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7302605B-9B99-4852-9FBF-FA80EB3C0188}" xr6:coauthVersionLast="47" xr6:coauthVersionMax="47" xr10:uidLastSave="{00000000-0000-0000-0000-000000000000}"/>
  <bookViews>
    <workbookView xWindow="90" yWindow="1905" windowWidth="27240" windowHeight="14550" xr2:uid="{F553FF20-666B-4EF4-A65B-B7DCE459D131}"/>
  </bookViews>
  <sheets>
    <sheet name="Chart9 (2)" sheetId="1" r:id="rId1"/>
    <sheet name="Chart1" sheetId="2" r:id="rId2"/>
    <sheet name="Chart17" sheetId="3" r:id="rId3"/>
    <sheet name="Chart20" sheetId="4" r:id="rId4"/>
    <sheet name="Spreads" sheetId="5" r:id="rId5"/>
    <sheet name="Chart9" sheetId="6" r:id="rId6"/>
    <sheet name="Monthly Data" sheetId="7" r:id="rId7"/>
    <sheet name="Chart2" sheetId="8" r:id="rId8"/>
    <sheet name="Chart3" sheetId="9" r:id="rId9"/>
    <sheet name="Chart4" sheetId="10" r:id="rId10"/>
    <sheet name="Chart5" sheetId="11" r:id="rId11"/>
    <sheet name="Arg Monthly SBO Price Comp" sheetId="12" r:id="rId12"/>
    <sheet name="Chart6" sheetId="13" r:id="rId13"/>
    <sheet name="Chart7" sheetId="14" r:id="rId14"/>
    <sheet name="Chart8" sheetId="15" r:id="rId15"/>
    <sheet name="Argentina Cash" sheetId="16" r:id="rId16"/>
    <sheet name="Brazil Cash" sheetId="17" r:id="rId17"/>
    <sheet name="Chart10" sheetId="18" r:id="rId18"/>
    <sheet name="Chart11" sheetId="19" r:id="rId19"/>
    <sheet name="Chart12" sheetId="20" r:id="rId20"/>
    <sheet name="Chart13" sheetId="21" r:id="rId21"/>
    <sheet name="Chart14" sheetId="22" r:id="rId22"/>
    <sheet name="Chart15" sheetId="23" r:id="rId23"/>
    <sheet name="Chart16" sheetId="24" r:id="rId24"/>
    <sheet name="Argy vs. SBO" sheetId="25" r:id="rId25"/>
    <sheet name="Argy Monthly SBO Basis" sheetId="26" r:id="rId26"/>
    <sheet name="Argy Daily SBO Basis" sheetId="27" r:id="rId27"/>
    <sheet name="Chart18" sheetId="28" r:id="rId28"/>
    <sheet name="Chart19" sheetId="29" r:id="rId29"/>
    <sheet name="Chart38" sheetId="30" r:id="rId30"/>
    <sheet name="Sheet1" sheetId="31" r:id="rId31"/>
  </sheets>
  <externalReferences>
    <externalReference r:id="rId32"/>
    <externalReference r:id="rId33"/>
    <externalReference r:id="rId34"/>
    <externalReference r:id="rId35"/>
    <externalReference r:id="rId36"/>
  </externalReferences>
  <definedNames>
    <definedName name="_xlchart.v1.2" hidden="1">Spreads!$A$1627:$A$1636</definedName>
    <definedName name="_xlchart.v1.3" hidden="1">Spreads!$B$1627:$B$1636</definedName>
    <definedName name="_xlchart.v5.0" hidden="1">Spreads!$A$1627:$A$1633</definedName>
    <definedName name="_xlchart.v5.1" hidden="1">Spreads!$B$1627:$B$1633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0" i="25" l="1"/>
  <c r="G960" i="25"/>
  <c r="Q960" i="25" s="1"/>
  <c r="F960" i="25"/>
  <c r="O960" i="25" s="1"/>
  <c r="P960" i="25" s="1"/>
  <c r="E960" i="25"/>
  <c r="D960" i="25"/>
  <c r="B960" i="25"/>
  <c r="C960" i="25" s="1"/>
  <c r="A960" i="25"/>
  <c r="M959" i="25"/>
  <c r="H959" i="25"/>
  <c r="G959" i="25"/>
  <c r="Q959" i="25" s="1"/>
  <c r="F959" i="25"/>
  <c r="O959" i="25" s="1"/>
  <c r="E959" i="25"/>
  <c r="L959" i="25" s="1"/>
  <c r="D959" i="25"/>
  <c r="B959" i="25"/>
  <c r="C959" i="25" s="1"/>
  <c r="A959" i="25"/>
  <c r="Q958" i="25"/>
  <c r="O958" i="25"/>
  <c r="P958" i="25" s="1"/>
  <c r="H958" i="25"/>
  <c r="G958" i="25"/>
  <c r="F958" i="25"/>
  <c r="E958" i="25"/>
  <c r="D958" i="25"/>
  <c r="B958" i="25"/>
  <c r="C958" i="25" s="1"/>
  <c r="A958" i="25"/>
  <c r="Q957" i="25"/>
  <c r="H957" i="25"/>
  <c r="G957" i="25"/>
  <c r="F957" i="25"/>
  <c r="O957" i="25" s="1"/>
  <c r="E957" i="25"/>
  <c r="D957" i="25"/>
  <c r="B957" i="25"/>
  <c r="A957" i="25"/>
  <c r="H956" i="25"/>
  <c r="G956" i="25"/>
  <c r="Q956" i="25" s="1"/>
  <c r="F956" i="25"/>
  <c r="O956" i="25" s="1"/>
  <c r="E956" i="25"/>
  <c r="D956" i="25"/>
  <c r="B956" i="25"/>
  <c r="A956" i="25"/>
  <c r="H955" i="25"/>
  <c r="J955" i="25" s="1"/>
  <c r="G955" i="25"/>
  <c r="F955" i="25"/>
  <c r="E955" i="25"/>
  <c r="D955" i="25"/>
  <c r="B955" i="25"/>
  <c r="A955" i="25"/>
  <c r="H954" i="25"/>
  <c r="G954" i="25"/>
  <c r="Q954" i="25" s="1"/>
  <c r="F954" i="25"/>
  <c r="O954" i="25" s="1"/>
  <c r="P954" i="25" s="1"/>
  <c r="E954" i="25"/>
  <c r="S954" i="25" s="1"/>
  <c r="T954" i="25" s="1"/>
  <c r="D954" i="25"/>
  <c r="B954" i="25"/>
  <c r="C954" i="25" s="1"/>
  <c r="A954" i="25"/>
  <c r="S953" i="25"/>
  <c r="T953" i="25" s="1"/>
  <c r="Q953" i="25"/>
  <c r="P953" i="25"/>
  <c r="H953" i="25"/>
  <c r="G953" i="25"/>
  <c r="F953" i="25"/>
  <c r="O953" i="25" s="1"/>
  <c r="E953" i="25"/>
  <c r="D953" i="25"/>
  <c r="B953" i="25"/>
  <c r="C953" i="25" s="1"/>
  <c r="A953" i="25"/>
  <c r="H952" i="25"/>
  <c r="G952" i="25"/>
  <c r="Q952" i="25" s="1"/>
  <c r="F952" i="25"/>
  <c r="O952" i="25" s="1"/>
  <c r="P952" i="25" s="1"/>
  <c r="E952" i="25"/>
  <c r="D952" i="25"/>
  <c r="M952" i="25" s="1"/>
  <c r="B952" i="25"/>
  <c r="C952" i="25" s="1"/>
  <c r="A952" i="25"/>
  <c r="H951" i="25"/>
  <c r="G951" i="25"/>
  <c r="F951" i="25"/>
  <c r="E951" i="25"/>
  <c r="D951" i="25"/>
  <c r="B951" i="25"/>
  <c r="A951" i="25"/>
  <c r="H950" i="25"/>
  <c r="I950" i="25" s="1"/>
  <c r="G950" i="25"/>
  <c r="F950" i="25"/>
  <c r="E950" i="25"/>
  <c r="D950" i="25"/>
  <c r="B950" i="25"/>
  <c r="A950" i="25"/>
  <c r="H949" i="25"/>
  <c r="G949" i="25"/>
  <c r="F949" i="25"/>
  <c r="E949" i="25"/>
  <c r="D949" i="25"/>
  <c r="B949" i="25"/>
  <c r="A949" i="25"/>
  <c r="O948" i="25"/>
  <c r="H948" i="25"/>
  <c r="G948" i="25"/>
  <c r="F948" i="25"/>
  <c r="E948" i="25"/>
  <c r="D948" i="25"/>
  <c r="B948" i="25"/>
  <c r="A948" i="25"/>
  <c r="H947" i="25"/>
  <c r="G947" i="25"/>
  <c r="T947" i="25" s="1"/>
  <c r="F947" i="25"/>
  <c r="E947" i="25"/>
  <c r="S947" i="25" s="1"/>
  <c r="D947" i="25"/>
  <c r="W947" i="25" s="1"/>
  <c r="B947" i="25"/>
  <c r="A947" i="25"/>
  <c r="H946" i="25"/>
  <c r="Q946" i="25" s="1"/>
  <c r="G946" i="25"/>
  <c r="F946" i="25"/>
  <c r="E946" i="25"/>
  <c r="D946" i="25"/>
  <c r="B946" i="25"/>
  <c r="A946" i="25"/>
  <c r="H945" i="25"/>
  <c r="G945" i="25"/>
  <c r="F945" i="25"/>
  <c r="E945" i="25"/>
  <c r="D945" i="25"/>
  <c r="B945" i="25"/>
  <c r="C945" i="25" s="1"/>
  <c r="A945" i="25"/>
  <c r="H944" i="25"/>
  <c r="G944" i="25"/>
  <c r="Q944" i="25" s="1"/>
  <c r="F944" i="25"/>
  <c r="I944" i="25" s="1"/>
  <c r="E944" i="25"/>
  <c r="D944" i="25"/>
  <c r="B944" i="25"/>
  <c r="C944" i="25" s="1"/>
  <c r="A944" i="25"/>
  <c r="H943" i="25"/>
  <c r="G943" i="25"/>
  <c r="J943" i="25" s="1"/>
  <c r="F943" i="25"/>
  <c r="I943" i="25" s="1"/>
  <c r="E943" i="25"/>
  <c r="D943" i="25"/>
  <c r="B943" i="25"/>
  <c r="C943" i="25" s="1"/>
  <c r="A943" i="25"/>
  <c r="H942" i="25"/>
  <c r="G942" i="25"/>
  <c r="J942" i="25" s="1"/>
  <c r="F942" i="25"/>
  <c r="E942" i="25"/>
  <c r="D942" i="25"/>
  <c r="M942" i="25" s="1"/>
  <c r="B942" i="25"/>
  <c r="C942" i="25" s="1"/>
  <c r="A942" i="25"/>
  <c r="W941" i="25"/>
  <c r="U941" i="25"/>
  <c r="V941" i="25" s="1"/>
  <c r="S941" i="25"/>
  <c r="T941" i="25" s="1"/>
  <c r="H941" i="25"/>
  <c r="G941" i="25"/>
  <c r="Q941" i="25" s="1"/>
  <c r="F941" i="25"/>
  <c r="I941" i="25" s="1"/>
  <c r="R941" i="25" s="1"/>
  <c r="E941" i="25"/>
  <c r="L941" i="25" s="1"/>
  <c r="D941" i="25"/>
  <c r="M941" i="25" s="1"/>
  <c r="B941" i="25"/>
  <c r="C941" i="25" s="1"/>
  <c r="A941" i="25"/>
  <c r="H940" i="25"/>
  <c r="G940" i="25"/>
  <c r="F940" i="25"/>
  <c r="E940" i="25"/>
  <c r="D940" i="25"/>
  <c r="B940" i="25"/>
  <c r="A940" i="25"/>
  <c r="M939" i="25"/>
  <c r="L939" i="25"/>
  <c r="H939" i="25"/>
  <c r="G939" i="25"/>
  <c r="F939" i="25"/>
  <c r="E939" i="25"/>
  <c r="D939" i="25"/>
  <c r="B939" i="25"/>
  <c r="A939" i="25"/>
  <c r="H938" i="25"/>
  <c r="Q938" i="25" s="1"/>
  <c r="G938" i="25"/>
  <c r="F938" i="25"/>
  <c r="I938" i="25" s="1"/>
  <c r="E938" i="25"/>
  <c r="D938" i="25"/>
  <c r="B938" i="25"/>
  <c r="A938" i="25"/>
  <c r="H937" i="25"/>
  <c r="G937" i="25"/>
  <c r="J937" i="25" s="1"/>
  <c r="F937" i="25"/>
  <c r="E937" i="25"/>
  <c r="D937" i="25"/>
  <c r="B937" i="25"/>
  <c r="A937" i="25"/>
  <c r="O936" i="25"/>
  <c r="P936" i="25" s="1"/>
  <c r="H936" i="25"/>
  <c r="G936" i="25"/>
  <c r="F936" i="25"/>
  <c r="I936" i="25" s="1"/>
  <c r="E936" i="25"/>
  <c r="D936" i="25"/>
  <c r="B936" i="25"/>
  <c r="C936" i="25" s="1"/>
  <c r="A936" i="25"/>
  <c r="H935" i="25"/>
  <c r="G935" i="25"/>
  <c r="F935" i="25"/>
  <c r="E935" i="25"/>
  <c r="D935" i="25"/>
  <c r="B935" i="25"/>
  <c r="A935" i="25"/>
  <c r="H934" i="25"/>
  <c r="G934" i="25"/>
  <c r="F934" i="25"/>
  <c r="E934" i="25"/>
  <c r="D934" i="25"/>
  <c r="B934" i="25"/>
  <c r="A934" i="25"/>
  <c r="W933" i="25"/>
  <c r="X933" i="25" s="1"/>
  <c r="V933" i="25"/>
  <c r="U933" i="25"/>
  <c r="S933" i="25"/>
  <c r="T933" i="25" s="1"/>
  <c r="L933" i="25"/>
  <c r="H933" i="25"/>
  <c r="G933" i="25"/>
  <c r="J933" i="25" s="1"/>
  <c r="F933" i="25"/>
  <c r="E933" i="25"/>
  <c r="D933" i="25"/>
  <c r="M933" i="25" s="1"/>
  <c r="B933" i="25"/>
  <c r="C933" i="25" s="1"/>
  <c r="A933" i="25"/>
  <c r="H932" i="25"/>
  <c r="G932" i="25"/>
  <c r="F932" i="25"/>
  <c r="E932" i="25"/>
  <c r="D932" i="25"/>
  <c r="B932" i="25"/>
  <c r="U932" i="25" s="1"/>
  <c r="A932" i="25"/>
  <c r="H931" i="25"/>
  <c r="O931" i="25" s="1"/>
  <c r="P931" i="25" s="1"/>
  <c r="G931" i="25"/>
  <c r="F931" i="25"/>
  <c r="E931" i="25"/>
  <c r="D931" i="25"/>
  <c r="B931" i="25"/>
  <c r="A931" i="25"/>
  <c r="H930" i="25"/>
  <c r="G930" i="25"/>
  <c r="J930" i="25" s="1"/>
  <c r="F930" i="25"/>
  <c r="I930" i="25" s="1"/>
  <c r="E930" i="25"/>
  <c r="D930" i="25"/>
  <c r="B930" i="25"/>
  <c r="C930" i="25" s="1"/>
  <c r="A930" i="25"/>
  <c r="X929" i="25"/>
  <c r="W929" i="25"/>
  <c r="H929" i="25"/>
  <c r="G929" i="25"/>
  <c r="Q929" i="25" s="1"/>
  <c r="F929" i="25"/>
  <c r="I929" i="25" s="1"/>
  <c r="E929" i="25"/>
  <c r="D929" i="25"/>
  <c r="B929" i="25"/>
  <c r="C929" i="25" s="1"/>
  <c r="A929" i="25"/>
  <c r="H928" i="25"/>
  <c r="G928" i="25"/>
  <c r="J928" i="25" s="1"/>
  <c r="F928" i="25"/>
  <c r="I928" i="25" s="1"/>
  <c r="E928" i="25"/>
  <c r="D928" i="25"/>
  <c r="B928" i="25"/>
  <c r="C928" i="25" s="1"/>
  <c r="A928" i="25"/>
  <c r="S927" i="25"/>
  <c r="H927" i="25"/>
  <c r="O927" i="25" s="1"/>
  <c r="P927" i="25" s="1"/>
  <c r="G927" i="25"/>
  <c r="F927" i="25"/>
  <c r="E927" i="25"/>
  <c r="D927" i="25"/>
  <c r="B927" i="25"/>
  <c r="A927" i="25"/>
  <c r="H926" i="25"/>
  <c r="S926" i="25" s="1"/>
  <c r="G926" i="25"/>
  <c r="F926" i="25"/>
  <c r="O926" i="25" s="1"/>
  <c r="E926" i="25"/>
  <c r="D926" i="25"/>
  <c r="B926" i="25"/>
  <c r="A926" i="25"/>
  <c r="W925" i="25"/>
  <c r="U925" i="25"/>
  <c r="V925" i="25" s="1"/>
  <c r="S925" i="25"/>
  <c r="T925" i="25" s="1"/>
  <c r="Q925" i="25"/>
  <c r="O925" i="25"/>
  <c r="P925" i="25" s="1"/>
  <c r="H925" i="25"/>
  <c r="M925" i="25" s="1"/>
  <c r="G925" i="25"/>
  <c r="F925" i="25"/>
  <c r="E925" i="25"/>
  <c r="D925" i="25"/>
  <c r="B925" i="25"/>
  <c r="A925" i="25"/>
  <c r="Q924" i="25"/>
  <c r="H924" i="25"/>
  <c r="G924" i="25"/>
  <c r="F924" i="25"/>
  <c r="E924" i="25"/>
  <c r="S924" i="25" s="1"/>
  <c r="T924" i="25" s="1"/>
  <c r="D924" i="25"/>
  <c r="B924" i="25"/>
  <c r="A924" i="25"/>
  <c r="H923" i="25"/>
  <c r="G923" i="25"/>
  <c r="J923" i="25" s="1"/>
  <c r="F923" i="25"/>
  <c r="I923" i="25" s="1"/>
  <c r="E923" i="25"/>
  <c r="D923" i="25"/>
  <c r="B923" i="25"/>
  <c r="A923" i="25"/>
  <c r="H922" i="25"/>
  <c r="Q922" i="25" s="1"/>
  <c r="R922" i="25" s="1"/>
  <c r="G922" i="25"/>
  <c r="F922" i="25"/>
  <c r="I922" i="25" s="1"/>
  <c r="E922" i="25"/>
  <c r="D922" i="25"/>
  <c r="B922" i="25"/>
  <c r="A922" i="25"/>
  <c r="H921" i="25"/>
  <c r="G921" i="25"/>
  <c r="J921" i="25" s="1"/>
  <c r="F921" i="25"/>
  <c r="E921" i="25"/>
  <c r="D921" i="25"/>
  <c r="B921" i="25"/>
  <c r="A921" i="25"/>
  <c r="H920" i="25"/>
  <c r="G920" i="25"/>
  <c r="J920" i="25" s="1"/>
  <c r="F920" i="25"/>
  <c r="E920" i="25"/>
  <c r="L920" i="25" s="1"/>
  <c r="D920" i="25"/>
  <c r="B920" i="25"/>
  <c r="A920" i="25"/>
  <c r="H919" i="25"/>
  <c r="G919" i="25"/>
  <c r="Q919" i="25" s="1"/>
  <c r="F919" i="25"/>
  <c r="E919" i="25"/>
  <c r="D919" i="25"/>
  <c r="M919" i="25" s="1"/>
  <c r="B919" i="25"/>
  <c r="C919" i="25" s="1"/>
  <c r="A919" i="25"/>
  <c r="W918" i="25"/>
  <c r="U918" i="25"/>
  <c r="V918" i="25" s="1"/>
  <c r="T918" i="25"/>
  <c r="S918" i="25"/>
  <c r="Q918" i="25"/>
  <c r="O918" i="25"/>
  <c r="P918" i="25" s="1"/>
  <c r="M918" i="25"/>
  <c r="H918" i="25"/>
  <c r="G918" i="25"/>
  <c r="J918" i="25" s="1"/>
  <c r="F918" i="25"/>
  <c r="E918" i="25"/>
  <c r="D918" i="25"/>
  <c r="B918" i="25"/>
  <c r="A918" i="25"/>
  <c r="H917" i="25"/>
  <c r="G917" i="25"/>
  <c r="F917" i="25"/>
  <c r="E917" i="25"/>
  <c r="D917" i="25"/>
  <c r="B917" i="25"/>
  <c r="A917" i="25"/>
  <c r="H916" i="25"/>
  <c r="G916" i="25"/>
  <c r="F916" i="25"/>
  <c r="E916" i="25"/>
  <c r="D916" i="25"/>
  <c r="B916" i="25"/>
  <c r="C916" i="25" s="1"/>
  <c r="A916" i="25"/>
  <c r="S915" i="25"/>
  <c r="T915" i="25" s="1"/>
  <c r="H915" i="25"/>
  <c r="G915" i="25"/>
  <c r="J915" i="25" s="1"/>
  <c r="F915" i="25"/>
  <c r="E915" i="25"/>
  <c r="L915" i="25" s="1"/>
  <c r="D915" i="25"/>
  <c r="B915" i="25"/>
  <c r="C915" i="25" s="1"/>
  <c r="A915" i="25"/>
  <c r="H914" i="25"/>
  <c r="G914" i="25"/>
  <c r="F914" i="25"/>
  <c r="I914" i="25" s="1"/>
  <c r="E914" i="25"/>
  <c r="D914" i="25"/>
  <c r="B914" i="25"/>
  <c r="A914" i="25"/>
  <c r="H913" i="25"/>
  <c r="G913" i="25"/>
  <c r="F913" i="25"/>
  <c r="E913" i="25"/>
  <c r="D913" i="25"/>
  <c r="B913" i="25"/>
  <c r="A913" i="25"/>
  <c r="H912" i="25"/>
  <c r="O912" i="25" s="1"/>
  <c r="P912" i="25" s="1"/>
  <c r="G912" i="25"/>
  <c r="F912" i="25"/>
  <c r="E912" i="25"/>
  <c r="D912" i="25"/>
  <c r="B912" i="25"/>
  <c r="A912" i="25"/>
  <c r="U911" i="25"/>
  <c r="Q911" i="25"/>
  <c r="H911" i="25"/>
  <c r="G911" i="25"/>
  <c r="F911" i="25"/>
  <c r="E911" i="25"/>
  <c r="D911" i="25"/>
  <c r="B911" i="25"/>
  <c r="A911" i="25"/>
  <c r="S910" i="25"/>
  <c r="T910" i="25" s="1"/>
  <c r="M910" i="25"/>
  <c r="L910" i="25"/>
  <c r="H910" i="25"/>
  <c r="G910" i="25"/>
  <c r="F910" i="25"/>
  <c r="E910" i="25"/>
  <c r="D910" i="25"/>
  <c r="B910" i="25"/>
  <c r="A910" i="25"/>
  <c r="H909" i="25"/>
  <c r="L909" i="25" s="1"/>
  <c r="G909" i="25"/>
  <c r="F909" i="25"/>
  <c r="E909" i="25"/>
  <c r="D909" i="25"/>
  <c r="B909" i="25"/>
  <c r="A909" i="25"/>
  <c r="H908" i="25"/>
  <c r="G908" i="25"/>
  <c r="J908" i="25" s="1"/>
  <c r="F908" i="25"/>
  <c r="E908" i="25"/>
  <c r="D908" i="25"/>
  <c r="B908" i="25"/>
  <c r="C908" i="25" s="1"/>
  <c r="A908" i="25"/>
  <c r="Q907" i="25"/>
  <c r="H907" i="25"/>
  <c r="G907" i="25"/>
  <c r="F907" i="25"/>
  <c r="I907" i="25" s="1"/>
  <c r="E907" i="25"/>
  <c r="D907" i="25"/>
  <c r="B907" i="25"/>
  <c r="A907" i="25"/>
  <c r="H906" i="25"/>
  <c r="O906" i="25" s="1"/>
  <c r="G906" i="25"/>
  <c r="F906" i="25"/>
  <c r="E906" i="25"/>
  <c r="D906" i="25"/>
  <c r="B906" i="25"/>
  <c r="U906" i="25" s="1"/>
  <c r="V906" i="25" s="1"/>
  <c r="A906" i="25"/>
  <c r="H905" i="25"/>
  <c r="G905" i="25"/>
  <c r="F905" i="25"/>
  <c r="I905" i="25" s="1"/>
  <c r="E905" i="25"/>
  <c r="D905" i="25"/>
  <c r="B905" i="25"/>
  <c r="A905" i="25"/>
  <c r="H904" i="25"/>
  <c r="O904" i="25" s="1"/>
  <c r="G904" i="25"/>
  <c r="F904" i="25"/>
  <c r="E904" i="25"/>
  <c r="S904" i="25" s="1"/>
  <c r="D904" i="25"/>
  <c r="M904" i="25" s="1"/>
  <c r="B904" i="25"/>
  <c r="U904" i="25" s="1"/>
  <c r="V904" i="25" s="1"/>
  <c r="A904" i="25"/>
  <c r="H903" i="25"/>
  <c r="G903" i="25"/>
  <c r="F903" i="25"/>
  <c r="E903" i="25"/>
  <c r="D903" i="25"/>
  <c r="B903" i="25"/>
  <c r="A903" i="25"/>
  <c r="S902" i="25"/>
  <c r="O902" i="25"/>
  <c r="H902" i="25"/>
  <c r="G902" i="25"/>
  <c r="J902" i="25" s="1"/>
  <c r="F902" i="25"/>
  <c r="I902" i="25" s="1"/>
  <c r="E902" i="25"/>
  <c r="L902" i="25" s="1"/>
  <c r="D902" i="25"/>
  <c r="W902" i="25" s="1"/>
  <c r="B902" i="25"/>
  <c r="A902" i="25"/>
  <c r="Q901" i="25"/>
  <c r="H901" i="25"/>
  <c r="O901" i="25" s="1"/>
  <c r="G901" i="25"/>
  <c r="F901" i="25"/>
  <c r="E901" i="25"/>
  <c r="D901" i="25"/>
  <c r="B901" i="25"/>
  <c r="A901" i="25"/>
  <c r="H900" i="25"/>
  <c r="O900" i="25" s="1"/>
  <c r="G900" i="25"/>
  <c r="F900" i="25"/>
  <c r="E900" i="25"/>
  <c r="D900" i="25"/>
  <c r="B900" i="25"/>
  <c r="A900" i="25"/>
  <c r="M899" i="25"/>
  <c r="H899" i="25"/>
  <c r="U899" i="25" s="1"/>
  <c r="V899" i="25" s="1"/>
  <c r="G899" i="25"/>
  <c r="F899" i="25"/>
  <c r="E899" i="25"/>
  <c r="D899" i="25"/>
  <c r="B899" i="25"/>
  <c r="A899" i="25"/>
  <c r="H898" i="25"/>
  <c r="G898" i="25"/>
  <c r="F898" i="25"/>
  <c r="E898" i="25"/>
  <c r="D898" i="25"/>
  <c r="B898" i="25"/>
  <c r="A898" i="25"/>
  <c r="H897" i="25"/>
  <c r="G897" i="25"/>
  <c r="Q897" i="25" s="1"/>
  <c r="F897" i="25"/>
  <c r="I897" i="25" s="1"/>
  <c r="E897" i="25"/>
  <c r="D897" i="25"/>
  <c r="B897" i="25"/>
  <c r="A897" i="25"/>
  <c r="H896" i="25"/>
  <c r="S896" i="25" s="1"/>
  <c r="G896" i="25"/>
  <c r="J896" i="25" s="1"/>
  <c r="F896" i="25"/>
  <c r="E896" i="25"/>
  <c r="L896" i="25" s="1"/>
  <c r="D896" i="25"/>
  <c r="B896" i="25"/>
  <c r="U896" i="25" s="1"/>
  <c r="V896" i="25" s="1"/>
  <c r="A896" i="25"/>
  <c r="S895" i="25"/>
  <c r="L895" i="25"/>
  <c r="H895" i="25"/>
  <c r="G895" i="25"/>
  <c r="F895" i="25"/>
  <c r="I895" i="25" s="1"/>
  <c r="E895" i="25"/>
  <c r="D895" i="25"/>
  <c r="B895" i="25"/>
  <c r="A895" i="25"/>
  <c r="M894" i="25"/>
  <c r="H894" i="25"/>
  <c r="G894" i="25"/>
  <c r="F894" i="25"/>
  <c r="E894" i="25"/>
  <c r="D894" i="25"/>
  <c r="B894" i="25"/>
  <c r="C894" i="25" s="1"/>
  <c r="A894" i="25"/>
  <c r="M893" i="25"/>
  <c r="H893" i="25"/>
  <c r="G893" i="25"/>
  <c r="F893" i="25"/>
  <c r="E893" i="25"/>
  <c r="D893" i="25"/>
  <c r="B893" i="25"/>
  <c r="A893" i="25"/>
  <c r="H892" i="25"/>
  <c r="G892" i="25"/>
  <c r="F892" i="25"/>
  <c r="I892" i="25" s="1"/>
  <c r="E892" i="25"/>
  <c r="D892" i="25"/>
  <c r="B892" i="25"/>
  <c r="A892" i="25"/>
  <c r="H891" i="25"/>
  <c r="G891" i="25"/>
  <c r="F891" i="25"/>
  <c r="E891" i="25"/>
  <c r="D891" i="25"/>
  <c r="B891" i="25"/>
  <c r="U891" i="25" s="1"/>
  <c r="V891" i="25" s="1"/>
  <c r="A891" i="25"/>
  <c r="Q890" i="25"/>
  <c r="H890" i="25"/>
  <c r="O890" i="25" s="1"/>
  <c r="G890" i="25"/>
  <c r="J890" i="25" s="1"/>
  <c r="F890" i="25"/>
  <c r="E890" i="25"/>
  <c r="D890" i="25"/>
  <c r="B890" i="25"/>
  <c r="C890" i="25" s="1"/>
  <c r="A890" i="25"/>
  <c r="H889" i="25"/>
  <c r="Q889" i="25" s="1"/>
  <c r="G889" i="25"/>
  <c r="F889" i="25"/>
  <c r="E889" i="25"/>
  <c r="D889" i="25"/>
  <c r="B889" i="25"/>
  <c r="A889" i="25"/>
  <c r="H888" i="25"/>
  <c r="G888" i="25"/>
  <c r="F888" i="25"/>
  <c r="E888" i="25"/>
  <c r="D888" i="25"/>
  <c r="B888" i="25"/>
  <c r="A888" i="25"/>
  <c r="H887" i="25"/>
  <c r="G887" i="25"/>
  <c r="J887" i="25" s="1"/>
  <c r="F887" i="25"/>
  <c r="E887" i="25"/>
  <c r="D887" i="25"/>
  <c r="B887" i="25"/>
  <c r="A887" i="25"/>
  <c r="H886" i="25"/>
  <c r="O886" i="25" s="1"/>
  <c r="G886" i="25"/>
  <c r="F886" i="25"/>
  <c r="E886" i="25"/>
  <c r="S886" i="25" s="1"/>
  <c r="T886" i="25" s="1"/>
  <c r="D886" i="25"/>
  <c r="M886" i="25" s="1"/>
  <c r="B886" i="25"/>
  <c r="A886" i="25"/>
  <c r="H885" i="25"/>
  <c r="G885" i="25"/>
  <c r="F885" i="25"/>
  <c r="I885" i="25" s="1"/>
  <c r="E885" i="25"/>
  <c r="D885" i="25"/>
  <c r="B885" i="25"/>
  <c r="A885" i="25"/>
  <c r="H884" i="25"/>
  <c r="G884" i="25"/>
  <c r="F884" i="25"/>
  <c r="E884" i="25"/>
  <c r="D884" i="25"/>
  <c r="B884" i="25"/>
  <c r="A884" i="25"/>
  <c r="S883" i="25"/>
  <c r="T883" i="25" s="1"/>
  <c r="H883" i="25"/>
  <c r="G883" i="25"/>
  <c r="J883" i="25" s="1"/>
  <c r="F883" i="25"/>
  <c r="E883" i="25"/>
  <c r="D883" i="25"/>
  <c r="M883" i="25" s="1"/>
  <c r="B883" i="25"/>
  <c r="A883" i="25"/>
  <c r="H882" i="25"/>
  <c r="Q882" i="25" s="1"/>
  <c r="G882" i="25"/>
  <c r="F882" i="25"/>
  <c r="O882" i="25" s="1"/>
  <c r="E882" i="25"/>
  <c r="D882" i="25"/>
  <c r="W882" i="25" s="1"/>
  <c r="B882" i="25"/>
  <c r="A882" i="25"/>
  <c r="H881" i="25"/>
  <c r="G881" i="25"/>
  <c r="F881" i="25"/>
  <c r="E881" i="25"/>
  <c r="D881" i="25"/>
  <c r="B881" i="25"/>
  <c r="A881" i="25"/>
  <c r="H880" i="25"/>
  <c r="G880" i="25"/>
  <c r="F880" i="25"/>
  <c r="E880" i="25"/>
  <c r="D880" i="25"/>
  <c r="B880" i="25"/>
  <c r="A880" i="25"/>
  <c r="H879" i="25"/>
  <c r="G879" i="25"/>
  <c r="F879" i="25"/>
  <c r="E879" i="25"/>
  <c r="L879" i="25" s="1"/>
  <c r="D879" i="25"/>
  <c r="B879" i="25"/>
  <c r="A879" i="25"/>
  <c r="H878" i="25"/>
  <c r="G878" i="25"/>
  <c r="Q878" i="25" s="1"/>
  <c r="R878" i="25" s="1"/>
  <c r="F878" i="25"/>
  <c r="I878" i="25" s="1"/>
  <c r="E878" i="25"/>
  <c r="D878" i="25"/>
  <c r="B878" i="25"/>
  <c r="A878" i="25"/>
  <c r="H877" i="25"/>
  <c r="G877" i="25"/>
  <c r="F877" i="25"/>
  <c r="E877" i="25"/>
  <c r="D877" i="25"/>
  <c r="W877" i="25" s="1"/>
  <c r="B877" i="25"/>
  <c r="A877" i="25"/>
  <c r="H876" i="25"/>
  <c r="G876" i="25"/>
  <c r="F876" i="25"/>
  <c r="E876" i="25"/>
  <c r="D876" i="25"/>
  <c r="B876" i="25"/>
  <c r="C876" i="25" s="1"/>
  <c r="A876" i="25"/>
  <c r="J875" i="25"/>
  <c r="I875" i="25"/>
  <c r="H875" i="25"/>
  <c r="G875" i="25"/>
  <c r="F875" i="25"/>
  <c r="O875" i="25" s="1"/>
  <c r="E875" i="25"/>
  <c r="D875" i="25"/>
  <c r="B875" i="25"/>
  <c r="C875" i="25" s="1"/>
  <c r="A875" i="25"/>
  <c r="H874" i="25"/>
  <c r="G874" i="25"/>
  <c r="F874" i="25"/>
  <c r="E874" i="25"/>
  <c r="D874" i="25"/>
  <c r="B874" i="25"/>
  <c r="A874" i="25"/>
  <c r="H873" i="25"/>
  <c r="G873" i="25"/>
  <c r="Q873" i="25" s="1"/>
  <c r="F873" i="25"/>
  <c r="E873" i="25"/>
  <c r="D873" i="25"/>
  <c r="B873" i="25"/>
  <c r="C873" i="25" s="1"/>
  <c r="A873" i="25"/>
  <c r="H872" i="25"/>
  <c r="G872" i="25"/>
  <c r="F872" i="25"/>
  <c r="O872" i="25" s="1"/>
  <c r="E872" i="25"/>
  <c r="D872" i="25"/>
  <c r="B872" i="25"/>
  <c r="A872" i="25"/>
  <c r="W871" i="25"/>
  <c r="H871" i="25"/>
  <c r="G871" i="25"/>
  <c r="F871" i="25"/>
  <c r="O871" i="25" s="1"/>
  <c r="E871" i="25"/>
  <c r="L871" i="25" s="1"/>
  <c r="D871" i="25"/>
  <c r="M871" i="25" s="1"/>
  <c r="B871" i="25"/>
  <c r="A871" i="25"/>
  <c r="P870" i="25"/>
  <c r="H870" i="25"/>
  <c r="G870" i="25"/>
  <c r="F870" i="25"/>
  <c r="O870" i="25" s="1"/>
  <c r="E870" i="25"/>
  <c r="D870" i="25"/>
  <c r="B870" i="25"/>
  <c r="U870" i="25" s="1"/>
  <c r="A870" i="25"/>
  <c r="L869" i="25"/>
  <c r="H869" i="25"/>
  <c r="G869" i="25"/>
  <c r="F869" i="25"/>
  <c r="I869" i="25" s="1"/>
  <c r="E869" i="25"/>
  <c r="D869" i="25"/>
  <c r="B869" i="25"/>
  <c r="A869" i="25"/>
  <c r="H868" i="25"/>
  <c r="I868" i="25" s="1"/>
  <c r="G868" i="25"/>
  <c r="J868" i="25" s="1"/>
  <c r="F868" i="25"/>
  <c r="E868" i="25"/>
  <c r="D868" i="25"/>
  <c r="B868" i="25"/>
  <c r="A868" i="25"/>
  <c r="H867" i="25"/>
  <c r="G867" i="25"/>
  <c r="F867" i="25"/>
  <c r="E867" i="25"/>
  <c r="D867" i="25"/>
  <c r="B867" i="25"/>
  <c r="C867" i="25" s="1"/>
  <c r="A867" i="25"/>
  <c r="W866" i="25"/>
  <c r="H866" i="25"/>
  <c r="L866" i="25" s="1"/>
  <c r="G866" i="25"/>
  <c r="F866" i="25"/>
  <c r="E866" i="25"/>
  <c r="D866" i="25"/>
  <c r="M866" i="25" s="1"/>
  <c r="B866" i="25"/>
  <c r="A866" i="25"/>
  <c r="H865" i="25"/>
  <c r="G865" i="25"/>
  <c r="F865" i="25"/>
  <c r="E865" i="25"/>
  <c r="D865" i="25"/>
  <c r="B865" i="25"/>
  <c r="A865" i="25"/>
  <c r="H864" i="25"/>
  <c r="I864" i="25" s="1"/>
  <c r="G864" i="25"/>
  <c r="F864" i="25"/>
  <c r="E864" i="25"/>
  <c r="D864" i="25"/>
  <c r="B864" i="25"/>
  <c r="A864" i="25"/>
  <c r="H863" i="25"/>
  <c r="L863" i="25" s="1"/>
  <c r="G863" i="25"/>
  <c r="F863" i="25"/>
  <c r="E863" i="25"/>
  <c r="D863" i="25"/>
  <c r="B863" i="25"/>
  <c r="A863" i="25"/>
  <c r="H862" i="25"/>
  <c r="G862" i="25"/>
  <c r="Q862" i="25" s="1"/>
  <c r="F862" i="25"/>
  <c r="E862" i="25"/>
  <c r="L862" i="25" s="1"/>
  <c r="D862" i="25"/>
  <c r="B862" i="25"/>
  <c r="A862" i="25"/>
  <c r="S861" i="25"/>
  <c r="H861" i="25"/>
  <c r="G861" i="25"/>
  <c r="F861" i="25"/>
  <c r="O861" i="25" s="1"/>
  <c r="E861" i="25"/>
  <c r="L861" i="25" s="1"/>
  <c r="D861" i="25"/>
  <c r="B861" i="25"/>
  <c r="A861" i="25"/>
  <c r="S860" i="25"/>
  <c r="H860" i="25"/>
  <c r="G860" i="25"/>
  <c r="F860" i="25"/>
  <c r="O860" i="25" s="1"/>
  <c r="E860" i="25"/>
  <c r="L860" i="25" s="1"/>
  <c r="D860" i="25"/>
  <c r="B860" i="25"/>
  <c r="A860" i="25"/>
  <c r="V859" i="25"/>
  <c r="U859" i="25"/>
  <c r="H859" i="25"/>
  <c r="O859" i="25" s="1"/>
  <c r="G859" i="25"/>
  <c r="F859" i="25"/>
  <c r="E859" i="25"/>
  <c r="S859" i="25" s="1"/>
  <c r="D859" i="25"/>
  <c r="M859" i="25" s="1"/>
  <c r="B859" i="25"/>
  <c r="C859" i="25" s="1"/>
  <c r="A859" i="25"/>
  <c r="H858" i="25"/>
  <c r="G858" i="25"/>
  <c r="F858" i="25"/>
  <c r="E858" i="25"/>
  <c r="D858" i="25"/>
  <c r="B858" i="25"/>
  <c r="C858" i="25" s="1"/>
  <c r="A858" i="25"/>
  <c r="O857" i="25"/>
  <c r="H857" i="25"/>
  <c r="I857" i="25" s="1"/>
  <c r="G857" i="25"/>
  <c r="F857" i="25"/>
  <c r="E857" i="25"/>
  <c r="D857" i="25"/>
  <c r="B857" i="25"/>
  <c r="A857" i="25"/>
  <c r="H856" i="25"/>
  <c r="G856" i="25"/>
  <c r="F856" i="25"/>
  <c r="E856" i="25"/>
  <c r="D856" i="25"/>
  <c r="B856" i="25"/>
  <c r="A856" i="25"/>
  <c r="H855" i="25"/>
  <c r="G855" i="25"/>
  <c r="F855" i="25"/>
  <c r="E855" i="25"/>
  <c r="D855" i="25"/>
  <c r="B855" i="25"/>
  <c r="A855" i="25"/>
  <c r="U854" i="25"/>
  <c r="V854" i="25" s="1"/>
  <c r="S854" i="25"/>
  <c r="T854" i="25" s="1"/>
  <c r="H854" i="25"/>
  <c r="G854" i="25"/>
  <c r="Q854" i="25" s="1"/>
  <c r="F854" i="25"/>
  <c r="E854" i="25"/>
  <c r="D854" i="25"/>
  <c r="B854" i="25"/>
  <c r="C854" i="25" s="1"/>
  <c r="A854" i="25"/>
  <c r="Q853" i="25"/>
  <c r="H853" i="25"/>
  <c r="U853" i="25" s="1"/>
  <c r="G853" i="25"/>
  <c r="J853" i="25" s="1"/>
  <c r="F853" i="25"/>
  <c r="I853" i="25" s="1"/>
  <c r="E853" i="25"/>
  <c r="D853" i="25"/>
  <c r="B853" i="25"/>
  <c r="A853" i="25"/>
  <c r="S852" i="25"/>
  <c r="Q852" i="25"/>
  <c r="H852" i="25"/>
  <c r="G852" i="25"/>
  <c r="F852" i="25"/>
  <c r="O852" i="25" s="1"/>
  <c r="P852" i="25" s="1"/>
  <c r="E852" i="25"/>
  <c r="D852" i="25"/>
  <c r="B852" i="25"/>
  <c r="A852" i="25"/>
  <c r="H851" i="25"/>
  <c r="C851" i="25" s="1"/>
  <c r="G851" i="25"/>
  <c r="J851" i="25" s="1"/>
  <c r="F851" i="25"/>
  <c r="E851" i="25"/>
  <c r="D851" i="25"/>
  <c r="B851" i="25"/>
  <c r="A851" i="25"/>
  <c r="H850" i="25"/>
  <c r="I850" i="25" s="1"/>
  <c r="G850" i="25"/>
  <c r="F850" i="25"/>
  <c r="E850" i="25"/>
  <c r="D850" i="25"/>
  <c r="C850" i="25"/>
  <c r="B850" i="25"/>
  <c r="A850" i="25"/>
  <c r="H849" i="25"/>
  <c r="G849" i="25"/>
  <c r="F849" i="25"/>
  <c r="E849" i="25"/>
  <c r="D849" i="25"/>
  <c r="B849" i="25"/>
  <c r="A849" i="25"/>
  <c r="H848" i="25"/>
  <c r="G848" i="25"/>
  <c r="F848" i="25"/>
  <c r="E848" i="25"/>
  <c r="D848" i="25"/>
  <c r="B848" i="25"/>
  <c r="A848" i="25"/>
  <c r="H847" i="25"/>
  <c r="I847" i="25" s="1"/>
  <c r="G847" i="25"/>
  <c r="F847" i="25"/>
  <c r="E847" i="25"/>
  <c r="D847" i="25"/>
  <c r="C847" i="25"/>
  <c r="B847" i="25"/>
  <c r="A847" i="25"/>
  <c r="H846" i="25"/>
  <c r="S846" i="25" s="1"/>
  <c r="G846" i="25"/>
  <c r="F846" i="25"/>
  <c r="E846" i="25"/>
  <c r="D846" i="25"/>
  <c r="B846" i="25"/>
  <c r="A846" i="25"/>
  <c r="M845" i="25"/>
  <c r="H845" i="25"/>
  <c r="G845" i="25"/>
  <c r="J845" i="25" s="1"/>
  <c r="F845" i="25"/>
  <c r="O845" i="25" s="1"/>
  <c r="E845" i="25"/>
  <c r="L845" i="25" s="1"/>
  <c r="D845" i="25"/>
  <c r="B845" i="25"/>
  <c r="A845" i="25"/>
  <c r="J844" i="25"/>
  <c r="I844" i="25"/>
  <c r="H844" i="25"/>
  <c r="G844" i="25"/>
  <c r="F844" i="25"/>
  <c r="O844" i="25" s="1"/>
  <c r="E844" i="25"/>
  <c r="D844" i="25"/>
  <c r="B844" i="25"/>
  <c r="A844" i="25"/>
  <c r="S843" i="25"/>
  <c r="Q843" i="25"/>
  <c r="H843" i="25"/>
  <c r="G843" i="25"/>
  <c r="J843" i="25" s="1"/>
  <c r="F843" i="25"/>
  <c r="O843" i="25" s="1"/>
  <c r="E843" i="25"/>
  <c r="L843" i="25" s="1"/>
  <c r="D843" i="25"/>
  <c r="B843" i="25"/>
  <c r="A843" i="25"/>
  <c r="H842" i="25"/>
  <c r="G842" i="25"/>
  <c r="F842" i="25"/>
  <c r="E842" i="25"/>
  <c r="D842" i="25"/>
  <c r="B842" i="25"/>
  <c r="A842" i="25"/>
  <c r="H841" i="25"/>
  <c r="Q841" i="25" s="1"/>
  <c r="G841" i="25"/>
  <c r="F841" i="25"/>
  <c r="E841" i="25"/>
  <c r="D841" i="25"/>
  <c r="B841" i="25"/>
  <c r="A841" i="25"/>
  <c r="H840" i="25"/>
  <c r="G840" i="25"/>
  <c r="Q840" i="25" s="1"/>
  <c r="F840" i="25"/>
  <c r="E840" i="25"/>
  <c r="S840" i="25" s="1"/>
  <c r="D840" i="25"/>
  <c r="B840" i="25"/>
  <c r="A840" i="25"/>
  <c r="H839" i="25"/>
  <c r="Q839" i="25" s="1"/>
  <c r="G839" i="25"/>
  <c r="F839" i="25"/>
  <c r="E839" i="25"/>
  <c r="S839" i="25" s="1"/>
  <c r="D839" i="25"/>
  <c r="B839" i="25"/>
  <c r="A839" i="25"/>
  <c r="H838" i="25"/>
  <c r="M838" i="25" s="1"/>
  <c r="G838" i="25"/>
  <c r="J838" i="25" s="1"/>
  <c r="F838" i="25"/>
  <c r="O838" i="25" s="1"/>
  <c r="P838" i="25" s="1"/>
  <c r="E838" i="25"/>
  <c r="D838" i="25"/>
  <c r="B838" i="25"/>
  <c r="A838" i="25"/>
  <c r="H837" i="25"/>
  <c r="G837" i="25"/>
  <c r="F837" i="25"/>
  <c r="E837" i="25"/>
  <c r="L837" i="25" s="1"/>
  <c r="D837" i="25"/>
  <c r="B837" i="25"/>
  <c r="C837" i="25" s="1"/>
  <c r="A837" i="25"/>
  <c r="S836" i="25"/>
  <c r="Q836" i="25"/>
  <c r="M836" i="25"/>
  <c r="H836" i="25"/>
  <c r="G836" i="25"/>
  <c r="F836" i="25"/>
  <c r="E836" i="25"/>
  <c r="D836" i="25"/>
  <c r="B836" i="25"/>
  <c r="U836" i="25" s="1"/>
  <c r="A836" i="25"/>
  <c r="H835" i="25"/>
  <c r="G835" i="25"/>
  <c r="F835" i="25"/>
  <c r="E835" i="25"/>
  <c r="D835" i="25"/>
  <c r="B835" i="25"/>
  <c r="A835" i="25"/>
  <c r="H834" i="25"/>
  <c r="G834" i="25"/>
  <c r="F834" i="25"/>
  <c r="O834" i="25" s="1"/>
  <c r="E834" i="25"/>
  <c r="D834" i="25"/>
  <c r="B834" i="25"/>
  <c r="A834" i="25"/>
  <c r="H833" i="25"/>
  <c r="J833" i="25" s="1"/>
  <c r="G833" i="25"/>
  <c r="F833" i="25"/>
  <c r="O833" i="25" s="1"/>
  <c r="E833" i="25"/>
  <c r="D833" i="25"/>
  <c r="B833" i="25"/>
  <c r="A833" i="25"/>
  <c r="H832" i="25"/>
  <c r="G832" i="25"/>
  <c r="Q832" i="25" s="1"/>
  <c r="F832" i="25"/>
  <c r="E832" i="25"/>
  <c r="L832" i="25" s="1"/>
  <c r="D832" i="25"/>
  <c r="W832" i="25" s="1"/>
  <c r="B832" i="25"/>
  <c r="C832" i="25" s="1"/>
  <c r="X832" i="25" s="1"/>
  <c r="A832" i="25"/>
  <c r="H831" i="25"/>
  <c r="J831" i="25" s="1"/>
  <c r="G831" i="25"/>
  <c r="Q831" i="25" s="1"/>
  <c r="F831" i="25"/>
  <c r="E831" i="25"/>
  <c r="D831" i="25"/>
  <c r="M831" i="25" s="1"/>
  <c r="B831" i="25"/>
  <c r="A831" i="25"/>
  <c r="H830" i="25"/>
  <c r="G830" i="25"/>
  <c r="F830" i="25"/>
  <c r="E830" i="25"/>
  <c r="D830" i="25"/>
  <c r="B830" i="25"/>
  <c r="A830" i="25"/>
  <c r="H829" i="25"/>
  <c r="G829" i="25"/>
  <c r="F829" i="25"/>
  <c r="E829" i="25"/>
  <c r="D829" i="25"/>
  <c r="B829" i="25"/>
  <c r="A829" i="25"/>
  <c r="H828" i="25"/>
  <c r="G828" i="25"/>
  <c r="F828" i="25"/>
  <c r="I828" i="25" s="1"/>
  <c r="E828" i="25"/>
  <c r="S828" i="25" s="1"/>
  <c r="D828" i="25"/>
  <c r="B828" i="25"/>
  <c r="A828" i="25"/>
  <c r="H827" i="25"/>
  <c r="G827" i="25"/>
  <c r="F827" i="25"/>
  <c r="E827" i="25"/>
  <c r="D827" i="25"/>
  <c r="B827" i="25"/>
  <c r="A827" i="25"/>
  <c r="H826" i="25"/>
  <c r="G826" i="25"/>
  <c r="J826" i="25" s="1"/>
  <c r="F826" i="25"/>
  <c r="O826" i="25" s="1"/>
  <c r="E826" i="25"/>
  <c r="L826" i="25" s="1"/>
  <c r="D826" i="25"/>
  <c r="B826" i="25"/>
  <c r="C826" i="25" s="1"/>
  <c r="A826" i="25"/>
  <c r="H825" i="25"/>
  <c r="G825" i="25"/>
  <c r="F825" i="25"/>
  <c r="E825" i="25"/>
  <c r="D825" i="25"/>
  <c r="B825" i="25"/>
  <c r="A825" i="25"/>
  <c r="S824" i="25"/>
  <c r="Q824" i="25"/>
  <c r="H824" i="25"/>
  <c r="I824" i="25" s="1"/>
  <c r="G824" i="25"/>
  <c r="F824" i="25"/>
  <c r="O824" i="25" s="1"/>
  <c r="E824" i="25"/>
  <c r="D824" i="25"/>
  <c r="B824" i="25"/>
  <c r="C824" i="25" s="1"/>
  <c r="A824" i="25"/>
  <c r="O823" i="25"/>
  <c r="P823" i="25" s="1"/>
  <c r="H823" i="25"/>
  <c r="G823" i="25"/>
  <c r="F823" i="25"/>
  <c r="I823" i="25" s="1"/>
  <c r="E823" i="25"/>
  <c r="D823" i="25"/>
  <c r="B823" i="25"/>
  <c r="C823" i="25" s="1"/>
  <c r="A823" i="25"/>
  <c r="H822" i="25"/>
  <c r="M822" i="25" s="1"/>
  <c r="G822" i="25"/>
  <c r="F822" i="25"/>
  <c r="E822" i="25"/>
  <c r="D822" i="25"/>
  <c r="B822" i="25"/>
  <c r="A822" i="25"/>
  <c r="S821" i="25"/>
  <c r="H821" i="25"/>
  <c r="G821" i="25"/>
  <c r="F821" i="25"/>
  <c r="E821" i="25"/>
  <c r="D821" i="25"/>
  <c r="B821" i="25"/>
  <c r="A821" i="25"/>
  <c r="H820" i="25"/>
  <c r="G820" i="25"/>
  <c r="F820" i="25"/>
  <c r="O820" i="25" s="1"/>
  <c r="E820" i="25"/>
  <c r="D820" i="25"/>
  <c r="B820" i="25"/>
  <c r="C820" i="25" s="1"/>
  <c r="A820" i="25"/>
  <c r="H819" i="25"/>
  <c r="Q819" i="25" s="1"/>
  <c r="G819" i="25"/>
  <c r="F819" i="25"/>
  <c r="E819" i="25"/>
  <c r="D819" i="25"/>
  <c r="C819" i="25"/>
  <c r="B819" i="25"/>
  <c r="A819" i="25"/>
  <c r="M818" i="25"/>
  <c r="H818" i="25"/>
  <c r="G818" i="25"/>
  <c r="Q818" i="25" s="1"/>
  <c r="F818" i="25"/>
  <c r="E818" i="25"/>
  <c r="D818" i="25"/>
  <c r="C818" i="25"/>
  <c r="B818" i="25"/>
  <c r="A818" i="25"/>
  <c r="H817" i="25"/>
  <c r="G817" i="25"/>
  <c r="F817" i="25"/>
  <c r="E817" i="25"/>
  <c r="D817" i="25"/>
  <c r="B817" i="25"/>
  <c r="A817" i="25"/>
  <c r="H816" i="25"/>
  <c r="G816" i="25"/>
  <c r="F816" i="25"/>
  <c r="E816" i="25"/>
  <c r="D816" i="25"/>
  <c r="B816" i="25"/>
  <c r="A816" i="25"/>
  <c r="H815" i="25"/>
  <c r="L815" i="25" s="1"/>
  <c r="G815" i="25"/>
  <c r="F815" i="25"/>
  <c r="E815" i="25"/>
  <c r="D815" i="25"/>
  <c r="B815" i="25"/>
  <c r="A815" i="25"/>
  <c r="H814" i="25"/>
  <c r="G814" i="25"/>
  <c r="F814" i="25"/>
  <c r="E814" i="25"/>
  <c r="D814" i="25"/>
  <c r="B814" i="25"/>
  <c r="A814" i="25"/>
  <c r="H813" i="25"/>
  <c r="G813" i="25"/>
  <c r="F813" i="25"/>
  <c r="E813" i="25"/>
  <c r="S813" i="25" s="1"/>
  <c r="D813" i="25"/>
  <c r="C813" i="25"/>
  <c r="B813" i="25"/>
  <c r="A813" i="25"/>
  <c r="J812" i="25"/>
  <c r="H812" i="25"/>
  <c r="G812" i="25"/>
  <c r="Q812" i="25" s="1"/>
  <c r="F812" i="25"/>
  <c r="E812" i="25"/>
  <c r="D812" i="25"/>
  <c r="B812" i="25"/>
  <c r="U812" i="25" s="1"/>
  <c r="A812" i="25"/>
  <c r="H811" i="25"/>
  <c r="G811" i="25"/>
  <c r="F811" i="25"/>
  <c r="E811" i="25"/>
  <c r="D811" i="25"/>
  <c r="B811" i="25"/>
  <c r="A811" i="25"/>
  <c r="H810" i="25"/>
  <c r="G810" i="25"/>
  <c r="F810" i="25"/>
  <c r="O810" i="25" s="1"/>
  <c r="P810" i="25" s="1"/>
  <c r="E810" i="25"/>
  <c r="L810" i="25" s="1"/>
  <c r="D810" i="25"/>
  <c r="C810" i="25"/>
  <c r="B810" i="25"/>
  <c r="A810" i="25"/>
  <c r="H809" i="25"/>
  <c r="G809" i="25"/>
  <c r="F809" i="25"/>
  <c r="E809" i="25"/>
  <c r="D809" i="25"/>
  <c r="B809" i="25"/>
  <c r="A809" i="25"/>
  <c r="H808" i="25"/>
  <c r="G808" i="25"/>
  <c r="F808" i="25"/>
  <c r="E808" i="25"/>
  <c r="D808" i="25"/>
  <c r="B808" i="25"/>
  <c r="A808" i="25"/>
  <c r="H807" i="25"/>
  <c r="G807" i="25"/>
  <c r="F807" i="25"/>
  <c r="E807" i="25"/>
  <c r="D807" i="25"/>
  <c r="B807" i="25"/>
  <c r="A807" i="25"/>
  <c r="U806" i="25"/>
  <c r="S806" i="25"/>
  <c r="T806" i="25" s="1"/>
  <c r="H806" i="25"/>
  <c r="G806" i="25"/>
  <c r="F806" i="25"/>
  <c r="O806" i="25" s="1"/>
  <c r="E806" i="25"/>
  <c r="D806" i="25"/>
  <c r="B806" i="25"/>
  <c r="C806" i="25" s="1"/>
  <c r="A806" i="25"/>
  <c r="H805" i="25"/>
  <c r="U805" i="25" s="1"/>
  <c r="G805" i="25"/>
  <c r="F805" i="25"/>
  <c r="E805" i="25"/>
  <c r="D805" i="25"/>
  <c r="B805" i="25"/>
  <c r="A805" i="25"/>
  <c r="H804" i="25"/>
  <c r="G804" i="25"/>
  <c r="J804" i="25" s="1"/>
  <c r="F804" i="25"/>
  <c r="E804" i="25"/>
  <c r="D804" i="25"/>
  <c r="B804" i="25"/>
  <c r="A804" i="25"/>
  <c r="S803" i="25"/>
  <c r="T803" i="25" s="1"/>
  <c r="Q803" i="25"/>
  <c r="H803" i="25"/>
  <c r="C803" i="25" s="1"/>
  <c r="G803" i="25"/>
  <c r="J803" i="25" s="1"/>
  <c r="F803" i="25"/>
  <c r="E803" i="25"/>
  <c r="D803" i="25"/>
  <c r="B803" i="25"/>
  <c r="A803" i="25"/>
  <c r="I802" i="25"/>
  <c r="H802" i="25"/>
  <c r="G802" i="25"/>
  <c r="F802" i="25"/>
  <c r="E802" i="25"/>
  <c r="S802" i="25" s="1"/>
  <c r="D802" i="25"/>
  <c r="B802" i="25"/>
  <c r="A802" i="25"/>
  <c r="T801" i="25"/>
  <c r="S801" i="25"/>
  <c r="Q801" i="25"/>
  <c r="H801" i="25"/>
  <c r="G801" i="25"/>
  <c r="J801" i="25" s="1"/>
  <c r="F801" i="25"/>
  <c r="E801" i="25"/>
  <c r="D801" i="25"/>
  <c r="M801" i="25" s="1"/>
  <c r="B801" i="25"/>
  <c r="C801" i="25" s="1"/>
  <c r="A801" i="25"/>
  <c r="I800" i="25"/>
  <c r="H800" i="25"/>
  <c r="G800" i="25"/>
  <c r="F800" i="25"/>
  <c r="E800" i="25"/>
  <c r="D800" i="25"/>
  <c r="B800" i="25"/>
  <c r="A800" i="25"/>
  <c r="H799" i="25"/>
  <c r="M799" i="25" s="1"/>
  <c r="G799" i="25"/>
  <c r="F799" i="25"/>
  <c r="O799" i="25" s="1"/>
  <c r="E799" i="25"/>
  <c r="D799" i="25"/>
  <c r="B799" i="25"/>
  <c r="A799" i="25"/>
  <c r="J798" i="25"/>
  <c r="H798" i="25"/>
  <c r="G798" i="25"/>
  <c r="F798" i="25"/>
  <c r="O798" i="25" s="1"/>
  <c r="E798" i="25"/>
  <c r="D798" i="25"/>
  <c r="C798" i="25"/>
  <c r="B798" i="25"/>
  <c r="A798" i="25"/>
  <c r="J797" i="25"/>
  <c r="I797" i="25"/>
  <c r="H797" i="25"/>
  <c r="G797" i="25"/>
  <c r="F797" i="25"/>
  <c r="O797" i="25" s="1"/>
  <c r="E797" i="25"/>
  <c r="D797" i="25"/>
  <c r="B797" i="25"/>
  <c r="U797" i="25" s="1"/>
  <c r="A797" i="25"/>
  <c r="H796" i="25"/>
  <c r="G796" i="25"/>
  <c r="F796" i="25"/>
  <c r="E796" i="25"/>
  <c r="D796" i="25"/>
  <c r="B796" i="25"/>
  <c r="A796" i="25"/>
  <c r="H795" i="25"/>
  <c r="G795" i="25"/>
  <c r="F795" i="25"/>
  <c r="E795" i="25"/>
  <c r="D795" i="25"/>
  <c r="B795" i="25"/>
  <c r="C795" i="25" s="1"/>
  <c r="A795" i="25"/>
  <c r="U794" i="25"/>
  <c r="V794" i="25" s="1"/>
  <c r="H794" i="25"/>
  <c r="G794" i="25"/>
  <c r="Q794" i="25" s="1"/>
  <c r="F794" i="25"/>
  <c r="O794" i="25" s="1"/>
  <c r="E794" i="25"/>
  <c r="S794" i="25" s="1"/>
  <c r="T794" i="25" s="1"/>
  <c r="D794" i="25"/>
  <c r="B794" i="25"/>
  <c r="A794" i="25"/>
  <c r="H793" i="25"/>
  <c r="S793" i="25" s="1"/>
  <c r="G793" i="25"/>
  <c r="Q793" i="25" s="1"/>
  <c r="F793" i="25"/>
  <c r="E793" i="25"/>
  <c r="D793" i="25"/>
  <c r="B793" i="25"/>
  <c r="U793" i="25" s="1"/>
  <c r="V793" i="25" s="1"/>
  <c r="A793" i="25"/>
  <c r="H792" i="25"/>
  <c r="G792" i="25"/>
  <c r="F792" i="25"/>
  <c r="E792" i="25"/>
  <c r="D792" i="25"/>
  <c r="B792" i="25"/>
  <c r="C792" i="25" s="1"/>
  <c r="A792" i="25"/>
  <c r="Q791" i="25"/>
  <c r="H791" i="25"/>
  <c r="C791" i="25" s="1"/>
  <c r="G791" i="25"/>
  <c r="F791" i="25"/>
  <c r="E791" i="25"/>
  <c r="D791" i="25"/>
  <c r="B791" i="25"/>
  <c r="A791" i="25"/>
  <c r="H790" i="25"/>
  <c r="G790" i="25"/>
  <c r="J790" i="25" s="1"/>
  <c r="F790" i="25"/>
  <c r="I790" i="25" s="1"/>
  <c r="E790" i="25"/>
  <c r="D790" i="25"/>
  <c r="B790" i="25"/>
  <c r="C790" i="25" s="1"/>
  <c r="A790" i="25"/>
  <c r="U789" i="25"/>
  <c r="V789" i="25" s="1"/>
  <c r="S789" i="25"/>
  <c r="T789" i="25" s="1"/>
  <c r="Q789" i="25"/>
  <c r="R789" i="25" s="1"/>
  <c r="O789" i="25"/>
  <c r="P789" i="25" s="1"/>
  <c r="M789" i="25"/>
  <c r="H789" i="25"/>
  <c r="G789" i="25"/>
  <c r="J789" i="25" s="1"/>
  <c r="F789" i="25"/>
  <c r="I789" i="25" s="1"/>
  <c r="E789" i="25"/>
  <c r="L789" i="25" s="1"/>
  <c r="D789" i="25"/>
  <c r="B789" i="25"/>
  <c r="C789" i="25" s="1"/>
  <c r="A789" i="25"/>
  <c r="Q788" i="25"/>
  <c r="H788" i="25"/>
  <c r="G788" i="25"/>
  <c r="J788" i="25" s="1"/>
  <c r="F788" i="25"/>
  <c r="I788" i="25" s="1"/>
  <c r="E788" i="25"/>
  <c r="D788" i="25"/>
  <c r="M788" i="25" s="1"/>
  <c r="B788" i="25"/>
  <c r="A788" i="25"/>
  <c r="Q787" i="25"/>
  <c r="H787" i="25"/>
  <c r="J787" i="25" s="1"/>
  <c r="G787" i="25"/>
  <c r="F787" i="25"/>
  <c r="I787" i="25" s="1"/>
  <c r="E787" i="25"/>
  <c r="L787" i="25" s="1"/>
  <c r="D787" i="25"/>
  <c r="B787" i="25"/>
  <c r="A787" i="25"/>
  <c r="S786" i="25"/>
  <c r="T786" i="25" s="1"/>
  <c r="M786" i="25"/>
  <c r="L786" i="25"/>
  <c r="H786" i="25"/>
  <c r="G786" i="25"/>
  <c r="Q786" i="25" s="1"/>
  <c r="F786" i="25"/>
  <c r="O786" i="25" s="1"/>
  <c r="E786" i="25"/>
  <c r="D786" i="25"/>
  <c r="B786" i="25"/>
  <c r="A786" i="25"/>
  <c r="H785" i="25"/>
  <c r="G785" i="25"/>
  <c r="F785" i="25"/>
  <c r="E785" i="25"/>
  <c r="D785" i="25"/>
  <c r="B785" i="25"/>
  <c r="A785" i="25"/>
  <c r="I784" i="25"/>
  <c r="H784" i="25"/>
  <c r="C784" i="25" s="1"/>
  <c r="G784" i="25"/>
  <c r="F784" i="25"/>
  <c r="E784" i="25"/>
  <c r="D784" i="25"/>
  <c r="B784" i="25"/>
  <c r="A784" i="25"/>
  <c r="H783" i="25"/>
  <c r="S783" i="25" s="1"/>
  <c r="G783" i="25"/>
  <c r="F783" i="25"/>
  <c r="E783" i="25"/>
  <c r="D783" i="25"/>
  <c r="B783" i="25"/>
  <c r="A783" i="25"/>
  <c r="J782" i="25"/>
  <c r="H782" i="25"/>
  <c r="G782" i="25"/>
  <c r="Q782" i="25" s="1"/>
  <c r="F782" i="25"/>
  <c r="O782" i="25" s="1"/>
  <c r="P782" i="25" s="1"/>
  <c r="E782" i="25"/>
  <c r="L782" i="25" s="1"/>
  <c r="D782" i="25"/>
  <c r="U782" i="25" s="1"/>
  <c r="B782" i="25"/>
  <c r="C782" i="25" s="1"/>
  <c r="A782" i="25"/>
  <c r="U781" i="25"/>
  <c r="V781" i="25" s="1"/>
  <c r="S781" i="25"/>
  <c r="T781" i="25" s="1"/>
  <c r="H781" i="25"/>
  <c r="G781" i="25"/>
  <c r="J781" i="25" s="1"/>
  <c r="F781" i="25"/>
  <c r="O781" i="25" s="1"/>
  <c r="P781" i="25" s="1"/>
  <c r="E781" i="25"/>
  <c r="D781" i="25"/>
  <c r="B781" i="25"/>
  <c r="A781" i="25"/>
  <c r="H780" i="25"/>
  <c r="G780" i="25"/>
  <c r="F780" i="25"/>
  <c r="E780" i="25"/>
  <c r="S780" i="25" s="1"/>
  <c r="D780" i="25"/>
  <c r="B780" i="25"/>
  <c r="A780" i="25"/>
  <c r="H779" i="25"/>
  <c r="S779" i="25" s="1"/>
  <c r="G779" i="25"/>
  <c r="F779" i="25"/>
  <c r="E779" i="25"/>
  <c r="D779" i="25"/>
  <c r="B779" i="25"/>
  <c r="A779" i="25"/>
  <c r="H778" i="25"/>
  <c r="M778" i="25" s="1"/>
  <c r="G778" i="25"/>
  <c r="F778" i="25"/>
  <c r="E778" i="25"/>
  <c r="D778" i="25"/>
  <c r="B778" i="25"/>
  <c r="A778" i="25"/>
  <c r="H777" i="25"/>
  <c r="G777" i="25"/>
  <c r="J777" i="25" s="1"/>
  <c r="F777" i="25"/>
  <c r="E777" i="25"/>
  <c r="D777" i="25"/>
  <c r="B777" i="25"/>
  <c r="A777" i="25"/>
  <c r="Q776" i="25"/>
  <c r="H776" i="25"/>
  <c r="G776" i="25"/>
  <c r="F776" i="25"/>
  <c r="I776" i="25" s="1"/>
  <c r="E776" i="25"/>
  <c r="L776" i="25" s="1"/>
  <c r="D776" i="25"/>
  <c r="M776" i="25" s="1"/>
  <c r="B776" i="25"/>
  <c r="A776" i="25"/>
  <c r="J775" i="25"/>
  <c r="H775" i="25"/>
  <c r="G775" i="25"/>
  <c r="F775" i="25"/>
  <c r="E775" i="25"/>
  <c r="D775" i="25"/>
  <c r="B775" i="25"/>
  <c r="A775" i="25"/>
  <c r="J774" i="25"/>
  <c r="I774" i="25"/>
  <c r="H774" i="25"/>
  <c r="G774" i="25"/>
  <c r="F774" i="25"/>
  <c r="E774" i="25"/>
  <c r="D774" i="25"/>
  <c r="B774" i="25"/>
  <c r="A774" i="25"/>
  <c r="H773" i="25"/>
  <c r="I773" i="25" s="1"/>
  <c r="G773" i="25"/>
  <c r="F773" i="25"/>
  <c r="E773" i="25"/>
  <c r="D773" i="25"/>
  <c r="C773" i="25"/>
  <c r="B773" i="25"/>
  <c r="A773" i="25"/>
  <c r="U772" i="25"/>
  <c r="V772" i="25" s="1"/>
  <c r="H772" i="25"/>
  <c r="G772" i="25"/>
  <c r="Q772" i="25" s="1"/>
  <c r="F772" i="25"/>
  <c r="E772" i="25"/>
  <c r="D772" i="25"/>
  <c r="B772" i="25"/>
  <c r="A772" i="25"/>
  <c r="H771" i="25"/>
  <c r="G771" i="25"/>
  <c r="F771" i="25"/>
  <c r="E771" i="25"/>
  <c r="D771" i="25"/>
  <c r="B771" i="25"/>
  <c r="A771" i="25"/>
  <c r="H770" i="25"/>
  <c r="G770" i="25"/>
  <c r="F770" i="25"/>
  <c r="E770" i="25"/>
  <c r="D770" i="25"/>
  <c r="B770" i="25"/>
  <c r="C770" i="25" s="1"/>
  <c r="A770" i="25"/>
  <c r="W769" i="25"/>
  <c r="H769" i="25"/>
  <c r="G769" i="25"/>
  <c r="J769" i="25" s="1"/>
  <c r="F769" i="25"/>
  <c r="E769" i="25"/>
  <c r="D769" i="25"/>
  <c r="C769" i="25"/>
  <c r="B769" i="25"/>
  <c r="U769" i="25" s="1"/>
  <c r="V769" i="25" s="1"/>
  <c r="A769" i="25"/>
  <c r="I768" i="25"/>
  <c r="H768" i="25"/>
  <c r="G768" i="25"/>
  <c r="F768" i="25"/>
  <c r="O768" i="25" s="1"/>
  <c r="E768" i="25"/>
  <c r="L768" i="25" s="1"/>
  <c r="D768" i="25"/>
  <c r="B768" i="25"/>
  <c r="A768" i="25"/>
  <c r="H767" i="25"/>
  <c r="G767" i="25"/>
  <c r="F767" i="25"/>
  <c r="E767" i="25"/>
  <c r="D767" i="25"/>
  <c r="B767" i="25"/>
  <c r="U767" i="25" s="1"/>
  <c r="A767" i="25"/>
  <c r="H766" i="25"/>
  <c r="G766" i="25"/>
  <c r="F766" i="25"/>
  <c r="E766" i="25"/>
  <c r="D766" i="25"/>
  <c r="B766" i="25"/>
  <c r="C766" i="25" s="1"/>
  <c r="A766" i="25"/>
  <c r="H765" i="25"/>
  <c r="G765" i="25"/>
  <c r="F765" i="25"/>
  <c r="E765" i="25"/>
  <c r="D765" i="25"/>
  <c r="B765" i="25"/>
  <c r="A765" i="25"/>
  <c r="H764" i="25"/>
  <c r="I764" i="25" s="1"/>
  <c r="G764" i="25"/>
  <c r="F764" i="25"/>
  <c r="E764" i="25"/>
  <c r="D764" i="25"/>
  <c r="B764" i="25"/>
  <c r="A764" i="25"/>
  <c r="S763" i="25"/>
  <c r="T763" i="25" s="1"/>
  <c r="Q763" i="25"/>
  <c r="H763" i="25"/>
  <c r="G763" i="25"/>
  <c r="J763" i="25" s="1"/>
  <c r="F763" i="25"/>
  <c r="O763" i="25" s="1"/>
  <c r="E763" i="25"/>
  <c r="L763" i="25" s="1"/>
  <c r="D763" i="25"/>
  <c r="B763" i="25"/>
  <c r="A763" i="25"/>
  <c r="J762" i="25"/>
  <c r="I762" i="25"/>
  <c r="R762" i="25" s="1"/>
  <c r="H762" i="25"/>
  <c r="Q762" i="25" s="1"/>
  <c r="G762" i="25"/>
  <c r="F762" i="25"/>
  <c r="E762" i="25"/>
  <c r="D762" i="25"/>
  <c r="B762" i="25"/>
  <c r="U762" i="25" s="1"/>
  <c r="A762" i="25"/>
  <c r="L761" i="25"/>
  <c r="H761" i="25"/>
  <c r="U761" i="25" s="1"/>
  <c r="G761" i="25"/>
  <c r="F761" i="25"/>
  <c r="O761" i="25" s="1"/>
  <c r="E761" i="25"/>
  <c r="D761" i="25"/>
  <c r="B761" i="25"/>
  <c r="A761" i="25"/>
  <c r="H760" i="25"/>
  <c r="I760" i="25" s="1"/>
  <c r="G760" i="25"/>
  <c r="J760" i="25" s="1"/>
  <c r="F760" i="25"/>
  <c r="E760" i="25"/>
  <c r="D760" i="25"/>
  <c r="B760" i="25"/>
  <c r="A760" i="25"/>
  <c r="H759" i="25"/>
  <c r="G759" i="25"/>
  <c r="F759" i="25"/>
  <c r="E759" i="25"/>
  <c r="D759" i="25"/>
  <c r="B759" i="25"/>
  <c r="A759" i="25"/>
  <c r="Q758" i="25"/>
  <c r="H758" i="25"/>
  <c r="G758" i="25"/>
  <c r="F758" i="25"/>
  <c r="E758" i="25"/>
  <c r="D758" i="25"/>
  <c r="B758" i="25"/>
  <c r="A758" i="25"/>
  <c r="H757" i="25"/>
  <c r="G757" i="25"/>
  <c r="F757" i="25"/>
  <c r="E757" i="25"/>
  <c r="D757" i="25"/>
  <c r="B757" i="25"/>
  <c r="A757" i="25"/>
  <c r="H756" i="25"/>
  <c r="G756" i="25"/>
  <c r="F756" i="25"/>
  <c r="E756" i="25"/>
  <c r="D756" i="25"/>
  <c r="M756" i="25" s="1"/>
  <c r="C756" i="25"/>
  <c r="B756" i="25"/>
  <c r="A756" i="25"/>
  <c r="Q755" i="25"/>
  <c r="J755" i="25"/>
  <c r="I755" i="25"/>
  <c r="R755" i="25" s="1"/>
  <c r="H755" i="25"/>
  <c r="G755" i="25"/>
  <c r="F755" i="25"/>
  <c r="O755" i="25" s="1"/>
  <c r="E755" i="25"/>
  <c r="D755" i="25"/>
  <c r="B755" i="25"/>
  <c r="C755" i="25" s="1"/>
  <c r="A755" i="25"/>
  <c r="U754" i="25"/>
  <c r="V754" i="25" s="1"/>
  <c r="H754" i="25"/>
  <c r="S754" i="25" s="1"/>
  <c r="G754" i="25"/>
  <c r="Q754" i="25" s="1"/>
  <c r="F754" i="25"/>
  <c r="I754" i="25" s="1"/>
  <c r="R754" i="25" s="1"/>
  <c r="E754" i="25"/>
  <c r="D754" i="25"/>
  <c r="B754" i="25"/>
  <c r="A754" i="25"/>
  <c r="H753" i="25"/>
  <c r="G753" i="25"/>
  <c r="F753" i="25"/>
  <c r="E753" i="25"/>
  <c r="D753" i="25"/>
  <c r="B753" i="25"/>
  <c r="A753" i="25"/>
  <c r="H752" i="25"/>
  <c r="G752" i="25"/>
  <c r="F752" i="25"/>
  <c r="E752" i="25"/>
  <c r="D752" i="25"/>
  <c r="B752" i="25"/>
  <c r="A752" i="25"/>
  <c r="H751" i="25"/>
  <c r="Q751" i="25" s="1"/>
  <c r="G751" i="25"/>
  <c r="F751" i="25"/>
  <c r="E751" i="25"/>
  <c r="D751" i="25"/>
  <c r="B751" i="25"/>
  <c r="C751" i="25" s="1"/>
  <c r="A751" i="25"/>
  <c r="J750" i="25"/>
  <c r="I750" i="25"/>
  <c r="H750" i="25"/>
  <c r="G750" i="25"/>
  <c r="F750" i="25"/>
  <c r="E750" i="25"/>
  <c r="D750" i="25"/>
  <c r="B750" i="25"/>
  <c r="A750" i="25"/>
  <c r="S749" i="25"/>
  <c r="H749" i="25"/>
  <c r="G749" i="25"/>
  <c r="F749" i="25"/>
  <c r="E749" i="25"/>
  <c r="D749" i="25"/>
  <c r="B749" i="25"/>
  <c r="A749" i="25"/>
  <c r="H748" i="25"/>
  <c r="J748" i="25" s="1"/>
  <c r="G748" i="25"/>
  <c r="Q748" i="25" s="1"/>
  <c r="F748" i="25"/>
  <c r="E748" i="25"/>
  <c r="D748" i="25"/>
  <c r="B748" i="25"/>
  <c r="A748" i="25"/>
  <c r="H747" i="25"/>
  <c r="G747" i="25"/>
  <c r="F747" i="25"/>
  <c r="E747" i="25"/>
  <c r="D747" i="25"/>
  <c r="B747" i="25"/>
  <c r="A747" i="25"/>
  <c r="H746" i="25"/>
  <c r="G746" i="25"/>
  <c r="F746" i="25"/>
  <c r="O746" i="25" s="1"/>
  <c r="E746" i="25"/>
  <c r="D746" i="25"/>
  <c r="B746" i="25"/>
  <c r="A746" i="25"/>
  <c r="J745" i="25"/>
  <c r="H745" i="25"/>
  <c r="G745" i="25"/>
  <c r="F745" i="25"/>
  <c r="O745" i="25" s="1"/>
  <c r="E745" i="25"/>
  <c r="D745" i="25"/>
  <c r="B745" i="25"/>
  <c r="A745" i="25"/>
  <c r="S744" i="25"/>
  <c r="L744" i="25"/>
  <c r="H744" i="25"/>
  <c r="G744" i="25"/>
  <c r="F744" i="25"/>
  <c r="E744" i="25"/>
  <c r="D744" i="25"/>
  <c r="B744" i="25"/>
  <c r="A744" i="25"/>
  <c r="J743" i="25"/>
  <c r="H743" i="25"/>
  <c r="G743" i="25"/>
  <c r="F743" i="25"/>
  <c r="E743" i="25"/>
  <c r="D743" i="25"/>
  <c r="B743" i="25"/>
  <c r="A743" i="25"/>
  <c r="W742" i="25"/>
  <c r="U742" i="25"/>
  <c r="V742" i="25" s="1"/>
  <c r="H742" i="25"/>
  <c r="G742" i="25"/>
  <c r="Q742" i="25" s="1"/>
  <c r="F742" i="25"/>
  <c r="O742" i="25" s="1"/>
  <c r="E742" i="25"/>
  <c r="L742" i="25" s="1"/>
  <c r="D742" i="25"/>
  <c r="M742" i="25" s="1"/>
  <c r="B742" i="25"/>
  <c r="A742" i="25"/>
  <c r="H741" i="25"/>
  <c r="G741" i="25"/>
  <c r="F741" i="25"/>
  <c r="O741" i="25" s="1"/>
  <c r="E741" i="25"/>
  <c r="D741" i="25"/>
  <c r="B741" i="25"/>
  <c r="A741" i="25"/>
  <c r="S740" i="25"/>
  <c r="H740" i="25"/>
  <c r="G740" i="25"/>
  <c r="F740" i="25"/>
  <c r="E740" i="25"/>
  <c r="D740" i="25"/>
  <c r="B740" i="25"/>
  <c r="A740" i="25"/>
  <c r="H739" i="25"/>
  <c r="S739" i="25" s="1"/>
  <c r="G739" i="25"/>
  <c r="J739" i="25" s="1"/>
  <c r="F739" i="25"/>
  <c r="I739" i="25" s="1"/>
  <c r="E739" i="25"/>
  <c r="D739" i="25"/>
  <c r="B739" i="25"/>
  <c r="C739" i="25" s="1"/>
  <c r="A739" i="25"/>
  <c r="O738" i="25"/>
  <c r="H738" i="25"/>
  <c r="G738" i="25"/>
  <c r="J738" i="25" s="1"/>
  <c r="F738" i="25"/>
  <c r="I738" i="25" s="1"/>
  <c r="E738" i="25"/>
  <c r="D738" i="25"/>
  <c r="M738" i="25" s="1"/>
  <c r="B738" i="25"/>
  <c r="A738" i="25"/>
  <c r="W737" i="25"/>
  <c r="U737" i="25"/>
  <c r="V737" i="25" s="1"/>
  <c r="S737" i="25"/>
  <c r="T737" i="25" s="1"/>
  <c r="Q737" i="25"/>
  <c r="R737" i="25" s="1"/>
  <c r="H737" i="25"/>
  <c r="G737" i="25"/>
  <c r="J737" i="25" s="1"/>
  <c r="F737" i="25"/>
  <c r="I737" i="25" s="1"/>
  <c r="E737" i="25"/>
  <c r="D737" i="25"/>
  <c r="B737" i="25"/>
  <c r="A737" i="25"/>
  <c r="H736" i="25"/>
  <c r="S736" i="25" s="1"/>
  <c r="G736" i="25"/>
  <c r="F736" i="25"/>
  <c r="E736" i="25"/>
  <c r="D736" i="25"/>
  <c r="B736" i="25"/>
  <c r="A736" i="25"/>
  <c r="H735" i="25"/>
  <c r="U735" i="25" s="1"/>
  <c r="V735" i="25" s="1"/>
  <c r="G735" i="25"/>
  <c r="F735" i="25"/>
  <c r="E735" i="25"/>
  <c r="L735" i="25" s="1"/>
  <c r="D735" i="25"/>
  <c r="B735" i="25"/>
  <c r="A735" i="25"/>
  <c r="H734" i="25"/>
  <c r="G734" i="25"/>
  <c r="F734" i="25"/>
  <c r="E734" i="25"/>
  <c r="D734" i="25"/>
  <c r="B734" i="25"/>
  <c r="C734" i="25" s="1"/>
  <c r="A734" i="25"/>
  <c r="H733" i="25"/>
  <c r="G733" i="25"/>
  <c r="F733" i="25"/>
  <c r="E733" i="25"/>
  <c r="D733" i="25"/>
  <c r="M733" i="25" s="1"/>
  <c r="B733" i="25"/>
  <c r="A733" i="25"/>
  <c r="W732" i="25"/>
  <c r="H732" i="25"/>
  <c r="G732" i="25"/>
  <c r="J732" i="25" s="1"/>
  <c r="F732" i="25"/>
  <c r="I732" i="25" s="1"/>
  <c r="E732" i="25"/>
  <c r="L732" i="25" s="1"/>
  <c r="D732" i="25"/>
  <c r="M732" i="25" s="1"/>
  <c r="B732" i="25"/>
  <c r="U732" i="25" s="1"/>
  <c r="V732" i="25" s="1"/>
  <c r="A732" i="25"/>
  <c r="H731" i="25"/>
  <c r="O731" i="25" s="1"/>
  <c r="P731" i="25" s="1"/>
  <c r="G731" i="25"/>
  <c r="F731" i="25"/>
  <c r="E731" i="25"/>
  <c r="D731" i="25"/>
  <c r="B731" i="25"/>
  <c r="C731" i="25" s="1"/>
  <c r="A731" i="25"/>
  <c r="H730" i="25"/>
  <c r="C730" i="25" s="1"/>
  <c r="G730" i="25"/>
  <c r="F730" i="25"/>
  <c r="E730" i="25"/>
  <c r="D730" i="25"/>
  <c r="B730" i="25"/>
  <c r="A730" i="25"/>
  <c r="H729" i="25"/>
  <c r="G729" i="25"/>
  <c r="F729" i="25"/>
  <c r="I729" i="25" s="1"/>
  <c r="E729" i="25"/>
  <c r="L729" i="25" s="1"/>
  <c r="D729" i="25"/>
  <c r="B729" i="25"/>
  <c r="A729" i="25"/>
  <c r="H728" i="25"/>
  <c r="G728" i="25"/>
  <c r="J728" i="25" s="1"/>
  <c r="F728" i="25"/>
  <c r="E728" i="25"/>
  <c r="L728" i="25" s="1"/>
  <c r="D728" i="25"/>
  <c r="B728" i="25"/>
  <c r="C728" i="25" s="1"/>
  <c r="A728" i="25"/>
  <c r="W727" i="25"/>
  <c r="S727" i="25"/>
  <c r="H727" i="25"/>
  <c r="G727" i="25"/>
  <c r="J727" i="25" s="1"/>
  <c r="F727" i="25"/>
  <c r="E727" i="25"/>
  <c r="L727" i="25" s="1"/>
  <c r="D727" i="25"/>
  <c r="M727" i="25" s="1"/>
  <c r="B727" i="25"/>
  <c r="A727" i="25"/>
  <c r="W726" i="25"/>
  <c r="H726" i="25"/>
  <c r="G726" i="25"/>
  <c r="J726" i="25" s="1"/>
  <c r="F726" i="25"/>
  <c r="I726" i="25" s="1"/>
  <c r="E726" i="25"/>
  <c r="L726" i="25" s="1"/>
  <c r="D726" i="25"/>
  <c r="M726" i="25" s="1"/>
  <c r="B726" i="25"/>
  <c r="U726" i="25" s="1"/>
  <c r="V726" i="25" s="1"/>
  <c r="A726" i="25"/>
  <c r="H725" i="25"/>
  <c r="G725" i="25"/>
  <c r="F725" i="25"/>
  <c r="I725" i="25" s="1"/>
  <c r="E725" i="25"/>
  <c r="D725" i="25"/>
  <c r="M725" i="25" s="1"/>
  <c r="B725" i="25"/>
  <c r="A725" i="25"/>
  <c r="H724" i="25"/>
  <c r="G724" i="25"/>
  <c r="F724" i="25"/>
  <c r="I724" i="25" s="1"/>
  <c r="E724" i="25"/>
  <c r="D724" i="25"/>
  <c r="B724" i="25"/>
  <c r="A724" i="25"/>
  <c r="H723" i="25"/>
  <c r="G723" i="25"/>
  <c r="F723" i="25"/>
  <c r="E723" i="25"/>
  <c r="L723" i="25" s="1"/>
  <c r="D723" i="25"/>
  <c r="B723" i="25"/>
  <c r="C723" i="25" s="1"/>
  <c r="A723" i="25"/>
  <c r="H722" i="25"/>
  <c r="S722" i="25" s="1"/>
  <c r="G722" i="25"/>
  <c r="F722" i="25"/>
  <c r="E722" i="25"/>
  <c r="D722" i="25"/>
  <c r="B722" i="25"/>
  <c r="A722" i="25"/>
  <c r="H721" i="25"/>
  <c r="S721" i="25" s="1"/>
  <c r="T721" i="25" s="1"/>
  <c r="G721" i="25"/>
  <c r="J721" i="25" s="1"/>
  <c r="F721" i="25"/>
  <c r="E721" i="25"/>
  <c r="D721" i="25"/>
  <c r="B721" i="25"/>
  <c r="U721" i="25" s="1"/>
  <c r="V721" i="25" s="1"/>
  <c r="A721" i="25"/>
  <c r="W720" i="25"/>
  <c r="U720" i="25"/>
  <c r="V720" i="25" s="1"/>
  <c r="S720" i="25"/>
  <c r="T720" i="25" s="1"/>
  <c r="Q720" i="25"/>
  <c r="R720" i="25" s="1"/>
  <c r="H720" i="25"/>
  <c r="G720" i="25"/>
  <c r="J720" i="25" s="1"/>
  <c r="F720" i="25"/>
  <c r="I720" i="25" s="1"/>
  <c r="E720" i="25"/>
  <c r="L720" i="25" s="1"/>
  <c r="D720" i="25"/>
  <c r="M720" i="25" s="1"/>
  <c r="C720" i="25"/>
  <c r="B720" i="25"/>
  <c r="A720" i="25"/>
  <c r="H719" i="25"/>
  <c r="G719" i="25"/>
  <c r="J719" i="25" s="1"/>
  <c r="F719" i="25"/>
  <c r="I719" i="25" s="1"/>
  <c r="E719" i="25"/>
  <c r="L719" i="25" s="1"/>
  <c r="D719" i="25"/>
  <c r="M719" i="25" s="1"/>
  <c r="C719" i="25"/>
  <c r="B719" i="25"/>
  <c r="U719" i="25" s="1"/>
  <c r="A719" i="25"/>
  <c r="S718" i="25"/>
  <c r="H718" i="25"/>
  <c r="G718" i="25"/>
  <c r="F718" i="25"/>
  <c r="I718" i="25" s="1"/>
  <c r="E718" i="25"/>
  <c r="L718" i="25" s="1"/>
  <c r="D718" i="25"/>
  <c r="B718" i="25"/>
  <c r="A718" i="25"/>
  <c r="H717" i="25"/>
  <c r="G717" i="25"/>
  <c r="F717" i="25"/>
  <c r="E717" i="25"/>
  <c r="D717" i="25"/>
  <c r="B717" i="25"/>
  <c r="A717" i="25"/>
  <c r="W716" i="25"/>
  <c r="S716" i="25"/>
  <c r="O716" i="25"/>
  <c r="H716" i="25"/>
  <c r="G716" i="25"/>
  <c r="J716" i="25" s="1"/>
  <c r="F716" i="25"/>
  <c r="I716" i="25" s="1"/>
  <c r="E716" i="25"/>
  <c r="L716" i="25" s="1"/>
  <c r="D716" i="25"/>
  <c r="M716" i="25" s="1"/>
  <c r="B716" i="25"/>
  <c r="A716" i="25"/>
  <c r="U715" i="25"/>
  <c r="V715" i="25" s="1"/>
  <c r="S715" i="25"/>
  <c r="T715" i="25" s="1"/>
  <c r="H715" i="25"/>
  <c r="G715" i="25"/>
  <c r="F715" i="25"/>
  <c r="I715" i="25" s="1"/>
  <c r="E715" i="25"/>
  <c r="L715" i="25" s="1"/>
  <c r="D715" i="25"/>
  <c r="B715" i="25"/>
  <c r="A715" i="25"/>
  <c r="H714" i="25"/>
  <c r="G714" i="25"/>
  <c r="F714" i="25"/>
  <c r="E714" i="25"/>
  <c r="D714" i="25"/>
  <c r="B714" i="25"/>
  <c r="A714" i="25"/>
  <c r="H713" i="25"/>
  <c r="G713" i="25"/>
  <c r="J713" i="25" s="1"/>
  <c r="F713" i="25"/>
  <c r="I713" i="25" s="1"/>
  <c r="E713" i="25"/>
  <c r="S713" i="25" s="1"/>
  <c r="T713" i="25" s="1"/>
  <c r="D713" i="25"/>
  <c r="B713" i="25"/>
  <c r="A713" i="25"/>
  <c r="H712" i="25"/>
  <c r="G712" i="25"/>
  <c r="Q712" i="25" s="1"/>
  <c r="F712" i="25"/>
  <c r="I712" i="25" s="1"/>
  <c r="E712" i="25"/>
  <c r="D712" i="25"/>
  <c r="B712" i="25"/>
  <c r="A712" i="25"/>
  <c r="H711" i="25"/>
  <c r="G711" i="25"/>
  <c r="F711" i="25"/>
  <c r="E711" i="25"/>
  <c r="D711" i="25"/>
  <c r="M711" i="25" s="1"/>
  <c r="B711" i="25"/>
  <c r="A711" i="25"/>
  <c r="H710" i="25"/>
  <c r="G710" i="25"/>
  <c r="F710" i="25"/>
  <c r="E710" i="25"/>
  <c r="S710" i="25" s="1"/>
  <c r="T710" i="25" s="1"/>
  <c r="D710" i="25"/>
  <c r="B710" i="25"/>
  <c r="C710" i="25" s="1"/>
  <c r="A710" i="25"/>
  <c r="U709" i="25"/>
  <c r="V709" i="25" s="1"/>
  <c r="S709" i="25"/>
  <c r="T709" i="25" s="1"/>
  <c r="H709" i="25"/>
  <c r="G709" i="25"/>
  <c r="Q709" i="25" s="1"/>
  <c r="F709" i="25"/>
  <c r="O709" i="25" s="1"/>
  <c r="P709" i="25" s="1"/>
  <c r="E709" i="25"/>
  <c r="D709" i="25"/>
  <c r="M709" i="25" s="1"/>
  <c r="B709" i="25"/>
  <c r="C709" i="25" s="1"/>
  <c r="A709" i="25"/>
  <c r="H708" i="25"/>
  <c r="G708" i="25"/>
  <c r="F708" i="25"/>
  <c r="E708" i="25"/>
  <c r="L708" i="25" s="1"/>
  <c r="D708" i="25"/>
  <c r="W708" i="25" s="1"/>
  <c r="B708" i="25"/>
  <c r="A708" i="25"/>
  <c r="H707" i="25"/>
  <c r="G707" i="25"/>
  <c r="F707" i="25"/>
  <c r="E707" i="25"/>
  <c r="D707" i="25"/>
  <c r="B707" i="25"/>
  <c r="A707" i="25"/>
  <c r="H706" i="25"/>
  <c r="G706" i="25"/>
  <c r="F706" i="25"/>
  <c r="I706" i="25" s="1"/>
  <c r="E706" i="25"/>
  <c r="D706" i="25"/>
  <c r="B706" i="25"/>
  <c r="A706" i="25"/>
  <c r="H705" i="25"/>
  <c r="G705" i="25"/>
  <c r="F705" i="25"/>
  <c r="O705" i="25" s="1"/>
  <c r="E705" i="25"/>
  <c r="D705" i="25"/>
  <c r="B705" i="25"/>
  <c r="A705" i="25"/>
  <c r="S704" i="25"/>
  <c r="T704" i="25" s="1"/>
  <c r="H704" i="25"/>
  <c r="G704" i="25"/>
  <c r="J704" i="25" s="1"/>
  <c r="F704" i="25"/>
  <c r="I704" i="25" s="1"/>
  <c r="E704" i="25"/>
  <c r="D704" i="25"/>
  <c r="M704" i="25" s="1"/>
  <c r="B704" i="25"/>
  <c r="A704" i="25"/>
  <c r="H703" i="25"/>
  <c r="S703" i="25" s="1"/>
  <c r="G703" i="25"/>
  <c r="F703" i="25"/>
  <c r="E703" i="25"/>
  <c r="D703" i="25"/>
  <c r="B703" i="25"/>
  <c r="A703" i="25"/>
  <c r="H702" i="25"/>
  <c r="U702" i="25" s="1"/>
  <c r="G702" i="25"/>
  <c r="F702" i="25"/>
  <c r="E702" i="25"/>
  <c r="D702" i="25"/>
  <c r="B702" i="25"/>
  <c r="A702" i="25"/>
  <c r="H701" i="25"/>
  <c r="Q701" i="25" s="1"/>
  <c r="G701" i="25"/>
  <c r="F701" i="25"/>
  <c r="E701" i="25"/>
  <c r="D701" i="25"/>
  <c r="C701" i="25"/>
  <c r="B701" i="25"/>
  <c r="A701" i="25"/>
  <c r="H700" i="25"/>
  <c r="G700" i="25"/>
  <c r="F700" i="25"/>
  <c r="E700" i="25"/>
  <c r="D700" i="25"/>
  <c r="M700" i="25" s="1"/>
  <c r="B700" i="25"/>
  <c r="A700" i="25"/>
  <c r="U699" i="25"/>
  <c r="V699" i="25" s="1"/>
  <c r="H699" i="25"/>
  <c r="G699" i="25"/>
  <c r="F699" i="25"/>
  <c r="E699" i="25"/>
  <c r="D699" i="25"/>
  <c r="B699" i="25"/>
  <c r="A699" i="25"/>
  <c r="H698" i="25"/>
  <c r="O698" i="25" s="1"/>
  <c r="G698" i="25"/>
  <c r="F698" i="25"/>
  <c r="E698" i="25"/>
  <c r="S698" i="25" s="1"/>
  <c r="T698" i="25" s="1"/>
  <c r="D698" i="25"/>
  <c r="B698" i="25"/>
  <c r="C698" i="25" s="1"/>
  <c r="A698" i="25"/>
  <c r="H697" i="25"/>
  <c r="C697" i="25" s="1"/>
  <c r="G697" i="25"/>
  <c r="F697" i="25"/>
  <c r="E697" i="25"/>
  <c r="D697" i="25"/>
  <c r="B697" i="25"/>
  <c r="A697" i="25"/>
  <c r="H696" i="25"/>
  <c r="G696" i="25"/>
  <c r="F696" i="25"/>
  <c r="E696" i="25"/>
  <c r="S696" i="25" s="1"/>
  <c r="D696" i="25"/>
  <c r="B696" i="25"/>
  <c r="U696" i="25" s="1"/>
  <c r="A696" i="25"/>
  <c r="H695" i="25"/>
  <c r="G695" i="25"/>
  <c r="F695" i="25"/>
  <c r="I695" i="25" s="1"/>
  <c r="E695" i="25"/>
  <c r="D695" i="25"/>
  <c r="B695" i="25"/>
  <c r="A695" i="25"/>
  <c r="O694" i="25"/>
  <c r="H694" i="25"/>
  <c r="G694" i="25"/>
  <c r="F694" i="25"/>
  <c r="E694" i="25"/>
  <c r="D694" i="25"/>
  <c r="B694" i="25"/>
  <c r="A694" i="25"/>
  <c r="V693" i="25"/>
  <c r="H693" i="25"/>
  <c r="G693" i="25"/>
  <c r="J693" i="25" s="1"/>
  <c r="F693" i="25"/>
  <c r="E693" i="25"/>
  <c r="D693" i="25"/>
  <c r="B693" i="25"/>
  <c r="U693" i="25" s="1"/>
  <c r="A693" i="25"/>
  <c r="H692" i="25"/>
  <c r="G692" i="25"/>
  <c r="F692" i="25"/>
  <c r="E692" i="25"/>
  <c r="D692" i="25"/>
  <c r="B692" i="25"/>
  <c r="A692" i="25"/>
  <c r="H691" i="25"/>
  <c r="G691" i="25"/>
  <c r="F691" i="25"/>
  <c r="I691" i="25" s="1"/>
  <c r="E691" i="25"/>
  <c r="D691" i="25"/>
  <c r="B691" i="25"/>
  <c r="C691" i="25" s="1"/>
  <c r="A691" i="25"/>
  <c r="H690" i="25"/>
  <c r="G690" i="25"/>
  <c r="Q690" i="25" s="1"/>
  <c r="F690" i="25"/>
  <c r="O690" i="25" s="1"/>
  <c r="P690" i="25" s="1"/>
  <c r="E690" i="25"/>
  <c r="D690" i="25"/>
  <c r="B690" i="25"/>
  <c r="C690" i="25" s="1"/>
  <c r="A690" i="25"/>
  <c r="H689" i="25"/>
  <c r="G689" i="25"/>
  <c r="F689" i="25"/>
  <c r="E689" i="25"/>
  <c r="D689" i="25"/>
  <c r="B689" i="25"/>
  <c r="C689" i="25" s="1"/>
  <c r="A689" i="25"/>
  <c r="H688" i="25"/>
  <c r="C688" i="25" s="1"/>
  <c r="G688" i="25"/>
  <c r="F688" i="25"/>
  <c r="E688" i="25"/>
  <c r="D688" i="25"/>
  <c r="B688" i="25"/>
  <c r="A688" i="25"/>
  <c r="S687" i="25"/>
  <c r="T687" i="25" s="1"/>
  <c r="Q687" i="25"/>
  <c r="O687" i="25"/>
  <c r="H687" i="25"/>
  <c r="G687" i="25"/>
  <c r="F687" i="25"/>
  <c r="E687" i="25"/>
  <c r="D687" i="25"/>
  <c r="C687" i="25"/>
  <c r="B687" i="25"/>
  <c r="P687" i="25" s="1"/>
  <c r="A687" i="25"/>
  <c r="H686" i="25"/>
  <c r="G686" i="25"/>
  <c r="F686" i="25"/>
  <c r="E686" i="25"/>
  <c r="D686" i="25"/>
  <c r="B686" i="25"/>
  <c r="A686" i="25"/>
  <c r="H685" i="25"/>
  <c r="G685" i="25"/>
  <c r="F685" i="25"/>
  <c r="I685" i="25" s="1"/>
  <c r="E685" i="25"/>
  <c r="D685" i="25"/>
  <c r="B685" i="25"/>
  <c r="A685" i="25"/>
  <c r="H684" i="25"/>
  <c r="C684" i="25" s="1"/>
  <c r="G684" i="25"/>
  <c r="F684" i="25"/>
  <c r="O684" i="25" s="1"/>
  <c r="E684" i="25"/>
  <c r="D684" i="25"/>
  <c r="B684" i="25"/>
  <c r="A684" i="25"/>
  <c r="H683" i="25"/>
  <c r="O683" i="25" s="1"/>
  <c r="G683" i="25"/>
  <c r="F683" i="25"/>
  <c r="E683" i="25"/>
  <c r="D683" i="25"/>
  <c r="B683" i="25"/>
  <c r="A683" i="25"/>
  <c r="H682" i="25"/>
  <c r="W682" i="25" s="1"/>
  <c r="G682" i="25"/>
  <c r="F682" i="25"/>
  <c r="E682" i="25"/>
  <c r="D682" i="25"/>
  <c r="B682" i="25"/>
  <c r="A682" i="25"/>
  <c r="H681" i="25"/>
  <c r="G681" i="25"/>
  <c r="F681" i="25"/>
  <c r="O681" i="25" s="1"/>
  <c r="E681" i="25"/>
  <c r="S681" i="25" s="1"/>
  <c r="D681" i="25"/>
  <c r="B681" i="25"/>
  <c r="A681" i="25"/>
  <c r="H680" i="25"/>
  <c r="C680" i="25" s="1"/>
  <c r="G680" i="25"/>
  <c r="F680" i="25"/>
  <c r="E680" i="25"/>
  <c r="D680" i="25"/>
  <c r="B680" i="25"/>
  <c r="A680" i="25"/>
  <c r="H679" i="25"/>
  <c r="G679" i="25"/>
  <c r="F679" i="25"/>
  <c r="E679" i="25"/>
  <c r="D679" i="25"/>
  <c r="B679" i="25"/>
  <c r="A679" i="25"/>
  <c r="H678" i="25"/>
  <c r="G678" i="25"/>
  <c r="Q678" i="25" s="1"/>
  <c r="F678" i="25"/>
  <c r="E678" i="25"/>
  <c r="D678" i="25"/>
  <c r="B678" i="25"/>
  <c r="A678" i="25"/>
  <c r="S677" i="25"/>
  <c r="H677" i="25"/>
  <c r="G677" i="25"/>
  <c r="F677" i="25"/>
  <c r="E677" i="25"/>
  <c r="D677" i="25"/>
  <c r="B677" i="25"/>
  <c r="A677" i="25"/>
  <c r="Q676" i="25"/>
  <c r="H676" i="25"/>
  <c r="G676" i="25"/>
  <c r="F676" i="25"/>
  <c r="O676" i="25" s="1"/>
  <c r="P676" i="25" s="1"/>
  <c r="E676" i="25"/>
  <c r="D676" i="25"/>
  <c r="C676" i="25"/>
  <c r="B676" i="25"/>
  <c r="A676" i="25"/>
  <c r="W675" i="25"/>
  <c r="H675" i="25"/>
  <c r="C675" i="25" s="1"/>
  <c r="G675" i="25"/>
  <c r="F675" i="25"/>
  <c r="I675" i="25" s="1"/>
  <c r="E675" i="25"/>
  <c r="D675" i="25"/>
  <c r="B675" i="25"/>
  <c r="U675" i="25" s="1"/>
  <c r="V675" i="25" s="1"/>
  <c r="A675" i="25"/>
  <c r="H674" i="25"/>
  <c r="G674" i="25"/>
  <c r="F674" i="25"/>
  <c r="E674" i="25"/>
  <c r="D674" i="25"/>
  <c r="B674" i="25"/>
  <c r="U674" i="25" s="1"/>
  <c r="A674" i="25"/>
  <c r="H673" i="25"/>
  <c r="G673" i="25"/>
  <c r="F673" i="25"/>
  <c r="I673" i="25" s="1"/>
  <c r="E673" i="25"/>
  <c r="D673" i="25"/>
  <c r="B673" i="25"/>
  <c r="C673" i="25" s="1"/>
  <c r="A673" i="25"/>
  <c r="P672" i="25"/>
  <c r="H672" i="25"/>
  <c r="G672" i="25"/>
  <c r="F672" i="25"/>
  <c r="O672" i="25" s="1"/>
  <c r="E672" i="25"/>
  <c r="D672" i="25"/>
  <c r="M672" i="25" s="1"/>
  <c r="B672" i="25"/>
  <c r="C672" i="25" s="1"/>
  <c r="A672" i="25"/>
  <c r="Q671" i="25"/>
  <c r="H671" i="25"/>
  <c r="G671" i="25"/>
  <c r="J671" i="25" s="1"/>
  <c r="F671" i="25"/>
  <c r="E671" i="25"/>
  <c r="D671" i="25"/>
  <c r="B671" i="25"/>
  <c r="A671" i="25"/>
  <c r="H670" i="25"/>
  <c r="G670" i="25"/>
  <c r="F670" i="25"/>
  <c r="O670" i="25" s="1"/>
  <c r="E670" i="25"/>
  <c r="D670" i="25"/>
  <c r="B670" i="25"/>
  <c r="A670" i="25"/>
  <c r="U669" i="25"/>
  <c r="S669" i="25"/>
  <c r="T669" i="25" s="1"/>
  <c r="H669" i="25"/>
  <c r="C669" i="25" s="1"/>
  <c r="G669" i="25"/>
  <c r="F669" i="25"/>
  <c r="E669" i="25"/>
  <c r="D669" i="25"/>
  <c r="B669" i="25"/>
  <c r="A669" i="25"/>
  <c r="H668" i="25"/>
  <c r="G668" i="25"/>
  <c r="F668" i="25"/>
  <c r="E668" i="25"/>
  <c r="D668" i="25"/>
  <c r="B668" i="25"/>
  <c r="U668" i="25" s="1"/>
  <c r="A668" i="25"/>
  <c r="H667" i="25"/>
  <c r="G667" i="25"/>
  <c r="F667" i="25"/>
  <c r="E667" i="25"/>
  <c r="D667" i="25"/>
  <c r="M667" i="25" s="1"/>
  <c r="B667" i="25"/>
  <c r="A667" i="25"/>
  <c r="W666" i="25"/>
  <c r="H666" i="25"/>
  <c r="G666" i="25"/>
  <c r="F666" i="25"/>
  <c r="E666" i="25"/>
  <c r="D666" i="25"/>
  <c r="B666" i="25"/>
  <c r="A666" i="25"/>
  <c r="H665" i="25"/>
  <c r="G665" i="25"/>
  <c r="F665" i="25"/>
  <c r="E665" i="25"/>
  <c r="D665" i="25"/>
  <c r="M665" i="25" s="1"/>
  <c r="B665" i="25"/>
  <c r="A665" i="25"/>
  <c r="Q664" i="25"/>
  <c r="H664" i="25"/>
  <c r="G664" i="25"/>
  <c r="F664" i="25"/>
  <c r="E664" i="25"/>
  <c r="D664" i="25"/>
  <c r="B664" i="25"/>
  <c r="A664" i="25"/>
  <c r="H663" i="25"/>
  <c r="S663" i="25" s="1"/>
  <c r="G663" i="25"/>
  <c r="F663" i="25"/>
  <c r="E663" i="25"/>
  <c r="D663" i="25"/>
  <c r="B663" i="25"/>
  <c r="A663" i="25"/>
  <c r="H662" i="25"/>
  <c r="Q662" i="25" s="1"/>
  <c r="G662" i="25"/>
  <c r="F662" i="25"/>
  <c r="E662" i="25"/>
  <c r="S662" i="25" s="1"/>
  <c r="D662" i="25"/>
  <c r="C662" i="25"/>
  <c r="B662" i="25"/>
  <c r="A662" i="25"/>
  <c r="H661" i="25"/>
  <c r="U661" i="25" s="1"/>
  <c r="G661" i="25"/>
  <c r="F661" i="25"/>
  <c r="E661" i="25"/>
  <c r="D661" i="25"/>
  <c r="B661" i="25"/>
  <c r="A661" i="25"/>
  <c r="H660" i="25"/>
  <c r="G660" i="25"/>
  <c r="F660" i="25"/>
  <c r="E660" i="25"/>
  <c r="D660" i="25"/>
  <c r="B660" i="25"/>
  <c r="A660" i="25"/>
  <c r="H659" i="25"/>
  <c r="G659" i="25"/>
  <c r="F659" i="25"/>
  <c r="O659" i="25" s="1"/>
  <c r="E659" i="25"/>
  <c r="D659" i="25"/>
  <c r="B659" i="25"/>
  <c r="A659" i="25"/>
  <c r="H658" i="25"/>
  <c r="U658" i="25" s="1"/>
  <c r="V658" i="25" s="1"/>
  <c r="G658" i="25"/>
  <c r="F658" i="25"/>
  <c r="E658" i="25"/>
  <c r="D658" i="25"/>
  <c r="B658" i="25"/>
  <c r="A658" i="25"/>
  <c r="Q657" i="25"/>
  <c r="H657" i="25"/>
  <c r="G657" i="25"/>
  <c r="F657" i="25"/>
  <c r="E657" i="25"/>
  <c r="D657" i="25"/>
  <c r="B657" i="25"/>
  <c r="C657" i="25" s="1"/>
  <c r="A657" i="25"/>
  <c r="H656" i="25"/>
  <c r="G656" i="25"/>
  <c r="F656" i="25"/>
  <c r="E656" i="25"/>
  <c r="D656" i="25"/>
  <c r="B656" i="25"/>
  <c r="A656" i="25"/>
  <c r="H655" i="25"/>
  <c r="C655" i="25" s="1"/>
  <c r="G655" i="25"/>
  <c r="F655" i="25"/>
  <c r="E655" i="25"/>
  <c r="V655" i="25" s="1"/>
  <c r="D655" i="25"/>
  <c r="B655" i="25"/>
  <c r="U655" i="25" s="1"/>
  <c r="A655" i="25"/>
  <c r="U654" i="25"/>
  <c r="V654" i="25" s="1"/>
  <c r="I654" i="25"/>
  <c r="R654" i="25" s="1"/>
  <c r="H654" i="25"/>
  <c r="G654" i="25"/>
  <c r="Q654" i="25" s="1"/>
  <c r="F654" i="25"/>
  <c r="O654" i="25" s="1"/>
  <c r="P654" i="25" s="1"/>
  <c r="E654" i="25"/>
  <c r="D654" i="25"/>
  <c r="B654" i="25"/>
  <c r="A654" i="25"/>
  <c r="H653" i="25"/>
  <c r="G653" i="25"/>
  <c r="F653" i="25"/>
  <c r="E653" i="25"/>
  <c r="D653" i="25"/>
  <c r="B653" i="25"/>
  <c r="A653" i="25"/>
  <c r="H652" i="25"/>
  <c r="G652" i="25"/>
  <c r="F652" i="25"/>
  <c r="E652" i="25"/>
  <c r="D652" i="25"/>
  <c r="M652" i="25" s="1"/>
  <c r="B652" i="25"/>
  <c r="A652" i="25"/>
  <c r="U651" i="25"/>
  <c r="V651" i="25" s="1"/>
  <c r="H651" i="25"/>
  <c r="G651" i="25"/>
  <c r="F651" i="25"/>
  <c r="E651" i="25"/>
  <c r="D651" i="25"/>
  <c r="B651" i="25"/>
  <c r="A651" i="25"/>
  <c r="H650" i="25"/>
  <c r="G650" i="25"/>
  <c r="F650" i="25"/>
  <c r="E650" i="25"/>
  <c r="D650" i="25"/>
  <c r="B650" i="25"/>
  <c r="A650" i="25"/>
  <c r="H649" i="25"/>
  <c r="G649" i="25"/>
  <c r="F649" i="25"/>
  <c r="E649" i="25"/>
  <c r="D649" i="25"/>
  <c r="B649" i="25"/>
  <c r="A649" i="25"/>
  <c r="J648" i="25"/>
  <c r="H648" i="25"/>
  <c r="G648" i="25"/>
  <c r="Q648" i="25" s="1"/>
  <c r="F648" i="25"/>
  <c r="E648" i="25"/>
  <c r="D648" i="25"/>
  <c r="B648" i="25"/>
  <c r="A648" i="25"/>
  <c r="H647" i="25"/>
  <c r="G647" i="25"/>
  <c r="F647" i="25"/>
  <c r="E647" i="25"/>
  <c r="D647" i="25"/>
  <c r="B647" i="25"/>
  <c r="A647" i="25"/>
  <c r="H646" i="25"/>
  <c r="G646" i="25"/>
  <c r="F646" i="25"/>
  <c r="E646" i="25"/>
  <c r="D646" i="25"/>
  <c r="B646" i="25"/>
  <c r="A646" i="25"/>
  <c r="H645" i="25"/>
  <c r="G645" i="25"/>
  <c r="F645" i="25"/>
  <c r="E645" i="25"/>
  <c r="D645" i="25"/>
  <c r="B645" i="25"/>
  <c r="C645" i="25" s="1"/>
  <c r="A645" i="25"/>
  <c r="H644" i="25"/>
  <c r="G644" i="25"/>
  <c r="Q644" i="25" s="1"/>
  <c r="F644" i="25"/>
  <c r="E644" i="25"/>
  <c r="L644" i="25" s="1"/>
  <c r="D644" i="25"/>
  <c r="B644" i="25"/>
  <c r="C644" i="25" s="1"/>
  <c r="A644" i="25"/>
  <c r="H643" i="25"/>
  <c r="G643" i="25"/>
  <c r="F643" i="25"/>
  <c r="E643" i="25"/>
  <c r="D643" i="25"/>
  <c r="B643" i="25"/>
  <c r="U643" i="25" s="1"/>
  <c r="A643" i="25"/>
  <c r="U642" i="25"/>
  <c r="V642" i="25" s="1"/>
  <c r="S642" i="25"/>
  <c r="T642" i="25" s="1"/>
  <c r="Q642" i="25"/>
  <c r="O642" i="25"/>
  <c r="P642" i="25" s="1"/>
  <c r="H642" i="25"/>
  <c r="C642" i="25" s="1"/>
  <c r="G642" i="25"/>
  <c r="F642" i="25"/>
  <c r="E642" i="25"/>
  <c r="D642" i="25"/>
  <c r="B642" i="25"/>
  <c r="A642" i="25"/>
  <c r="H641" i="25"/>
  <c r="G641" i="25"/>
  <c r="F641" i="25"/>
  <c r="E641" i="25"/>
  <c r="D641" i="25"/>
  <c r="B641" i="25"/>
  <c r="C641" i="25" s="1"/>
  <c r="A641" i="25"/>
  <c r="Q640" i="25"/>
  <c r="H640" i="25"/>
  <c r="C640" i="25" s="1"/>
  <c r="G640" i="25"/>
  <c r="F640" i="25"/>
  <c r="E640" i="25"/>
  <c r="D640" i="25"/>
  <c r="B640" i="25"/>
  <c r="A640" i="25"/>
  <c r="H639" i="25"/>
  <c r="G639" i="25"/>
  <c r="F639" i="25"/>
  <c r="E639" i="25"/>
  <c r="D639" i="25"/>
  <c r="B639" i="25"/>
  <c r="A639" i="25"/>
  <c r="H638" i="25"/>
  <c r="G638" i="25"/>
  <c r="F638" i="25"/>
  <c r="E638" i="25"/>
  <c r="D638" i="25"/>
  <c r="B638" i="25"/>
  <c r="A638" i="25"/>
  <c r="Q637" i="25"/>
  <c r="O637" i="25"/>
  <c r="P637" i="25" s="1"/>
  <c r="H637" i="25"/>
  <c r="S637" i="25" s="1"/>
  <c r="G637" i="25"/>
  <c r="F637" i="25"/>
  <c r="E637" i="25"/>
  <c r="D637" i="25"/>
  <c r="B637" i="25"/>
  <c r="A637" i="25"/>
  <c r="H636" i="25"/>
  <c r="O636" i="25" s="1"/>
  <c r="P636" i="25" s="1"/>
  <c r="G636" i="25"/>
  <c r="F636" i="25"/>
  <c r="E636" i="25"/>
  <c r="S636" i="25" s="1"/>
  <c r="D636" i="25"/>
  <c r="B636" i="25"/>
  <c r="A636" i="25"/>
  <c r="S635" i="25"/>
  <c r="H635" i="25"/>
  <c r="M635" i="25" s="1"/>
  <c r="G635" i="25"/>
  <c r="J635" i="25" s="1"/>
  <c r="F635" i="25"/>
  <c r="O635" i="25" s="1"/>
  <c r="P635" i="25" s="1"/>
  <c r="E635" i="25"/>
  <c r="D635" i="25"/>
  <c r="B635" i="25"/>
  <c r="A635" i="25"/>
  <c r="H634" i="25"/>
  <c r="L634" i="25" s="1"/>
  <c r="G634" i="25"/>
  <c r="J634" i="25" s="1"/>
  <c r="F634" i="25"/>
  <c r="E634" i="25"/>
  <c r="D634" i="25"/>
  <c r="M634" i="25" s="1"/>
  <c r="B634" i="25"/>
  <c r="A634" i="25"/>
  <c r="H633" i="25"/>
  <c r="I633" i="25" s="1"/>
  <c r="G633" i="25"/>
  <c r="F633" i="25"/>
  <c r="E633" i="25"/>
  <c r="D633" i="25"/>
  <c r="B633" i="25"/>
  <c r="A633" i="25"/>
  <c r="S632" i="25"/>
  <c r="H632" i="25"/>
  <c r="G632" i="25"/>
  <c r="Q632" i="25" s="1"/>
  <c r="F632" i="25"/>
  <c r="O632" i="25" s="1"/>
  <c r="E632" i="25"/>
  <c r="D632" i="25"/>
  <c r="B632" i="25"/>
  <c r="A632" i="25"/>
  <c r="H631" i="25"/>
  <c r="G631" i="25"/>
  <c r="F631" i="25"/>
  <c r="E631" i="25"/>
  <c r="S631" i="25" s="1"/>
  <c r="D631" i="25"/>
  <c r="B631" i="25"/>
  <c r="U631" i="25" s="1"/>
  <c r="A631" i="25"/>
  <c r="H630" i="25"/>
  <c r="O630" i="25" s="1"/>
  <c r="P630" i="25" s="1"/>
  <c r="G630" i="25"/>
  <c r="J630" i="25" s="1"/>
  <c r="F630" i="25"/>
  <c r="E630" i="25"/>
  <c r="D630" i="25"/>
  <c r="B630" i="25"/>
  <c r="A630" i="25"/>
  <c r="Q629" i="25"/>
  <c r="L629" i="25"/>
  <c r="J629" i="25"/>
  <c r="H629" i="25"/>
  <c r="G629" i="25"/>
  <c r="F629" i="25"/>
  <c r="E629" i="25"/>
  <c r="D629" i="25"/>
  <c r="C629" i="25"/>
  <c r="B629" i="25"/>
  <c r="A629" i="25"/>
  <c r="H628" i="25"/>
  <c r="G628" i="25"/>
  <c r="J628" i="25" s="1"/>
  <c r="F628" i="25"/>
  <c r="E628" i="25"/>
  <c r="D628" i="25"/>
  <c r="B628" i="25"/>
  <c r="A628" i="25"/>
  <c r="H627" i="25"/>
  <c r="G627" i="25"/>
  <c r="F627" i="25"/>
  <c r="E627" i="25"/>
  <c r="D627" i="25"/>
  <c r="B627" i="25"/>
  <c r="A627" i="25"/>
  <c r="H626" i="25"/>
  <c r="S626" i="25" s="1"/>
  <c r="G626" i="25"/>
  <c r="Q626" i="25" s="1"/>
  <c r="F626" i="25"/>
  <c r="E626" i="25"/>
  <c r="D626" i="25"/>
  <c r="B626" i="25"/>
  <c r="A626" i="25"/>
  <c r="Q625" i="25"/>
  <c r="J625" i="25"/>
  <c r="H625" i="25"/>
  <c r="G625" i="25"/>
  <c r="F625" i="25"/>
  <c r="E625" i="25"/>
  <c r="D625" i="25"/>
  <c r="B625" i="25"/>
  <c r="A625" i="25"/>
  <c r="S624" i="25"/>
  <c r="H624" i="25"/>
  <c r="M624" i="25" s="1"/>
  <c r="G624" i="25"/>
  <c r="F624" i="25"/>
  <c r="E624" i="25"/>
  <c r="D624" i="25"/>
  <c r="B624" i="25"/>
  <c r="A624" i="25"/>
  <c r="O623" i="25"/>
  <c r="J623" i="25"/>
  <c r="H623" i="25"/>
  <c r="I623" i="25" s="1"/>
  <c r="G623" i="25"/>
  <c r="F623" i="25"/>
  <c r="E623" i="25"/>
  <c r="L623" i="25" s="1"/>
  <c r="D623" i="25"/>
  <c r="B623" i="25"/>
  <c r="C623" i="25" s="1"/>
  <c r="A623" i="25"/>
  <c r="H622" i="25"/>
  <c r="G622" i="25"/>
  <c r="F622" i="25"/>
  <c r="E622" i="25"/>
  <c r="D622" i="25"/>
  <c r="B622" i="25"/>
  <c r="A622" i="25"/>
  <c r="H621" i="25"/>
  <c r="G621" i="25"/>
  <c r="F621" i="25"/>
  <c r="E621" i="25"/>
  <c r="D621" i="25"/>
  <c r="B621" i="25"/>
  <c r="A621" i="25"/>
  <c r="H620" i="25"/>
  <c r="G620" i="25"/>
  <c r="F620" i="25"/>
  <c r="O620" i="25" s="1"/>
  <c r="E620" i="25"/>
  <c r="D620" i="25"/>
  <c r="B620" i="25"/>
  <c r="U620" i="25" s="1"/>
  <c r="A620" i="25"/>
  <c r="H619" i="25"/>
  <c r="G619" i="25"/>
  <c r="F619" i="25"/>
  <c r="E619" i="25"/>
  <c r="D619" i="25"/>
  <c r="B619" i="25"/>
  <c r="A619" i="25"/>
  <c r="H618" i="25"/>
  <c r="G618" i="25"/>
  <c r="F618" i="25"/>
  <c r="E618" i="25"/>
  <c r="D618" i="25"/>
  <c r="B618" i="25"/>
  <c r="U618" i="25" s="1"/>
  <c r="A618" i="25"/>
  <c r="H617" i="25"/>
  <c r="G617" i="25"/>
  <c r="F617" i="25"/>
  <c r="E617" i="25"/>
  <c r="D617" i="25"/>
  <c r="B617" i="25"/>
  <c r="A617" i="25"/>
  <c r="H616" i="25"/>
  <c r="G616" i="25"/>
  <c r="F616" i="25"/>
  <c r="E616" i="25"/>
  <c r="D616" i="25"/>
  <c r="B616" i="25"/>
  <c r="A616" i="25"/>
  <c r="H615" i="25"/>
  <c r="G615" i="25"/>
  <c r="F615" i="25"/>
  <c r="E615" i="25"/>
  <c r="D615" i="25"/>
  <c r="W615" i="25" s="1"/>
  <c r="B615" i="25"/>
  <c r="A615" i="25"/>
  <c r="W614" i="25"/>
  <c r="U614" i="25"/>
  <c r="V614" i="25" s="1"/>
  <c r="S614" i="25"/>
  <c r="T614" i="25" s="1"/>
  <c r="J614" i="25"/>
  <c r="H614" i="25"/>
  <c r="G614" i="25"/>
  <c r="Q614" i="25" s="1"/>
  <c r="F614" i="25"/>
  <c r="E614" i="25"/>
  <c r="D614" i="25"/>
  <c r="B614" i="25"/>
  <c r="A614" i="25"/>
  <c r="H613" i="25"/>
  <c r="G613" i="25"/>
  <c r="F613" i="25"/>
  <c r="E613" i="25"/>
  <c r="D613" i="25"/>
  <c r="B613" i="25"/>
  <c r="A613" i="25"/>
  <c r="H612" i="25"/>
  <c r="J612" i="25" s="1"/>
  <c r="G612" i="25"/>
  <c r="F612" i="25"/>
  <c r="E612" i="25"/>
  <c r="D612" i="25"/>
  <c r="B612" i="25"/>
  <c r="A612" i="25"/>
  <c r="H611" i="25"/>
  <c r="G611" i="25"/>
  <c r="F611" i="25"/>
  <c r="E611" i="25"/>
  <c r="D611" i="25"/>
  <c r="B611" i="25"/>
  <c r="A611" i="25"/>
  <c r="H610" i="25"/>
  <c r="G610" i="25"/>
  <c r="F610" i="25"/>
  <c r="E610" i="25"/>
  <c r="D610" i="25"/>
  <c r="B610" i="25"/>
  <c r="A610" i="25"/>
  <c r="J609" i="25"/>
  <c r="H609" i="25"/>
  <c r="G609" i="25"/>
  <c r="Q609" i="25" s="1"/>
  <c r="F609" i="25"/>
  <c r="E609" i="25"/>
  <c r="D609" i="25"/>
  <c r="M609" i="25" s="1"/>
  <c r="B609" i="25"/>
  <c r="A609" i="25"/>
  <c r="S608" i="25"/>
  <c r="T608" i="25" s="1"/>
  <c r="H608" i="25"/>
  <c r="G608" i="25"/>
  <c r="F608" i="25"/>
  <c r="E608" i="25"/>
  <c r="D608" i="25"/>
  <c r="B608" i="25"/>
  <c r="U608" i="25" s="1"/>
  <c r="V608" i="25" s="1"/>
  <c r="A608" i="25"/>
  <c r="H607" i="25"/>
  <c r="G607" i="25"/>
  <c r="F607" i="25"/>
  <c r="E607" i="25"/>
  <c r="D607" i="25"/>
  <c r="B607" i="25"/>
  <c r="A607" i="25"/>
  <c r="H606" i="25"/>
  <c r="G606" i="25"/>
  <c r="Q606" i="25" s="1"/>
  <c r="F606" i="25"/>
  <c r="E606" i="25"/>
  <c r="D606" i="25"/>
  <c r="B606" i="25"/>
  <c r="A606" i="25"/>
  <c r="S605" i="25"/>
  <c r="H605" i="25"/>
  <c r="G605" i="25"/>
  <c r="F605" i="25"/>
  <c r="E605" i="25"/>
  <c r="D605" i="25"/>
  <c r="B605" i="25"/>
  <c r="C605" i="25" s="1"/>
  <c r="A605" i="25"/>
  <c r="H604" i="25"/>
  <c r="G604" i="25"/>
  <c r="Q604" i="25" s="1"/>
  <c r="F604" i="25"/>
  <c r="E604" i="25"/>
  <c r="L604" i="25" s="1"/>
  <c r="D604" i="25"/>
  <c r="B604" i="25"/>
  <c r="A604" i="25"/>
  <c r="H603" i="25"/>
  <c r="G603" i="25"/>
  <c r="F603" i="25"/>
  <c r="E603" i="25"/>
  <c r="D603" i="25"/>
  <c r="B603" i="25"/>
  <c r="A603" i="25"/>
  <c r="H602" i="25"/>
  <c r="G602" i="25"/>
  <c r="F602" i="25"/>
  <c r="E602" i="25"/>
  <c r="S602" i="25" s="1"/>
  <c r="D602" i="25"/>
  <c r="B602" i="25"/>
  <c r="A602" i="25"/>
  <c r="H601" i="25"/>
  <c r="J601" i="25" s="1"/>
  <c r="G601" i="25"/>
  <c r="F601" i="25"/>
  <c r="E601" i="25"/>
  <c r="D601" i="25"/>
  <c r="B601" i="25"/>
  <c r="A601" i="25"/>
  <c r="J600" i="25"/>
  <c r="H600" i="25"/>
  <c r="S600" i="25" s="1"/>
  <c r="G600" i="25"/>
  <c r="F600" i="25"/>
  <c r="O600" i="25" s="1"/>
  <c r="E600" i="25"/>
  <c r="L600" i="25" s="1"/>
  <c r="D600" i="25"/>
  <c r="B600" i="25"/>
  <c r="A600" i="25"/>
  <c r="J599" i="25"/>
  <c r="H599" i="25"/>
  <c r="G599" i="25"/>
  <c r="F599" i="25"/>
  <c r="O599" i="25" s="1"/>
  <c r="E599" i="25"/>
  <c r="S599" i="25" s="1"/>
  <c r="D599" i="25"/>
  <c r="M599" i="25" s="1"/>
  <c r="B599" i="25"/>
  <c r="A599" i="25"/>
  <c r="H598" i="25"/>
  <c r="M598" i="25" s="1"/>
  <c r="G598" i="25"/>
  <c r="F598" i="25"/>
  <c r="E598" i="25"/>
  <c r="D598" i="25"/>
  <c r="B598" i="25"/>
  <c r="A598" i="25"/>
  <c r="H597" i="25"/>
  <c r="G597" i="25"/>
  <c r="F597" i="25"/>
  <c r="E597" i="25"/>
  <c r="D597" i="25"/>
  <c r="M597" i="25" s="1"/>
  <c r="B597" i="25"/>
  <c r="C597" i="25" s="1"/>
  <c r="A597" i="25"/>
  <c r="H596" i="25"/>
  <c r="G596" i="25"/>
  <c r="J596" i="25" s="1"/>
  <c r="F596" i="25"/>
  <c r="O596" i="25" s="1"/>
  <c r="E596" i="25"/>
  <c r="S596" i="25" s="1"/>
  <c r="T596" i="25" s="1"/>
  <c r="D596" i="25"/>
  <c r="B596" i="25"/>
  <c r="P596" i="25" s="1"/>
  <c r="A596" i="25"/>
  <c r="H595" i="25"/>
  <c r="G595" i="25"/>
  <c r="J595" i="25" s="1"/>
  <c r="F595" i="25"/>
  <c r="E595" i="25"/>
  <c r="L595" i="25" s="1"/>
  <c r="D595" i="25"/>
  <c r="B595" i="25"/>
  <c r="A595" i="25"/>
  <c r="H594" i="25"/>
  <c r="G594" i="25"/>
  <c r="F594" i="25"/>
  <c r="E594" i="25"/>
  <c r="D594" i="25"/>
  <c r="B594" i="25"/>
  <c r="A594" i="25"/>
  <c r="H593" i="25"/>
  <c r="U593" i="25" s="1"/>
  <c r="G593" i="25"/>
  <c r="Q593" i="25" s="1"/>
  <c r="F593" i="25"/>
  <c r="O593" i="25" s="1"/>
  <c r="E593" i="25"/>
  <c r="D593" i="25"/>
  <c r="B593" i="25"/>
  <c r="A593" i="25"/>
  <c r="H592" i="25"/>
  <c r="O592" i="25" s="1"/>
  <c r="G592" i="25"/>
  <c r="F592" i="25"/>
  <c r="E592" i="25"/>
  <c r="D592" i="25"/>
  <c r="B592" i="25"/>
  <c r="A592" i="25"/>
  <c r="H591" i="25"/>
  <c r="G591" i="25"/>
  <c r="F591" i="25"/>
  <c r="E591" i="25"/>
  <c r="D591" i="25"/>
  <c r="B591" i="25"/>
  <c r="A591" i="25"/>
  <c r="M590" i="25"/>
  <c r="H590" i="25"/>
  <c r="G590" i="25"/>
  <c r="F590" i="25"/>
  <c r="I590" i="25" s="1"/>
  <c r="E590" i="25"/>
  <c r="L590" i="25" s="1"/>
  <c r="D590" i="25"/>
  <c r="B590" i="25"/>
  <c r="U590" i="25" s="1"/>
  <c r="V590" i="25" s="1"/>
  <c r="A590" i="25"/>
  <c r="H589" i="25"/>
  <c r="G589" i="25"/>
  <c r="F589" i="25"/>
  <c r="E589" i="25"/>
  <c r="D589" i="25"/>
  <c r="B589" i="25"/>
  <c r="A589" i="25"/>
  <c r="H588" i="25"/>
  <c r="L588" i="25" s="1"/>
  <c r="G588" i="25"/>
  <c r="J588" i="25" s="1"/>
  <c r="F588" i="25"/>
  <c r="I588" i="25" s="1"/>
  <c r="E588" i="25"/>
  <c r="D588" i="25"/>
  <c r="M588" i="25" s="1"/>
  <c r="B588" i="25"/>
  <c r="A588" i="25"/>
  <c r="H587" i="25"/>
  <c r="G587" i="25"/>
  <c r="Q587" i="25" s="1"/>
  <c r="F587" i="25"/>
  <c r="O587" i="25" s="1"/>
  <c r="E587" i="25"/>
  <c r="D587" i="25"/>
  <c r="C587" i="25"/>
  <c r="B587" i="25"/>
  <c r="A587" i="25"/>
  <c r="H586" i="25"/>
  <c r="J586" i="25" s="1"/>
  <c r="G586" i="25"/>
  <c r="F586" i="25"/>
  <c r="E586" i="25"/>
  <c r="D586" i="25"/>
  <c r="B586" i="25"/>
  <c r="A586" i="25"/>
  <c r="H585" i="25"/>
  <c r="G585" i="25"/>
  <c r="F585" i="25"/>
  <c r="E585" i="25"/>
  <c r="D585" i="25"/>
  <c r="B585" i="25"/>
  <c r="C585" i="25" s="1"/>
  <c r="A585" i="25"/>
  <c r="J584" i="25"/>
  <c r="H584" i="25"/>
  <c r="G584" i="25"/>
  <c r="Q584" i="25" s="1"/>
  <c r="F584" i="25"/>
  <c r="E584" i="25"/>
  <c r="S584" i="25" s="1"/>
  <c r="D584" i="25"/>
  <c r="M584" i="25" s="1"/>
  <c r="B584" i="25"/>
  <c r="C584" i="25" s="1"/>
  <c r="A584" i="25"/>
  <c r="H583" i="25"/>
  <c r="S583" i="25" s="1"/>
  <c r="G583" i="25"/>
  <c r="F583" i="25"/>
  <c r="E583" i="25"/>
  <c r="D583" i="25"/>
  <c r="B583" i="25"/>
  <c r="A583" i="25"/>
  <c r="O582" i="25"/>
  <c r="L582" i="25"/>
  <c r="H582" i="25"/>
  <c r="M582" i="25" s="1"/>
  <c r="G582" i="25"/>
  <c r="J582" i="25" s="1"/>
  <c r="F582" i="25"/>
  <c r="E582" i="25"/>
  <c r="D582" i="25"/>
  <c r="B582" i="25"/>
  <c r="A582" i="25"/>
  <c r="H581" i="25"/>
  <c r="G581" i="25"/>
  <c r="F581" i="25"/>
  <c r="E581" i="25"/>
  <c r="D581" i="25"/>
  <c r="B581" i="25"/>
  <c r="A581" i="25"/>
  <c r="H580" i="25"/>
  <c r="G580" i="25"/>
  <c r="F580" i="25"/>
  <c r="E580" i="25"/>
  <c r="S580" i="25" s="1"/>
  <c r="T580" i="25" s="1"/>
  <c r="D580" i="25"/>
  <c r="B580" i="25"/>
  <c r="A580" i="25"/>
  <c r="H579" i="25"/>
  <c r="G579" i="25"/>
  <c r="J579" i="25" s="1"/>
  <c r="F579" i="25"/>
  <c r="E579" i="25"/>
  <c r="L579" i="25" s="1"/>
  <c r="D579" i="25"/>
  <c r="B579" i="25"/>
  <c r="A579" i="25"/>
  <c r="H578" i="25"/>
  <c r="G578" i="25"/>
  <c r="Q578" i="25" s="1"/>
  <c r="F578" i="25"/>
  <c r="E578" i="25"/>
  <c r="D578" i="25"/>
  <c r="B578" i="25"/>
  <c r="A578" i="25"/>
  <c r="L577" i="25"/>
  <c r="H577" i="25"/>
  <c r="C577" i="25" s="1"/>
  <c r="X577" i="25" s="1"/>
  <c r="G577" i="25"/>
  <c r="W577" i="25" s="1"/>
  <c r="F577" i="25"/>
  <c r="E577" i="25"/>
  <c r="D577" i="25"/>
  <c r="B577" i="25"/>
  <c r="A577" i="25"/>
  <c r="H576" i="25"/>
  <c r="G576" i="25"/>
  <c r="F576" i="25"/>
  <c r="E576" i="25"/>
  <c r="L576" i="25" s="1"/>
  <c r="D576" i="25"/>
  <c r="B576" i="25"/>
  <c r="A576" i="25"/>
  <c r="H575" i="25"/>
  <c r="G575" i="25"/>
  <c r="Q575" i="25" s="1"/>
  <c r="F575" i="25"/>
  <c r="E575" i="25"/>
  <c r="D575" i="25"/>
  <c r="M575" i="25" s="1"/>
  <c r="B575" i="25"/>
  <c r="A575" i="25"/>
  <c r="J574" i="25"/>
  <c r="H574" i="25"/>
  <c r="G574" i="25"/>
  <c r="F574" i="25"/>
  <c r="I574" i="25" s="1"/>
  <c r="E574" i="25"/>
  <c r="D574" i="25"/>
  <c r="B574" i="25"/>
  <c r="A574" i="25"/>
  <c r="U573" i="25"/>
  <c r="V573" i="25" s="1"/>
  <c r="S573" i="25"/>
  <c r="T573" i="25" s="1"/>
  <c r="O573" i="25"/>
  <c r="M573" i="25"/>
  <c r="L573" i="25"/>
  <c r="H573" i="25"/>
  <c r="C573" i="25" s="1"/>
  <c r="G573" i="25"/>
  <c r="F573" i="25"/>
  <c r="E573" i="25"/>
  <c r="D573" i="25"/>
  <c r="B573" i="25"/>
  <c r="A573" i="25"/>
  <c r="H572" i="25"/>
  <c r="L572" i="25" s="1"/>
  <c r="G572" i="25"/>
  <c r="F572" i="25"/>
  <c r="E572" i="25"/>
  <c r="D572" i="25"/>
  <c r="B572" i="25"/>
  <c r="C572" i="25" s="1"/>
  <c r="A572" i="25"/>
  <c r="H571" i="25"/>
  <c r="G571" i="25"/>
  <c r="F571" i="25"/>
  <c r="E571" i="25"/>
  <c r="D571" i="25"/>
  <c r="B571" i="25"/>
  <c r="A571" i="25"/>
  <c r="H570" i="25"/>
  <c r="G570" i="25"/>
  <c r="F570" i="25"/>
  <c r="E570" i="25"/>
  <c r="D570" i="25"/>
  <c r="B570" i="25"/>
  <c r="A570" i="25"/>
  <c r="H569" i="25"/>
  <c r="G569" i="25"/>
  <c r="F569" i="25"/>
  <c r="E569" i="25"/>
  <c r="D569" i="25"/>
  <c r="B569" i="25"/>
  <c r="A569" i="25"/>
  <c r="H568" i="25"/>
  <c r="O568" i="25" s="1"/>
  <c r="G568" i="25"/>
  <c r="F568" i="25"/>
  <c r="E568" i="25"/>
  <c r="D568" i="25"/>
  <c r="B568" i="25"/>
  <c r="A568" i="25"/>
  <c r="I567" i="25"/>
  <c r="H567" i="25"/>
  <c r="G567" i="25"/>
  <c r="F567" i="25"/>
  <c r="E567" i="25"/>
  <c r="D567" i="25"/>
  <c r="W567" i="25" s="1"/>
  <c r="X567" i="25" s="1"/>
  <c r="B567" i="25"/>
  <c r="C567" i="25" s="1"/>
  <c r="A567" i="25"/>
  <c r="H566" i="25"/>
  <c r="G566" i="25"/>
  <c r="F566" i="25"/>
  <c r="E566" i="25"/>
  <c r="D566" i="25"/>
  <c r="B566" i="25"/>
  <c r="A566" i="25"/>
  <c r="H565" i="25"/>
  <c r="G565" i="25"/>
  <c r="F565" i="25"/>
  <c r="E565" i="25"/>
  <c r="D565" i="25"/>
  <c r="B565" i="25"/>
  <c r="A565" i="25"/>
  <c r="I564" i="25"/>
  <c r="H564" i="25"/>
  <c r="G564" i="25"/>
  <c r="F564" i="25"/>
  <c r="E564" i="25"/>
  <c r="D564" i="25"/>
  <c r="B564" i="25"/>
  <c r="C564" i="25" s="1"/>
  <c r="A564" i="25"/>
  <c r="H563" i="25"/>
  <c r="G563" i="25"/>
  <c r="F563" i="25"/>
  <c r="E563" i="25"/>
  <c r="D563" i="25"/>
  <c r="B563" i="25"/>
  <c r="A563" i="25"/>
  <c r="H562" i="25"/>
  <c r="G562" i="25"/>
  <c r="F562" i="25"/>
  <c r="E562" i="25"/>
  <c r="D562" i="25"/>
  <c r="B562" i="25"/>
  <c r="A562" i="25"/>
  <c r="H561" i="25"/>
  <c r="S561" i="25" s="1"/>
  <c r="G561" i="25"/>
  <c r="F561" i="25"/>
  <c r="E561" i="25"/>
  <c r="D561" i="25"/>
  <c r="B561" i="25"/>
  <c r="A561" i="25"/>
  <c r="W560" i="25"/>
  <c r="U560" i="25"/>
  <c r="V560" i="25" s="1"/>
  <c r="H560" i="25"/>
  <c r="G560" i="25"/>
  <c r="F560" i="25"/>
  <c r="E560" i="25"/>
  <c r="D560" i="25"/>
  <c r="B560" i="25"/>
  <c r="A560" i="25"/>
  <c r="H559" i="25"/>
  <c r="L559" i="25" s="1"/>
  <c r="G559" i="25"/>
  <c r="F559" i="25"/>
  <c r="E559" i="25"/>
  <c r="S559" i="25" s="1"/>
  <c r="D559" i="25"/>
  <c r="B559" i="25"/>
  <c r="C559" i="25" s="1"/>
  <c r="A559" i="25"/>
  <c r="H558" i="25"/>
  <c r="G558" i="25"/>
  <c r="F558" i="25"/>
  <c r="E558" i="25"/>
  <c r="D558" i="25"/>
  <c r="B558" i="25"/>
  <c r="A558" i="25"/>
  <c r="H557" i="25"/>
  <c r="C557" i="25" s="1"/>
  <c r="G557" i="25"/>
  <c r="F557" i="25"/>
  <c r="E557" i="25"/>
  <c r="D557" i="25"/>
  <c r="B557" i="25"/>
  <c r="A557" i="25"/>
  <c r="S556" i="25"/>
  <c r="T556" i="25" s="1"/>
  <c r="H556" i="25"/>
  <c r="G556" i="25"/>
  <c r="F556" i="25"/>
  <c r="E556" i="25"/>
  <c r="D556" i="25"/>
  <c r="B556" i="25"/>
  <c r="C556" i="25" s="1"/>
  <c r="A556" i="25"/>
  <c r="H555" i="25"/>
  <c r="J555" i="25" s="1"/>
  <c r="G555" i="25"/>
  <c r="F555" i="25"/>
  <c r="E555" i="25"/>
  <c r="D555" i="25"/>
  <c r="C555" i="25"/>
  <c r="B555" i="25"/>
  <c r="A555" i="25"/>
  <c r="M554" i="25"/>
  <c r="H554" i="25"/>
  <c r="L554" i="25" s="1"/>
  <c r="G554" i="25"/>
  <c r="F554" i="25"/>
  <c r="E554" i="25"/>
  <c r="D554" i="25"/>
  <c r="B554" i="25"/>
  <c r="A554" i="25"/>
  <c r="H553" i="25"/>
  <c r="G553" i="25"/>
  <c r="F553" i="25"/>
  <c r="E553" i="25"/>
  <c r="D553" i="25"/>
  <c r="B553" i="25"/>
  <c r="A553" i="25"/>
  <c r="H552" i="25"/>
  <c r="G552" i="25"/>
  <c r="F552" i="25"/>
  <c r="E552" i="25"/>
  <c r="S552" i="25" s="1"/>
  <c r="T552" i="25" s="1"/>
  <c r="D552" i="25"/>
  <c r="C552" i="25"/>
  <c r="B552" i="25"/>
  <c r="A552" i="25"/>
  <c r="H551" i="25"/>
  <c r="G551" i="25"/>
  <c r="J551" i="25" s="1"/>
  <c r="F551" i="25"/>
  <c r="E551" i="25"/>
  <c r="D551" i="25"/>
  <c r="B551" i="25"/>
  <c r="A551" i="25"/>
  <c r="H550" i="25"/>
  <c r="G550" i="25"/>
  <c r="F550" i="25"/>
  <c r="O550" i="25" s="1"/>
  <c r="E550" i="25"/>
  <c r="D550" i="25"/>
  <c r="B550" i="25"/>
  <c r="A550" i="25"/>
  <c r="H549" i="25"/>
  <c r="G549" i="25"/>
  <c r="F549" i="25"/>
  <c r="E549" i="25"/>
  <c r="D549" i="25"/>
  <c r="B549" i="25"/>
  <c r="A549" i="25"/>
  <c r="H548" i="25"/>
  <c r="G548" i="25"/>
  <c r="J548" i="25" s="1"/>
  <c r="F548" i="25"/>
  <c r="O548" i="25" s="1"/>
  <c r="E548" i="25"/>
  <c r="S548" i="25" s="1"/>
  <c r="D548" i="25"/>
  <c r="B548" i="25"/>
  <c r="A548" i="25"/>
  <c r="O547" i="25"/>
  <c r="P547" i="25" s="1"/>
  <c r="L547" i="25"/>
  <c r="H547" i="25"/>
  <c r="S547" i="25" s="1"/>
  <c r="G547" i="25"/>
  <c r="F547" i="25"/>
  <c r="I547" i="25" s="1"/>
  <c r="E547" i="25"/>
  <c r="D547" i="25"/>
  <c r="B547" i="25"/>
  <c r="A547" i="25"/>
  <c r="H546" i="25"/>
  <c r="G546" i="25"/>
  <c r="F546" i="25"/>
  <c r="E546" i="25"/>
  <c r="L546" i="25" s="1"/>
  <c r="D546" i="25"/>
  <c r="M546" i="25" s="1"/>
  <c r="B546" i="25"/>
  <c r="A546" i="25"/>
  <c r="H545" i="25"/>
  <c r="G545" i="25"/>
  <c r="F545" i="25"/>
  <c r="E545" i="25"/>
  <c r="D545" i="25"/>
  <c r="B545" i="25"/>
  <c r="A545" i="25"/>
  <c r="H544" i="25"/>
  <c r="G544" i="25"/>
  <c r="F544" i="25"/>
  <c r="E544" i="25"/>
  <c r="D544" i="25"/>
  <c r="B544" i="25"/>
  <c r="A544" i="25"/>
  <c r="H543" i="25"/>
  <c r="G543" i="25"/>
  <c r="F543" i="25"/>
  <c r="I543" i="25" s="1"/>
  <c r="E543" i="25"/>
  <c r="S543" i="25" s="1"/>
  <c r="D543" i="25"/>
  <c r="B543" i="25"/>
  <c r="A543" i="25"/>
  <c r="H542" i="25"/>
  <c r="G542" i="25"/>
  <c r="F542" i="25"/>
  <c r="E542" i="25"/>
  <c r="D542" i="25"/>
  <c r="B542" i="25"/>
  <c r="A542" i="25"/>
  <c r="M541" i="25"/>
  <c r="H541" i="25"/>
  <c r="G541" i="25"/>
  <c r="J541" i="25" s="1"/>
  <c r="F541" i="25"/>
  <c r="O541" i="25" s="1"/>
  <c r="E541" i="25"/>
  <c r="L541" i="25" s="1"/>
  <c r="D541" i="25"/>
  <c r="B541" i="25"/>
  <c r="C541" i="25" s="1"/>
  <c r="A541" i="25"/>
  <c r="H540" i="25"/>
  <c r="G540" i="25"/>
  <c r="F540" i="25"/>
  <c r="E540" i="25"/>
  <c r="D540" i="25"/>
  <c r="B540" i="25"/>
  <c r="A540" i="25"/>
  <c r="S539" i="25"/>
  <c r="H539" i="25"/>
  <c r="J539" i="25" s="1"/>
  <c r="G539" i="25"/>
  <c r="F539" i="25"/>
  <c r="E539" i="25"/>
  <c r="D539" i="25"/>
  <c r="B539" i="25"/>
  <c r="A539" i="25"/>
  <c r="H538" i="25"/>
  <c r="J538" i="25" s="1"/>
  <c r="G538" i="25"/>
  <c r="F538" i="25"/>
  <c r="E538" i="25"/>
  <c r="D538" i="25"/>
  <c r="B538" i="25"/>
  <c r="A538" i="25"/>
  <c r="H537" i="25"/>
  <c r="C537" i="25" s="1"/>
  <c r="G537" i="25"/>
  <c r="F537" i="25"/>
  <c r="E537" i="25"/>
  <c r="D537" i="25"/>
  <c r="B537" i="25"/>
  <c r="A537" i="25"/>
  <c r="H536" i="25"/>
  <c r="G536" i="25"/>
  <c r="F536" i="25"/>
  <c r="E536" i="25"/>
  <c r="D536" i="25"/>
  <c r="B536" i="25"/>
  <c r="C536" i="25" s="1"/>
  <c r="A536" i="25"/>
  <c r="H535" i="25"/>
  <c r="G535" i="25"/>
  <c r="F535" i="25"/>
  <c r="E535" i="25"/>
  <c r="D535" i="25"/>
  <c r="B535" i="25"/>
  <c r="A535" i="25"/>
  <c r="S534" i="25"/>
  <c r="H534" i="25"/>
  <c r="G534" i="25"/>
  <c r="F534" i="25"/>
  <c r="I534" i="25" s="1"/>
  <c r="E534" i="25"/>
  <c r="D534" i="25"/>
  <c r="M534" i="25" s="1"/>
  <c r="B534" i="25"/>
  <c r="A534" i="25"/>
  <c r="J533" i="25"/>
  <c r="H533" i="25"/>
  <c r="G533" i="25"/>
  <c r="F533" i="25"/>
  <c r="E533" i="25"/>
  <c r="D533" i="25"/>
  <c r="B533" i="25"/>
  <c r="A533" i="25"/>
  <c r="H532" i="25"/>
  <c r="O532" i="25" s="1"/>
  <c r="P532" i="25" s="1"/>
  <c r="G532" i="25"/>
  <c r="F532" i="25"/>
  <c r="E532" i="25"/>
  <c r="D532" i="25"/>
  <c r="B532" i="25"/>
  <c r="A532" i="25"/>
  <c r="H531" i="25"/>
  <c r="G531" i="25"/>
  <c r="F531" i="25"/>
  <c r="I531" i="25" s="1"/>
  <c r="E531" i="25"/>
  <c r="D531" i="25"/>
  <c r="B531" i="25"/>
  <c r="A531" i="25"/>
  <c r="H530" i="25"/>
  <c r="G530" i="25"/>
  <c r="F530" i="25"/>
  <c r="O530" i="25" s="1"/>
  <c r="E530" i="25"/>
  <c r="D530" i="25"/>
  <c r="B530" i="25"/>
  <c r="C530" i="25" s="1"/>
  <c r="A530" i="25"/>
  <c r="S529" i="25"/>
  <c r="Q529" i="25"/>
  <c r="H529" i="25"/>
  <c r="G529" i="25"/>
  <c r="F529" i="25"/>
  <c r="E529" i="25"/>
  <c r="D529" i="25"/>
  <c r="B529" i="25"/>
  <c r="A529" i="25"/>
  <c r="H528" i="25"/>
  <c r="J528" i="25" s="1"/>
  <c r="G528" i="25"/>
  <c r="F528" i="25"/>
  <c r="E528" i="25"/>
  <c r="D528" i="25"/>
  <c r="M528" i="25" s="1"/>
  <c r="B528" i="25"/>
  <c r="A528" i="25"/>
  <c r="H527" i="25"/>
  <c r="G527" i="25"/>
  <c r="F527" i="25"/>
  <c r="E527" i="25"/>
  <c r="D527" i="25"/>
  <c r="B527" i="25"/>
  <c r="A527" i="25"/>
  <c r="H526" i="25"/>
  <c r="G526" i="25"/>
  <c r="F526" i="25"/>
  <c r="O526" i="25" s="1"/>
  <c r="E526" i="25"/>
  <c r="D526" i="25"/>
  <c r="B526" i="25"/>
  <c r="A526" i="25"/>
  <c r="H525" i="25"/>
  <c r="G525" i="25"/>
  <c r="F525" i="25"/>
  <c r="E525" i="25"/>
  <c r="D525" i="25"/>
  <c r="B525" i="25"/>
  <c r="A525" i="25"/>
  <c r="H524" i="25"/>
  <c r="G524" i="25"/>
  <c r="J524" i="25" s="1"/>
  <c r="F524" i="25"/>
  <c r="O524" i="25" s="1"/>
  <c r="E524" i="25"/>
  <c r="S524" i="25" s="1"/>
  <c r="D524" i="25"/>
  <c r="B524" i="25"/>
  <c r="A524" i="25"/>
  <c r="H523" i="25"/>
  <c r="G523" i="25"/>
  <c r="Q523" i="25" s="1"/>
  <c r="F523" i="25"/>
  <c r="I523" i="25" s="1"/>
  <c r="E523" i="25"/>
  <c r="S523" i="25" s="1"/>
  <c r="D523" i="25"/>
  <c r="M523" i="25" s="1"/>
  <c r="B523" i="25"/>
  <c r="U523" i="25" s="1"/>
  <c r="A523" i="25"/>
  <c r="H522" i="25"/>
  <c r="G522" i="25"/>
  <c r="F522" i="25"/>
  <c r="E522" i="25"/>
  <c r="D522" i="25"/>
  <c r="B522" i="25"/>
  <c r="A522" i="25"/>
  <c r="Q521" i="25"/>
  <c r="H521" i="25"/>
  <c r="G521" i="25"/>
  <c r="F521" i="25"/>
  <c r="E521" i="25"/>
  <c r="D521" i="25"/>
  <c r="B521" i="25"/>
  <c r="A521" i="25"/>
  <c r="H520" i="25"/>
  <c r="G520" i="25"/>
  <c r="F520" i="25"/>
  <c r="E520" i="25"/>
  <c r="D520" i="25"/>
  <c r="C520" i="25"/>
  <c r="B520" i="25"/>
  <c r="A520" i="25"/>
  <c r="H519" i="25"/>
  <c r="G519" i="25"/>
  <c r="F519" i="25"/>
  <c r="E519" i="25"/>
  <c r="D519" i="25"/>
  <c r="B519" i="25"/>
  <c r="A519" i="25"/>
  <c r="H518" i="25"/>
  <c r="G518" i="25"/>
  <c r="F518" i="25"/>
  <c r="E518" i="25"/>
  <c r="D518" i="25"/>
  <c r="B518" i="25"/>
  <c r="A518" i="25"/>
  <c r="H517" i="25"/>
  <c r="S517" i="25" s="1"/>
  <c r="G517" i="25"/>
  <c r="J517" i="25" s="1"/>
  <c r="F517" i="25"/>
  <c r="E517" i="25"/>
  <c r="D517" i="25"/>
  <c r="B517" i="25"/>
  <c r="A517" i="25"/>
  <c r="M516" i="25"/>
  <c r="L516" i="25"/>
  <c r="H516" i="25"/>
  <c r="G516" i="25"/>
  <c r="F516" i="25"/>
  <c r="E516" i="25"/>
  <c r="D516" i="25"/>
  <c r="B516" i="25"/>
  <c r="A516" i="25"/>
  <c r="H515" i="25"/>
  <c r="I515" i="25" s="1"/>
  <c r="G515" i="25"/>
  <c r="F515" i="25"/>
  <c r="E515" i="25"/>
  <c r="D515" i="25"/>
  <c r="B515" i="25"/>
  <c r="A515" i="25"/>
  <c r="H514" i="25"/>
  <c r="I514" i="25" s="1"/>
  <c r="G514" i="25"/>
  <c r="F514" i="25"/>
  <c r="E514" i="25"/>
  <c r="D514" i="25"/>
  <c r="W514" i="25" s="1"/>
  <c r="B514" i="25"/>
  <c r="A514" i="25"/>
  <c r="J513" i="25"/>
  <c r="I513" i="25"/>
  <c r="H513" i="25"/>
  <c r="G513" i="25"/>
  <c r="F513" i="25"/>
  <c r="O513" i="25" s="1"/>
  <c r="E513" i="25"/>
  <c r="D513" i="25"/>
  <c r="B513" i="25"/>
  <c r="C513" i="25" s="1"/>
  <c r="A513" i="25"/>
  <c r="H512" i="25"/>
  <c r="G512" i="25"/>
  <c r="F512" i="25"/>
  <c r="O512" i="25" s="1"/>
  <c r="E512" i="25"/>
  <c r="D512" i="25"/>
  <c r="B512" i="25"/>
  <c r="A512" i="25"/>
  <c r="S511" i="25"/>
  <c r="H511" i="25"/>
  <c r="G511" i="25"/>
  <c r="F511" i="25"/>
  <c r="E511" i="25"/>
  <c r="D511" i="25"/>
  <c r="B511" i="25"/>
  <c r="A511" i="25"/>
  <c r="Q510" i="25"/>
  <c r="J510" i="25"/>
  <c r="I510" i="25"/>
  <c r="H510" i="25"/>
  <c r="G510" i="25"/>
  <c r="F510" i="25"/>
  <c r="O510" i="25" s="1"/>
  <c r="E510" i="25"/>
  <c r="D510" i="25"/>
  <c r="B510" i="25"/>
  <c r="A510" i="25"/>
  <c r="H509" i="25"/>
  <c r="G509" i="25"/>
  <c r="F509" i="25"/>
  <c r="E509" i="25"/>
  <c r="D509" i="25"/>
  <c r="B509" i="25"/>
  <c r="A509" i="25"/>
  <c r="O508" i="25"/>
  <c r="P508" i="25" s="1"/>
  <c r="H508" i="25"/>
  <c r="G508" i="25"/>
  <c r="J508" i="25" s="1"/>
  <c r="F508" i="25"/>
  <c r="I508" i="25" s="1"/>
  <c r="E508" i="25"/>
  <c r="L508" i="25" s="1"/>
  <c r="D508" i="25"/>
  <c r="M508" i="25" s="1"/>
  <c r="B508" i="25"/>
  <c r="A508" i="25"/>
  <c r="S507" i="25"/>
  <c r="T507" i="25" s="1"/>
  <c r="J507" i="25"/>
  <c r="H507" i="25"/>
  <c r="M507" i="25" s="1"/>
  <c r="G507" i="25"/>
  <c r="Q507" i="25" s="1"/>
  <c r="F507" i="25"/>
  <c r="E507" i="25"/>
  <c r="D507" i="25"/>
  <c r="B507" i="25"/>
  <c r="A507" i="25"/>
  <c r="L506" i="25"/>
  <c r="H506" i="25"/>
  <c r="G506" i="25"/>
  <c r="F506" i="25"/>
  <c r="E506" i="25"/>
  <c r="D506" i="25"/>
  <c r="M506" i="25" s="1"/>
  <c r="B506" i="25"/>
  <c r="A506" i="25"/>
  <c r="H505" i="25"/>
  <c r="C505" i="25" s="1"/>
  <c r="G505" i="25"/>
  <c r="J505" i="25" s="1"/>
  <c r="F505" i="25"/>
  <c r="E505" i="25"/>
  <c r="L505" i="25" s="1"/>
  <c r="D505" i="25"/>
  <c r="B505" i="25"/>
  <c r="A505" i="25"/>
  <c r="H504" i="25"/>
  <c r="G504" i="25"/>
  <c r="J504" i="25" s="1"/>
  <c r="F504" i="25"/>
  <c r="E504" i="25"/>
  <c r="D504" i="25"/>
  <c r="B504" i="25"/>
  <c r="C504" i="25" s="1"/>
  <c r="A504" i="25"/>
  <c r="H503" i="25"/>
  <c r="G503" i="25"/>
  <c r="F503" i="25"/>
  <c r="E503" i="25"/>
  <c r="D503" i="25"/>
  <c r="B503" i="25"/>
  <c r="A503" i="25"/>
  <c r="H502" i="25"/>
  <c r="G502" i="25"/>
  <c r="F502" i="25"/>
  <c r="E502" i="25"/>
  <c r="D502" i="25"/>
  <c r="B502" i="25"/>
  <c r="A502" i="25"/>
  <c r="I501" i="25"/>
  <c r="H501" i="25"/>
  <c r="G501" i="25"/>
  <c r="F501" i="25"/>
  <c r="O501" i="25" s="1"/>
  <c r="E501" i="25"/>
  <c r="D501" i="25"/>
  <c r="B501" i="25"/>
  <c r="A501" i="25"/>
  <c r="H500" i="25"/>
  <c r="G500" i="25"/>
  <c r="F500" i="25"/>
  <c r="E500" i="25"/>
  <c r="D500" i="25"/>
  <c r="B500" i="25"/>
  <c r="A500" i="25"/>
  <c r="H499" i="25"/>
  <c r="G499" i="25"/>
  <c r="F499" i="25"/>
  <c r="E499" i="25"/>
  <c r="D499" i="25"/>
  <c r="B499" i="25"/>
  <c r="A499" i="25"/>
  <c r="H498" i="25"/>
  <c r="G498" i="25"/>
  <c r="Q498" i="25" s="1"/>
  <c r="F498" i="25"/>
  <c r="E498" i="25"/>
  <c r="D498" i="25"/>
  <c r="B498" i="25"/>
  <c r="A498" i="25"/>
  <c r="J497" i="25"/>
  <c r="H497" i="25"/>
  <c r="C497" i="25" s="1"/>
  <c r="G497" i="25"/>
  <c r="F497" i="25"/>
  <c r="E497" i="25"/>
  <c r="D497" i="25"/>
  <c r="B497" i="25"/>
  <c r="A497" i="25"/>
  <c r="H496" i="25"/>
  <c r="G496" i="25"/>
  <c r="F496" i="25"/>
  <c r="E496" i="25"/>
  <c r="D496" i="25"/>
  <c r="B496" i="25"/>
  <c r="A496" i="25"/>
  <c r="H495" i="25"/>
  <c r="G495" i="25"/>
  <c r="F495" i="25"/>
  <c r="I495" i="25" s="1"/>
  <c r="E495" i="25"/>
  <c r="D495" i="25"/>
  <c r="B495" i="25"/>
  <c r="A495" i="25"/>
  <c r="H494" i="25"/>
  <c r="G494" i="25"/>
  <c r="F494" i="25"/>
  <c r="E494" i="25"/>
  <c r="D494" i="25"/>
  <c r="M494" i="25" s="1"/>
  <c r="C494" i="25"/>
  <c r="B494" i="25"/>
  <c r="A494" i="25"/>
  <c r="H493" i="25"/>
  <c r="G493" i="25"/>
  <c r="F493" i="25"/>
  <c r="E493" i="25"/>
  <c r="D493" i="25"/>
  <c r="C493" i="25"/>
  <c r="B493" i="25"/>
  <c r="A493" i="25"/>
  <c r="I492" i="25"/>
  <c r="H492" i="25"/>
  <c r="G492" i="25"/>
  <c r="F492" i="25"/>
  <c r="E492" i="25"/>
  <c r="D492" i="25"/>
  <c r="B492" i="25"/>
  <c r="A492" i="25"/>
  <c r="I491" i="25"/>
  <c r="H491" i="25"/>
  <c r="G491" i="25"/>
  <c r="F491" i="25"/>
  <c r="O491" i="25" s="1"/>
  <c r="E491" i="25"/>
  <c r="D491" i="25"/>
  <c r="B491" i="25"/>
  <c r="A491" i="25"/>
  <c r="H490" i="25"/>
  <c r="Q490" i="25" s="1"/>
  <c r="G490" i="25"/>
  <c r="F490" i="25"/>
  <c r="E490" i="25"/>
  <c r="D490" i="25"/>
  <c r="B490" i="25"/>
  <c r="A490" i="25"/>
  <c r="H489" i="25"/>
  <c r="G489" i="25"/>
  <c r="F489" i="25"/>
  <c r="E489" i="25"/>
  <c r="D489" i="25"/>
  <c r="M489" i="25" s="1"/>
  <c r="B489" i="25"/>
  <c r="C489" i="25" s="1"/>
  <c r="A489" i="25"/>
  <c r="H488" i="25"/>
  <c r="G488" i="25"/>
  <c r="F488" i="25"/>
  <c r="E488" i="25"/>
  <c r="L488" i="25" s="1"/>
  <c r="D488" i="25"/>
  <c r="M488" i="25" s="1"/>
  <c r="B488" i="25"/>
  <c r="A488" i="25"/>
  <c r="H487" i="25"/>
  <c r="G487" i="25"/>
  <c r="F487" i="25"/>
  <c r="O487" i="25" s="1"/>
  <c r="E487" i="25"/>
  <c r="L487" i="25" s="1"/>
  <c r="D487" i="25"/>
  <c r="M487" i="25" s="1"/>
  <c r="B487" i="25"/>
  <c r="A487" i="25"/>
  <c r="H486" i="25"/>
  <c r="G486" i="25"/>
  <c r="F486" i="25"/>
  <c r="E486" i="25"/>
  <c r="D486" i="25"/>
  <c r="W486" i="25" s="1"/>
  <c r="B486" i="25"/>
  <c r="A486" i="25"/>
  <c r="Q485" i="25"/>
  <c r="H485" i="25"/>
  <c r="I485" i="25" s="1"/>
  <c r="G485" i="25"/>
  <c r="F485" i="25"/>
  <c r="E485" i="25"/>
  <c r="D485" i="25"/>
  <c r="M485" i="25" s="1"/>
  <c r="C485" i="25"/>
  <c r="B485" i="25"/>
  <c r="U485" i="25" s="1"/>
  <c r="A485" i="25"/>
  <c r="H484" i="25"/>
  <c r="G484" i="25"/>
  <c r="J484" i="25" s="1"/>
  <c r="F484" i="25"/>
  <c r="O484" i="25" s="1"/>
  <c r="E484" i="25"/>
  <c r="D484" i="25"/>
  <c r="B484" i="25"/>
  <c r="A484" i="25"/>
  <c r="H483" i="25"/>
  <c r="G483" i="25"/>
  <c r="J483" i="25" s="1"/>
  <c r="F483" i="25"/>
  <c r="E483" i="25"/>
  <c r="D483" i="25"/>
  <c r="M483" i="25" s="1"/>
  <c r="C483" i="25"/>
  <c r="B483" i="25"/>
  <c r="A483" i="25"/>
  <c r="H482" i="25"/>
  <c r="G482" i="25"/>
  <c r="F482" i="25"/>
  <c r="E482" i="25"/>
  <c r="L482" i="25" s="1"/>
  <c r="D482" i="25"/>
  <c r="M482" i="25" s="1"/>
  <c r="B482" i="25"/>
  <c r="A482" i="25"/>
  <c r="I481" i="25"/>
  <c r="H481" i="25"/>
  <c r="G481" i="25"/>
  <c r="J481" i="25" s="1"/>
  <c r="F481" i="25"/>
  <c r="O481" i="25" s="1"/>
  <c r="E481" i="25"/>
  <c r="L481" i="25" s="1"/>
  <c r="D481" i="25"/>
  <c r="B481" i="25"/>
  <c r="A481" i="25"/>
  <c r="H480" i="25"/>
  <c r="G480" i="25"/>
  <c r="J480" i="25" s="1"/>
  <c r="F480" i="25"/>
  <c r="O480" i="25" s="1"/>
  <c r="E480" i="25"/>
  <c r="L480" i="25" s="1"/>
  <c r="D480" i="25"/>
  <c r="M480" i="25" s="1"/>
  <c r="B480" i="25"/>
  <c r="A480" i="25"/>
  <c r="I479" i="25"/>
  <c r="H479" i="25"/>
  <c r="G479" i="25"/>
  <c r="F479" i="25"/>
  <c r="E479" i="25"/>
  <c r="D479" i="25"/>
  <c r="B479" i="25"/>
  <c r="C479" i="25" s="1"/>
  <c r="A479" i="25"/>
  <c r="H478" i="25"/>
  <c r="G478" i="25"/>
  <c r="F478" i="25"/>
  <c r="E478" i="25"/>
  <c r="D478" i="25"/>
  <c r="M478" i="25" s="1"/>
  <c r="B478" i="25"/>
  <c r="A478" i="25"/>
  <c r="H477" i="25"/>
  <c r="W477" i="25" s="1"/>
  <c r="G477" i="25"/>
  <c r="F477" i="25"/>
  <c r="E477" i="25"/>
  <c r="D477" i="25"/>
  <c r="B477" i="25"/>
  <c r="A477" i="25"/>
  <c r="H476" i="25"/>
  <c r="G476" i="25"/>
  <c r="F476" i="25"/>
  <c r="E476" i="25"/>
  <c r="L476" i="25" s="1"/>
  <c r="D476" i="25"/>
  <c r="B476" i="25"/>
  <c r="C476" i="25" s="1"/>
  <c r="A476" i="25"/>
  <c r="H475" i="25"/>
  <c r="S475" i="25" s="1"/>
  <c r="G475" i="25"/>
  <c r="W475" i="25" s="1"/>
  <c r="F475" i="25"/>
  <c r="E475" i="25"/>
  <c r="D475" i="25"/>
  <c r="B475" i="25"/>
  <c r="A475" i="25"/>
  <c r="H474" i="25"/>
  <c r="I474" i="25" s="1"/>
  <c r="G474" i="25"/>
  <c r="F474" i="25"/>
  <c r="E474" i="25"/>
  <c r="D474" i="25"/>
  <c r="B474" i="25"/>
  <c r="A474" i="25"/>
  <c r="H473" i="25"/>
  <c r="G473" i="25"/>
  <c r="F473" i="25"/>
  <c r="O473" i="25" s="1"/>
  <c r="P473" i="25" s="1"/>
  <c r="E473" i="25"/>
  <c r="D473" i="25"/>
  <c r="B473" i="25"/>
  <c r="A473" i="25"/>
  <c r="H472" i="25"/>
  <c r="G472" i="25"/>
  <c r="J472" i="25" s="1"/>
  <c r="F472" i="25"/>
  <c r="O472" i="25" s="1"/>
  <c r="E472" i="25"/>
  <c r="L472" i="25" s="1"/>
  <c r="D472" i="25"/>
  <c r="M472" i="25" s="1"/>
  <c r="B472" i="25"/>
  <c r="C472" i="25" s="1"/>
  <c r="A472" i="25"/>
  <c r="H471" i="25"/>
  <c r="G471" i="25"/>
  <c r="F471" i="25"/>
  <c r="E471" i="25"/>
  <c r="D471" i="25"/>
  <c r="C471" i="25"/>
  <c r="B471" i="25"/>
  <c r="A471" i="25"/>
  <c r="P470" i="25"/>
  <c r="I470" i="25"/>
  <c r="H470" i="25"/>
  <c r="G470" i="25"/>
  <c r="J470" i="25" s="1"/>
  <c r="F470" i="25"/>
  <c r="O470" i="25" s="1"/>
  <c r="E470" i="25"/>
  <c r="L470" i="25" s="1"/>
  <c r="D470" i="25"/>
  <c r="B470" i="25"/>
  <c r="A470" i="25"/>
  <c r="H469" i="25"/>
  <c r="G469" i="25"/>
  <c r="F469" i="25"/>
  <c r="E469" i="25"/>
  <c r="D469" i="25"/>
  <c r="B469" i="25"/>
  <c r="A469" i="25"/>
  <c r="H468" i="25"/>
  <c r="G468" i="25"/>
  <c r="Q468" i="25" s="1"/>
  <c r="F468" i="25"/>
  <c r="E468" i="25"/>
  <c r="S468" i="25" s="1"/>
  <c r="D468" i="25"/>
  <c r="B468" i="25"/>
  <c r="C468" i="25" s="1"/>
  <c r="A468" i="25"/>
  <c r="H467" i="25"/>
  <c r="G467" i="25"/>
  <c r="J467" i="25" s="1"/>
  <c r="F467" i="25"/>
  <c r="O467" i="25" s="1"/>
  <c r="E467" i="25"/>
  <c r="L467" i="25" s="1"/>
  <c r="D467" i="25"/>
  <c r="B467" i="25"/>
  <c r="C467" i="25" s="1"/>
  <c r="A467" i="25"/>
  <c r="H466" i="25"/>
  <c r="G466" i="25"/>
  <c r="F466" i="25"/>
  <c r="E466" i="25"/>
  <c r="D466" i="25"/>
  <c r="B466" i="25"/>
  <c r="A466" i="25"/>
  <c r="Q465" i="25"/>
  <c r="H465" i="25"/>
  <c r="G465" i="25"/>
  <c r="J465" i="25" s="1"/>
  <c r="F465" i="25"/>
  <c r="O465" i="25" s="1"/>
  <c r="E465" i="25"/>
  <c r="L465" i="25" s="1"/>
  <c r="D465" i="25"/>
  <c r="M465" i="25" s="1"/>
  <c r="B465" i="25"/>
  <c r="A465" i="25"/>
  <c r="H464" i="25"/>
  <c r="G464" i="25"/>
  <c r="F464" i="25"/>
  <c r="E464" i="25"/>
  <c r="D464" i="25"/>
  <c r="B464" i="25"/>
  <c r="C464" i="25" s="1"/>
  <c r="A464" i="25"/>
  <c r="H463" i="25"/>
  <c r="G463" i="25"/>
  <c r="Q463" i="25" s="1"/>
  <c r="F463" i="25"/>
  <c r="E463" i="25"/>
  <c r="D463" i="25"/>
  <c r="M463" i="25" s="1"/>
  <c r="B463" i="25"/>
  <c r="A463" i="25"/>
  <c r="I462" i="25"/>
  <c r="H462" i="25"/>
  <c r="G462" i="25"/>
  <c r="F462" i="25"/>
  <c r="E462" i="25"/>
  <c r="D462" i="25"/>
  <c r="B462" i="25"/>
  <c r="A462" i="25"/>
  <c r="Q461" i="25"/>
  <c r="I461" i="25"/>
  <c r="R461" i="25" s="1"/>
  <c r="H461" i="25"/>
  <c r="G461" i="25"/>
  <c r="F461" i="25"/>
  <c r="O461" i="25" s="1"/>
  <c r="E461" i="25"/>
  <c r="L461" i="25" s="1"/>
  <c r="D461" i="25"/>
  <c r="B461" i="25"/>
  <c r="A461" i="25"/>
  <c r="H460" i="25"/>
  <c r="G460" i="25"/>
  <c r="J460" i="25" s="1"/>
  <c r="F460" i="25"/>
  <c r="E460" i="25"/>
  <c r="D460" i="25"/>
  <c r="B460" i="25"/>
  <c r="A460" i="25"/>
  <c r="P459" i="25"/>
  <c r="H459" i="25"/>
  <c r="G459" i="25"/>
  <c r="J459" i="25" s="1"/>
  <c r="F459" i="25"/>
  <c r="O459" i="25" s="1"/>
  <c r="E459" i="25"/>
  <c r="L459" i="25" s="1"/>
  <c r="D459" i="25"/>
  <c r="C459" i="25"/>
  <c r="B459" i="25"/>
  <c r="A459" i="25"/>
  <c r="H458" i="25"/>
  <c r="G458" i="25"/>
  <c r="J458" i="25" s="1"/>
  <c r="F458" i="25"/>
  <c r="E458" i="25"/>
  <c r="D458" i="25"/>
  <c r="M458" i="25" s="1"/>
  <c r="B458" i="25"/>
  <c r="U458" i="25" s="1"/>
  <c r="V458" i="25" s="1"/>
  <c r="A458" i="25"/>
  <c r="H457" i="25"/>
  <c r="U457" i="25" s="1"/>
  <c r="V457" i="25" s="1"/>
  <c r="G457" i="25"/>
  <c r="F457" i="25"/>
  <c r="W457" i="25" s="1"/>
  <c r="E457" i="25"/>
  <c r="D457" i="25"/>
  <c r="B457" i="25"/>
  <c r="A457" i="25"/>
  <c r="H456" i="25"/>
  <c r="G456" i="25"/>
  <c r="J456" i="25" s="1"/>
  <c r="F456" i="25"/>
  <c r="O456" i="25" s="1"/>
  <c r="E456" i="25"/>
  <c r="L456" i="25" s="1"/>
  <c r="D456" i="25"/>
  <c r="B456" i="25"/>
  <c r="C456" i="25" s="1"/>
  <c r="A456" i="25"/>
  <c r="H455" i="25"/>
  <c r="G455" i="25"/>
  <c r="F455" i="25"/>
  <c r="E455" i="25"/>
  <c r="D455" i="25"/>
  <c r="C455" i="25"/>
  <c r="B455" i="25"/>
  <c r="A455" i="25"/>
  <c r="H454" i="25"/>
  <c r="G454" i="25"/>
  <c r="F454" i="25"/>
  <c r="E454" i="25"/>
  <c r="D454" i="25"/>
  <c r="B454" i="25"/>
  <c r="A454" i="25"/>
  <c r="H453" i="25"/>
  <c r="G453" i="25"/>
  <c r="F453" i="25"/>
  <c r="E453" i="25"/>
  <c r="D453" i="25"/>
  <c r="W453" i="25" s="1"/>
  <c r="B453" i="25"/>
  <c r="C453" i="25" s="1"/>
  <c r="X453" i="25" s="1"/>
  <c r="A453" i="25"/>
  <c r="W452" i="25"/>
  <c r="U452" i="25"/>
  <c r="V452" i="25" s="1"/>
  <c r="S452" i="25"/>
  <c r="T452" i="25" s="1"/>
  <c r="Q452" i="25"/>
  <c r="H452" i="25"/>
  <c r="G452" i="25"/>
  <c r="F452" i="25"/>
  <c r="E452" i="25"/>
  <c r="L452" i="25" s="1"/>
  <c r="D452" i="25"/>
  <c r="M452" i="25" s="1"/>
  <c r="B452" i="25"/>
  <c r="C452" i="25" s="1"/>
  <c r="A452" i="25"/>
  <c r="H451" i="25"/>
  <c r="G451" i="25"/>
  <c r="F451" i="25"/>
  <c r="E451" i="25"/>
  <c r="D451" i="25"/>
  <c r="B451" i="25"/>
  <c r="A451" i="25"/>
  <c r="S450" i="25"/>
  <c r="T450" i="25" s="1"/>
  <c r="H450" i="25"/>
  <c r="Q450" i="25" s="1"/>
  <c r="G450" i="25"/>
  <c r="F450" i="25"/>
  <c r="O450" i="25" s="1"/>
  <c r="E450" i="25"/>
  <c r="D450" i="25"/>
  <c r="B450" i="25"/>
  <c r="A450" i="25"/>
  <c r="H449" i="25"/>
  <c r="Q449" i="25" s="1"/>
  <c r="G449" i="25"/>
  <c r="F449" i="25"/>
  <c r="E449" i="25"/>
  <c r="D449" i="25"/>
  <c r="B449" i="25"/>
  <c r="A449" i="25"/>
  <c r="H448" i="25"/>
  <c r="G448" i="25"/>
  <c r="J448" i="25" s="1"/>
  <c r="F448" i="25"/>
  <c r="E448" i="25"/>
  <c r="D448" i="25"/>
  <c r="M448" i="25" s="1"/>
  <c r="B448" i="25"/>
  <c r="A448" i="25"/>
  <c r="I447" i="25"/>
  <c r="H447" i="25"/>
  <c r="G447" i="25"/>
  <c r="F447" i="25"/>
  <c r="O447" i="25" s="1"/>
  <c r="E447" i="25"/>
  <c r="L447" i="25" s="1"/>
  <c r="D447" i="25"/>
  <c r="B447" i="25"/>
  <c r="A447" i="25"/>
  <c r="H446" i="25"/>
  <c r="G446" i="25"/>
  <c r="F446" i="25"/>
  <c r="E446" i="25"/>
  <c r="D446" i="25"/>
  <c r="B446" i="25"/>
  <c r="A446" i="25"/>
  <c r="H445" i="25"/>
  <c r="Q445" i="25" s="1"/>
  <c r="G445" i="25"/>
  <c r="F445" i="25"/>
  <c r="E445" i="25"/>
  <c r="D445" i="25"/>
  <c r="B445" i="25"/>
  <c r="A445" i="25"/>
  <c r="H444" i="25"/>
  <c r="G444" i="25"/>
  <c r="F444" i="25"/>
  <c r="E444" i="25"/>
  <c r="D444" i="25"/>
  <c r="B444" i="25"/>
  <c r="A444" i="25"/>
  <c r="H443" i="25"/>
  <c r="Q443" i="25" s="1"/>
  <c r="G443" i="25"/>
  <c r="F443" i="25"/>
  <c r="E443" i="25"/>
  <c r="D443" i="25"/>
  <c r="B443" i="25"/>
  <c r="A443" i="25"/>
  <c r="H442" i="25"/>
  <c r="G442" i="25"/>
  <c r="F442" i="25"/>
  <c r="E442" i="25"/>
  <c r="D442" i="25"/>
  <c r="B442" i="25"/>
  <c r="A442" i="25"/>
  <c r="H441" i="25"/>
  <c r="Q441" i="25" s="1"/>
  <c r="G441" i="25"/>
  <c r="F441" i="25"/>
  <c r="E441" i="25"/>
  <c r="D441" i="25"/>
  <c r="B441" i="25"/>
  <c r="C441" i="25" s="1"/>
  <c r="A441" i="25"/>
  <c r="H440" i="25"/>
  <c r="G440" i="25"/>
  <c r="F440" i="25"/>
  <c r="E440" i="25"/>
  <c r="D440" i="25"/>
  <c r="B440" i="25"/>
  <c r="A440" i="25"/>
  <c r="H439" i="25"/>
  <c r="Q439" i="25" s="1"/>
  <c r="G439" i="25"/>
  <c r="F439" i="25"/>
  <c r="O439" i="25" s="1"/>
  <c r="E439" i="25"/>
  <c r="S439" i="25" s="1"/>
  <c r="T439" i="25" s="1"/>
  <c r="D439" i="25"/>
  <c r="B439" i="25"/>
  <c r="U439" i="25" s="1"/>
  <c r="A439" i="25"/>
  <c r="H438" i="25"/>
  <c r="G438" i="25"/>
  <c r="J438" i="25" s="1"/>
  <c r="F438" i="25"/>
  <c r="O438" i="25" s="1"/>
  <c r="E438" i="25"/>
  <c r="D438" i="25"/>
  <c r="B438" i="25"/>
  <c r="C438" i="25" s="1"/>
  <c r="A438" i="25"/>
  <c r="H437" i="25"/>
  <c r="G437" i="25"/>
  <c r="J437" i="25" s="1"/>
  <c r="F437" i="25"/>
  <c r="E437" i="25"/>
  <c r="D437" i="25"/>
  <c r="B437" i="25"/>
  <c r="A437" i="25"/>
  <c r="H436" i="25"/>
  <c r="Q436" i="25" s="1"/>
  <c r="G436" i="25"/>
  <c r="F436" i="25"/>
  <c r="E436" i="25"/>
  <c r="D436" i="25"/>
  <c r="B436" i="25"/>
  <c r="U436" i="25" s="1"/>
  <c r="V436" i="25" s="1"/>
  <c r="A436" i="25"/>
  <c r="I435" i="25"/>
  <c r="H435" i="25"/>
  <c r="G435" i="25"/>
  <c r="F435" i="25"/>
  <c r="E435" i="25"/>
  <c r="D435" i="25"/>
  <c r="B435" i="25"/>
  <c r="A435" i="25"/>
  <c r="H434" i="25"/>
  <c r="G434" i="25"/>
  <c r="F434" i="25"/>
  <c r="E434" i="25"/>
  <c r="D434" i="25"/>
  <c r="B434" i="25"/>
  <c r="A434" i="25"/>
  <c r="H433" i="25"/>
  <c r="G433" i="25"/>
  <c r="F433" i="25"/>
  <c r="E433" i="25"/>
  <c r="D433" i="25"/>
  <c r="B433" i="25"/>
  <c r="A433" i="25"/>
  <c r="H432" i="25"/>
  <c r="G432" i="25"/>
  <c r="F432" i="25"/>
  <c r="E432" i="25"/>
  <c r="D432" i="25"/>
  <c r="B432" i="25"/>
  <c r="A432" i="25"/>
  <c r="H431" i="25"/>
  <c r="G431" i="25"/>
  <c r="F431" i="25"/>
  <c r="E431" i="25"/>
  <c r="D431" i="25"/>
  <c r="B431" i="25"/>
  <c r="U431" i="25" s="1"/>
  <c r="V431" i="25" s="1"/>
  <c r="A431" i="25"/>
  <c r="H430" i="25"/>
  <c r="G430" i="25"/>
  <c r="F430" i="25"/>
  <c r="E430" i="25"/>
  <c r="D430" i="25"/>
  <c r="B430" i="25"/>
  <c r="C430" i="25" s="1"/>
  <c r="A430" i="25"/>
  <c r="H429" i="25"/>
  <c r="G429" i="25"/>
  <c r="F429" i="25"/>
  <c r="E429" i="25"/>
  <c r="D429" i="25"/>
  <c r="B429" i="25"/>
  <c r="C429" i="25" s="1"/>
  <c r="A429" i="25"/>
  <c r="H428" i="25"/>
  <c r="G428" i="25"/>
  <c r="F428" i="25"/>
  <c r="E428" i="25"/>
  <c r="S428" i="25" s="1"/>
  <c r="D428" i="25"/>
  <c r="B428" i="25"/>
  <c r="U428" i="25" s="1"/>
  <c r="A428" i="25"/>
  <c r="H427" i="25"/>
  <c r="C427" i="25" s="1"/>
  <c r="G427" i="25"/>
  <c r="F427" i="25"/>
  <c r="E427" i="25"/>
  <c r="D427" i="25"/>
  <c r="B427" i="25"/>
  <c r="A427" i="25"/>
  <c r="H426" i="25"/>
  <c r="G426" i="25"/>
  <c r="J426" i="25" s="1"/>
  <c r="F426" i="25"/>
  <c r="O426" i="25" s="1"/>
  <c r="E426" i="25"/>
  <c r="D426" i="25"/>
  <c r="M426" i="25" s="1"/>
  <c r="B426" i="25"/>
  <c r="A426" i="25"/>
  <c r="H425" i="25"/>
  <c r="S425" i="25" s="1"/>
  <c r="T425" i="25" s="1"/>
  <c r="G425" i="25"/>
  <c r="F425" i="25"/>
  <c r="E425" i="25"/>
  <c r="D425" i="25"/>
  <c r="B425" i="25"/>
  <c r="A425" i="25"/>
  <c r="H424" i="25"/>
  <c r="I424" i="25" s="1"/>
  <c r="G424" i="25"/>
  <c r="F424" i="25"/>
  <c r="E424" i="25"/>
  <c r="D424" i="25"/>
  <c r="B424" i="25"/>
  <c r="A424" i="25"/>
  <c r="H423" i="25"/>
  <c r="I423" i="25" s="1"/>
  <c r="G423" i="25"/>
  <c r="F423" i="25"/>
  <c r="E423" i="25"/>
  <c r="D423" i="25"/>
  <c r="B423" i="25"/>
  <c r="A423" i="25"/>
  <c r="I422" i="25"/>
  <c r="H422" i="25"/>
  <c r="U422" i="25" s="1"/>
  <c r="V422" i="25" s="1"/>
  <c r="G422" i="25"/>
  <c r="Q422" i="25" s="1"/>
  <c r="F422" i="25"/>
  <c r="E422" i="25"/>
  <c r="D422" i="25"/>
  <c r="B422" i="25"/>
  <c r="A422" i="25"/>
  <c r="H421" i="25"/>
  <c r="G421" i="25"/>
  <c r="F421" i="25"/>
  <c r="E421" i="25"/>
  <c r="D421" i="25"/>
  <c r="B421" i="25"/>
  <c r="A421" i="25"/>
  <c r="H420" i="25"/>
  <c r="G420" i="25"/>
  <c r="F420" i="25"/>
  <c r="E420" i="25"/>
  <c r="D420" i="25"/>
  <c r="B420" i="25"/>
  <c r="A420" i="25"/>
  <c r="T419" i="25"/>
  <c r="S419" i="25"/>
  <c r="Q419" i="25"/>
  <c r="H419" i="25"/>
  <c r="G419" i="25"/>
  <c r="F419" i="25"/>
  <c r="E419" i="25"/>
  <c r="D419" i="25"/>
  <c r="C419" i="25"/>
  <c r="B419" i="25"/>
  <c r="A419" i="25"/>
  <c r="H418" i="25"/>
  <c r="G418" i="25"/>
  <c r="F418" i="25"/>
  <c r="E418" i="25"/>
  <c r="D418" i="25"/>
  <c r="B418" i="25"/>
  <c r="C418" i="25" s="1"/>
  <c r="A418" i="25"/>
  <c r="H417" i="25"/>
  <c r="G417" i="25"/>
  <c r="F417" i="25"/>
  <c r="E417" i="25"/>
  <c r="D417" i="25"/>
  <c r="W417" i="25" s="1"/>
  <c r="B417" i="25"/>
  <c r="A417" i="25"/>
  <c r="H416" i="25"/>
  <c r="G416" i="25"/>
  <c r="F416" i="25"/>
  <c r="O416" i="25" s="1"/>
  <c r="E416" i="25"/>
  <c r="D416" i="25"/>
  <c r="B416" i="25"/>
  <c r="A416" i="25"/>
  <c r="H415" i="25"/>
  <c r="G415" i="25"/>
  <c r="J415" i="25" s="1"/>
  <c r="F415" i="25"/>
  <c r="E415" i="25"/>
  <c r="D415" i="25"/>
  <c r="M415" i="25" s="1"/>
  <c r="B415" i="25"/>
  <c r="A415" i="25"/>
  <c r="H414" i="25"/>
  <c r="U414" i="25" s="1"/>
  <c r="V414" i="25" s="1"/>
  <c r="G414" i="25"/>
  <c r="F414" i="25"/>
  <c r="E414" i="25"/>
  <c r="D414" i="25"/>
  <c r="B414" i="25"/>
  <c r="A414" i="25"/>
  <c r="H413" i="25"/>
  <c r="W413" i="25" s="1"/>
  <c r="G413" i="25"/>
  <c r="F413" i="25"/>
  <c r="E413" i="25"/>
  <c r="D413" i="25"/>
  <c r="B413" i="25"/>
  <c r="A413" i="25"/>
  <c r="H412" i="25"/>
  <c r="G412" i="25"/>
  <c r="J412" i="25" s="1"/>
  <c r="F412" i="25"/>
  <c r="E412" i="25"/>
  <c r="D412" i="25"/>
  <c r="B412" i="25"/>
  <c r="A412" i="25"/>
  <c r="H411" i="25"/>
  <c r="G411" i="25"/>
  <c r="Q411" i="25" s="1"/>
  <c r="F411" i="25"/>
  <c r="O411" i="25" s="1"/>
  <c r="E411" i="25"/>
  <c r="D411" i="25"/>
  <c r="B411" i="25"/>
  <c r="A411" i="25"/>
  <c r="H410" i="25"/>
  <c r="G410" i="25"/>
  <c r="F410" i="25"/>
  <c r="E410" i="25"/>
  <c r="D410" i="25"/>
  <c r="B410" i="25"/>
  <c r="A410" i="25"/>
  <c r="H409" i="25"/>
  <c r="G409" i="25"/>
  <c r="F409" i="25"/>
  <c r="E409" i="25"/>
  <c r="D409" i="25"/>
  <c r="B409" i="25"/>
  <c r="A409" i="25"/>
  <c r="H408" i="25"/>
  <c r="G408" i="25"/>
  <c r="F408" i="25"/>
  <c r="E408" i="25"/>
  <c r="D408" i="25"/>
  <c r="B408" i="25"/>
  <c r="A408" i="25"/>
  <c r="Q407" i="25"/>
  <c r="J407" i="25"/>
  <c r="H407" i="25"/>
  <c r="G407" i="25"/>
  <c r="F407" i="25"/>
  <c r="E407" i="25"/>
  <c r="D407" i="25"/>
  <c r="M407" i="25" s="1"/>
  <c r="B407" i="25"/>
  <c r="A407" i="25"/>
  <c r="Q406" i="25"/>
  <c r="H406" i="25"/>
  <c r="G406" i="25"/>
  <c r="F406" i="25"/>
  <c r="E406" i="25"/>
  <c r="D406" i="25"/>
  <c r="C406" i="25"/>
  <c r="B406" i="25"/>
  <c r="A406" i="25"/>
  <c r="H405" i="25"/>
  <c r="G405" i="25"/>
  <c r="F405" i="25"/>
  <c r="E405" i="25"/>
  <c r="D405" i="25"/>
  <c r="B405" i="25"/>
  <c r="A405" i="25"/>
  <c r="H404" i="25"/>
  <c r="G404" i="25"/>
  <c r="Q404" i="25" s="1"/>
  <c r="F404" i="25"/>
  <c r="E404" i="25"/>
  <c r="S404" i="25" s="1"/>
  <c r="T404" i="25" s="1"/>
  <c r="D404" i="25"/>
  <c r="B404" i="25"/>
  <c r="A404" i="25"/>
  <c r="S403" i="25"/>
  <c r="T403" i="25" s="1"/>
  <c r="J403" i="25"/>
  <c r="H403" i="25"/>
  <c r="G403" i="25"/>
  <c r="Q403" i="25" s="1"/>
  <c r="F403" i="25"/>
  <c r="O403" i="25" s="1"/>
  <c r="P403" i="25" s="1"/>
  <c r="E403" i="25"/>
  <c r="D403" i="25"/>
  <c r="B403" i="25"/>
  <c r="C403" i="25" s="1"/>
  <c r="A403" i="25"/>
  <c r="H402" i="25"/>
  <c r="M402" i="25" s="1"/>
  <c r="G402" i="25"/>
  <c r="F402" i="25"/>
  <c r="O402" i="25" s="1"/>
  <c r="P402" i="25" s="1"/>
  <c r="E402" i="25"/>
  <c r="D402" i="25"/>
  <c r="B402" i="25"/>
  <c r="A402" i="25"/>
  <c r="H401" i="25"/>
  <c r="G401" i="25"/>
  <c r="J401" i="25" s="1"/>
  <c r="F401" i="25"/>
  <c r="O401" i="25" s="1"/>
  <c r="E401" i="25"/>
  <c r="D401" i="25"/>
  <c r="B401" i="25"/>
  <c r="A401" i="25"/>
  <c r="H400" i="25"/>
  <c r="G400" i="25"/>
  <c r="Q400" i="25" s="1"/>
  <c r="F400" i="25"/>
  <c r="E400" i="25"/>
  <c r="D400" i="25"/>
  <c r="M400" i="25" s="1"/>
  <c r="B400" i="25"/>
  <c r="C400" i="25" s="1"/>
  <c r="A400" i="25"/>
  <c r="H399" i="25"/>
  <c r="G399" i="25"/>
  <c r="F399" i="25"/>
  <c r="E399" i="25"/>
  <c r="D399" i="25"/>
  <c r="B399" i="25"/>
  <c r="A399" i="25"/>
  <c r="H398" i="25"/>
  <c r="G398" i="25"/>
  <c r="F398" i="25"/>
  <c r="E398" i="25"/>
  <c r="D398" i="25"/>
  <c r="B398" i="25"/>
  <c r="A398" i="25"/>
  <c r="S397" i="25"/>
  <c r="T397" i="25" s="1"/>
  <c r="H397" i="25"/>
  <c r="G397" i="25"/>
  <c r="F397" i="25"/>
  <c r="E397" i="25"/>
  <c r="D397" i="25"/>
  <c r="M397" i="25" s="1"/>
  <c r="B397" i="25"/>
  <c r="A397" i="25"/>
  <c r="Q396" i="25"/>
  <c r="H396" i="25"/>
  <c r="G396" i="25"/>
  <c r="J396" i="25" s="1"/>
  <c r="F396" i="25"/>
  <c r="E396" i="25"/>
  <c r="D396" i="25"/>
  <c r="M396" i="25" s="1"/>
  <c r="B396" i="25"/>
  <c r="A396" i="25"/>
  <c r="Q395" i="25"/>
  <c r="R395" i="25" s="1"/>
  <c r="P395" i="25"/>
  <c r="M395" i="25"/>
  <c r="I395" i="25"/>
  <c r="H395" i="25"/>
  <c r="G395" i="25"/>
  <c r="J395" i="25" s="1"/>
  <c r="F395" i="25"/>
  <c r="O395" i="25" s="1"/>
  <c r="E395" i="25"/>
  <c r="L395" i="25" s="1"/>
  <c r="D395" i="25"/>
  <c r="C395" i="25"/>
  <c r="B395" i="25"/>
  <c r="A395" i="25"/>
  <c r="H394" i="25"/>
  <c r="G394" i="25"/>
  <c r="F394" i="25"/>
  <c r="E394" i="25"/>
  <c r="S394" i="25" s="1"/>
  <c r="D394" i="25"/>
  <c r="B394" i="25"/>
  <c r="A394" i="25"/>
  <c r="H393" i="25"/>
  <c r="J393" i="25" s="1"/>
  <c r="G393" i="25"/>
  <c r="Q393" i="25" s="1"/>
  <c r="F393" i="25"/>
  <c r="E393" i="25"/>
  <c r="D393" i="25"/>
  <c r="M393" i="25" s="1"/>
  <c r="B393" i="25"/>
  <c r="A393" i="25"/>
  <c r="I392" i="25"/>
  <c r="H392" i="25"/>
  <c r="G392" i="25"/>
  <c r="F392" i="25"/>
  <c r="E392" i="25"/>
  <c r="D392" i="25"/>
  <c r="B392" i="25"/>
  <c r="A392" i="25"/>
  <c r="H391" i="25"/>
  <c r="C391" i="25" s="1"/>
  <c r="G391" i="25"/>
  <c r="F391" i="25"/>
  <c r="E391" i="25"/>
  <c r="D391" i="25"/>
  <c r="B391" i="25"/>
  <c r="A391" i="25"/>
  <c r="J390" i="25"/>
  <c r="H390" i="25"/>
  <c r="G390" i="25"/>
  <c r="Q390" i="25" s="1"/>
  <c r="F390" i="25"/>
  <c r="O390" i="25" s="1"/>
  <c r="E390" i="25"/>
  <c r="L390" i="25" s="1"/>
  <c r="D390" i="25"/>
  <c r="W390" i="25" s="1"/>
  <c r="B390" i="25"/>
  <c r="A390" i="25"/>
  <c r="W389" i="25"/>
  <c r="X389" i="25" s="1"/>
  <c r="S389" i="25"/>
  <c r="T389" i="25" s="1"/>
  <c r="I389" i="25"/>
  <c r="H389" i="25"/>
  <c r="C389" i="25" s="1"/>
  <c r="G389" i="25"/>
  <c r="F389" i="25"/>
  <c r="E389" i="25"/>
  <c r="D389" i="25"/>
  <c r="U389" i="25" s="1"/>
  <c r="V389" i="25" s="1"/>
  <c r="B389" i="25"/>
  <c r="A389" i="25"/>
  <c r="H388" i="25"/>
  <c r="G388" i="25"/>
  <c r="F388" i="25"/>
  <c r="E388" i="25"/>
  <c r="L388" i="25" s="1"/>
  <c r="D388" i="25"/>
  <c r="B388" i="25"/>
  <c r="A388" i="25"/>
  <c r="U387" i="25"/>
  <c r="M387" i="25"/>
  <c r="H387" i="25"/>
  <c r="G387" i="25"/>
  <c r="F387" i="25"/>
  <c r="E387" i="25"/>
  <c r="D387" i="25"/>
  <c r="B387" i="25"/>
  <c r="A387" i="25"/>
  <c r="H386" i="25"/>
  <c r="G386" i="25"/>
  <c r="J386" i="25" s="1"/>
  <c r="F386" i="25"/>
  <c r="E386" i="25"/>
  <c r="D386" i="25"/>
  <c r="B386" i="25"/>
  <c r="A386" i="25"/>
  <c r="H385" i="25"/>
  <c r="G385" i="25"/>
  <c r="Q385" i="25" s="1"/>
  <c r="F385" i="25"/>
  <c r="E385" i="25"/>
  <c r="D385" i="25"/>
  <c r="B385" i="25"/>
  <c r="C385" i="25" s="1"/>
  <c r="A385" i="25"/>
  <c r="H384" i="25"/>
  <c r="G384" i="25"/>
  <c r="F384" i="25"/>
  <c r="O384" i="25" s="1"/>
  <c r="P384" i="25" s="1"/>
  <c r="E384" i="25"/>
  <c r="D384" i="25"/>
  <c r="B384" i="25"/>
  <c r="A384" i="25"/>
  <c r="H383" i="25"/>
  <c r="G383" i="25"/>
  <c r="F383" i="25"/>
  <c r="E383" i="25"/>
  <c r="D383" i="25"/>
  <c r="B383" i="25"/>
  <c r="C383" i="25" s="1"/>
  <c r="A383" i="25"/>
  <c r="H382" i="25"/>
  <c r="G382" i="25"/>
  <c r="F382" i="25"/>
  <c r="E382" i="25"/>
  <c r="D382" i="25"/>
  <c r="B382" i="25"/>
  <c r="C382" i="25" s="1"/>
  <c r="A382" i="25"/>
  <c r="H381" i="25"/>
  <c r="O381" i="25" s="1"/>
  <c r="G381" i="25"/>
  <c r="F381" i="25"/>
  <c r="E381" i="25"/>
  <c r="D381" i="25"/>
  <c r="M381" i="25" s="1"/>
  <c r="C381" i="25"/>
  <c r="B381" i="25"/>
  <c r="A381" i="25"/>
  <c r="H380" i="25"/>
  <c r="C380" i="25" s="1"/>
  <c r="G380" i="25"/>
  <c r="F380" i="25"/>
  <c r="W380" i="25" s="1"/>
  <c r="X380" i="25" s="1"/>
  <c r="E380" i="25"/>
  <c r="D380" i="25"/>
  <c r="B380" i="25"/>
  <c r="A380" i="25"/>
  <c r="H379" i="25"/>
  <c r="G379" i="25"/>
  <c r="F379" i="25"/>
  <c r="E379" i="25"/>
  <c r="D379" i="25"/>
  <c r="C379" i="25"/>
  <c r="B379" i="25"/>
  <c r="A379" i="25"/>
  <c r="H378" i="25"/>
  <c r="G378" i="25"/>
  <c r="F378" i="25"/>
  <c r="E378" i="25"/>
  <c r="D378" i="25"/>
  <c r="B378" i="25"/>
  <c r="A378" i="25"/>
  <c r="H377" i="25"/>
  <c r="G377" i="25"/>
  <c r="F377" i="25"/>
  <c r="E377" i="25"/>
  <c r="D377" i="25"/>
  <c r="B377" i="25"/>
  <c r="C377" i="25" s="1"/>
  <c r="A377" i="25"/>
  <c r="H376" i="25"/>
  <c r="O376" i="25" s="1"/>
  <c r="G376" i="25"/>
  <c r="F376" i="25"/>
  <c r="E376" i="25"/>
  <c r="D376" i="25"/>
  <c r="C376" i="25"/>
  <c r="B376" i="25"/>
  <c r="A376" i="25"/>
  <c r="W375" i="25"/>
  <c r="X375" i="25" s="1"/>
  <c r="U375" i="25"/>
  <c r="V375" i="25" s="1"/>
  <c r="H375" i="25"/>
  <c r="C375" i="25" s="1"/>
  <c r="G375" i="25"/>
  <c r="F375" i="25"/>
  <c r="I375" i="25" s="1"/>
  <c r="E375" i="25"/>
  <c r="D375" i="25"/>
  <c r="B375" i="25"/>
  <c r="A375" i="25"/>
  <c r="H374" i="25"/>
  <c r="G374" i="25"/>
  <c r="F374" i="25"/>
  <c r="E374" i="25"/>
  <c r="D374" i="25"/>
  <c r="B374" i="25"/>
  <c r="C374" i="25" s="1"/>
  <c r="A374" i="25"/>
  <c r="U373" i="25"/>
  <c r="V373" i="25" s="1"/>
  <c r="H373" i="25"/>
  <c r="G373" i="25"/>
  <c r="F373" i="25"/>
  <c r="E373" i="25"/>
  <c r="D373" i="25"/>
  <c r="C373" i="25"/>
  <c r="B373" i="25"/>
  <c r="A373" i="25"/>
  <c r="H372" i="25"/>
  <c r="G372" i="25"/>
  <c r="F372" i="25"/>
  <c r="E372" i="25"/>
  <c r="D372" i="25"/>
  <c r="B372" i="25"/>
  <c r="C372" i="25" s="1"/>
  <c r="A372" i="25"/>
  <c r="H371" i="25"/>
  <c r="G371" i="25"/>
  <c r="F371" i="25"/>
  <c r="E371" i="25"/>
  <c r="D371" i="25"/>
  <c r="M371" i="25" s="1"/>
  <c r="B371" i="25"/>
  <c r="C371" i="25" s="1"/>
  <c r="A371" i="25"/>
  <c r="H370" i="25"/>
  <c r="C370" i="25" s="1"/>
  <c r="G370" i="25"/>
  <c r="F370" i="25"/>
  <c r="E370" i="25"/>
  <c r="D370" i="25"/>
  <c r="B370" i="25"/>
  <c r="A370" i="25"/>
  <c r="H369" i="25"/>
  <c r="G369" i="25"/>
  <c r="F369" i="25"/>
  <c r="I369" i="25" s="1"/>
  <c r="E369" i="25"/>
  <c r="D369" i="25"/>
  <c r="B369" i="25"/>
  <c r="C369" i="25" s="1"/>
  <c r="A369" i="25"/>
  <c r="H368" i="25"/>
  <c r="G368" i="25"/>
  <c r="F368" i="25"/>
  <c r="E368" i="25"/>
  <c r="D368" i="25"/>
  <c r="C368" i="25"/>
  <c r="B368" i="25"/>
  <c r="A368" i="25"/>
  <c r="H367" i="25"/>
  <c r="C367" i="25" s="1"/>
  <c r="G367" i="25"/>
  <c r="F367" i="25"/>
  <c r="E367" i="25"/>
  <c r="D367" i="25"/>
  <c r="B367" i="25"/>
  <c r="A367" i="25"/>
  <c r="H366" i="25"/>
  <c r="G366" i="25"/>
  <c r="F366" i="25"/>
  <c r="I366" i="25" s="1"/>
  <c r="E366" i="25"/>
  <c r="D366" i="25"/>
  <c r="M366" i="25" s="1"/>
  <c r="B366" i="25"/>
  <c r="C366" i="25" s="1"/>
  <c r="A366" i="25"/>
  <c r="H365" i="25"/>
  <c r="G365" i="25"/>
  <c r="F365" i="25"/>
  <c r="I365" i="25" s="1"/>
  <c r="E365" i="25"/>
  <c r="D365" i="25"/>
  <c r="B365" i="25"/>
  <c r="A365" i="25"/>
  <c r="H364" i="25"/>
  <c r="G364" i="25"/>
  <c r="F364" i="25"/>
  <c r="E364" i="25"/>
  <c r="D364" i="25"/>
  <c r="B364" i="25"/>
  <c r="A364" i="25"/>
  <c r="H363" i="25"/>
  <c r="G363" i="25"/>
  <c r="F363" i="25"/>
  <c r="E363" i="25"/>
  <c r="D363" i="25"/>
  <c r="B363" i="25"/>
  <c r="A363" i="25"/>
  <c r="H362" i="25"/>
  <c r="G362" i="25"/>
  <c r="F362" i="25"/>
  <c r="E362" i="25"/>
  <c r="D362" i="25"/>
  <c r="B362" i="25"/>
  <c r="A362" i="25"/>
  <c r="W361" i="25"/>
  <c r="H361" i="25"/>
  <c r="G361" i="25"/>
  <c r="F361" i="25"/>
  <c r="I361" i="25" s="1"/>
  <c r="E361" i="25"/>
  <c r="D361" i="25"/>
  <c r="M361" i="25" s="1"/>
  <c r="B361" i="25"/>
  <c r="A361" i="25"/>
  <c r="H360" i="25"/>
  <c r="G360" i="25"/>
  <c r="F360" i="25"/>
  <c r="E360" i="25"/>
  <c r="D360" i="25"/>
  <c r="B360" i="25"/>
  <c r="A360" i="25"/>
  <c r="H359" i="25"/>
  <c r="G359" i="25"/>
  <c r="F359" i="25"/>
  <c r="E359" i="25"/>
  <c r="D359" i="25"/>
  <c r="M359" i="25" s="1"/>
  <c r="C359" i="25"/>
  <c r="B359" i="25"/>
  <c r="A359" i="25"/>
  <c r="U358" i="25"/>
  <c r="V358" i="25" s="1"/>
  <c r="H358" i="25"/>
  <c r="O358" i="25" s="1"/>
  <c r="G358" i="25"/>
  <c r="F358" i="25"/>
  <c r="E358" i="25"/>
  <c r="D358" i="25"/>
  <c r="W358" i="25" s="1"/>
  <c r="B358" i="25"/>
  <c r="A358" i="25"/>
  <c r="H357" i="25"/>
  <c r="G357" i="25"/>
  <c r="F357" i="25"/>
  <c r="E357" i="25"/>
  <c r="D357" i="25"/>
  <c r="B357" i="25"/>
  <c r="A357" i="25"/>
  <c r="H356" i="25"/>
  <c r="G356" i="25"/>
  <c r="F356" i="25"/>
  <c r="E356" i="25"/>
  <c r="D356" i="25"/>
  <c r="B356" i="25"/>
  <c r="A356" i="25"/>
  <c r="H355" i="25"/>
  <c r="G355" i="25"/>
  <c r="F355" i="25"/>
  <c r="I355" i="25" s="1"/>
  <c r="E355" i="25"/>
  <c r="D355" i="25"/>
  <c r="B355" i="25"/>
  <c r="A355" i="25"/>
  <c r="H354" i="25"/>
  <c r="G354" i="25"/>
  <c r="F354" i="25"/>
  <c r="E354" i="25"/>
  <c r="D354" i="25"/>
  <c r="B354" i="25"/>
  <c r="A354" i="25"/>
  <c r="U353" i="25"/>
  <c r="V353" i="25" s="1"/>
  <c r="H353" i="25"/>
  <c r="W353" i="25" s="1"/>
  <c r="G353" i="25"/>
  <c r="F353" i="25"/>
  <c r="E353" i="25"/>
  <c r="D353" i="25"/>
  <c r="B353" i="25"/>
  <c r="A353" i="25"/>
  <c r="H352" i="25"/>
  <c r="G352" i="25"/>
  <c r="F352" i="25"/>
  <c r="E352" i="25"/>
  <c r="D352" i="25"/>
  <c r="B352" i="25"/>
  <c r="A352" i="25"/>
  <c r="H351" i="25"/>
  <c r="G351" i="25"/>
  <c r="W351" i="25" s="1"/>
  <c r="X351" i="25" s="1"/>
  <c r="F351" i="25"/>
  <c r="I351" i="25" s="1"/>
  <c r="E351" i="25"/>
  <c r="D351" i="25"/>
  <c r="C351" i="25"/>
  <c r="B351" i="25"/>
  <c r="A351" i="25"/>
  <c r="H350" i="25"/>
  <c r="G350" i="25"/>
  <c r="F350" i="25"/>
  <c r="E350" i="25"/>
  <c r="D350" i="25"/>
  <c r="B350" i="25"/>
  <c r="A350" i="25"/>
  <c r="H349" i="25"/>
  <c r="G349" i="25"/>
  <c r="F349" i="25"/>
  <c r="E349" i="25"/>
  <c r="D349" i="25"/>
  <c r="B349" i="25"/>
  <c r="A349" i="25"/>
  <c r="H348" i="25"/>
  <c r="U348" i="25" s="1"/>
  <c r="G348" i="25"/>
  <c r="F348" i="25"/>
  <c r="E348" i="25"/>
  <c r="D348" i="25"/>
  <c r="B348" i="25"/>
  <c r="A348" i="25"/>
  <c r="H347" i="25"/>
  <c r="C347" i="25" s="1"/>
  <c r="G347" i="25"/>
  <c r="F347" i="25"/>
  <c r="E347" i="25"/>
  <c r="D347" i="25"/>
  <c r="B347" i="25"/>
  <c r="A347" i="25"/>
  <c r="O346" i="25"/>
  <c r="H346" i="25"/>
  <c r="G346" i="25"/>
  <c r="F346" i="25"/>
  <c r="E346" i="25"/>
  <c r="D346" i="25"/>
  <c r="B346" i="25"/>
  <c r="U346" i="25" s="1"/>
  <c r="V346" i="25" s="1"/>
  <c r="A346" i="25"/>
  <c r="H345" i="25"/>
  <c r="G345" i="25"/>
  <c r="F345" i="25"/>
  <c r="E345" i="25"/>
  <c r="D345" i="25"/>
  <c r="B345" i="25"/>
  <c r="C345" i="25" s="1"/>
  <c r="A345" i="25"/>
  <c r="H344" i="25"/>
  <c r="G344" i="25"/>
  <c r="F344" i="25"/>
  <c r="E344" i="25"/>
  <c r="D344" i="25"/>
  <c r="M344" i="25" s="1"/>
  <c r="B344" i="25"/>
  <c r="A344" i="25"/>
  <c r="H343" i="25"/>
  <c r="G343" i="25"/>
  <c r="F343" i="25"/>
  <c r="E343" i="25"/>
  <c r="D343" i="25"/>
  <c r="B343" i="25"/>
  <c r="A343" i="25"/>
  <c r="H342" i="25"/>
  <c r="G342" i="25"/>
  <c r="F342" i="25"/>
  <c r="E342" i="25"/>
  <c r="D342" i="25"/>
  <c r="B342" i="25"/>
  <c r="A342" i="25"/>
  <c r="H341" i="25"/>
  <c r="G341" i="25"/>
  <c r="F341" i="25"/>
  <c r="E341" i="25"/>
  <c r="D341" i="25"/>
  <c r="B341" i="25"/>
  <c r="A341" i="25"/>
  <c r="H340" i="25"/>
  <c r="U340" i="25" s="1"/>
  <c r="V340" i="25" s="1"/>
  <c r="G340" i="25"/>
  <c r="F340" i="25"/>
  <c r="E340" i="25"/>
  <c r="D340" i="25"/>
  <c r="B340" i="25"/>
  <c r="A340" i="25"/>
  <c r="H339" i="25"/>
  <c r="G339" i="25"/>
  <c r="F339" i="25"/>
  <c r="E339" i="25"/>
  <c r="D339" i="25"/>
  <c r="B339" i="25"/>
  <c r="A339" i="25"/>
  <c r="H338" i="25"/>
  <c r="G338" i="25"/>
  <c r="F338" i="25"/>
  <c r="E338" i="25"/>
  <c r="D338" i="25"/>
  <c r="B338" i="25"/>
  <c r="A338" i="25"/>
  <c r="H337" i="25"/>
  <c r="O337" i="25" s="1"/>
  <c r="G337" i="25"/>
  <c r="F337" i="25"/>
  <c r="E337" i="25"/>
  <c r="D337" i="25"/>
  <c r="B337" i="25"/>
  <c r="A337" i="25"/>
  <c r="H336" i="25"/>
  <c r="G336" i="25"/>
  <c r="F336" i="25"/>
  <c r="E336" i="25"/>
  <c r="D336" i="25"/>
  <c r="B336" i="25"/>
  <c r="C336" i="25" s="1"/>
  <c r="A336" i="25"/>
  <c r="H335" i="25"/>
  <c r="G335" i="25"/>
  <c r="F335" i="25"/>
  <c r="O335" i="25" s="1"/>
  <c r="E335" i="25"/>
  <c r="D335" i="25"/>
  <c r="B335" i="25"/>
  <c r="A335" i="25"/>
  <c r="H334" i="25"/>
  <c r="M334" i="25" s="1"/>
  <c r="G334" i="25"/>
  <c r="F334" i="25"/>
  <c r="E334" i="25"/>
  <c r="D334" i="25"/>
  <c r="B334" i="25"/>
  <c r="A334" i="25"/>
  <c r="H333" i="25"/>
  <c r="G333" i="25"/>
  <c r="F333" i="25"/>
  <c r="O333" i="25" s="1"/>
  <c r="E333" i="25"/>
  <c r="D333" i="25"/>
  <c r="B333" i="25"/>
  <c r="A333" i="25"/>
  <c r="H332" i="25"/>
  <c r="G332" i="25"/>
  <c r="F332" i="25"/>
  <c r="E332" i="25"/>
  <c r="D332" i="25"/>
  <c r="B332" i="25"/>
  <c r="C332" i="25" s="1"/>
  <c r="A332" i="25"/>
  <c r="U331" i="25"/>
  <c r="O331" i="25"/>
  <c r="M331" i="25"/>
  <c r="I331" i="25"/>
  <c r="H331" i="25"/>
  <c r="G331" i="25"/>
  <c r="F331" i="25"/>
  <c r="E331" i="25"/>
  <c r="W331" i="25" s="1"/>
  <c r="D331" i="25"/>
  <c r="B331" i="25"/>
  <c r="A331" i="25"/>
  <c r="H330" i="25"/>
  <c r="G330" i="25"/>
  <c r="F330" i="25"/>
  <c r="O330" i="25" s="1"/>
  <c r="E330" i="25"/>
  <c r="D330" i="25"/>
  <c r="C330" i="25"/>
  <c r="B330" i="25"/>
  <c r="A330" i="25"/>
  <c r="H329" i="25"/>
  <c r="G329" i="25"/>
  <c r="F329" i="25"/>
  <c r="O329" i="25" s="1"/>
  <c r="E329" i="25"/>
  <c r="D329" i="25"/>
  <c r="B329" i="25"/>
  <c r="C329" i="25" s="1"/>
  <c r="A329" i="25"/>
  <c r="U328" i="25"/>
  <c r="V328" i="25" s="1"/>
  <c r="H328" i="25"/>
  <c r="G328" i="25"/>
  <c r="F328" i="25"/>
  <c r="E328" i="25"/>
  <c r="D328" i="25"/>
  <c r="C328" i="25"/>
  <c r="B328" i="25"/>
  <c r="A328" i="25"/>
  <c r="H327" i="25"/>
  <c r="G327" i="25"/>
  <c r="F327" i="25"/>
  <c r="O327" i="25" s="1"/>
  <c r="E327" i="25"/>
  <c r="D327" i="25"/>
  <c r="C327" i="25"/>
  <c r="B327" i="25"/>
  <c r="A327" i="25"/>
  <c r="H326" i="25"/>
  <c r="G326" i="25"/>
  <c r="F326" i="25"/>
  <c r="O326" i="25" s="1"/>
  <c r="E326" i="25"/>
  <c r="D326" i="25"/>
  <c r="B326" i="25"/>
  <c r="A326" i="25"/>
  <c r="O325" i="25"/>
  <c r="H325" i="25"/>
  <c r="G325" i="25"/>
  <c r="F325" i="25"/>
  <c r="I325" i="25" s="1"/>
  <c r="E325" i="25"/>
  <c r="D325" i="25"/>
  <c r="B325" i="25"/>
  <c r="A325" i="25"/>
  <c r="H324" i="25"/>
  <c r="G324" i="25"/>
  <c r="F324" i="25"/>
  <c r="O324" i="25" s="1"/>
  <c r="E324" i="25"/>
  <c r="D324" i="25"/>
  <c r="B324" i="25"/>
  <c r="A324" i="25"/>
  <c r="H323" i="25"/>
  <c r="G323" i="25"/>
  <c r="F323" i="25"/>
  <c r="E323" i="25"/>
  <c r="D323" i="25"/>
  <c r="B323" i="25"/>
  <c r="C323" i="25" s="1"/>
  <c r="A323" i="25"/>
  <c r="W322" i="25"/>
  <c r="U322" i="25"/>
  <c r="V322" i="25" s="1"/>
  <c r="H322" i="25"/>
  <c r="G322" i="25"/>
  <c r="F322" i="25"/>
  <c r="E322" i="25"/>
  <c r="D322" i="25"/>
  <c r="B322" i="25"/>
  <c r="A322" i="25"/>
  <c r="H321" i="25"/>
  <c r="G321" i="25"/>
  <c r="F321" i="25"/>
  <c r="O321" i="25" s="1"/>
  <c r="E321" i="25"/>
  <c r="D321" i="25"/>
  <c r="W321" i="25" s="1"/>
  <c r="B321" i="25"/>
  <c r="A321" i="25"/>
  <c r="H320" i="25"/>
  <c r="G320" i="25"/>
  <c r="F320" i="25"/>
  <c r="E320" i="25"/>
  <c r="D320" i="25"/>
  <c r="C320" i="25"/>
  <c r="B320" i="25"/>
  <c r="A320" i="25"/>
  <c r="H319" i="25"/>
  <c r="W319" i="25" s="1"/>
  <c r="G319" i="25"/>
  <c r="F319" i="25"/>
  <c r="E319" i="25"/>
  <c r="D319" i="25"/>
  <c r="B319" i="25"/>
  <c r="A319" i="25"/>
  <c r="H318" i="25"/>
  <c r="G318" i="25"/>
  <c r="F318" i="25"/>
  <c r="E318" i="25"/>
  <c r="D318" i="25"/>
  <c r="B318" i="25"/>
  <c r="A318" i="25"/>
  <c r="H317" i="25"/>
  <c r="G317" i="25"/>
  <c r="F317" i="25"/>
  <c r="E317" i="25"/>
  <c r="D317" i="25"/>
  <c r="B317" i="25"/>
  <c r="A317" i="25"/>
  <c r="H316" i="25"/>
  <c r="W316" i="25" s="1"/>
  <c r="G316" i="25"/>
  <c r="F316" i="25"/>
  <c r="E316" i="25"/>
  <c r="D316" i="25"/>
  <c r="B316" i="25"/>
  <c r="A316" i="25"/>
  <c r="H315" i="25"/>
  <c r="I315" i="25" s="1"/>
  <c r="G315" i="25"/>
  <c r="F315" i="25"/>
  <c r="E315" i="25"/>
  <c r="D315" i="25"/>
  <c r="B315" i="25"/>
  <c r="U315" i="25" s="1"/>
  <c r="A315" i="25"/>
  <c r="H314" i="25"/>
  <c r="G314" i="25"/>
  <c r="F314" i="25"/>
  <c r="E314" i="25"/>
  <c r="D314" i="25"/>
  <c r="B314" i="25"/>
  <c r="A314" i="25"/>
  <c r="H313" i="25"/>
  <c r="I313" i="25" s="1"/>
  <c r="G313" i="25"/>
  <c r="F313" i="25"/>
  <c r="O313" i="25" s="1"/>
  <c r="E313" i="25"/>
  <c r="D313" i="25"/>
  <c r="B313" i="25"/>
  <c r="A313" i="25"/>
  <c r="H312" i="25"/>
  <c r="G312" i="25"/>
  <c r="F312" i="25"/>
  <c r="E312" i="25"/>
  <c r="D312" i="25"/>
  <c r="B312" i="25"/>
  <c r="A312" i="25"/>
  <c r="H311" i="25"/>
  <c r="G311" i="25"/>
  <c r="F311" i="25"/>
  <c r="E311" i="25"/>
  <c r="D311" i="25"/>
  <c r="B311" i="25"/>
  <c r="A311" i="25"/>
  <c r="H310" i="25"/>
  <c r="G310" i="25"/>
  <c r="F310" i="25"/>
  <c r="E310" i="25"/>
  <c r="D310" i="25"/>
  <c r="W310" i="25" s="1"/>
  <c r="B310" i="25"/>
  <c r="A310" i="25"/>
  <c r="I309" i="25"/>
  <c r="H309" i="25"/>
  <c r="G309" i="25"/>
  <c r="F309" i="25"/>
  <c r="E309" i="25"/>
  <c r="D309" i="25"/>
  <c r="B309" i="25"/>
  <c r="U309" i="25" s="1"/>
  <c r="V309" i="25" s="1"/>
  <c r="A309" i="25"/>
  <c r="H308" i="25"/>
  <c r="G308" i="25"/>
  <c r="F308" i="25"/>
  <c r="E308" i="25"/>
  <c r="D308" i="25"/>
  <c r="B308" i="25"/>
  <c r="A308" i="25"/>
  <c r="H307" i="25"/>
  <c r="G307" i="25"/>
  <c r="F307" i="25"/>
  <c r="E307" i="25"/>
  <c r="D307" i="25"/>
  <c r="B307" i="25"/>
  <c r="A307" i="25"/>
  <c r="U306" i="25"/>
  <c r="M306" i="25"/>
  <c r="H306" i="25"/>
  <c r="C306" i="25" s="1"/>
  <c r="G306" i="25"/>
  <c r="F306" i="25"/>
  <c r="E306" i="25"/>
  <c r="V306" i="25" s="1"/>
  <c r="D306" i="25"/>
  <c r="B306" i="25"/>
  <c r="A306" i="25"/>
  <c r="O305" i="25"/>
  <c r="H305" i="25"/>
  <c r="I305" i="25" s="1"/>
  <c r="G305" i="25"/>
  <c r="F305" i="25"/>
  <c r="E305" i="25"/>
  <c r="D305" i="25"/>
  <c r="B305" i="25"/>
  <c r="A305" i="25"/>
  <c r="H304" i="25"/>
  <c r="G304" i="25"/>
  <c r="F304" i="25"/>
  <c r="E304" i="25"/>
  <c r="D304" i="25"/>
  <c r="B304" i="25"/>
  <c r="A304" i="25"/>
  <c r="H303" i="25"/>
  <c r="U303" i="25" s="1"/>
  <c r="G303" i="25"/>
  <c r="F303" i="25"/>
  <c r="E303" i="25"/>
  <c r="D303" i="25"/>
  <c r="B303" i="25"/>
  <c r="A303" i="25"/>
  <c r="H302" i="25"/>
  <c r="G302" i="25"/>
  <c r="F302" i="25"/>
  <c r="E302" i="25"/>
  <c r="D302" i="25"/>
  <c r="B302" i="25"/>
  <c r="A302" i="25"/>
  <c r="H301" i="25"/>
  <c r="G301" i="25"/>
  <c r="F301" i="25"/>
  <c r="E301" i="25"/>
  <c r="D301" i="25"/>
  <c r="B301" i="25"/>
  <c r="A301" i="25"/>
  <c r="H300" i="25"/>
  <c r="G300" i="25"/>
  <c r="F300" i="25"/>
  <c r="O300" i="25" s="1"/>
  <c r="E300" i="25"/>
  <c r="D300" i="25"/>
  <c r="B300" i="25"/>
  <c r="A300" i="25"/>
  <c r="H299" i="25"/>
  <c r="G299" i="25"/>
  <c r="F299" i="25"/>
  <c r="E299" i="25"/>
  <c r="D299" i="25"/>
  <c r="W299" i="25" s="1"/>
  <c r="B299" i="25"/>
  <c r="A299" i="25"/>
  <c r="H298" i="25"/>
  <c r="G298" i="25"/>
  <c r="F298" i="25"/>
  <c r="E298" i="25"/>
  <c r="D298" i="25"/>
  <c r="B298" i="25"/>
  <c r="A298" i="25"/>
  <c r="H297" i="25"/>
  <c r="G297" i="25"/>
  <c r="F297" i="25"/>
  <c r="O297" i="25" s="1"/>
  <c r="E297" i="25"/>
  <c r="D297" i="25"/>
  <c r="B297" i="25"/>
  <c r="A297" i="25"/>
  <c r="I296" i="25"/>
  <c r="H296" i="25"/>
  <c r="G296" i="25"/>
  <c r="F296" i="25"/>
  <c r="O296" i="25" s="1"/>
  <c r="E296" i="25"/>
  <c r="S296" i="25" s="1"/>
  <c r="D296" i="25"/>
  <c r="C296" i="25"/>
  <c r="B296" i="25"/>
  <c r="A296" i="25"/>
  <c r="W295" i="25"/>
  <c r="Q295" i="25"/>
  <c r="O295" i="25"/>
  <c r="M295" i="25"/>
  <c r="I295" i="25"/>
  <c r="H295" i="25"/>
  <c r="G295" i="25"/>
  <c r="F295" i="25"/>
  <c r="E295" i="25"/>
  <c r="D295" i="25"/>
  <c r="B295" i="25"/>
  <c r="A295" i="25"/>
  <c r="H294" i="25"/>
  <c r="G294" i="25"/>
  <c r="F294" i="25"/>
  <c r="E294" i="25"/>
  <c r="D294" i="25"/>
  <c r="B294" i="25"/>
  <c r="A294" i="25"/>
  <c r="H293" i="25"/>
  <c r="G293" i="25"/>
  <c r="F293" i="25"/>
  <c r="O293" i="25" s="1"/>
  <c r="E293" i="25"/>
  <c r="D293" i="25"/>
  <c r="B293" i="25"/>
  <c r="A293" i="25"/>
  <c r="H292" i="25"/>
  <c r="C292" i="25" s="1"/>
  <c r="G292" i="25"/>
  <c r="F292" i="25"/>
  <c r="E292" i="25"/>
  <c r="D292" i="25"/>
  <c r="B292" i="25"/>
  <c r="A292" i="25"/>
  <c r="H291" i="25"/>
  <c r="G291" i="25"/>
  <c r="Q291" i="25" s="1"/>
  <c r="F291" i="25"/>
  <c r="O291" i="25" s="1"/>
  <c r="E291" i="25"/>
  <c r="S291" i="25" s="1"/>
  <c r="D291" i="25"/>
  <c r="B291" i="25"/>
  <c r="U291" i="25" s="1"/>
  <c r="A291" i="25"/>
  <c r="W290" i="25"/>
  <c r="U290" i="25"/>
  <c r="V290" i="25" s="1"/>
  <c r="Q290" i="25"/>
  <c r="O290" i="25"/>
  <c r="M290" i="25"/>
  <c r="L290" i="25"/>
  <c r="J290" i="25"/>
  <c r="H290" i="25"/>
  <c r="G290" i="25"/>
  <c r="F290" i="25"/>
  <c r="I290" i="25" s="1"/>
  <c r="E290" i="25"/>
  <c r="D290" i="25"/>
  <c r="B290" i="25"/>
  <c r="A290" i="25"/>
  <c r="L289" i="25"/>
  <c r="H289" i="25"/>
  <c r="G289" i="25"/>
  <c r="F289" i="25"/>
  <c r="E289" i="25"/>
  <c r="D289" i="25"/>
  <c r="M289" i="25" s="1"/>
  <c r="B289" i="25"/>
  <c r="A289" i="25"/>
  <c r="H288" i="25"/>
  <c r="G288" i="25"/>
  <c r="F288" i="25"/>
  <c r="E288" i="25"/>
  <c r="D288" i="25"/>
  <c r="B288" i="25"/>
  <c r="A288" i="25"/>
  <c r="H287" i="25"/>
  <c r="G287" i="25"/>
  <c r="F287" i="25"/>
  <c r="E287" i="25"/>
  <c r="D287" i="25"/>
  <c r="C287" i="25"/>
  <c r="B287" i="25"/>
  <c r="A287" i="25"/>
  <c r="H286" i="25"/>
  <c r="I286" i="25" s="1"/>
  <c r="G286" i="25"/>
  <c r="F286" i="25"/>
  <c r="E286" i="25"/>
  <c r="D286" i="25"/>
  <c r="B286" i="25"/>
  <c r="C286" i="25" s="1"/>
  <c r="A286" i="25"/>
  <c r="W285" i="25"/>
  <c r="U285" i="25"/>
  <c r="V285" i="25" s="1"/>
  <c r="Q285" i="25"/>
  <c r="O285" i="25"/>
  <c r="M285" i="25"/>
  <c r="H285" i="25"/>
  <c r="G285" i="25"/>
  <c r="F285" i="25"/>
  <c r="I285" i="25" s="1"/>
  <c r="E285" i="25"/>
  <c r="S285" i="25" s="1"/>
  <c r="D285" i="25"/>
  <c r="B285" i="25"/>
  <c r="A285" i="25"/>
  <c r="H284" i="25"/>
  <c r="G284" i="25"/>
  <c r="F284" i="25"/>
  <c r="E284" i="25"/>
  <c r="D284" i="25"/>
  <c r="B284" i="25"/>
  <c r="A284" i="25"/>
  <c r="H283" i="25"/>
  <c r="G283" i="25"/>
  <c r="F283" i="25"/>
  <c r="E283" i="25"/>
  <c r="D283" i="25"/>
  <c r="B283" i="25"/>
  <c r="A283" i="25"/>
  <c r="H282" i="25"/>
  <c r="G282" i="25"/>
  <c r="F282" i="25"/>
  <c r="O282" i="25" s="1"/>
  <c r="E282" i="25"/>
  <c r="D282" i="25"/>
  <c r="B282" i="25"/>
  <c r="C282" i="25" s="1"/>
  <c r="A282" i="25"/>
  <c r="H281" i="25"/>
  <c r="G281" i="25"/>
  <c r="J281" i="25" s="1"/>
  <c r="F281" i="25"/>
  <c r="E281" i="25"/>
  <c r="D281" i="25"/>
  <c r="M281" i="25" s="1"/>
  <c r="C281" i="25"/>
  <c r="B281" i="25"/>
  <c r="A281" i="25"/>
  <c r="V280" i="25"/>
  <c r="U280" i="25"/>
  <c r="Q280" i="25"/>
  <c r="H280" i="25"/>
  <c r="G280" i="25"/>
  <c r="F280" i="25"/>
  <c r="E280" i="25"/>
  <c r="S280" i="25" s="1"/>
  <c r="D280" i="25"/>
  <c r="M280" i="25" s="1"/>
  <c r="B280" i="25"/>
  <c r="A280" i="25"/>
  <c r="I279" i="25"/>
  <c r="H279" i="25"/>
  <c r="G279" i="25"/>
  <c r="Q279" i="25" s="1"/>
  <c r="F279" i="25"/>
  <c r="E279" i="25"/>
  <c r="D279" i="25"/>
  <c r="B279" i="25"/>
  <c r="A279" i="25"/>
  <c r="U278" i="25"/>
  <c r="H278" i="25"/>
  <c r="G278" i="25"/>
  <c r="Q278" i="25" s="1"/>
  <c r="F278" i="25"/>
  <c r="E278" i="25"/>
  <c r="D278" i="25"/>
  <c r="B278" i="25"/>
  <c r="A278" i="25"/>
  <c r="H277" i="25"/>
  <c r="G277" i="25"/>
  <c r="F277" i="25"/>
  <c r="E277" i="25"/>
  <c r="D277" i="25"/>
  <c r="B277" i="25"/>
  <c r="C277" i="25" s="1"/>
  <c r="A277" i="25"/>
  <c r="H276" i="25"/>
  <c r="G276" i="25"/>
  <c r="F276" i="25"/>
  <c r="E276" i="25"/>
  <c r="D276" i="25"/>
  <c r="B276" i="25"/>
  <c r="C276" i="25" s="1"/>
  <c r="A276" i="25"/>
  <c r="H275" i="25"/>
  <c r="G275" i="25"/>
  <c r="F275" i="25"/>
  <c r="O275" i="25" s="1"/>
  <c r="E275" i="25"/>
  <c r="D275" i="25"/>
  <c r="B275" i="25"/>
  <c r="A275" i="25"/>
  <c r="H274" i="25"/>
  <c r="G274" i="25"/>
  <c r="F274" i="25"/>
  <c r="E274" i="25"/>
  <c r="D274" i="25"/>
  <c r="B274" i="25"/>
  <c r="A274" i="25"/>
  <c r="M273" i="25"/>
  <c r="H273" i="25"/>
  <c r="C273" i="25" s="1"/>
  <c r="G273" i="25"/>
  <c r="Q273" i="25" s="1"/>
  <c r="F273" i="25"/>
  <c r="O273" i="25" s="1"/>
  <c r="E273" i="25"/>
  <c r="D273" i="25"/>
  <c r="W273" i="25" s="1"/>
  <c r="X273" i="25" s="1"/>
  <c r="B273" i="25"/>
  <c r="A273" i="25"/>
  <c r="O272" i="25"/>
  <c r="H272" i="25"/>
  <c r="G272" i="25"/>
  <c r="F272" i="25"/>
  <c r="I272" i="25" s="1"/>
  <c r="E272" i="25"/>
  <c r="D272" i="25"/>
  <c r="M272" i="25" s="1"/>
  <c r="B272" i="25"/>
  <c r="A272" i="25"/>
  <c r="H271" i="25"/>
  <c r="J271" i="25" s="1"/>
  <c r="G271" i="25"/>
  <c r="F271" i="25"/>
  <c r="E271" i="25"/>
  <c r="D271" i="25"/>
  <c r="B271" i="25"/>
  <c r="A271" i="25"/>
  <c r="H270" i="25"/>
  <c r="G270" i="25"/>
  <c r="F270" i="25"/>
  <c r="E270" i="25"/>
  <c r="D270" i="25"/>
  <c r="C270" i="25"/>
  <c r="B270" i="25"/>
  <c r="A270" i="25"/>
  <c r="H269" i="25"/>
  <c r="G269" i="25"/>
  <c r="F269" i="25"/>
  <c r="O269" i="25" s="1"/>
  <c r="E269" i="25"/>
  <c r="L269" i="25" s="1"/>
  <c r="D269" i="25"/>
  <c r="M269" i="25" s="1"/>
  <c r="B269" i="25"/>
  <c r="A269" i="25"/>
  <c r="Q268" i="25"/>
  <c r="H268" i="25"/>
  <c r="G268" i="25"/>
  <c r="F268" i="25"/>
  <c r="E268" i="25"/>
  <c r="D268" i="25"/>
  <c r="B268" i="25"/>
  <c r="U268" i="25" s="1"/>
  <c r="V268" i="25" s="1"/>
  <c r="A268" i="25"/>
  <c r="S267" i="25"/>
  <c r="O267" i="25"/>
  <c r="P267" i="25" s="1"/>
  <c r="I267" i="25"/>
  <c r="H267" i="25"/>
  <c r="G267" i="25"/>
  <c r="J267" i="25" s="1"/>
  <c r="F267" i="25"/>
  <c r="E267" i="25"/>
  <c r="L267" i="25" s="1"/>
  <c r="D267" i="25"/>
  <c r="B267" i="25"/>
  <c r="C267" i="25" s="1"/>
  <c r="A267" i="25"/>
  <c r="H266" i="25"/>
  <c r="G266" i="25"/>
  <c r="F266" i="25"/>
  <c r="I266" i="25" s="1"/>
  <c r="E266" i="25"/>
  <c r="D266" i="25"/>
  <c r="B266" i="25"/>
  <c r="A266" i="25"/>
  <c r="H265" i="25"/>
  <c r="G265" i="25"/>
  <c r="F265" i="25"/>
  <c r="E265" i="25"/>
  <c r="D265" i="25"/>
  <c r="B265" i="25"/>
  <c r="A265" i="25"/>
  <c r="H264" i="25"/>
  <c r="G264" i="25"/>
  <c r="F264" i="25"/>
  <c r="E264" i="25"/>
  <c r="D264" i="25"/>
  <c r="B264" i="25"/>
  <c r="A264" i="25"/>
  <c r="H263" i="25"/>
  <c r="G263" i="25"/>
  <c r="F263" i="25"/>
  <c r="E263" i="25"/>
  <c r="D263" i="25"/>
  <c r="B263" i="25"/>
  <c r="A263" i="25"/>
  <c r="H262" i="25"/>
  <c r="G262" i="25"/>
  <c r="F262" i="25"/>
  <c r="E262" i="25"/>
  <c r="D262" i="25"/>
  <c r="B262" i="25"/>
  <c r="A262" i="25"/>
  <c r="H261" i="25"/>
  <c r="C261" i="25" s="1"/>
  <c r="G261" i="25"/>
  <c r="F261" i="25"/>
  <c r="E261" i="25"/>
  <c r="D261" i="25"/>
  <c r="B261" i="25"/>
  <c r="A261" i="25"/>
  <c r="H260" i="25"/>
  <c r="G260" i="25"/>
  <c r="J260" i="25" s="1"/>
  <c r="F260" i="25"/>
  <c r="E260" i="25"/>
  <c r="D260" i="25"/>
  <c r="B260" i="25"/>
  <c r="A260" i="25"/>
  <c r="W259" i="25"/>
  <c r="U259" i="25"/>
  <c r="V259" i="25" s="1"/>
  <c r="S259" i="25"/>
  <c r="H259" i="25"/>
  <c r="G259" i="25"/>
  <c r="Q259" i="25" s="1"/>
  <c r="F259" i="25"/>
  <c r="O259" i="25" s="1"/>
  <c r="E259" i="25"/>
  <c r="L259" i="25" s="1"/>
  <c r="D259" i="25"/>
  <c r="M259" i="25" s="1"/>
  <c r="B259" i="25"/>
  <c r="A259" i="25"/>
  <c r="H258" i="25"/>
  <c r="G258" i="25"/>
  <c r="F258" i="25"/>
  <c r="E258" i="25"/>
  <c r="D258" i="25"/>
  <c r="M258" i="25" s="1"/>
  <c r="C258" i="25"/>
  <c r="B258" i="25"/>
  <c r="A258" i="25"/>
  <c r="S257" i="25"/>
  <c r="Q257" i="25"/>
  <c r="H257" i="25"/>
  <c r="G257" i="25"/>
  <c r="F257" i="25"/>
  <c r="E257" i="25"/>
  <c r="L257" i="25" s="1"/>
  <c r="D257" i="25"/>
  <c r="M257" i="25" s="1"/>
  <c r="B257" i="25"/>
  <c r="A257" i="25"/>
  <c r="H256" i="25"/>
  <c r="G256" i="25"/>
  <c r="Q256" i="25" s="1"/>
  <c r="F256" i="25"/>
  <c r="E256" i="25"/>
  <c r="L256" i="25" s="1"/>
  <c r="D256" i="25"/>
  <c r="B256" i="25"/>
  <c r="A256" i="25"/>
  <c r="H255" i="25"/>
  <c r="G255" i="25"/>
  <c r="Q255" i="25" s="1"/>
  <c r="F255" i="25"/>
  <c r="E255" i="25"/>
  <c r="D255" i="25"/>
  <c r="B255" i="25"/>
  <c r="A255" i="25"/>
  <c r="M254" i="25"/>
  <c r="L254" i="25"/>
  <c r="H254" i="25"/>
  <c r="G254" i="25"/>
  <c r="F254" i="25"/>
  <c r="E254" i="25"/>
  <c r="D254" i="25"/>
  <c r="W254" i="25" s="1"/>
  <c r="B254" i="25"/>
  <c r="A254" i="25"/>
  <c r="Q253" i="25"/>
  <c r="H253" i="25"/>
  <c r="O253" i="25" s="1"/>
  <c r="P253" i="25" s="1"/>
  <c r="G253" i="25"/>
  <c r="J253" i="25" s="1"/>
  <c r="F253" i="25"/>
  <c r="I253" i="25" s="1"/>
  <c r="R253" i="25" s="1"/>
  <c r="E253" i="25"/>
  <c r="D253" i="25"/>
  <c r="B253" i="25"/>
  <c r="A253" i="25"/>
  <c r="I252" i="25"/>
  <c r="H252" i="25"/>
  <c r="G252" i="25"/>
  <c r="J252" i="25" s="1"/>
  <c r="F252" i="25"/>
  <c r="E252" i="25"/>
  <c r="D252" i="25"/>
  <c r="M252" i="25" s="1"/>
  <c r="B252" i="25"/>
  <c r="A252" i="25"/>
  <c r="H251" i="25"/>
  <c r="G251" i="25"/>
  <c r="F251" i="25"/>
  <c r="I251" i="25" s="1"/>
  <c r="E251" i="25"/>
  <c r="D251" i="25"/>
  <c r="B251" i="25"/>
  <c r="C251" i="25" s="1"/>
  <c r="A251" i="25"/>
  <c r="S250" i="25"/>
  <c r="Q250" i="25"/>
  <c r="H250" i="25"/>
  <c r="G250" i="25"/>
  <c r="F250" i="25"/>
  <c r="E250" i="25"/>
  <c r="D250" i="25"/>
  <c r="B250" i="25"/>
  <c r="A250" i="25"/>
  <c r="Q249" i="25"/>
  <c r="M249" i="25"/>
  <c r="H249" i="25"/>
  <c r="G249" i="25"/>
  <c r="J249" i="25" s="1"/>
  <c r="F249" i="25"/>
  <c r="E249" i="25"/>
  <c r="L249" i="25" s="1"/>
  <c r="D249" i="25"/>
  <c r="B249" i="25"/>
  <c r="C249" i="25" s="1"/>
  <c r="A249" i="25"/>
  <c r="H248" i="25"/>
  <c r="J248" i="25" s="1"/>
  <c r="G248" i="25"/>
  <c r="F248" i="25"/>
  <c r="E248" i="25"/>
  <c r="D248" i="25"/>
  <c r="B248" i="25"/>
  <c r="A248" i="25"/>
  <c r="H247" i="25"/>
  <c r="G247" i="25"/>
  <c r="F247" i="25"/>
  <c r="E247" i="25"/>
  <c r="D247" i="25"/>
  <c r="B247" i="25"/>
  <c r="A247" i="25"/>
  <c r="H246" i="25"/>
  <c r="G246" i="25"/>
  <c r="F246" i="25"/>
  <c r="E246" i="25"/>
  <c r="S246" i="25" s="1"/>
  <c r="D246" i="25"/>
  <c r="M246" i="25" s="1"/>
  <c r="B246" i="25"/>
  <c r="U246" i="25" s="1"/>
  <c r="A246" i="25"/>
  <c r="H245" i="25"/>
  <c r="C245" i="25" s="1"/>
  <c r="G245" i="25"/>
  <c r="F245" i="25"/>
  <c r="E245" i="25"/>
  <c r="D245" i="25"/>
  <c r="B245" i="25"/>
  <c r="A245" i="25"/>
  <c r="H244" i="25"/>
  <c r="G244" i="25"/>
  <c r="J244" i="25" s="1"/>
  <c r="F244" i="25"/>
  <c r="O244" i="25" s="1"/>
  <c r="E244" i="25"/>
  <c r="D244" i="25"/>
  <c r="B244" i="25"/>
  <c r="A244" i="25"/>
  <c r="H243" i="25"/>
  <c r="G243" i="25"/>
  <c r="F243" i="25"/>
  <c r="E243" i="25"/>
  <c r="D243" i="25"/>
  <c r="B243" i="25"/>
  <c r="A243" i="25"/>
  <c r="H242" i="25"/>
  <c r="C242" i="25" s="1"/>
  <c r="G242" i="25"/>
  <c r="F242" i="25"/>
  <c r="E242" i="25"/>
  <c r="D242" i="25"/>
  <c r="B242" i="25"/>
  <c r="A242" i="25"/>
  <c r="H241" i="25"/>
  <c r="G241" i="25"/>
  <c r="F241" i="25"/>
  <c r="I241" i="25" s="1"/>
  <c r="E241" i="25"/>
  <c r="D241" i="25"/>
  <c r="M241" i="25" s="1"/>
  <c r="B241" i="25"/>
  <c r="A241" i="25"/>
  <c r="M240" i="25"/>
  <c r="H240" i="25"/>
  <c r="G240" i="25"/>
  <c r="F240" i="25"/>
  <c r="E240" i="25"/>
  <c r="D240" i="25"/>
  <c r="B240" i="25"/>
  <c r="A240" i="25"/>
  <c r="H239" i="25"/>
  <c r="G239" i="25"/>
  <c r="F239" i="25"/>
  <c r="E239" i="25"/>
  <c r="D239" i="25"/>
  <c r="B239" i="25"/>
  <c r="A239" i="25"/>
  <c r="U238" i="25"/>
  <c r="V238" i="25" s="1"/>
  <c r="H238" i="25"/>
  <c r="G238" i="25"/>
  <c r="J238" i="25" s="1"/>
  <c r="F238" i="25"/>
  <c r="O238" i="25" s="1"/>
  <c r="E238" i="25"/>
  <c r="L238" i="25" s="1"/>
  <c r="D238" i="25"/>
  <c r="M238" i="25" s="1"/>
  <c r="B238" i="25"/>
  <c r="P238" i="25" s="1"/>
  <c r="A238" i="25"/>
  <c r="H237" i="25"/>
  <c r="G237" i="25"/>
  <c r="F237" i="25"/>
  <c r="E237" i="25"/>
  <c r="D237" i="25"/>
  <c r="B237" i="25"/>
  <c r="A237" i="25"/>
  <c r="Q236" i="25"/>
  <c r="H236" i="25"/>
  <c r="G236" i="25"/>
  <c r="J236" i="25" s="1"/>
  <c r="F236" i="25"/>
  <c r="I236" i="25" s="1"/>
  <c r="E236" i="25"/>
  <c r="D236" i="25"/>
  <c r="B236" i="25"/>
  <c r="A236" i="25"/>
  <c r="H235" i="25"/>
  <c r="Q235" i="25" s="1"/>
  <c r="G235" i="25"/>
  <c r="F235" i="25"/>
  <c r="E235" i="25"/>
  <c r="D235" i="25"/>
  <c r="B235" i="25"/>
  <c r="A235" i="25"/>
  <c r="H234" i="25"/>
  <c r="Q234" i="25" s="1"/>
  <c r="G234" i="25"/>
  <c r="J234" i="25" s="1"/>
  <c r="F234" i="25"/>
  <c r="E234" i="25"/>
  <c r="D234" i="25"/>
  <c r="B234" i="25"/>
  <c r="C234" i="25" s="1"/>
  <c r="A234" i="25"/>
  <c r="H233" i="25"/>
  <c r="Q233" i="25" s="1"/>
  <c r="G233" i="25"/>
  <c r="F233" i="25"/>
  <c r="E233" i="25"/>
  <c r="D233" i="25"/>
  <c r="B233" i="25"/>
  <c r="A233" i="25"/>
  <c r="H232" i="25"/>
  <c r="C232" i="25" s="1"/>
  <c r="G232" i="25"/>
  <c r="J232" i="25" s="1"/>
  <c r="F232" i="25"/>
  <c r="O232" i="25" s="1"/>
  <c r="E232" i="25"/>
  <c r="D232" i="25"/>
  <c r="B232" i="25"/>
  <c r="A232" i="25"/>
  <c r="H231" i="25"/>
  <c r="G231" i="25"/>
  <c r="F231" i="25"/>
  <c r="E231" i="25"/>
  <c r="D231" i="25"/>
  <c r="B231" i="25"/>
  <c r="A231" i="25"/>
  <c r="H230" i="25"/>
  <c r="I230" i="25" s="1"/>
  <c r="G230" i="25"/>
  <c r="F230" i="25"/>
  <c r="E230" i="25"/>
  <c r="D230" i="25"/>
  <c r="M230" i="25" s="1"/>
  <c r="C230" i="25"/>
  <c r="B230" i="25"/>
  <c r="A230" i="25"/>
  <c r="H229" i="25"/>
  <c r="Q229" i="25" s="1"/>
  <c r="G229" i="25"/>
  <c r="F229" i="25"/>
  <c r="E229" i="25"/>
  <c r="D229" i="25"/>
  <c r="C229" i="25"/>
  <c r="B229" i="25"/>
  <c r="U229" i="25" s="1"/>
  <c r="V229" i="25" s="1"/>
  <c r="A229" i="25"/>
  <c r="H228" i="25"/>
  <c r="G228" i="25"/>
  <c r="F228" i="25"/>
  <c r="O228" i="25" s="1"/>
  <c r="E228" i="25"/>
  <c r="D228" i="25"/>
  <c r="B228" i="25"/>
  <c r="A228" i="25"/>
  <c r="H227" i="25"/>
  <c r="G227" i="25"/>
  <c r="Q227" i="25" s="1"/>
  <c r="F227" i="25"/>
  <c r="E227" i="25"/>
  <c r="D227" i="25"/>
  <c r="B227" i="25"/>
  <c r="A227" i="25"/>
  <c r="H226" i="25"/>
  <c r="G226" i="25"/>
  <c r="J226" i="25" s="1"/>
  <c r="F226" i="25"/>
  <c r="O226" i="25" s="1"/>
  <c r="E226" i="25"/>
  <c r="D226" i="25"/>
  <c r="B226" i="25"/>
  <c r="C226" i="25" s="1"/>
  <c r="A226" i="25"/>
  <c r="H225" i="25"/>
  <c r="G225" i="25"/>
  <c r="F225" i="25"/>
  <c r="E225" i="25"/>
  <c r="D225" i="25"/>
  <c r="B225" i="25"/>
  <c r="A225" i="25"/>
  <c r="H224" i="25"/>
  <c r="G224" i="25"/>
  <c r="F224" i="25"/>
  <c r="E224" i="25"/>
  <c r="D224" i="25"/>
  <c r="B224" i="25"/>
  <c r="A224" i="25"/>
  <c r="I223" i="25"/>
  <c r="H223" i="25"/>
  <c r="G223" i="25"/>
  <c r="Q223" i="25" s="1"/>
  <c r="F223" i="25"/>
  <c r="E223" i="25"/>
  <c r="S223" i="25" s="1"/>
  <c r="D223" i="25"/>
  <c r="B223" i="25"/>
  <c r="C223" i="25" s="1"/>
  <c r="A223" i="25"/>
  <c r="H222" i="25"/>
  <c r="G222" i="25"/>
  <c r="F222" i="25"/>
  <c r="E222" i="25"/>
  <c r="D222" i="25"/>
  <c r="B222" i="25"/>
  <c r="C222" i="25" s="1"/>
  <c r="A222" i="25"/>
  <c r="H221" i="25"/>
  <c r="G221" i="25"/>
  <c r="F221" i="25"/>
  <c r="E221" i="25"/>
  <c r="D221" i="25"/>
  <c r="B221" i="25"/>
  <c r="A221" i="25"/>
  <c r="U220" i="25"/>
  <c r="Q220" i="25"/>
  <c r="H220" i="25"/>
  <c r="C220" i="25" s="1"/>
  <c r="G220" i="25"/>
  <c r="J220" i="25" s="1"/>
  <c r="F220" i="25"/>
  <c r="O220" i="25" s="1"/>
  <c r="E220" i="25"/>
  <c r="D220" i="25"/>
  <c r="B220" i="25"/>
  <c r="A220" i="25"/>
  <c r="Q219" i="25"/>
  <c r="H219" i="25"/>
  <c r="G219" i="25"/>
  <c r="J219" i="25" s="1"/>
  <c r="F219" i="25"/>
  <c r="O219" i="25" s="1"/>
  <c r="E219" i="25"/>
  <c r="D219" i="25"/>
  <c r="B219" i="25"/>
  <c r="U219" i="25" s="1"/>
  <c r="A219" i="25"/>
  <c r="H218" i="25"/>
  <c r="G218" i="25"/>
  <c r="F218" i="25"/>
  <c r="E218" i="25"/>
  <c r="D218" i="25"/>
  <c r="B218" i="25"/>
  <c r="C218" i="25" s="1"/>
  <c r="A218" i="25"/>
  <c r="H217" i="25"/>
  <c r="Q217" i="25" s="1"/>
  <c r="G217" i="25"/>
  <c r="F217" i="25"/>
  <c r="E217" i="25"/>
  <c r="D217" i="25"/>
  <c r="B217" i="25"/>
  <c r="A217" i="25"/>
  <c r="H216" i="25"/>
  <c r="S216" i="25" s="1"/>
  <c r="T216" i="25" s="1"/>
  <c r="G216" i="25"/>
  <c r="F216" i="25"/>
  <c r="E216" i="25"/>
  <c r="D216" i="25"/>
  <c r="B216" i="25"/>
  <c r="A216" i="25"/>
  <c r="H215" i="25"/>
  <c r="U215" i="25" s="1"/>
  <c r="V215" i="25" s="1"/>
  <c r="G215" i="25"/>
  <c r="F215" i="25"/>
  <c r="I215" i="25" s="1"/>
  <c r="E215" i="25"/>
  <c r="D215" i="25"/>
  <c r="B215" i="25"/>
  <c r="A215" i="25"/>
  <c r="H214" i="25"/>
  <c r="G214" i="25"/>
  <c r="F214" i="25"/>
  <c r="E214" i="25"/>
  <c r="D214" i="25"/>
  <c r="B214" i="25"/>
  <c r="A214" i="25"/>
  <c r="H213" i="25"/>
  <c r="G213" i="25"/>
  <c r="F213" i="25"/>
  <c r="E213" i="25"/>
  <c r="D213" i="25"/>
  <c r="B213" i="25"/>
  <c r="A213" i="25"/>
  <c r="W212" i="25"/>
  <c r="X212" i="25" s="1"/>
  <c r="V212" i="25"/>
  <c r="U212" i="25"/>
  <c r="I212" i="25"/>
  <c r="H212" i="25"/>
  <c r="G212" i="25"/>
  <c r="J212" i="25" s="1"/>
  <c r="F212" i="25"/>
  <c r="E212" i="25"/>
  <c r="D212" i="25"/>
  <c r="M212" i="25" s="1"/>
  <c r="B212" i="25"/>
  <c r="C212" i="25" s="1"/>
  <c r="A212" i="25"/>
  <c r="H211" i="25"/>
  <c r="G211" i="25"/>
  <c r="F211" i="25"/>
  <c r="E211" i="25"/>
  <c r="D211" i="25"/>
  <c r="B211" i="25"/>
  <c r="A211" i="25"/>
  <c r="S210" i="25"/>
  <c r="T210" i="25" s="1"/>
  <c r="H210" i="25"/>
  <c r="G210" i="25"/>
  <c r="J210" i="25" s="1"/>
  <c r="F210" i="25"/>
  <c r="O210" i="25" s="1"/>
  <c r="E210" i="25"/>
  <c r="D210" i="25"/>
  <c r="B210" i="25"/>
  <c r="A210" i="25"/>
  <c r="H209" i="25"/>
  <c r="G209" i="25"/>
  <c r="F209" i="25"/>
  <c r="E209" i="25"/>
  <c r="D209" i="25"/>
  <c r="B209" i="25"/>
  <c r="A209" i="25"/>
  <c r="H208" i="25"/>
  <c r="G208" i="25"/>
  <c r="F208" i="25"/>
  <c r="E208" i="25"/>
  <c r="D208" i="25"/>
  <c r="B208" i="25"/>
  <c r="A208" i="25"/>
  <c r="H207" i="25"/>
  <c r="G207" i="25"/>
  <c r="F207" i="25"/>
  <c r="O207" i="25" s="1"/>
  <c r="E207" i="25"/>
  <c r="D207" i="25"/>
  <c r="B207" i="25"/>
  <c r="C207" i="25" s="1"/>
  <c r="A207" i="25"/>
  <c r="H206" i="25"/>
  <c r="G206" i="25"/>
  <c r="F206" i="25"/>
  <c r="E206" i="25"/>
  <c r="D206" i="25"/>
  <c r="M206" i="25" s="1"/>
  <c r="B206" i="25"/>
  <c r="A206" i="25"/>
  <c r="H205" i="25"/>
  <c r="G205" i="25"/>
  <c r="Q205" i="25" s="1"/>
  <c r="F205" i="25"/>
  <c r="O205" i="25" s="1"/>
  <c r="E205" i="25"/>
  <c r="D205" i="25"/>
  <c r="B205" i="25"/>
  <c r="A205" i="25"/>
  <c r="W204" i="25"/>
  <c r="H204" i="25"/>
  <c r="G204" i="25"/>
  <c r="Q204" i="25" s="1"/>
  <c r="F204" i="25"/>
  <c r="O204" i="25" s="1"/>
  <c r="E204" i="25"/>
  <c r="D204" i="25"/>
  <c r="M204" i="25" s="1"/>
  <c r="B204" i="25"/>
  <c r="P204" i="25" s="1"/>
  <c r="A204" i="25"/>
  <c r="H203" i="25"/>
  <c r="G203" i="25"/>
  <c r="F203" i="25"/>
  <c r="E203" i="25"/>
  <c r="D203" i="25"/>
  <c r="C203" i="25"/>
  <c r="B203" i="25"/>
  <c r="A203" i="25"/>
  <c r="H202" i="25"/>
  <c r="C202" i="25" s="1"/>
  <c r="G202" i="25"/>
  <c r="F202" i="25"/>
  <c r="E202" i="25"/>
  <c r="D202" i="25"/>
  <c r="B202" i="25"/>
  <c r="A202" i="25"/>
  <c r="H201" i="25"/>
  <c r="G201" i="25"/>
  <c r="Q201" i="25" s="1"/>
  <c r="F201" i="25"/>
  <c r="E201" i="25"/>
  <c r="D201" i="25"/>
  <c r="C201" i="25"/>
  <c r="B201" i="25"/>
  <c r="A201" i="25"/>
  <c r="H200" i="25"/>
  <c r="G200" i="25"/>
  <c r="Q200" i="25" s="1"/>
  <c r="F200" i="25"/>
  <c r="E200" i="25"/>
  <c r="D200" i="25"/>
  <c r="B200" i="25"/>
  <c r="C200" i="25" s="1"/>
  <c r="A200" i="25"/>
  <c r="H199" i="25"/>
  <c r="G199" i="25"/>
  <c r="Q199" i="25" s="1"/>
  <c r="F199" i="25"/>
  <c r="O199" i="25" s="1"/>
  <c r="E199" i="25"/>
  <c r="D199" i="25"/>
  <c r="B199" i="25"/>
  <c r="P199" i="25" s="1"/>
  <c r="A199" i="25"/>
  <c r="H198" i="25"/>
  <c r="G198" i="25"/>
  <c r="Q198" i="25" s="1"/>
  <c r="F198" i="25"/>
  <c r="O198" i="25" s="1"/>
  <c r="E198" i="25"/>
  <c r="D198" i="25"/>
  <c r="B198" i="25"/>
  <c r="A198" i="25"/>
  <c r="H197" i="25"/>
  <c r="G197" i="25"/>
  <c r="Q197" i="25" s="1"/>
  <c r="F197" i="25"/>
  <c r="E197" i="25"/>
  <c r="D197" i="25"/>
  <c r="B197" i="25"/>
  <c r="A197" i="25"/>
  <c r="H196" i="25"/>
  <c r="G196" i="25"/>
  <c r="Q196" i="25" s="1"/>
  <c r="F196" i="25"/>
  <c r="O196" i="25" s="1"/>
  <c r="E196" i="25"/>
  <c r="D196" i="25"/>
  <c r="B196" i="25"/>
  <c r="A196" i="25"/>
  <c r="H195" i="25"/>
  <c r="G195" i="25"/>
  <c r="Q195" i="25" s="1"/>
  <c r="F195" i="25"/>
  <c r="O195" i="25" s="1"/>
  <c r="E195" i="25"/>
  <c r="D195" i="25"/>
  <c r="B195" i="25"/>
  <c r="C195" i="25" s="1"/>
  <c r="A195" i="25"/>
  <c r="H194" i="25"/>
  <c r="G194" i="25"/>
  <c r="Q194" i="25" s="1"/>
  <c r="F194" i="25"/>
  <c r="O194" i="25" s="1"/>
  <c r="E194" i="25"/>
  <c r="D194" i="25"/>
  <c r="M194" i="25" s="1"/>
  <c r="B194" i="25"/>
  <c r="A194" i="25"/>
  <c r="H193" i="25"/>
  <c r="G193" i="25"/>
  <c r="Q193" i="25" s="1"/>
  <c r="F193" i="25"/>
  <c r="E193" i="25"/>
  <c r="D193" i="25"/>
  <c r="B193" i="25"/>
  <c r="A193" i="25"/>
  <c r="H192" i="25"/>
  <c r="G192" i="25"/>
  <c r="Q192" i="25" s="1"/>
  <c r="F192" i="25"/>
  <c r="O192" i="25" s="1"/>
  <c r="E192" i="25"/>
  <c r="D192" i="25"/>
  <c r="M192" i="25" s="1"/>
  <c r="B192" i="25"/>
  <c r="A192" i="25"/>
  <c r="H191" i="25"/>
  <c r="G191" i="25"/>
  <c r="F191" i="25"/>
  <c r="E191" i="25"/>
  <c r="D191" i="25"/>
  <c r="B191" i="25"/>
  <c r="U191" i="25" s="1"/>
  <c r="A191" i="25"/>
  <c r="H190" i="25"/>
  <c r="G190" i="25"/>
  <c r="F190" i="25"/>
  <c r="O190" i="25" s="1"/>
  <c r="E190" i="25"/>
  <c r="D190" i="25"/>
  <c r="B190" i="25"/>
  <c r="A190" i="25"/>
  <c r="W189" i="25"/>
  <c r="H189" i="25"/>
  <c r="U189" i="25" s="1"/>
  <c r="V189" i="25" s="1"/>
  <c r="G189" i="25"/>
  <c r="Q189" i="25" s="1"/>
  <c r="F189" i="25"/>
  <c r="E189" i="25"/>
  <c r="D189" i="25"/>
  <c r="B189" i="25"/>
  <c r="A189" i="25"/>
  <c r="H188" i="25"/>
  <c r="G188" i="25"/>
  <c r="Q188" i="25" s="1"/>
  <c r="F188" i="25"/>
  <c r="O188" i="25" s="1"/>
  <c r="E188" i="25"/>
  <c r="D188" i="25"/>
  <c r="B188" i="25"/>
  <c r="C188" i="25" s="1"/>
  <c r="A188" i="25"/>
  <c r="H187" i="25"/>
  <c r="C187" i="25" s="1"/>
  <c r="G187" i="25"/>
  <c r="Q187" i="25" s="1"/>
  <c r="F187" i="25"/>
  <c r="O187" i="25" s="1"/>
  <c r="E187" i="25"/>
  <c r="D187" i="25"/>
  <c r="B187" i="25"/>
  <c r="A187" i="25"/>
  <c r="H186" i="25"/>
  <c r="G186" i="25"/>
  <c r="Q186" i="25" s="1"/>
  <c r="F186" i="25"/>
  <c r="O186" i="25" s="1"/>
  <c r="E186" i="25"/>
  <c r="D186" i="25"/>
  <c r="B186" i="25"/>
  <c r="C186" i="25" s="1"/>
  <c r="A186" i="25"/>
  <c r="H185" i="25"/>
  <c r="G185" i="25"/>
  <c r="Q185" i="25" s="1"/>
  <c r="F185" i="25"/>
  <c r="E185" i="25"/>
  <c r="D185" i="25"/>
  <c r="B185" i="25"/>
  <c r="C185" i="25" s="1"/>
  <c r="A185" i="25"/>
  <c r="W184" i="25"/>
  <c r="H184" i="25"/>
  <c r="U184" i="25" s="1"/>
  <c r="V184" i="25" s="1"/>
  <c r="G184" i="25"/>
  <c r="Q184" i="25" s="1"/>
  <c r="F184" i="25"/>
  <c r="E184" i="25"/>
  <c r="D184" i="25"/>
  <c r="B184" i="25"/>
  <c r="A184" i="25"/>
  <c r="H183" i="25"/>
  <c r="G183" i="25"/>
  <c r="F183" i="25"/>
  <c r="E183" i="25"/>
  <c r="D183" i="25"/>
  <c r="C183" i="25"/>
  <c r="B183" i="25"/>
  <c r="A183" i="25"/>
  <c r="H182" i="25"/>
  <c r="G182" i="25"/>
  <c r="Q182" i="25" s="1"/>
  <c r="F182" i="25"/>
  <c r="E182" i="25"/>
  <c r="D182" i="25"/>
  <c r="B182" i="25"/>
  <c r="A182" i="25"/>
  <c r="H181" i="25"/>
  <c r="C181" i="25" s="1"/>
  <c r="G181" i="25"/>
  <c r="F181" i="25"/>
  <c r="E181" i="25"/>
  <c r="D181" i="25"/>
  <c r="B181" i="25"/>
  <c r="A181" i="25"/>
  <c r="H180" i="25"/>
  <c r="G180" i="25"/>
  <c r="Q180" i="25" s="1"/>
  <c r="F180" i="25"/>
  <c r="O180" i="25" s="1"/>
  <c r="E180" i="25"/>
  <c r="D180" i="25"/>
  <c r="M180" i="25" s="1"/>
  <c r="B180" i="25"/>
  <c r="C180" i="25" s="1"/>
  <c r="A180" i="25"/>
  <c r="W179" i="25"/>
  <c r="U179" i="25"/>
  <c r="V179" i="25" s="1"/>
  <c r="H179" i="25"/>
  <c r="G179" i="25"/>
  <c r="Q179" i="25" s="1"/>
  <c r="F179" i="25"/>
  <c r="O179" i="25" s="1"/>
  <c r="E179" i="25"/>
  <c r="D179" i="25"/>
  <c r="B179" i="25"/>
  <c r="A179" i="25"/>
  <c r="H178" i="25"/>
  <c r="C178" i="25" s="1"/>
  <c r="G178" i="25"/>
  <c r="F178" i="25"/>
  <c r="E178" i="25"/>
  <c r="D178" i="25"/>
  <c r="B178" i="25"/>
  <c r="A178" i="25"/>
  <c r="H177" i="25"/>
  <c r="G177" i="25"/>
  <c r="F177" i="25"/>
  <c r="O177" i="25" s="1"/>
  <c r="E177" i="25"/>
  <c r="D177" i="25"/>
  <c r="B177" i="25"/>
  <c r="P177" i="25" s="1"/>
  <c r="A177" i="25"/>
  <c r="U176" i="25"/>
  <c r="V176" i="25" s="1"/>
  <c r="H176" i="25"/>
  <c r="G176" i="25"/>
  <c r="F176" i="25"/>
  <c r="E176" i="25"/>
  <c r="D176" i="25"/>
  <c r="B176" i="25"/>
  <c r="A176" i="25"/>
  <c r="H175" i="25"/>
  <c r="G175" i="25"/>
  <c r="Q175" i="25" s="1"/>
  <c r="F175" i="25"/>
  <c r="O175" i="25" s="1"/>
  <c r="E175" i="25"/>
  <c r="D175" i="25"/>
  <c r="M175" i="25" s="1"/>
  <c r="B175" i="25"/>
  <c r="A175" i="25"/>
  <c r="H174" i="25"/>
  <c r="G174" i="25"/>
  <c r="F174" i="25"/>
  <c r="E174" i="25"/>
  <c r="D174" i="25"/>
  <c r="B174" i="25"/>
  <c r="A174" i="25"/>
  <c r="H173" i="25"/>
  <c r="G173" i="25"/>
  <c r="F173" i="25"/>
  <c r="O173" i="25" s="1"/>
  <c r="E173" i="25"/>
  <c r="D173" i="25"/>
  <c r="B173" i="25"/>
  <c r="C173" i="25" s="1"/>
  <c r="A173" i="25"/>
  <c r="H172" i="25"/>
  <c r="G172" i="25"/>
  <c r="F172" i="25"/>
  <c r="E172" i="25"/>
  <c r="D172" i="25"/>
  <c r="M172" i="25" s="1"/>
  <c r="B172" i="25"/>
  <c r="A172" i="25"/>
  <c r="H171" i="25"/>
  <c r="G171" i="25"/>
  <c r="F171" i="25"/>
  <c r="E171" i="25"/>
  <c r="D171" i="25"/>
  <c r="B171" i="25"/>
  <c r="A171" i="25"/>
  <c r="H170" i="25"/>
  <c r="G170" i="25"/>
  <c r="F170" i="25"/>
  <c r="E170" i="25"/>
  <c r="D170" i="25"/>
  <c r="M170" i="25" s="1"/>
  <c r="B170" i="25"/>
  <c r="A170" i="25"/>
  <c r="H169" i="25"/>
  <c r="G169" i="25"/>
  <c r="F169" i="25"/>
  <c r="E169" i="25"/>
  <c r="D169" i="25"/>
  <c r="B169" i="25"/>
  <c r="A169" i="25"/>
  <c r="H168" i="25"/>
  <c r="G168" i="25"/>
  <c r="F168" i="25"/>
  <c r="E168" i="25"/>
  <c r="D168" i="25"/>
  <c r="B168" i="25"/>
  <c r="A168" i="25"/>
  <c r="H167" i="25"/>
  <c r="G167" i="25"/>
  <c r="F167" i="25"/>
  <c r="E167" i="25"/>
  <c r="D167" i="25"/>
  <c r="M167" i="25" s="1"/>
  <c r="B167" i="25"/>
  <c r="U167" i="25" s="1"/>
  <c r="A167" i="25"/>
  <c r="H166" i="25"/>
  <c r="G166" i="25"/>
  <c r="F166" i="25"/>
  <c r="E166" i="25"/>
  <c r="D166" i="25"/>
  <c r="C166" i="25"/>
  <c r="B166" i="25"/>
  <c r="A166" i="25"/>
  <c r="U165" i="25"/>
  <c r="H165" i="25"/>
  <c r="G165" i="25"/>
  <c r="F165" i="25"/>
  <c r="E165" i="25"/>
  <c r="D165" i="25"/>
  <c r="M165" i="25" s="1"/>
  <c r="B165" i="25"/>
  <c r="C165" i="25" s="1"/>
  <c r="A165" i="25"/>
  <c r="H164" i="25"/>
  <c r="G164" i="25"/>
  <c r="F164" i="25"/>
  <c r="E164" i="25"/>
  <c r="D164" i="25"/>
  <c r="B164" i="25"/>
  <c r="A164" i="25"/>
  <c r="H163" i="25"/>
  <c r="G163" i="25"/>
  <c r="F163" i="25"/>
  <c r="E163" i="25"/>
  <c r="D163" i="25"/>
  <c r="B163" i="25"/>
  <c r="A163" i="25"/>
  <c r="H162" i="25"/>
  <c r="G162" i="25"/>
  <c r="F162" i="25"/>
  <c r="E162" i="25"/>
  <c r="D162" i="25"/>
  <c r="B162" i="25"/>
  <c r="U162" i="25" s="1"/>
  <c r="A162" i="25"/>
  <c r="H161" i="25"/>
  <c r="G161" i="25"/>
  <c r="F161" i="25"/>
  <c r="E161" i="25"/>
  <c r="D161" i="25"/>
  <c r="B161" i="25"/>
  <c r="A161" i="25"/>
  <c r="H160" i="25"/>
  <c r="G160" i="25"/>
  <c r="F160" i="25"/>
  <c r="E160" i="25"/>
  <c r="D160" i="25"/>
  <c r="M160" i="25" s="1"/>
  <c r="B160" i="25"/>
  <c r="A160" i="25"/>
  <c r="H159" i="25"/>
  <c r="G159" i="25"/>
  <c r="F159" i="25"/>
  <c r="E159" i="25"/>
  <c r="D159" i="25"/>
  <c r="B159" i="25"/>
  <c r="C159" i="25" s="1"/>
  <c r="A159" i="25"/>
  <c r="H158" i="25"/>
  <c r="G158" i="25"/>
  <c r="F158" i="25"/>
  <c r="E158" i="25"/>
  <c r="D158" i="25"/>
  <c r="M158" i="25" s="1"/>
  <c r="C158" i="25"/>
  <c r="B158" i="25"/>
  <c r="A158" i="25"/>
  <c r="H157" i="25"/>
  <c r="G157" i="25"/>
  <c r="F157" i="25"/>
  <c r="E157" i="25"/>
  <c r="D157" i="25"/>
  <c r="B157" i="25"/>
  <c r="A157" i="25"/>
  <c r="H156" i="25"/>
  <c r="G156" i="25"/>
  <c r="F156" i="25"/>
  <c r="E156" i="25"/>
  <c r="D156" i="25"/>
  <c r="B156" i="25"/>
  <c r="A156" i="25"/>
  <c r="H155" i="25"/>
  <c r="G155" i="25"/>
  <c r="F155" i="25"/>
  <c r="E155" i="25"/>
  <c r="D155" i="25"/>
  <c r="B155" i="25"/>
  <c r="A155" i="25"/>
  <c r="U154" i="25"/>
  <c r="V154" i="25" s="1"/>
  <c r="H154" i="25"/>
  <c r="G154" i="25"/>
  <c r="F154" i="25"/>
  <c r="E154" i="25"/>
  <c r="D154" i="25"/>
  <c r="B154" i="25"/>
  <c r="A154" i="25"/>
  <c r="H153" i="25"/>
  <c r="G153" i="25"/>
  <c r="F153" i="25"/>
  <c r="E153" i="25"/>
  <c r="D153" i="25"/>
  <c r="B153" i="25"/>
  <c r="A153" i="25"/>
  <c r="H152" i="25"/>
  <c r="G152" i="25"/>
  <c r="F152" i="25"/>
  <c r="E152" i="25"/>
  <c r="D152" i="25"/>
  <c r="B152" i="25"/>
  <c r="A152" i="25"/>
  <c r="H151" i="25"/>
  <c r="G151" i="25"/>
  <c r="F151" i="25"/>
  <c r="E151" i="25"/>
  <c r="D151" i="25"/>
  <c r="B151" i="25"/>
  <c r="A151" i="25"/>
  <c r="H150" i="25"/>
  <c r="G150" i="25"/>
  <c r="F150" i="25"/>
  <c r="E150" i="25"/>
  <c r="D150" i="25"/>
  <c r="B150" i="25"/>
  <c r="A150" i="25"/>
  <c r="H149" i="25"/>
  <c r="G149" i="25"/>
  <c r="F149" i="25"/>
  <c r="E149" i="25"/>
  <c r="D149" i="25"/>
  <c r="B149" i="25"/>
  <c r="A149" i="25"/>
  <c r="H148" i="25"/>
  <c r="G148" i="25"/>
  <c r="F148" i="25"/>
  <c r="E148" i="25"/>
  <c r="D148" i="25"/>
  <c r="B148" i="25"/>
  <c r="A148" i="25"/>
  <c r="H147" i="25"/>
  <c r="G147" i="25"/>
  <c r="F147" i="25"/>
  <c r="E147" i="25"/>
  <c r="D147" i="25"/>
  <c r="B147" i="25"/>
  <c r="A147" i="25"/>
  <c r="H146" i="25"/>
  <c r="G146" i="25"/>
  <c r="F146" i="25"/>
  <c r="E146" i="25"/>
  <c r="D146" i="25"/>
  <c r="B146" i="25"/>
  <c r="A146" i="25"/>
  <c r="H145" i="25"/>
  <c r="G145" i="25"/>
  <c r="F145" i="25"/>
  <c r="E145" i="25"/>
  <c r="S145" i="25" s="1"/>
  <c r="D145" i="25"/>
  <c r="M145" i="25" s="1"/>
  <c r="B145" i="25"/>
  <c r="C145" i="25" s="1"/>
  <c r="A145" i="25"/>
  <c r="H144" i="25"/>
  <c r="G144" i="25"/>
  <c r="F144" i="25"/>
  <c r="E144" i="25"/>
  <c r="D144" i="25"/>
  <c r="B144" i="25"/>
  <c r="A144" i="25"/>
  <c r="H143" i="25"/>
  <c r="G143" i="25"/>
  <c r="F143" i="25"/>
  <c r="E143" i="25"/>
  <c r="D143" i="25"/>
  <c r="C143" i="25"/>
  <c r="B143" i="25"/>
  <c r="A143" i="25"/>
  <c r="U142" i="25"/>
  <c r="H142" i="25"/>
  <c r="G142" i="25"/>
  <c r="F142" i="25"/>
  <c r="E142" i="25"/>
  <c r="D142" i="25"/>
  <c r="B142" i="25"/>
  <c r="A142" i="25"/>
  <c r="H141" i="25"/>
  <c r="G141" i="25"/>
  <c r="F141" i="25"/>
  <c r="E141" i="25"/>
  <c r="D141" i="25"/>
  <c r="B141" i="25"/>
  <c r="A141" i="25"/>
  <c r="H140" i="25"/>
  <c r="G140" i="25"/>
  <c r="F140" i="25"/>
  <c r="E140" i="25"/>
  <c r="D140" i="25"/>
  <c r="B140" i="25"/>
  <c r="A140" i="25"/>
  <c r="H139" i="25"/>
  <c r="G139" i="25"/>
  <c r="W139" i="25" s="1"/>
  <c r="F139" i="25"/>
  <c r="I139" i="25" s="1"/>
  <c r="E139" i="25"/>
  <c r="S139" i="25" s="1"/>
  <c r="D139" i="25"/>
  <c r="M139" i="25" s="1"/>
  <c r="B139" i="25"/>
  <c r="U139" i="25" s="1"/>
  <c r="V139" i="25" s="1"/>
  <c r="A139" i="25"/>
  <c r="H138" i="25"/>
  <c r="G138" i="25"/>
  <c r="F138" i="25"/>
  <c r="I138" i="25" s="1"/>
  <c r="E138" i="25"/>
  <c r="S138" i="25" s="1"/>
  <c r="D138" i="25"/>
  <c r="U138" i="25" s="1"/>
  <c r="B138" i="25"/>
  <c r="A138" i="25"/>
  <c r="H137" i="25"/>
  <c r="G137" i="25"/>
  <c r="F137" i="25"/>
  <c r="E137" i="25"/>
  <c r="D137" i="25"/>
  <c r="B137" i="25"/>
  <c r="C137" i="25" s="1"/>
  <c r="A137" i="25"/>
  <c r="O136" i="25"/>
  <c r="H136" i="25"/>
  <c r="G136" i="25"/>
  <c r="F136" i="25"/>
  <c r="E136" i="25"/>
  <c r="S136" i="25" s="1"/>
  <c r="D136" i="25"/>
  <c r="C136" i="25"/>
  <c r="B136" i="25"/>
  <c r="A136" i="25"/>
  <c r="H135" i="25"/>
  <c r="G135" i="25"/>
  <c r="F135" i="25"/>
  <c r="E135" i="25"/>
  <c r="D135" i="25"/>
  <c r="B135" i="25"/>
  <c r="A135" i="25"/>
  <c r="H134" i="25"/>
  <c r="G134" i="25"/>
  <c r="F134" i="25"/>
  <c r="E134" i="25"/>
  <c r="D134" i="25"/>
  <c r="B134" i="25"/>
  <c r="C134" i="25" s="1"/>
  <c r="A134" i="25"/>
  <c r="H133" i="25"/>
  <c r="G133" i="25"/>
  <c r="T133" i="25" s="1"/>
  <c r="F133" i="25"/>
  <c r="E133" i="25"/>
  <c r="S133" i="25" s="1"/>
  <c r="D133" i="25"/>
  <c r="B133" i="25"/>
  <c r="A133" i="25"/>
  <c r="H132" i="25"/>
  <c r="G132" i="25"/>
  <c r="F132" i="25"/>
  <c r="E132" i="25"/>
  <c r="L132" i="25" s="1"/>
  <c r="D132" i="25"/>
  <c r="B132" i="25"/>
  <c r="U132" i="25" s="1"/>
  <c r="V132" i="25" s="1"/>
  <c r="A132" i="25"/>
  <c r="H131" i="25"/>
  <c r="G131" i="25"/>
  <c r="F131" i="25"/>
  <c r="E131" i="25"/>
  <c r="D131" i="25"/>
  <c r="B131" i="25"/>
  <c r="A131" i="25"/>
  <c r="H130" i="25"/>
  <c r="G130" i="25"/>
  <c r="F130" i="25"/>
  <c r="I130" i="25" s="1"/>
  <c r="E130" i="25"/>
  <c r="S130" i="25" s="1"/>
  <c r="D130" i="25"/>
  <c r="B130" i="25"/>
  <c r="A130" i="25"/>
  <c r="H129" i="25"/>
  <c r="G129" i="25"/>
  <c r="F129" i="25"/>
  <c r="E129" i="25"/>
  <c r="D129" i="25"/>
  <c r="B129" i="25"/>
  <c r="A129" i="25"/>
  <c r="H128" i="25"/>
  <c r="G128" i="25"/>
  <c r="F128" i="25"/>
  <c r="I128" i="25" s="1"/>
  <c r="E128" i="25"/>
  <c r="D128" i="25"/>
  <c r="B128" i="25"/>
  <c r="A128" i="25"/>
  <c r="H127" i="25"/>
  <c r="G127" i="25"/>
  <c r="F127" i="25"/>
  <c r="E127" i="25"/>
  <c r="D127" i="25"/>
  <c r="B127" i="25"/>
  <c r="C127" i="25" s="1"/>
  <c r="A127" i="25"/>
  <c r="H126" i="25"/>
  <c r="G126" i="25"/>
  <c r="F126" i="25"/>
  <c r="I126" i="25" s="1"/>
  <c r="E126" i="25"/>
  <c r="S126" i="25" s="1"/>
  <c r="T126" i="25" s="1"/>
  <c r="D126" i="25"/>
  <c r="B126" i="25"/>
  <c r="A126" i="25"/>
  <c r="H125" i="25"/>
  <c r="G125" i="25"/>
  <c r="F125" i="25"/>
  <c r="E125" i="25"/>
  <c r="L125" i="25" s="1"/>
  <c r="D125" i="25"/>
  <c r="B125" i="25"/>
  <c r="A125" i="25"/>
  <c r="H124" i="25"/>
  <c r="G124" i="25"/>
  <c r="F124" i="25"/>
  <c r="I124" i="25" s="1"/>
  <c r="E124" i="25"/>
  <c r="L124" i="25" s="1"/>
  <c r="D124" i="25"/>
  <c r="B124" i="25"/>
  <c r="C124" i="25" s="1"/>
  <c r="A124" i="25"/>
  <c r="H123" i="25"/>
  <c r="G123" i="25"/>
  <c r="F123" i="25"/>
  <c r="E123" i="25"/>
  <c r="D123" i="25"/>
  <c r="C123" i="25"/>
  <c r="B123" i="25"/>
  <c r="A123" i="25"/>
  <c r="H122" i="25"/>
  <c r="G122" i="25"/>
  <c r="F122" i="25"/>
  <c r="I122" i="25" s="1"/>
  <c r="E122" i="25"/>
  <c r="S122" i="25" s="1"/>
  <c r="D122" i="25"/>
  <c r="W122" i="25" s="1"/>
  <c r="X122" i="25" s="1"/>
  <c r="B122" i="25"/>
  <c r="C122" i="25" s="1"/>
  <c r="A122" i="25"/>
  <c r="H121" i="25"/>
  <c r="G121" i="25"/>
  <c r="W121" i="25" s="1"/>
  <c r="F121" i="25"/>
  <c r="O121" i="25" s="1"/>
  <c r="E121" i="25"/>
  <c r="D121" i="25"/>
  <c r="M121" i="25" s="1"/>
  <c r="B121" i="25"/>
  <c r="U121" i="25" s="1"/>
  <c r="V121" i="25" s="1"/>
  <c r="A121" i="25"/>
  <c r="H120" i="25"/>
  <c r="G120" i="25"/>
  <c r="F120" i="25"/>
  <c r="E120" i="25"/>
  <c r="D120" i="25"/>
  <c r="B120" i="25"/>
  <c r="A120" i="25"/>
  <c r="H119" i="25"/>
  <c r="C119" i="25" s="1"/>
  <c r="G119" i="25"/>
  <c r="F119" i="25"/>
  <c r="E119" i="25"/>
  <c r="D119" i="25"/>
  <c r="B119" i="25"/>
  <c r="A119" i="25"/>
  <c r="H118" i="25"/>
  <c r="O118" i="25" s="1"/>
  <c r="G118" i="25"/>
  <c r="F118" i="25"/>
  <c r="E118" i="25"/>
  <c r="V118" i="25" s="1"/>
  <c r="D118" i="25"/>
  <c r="B118" i="25"/>
  <c r="U118" i="25" s="1"/>
  <c r="A118" i="25"/>
  <c r="H117" i="25"/>
  <c r="G117" i="25"/>
  <c r="F117" i="25"/>
  <c r="E117" i="25"/>
  <c r="D117" i="25"/>
  <c r="B117" i="25"/>
  <c r="A117" i="25"/>
  <c r="H116" i="25"/>
  <c r="G116" i="25"/>
  <c r="F116" i="25"/>
  <c r="E116" i="25"/>
  <c r="D116" i="25"/>
  <c r="B116" i="25"/>
  <c r="C116" i="25" s="1"/>
  <c r="A116" i="25"/>
  <c r="W115" i="25"/>
  <c r="H115" i="25"/>
  <c r="G115" i="25"/>
  <c r="F115" i="25"/>
  <c r="E115" i="25"/>
  <c r="D115" i="25"/>
  <c r="B115" i="25"/>
  <c r="A115" i="25"/>
  <c r="U114" i="25"/>
  <c r="O114" i="25"/>
  <c r="H114" i="25"/>
  <c r="G114" i="25"/>
  <c r="F114" i="25"/>
  <c r="I114" i="25" s="1"/>
  <c r="E114" i="25"/>
  <c r="D114" i="25"/>
  <c r="B114" i="25"/>
  <c r="A114" i="25"/>
  <c r="M113" i="25"/>
  <c r="H113" i="25"/>
  <c r="O113" i="25" s="1"/>
  <c r="G113" i="25"/>
  <c r="F113" i="25"/>
  <c r="E113" i="25"/>
  <c r="D113" i="25"/>
  <c r="C113" i="25"/>
  <c r="B113" i="25"/>
  <c r="A113" i="25"/>
  <c r="H112" i="25"/>
  <c r="G112" i="25"/>
  <c r="F112" i="25"/>
  <c r="E112" i="25"/>
  <c r="D112" i="25"/>
  <c r="B112" i="25"/>
  <c r="A112" i="25"/>
  <c r="U111" i="25"/>
  <c r="M111" i="25"/>
  <c r="H111" i="25"/>
  <c r="G111" i="25"/>
  <c r="F111" i="25"/>
  <c r="I111" i="25" s="1"/>
  <c r="E111" i="25"/>
  <c r="S111" i="25" s="1"/>
  <c r="D111" i="25"/>
  <c r="B111" i="25"/>
  <c r="C111" i="25" s="1"/>
  <c r="A111" i="25"/>
  <c r="H110" i="25"/>
  <c r="G110" i="25"/>
  <c r="F110" i="25"/>
  <c r="E110" i="25"/>
  <c r="L110" i="25" s="1"/>
  <c r="D110" i="25"/>
  <c r="B110" i="25"/>
  <c r="A110" i="25"/>
  <c r="H109" i="25"/>
  <c r="G109" i="25"/>
  <c r="F109" i="25"/>
  <c r="E109" i="25"/>
  <c r="D109" i="25"/>
  <c r="B109" i="25"/>
  <c r="C109" i="25" s="1"/>
  <c r="A109" i="25"/>
  <c r="H108" i="25"/>
  <c r="G108" i="25"/>
  <c r="F108" i="25"/>
  <c r="I108" i="25" s="1"/>
  <c r="E108" i="25"/>
  <c r="D108" i="25"/>
  <c r="B108" i="25"/>
  <c r="A108" i="25"/>
  <c r="H107" i="25"/>
  <c r="G107" i="25"/>
  <c r="F107" i="25"/>
  <c r="O107" i="25" s="1"/>
  <c r="E107" i="25"/>
  <c r="D107" i="25"/>
  <c r="B107" i="25"/>
  <c r="U107" i="25" s="1"/>
  <c r="V107" i="25" s="1"/>
  <c r="A107" i="25"/>
  <c r="H106" i="25"/>
  <c r="U106" i="25" s="1"/>
  <c r="G106" i="25"/>
  <c r="F106" i="25"/>
  <c r="E106" i="25"/>
  <c r="D106" i="25"/>
  <c r="B106" i="25"/>
  <c r="A106" i="25"/>
  <c r="H105" i="25"/>
  <c r="G105" i="25"/>
  <c r="F105" i="25"/>
  <c r="E105" i="25"/>
  <c r="D105" i="25"/>
  <c r="B105" i="25"/>
  <c r="A105" i="25"/>
  <c r="H104" i="25"/>
  <c r="G104" i="25"/>
  <c r="F104" i="25"/>
  <c r="E104" i="25"/>
  <c r="S104" i="25" s="1"/>
  <c r="D104" i="25"/>
  <c r="B104" i="25"/>
  <c r="A104" i="25"/>
  <c r="H103" i="25"/>
  <c r="G103" i="25"/>
  <c r="F103" i="25"/>
  <c r="E103" i="25"/>
  <c r="D103" i="25"/>
  <c r="B103" i="25"/>
  <c r="A103" i="25"/>
  <c r="W102" i="25"/>
  <c r="H102" i="25"/>
  <c r="L102" i="25" s="1"/>
  <c r="G102" i="25"/>
  <c r="F102" i="25"/>
  <c r="E102" i="25"/>
  <c r="D102" i="25"/>
  <c r="M102" i="25" s="1"/>
  <c r="C102" i="25"/>
  <c r="B102" i="25"/>
  <c r="A102" i="25"/>
  <c r="H101" i="25"/>
  <c r="G101" i="25"/>
  <c r="F101" i="25"/>
  <c r="E101" i="25"/>
  <c r="D101" i="25"/>
  <c r="B101" i="25"/>
  <c r="C101" i="25" s="1"/>
  <c r="A101" i="25"/>
  <c r="U100" i="25"/>
  <c r="V100" i="25" s="1"/>
  <c r="H100" i="25"/>
  <c r="G100" i="25"/>
  <c r="F100" i="25"/>
  <c r="I100" i="25" s="1"/>
  <c r="E100" i="25"/>
  <c r="S100" i="25" s="1"/>
  <c r="D100" i="25"/>
  <c r="W100" i="25" s="1"/>
  <c r="X100" i="25" s="1"/>
  <c r="C100" i="25"/>
  <c r="B100" i="25"/>
  <c r="A100" i="25"/>
  <c r="H99" i="25"/>
  <c r="G99" i="25"/>
  <c r="F99" i="25"/>
  <c r="E99" i="25"/>
  <c r="D99" i="25"/>
  <c r="B99" i="25"/>
  <c r="A99" i="25"/>
  <c r="H98" i="25"/>
  <c r="G98" i="25"/>
  <c r="F98" i="25"/>
  <c r="O98" i="25" s="1"/>
  <c r="E98" i="25"/>
  <c r="L98" i="25" s="1"/>
  <c r="D98" i="25"/>
  <c r="B98" i="25"/>
  <c r="A98" i="25"/>
  <c r="H97" i="25"/>
  <c r="G97" i="25"/>
  <c r="F97" i="25"/>
  <c r="E97" i="25"/>
  <c r="D97" i="25"/>
  <c r="B97" i="25"/>
  <c r="A97" i="25"/>
  <c r="H96" i="25"/>
  <c r="G96" i="25"/>
  <c r="F96" i="25"/>
  <c r="E96" i="25"/>
  <c r="D96" i="25"/>
  <c r="M96" i="25" s="1"/>
  <c r="C96" i="25"/>
  <c r="B96" i="25"/>
  <c r="A96" i="25"/>
  <c r="U95" i="25"/>
  <c r="M95" i="25"/>
  <c r="I95" i="25"/>
  <c r="H95" i="25"/>
  <c r="G95" i="25"/>
  <c r="F95" i="25"/>
  <c r="O95" i="25" s="1"/>
  <c r="E95" i="25"/>
  <c r="D95" i="25"/>
  <c r="B95" i="25"/>
  <c r="A95" i="25"/>
  <c r="O94" i="25"/>
  <c r="M94" i="25"/>
  <c r="H94" i="25"/>
  <c r="G94" i="25"/>
  <c r="F94" i="25"/>
  <c r="I94" i="25" s="1"/>
  <c r="E94" i="25"/>
  <c r="L94" i="25" s="1"/>
  <c r="D94" i="25"/>
  <c r="B94" i="25"/>
  <c r="A94" i="25"/>
  <c r="H93" i="25"/>
  <c r="G93" i="25"/>
  <c r="J93" i="25" s="1"/>
  <c r="F93" i="25"/>
  <c r="I93" i="25" s="1"/>
  <c r="E93" i="25"/>
  <c r="D93" i="25"/>
  <c r="B93" i="25"/>
  <c r="C93" i="25" s="1"/>
  <c r="A93" i="25"/>
  <c r="J92" i="25"/>
  <c r="I92" i="25"/>
  <c r="R92" i="25" s="1"/>
  <c r="H92" i="25"/>
  <c r="G92" i="25"/>
  <c r="Q92" i="25" s="1"/>
  <c r="F92" i="25"/>
  <c r="O92" i="25" s="1"/>
  <c r="E92" i="25"/>
  <c r="D92" i="25"/>
  <c r="B92" i="25"/>
  <c r="C92" i="25" s="1"/>
  <c r="A92" i="25"/>
  <c r="H91" i="25"/>
  <c r="J91" i="25" s="1"/>
  <c r="G91" i="25"/>
  <c r="F91" i="25"/>
  <c r="E91" i="25"/>
  <c r="D91" i="25"/>
  <c r="M91" i="25" s="1"/>
  <c r="B91" i="25"/>
  <c r="A91" i="25"/>
  <c r="H90" i="25"/>
  <c r="G90" i="25"/>
  <c r="F90" i="25"/>
  <c r="E90" i="25"/>
  <c r="D90" i="25"/>
  <c r="B90" i="25"/>
  <c r="A90" i="25"/>
  <c r="H89" i="25"/>
  <c r="G89" i="25"/>
  <c r="Q89" i="25" s="1"/>
  <c r="F89" i="25"/>
  <c r="E89" i="25"/>
  <c r="S89" i="25" s="1"/>
  <c r="D89" i="25"/>
  <c r="M89" i="25" s="1"/>
  <c r="B89" i="25"/>
  <c r="U89" i="25" s="1"/>
  <c r="V89" i="25" s="1"/>
  <c r="A89" i="25"/>
  <c r="H88" i="25"/>
  <c r="U88" i="25" s="1"/>
  <c r="V88" i="25" s="1"/>
  <c r="G88" i="25"/>
  <c r="F88" i="25"/>
  <c r="E88" i="25"/>
  <c r="D88" i="25"/>
  <c r="B88" i="25"/>
  <c r="A88" i="25"/>
  <c r="H87" i="25"/>
  <c r="G87" i="25"/>
  <c r="F87" i="25"/>
  <c r="O87" i="25" s="1"/>
  <c r="E87" i="25"/>
  <c r="D87" i="25"/>
  <c r="M87" i="25" s="1"/>
  <c r="B87" i="25"/>
  <c r="A87" i="25"/>
  <c r="U86" i="25"/>
  <c r="J86" i="25"/>
  <c r="H86" i="25"/>
  <c r="O86" i="25" s="1"/>
  <c r="G86" i="25"/>
  <c r="Q86" i="25" s="1"/>
  <c r="F86" i="25"/>
  <c r="I86" i="25" s="1"/>
  <c r="R86" i="25" s="1"/>
  <c r="E86" i="25"/>
  <c r="D86" i="25"/>
  <c r="B86" i="25"/>
  <c r="C86" i="25" s="1"/>
  <c r="A86" i="25"/>
  <c r="H85" i="25"/>
  <c r="U85" i="25" s="1"/>
  <c r="G85" i="25"/>
  <c r="F85" i="25"/>
  <c r="I85" i="25" s="1"/>
  <c r="E85" i="25"/>
  <c r="D85" i="25"/>
  <c r="B85" i="25"/>
  <c r="A85" i="25"/>
  <c r="H84" i="25"/>
  <c r="G84" i="25"/>
  <c r="F84" i="25"/>
  <c r="O84" i="25" s="1"/>
  <c r="E84" i="25"/>
  <c r="D84" i="25"/>
  <c r="B84" i="25"/>
  <c r="A84" i="25"/>
  <c r="H83" i="25"/>
  <c r="G83" i="25"/>
  <c r="F83" i="25"/>
  <c r="E83" i="25"/>
  <c r="D83" i="25"/>
  <c r="B83" i="25"/>
  <c r="A83" i="25"/>
  <c r="H82" i="25"/>
  <c r="G82" i="25"/>
  <c r="F82" i="25"/>
  <c r="E82" i="25"/>
  <c r="D82" i="25"/>
  <c r="B82" i="25"/>
  <c r="A82" i="25"/>
  <c r="AC81" i="25"/>
  <c r="H81" i="25"/>
  <c r="Q81" i="25" s="1"/>
  <c r="G81" i="25"/>
  <c r="F81" i="25"/>
  <c r="E81" i="25"/>
  <c r="D81" i="25"/>
  <c r="C81" i="25"/>
  <c r="B81" i="25"/>
  <c r="A81" i="25"/>
  <c r="AC80" i="25"/>
  <c r="Z80" i="25" a="1"/>
  <c r="Z81" i="25" s="1"/>
  <c r="H80" i="25"/>
  <c r="G80" i="25"/>
  <c r="F80" i="25"/>
  <c r="E80" i="25"/>
  <c r="D80" i="25"/>
  <c r="B80" i="25"/>
  <c r="A80" i="25"/>
  <c r="AC79" i="25"/>
  <c r="H79" i="25"/>
  <c r="G79" i="25"/>
  <c r="F79" i="25"/>
  <c r="E79" i="25"/>
  <c r="D79" i="25"/>
  <c r="B79" i="25"/>
  <c r="C79" i="25" s="1"/>
  <c r="A79" i="25"/>
  <c r="L78" i="25"/>
  <c r="H78" i="25"/>
  <c r="C78" i="25" s="1"/>
  <c r="G78" i="25"/>
  <c r="F78" i="25"/>
  <c r="E78" i="25"/>
  <c r="D78" i="25"/>
  <c r="B78" i="25"/>
  <c r="A78" i="25"/>
  <c r="H77" i="25"/>
  <c r="G77" i="25"/>
  <c r="F77" i="25"/>
  <c r="O77" i="25" s="1"/>
  <c r="E77" i="25"/>
  <c r="S77" i="25" s="1"/>
  <c r="D77" i="25"/>
  <c r="B77" i="25"/>
  <c r="A77" i="25"/>
  <c r="H76" i="25"/>
  <c r="G76" i="25"/>
  <c r="F76" i="25"/>
  <c r="E76" i="25"/>
  <c r="D76" i="25"/>
  <c r="B76" i="25"/>
  <c r="A76" i="25"/>
  <c r="S75" i="25"/>
  <c r="H75" i="25"/>
  <c r="G75" i="25"/>
  <c r="Q75" i="25" s="1"/>
  <c r="F75" i="25"/>
  <c r="E75" i="25"/>
  <c r="D75" i="25"/>
  <c r="B75" i="25"/>
  <c r="A75" i="25"/>
  <c r="S74" i="25"/>
  <c r="L74" i="25"/>
  <c r="H74" i="25"/>
  <c r="I74" i="25" s="1"/>
  <c r="G74" i="25"/>
  <c r="F74" i="25"/>
  <c r="O74" i="25" s="1"/>
  <c r="P74" i="25" s="1"/>
  <c r="E74" i="25"/>
  <c r="D74" i="25"/>
  <c r="B74" i="25"/>
  <c r="C74" i="25" s="1"/>
  <c r="A74" i="25"/>
  <c r="M73" i="25"/>
  <c r="H73" i="25"/>
  <c r="G73" i="25"/>
  <c r="F73" i="25"/>
  <c r="E73" i="25"/>
  <c r="D73" i="25"/>
  <c r="B73" i="25"/>
  <c r="A73" i="25"/>
  <c r="S72" i="25"/>
  <c r="T72" i="25" s="1"/>
  <c r="J72" i="25"/>
  <c r="H72" i="25"/>
  <c r="G72" i="25"/>
  <c r="F72" i="25"/>
  <c r="O72" i="25" s="1"/>
  <c r="P72" i="25" s="1"/>
  <c r="E72" i="25"/>
  <c r="L72" i="25" s="1"/>
  <c r="D72" i="25"/>
  <c r="M72" i="25" s="1"/>
  <c r="B72" i="25"/>
  <c r="U72" i="25" s="1"/>
  <c r="V72" i="25" s="1"/>
  <c r="A72" i="25"/>
  <c r="U71" i="25"/>
  <c r="V71" i="25" s="1"/>
  <c r="S71" i="25"/>
  <c r="Q71" i="25"/>
  <c r="L71" i="25"/>
  <c r="H71" i="25"/>
  <c r="I71" i="25" s="1"/>
  <c r="G71" i="25"/>
  <c r="F71" i="25"/>
  <c r="E71" i="25"/>
  <c r="D71" i="25"/>
  <c r="C71" i="25"/>
  <c r="B71" i="25"/>
  <c r="A71" i="25"/>
  <c r="H70" i="25"/>
  <c r="G70" i="25"/>
  <c r="F70" i="25"/>
  <c r="I70" i="25" s="1"/>
  <c r="E70" i="25"/>
  <c r="D70" i="25"/>
  <c r="B70" i="25"/>
  <c r="A70" i="25"/>
  <c r="W69" i="25"/>
  <c r="S69" i="25"/>
  <c r="T69" i="25" s="1"/>
  <c r="I69" i="25"/>
  <c r="H69" i="25"/>
  <c r="Q69" i="25" s="1"/>
  <c r="G69" i="25"/>
  <c r="F69" i="25"/>
  <c r="E69" i="25"/>
  <c r="D69" i="25"/>
  <c r="B69" i="25"/>
  <c r="A69" i="25"/>
  <c r="H68" i="25"/>
  <c r="G68" i="25"/>
  <c r="F68" i="25"/>
  <c r="O68" i="25" s="1"/>
  <c r="E68" i="25"/>
  <c r="D68" i="25"/>
  <c r="B68" i="25"/>
  <c r="A68" i="25"/>
  <c r="H67" i="25"/>
  <c r="C67" i="25" s="1"/>
  <c r="G67" i="25"/>
  <c r="Q67" i="25" s="1"/>
  <c r="F67" i="25"/>
  <c r="I67" i="25" s="1"/>
  <c r="R67" i="25" s="1"/>
  <c r="E67" i="25"/>
  <c r="D67" i="25"/>
  <c r="B67" i="25"/>
  <c r="A67" i="25"/>
  <c r="H66" i="25"/>
  <c r="G66" i="25"/>
  <c r="J66" i="25" s="1"/>
  <c r="F66" i="25"/>
  <c r="E66" i="25"/>
  <c r="D66" i="25"/>
  <c r="M66" i="25" s="1"/>
  <c r="C66" i="25"/>
  <c r="B66" i="25"/>
  <c r="A66" i="25"/>
  <c r="H65" i="25"/>
  <c r="G65" i="25"/>
  <c r="J65" i="25" s="1"/>
  <c r="F65" i="25"/>
  <c r="E65" i="25"/>
  <c r="D65" i="25"/>
  <c r="B65" i="25"/>
  <c r="A65" i="25"/>
  <c r="H64" i="25"/>
  <c r="G64" i="25"/>
  <c r="J64" i="25" s="1"/>
  <c r="F64" i="25"/>
  <c r="E64" i="25"/>
  <c r="D64" i="25"/>
  <c r="B64" i="25"/>
  <c r="A64" i="25"/>
  <c r="H63" i="25"/>
  <c r="G63" i="25"/>
  <c r="F63" i="25"/>
  <c r="E63" i="25"/>
  <c r="D63" i="25"/>
  <c r="B63" i="25"/>
  <c r="A63" i="25"/>
  <c r="H62" i="25"/>
  <c r="G62" i="25"/>
  <c r="F62" i="25"/>
  <c r="E62" i="25"/>
  <c r="D62" i="25"/>
  <c r="B62" i="25"/>
  <c r="A62" i="25"/>
  <c r="Q61" i="25"/>
  <c r="H61" i="25"/>
  <c r="G61" i="25"/>
  <c r="J61" i="25" s="1"/>
  <c r="F61" i="25"/>
  <c r="E61" i="25"/>
  <c r="D61" i="25"/>
  <c r="M61" i="25" s="1"/>
  <c r="B61" i="25"/>
  <c r="A61" i="25"/>
  <c r="H60" i="25"/>
  <c r="G60" i="25"/>
  <c r="F60" i="25"/>
  <c r="E60" i="25"/>
  <c r="D60" i="25"/>
  <c r="B60" i="25"/>
  <c r="A60" i="25"/>
  <c r="H59" i="25"/>
  <c r="G59" i="25"/>
  <c r="F59" i="25"/>
  <c r="E59" i="25"/>
  <c r="D59" i="25"/>
  <c r="B59" i="25"/>
  <c r="A59" i="25"/>
  <c r="H58" i="25"/>
  <c r="G58" i="25"/>
  <c r="F58" i="25"/>
  <c r="E58" i="25"/>
  <c r="D58" i="25"/>
  <c r="B58" i="25"/>
  <c r="A58" i="25"/>
  <c r="H57" i="25"/>
  <c r="G57" i="25"/>
  <c r="F57" i="25"/>
  <c r="E57" i="25"/>
  <c r="D57" i="25"/>
  <c r="W57" i="25" s="1"/>
  <c r="B57" i="25"/>
  <c r="A57" i="25"/>
  <c r="H56" i="25"/>
  <c r="G56" i="25"/>
  <c r="F56" i="25"/>
  <c r="E56" i="25"/>
  <c r="D56" i="25"/>
  <c r="B56" i="25"/>
  <c r="A56" i="25"/>
  <c r="H55" i="25"/>
  <c r="G55" i="25"/>
  <c r="F55" i="25"/>
  <c r="E55" i="25"/>
  <c r="D55" i="25"/>
  <c r="M55" i="25" s="1"/>
  <c r="B55" i="25"/>
  <c r="C55" i="25" s="1"/>
  <c r="A55" i="25"/>
  <c r="H54" i="25"/>
  <c r="G54" i="25"/>
  <c r="F54" i="25"/>
  <c r="E54" i="25"/>
  <c r="D54" i="25"/>
  <c r="B54" i="25"/>
  <c r="A54" i="25"/>
  <c r="H53" i="25"/>
  <c r="G53" i="25"/>
  <c r="F53" i="25"/>
  <c r="E53" i="25"/>
  <c r="D53" i="25"/>
  <c r="B53" i="25"/>
  <c r="A53" i="25"/>
  <c r="H52" i="25"/>
  <c r="G52" i="25"/>
  <c r="F52" i="25"/>
  <c r="E52" i="25"/>
  <c r="D52" i="25"/>
  <c r="B52" i="25"/>
  <c r="A52" i="25"/>
  <c r="H51" i="25"/>
  <c r="G51" i="25"/>
  <c r="F51" i="25"/>
  <c r="E51" i="25"/>
  <c r="D51" i="25"/>
  <c r="B51" i="25"/>
  <c r="A51" i="25"/>
  <c r="Q50" i="25"/>
  <c r="H50" i="25"/>
  <c r="G50" i="25"/>
  <c r="F50" i="25"/>
  <c r="E50" i="25"/>
  <c r="D50" i="25"/>
  <c r="B50" i="25"/>
  <c r="A50" i="25"/>
  <c r="H49" i="25"/>
  <c r="G49" i="25"/>
  <c r="F49" i="25"/>
  <c r="E49" i="25"/>
  <c r="D49" i="25"/>
  <c r="B49" i="25"/>
  <c r="A49" i="25"/>
  <c r="H48" i="25"/>
  <c r="G48" i="25"/>
  <c r="F48" i="25"/>
  <c r="E48" i="25"/>
  <c r="D48" i="25"/>
  <c r="B48" i="25"/>
  <c r="A48" i="25"/>
  <c r="I47" i="25"/>
  <c r="H47" i="25"/>
  <c r="G47" i="25"/>
  <c r="F47" i="25"/>
  <c r="E47" i="25"/>
  <c r="D47" i="25"/>
  <c r="B47" i="25"/>
  <c r="C47" i="25" s="1"/>
  <c r="A47" i="25"/>
  <c r="H46" i="25"/>
  <c r="G46" i="25"/>
  <c r="Q46" i="25" s="1"/>
  <c r="F46" i="25"/>
  <c r="E46" i="25"/>
  <c r="D46" i="25"/>
  <c r="B46" i="25"/>
  <c r="A46" i="25"/>
  <c r="H45" i="25"/>
  <c r="G45" i="25"/>
  <c r="F45" i="25"/>
  <c r="E45" i="25"/>
  <c r="D45" i="25"/>
  <c r="B45" i="25"/>
  <c r="A45" i="25"/>
  <c r="H44" i="25"/>
  <c r="G44" i="25"/>
  <c r="J44" i="25" s="1"/>
  <c r="F44" i="25"/>
  <c r="E44" i="25"/>
  <c r="D44" i="25"/>
  <c r="M44" i="25" s="1"/>
  <c r="B44" i="25"/>
  <c r="A44" i="25"/>
  <c r="H43" i="25"/>
  <c r="G43" i="25"/>
  <c r="F43" i="25"/>
  <c r="O43" i="25" s="1"/>
  <c r="E43" i="25"/>
  <c r="D43" i="25"/>
  <c r="M43" i="25" s="1"/>
  <c r="B43" i="25"/>
  <c r="A43" i="25"/>
  <c r="H42" i="25"/>
  <c r="G42" i="25"/>
  <c r="F42" i="25"/>
  <c r="E42" i="25"/>
  <c r="D42" i="25"/>
  <c r="B42" i="25"/>
  <c r="C42" i="25" s="1"/>
  <c r="A42" i="25"/>
  <c r="H41" i="25"/>
  <c r="G41" i="25"/>
  <c r="Q41" i="25" s="1"/>
  <c r="F41" i="25"/>
  <c r="O41" i="25" s="1"/>
  <c r="E41" i="25"/>
  <c r="D41" i="25"/>
  <c r="M41" i="25" s="1"/>
  <c r="B41" i="25"/>
  <c r="A41" i="25"/>
  <c r="H40" i="25"/>
  <c r="G40" i="25"/>
  <c r="Q40" i="25" s="1"/>
  <c r="F40" i="25"/>
  <c r="E40" i="25"/>
  <c r="D40" i="25"/>
  <c r="B40" i="25"/>
  <c r="A40" i="25"/>
  <c r="H39" i="25"/>
  <c r="G39" i="25"/>
  <c r="Q39" i="25" s="1"/>
  <c r="F39" i="25"/>
  <c r="O39" i="25" s="1"/>
  <c r="E39" i="25"/>
  <c r="D39" i="25"/>
  <c r="B39" i="25"/>
  <c r="A39" i="25"/>
  <c r="H38" i="25"/>
  <c r="G38" i="25"/>
  <c r="F38" i="25"/>
  <c r="E38" i="25"/>
  <c r="D38" i="25"/>
  <c r="B38" i="25"/>
  <c r="A38" i="25"/>
  <c r="H37" i="25"/>
  <c r="G37" i="25"/>
  <c r="J37" i="25" s="1"/>
  <c r="F37" i="25"/>
  <c r="O37" i="25" s="1"/>
  <c r="E37" i="25"/>
  <c r="D37" i="25"/>
  <c r="B37" i="25"/>
  <c r="A37" i="25"/>
  <c r="H36" i="25"/>
  <c r="G36" i="25"/>
  <c r="J36" i="25" s="1"/>
  <c r="F36" i="25"/>
  <c r="E36" i="25"/>
  <c r="D36" i="25"/>
  <c r="B36" i="25"/>
  <c r="A36" i="25"/>
  <c r="H35" i="25"/>
  <c r="G35" i="25"/>
  <c r="J35" i="25" s="1"/>
  <c r="F35" i="25"/>
  <c r="O35" i="25" s="1"/>
  <c r="E35" i="25"/>
  <c r="D35" i="25"/>
  <c r="B35" i="25"/>
  <c r="A35" i="25"/>
  <c r="H34" i="25"/>
  <c r="G34" i="25"/>
  <c r="J34" i="25" s="1"/>
  <c r="F34" i="25"/>
  <c r="O34" i="25" s="1"/>
  <c r="E34" i="25"/>
  <c r="D34" i="25"/>
  <c r="M34" i="25" s="1"/>
  <c r="B34" i="25"/>
  <c r="A34" i="25"/>
  <c r="H33" i="25"/>
  <c r="G33" i="25"/>
  <c r="F33" i="25"/>
  <c r="E33" i="25"/>
  <c r="D33" i="25"/>
  <c r="B33" i="25"/>
  <c r="A33" i="25"/>
  <c r="H32" i="25"/>
  <c r="G32" i="25"/>
  <c r="F32" i="25"/>
  <c r="E32" i="25"/>
  <c r="D32" i="25"/>
  <c r="B32" i="25"/>
  <c r="A32" i="25"/>
  <c r="H31" i="25"/>
  <c r="G31" i="25"/>
  <c r="J31" i="25" s="1"/>
  <c r="F31" i="25"/>
  <c r="E31" i="25"/>
  <c r="D31" i="25"/>
  <c r="M31" i="25" s="1"/>
  <c r="B31" i="25"/>
  <c r="A31" i="25"/>
  <c r="W30" i="25"/>
  <c r="H30" i="25"/>
  <c r="G30" i="25"/>
  <c r="F30" i="25"/>
  <c r="E30" i="25"/>
  <c r="D30" i="25"/>
  <c r="U30" i="25" s="1"/>
  <c r="V30" i="25" s="1"/>
  <c r="B30" i="25"/>
  <c r="A30" i="25"/>
  <c r="H29" i="25"/>
  <c r="G29" i="25"/>
  <c r="F29" i="25"/>
  <c r="E29" i="25"/>
  <c r="D29" i="25"/>
  <c r="B29" i="25"/>
  <c r="A29" i="25"/>
  <c r="H28" i="25"/>
  <c r="G28" i="25"/>
  <c r="F28" i="25"/>
  <c r="I28" i="25" s="1"/>
  <c r="E28" i="25"/>
  <c r="D28" i="25"/>
  <c r="B28" i="25"/>
  <c r="C28" i="25" s="1"/>
  <c r="A28" i="25"/>
  <c r="U27" i="25"/>
  <c r="V27" i="25" s="1"/>
  <c r="H27" i="25"/>
  <c r="G27" i="25"/>
  <c r="F27" i="25"/>
  <c r="E27" i="25"/>
  <c r="D27" i="25"/>
  <c r="B27" i="25"/>
  <c r="A27" i="25"/>
  <c r="H26" i="25"/>
  <c r="G26" i="25"/>
  <c r="F26" i="25"/>
  <c r="O26" i="25" s="1"/>
  <c r="E26" i="25"/>
  <c r="D26" i="25"/>
  <c r="B26" i="25"/>
  <c r="C26" i="25" s="1"/>
  <c r="A26" i="25"/>
  <c r="H25" i="25"/>
  <c r="G25" i="25"/>
  <c r="F25" i="25"/>
  <c r="E25" i="25"/>
  <c r="D25" i="25"/>
  <c r="B25" i="25"/>
  <c r="A25" i="25"/>
  <c r="H24" i="25"/>
  <c r="G24" i="25"/>
  <c r="J24" i="25" s="1"/>
  <c r="F24" i="25"/>
  <c r="E24" i="25"/>
  <c r="D24" i="25"/>
  <c r="M24" i="25" s="1"/>
  <c r="B24" i="25"/>
  <c r="A24" i="25"/>
  <c r="H23" i="25"/>
  <c r="G23" i="25"/>
  <c r="F23" i="25"/>
  <c r="E23" i="25"/>
  <c r="D23" i="25"/>
  <c r="B23" i="25"/>
  <c r="A23" i="25"/>
  <c r="H22" i="25"/>
  <c r="G22" i="25"/>
  <c r="F22" i="25"/>
  <c r="E22" i="25"/>
  <c r="D22" i="25"/>
  <c r="B22" i="25"/>
  <c r="A22" i="25"/>
  <c r="H21" i="25"/>
  <c r="G21" i="25"/>
  <c r="J21" i="25" s="1"/>
  <c r="F21" i="25"/>
  <c r="E21" i="25"/>
  <c r="D21" i="25"/>
  <c r="B21" i="25"/>
  <c r="A21" i="25"/>
  <c r="H20" i="25"/>
  <c r="G20" i="25"/>
  <c r="F20" i="25"/>
  <c r="E20" i="25"/>
  <c r="D20" i="25"/>
  <c r="B20" i="25"/>
  <c r="C20" i="25" s="1"/>
  <c r="A20" i="25"/>
  <c r="H19" i="25"/>
  <c r="G19" i="25"/>
  <c r="J19" i="25" s="1"/>
  <c r="F19" i="25"/>
  <c r="E19" i="25"/>
  <c r="S19" i="25" s="1"/>
  <c r="T19" i="25" s="1"/>
  <c r="D19" i="25"/>
  <c r="M19" i="25" s="1"/>
  <c r="C19" i="25"/>
  <c r="B19" i="25"/>
  <c r="A19" i="25"/>
  <c r="H18" i="25"/>
  <c r="G18" i="25"/>
  <c r="F18" i="25"/>
  <c r="E18" i="25"/>
  <c r="D18" i="25"/>
  <c r="B18" i="25"/>
  <c r="A18" i="25"/>
  <c r="H17" i="25"/>
  <c r="G17" i="25"/>
  <c r="F17" i="25"/>
  <c r="E17" i="25"/>
  <c r="D17" i="25"/>
  <c r="B17" i="25"/>
  <c r="A17" i="25"/>
  <c r="I16" i="25"/>
  <c r="H16" i="25"/>
  <c r="G16" i="25"/>
  <c r="J16" i="25" s="1"/>
  <c r="F16" i="25"/>
  <c r="E16" i="25"/>
  <c r="D16" i="25"/>
  <c r="B16" i="25"/>
  <c r="A16" i="25"/>
  <c r="H15" i="25"/>
  <c r="G15" i="25"/>
  <c r="F15" i="25"/>
  <c r="E15" i="25"/>
  <c r="D15" i="25"/>
  <c r="B15" i="25"/>
  <c r="A15" i="25"/>
  <c r="H14" i="25"/>
  <c r="G14" i="25"/>
  <c r="F14" i="25"/>
  <c r="E14" i="25"/>
  <c r="D14" i="25"/>
  <c r="B14" i="25"/>
  <c r="A14" i="25"/>
  <c r="H13" i="25"/>
  <c r="C13" i="25" s="1"/>
  <c r="G13" i="25"/>
  <c r="F13" i="25"/>
  <c r="E13" i="25"/>
  <c r="D13" i="25"/>
  <c r="B13" i="25"/>
  <c r="A13" i="25"/>
  <c r="Q12" i="25"/>
  <c r="H12" i="25"/>
  <c r="G12" i="25"/>
  <c r="J12" i="25" s="1"/>
  <c r="F12" i="25"/>
  <c r="O12" i="25" s="1"/>
  <c r="E12" i="25"/>
  <c r="S12" i="25" s="1"/>
  <c r="D12" i="25"/>
  <c r="B12" i="25"/>
  <c r="A12" i="25"/>
  <c r="W11" i="25"/>
  <c r="H11" i="25"/>
  <c r="G11" i="25"/>
  <c r="F11" i="25"/>
  <c r="E11" i="25"/>
  <c r="D11" i="25"/>
  <c r="M11" i="25" s="1"/>
  <c r="B11" i="25"/>
  <c r="A11" i="25"/>
  <c r="H10" i="25"/>
  <c r="G10" i="25"/>
  <c r="F10" i="25"/>
  <c r="E10" i="25"/>
  <c r="D10" i="25"/>
  <c r="B10" i="25"/>
  <c r="A10" i="25"/>
  <c r="H9" i="25"/>
  <c r="C9" i="25" s="1"/>
  <c r="G9" i="25"/>
  <c r="F9" i="25"/>
  <c r="E9" i="25"/>
  <c r="D9" i="25"/>
  <c r="B9" i="25"/>
  <c r="A9" i="25"/>
  <c r="H8" i="25"/>
  <c r="G8" i="25"/>
  <c r="F8" i="25"/>
  <c r="E8" i="25"/>
  <c r="D8" i="25"/>
  <c r="B8" i="25"/>
  <c r="A8" i="25"/>
  <c r="I7" i="25"/>
  <c r="H7" i="25"/>
  <c r="G7" i="25"/>
  <c r="F7" i="25"/>
  <c r="E7" i="25"/>
  <c r="W7" i="25" s="1"/>
  <c r="D7" i="25"/>
  <c r="B7" i="25"/>
  <c r="A7" i="25"/>
  <c r="H6" i="25"/>
  <c r="G6" i="25"/>
  <c r="Q6" i="25" s="1"/>
  <c r="F6" i="25"/>
  <c r="E6" i="25"/>
  <c r="D6" i="25"/>
  <c r="B6" i="25"/>
  <c r="A6" i="25"/>
  <c r="Q5" i="25"/>
  <c r="H5" i="25"/>
  <c r="G5" i="25"/>
  <c r="F5" i="25"/>
  <c r="O5" i="25" s="1"/>
  <c r="E5" i="25"/>
  <c r="D5" i="25"/>
  <c r="B5" i="25"/>
  <c r="A5" i="25"/>
  <c r="H4" i="25"/>
  <c r="G4" i="25"/>
  <c r="F4" i="25"/>
  <c r="E4" i="25"/>
  <c r="D4" i="25"/>
  <c r="B4" i="25"/>
  <c r="A4" i="25"/>
  <c r="H3" i="25"/>
  <c r="G3" i="25"/>
  <c r="F3" i="25"/>
  <c r="E3" i="25"/>
  <c r="D3" i="25"/>
  <c r="W3" i="25" s="1"/>
  <c r="B3" i="25"/>
  <c r="C3" i="25" s="1"/>
  <c r="A3" i="25"/>
  <c r="H2" i="25"/>
  <c r="Q2" i="25" s="1"/>
  <c r="G2" i="25"/>
  <c r="F2" i="25"/>
  <c r="E2" i="25"/>
  <c r="D2" i="25"/>
  <c r="C2" i="25"/>
  <c r="B2" i="25"/>
  <c r="U2" i="25" s="1"/>
  <c r="V2" i="25" s="1"/>
  <c r="A2" i="25"/>
  <c r="AE195" i="7"/>
  <c r="U195" i="7" s="1"/>
  <c r="Z195" i="7"/>
  <c r="C195" i="7"/>
  <c r="B195" i="7"/>
  <c r="AE194" i="7"/>
  <c r="F194" i="7" s="1"/>
  <c r="Z194" i="7"/>
  <c r="U194" i="7"/>
  <c r="C194" i="7"/>
  <c r="B194" i="7"/>
  <c r="AE193" i="7"/>
  <c r="Z193" i="7"/>
  <c r="U193" i="7"/>
  <c r="F193" i="7"/>
  <c r="AI193" i="7" s="1"/>
  <c r="C193" i="7"/>
  <c r="B193" i="7"/>
  <c r="AE192" i="7"/>
  <c r="F192" i="7" s="1"/>
  <c r="AI192" i="7" s="1"/>
  <c r="Z192" i="7"/>
  <c r="U192" i="7"/>
  <c r="C192" i="7"/>
  <c r="B192" i="7"/>
  <c r="AE191" i="7"/>
  <c r="U191" i="7" s="1"/>
  <c r="Z191" i="7"/>
  <c r="C191" i="7"/>
  <c r="B191" i="7"/>
  <c r="AE190" i="7"/>
  <c r="F190" i="7" s="1"/>
  <c r="Z190" i="7"/>
  <c r="U190" i="7"/>
  <c r="C190" i="7"/>
  <c r="B190" i="7"/>
  <c r="AE189" i="7"/>
  <c r="Z189" i="7"/>
  <c r="C189" i="7"/>
  <c r="B189" i="7"/>
  <c r="AE188" i="7"/>
  <c r="Z188" i="7"/>
  <c r="U188" i="7"/>
  <c r="F188" i="7"/>
  <c r="AI188" i="7" s="1"/>
  <c r="C188" i="7"/>
  <c r="B188" i="7"/>
  <c r="AE187" i="7"/>
  <c r="Z187" i="7"/>
  <c r="U187" i="7"/>
  <c r="C187" i="7"/>
  <c r="B187" i="7"/>
  <c r="AE186" i="7"/>
  <c r="Z186" i="7"/>
  <c r="C186" i="7"/>
  <c r="B186" i="7"/>
  <c r="AE185" i="7"/>
  <c r="Z185" i="7"/>
  <c r="U185" i="7"/>
  <c r="F185" i="7"/>
  <c r="C185" i="7"/>
  <c r="B185" i="7"/>
  <c r="AE184" i="7"/>
  <c r="Z184" i="7"/>
  <c r="F184" i="7"/>
  <c r="AI184" i="7" s="1"/>
  <c r="C184" i="7"/>
  <c r="B184" i="7"/>
  <c r="AE183" i="7"/>
  <c r="Z183" i="7"/>
  <c r="U183" i="7"/>
  <c r="F183" i="7"/>
  <c r="AI183" i="7" s="1"/>
  <c r="C183" i="7"/>
  <c r="B183" i="7"/>
  <c r="AE182" i="7"/>
  <c r="Z182" i="7"/>
  <c r="U182" i="7"/>
  <c r="F182" i="7"/>
  <c r="C182" i="7"/>
  <c r="B182" i="7"/>
  <c r="AE181" i="7"/>
  <c r="Z181" i="7"/>
  <c r="C181" i="7"/>
  <c r="B181" i="7"/>
  <c r="AE180" i="7"/>
  <c r="U180" i="7" s="1"/>
  <c r="Z180" i="7"/>
  <c r="F180" i="7"/>
  <c r="C180" i="7"/>
  <c r="B180" i="7"/>
  <c r="AE179" i="7"/>
  <c r="Z179" i="7"/>
  <c r="U179" i="7"/>
  <c r="F179" i="7"/>
  <c r="AI179" i="7" s="1"/>
  <c r="C179" i="7"/>
  <c r="B179" i="7"/>
  <c r="AE178" i="7"/>
  <c r="Z178" i="7"/>
  <c r="C178" i="7"/>
  <c r="B178" i="7"/>
  <c r="AE177" i="7"/>
  <c r="Z177" i="7"/>
  <c r="U177" i="7"/>
  <c r="C177" i="7"/>
  <c r="B177" i="7"/>
  <c r="AE176" i="7"/>
  <c r="Z176" i="7"/>
  <c r="C176" i="7"/>
  <c r="B176" i="7"/>
  <c r="AE175" i="7"/>
  <c r="U175" i="7" s="1"/>
  <c r="Z175" i="7"/>
  <c r="F175" i="7"/>
  <c r="AI175" i="7" s="1"/>
  <c r="C175" i="7"/>
  <c r="B175" i="7"/>
  <c r="AE174" i="7"/>
  <c r="Z174" i="7"/>
  <c r="U174" i="7"/>
  <c r="F174" i="7"/>
  <c r="AI174" i="7" s="1"/>
  <c r="C174" i="7"/>
  <c r="B174" i="7"/>
  <c r="AE173" i="7"/>
  <c r="U173" i="7" s="1"/>
  <c r="Z173" i="7"/>
  <c r="F173" i="7"/>
  <c r="C173" i="7"/>
  <c r="B173" i="7"/>
  <c r="AE172" i="7"/>
  <c r="Z172" i="7"/>
  <c r="F172" i="7"/>
  <c r="C172" i="7"/>
  <c r="B172" i="7"/>
  <c r="AE171" i="7"/>
  <c r="F171" i="7" s="1"/>
  <c r="Z171" i="7"/>
  <c r="U171" i="7"/>
  <c r="C171" i="7"/>
  <c r="B171" i="7"/>
  <c r="AE170" i="7"/>
  <c r="F170" i="7" s="1"/>
  <c r="Z170" i="7"/>
  <c r="U170" i="7"/>
  <c r="C170" i="7"/>
  <c r="B170" i="7"/>
  <c r="AE169" i="7"/>
  <c r="Z169" i="7"/>
  <c r="U169" i="7"/>
  <c r="F169" i="7"/>
  <c r="C169" i="7"/>
  <c r="B169" i="7"/>
  <c r="AE168" i="7"/>
  <c r="Z168" i="7"/>
  <c r="C168" i="7"/>
  <c r="B168" i="7"/>
  <c r="AE167" i="7"/>
  <c r="Z167" i="7"/>
  <c r="C167" i="7"/>
  <c r="B167" i="7"/>
  <c r="AE166" i="7"/>
  <c r="Z166" i="7"/>
  <c r="C166" i="7"/>
  <c r="B166" i="7"/>
  <c r="AE165" i="7"/>
  <c r="U165" i="7" s="1"/>
  <c r="Z165" i="7"/>
  <c r="C165" i="7"/>
  <c r="B165" i="7"/>
  <c r="AE164" i="7"/>
  <c r="U164" i="7" s="1"/>
  <c r="Z164" i="7"/>
  <c r="C164" i="7"/>
  <c r="B164" i="7"/>
  <c r="AE163" i="7"/>
  <c r="Z163" i="7"/>
  <c r="C163" i="7"/>
  <c r="B163" i="7"/>
  <c r="AE162" i="7"/>
  <c r="Z162" i="7"/>
  <c r="C162" i="7"/>
  <c r="B162" i="7"/>
  <c r="AE161" i="7"/>
  <c r="Z161" i="7"/>
  <c r="U161" i="7"/>
  <c r="F161" i="7"/>
  <c r="C161" i="7"/>
  <c r="B161" i="7"/>
  <c r="AE160" i="7"/>
  <c r="Z160" i="7"/>
  <c r="U160" i="7"/>
  <c r="C160" i="7"/>
  <c r="B160" i="7"/>
  <c r="AE159" i="7"/>
  <c r="F159" i="7" s="1"/>
  <c r="AI159" i="7" s="1"/>
  <c r="Z159" i="7"/>
  <c r="C159" i="7"/>
  <c r="B159" i="7"/>
  <c r="AE158" i="7"/>
  <c r="Z158" i="7"/>
  <c r="C158" i="7"/>
  <c r="B158" i="7"/>
  <c r="AE157" i="7"/>
  <c r="U157" i="7" s="1"/>
  <c r="Z157" i="7"/>
  <c r="F157" i="7"/>
  <c r="C157" i="7"/>
  <c r="B157" i="7"/>
  <c r="AE156" i="7"/>
  <c r="Z156" i="7"/>
  <c r="C156" i="7"/>
  <c r="B156" i="7"/>
  <c r="AE155" i="7"/>
  <c r="Z155" i="7"/>
  <c r="C155" i="7"/>
  <c r="B155" i="7"/>
  <c r="AE154" i="7"/>
  <c r="U154" i="7" s="1"/>
  <c r="Z154" i="7"/>
  <c r="C154" i="7"/>
  <c r="B154" i="7"/>
  <c r="AE153" i="7"/>
  <c r="Z153" i="7"/>
  <c r="C153" i="7"/>
  <c r="B153" i="7"/>
  <c r="AE152" i="7"/>
  <c r="Z152" i="7"/>
  <c r="C152" i="7"/>
  <c r="B152" i="7"/>
  <c r="AE151" i="7"/>
  <c r="U151" i="7" s="1"/>
  <c r="Z151" i="7"/>
  <c r="F151" i="7"/>
  <c r="AI151" i="7" s="1"/>
  <c r="C151" i="7"/>
  <c r="B151" i="7"/>
  <c r="AE150" i="7"/>
  <c r="Z150" i="7"/>
  <c r="C150" i="7"/>
  <c r="B150" i="7"/>
  <c r="AE149" i="7"/>
  <c r="Z149" i="7"/>
  <c r="C149" i="7"/>
  <c r="B149" i="7"/>
  <c r="AE148" i="7"/>
  <c r="Z148" i="7"/>
  <c r="U148" i="7"/>
  <c r="F148" i="7"/>
  <c r="AI148" i="7" s="1"/>
  <c r="C148" i="7"/>
  <c r="B148" i="7"/>
  <c r="AE147" i="7"/>
  <c r="Z147" i="7"/>
  <c r="U147" i="7"/>
  <c r="F147" i="7"/>
  <c r="AI147" i="7" s="1"/>
  <c r="C147" i="7"/>
  <c r="B147" i="7"/>
  <c r="AE146" i="7"/>
  <c r="Z146" i="7"/>
  <c r="U146" i="7"/>
  <c r="F146" i="7"/>
  <c r="AI146" i="7" s="1"/>
  <c r="C146" i="7"/>
  <c r="B146" i="7"/>
  <c r="AE145" i="7"/>
  <c r="Z145" i="7"/>
  <c r="C145" i="7"/>
  <c r="B145" i="7"/>
  <c r="AE144" i="7"/>
  <c r="Z144" i="7"/>
  <c r="C144" i="7"/>
  <c r="B144" i="7"/>
  <c r="AE143" i="7"/>
  <c r="Z143" i="7"/>
  <c r="U143" i="7"/>
  <c r="C143" i="7"/>
  <c r="B143" i="7"/>
  <c r="AE142" i="7"/>
  <c r="F142" i="7" s="1"/>
  <c r="Z142" i="7"/>
  <c r="U142" i="7"/>
  <c r="C142" i="7"/>
  <c r="B142" i="7"/>
  <c r="AE141" i="7"/>
  <c r="Z141" i="7"/>
  <c r="C141" i="7"/>
  <c r="B141" i="7"/>
  <c r="AE140" i="7"/>
  <c r="Z140" i="7"/>
  <c r="C140" i="7"/>
  <c r="B140" i="7"/>
  <c r="AE139" i="7"/>
  <c r="Z139" i="7"/>
  <c r="C139" i="7"/>
  <c r="B139" i="7"/>
  <c r="AE138" i="7"/>
  <c r="U138" i="7" s="1"/>
  <c r="Z138" i="7"/>
  <c r="C138" i="7"/>
  <c r="B138" i="7"/>
  <c r="AE137" i="7"/>
  <c r="U137" i="7" s="1"/>
  <c r="Z137" i="7"/>
  <c r="C137" i="7"/>
  <c r="B137" i="7"/>
  <c r="AE136" i="7"/>
  <c r="Z136" i="7"/>
  <c r="C136" i="7"/>
  <c r="B136" i="7"/>
  <c r="AE135" i="7"/>
  <c r="Z135" i="7"/>
  <c r="C135" i="7"/>
  <c r="B135" i="7"/>
  <c r="AE134" i="7"/>
  <c r="F134" i="7" s="1"/>
  <c r="Z134" i="7"/>
  <c r="U134" i="7"/>
  <c r="C134" i="7"/>
  <c r="B134" i="7"/>
  <c r="DV133" i="7"/>
  <c r="AS133" i="7"/>
  <c r="AL133" i="7"/>
  <c r="AE133" i="7"/>
  <c r="Z133" i="7"/>
  <c r="U133" i="7"/>
  <c r="F133" i="7"/>
  <c r="C133" i="7"/>
  <c r="B133" i="7"/>
  <c r="DV132" i="7"/>
  <c r="DU132" i="7"/>
  <c r="DD132" i="7"/>
  <c r="DA132" i="7"/>
  <c r="CX132" i="7"/>
  <c r="AS132" i="7"/>
  <c r="AO132" i="7"/>
  <c r="AL132" i="7"/>
  <c r="AE132" i="7"/>
  <c r="Z132" i="7"/>
  <c r="U132" i="7"/>
  <c r="F132" i="7"/>
  <c r="AI132" i="7" s="1"/>
  <c r="C132" i="7"/>
  <c r="B132" i="7"/>
  <c r="DV131" i="7"/>
  <c r="AS131" i="7"/>
  <c r="AL131" i="7"/>
  <c r="AE131" i="7"/>
  <c r="Z131" i="7"/>
  <c r="DA131" i="7" s="1"/>
  <c r="C131" i="7"/>
  <c r="B131" i="7"/>
  <c r="DV130" i="7"/>
  <c r="BZ130" i="7"/>
  <c r="AS130" i="7"/>
  <c r="AL130" i="7"/>
  <c r="AE130" i="7"/>
  <c r="Z130" i="7"/>
  <c r="DA130" i="7" s="1"/>
  <c r="F130" i="7"/>
  <c r="C130" i="7"/>
  <c r="B130" i="7"/>
  <c r="DV129" i="7"/>
  <c r="AS129" i="7"/>
  <c r="AL129" i="7"/>
  <c r="AE129" i="7"/>
  <c r="DD129" i="7" s="1"/>
  <c r="Z129" i="7"/>
  <c r="C129" i="7"/>
  <c r="B129" i="7"/>
  <c r="DV128" i="7"/>
  <c r="AS128" i="7"/>
  <c r="AL128" i="7"/>
  <c r="AE128" i="7"/>
  <c r="DD128" i="7" s="1"/>
  <c r="Z128" i="7"/>
  <c r="C128" i="7"/>
  <c r="B128" i="7"/>
  <c r="DV127" i="7"/>
  <c r="AS127" i="7"/>
  <c r="AL127" i="7"/>
  <c r="AE127" i="7"/>
  <c r="Z127" i="7"/>
  <c r="C127" i="7"/>
  <c r="B127" i="7"/>
  <c r="DV126" i="7"/>
  <c r="DA126" i="7"/>
  <c r="AS126" i="7"/>
  <c r="AL126" i="7"/>
  <c r="AE126" i="7"/>
  <c r="DD126" i="7" s="1"/>
  <c r="Z126" i="7"/>
  <c r="BU127" i="7" s="1"/>
  <c r="U126" i="7"/>
  <c r="C126" i="7"/>
  <c r="B126" i="7"/>
  <c r="DV125" i="7"/>
  <c r="AS125" i="7"/>
  <c r="AL125" i="7"/>
  <c r="AE125" i="7"/>
  <c r="Z125" i="7"/>
  <c r="C125" i="7"/>
  <c r="B125" i="7"/>
  <c r="DV124" i="7"/>
  <c r="DD124" i="7"/>
  <c r="CX124" i="7"/>
  <c r="AS124" i="7"/>
  <c r="AL124" i="7"/>
  <c r="AI124" i="7"/>
  <c r="AE124" i="7"/>
  <c r="Z124" i="7"/>
  <c r="U124" i="7"/>
  <c r="AO124" i="7" s="1"/>
  <c r="F124" i="7"/>
  <c r="C124" i="7"/>
  <c r="B124" i="7"/>
  <c r="DV123" i="7"/>
  <c r="AS123" i="7"/>
  <c r="AL123" i="7"/>
  <c r="AE123" i="7"/>
  <c r="DD123" i="7" s="1"/>
  <c r="Z123" i="7"/>
  <c r="C123" i="7"/>
  <c r="B123" i="7"/>
  <c r="DV122" i="7"/>
  <c r="AS122" i="7"/>
  <c r="AL122" i="7"/>
  <c r="AE122" i="7"/>
  <c r="Z122" i="7"/>
  <c r="U122" i="7"/>
  <c r="C122" i="7"/>
  <c r="B122" i="7"/>
  <c r="DV121" i="7"/>
  <c r="DA121" i="7"/>
  <c r="AS121" i="7"/>
  <c r="AO121" i="7"/>
  <c r="AL121" i="7"/>
  <c r="AE121" i="7"/>
  <c r="Z121" i="7"/>
  <c r="BU122" i="7" s="1"/>
  <c r="U121" i="7"/>
  <c r="C121" i="7"/>
  <c r="B121" i="7"/>
  <c r="DV120" i="7"/>
  <c r="AS120" i="7"/>
  <c r="AL120" i="7"/>
  <c r="AE120" i="7"/>
  <c r="Z120" i="7"/>
  <c r="C120" i="7"/>
  <c r="B120" i="7"/>
  <c r="DV119" i="7"/>
  <c r="AS119" i="7"/>
  <c r="AL119" i="7"/>
  <c r="AE119" i="7"/>
  <c r="DD119" i="7" s="1"/>
  <c r="Z119" i="7"/>
  <c r="U119" i="7"/>
  <c r="F119" i="7"/>
  <c r="C119" i="7"/>
  <c r="B119" i="7"/>
  <c r="DV118" i="7"/>
  <c r="DD118" i="7"/>
  <c r="AS118" i="7"/>
  <c r="AL118" i="7"/>
  <c r="AE118" i="7"/>
  <c r="Z118" i="7"/>
  <c r="C118" i="7"/>
  <c r="B118" i="7"/>
  <c r="DV117" i="7"/>
  <c r="DA117" i="7"/>
  <c r="AS117" i="7"/>
  <c r="AL117" i="7"/>
  <c r="AE117" i="7"/>
  <c r="BU118" i="7" s="1"/>
  <c r="Z117" i="7"/>
  <c r="C117" i="7"/>
  <c r="B117" i="7"/>
  <c r="DV116" i="7"/>
  <c r="DD116" i="7"/>
  <c r="AS116" i="7"/>
  <c r="AL116" i="7"/>
  <c r="AE116" i="7"/>
  <c r="F116" i="7" s="1"/>
  <c r="CO116" i="7" s="1"/>
  <c r="Z116" i="7"/>
  <c r="U116" i="7"/>
  <c r="C116" i="7"/>
  <c r="B116" i="7"/>
  <c r="DV115" i="7"/>
  <c r="AS115" i="7"/>
  <c r="AL115" i="7"/>
  <c r="AE115" i="7"/>
  <c r="Z115" i="7"/>
  <c r="C115" i="7"/>
  <c r="B115" i="7"/>
  <c r="DV114" i="7"/>
  <c r="AS114" i="7"/>
  <c r="AL114" i="7"/>
  <c r="AE114" i="7"/>
  <c r="DD114" i="7" s="1"/>
  <c r="Z114" i="7"/>
  <c r="U114" i="7"/>
  <c r="F114" i="7"/>
  <c r="C114" i="7"/>
  <c r="B114" i="7"/>
  <c r="DV113" i="7"/>
  <c r="DA113" i="7"/>
  <c r="AS113" i="7"/>
  <c r="AL113" i="7"/>
  <c r="AE113" i="7"/>
  <c r="U113" i="7" s="1"/>
  <c r="Z113" i="7"/>
  <c r="C113" i="7"/>
  <c r="B113" i="7"/>
  <c r="DV112" i="7"/>
  <c r="AS112" i="7"/>
  <c r="AL112" i="7"/>
  <c r="AE112" i="7"/>
  <c r="Z112" i="7"/>
  <c r="C112" i="7"/>
  <c r="B112" i="7"/>
  <c r="DV111" i="7"/>
  <c r="AS111" i="7"/>
  <c r="AL111" i="7"/>
  <c r="AE111" i="7"/>
  <c r="Z111" i="7"/>
  <c r="BU112" i="7" s="1"/>
  <c r="U111" i="7"/>
  <c r="F111" i="7"/>
  <c r="CO111" i="7" s="1"/>
  <c r="C111" i="7"/>
  <c r="B111" i="7"/>
  <c r="DV110" i="7"/>
  <c r="AS110" i="7"/>
  <c r="AL110" i="7"/>
  <c r="AE110" i="7"/>
  <c r="Z110" i="7"/>
  <c r="F110" i="7"/>
  <c r="C110" i="7"/>
  <c r="B110" i="7"/>
  <c r="DV109" i="7"/>
  <c r="AS109" i="7"/>
  <c r="AL109" i="7"/>
  <c r="AE109" i="7"/>
  <c r="F109" i="7" s="1"/>
  <c r="Z109" i="7"/>
  <c r="C109" i="7"/>
  <c r="B109" i="7"/>
  <c r="DV108" i="7"/>
  <c r="AS108" i="7"/>
  <c r="AL108" i="7"/>
  <c r="AE108" i="7"/>
  <c r="DD108" i="7" s="1"/>
  <c r="Z108" i="7"/>
  <c r="DA108" i="7" s="1"/>
  <c r="U108" i="7"/>
  <c r="F108" i="7"/>
  <c r="AI108" i="7" s="1"/>
  <c r="C108" i="7"/>
  <c r="B108" i="7"/>
  <c r="DV107" i="7"/>
  <c r="DU107" i="7"/>
  <c r="DD107" i="7"/>
  <c r="CX107" i="7"/>
  <c r="AS107" i="7"/>
  <c r="AL107" i="7"/>
  <c r="AE107" i="7"/>
  <c r="F107" i="7" s="1"/>
  <c r="Z107" i="7"/>
  <c r="U107" i="7"/>
  <c r="AO107" i="7" s="1"/>
  <c r="C107" i="7"/>
  <c r="B107" i="7"/>
  <c r="DV106" i="7"/>
  <c r="AS106" i="7"/>
  <c r="AL106" i="7"/>
  <c r="AE106" i="7"/>
  <c r="Z106" i="7"/>
  <c r="DA106" i="7" s="1"/>
  <c r="C106" i="7"/>
  <c r="B106" i="7"/>
  <c r="DV105" i="7"/>
  <c r="AS105" i="7"/>
  <c r="AL105" i="7"/>
  <c r="AE105" i="7"/>
  <c r="Z105" i="7"/>
  <c r="DA105" i="7" s="1"/>
  <c r="C105" i="7"/>
  <c r="B105" i="7"/>
  <c r="DV104" i="7"/>
  <c r="AS104" i="7"/>
  <c r="AL104" i="7"/>
  <c r="AE104" i="7"/>
  <c r="Z104" i="7"/>
  <c r="C104" i="7"/>
  <c r="B104" i="7"/>
  <c r="DV103" i="7"/>
  <c r="BU103" i="7"/>
  <c r="AS103" i="7"/>
  <c r="AL103" i="7"/>
  <c r="AE103" i="7"/>
  <c r="Z103" i="7"/>
  <c r="C103" i="7"/>
  <c r="B103" i="7"/>
  <c r="DV102" i="7"/>
  <c r="DA102" i="7"/>
  <c r="AS102" i="7"/>
  <c r="AL102" i="7"/>
  <c r="AE102" i="7"/>
  <c r="Z102" i="7"/>
  <c r="C102" i="7"/>
  <c r="B102" i="7"/>
  <c r="DV101" i="7"/>
  <c r="BU101" i="7"/>
  <c r="AS101" i="7"/>
  <c r="AL101" i="7"/>
  <c r="AE101" i="7"/>
  <c r="DD101" i="7" s="1"/>
  <c r="Z101" i="7"/>
  <c r="C101" i="7"/>
  <c r="B101" i="7"/>
  <c r="DV100" i="7"/>
  <c r="DU100" i="7"/>
  <c r="DD100" i="7"/>
  <c r="DA100" i="7"/>
  <c r="AS100" i="7"/>
  <c r="AL100" i="7"/>
  <c r="AE100" i="7"/>
  <c r="U100" i="7" s="1"/>
  <c r="Z100" i="7"/>
  <c r="C100" i="7"/>
  <c r="B100" i="7"/>
  <c r="DV99" i="7"/>
  <c r="AS99" i="7"/>
  <c r="AL99" i="7"/>
  <c r="AE99" i="7"/>
  <c r="DD99" i="7" s="1"/>
  <c r="Z99" i="7"/>
  <c r="DA99" i="7" s="1"/>
  <c r="C99" i="7"/>
  <c r="B99" i="7"/>
  <c r="DV98" i="7"/>
  <c r="DD98" i="7"/>
  <c r="DA98" i="7"/>
  <c r="BZ98" i="7"/>
  <c r="AS98" i="7"/>
  <c r="AL98" i="7"/>
  <c r="AE98" i="7"/>
  <c r="Z98" i="7"/>
  <c r="U98" i="7"/>
  <c r="DU98" i="7" s="1"/>
  <c r="F98" i="7"/>
  <c r="C98" i="7"/>
  <c r="B98" i="7"/>
  <c r="DV97" i="7"/>
  <c r="AS97" i="7"/>
  <c r="AL97" i="7"/>
  <c r="AE97" i="7"/>
  <c r="U97" i="7" s="1"/>
  <c r="Z97" i="7"/>
  <c r="C97" i="7"/>
  <c r="B97" i="7"/>
  <c r="DV96" i="7"/>
  <c r="AS96" i="7"/>
  <c r="AL96" i="7"/>
  <c r="AE96" i="7"/>
  <c r="Z96" i="7"/>
  <c r="DA96" i="7" s="1"/>
  <c r="U96" i="7"/>
  <c r="C96" i="7"/>
  <c r="B96" i="7"/>
  <c r="DV95" i="7"/>
  <c r="DD95" i="7"/>
  <c r="AS95" i="7"/>
  <c r="AL95" i="7"/>
  <c r="AE95" i="7"/>
  <c r="Z95" i="7"/>
  <c r="C95" i="7"/>
  <c r="B95" i="7"/>
  <c r="DV94" i="7"/>
  <c r="AS94" i="7"/>
  <c r="AL94" i="7"/>
  <c r="AE94" i="7"/>
  <c r="Z94" i="7"/>
  <c r="DA94" i="7" s="1"/>
  <c r="C94" i="7"/>
  <c r="B94" i="7"/>
  <c r="DV93" i="7"/>
  <c r="BU93" i="7"/>
  <c r="AS93" i="7"/>
  <c r="AL93" i="7"/>
  <c r="AE93" i="7"/>
  <c r="Z93" i="7"/>
  <c r="C93" i="7"/>
  <c r="B93" i="7"/>
  <c r="DV92" i="7"/>
  <c r="BU92" i="7"/>
  <c r="AS92" i="7"/>
  <c r="AL92" i="7"/>
  <c r="AE92" i="7"/>
  <c r="DD92" i="7" s="1"/>
  <c r="Z92" i="7"/>
  <c r="DA92" i="7" s="1"/>
  <c r="U92" i="7"/>
  <c r="C92" i="7"/>
  <c r="B92" i="7"/>
  <c r="DV91" i="7"/>
  <c r="DD91" i="7"/>
  <c r="DA91" i="7"/>
  <c r="BU91" i="7"/>
  <c r="AS91" i="7"/>
  <c r="AL91" i="7"/>
  <c r="AE91" i="7"/>
  <c r="Z91" i="7"/>
  <c r="U91" i="7"/>
  <c r="F91" i="7"/>
  <c r="AI91" i="7" s="1"/>
  <c r="C91" i="7"/>
  <c r="B91" i="7"/>
  <c r="DV90" i="7"/>
  <c r="AS90" i="7"/>
  <c r="AL90" i="7"/>
  <c r="AE90" i="7"/>
  <c r="Z90" i="7"/>
  <c r="C90" i="7"/>
  <c r="B90" i="7"/>
  <c r="DV89" i="7"/>
  <c r="AS89" i="7"/>
  <c r="AL89" i="7"/>
  <c r="AE89" i="7"/>
  <c r="Z89" i="7"/>
  <c r="C89" i="7"/>
  <c r="B89" i="7"/>
  <c r="DV88" i="7"/>
  <c r="AS88" i="7"/>
  <c r="AL88" i="7"/>
  <c r="AE88" i="7"/>
  <c r="Z88" i="7"/>
  <c r="C88" i="7"/>
  <c r="B88" i="7"/>
  <c r="DV87" i="7"/>
  <c r="DA87" i="7"/>
  <c r="BU87" i="7"/>
  <c r="AS87" i="7"/>
  <c r="AL87" i="7"/>
  <c r="AE87" i="7"/>
  <c r="Z87" i="7"/>
  <c r="U87" i="7"/>
  <c r="C87" i="7"/>
  <c r="B87" i="7"/>
  <c r="DV86" i="7"/>
  <c r="BU86" i="7"/>
  <c r="AS86" i="7"/>
  <c r="AL86" i="7"/>
  <c r="AE86" i="7"/>
  <c r="Z86" i="7"/>
  <c r="DA86" i="7" s="1"/>
  <c r="C86" i="7"/>
  <c r="B86" i="7"/>
  <c r="DV85" i="7"/>
  <c r="DA85" i="7"/>
  <c r="AS85" i="7"/>
  <c r="AL85" i="7"/>
  <c r="AE85" i="7"/>
  <c r="F85" i="7" s="1"/>
  <c r="Z85" i="7"/>
  <c r="C85" i="7"/>
  <c r="B85" i="7"/>
  <c r="DV84" i="7"/>
  <c r="BU84" i="7"/>
  <c r="AS84" i="7"/>
  <c r="AL84" i="7"/>
  <c r="AE84" i="7"/>
  <c r="U84" i="7" s="1"/>
  <c r="Z84" i="7"/>
  <c r="DA84" i="7" s="1"/>
  <c r="C84" i="7"/>
  <c r="B84" i="7"/>
  <c r="DV83" i="7"/>
  <c r="DD83" i="7"/>
  <c r="AS83" i="7"/>
  <c r="AL83" i="7"/>
  <c r="AE83" i="7"/>
  <c r="Z83" i="7"/>
  <c r="U83" i="7"/>
  <c r="F83" i="7"/>
  <c r="BZ83" i="7" s="1"/>
  <c r="C83" i="7"/>
  <c r="B83" i="7"/>
  <c r="DV82" i="7"/>
  <c r="AS82" i="7"/>
  <c r="AL82" i="7"/>
  <c r="AE82" i="7"/>
  <c r="Z82" i="7"/>
  <c r="U82" i="7"/>
  <c r="C82" i="7"/>
  <c r="B82" i="7"/>
  <c r="DV81" i="7"/>
  <c r="DU81" i="7"/>
  <c r="DL81" i="7"/>
  <c r="DD81" i="7"/>
  <c r="CX81" i="7"/>
  <c r="AS81" i="7"/>
  <c r="AO81" i="7"/>
  <c r="AL81" i="7"/>
  <c r="AE81" i="7"/>
  <c r="Z81" i="7"/>
  <c r="U81" i="7"/>
  <c r="F81" i="7"/>
  <c r="CO81" i="7" s="1"/>
  <c r="C81" i="7"/>
  <c r="B81" i="7"/>
  <c r="DV80" i="7"/>
  <c r="AS80" i="7"/>
  <c r="AL80" i="7"/>
  <c r="AE80" i="7"/>
  <c r="DD80" i="7" s="1"/>
  <c r="Z80" i="7"/>
  <c r="C80" i="7"/>
  <c r="B80" i="7"/>
  <c r="DV79" i="7"/>
  <c r="AS79" i="7"/>
  <c r="AL79" i="7"/>
  <c r="AE79" i="7"/>
  <c r="Z79" i="7"/>
  <c r="C79" i="7"/>
  <c r="B79" i="7"/>
  <c r="DV78" i="7"/>
  <c r="DL78" i="7"/>
  <c r="DA78" i="7"/>
  <c r="CU78" i="7"/>
  <c r="CR78" i="7"/>
  <c r="CO78" i="7"/>
  <c r="BZ78" i="7"/>
  <c r="AS78" i="7"/>
  <c r="AL78" i="7"/>
  <c r="C78" i="7"/>
  <c r="B78" i="7"/>
  <c r="DV77" i="7"/>
  <c r="DL77" i="7"/>
  <c r="DA77" i="7"/>
  <c r="CU77" i="7"/>
  <c r="CR77" i="7"/>
  <c r="CO77" i="7"/>
  <c r="BZ77" i="7"/>
  <c r="AS77" i="7"/>
  <c r="AL77" i="7"/>
  <c r="C77" i="7"/>
  <c r="B77" i="7"/>
  <c r="DV76" i="7"/>
  <c r="DL76" i="7"/>
  <c r="DA76" i="7"/>
  <c r="CU76" i="7"/>
  <c r="DH76" i="7" s="1"/>
  <c r="CR76" i="7"/>
  <c r="CO76" i="7"/>
  <c r="BZ76" i="7"/>
  <c r="AS76" i="7"/>
  <c r="AL76" i="7"/>
  <c r="C76" i="7"/>
  <c r="B76" i="7"/>
  <c r="DV75" i="7"/>
  <c r="DL75" i="7"/>
  <c r="DA75" i="7"/>
  <c r="CU75" i="7"/>
  <c r="DH75" i="7" s="1"/>
  <c r="CR75" i="7"/>
  <c r="CO75" i="7"/>
  <c r="BZ75" i="7"/>
  <c r="AS75" i="7"/>
  <c r="AL75" i="7"/>
  <c r="C75" i="7"/>
  <c r="B75" i="7"/>
  <c r="DV74" i="7"/>
  <c r="DL74" i="7"/>
  <c r="DA74" i="7"/>
  <c r="CU74" i="7"/>
  <c r="DH74" i="7" s="1"/>
  <c r="CR74" i="7"/>
  <c r="CO74" i="7"/>
  <c r="BZ74" i="7"/>
  <c r="AS74" i="7"/>
  <c r="AL74" i="7"/>
  <c r="C74" i="7"/>
  <c r="B74" i="7"/>
  <c r="DV73" i="7"/>
  <c r="DL73" i="7"/>
  <c r="DA73" i="7"/>
  <c r="CU73" i="7"/>
  <c r="DH73" i="7" s="1"/>
  <c r="CR73" i="7"/>
  <c r="CO73" i="7"/>
  <c r="BZ73" i="7"/>
  <c r="AS73" i="7"/>
  <c r="AL73" i="7"/>
  <c r="C73" i="7"/>
  <c r="B73" i="7"/>
  <c r="DV72" i="7"/>
  <c r="DL72" i="7"/>
  <c r="DH72" i="7"/>
  <c r="DA72" i="7"/>
  <c r="CU72" i="7"/>
  <c r="CR72" i="7"/>
  <c r="CO72" i="7"/>
  <c r="BZ72" i="7"/>
  <c r="AS72" i="7"/>
  <c r="AL72" i="7"/>
  <c r="C72" i="7"/>
  <c r="B72" i="7"/>
  <c r="DV71" i="7"/>
  <c r="DL71" i="7"/>
  <c r="DA71" i="7"/>
  <c r="CU71" i="7"/>
  <c r="CO71" i="7"/>
  <c r="BZ71" i="7"/>
  <c r="AS71" i="7"/>
  <c r="AL71" i="7"/>
  <c r="C71" i="7"/>
  <c r="B71" i="7"/>
  <c r="DV70" i="7"/>
  <c r="DL70" i="7"/>
  <c r="BZ70" i="7"/>
  <c r="AS70" i="7"/>
  <c r="AL70" i="7"/>
  <c r="C70" i="7"/>
  <c r="B70" i="7"/>
  <c r="DV69" i="7"/>
  <c r="DL69" i="7"/>
  <c r="BZ69" i="7"/>
  <c r="AS69" i="7"/>
  <c r="AL69" i="7"/>
  <c r="C69" i="7"/>
  <c r="B69" i="7"/>
  <c r="DV68" i="7"/>
  <c r="DL68" i="7"/>
  <c r="AS68" i="7"/>
  <c r="AL68" i="7"/>
  <c r="C68" i="7"/>
  <c r="B68" i="7"/>
  <c r="DV67" i="7"/>
  <c r="AS67" i="7"/>
  <c r="AL67" i="7"/>
  <c r="C67" i="7"/>
  <c r="B67" i="7"/>
  <c r="DV66" i="7"/>
  <c r="AS66" i="7"/>
  <c r="AL66" i="7"/>
  <c r="C66" i="7"/>
  <c r="B66" i="7"/>
  <c r="DV65" i="7"/>
  <c r="AS65" i="7"/>
  <c r="AL65" i="7"/>
  <c r="C65" i="7"/>
  <c r="B65" i="7"/>
  <c r="DV64" i="7"/>
  <c r="AS64" i="7"/>
  <c r="AL64" i="7"/>
  <c r="C64" i="7"/>
  <c r="B64" i="7"/>
  <c r="DV63" i="7"/>
  <c r="AS63" i="7"/>
  <c r="AL63" i="7"/>
  <c r="C63" i="7"/>
  <c r="B63" i="7"/>
  <c r="DV62" i="7"/>
  <c r="AS62" i="7"/>
  <c r="AL62" i="7"/>
  <c r="C62" i="7"/>
  <c r="B62" i="7"/>
  <c r="DV61" i="7"/>
  <c r="AS61" i="7"/>
  <c r="AL61" i="7"/>
  <c r="C61" i="7"/>
  <c r="B61" i="7"/>
  <c r="DV60" i="7"/>
  <c r="CG60" i="7"/>
  <c r="AS60" i="7"/>
  <c r="AL60" i="7"/>
  <c r="C60" i="7"/>
  <c r="B60" i="7"/>
  <c r="DV59" i="7"/>
  <c r="AS59" i="7"/>
  <c r="AL59" i="7"/>
  <c r="C59" i="7"/>
  <c r="B59" i="7"/>
  <c r="DV58" i="7"/>
  <c r="AS58" i="7"/>
  <c r="AL58" i="7"/>
  <c r="C58" i="7"/>
  <c r="B58" i="7"/>
  <c r="DV57" i="7"/>
  <c r="AS57" i="7"/>
  <c r="AL57" i="7"/>
  <c r="C57" i="7"/>
  <c r="B57" i="7"/>
  <c r="DV56" i="7"/>
  <c r="AS56" i="7"/>
  <c r="AL56" i="7"/>
  <c r="C56" i="7"/>
  <c r="B56" i="7"/>
  <c r="DV55" i="7"/>
  <c r="AS55" i="7"/>
  <c r="AL55" i="7"/>
  <c r="C55" i="7"/>
  <c r="B55" i="7"/>
  <c r="DV54" i="7"/>
  <c r="AS54" i="7"/>
  <c r="AL54" i="7"/>
  <c r="C54" i="7"/>
  <c r="B54" i="7"/>
  <c r="DV53" i="7"/>
  <c r="AS53" i="7"/>
  <c r="AL53" i="7"/>
  <c r="C53" i="7"/>
  <c r="B53" i="7"/>
  <c r="DV52" i="7"/>
  <c r="AS52" i="7"/>
  <c r="AL52" i="7"/>
  <c r="C52" i="7"/>
  <c r="B52" i="7"/>
  <c r="DV51" i="7"/>
  <c r="AS51" i="7"/>
  <c r="AL51" i="7"/>
  <c r="C51" i="7"/>
  <c r="B51" i="7"/>
  <c r="DV50" i="7"/>
  <c r="AS50" i="7"/>
  <c r="AL50" i="7"/>
  <c r="C50" i="7"/>
  <c r="B50" i="7"/>
  <c r="DV49" i="7"/>
  <c r="AS49" i="7"/>
  <c r="AL49" i="7"/>
  <c r="C49" i="7"/>
  <c r="B49" i="7"/>
  <c r="DV48" i="7"/>
  <c r="AS48" i="7"/>
  <c r="AL48" i="7"/>
  <c r="C48" i="7"/>
  <c r="B48" i="7"/>
  <c r="DV47" i="7"/>
  <c r="AS47" i="7"/>
  <c r="AL47" i="7"/>
  <c r="C47" i="7"/>
  <c r="B47" i="7"/>
  <c r="DV46" i="7"/>
  <c r="AS46" i="7"/>
  <c r="AL46" i="7"/>
  <c r="C46" i="7"/>
  <c r="B46" i="7"/>
  <c r="DV45" i="7"/>
  <c r="AS45" i="7"/>
  <c r="AL45" i="7"/>
  <c r="C45" i="7"/>
  <c r="B45" i="7"/>
  <c r="DV44" i="7"/>
  <c r="AS44" i="7"/>
  <c r="AL44" i="7"/>
  <c r="C44" i="7"/>
  <c r="B44" i="7"/>
  <c r="DV43" i="7"/>
  <c r="AS43" i="7"/>
  <c r="AL43" i="7"/>
  <c r="C43" i="7"/>
  <c r="B43" i="7"/>
  <c r="DV42" i="7"/>
  <c r="AS42" i="7"/>
  <c r="AL42" i="7"/>
  <c r="C42" i="7"/>
  <c r="B42" i="7"/>
  <c r="DV41" i="7"/>
  <c r="AS41" i="7"/>
  <c r="AL41" i="7"/>
  <c r="C41" i="7"/>
  <c r="B41" i="7"/>
  <c r="DV40" i="7"/>
  <c r="AS40" i="7"/>
  <c r="AL40" i="7"/>
  <c r="C40" i="7"/>
  <c r="B40" i="7"/>
  <c r="DV39" i="7"/>
  <c r="AS39" i="7"/>
  <c r="AL39" i="7"/>
  <c r="C39" i="7"/>
  <c r="B39" i="7"/>
  <c r="DV38" i="7"/>
  <c r="AS38" i="7"/>
  <c r="AL38" i="7"/>
  <c r="C38" i="7"/>
  <c r="B38" i="7"/>
  <c r="DV37" i="7"/>
  <c r="AS37" i="7"/>
  <c r="AL37" i="7"/>
  <c r="C37" i="7"/>
  <c r="B37" i="7"/>
  <c r="DV36" i="7"/>
  <c r="AS36" i="7"/>
  <c r="AL36" i="7"/>
  <c r="C36" i="7"/>
  <c r="B36" i="7"/>
  <c r="DV35" i="7"/>
  <c r="AS35" i="7"/>
  <c r="AL35" i="7"/>
  <c r="C35" i="7"/>
  <c r="B35" i="7"/>
  <c r="DV34" i="7"/>
  <c r="AS34" i="7"/>
  <c r="AL34" i="7"/>
  <c r="C34" i="7"/>
  <c r="B34" i="7"/>
  <c r="DV33" i="7"/>
  <c r="AS33" i="7"/>
  <c r="AL33" i="7"/>
  <c r="C33" i="7"/>
  <c r="B33" i="7"/>
  <c r="DV32" i="7"/>
  <c r="AS32" i="7"/>
  <c r="AL32" i="7"/>
  <c r="C32" i="7"/>
  <c r="B32" i="7"/>
  <c r="DV31" i="7"/>
  <c r="AS31" i="7"/>
  <c r="AL31" i="7"/>
  <c r="C31" i="7"/>
  <c r="B31" i="7"/>
  <c r="DV30" i="7"/>
  <c r="AS30" i="7"/>
  <c r="AL30" i="7"/>
  <c r="C30" i="7"/>
  <c r="B30" i="7"/>
  <c r="DV29" i="7"/>
  <c r="AS29" i="7"/>
  <c r="AL29" i="7"/>
  <c r="C29" i="7"/>
  <c r="B29" i="7"/>
  <c r="DV28" i="7"/>
  <c r="AS28" i="7"/>
  <c r="AL28" i="7"/>
  <c r="C28" i="7"/>
  <c r="B28" i="7"/>
  <c r="DV27" i="7"/>
  <c r="AS27" i="7"/>
  <c r="AL27" i="7"/>
  <c r="C27" i="7"/>
  <c r="B27" i="7"/>
  <c r="DV26" i="7"/>
  <c r="AS26" i="7"/>
  <c r="AL26" i="7"/>
  <c r="C26" i="7"/>
  <c r="B26" i="7"/>
  <c r="DV25" i="7"/>
  <c r="AS25" i="7"/>
  <c r="AL25" i="7"/>
  <c r="C25" i="7"/>
  <c r="B25" i="7"/>
  <c r="DV24" i="7"/>
  <c r="AS24" i="7"/>
  <c r="AL24" i="7"/>
  <c r="C24" i="7"/>
  <c r="B24" i="7"/>
  <c r="DV23" i="7"/>
  <c r="AS23" i="7"/>
  <c r="AL23" i="7"/>
  <c r="C23" i="7"/>
  <c r="B23" i="7"/>
  <c r="DV22" i="7"/>
  <c r="AS22" i="7"/>
  <c r="C22" i="7"/>
  <c r="B22" i="7"/>
  <c r="DV21" i="7"/>
  <c r="AS21" i="7"/>
  <c r="C21" i="7"/>
  <c r="B21" i="7"/>
  <c r="DV20" i="7"/>
  <c r="AS20" i="7"/>
  <c r="C20" i="7"/>
  <c r="B20" i="7"/>
  <c r="DV19" i="7"/>
  <c r="AS19" i="7"/>
  <c r="C19" i="7"/>
  <c r="B19" i="7"/>
  <c r="DV18" i="7"/>
  <c r="AS18" i="7"/>
  <c r="C18" i="7"/>
  <c r="B18" i="7"/>
  <c r="DV17" i="7"/>
  <c r="AS17" i="7"/>
  <c r="C17" i="7"/>
  <c r="B17" i="7"/>
  <c r="DV16" i="7"/>
  <c r="AS16" i="7"/>
  <c r="C16" i="7"/>
  <c r="B16" i="7"/>
  <c r="DV15" i="7"/>
  <c r="AS15" i="7"/>
  <c r="C15" i="7"/>
  <c r="B15" i="7"/>
  <c r="DV14" i="7"/>
  <c r="AS14" i="7"/>
  <c r="C14" i="7"/>
  <c r="B14" i="7"/>
  <c r="DV13" i="7"/>
  <c r="AS13" i="7"/>
  <c r="C13" i="7"/>
  <c r="B13" i="7"/>
  <c r="DV12" i="7"/>
  <c r="AS12" i="7"/>
  <c r="C12" i="7"/>
  <c r="B12" i="7"/>
  <c r="DV11" i="7"/>
  <c r="AS11" i="7"/>
  <c r="C11" i="7"/>
  <c r="B11" i="7"/>
  <c r="DV10" i="7"/>
  <c r="AS10" i="7"/>
  <c r="C10" i="7"/>
  <c r="B10" i="7"/>
  <c r="DV9" i="7"/>
  <c r="AS9" i="7"/>
  <c r="C9" i="7"/>
  <c r="B9" i="7"/>
  <c r="DV8" i="7"/>
  <c r="AS8" i="7"/>
  <c r="C8" i="7"/>
  <c r="B8" i="7"/>
  <c r="DV7" i="7"/>
  <c r="AS7" i="7"/>
  <c r="C7" i="7"/>
  <c r="B7" i="7"/>
  <c r="DV6" i="7"/>
  <c r="AS6" i="7"/>
  <c r="C6" i="7"/>
  <c r="B6" i="7"/>
  <c r="DV5" i="7"/>
  <c r="AS5" i="7"/>
  <c r="C5" i="7"/>
  <c r="B5" i="7"/>
  <c r="DV4" i="7"/>
  <c r="AS4" i="7"/>
  <c r="C4" i="7"/>
  <c r="B4" i="7"/>
  <c r="DV3" i="7"/>
  <c r="AS3" i="7"/>
  <c r="C3" i="7"/>
  <c r="B3" i="7"/>
  <c r="N1691" i="5"/>
  <c r="N1690" i="5"/>
  <c r="H1690" i="5"/>
  <c r="N1689" i="5"/>
  <c r="H1689" i="5"/>
  <c r="N1688" i="5"/>
  <c r="H1688" i="5"/>
  <c r="N1687" i="5"/>
  <c r="H1687" i="5"/>
  <c r="N1686" i="5"/>
  <c r="H1686" i="5"/>
  <c r="N1685" i="5"/>
  <c r="H1685" i="5"/>
  <c r="N1684" i="5"/>
  <c r="H1684" i="5"/>
  <c r="N1683" i="5"/>
  <c r="H1683" i="5"/>
  <c r="N1682" i="5"/>
  <c r="H1682" i="5"/>
  <c r="N1681" i="5"/>
  <c r="H1681" i="5"/>
  <c r="H1680" i="5"/>
  <c r="H1679" i="5"/>
  <c r="N1678" i="5"/>
  <c r="H1678" i="5"/>
  <c r="N1677" i="5"/>
  <c r="H1677" i="5"/>
  <c r="N1676" i="5"/>
  <c r="H1676" i="5"/>
  <c r="N1675" i="5"/>
  <c r="H1675" i="5"/>
  <c r="N1674" i="5"/>
  <c r="H1674" i="5"/>
  <c r="N1673" i="5"/>
  <c r="H1673" i="5"/>
  <c r="N1672" i="5"/>
  <c r="H1672" i="5"/>
  <c r="N1671" i="5"/>
  <c r="H1671" i="5"/>
  <c r="N1670" i="5"/>
  <c r="H1670" i="5"/>
  <c r="N1669" i="5"/>
  <c r="H1669" i="5"/>
  <c r="N1668" i="5"/>
  <c r="H1668" i="5"/>
  <c r="N1667" i="5"/>
  <c r="H1667" i="5"/>
  <c r="N1666" i="5"/>
  <c r="H1666" i="5"/>
  <c r="N1665" i="5"/>
  <c r="H1665" i="5"/>
  <c r="N1664" i="5"/>
  <c r="H1664" i="5"/>
  <c r="N1663" i="5"/>
  <c r="H1663" i="5"/>
  <c r="N1662" i="5"/>
  <c r="H1662" i="5"/>
  <c r="N1661" i="5"/>
  <c r="H1661" i="5"/>
  <c r="N1660" i="5"/>
  <c r="H1660" i="5"/>
  <c r="N1659" i="5"/>
  <c r="H1659" i="5"/>
  <c r="N1658" i="5"/>
  <c r="H1658" i="5"/>
  <c r="N1657" i="5"/>
  <c r="I1688" i="5"/>
  <c r="J1687" i="5"/>
  <c r="I1686" i="5"/>
  <c r="J1685" i="5"/>
  <c r="J1683" i="5"/>
  <c r="I1683" i="5"/>
  <c r="J1682" i="5"/>
  <c r="I1682" i="5"/>
  <c r="J1681" i="5"/>
  <c r="I1681" i="5"/>
  <c r="J1680" i="5"/>
  <c r="I1680" i="5"/>
  <c r="I1677" i="5"/>
  <c r="J1676" i="5"/>
  <c r="J1674" i="5"/>
  <c r="I1673" i="5"/>
  <c r="I1672" i="5"/>
  <c r="J1671" i="5"/>
  <c r="I1671" i="5"/>
  <c r="J1670" i="5"/>
  <c r="I1669" i="5"/>
  <c r="J1666" i="5"/>
  <c r="I1666" i="5"/>
  <c r="J1665" i="5"/>
  <c r="I1664" i="5"/>
  <c r="J1663" i="5"/>
  <c r="I1663" i="5"/>
  <c r="J1662" i="5"/>
  <c r="I1662" i="5"/>
  <c r="J1661" i="5"/>
  <c r="I1661" i="5"/>
  <c r="J1660" i="5"/>
  <c r="I1659" i="5"/>
  <c r="I1658" i="5"/>
  <c r="I1657" i="5" a="1"/>
  <c r="H1657" i="5"/>
  <c r="F1657" i="5" a="1"/>
  <c r="E1688" i="5"/>
  <c r="E1687" i="5"/>
  <c r="E1686" i="5"/>
  <c r="E1680" i="5"/>
  <c r="E1679" i="5"/>
  <c r="E1677" i="5"/>
  <c r="E1669" i="5"/>
  <c r="E1666" i="5"/>
  <c r="E1665" i="5"/>
  <c r="E1664" i="5"/>
  <c r="E1657" i="5" a="1"/>
  <c r="E1678" i="5" s="1"/>
  <c r="AT1648" i="5"/>
  <c r="AM1648" i="5"/>
  <c r="V1648" i="5"/>
  <c r="J1648" i="5"/>
  <c r="I1648" i="5"/>
  <c r="H1648" i="5"/>
  <c r="G1648" i="5"/>
  <c r="D1648" i="5"/>
  <c r="C1648" i="5"/>
  <c r="B1648" i="5"/>
  <c r="AU1647" i="5"/>
  <c r="AU1648" i="5" s="1"/>
  <c r="AT1647" i="5"/>
  <c r="AM1647" i="5"/>
  <c r="V1647" i="5"/>
  <c r="I1647" i="5"/>
  <c r="H1647" i="5"/>
  <c r="G1647" i="5"/>
  <c r="D1647" i="5"/>
  <c r="C1647" i="5"/>
  <c r="B1647" i="5"/>
  <c r="AU1646" i="5"/>
  <c r="AT1646" i="5"/>
  <c r="AM1646" i="5"/>
  <c r="V1646" i="5"/>
  <c r="J1646" i="5"/>
  <c r="I1646" i="5"/>
  <c r="H1646" i="5"/>
  <c r="G1646" i="5"/>
  <c r="D1646" i="5"/>
  <c r="C1646" i="5"/>
  <c r="B1646" i="5"/>
  <c r="AU1645" i="5"/>
  <c r="AT1644" i="5"/>
  <c r="AM1644" i="5"/>
  <c r="V1644" i="5"/>
  <c r="J1644" i="5"/>
  <c r="I1644" i="5"/>
  <c r="H1644" i="5"/>
  <c r="G1644" i="5"/>
  <c r="D1644" i="5"/>
  <c r="C1644" i="5"/>
  <c r="B1644" i="5"/>
  <c r="AU1643" i="5"/>
  <c r="AT1643" i="5"/>
  <c r="AM1643" i="5"/>
  <c r="V1643" i="5"/>
  <c r="J1643" i="5"/>
  <c r="I1643" i="5"/>
  <c r="H1643" i="5"/>
  <c r="G1643" i="5"/>
  <c r="D1643" i="5"/>
  <c r="C1643" i="5"/>
  <c r="B1643" i="5"/>
  <c r="AU1642" i="5"/>
  <c r="AT1642" i="5"/>
  <c r="AM1642" i="5"/>
  <c r="V1642" i="5"/>
  <c r="J1642" i="5"/>
  <c r="I1642" i="5"/>
  <c r="H1642" i="5"/>
  <c r="G1642" i="5"/>
  <c r="D1642" i="5"/>
  <c r="C1642" i="5"/>
  <c r="B1642" i="5"/>
  <c r="AU1641" i="5"/>
  <c r="AT1641" i="5"/>
  <c r="AN1641" i="5"/>
  <c r="AM1641" i="5"/>
  <c r="AF1641" i="5"/>
  <c r="V1641" i="5"/>
  <c r="J1641" i="5"/>
  <c r="I1641" i="5"/>
  <c r="H1641" i="5"/>
  <c r="G1641" i="5"/>
  <c r="F1641" i="5"/>
  <c r="D1641" i="5"/>
  <c r="C1641" i="5"/>
  <c r="B1641" i="5"/>
  <c r="AU1640" i="5"/>
  <c r="AT1640" i="5"/>
  <c r="AN1640" i="5"/>
  <c r="AM1640" i="5"/>
  <c r="AF1640" i="5"/>
  <c r="V1640" i="5"/>
  <c r="J1640" i="5"/>
  <c r="I1640" i="5"/>
  <c r="H1640" i="5"/>
  <c r="G1640" i="5"/>
  <c r="F1640" i="5"/>
  <c r="D1640" i="5"/>
  <c r="C1640" i="5"/>
  <c r="B1640" i="5"/>
  <c r="AU1639" i="5"/>
  <c r="AT1639" i="5"/>
  <c r="AN1639" i="5"/>
  <c r="AM1639" i="5"/>
  <c r="AF1639" i="5"/>
  <c r="AD1639" i="5"/>
  <c r="V1639" i="5"/>
  <c r="J1639" i="5"/>
  <c r="I1639" i="5"/>
  <c r="H1639" i="5"/>
  <c r="G1639" i="5"/>
  <c r="F1639" i="5"/>
  <c r="D1639" i="5"/>
  <c r="C1639" i="5"/>
  <c r="B1639" i="5"/>
  <c r="AU1638" i="5"/>
  <c r="AT1638" i="5"/>
  <c r="AN1638" i="5"/>
  <c r="AM1638" i="5"/>
  <c r="AF1638" i="5"/>
  <c r="AD1638" i="5"/>
  <c r="V1638" i="5"/>
  <c r="J1638" i="5"/>
  <c r="I1638" i="5"/>
  <c r="H1638" i="5"/>
  <c r="G1638" i="5"/>
  <c r="F1638" i="5"/>
  <c r="D1638" i="5"/>
  <c r="C1638" i="5"/>
  <c r="B1638" i="5"/>
  <c r="AU1637" i="5"/>
  <c r="AT1636" i="5"/>
  <c r="AM1636" i="5"/>
  <c r="V1636" i="5"/>
  <c r="J1636" i="5"/>
  <c r="I1636" i="5"/>
  <c r="H1636" i="5"/>
  <c r="G1636" i="5"/>
  <c r="D1636" i="5"/>
  <c r="C1636" i="5"/>
  <c r="B1636" i="5"/>
  <c r="AU1635" i="5"/>
  <c r="AT1635" i="5"/>
  <c r="AM1635" i="5"/>
  <c r="V1635" i="5"/>
  <c r="J1635" i="5"/>
  <c r="I1635" i="5"/>
  <c r="H1635" i="5"/>
  <c r="G1635" i="5"/>
  <c r="D1635" i="5"/>
  <c r="C1635" i="5"/>
  <c r="B1635" i="5"/>
  <c r="AU1634" i="5"/>
  <c r="AT1634" i="5"/>
  <c r="AR1634" i="5"/>
  <c r="AQ1634" i="5"/>
  <c r="AP1634" i="5"/>
  <c r="AM1634" i="5"/>
  <c r="AK1634" i="5"/>
  <c r="AJ1634" i="5"/>
  <c r="AI1634" i="5"/>
  <c r="AH1634" i="5"/>
  <c r="AF1634" i="5"/>
  <c r="V1634" i="5"/>
  <c r="J1634" i="5"/>
  <c r="I1634" i="5"/>
  <c r="H1634" i="5"/>
  <c r="G1634" i="5"/>
  <c r="D1634" i="5"/>
  <c r="C1634" i="5"/>
  <c r="B1634" i="5"/>
  <c r="AU1633" i="5"/>
  <c r="AT1633" i="5"/>
  <c r="AN1633" i="5"/>
  <c r="AM1633" i="5"/>
  <c r="AF1633" i="5"/>
  <c r="V1633" i="5"/>
  <c r="J1633" i="5"/>
  <c r="I1633" i="5"/>
  <c r="H1633" i="5"/>
  <c r="G1633" i="5"/>
  <c r="D1633" i="5"/>
  <c r="C1633" i="5"/>
  <c r="B1633" i="5"/>
  <c r="AU1632" i="5"/>
  <c r="AT1632" i="5"/>
  <c r="AN1632" i="5"/>
  <c r="AM1632" i="5"/>
  <c r="AF1632" i="5"/>
  <c r="V1632" i="5"/>
  <c r="J1632" i="5"/>
  <c r="I1632" i="5"/>
  <c r="H1632" i="5"/>
  <c r="G1632" i="5"/>
  <c r="F1632" i="5"/>
  <c r="D1632" i="5"/>
  <c r="C1632" i="5"/>
  <c r="B1632" i="5"/>
  <c r="AU1631" i="5"/>
  <c r="AT1631" i="5"/>
  <c r="AN1631" i="5"/>
  <c r="AM1631" i="5"/>
  <c r="AF1631" i="5"/>
  <c r="V1631" i="5"/>
  <c r="J1631" i="5"/>
  <c r="I1631" i="5"/>
  <c r="H1631" i="5"/>
  <c r="G1631" i="5"/>
  <c r="F1631" i="5"/>
  <c r="D1631" i="5"/>
  <c r="C1631" i="5"/>
  <c r="B1631" i="5"/>
  <c r="AU1630" i="5"/>
  <c r="AT1630" i="5"/>
  <c r="AN1630" i="5"/>
  <c r="AM1630" i="5"/>
  <c r="AF1630" i="5"/>
  <c r="V1630" i="5"/>
  <c r="J1630" i="5"/>
  <c r="I1630" i="5"/>
  <c r="H1630" i="5"/>
  <c r="G1630" i="5"/>
  <c r="F1630" i="5"/>
  <c r="D1630" i="5"/>
  <c r="C1630" i="5"/>
  <c r="B1630" i="5"/>
  <c r="AU1629" i="5"/>
  <c r="AT1629" i="5"/>
  <c r="AN1629" i="5"/>
  <c r="AM1629" i="5"/>
  <c r="AF1629" i="5"/>
  <c r="V1629" i="5"/>
  <c r="J1629" i="5"/>
  <c r="I1629" i="5"/>
  <c r="H1629" i="5"/>
  <c r="G1629" i="5"/>
  <c r="F1629" i="5"/>
  <c r="D1629" i="5"/>
  <c r="C1629" i="5"/>
  <c r="B1629" i="5"/>
  <c r="AU1628" i="5"/>
  <c r="AT1628" i="5"/>
  <c r="AN1628" i="5"/>
  <c r="AM1628" i="5"/>
  <c r="AF1628" i="5"/>
  <c r="V1628" i="5"/>
  <c r="J1628" i="5"/>
  <c r="I1628" i="5"/>
  <c r="H1628" i="5"/>
  <c r="G1628" i="5"/>
  <c r="F1628" i="5"/>
  <c r="D1628" i="5"/>
  <c r="C1628" i="5"/>
  <c r="B1628" i="5"/>
  <c r="AU1627" i="5"/>
  <c r="AT1627" i="5"/>
  <c r="AN1627" i="5"/>
  <c r="AM1627" i="5"/>
  <c r="AF1627" i="5"/>
  <c r="V1627" i="5"/>
  <c r="J1627" i="5"/>
  <c r="I1627" i="5"/>
  <c r="H1627" i="5"/>
  <c r="G1627" i="5"/>
  <c r="F1627" i="5"/>
  <c r="D1627" i="5"/>
  <c r="C1627" i="5"/>
  <c r="B1627" i="5"/>
  <c r="AU1626" i="5"/>
  <c r="AT1626" i="5"/>
  <c r="AN1626" i="5"/>
  <c r="AM1626" i="5"/>
  <c r="AF1626" i="5"/>
  <c r="V1626" i="5"/>
  <c r="J1626" i="5"/>
  <c r="I1626" i="5"/>
  <c r="H1626" i="5"/>
  <c r="G1626" i="5"/>
  <c r="F1626" i="5"/>
  <c r="D1626" i="5"/>
  <c r="C1626" i="5"/>
  <c r="B1626" i="5"/>
  <c r="AU1625" i="5"/>
  <c r="AT1624" i="5"/>
  <c r="AM1624" i="5"/>
  <c r="V1624" i="5"/>
  <c r="J1624" i="5"/>
  <c r="I1624" i="5"/>
  <c r="H1624" i="5"/>
  <c r="G1624" i="5"/>
  <c r="D1624" i="5"/>
  <c r="C1624" i="5"/>
  <c r="B1624" i="5"/>
  <c r="AU1623" i="5"/>
  <c r="AT1623" i="5"/>
  <c r="AM1623" i="5"/>
  <c r="V1623" i="5"/>
  <c r="J1623" i="5"/>
  <c r="I1623" i="5"/>
  <c r="H1623" i="5"/>
  <c r="G1623" i="5"/>
  <c r="D1623" i="5"/>
  <c r="C1623" i="5"/>
  <c r="B1623" i="5"/>
  <c r="AU1622" i="5"/>
  <c r="AT1622" i="5"/>
  <c r="AM1622" i="5"/>
  <c r="V1622" i="5"/>
  <c r="J1622" i="5"/>
  <c r="I1622" i="5"/>
  <c r="H1622" i="5"/>
  <c r="G1622" i="5"/>
  <c r="D1622" i="5"/>
  <c r="C1622" i="5"/>
  <c r="B1622" i="5"/>
  <c r="AU1621" i="5"/>
  <c r="AT1621" i="5"/>
  <c r="AM1621" i="5"/>
  <c r="V1621" i="5"/>
  <c r="J1621" i="5"/>
  <c r="I1621" i="5"/>
  <c r="H1621" i="5"/>
  <c r="G1621" i="5"/>
  <c r="D1621" i="5"/>
  <c r="C1621" i="5"/>
  <c r="B1621" i="5"/>
  <c r="AY1620" i="5"/>
  <c r="AU1620" i="5"/>
  <c r="AT1620" i="5"/>
  <c r="AM1620" i="5"/>
  <c r="V1620" i="5"/>
  <c r="J1620" i="5"/>
  <c r="I1620" i="5"/>
  <c r="H1620" i="5"/>
  <c r="G1620" i="5"/>
  <c r="D1620" i="5"/>
  <c r="C1620" i="5"/>
  <c r="B1620" i="5"/>
  <c r="AU1619" i="5"/>
  <c r="AT1619" i="5"/>
  <c r="AQ1619" i="5"/>
  <c r="AM1619" i="5"/>
  <c r="V1619" i="5"/>
  <c r="I1619" i="5"/>
  <c r="H1619" i="5"/>
  <c r="G1619" i="5"/>
  <c r="D1619" i="5"/>
  <c r="C1619" i="5"/>
  <c r="B1619" i="5"/>
  <c r="AU1618" i="5"/>
  <c r="AT1618" i="5"/>
  <c r="AQ1618" i="5"/>
  <c r="AM1618" i="5"/>
  <c r="V1618" i="5"/>
  <c r="I1618" i="5"/>
  <c r="H1618" i="5"/>
  <c r="G1618" i="5"/>
  <c r="D1618" i="5"/>
  <c r="C1618" i="5"/>
  <c r="B1618" i="5"/>
  <c r="AU1617" i="5"/>
  <c r="J1617" i="5"/>
  <c r="AF1609" i="5"/>
  <c r="AG1609" i="5" s="1"/>
  <c r="AD1609" i="5"/>
  <c r="AC1609" i="5"/>
  <c r="AB1609" i="5"/>
  <c r="AA1609" i="5"/>
  <c r="X1609" i="5"/>
  <c r="Z1609" i="5" s="1"/>
  <c r="W1609" i="5"/>
  <c r="T1609" i="5"/>
  <c r="S1609" i="5"/>
  <c r="R1609" i="5"/>
  <c r="Q1609" i="5"/>
  <c r="P1609" i="5"/>
  <c r="U1609" i="5" s="1"/>
  <c r="O1609" i="5"/>
  <c r="N1609" i="5"/>
  <c r="M1609" i="5"/>
  <c r="K1609" i="5"/>
  <c r="AY1608" i="5"/>
  <c r="AW1608" i="5"/>
  <c r="AX1608" i="5" s="1"/>
  <c r="AV1608" i="5"/>
  <c r="AF1608" i="5"/>
  <c r="AG1608" i="5" s="1"/>
  <c r="AD1608" i="5"/>
  <c r="AC1608" i="5"/>
  <c r="AB1608" i="5"/>
  <c r="AA1608" i="5"/>
  <c r="X1608" i="5"/>
  <c r="W1608" i="5"/>
  <c r="T1608" i="5"/>
  <c r="S1608" i="5"/>
  <c r="P1608" i="5"/>
  <c r="O1608" i="5"/>
  <c r="N1608" i="5"/>
  <c r="U1608" i="5" s="1"/>
  <c r="M1608" i="5"/>
  <c r="K1608" i="5"/>
  <c r="F1608" i="5"/>
  <c r="R1608" i="5" s="1"/>
  <c r="E1608" i="5"/>
  <c r="Q1608" i="5" s="1"/>
  <c r="AY1607" i="5"/>
  <c r="AW1607" i="5"/>
  <c r="AV1607" i="5"/>
  <c r="AX1607" i="5" s="1"/>
  <c r="AF1607" i="5"/>
  <c r="AG1607" i="5" s="1"/>
  <c r="AD1607" i="5"/>
  <c r="AC1607" i="5"/>
  <c r="AB1607" i="5"/>
  <c r="AA1607" i="5"/>
  <c r="Z1607" i="5"/>
  <c r="X1607" i="5"/>
  <c r="Y1607" i="5" s="1"/>
  <c r="T1607" i="5"/>
  <c r="S1607" i="5"/>
  <c r="Q1607" i="5"/>
  <c r="P1607" i="5"/>
  <c r="U1607" i="5" s="1"/>
  <c r="O1607" i="5"/>
  <c r="N1607" i="5"/>
  <c r="M1607" i="5"/>
  <c r="K1607" i="5"/>
  <c r="F1607" i="5"/>
  <c r="E1607" i="5"/>
  <c r="AY1606" i="5"/>
  <c r="AW1606" i="5"/>
  <c r="AV1606" i="5"/>
  <c r="AF1606" i="5"/>
  <c r="AG1606" i="5" s="1"/>
  <c r="AD1606" i="5"/>
  <c r="AC1606" i="5"/>
  <c r="AB1606" i="5"/>
  <c r="AA1606" i="5"/>
  <c r="Y1606" i="5"/>
  <c r="X1606" i="5"/>
  <c r="W1606" i="5"/>
  <c r="T1606" i="5"/>
  <c r="S1606" i="5"/>
  <c r="Q1606" i="5"/>
  <c r="P1606" i="5"/>
  <c r="U1606" i="5" s="1"/>
  <c r="O1606" i="5"/>
  <c r="N1606" i="5"/>
  <c r="M1606" i="5"/>
  <c r="K1606" i="5"/>
  <c r="F1606" i="5"/>
  <c r="R1606" i="5" s="1"/>
  <c r="E1606" i="5"/>
  <c r="AY1605" i="5"/>
  <c r="AW1605" i="5"/>
  <c r="AV1605" i="5"/>
  <c r="AF1605" i="5"/>
  <c r="AG1605" i="5" s="1"/>
  <c r="AD1605" i="5"/>
  <c r="AC1605" i="5"/>
  <c r="AB1605" i="5"/>
  <c r="AA1605" i="5"/>
  <c r="Y1605" i="5"/>
  <c r="X1605" i="5"/>
  <c r="T1605" i="5"/>
  <c r="S1605" i="5"/>
  <c r="P1605" i="5"/>
  <c r="U1605" i="5" s="1"/>
  <c r="O1605" i="5"/>
  <c r="N1605" i="5"/>
  <c r="M1605" i="5"/>
  <c r="K1605" i="5"/>
  <c r="F1605" i="5"/>
  <c r="E1605" i="5"/>
  <c r="Q1605" i="5" s="1"/>
  <c r="AY1604" i="5"/>
  <c r="AW1604" i="5"/>
  <c r="AV1604" i="5"/>
  <c r="AF1604" i="5"/>
  <c r="AG1604" i="5" s="1"/>
  <c r="AD1604" i="5"/>
  <c r="AC1604" i="5"/>
  <c r="AB1604" i="5"/>
  <c r="AA1604" i="5"/>
  <c r="X1604" i="5"/>
  <c r="T1604" i="5"/>
  <c r="S1604" i="5"/>
  <c r="P1604" i="5"/>
  <c r="O1604" i="5"/>
  <c r="N1604" i="5"/>
  <c r="M1604" i="5"/>
  <c r="K1604" i="5"/>
  <c r="F1604" i="5"/>
  <c r="E1604" i="5"/>
  <c r="Q1604" i="5" s="1"/>
  <c r="AY1603" i="5"/>
  <c r="AX1603" i="5"/>
  <c r="AW1603" i="5"/>
  <c r="AV1603" i="5"/>
  <c r="AF1603" i="5"/>
  <c r="AG1603" i="5" s="1"/>
  <c r="AD1603" i="5"/>
  <c r="AC1603" i="5"/>
  <c r="AB1603" i="5"/>
  <c r="AA1603" i="5"/>
  <c r="X1603" i="5"/>
  <c r="T1603" i="5"/>
  <c r="S1603" i="5"/>
  <c r="P1603" i="5"/>
  <c r="U1603" i="5" s="1"/>
  <c r="O1603" i="5"/>
  <c r="N1603" i="5"/>
  <c r="M1603" i="5"/>
  <c r="K1603" i="5"/>
  <c r="F1603" i="5"/>
  <c r="E1603" i="5"/>
  <c r="Q1603" i="5" s="1"/>
  <c r="AY1602" i="5"/>
  <c r="AW1602" i="5"/>
  <c r="AX1602" i="5" s="1"/>
  <c r="AV1602" i="5"/>
  <c r="AF1602" i="5"/>
  <c r="AG1602" i="5" s="1"/>
  <c r="AD1602" i="5"/>
  <c r="AC1602" i="5"/>
  <c r="AB1602" i="5"/>
  <c r="AA1602" i="5"/>
  <c r="X1602" i="5"/>
  <c r="Y1602" i="5" s="1"/>
  <c r="T1602" i="5"/>
  <c r="S1602" i="5"/>
  <c r="P1602" i="5"/>
  <c r="O1602" i="5"/>
  <c r="N1602" i="5"/>
  <c r="M1602" i="5"/>
  <c r="K1602" i="5"/>
  <c r="F1602" i="5"/>
  <c r="E1602" i="5"/>
  <c r="Q1602" i="5" s="1"/>
  <c r="AY1601" i="5"/>
  <c r="AW1601" i="5"/>
  <c r="AV1601" i="5"/>
  <c r="AX1601" i="5" s="1"/>
  <c r="AF1601" i="5"/>
  <c r="AG1601" i="5" s="1"/>
  <c r="AD1601" i="5"/>
  <c r="AC1601" i="5"/>
  <c r="AB1601" i="5"/>
  <c r="AA1601" i="5"/>
  <c r="Z1601" i="5"/>
  <c r="X1601" i="5"/>
  <c r="Y1601" i="5" s="1"/>
  <c r="W1601" i="5"/>
  <c r="T1601" i="5"/>
  <c r="S1601" i="5"/>
  <c r="R1601" i="5"/>
  <c r="P1601" i="5"/>
  <c r="O1601" i="5"/>
  <c r="N1601" i="5"/>
  <c r="M1601" i="5"/>
  <c r="K1601" i="5"/>
  <c r="F1601" i="5"/>
  <c r="E1601" i="5"/>
  <c r="Q1601" i="5" s="1"/>
  <c r="AY1600" i="5"/>
  <c r="AW1600" i="5"/>
  <c r="AV1600" i="5"/>
  <c r="AF1600" i="5"/>
  <c r="AG1600" i="5" s="1"/>
  <c r="AD1600" i="5"/>
  <c r="AC1600" i="5"/>
  <c r="AB1600" i="5"/>
  <c r="AA1600" i="5"/>
  <c r="Y1600" i="5"/>
  <c r="X1600" i="5"/>
  <c r="T1600" i="5"/>
  <c r="S1600" i="5"/>
  <c r="P1600" i="5"/>
  <c r="U1600" i="5" s="1"/>
  <c r="O1600" i="5"/>
  <c r="N1600" i="5"/>
  <c r="M1600" i="5"/>
  <c r="K1600" i="5"/>
  <c r="F1600" i="5"/>
  <c r="E1600" i="5"/>
  <c r="Q1600" i="5" s="1"/>
  <c r="AY1599" i="5"/>
  <c r="AW1599" i="5"/>
  <c r="AX1599" i="5" s="1"/>
  <c r="AV1599" i="5"/>
  <c r="AF1599" i="5"/>
  <c r="AG1599" i="5" s="1"/>
  <c r="AD1599" i="5"/>
  <c r="AC1599" i="5"/>
  <c r="AB1599" i="5"/>
  <c r="AA1599" i="5"/>
  <c r="X1599" i="5"/>
  <c r="T1599" i="5"/>
  <c r="S1599" i="5"/>
  <c r="P1599" i="5"/>
  <c r="O1599" i="5"/>
  <c r="N1599" i="5"/>
  <c r="U1599" i="5" s="1"/>
  <c r="M1599" i="5"/>
  <c r="K1599" i="5"/>
  <c r="F1599" i="5"/>
  <c r="E1599" i="5"/>
  <c r="Q1599" i="5" s="1"/>
  <c r="AY1598" i="5"/>
  <c r="AW1598" i="5"/>
  <c r="AV1598" i="5"/>
  <c r="AX1598" i="5" s="1"/>
  <c r="AF1598" i="5"/>
  <c r="AG1598" i="5" s="1"/>
  <c r="AD1598" i="5"/>
  <c r="AC1598" i="5"/>
  <c r="AB1598" i="5"/>
  <c r="AA1598" i="5"/>
  <c r="Z1598" i="5"/>
  <c r="Y1598" i="5"/>
  <c r="X1598" i="5"/>
  <c r="W1598" i="5"/>
  <c r="T1598" i="5"/>
  <c r="S1598" i="5"/>
  <c r="P1598" i="5"/>
  <c r="O1598" i="5"/>
  <c r="N1598" i="5"/>
  <c r="M1598" i="5"/>
  <c r="K1598" i="5"/>
  <c r="F1598" i="5"/>
  <c r="R1598" i="5" s="1"/>
  <c r="E1598" i="5"/>
  <c r="Q1598" i="5" s="1"/>
  <c r="AY1597" i="5"/>
  <c r="AW1597" i="5"/>
  <c r="AX1597" i="5" s="1"/>
  <c r="AV1597" i="5"/>
  <c r="AF1597" i="5"/>
  <c r="AG1597" i="5" s="1"/>
  <c r="AD1597" i="5"/>
  <c r="AC1597" i="5"/>
  <c r="AB1597" i="5"/>
  <c r="AA1597" i="5"/>
  <c r="X1597" i="5"/>
  <c r="T1597" i="5"/>
  <c r="S1597" i="5"/>
  <c r="P1597" i="5"/>
  <c r="O1597" i="5"/>
  <c r="N1597" i="5"/>
  <c r="M1597" i="5"/>
  <c r="K1597" i="5"/>
  <c r="F1597" i="5"/>
  <c r="E1597" i="5"/>
  <c r="Q1597" i="5" s="1"/>
  <c r="AY1596" i="5"/>
  <c r="AW1596" i="5"/>
  <c r="AX1596" i="5" s="1"/>
  <c r="AV1596" i="5"/>
  <c r="AF1596" i="5"/>
  <c r="AG1596" i="5" s="1"/>
  <c r="AD1596" i="5"/>
  <c r="AC1596" i="5"/>
  <c r="AB1596" i="5"/>
  <c r="AA1596" i="5"/>
  <c r="X1596" i="5"/>
  <c r="Y1596" i="5" s="1"/>
  <c r="T1596" i="5"/>
  <c r="S1596" i="5"/>
  <c r="Q1596" i="5"/>
  <c r="P1596" i="5"/>
  <c r="O1596" i="5"/>
  <c r="N1596" i="5"/>
  <c r="M1596" i="5"/>
  <c r="K1596" i="5"/>
  <c r="F1596" i="5"/>
  <c r="E1596" i="5"/>
  <c r="AY1595" i="5"/>
  <c r="AW1595" i="5"/>
  <c r="AX1595" i="5" s="1"/>
  <c r="AV1595" i="5"/>
  <c r="AF1595" i="5"/>
  <c r="AG1595" i="5" s="1"/>
  <c r="AD1595" i="5"/>
  <c r="AC1595" i="5"/>
  <c r="AB1595" i="5"/>
  <c r="AA1595" i="5"/>
  <c r="X1595" i="5"/>
  <c r="Z1595" i="5" s="1"/>
  <c r="W1595" i="5"/>
  <c r="T1595" i="5"/>
  <c r="S1595" i="5"/>
  <c r="Q1595" i="5"/>
  <c r="P1595" i="5"/>
  <c r="U1595" i="5" s="1"/>
  <c r="O1595" i="5"/>
  <c r="N1595" i="5"/>
  <c r="M1595" i="5"/>
  <c r="K1595" i="5"/>
  <c r="F1595" i="5"/>
  <c r="R1595" i="5" s="1"/>
  <c r="E1595" i="5"/>
  <c r="AY1594" i="5"/>
  <c r="AW1594" i="5"/>
  <c r="AX1594" i="5" s="1"/>
  <c r="AV1594" i="5"/>
  <c r="AF1594" i="5"/>
  <c r="AG1594" i="5" s="1"/>
  <c r="AD1594" i="5"/>
  <c r="AC1594" i="5"/>
  <c r="AB1594" i="5"/>
  <c r="AA1594" i="5"/>
  <c r="X1594" i="5"/>
  <c r="Z1594" i="5" s="1"/>
  <c r="T1594" i="5"/>
  <c r="S1594" i="5"/>
  <c r="P1594" i="5"/>
  <c r="O1594" i="5"/>
  <c r="N1594" i="5"/>
  <c r="U1594" i="5" s="1"/>
  <c r="M1594" i="5"/>
  <c r="K1594" i="5"/>
  <c r="F1594" i="5"/>
  <c r="E1594" i="5"/>
  <c r="Q1594" i="5" s="1"/>
  <c r="AY1593" i="5"/>
  <c r="AW1593" i="5"/>
  <c r="AV1593" i="5"/>
  <c r="AX1593" i="5" s="1"/>
  <c r="AF1593" i="5"/>
  <c r="AG1593" i="5" s="1"/>
  <c r="AD1593" i="5"/>
  <c r="AC1593" i="5"/>
  <c r="AB1593" i="5"/>
  <c r="AA1593" i="5"/>
  <c r="X1593" i="5"/>
  <c r="W1593" i="5"/>
  <c r="T1593" i="5"/>
  <c r="S1593" i="5"/>
  <c r="Q1593" i="5"/>
  <c r="P1593" i="5"/>
  <c r="O1593" i="5"/>
  <c r="N1593" i="5"/>
  <c r="M1593" i="5"/>
  <c r="K1593" i="5"/>
  <c r="F1593" i="5"/>
  <c r="R1593" i="5" s="1"/>
  <c r="E1593" i="5"/>
  <c r="AY1592" i="5"/>
  <c r="AW1592" i="5"/>
  <c r="AX1592" i="5" s="1"/>
  <c r="AV1592" i="5"/>
  <c r="AF1592" i="5"/>
  <c r="AG1592" i="5" s="1"/>
  <c r="AD1592" i="5"/>
  <c r="AC1592" i="5"/>
  <c r="AB1592" i="5"/>
  <c r="AA1592" i="5"/>
  <c r="X1592" i="5"/>
  <c r="Z1592" i="5" s="1"/>
  <c r="W1592" i="5"/>
  <c r="U1592" i="5"/>
  <c r="T1592" i="5"/>
  <c r="S1592" i="5"/>
  <c r="R1592" i="5"/>
  <c r="Q1592" i="5"/>
  <c r="P1592" i="5"/>
  <c r="O1592" i="5"/>
  <c r="N1592" i="5"/>
  <c r="M1592" i="5"/>
  <c r="K1592" i="5"/>
  <c r="F1592" i="5"/>
  <c r="E1592" i="5"/>
  <c r="AY1591" i="5"/>
  <c r="AW1591" i="5"/>
  <c r="AV1591" i="5"/>
  <c r="AF1591" i="5"/>
  <c r="AG1591" i="5" s="1"/>
  <c r="AD1591" i="5"/>
  <c r="AC1591" i="5"/>
  <c r="AB1591" i="5"/>
  <c r="AA1591" i="5"/>
  <c r="X1591" i="5"/>
  <c r="W1591" i="5"/>
  <c r="U1591" i="5"/>
  <c r="T1591" i="5"/>
  <c r="S1591" i="5"/>
  <c r="P1591" i="5"/>
  <c r="O1591" i="5"/>
  <c r="N1591" i="5"/>
  <c r="M1591" i="5"/>
  <c r="K1591" i="5"/>
  <c r="F1591" i="5"/>
  <c r="R1591" i="5" s="1"/>
  <c r="E1591" i="5"/>
  <c r="Q1591" i="5" s="1"/>
  <c r="AY1590" i="5"/>
  <c r="AW1590" i="5"/>
  <c r="AX1590" i="5" s="1"/>
  <c r="AV1590" i="5"/>
  <c r="AF1590" i="5"/>
  <c r="AG1590" i="5" s="1"/>
  <c r="AD1590" i="5"/>
  <c r="AC1590" i="5"/>
  <c r="AB1590" i="5"/>
  <c r="AA1590" i="5"/>
  <c r="Y1590" i="5"/>
  <c r="X1590" i="5"/>
  <c r="Z1590" i="5" s="1"/>
  <c r="W1590" i="5"/>
  <c r="T1590" i="5"/>
  <c r="S1590" i="5"/>
  <c r="R1590" i="5"/>
  <c r="P1590" i="5"/>
  <c r="O1590" i="5"/>
  <c r="N1590" i="5"/>
  <c r="M1590" i="5"/>
  <c r="K1590" i="5"/>
  <c r="F1590" i="5"/>
  <c r="E1590" i="5"/>
  <c r="Q1590" i="5" s="1"/>
  <c r="AY1589" i="5"/>
  <c r="AW1589" i="5"/>
  <c r="AV1589" i="5"/>
  <c r="AF1589" i="5"/>
  <c r="AG1589" i="5" s="1"/>
  <c r="AD1589" i="5"/>
  <c r="AC1589" i="5"/>
  <c r="AB1589" i="5"/>
  <c r="AA1589" i="5"/>
  <c r="X1589" i="5"/>
  <c r="W1589" i="5"/>
  <c r="T1589" i="5"/>
  <c r="S1589" i="5"/>
  <c r="P1589" i="5"/>
  <c r="U1589" i="5" s="1"/>
  <c r="O1589" i="5"/>
  <c r="N1589" i="5"/>
  <c r="M1589" i="5"/>
  <c r="K1589" i="5"/>
  <c r="F1589" i="5"/>
  <c r="R1589" i="5" s="1"/>
  <c r="E1589" i="5"/>
  <c r="Q1589" i="5" s="1"/>
  <c r="AY1588" i="5"/>
  <c r="AW1588" i="5"/>
  <c r="AV1588" i="5"/>
  <c r="AF1588" i="5"/>
  <c r="AG1588" i="5" s="1"/>
  <c r="AD1588" i="5"/>
  <c r="AC1588" i="5"/>
  <c r="AB1588" i="5"/>
  <c r="AA1588" i="5"/>
  <c r="X1588" i="5"/>
  <c r="T1588" i="5"/>
  <c r="S1588" i="5"/>
  <c r="P1588" i="5"/>
  <c r="U1588" i="5" s="1"/>
  <c r="O1588" i="5"/>
  <c r="N1588" i="5"/>
  <c r="M1588" i="5"/>
  <c r="K1588" i="5"/>
  <c r="F1588" i="5"/>
  <c r="E1588" i="5"/>
  <c r="Q1588" i="5" s="1"/>
  <c r="AY1587" i="5"/>
  <c r="AW1587" i="5"/>
  <c r="AV1587" i="5"/>
  <c r="AX1587" i="5" s="1"/>
  <c r="AF1587" i="5"/>
  <c r="AG1587" i="5" s="1"/>
  <c r="AD1587" i="5"/>
  <c r="AC1587" i="5"/>
  <c r="AB1587" i="5"/>
  <c r="AA1587" i="5"/>
  <c r="Y1587" i="5"/>
  <c r="X1587" i="5"/>
  <c r="T1587" i="5"/>
  <c r="S1587" i="5"/>
  <c r="P1587" i="5"/>
  <c r="U1587" i="5" s="1"/>
  <c r="O1587" i="5"/>
  <c r="N1587" i="5"/>
  <c r="M1587" i="5"/>
  <c r="K1587" i="5"/>
  <c r="F1587" i="5"/>
  <c r="E1587" i="5"/>
  <c r="Q1587" i="5" s="1"/>
  <c r="AY1586" i="5"/>
  <c r="AX1586" i="5"/>
  <c r="AW1586" i="5"/>
  <c r="AV1586" i="5"/>
  <c r="AF1586" i="5"/>
  <c r="AG1586" i="5" s="1"/>
  <c r="AD1586" i="5"/>
  <c r="AC1586" i="5"/>
  <c r="AB1586" i="5"/>
  <c r="AA1586" i="5"/>
  <c r="Y1586" i="5"/>
  <c r="X1586" i="5"/>
  <c r="T1586" i="5"/>
  <c r="S1586" i="5"/>
  <c r="P1586" i="5"/>
  <c r="O1586" i="5"/>
  <c r="N1586" i="5"/>
  <c r="M1586" i="5"/>
  <c r="K1586" i="5"/>
  <c r="F1586" i="5"/>
  <c r="E1586" i="5"/>
  <c r="Q1586" i="5" s="1"/>
  <c r="AY1585" i="5"/>
  <c r="AW1585" i="5"/>
  <c r="AV1585" i="5"/>
  <c r="AF1585" i="5"/>
  <c r="AG1585" i="5" s="1"/>
  <c r="AD1585" i="5"/>
  <c r="AC1585" i="5"/>
  <c r="AB1585" i="5"/>
  <c r="AA1585" i="5"/>
  <c r="X1585" i="5"/>
  <c r="T1585" i="5"/>
  <c r="S1585" i="5"/>
  <c r="P1585" i="5"/>
  <c r="O1585" i="5"/>
  <c r="N1585" i="5"/>
  <c r="M1585" i="5"/>
  <c r="K1585" i="5"/>
  <c r="F1585" i="5"/>
  <c r="E1585" i="5"/>
  <c r="Q1585" i="5" s="1"/>
  <c r="AY1584" i="5"/>
  <c r="AW1584" i="5"/>
  <c r="AV1584" i="5"/>
  <c r="AF1584" i="5"/>
  <c r="AG1584" i="5" s="1"/>
  <c r="AD1584" i="5"/>
  <c r="AC1584" i="5"/>
  <c r="AB1584" i="5"/>
  <c r="AA1584" i="5"/>
  <c r="X1584" i="5"/>
  <c r="T1584" i="5"/>
  <c r="S1584" i="5"/>
  <c r="P1584" i="5"/>
  <c r="O1584" i="5"/>
  <c r="N1584" i="5"/>
  <c r="M1584" i="5"/>
  <c r="K1584" i="5"/>
  <c r="F1584" i="5"/>
  <c r="E1584" i="5"/>
  <c r="Q1584" i="5" s="1"/>
  <c r="AY1583" i="5"/>
  <c r="AW1583" i="5"/>
  <c r="AV1583" i="5"/>
  <c r="AF1583" i="5"/>
  <c r="AG1583" i="5" s="1"/>
  <c r="AD1583" i="5"/>
  <c r="AC1583" i="5"/>
  <c r="AB1583" i="5"/>
  <c r="AA1583" i="5"/>
  <c r="X1583" i="5"/>
  <c r="Y1583" i="5" s="1"/>
  <c r="T1583" i="5"/>
  <c r="S1583" i="5"/>
  <c r="P1583" i="5"/>
  <c r="O1583" i="5"/>
  <c r="N1583" i="5"/>
  <c r="U1583" i="5" s="1"/>
  <c r="M1583" i="5"/>
  <c r="K1583" i="5"/>
  <c r="F1583" i="5"/>
  <c r="E1583" i="5"/>
  <c r="Q1583" i="5" s="1"/>
  <c r="AY1582" i="5"/>
  <c r="AW1582" i="5"/>
  <c r="AX1582" i="5" s="1"/>
  <c r="AV1582" i="5"/>
  <c r="AF1582" i="5"/>
  <c r="AG1582" i="5" s="1"/>
  <c r="AD1582" i="5"/>
  <c r="AC1582" i="5"/>
  <c r="AB1582" i="5"/>
  <c r="AA1582" i="5"/>
  <c r="Z1582" i="5"/>
  <c r="Y1582" i="5"/>
  <c r="X1582" i="5"/>
  <c r="T1582" i="5"/>
  <c r="S1582" i="5"/>
  <c r="P1582" i="5"/>
  <c r="U1582" i="5" s="1"/>
  <c r="O1582" i="5"/>
  <c r="N1582" i="5"/>
  <c r="M1582" i="5"/>
  <c r="K1582" i="5"/>
  <c r="F1582" i="5"/>
  <c r="W1582" i="5" s="1"/>
  <c r="E1582" i="5"/>
  <c r="Q1582" i="5" s="1"/>
  <c r="AY1581" i="5"/>
  <c r="AW1581" i="5"/>
  <c r="AV1581" i="5"/>
  <c r="AF1581" i="5"/>
  <c r="AG1581" i="5" s="1"/>
  <c r="AD1581" i="5"/>
  <c r="AC1581" i="5"/>
  <c r="AB1581" i="5"/>
  <c r="AA1581" i="5"/>
  <c r="X1581" i="5"/>
  <c r="Z1581" i="5" s="1"/>
  <c r="T1581" i="5"/>
  <c r="S1581" i="5"/>
  <c r="P1581" i="5"/>
  <c r="U1581" i="5" s="1"/>
  <c r="O1581" i="5"/>
  <c r="N1581" i="5"/>
  <c r="M1581" i="5"/>
  <c r="K1581" i="5"/>
  <c r="F1581" i="5"/>
  <c r="W1581" i="5" s="1"/>
  <c r="E1581" i="5"/>
  <c r="Q1581" i="5" s="1"/>
  <c r="AY1580" i="5"/>
  <c r="AW1580" i="5"/>
  <c r="AV1580" i="5"/>
  <c r="AX1580" i="5" s="1"/>
  <c r="AF1580" i="5"/>
  <c r="AG1580" i="5" s="1"/>
  <c r="AD1580" i="5"/>
  <c r="AC1580" i="5"/>
  <c r="AB1580" i="5"/>
  <c r="AA1580" i="5"/>
  <c r="X1580" i="5"/>
  <c r="Z1580" i="5" s="1"/>
  <c r="W1580" i="5"/>
  <c r="T1580" i="5"/>
  <c r="S1580" i="5"/>
  <c r="R1580" i="5"/>
  <c r="P1580" i="5"/>
  <c r="O1580" i="5"/>
  <c r="N1580" i="5"/>
  <c r="M1580" i="5"/>
  <c r="K1580" i="5"/>
  <c r="F1580" i="5"/>
  <c r="E1580" i="5"/>
  <c r="Q1580" i="5" s="1"/>
  <c r="AY1579" i="5"/>
  <c r="AX1579" i="5"/>
  <c r="AW1579" i="5"/>
  <c r="AV1579" i="5"/>
  <c r="AF1579" i="5"/>
  <c r="AG1579" i="5" s="1"/>
  <c r="AD1579" i="5"/>
  <c r="AC1579" i="5"/>
  <c r="AB1579" i="5"/>
  <c r="AA1579" i="5"/>
  <c r="Z1579" i="5"/>
  <c r="Y1579" i="5"/>
  <c r="X1579" i="5"/>
  <c r="T1579" i="5"/>
  <c r="S1579" i="5"/>
  <c r="P1579" i="5"/>
  <c r="U1579" i="5" s="1"/>
  <c r="O1579" i="5"/>
  <c r="N1579" i="5"/>
  <c r="M1579" i="5"/>
  <c r="K1579" i="5"/>
  <c r="F1579" i="5"/>
  <c r="E1579" i="5"/>
  <c r="Q1579" i="5" s="1"/>
  <c r="AY1578" i="5"/>
  <c r="AX1578" i="5"/>
  <c r="AW1578" i="5"/>
  <c r="AV1578" i="5"/>
  <c r="AF1578" i="5"/>
  <c r="AG1578" i="5" s="1"/>
  <c r="AD1578" i="5"/>
  <c r="AC1578" i="5"/>
  <c r="AB1578" i="5"/>
  <c r="AA1578" i="5"/>
  <c r="X1578" i="5"/>
  <c r="Z1578" i="5" s="1"/>
  <c r="W1578" i="5"/>
  <c r="T1578" i="5"/>
  <c r="S1578" i="5"/>
  <c r="R1578" i="5"/>
  <c r="P1578" i="5"/>
  <c r="O1578" i="5"/>
  <c r="N1578" i="5"/>
  <c r="M1578" i="5"/>
  <c r="K1578" i="5"/>
  <c r="F1578" i="5"/>
  <c r="E1578" i="5"/>
  <c r="Q1578" i="5" s="1"/>
  <c r="AY1577" i="5"/>
  <c r="AW1577" i="5"/>
  <c r="AV1577" i="5"/>
  <c r="AF1577" i="5"/>
  <c r="AG1577" i="5" s="1"/>
  <c r="AD1577" i="5"/>
  <c r="AC1577" i="5"/>
  <c r="AB1577" i="5"/>
  <c r="AA1577" i="5"/>
  <c r="Y1577" i="5"/>
  <c r="X1577" i="5"/>
  <c r="Z1577" i="5" s="1"/>
  <c r="W1577" i="5"/>
  <c r="T1577" i="5"/>
  <c r="S1577" i="5"/>
  <c r="P1577" i="5"/>
  <c r="O1577" i="5"/>
  <c r="N1577" i="5"/>
  <c r="M1577" i="5"/>
  <c r="K1577" i="5"/>
  <c r="F1577" i="5"/>
  <c r="R1577" i="5" s="1"/>
  <c r="E1577" i="5"/>
  <c r="Q1577" i="5" s="1"/>
  <c r="AY1576" i="5"/>
  <c r="AW1576" i="5"/>
  <c r="AV1576" i="5"/>
  <c r="AX1576" i="5" s="1"/>
  <c r="AF1576" i="5"/>
  <c r="AG1576" i="5" s="1"/>
  <c r="AD1576" i="5"/>
  <c r="AC1576" i="5"/>
  <c r="AB1576" i="5"/>
  <c r="AA1576" i="5"/>
  <c r="Z1576" i="5"/>
  <c r="Y1576" i="5"/>
  <c r="X1576" i="5"/>
  <c r="W1576" i="5"/>
  <c r="T1576" i="5"/>
  <c r="S1576" i="5"/>
  <c r="P1576" i="5"/>
  <c r="O1576" i="5"/>
  <c r="N1576" i="5"/>
  <c r="M1576" i="5"/>
  <c r="K1576" i="5"/>
  <c r="F1576" i="5"/>
  <c r="R1576" i="5" s="1"/>
  <c r="E1576" i="5"/>
  <c r="Q1576" i="5" s="1"/>
  <c r="AY1575" i="5"/>
  <c r="AW1575" i="5"/>
  <c r="AV1575" i="5"/>
  <c r="AX1575" i="5" s="1"/>
  <c r="AF1575" i="5"/>
  <c r="AG1575" i="5" s="1"/>
  <c r="AD1575" i="5"/>
  <c r="AC1575" i="5"/>
  <c r="AB1575" i="5"/>
  <c r="AA1575" i="5"/>
  <c r="X1575" i="5"/>
  <c r="W1575" i="5"/>
  <c r="T1575" i="5"/>
  <c r="S1575" i="5"/>
  <c r="R1575" i="5"/>
  <c r="P1575" i="5"/>
  <c r="O1575" i="5"/>
  <c r="N1575" i="5"/>
  <c r="M1575" i="5"/>
  <c r="K1575" i="5"/>
  <c r="F1575" i="5"/>
  <c r="E1575" i="5"/>
  <c r="Q1575" i="5" s="1"/>
  <c r="AY1574" i="5"/>
  <c r="AW1574" i="5"/>
  <c r="AX1574" i="5" s="1"/>
  <c r="AV1574" i="5"/>
  <c r="AF1574" i="5"/>
  <c r="AG1574" i="5" s="1"/>
  <c r="AD1574" i="5"/>
  <c r="AC1574" i="5"/>
  <c r="AB1574" i="5"/>
  <c r="AA1574" i="5"/>
  <c r="X1574" i="5"/>
  <c r="Y1574" i="5" s="1"/>
  <c r="T1574" i="5"/>
  <c r="S1574" i="5"/>
  <c r="P1574" i="5"/>
  <c r="U1574" i="5" s="1"/>
  <c r="O1574" i="5"/>
  <c r="N1574" i="5"/>
  <c r="M1574" i="5"/>
  <c r="K1574" i="5"/>
  <c r="F1574" i="5"/>
  <c r="E1574" i="5"/>
  <c r="Q1574" i="5" s="1"/>
  <c r="AY1573" i="5"/>
  <c r="AW1573" i="5"/>
  <c r="AV1573" i="5"/>
  <c r="AF1573" i="5"/>
  <c r="AG1573" i="5" s="1"/>
  <c r="AD1573" i="5"/>
  <c r="AC1573" i="5"/>
  <c r="AB1573" i="5"/>
  <c r="AA1573" i="5"/>
  <c r="Y1573" i="5"/>
  <c r="X1573" i="5"/>
  <c r="T1573" i="5"/>
  <c r="S1573" i="5"/>
  <c r="Q1573" i="5"/>
  <c r="P1573" i="5"/>
  <c r="O1573" i="5"/>
  <c r="N1573" i="5"/>
  <c r="M1573" i="5"/>
  <c r="K1573" i="5"/>
  <c r="F1573" i="5"/>
  <c r="E1573" i="5"/>
  <c r="AY1572" i="5"/>
  <c r="AW1572" i="5"/>
  <c r="AX1572" i="5" s="1"/>
  <c r="AV1572" i="5"/>
  <c r="AF1572" i="5"/>
  <c r="AG1572" i="5" s="1"/>
  <c r="AD1572" i="5"/>
  <c r="AC1572" i="5"/>
  <c r="AB1572" i="5"/>
  <c r="AA1572" i="5"/>
  <c r="Z1572" i="5"/>
  <c r="Y1572" i="5"/>
  <c r="X1572" i="5"/>
  <c r="W1572" i="5"/>
  <c r="T1572" i="5"/>
  <c r="S1572" i="5"/>
  <c r="R1572" i="5"/>
  <c r="P1572" i="5"/>
  <c r="U1572" i="5" s="1"/>
  <c r="O1572" i="5"/>
  <c r="N1572" i="5"/>
  <c r="M1572" i="5"/>
  <c r="K1572" i="5"/>
  <c r="F1572" i="5"/>
  <c r="E1572" i="5"/>
  <c r="Q1572" i="5" s="1"/>
  <c r="AY1571" i="5"/>
  <c r="AW1571" i="5"/>
  <c r="AV1571" i="5"/>
  <c r="AX1571" i="5" s="1"/>
  <c r="AF1571" i="5"/>
  <c r="AG1571" i="5" s="1"/>
  <c r="AD1571" i="5"/>
  <c r="AC1571" i="5"/>
  <c r="AB1571" i="5"/>
  <c r="AA1571" i="5"/>
  <c r="Z1571" i="5"/>
  <c r="Y1571" i="5"/>
  <c r="X1571" i="5"/>
  <c r="W1571" i="5"/>
  <c r="T1571" i="5"/>
  <c r="S1571" i="5"/>
  <c r="R1571" i="5"/>
  <c r="P1571" i="5"/>
  <c r="O1571" i="5"/>
  <c r="N1571" i="5"/>
  <c r="M1571" i="5"/>
  <c r="K1571" i="5"/>
  <c r="F1571" i="5"/>
  <c r="E1571" i="5"/>
  <c r="Q1571" i="5" s="1"/>
  <c r="AY1570" i="5"/>
  <c r="AW1570" i="5"/>
  <c r="AV1570" i="5"/>
  <c r="AX1570" i="5" s="1"/>
  <c r="AF1570" i="5"/>
  <c r="AG1570" i="5" s="1"/>
  <c r="AD1570" i="5"/>
  <c r="AC1570" i="5"/>
  <c r="AB1570" i="5"/>
  <c r="AA1570" i="5"/>
  <c r="X1570" i="5"/>
  <c r="W1570" i="5"/>
  <c r="T1570" i="5"/>
  <c r="S1570" i="5"/>
  <c r="R1570" i="5"/>
  <c r="Q1570" i="5"/>
  <c r="P1570" i="5"/>
  <c r="O1570" i="5"/>
  <c r="N1570" i="5"/>
  <c r="M1570" i="5"/>
  <c r="K1570" i="5"/>
  <c r="F1570" i="5"/>
  <c r="E1570" i="5"/>
  <c r="AY1569" i="5"/>
  <c r="AW1569" i="5"/>
  <c r="AV1569" i="5"/>
  <c r="AF1569" i="5"/>
  <c r="AG1569" i="5" s="1"/>
  <c r="AD1569" i="5"/>
  <c r="AC1569" i="5"/>
  <c r="AB1569" i="5"/>
  <c r="AA1569" i="5"/>
  <c r="Z1569" i="5"/>
  <c r="X1569" i="5"/>
  <c r="Y1569" i="5" s="1"/>
  <c r="W1569" i="5"/>
  <c r="U1569" i="5"/>
  <c r="T1569" i="5"/>
  <c r="S1569" i="5"/>
  <c r="R1569" i="5"/>
  <c r="P1569" i="5"/>
  <c r="O1569" i="5"/>
  <c r="N1569" i="5"/>
  <c r="M1569" i="5"/>
  <c r="K1569" i="5"/>
  <c r="F1569" i="5"/>
  <c r="E1569" i="5"/>
  <c r="Q1569" i="5" s="1"/>
  <c r="AY1568" i="5"/>
  <c r="AW1568" i="5"/>
  <c r="AV1568" i="5"/>
  <c r="AX1568" i="5" s="1"/>
  <c r="AN1568" i="5"/>
  <c r="AO1568" i="5" s="1"/>
  <c r="AF1568" i="5"/>
  <c r="AG1568" i="5" s="1"/>
  <c r="AD1568" i="5"/>
  <c r="AC1568" i="5"/>
  <c r="AB1568" i="5"/>
  <c r="AA1568" i="5"/>
  <c r="Y1568" i="5"/>
  <c r="X1568" i="5"/>
  <c r="T1568" i="5"/>
  <c r="S1568" i="5"/>
  <c r="P1568" i="5"/>
  <c r="U1568" i="5" s="1"/>
  <c r="O1568" i="5"/>
  <c r="N1568" i="5"/>
  <c r="M1568" i="5"/>
  <c r="K1568" i="5"/>
  <c r="F1568" i="5"/>
  <c r="E1568" i="5"/>
  <c r="Q1568" i="5" s="1"/>
  <c r="AY1567" i="5"/>
  <c r="AW1567" i="5"/>
  <c r="AV1567" i="5"/>
  <c r="AN1567" i="5"/>
  <c r="AO1567" i="5" s="1"/>
  <c r="AF1567" i="5"/>
  <c r="AG1567" i="5" s="1"/>
  <c r="AD1567" i="5"/>
  <c r="AC1567" i="5"/>
  <c r="AB1567" i="5"/>
  <c r="AA1567" i="5"/>
  <c r="X1567" i="5"/>
  <c r="T1567" i="5"/>
  <c r="S1567" i="5"/>
  <c r="P1567" i="5"/>
  <c r="O1567" i="5"/>
  <c r="N1567" i="5"/>
  <c r="U1567" i="5" s="1"/>
  <c r="M1567" i="5"/>
  <c r="K1567" i="5"/>
  <c r="F1567" i="5"/>
  <c r="E1567" i="5"/>
  <c r="Q1567" i="5" s="1"/>
  <c r="AY1566" i="5"/>
  <c r="AW1566" i="5"/>
  <c r="AV1566" i="5"/>
  <c r="AX1566" i="5" s="1"/>
  <c r="AN1566" i="5"/>
  <c r="AO1566" i="5" s="1"/>
  <c r="AF1566" i="5"/>
  <c r="AG1566" i="5" s="1"/>
  <c r="AD1566" i="5"/>
  <c r="AC1566" i="5"/>
  <c r="AB1566" i="5"/>
  <c r="AA1566" i="5"/>
  <c r="X1566" i="5"/>
  <c r="T1566" i="5"/>
  <c r="S1566" i="5"/>
  <c r="Q1566" i="5"/>
  <c r="P1566" i="5"/>
  <c r="U1566" i="5" s="1"/>
  <c r="O1566" i="5"/>
  <c r="N1566" i="5"/>
  <c r="M1566" i="5"/>
  <c r="K1566" i="5"/>
  <c r="F1566" i="5"/>
  <c r="E1566" i="5"/>
  <c r="AY1565" i="5"/>
  <c r="AW1565" i="5"/>
  <c r="AV1565" i="5"/>
  <c r="AX1565" i="5" s="1"/>
  <c r="AN1565" i="5"/>
  <c r="AO1565" i="5" s="1"/>
  <c r="AF1565" i="5"/>
  <c r="AG1565" i="5" s="1"/>
  <c r="AD1565" i="5"/>
  <c r="AC1565" i="5"/>
  <c r="AB1565" i="5"/>
  <c r="AA1565" i="5"/>
  <c r="Y1565" i="5"/>
  <c r="X1565" i="5"/>
  <c r="Z1565" i="5" s="1"/>
  <c r="W1565" i="5"/>
  <c r="T1565" i="5"/>
  <c r="S1565" i="5"/>
  <c r="R1565" i="5"/>
  <c r="Q1565" i="5"/>
  <c r="P1565" i="5"/>
  <c r="O1565" i="5"/>
  <c r="N1565" i="5"/>
  <c r="M1565" i="5"/>
  <c r="K1565" i="5"/>
  <c r="F1565" i="5"/>
  <c r="E1565" i="5"/>
  <c r="AY1564" i="5"/>
  <c r="AW1564" i="5"/>
  <c r="AV1564" i="5"/>
  <c r="AN1564" i="5"/>
  <c r="AO1564" i="5" s="1"/>
  <c r="AF1564" i="5"/>
  <c r="AG1564" i="5" s="1"/>
  <c r="AD1564" i="5"/>
  <c r="AC1564" i="5"/>
  <c r="AB1564" i="5"/>
  <c r="AA1564" i="5"/>
  <c r="X1564" i="5"/>
  <c r="Z1564" i="5" s="1"/>
  <c r="W1564" i="5"/>
  <c r="T1564" i="5"/>
  <c r="S1564" i="5"/>
  <c r="R1564" i="5"/>
  <c r="Q1564" i="5"/>
  <c r="P1564" i="5"/>
  <c r="U1564" i="5" s="1"/>
  <c r="O1564" i="5"/>
  <c r="N1564" i="5"/>
  <c r="M1564" i="5"/>
  <c r="K1564" i="5"/>
  <c r="F1564" i="5"/>
  <c r="E1564" i="5"/>
  <c r="AY1563" i="5"/>
  <c r="AX1563" i="5"/>
  <c r="AW1563" i="5"/>
  <c r="AV1563" i="5"/>
  <c r="AN1563" i="5"/>
  <c r="AO1563" i="5" s="1"/>
  <c r="AF1563" i="5"/>
  <c r="AG1563" i="5" s="1"/>
  <c r="AD1563" i="5"/>
  <c r="AC1563" i="5"/>
  <c r="AB1563" i="5"/>
  <c r="AA1563" i="5"/>
  <c r="X1563" i="5"/>
  <c r="Y1563" i="5" s="1"/>
  <c r="W1563" i="5"/>
  <c r="T1563" i="5"/>
  <c r="S1563" i="5"/>
  <c r="R1563" i="5"/>
  <c r="P1563" i="5"/>
  <c r="U1563" i="5" s="1"/>
  <c r="O1563" i="5"/>
  <c r="N1563" i="5"/>
  <c r="M1563" i="5"/>
  <c r="K1563" i="5"/>
  <c r="F1563" i="5"/>
  <c r="E1563" i="5"/>
  <c r="Q1563" i="5" s="1"/>
  <c r="AY1562" i="5"/>
  <c r="AW1562" i="5"/>
  <c r="AX1562" i="5" s="1"/>
  <c r="AV1562" i="5"/>
  <c r="AN1562" i="5"/>
  <c r="AO1562" i="5" s="1"/>
  <c r="AF1562" i="5"/>
  <c r="AG1562" i="5" s="1"/>
  <c r="AD1562" i="5"/>
  <c r="AC1562" i="5"/>
  <c r="AB1562" i="5"/>
  <c r="AA1562" i="5"/>
  <c r="X1562" i="5"/>
  <c r="W1562" i="5"/>
  <c r="U1562" i="5"/>
  <c r="T1562" i="5"/>
  <c r="S1562" i="5"/>
  <c r="R1562" i="5"/>
  <c r="P1562" i="5"/>
  <c r="O1562" i="5"/>
  <c r="N1562" i="5"/>
  <c r="M1562" i="5"/>
  <c r="K1562" i="5"/>
  <c r="F1562" i="5"/>
  <c r="E1562" i="5"/>
  <c r="Q1562" i="5" s="1"/>
  <c r="AY1561" i="5"/>
  <c r="AW1561" i="5"/>
  <c r="AV1561" i="5"/>
  <c r="AN1561" i="5"/>
  <c r="AO1561" i="5" s="1"/>
  <c r="AF1561" i="5"/>
  <c r="AG1561" i="5" s="1"/>
  <c r="AD1561" i="5"/>
  <c r="AC1561" i="5"/>
  <c r="AB1561" i="5"/>
  <c r="AA1561" i="5"/>
  <c r="Z1561" i="5"/>
  <c r="Y1561" i="5"/>
  <c r="X1561" i="5"/>
  <c r="W1561" i="5"/>
  <c r="T1561" i="5"/>
  <c r="S1561" i="5"/>
  <c r="P1561" i="5"/>
  <c r="O1561" i="5"/>
  <c r="N1561" i="5"/>
  <c r="M1561" i="5"/>
  <c r="K1561" i="5"/>
  <c r="F1561" i="5"/>
  <c r="R1561" i="5" s="1"/>
  <c r="E1561" i="5"/>
  <c r="Q1561" i="5" s="1"/>
  <c r="AY1560" i="5"/>
  <c r="AX1560" i="5"/>
  <c r="AW1560" i="5"/>
  <c r="AV1560" i="5"/>
  <c r="AN1560" i="5"/>
  <c r="AO1560" i="5" s="1"/>
  <c r="AF1560" i="5"/>
  <c r="AG1560" i="5" s="1"/>
  <c r="AD1560" i="5"/>
  <c r="AC1560" i="5"/>
  <c r="AB1560" i="5"/>
  <c r="AA1560" i="5"/>
  <c r="Y1560" i="5"/>
  <c r="X1560" i="5"/>
  <c r="T1560" i="5"/>
  <c r="S1560" i="5"/>
  <c r="P1560" i="5"/>
  <c r="O1560" i="5"/>
  <c r="N1560" i="5"/>
  <c r="U1560" i="5" s="1"/>
  <c r="M1560" i="5"/>
  <c r="K1560" i="5"/>
  <c r="F1560" i="5"/>
  <c r="E1560" i="5"/>
  <c r="Q1560" i="5" s="1"/>
  <c r="BB1559" i="5"/>
  <c r="AY1559" i="5"/>
  <c r="AW1559" i="5"/>
  <c r="AV1559" i="5"/>
  <c r="AN1559" i="5"/>
  <c r="AO1559" i="5" s="1"/>
  <c r="AF1559" i="5"/>
  <c r="AG1559" i="5" s="1"/>
  <c r="AD1559" i="5"/>
  <c r="AC1559" i="5"/>
  <c r="AB1559" i="5"/>
  <c r="AA1559" i="5"/>
  <c r="Z1559" i="5"/>
  <c r="X1559" i="5"/>
  <c r="Y1559" i="5" s="1"/>
  <c r="W1559" i="5"/>
  <c r="T1559" i="5"/>
  <c r="S1559" i="5"/>
  <c r="P1559" i="5"/>
  <c r="U1559" i="5" s="1"/>
  <c r="O1559" i="5"/>
  <c r="N1559" i="5"/>
  <c r="M1559" i="5"/>
  <c r="K1559" i="5"/>
  <c r="F1559" i="5"/>
  <c r="R1559" i="5" s="1"/>
  <c r="E1559" i="5"/>
  <c r="Q1559" i="5" s="1"/>
  <c r="BB1558" i="5"/>
  <c r="AY1558" i="5"/>
  <c r="AW1558" i="5"/>
  <c r="AX1558" i="5" s="1"/>
  <c r="AV1558" i="5"/>
  <c r="AN1558" i="5"/>
  <c r="AO1558" i="5" s="1"/>
  <c r="AF1558" i="5"/>
  <c r="AG1558" i="5" s="1"/>
  <c r="AD1558" i="5"/>
  <c r="AC1558" i="5"/>
  <c r="AB1558" i="5"/>
  <c r="AA1558" i="5"/>
  <c r="X1558" i="5"/>
  <c r="T1558" i="5"/>
  <c r="S1558" i="5"/>
  <c r="P1558" i="5"/>
  <c r="U1558" i="5" s="1"/>
  <c r="O1558" i="5"/>
  <c r="N1558" i="5"/>
  <c r="M1558" i="5"/>
  <c r="K1558" i="5"/>
  <c r="F1558" i="5"/>
  <c r="W1558" i="5" s="1"/>
  <c r="E1558" i="5"/>
  <c r="Q1558" i="5" s="1"/>
  <c r="BB1557" i="5"/>
  <c r="AY1557" i="5"/>
  <c r="AW1557" i="5"/>
  <c r="AV1557" i="5"/>
  <c r="AX1557" i="5" s="1"/>
  <c r="AN1557" i="5"/>
  <c r="AO1557" i="5" s="1"/>
  <c r="AF1557" i="5"/>
  <c r="AG1557" i="5" s="1"/>
  <c r="AD1557" i="5"/>
  <c r="AC1557" i="5"/>
  <c r="AB1557" i="5"/>
  <c r="AA1557" i="5"/>
  <c r="Z1557" i="5"/>
  <c r="X1557" i="5"/>
  <c r="Y1557" i="5" s="1"/>
  <c r="T1557" i="5"/>
  <c r="S1557" i="5"/>
  <c r="P1557" i="5"/>
  <c r="O1557" i="5"/>
  <c r="N1557" i="5"/>
  <c r="U1557" i="5" s="1"/>
  <c r="M1557" i="5"/>
  <c r="K1557" i="5"/>
  <c r="F1557" i="5"/>
  <c r="E1557" i="5"/>
  <c r="Q1557" i="5" s="1"/>
  <c r="BB1556" i="5"/>
  <c r="AY1556" i="5"/>
  <c r="AW1556" i="5"/>
  <c r="AX1556" i="5" s="1"/>
  <c r="AV1556" i="5"/>
  <c r="AN1556" i="5"/>
  <c r="AO1556" i="5" s="1"/>
  <c r="AF1556" i="5"/>
  <c r="AG1556" i="5" s="1"/>
  <c r="AD1556" i="5"/>
  <c r="AC1556" i="5"/>
  <c r="AB1556" i="5"/>
  <c r="AA1556" i="5"/>
  <c r="Z1556" i="5"/>
  <c r="Y1556" i="5"/>
  <c r="X1556" i="5"/>
  <c r="T1556" i="5"/>
  <c r="S1556" i="5"/>
  <c r="P1556" i="5"/>
  <c r="O1556" i="5"/>
  <c r="N1556" i="5"/>
  <c r="M1556" i="5"/>
  <c r="K1556" i="5"/>
  <c r="F1556" i="5"/>
  <c r="W1556" i="5" s="1"/>
  <c r="E1556" i="5"/>
  <c r="Q1556" i="5" s="1"/>
  <c r="BB1555" i="5"/>
  <c r="AY1555" i="5"/>
  <c r="AW1555" i="5"/>
  <c r="AV1555" i="5"/>
  <c r="AN1555" i="5"/>
  <c r="AO1555" i="5" s="1"/>
  <c r="AF1555" i="5"/>
  <c r="AG1555" i="5" s="1"/>
  <c r="AD1555" i="5"/>
  <c r="AC1555" i="5"/>
  <c r="AB1555" i="5"/>
  <c r="AA1555" i="5"/>
  <c r="X1555" i="5"/>
  <c r="T1555" i="5"/>
  <c r="S1555" i="5"/>
  <c r="P1555" i="5"/>
  <c r="U1555" i="5" s="1"/>
  <c r="O1555" i="5"/>
  <c r="N1555" i="5"/>
  <c r="M1555" i="5"/>
  <c r="K1555" i="5"/>
  <c r="F1555" i="5"/>
  <c r="R1555" i="5" s="1"/>
  <c r="E1555" i="5"/>
  <c r="Q1555" i="5" s="1"/>
  <c r="BB1554" i="5"/>
  <c r="AY1554" i="5"/>
  <c r="AW1554" i="5"/>
  <c r="AV1554" i="5"/>
  <c r="AN1554" i="5"/>
  <c r="AO1554" i="5" s="1"/>
  <c r="AF1554" i="5"/>
  <c r="AG1554" i="5" s="1"/>
  <c r="AD1554" i="5"/>
  <c r="AC1554" i="5"/>
  <c r="AB1554" i="5"/>
  <c r="AA1554" i="5"/>
  <c r="X1554" i="5"/>
  <c r="T1554" i="5"/>
  <c r="S1554" i="5"/>
  <c r="P1554" i="5"/>
  <c r="O1554" i="5"/>
  <c r="N1554" i="5"/>
  <c r="M1554" i="5"/>
  <c r="K1554" i="5"/>
  <c r="F1554" i="5"/>
  <c r="W1554" i="5" s="1"/>
  <c r="E1554" i="5"/>
  <c r="Q1554" i="5" s="1"/>
  <c r="BB1553" i="5"/>
  <c r="AY1553" i="5"/>
  <c r="AW1553" i="5"/>
  <c r="AV1553" i="5"/>
  <c r="AN1553" i="5"/>
  <c r="AO1553" i="5" s="1"/>
  <c r="AF1553" i="5"/>
  <c r="AG1553" i="5" s="1"/>
  <c r="AD1553" i="5"/>
  <c r="AC1553" i="5"/>
  <c r="AB1553" i="5"/>
  <c r="AA1553" i="5"/>
  <c r="Y1553" i="5"/>
  <c r="X1553" i="5"/>
  <c r="T1553" i="5"/>
  <c r="S1553" i="5"/>
  <c r="P1553" i="5"/>
  <c r="O1553" i="5"/>
  <c r="N1553" i="5"/>
  <c r="M1553" i="5"/>
  <c r="K1553" i="5"/>
  <c r="F1553" i="5"/>
  <c r="E1553" i="5"/>
  <c r="Q1553" i="5" s="1"/>
  <c r="BB1552" i="5"/>
  <c r="AY1552" i="5"/>
  <c r="AW1552" i="5"/>
  <c r="AV1552" i="5"/>
  <c r="AN1552" i="5"/>
  <c r="AO1552" i="5" s="1"/>
  <c r="AF1552" i="5"/>
  <c r="AG1552" i="5" s="1"/>
  <c r="AD1552" i="5"/>
  <c r="AC1552" i="5"/>
  <c r="AB1552" i="5"/>
  <c r="AA1552" i="5"/>
  <c r="X1552" i="5"/>
  <c r="T1552" i="5"/>
  <c r="S1552" i="5"/>
  <c r="P1552" i="5"/>
  <c r="O1552" i="5"/>
  <c r="N1552" i="5"/>
  <c r="M1552" i="5"/>
  <c r="K1552" i="5"/>
  <c r="F1552" i="5"/>
  <c r="E1552" i="5"/>
  <c r="Q1552" i="5" s="1"/>
  <c r="BB1551" i="5"/>
  <c r="AY1551" i="5"/>
  <c r="AW1551" i="5"/>
  <c r="AV1551" i="5"/>
  <c r="AN1551" i="5"/>
  <c r="AO1551" i="5" s="1"/>
  <c r="AF1551" i="5"/>
  <c r="AG1551" i="5" s="1"/>
  <c r="AD1551" i="5"/>
  <c r="AC1551" i="5"/>
  <c r="AB1551" i="5"/>
  <c r="AA1551" i="5"/>
  <c r="X1551" i="5"/>
  <c r="Y1551" i="5" s="1"/>
  <c r="T1551" i="5"/>
  <c r="S1551" i="5"/>
  <c r="P1551" i="5"/>
  <c r="U1551" i="5" s="1"/>
  <c r="O1551" i="5"/>
  <c r="N1551" i="5"/>
  <c r="M1551" i="5"/>
  <c r="K1551" i="5"/>
  <c r="F1551" i="5"/>
  <c r="W1551" i="5" s="1"/>
  <c r="E1551" i="5"/>
  <c r="Q1551" i="5" s="1"/>
  <c r="BB1550" i="5"/>
  <c r="AY1550" i="5"/>
  <c r="AW1550" i="5"/>
  <c r="AV1550" i="5"/>
  <c r="AX1550" i="5" s="1"/>
  <c r="AN1550" i="5"/>
  <c r="AO1550" i="5" s="1"/>
  <c r="AF1550" i="5"/>
  <c r="AG1550" i="5" s="1"/>
  <c r="AD1550" i="5"/>
  <c r="AC1550" i="5"/>
  <c r="AB1550" i="5"/>
  <c r="AA1550" i="5"/>
  <c r="X1550" i="5"/>
  <c r="Y1550" i="5" s="1"/>
  <c r="T1550" i="5"/>
  <c r="S1550" i="5"/>
  <c r="Q1550" i="5"/>
  <c r="P1550" i="5"/>
  <c r="O1550" i="5"/>
  <c r="N1550" i="5"/>
  <c r="M1550" i="5"/>
  <c r="K1550" i="5"/>
  <c r="F1550" i="5"/>
  <c r="E1550" i="5"/>
  <c r="BB1549" i="5"/>
  <c r="AY1549" i="5"/>
  <c r="AW1549" i="5"/>
  <c r="AV1549" i="5"/>
  <c r="AN1549" i="5"/>
  <c r="AO1549" i="5" s="1"/>
  <c r="AF1549" i="5"/>
  <c r="AG1549" i="5" s="1"/>
  <c r="AD1549" i="5"/>
  <c r="AC1549" i="5"/>
  <c r="AB1549" i="5"/>
  <c r="AA1549" i="5"/>
  <c r="Y1549" i="5"/>
  <c r="X1549" i="5"/>
  <c r="T1549" i="5"/>
  <c r="S1549" i="5"/>
  <c r="P1549" i="5"/>
  <c r="O1549" i="5"/>
  <c r="N1549" i="5"/>
  <c r="M1549" i="5"/>
  <c r="K1549" i="5"/>
  <c r="F1549" i="5"/>
  <c r="E1549" i="5"/>
  <c r="Q1549" i="5" s="1"/>
  <c r="BB1548" i="5"/>
  <c r="AY1548" i="5"/>
  <c r="AW1548" i="5"/>
  <c r="AV1548" i="5"/>
  <c r="AN1548" i="5"/>
  <c r="AO1548" i="5" s="1"/>
  <c r="AF1548" i="5"/>
  <c r="AG1548" i="5" s="1"/>
  <c r="AD1548" i="5"/>
  <c r="AC1548" i="5"/>
  <c r="AB1548" i="5"/>
  <c r="AA1548" i="5"/>
  <c r="X1548" i="5"/>
  <c r="Y1548" i="5" s="1"/>
  <c r="T1548" i="5"/>
  <c r="S1548" i="5"/>
  <c r="P1548" i="5"/>
  <c r="O1548" i="5"/>
  <c r="N1548" i="5"/>
  <c r="M1548" i="5"/>
  <c r="K1548" i="5"/>
  <c r="F1548" i="5"/>
  <c r="E1548" i="5"/>
  <c r="Q1548" i="5" s="1"/>
  <c r="BB1547" i="5"/>
  <c r="AY1547" i="5"/>
  <c r="AX1547" i="5"/>
  <c r="AW1547" i="5"/>
  <c r="AV1547" i="5"/>
  <c r="AN1547" i="5"/>
  <c r="AO1547" i="5" s="1"/>
  <c r="AF1547" i="5"/>
  <c r="AG1547" i="5" s="1"/>
  <c r="AD1547" i="5"/>
  <c r="AC1547" i="5"/>
  <c r="AB1547" i="5"/>
  <c r="AA1547" i="5"/>
  <c r="X1547" i="5"/>
  <c r="T1547" i="5"/>
  <c r="S1547" i="5"/>
  <c r="P1547" i="5"/>
  <c r="O1547" i="5"/>
  <c r="N1547" i="5"/>
  <c r="M1547" i="5"/>
  <c r="K1547" i="5"/>
  <c r="F1547" i="5"/>
  <c r="E1547" i="5"/>
  <c r="Q1547" i="5" s="1"/>
  <c r="BB1546" i="5"/>
  <c r="AY1546" i="5"/>
  <c r="AW1546" i="5"/>
  <c r="AV1546" i="5"/>
  <c r="AN1546" i="5"/>
  <c r="AO1546" i="5" s="1"/>
  <c r="AF1546" i="5"/>
  <c r="AG1546" i="5" s="1"/>
  <c r="AD1546" i="5"/>
  <c r="AC1546" i="5"/>
  <c r="AB1546" i="5"/>
  <c r="AA1546" i="5"/>
  <c r="X1546" i="5"/>
  <c r="T1546" i="5"/>
  <c r="S1546" i="5"/>
  <c r="P1546" i="5"/>
  <c r="O1546" i="5"/>
  <c r="N1546" i="5"/>
  <c r="M1546" i="5"/>
  <c r="K1546" i="5"/>
  <c r="F1546" i="5"/>
  <c r="E1546" i="5"/>
  <c r="Q1546" i="5" s="1"/>
  <c r="BB1545" i="5"/>
  <c r="AY1545" i="5"/>
  <c r="AX1545" i="5"/>
  <c r="AW1545" i="5"/>
  <c r="AV1545" i="5"/>
  <c r="AN1545" i="5"/>
  <c r="AO1545" i="5" s="1"/>
  <c r="AF1545" i="5"/>
  <c r="AG1545" i="5" s="1"/>
  <c r="AD1545" i="5"/>
  <c r="AC1545" i="5"/>
  <c r="AB1545" i="5"/>
  <c r="AA1545" i="5"/>
  <c r="X1545" i="5"/>
  <c r="T1545" i="5"/>
  <c r="S1545" i="5"/>
  <c r="P1545" i="5"/>
  <c r="O1545" i="5"/>
  <c r="N1545" i="5"/>
  <c r="U1545" i="5" s="1"/>
  <c r="M1545" i="5"/>
  <c r="K1545" i="5"/>
  <c r="F1545" i="5"/>
  <c r="E1545" i="5"/>
  <c r="Q1545" i="5" s="1"/>
  <c r="BB1544" i="5"/>
  <c r="AY1544" i="5"/>
  <c r="AW1544" i="5"/>
  <c r="AV1544" i="5"/>
  <c r="AN1544" i="5"/>
  <c r="AO1544" i="5" s="1"/>
  <c r="AF1544" i="5"/>
  <c r="AG1544" i="5" s="1"/>
  <c r="AD1544" i="5"/>
  <c r="AC1544" i="5"/>
  <c r="AB1544" i="5"/>
  <c r="AA1544" i="5"/>
  <c r="X1544" i="5"/>
  <c r="T1544" i="5"/>
  <c r="S1544" i="5"/>
  <c r="P1544" i="5"/>
  <c r="O1544" i="5"/>
  <c r="N1544" i="5"/>
  <c r="M1544" i="5"/>
  <c r="K1544" i="5"/>
  <c r="F1544" i="5"/>
  <c r="E1544" i="5"/>
  <c r="Q1544" i="5" s="1"/>
  <c r="BB1543" i="5"/>
  <c r="AY1543" i="5"/>
  <c r="AW1543" i="5"/>
  <c r="AV1543" i="5"/>
  <c r="AN1543" i="5"/>
  <c r="AO1543" i="5" s="1"/>
  <c r="AF1543" i="5"/>
  <c r="AG1543" i="5" s="1"/>
  <c r="AD1543" i="5"/>
  <c r="AC1543" i="5"/>
  <c r="AB1543" i="5"/>
  <c r="AA1543" i="5"/>
  <c r="X1543" i="5"/>
  <c r="T1543" i="5"/>
  <c r="S1543" i="5"/>
  <c r="P1543" i="5"/>
  <c r="U1543" i="5" s="1"/>
  <c r="O1543" i="5"/>
  <c r="N1543" i="5"/>
  <c r="M1543" i="5"/>
  <c r="K1543" i="5"/>
  <c r="F1543" i="5"/>
  <c r="E1543" i="5"/>
  <c r="Q1543" i="5" s="1"/>
  <c r="BB1542" i="5"/>
  <c r="AY1542" i="5"/>
  <c r="AW1542" i="5"/>
  <c r="AV1542" i="5"/>
  <c r="AN1542" i="5"/>
  <c r="AO1542" i="5" s="1"/>
  <c r="AF1542" i="5"/>
  <c r="AG1542" i="5" s="1"/>
  <c r="AD1542" i="5"/>
  <c r="AC1542" i="5"/>
  <c r="AB1542" i="5"/>
  <c r="AA1542" i="5"/>
  <c r="X1542" i="5"/>
  <c r="Y1542" i="5" s="1"/>
  <c r="T1542" i="5"/>
  <c r="S1542" i="5"/>
  <c r="P1542" i="5"/>
  <c r="O1542" i="5"/>
  <c r="N1542" i="5"/>
  <c r="M1542" i="5"/>
  <c r="K1542" i="5"/>
  <c r="F1542" i="5"/>
  <c r="E1542" i="5"/>
  <c r="Q1542" i="5" s="1"/>
  <c r="BB1541" i="5"/>
  <c r="AY1541" i="5"/>
  <c r="AW1541" i="5"/>
  <c r="AV1541" i="5"/>
  <c r="AX1541" i="5" s="1"/>
  <c r="AN1541" i="5"/>
  <c r="AO1541" i="5" s="1"/>
  <c r="AF1541" i="5"/>
  <c r="AG1541" i="5" s="1"/>
  <c r="AD1541" i="5"/>
  <c r="AC1541" i="5"/>
  <c r="AB1541" i="5"/>
  <c r="AA1541" i="5"/>
  <c r="X1541" i="5"/>
  <c r="Y1541" i="5" s="1"/>
  <c r="T1541" i="5"/>
  <c r="S1541" i="5"/>
  <c r="P1541" i="5"/>
  <c r="U1541" i="5" s="1"/>
  <c r="O1541" i="5"/>
  <c r="N1541" i="5"/>
  <c r="M1541" i="5"/>
  <c r="K1541" i="5"/>
  <c r="F1541" i="5"/>
  <c r="E1541" i="5"/>
  <c r="Q1541" i="5" s="1"/>
  <c r="BB1540" i="5"/>
  <c r="AY1540" i="5"/>
  <c r="AW1540" i="5"/>
  <c r="AV1540" i="5"/>
  <c r="AN1540" i="5"/>
  <c r="AO1540" i="5" s="1"/>
  <c r="AF1540" i="5"/>
  <c r="AG1540" i="5" s="1"/>
  <c r="AD1540" i="5"/>
  <c r="AC1540" i="5"/>
  <c r="AB1540" i="5"/>
  <c r="AA1540" i="5"/>
  <c r="X1540" i="5"/>
  <c r="Y1540" i="5" s="1"/>
  <c r="T1540" i="5"/>
  <c r="S1540" i="5"/>
  <c r="P1540" i="5"/>
  <c r="U1540" i="5" s="1"/>
  <c r="O1540" i="5"/>
  <c r="N1540" i="5"/>
  <c r="M1540" i="5"/>
  <c r="K1540" i="5"/>
  <c r="F1540" i="5"/>
  <c r="W1540" i="5" s="1"/>
  <c r="E1540" i="5"/>
  <c r="Q1540" i="5" s="1"/>
  <c r="BB1539" i="5"/>
  <c r="AY1539" i="5"/>
  <c r="AW1539" i="5"/>
  <c r="AV1539" i="5"/>
  <c r="AN1539" i="5"/>
  <c r="AO1539" i="5" s="1"/>
  <c r="AF1539" i="5"/>
  <c r="AG1539" i="5" s="1"/>
  <c r="AD1539" i="5"/>
  <c r="AC1539" i="5"/>
  <c r="AB1539" i="5"/>
  <c r="AA1539" i="5"/>
  <c r="X1539" i="5"/>
  <c r="Y1539" i="5" s="1"/>
  <c r="T1539" i="5"/>
  <c r="S1539" i="5"/>
  <c r="P1539" i="5"/>
  <c r="U1539" i="5" s="1"/>
  <c r="O1539" i="5"/>
  <c r="N1539" i="5"/>
  <c r="M1539" i="5"/>
  <c r="K1539" i="5"/>
  <c r="F1539" i="5"/>
  <c r="E1539" i="5"/>
  <c r="Q1539" i="5" s="1"/>
  <c r="BB1538" i="5"/>
  <c r="AY1538" i="5"/>
  <c r="AW1538" i="5"/>
  <c r="AX1538" i="5" s="1"/>
  <c r="AV1538" i="5"/>
  <c r="AN1538" i="5"/>
  <c r="AO1538" i="5" s="1"/>
  <c r="AF1538" i="5"/>
  <c r="AG1538" i="5" s="1"/>
  <c r="AD1538" i="5"/>
  <c r="AC1538" i="5"/>
  <c r="AB1538" i="5"/>
  <c r="AA1538" i="5"/>
  <c r="X1538" i="5"/>
  <c r="T1538" i="5"/>
  <c r="S1538" i="5"/>
  <c r="P1538" i="5"/>
  <c r="U1538" i="5" s="1"/>
  <c r="O1538" i="5"/>
  <c r="N1538" i="5"/>
  <c r="M1538" i="5"/>
  <c r="K1538" i="5"/>
  <c r="F1538" i="5"/>
  <c r="W1538" i="5" s="1"/>
  <c r="E1538" i="5"/>
  <c r="Q1538" i="5" s="1"/>
  <c r="BB1537" i="5"/>
  <c r="AY1537" i="5"/>
  <c r="AW1537" i="5"/>
  <c r="AV1537" i="5"/>
  <c r="AN1537" i="5"/>
  <c r="AO1537" i="5" s="1"/>
  <c r="AF1537" i="5"/>
  <c r="AG1537" i="5" s="1"/>
  <c r="AD1537" i="5"/>
  <c r="AC1537" i="5"/>
  <c r="AB1537" i="5"/>
  <c r="AA1537" i="5"/>
  <c r="X1537" i="5"/>
  <c r="Y1537" i="5" s="1"/>
  <c r="U1537" i="5"/>
  <c r="T1537" i="5"/>
  <c r="S1537" i="5"/>
  <c r="P1537" i="5"/>
  <c r="O1537" i="5"/>
  <c r="N1537" i="5"/>
  <c r="M1537" i="5"/>
  <c r="K1537" i="5"/>
  <c r="F1537" i="5"/>
  <c r="E1537" i="5"/>
  <c r="Q1537" i="5" s="1"/>
  <c r="BB1536" i="5"/>
  <c r="AY1536" i="5"/>
  <c r="AW1536" i="5"/>
  <c r="AV1536" i="5"/>
  <c r="AN1536" i="5"/>
  <c r="AO1536" i="5" s="1"/>
  <c r="AF1536" i="5"/>
  <c r="AG1536" i="5" s="1"/>
  <c r="AD1536" i="5"/>
  <c r="AC1536" i="5"/>
  <c r="AB1536" i="5"/>
  <c r="AA1536" i="5"/>
  <c r="X1536" i="5"/>
  <c r="W1536" i="5"/>
  <c r="T1536" i="5"/>
  <c r="S1536" i="5"/>
  <c r="Q1536" i="5"/>
  <c r="P1536" i="5"/>
  <c r="O1536" i="5"/>
  <c r="N1536" i="5"/>
  <c r="M1536" i="5"/>
  <c r="K1536" i="5"/>
  <c r="F1536" i="5"/>
  <c r="R1536" i="5" s="1"/>
  <c r="E1536" i="5"/>
  <c r="BB1535" i="5"/>
  <c r="AY1535" i="5"/>
  <c r="AW1535" i="5"/>
  <c r="AV1535" i="5"/>
  <c r="AX1535" i="5" s="1"/>
  <c r="AN1535" i="5"/>
  <c r="AO1535" i="5" s="1"/>
  <c r="AF1535" i="5"/>
  <c r="AG1535" i="5" s="1"/>
  <c r="AD1535" i="5"/>
  <c r="AC1535" i="5"/>
  <c r="AB1535" i="5"/>
  <c r="AA1535" i="5"/>
  <c r="X1535" i="5"/>
  <c r="Y1535" i="5" s="1"/>
  <c r="T1535" i="5"/>
  <c r="S1535" i="5"/>
  <c r="P1535" i="5"/>
  <c r="U1535" i="5" s="1"/>
  <c r="O1535" i="5"/>
  <c r="N1535" i="5"/>
  <c r="M1535" i="5"/>
  <c r="K1535" i="5"/>
  <c r="F1535" i="5"/>
  <c r="E1535" i="5"/>
  <c r="Q1535" i="5" s="1"/>
  <c r="BB1534" i="5"/>
  <c r="AY1534" i="5"/>
  <c r="AW1534" i="5"/>
  <c r="AV1534" i="5"/>
  <c r="AX1534" i="5" s="1"/>
  <c r="AN1534" i="5"/>
  <c r="AO1534" i="5" s="1"/>
  <c r="AF1534" i="5"/>
  <c r="AG1534" i="5" s="1"/>
  <c r="AD1534" i="5"/>
  <c r="AC1534" i="5"/>
  <c r="AB1534" i="5"/>
  <c r="AA1534" i="5"/>
  <c r="Z1534" i="5"/>
  <c r="Y1534" i="5"/>
  <c r="X1534" i="5"/>
  <c r="T1534" i="5"/>
  <c r="S1534" i="5"/>
  <c r="P1534" i="5"/>
  <c r="O1534" i="5"/>
  <c r="N1534" i="5"/>
  <c r="M1534" i="5"/>
  <c r="K1534" i="5"/>
  <c r="F1534" i="5"/>
  <c r="W1534" i="5" s="1"/>
  <c r="E1534" i="5"/>
  <c r="Q1534" i="5" s="1"/>
  <c r="BB1533" i="5"/>
  <c r="AY1533" i="5"/>
  <c r="AW1533" i="5"/>
  <c r="AV1533" i="5"/>
  <c r="AN1533" i="5"/>
  <c r="AO1533" i="5" s="1"/>
  <c r="AF1533" i="5"/>
  <c r="AG1533" i="5" s="1"/>
  <c r="AD1533" i="5"/>
  <c r="AC1533" i="5"/>
  <c r="AB1533" i="5"/>
  <c r="AA1533" i="5"/>
  <c r="X1533" i="5"/>
  <c r="T1533" i="5"/>
  <c r="S1533" i="5"/>
  <c r="P1533" i="5"/>
  <c r="O1533" i="5"/>
  <c r="N1533" i="5"/>
  <c r="M1533" i="5"/>
  <c r="K1533" i="5"/>
  <c r="F1533" i="5"/>
  <c r="E1533" i="5"/>
  <c r="Q1533" i="5" s="1"/>
  <c r="BB1532" i="5"/>
  <c r="AY1532" i="5"/>
  <c r="AW1532" i="5"/>
  <c r="AX1532" i="5" s="1"/>
  <c r="AV1532" i="5"/>
  <c r="AN1532" i="5"/>
  <c r="AO1532" i="5" s="1"/>
  <c r="AF1532" i="5"/>
  <c r="AG1532" i="5" s="1"/>
  <c r="AD1532" i="5"/>
  <c r="AC1532" i="5"/>
  <c r="AB1532" i="5"/>
  <c r="AA1532" i="5"/>
  <c r="Y1532" i="5"/>
  <c r="X1532" i="5"/>
  <c r="T1532" i="5"/>
  <c r="S1532" i="5"/>
  <c r="R1532" i="5"/>
  <c r="Q1532" i="5"/>
  <c r="P1532" i="5"/>
  <c r="U1532" i="5" s="1"/>
  <c r="O1532" i="5"/>
  <c r="N1532" i="5"/>
  <c r="M1532" i="5"/>
  <c r="K1532" i="5"/>
  <c r="F1532" i="5"/>
  <c r="W1532" i="5" s="1"/>
  <c r="E1532" i="5"/>
  <c r="BB1531" i="5"/>
  <c r="AY1531" i="5"/>
  <c r="AW1531" i="5"/>
  <c r="AV1531" i="5"/>
  <c r="AX1531" i="5" s="1"/>
  <c r="AN1531" i="5"/>
  <c r="AO1531" i="5" s="1"/>
  <c r="AF1531" i="5"/>
  <c r="AG1531" i="5" s="1"/>
  <c r="AD1531" i="5"/>
  <c r="AC1531" i="5"/>
  <c r="AB1531" i="5"/>
  <c r="AA1531" i="5"/>
  <c r="X1531" i="5"/>
  <c r="W1531" i="5"/>
  <c r="U1531" i="5"/>
  <c r="T1531" i="5"/>
  <c r="S1531" i="5"/>
  <c r="R1531" i="5"/>
  <c r="Q1531" i="5"/>
  <c r="P1531" i="5"/>
  <c r="O1531" i="5"/>
  <c r="N1531" i="5"/>
  <c r="M1531" i="5"/>
  <c r="K1531" i="5"/>
  <c r="F1531" i="5"/>
  <c r="E1531" i="5"/>
  <c r="BB1530" i="5"/>
  <c r="AY1530" i="5"/>
  <c r="AW1530" i="5"/>
  <c r="AV1530" i="5"/>
  <c r="AN1530" i="5"/>
  <c r="AO1530" i="5" s="1"/>
  <c r="AF1530" i="5"/>
  <c r="AG1530" i="5" s="1"/>
  <c r="AD1530" i="5"/>
  <c r="AC1530" i="5"/>
  <c r="AB1530" i="5"/>
  <c r="AA1530" i="5"/>
  <c r="Y1530" i="5"/>
  <c r="X1530" i="5"/>
  <c r="T1530" i="5"/>
  <c r="S1530" i="5"/>
  <c r="P1530" i="5"/>
  <c r="U1530" i="5" s="1"/>
  <c r="O1530" i="5"/>
  <c r="N1530" i="5"/>
  <c r="M1530" i="5"/>
  <c r="K1530" i="5"/>
  <c r="F1530" i="5"/>
  <c r="E1530" i="5"/>
  <c r="Q1530" i="5" s="1"/>
  <c r="BB1529" i="5"/>
  <c r="AY1529" i="5"/>
  <c r="AW1529" i="5"/>
  <c r="AV1529" i="5"/>
  <c r="AN1529" i="5"/>
  <c r="AO1529" i="5" s="1"/>
  <c r="AF1529" i="5"/>
  <c r="AG1529" i="5" s="1"/>
  <c r="AD1529" i="5"/>
  <c r="AC1529" i="5"/>
  <c r="AB1529" i="5"/>
  <c r="AA1529" i="5"/>
  <c r="X1529" i="5"/>
  <c r="T1529" i="5"/>
  <c r="S1529" i="5"/>
  <c r="Q1529" i="5"/>
  <c r="P1529" i="5"/>
  <c r="O1529" i="5"/>
  <c r="N1529" i="5"/>
  <c r="M1529" i="5"/>
  <c r="K1529" i="5"/>
  <c r="F1529" i="5"/>
  <c r="E1529" i="5"/>
  <c r="BB1528" i="5"/>
  <c r="AY1528" i="5"/>
  <c r="AW1528" i="5"/>
  <c r="AX1528" i="5" s="1"/>
  <c r="AV1528" i="5"/>
  <c r="AN1528" i="5"/>
  <c r="AO1528" i="5" s="1"/>
  <c r="AF1528" i="5"/>
  <c r="AG1528" i="5" s="1"/>
  <c r="AD1528" i="5"/>
  <c r="AC1528" i="5"/>
  <c r="AB1528" i="5"/>
  <c r="AA1528" i="5"/>
  <c r="Z1528" i="5"/>
  <c r="X1528" i="5"/>
  <c r="Y1528" i="5" s="1"/>
  <c r="W1528" i="5"/>
  <c r="U1528" i="5"/>
  <c r="T1528" i="5"/>
  <c r="S1528" i="5"/>
  <c r="R1528" i="5"/>
  <c r="P1528" i="5"/>
  <c r="O1528" i="5"/>
  <c r="N1528" i="5"/>
  <c r="M1528" i="5"/>
  <c r="K1528" i="5"/>
  <c r="F1528" i="5"/>
  <c r="E1528" i="5"/>
  <c r="Q1528" i="5" s="1"/>
  <c r="BB1527" i="5"/>
  <c r="AY1527" i="5"/>
  <c r="AW1527" i="5"/>
  <c r="AV1527" i="5"/>
  <c r="AN1527" i="5"/>
  <c r="AO1527" i="5" s="1"/>
  <c r="AF1527" i="5"/>
  <c r="AG1527" i="5" s="1"/>
  <c r="AD1527" i="5"/>
  <c r="AC1527" i="5"/>
  <c r="AB1527" i="5"/>
  <c r="AA1527" i="5"/>
  <c r="X1527" i="5"/>
  <c r="T1527" i="5"/>
  <c r="S1527" i="5"/>
  <c r="P1527" i="5"/>
  <c r="U1527" i="5" s="1"/>
  <c r="O1527" i="5"/>
  <c r="N1527" i="5"/>
  <c r="M1527" i="5"/>
  <c r="K1527" i="5"/>
  <c r="F1527" i="5"/>
  <c r="W1527" i="5" s="1"/>
  <c r="E1527" i="5"/>
  <c r="Q1527" i="5" s="1"/>
  <c r="BB1526" i="5"/>
  <c r="AY1526" i="5"/>
  <c r="AW1526" i="5"/>
  <c r="AX1526" i="5" s="1"/>
  <c r="AV1526" i="5"/>
  <c r="AN1526" i="5"/>
  <c r="AO1526" i="5" s="1"/>
  <c r="AF1526" i="5"/>
  <c r="AG1526" i="5" s="1"/>
  <c r="AD1526" i="5"/>
  <c r="AC1526" i="5"/>
  <c r="AB1526" i="5"/>
  <c r="AA1526" i="5"/>
  <c r="X1526" i="5"/>
  <c r="T1526" i="5"/>
  <c r="S1526" i="5"/>
  <c r="P1526" i="5"/>
  <c r="O1526" i="5"/>
  <c r="N1526" i="5"/>
  <c r="M1526" i="5"/>
  <c r="K1526" i="5"/>
  <c r="F1526" i="5"/>
  <c r="E1526" i="5"/>
  <c r="Q1526" i="5" s="1"/>
  <c r="BB1525" i="5"/>
  <c r="AY1525" i="5"/>
  <c r="AW1525" i="5"/>
  <c r="AX1525" i="5" s="1"/>
  <c r="AV1525" i="5"/>
  <c r="AN1525" i="5"/>
  <c r="AO1525" i="5" s="1"/>
  <c r="AF1525" i="5"/>
  <c r="AG1525" i="5" s="1"/>
  <c r="AD1525" i="5"/>
  <c r="AC1525" i="5"/>
  <c r="AB1525" i="5"/>
  <c r="AA1525" i="5"/>
  <c r="Y1525" i="5"/>
  <c r="X1525" i="5"/>
  <c r="Z1525" i="5" s="1"/>
  <c r="W1525" i="5"/>
  <c r="T1525" i="5"/>
  <c r="S1525" i="5"/>
  <c r="R1525" i="5"/>
  <c r="Q1525" i="5"/>
  <c r="P1525" i="5"/>
  <c r="U1525" i="5" s="1"/>
  <c r="O1525" i="5"/>
  <c r="N1525" i="5"/>
  <c r="M1525" i="5"/>
  <c r="K1525" i="5"/>
  <c r="F1525" i="5"/>
  <c r="E1525" i="5"/>
  <c r="BB1524" i="5"/>
  <c r="AY1524" i="5"/>
  <c r="AW1524" i="5"/>
  <c r="AV1524" i="5"/>
  <c r="AN1524" i="5"/>
  <c r="AO1524" i="5" s="1"/>
  <c r="AF1524" i="5"/>
  <c r="AG1524" i="5" s="1"/>
  <c r="AD1524" i="5"/>
  <c r="AC1524" i="5"/>
  <c r="AB1524" i="5"/>
  <c r="AA1524" i="5"/>
  <c r="X1524" i="5"/>
  <c r="Z1524" i="5" s="1"/>
  <c r="W1524" i="5"/>
  <c r="U1524" i="5"/>
  <c r="T1524" i="5"/>
  <c r="S1524" i="5"/>
  <c r="P1524" i="5"/>
  <c r="O1524" i="5"/>
  <c r="N1524" i="5"/>
  <c r="M1524" i="5"/>
  <c r="K1524" i="5"/>
  <c r="F1524" i="5"/>
  <c r="R1524" i="5" s="1"/>
  <c r="E1524" i="5"/>
  <c r="Q1524" i="5" s="1"/>
  <c r="BB1523" i="5"/>
  <c r="AY1523" i="5"/>
  <c r="AW1523" i="5"/>
  <c r="AV1523" i="5"/>
  <c r="AX1523" i="5" s="1"/>
  <c r="AN1523" i="5"/>
  <c r="AO1523" i="5" s="1"/>
  <c r="AG1523" i="5"/>
  <c r="AF1523" i="5"/>
  <c r="AD1523" i="5"/>
  <c r="AC1523" i="5"/>
  <c r="AB1523" i="5"/>
  <c r="AA1523" i="5"/>
  <c r="X1523" i="5"/>
  <c r="Y1523" i="5" s="1"/>
  <c r="W1523" i="5"/>
  <c r="T1523" i="5"/>
  <c r="S1523" i="5"/>
  <c r="P1523" i="5"/>
  <c r="U1523" i="5" s="1"/>
  <c r="O1523" i="5"/>
  <c r="N1523" i="5"/>
  <c r="M1523" i="5"/>
  <c r="K1523" i="5"/>
  <c r="F1523" i="5"/>
  <c r="R1523" i="5" s="1"/>
  <c r="E1523" i="5"/>
  <c r="Q1523" i="5" s="1"/>
  <c r="BB1522" i="5"/>
  <c r="AY1522" i="5"/>
  <c r="AW1522" i="5"/>
  <c r="AV1522" i="5"/>
  <c r="AN1522" i="5"/>
  <c r="AO1522" i="5" s="1"/>
  <c r="AF1522" i="5"/>
  <c r="AG1522" i="5" s="1"/>
  <c r="AD1522" i="5"/>
  <c r="AC1522" i="5"/>
  <c r="AB1522" i="5"/>
  <c r="AA1522" i="5"/>
  <c r="X1522" i="5"/>
  <c r="T1522" i="5"/>
  <c r="S1522" i="5"/>
  <c r="Q1522" i="5"/>
  <c r="P1522" i="5"/>
  <c r="U1522" i="5" s="1"/>
  <c r="O1522" i="5"/>
  <c r="N1522" i="5"/>
  <c r="M1522" i="5"/>
  <c r="K1522" i="5"/>
  <c r="F1522" i="5"/>
  <c r="E1522" i="5"/>
  <c r="BB1521" i="5"/>
  <c r="AY1521" i="5"/>
  <c r="AW1521" i="5"/>
  <c r="AV1521" i="5"/>
  <c r="AX1521" i="5" s="1"/>
  <c r="AN1521" i="5"/>
  <c r="AO1521" i="5" s="1"/>
  <c r="AF1521" i="5"/>
  <c r="AG1521" i="5" s="1"/>
  <c r="AD1521" i="5"/>
  <c r="AC1521" i="5"/>
  <c r="AB1521" i="5"/>
  <c r="AA1521" i="5"/>
  <c r="X1521" i="5"/>
  <c r="U1521" i="5"/>
  <c r="T1521" i="5"/>
  <c r="S1521" i="5"/>
  <c r="P1521" i="5"/>
  <c r="O1521" i="5"/>
  <c r="N1521" i="5"/>
  <c r="M1521" i="5"/>
  <c r="K1521" i="5"/>
  <c r="F1521" i="5"/>
  <c r="E1521" i="5"/>
  <c r="Q1521" i="5" s="1"/>
  <c r="BB1520" i="5"/>
  <c r="AY1520" i="5"/>
  <c r="AW1520" i="5"/>
  <c r="AV1520" i="5"/>
  <c r="AN1520" i="5"/>
  <c r="AO1520" i="5" s="1"/>
  <c r="AF1520" i="5"/>
  <c r="AG1520" i="5" s="1"/>
  <c r="AD1520" i="5"/>
  <c r="AC1520" i="5"/>
  <c r="AB1520" i="5"/>
  <c r="AA1520" i="5"/>
  <c r="X1520" i="5"/>
  <c r="Y1520" i="5" s="1"/>
  <c r="T1520" i="5"/>
  <c r="S1520" i="5"/>
  <c r="P1520" i="5"/>
  <c r="U1520" i="5" s="1"/>
  <c r="O1520" i="5"/>
  <c r="N1520" i="5"/>
  <c r="M1520" i="5"/>
  <c r="K1520" i="5"/>
  <c r="F1520" i="5"/>
  <c r="E1520" i="5"/>
  <c r="Q1520" i="5" s="1"/>
  <c r="BB1519" i="5"/>
  <c r="AY1519" i="5"/>
  <c r="AW1519" i="5"/>
  <c r="AV1519" i="5"/>
  <c r="AN1519" i="5"/>
  <c r="AO1519" i="5" s="1"/>
  <c r="AF1519" i="5"/>
  <c r="AG1519" i="5" s="1"/>
  <c r="AD1519" i="5"/>
  <c r="AC1519" i="5"/>
  <c r="AB1519" i="5"/>
  <c r="AA1519" i="5"/>
  <c r="Y1519" i="5"/>
  <c r="X1519" i="5"/>
  <c r="T1519" i="5"/>
  <c r="S1519" i="5"/>
  <c r="Q1519" i="5"/>
  <c r="P1519" i="5"/>
  <c r="O1519" i="5"/>
  <c r="N1519" i="5"/>
  <c r="M1519" i="5"/>
  <c r="K1519" i="5"/>
  <c r="F1519" i="5"/>
  <c r="E1519" i="5"/>
  <c r="BB1518" i="5"/>
  <c r="AY1518" i="5"/>
  <c r="AW1518" i="5"/>
  <c r="AX1518" i="5" s="1"/>
  <c r="AV1518" i="5"/>
  <c r="AN1518" i="5"/>
  <c r="AO1518" i="5" s="1"/>
  <c r="AF1518" i="5"/>
  <c r="AG1518" i="5" s="1"/>
  <c r="AD1518" i="5"/>
  <c r="AC1518" i="5"/>
  <c r="AB1518" i="5"/>
  <c r="AA1518" i="5"/>
  <c r="Y1518" i="5"/>
  <c r="X1518" i="5"/>
  <c r="T1518" i="5"/>
  <c r="S1518" i="5"/>
  <c r="R1518" i="5"/>
  <c r="Q1518" i="5"/>
  <c r="P1518" i="5"/>
  <c r="O1518" i="5"/>
  <c r="N1518" i="5"/>
  <c r="M1518" i="5"/>
  <c r="K1518" i="5"/>
  <c r="F1518" i="5"/>
  <c r="W1518" i="5" s="1"/>
  <c r="E1518" i="5"/>
  <c r="BB1517" i="5"/>
  <c r="AY1517" i="5"/>
  <c r="AW1517" i="5"/>
  <c r="AX1517" i="5" s="1"/>
  <c r="AV1517" i="5"/>
  <c r="AN1517" i="5"/>
  <c r="AO1517" i="5" s="1"/>
  <c r="AF1517" i="5"/>
  <c r="AG1517" i="5" s="1"/>
  <c r="AD1517" i="5"/>
  <c r="AC1517" i="5"/>
  <c r="AB1517" i="5"/>
  <c r="AA1517" i="5"/>
  <c r="X1517" i="5"/>
  <c r="Z1517" i="5" s="1"/>
  <c r="W1517" i="5"/>
  <c r="T1517" i="5"/>
  <c r="S1517" i="5"/>
  <c r="R1517" i="5"/>
  <c r="Q1517" i="5"/>
  <c r="P1517" i="5"/>
  <c r="U1517" i="5" s="1"/>
  <c r="O1517" i="5"/>
  <c r="N1517" i="5"/>
  <c r="M1517" i="5"/>
  <c r="K1517" i="5"/>
  <c r="F1517" i="5"/>
  <c r="E1517" i="5"/>
  <c r="BB1516" i="5"/>
  <c r="AY1516" i="5"/>
  <c r="AW1516" i="5"/>
  <c r="AX1516" i="5" s="1"/>
  <c r="AV1516" i="5"/>
  <c r="AN1516" i="5"/>
  <c r="AO1516" i="5" s="1"/>
  <c r="AF1516" i="5"/>
  <c r="AG1516" i="5" s="1"/>
  <c r="AD1516" i="5"/>
  <c r="AC1516" i="5"/>
  <c r="AB1516" i="5"/>
  <c r="AA1516" i="5"/>
  <c r="Z1516" i="5"/>
  <c r="Y1516" i="5"/>
  <c r="X1516" i="5"/>
  <c r="T1516" i="5"/>
  <c r="S1516" i="5"/>
  <c r="P1516" i="5"/>
  <c r="U1516" i="5" s="1"/>
  <c r="O1516" i="5"/>
  <c r="N1516" i="5"/>
  <c r="M1516" i="5"/>
  <c r="K1516" i="5"/>
  <c r="F1516" i="5"/>
  <c r="W1516" i="5" s="1"/>
  <c r="E1516" i="5"/>
  <c r="Q1516" i="5" s="1"/>
  <c r="BB1515" i="5"/>
  <c r="AY1515" i="5"/>
  <c r="AW1515" i="5"/>
  <c r="AV1515" i="5"/>
  <c r="AN1515" i="5"/>
  <c r="AO1515" i="5" s="1"/>
  <c r="AF1515" i="5"/>
  <c r="AG1515" i="5" s="1"/>
  <c r="AD1515" i="5"/>
  <c r="AC1515" i="5"/>
  <c r="AB1515" i="5"/>
  <c r="AA1515" i="5"/>
  <c r="X1515" i="5"/>
  <c r="Z1515" i="5" s="1"/>
  <c r="W1515" i="5"/>
  <c r="T1515" i="5"/>
  <c r="S1515" i="5"/>
  <c r="R1515" i="5"/>
  <c r="P1515" i="5"/>
  <c r="U1515" i="5" s="1"/>
  <c r="O1515" i="5"/>
  <c r="N1515" i="5"/>
  <c r="M1515" i="5"/>
  <c r="K1515" i="5"/>
  <c r="F1515" i="5"/>
  <c r="E1515" i="5"/>
  <c r="Q1515" i="5" s="1"/>
  <c r="BB1514" i="5"/>
  <c r="AY1514" i="5"/>
  <c r="AW1514" i="5"/>
  <c r="AV1514" i="5"/>
  <c r="AX1514" i="5" s="1"/>
  <c r="AN1514" i="5"/>
  <c r="AO1514" i="5" s="1"/>
  <c r="AF1514" i="5"/>
  <c r="AG1514" i="5" s="1"/>
  <c r="AD1514" i="5"/>
  <c r="AC1514" i="5"/>
  <c r="AB1514" i="5"/>
  <c r="AA1514" i="5"/>
  <c r="X1514" i="5"/>
  <c r="T1514" i="5"/>
  <c r="S1514" i="5"/>
  <c r="P1514" i="5"/>
  <c r="O1514" i="5"/>
  <c r="N1514" i="5"/>
  <c r="M1514" i="5"/>
  <c r="K1514" i="5"/>
  <c r="F1514" i="5"/>
  <c r="E1514" i="5"/>
  <c r="Q1514" i="5" s="1"/>
  <c r="BB1513" i="5"/>
  <c r="AY1513" i="5"/>
  <c r="AW1513" i="5"/>
  <c r="AV1513" i="5"/>
  <c r="AN1513" i="5"/>
  <c r="AO1513" i="5" s="1"/>
  <c r="AL1513" i="5"/>
  <c r="AF1513" i="5"/>
  <c r="AG1513" i="5" s="1"/>
  <c r="AD1513" i="5"/>
  <c r="AC1513" i="5"/>
  <c r="AB1513" i="5"/>
  <c r="AA1513" i="5"/>
  <c r="X1513" i="5"/>
  <c r="Y1513" i="5" s="1"/>
  <c r="W1513" i="5"/>
  <c r="U1513" i="5"/>
  <c r="T1513" i="5"/>
  <c r="S1513" i="5"/>
  <c r="P1513" i="5"/>
  <c r="O1513" i="5"/>
  <c r="N1513" i="5"/>
  <c r="M1513" i="5"/>
  <c r="K1513" i="5"/>
  <c r="F1513" i="5"/>
  <c r="R1513" i="5" s="1"/>
  <c r="E1513" i="5"/>
  <c r="Q1513" i="5" s="1"/>
  <c r="BB1512" i="5"/>
  <c r="AY1512" i="5"/>
  <c r="AX1512" i="5"/>
  <c r="AW1512" i="5"/>
  <c r="AV1512" i="5"/>
  <c r="AN1512" i="5"/>
  <c r="AO1512" i="5" s="1"/>
  <c r="AL1512" i="5"/>
  <c r="AF1512" i="5"/>
  <c r="AG1512" i="5" s="1"/>
  <c r="AD1512" i="5"/>
  <c r="AC1512" i="5"/>
  <c r="AB1512" i="5"/>
  <c r="AA1512" i="5"/>
  <c r="X1512" i="5"/>
  <c r="Y1512" i="5" s="1"/>
  <c r="U1512" i="5"/>
  <c r="T1512" i="5"/>
  <c r="S1512" i="5"/>
  <c r="P1512" i="5"/>
  <c r="O1512" i="5"/>
  <c r="N1512" i="5"/>
  <c r="M1512" i="5"/>
  <c r="K1512" i="5"/>
  <c r="F1512" i="5"/>
  <c r="E1512" i="5"/>
  <c r="Q1512" i="5" s="1"/>
  <c r="BB1511" i="5"/>
  <c r="AY1511" i="5"/>
  <c r="AW1511" i="5"/>
  <c r="AV1511" i="5"/>
  <c r="AN1511" i="5"/>
  <c r="AO1511" i="5" s="1"/>
  <c r="AL1511" i="5"/>
  <c r="AF1511" i="5"/>
  <c r="AG1511" i="5" s="1"/>
  <c r="AD1511" i="5"/>
  <c r="AC1511" i="5"/>
  <c r="AB1511" i="5"/>
  <c r="AA1511" i="5"/>
  <c r="Z1511" i="5"/>
  <c r="X1511" i="5"/>
  <c r="Y1511" i="5" s="1"/>
  <c r="T1511" i="5"/>
  <c r="S1511" i="5"/>
  <c r="P1511" i="5"/>
  <c r="U1511" i="5" s="1"/>
  <c r="O1511" i="5"/>
  <c r="N1511" i="5"/>
  <c r="M1511" i="5"/>
  <c r="K1511" i="5"/>
  <c r="J1511" i="5"/>
  <c r="F1511" i="5"/>
  <c r="E1511" i="5"/>
  <c r="Q1511" i="5" s="1"/>
  <c r="BB1510" i="5"/>
  <c r="AY1510" i="5"/>
  <c r="AW1510" i="5"/>
  <c r="AV1510" i="5"/>
  <c r="AN1510" i="5"/>
  <c r="AO1510" i="5" s="1"/>
  <c r="AL1510" i="5"/>
  <c r="AF1510" i="5"/>
  <c r="AG1510" i="5" s="1"/>
  <c r="AD1510" i="5"/>
  <c r="AC1510" i="5"/>
  <c r="AB1510" i="5"/>
  <c r="AA1510" i="5"/>
  <c r="X1510" i="5"/>
  <c r="T1510" i="5"/>
  <c r="S1510" i="5"/>
  <c r="P1510" i="5"/>
  <c r="O1510" i="5"/>
  <c r="N1510" i="5"/>
  <c r="M1510" i="5"/>
  <c r="K1510" i="5"/>
  <c r="F1510" i="5"/>
  <c r="E1510" i="5"/>
  <c r="Q1510" i="5" s="1"/>
  <c r="BB1509" i="5"/>
  <c r="AY1509" i="5"/>
  <c r="AW1509" i="5"/>
  <c r="AV1509" i="5"/>
  <c r="AN1509" i="5"/>
  <c r="AO1509" i="5" s="1"/>
  <c r="AL1509" i="5"/>
  <c r="AF1509" i="5"/>
  <c r="AG1509" i="5" s="1"/>
  <c r="AD1509" i="5"/>
  <c r="AC1509" i="5"/>
  <c r="AB1509" i="5"/>
  <c r="AA1509" i="5"/>
  <c r="X1509" i="5"/>
  <c r="T1509" i="5"/>
  <c r="S1509" i="5"/>
  <c r="P1509" i="5"/>
  <c r="O1509" i="5"/>
  <c r="N1509" i="5"/>
  <c r="M1509" i="5"/>
  <c r="K1509" i="5"/>
  <c r="F1509" i="5"/>
  <c r="E1509" i="5"/>
  <c r="Q1509" i="5" s="1"/>
  <c r="BB1508" i="5"/>
  <c r="AY1508" i="5"/>
  <c r="AW1508" i="5"/>
  <c r="AX1508" i="5" s="1"/>
  <c r="AV1508" i="5"/>
  <c r="AN1508" i="5"/>
  <c r="AO1508" i="5" s="1"/>
  <c r="AL1508" i="5"/>
  <c r="AF1508" i="5"/>
  <c r="AG1508" i="5" s="1"/>
  <c r="AD1508" i="5"/>
  <c r="AC1508" i="5"/>
  <c r="AB1508" i="5"/>
  <c r="AA1508" i="5"/>
  <c r="X1508" i="5"/>
  <c r="W1508" i="5"/>
  <c r="T1508" i="5"/>
  <c r="S1508" i="5"/>
  <c r="P1508" i="5"/>
  <c r="U1508" i="5" s="1"/>
  <c r="O1508" i="5"/>
  <c r="N1508" i="5"/>
  <c r="M1508" i="5"/>
  <c r="K1508" i="5"/>
  <c r="F1508" i="5"/>
  <c r="R1508" i="5" s="1"/>
  <c r="E1508" i="5"/>
  <c r="Q1508" i="5" s="1"/>
  <c r="BB1507" i="5"/>
  <c r="AY1507" i="5"/>
  <c r="AW1507" i="5"/>
  <c r="AX1507" i="5" s="1"/>
  <c r="AV1507" i="5"/>
  <c r="AS1507" i="5"/>
  <c r="AS1508" i="5" s="1"/>
  <c r="AN1507" i="5"/>
  <c r="AO1507" i="5" s="1"/>
  <c r="AL1507" i="5"/>
  <c r="AF1507" i="5"/>
  <c r="AG1507" i="5" s="1"/>
  <c r="AD1507" i="5"/>
  <c r="AC1507" i="5"/>
  <c r="AB1507" i="5"/>
  <c r="AA1507" i="5"/>
  <c r="X1507" i="5"/>
  <c r="Y1507" i="5" s="1"/>
  <c r="T1507" i="5"/>
  <c r="S1507" i="5"/>
  <c r="P1507" i="5"/>
  <c r="U1507" i="5" s="1"/>
  <c r="O1507" i="5"/>
  <c r="N1507" i="5"/>
  <c r="M1507" i="5"/>
  <c r="K1507" i="5"/>
  <c r="F1507" i="5"/>
  <c r="E1507" i="5"/>
  <c r="Q1507" i="5" s="1"/>
  <c r="BB1506" i="5"/>
  <c r="AY1506" i="5"/>
  <c r="AW1506" i="5"/>
  <c r="AV1506" i="5"/>
  <c r="AX1506" i="5" s="1"/>
  <c r="AN1506" i="5"/>
  <c r="AO1506" i="5" s="1"/>
  <c r="AL1506" i="5"/>
  <c r="AF1506" i="5"/>
  <c r="AG1506" i="5" s="1"/>
  <c r="AD1506" i="5"/>
  <c r="AC1506" i="5"/>
  <c r="AB1506" i="5"/>
  <c r="AA1506" i="5"/>
  <c r="Z1506" i="5"/>
  <c r="Y1506" i="5"/>
  <c r="X1506" i="5"/>
  <c r="W1506" i="5"/>
  <c r="T1506" i="5"/>
  <c r="S1506" i="5"/>
  <c r="R1506" i="5"/>
  <c r="P1506" i="5"/>
  <c r="O1506" i="5"/>
  <c r="N1506" i="5"/>
  <c r="M1506" i="5"/>
  <c r="K1506" i="5"/>
  <c r="F1506" i="5"/>
  <c r="E1506" i="5"/>
  <c r="Q1506" i="5" s="1"/>
  <c r="BB1505" i="5"/>
  <c r="AY1505" i="5"/>
  <c r="AW1505" i="5"/>
  <c r="AV1505" i="5"/>
  <c r="AX1505" i="5" s="1"/>
  <c r="AN1505" i="5"/>
  <c r="AO1505" i="5" s="1"/>
  <c r="AL1505" i="5"/>
  <c r="AF1505" i="5"/>
  <c r="AG1505" i="5" s="1"/>
  <c r="AD1505" i="5"/>
  <c r="AC1505" i="5"/>
  <c r="AB1505" i="5"/>
  <c r="AA1505" i="5"/>
  <c r="X1505" i="5"/>
  <c r="Y1505" i="5" s="1"/>
  <c r="W1505" i="5"/>
  <c r="U1505" i="5"/>
  <c r="T1505" i="5"/>
  <c r="S1505" i="5"/>
  <c r="Q1505" i="5"/>
  <c r="P1505" i="5"/>
  <c r="O1505" i="5"/>
  <c r="N1505" i="5"/>
  <c r="M1505" i="5"/>
  <c r="K1505" i="5"/>
  <c r="F1505" i="5"/>
  <c r="R1505" i="5" s="1"/>
  <c r="E1505" i="5"/>
  <c r="BB1504" i="5"/>
  <c r="AY1504" i="5"/>
  <c r="AW1504" i="5"/>
  <c r="AX1504" i="5" s="1"/>
  <c r="AV1504" i="5"/>
  <c r="AO1504" i="5"/>
  <c r="AN1504" i="5"/>
  <c r="AL1504" i="5"/>
  <c r="AF1504" i="5"/>
  <c r="AG1504" i="5" s="1"/>
  <c r="AD1504" i="5"/>
  <c r="AC1504" i="5"/>
  <c r="AB1504" i="5"/>
  <c r="AA1504" i="5"/>
  <c r="X1504" i="5"/>
  <c r="Y1504" i="5" s="1"/>
  <c r="T1504" i="5"/>
  <c r="S1504" i="5"/>
  <c r="P1504" i="5"/>
  <c r="U1504" i="5" s="1"/>
  <c r="O1504" i="5"/>
  <c r="N1504" i="5"/>
  <c r="M1504" i="5"/>
  <c r="K1504" i="5"/>
  <c r="F1504" i="5"/>
  <c r="Z1504" i="5" s="1"/>
  <c r="E1504" i="5"/>
  <c r="Q1504" i="5" s="1"/>
  <c r="BB1503" i="5"/>
  <c r="AY1503" i="5"/>
  <c r="AW1503" i="5"/>
  <c r="AV1503" i="5"/>
  <c r="AN1503" i="5"/>
  <c r="AO1503" i="5" s="1"/>
  <c r="AL1503" i="5"/>
  <c r="AF1503" i="5"/>
  <c r="AG1503" i="5" s="1"/>
  <c r="AD1503" i="5"/>
  <c r="AC1503" i="5"/>
  <c r="AB1503" i="5"/>
  <c r="AA1503" i="5"/>
  <c r="X1503" i="5"/>
  <c r="T1503" i="5"/>
  <c r="S1503" i="5"/>
  <c r="P1503" i="5"/>
  <c r="O1503" i="5"/>
  <c r="N1503" i="5"/>
  <c r="M1503" i="5"/>
  <c r="K1503" i="5"/>
  <c r="F1503" i="5"/>
  <c r="E1503" i="5"/>
  <c r="Q1503" i="5" s="1"/>
  <c r="BB1502" i="5"/>
  <c r="AY1502" i="5"/>
  <c r="AW1502" i="5"/>
  <c r="AV1502" i="5"/>
  <c r="AN1502" i="5"/>
  <c r="AO1502" i="5" s="1"/>
  <c r="AL1502" i="5"/>
  <c r="AF1502" i="5"/>
  <c r="AG1502" i="5" s="1"/>
  <c r="AD1502" i="5"/>
  <c r="AC1502" i="5"/>
  <c r="AB1502" i="5"/>
  <c r="AA1502" i="5"/>
  <c r="Y1502" i="5"/>
  <c r="X1502" i="5"/>
  <c r="T1502" i="5"/>
  <c r="S1502" i="5"/>
  <c r="P1502" i="5"/>
  <c r="U1502" i="5" s="1"/>
  <c r="O1502" i="5"/>
  <c r="N1502" i="5"/>
  <c r="M1502" i="5"/>
  <c r="K1502" i="5"/>
  <c r="F1502" i="5"/>
  <c r="E1502" i="5"/>
  <c r="Q1502" i="5" s="1"/>
  <c r="BB1501" i="5"/>
  <c r="AY1501" i="5"/>
  <c r="AW1501" i="5"/>
  <c r="AX1501" i="5" s="1"/>
  <c r="AV1501" i="5"/>
  <c r="AN1501" i="5"/>
  <c r="AO1501" i="5" s="1"/>
  <c r="AL1501" i="5"/>
  <c r="AF1501" i="5"/>
  <c r="AG1501" i="5" s="1"/>
  <c r="AD1501" i="5"/>
  <c r="AC1501" i="5"/>
  <c r="AB1501" i="5"/>
  <c r="AA1501" i="5"/>
  <c r="X1501" i="5"/>
  <c r="Y1501" i="5" s="1"/>
  <c r="T1501" i="5"/>
  <c r="S1501" i="5"/>
  <c r="P1501" i="5"/>
  <c r="U1501" i="5" s="1"/>
  <c r="O1501" i="5"/>
  <c r="N1501" i="5"/>
  <c r="M1501" i="5"/>
  <c r="K1501" i="5"/>
  <c r="F1501" i="5"/>
  <c r="E1501" i="5"/>
  <c r="Q1501" i="5" s="1"/>
  <c r="BB1500" i="5"/>
  <c r="AY1500" i="5"/>
  <c r="AW1500" i="5"/>
  <c r="AV1500" i="5"/>
  <c r="AN1500" i="5"/>
  <c r="AO1500" i="5" s="1"/>
  <c r="AL1500" i="5"/>
  <c r="AF1500" i="5"/>
  <c r="AG1500" i="5" s="1"/>
  <c r="AD1500" i="5"/>
  <c r="AC1500" i="5"/>
  <c r="AB1500" i="5"/>
  <c r="AA1500" i="5"/>
  <c r="X1500" i="5"/>
  <c r="Y1500" i="5" s="1"/>
  <c r="T1500" i="5"/>
  <c r="S1500" i="5"/>
  <c r="P1500" i="5"/>
  <c r="O1500" i="5"/>
  <c r="N1500" i="5"/>
  <c r="M1500" i="5"/>
  <c r="K1500" i="5"/>
  <c r="F1500" i="5"/>
  <c r="E1500" i="5"/>
  <c r="Q1500" i="5" s="1"/>
  <c r="BB1499" i="5"/>
  <c r="AY1499" i="5"/>
  <c r="AW1499" i="5"/>
  <c r="AV1499" i="5"/>
  <c r="AN1499" i="5"/>
  <c r="AO1499" i="5" s="1"/>
  <c r="AL1499" i="5"/>
  <c r="AF1499" i="5"/>
  <c r="AG1499" i="5" s="1"/>
  <c r="AD1499" i="5"/>
  <c r="AC1499" i="5"/>
  <c r="AB1499" i="5"/>
  <c r="AA1499" i="5"/>
  <c r="Y1499" i="5"/>
  <c r="X1499" i="5"/>
  <c r="T1499" i="5"/>
  <c r="S1499" i="5"/>
  <c r="P1499" i="5"/>
  <c r="O1499" i="5"/>
  <c r="N1499" i="5"/>
  <c r="M1499" i="5"/>
  <c r="K1499" i="5"/>
  <c r="F1499" i="5"/>
  <c r="E1499" i="5"/>
  <c r="Q1499" i="5" s="1"/>
  <c r="BB1498" i="5"/>
  <c r="AY1498" i="5"/>
  <c r="AW1498" i="5"/>
  <c r="AV1498" i="5"/>
  <c r="AN1498" i="5"/>
  <c r="AO1498" i="5" s="1"/>
  <c r="AL1498" i="5"/>
  <c r="AF1498" i="5"/>
  <c r="AG1498" i="5" s="1"/>
  <c r="AD1498" i="5"/>
  <c r="AC1498" i="5"/>
  <c r="AB1498" i="5"/>
  <c r="AA1498" i="5"/>
  <c r="X1498" i="5"/>
  <c r="T1498" i="5"/>
  <c r="S1498" i="5"/>
  <c r="P1498" i="5"/>
  <c r="O1498" i="5"/>
  <c r="N1498" i="5"/>
  <c r="M1498" i="5"/>
  <c r="K1498" i="5"/>
  <c r="F1498" i="5"/>
  <c r="R1498" i="5" s="1"/>
  <c r="E1498" i="5"/>
  <c r="Q1498" i="5" s="1"/>
  <c r="BB1497" i="5"/>
  <c r="AY1497" i="5"/>
  <c r="AW1497" i="5"/>
  <c r="AV1497" i="5"/>
  <c r="AN1497" i="5"/>
  <c r="AO1497" i="5" s="1"/>
  <c r="AL1497" i="5"/>
  <c r="AF1497" i="5"/>
  <c r="AG1497" i="5" s="1"/>
  <c r="AD1497" i="5"/>
  <c r="AC1497" i="5"/>
  <c r="AB1497" i="5"/>
  <c r="AA1497" i="5"/>
  <c r="X1497" i="5"/>
  <c r="T1497" i="5"/>
  <c r="S1497" i="5"/>
  <c r="R1497" i="5"/>
  <c r="P1497" i="5"/>
  <c r="O1497" i="5"/>
  <c r="N1497" i="5"/>
  <c r="M1497" i="5"/>
  <c r="K1497" i="5"/>
  <c r="F1497" i="5"/>
  <c r="W1497" i="5" s="1"/>
  <c r="E1497" i="5"/>
  <c r="Q1497" i="5" s="1"/>
  <c r="BB1496" i="5"/>
  <c r="AY1496" i="5"/>
  <c r="AW1496" i="5"/>
  <c r="AX1496" i="5" s="1"/>
  <c r="AV1496" i="5"/>
  <c r="AN1496" i="5"/>
  <c r="AO1496" i="5" s="1"/>
  <c r="AL1496" i="5"/>
  <c r="AF1496" i="5"/>
  <c r="AG1496" i="5" s="1"/>
  <c r="AD1496" i="5"/>
  <c r="AC1496" i="5"/>
  <c r="AB1496" i="5"/>
  <c r="AA1496" i="5"/>
  <c r="X1496" i="5"/>
  <c r="Z1496" i="5" s="1"/>
  <c r="W1496" i="5"/>
  <c r="T1496" i="5"/>
  <c r="S1496" i="5"/>
  <c r="P1496" i="5"/>
  <c r="O1496" i="5"/>
  <c r="N1496" i="5"/>
  <c r="U1496" i="5" s="1"/>
  <c r="M1496" i="5"/>
  <c r="K1496" i="5"/>
  <c r="F1496" i="5"/>
  <c r="R1496" i="5" s="1"/>
  <c r="E1496" i="5"/>
  <c r="Q1496" i="5" s="1"/>
  <c r="BB1495" i="5"/>
  <c r="AY1495" i="5"/>
  <c r="AW1495" i="5"/>
  <c r="AX1495" i="5" s="1"/>
  <c r="AV1495" i="5"/>
  <c r="AN1495" i="5"/>
  <c r="AO1495" i="5" s="1"/>
  <c r="AL1495" i="5"/>
  <c r="AF1495" i="5"/>
  <c r="AG1495" i="5" s="1"/>
  <c r="AD1495" i="5"/>
  <c r="AC1495" i="5"/>
  <c r="AB1495" i="5"/>
  <c r="AA1495" i="5"/>
  <c r="X1495" i="5"/>
  <c r="Y1495" i="5" s="1"/>
  <c r="W1495" i="5"/>
  <c r="T1495" i="5"/>
  <c r="S1495" i="5"/>
  <c r="P1495" i="5"/>
  <c r="O1495" i="5"/>
  <c r="N1495" i="5"/>
  <c r="M1495" i="5"/>
  <c r="K1495" i="5"/>
  <c r="F1495" i="5"/>
  <c r="E1495" i="5"/>
  <c r="Q1495" i="5" s="1"/>
  <c r="BB1494" i="5"/>
  <c r="AY1494" i="5"/>
  <c r="AW1494" i="5"/>
  <c r="AV1494" i="5"/>
  <c r="AX1494" i="5" s="1"/>
  <c r="AN1494" i="5"/>
  <c r="AO1494" i="5" s="1"/>
  <c r="AL1494" i="5"/>
  <c r="AF1494" i="5"/>
  <c r="AG1494" i="5" s="1"/>
  <c r="AD1494" i="5"/>
  <c r="AC1494" i="5"/>
  <c r="AB1494" i="5"/>
  <c r="AA1494" i="5"/>
  <c r="X1494" i="5"/>
  <c r="W1494" i="5"/>
  <c r="T1494" i="5"/>
  <c r="S1494" i="5"/>
  <c r="R1494" i="5"/>
  <c r="Q1494" i="5"/>
  <c r="P1494" i="5"/>
  <c r="U1494" i="5" s="1"/>
  <c r="O1494" i="5"/>
  <c r="N1494" i="5"/>
  <c r="M1494" i="5"/>
  <c r="K1494" i="5"/>
  <c r="F1494" i="5"/>
  <c r="E1494" i="5"/>
  <c r="BB1493" i="5"/>
  <c r="AY1493" i="5"/>
  <c r="AW1493" i="5"/>
  <c r="AV1493" i="5"/>
  <c r="AX1493" i="5" s="1"/>
  <c r="AN1493" i="5"/>
  <c r="AO1493" i="5" s="1"/>
  <c r="AL1493" i="5"/>
  <c r="AF1493" i="5"/>
  <c r="AG1493" i="5" s="1"/>
  <c r="AD1493" i="5"/>
  <c r="AC1493" i="5"/>
  <c r="AB1493" i="5"/>
  <c r="AA1493" i="5"/>
  <c r="X1493" i="5"/>
  <c r="Z1493" i="5" s="1"/>
  <c r="W1493" i="5"/>
  <c r="T1493" i="5"/>
  <c r="S1493" i="5"/>
  <c r="P1493" i="5"/>
  <c r="O1493" i="5"/>
  <c r="N1493" i="5"/>
  <c r="M1493" i="5"/>
  <c r="K1493" i="5"/>
  <c r="F1493" i="5"/>
  <c r="R1493" i="5" s="1"/>
  <c r="E1493" i="5"/>
  <c r="Q1493" i="5" s="1"/>
  <c r="BB1492" i="5"/>
  <c r="AY1492" i="5"/>
  <c r="AW1492" i="5"/>
  <c r="AV1492" i="5"/>
  <c r="AN1492" i="5"/>
  <c r="AO1492" i="5" s="1"/>
  <c r="AL1492" i="5"/>
  <c r="AF1492" i="5"/>
  <c r="AG1492" i="5" s="1"/>
  <c r="AD1492" i="5"/>
  <c r="AC1492" i="5"/>
  <c r="AB1492" i="5"/>
  <c r="AA1492" i="5"/>
  <c r="X1492" i="5"/>
  <c r="T1492" i="5"/>
  <c r="S1492" i="5"/>
  <c r="P1492" i="5"/>
  <c r="O1492" i="5"/>
  <c r="N1492" i="5"/>
  <c r="M1492" i="5"/>
  <c r="K1492" i="5"/>
  <c r="F1492" i="5"/>
  <c r="E1492" i="5"/>
  <c r="Q1492" i="5" s="1"/>
  <c r="BB1491" i="5"/>
  <c r="AY1491" i="5"/>
  <c r="AW1491" i="5"/>
  <c r="AX1491" i="5" s="1"/>
  <c r="AV1491" i="5"/>
  <c r="AN1491" i="5"/>
  <c r="AO1491" i="5" s="1"/>
  <c r="AL1491" i="5"/>
  <c r="AF1491" i="5"/>
  <c r="AG1491" i="5" s="1"/>
  <c r="AD1491" i="5"/>
  <c r="AC1491" i="5"/>
  <c r="AB1491" i="5"/>
  <c r="AA1491" i="5"/>
  <c r="X1491" i="5"/>
  <c r="W1491" i="5"/>
  <c r="T1491" i="5"/>
  <c r="S1491" i="5"/>
  <c r="P1491" i="5"/>
  <c r="O1491" i="5"/>
  <c r="N1491" i="5"/>
  <c r="M1491" i="5"/>
  <c r="K1491" i="5"/>
  <c r="F1491" i="5"/>
  <c r="R1491" i="5" s="1"/>
  <c r="E1491" i="5"/>
  <c r="Q1491" i="5" s="1"/>
  <c r="BB1490" i="5"/>
  <c r="AY1490" i="5"/>
  <c r="AX1490" i="5"/>
  <c r="AW1490" i="5"/>
  <c r="AV1490" i="5"/>
  <c r="AN1490" i="5"/>
  <c r="AO1490" i="5" s="1"/>
  <c r="AL1490" i="5"/>
  <c r="AF1490" i="5"/>
  <c r="AG1490" i="5" s="1"/>
  <c r="AD1490" i="5"/>
  <c r="AC1490" i="5"/>
  <c r="AB1490" i="5"/>
  <c r="AA1490" i="5"/>
  <c r="Y1490" i="5"/>
  <c r="X1490" i="5"/>
  <c r="T1490" i="5"/>
  <c r="S1490" i="5"/>
  <c r="P1490" i="5"/>
  <c r="U1490" i="5" s="1"/>
  <c r="O1490" i="5"/>
  <c r="N1490" i="5"/>
  <c r="M1490" i="5"/>
  <c r="K1490" i="5"/>
  <c r="F1490" i="5"/>
  <c r="E1490" i="5"/>
  <c r="Q1490" i="5" s="1"/>
  <c r="BB1489" i="5"/>
  <c r="AY1489" i="5"/>
  <c r="AW1489" i="5"/>
  <c r="AX1489" i="5" s="1"/>
  <c r="AV1489" i="5"/>
  <c r="AN1489" i="5"/>
  <c r="AO1489" i="5" s="1"/>
  <c r="AL1489" i="5"/>
  <c r="AF1489" i="5"/>
  <c r="AG1489" i="5" s="1"/>
  <c r="AD1489" i="5"/>
  <c r="AC1489" i="5"/>
  <c r="AB1489" i="5"/>
  <c r="AA1489" i="5"/>
  <c r="X1489" i="5"/>
  <c r="T1489" i="5"/>
  <c r="S1489" i="5"/>
  <c r="P1489" i="5"/>
  <c r="U1489" i="5" s="1"/>
  <c r="O1489" i="5"/>
  <c r="N1489" i="5"/>
  <c r="M1489" i="5"/>
  <c r="K1489" i="5"/>
  <c r="F1489" i="5"/>
  <c r="E1489" i="5"/>
  <c r="Q1489" i="5" s="1"/>
  <c r="BB1488" i="5"/>
  <c r="AY1488" i="5"/>
  <c r="AW1488" i="5"/>
  <c r="AV1488" i="5"/>
  <c r="AN1488" i="5"/>
  <c r="AO1488" i="5" s="1"/>
  <c r="AL1488" i="5"/>
  <c r="AF1488" i="5"/>
  <c r="AG1488" i="5" s="1"/>
  <c r="AD1488" i="5"/>
  <c r="AC1488" i="5"/>
  <c r="AB1488" i="5"/>
  <c r="AA1488" i="5"/>
  <c r="X1488" i="5"/>
  <c r="T1488" i="5"/>
  <c r="S1488" i="5"/>
  <c r="R1488" i="5"/>
  <c r="P1488" i="5"/>
  <c r="O1488" i="5"/>
  <c r="N1488" i="5"/>
  <c r="M1488" i="5"/>
  <c r="K1488" i="5"/>
  <c r="F1488" i="5"/>
  <c r="W1488" i="5" s="1"/>
  <c r="E1488" i="5"/>
  <c r="Q1488" i="5" s="1"/>
  <c r="BB1487" i="5"/>
  <c r="AY1487" i="5"/>
  <c r="AW1487" i="5"/>
  <c r="AV1487" i="5"/>
  <c r="AN1487" i="5"/>
  <c r="AO1487" i="5" s="1"/>
  <c r="AL1487" i="5"/>
  <c r="AF1487" i="5"/>
  <c r="AG1487" i="5" s="1"/>
  <c r="AD1487" i="5"/>
  <c r="AC1487" i="5"/>
  <c r="AB1487" i="5"/>
  <c r="AA1487" i="5"/>
  <c r="Y1487" i="5"/>
  <c r="X1487" i="5"/>
  <c r="Z1487" i="5" s="1"/>
  <c r="T1487" i="5"/>
  <c r="S1487" i="5"/>
  <c r="P1487" i="5"/>
  <c r="O1487" i="5"/>
  <c r="N1487" i="5"/>
  <c r="M1487" i="5"/>
  <c r="K1487" i="5"/>
  <c r="F1487" i="5"/>
  <c r="E1487" i="5"/>
  <c r="Q1487" i="5" s="1"/>
  <c r="BB1486" i="5"/>
  <c r="AY1486" i="5"/>
  <c r="AW1486" i="5"/>
  <c r="AV1486" i="5"/>
  <c r="AN1486" i="5"/>
  <c r="AO1486" i="5" s="1"/>
  <c r="AL1486" i="5"/>
  <c r="AF1486" i="5"/>
  <c r="AG1486" i="5" s="1"/>
  <c r="AD1486" i="5"/>
  <c r="AC1486" i="5"/>
  <c r="AB1486" i="5"/>
  <c r="AA1486" i="5"/>
  <c r="Y1486" i="5"/>
  <c r="X1486" i="5"/>
  <c r="T1486" i="5"/>
  <c r="S1486" i="5"/>
  <c r="P1486" i="5"/>
  <c r="U1486" i="5" s="1"/>
  <c r="O1486" i="5"/>
  <c r="N1486" i="5"/>
  <c r="M1486" i="5"/>
  <c r="K1486" i="5"/>
  <c r="F1486" i="5"/>
  <c r="E1486" i="5"/>
  <c r="Q1486" i="5" s="1"/>
  <c r="BB1485" i="5"/>
  <c r="AY1485" i="5"/>
  <c r="AW1485" i="5"/>
  <c r="AX1485" i="5" s="1"/>
  <c r="AV1485" i="5"/>
  <c r="AN1485" i="5"/>
  <c r="AO1485" i="5" s="1"/>
  <c r="AL1485" i="5"/>
  <c r="AF1485" i="5"/>
  <c r="AG1485" i="5" s="1"/>
  <c r="AD1485" i="5"/>
  <c r="AC1485" i="5"/>
  <c r="AB1485" i="5"/>
  <c r="AA1485" i="5"/>
  <c r="X1485" i="5"/>
  <c r="T1485" i="5"/>
  <c r="S1485" i="5"/>
  <c r="Q1485" i="5"/>
  <c r="P1485" i="5"/>
  <c r="O1485" i="5"/>
  <c r="N1485" i="5"/>
  <c r="M1485" i="5"/>
  <c r="K1485" i="5"/>
  <c r="F1485" i="5"/>
  <c r="E1485" i="5"/>
  <c r="BB1484" i="5"/>
  <c r="AY1484" i="5"/>
  <c r="AW1484" i="5"/>
  <c r="AV1484" i="5"/>
  <c r="AN1484" i="5"/>
  <c r="AO1484" i="5" s="1"/>
  <c r="AL1484" i="5"/>
  <c r="AF1484" i="5"/>
  <c r="AG1484" i="5" s="1"/>
  <c r="AD1484" i="5"/>
  <c r="AC1484" i="5"/>
  <c r="AB1484" i="5"/>
  <c r="AA1484" i="5"/>
  <c r="Z1484" i="5"/>
  <c r="Y1484" i="5"/>
  <c r="X1484" i="5"/>
  <c r="W1484" i="5"/>
  <c r="T1484" i="5"/>
  <c r="S1484" i="5"/>
  <c r="P1484" i="5"/>
  <c r="O1484" i="5"/>
  <c r="N1484" i="5"/>
  <c r="M1484" i="5"/>
  <c r="K1484" i="5"/>
  <c r="F1484" i="5"/>
  <c r="R1484" i="5" s="1"/>
  <c r="E1484" i="5"/>
  <c r="Q1484" i="5" s="1"/>
  <c r="BB1483" i="5"/>
  <c r="AY1483" i="5"/>
  <c r="AW1483" i="5"/>
  <c r="AV1483" i="5"/>
  <c r="AN1483" i="5"/>
  <c r="AO1483" i="5" s="1"/>
  <c r="AL1483" i="5"/>
  <c r="AF1483" i="5"/>
  <c r="AG1483" i="5" s="1"/>
  <c r="AD1483" i="5"/>
  <c r="AC1483" i="5"/>
  <c r="AB1483" i="5"/>
  <c r="AA1483" i="5"/>
  <c r="X1483" i="5"/>
  <c r="Y1483" i="5" s="1"/>
  <c r="T1483" i="5"/>
  <c r="S1483" i="5"/>
  <c r="P1483" i="5"/>
  <c r="U1483" i="5" s="1"/>
  <c r="O1483" i="5"/>
  <c r="N1483" i="5"/>
  <c r="M1483" i="5"/>
  <c r="K1483" i="5"/>
  <c r="F1483" i="5"/>
  <c r="W1483" i="5" s="1"/>
  <c r="E1483" i="5"/>
  <c r="Q1483" i="5" s="1"/>
  <c r="BB1482" i="5"/>
  <c r="AY1482" i="5"/>
  <c r="AW1482" i="5"/>
  <c r="AV1482" i="5"/>
  <c r="AN1482" i="5"/>
  <c r="AO1482" i="5" s="1"/>
  <c r="AL1482" i="5"/>
  <c r="AG1482" i="5"/>
  <c r="AF1482" i="5"/>
  <c r="AD1482" i="5"/>
  <c r="AC1482" i="5"/>
  <c r="AB1482" i="5"/>
  <c r="AA1482" i="5"/>
  <c r="X1482" i="5"/>
  <c r="W1482" i="5"/>
  <c r="T1482" i="5"/>
  <c r="S1482" i="5"/>
  <c r="R1482" i="5"/>
  <c r="P1482" i="5"/>
  <c r="O1482" i="5"/>
  <c r="N1482" i="5"/>
  <c r="M1482" i="5"/>
  <c r="K1482" i="5"/>
  <c r="F1482" i="5"/>
  <c r="E1482" i="5"/>
  <c r="Q1482" i="5" s="1"/>
  <c r="BB1481" i="5"/>
  <c r="AY1481" i="5"/>
  <c r="AW1481" i="5"/>
  <c r="AV1481" i="5"/>
  <c r="AN1481" i="5"/>
  <c r="AO1481" i="5" s="1"/>
  <c r="AL1481" i="5"/>
  <c r="AF1481" i="5"/>
  <c r="AG1481" i="5" s="1"/>
  <c r="AD1481" i="5"/>
  <c r="AC1481" i="5"/>
  <c r="AB1481" i="5"/>
  <c r="AA1481" i="5"/>
  <c r="X1481" i="5"/>
  <c r="Y1481" i="5" s="1"/>
  <c r="T1481" i="5"/>
  <c r="S1481" i="5"/>
  <c r="P1481" i="5"/>
  <c r="O1481" i="5"/>
  <c r="N1481" i="5"/>
  <c r="M1481" i="5"/>
  <c r="K1481" i="5"/>
  <c r="F1481" i="5"/>
  <c r="E1481" i="5"/>
  <c r="Q1481" i="5" s="1"/>
  <c r="BB1480" i="5"/>
  <c r="AY1480" i="5"/>
  <c r="AW1480" i="5"/>
  <c r="AV1480" i="5"/>
  <c r="AN1480" i="5"/>
  <c r="AO1480" i="5" s="1"/>
  <c r="AL1480" i="5"/>
  <c r="AF1480" i="5"/>
  <c r="AG1480" i="5" s="1"/>
  <c r="AD1480" i="5"/>
  <c r="AC1480" i="5"/>
  <c r="AB1480" i="5"/>
  <c r="AA1480" i="5"/>
  <c r="Z1480" i="5"/>
  <c r="Y1480" i="5"/>
  <c r="X1480" i="5"/>
  <c r="T1480" i="5"/>
  <c r="S1480" i="5"/>
  <c r="P1480" i="5"/>
  <c r="U1480" i="5" s="1"/>
  <c r="O1480" i="5"/>
  <c r="N1480" i="5"/>
  <c r="M1480" i="5"/>
  <c r="K1480" i="5"/>
  <c r="F1480" i="5"/>
  <c r="W1480" i="5" s="1"/>
  <c r="E1480" i="5"/>
  <c r="Q1480" i="5" s="1"/>
  <c r="BB1479" i="5"/>
  <c r="AY1479" i="5"/>
  <c r="AW1479" i="5"/>
  <c r="AV1479" i="5"/>
  <c r="AX1479" i="5" s="1"/>
  <c r="AN1479" i="5"/>
  <c r="AO1479" i="5" s="1"/>
  <c r="AL1479" i="5"/>
  <c r="AF1479" i="5"/>
  <c r="AG1479" i="5" s="1"/>
  <c r="AD1479" i="5"/>
  <c r="AC1479" i="5"/>
  <c r="AB1479" i="5"/>
  <c r="AA1479" i="5"/>
  <c r="Y1479" i="5"/>
  <c r="X1479" i="5"/>
  <c r="T1479" i="5"/>
  <c r="S1479" i="5"/>
  <c r="P1479" i="5"/>
  <c r="U1479" i="5" s="1"/>
  <c r="O1479" i="5"/>
  <c r="N1479" i="5"/>
  <c r="M1479" i="5"/>
  <c r="K1479" i="5"/>
  <c r="F1479" i="5"/>
  <c r="W1479" i="5" s="1"/>
  <c r="E1479" i="5"/>
  <c r="Q1479" i="5" s="1"/>
  <c r="BB1478" i="5"/>
  <c r="AY1478" i="5"/>
  <c r="AW1478" i="5"/>
  <c r="AX1478" i="5" s="1"/>
  <c r="AV1478" i="5"/>
  <c r="AN1478" i="5"/>
  <c r="AO1478" i="5" s="1"/>
  <c r="AL1478" i="5"/>
  <c r="AF1478" i="5"/>
  <c r="AG1478" i="5" s="1"/>
  <c r="AD1478" i="5"/>
  <c r="AC1478" i="5"/>
  <c r="AB1478" i="5"/>
  <c r="AA1478" i="5"/>
  <c r="X1478" i="5"/>
  <c r="Y1478" i="5" s="1"/>
  <c r="T1478" i="5"/>
  <c r="S1478" i="5"/>
  <c r="P1478" i="5"/>
  <c r="U1478" i="5" s="1"/>
  <c r="O1478" i="5"/>
  <c r="N1478" i="5"/>
  <c r="M1478" i="5"/>
  <c r="K1478" i="5"/>
  <c r="F1478" i="5"/>
  <c r="E1478" i="5"/>
  <c r="Q1478" i="5" s="1"/>
  <c r="BB1477" i="5"/>
  <c r="AY1477" i="5"/>
  <c r="AW1477" i="5"/>
  <c r="AV1477" i="5"/>
  <c r="AX1477" i="5" s="1"/>
  <c r="AN1477" i="5"/>
  <c r="AO1477" i="5" s="1"/>
  <c r="AL1477" i="5"/>
  <c r="AF1477" i="5"/>
  <c r="AG1477" i="5" s="1"/>
  <c r="AD1477" i="5"/>
  <c r="AC1477" i="5"/>
  <c r="AB1477" i="5"/>
  <c r="AA1477" i="5"/>
  <c r="X1477" i="5"/>
  <c r="T1477" i="5"/>
  <c r="S1477" i="5"/>
  <c r="P1477" i="5"/>
  <c r="O1477" i="5"/>
  <c r="N1477" i="5"/>
  <c r="M1477" i="5"/>
  <c r="K1477" i="5"/>
  <c r="F1477" i="5"/>
  <c r="W1477" i="5" s="1"/>
  <c r="E1477" i="5"/>
  <c r="Q1477" i="5" s="1"/>
  <c r="BB1476" i="5"/>
  <c r="AY1476" i="5"/>
  <c r="AW1476" i="5"/>
  <c r="AV1476" i="5"/>
  <c r="AX1476" i="5" s="1"/>
  <c r="AN1476" i="5"/>
  <c r="AO1476" i="5" s="1"/>
  <c r="AL1476" i="5"/>
  <c r="AF1476" i="5"/>
  <c r="AG1476" i="5" s="1"/>
  <c r="AD1476" i="5"/>
  <c r="AC1476" i="5"/>
  <c r="AB1476" i="5"/>
  <c r="AA1476" i="5"/>
  <c r="X1476" i="5"/>
  <c r="T1476" i="5"/>
  <c r="S1476" i="5"/>
  <c r="P1476" i="5"/>
  <c r="U1476" i="5" s="1"/>
  <c r="O1476" i="5"/>
  <c r="N1476" i="5"/>
  <c r="M1476" i="5"/>
  <c r="K1476" i="5"/>
  <c r="F1476" i="5"/>
  <c r="E1476" i="5"/>
  <c r="Q1476" i="5" s="1"/>
  <c r="BB1475" i="5"/>
  <c r="AY1475" i="5"/>
  <c r="AW1475" i="5"/>
  <c r="AX1475" i="5" s="1"/>
  <c r="AV1475" i="5"/>
  <c r="AN1475" i="5"/>
  <c r="AO1475" i="5" s="1"/>
  <c r="AL1475" i="5"/>
  <c r="AF1475" i="5"/>
  <c r="AG1475" i="5" s="1"/>
  <c r="AD1475" i="5"/>
  <c r="AC1475" i="5"/>
  <c r="AB1475" i="5"/>
  <c r="AA1475" i="5"/>
  <c r="X1475" i="5"/>
  <c r="Y1475" i="5" s="1"/>
  <c r="T1475" i="5"/>
  <c r="S1475" i="5"/>
  <c r="Q1475" i="5"/>
  <c r="P1475" i="5"/>
  <c r="O1475" i="5"/>
  <c r="N1475" i="5"/>
  <c r="U1475" i="5" s="1"/>
  <c r="M1475" i="5"/>
  <c r="K1475" i="5"/>
  <c r="F1475" i="5"/>
  <c r="E1475" i="5"/>
  <c r="BB1474" i="5"/>
  <c r="AY1474" i="5"/>
  <c r="AX1474" i="5"/>
  <c r="AW1474" i="5"/>
  <c r="AV1474" i="5"/>
  <c r="AN1474" i="5"/>
  <c r="AO1474" i="5" s="1"/>
  <c r="AL1474" i="5"/>
  <c r="AF1474" i="5"/>
  <c r="AG1474" i="5" s="1"/>
  <c r="AD1474" i="5"/>
  <c r="AC1474" i="5"/>
  <c r="AB1474" i="5"/>
  <c r="AA1474" i="5"/>
  <c r="X1474" i="5"/>
  <c r="Y1474" i="5" s="1"/>
  <c r="T1474" i="5"/>
  <c r="S1474" i="5"/>
  <c r="P1474" i="5"/>
  <c r="O1474" i="5"/>
  <c r="N1474" i="5"/>
  <c r="M1474" i="5"/>
  <c r="K1474" i="5"/>
  <c r="F1474" i="5"/>
  <c r="E1474" i="5"/>
  <c r="Q1474" i="5" s="1"/>
  <c r="BB1473" i="5"/>
  <c r="AY1473" i="5"/>
  <c r="AW1473" i="5"/>
  <c r="AV1473" i="5"/>
  <c r="AX1473" i="5" s="1"/>
  <c r="AN1473" i="5"/>
  <c r="AO1473" i="5" s="1"/>
  <c r="AL1473" i="5"/>
  <c r="AF1473" i="5"/>
  <c r="AG1473" i="5" s="1"/>
  <c r="AD1473" i="5"/>
  <c r="AC1473" i="5"/>
  <c r="AB1473" i="5"/>
  <c r="AA1473" i="5"/>
  <c r="X1473" i="5"/>
  <c r="T1473" i="5"/>
  <c r="S1473" i="5"/>
  <c r="P1473" i="5"/>
  <c r="O1473" i="5"/>
  <c r="N1473" i="5"/>
  <c r="M1473" i="5"/>
  <c r="K1473" i="5"/>
  <c r="F1473" i="5"/>
  <c r="E1473" i="5"/>
  <c r="Q1473" i="5" s="1"/>
  <c r="BB1472" i="5"/>
  <c r="AY1472" i="5"/>
  <c r="AW1472" i="5"/>
  <c r="AX1472" i="5" s="1"/>
  <c r="AV1472" i="5"/>
  <c r="AN1472" i="5"/>
  <c r="AO1472" i="5" s="1"/>
  <c r="AL1472" i="5"/>
  <c r="AF1472" i="5"/>
  <c r="AG1472" i="5" s="1"/>
  <c r="AD1472" i="5"/>
  <c r="AC1472" i="5"/>
  <c r="AB1472" i="5"/>
  <c r="AA1472" i="5"/>
  <c r="X1472" i="5"/>
  <c r="T1472" i="5"/>
  <c r="S1472" i="5"/>
  <c r="P1472" i="5"/>
  <c r="O1472" i="5"/>
  <c r="N1472" i="5"/>
  <c r="M1472" i="5"/>
  <c r="K1472" i="5"/>
  <c r="F1472" i="5"/>
  <c r="E1472" i="5"/>
  <c r="Q1472" i="5" s="1"/>
  <c r="BB1471" i="5"/>
  <c r="AY1471" i="5"/>
  <c r="AW1471" i="5"/>
  <c r="AX1471" i="5" s="1"/>
  <c r="AV1471" i="5"/>
  <c r="AN1471" i="5"/>
  <c r="AO1471" i="5" s="1"/>
  <c r="AL1471" i="5"/>
  <c r="AF1471" i="5"/>
  <c r="AG1471" i="5" s="1"/>
  <c r="AD1471" i="5"/>
  <c r="AC1471" i="5"/>
  <c r="AB1471" i="5"/>
  <c r="AA1471" i="5"/>
  <c r="Y1471" i="5"/>
  <c r="X1471" i="5"/>
  <c r="Z1471" i="5" s="1"/>
  <c r="W1471" i="5"/>
  <c r="T1471" i="5"/>
  <c r="S1471" i="5"/>
  <c r="R1471" i="5"/>
  <c r="Q1471" i="5"/>
  <c r="P1471" i="5"/>
  <c r="U1471" i="5" s="1"/>
  <c r="O1471" i="5"/>
  <c r="N1471" i="5"/>
  <c r="M1471" i="5"/>
  <c r="K1471" i="5"/>
  <c r="F1471" i="5"/>
  <c r="E1471" i="5"/>
  <c r="BB1470" i="5"/>
  <c r="AY1470" i="5"/>
  <c r="AW1470" i="5"/>
  <c r="AV1470" i="5"/>
  <c r="AN1470" i="5"/>
  <c r="AO1470" i="5" s="1"/>
  <c r="AL1470" i="5"/>
  <c r="AF1470" i="5"/>
  <c r="AG1470" i="5" s="1"/>
  <c r="AD1470" i="5"/>
  <c r="AC1470" i="5"/>
  <c r="AB1470" i="5"/>
  <c r="AA1470" i="5"/>
  <c r="X1470" i="5"/>
  <c r="U1470" i="5"/>
  <c r="T1470" i="5"/>
  <c r="S1470" i="5"/>
  <c r="P1470" i="5"/>
  <c r="O1470" i="5"/>
  <c r="N1470" i="5"/>
  <c r="M1470" i="5"/>
  <c r="K1470" i="5"/>
  <c r="F1470" i="5"/>
  <c r="R1470" i="5" s="1"/>
  <c r="E1470" i="5"/>
  <c r="Q1470" i="5" s="1"/>
  <c r="BB1469" i="5"/>
  <c r="AY1469" i="5"/>
  <c r="AW1469" i="5"/>
  <c r="AX1469" i="5" s="1"/>
  <c r="AV1469" i="5"/>
  <c r="AN1469" i="5"/>
  <c r="AO1469" i="5" s="1"/>
  <c r="AL1469" i="5"/>
  <c r="AF1469" i="5"/>
  <c r="AG1469" i="5" s="1"/>
  <c r="AD1469" i="5"/>
  <c r="AC1469" i="5"/>
  <c r="AB1469" i="5"/>
  <c r="AA1469" i="5"/>
  <c r="X1469" i="5"/>
  <c r="Y1469" i="5" s="1"/>
  <c r="T1469" i="5"/>
  <c r="S1469" i="5"/>
  <c r="P1469" i="5"/>
  <c r="O1469" i="5"/>
  <c r="N1469" i="5"/>
  <c r="M1469" i="5"/>
  <c r="K1469" i="5"/>
  <c r="F1469" i="5"/>
  <c r="E1469" i="5"/>
  <c r="Q1469" i="5" s="1"/>
  <c r="BB1468" i="5"/>
  <c r="AY1468" i="5"/>
  <c r="AW1468" i="5"/>
  <c r="AV1468" i="5"/>
  <c r="AX1468" i="5" s="1"/>
  <c r="AN1468" i="5"/>
  <c r="AO1468" i="5" s="1"/>
  <c r="AL1468" i="5"/>
  <c r="AF1468" i="5"/>
  <c r="AG1468" i="5" s="1"/>
  <c r="AD1468" i="5"/>
  <c r="AC1468" i="5"/>
  <c r="AB1468" i="5"/>
  <c r="AA1468" i="5"/>
  <c r="X1468" i="5"/>
  <c r="Z1468" i="5" s="1"/>
  <c r="W1468" i="5"/>
  <c r="T1468" i="5"/>
  <c r="S1468" i="5"/>
  <c r="P1468" i="5"/>
  <c r="O1468" i="5"/>
  <c r="N1468" i="5"/>
  <c r="M1468" i="5"/>
  <c r="K1468" i="5"/>
  <c r="F1468" i="5"/>
  <c r="R1468" i="5" s="1"/>
  <c r="E1468" i="5"/>
  <c r="Q1468" i="5" s="1"/>
  <c r="BB1467" i="5"/>
  <c r="AY1467" i="5"/>
  <c r="AW1467" i="5"/>
  <c r="AV1467" i="5"/>
  <c r="AX1467" i="5" s="1"/>
  <c r="AN1467" i="5"/>
  <c r="AO1467" i="5" s="1"/>
  <c r="AL1467" i="5"/>
  <c r="AF1467" i="5"/>
  <c r="AG1467" i="5" s="1"/>
  <c r="AD1467" i="5"/>
  <c r="AC1467" i="5"/>
  <c r="AB1467" i="5"/>
  <c r="AA1467" i="5"/>
  <c r="Y1467" i="5"/>
  <c r="X1467" i="5"/>
  <c r="T1467" i="5"/>
  <c r="S1467" i="5"/>
  <c r="P1467" i="5"/>
  <c r="O1467" i="5"/>
  <c r="N1467" i="5"/>
  <c r="M1467" i="5"/>
  <c r="K1467" i="5"/>
  <c r="F1467" i="5"/>
  <c r="E1467" i="5"/>
  <c r="Q1467" i="5" s="1"/>
  <c r="BB1466" i="5"/>
  <c r="AY1466" i="5"/>
  <c r="AW1466" i="5"/>
  <c r="AV1466" i="5"/>
  <c r="AN1466" i="5"/>
  <c r="AO1466" i="5" s="1"/>
  <c r="AL1466" i="5"/>
  <c r="AF1466" i="5"/>
  <c r="AG1466" i="5" s="1"/>
  <c r="AD1466" i="5"/>
  <c r="AC1466" i="5"/>
  <c r="AB1466" i="5"/>
  <c r="AA1466" i="5"/>
  <c r="X1466" i="5"/>
  <c r="T1466" i="5"/>
  <c r="S1466" i="5"/>
  <c r="Q1466" i="5"/>
  <c r="P1466" i="5"/>
  <c r="U1466" i="5" s="1"/>
  <c r="O1466" i="5"/>
  <c r="N1466" i="5"/>
  <c r="M1466" i="5"/>
  <c r="K1466" i="5"/>
  <c r="F1466" i="5"/>
  <c r="E1466" i="5"/>
  <c r="BB1465" i="5"/>
  <c r="AY1465" i="5"/>
  <c r="AW1465" i="5"/>
  <c r="AV1465" i="5"/>
  <c r="AX1465" i="5" s="1"/>
  <c r="AN1465" i="5"/>
  <c r="AO1465" i="5" s="1"/>
  <c r="AL1465" i="5"/>
  <c r="AF1465" i="5"/>
  <c r="AG1465" i="5" s="1"/>
  <c r="AD1465" i="5"/>
  <c r="AC1465" i="5"/>
  <c r="AB1465" i="5"/>
  <c r="AA1465" i="5"/>
  <c r="X1465" i="5"/>
  <c r="T1465" i="5"/>
  <c r="S1465" i="5"/>
  <c r="Q1465" i="5"/>
  <c r="P1465" i="5"/>
  <c r="O1465" i="5"/>
  <c r="N1465" i="5"/>
  <c r="U1465" i="5" s="1"/>
  <c r="M1465" i="5"/>
  <c r="K1465" i="5"/>
  <c r="F1465" i="5"/>
  <c r="E1465" i="5"/>
  <c r="BB1464" i="5"/>
  <c r="AY1464" i="5"/>
  <c r="AW1464" i="5"/>
  <c r="AX1464" i="5" s="1"/>
  <c r="AV1464" i="5"/>
  <c r="AN1464" i="5"/>
  <c r="AO1464" i="5" s="1"/>
  <c r="AL1464" i="5"/>
  <c r="AF1464" i="5"/>
  <c r="AG1464" i="5" s="1"/>
  <c r="AD1464" i="5"/>
  <c r="AC1464" i="5"/>
  <c r="AB1464" i="5"/>
  <c r="AA1464" i="5"/>
  <c r="X1464" i="5"/>
  <c r="Y1464" i="5" s="1"/>
  <c r="T1464" i="5"/>
  <c r="S1464" i="5"/>
  <c r="P1464" i="5"/>
  <c r="O1464" i="5"/>
  <c r="N1464" i="5"/>
  <c r="U1464" i="5" s="1"/>
  <c r="M1464" i="5"/>
  <c r="K1464" i="5"/>
  <c r="F1464" i="5"/>
  <c r="E1464" i="5"/>
  <c r="Q1464" i="5" s="1"/>
  <c r="BB1463" i="5"/>
  <c r="AY1463" i="5"/>
  <c r="AW1463" i="5"/>
  <c r="AX1463" i="5" s="1"/>
  <c r="AV1463" i="5"/>
  <c r="AN1463" i="5"/>
  <c r="AO1463" i="5" s="1"/>
  <c r="AL1463" i="5"/>
  <c r="AF1463" i="5"/>
  <c r="AG1463" i="5" s="1"/>
  <c r="AD1463" i="5"/>
  <c r="AC1463" i="5"/>
  <c r="AB1463" i="5"/>
  <c r="AA1463" i="5"/>
  <c r="X1463" i="5"/>
  <c r="T1463" i="5"/>
  <c r="S1463" i="5"/>
  <c r="R1463" i="5"/>
  <c r="Q1463" i="5"/>
  <c r="P1463" i="5"/>
  <c r="U1463" i="5" s="1"/>
  <c r="O1463" i="5"/>
  <c r="N1463" i="5"/>
  <c r="M1463" i="5"/>
  <c r="K1463" i="5"/>
  <c r="F1463" i="5"/>
  <c r="W1463" i="5" s="1"/>
  <c r="E1463" i="5"/>
  <c r="BB1462" i="5"/>
  <c r="AY1462" i="5"/>
  <c r="AW1462" i="5"/>
  <c r="AV1462" i="5"/>
  <c r="AX1462" i="5" s="1"/>
  <c r="AN1462" i="5"/>
  <c r="AO1462" i="5" s="1"/>
  <c r="AL1462" i="5"/>
  <c r="AF1462" i="5"/>
  <c r="AG1462" i="5" s="1"/>
  <c r="AD1462" i="5"/>
  <c r="AC1462" i="5"/>
  <c r="AB1462" i="5"/>
  <c r="AA1462" i="5"/>
  <c r="Y1462" i="5"/>
  <c r="X1462" i="5"/>
  <c r="Z1462" i="5" s="1"/>
  <c r="T1462" i="5"/>
  <c r="S1462" i="5"/>
  <c r="P1462" i="5"/>
  <c r="U1462" i="5" s="1"/>
  <c r="O1462" i="5"/>
  <c r="N1462" i="5"/>
  <c r="M1462" i="5"/>
  <c r="K1462" i="5"/>
  <c r="F1462" i="5"/>
  <c r="R1462" i="5" s="1"/>
  <c r="E1462" i="5"/>
  <c r="Q1462" i="5" s="1"/>
  <c r="BB1461" i="5"/>
  <c r="AY1461" i="5"/>
  <c r="AW1461" i="5"/>
  <c r="AV1461" i="5"/>
  <c r="AN1461" i="5"/>
  <c r="AO1461" i="5" s="1"/>
  <c r="AL1461" i="5"/>
  <c r="AF1461" i="5"/>
  <c r="AG1461" i="5" s="1"/>
  <c r="AD1461" i="5"/>
  <c r="AC1461" i="5"/>
  <c r="AB1461" i="5"/>
  <c r="AA1461" i="5"/>
  <c r="X1461" i="5"/>
  <c r="T1461" i="5"/>
  <c r="S1461" i="5"/>
  <c r="Q1461" i="5"/>
  <c r="P1461" i="5"/>
  <c r="U1461" i="5" s="1"/>
  <c r="O1461" i="5"/>
  <c r="N1461" i="5"/>
  <c r="M1461" i="5"/>
  <c r="K1461" i="5"/>
  <c r="F1461" i="5"/>
  <c r="E1461" i="5"/>
  <c r="BB1460" i="5"/>
  <c r="AY1460" i="5"/>
  <c r="AW1460" i="5"/>
  <c r="AV1460" i="5"/>
  <c r="AN1460" i="5"/>
  <c r="AO1460" i="5" s="1"/>
  <c r="AL1460" i="5"/>
  <c r="AF1460" i="5"/>
  <c r="AG1460" i="5" s="1"/>
  <c r="AD1460" i="5"/>
  <c r="AC1460" i="5"/>
  <c r="AB1460" i="5"/>
  <c r="AA1460" i="5"/>
  <c r="X1460" i="5"/>
  <c r="W1460" i="5"/>
  <c r="T1460" i="5"/>
  <c r="S1460" i="5"/>
  <c r="R1460" i="5"/>
  <c r="Q1460" i="5"/>
  <c r="P1460" i="5"/>
  <c r="O1460" i="5"/>
  <c r="N1460" i="5"/>
  <c r="M1460" i="5"/>
  <c r="K1460" i="5"/>
  <c r="F1460" i="5"/>
  <c r="E1460" i="5"/>
  <c r="BB1459" i="5"/>
  <c r="AY1459" i="5"/>
  <c r="AW1459" i="5"/>
  <c r="AV1459" i="5"/>
  <c r="AN1459" i="5"/>
  <c r="AO1459" i="5" s="1"/>
  <c r="AL1459" i="5"/>
  <c r="AF1459" i="5"/>
  <c r="AG1459" i="5" s="1"/>
  <c r="AD1459" i="5"/>
  <c r="AC1459" i="5"/>
  <c r="AB1459" i="5"/>
  <c r="AA1459" i="5"/>
  <c r="X1459" i="5"/>
  <c r="Z1459" i="5" s="1"/>
  <c r="W1459" i="5"/>
  <c r="U1459" i="5"/>
  <c r="T1459" i="5"/>
  <c r="S1459" i="5"/>
  <c r="P1459" i="5"/>
  <c r="O1459" i="5"/>
  <c r="N1459" i="5"/>
  <c r="M1459" i="5"/>
  <c r="K1459" i="5"/>
  <c r="F1459" i="5"/>
  <c r="R1459" i="5" s="1"/>
  <c r="E1459" i="5"/>
  <c r="Q1459" i="5" s="1"/>
  <c r="BB1458" i="5"/>
  <c r="AY1458" i="5"/>
  <c r="AW1458" i="5"/>
  <c r="AX1458" i="5" s="1"/>
  <c r="AV1458" i="5"/>
  <c r="AN1458" i="5"/>
  <c r="AO1458" i="5" s="1"/>
  <c r="AL1458" i="5"/>
  <c r="AF1458" i="5"/>
  <c r="AG1458" i="5" s="1"/>
  <c r="AD1458" i="5"/>
  <c r="AC1458" i="5"/>
  <c r="AB1458" i="5"/>
  <c r="AA1458" i="5"/>
  <c r="Z1458" i="5"/>
  <c r="X1458" i="5"/>
  <c r="Y1458" i="5" s="1"/>
  <c r="T1458" i="5"/>
  <c r="S1458" i="5"/>
  <c r="P1458" i="5"/>
  <c r="U1458" i="5" s="1"/>
  <c r="O1458" i="5"/>
  <c r="N1458" i="5"/>
  <c r="M1458" i="5"/>
  <c r="K1458" i="5"/>
  <c r="F1458" i="5"/>
  <c r="W1458" i="5" s="1"/>
  <c r="E1458" i="5"/>
  <c r="Q1458" i="5" s="1"/>
  <c r="BB1457" i="5"/>
  <c r="AY1457" i="5"/>
  <c r="AW1457" i="5"/>
  <c r="AV1457" i="5"/>
  <c r="AN1457" i="5"/>
  <c r="AO1457" i="5" s="1"/>
  <c r="AL1457" i="5"/>
  <c r="AF1457" i="5"/>
  <c r="AG1457" i="5" s="1"/>
  <c r="AD1457" i="5"/>
  <c r="AC1457" i="5"/>
  <c r="AB1457" i="5"/>
  <c r="AA1457" i="5"/>
  <c r="Y1457" i="5"/>
  <c r="X1457" i="5"/>
  <c r="T1457" i="5"/>
  <c r="S1457" i="5"/>
  <c r="P1457" i="5"/>
  <c r="U1457" i="5" s="1"/>
  <c r="O1457" i="5"/>
  <c r="N1457" i="5"/>
  <c r="M1457" i="5"/>
  <c r="K1457" i="5"/>
  <c r="F1457" i="5"/>
  <c r="E1457" i="5"/>
  <c r="Q1457" i="5" s="1"/>
  <c r="BB1456" i="5"/>
  <c r="AY1456" i="5"/>
  <c r="AW1456" i="5"/>
  <c r="AV1456" i="5"/>
  <c r="AN1456" i="5"/>
  <c r="AO1456" i="5" s="1"/>
  <c r="AL1456" i="5"/>
  <c r="AF1456" i="5"/>
  <c r="AG1456" i="5" s="1"/>
  <c r="AD1456" i="5"/>
  <c r="AC1456" i="5"/>
  <c r="AB1456" i="5"/>
  <c r="AA1456" i="5"/>
  <c r="X1456" i="5"/>
  <c r="Y1456" i="5" s="1"/>
  <c r="T1456" i="5"/>
  <c r="S1456" i="5"/>
  <c r="P1456" i="5"/>
  <c r="O1456" i="5"/>
  <c r="N1456" i="5"/>
  <c r="M1456" i="5"/>
  <c r="K1456" i="5"/>
  <c r="F1456" i="5"/>
  <c r="E1456" i="5"/>
  <c r="Q1456" i="5" s="1"/>
  <c r="BB1455" i="5"/>
  <c r="AY1455" i="5"/>
  <c r="AW1455" i="5"/>
  <c r="AV1455" i="5"/>
  <c r="AN1455" i="5"/>
  <c r="AO1455" i="5" s="1"/>
  <c r="AL1455" i="5"/>
  <c r="AF1455" i="5"/>
  <c r="AG1455" i="5" s="1"/>
  <c r="AD1455" i="5"/>
  <c r="AC1455" i="5"/>
  <c r="AB1455" i="5"/>
  <c r="AA1455" i="5"/>
  <c r="X1455" i="5"/>
  <c r="U1455" i="5"/>
  <c r="T1455" i="5"/>
  <c r="S1455" i="5"/>
  <c r="P1455" i="5"/>
  <c r="O1455" i="5"/>
  <c r="N1455" i="5"/>
  <c r="M1455" i="5"/>
  <c r="K1455" i="5"/>
  <c r="F1455" i="5"/>
  <c r="R1455" i="5" s="1"/>
  <c r="E1455" i="5"/>
  <c r="Q1455" i="5" s="1"/>
  <c r="BB1454" i="5"/>
  <c r="AY1454" i="5"/>
  <c r="AW1454" i="5"/>
  <c r="AV1454" i="5"/>
  <c r="AN1454" i="5"/>
  <c r="AO1454" i="5" s="1"/>
  <c r="AL1454" i="5"/>
  <c r="AF1454" i="5"/>
  <c r="AG1454" i="5" s="1"/>
  <c r="AD1454" i="5"/>
  <c r="AC1454" i="5"/>
  <c r="AB1454" i="5"/>
  <c r="AA1454" i="5"/>
  <c r="X1454" i="5"/>
  <c r="T1454" i="5"/>
  <c r="S1454" i="5"/>
  <c r="P1454" i="5"/>
  <c r="O1454" i="5"/>
  <c r="N1454" i="5"/>
  <c r="M1454" i="5"/>
  <c r="K1454" i="5"/>
  <c r="F1454" i="5"/>
  <c r="E1454" i="5"/>
  <c r="Q1454" i="5" s="1"/>
  <c r="BB1453" i="5"/>
  <c r="AY1453" i="5"/>
  <c r="AW1453" i="5"/>
  <c r="AX1453" i="5" s="1"/>
  <c r="AV1453" i="5"/>
  <c r="AN1453" i="5"/>
  <c r="AO1453" i="5" s="1"/>
  <c r="AL1453" i="5"/>
  <c r="AF1453" i="5"/>
  <c r="AG1453" i="5" s="1"/>
  <c r="AD1453" i="5"/>
  <c r="AC1453" i="5"/>
  <c r="AB1453" i="5"/>
  <c r="AA1453" i="5"/>
  <c r="X1453" i="5"/>
  <c r="Y1453" i="5" s="1"/>
  <c r="T1453" i="5"/>
  <c r="S1453" i="5"/>
  <c r="P1453" i="5"/>
  <c r="U1453" i="5" s="1"/>
  <c r="O1453" i="5"/>
  <c r="N1453" i="5"/>
  <c r="M1453" i="5"/>
  <c r="K1453" i="5"/>
  <c r="F1453" i="5"/>
  <c r="E1453" i="5"/>
  <c r="Q1453" i="5" s="1"/>
  <c r="BB1452" i="5"/>
  <c r="AY1452" i="5"/>
  <c r="AW1452" i="5"/>
  <c r="AV1452" i="5"/>
  <c r="AN1452" i="5"/>
  <c r="AO1452" i="5" s="1"/>
  <c r="AL1452" i="5"/>
  <c r="AF1452" i="5"/>
  <c r="AG1452" i="5" s="1"/>
  <c r="AD1452" i="5"/>
  <c r="AC1452" i="5"/>
  <c r="AB1452" i="5"/>
  <c r="AA1452" i="5"/>
  <c r="X1452" i="5"/>
  <c r="Y1452" i="5" s="1"/>
  <c r="T1452" i="5"/>
  <c r="S1452" i="5"/>
  <c r="R1452" i="5"/>
  <c r="Q1452" i="5"/>
  <c r="P1452" i="5"/>
  <c r="O1452" i="5"/>
  <c r="N1452" i="5"/>
  <c r="M1452" i="5"/>
  <c r="K1452" i="5"/>
  <c r="F1452" i="5"/>
  <c r="W1452" i="5" s="1"/>
  <c r="E1452" i="5"/>
  <c r="BB1451" i="5"/>
  <c r="AY1451" i="5"/>
  <c r="AW1451" i="5"/>
  <c r="AV1451" i="5"/>
  <c r="AN1451" i="5"/>
  <c r="AO1451" i="5" s="1"/>
  <c r="AL1451" i="5"/>
  <c r="AF1451" i="5"/>
  <c r="AG1451" i="5" s="1"/>
  <c r="AD1451" i="5"/>
  <c r="AC1451" i="5"/>
  <c r="AB1451" i="5"/>
  <c r="AA1451" i="5"/>
  <c r="X1451" i="5"/>
  <c r="Z1451" i="5" s="1"/>
  <c r="W1451" i="5"/>
  <c r="T1451" i="5"/>
  <c r="S1451" i="5"/>
  <c r="P1451" i="5"/>
  <c r="O1451" i="5"/>
  <c r="N1451" i="5"/>
  <c r="M1451" i="5"/>
  <c r="K1451" i="5"/>
  <c r="F1451" i="5"/>
  <c r="R1451" i="5" s="1"/>
  <c r="E1451" i="5"/>
  <c r="Q1451" i="5" s="1"/>
  <c r="BB1450" i="5"/>
  <c r="AY1450" i="5"/>
  <c r="AW1450" i="5"/>
  <c r="AX1450" i="5" s="1"/>
  <c r="AV1450" i="5"/>
  <c r="AN1450" i="5"/>
  <c r="AO1450" i="5" s="1"/>
  <c r="AL1450" i="5"/>
  <c r="AF1450" i="5"/>
  <c r="AG1450" i="5" s="1"/>
  <c r="AD1450" i="5"/>
  <c r="AC1450" i="5"/>
  <c r="AB1450" i="5"/>
  <c r="AA1450" i="5"/>
  <c r="X1450" i="5"/>
  <c r="T1450" i="5"/>
  <c r="S1450" i="5"/>
  <c r="Q1450" i="5"/>
  <c r="P1450" i="5"/>
  <c r="U1450" i="5" s="1"/>
  <c r="O1450" i="5"/>
  <c r="N1450" i="5"/>
  <c r="M1450" i="5"/>
  <c r="K1450" i="5"/>
  <c r="F1450" i="5"/>
  <c r="E1450" i="5"/>
  <c r="BB1449" i="5"/>
  <c r="AY1449" i="5"/>
  <c r="AW1449" i="5"/>
  <c r="AV1449" i="5"/>
  <c r="AN1449" i="5"/>
  <c r="AO1449" i="5" s="1"/>
  <c r="AL1449" i="5"/>
  <c r="AF1449" i="5"/>
  <c r="AG1449" i="5" s="1"/>
  <c r="AD1449" i="5"/>
  <c r="AC1449" i="5"/>
  <c r="AB1449" i="5"/>
  <c r="AA1449" i="5"/>
  <c r="X1449" i="5"/>
  <c r="T1449" i="5"/>
  <c r="S1449" i="5"/>
  <c r="P1449" i="5"/>
  <c r="O1449" i="5"/>
  <c r="N1449" i="5"/>
  <c r="M1449" i="5"/>
  <c r="K1449" i="5"/>
  <c r="F1449" i="5"/>
  <c r="E1449" i="5"/>
  <c r="Q1449" i="5" s="1"/>
  <c r="BB1448" i="5"/>
  <c r="AY1448" i="5"/>
  <c r="AW1448" i="5"/>
  <c r="AV1448" i="5"/>
  <c r="AN1448" i="5"/>
  <c r="AO1448" i="5" s="1"/>
  <c r="AL1448" i="5"/>
  <c r="AF1448" i="5"/>
  <c r="AG1448" i="5" s="1"/>
  <c r="AD1448" i="5"/>
  <c r="AC1448" i="5"/>
  <c r="AB1448" i="5"/>
  <c r="AA1448" i="5"/>
  <c r="Y1448" i="5"/>
  <c r="X1448" i="5"/>
  <c r="T1448" i="5"/>
  <c r="S1448" i="5"/>
  <c r="P1448" i="5"/>
  <c r="U1448" i="5" s="1"/>
  <c r="O1448" i="5"/>
  <c r="N1448" i="5"/>
  <c r="M1448" i="5"/>
  <c r="K1448" i="5"/>
  <c r="F1448" i="5"/>
  <c r="E1448" i="5"/>
  <c r="Q1448" i="5" s="1"/>
  <c r="BB1447" i="5"/>
  <c r="AY1447" i="5"/>
  <c r="AW1447" i="5"/>
  <c r="AV1447" i="5"/>
  <c r="AN1447" i="5"/>
  <c r="AO1447" i="5" s="1"/>
  <c r="AL1447" i="5"/>
  <c r="AF1447" i="5"/>
  <c r="AG1447" i="5" s="1"/>
  <c r="AD1447" i="5"/>
  <c r="AC1447" i="5"/>
  <c r="AB1447" i="5"/>
  <c r="AA1447" i="5"/>
  <c r="Z1447" i="5"/>
  <c r="X1447" i="5"/>
  <c r="Y1447" i="5" s="1"/>
  <c r="T1447" i="5"/>
  <c r="S1447" i="5"/>
  <c r="Q1447" i="5"/>
  <c r="P1447" i="5"/>
  <c r="U1447" i="5" s="1"/>
  <c r="O1447" i="5"/>
  <c r="N1447" i="5"/>
  <c r="M1447" i="5"/>
  <c r="K1447" i="5"/>
  <c r="F1447" i="5"/>
  <c r="E1447" i="5"/>
  <c r="BB1446" i="5"/>
  <c r="AY1446" i="5"/>
  <c r="AX1446" i="5"/>
  <c r="AW1446" i="5"/>
  <c r="AV1446" i="5"/>
  <c r="AN1446" i="5"/>
  <c r="AO1446" i="5" s="1"/>
  <c r="AL1446" i="5"/>
  <c r="AF1446" i="5"/>
  <c r="AG1446" i="5" s="1"/>
  <c r="AD1446" i="5"/>
  <c r="AC1446" i="5"/>
  <c r="AB1446" i="5"/>
  <c r="AA1446" i="5"/>
  <c r="X1446" i="5"/>
  <c r="U1446" i="5"/>
  <c r="T1446" i="5"/>
  <c r="S1446" i="5"/>
  <c r="P1446" i="5"/>
  <c r="O1446" i="5"/>
  <c r="N1446" i="5"/>
  <c r="M1446" i="5"/>
  <c r="K1446" i="5"/>
  <c r="F1446" i="5"/>
  <c r="E1446" i="5"/>
  <c r="Q1446" i="5" s="1"/>
  <c r="BB1445" i="5"/>
  <c r="AY1445" i="5"/>
  <c r="AW1445" i="5"/>
  <c r="AV1445" i="5"/>
  <c r="AN1445" i="5"/>
  <c r="AO1445" i="5" s="1"/>
  <c r="AL1445" i="5"/>
  <c r="AF1445" i="5"/>
  <c r="AG1445" i="5" s="1"/>
  <c r="AD1445" i="5"/>
  <c r="AC1445" i="5"/>
  <c r="AB1445" i="5"/>
  <c r="AA1445" i="5"/>
  <c r="X1445" i="5"/>
  <c r="Y1445" i="5" s="1"/>
  <c r="T1445" i="5"/>
  <c r="S1445" i="5"/>
  <c r="P1445" i="5"/>
  <c r="O1445" i="5"/>
  <c r="N1445" i="5"/>
  <c r="M1445" i="5"/>
  <c r="K1445" i="5"/>
  <c r="F1445" i="5"/>
  <c r="E1445" i="5"/>
  <c r="Q1445" i="5" s="1"/>
  <c r="BB1444" i="5"/>
  <c r="AY1444" i="5"/>
  <c r="AW1444" i="5"/>
  <c r="AV1444" i="5"/>
  <c r="AN1444" i="5"/>
  <c r="AO1444" i="5" s="1"/>
  <c r="AL1444" i="5"/>
  <c r="AF1444" i="5"/>
  <c r="AG1444" i="5" s="1"/>
  <c r="AD1444" i="5"/>
  <c r="AC1444" i="5"/>
  <c r="AB1444" i="5"/>
  <c r="AA1444" i="5"/>
  <c r="X1444" i="5"/>
  <c r="Z1444" i="5" s="1"/>
  <c r="T1444" i="5"/>
  <c r="S1444" i="5"/>
  <c r="R1444" i="5"/>
  <c r="P1444" i="5"/>
  <c r="O1444" i="5"/>
  <c r="N1444" i="5"/>
  <c r="M1444" i="5"/>
  <c r="K1444" i="5"/>
  <c r="F1444" i="5"/>
  <c r="W1444" i="5" s="1"/>
  <c r="E1444" i="5"/>
  <c r="Q1444" i="5" s="1"/>
  <c r="BB1443" i="5"/>
  <c r="AY1443" i="5"/>
  <c r="AW1443" i="5"/>
  <c r="AV1443" i="5"/>
  <c r="AN1443" i="5"/>
  <c r="AO1443" i="5" s="1"/>
  <c r="AL1443" i="5"/>
  <c r="AF1443" i="5"/>
  <c r="AG1443" i="5" s="1"/>
  <c r="AD1443" i="5"/>
  <c r="AC1443" i="5"/>
  <c r="AB1443" i="5"/>
  <c r="AA1443" i="5"/>
  <c r="X1443" i="5"/>
  <c r="U1443" i="5"/>
  <c r="T1443" i="5"/>
  <c r="S1443" i="5"/>
  <c r="Q1443" i="5"/>
  <c r="P1443" i="5"/>
  <c r="O1443" i="5"/>
  <c r="N1443" i="5"/>
  <c r="M1443" i="5"/>
  <c r="K1443" i="5"/>
  <c r="F1443" i="5"/>
  <c r="E1443" i="5"/>
  <c r="BB1442" i="5"/>
  <c r="AY1442" i="5"/>
  <c r="AW1442" i="5"/>
  <c r="AV1442" i="5"/>
  <c r="AN1442" i="5"/>
  <c r="AO1442" i="5" s="1"/>
  <c r="AL1442" i="5"/>
  <c r="AF1442" i="5"/>
  <c r="AG1442" i="5" s="1"/>
  <c r="AD1442" i="5"/>
  <c r="AC1442" i="5"/>
  <c r="AB1442" i="5"/>
  <c r="AA1442" i="5"/>
  <c r="Z1442" i="5"/>
  <c r="X1442" i="5"/>
  <c r="Y1442" i="5" s="1"/>
  <c r="T1442" i="5"/>
  <c r="S1442" i="5"/>
  <c r="R1442" i="5"/>
  <c r="P1442" i="5"/>
  <c r="O1442" i="5"/>
  <c r="N1442" i="5"/>
  <c r="U1442" i="5" s="1"/>
  <c r="M1442" i="5"/>
  <c r="K1442" i="5"/>
  <c r="F1442" i="5"/>
  <c r="W1442" i="5" s="1"/>
  <c r="E1442" i="5"/>
  <c r="Q1442" i="5" s="1"/>
  <c r="BB1441" i="5"/>
  <c r="AY1441" i="5"/>
  <c r="AW1441" i="5"/>
  <c r="AV1441" i="5"/>
  <c r="AN1441" i="5"/>
  <c r="AO1441" i="5" s="1"/>
  <c r="AL1441" i="5"/>
  <c r="AF1441" i="5"/>
  <c r="AG1441" i="5" s="1"/>
  <c r="AD1441" i="5"/>
  <c r="AC1441" i="5"/>
  <c r="AB1441" i="5"/>
  <c r="AA1441" i="5"/>
  <c r="X1441" i="5"/>
  <c r="Y1441" i="5" s="1"/>
  <c r="T1441" i="5"/>
  <c r="S1441" i="5"/>
  <c r="Q1441" i="5"/>
  <c r="P1441" i="5"/>
  <c r="O1441" i="5"/>
  <c r="N1441" i="5"/>
  <c r="M1441" i="5"/>
  <c r="K1441" i="5"/>
  <c r="F1441" i="5"/>
  <c r="E1441" i="5"/>
  <c r="BB1440" i="5"/>
  <c r="AY1440" i="5"/>
  <c r="AW1440" i="5"/>
  <c r="AX1440" i="5" s="1"/>
  <c r="AV1440" i="5"/>
  <c r="AN1440" i="5"/>
  <c r="AO1440" i="5" s="1"/>
  <c r="AL1440" i="5"/>
  <c r="AF1440" i="5"/>
  <c r="AG1440" i="5" s="1"/>
  <c r="AD1440" i="5"/>
  <c r="AC1440" i="5"/>
  <c r="AB1440" i="5"/>
  <c r="AA1440" i="5"/>
  <c r="X1440" i="5"/>
  <c r="T1440" i="5"/>
  <c r="S1440" i="5"/>
  <c r="P1440" i="5"/>
  <c r="O1440" i="5"/>
  <c r="N1440" i="5"/>
  <c r="M1440" i="5"/>
  <c r="K1440" i="5"/>
  <c r="F1440" i="5"/>
  <c r="E1440" i="5"/>
  <c r="Q1440" i="5" s="1"/>
  <c r="BB1439" i="5"/>
  <c r="AY1439" i="5"/>
  <c r="AW1439" i="5"/>
  <c r="AX1439" i="5" s="1"/>
  <c r="AV1439" i="5"/>
  <c r="AN1439" i="5"/>
  <c r="AO1439" i="5" s="1"/>
  <c r="AL1439" i="5"/>
  <c r="AF1439" i="5"/>
  <c r="AG1439" i="5" s="1"/>
  <c r="AD1439" i="5"/>
  <c r="AC1439" i="5"/>
  <c r="AB1439" i="5"/>
  <c r="AA1439" i="5"/>
  <c r="X1439" i="5"/>
  <c r="T1439" i="5"/>
  <c r="S1439" i="5"/>
  <c r="R1439" i="5"/>
  <c r="Q1439" i="5"/>
  <c r="P1439" i="5"/>
  <c r="O1439" i="5"/>
  <c r="N1439" i="5"/>
  <c r="M1439" i="5"/>
  <c r="K1439" i="5"/>
  <c r="F1439" i="5"/>
  <c r="W1439" i="5" s="1"/>
  <c r="E1439" i="5"/>
  <c r="BB1438" i="5"/>
  <c r="AY1438" i="5"/>
  <c r="AW1438" i="5"/>
  <c r="AV1438" i="5"/>
  <c r="AN1438" i="5"/>
  <c r="AO1438" i="5" s="1"/>
  <c r="AL1438" i="5"/>
  <c r="AF1438" i="5"/>
  <c r="AG1438" i="5" s="1"/>
  <c r="AD1438" i="5"/>
  <c r="AC1438" i="5"/>
  <c r="AB1438" i="5"/>
  <c r="AA1438" i="5"/>
  <c r="Y1438" i="5"/>
  <c r="X1438" i="5"/>
  <c r="Z1438" i="5" s="1"/>
  <c r="W1438" i="5"/>
  <c r="U1438" i="5"/>
  <c r="T1438" i="5"/>
  <c r="S1438" i="5"/>
  <c r="P1438" i="5"/>
  <c r="O1438" i="5"/>
  <c r="N1438" i="5"/>
  <c r="M1438" i="5"/>
  <c r="K1438" i="5"/>
  <c r="F1438" i="5"/>
  <c r="R1438" i="5" s="1"/>
  <c r="E1438" i="5"/>
  <c r="Q1438" i="5" s="1"/>
  <c r="BB1437" i="5"/>
  <c r="AY1437" i="5"/>
  <c r="AW1437" i="5"/>
  <c r="AV1437" i="5"/>
  <c r="AN1437" i="5"/>
  <c r="AO1437" i="5" s="1"/>
  <c r="AL1437" i="5"/>
  <c r="AF1437" i="5"/>
  <c r="AG1437" i="5" s="1"/>
  <c r="AD1437" i="5"/>
  <c r="AC1437" i="5"/>
  <c r="AB1437" i="5"/>
  <c r="AA1437" i="5"/>
  <c r="Z1437" i="5"/>
  <c r="Y1437" i="5"/>
  <c r="X1437" i="5"/>
  <c r="T1437" i="5"/>
  <c r="S1437" i="5"/>
  <c r="P1437" i="5"/>
  <c r="O1437" i="5"/>
  <c r="N1437" i="5"/>
  <c r="U1437" i="5" s="1"/>
  <c r="M1437" i="5"/>
  <c r="K1437" i="5"/>
  <c r="F1437" i="5"/>
  <c r="R1437" i="5" s="1"/>
  <c r="E1437" i="5"/>
  <c r="Q1437" i="5" s="1"/>
  <c r="BB1436" i="5"/>
  <c r="AY1436" i="5"/>
  <c r="AW1436" i="5"/>
  <c r="AV1436" i="5"/>
  <c r="AN1436" i="5"/>
  <c r="AO1436" i="5" s="1"/>
  <c r="AL1436" i="5"/>
  <c r="AF1436" i="5"/>
  <c r="AG1436" i="5" s="1"/>
  <c r="AD1436" i="5"/>
  <c r="AC1436" i="5"/>
  <c r="AB1436" i="5"/>
  <c r="AA1436" i="5"/>
  <c r="X1436" i="5"/>
  <c r="Y1436" i="5" s="1"/>
  <c r="T1436" i="5"/>
  <c r="S1436" i="5"/>
  <c r="P1436" i="5"/>
  <c r="O1436" i="5"/>
  <c r="N1436" i="5"/>
  <c r="M1436" i="5"/>
  <c r="K1436" i="5"/>
  <c r="F1436" i="5"/>
  <c r="E1436" i="5"/>
  <c r="Q1436" i="5" s="1"/>
  <c r="BB1435" i="5"/>
  <c r="AY1435" i="5"/>
  <c r="AW1435" i="5"/>
  <c r="AX1435" i="5" s="1"/>
  <c r="AV1435" i="5"/>
  <c r="AN1435" i="5"/>
  <c r="AO1435" i="5" s="1"/>
  <c r="AL1435" i="5"/>
  <c r="AF1435" i="5"/>
  <c r="AG1435" i="5" s="1"/>
  <c r="AD1435" i="5"/>
  <c r="AC1435" i="5"/>
  <c r="AB1435" i="5"/>
  <c r="AA1435" i="5"/>
  <c r="X1435" i="5"/>
  <c r="Y1435" i="5" s="1"/>
  <c r="T1435" i="5"/>
  <c r="S1435" i="5"/>
  <c r="R1435" i="5"/>
  <c r="P1435" i="5"/>
  <c r="U1435" i="5" s="1"/>
  <c r="O1435" i="5"/>
  <c r="N1435" i="5"/>
  <c r="M1435" i="5"/>
  <c r="K1435" i="5"/>
  <c r="F1435" i="5"/>
  <c r="E1435" i="5"/>
  <c r="Q1435" i="5" s="1"/>
  <c r="BB1434" i="5"/>
  <c r="AY1434" i="5"/>
  <c r="AW1434" i="5"/>
  <c r="AX1434" i="5" s="1"/>
  <c r="AV1434" i="5"/>
  <c r="AN1434" i="5"/>
  <c r="AO1434" i="5" s="1"/>
  <c r="AL1434" i="5"/>
  <c r="AF1434" i="5"/>
  <c r="AG1434" i="5" s="1"/>
  <c r="AD1434" i="5"/>
  <c r="AC1434" i="5"/>
  <c r="AB1434" i="5"/>
  <c r="AA1434" i="5"/>
  <c r="X1434" i="5"/>
  <c r="T1434" i="5"/>
  <c r="S1434" i="5"/>
  <c r="P1434" i="5"/>
  <c r="O1434" i="5"/>
  <c r="N1434" i="5"/>
  <c r="M1434" i="5"/>
  <c r="K1434" i="5"/>
  <c r="F1434" i="5"/>
  <c r="E1434" i="5"/>
  <c r="Q1434" i="5" s="1"/>
  <c r="BB1433" i="5"/>
  <c r="AY1433" i="5"/>
  <c r="AW1433" i="5"/>
  <c r="AV1433" i="5"/>
  <c r="AN1433" i="5"/>
  <c r="AO1433" i="5" s="1"/>
  <c r="AL1433" i="5"/>
  <c r="AF1433" i="5"/>
  <c r="AG1433" i="5" s="1"/>
  <c r="AD1433" i="5"/>
  <c r="AC1433" i="5"/>
  <c r="AB1433" i="5"/>
  <c r="AA1433" i="5"/>
  <c r="X1433" i="5"/>
  <c r="T1433" i="5"/>
  <c r="S1433" i="5"/>
  <c r="P1433" i="5"/>
  <c r="U1433" i="5" s="1"/>
  <c r="O1433" i="5"/>
  <c r="N1433" i="5"/>
  <c r="M1433" i="5"/>
  <c r="K1433" i="5"/>
  <c r="F1433" i="5"/>
  <c r="E1433" i="5"/>
  <c r="Q1433" i="5" s="1"/>
  <c r="BB1432" i="5"/>
  <c r="AY1432" i="5"/>
  <c r="AW1432" i="5"/>
  <c r="AV1432" i="5"/>
  <c r="AN1432" i="5"/>
  <c r="AO1432" i="5" s="1"/>
  <c r="AL1432" i="5"/>
  <c r="AF1432" i="5"/>
  <c r="AG1432" i="5" s="1"/>
  <c r="AD1432" i="5"/>
  <c r="AC1432" i="5"/>
  <c r="AB1432" i="5"/>
  <c r="AA1432" i="5"/>
  <c r="Y1432" i="5"/>
  <c r="X1432" i="5"/>
  <c r="T1432" i="5"/>
  <c r="S1432" i="5"/>
  <c r="P1432" i="5"/>
  <c r="O1432" i="5"/>
  <c r="N1432" i="5"/>
  <c r="U1432" i="5" s="1"/>
  <c r="M1432" i="5"/>
  <c r="K1432" i="5"/>
  <c r="F1432" i="5"/>
  <c r="E1432" i="5"/>
  <c r="Q1432" i="5" s="1"/>
  <c r="BB1431" i="5"/>
  <c r="AY1431" i="5"/>
  <c r="AX1431" i="5"/>
  <c r="AW1431" i="5"/>
  <c r="AV1431" i="5"/>
  <c r="AN1431" i="5"/>
  <c r="AO1431" i="5" s="1"/>
  <c r="AL1431" i="5"/>
  <c r="AF1431" i="5"/>
  <c r="AG1431" i="5" s="1"/>
  <c r="AD1431" i="5"/>
  <c r="AC1431" i="5"/>
  <c r="AB1431" i="5"/>
  <c r="AA1431" i="5"/>
  <c r="Z1431" i="5"/>
  <c r="X1431" i="5"/>
  <c r="Y1431" i="5" s="1"/>
  <c r="T1431" i="5"/>
  <c r="S1431" i="5"/>
  <c r="R1431" i="5"/>
  <c r="Q1431" i="5"/>
  <c r="P1431" i="5"/>
  <c r="O1431" i="5"/>
  <c r="N1431" i="5"/>
  <c r="M1431" i="5"/>
  <c r="K1431" i="5"/>
  <c r="F1431" i="5"/>
  <c r="W1431" i="5" s="1"/>
  <c r="E1431" i="5"/>
  <c r="BB1430" i="5"/>
  <c r="AY1430" i="5"/>
  <c r="AW1430" i="5"/>
  <c r="AV1430" i="5"/>
  <c r="AN1430" i="5"/>
  <c r="AO1430" i="5" s="1"/>
  <c r="AL1430" i="5"/>
  <c r="AF1430" i="5"/>
  <c r="AG1430" i="5" s="1"/>
  <c r="AD1430" i="5"/>
  <c r="AC1430" i="5"/>
  <c r="AB1430" i="5"/>
  <c r="AA1430" i="5"/>
  <c r="X1430" i="5"/>
  <c r="Z1430" i="5" s="1"/>
  <c r="W1430" i="5"/>
  <c r="T1430" i="5"/>
  <c r="S1430" i="5"/>
  <c r="Q1430" i="5"/>
  <c r="P1430" i="5"/>
  <c r="U1430" i="5" s="1"/>
  <c r="O1430" i="5"/>
  <c r="N1430" i="5"/>
  <c r="M1430" i="5"/>
  <c r="K1430" i="5"/>
  <c r="F1430" i="5"/>
  <c r="R1430" i="5" s="1"/>
  <c r="E1430" i="5"/>
  <c r="BB1429" i="5"/>
  <c r="AY1429" i="5"/>
  <c r="AX1429" i="5"/>
  <c r="AW1429" i="5"/>
  <c r="AV1429" i="5"/>
  <c r="AN1429" i="5"/>
  <c r="AO1429" i="5" s="1"/>
  <c r="AL1429" i="5"/>
  <c r="AF1429" i="5"/>
  <c r="AG1429" i="5" s="1"/>
  <c r="AD1429" i="5"/>
  <c r="AC1429" i="5"/>
  <c r="AB1429" i="5"/>
  <c r="AA1429" i="5"/>
  <c r="Y1429" i="5"/>
  <c r="X1429" i="5"/>
  <c r="T1429" i="5"/>
  <c r="S1429" i="5"/>
  <c r="P1429" i="5"/>
  <c r="U1429" i="5" s="1"/>
  <c r="O1429" i="5"/>
  <c r="N1429" i="5"/>
  <c r="M1429" i="5"/>
  <c r="K1429" i="5"/>
  <c r="F1429" i="5"/>
  <c r="E1429" i="5"/>
  <c r="Q1429" i="5" s="1"/>
  <c r="BB1428" i="5"/>
  <c r="AY1428" i="5"/>
  <c r="AW1428" i="5"/>
  <c r="AX1428" i="5" s="1"/>
  <c r="AV1428" i="5"/>
  <c r="AN1428" i="5"/>
  <c r="AO1428" i="5" s="1"/>
  <c r="AL1428" i="5"/>
  <c r="AF1428" i="5"/>
  <c r="AG1428" i="5" s="1"/>
  <c r="AD1428" i="5"/>
  <c r="AC1428" i="5"/>
  <c r="AB1428" i="5"/>
  <c r="AA1428" i="5"/>
  <c r="X1428" i="5"/>
  <c r="T1428" i="5"/>
  <c r="S1428" i="5"/>
  <c r="P1428" i="5"/>
  <c r="O1428" i="5"/>
  <c r="N1428" i="5"/>
  <c r="M1428" i="5"/>
  <c r="K1428" i="5"/>
  <c r="F1428" i="5"/>
  <c r="E1428" i="5"/>
  <c r="Q1428" i="5" s="1"/>
  <c r="BB1427" i="5"/>
  <c r="AY1427" i="5"/>
  <c r="AW1427" i="5"/>
  <c r="AX1427" i="5" s="1"/>
  <c r="AV1427" i="5"/>
  <c r="AN1427" i="5"/>
  <c r="AO1427" i="5" s="1"/>
  <c r="AL1427" i="5"/>
  <c r="AF1427" i="5"/>
  <c r="AG1427" i="5" s="1"/>
  <c r="AD1427" i="5"/>
  <c r="AC1427" i="5"/>
  <c r="AB1427" i="5"/>
  <c r="AA1427" i="5"/>
  <c r="X1427" i="5"/>
  <c r="W1427" i="5"/>
  <c r="U1427" i="5"/>
  <c r="T1427" i="5"/>
  <c r="S1427" i="5"/>
  <c r="R1427" i="5"/>
  <c r="P1427" i="5"/>
  <c r="O1427" i="5"/>
  <c r="N1427" i="5"/>
  <c r="M1427" i="5"/>
  <c r="K1427" i="5"/>
  <c r="F1427" i="5"/>
  <c r="E1427" i="5"/>
  <c r="Q1427" i="5" s="1"/>
  <c r="BB1426" i="5"/>
  <c r="AY1426" i="5"/>
  <c r="AW1426" i="5"/>
  <c r="AV1426" i="5"/>
  <c r="AN1426" i="5"/>
  <c r="AO1426" i="5" s="1"/>
  <c r="AL1426" i="5"/>
  <c r="AF1426" i="5"/>
  <c r="AG1426" i="5" s="1"/>
  <c r="AD1426" i="5"/>
  <c r="AC1426" i="5"/>
  <c r="AB1426" i="5"/>
  <c r="AA1426" i="5"/>
  <c r="X1426" i="5"/>
  <c r="Z1426" i="5" s="1"/>
  <c r="T1426" i="5"/>
  <c r="S1426" i="5"/>
  <c r="P1426" i="5"/>
  <c r="O1426" i="5"/>
  <c r="N1426" i="5"/>
  <c r="M1426" i="5"/>
  <c r="K1426" i="5"/>
  <c r="F1426" i="5"/>
  <c r="R1426" i="5" s="1"/>
  <c r="E1426" i="5"/>
  <c r="Q1426" i="5" s="1"/>
  <c r="BB1425" i="5"/>
  <c r="AY1425" i="5"/>
  <c r="AW1425" i="5"/>
  <c r="AV1425" i="5"/>
  <c r="AN1425" i="5"/>
  <c r="AO1425" i="5" s="1"/>
  <c r="AL1425" i="5"/>
  <c r="AF1425" i="5"/>
  <c r="AG1425" i="5" s="1"/>
  <c r="AD1425" i="5"/>
  <c r="AC1425" i="5"/>
  <c r="AB1425" i="5"/>
  <c r="AA1425" i="5"/>
  <c r="Y1425" i="5"/>
  <c r="X1425" i="5"/>
  <c r="T1425" i="5"/>
  <c r="S1425" i="5"/>
  <c r="P1425" i="5"/>
  <c r="O1425" i="5"/>
  <c r="N1425" i="5"/>
  <c r="M1425" i="5"/>
  <c r="K1425" i="5"/>
  <c r="F1425" i="5"/>
  <c r="E1425" i="5"/>
  <c r="Q1425" i="5" s="1"/>
  <c r="BB1424" i="5"/>
  <c r="AY1424" i="5"/>
  <c r="AX1424" i="5"/>
  <c r="AW1424" i="5"/>
  <c r="AV1424" i="5"/>
  <c r="AN1424" i="5"/>
  <c r="AO1424" i="5" s="1"/>
  <c r="AL1424" i="5"/>
  <c r="AF1424" i="5"/>
  <c r="AG1424" i="5" s="1"/>
  <c r="AD1424" i="5"/>
  <c r="AC1424" i="5"/>
  <c r="AB1424" i="5"/>
  <c r="AA1424" i="5"/>
  <c r="X1424" i="5"/>
  <c r="T1424" i="5"/>
  <c r="S1424" i="5"/>
  <c r="P1424" i="5"/>
  <c r="O1424" i="5"/>
  <c r="N1424" i="5"/>
  <c r="M1424" i="5"/>
  <c r="K1424" i="5"/>
  <c r="F1424" i="5"/>
  <c r="E1424" i="5"/>
  <c r="Q1424" i="5" s="1"/>
  <c r="BB1423" i="5"/>
  <c r="AY1423" i="5"/>
  <c r="AW1423" i="5"/>
  <c r="AV1423" i="5"/>
  <c r="AN1423" i="5"/>
  <c r="AO1423" i="5" s="1"/>
  <c r="AL1423" i="5"/>
  <c r="AF1423" i="5"/>
  <c r="AG1423" i="5" s="1"/>
  <c r="AD1423" i="5"/>
  <c r="AC1423" i="5"/>
  <c r="AB1423" i="5"/>
  <c r="AA1423" i="5"/>
  <c r="Y1423" i="5"/>
  <c r="X1423" i="5"/>
  <c r="T1423" i="5"/>
  <c r="S1423" i="5"/>
  <c r="P1423" i="5"/>
  <c r="U1423" i="5" s="1"/>
  <c r="O1423" i="5"/>
  <c r="N1423" i="5"/>
  <c r="M1423" i="5"/>
  <c r="K1423" i="5"/>
  <c r="F1423" i="5"/>
  <c r="E1423" i="5"/>
  <c r="Q1423" i="5" s="1"/>
  <c r="BB1422" i="5"/>
  <c r="AY1422" i="5"/>
  <c r="AW1422" i="5"/>
  <c r="AX1422" i="5" s="1"/>
  <c r="AV1422" i="5"/>
  <c r="AN1422" i="5"/>
  <c r="AO1422" i="5" s="1"/>
  <c r="AL1422" i="5"/>
  <c r="AF1422" i="5"/>
  <c r="AG1422" i="5" s="1"/>
  <c r="AD1422" i="5"/>
  <c r="AC1422" i="5"/>
  <c r="AB1422" i="5"/>
  <c r="AA1422" i="5"/>
  <c r="Y1422" i="5"/>
  <c r="X1422" i="5"/>
  <c r="T1422" i="5"/>
  <c r="S1422" i="5"/>
  <c r="R1422" i="5"/>
  <c r="P1422" i="5"/>
  <c r="O1422" i="5"/>
  <c r="N1422" i="5"/>
  <c r="M1422" i="5"/>
  <c r="K1422" i="5"/>
  <c r="F1422" i="5"/>
  <c r="W1422" i="5" s="1"/>
  <c r="E1422" i="5"/>
  <c r="Q1422" i="5" s="1"/>
  <c r="BB1421" i="5"/>
  <c r="AY1421" i="5"/>
  <c r="AW1421" i="5"/>
  <c r="AV1421" i="5"/>
  <c r="AN1421" i="5"/>
  <c r="AO1421" i="5" s="1"/>
  <c r="AL1421" i="5"/>
  <c r="AF1421" i="5"/>
  <c r="AG1421" i="5" s="1"/>
  <c r="AD1421" i="5"/>
  <c r="AC1421" i="5"/>
  <c r="AB1421" i="5"/>
  <c r="AA1421" i="5"/>
  <c r="X1421" i="5"/>
  <c r="U1421" i="5"/>
  <c r="T1421" i="5"/>
  <c r="S1421" i="5"/>
  <c r="P1421" i="5"/>
  <c r="O1421" i="5"/>
  <c r="N1421" i="5"/>
  <c r="M1421" i="5"/>
  <c r="K1421" i="5"/>
  <c r="F1421" i="5"/>
  <c r="E1421" i="5"/>
  <c r="Q1421" i="5" s="1"/>
  <c r="BB1420" i="5"/>
  <c r="AY1420" i="5"/>
  <c r="AW1420" i="5"/>
  <c r="AV1420" i="5"/>
  <c r="AX1420" i="5" s="1"/>
  <c r="AN1420" i="5"/>
  <c r="AO1420" i="5" s="1"/>
  <c r="AL1420" i="5"/>
  <c r="AF1420" i="5"/>
  <c r="AG1420" i="5" s="1"/>
  <c r="AD1420" i="5"/>
  <c r="AC1420" i="5"/>
  <c r="AB1420" i="5"/>
  <c r="AA1420" i="5"/>
  <c r="Z1420" i="5"/>
  <c r="X1420" i="5"/>
  <c r="Y1420" i="5" s="1"/>
  <c r="T1420" i="5"/>
  <c r="S1420" i="5"/>
  <c r="Q1420" i="5"/>
  <c r="P1420" i="5"/>
  <c r="U1420" i="5" s="1"/>
  <c r="O1420" i="5"/>
  <c r="N1420" i="5"/>
  <c r="M1420" i="5"/>
  <c r="K1420" i="5"/>
  <c r="F1420" i="5"/>
  <c r="E1420" i="5"/>
  <c r="BB1419" i="5"/>
  <c r="AY1419" i="5"/>
  <c r="AX1419" i="5"/>
  <c r="AW1419" i="5"/>
  <c r="AV1419" i="5"/>
  <c r="AN1419" i="5"/>
  <c r="AO1419" i="5" s="1"/>
  <c r="AL1419" i="5"/>
  <c r="AF1419" i="5"/>
  <c r="AG1419" i="5" s="1"/>
  <c r="AD1419" i="5"/>
  <c r="AC1419" i="5"/>
  <c r="AB1419" i="5"/>
  <c r="AA1419" i="5"/>
  <c r="X1419" i="5"/>
  <c r="Z1419" i="5" s="1"/>
  <c r="W1419" i="5"/>
  <c r="T1419" i="5"/>
  <c r="S1419" i="5"/>
  <c r="R1419" i="5"/>
  <c r="Q1419" i="5"/>
  <c r="P1419" i="5"/>
  <c r="U1419" i="5" s="1"/>
  <c r="O1419" i="5"/>
  <c r="N1419" i="5"/>
  <c r="M1419" i="5"/>
  <c r="K1419" i="5"/>
  <c r="F1419" i="5"/>
  <c r="E1419" i="5"/>
  <c r="BB1418" i="5"/>
  <c r="AY1418" i="5"/>
  <c r="AW1418" i="5"/>
  <c r="AX1418" i="5" s="1"/>
  <c r="AV1418" i="5"/>
  <c r="AN1418" i="5"/>
  <c r="AO1418" i="5" s="1"/>
  <c r="AL1418" i="5"/>
  <c r="AF1418" i="5"/>
  <c r="AG1418" i="5" s="1"/>
  <c r="AD1418" i="5"/>
  <c r="AC1418" i="5"/>
  <c r="AB1418" i="5"/>
  <c r="AA1418" i="5"/>
  <c r="X1418" i="5"/>
  <c r="T1418" i="5"/>
  <c r="S1418" i="5"/>
  <c r="P1418" i="5"/>
  <c r="O1418" i="5"/>
  <c r="N1418" i="5"/>
  <c r="M1418" i="5"/>
  <c r="K1418" i="5"/>
  <c r="F1418" i="5"/>
  <c r="E1418" i="5"/>
  <c r="Q1418" i="5" s="1"/>
  <c r="BB1417" i="5"/>
  <c r="AY1417" i="5"/>
  <c r="AW1417" i="5"/>
  <c r="AV1417" i="5"/>
  <c r="AN1417" i="5"/>
  <c r="AO1417" i="5" s="1"/>
  <c r="AL1417" i="5"/>
  <c r="AF1417" i="5"/>
  <c r="AG1417" i="5" s="1"/>
  <c r="AD1417" i="5"/>
  <c r="AC1417" i="5"/>
  <c r="AB1417" i="5"/>
  <c r="AA1417" i="5"/>
  <c r="X1417" i="5"/>
  <c r="T1417" i="5"/>
  <c r="S1417" i="5"/>
  <c r="Q1417" i="5"/>
  <c r="P1417" i="5"/>
  <c r="O1417" i="5"/>
  <c r="N1417" i="5"/>
  <c r="M1417" i="5"/>
  <c r="K1417" i="5"/>
  <c r="F1417" i="5"/>
  <c r="E1417" i="5"/>
  <c r="BB1416" i="5"/>
  <c r="AY1416" i="5"/>
  <c r="AW1416" i="5"/>
  <c r="AV1416" i="5"/>
  <c r="AN1416" i="5"/>
  <c r="AO1416" i="5" s="1"/>
  <c r="AL1416" i="5"/>
  <c r="AF1416" i="5"/>
  <c r="AG1416" i="5" s="1"/>
  <c r="AD1416" i="5"/>
  <c r="AC1416" i="5"/>
  <c r="AB1416" i="5"/>
  <c r="AA1416" i="5"/>
  <c r="X1416" i="5"/>
  <c r="Y1416" i="5" s="1"/>
  <c r="W1416" i="5"/>
  <c r="T1416" i="5"/>
  <c r="S1416" i="5"/>
  <c r="R1416" i="5"/>
  <c r="P1416" i="5"/>
  <c r="O1416" i="5"/>
  <c r="N1416" i="5"/>
  <c r="M1416" i="5"/>
  <c r="K1416" i="5"/>
  <c r="F1416" i="5"/>
  <c r="E1416" i="5"/>
  <c r="Q1416" i="5" s="1"/>
  <c r="BB1415" i="5"/>
  <c r="AY1415" i="5"/>
  <c r="AW1415" i="5"/>
  <c r="AV1415" i="5"/>
  <c r="AN1415" i="5"/>
  <c r="AO1415" i="5" s="1"/>
  <c r="AL1415" i="5"/>
  <c r="AF1415" i="5"/>
  <c r="AG1415" i="5" s="1"/>
  <c r="AD1415" i="5"/>
  <c r="AC1415" i="5"/>
  <c r="AB1415" i="5"/>
  <c r="AA1415" i="5"/>
  <c r="Y1415" i="5"/>
  <c r="X1415" i="5"/>
  <c r="T1415" i="5"/>
  <c r="S1415" i="5"/>
  <c r="P1415" i="5"/>
  <c r="O1415" i="5"/>
  <c r="N1415" i="5"/>
  <c r="M1415" i="5"/>
  <c r="K1415" i="5"/>
  <c r="F1415" i="5"/>
  <c r="E1415" i="5"/>
  <c r="Q1415" i="5" s="1"/>
  <c r="BB1414" i="5"/>
  <c r="AY1414" i="5"/>
  <c r="AW1414" i="5"/>
  <c r="AV1414" i="5"/>
  <c r="AX1414" i="5" s="1"/>
  <c r="AN1414" i="5"/>
  <c r="AO1414" i="5" s="1"/>
  <c r="AL1414" i="5"/>
  <c r="AF1414" i="5"/>
  <c r="AG1414" i="5" s="1"/>
  <c r="AD1414" i="5"/>
  <c r="AC1414" i="5"/>
  <c r="AB1414" i="5"/>
  <c r="AA1414" i="5"/>
  <c r="Y1414" i="5"/>
  <c r="X1414" i="5"/>
  <c r="T1414" i="5"/>
  <c r="S1414" i="5"/>
  <c r="P1414" i="5"/>
  <c r="O1414" i="5"/>
  <c r="N1414" i="5"/>
  <c r="M1414" i="5"/>
  <c r="K1414" i="5"/>
  <c r="F1414" i="5"/>
  <c r="W1414" i="5" s="1"/>
  <c r="E1414" i="5"/>
  <c r="Q1414" i="5" s="1"/>
  <c r="BB1413" i="5"/>
  <c r="AY1413" i="5"/>
  <c r="AW1413" i="5"/>
  <c r="AX1413" i="5" s="1"/>
  <c r="AV1413" i="5"/>
  <c r="AN1413" i="5"/>
  <c r="AO1413" i="5" s="1"/>
  <c r="AL1413" i="5"/>
  <c r="AF1413" i="5"/>
  <c r="AG1413" i="5" s="1"/>
  <c r="AD1413" i="5"/>
  <c r="AC1413" i="5"/>
  <c r="AB1413" i="5"/>
  <c r="AA1413" i="5"/>
  <c r="X1413" i="5"/>
  <c r="T1413" i="5"/>
  <c r="S1413" i="5"/>
  <c r="P1413" i="5"/>
  <c r="O1413" i="5"/>
  <c r="N1413" i="5"/>
  <c r="M1413" i="5"/>
  <c r="K1413" i="5"/>
  <c r="F1413" i="5"/>
  <c r="E1413" i="5"/>
  <c r="Q1413" i="5" s="1"/>
  <c r="BB1412" i="5"/>
  <c r="AY1412" i="5"/>
  <c r="AW1412" i="5"/>
  <c r="AV1412" i="5"/>
  <c r="AN1412" i="5"/>
  <c r="AO1412" i="5" s="1"/>
  <c r="AL1412" i="5"/>
  <c r="AF1412" i="5"/>
  <c r="AG1412" i="5" s="1"/>
  <c r="AD1412" i="5"/>
  <c r="AC1412" i="5"/>
  <c r="AB1412" i="5"/>
  <c r="AA1412" i="5"/>
  <c r="X1412" i="5"/>
  <c r="T1412" i="5"/>
  <c r="S1412" i="5"/>
  <c r="P1412" i="5"/>
  <c r="O1412" i="5"/>
  <c r="N1412" i="5"/>
  <c r="M1412" i="5"/>
  <c r="K1412" i="5"/>
  <c r="F1412" i="5"/>
  <c r="E1412" i="5"/>
  <c r="Q1412" i="5" s="1"/>
  <c r="BB1411" i="5"/>
  <c r="AY1411" i="5"/>
  <c r="AW1411" i="5"/>
  <c r="AV1411" i="5"/>
  <c r="AN1411" i="5"/>
  <c r="AO1411" i="5" s="1"/>
  <c r="AL1411" i="5"/>
  <c r="AF1411" i="5"/>
  <c r="AG1411" i="5" s="1"/>
  <c r="AD1411" i="5"/>
  <c r="AC1411" i="5"/>
  <c r="AB1411" i="5"/>
  <c r="AA1411" i="5"/>
  <c r="X1411" i="5"/>
  <c r="Y1411" i="5" s="1"/>
  <c r="T1411" i="5"/>
  <c r="S1411" i="5"/>
  <c r="P1411" i="5"/>
  <c r="O1411" i="5"/>
  <c r="N1411" i="5"/>
  <c r="M1411" i="5"/>
  <c r="K1411" i="5"/>
  <c r="F1411" i="5"/>
  <c r="E1411" i="5"/>
  <c r="Q1411" i="5" s="1"/>
  <c r="BB1410" i="5"/>
  <c r="AY1410" i="5"/>
  <c r="AW1410" i="5"/>
  <c r="AX1410" i="5" s="1"/>
  <c r="AV1410" i="5"/>
  <c r="AN1410" i="5"/>
  <c r="AO1410" i="5" s="1"/>
  <c r="AL1410" i="5"/>
  <c r="AF1410" i="5"/>
  <c r="AG1410" i="5" s="1"/>
  <c r="AD1410" i="5"/>
  <c r="AC1410" i="5"/>
  <c r="AB1410" i="5"/>
  <c r="AA1410" i="5"/>
  <c r="X1410" i="5"/>
  <c r="T1410" i="5"/>
  <c r="S1410" i="5"/>
  <c r="P1410" i="5"/>
  <c r="U1410" i="5" s="1"/>
  <c r="O1410" i="5"/>
  <c r="N1410" i="5"/>
  <c r="M1410" i="5"/>
  <c r="K1410" i="5"/>
  <c r="F1410" i="5"/>
  <c r="E1410" i="5"/>
  <c r="Q1410" i="5" s="1"/>
  <c r="BB1409" i="5"/>
  <c r="AY1409" i="5"/>
  <c r="AW1409" i="5"/>
  <c r="AV1409" i="5"/>
  <c r="AX1409" i="5" s="1"/>
  <c r="AN1409" i="5"/>
  <c r="AO1409" i="5" s="1"/>
  <c r="AL1409" i="5"/>
  <c r="AF1409" i="5"/>
  <c r="AG1409" i="5" s="1"/>
  <c r="AD1409" i="5"/>
  <c r="AC1409" i="5"/>
  <c r="AB1409" i="5"/>
  <c r="AA1409" i="5"/>
  <c r="X1409" i="5"/>
  <c r="T1409" i="5"/>
  <c r="S1409" i="5"/>
  <c r="P1409" i="5"/>
  <c r="U1409" i="5" s="1"/>
  <c r="O1409" i="5"/>
  <c r="N1409" i="5"/>
  <c r="M1409" i="5"/>
  <c r="K1409" i="5"/>
  <c r="F1409" i="5"/>
  <c r="E1409" i="5"/>
  <c r="Q1409" i="5" s="1"/>
  <c r="BB1408" i="5"/>
  <c r="AY1408" i="5"/>
  <c r="AW1408" i="5"/>
  <c r="AX1408" i="5" s="1"/>
  <c r="AV1408" i="5"/>
  <c r="AN1408" i="5"/>
  <c r="AO1408" i="5" s="1"/>
  <c r="AL1408" i="5"/>
  <c r="AF1408" i="5"/>
  <c r="AG1408" i="5" s="1"/>
  <c r="AD1408" i="5"/>
  <c r="AC1408" i="5"/>
  <c r="AB1408" i="5"/>
  <c r="AA1408" i="5"/>
  <c r="Y1408" i="5"/>
  <c r="X1408" i="5"/>
  <c r="T1408" i="5"/>
  <c r="S1408" i="5"/>
  <c r="P1408" i="5"/>
  <c r="O1408" i="5"/>
  <c r="N1408" i="5"/>
  <c r="M1408" i="5"/>
  <c r="K1408" i="5"/>
  <c r="F1408" i="5"/>
  <c r="E1408" i="5"/>
  <c r="Q1408" i="5" s="1"/>
  <c r="BB1407" i="5"/>
  <c r="AY1407" i="5"/>
  <c r="AW1407" i="5"/>
  <c r="AX1407" i="5" s="1"/>
  <c r="AV1407" i="5"/>
  <c r="AN1407" i="5"/>
  <c r="AO1407" i="5" s="1"/>
  <c r="AL1407" i="5"/>
  <c r="AF1407" i="5"/>
  <c r="AG1407" i="5" s="1"/>
  <c r="AD1407" i="5"/>
  <c r="AC1407" i="5"/>
  <c r="AB1407" i="5"/>
  <c r="AA1407" i="5"/>
  <c r="X1407" i="5"/>
  <c r="T1407" i="5"/>
  <c r="S1407" i="5"/>
  <c r="P1407" i="5"/>
  <c r="U1407" i="5" s="1"/>
  <c r="O1407" i="5"/>
  <c r="N1407" i="5"/>
  <c r="M1407" i="5"/>
  <c r="K1407" i="5"/>
  <c r="F1407" i="5"/>
  <c r="R1407" i="5" s="1"/>
  <c r="E1407" i="5"/>
  <c r="Q1407" i="5" s="1"/>
  <c r="BB1406" i="5"/>
  <c r="AY1406" i="5"/>
  <c r="AX1406" i="5"/>
  <c r="AW1406" i="5"/>
  <c r="AV1406" i="5"/>
  <c r="AN1406" i="5"/>
  <c r="AO1406" i="5" s="1"/>
  <c r="AL1406" i="5"/>
  <c r="AF1406" i="5"/>
  <c r="AG1406" i="5" s="1"/>
  <c r="AD1406" i="5"/>
  <c r="AC1406" i="5"/>
  <c r="AB1406" i="5"/>
  <c r="AA1406" i="5"/>
  <c r="X1406" i="5"/>
  <c r="T1406" i="5"/>
  <c r="S1406" i="5"/>
  <c r="Q1406" i="5"/>
  <c r="P1406" i="5"/>
  <c r="O1406" i="5"/>
  <c r="N1406" i="5"/>
  <c r="M1406" i="5"/>
  <c r="K1406" i="5"/>
  <c r="F1406" i="5"/>
  <c r="E1406" i="5"/>
  <c r="BB1405" i="5"/>
  <c r="AY1405" i="5"/>
  <c r="AW1405" i="5"/>
  <c r="AV1405" i="5"/>
  <c r="AQ1405" i="5"/>
  <c r="AQ1406" i="5" s="1"/>
  <c r="AN1405" i="5"/>
  <c r="AO1405" i="5" s="1"/>
  <c r="AL1405" i="5"/>
  <c r="AF1405" i="5"/>
  <c r="AG1405" i="5" s="1"/>
  <c r="AD1405" i="5"/>
  <c r="AC1405" i="5"/>
  <c r="AB1405" i="5"/>
  <c r="AA1405" i="5"/>
  <c r="X1405" i="5"/>
  <c r="Y1405" i="5" s="1"/>
  <c r="T1405" i="5"/>
  <c r="S1405" i="5"/>
  <c r="Q1405" i="5"/>
  <c r="P1405" i="5"/>
  <c r="O1405" i="5"/>
  <c r="N1405" i="5"/>
  <c r="M1405" i="5"/>
  <c r="K1405" i="5"/>
  <c r="F1405" i="5"/>
  <c r="E1405" i="5"/>
  <c r="BB1404" i="5"/>
  <c r="AY1404" i="5"/>
  <c r="AW1404" i="5"/>
  <c r="AV1404" i="5"/>
  <c r="AQ1404" i="5"/>
  <c r="AN1404" i="5"/>
  <c r="AO1404" i="5" s="1"/>
  <c r="AL1404" i="5"/>
  <c r="AF1404" i="5"/>
  <c r="AG1404" i="5" s="1"/>
  <c r="AD1404" i="5"/>
  <c r="AC1404" i="5"/>
  <c r="AB1404" i="5"/>
  <c r="AA1404" i="5"/>
  <c r="X1404" i="5"/>
  <c r="Y1404" i="5" s="1"/>
  <c r="U1404" i="5"/>
  <c r="T1404" i="5"/>
  <c r="S1404" i="5"/>
  <c r="Q1404" i="5"/>
  <c r="P1404" i="5"/>
  <c r="O1404" i="5"/>
  <c r="N1404" i="5"/>
  <c r="M1404" i="5"/>
  <c r="K1404" i="5"/>
  <c r="F1404" i="5"/>
  <c r="E1404" i="5"/>
  <c r="BB1403" i="5"/>
  <c r="AY1403" i="5"/>
  <c r="AW1403" i="5"/>
  <c r="AV1403" i="5"/>
  <c r="AN1403" i="5"/>
  <c r="AO1403" i="5" s="1"/>
  <c r="AL1403" i="5"/>
  <c r="AF1403" i="5"/>
  <c r="AG1403" i="5" s="1"/>
  <c r="AD1403" i="5"/>
  <c r="AC1403" i="5"/>
  <c r="AB1403" i="5"/>
  <c r="AA1403" i="5"/>
  <c r="X1403" i="5"/>
  <c r="Y1403" i="5" s="1"/>
  <c r="W1403" i="5"/>
  <c r="T1403" i="5"/>
  <c r="S1403" i="5"/>
  <c r="P1403" i="5"/>
  <c r="O1403" i="5"/>
  <c r="N1403" i="5"/>
  <c r="U1403" i="5" s="1"/>
  <c r="M1403" i="5"/>
  <c r="K1403" i="5"/>
  <c r="F1403" i="5"/>
  <c r="R1403" i="5" s="1"/>
  <c r="E1403" i="5"/>
  <c r="Q1403" i="5" s="1"/>
  <c r="BB1402" i="5"/>
  <c r="AY1402" i="5"/>
  <c r="AW1402" i="5"/>
  <c r="AV1402" i="5"/>
  <c r="AN1402" i="5"/>
  <c r="AO1402" i="5" s="1"/>
  <c r="AL1402" i="5"/>
  <c r="AF1402" i="5"/>
  <c r="AG1402" i="5" s="1"/>
  <c r="AD1402" i="5"/>
  <c r="AC1402" i="5"/>
  <c r="AB1402" i="5"/>
  <c r="AA1402" i="5"/>
  <c r="Y1402" i="5"/>
  <c r="X1402" i="5"/>
  <c r="T1402" i="5"/>
  <c r="S1402" i="5"/>
  <c r="P1402" i="5"/>
  <c r="U1402" i="5" s="1"/>
  <c r="O1402" i="5"/>
  <c r="N1402" i="5"/>
  <c r="M1402" i="5"/>
  <c r="K1402" i="5"/>
  <c r="F1402" i="5"/>
  <c r="E1402" i="5"/>
  <c r="Q1402" i="5" s="1"/>
  <c r="BB1401" i="5"/>
  <c r="AY1401" i="5"/>
  <c r="AW1401" i="5"/>
  <c r="AX1401" i="5" s="1"/>
  <c r="AV1401" i="5"/>
  <c r="AN1401" i="5"/>
  <c r="AO1401" i="5" s="1"/>
  <c r="AL1401" i="5"/>
  <c r="AF1401" i="5"/>
  <c r="AG1401" i="5" s="1"/>
  <c r="AD1401" i="5"/>
  <c r="AC1401" i="5"/>
  <c r="AB1401" i="5"/>
  <c r="AA1401" i="5"/>
  <c r="Y1401" i="5"/>
  <c r="X1401" i="5"/>
  <c r="T1401" i="5"/>
  <c r="S1401" i="5"/>
  <c r="P1401" i="5"/>
  <c r="O1401" i="5"/>
  <c r="N1401" i="5"/>
  <c r="M1401" i="5"/>
  <c r="K1401" i="5"/>
  <c r="F1401" i="5"/>
  <c r="E1401" i="5"/>
  <c r="Q1401" i="5" s="1"/>
  <c r="BB1400" i="5"/>
  <c r="AY1400" i="5"/>
  <c r="AW1400" i="5"/>
  <c r="AV1400" i="5"/>
  <c r="AN1400" i="5"/>
  <c r="AO1400" i="5" s="1"/>
  <c r="AL1400" i="5"/>
  <c r="AF1400" i="5"/>
  <c r="AG1400" i="5" s="1"/>
  <c r="AD1400" i="5"/>
  <c r="AC1400" i="5"/>
  <c r="AB1400" i="5"/>
  <c r="AA1400" i="5"/>
  <c r="Y1400" i="5"/>
  <c r="X1400" i="5"/>
  <c r="T1400" i="5"/>
  <c r="S1400" i="5"/>
  <c r="P1400" i="5"/>
  <c r="O1400" i="5"/>
  <c r="N1400" i="5"/>
  <c r="M1400" i="5"/>
  <c r="K1400" i="5"/>
  <c r="F1400" i="5"/>
  <c r="E1400" i="5"/>
  <c r="Q1400" i="5" s="1"/>
  <c r="BB1399" i="5"/>
  <c r="AY1399" i="5"/>
  <c r="AW1399" i="5"/>
  <c r="AV1399" i="5"/>
  <c r="AO1399" i="5"/>
  <c r="AN1399" i="5"/>
  <c r="AL1399" i="5"/>
  <c r="AF1399" i="5"/>
  <c r="AG1399" i="5" s="1"/>
  <c r="AD1399" i="5"/>
  <c r="AC1399" i="5"/>
  <c r="AB1399" i="5"/>
  <c r="AA1399" i="5"/>
  <c r="X1399" i="5"/>
  <c r="Y1399" i="5" s="1"/>
  <c r="T1399" i="5"/>
  <c r="S1399" i="5"/>
  <c r="P1399" i="5"/>
  <c r="O1399" i="5"/>
  <c r="N1399" i="5"/>
  <c r="M1399" i="5"/>
  <c r="K1399" i="5"/>
  <c r="F1399" i="5"/>
  <c r="E1399" i="5"/>
  <c r="Q1399" i="5" s="1"/>
  <c r="BB1398" i="5"/>
  <c r="AY1398" i="5"/>
  <c r="AW1398" i="5"/>
  <c r="AV1398" i="5"/>
  <c r="AX1398" i="5" s="1"/>
  <c r="AO1398" i="5"/>
  <c r="AN1398" i="5"/>
  <c r="AL1398" i="5"/>
  <c r="AF1398" i="5"/>
  <c r="AG1398" i="5" s="1"/>
  <c r="AD1398" i="5"/>
  <c r="AC1398" i="5"/>
  <c r="AB1398" i="5"/>
  <c r="AA1398" i="5"/>
  <c r="Y1398" i="5"/>
  <c r="X1398" i="5"/>
  <c r="T1398" i="5"/>
  <c r="S1398" i="5"/>
  <c r="P1398" i="5"/>
  <c r="U1398" i="5" s="1"/>
  <c r="O1398" i="5"/>
  <c r="N1398" i="5"/>
  <c r="M1398" i="5"/>
  <c r="K1398" i="5"/>
  <c r="F1398" i="5"/>
  <c r="W1398" i="5" s="1"/>
  <c r="E1398" i="5"/>
  <c r="Q1398" i="5" s="1"/>
  <c r="BB1397" i="5"/>
  <c r="AY1397" i="5"/>
  <c r="AW1397" i="5"/>
  <c r="AV1397" i="5"/>
  <c r="AN1397" i="5"/>
  <c r="AO1397" i="5" s="1"/>
  <c r="AL1397" i="5"/>
  <c r="AF1397" i="5"/>
  <c r="AG1397" i="5" s="1"/>
  <c r="AD1397" i="5"/>
  <c r="AD1646" i="5" s="1"/>
  <c r="AC1397" i="5"/>
  <c r="AB1397" i="5"/>
  <c r="AA1397" i="5"/>
  <c r="X1397" i="5"/>
  <c r="Z1397" i="5" s="1"/>
  <c r="T1397" i="5"/>
  <c r="S1397" i="5"/>
  <c r="Q1397" i="5"/>
  <c r="P1397" i="5"/>
  <c r="O1397" i="5"/>
  <c r="N1397" i="5"/>
  <c r="M1397" i="5"/>
  <c r="K1397" i="5"/>
  <c r="F1397" i="5"/>
  <c r="E1397" i="5"/>
  <c r="BB1396" i="5"/>
  <c r="AY1396" i="5"/>
  <c r="AW1396" i="5"/>
  <c r="AV1396" i="5"/>
  <c r="AX1396" i="5" s="1"/>
  <c r="AN1396" i="5"/>
  <c r="AO1396" i="5" s="1"/>
  <c r="AL1396" i="5"/>
  <c r="AF1396" i="5"/>
  <c r="AG1396" i="5" s="1"/>
  <c r="AD1396" i="5"/>
  <c r="AC1396" i="5"/>
  <c r="AB1396" i="5"/>
  <c r="AA1396" i="5"/>
  <c r="Z1396" i="5"/>
  <c r="X1396" i="5"/>
  <c r="Y1396" i="5" s="1"/>
  <c r="T1396" i="5"/>
  <c r="S1396" i="5"/>
  <c r="Q1396" i="5"/>
  <c r="P1396" i="5"/>
  <c r="O1396" i="5"/>
  <c r="N1396" i="5"/>
  <c r="M1396" i="5"/>
  <c r="K1396" i="5"/>
  <c r="F1396" i="5"/>
  <c r="E1396" i="5"/>
  <c r="BB1395" i="5"/>
  <c r="AY1395" i="5"/>
  <c r="AY1624" i="5" s="1"/>
  <c r="AW1395" i="5"/>
  <c r="AV1395" i="5"/>
  <c r="AV1624" i="5" s="1"/>
  <c r="AN1395" i="5"/>
  <c r="AL1395" i="5"/>
  <c r="AF1395" i="5"/>
  <c r="AD1395" i="5"/>
  <c r="AC1395" i="5"/>
  <c r="AB1395" i="5"/>
  <c r="AA1395" i="5"/>
  <c r="X1395" i="5"/>
  <c r="Z1395" i="5" s="1"/>
  <c r="U1395" i="5"/>
  <c r="T1395" i="5"/>
  <c r="S1395" i="5"/>
  <c r="P1395" i="5"/>
  <c r="O1395" i="5"/>
  <c r="N1395" i="5"/>
  <c r="M1395" i="5"/>
  <c r="L1395" i="5"/>
  <c r="K1395" i="5"/>
  <c r="F1395" i="5"/>
  <c r="R1395" i="5" s="1"/>
  <c r="E1395" i="5"/>
  <c r="BB1394" i="5"/>
  <c r="AY1394" i="5"/>
  <c r="AW1394" i="5"/>
  <c r="AX1394" i="5" s="1"/>
  <c r="AV1394" i="5"/>
  <c r="AN1394" i="5"/>
  <c r="AO1394" i="5" s="1"/>
  <c r="AL1394" i="5"/>
  <c r="AF1394" i="5"/>
  <c r="AG1394" i="5" s="1"/>
  <c r="AD1394" i="5"/>
  <c r="AC1394" i="5"/>
  <c r="AB1394" i="5"/>
  <c r="AA1394" i="5"/>
  <c r="X1394" i="5"/>
  <c r="U1394" i="5"/>
  <c r="T1394" i="5"/>
  <c r="S1394" i="5"/>
  <c r="P1394" i="5"/>
  <c r="O1394" i="5"/>
  <c r="N1394" i="5"/>
  <c r="M1394" i="5"/>
  <c r="L1394" i="5"/>
  <c r="K1394" i="5"/>
  <c r="F1394" i="5"/>
  <c r="E1394" i="5"/>
  <c r="Q1394" i="5" s="1"/>
  <c r="BB1393" i="5"/>
  <c r="AY1393" i="5"/>
  <c r="AW1393" i="5"/>
  <c r="AX1393" i="5" s="1"/>
  <c r="AV1393" i="5"/>
  <c r="AN1393" i="5"/>
  <c r="AO1393" i="5" s="1"/>
  <c r="AL1393" i="5"/>
  <c r="AF1393" i="5"/>
  <c r="AG1393" i="5" s="1"/>
  <c r="AD1393" i="5"/>
  <c r="AC1393" i="5"/>
  <c r="AB1393" i="5"/>
  <c r="AA1393" i="5"/>
  <c r="X1393" i="5"/>
  <c r="T1393" i="5"/>
  <c r="S1393" i="5"/>
  <c r="P1393" i="5"/>
  <c r="O1393" i="5"/>
  <c r="N1393" i="5"/>
  <c r="M1393" i="5"/>
  <c r="L1393" i="5"/>
  <c r="K1393" i="5"/>
  <c r="F1393" i="5"/>
  <c r="E1393" i="5"/>
  <c r="Q1393" i="5" s="1"/>
  <c r="BB1392" i="5"/>
  <c r="AY1392" i="5"/>
  <c r="AW1392" i="5"/>
  <c r="AX1392" i="5" s="1"/>
  <c r="AV1392" i="5"/>
  <c r="AN1392" i="5"/>
  <c r="AO1392" i="5" s="1"/>
  <c r="AL1392" i="5"/>
  <c r="AF1392" i="5"/>
  <c r="AG1392" i="5" s="1"/>
  <c r="AD1392" i="5"/>
  <c r="AC1392" i="5"/>
  <c r="AB1392" i="5"/>
  <c r="AA1392" i="5"/>
  <c r="X1392" i="5"/>
  <c r="W1392" i="5"/>
  <c r="T1392" i="5"/>
  <c r="S1392" i="5"/>
  <c r="P1392" i="5"/>
  <c r="O1392" i="5"/>
  <c r="N1392" i="5"/>
  <c r="M1392" i="5"/>
  <c r="L1392" i="5"/>
  <c r="K1392" i="5"/>
  <c r="F1392" i="5"/>
  <c r="R1392" i="5" s="1"/>
  <c r="E1392" i="5"/>
  <c r="Q1392" i="5" s="1"/>
  <c r="BB1391" i="5"/>
  <c r="AY1391" i="5"/>
  <c r="AW1391" i="5"/>
  <c r="AV1391" i="5"/>
  <c r="AN1391" i="5"/>
  <c r="AN1622" i="5" s="1"/>
  <c r="AL1391" i="5"/>
  <c r="AF1391" i="5"/>
  <c r="AF1622" i="5" s="1"/>
  <c r="AD1391" i="5"/>
  <c r="AC1391" i="5"/>
  <c r="AB1391" i="5"/>
  <c r="AA1391" i="5"/>
  <c r="Z1391" i="5"/>
  <c r="Y1391" i="5"/>
  <c r="X1391" i="5"/>
  <c r="T1391" i="5"/>
  <c r="S1391" i="5"/>
  <c r="R1391" i="5"/>
  <c r="P1391" i="5"/>
  <c r="O1391" i="5"/>
  <c r="N1391" i="5"/>
  <c r="M1391" i="5"/>
  <c r="M1622" i="5" s="1"/>
  <c r="L1391" i="5"/>
  <c r="K1391" i="5"/>
  <c r="F1391" i="5"/>
  <c r="W1391" i="5" s="1"/>
  <c r="E1391" i="5"/>
  <c r="BB1390" i="5"/>
  <c r="AY1390" i="5"/>
  <c r="AX1390" i="5"/>
  <c r="AW1390" i="5"/>
  <c r="AV1390" i="5"/>
  <c r="AN1390" i="5"/>
  <c r="AO1390" i="5" s="1"/>
  <c r="AL1390" i="5"/>
  <c r="AF1390" i="5"/>
  <c r="AG1390" i="5" s="1"/>
  <c r="AD1390" i="5"/>
  <c r="AC1390" i="5"/>
  <c r="AB1390" i="5"/>
  <c r="AA1390" i="5"/>
  <c r="Y1390" i="5"/>
  <c r="X1390" i="5"/>
  <c r="Z1390" i="5" s="1"/>
  <c r="W1390" i="5"/>
  <c r="U1390" i="5"/>
  <c r="T1390" i="5"/>
  <c r="S1390" i="5"/>
  <c r="R1390" i="5"/>
  <c r="P1390" i="5"/>
  <c r="O1390" i="5"/>
  <c r="N1390" i="5"/>
  <c r="M1390" i="5"/>
  <c r="M1624" i="5" s="1"/>
  <c r="L1390" i="5"/>
  <c r="K1390" i="5"/>
  <c r="F1390" i="5"/>
  <c r="E1390" i="5"/>
  <c r="Q1390" i="5" s="1"/>
  <c r="BB1389" i="5"/>
  <c r="AY1389" i="5"/>
  <c r="AW1389" i="5"/>
  <c r="AV1389" i="5"/>
  <c r="AX1389" i="5" s="1"/>
  <c r="AN1389" i="5"/>
  <c r="AO1389" i="5" s="1"/>
  <c r="AL1389" i="5"/>
  <c r="AF1389" i="5"/>
  <c r="AG1389" i="5" s="1"/>
  <c r="AD1389" i="5"/>
  <c r="AC1389" i="5"/>
  <c r="AB1389" i="5"/>
  <c r="AA1389" i="5"/>
  <c r="X1389" i="5"/>
  <c r="Z1389" i="5" s="1"/>
  <c r="T1389" i="5"/>
  <c r="S1389" i="5"/>
  <c r="P1389" i="5"/>
  <c r="O1389" i="5"/>
  <c r="N1389" i="5"/>
  <c r="M1389" i="5"/>
  <c r="L1389" i="5"/>
  <c r="K1389" i="5"/>
  <c r="F1389" i="5"/>
  <c r="E1389" i="5"/>
  <c r="Q1389" i="5" s="1"/>
  <c r="BB1388" i="5"/>
  <c r="AY1388" i="5"/>
  <c r="AW1388" i="5"/>
  <c r="AV1388" i="5"/>
  <c r="AN1388" i="5"/>
  <c r="AO1388" i="5" s="1"/>
  <c r="AL1388" i="5"/>
  <c r="AF1388" i="5"/>
  <c r="AG1388" i="5" s="1"/>
  <c r="AD1388" i="5"/>
  <c r="AC1388" i="5"/>
  <c r="AB1388" i="5"/>
  <c r="AA1388" i="5"/>
  <c r="X1388" i="5"/>
  <c r="Z1388" i="5" s="1"/>
  <c r="W1388" i="5"/>
  <c r="U1388" i="5"/>
  <c r="T1388" i="5"/>
  <c r="S1388" i="5"/>
  <c r="P1388" i="5"/>
  <c r="O1388" i="5"/>
  <c r="N1388" i="5"/>
  <c r="M1388" i="5"/>
  <c r="L1388" i="5"/>
  <c r="K1388" i="5"/>
  <c r="F1388" i="5"/>
  <c r="R1388" i="5" s="1"/>
  <c r="E1388" i="5"/>
  <c r="Q1388" i="5" s="1"/>
  <c r="BB1387" i="5"/>
  <c r="AY1387" i="5"/>
  <c r="AW1387" i="5"/>
  <c r="AV1387" i="5"/>
  <c r="AN1387" i="5"/>
  <c r="AO1387" i="5" s="1"/>
  <c r="AL1387" i="5"/>
  <c r="AF1387" i="5"/>
  <c r="AG1387" i="5" s="1"/>
  <c r="AD1387" i="5"/>
  <c r="AC1387" i="5"/>
  <c r="AB1387" i="5"/>
  <c r="AA1387" i="5"/>
  <c r="X1387" i="5"/>
  <c r="Y1387" i="5" s="1"/>
  <c r="T1387" i="5"/>
  <c r="S1387" i="5"/>
  <c r="P1387" i="5"/>
  <c r="O1387" i="5"/>
  <c r="N1387" i="5"/>
  <c r="M1387" i="5"/>
  <c r="L1387" i="5"/>
  <c r="K1387" i="5"/>
  <c r="F1387" i="5"/>
  <c r="E1387" i="5"/>
  <c r="Q1387" i="5" s="1"/>
  <c r="BB1386" i="5"/>
  <c r="AY1386" i="5"/>
  <c r="AW1386" i="5"/>
  <c r="AV1386" i="5"/>
  <c r="AN1386" i="5"/>
  <c r="AO1386" i="5" s="1"/>
  <c r="AL1386" i="5"/>
  <c r="AF1386" i="5"/>
  <c r="AG1386" i="5" s="1"/>
  <c r="AD1386" i="5"/>
  <c r="AC1386" i="5"/>
  <c r="AB1386" i="5"/>
  <c r="AA1386" i="5"/>
  <c r="X1386" i="5"/>
  <c r="Y1386" i="5" s="1"/>
  <c r="U1386" i="5"/>
  <c r="T1386" i="5"/>
  <c r="S1386" i="5"/>
  <c r="P1386" i="5"/>
  <c r="O1386" i="5"/>
  <c r="N1386" i="5"/>
  <c r="M1386" i="5"/>
  <c r="L1386" i="5"/>
  <c r="K1386" i="5"/>
  <c r="F1386" i="5"/>
  <c r="E1386" i="5"/>
  <c r="Q1386" i="5" s="1"/>
  <c r="BB1385" i="5"/>
  <c r="AY1385" i="5"/>
  <c r="AW1385" i="5"/>
  <c r="AX1385" i="5" s="1"/>
  <c r="AV1385" i="5"/>
  <c r="AN1385" i="5"/>
  <c r="AO1385" i="5" s="1"/>
  <c r="AL1385" i="5"/>
  <c r="AF1385" i="5"/>
  <c r="AG1385" i="5" s="1"/>
  <c r="AD1385" i="5"/>
  <c r="AC1385" i="5"/>
  <c r="AB1385" i="5"/>
  <c r="AA1385" i="5"/>
  <c r="Y1385" i="5"/>
  <c r="X1385" i="5"/>
  <c r="T1385" i="5"/>
  <c r="S1385" i="5"/>
  <c r="R1385" i="5"/>
  <c r="Q1385" i="5"/>
  <c r="P1385" i="5"/>
  <c r="O1385" i="5"/>
  <c r="N1385" i="5"/>
  <c r="M1385" i="5"/>
  <c r="L1385" i="5"/>
  <c r="K1385" i="5"/>
  <c r="F1385" i="5"/>
  <c r="E1385" i="5"/>
  <c r="BB1384" i="5"/>
  <c r="AY1384" i="5"/>
  <c r="AW1384" i="5"/>
  <c r="AX1384" i="5" s="1"/>
  <c r="AV1384" i="5"/>
  <c r="AN1384" i="5"/>
  <c r="AO1384" i="5" s="1"/>
  <c r="AL1384" i="5"/>
  <c r="AF1384" i="5"/>
  <c r="AG1384" i="5" s="1"/>
  <c r="AD1384" i="5"/>
  <c r="AC1384" i="5"/>
  <c r="AB1384" i="5"/>
  <c r="AA1384" i="5"/>
  <c r="X1384" i="5"/>
  <c r="Z1384" i="5" s="1"/>
  <c r="W1384" i="5"/>
  <c r="T1384" i="5"/>
  <c r="S1384" i="5"/>
  <c r="R1384" i="5"/>
  <c r="Q1384" i="5"/>
  <c r="P1384" i="5"/>
  <c r="U1384" i="5" s="1"/>
  <c r="O1384" i="5"/>
  <c r="N1384" i="5"/>
  <c r="M1384" i="5"/>
  <c r="L1384" i="5"/>
  <c r="K1384" i="5"/>
  <c r="BB1383" i="5"/>
  <c r="AY1383" i="5"/>
  <c r="AW1383" i="5"/>
  <c r="AV1383" i="5"/>
  <c r="AO1383" i="5"/>
  <c r="AN1383" i="5"/>
  <c r="AL1383" i="5"/>
  <c r="AG1383" i="5"/>
  <c r="AF1383" i="5"/>
  <c r="AD1383" i="5"/>
  <c r="AC1383" i="5"/>
  <c r="AB1383" i="5"/>
  <c r="AA1383" i="5"/>
  <c r="Z1383" i="5"/>
  <c r="Y1383" i="5"/>
  <c r="W1383" i="5"/>
  <c r="T1383" i="5"/>
  <c r="S1383" i="5"/>
  <c r="R1383" i="5"/>
  <c r="Q1383" i="5"/>
  <c r="P1383" i="5"/>
  <c r="O1383" i="5"/>
  <c r="N1383" i="5"/>
  <c r="M1383" i="5"/>
  <c r="L1383" i="5"/>
  <c r="K1383" i="5"/>
  <c r="BB1382" i="5"/>
  <c r="AY1382" i="5"/>
  <c r="AW1382" i="5"/>
  <c r="AV1382" i="5"/>
  <c r="AX1382" i="5" s="1"/>
  <c r="AN1382" i="5"/>
  <c r="AO1382" i="5" s="1"/>
  <c r="AL1382" i="5"/>
  <c r="AF1382" i="5"/>
  <c r="AG1382" i="5" s="1"/>
  <c r="AD1382" i="5"/>
  <c r="AC1382" i="5"/>
  <c r="AB1382" i="5"/>
  <c r="AA1382" i="5"/>
  <c r="Z1382" i="5"/>
  <c r="Y1382" i="5"/>
  <c r="X1382" i="5"/>
  <c r="W1382" i="5"/>
  <c r="T1382" i="5"/>
  <c r="S1382" i="5"/>
  <c r="P1382" i="5"/>
  <c r="O1382" i="5"/>
  <c r="N1382" i="5"/>
  <c r="M1382" i="5"/>
  <c r="L1382" i="5"/>
  <c r="K1382" i="5"/>
  <c r="F1382" i="5"/>
  <c r="R1382" i="5" s="1"/>
  <c r="E1382" i="5"/>
  <c r="Q1382" i="5" s="1"/>
  <c r="BB1381" i="5"/>
  <c r="AY1381" i="5"/>
  <c r="AW1381" i="5"/>
  <c r="AV1381" i="5"/>
  <c r="AN1381" i="5"/>
  <c r="AO1381" i="5" s="1"/>
  <c r="AL1381" i="5"/>
  <c r="AF1381" i="5"/>
  <c r="AG1381" i="5" s="1"/>
  <c r="AD1381" i="5"/>
  <c r="AC1381" i="5"/>
  <c r="AB1381" i="5"/>
  <c r="AA1381" i="5"/>
  <c r="X1381" i="5"/>
  <c r="Y1381" i="5" s="1"/>
  <c r="T1381" i="5"/>
  <c r="S1381" i="5"/>
  <c r="Q1381" i="5"/>
  <c r="P1381" i="5"/>
  <c r="U1381" i="5" s="1"/>
  <c r="O1381" i="5"/>
  <c r="N1381" i="5"/>
  <c r="M1381" i="5"/>
  <c r="L1381" i="5"/>
  <c r="K1381" i="5"/>
  <c r="F1381" i="5"/>
  <c r="E1381" i="5"/>
  <c r="BB1380" i="5"/>
  <c r="AY1380" i="5"/>
  <c r="AW1380" i="5"/>
  <c r="AV1380" i="5"/>
  <c r="AN1380" i="5"/>
  <c r="AO1380" i="5" s="1"/>
  <c r="AL1380" i="5"/>
  <c r="AF1380" i="5"/>
  <c r="AG1380" i="5" s="1"/>
  <c r="AD1380" i="5"/>
  <c r="AC1380" i="5"/>
  <c r="AB1380" i="5"/>
  <c r="AA1380" i="5"/>
  <c r="X1380" i="5"/>
  <c r="Y1380" i="5" s="1"/>
  <c r="T1380" i="5"/>
  <c r="S1380" i="5"/>
  <c r="R1380" i="5"/>
  <c r="P1380" i="5"/>
  <c r="O1380" i="5"/>
  <c r="N1380" i="5"/>
  <c r="M1380" i="5"/>
  <c r="L1380" i="5"/>
  <c r="K1380" i="5"/>
  <c r="F1380" i="5"/>
  <c r="W1380" i="5" s="1"/>
  <c r="E1380" i="5"/>
  <c r="Q1380" i="5" s="1"/>
  <c r="BB1379" i="5"/>
  <c r="AY1379" i="5"/>
  <c r="AW1379" i="5"/>
  <c r="AV1379" i="5"/>
  <c r="AN1379" i="5"/>
  <c r="AO1379" i="5" s="1"/>
  <c r="AL1379" i="5"/>
  <c r="AF1379" i="5"/>
  <c r="AG1379" i="5" s="1"/>
  <c r="AD1379" i="5"/>
  <c r="AC1379" i="5"/>
  <c r="AB1379" i="5"/>
  <c r="AA1379" i="5"/>
  <c r="Y1379" i="5"/>
  <c r="X1379" i="5"/>
  <c r="T1379" i="5"/>
  <c r="S1379" i="5"/>
  <c r="Q1379" i="5"/>
  <c r="P1379" i="5"/>
  <c r="U1379" i="5" s="1"/>
  <c r="O1379" i="5"/>
  <c r="N1379" i="5"/>
  <c r="M1379" i="5"/>
  <c r="L1379" i="5"/>
  <c r="K1379" i="5"/>
  <c r="F1379" i="5"/>
  <c r="E1379" i="5"/>
  <c r="BB1378" i="5"/>
  <c r="AY1378" i="5"/>
  <c r="AW1378" i="5"/>
  <c r="AX1378" i="5" s="1"/>
  <c r="AV1378" i="5"/>
  <c r="AN1378" i="5"/>
  <c r="AO1378" i="5" s="1"/>
  <c r="AL1378" i="5"/>
  <c r="AF1378" i="5"/>
  <c r="AG1378" i="5" s="1"/>
  <c r="AD1378" i="5"/>
  <c r="AC1378" i="5"/>
  <c r="AB1378" i="5"/>
  <c r="AA1378" i="5"/>
  <c r="Y1378" i="5"/>
  <c r="X1378" i="5"/>
  <c r="W1378" i="5"/>
  <c r="T1378" i="5"/>
  <c r="S1378" i="5"/>
  <c r="P1378" i="5"/>
  <c r="O1378" i="5"/>
  <c r="N1378" i="5"/>
  <c r="M1378" i="5"/>
  <c r="L1378" i="5"/>
  <c r="K1378" i="5"/>
  <c r="F1378" i="5"/>
  <c r="E1378" i="5"/>
  <c r="Q1378" i="5" s="1"/>
  <c r="BB1377" i="5"/>
  <c r="AY1377" i="5"/>
  <c r="AW1377" i="5"/>
  <c r="AV1377" i="5"/>
  <c r="AN1377" i="5"/>
  <c r="AO1377" i="5" s="1"/>
  <c r="AL1377" i="5"/>
  <c r="AF1377" i="5"/>
  <c r="AG1377" i="5" s="1"/>
  <c r="AD1377" i="5"/>
  <c r="AC1377" i="5"/>
  <c r="AB1377" i="5"/>
  <c r="AA1377" i="5"/>
  <c r="X1377" i="5"/>
  <c r="W1377" i="5"/>
  <c r="T1377" i="5"/>
  <c r="S1377" i="5"/>
  <c r="R1377" i="5"/>
  <c r="P1377" i="5"/>
  <c r="U1377" i="5" s="1"/>
  <c r="O1377" i="5"/>
  <c r="N1377" i="5"/>
  <c r="M1377" i="5"/>
  <c r="L1377" i="5"/>
  <c r="K1377" i="5"/>
  <c r="F1377" i="5"/>
  <c r="E1377" i="5"/>
  <c r="Q1377" i="5" s="1"/>
  <c r="BB1376" i="5"/>
  <c r="AY1376" i="5"/>
  <c r="AW1376" i="5"/>
  <c r="AX1376" i="5" s="1"/>
  <c r="AV1376" i="5"/>
  <c r="AN1376" i="5"/>
  <c r="AO1376" i="5" s="1"/>
  <c r="AL1376" i="5"/>
  <c r="AF1376" i="5"/>
  <c r="AG1376" i="5" s="1"/>
  <c r="AD1376" i="5"/>
  <c r="AC1376" i="5"/>
  <c r="AB1376" i="5"/>
  <c r="AA1376" i="5"/>
  <c r="X1376" i="5"/>
  <c r="Y1376" i="5" s="1"/>
  <c r="U1376" i="5"/>
  <c r="T1376" i="5"/>
  <c r="S1376" i="5"/>
  <c r="P1376" i="5"/>
  <c r="O1376" i="5"/>
  <c r="N1376" i="5"/>
  <c r="M1376" i="5"/>
  <c r="L1376" i="5"/>
  <c r="K1376" i="5"/>
  <c r="F1376" i="5"/>
  <c r="E1376" i="5"/>
  <c r="Q1376" i="5" s="1"/>
  <c r="BB1375" i="5"/>
  <c r="AY1375" i="5"/>
  <c r="AW1375" i="5"/>
  <c r="AV1375" i="5"/>
  <c r="AN1375" i="5"/>
  <c r="AO1375" i="5" s="1"/>
  <c r="AL1375" i="5"/>
  <c r="AF1375" i="5"/>
  <c r="AG1375" i="5" s="1"/>
  <c r="AD1375" i="5"/>
  <c r="AC1375" i="5"/>
  <c r="AB1375" i="5"/>
  <c r="AA1375" i="5"/>
  <c r="X1375" i="5"/>
  <c r="Z1375" i="5" s="1"/>
  <c r="W1375" i="5"/>
  <c r="T1375" i="5"/>
  <c r="S1375" i="5"/>
  <c r="P1375" i="5"/>
  <c r="O1375" i="5"/>
  <c r="N1375" i="5"/>
  <c r="M1375" i="5"/>
  <c r="L1375" i="5"/>
  <c r="K1375" i="5"/>
  <c r="F1375" i="5"/>
  <c r="R1375" i="5" s="1"/>
  <c r="E1375" i="5"/>
  <c r="Q1375" i="5" s="1"/>
  <c r="BB1374" i="5"/>
  <c r="AY1374" i="5"/>
  <c r="AW1374" i="5"/>
  <c r="AV1374" i="5"/>
  <c r="AN1374" i="5"/>
  <c r="AO1374" i="5" s="1"/>
  <c r="AL1374" i="5"/>
  <c r="AF1374" i="5"/>
  <c r="AG1374" i="5" s="1"/>
  <c r="AD1374" i="5"/>
  <c r="AC1374" i="5"/>
  <c r="AB1374" i="5"/>
  <c r="AA1374" i="5"/>
  <c r="X1374" i="5"/>
  <c r="T1374" i="5"/>
  <c r="S1374" i="5"/>
  <c r="R1374" i="5"/>
  <c r="Q1374" i="5"/>
  <c r="P1374" i="5"/>
  <c r="U1374" i="5" s="1"/>
  <c r="O1374" i="5"/>
  <c r="N1374" i="5"/>
  <c r="M1374" i="5"/>
  <c r="L1374" i="5"/>
  <c r="K1374" i="5"/>
  <c r="F1374" i="5"/>
  <c r="W1374" i="5" s="1"/>
  <c r="E1374" i="5"/>
  <c r="BB1373" i="5"/>
  <c r="AY1373" i="5"/>
  <c r="AW1373" i="5"/>
  <c r="AX1373" i="5" s="1"/>
  <c r="AV1373" i="5"/>
  <c r="AN1373" i="5"/>
  <c r="AO1373" i="5" s="1"/>
  <c r="AL1373" i="5"/>
  <c r="AF1373" i="5"/>
  <c r="AG1373" i="5" s="1"/>
  <c r="AD1373" i="5"/>
  <c r="AC1373" i="5"/>
  <c r="AB1373" i="5"/>
  <c r="AA1373" i="5"/>
  <c r="X1373" i="5"/>
  <c r="T1373" i="5"/>
  <c r="S1373" i="5"/>
  <c r="Q1373" i="5"/>
  <c r="P1373" i="5"/>
  <c r="O1373" i="5"/>
  <c r="N1373" i="5"/>
  <c r="M1373" i="5"/>
  <c r="L1373" i="5"/>
  <c r="K1373" i="5"/>
  <c r="F1373" i="5"/>
  <c r="E1373" i="5"/>
  <c r="BB1372" i="5"/>
  <c r="AY1372" i="5"/>
  <c r="AW1372" i="5"/>
  <c r="AV1372" i="5"/>
  <c r="AN1372" i="5"/>
  <c r="AO1372" i="5" s="1"/>
  <c r="AL1372" i="5"/>
  <c r="AF1372" i="5"/>
  <c r="AG1372" i="5" s="1"/>
  <c r="AD1372" i="5"/>
  <c r="AC1372" i="5"/>
  <c r="AB1372" i="5"/>
  <c r="AA1372" i="5"/>
  <c r="Y1372" i="5"/>
  <c r="X1372" i="5"/>
  <c r="T1372" i="5"/>
  <c r="S1372" i="5"/>
  <c r="P1372" i="5"/>
  <c r="O1372" i="5"/>
  <c r="N1372" i="5"/>
  <c r="M1372" i="5"/>
  <c r="L1372" i="5"/>
  <c r="K1372" i="5"/>
  <c r="F1372" i="5"/>
  <c r="E1372" i="5"/>
  <c r="Q1372" i="5" s="1"/>
  <c r="BB1371" i="5"/>
  <c r="AY1371" i="5"/>
  <c r="AW1371" i="5"/>
  <c r="AV1371" i="5"/>
  <c r="AN1371" i="5"/>
  <c r="AO1371" i="5" s="1"/>
  <c r="AL1371" i="5"/>
  <c r="AF1371" i="5"/>
  <c r="AG1371" i="5" s="1"/>
  <c r="AD1371" i="5"/>
  <c r="AC1371" i="5"/>
  <c r="AB1371" i="5"/>
  <c r="AA1371" i="5"/>
  <c r="X1371" i="5"/>
  <c r="W1371" i="5"/>
  <c r="T1371" i="5"/>
  <c r="S1371" i="5"/>
  <c r="R1371" i="5"/>
  <c r="P1371" i="5"/>
  <c r="O1371" i="5"/>
  <c r="N1371" i="5"/>
  <c r="M1371" i="5"/>
  <c r="L1371" i="5"/>
  <c r="K1371" i="5"/>
  <c r="F1371" i="5"/>
  <c r="E1371" i="5"/>
  <c r="Q1371" i="5" s="1"/>
  <c r="BB1370" i="5"/>
  <c r="AY1370" i="5"/>
  <c r="AX1370" i="5"/>
  <c r="AW1370" i="5"/>
  <c r="AV1370" i="5"/>
  <c r="AN1370" i="5"/>
  <c r="AO1370" i="5" s="1"/>
  <c r="AL1370" i="5"/>
  <c r="AF1370" i="5"/>
  <c r="AG1370" i="5" s="1"/>
  <c r="AD1370" i="5"/>
  <c r="AC1370" i="5"/>
  <c r="AB1370" i="5"/>
  <c r="AA1370" i="5"/>
  <c r="X1370" i="5"/>
  <c r="W1370" i="5"/>
  <c r="T1370" i="5"/>
  <c r="S1370" i="5"/>
  <c r="R1370" i="5"/>
  <c r="Q1370" i="5"/>
  <c r="P1370" i="5"/>
  <c r="O1370" i="5"/>
  <c r="N1370" i="5"/>
  <c r="M1370" i="5"/>
  <c r="L1370" i="5"/>
  <c r="K1370" i="5"/>
  <c r="F1370" i="5"/>
  <c r="E1370" i="5"/>
  <c r="BB1369" i="5"/>
  <c r="AY1369" i="5"/>
  <c r="AW1369" i="5"/>
  <c r="AV1369" i="5"/>
  <c r="AN1369" i="5"/>
  <c r="AO1369" i="5" s="1"/>
  <c r="AL1369" i="5"/>
  <c r="AF1369" i="5"/>
  <c r="AG1369" i="5" s="1"/>
  <c r="AD1369" i="5"/>
  <c r="AC1369" i="5"/>
  <c r="AB1369" i="5"/>
  <c r="AA1369" i="5"/>
  <c r="X1369" i="5"/>
  <c r="W1369" i="5"/>
  <c r="T1369" i="5"/>
  <c r="S1369" i="5"/>
  <c r="R1369" i="5"/>
  <c r="P1369" i="5"/>
  <c r="O1369" i="5"/>
  <c r="N1369" i="5"/>
  <c r="M1369" i="5"/>
  <c r="L1369" i="5"/>
  <c r="K1369" i="5"/>
  <c r="F1369" i="5"/>
  <c r="E1369" i="5"/>
  <c r="Q1369" i="5" s="1"/>
  <c r="BB1368" i="5"/>
  <c r="AY1368" i="5"/>
  <c r="AX1368" i="5"/>
  <c r="AW1368" i="5"/>
  <c r="AV1368" i="5"/>
  <c r="AN1368" i="5"/>
  <c r="AO1368" i="5" s="1"/>
  <c r="AL1368" i="5"/>
  <c r="AF1368" i="5"/>
  <c r="AG1368" i="5" s="1"/>
  <c r="AD1368" i="5"/>
  <c r="AC1368" i="5"/>
  <c r="AB1368" i="5"/>
  <c r="AA1368" i="5"/>
  <c r="X1368" i="5"/>
  <c r="T1368" i="5"/>
  <c r="S1368" i="5"/>
  <c r="R1368" i="5"/>
  <c r="P1368" i="5"/>
  <c r="O1368" i="5"/>
  <c r="N1368" i="5"/>
  <c r="M1368" i="5"/>
  <c r="L1368" i="5"/>
  <c r="K1368" i="5"/>
  <c r="F1368" i="5"/>
  <c r="W1368" i="5" s="1"/>
  <c r="E1368" i="5"/>
  <c r="Q1368" i="5" s="1"/>
  <c r="BB1367" i="5"/>
  <c r="AY1367" i="5"/>
  <c r="AW1367" i="5"/>
  <c r="AX1367" i="5" s="1"/>
  <c r="AV1367" i="5"/>
  <c r="AN1367" i="5"/>
  <c r="AO1367" i="5" s="1"/>
  <c r="AL1367" i="5"/>
  <c r="AF1367" i="5"/>
  <c r="AG1367" i="5" s="1"/>
  <c r="AD1367" i="5"/>
  <c r="AC1367" i="5"/>
  <c r="AB1367" i="5"/>
  <c r="AA1367" i="5"/>
  <c r="Y1367" i="5"/>
  <c r="X1367" i="5"/>
  <c r="Z1367" i="5" s="1"/>
  <c r="W1367" i="5"/>
  <c r="T1367" i="5"/>
  <c r="S1367" i="5"/>
  <c r="P1367" i="5"/>
  <c r="O1367" i="5"/>
  <c r="N1367" i="5"/>
  <c r="U1367" i="5" s="1"/>
  <c r="M1367" i="5"/>
  <c r="L1367" i="5"/>
  <c r="K1367" i="5"/>
  <c r="F1367" i="5"/>
  <c r="R1367" i="5" s="1"/>
  <c r="E1367" i="5"/>
  <c r="Q1367" i="5" s="1"/>
  <c r="BB1366" i="5"/>
  <c r="AY1366" i="5"/>
  <c r="AW1366" i="5"/>
  <c r="AX1366" i="5" s="1"/>
  <c r="AV1366" i="5"/>
  <c r="AN1366" i="5"/>
  <c r="AO1366" i="5" s="1"/>
  <c r="AL1366" i="5"/>
  <c r="AF1366" i="5"/>
  <c r="AG1366" i="5" s="1"/>
  <c r="AD1366" i="5"/>
  <c r="AC1366" i="5"/>
  <c r="AB1366" i="5"/>
  <c r="AA1366" i="5"/>
  <c r="X1366" i="5"/>
  <c r="T1366" i="5"/>
  <c r="S1366" i="5"/>
  <c r="P1366" i="5"/>
  <c r="O1366" i="5"/>
  <c r="N1366" i="5"/>
  <c r="M1366" i="5"/>
  <c r="L1366" i="5"/>
  <c r="K1366" i="5"/>
  <c r="F1366" i="5"/>
  <c r="E1366" i="5"/>
  <c r="Q1366" i="5" s="1"/>
  <c r="BB1365" i="5"/>
  <c r="AY1365" i="5"/>
  <c r="AW1365" i="5"/>
  <c r="AV1365" i="5"/>
  <c r="AN1365" i="5"/>
  <c r="AO1365" i="5" s="1"/>
  <c r="AL1365" i="5"/>
  <c r="AF1365" i="5"/>
  <c r="AG1365" i="5" s="1"/>
  <c r="AD1365" i="5"/>
  <c r="AC1365" i="5"/>
  <c r="AB1365" i="5"/>
  <c r="AA1365" i="5"/>
  <c r="X1365" i="5"/>
  <c r="T1365" i="5"/>
  <c r="S1365" i="5"/>
  <c r="P1365" i="5"/>
  <c r="U1365" i="5" s="1"/>
  <c r="O1365" i="5"/>
  <c r="N1365" i="5"/>
  <c r="M1365" i="5"/>
  <c r="L1365" i="5"/>
  <c r="K1365" i="5"/>
  <c r="F1365" i="5"/>
  <c r="E1365" i="5"/>
  <c r="Q1365" i="5" s="1"/>
  <c r="BB1364" i="5"/>
  <c r="AY1364" i="5"/>
  <c r="AW1364" i="5"/>
  <c r="AX1364" i="5" s="1"/>
  <c r="AV1364" i="5"/>
  <c r="AN1364" i="5"/>
  <c r="AO1364" i="5" s="1"/>
  <c r="AL1364" i="5"/>
  <c r="AF1364" i="5"/>
  <c r="AG1364" i="5" s="1"/>
  <c r="AD1364" i="5"/>
  <c r="AC1364" i="5"/>
  <c r="AB1364" i="5"/>
  <c r="AA1364" i="5"/>
  <c r="X1364" i="5"/>
  <c r="Y1364" i="5" s="1"/>
  <c r="T1364" i="5"/>
  <c r="S1364" i="5"/>
  <c r="P1364" i="5"/>
  <c r="O1364" i="5"/>
  <c r="N1364" i="5"/>
  <c r="M1364" i="5"/>
  <c r="L1364" i="5"/>
  <c r="K1364" i="5"/>
  <c r="F1364" i="5"/>
  <c r="E1364" i="5"/>
  <c r="Q1364" i="5" s="1"/>
  <c r="BB1363" i="5"/>
  <c r="AY1363" i="5"/>
  <c r="AX1363" i="5"/>
  <c r="AW1363" i="5"/>
  <c r="AV1363" i="5"/>
  <c r="AN1363" i="5"/>
  <c r="AO1363" i="5" s="1"/>
  <c r="AL1363" i="5"/>
  <c r="AF1363" i="5"/>
  <c r="AG1363" i="5" s="1"/>
  <c r="AD1363" i="5"/>
  <c r="AC1363" i="5"/>
  <c r="AB1363" i="5"/>
  <c r="AA1363" i="5"/>
  <c r="Z1363" i="5"/>
  <c r="Y1363" i="5"/>
  <c r="X1363" i="5"/>
  <c r="T1363" i="5"/>
  <c r="S1363" i="5"/>
  <c r="Q1363" i="5"/>
  <c r="P1363" i="5"/>
  <c r="O1363" i="5"/>
  <c r="N1363" i="5"/>
  <c r="M1363" i="5"/>
  <c r="L1363" i="5"/>
  <c r="K1363" i="5"/>
  <c r="F1363" i="5"/>
  <c r="E1363" i="5"/>
  <c r="BB1362" i="5"/>
  <c r="AY1362" i="5"/>
  <c r="AW1362" i="5"/>
  <c r="AX1362" i="5" s="1"/>
  <c r="AV1362" i="5"/>
  <c r="AN1362" i="5"/>
  <c r="AO1362" i="5" s="1"/>
  <c r="AL1362" i="5"/>
  <c r="AF1362" i="5"/>
  <c r="AG1362" i="5" s="1"/>
  <c r="AD1362" i="5"/>
  <c r="AC1362" i="5"/>
  <c r="AB1362" i="5"/>
  <c r="AA1362" i="5"/>
  <c r="X1362" i="5"/>
  <c r="Z1362" i="5" s="1"/>
  <c r="W1362" i="5"/>
  <c r="U1362" i="5"/>
  <c r="T1362" i="5"/>
  <c r="S1362" i="5"/>
  <c r="R1362" i="5"/>
  <c r="P1362" i="5"/>
  <c r="O1362" i="5"/>
  <c r="N1362" i="5"/>
  <c r="M1362" i="5"/>
  <c r="L1362" i="5"/>
  <c r="K1362" i="5"/>
  <c r="F1362" i="5"/>
  <c r="E1362" i="5"/>
  <c r="Q1362" i="5" s="1"/>
  <c r="BB1361" i="5"/>
  <c r="AY1361" i="5"/>
  <c r="AW1361" i="5"/>
  <c r="AV1361" i="5"/>
  <c r="AX1361" i="5" s="1"/>
  <c r="AN1361" i="5"/>
  <c r="AO1361" i="5" s="1"/>
  <c r="AL1361" i="5"/>
  <c r="AF1361" i="5"/>
  <c r="AG1361" i="5" s="1"/>
  <c r="AD1361" i="5"/>
  <c r="AC1361" i="5"/>
  <c r="AB1361" i="5"/>
  <c r="AA1361" i="5"/>
  <c r="X1361" i="5"/>
  <c r="Y1361" i="5" s="1"/>
  <c r="U1361" i="5"/>
  <c r="T1361" i="5"/>
  <c r="S1361" i="5"/>
  <c r="P1361" i="5"/>
  <c r="O1361" i="5"/>
  <c r="N1361" i="5"/>
  <c r="M1361" i="5"/>
  <c r="L1361" i="5"/>
  <c r="K1361" i="5"/>
  <c r="F1361" i="5"/>
  <c r="E1361" i="5"/>
  <c r="Q1361" i="5" s="1"/>
  <c r="BB1360" i="5"/>
  <c r="AY1360" i="5"/>
  <c r="AW1360" i="5"/>
  <c r="AV1360" i="5"/>
  <c r="AO1360" i="5"/>
  <c r="AN1360" i="5"/>
  <c r="AL1360" i="5"/>
  <c r="AF1360" i="5"/>
  <c r="AG1360" i="5" s="1"/>
  <c r="AD1360" i="5"/>
  <c r="AC1360" i="5"/>
  <c r="AB1360" i="5"/>
  <c r="AA1360" i="5"/>
  <c r="Z1360" i="5"/>
  <c r="Y1360" i="5"/>
  <c r="X1360" i="5"/>
  <c r="W1360" i="5"/>
  <c r="T1360" i="5"/>
  <c r="S1360" i="5"/>
  <c r="P1360" i="5"/>
  <c r="O1360" i="5"/>
  <c r="N1360" i="5"/>
  <c r="M1360" i="5"/>
  <c r="L1360" i="5"/>
  <c r="K1360" i="5"/>
  <c r="F1360" i="5"/>
  <c r="R1360" i="5" s="1"/>
  <c r="E1360" i="5"/>
  <c r="Q1360" i="5" s="1"/>
  <c r="BB1359" i="5"/>
  <c r="AY1359" i="5"/>
  <c r="AW1359" i="5"/>
  <c r="AV1359" i="5"/>
  <c r="AN1359" i="5"/>
  <c r="AO1359" i="5" s="1"/>
  <c r="AL1359" i="5"/>
  <c r="AF1359" i="5"/>
  <c r="AG1359" i="5" s="1"/>
  <c r="AD1359" i="5"/>
  <c r="AC1359" i="5"/>
  <c r="AB1359" i="5"/>
  <c r="AA1359" i="5"/>
  <c r="X1359" i="5"/>
  <c r="T1359" i="5"/>
  <c r="S1359" i="5"/>
  <c r="Q1359" i="5"/>
  <c r="P1359" i="5"/>
  <c r="U1359" i="5" s="1"/>
  <c r="O1359" i="5"/>
  <c r="N1359" i="5"/>
  <c r="M1359" i="5"/>
  <c r="L1359" i="5"/>
  <c r="K1359" i="5"/>
  <c r="F1359" i="5"/>
  <c r="W1359" i="5" s="1"/>
  <c r="E1359" i="5"/>
  <c r="BB1358" i="5"/>
  <c r="AY1358" i="5"/>
  <c r="AW1358" i="5"/>
  <c r="AV1358" i="5"/>
  <c r="AN1358" i="5"/>
  <c r="AO1358" i="5" s="1"/>
  <c r="AL1358" i="5"/>
  <c r="AF1358" i="5"/>
  <c r="AG1358" i="5" s="1"/>
  <c r="AD1358" i="5"/>
  <c r="AC1358" i="5"/>
  <c r="AB1358" i="5"/>
  <c r="AA1358" i="5"/>
  <c r="X1358" i="5"/>
  <c r="Y1358" i="5" s="1"/>
  <c r="U1358" i="5"/>
  <c r="T1358" i="5"/>
  <c r="S1358" i="5"/>
  <c r="P1358" i="5"/>
  <c r="O1358" i="5"/>
  <c r="N1358" i="5"/>
  <c r="M1358" i="5"/>
  <c r="L1358" i="5"/>
  <c r="K1358" i="5"/>
  <c r="F1358" i="5"/>
  <c r="E1358" i="5"/>
  <c r="Q1358" i="5" s="1"/>
  <c r="BB1357" i="5"/>
  <c r="AY1357" i="5"/>
  <c r="AW1357" i="5"/>
  <c r="AV1357" i="5"/>
  <c r="AX1357" i="5" s="1"/>
  <c r="AN1357" i="5"/>
  <c r="AO1357" i="5" s="1"/>
  <c r="AL1357" i="5"/>
  <c r="AF1357" i="5"/>
  <c r="AG1357" i="5" s="1"/>
  <c r="AD1357" i="5"/>
  <c r="AC1357" i="5"/>
  <c r="AB1357" i="5"/>
  <c r="AA1357" i="5"/>
  <c r="Y1357" i="5"/>
  <c r="X1357" i="5"/>
  <c r="T1357" i="5"/>
  <c r="S1357" i="5"/>
  <c r="P1357" i="5"/>
  <c r="U1357" i="5" s="1"/>
  <c r="O1357" i="5"/>
  <c r="N1357" i="5"/>
  <c r="M1357" i="5"/>
  <c r="L1357" i="5"/>
  <c r="K1357" i="5"/>
  <c r="F1357" i="5"/>
  <c r="E1357" i="5"/>
  <c r="Q1357" i="5" s="1"/>
  <c r="BB1356" i="5"/>
  <c r="AY1356" i="5"/>
  <c r="AW1356" i="5"/>
  <c r="AV1356" i="5"/>
  <c r="AN1356" i="5"/>
  <c r="AO1356" i="5" s="1"/>
  <c r="AL1356" i="5"/>
  <c r="AF1356" i="5"/>
  <c r="AG1356" i="5" s="1"/>
  <c r="AD1356" i="5"/>
  <c r="AC1356" i="5"/>
  <c r="AB1356" i="5"/>
  <c r="AA1356" i="5"/>
  <c r="X1356" i="5"/>
  <c r="W1356" i="5"/>
  <c r="T1356" i="5"/>
  <c r="S1356" i="5"/>
  <c r="Q1356" i="5"/>
  <c r="P1356" i="5"/>
  <c r="U1356" i="5" s="1"/>
  <c r="O1356" i="5"/>
  <c r="N1356" i="5"/>
  <c r="M1356" i="5"/>
  <c r="L1356" i="5"/>
  <c r="K1356" i="5"/>
  <c r="F1356" i="5"/>
  <c r="R1356" i="5" s="1"/>
  <c r="E1356" i="5"/>
  <c r="BB1355" i="5"/>
  <c r="AY1355" i="5"/>
  <c r="AW1355" i="5"/>
  <c r="AV1355" i="5"/>
  <c r="AN1355" i="5"/>
  <c r="AO1355" i="5" s="1"/>
  <c r="AL1355" i="5"/>
  <c r="AF1355" i="5"/>
  <c r="AG1355" i="5" s="1"/>
  <c r="AD1355" i="5"/>
  <c r="AC1355" i="5"/>
  <c r="AB1355" i="5"/>
  <c r="AA1355" i="5"/>
  <c r="X1355" i="5"/>
  <c r="Y1355" i="5" s="1"/>
  <c r="W1355" i="5"/>
  <c r="T1355" i="5"/>
  <c r="S1355" i="5"/>
  <c r="R1355" i="5"/>
  <c r="P1355" i="5"/>
  <c r="O1355" i="5"/>
  <c r="N1355" i="5"/>
  <c r="M1355" i="5"/>
  <c r="L1355" i="5"/>
  <c r="K1355" i="5"/>
  <c r="F1355" i="5"/>
  <c r="E1355" i="5"/>
  <c r="Q1355" i="5" s="1"/>
  <c r="BB1354" i="5"/>
  <c r="AY1354" i="5"/>
  <c r="AW1354" i="5"/>
  <c r="AV1354" i="5"/>
  <c r="AN1354" i="5"/>
  <c r="AO1354" i="5" s="1"/>
  <c r="AL1354" i="5"/>
  <c r="AF1354" i="5"/>
  <c r="AG1354" i="5" s="1"/>
  <c r="AD1354" i="5"/>
  <c r="AC1354" i="5"/>
  <c r="AB1354" i="5"/>
  <c r="AA1354" i="5"/>
  <c r="Z1354" i="5"/>
  <c r="Y1354" i="5"/>
  <c r="X1354" i="5"/>
  <c r="T1354" i="5"/>
  <c r="S1354" i="5"/>
  <c r="P1354" i="5"/>
  <c r="O1354" i="5"/>
  <c r="N1354" i="5"/>
  <c r="U1354" i="5" s="1"/>
  <c r="M1354" i="5"/>
  <c r="L1354" i="5"/>
  <c r="K1354" i="5"/>
  <c r="F1354" i="5"/>
  <c r="W1354" i="5" s="1"/>
  <c r="E1354" i="5"/>
  <c r="Q1354" i="5" s="1"/>
  <c r="BB1353" i="5"/>
  <c r="AY1353" i="5"/>
  <c r="AW1353" i="5"/>
  <c r="AV1353" i="5"/>
  <c r="AN1353" i="5"/>
  <c r="AO1353" i="5" s="1"/>
  <c r="AL1353" i="5"/>
  <c r="AF1353" i="5"/>
  <c r="AG1353" i="5" s="1"/>
  <c r="AD1353" i="5"/>
  <c r="AC1353" i="5"/>
  <c r="AB1353" i="5"/>
  <c r="AA1353" i="5"/>
  <c r="X1353" i="5"/>
  <c r="T1353" i="5"/>
  <c r="S1353" i="5"/>
  <c r="R1353" i="5"/>
  <c r="Q1353" i="5"/>
  <c r="P1353" i="5"/>
  <c r="O1353" i="5"/>
  <c r="N1353" i="5"/>
  <c r="M1353" i="5"/>
  <c r="L1353" i="5"/>
  <c r="K1353" i="5"/>
  <c r="F1353" i="5"/>
  <c r="W1353" i="5" s="1"/>
  <c r="E1353" i="5"/>
  <c r="BB1352" i="5"/>
  <c r="AY1352" i="5"/>
  <c r="AW1352" i="5"/>
  <c r="AX1352" i="5" s="1"/>
  <c r="AV1352" i="5"/>
  <c r="AN1352" i="5"/>
  <c r="AO1352" i="5" s="1"/>
  <c r="AL1352" i="5"/>
  <c r="AF1352" i="5"/>
  <c r="AG1352" i="5" s="1"/>
  <c r="AD1352" i="5"/>
  <c r="AC1352" i="5"/>
  <c r="AB1352" i="5"/>
  <c r="AA1352" i="5"/>
  <c r="Y1352" i="5"/>
  <c r="X1352" i="5"/>
  <c r="T1352" i="5"/>
  <c r="S1352" i="5"/>
  <c r="R1352" i="5"/>
  <c r="Q1352" i="5"/>
  <c r="P1352" i="5"/>
  <c r="U1352" i="5" s="1"/>
  <c r="O1352" i="5"/>
  <c r="N1352" i="5"/>
  <c r="M1352" i="5"/>
  <c r="L1352" i="5"/>
  <c r="K1352" i="5"/>
  <c r="F1352" i="5"/>
  <c r="W1352" i="5" s="1"/>
  <c r="E1352" i="5"/>
  <c r="BB1351" i="5"/>
  <c r="AY1351" i="5"/>
  <c r="AW1351" i="5"/>
  <c r="AV1351" i="5"/>
  <c r="AN1351" i="5"/>
  <c r="AO1351" i="5" s="1"/>
  <c r="AL1351" i="5"/>
  <c r="AF1351" i="5"/>
  <c r="AG1351" i="5" s="1"/>
  <c r="AD1351" i="5"/>
  <c r="AC1351" i="5"/>
  <c r="AB1351" i="5"/>
  <c r="AA1351" i="5"/>
  <c r="X1351" i="5"/>
  <c r="Y1351" i="5" s="1"/>
  <c r="T1351" i="5"/>
  <c r="S1351" i="5"/>
  <c r="P1351" i="5"/>
  <c r="O1351" i="5"/>
  <c r="N1351" i="5"/>
  <c r="M1351" i="5"/>
  <c r="L1351" i="5"/>
  <c r="K1351" i="5"/>
  <c r="F1351" i="5"/>
  <c r="E1351" i="5"/>
  <c r="Q1351" i="5" s="1"/>
  <c r="BB1350" i="5"/>
  <c r="AY1350" i="5"/>
  <c r="AW1350" i="5"/>
  <c r="AV1350" i="5"/>
  <c r="AN1350" i="5"/>
  <c r="AO1350" i="5" s="1"/>
  <c r="AL1350" i="5"/>
  <c r="AG1350" i="5"/>
  <c r="AF1350" i="5"/>
  <c r="AD1350" i="5"/>
  <c r="AC1350" i="5"/>
  <c r="AB1350" i="5"/>
  <c r="AA1350" i="5"/>
  <c r="X1350" i="5"/>
  <c r="Y1350" i="5" s="1"/>
  <c r="W1350" i="5"/>
  <c r="T1350" i="5"/>
  <c r="S1350" i="5"/>
  <c r="Q1350" i="5"/>
  <c r="P1350" i="5"/>
  <c r="U1350" i="5" s="1"/>
  <c r="O1350" i="5"/>
  <c r="N1350" i="5"/>
  <c r="M1350" i="5"/>
  <c r="L1350" i="5"/>
  <c r="K1350" i="5"/>
  <c r="F1350" i="5"/>
  <c r="R1350" i="5" s="1"/>
  <c r="E1350" i="5"/>
  <c r="BB1349" i="5"/>
  <c r="AY1349" i="5"/>
  <c r="AW1349" i="5"/>
  <c r="AX1349" i="5" s="1"/>
  <c r="AV1349" i="5"/>
  <c r="AN1349" i="5"/>
  <c r="AO1349" i="5" s="1"/>
  <c r="AL1349" i="5"/>
  <c r="AF1349" i="5"/>
  <c r="AG1349" i="5" s="1"/>
  <c r="AD1349" i="5"/>
  <c r="AC1349" i="5"/>
  <c r="AB1349" i="5"/>
  <c r="AA1349" i="5"/>
  <c r="X1349" i="5"/>
  <c r="Y1349" i="5" s="1"/>
  <c r="U1349" i="5"/>
  <c r="T1349" i="5"/>
  <c r="S1349" i="5"/>
  <c r="P1349" i="5"/>
  <c r="O1349" i="5"/>
  <c r="N1349" i="5"/>
  <c r="M1349" i="5"/>
  <c r="L1349" i="5"/>
  <c r="K1349" i="5"/>
  <c r="F1349" i="5"/>
  <c r="E1349" i="5"/>
  <c r="Q1349" i="5" s="1"/>
  <c r="BB1348" i="5"/>
  <c r="AY1348" i="5"/>
  <c r="AW1348" i="5"/>
  <c r="AV1348" i="5"/>
  <c r="AN1348" i="5"/>
  <c r="AO1348" i="5" s="1"/>
  <c r="AL1348" i="5"/>
  <c r="AF1348" i="5"/>
  <c r="AG1348" i="5" s="1"/>
  <c r="AD1348" i="5"/>
  <c r="AC1348" i="5"/>
  <c r="AB1348" i="5"/>
  <c r="AA1348" i="5"/>
  <c r="Y1348" i="5"/>
  <c r="X1348" i="5"/>
  <c r="T1348" i="5"/>
  <c r="S1348" i="5"/>
  <c r="P1348" i="5"/>
  <c r="O1348" i="5"/>
  <c r="N1348" i="5"/>
  <c r="M1348" i="5"/>
  <c r="L1348" i="5"/>
  <c r="K1348" i="5"/>
  <c r="F1348" i="5"/>
  <c r="E1348" i="5"/>
  <c r="Q1348" i="5" s="1"/>
  <c r="BB1347" i="5"/>
  <c r="AY1347" i="5"/>
  <c r="AW1347" i="5"/>
  <c r="AV1347" i="5"/>
  <c r="AN1347" i="5"/>
  <c r="AO1347" i="5" s="1"/>
  <c r="AL1347" i="5"/>
  <c r="AF1347" i="5"/>
  <c r="AG1347" i="5" s="1"/>
  <c r="AD1347" i="5"/>
  <c r="AC1347" i="5"/>
  <c r="AB1347" i="5"/>
  <c r="AA1347" i="5"/>
  <c r="X1347" i="5"/>
  <c r="Y1347" i="5" s="1"/>
  <c r="T1347" i="5"/>
  <c r="S1347" i="5"/>
  <c r="R1347" i="5"/>
  <c r="Q1347" i="5"/>
  <c r="P1347" i="5"/>
  <c r="U1347" i="5" s="1"/>
  <c r="O1347" i="5"/>
  <c r="N1347" i="5"/>
  <c r="M1347" i="5"/>
  <c r="L1347" i="5"/>
  <c r="K1347" i="5"/>
  <c r="F1347" i="5"/>
  <c r="W1347" i="5" s="1"/>
  <c r="E1347" i="5"/>
  <c r="BB1346" i="5"/>
  <c r="AY1346" i="5"/>
  <c r="AW1346" i="5"/>
  <c r="AV1346" i="5"/>
  <c r="AX1346" i="5" s="1"/>
  <c r="AN1346" i="5"/>
  <c r="AO1346" i="5" s="1"/>
  <c r="AL1346" i="5"/>
  <c r="AF1346" i="5"/>
  <c r="AG1346" i="5" s="1"/>
  <c r="AD1346" i="5"/>
  <c r="AC1346" i="5"/>
  <c r="AB1346" i="5"/>
  <c r="AA1346" i="5"/>
  <c r="X1346" i="5"/>
  <c r="T1346" i="5"/>
  <c r="S1346" i="5"/>
  <c r="P1346" i="5"/>
  <c r="O1346" i="5"/>
  <c r="N1346" i="5"/>
  <c r="M1346" i="5"/>
  <c r="L1346" i="5"/>
  <c r="K1346" i="5"/>
  <c r="F1346" i="5"/>
  <c r="W1346" i="5" s="1"/>
  <c r="E1346" i="5"/>
  <c r="Q1346" i="5" s="1"/>
  <c r="BB1345" i="5"/>
  <c r="AY1345" i="5"/>
  <c r="AW1345" i="5"/>
  <c r="AV1345" i="5"/>
  <c r="AN1345" i="5"/>
  <c r="AO1345" i="5" s="1"/>
  <c r="AL1345" i="5"/>
  <c r="AF1345" i="5"/>
  <c r="AG1345" i="5" s="1"/>
  <c r="AD1345" i="5"/>
  <c r="AC1345" i="5"/>
  <c r="AB1345" i="5"/>
  <c r="AA1345" i="5"/>
  <c r="X1345" i="5"/>
  <c r="T1345" i="5"/>
  <c r="S1345" i="5"/>
  <c r="P1345" i="5"/>
  <c r="O1345" i="5"/>
  <c r="N1345" i="5"/>
  <c r="U1345" i="5" s="1"/>
  <c r="M1345" i="5"/>
  <c r="L1345" i="5"/>
  <c r="K1345" i="5"/>
  <c r="F1345" i="5"/>
  <c r="E1345" i="5"/>
  <c r="Q1345" i="5" s="1"/>
  <c r="BB1344" i="5"/>
  <c r="AY1344" i="5"/>
  <c r="AW1344" i="5"/>
  <c r="AV1344" i="5"/>
  <c r="AX1344" i="5" s="1"/>
  <c r="AN1344" i="5"/>
  <c r="AO1344" i="5" s="1"/>
  <c r="AL1344" i="5"/>
  <c r="AF1344" i="5"/>
  <c r="AG1344" i="5" s="1"/>
  <c r="AD1344" i="5"/>
  <c r="AC1344" i="5"/>
  <c r="AB1344" i="5"/>
  <c r="AA1344" i="5"/>
  <c r="X1344" i="5"/>
  <c r="Y1344" i="5" s="1"/>
  <c r="T1344" i="5"/>
  <c r="S1344" i="5"/>
  <c r="Q1344" i="5"/>
  <c r="P1344" i="5"/>
  <c r="U1344" i="5" s="1"/>
  <c r="O1344" i="5"/>
  <c r="N1344" i="5"/>
  <c r="M1344" i="5"/>
  <c r="L1344" i="5"/>
  <c r="K1344" i="5"/>
  <c r="F1344" i="5"/>
  <c r="E1344" i="5"/>
  <c r="BB1343" i="5"/>
  <c r="AY1343" i="5"/>
  <c r="AX1343" i="5"/>
  <c r="AW1343" i="5"/>
  <c r="AV1343" i="5"/>
  <c r="AN1343" i="5"/>
  <c r="AO1343" i="5" s="1"/>
  <c r="AL1343" i="5"/>
  <c r="AF1343" i="5"/>
  <c r="AG1343" i="5" s="1"/>
  <c r="AD1343" i="5"/>
  <c r="AC1343" i="5"/>
  <c r="AB1343" i="5"/>
  <c r="AA1343" i="5"/>
  <c r="X1343" i="5"/>
  <c r="W1343" i="5"/>
  <c r="T1343" i="5"/>
  <c r="S1343" i="5"/>
  <c r="R1343" i="5"/>
  <c r="P1343" i="5"/>
  <c r="O1343" i="5"/>
  <c r="N1343" i="5"/>
  <c r="U1343" i="5" s="1"/>
  <c r="M1343" i="5"/>
  <c r="L1343" i="5"/>
  <c r="K1343" i="5"/>
  <c r="F1343" i="5"/>
  <c r="E1343" i="5"/>
  <c r="Q1343" i="5" s="1"/>
  <c r="BB1342" i="5"/>
  <c r="AY1342" i="5"/>
  <c r="AW1342" i="5"/>
  <c r="AV1342" i="5"/>
  <c r="AN1342" i="5"/>
  <c r="AO1342" i="5" s="1"/>
  <c r="AL1342" i="5"/>
  <c r="AF1342" i="5"/>
  <c r="AG1342" i="5" s="1"/>
  <c r="AD1342" i="5"/>
  <c r="AC1342" i="5"/>
  <c r="AB1342" i="5"/>
  <c r="AA1342" i="5"/>
  <c r="X1342" i="5"/>
  <c r="Z1342" i="5" s="1"/>
  <c r="T1342" i="5"/>
  <c r="S1342" i="5"/>
  <c r="P1342" i="5"/>
  <c r="U1342" i="5" s="1"/>
  <c r="O1342" i="5"/>
  <c r="N1342" i="5"/>
  <c r="M1342" i="5"/>
  <c r="L1342" i="5"/>
  <c r="K1342" i="5"/>
  <c r="F1342" i="5"/>
  <c r="E1342" i="5"/>
  <c r="Q1342" i="5" s="1"/>
  <c r="BB1341" i="5"/>
  <c r="AY1341" i="5"/>
  <c r="AW1341" i="5"/>
  <c r="AV1341" i="5"/>
  <c r="AN1341" i="5"/>
  <c r="AO1341" i="5" s="1"/>
  <c r="AL1341" i="5"/>
  <c r="AF1341" i="5"/>
  <c r="AG1341" i="5" s="1"/>
  <c r="AD1341" i="5"/>
  <c r="AC1341" i="5"/>
  <c r="AB1341" i="5"/>
  <c r="AA1341" i="5"/>
  <c r="X1341" i="5"/>
  <c r="U1341" i="5"/>
  <c r="T1341" i="5"/>
  <c r="S1341" i="5"/>
  <c r="P1341" i="5"/>
  <c r="O1341" i="5"/>
  <c r="N1341" i="5"/>
  <c r="M1341" i="5"/>
  <c r="L1341" i="5"/>
  <c r="K1341" i="5"/>
  <c r="F1341" i="5"/>
  <c r="E1341" i="5"/>
  <c r="BB1340" i="5"/>
  <c r="AY1340" i="5"/>
  <c r="AW1340" i="5"/>
  <c r="AV1340" i="5"/>
  <c r="AN1340" i="5"/>
  <c r="AO1340" i="5" s="1"/>
  <c r="AL1340" i="5"/>
  <c r="AF1340" i="5"/>
  <c r="AG1340" i="5" s="1"/>
  <c r="AD1340" i="5"/>
  <c r="AC1340" i="5"/>
  <c r="AB1340" i="5"/>
  <c r="AA1340" i="5"/>
  <c r="Y1340" i="5"/>
  <c r="X1340" i="5"/>
  <c r="T1340" i="5"/>
  <c r="S1340" i="5"/>
  <c r="R1340" i="5"/>
  <c r="P1340" i="5"/>
  <c r="U1340" i="5" s="1"/>
  <c r="O1340" i="5"/>
  <c r="N1340" i="5"/>
  <c r="M1340" i="5"/>
  <c r="L1340" i="5"/>
  <c r="K1340" i="5"/>
  <c r="F1340" i="5"/>
  <c r="E1340" i="5"/>
  <c r="Q1340" i="5" s="1"/>
  <c r="BB1339" i="5"/>
  <c r="AY1339" i="5"/>
  <c r="AW1339" i="5"/>
  <c r="AV1339" i="5"/>
  <c r="AN1339" i="5"/>
  <c r="AO1339" i="5" s="1"/>
  <c r="AL1339" i="5"/>
  <c r="AF1339" i="5"/>
  <c r="AG1339" i="5" s="1"/>
  <c r="AD1339" i="5"/>
  <c r="AC1339" i="5"/>
  <c r="AB1339" i="5"/>
  <c r="AA1339" i="5"/>
  <c r="X1339" i="5"/>
  <c r="Y1339" i="5" s="1"/>
  <c r="T1339" i="5"/>
  <c r="S1339" i="5"/>
  <c r="R1339" i="5"/>
  <c r="P1339" i="5"/>
  <c r="O1339" i="5"/>
  <c r="N1339" i="5"/>
  <c r="M1339" i="5"/>
  <c r="L1339" i="5"/>
  <c r="K1339" i="5"/>
  <c r="F1339" i="5"/>
  <c r="E1339" i="5"/>
  <c r="Q1339" i="5" s="1"/>
  <c r="BB1338" i="5"/>
  <c r="AY1338" i="5"/>
  <c r="AX1338" i="5"/>
  <c r="AW1338" i="5"/>
  <c r="AV1338" i="5"/>
  <c r="AN1338" i="5"/>
  <c r="AO1338" i="5" s="1"/>
  <c r="AL1338" i="5"/>
  <c r="AF1338" i="5"/>
  <c r="AG1338" i="5" s="1"/>
  <c r="AD1338" i="5"/>
  <c r="AC1338" i="5"/>
  <c r="AB1338" i="5"/>
  <c r="AA1338" i="5"/>
  <c r="X1338" i="5"/>
  <c r="Z1338" i="5" s="1"/>
  <c r="T1338" i="5"/>
  <c r="S1338" i="5"/>
  <c r="R1338" i="5"/>
  <c r="Q1338" i="5"/>
  <c r="P1338" i="5"/>
  <c r="U1338" i="5" s="1"/>
  <c r="O1338" i="5"/>
  <c r="N1338" i="5"/>
  <c r="M1338" i="5"/>
  <c r="L1338" i="5"/>
  <c r="K1338" i="5"/>
  <c r="F1338" i="5"/>
  <c r="W1338" i="5" s="1"/>
  <c r="E1338" i="5"/>
  <c r="BB1337" i="5"/>
  <c r="AY1337" i="5"/>
  <c r="AW1337" i="5"/>
  <c r="AV1337" i="5"/>
  <c r="AN1337" i="5"/>
  <c r="AO1337" i="5" s="1"/>
  <c r="AL1337" i="5"/>
  <c r="AF1337" i="5"/>
  <c r="AG1337" i="5" s="1"/>
  <c r="AD1337" i="5"/>
  <c r="AC1337" i="5"/>
  <c r="AB1337" i="5"/>
  <c r="AA1337" i="5"/>
  <c r="Y1337" i="5"/>
  <c r="X1337" i="5"/>
  <c r="U1337" i="5"/>
  <c r="T1337" i="5"/>
  <c r="S1337" i="5"/>
  <c r="Q1337" i="5"/>
  <c r="P1337" i="5"/>
  <c r="O1337" i="5"/>
  <c r="N1337" i="5"/>
  <c r="M1337" i="5"/>
  <c r="L1337" i="5"/>
  <c r="K1337" i="5"/>
  <c r="F1337" i="5"/>
  <c r="E1337" i="5"/>
  <c r="BB1336" i="5"/>
  <c r="AY1336" i="5"/>
  <c r="AW1336" i="5"/>
  <c r="AV1336" i="5"/>
  <c r="AN1336" i="5"/>
  <c r="AO1336" i="5" s="1"/>
  <c r="AL1336" i="5"/>
  <c r="AF1336" i="5"/>
  <c r="AG1336" i="5" s="1"/>
  <c r="AD1336" i="5"/>
  <c r="AC1336" i="5"/>
  <c r="AB1336" i="5"/>
  <c r="AA1336" i="5"/>
  <c r="X1336" i="5"/>
  <c r="Y1336" i="5" s="1"/>
  <c r="T1336" i="5"/>
  <c r="S1336" i="5"/>
  <c r="Q1336" i="5"/>
  <c r="P1336" i="5"/>
  <c r="O1336" i="5"/>
  <c r="N1336" i="5"/>
  <c r="M1336" i="5"/>
  <c r="L1336" i="5"/>
  <c r="K1336" i="5"/>
  <c r="F1336" i="5"/>
  <c r="E1336" i="5"/>
  <c r="BB1335" i="5"/>
  <c r="AY1335" i="5"/>
  <c r="AW1335" i="5"/>
  <c r="AV1335" i="5"/>
  <c r="AN1335" i="5"/>
  <c r="AO1335" i="5" s="1"/>
  <c r="AL1335" i="5"/>
  <c r="AF1335" i="5"/>
  <c r="AG1335" i="5" s="1"/>
  <c r="AD1335" i="5"/>
  <c r="AC1335" i="5"/>
  <c r="AB1335" i="5"/>
  <c r="AA1335" i="5"/>
  <c r="X1335" i="5"/>
  <c r="Z1335" i="5" s="1"/>
  <c r="W1335" i="5"/>
  <c r="U1335" i="5"/>
  <c r="T1335" i="5"/>
  <c r="S1335" i="5"/>
  <c r="P1335" i="5"/>
  <c r="O1335" i="5"/>
  <c r="N1335" i="5"/>
  <c r="M1335" i="5"/>
  <c r="L1335" i="5"/>
  <c r="K1335" i="5"/>
  <c r="F1335" i="5"/>
  <c r="R1335" i="5" s="1"/>
  <c r="E1335" i="5"/>
  <c r="Q1335" i="5" s="1"/>
  <c r="BB1334" i="5"/>
  <c r="AY1334" i="5"/>
  <c r="AW1334" i="5"/>
  <c r="AV1334" i="5"/>
  <c r="AN1334" i="5"/>
  <c r="AO1334" i="5" s="1"/>
  <c r="AL1334" i="5"/>
  <c r="AF1334" i="5"/>
  <c r="AG1334" i="5" s="1"/>
  <c r="AD1334" i="5"/>
  <c r="AC1334" i="5"/>
  <c r="AB1334" i="5"/>
  <c r="AA1334" i="5"/>
  <c r="Z1334" i="5"/>
  <c r="Y1334" i="5"/>
  <c r="X1334" i="5"/>
  <c r="T1334" i="5"/>
  <c r="S1334" i="5"/>
  <c r="P1334" i="5"/>
  <c r="U1334" i="5" s="1"/>
  <c r="O1334" i="5"/>
  <c r="N1334" i="5"/>
  <c r="M1334" i="5"/>
  <c r="L1334" i="5"/>
  <c r="K1334" i="5"/>
  <c r="F1334" i="5"/>
  <c r="E1334" i="5"/>
  <c r="Q1334" i="5" s="1"/>
  <c r="BB1333" i="5"/>
  <c r="AY1333" i="5"/>
  <c r="AW1333" i="5"/>
  <c r="AV1333" i="5"/>
  <c r="AN1333" i="5"/>
  <c r="AO1333" i="5" s="1"/>
  <c r="AL1333" i="5"/>
  <c r="AF1333" i="5"/>
  <c r="AG1333" i="5" s="1"/>
  <c r="AD1333" i="5"/>
  <c r="AC1333" i="5"/>
  <c r="AB1333" i="5"/>
  <c r="AA1333" i="5"/>
  <c r="Y1333" i="5"/>
  <c r="X1333" i="5"/>
  <c r="T1333" i="5"/>
  <c r="S1333" i="5"/>
  <c r="P1333" i="5"/>
  <c r="O1333" i="5"/>
  <c r="N1333" i="5"/>
  <c r="U1333" i="5" s="1"/>
  <c r="M1333" i="5"/>
  <c r="L1333" i="5"/>
  <c r="K1333" i="5"/>
  <c r="F1333" i="5"/>
  <c r="E1333" i="5"/>
  <c r="Q1333" i="5" s="1"/>
  <c r="BB1332" i="5"/>
  <c r="AY1332" i="5"/>
  <c r="AX1332" i="5"/>
  <c r="AW1332" i="5"/>
  <c r="AV1332" i="5"/>
  <c r="AN1332" i="5"/>
  <c r="AO1332" i="5" s="1"/>
  <c r="AL1332" i="5"/>
  <c r="AF1332" i="5"/>
  <c r="AG1332" i="5" s="1"/>
  <c r="AD1332" i="5"/>
  <c r="AC1332" i="5"/>
  <c r="AB1332" i="5"/>
  <c r="AA1332" i="5"/>
  <c r="Y1332" i="5"/>
  <c r="X1332" i="5"/>
  <c r="T1332" i="5"/>
  <c r="S1332" i="5"/>
  <c r="P1332" i="5"/>
  <c r="O1332" i="5"/>
  <c r="N1332" i="5"/>
  <c r="M1332" i="5"/>
  <c r="L1332" i="5"/>
  <c r="K1332" i="5"/>
  <c r="F1332" i="5"/>
  <c r="E1332" i="5"/>
  <c r="Q1332" i="5" s="1"/>
  <c r="BB1331" i="5"/>
  <c r="AY1331" i="5"/>
  <c r="AW1331" i="5"/>
  <c r="AV1331" i="5"/>
  <c r="AN1331" i="5"/>
  <c r="AO1331" i="5" s="1"/>
  <c r="AL1331" i="5"/>
  <c r="AF1331" i="5"/>
  <c r="AG1331" i="5" s="1"/>
  <c r="AD1331" i="5"/>
  <c r="AC1331" i="5"/>
  <c r="AB1331" i="5"/>
  <c r="AA1331" i="5"/>
  <c r="X1331" i="5"/>
  <c r="W1331" i="5"/>
  <c r="T1331" i="5"/>
  <c r="S1331" i="5"/>
  <c r="R1331" i="5"/>
  <c r="P1331" i="5"/>
  <c r="O1331" i="5"/>
  <c r="N1331" i="5"/>
  <c r="M1331" i="5"/>
  <c r="L1331" i="5"/>
  <c r="K1331" i="5"/>
  <c r="F1331" i="5"/>
  <c r="E1331" i="5"/>
  <c r="Q1331" i="5" s="1"/>
  <c r="BB1330" i="5"/>
  <c r="AY1330" i="5"/>
  <c r="AW1330" i="5"/>
  <c r="AV1330" i="5"/>
  <c r="AN1330" i="5"/>
  <c r="AO1330" i="5" s="1"/>
  <c r="AL1330" i="5"/>
  <c r="AF1330" i="5"/>
  <c r="AG1330" i="5" s="1"/>
  <c r="AD1330" i="5"/>
  <c r="AC1330" i="5"/>
  <c r="AB1330" i="5"/>
  <c r="AA1330" i="5"/>
  <c r="X1330" i="5"/>
  <c r="W1330" i="5"/>
  <c r="U1330" i="5"/>
  <c r="T1330" i="5"/>
  <c r="S1330" i="5"/>
  <c r="R1330" i="5"/>
  <c r="Q1330" i="5"/>
  <c r="P1330" i="5"/>
  <c r="O1330" i="5"/>
  <c r="N1330" i="5"/>
  <c r="M1330" i="5"/>
  <c r="L1330" i="5"/>
  <c r="K1330" i="5"/>
  <c r="F1330" i="5"/>
  <c r="E1330" i="5"/>
  <c r="BB1329" i="5"/>
  <c r="AY1329" i="5"/>
  <c r="AW1329" i="5"/>
  <c r="AV1329" i="5"/>
  <c r="AN1329" i="5"/>
  <c r="AO1329" i="5" s="1"/>
  <c r="AL1329" i="5"/>
  <c r="AF1329" i="5"/>
  <c r="AG1329" i="5" s="1"/>
  <c r="AD1329" i="5"/>
  <c r="AC1329" i="5"/>
  <c r="AB1329" i="5"/>
  <c r="AA1329" i="5"/>
  <c r="X1329" i="5"/>
  <c r="Y1329" i="5" s="1"/>
  <c r="W1329" i="5"/>
  <c r="T1329" i="5"/>
  <c r="S1329" i="5"/>
  <c r="P1329" i="5"/>
  <c r="O1329" i="5"/>
  <c r="N1329" i="5"/>
  <c r="M1329" i="5"/>
  <c r="L1329" i="5"/>
  <c r="K1329" i="5"/>
  <c r="F1329" i="5"/>
  <c r="R1329" i="5" s="1"/>
  <c r="E1329" i="5"/>
  <c r="Q1329" i="5" s="1"/>
  <c r="BB1328" i="5"/>
  <c r="AY1328" i="5"/>
  <c r="AW1328" i="5"/>
  <c r="AV1328" i="5"/>
  <c r="AN1328" i="5"/>
  <c r="AO1328" i="5" s="1"/>
  <c r="AL1328" i="5"/>
  <c r="AF1328" i="5"/>
  <c r="AG1328" i="5" s="1"/>
  <c r="AD1328" i="5"/>
  <c r="AC1328" i="5"/>
  <c r="AB1328" i="5"/>
  <c r="AA1328" i="5"/>
  <c r="X1328" i="5"/>
  <c r="T1328" i="5"/>
  <c r="S1328" i="5"/>
  <c r="P1328" i="5"/>
  <c r="O1328" i="5"/>
  <c r="N1328" i="5"/>
  <c r="M1328" i="5"/>
  <c r="L1328" i="5"/>
  <c r="K1328" i="5"/>
  <c r="F1328" i="5"/>
  <c r="E1328" i="5"/>
  <c r="Q1328" i="5" s="1"/>
  <c r="BB1327" i="5"/>
  <c r="AY1327" i="5"/>
  <c r="AW1327" i="5"/>
  <c r="AV1327" i="5"/>
  <c r="AN1327" i="5"/>
  <c r="AO1327" i="5" s="1"/>
  <c r="AL1327" i="5"/>
  <c r="AF1327" i="5"/>
  <c r="AG1327" i="5" s="1"/>
  <c r="AD1327" i="5"/>
  <c r="AC1327" i="5"/>
  <c r="AB1327" i="5"/>
  <c r="AA1327" i="5"/>
  <c r="X1327" i="5"/>
  <c r="T1327" i="5"/>
  <c r="S1327" i="5"/>
  <c r="S1643" i="5" s="1"/>
  <c r="R1327" i="5"/>
  <c r="P1327" i="5"/>
  <c r="O1327" i="5"/>
  <c r="N1327" i="5"/>
  <c r="M1327" i="5"/>
  <c r="M1643" i="5" s="1"/>
  <c r="L1327" i="5"/>
  <c r="K1327" i="5"/>
  <c r="F1327" i="5"/>
  <c r="E1327" i="5"/>
  <c r="Q1327" i="5" s="1"/>
  <c r="BB1326" i="5"/>
  <c r="AY1326" i="5"/>
  <c r="AW1326" i="5"/>
  <c r="AV1326" i="5"/>
  <c r="AX1326" i="5" s="1"/>
  <c r="AN1326" i="5"/>
  <c r="AO1326" i="5" s="1"/>
  <c r="AL1326" i="5"/>
  <c r="AF1326" i="5"/>
  <c r="AG1326" i="5" s="1"/>
  <c r="AD1326" i="5"/>
  <c r="AC1326" i="5"/>
  <c r="AB1326" i="5"/>
  <c r="AA1326" i="5"/>
  <c r="X1326" i="5"/>
  <c r="W1326" i="5"/>
  <c r="T1326" i="5"/>
  <c r="S1326" i="5"/>
  <c r="P1326" i="5"/>
  <c r="O1326" i="5"/>
  <c r="N1326" i="5"/>
  <c r="M1326" i="5"/>
  <c r="L1326" i="5"/>
  <c r="K1326" i="5"/>
  <c r="F1326" i="5"/>
  <c r="R1326" i="5" s="1"/>
  <c r="E1326" i="5"/>
  <c r="Q1326" i="5" s="1"/>
  <c r="BB1325" i="5"/>
  <c r="AY1325" i="5"/>
  <c r="AW1325" i="5"/>
  <c r="AX1325" i="5" s="1"/>
  <c r="AV1325" i="5"/>
  <c r="AN1325" i="5"/>
  <c r="AO1325" i="5" s="1"/>
  <c r="AL1325" i="5"/>
  <c r="AF1325" i="5"/>
  <c r="AG1325" i="5" s="1"/>
  <c r="AD1325" i="5"/>
  <c r="AC1325" i="5"/>
  <c r="AB1325" i="5"/>
  <c r="AA1325" i="5"/>
  <c r="Y1325" i="5"/>
  <c r="X1325" i="5"/>
  <c r="T1325" i="5"/>
  <c r="S1325" i="5"/>
  <c r="P1325" i="5"/>
  <c r="O1325" i="5"/>
  <c r="N1325" i="5"/>
  <c r="U1325" i="5" s="1"/>
  <c r="M1325" i="5"/>
  <c r="L1325" i="5"/>
  <c r="K1325" i="5"/>
  <c r="F1325" i="5"/>
  <c r="E1325" i="5"/>
  <c r="Q1325" i="5" s="1"/>
  <c r="BB1324" i="5"/>
  <c r="AY1324" i="5"/>
  <c r="AW1324" i="5"/>
  <c r="AV1324" i="5"/>
  <c r="AN1324" i="5"/>
  <c r="AO1324" i="5" s="1"/>
  <c r="AL1324" i="5"/>
  <c r="AF1324" i="5"/>
  <c r="AG1324" i="5" s="1"/>
  <c r="AD1324" i="5"/>
  <c r="AC1324" i="5"/>
  <c r="AB1324" i="5"/>
  <c r="AA1324" i="5"/>
  <c r="Y1324" i="5"/>
  <c r="X1324" i="5"/>
  <c r="Z1324" i="5" s="1"/>
  <c r="W1324" i="5"/>
  <c r="T1324" i="5"/>
  <c r="S1324" i="5"/>
  <c r="R1324" i="5"/>
  <c r="Q1324" i="5"/>
  <c r="P1324" i="5"/>
  <c r="U1324" i="5" s="1"/>
  <c r="O1324" i="5"/>
  <c r="N1324" i="5"/>
  <c r="M1324" i="5"/>
  <c r="L1324" i="5"/>
  <c r="K1324" i="5"/>
  <c r="F1324" i="5"/>
  <c r="E1324" i="5"/>
  <c r="BB1323" i="5"/>
  <c r="AY1323" i="5"/>
  <c r="AW1323" i="5"/>
  <c r="AV1323" i="5"/>
  <c r="AN1323" i="5"/>
  <c r="AO1323" i="5" s="1"/>
  <c r="AL1323" i="5"/>
  <c r="AF1323" i="5"/>
  <c r="AG1323" i="5" s="1"/>
  <c r="AD1323" i="5"/>
  <c r="AC1323" i="5"/>
  <c r="AB1323" i="5"/>
  <c r="AA1323" i="5"/>
  <c r="X1323" i="5"/>
  <c r="Y1323" i="5" s="1"/>
  <c r="T1323" i="5"/>
  <c r="S1323" i="5"/>
  <c r="P1323" i="5"/>
  <c r="O1323" i="5"/>
  <c r="N1323" i="5"/>
  <c r="U1323" i="5" s="1"/>
  <c r="M1323" i="5"/>
  <c r="L1323" i="5"/>
  <c r="K1323" i="5"/>
  <c r="F1323" i="5"/>
  <c r="E1323" i="5"/>
  <c r="Q1323" i="5" s="1"/>
  <c r="BB1322" i="5"/>
  <c r="AY1322" i="5"/>
  <c r="AW1322" i="5"/>
  <c r="AV1322" i="5"/>
  <c r="AN1322" i="5"/>
  <c r="AO1322" i="5" s="1"/>
  <c r="AL1322" i="5"/>
  <c r="AF1322" i="5"/>
  <c r="AG1322" i="5" s="1"/>
  <c r="AD1322" i="5"/>
  <c r="AC1322" i="5"/>
  <c r="AB1322" i="5"/>
  <c r="AA1322" i="5"/>
  <c r="Y1322" i="5"/>
  <c r="X1322" i="5"/>
  <c r="T1322" i="5"/>
  <c r="S1322" i="5"/>
  <c r="R1322" i="5"/>
  <c r="P1322" i="5"/>
  <c r="O1322" i="5"/>
  <c r="N1322" i="5"/>
  <c r="M1322" i="5"/>
  <c r="L1322" i="5"/>
  <c r="K1322" i="5"/>
  <c r="F1322" i="5"/>
  <c r="W1322" i="5" s="1"/>
  <c r="E1322" i="5"/>
  <c r="Q1322" i="5" s="1"/>
  <c r="BB1321" i="5"/>
  <c r="AY1321" i="5"/>
  <c r="AW1321" i="5"/>
  <c r="AX1321" i="5" s="1"/>
  <c r="AV1321" i="5"/>
  <c r="AN1321" i="5"/>
  <c r="AO1321" i="5" s="1"/>
  <c r="AL1321" i="5"/>
  <c r="AF1321" i="5"/>
  <c r="AG1321" i="5" s="1"/>
  <c r="AD1321" i="5"/>
  <c r="AC1321" i="5"/>
  <c r="AB1321" i="5"/>
  <c r="AA1321" i="5"/>
  <c r="X1321" i="5"/>
  <c r="U1321" i="5"/>
  <c r="T1321" i="5"/>
  <c r="S1321" i="5"/>
  <c r="P1321" i="5"/>
  <c r="O1321" i="5"/>
  <c r="N1321" i="5"/>
  <c r="M1321" i="5"/>
  <c r="L1321" i="5"/>
  <c r="K1321" i="5"/>
  <c r="F1321" i="5"/>
  <c r="E1321" i="5"/>
  <c r="Q1321" i="5" s="1"/>
  <c r="BB1320" i="5"/>
  <c r="AY1320" i="5"/>
  <c r="AW1320" i="5"/>
  <c r="AV1320" i="5"/>
  <c r="AX1320" i="5" s="1"/>
  <c r="AN1320" i="5"/>
  <c r="AO1320" i="5" s="1"/>
  <c r="AL1320" i="5"/>
  <c r="AF1320" i="5"/>
  <c r="AG1320" i="5" s="1"/>
  <c r="AD1320" i="5"/>
  <c r="AC1320" i="5"/>
  <c r="AB1320" i="5"/>
  <c r="AA1320" i="5"/>
  <c r="Y1320" i="5"/>
  <c r="X1320" i="5"/>
  <c r="T1320" i="5"/>
  <c r="S1320" i="5"/>
  <c r="P1320" i="5"/>
  <c r="O1320" i="5"/>
  <c r="N1320" i="5"/>
  <c r="M1320" i="5"/>
  <c r="L1320" i="5"/>
  <c r="K1320" i="5"/>
  <c r="F1320" i="5"/>
  <c r="E1320" i="5"/>
  <c r="Q1320" i="5" s="1"/>
  <c r="BB1319" i="5"/>
  <c r="AY1319" i="5"/>
  <c r="AW1319" i="5"/>
  <c r="AV1319" i="5"/>
  <c r="AX1319" i="5" s="1"/>
  <c r="AN1319" i="5"/>
  <c r="AO1319" i="5" s="1"/>
  <c r="AL1319" i="5"/>
  <c r="AF1319" i="5"/>
  <c r="AG1319" i="5" s="1"/>
  <c r="AD1319" i="5"/>
  <c r="AC1319" i="5"/>
  <c r="AB1319" i="5"/>
  <c r="AA1319" i="5"/>
  <c r="X1319" i="5"/>
  <c r="Y1319" i="5" s="1"/>
  <c r="T1319" i="5"/>
  <c r="S1319" i="5"/>
  <c r="P1319" i="5"/>
  <c r="O1319" i="5"/>
  <c r="N1319" i="5"/>
  <c r="M1319" i="5"/>
  <c r="L1319" i="5"/>
  <c r="K1319" i="5"/>
  <c r="F1319" i="5"/>
  <c r="E1319" i="5"/>
  <c r="Q1319" i="5" s="1"/>
  <c r="BB1318" i="5"/>
  <c r="AY1318" i="5"/>
  <c r="AW1318" i="5"/>
  <c r="AX1318" i="5" s="1"/>
  <c r="AV1318" i="5"/>
  <c r="AN1318" i="5"/>
  <c r="AO1318" i="5" s="1"/>
  <c r="AL1318" i="5"/>
  <c r="AF1318" i="5"/>
  <c r="AG1318" i="5" s="1"/>
  <c r="AD1318" i="5"/>
  <c r="AC1318" i="5"/>
  <c r="AB1318" i="5"/>
  <c r="AA1318" i="5"/>
  <c r="X1318" i="5"/>
  <c r="T1318" i="5"/>
  <c r="S1318" i="5"/>
  <c r="R1318" i="5"/>
  <c r="P1318" i="5"/>
  <c r="O1318" i="5"/>
  <c r="N1318" i="5"/>
  <c r="M1318" i="5"/>
  <c r="L1318" i="5"/>
  <c r="K1318" i="5"/>
  <c r="F1318" i="5"/>
  <c r="W1318" i="5" s="1"/>
  <c r="E1318" i="5"/>
  <c r="Q1318" i="5" s="1"/>
  <c r="BB1317" i="5"/>
  <c r="AY1317" i="5"/>
  <c r="AW1317" i="5"/>
  <c r="AX1317" i="5" s="1"/>
  <c r="AV1317" i="5"/>
  <c r="AN1317" i="5"/>
  <c r="AO1317" i="5" s="1"/>
  <c r="AL1317" i="5"/>
  <c r="AF1317" i="5"/>
  <c r="AG1317" i="5" s="1"/>
  <c r="AD1317" i="5"/>
  <c r="AC1317" i="5"/>
  <c r="AB1317" i="5"/>
  <c r="AA1317" i="5"/>
  <c r="X1317" i="5"/>
  <c r="T1317" i="5"/>
  <c r="S1317" i="5"/>
  <c r="Q1317" i="5"/>
  <c r="P1317" i="5"/>
  <c r="O1317" i="5"/>
  <c r="N1317" i="5"/>
  <c r="M1317" i="5"/>
  <c r="L1317" i="5"/>
  <c r="K1317" i="5"/>
  <c r="F1317" i="5"/>
  <c r="E1317" i="5"/>
  <c r="BB1316" i="5"/>
  <c r="AY1316" i="5"/>
  <c r="AW1316" i="5"/>
  <c r="AV1316" i="5"/>
  <c r="AN1316" i="5"/>
  <c r="AO1316" i="5" s="1"/>
  <c r="AL1316" i="5"/>
  <c r="AF1316" i="5"/>
  <c r="AG1316" i="5" s="1"/>
  <c r="AD1316" i="5"/>
  <c r="AC1316" i="5"/>
  <c r="AB1316" i="5"/>
  <c r="AA1316" i="5"/>
  <c r="X1316" i="5"/>
  <c r="T1316" i="5"/>
  <c r="S1316" i="5"/>
  <c r="P1316" i="5"/>
  <c r="O1316" i="5"/>
  <c r="N1316" i="5"/>
  <c r="M1316" i="5"/>
  <c r="L1316" i="5"/>
  <c r="K1316" i="5"/>
  <c r="F1316" i="5"/>
  <c r="E1316" i="5"/>
  <c r="Q1316" i="5" s="1"/>
  <c r="BB1315" i="5"/>
  <c r="AY1315" i="5"/>
  <c r="AW1315" i="5"/>
  <c r="AV1315" i="5"/>
  <c r="AN1315" i="5"/>
  <c r="AO1315" i="5" s="1"/>
  <c r="AL1315" i="5"/>
  <c r="AF1315" i="5"/>
  <c r="AG1315" i="5" s="1"/>
  <c r="AD1315" i="5"/>
  <c r="AC1315" i="5"/>
  <c r="AB1315" i="5"/>
  <c r="AA1315" i="5"/>
  <c r="X1315" i="5"/>
  <c r="Y1315" i="5" s="1"/>
  <c r="U1315" i="5"/>
  <c r="T1315" i="5"/>
  <c r="S1315" i="5"/>
  <c r="R1315" i="5"/>
  <c r="P1315" i="5"/>
  <c r="O1315" i="5"/>
  <c r="N1315" i="5"/>
  <c r="M1315" i="5"/>
  <c r="L1315" i="5"/>
  <c r="K1315" i="5"/>
  <c r="F1315" i="5"/>
  <c r="W1315" i="5" s="1"/>
  <c r="E1315" i="5"/>
  <c r="Q1315" i="5" s="1"/>
  <c r="BB1314" i="5"/>
  <c r="AY1314" i="5"/>
  <c r="AW1314" i="5"/>
  <c r="AV1314" i="5"/>
  <c r="AN1314" i="5"/>
  <c r="AO1314" i="5" s="1"/>
  <c r="AL1314" i="5"/>
  <c r="AF1314" i="5"/>
  <c r="AG1314" i="5" s="1"/>
  <c r="AD1314" i="5"/>
  <c r="AC1314" i="5"/>
  <c r="AB1314" i="5"/>
  <c r="AA1314" i="5"/>
  <c r="X1314" i="5"/>
  <c r="T1314" i="5"/>
  <c r="S1314" i="5"/>
  <c r="R1314" i="5"/>
  <c r="Q1314" i="5"/>
  <c r="P1314" i="5"/>
  <c r="O1314" i="5"/>
  <c r="N1314" i="5"/>
  <c r="M1314" i="5"/>
  <c r="L1314" i="5"/>
  <c r="K1314" i="5"/>
  <c r="F1314" i="5"/>
  <c r="W1314" i="5" s="1"/>
  <c r="E1314" i="5"/>
  <c r="BB1313" i="5"/>
  <c r="AY1313" i="5"/>
  <c r="AW1313" i="5"/>
  <c r="AV1313" i="5"/>
  <c r="AN1313" i="5"/>
  <c r="AO1313" i="5" s="1"/>
  <c r="AL1313" i="5"/>
  <c r="AF1313" i="5"/>
  <c r="AG1313" i="5" s="1"/>
  <c r="AD1313" i="5"/>
  <c r="AC1313" i="5"/>
  <c r="AB1313" i="5"/>
  <c r="AA1313" i="5"/>
  <c r="X1313" i="5"/>
  <c r="Z1313" i="5" s="1"/>
  <c r="W1313" i="5"/>
  <c r="T1313" i="5"/>
  <c r="S1313" i="5"/>
  <c r="P1313" i="5"/>
  <c r="O1313" i="5"/>
  <c r="N1313" i="5"/>
  <c r="U1313" i="5" s="1"/>
  <c r="M1313" i="5"/>
  <c r="L1313" i="5"/>
  <c r="K1313" i="5"/>
  <c r="F1313" i="5"/>
  <c r="R1313" i="5" s="1"/>
  <c r="E1313" i="5"/>
  <c r="Q1313" i="5" s="1"/>
  <c r="BB1312" i="5"/>
  <c r="AY1312" i="5"/>
  <c r="AW1312" i="5"/>
  <c r="AV1312" i="5"/>
  <c r="AN1312" i="5"/>
  <c r="AO1312" i="5" s="1"/>
  <c r="AL1312" i="5"/>
  <c r="AF1312" i="5"/>
  <c r="AG1312" i="5" s="1"/>
  <c r="AD1312" i="5"/>
  <c r="AC1312" i="5"/>
  <c r="AB1312" i="5"/>
  <c r="AA1312" i="5"/>
  <c r="X1312" i="5"/>
  <c r="Y1312" i="5" s="1"/>
  <c r="T1312" i="5"/>
  <c r="S1312" i="5"/>
  <c r="P1312" i="5"/>
  <c r="O1312" i="5"/>
  <c r="N1312" i="5"/>
  <c r="M1312" i="5"/>
  <c r="L1312" i="5"/>
  <c r="K1312" i="5"/>
  <c r="F1312" i="5"/>
  <c r="E1312" i="5"/>
  <c r="Q1312" i="5" s="1"/>
  <c r="BB1311" i="5"/>
  <c r="AY1311" i="5"/>
  <c r="AW1311" i="5"/>
  <c r="AX1311" i="5" s="1"/>
  <c r="AV1311" i="5"/>
  <c r="AO1311" i="5"/>
  <c r="AN1311" i="5"/>
  <c r="AL1311" i="5"/>
  <c r="AF1311" i="5"/>
  <c r="AG1311" i="5" s="1"/>
  <c r="AD1311" i="5"/>
  <c r="AC1311" i="5"/>
  <c r="AB1311" i="5"/>
  <c r="AA1311" i="5"/>
  <c r="Y1311" i="5"/>
  <c r="W1311" i="5"/>
  <c r="T1311" i="5"/>
  <c r="S1311" i="5"/>
  <c r="P1311" i="5"/>
  <c r="O1311" i="5"/>
  <c r="N1311" i="5"/>
  <c r="M1311" i="5"/>
  <c r="L1311" i="5"/>
  <c r="K1311" i="5"/>
  <c r="F1311" i="5"/>
  <c r="E1311" i="5"/>
  <c r="Q1311" i="5" s="1"/>
  <c r="BB1310" i="5"/>
  <c r="AY1310" i="5"/>
  <c r="AW1310" i="5"/>
  <c r="AV1310" i="5"/>
  <c r="AX1310" i="5" s="1"/>
  <c r="AO1310" i="5"/>
  <c r="AN1310" i="5"/>
  <c r="AL1310" i="5"/>
  <c r="AG1310" i="5"/>
  <c r="AF1310" i="5"/>
  <c r="AD1310" i="5"/>
  <c r="AC1310" i="5"/>
  <c r="AB1310" i="5"/>
  <c r="AA1310" i="5"/>
  <c r="Z1310" i="5"/>
  <c r="Y1310" i="5"/>
  <c r="W1310" i="5"/>
  <c r="T1310" i="5"/>
  <c r="S1310" i="5"/>
  <c r="Q1310" i="5"/>
  <c r="P1310" i="5"/>
  <c r="O1310" i="5"/>
  <c r="N1310" i="5"/>
  <c r="M1310" i="5"/>
  <c r="L1310" i="5"/>
  <c r="K1310" i="5"/>
  <c r="BB1309" i="5"/>
  <c r="AY1309" i="5"/>
  <c r="AW1309" i="5"/>
  <c r="AV1309" i="5"/>
  <c r="AO1309" i="5"/>
  <c r="AN1309" i="5"/>
  <c r="AL1309" i="5"/>
  <c r="AG1309" i="5"/>
  <c r="AF1309" i="5"/>
  <c r="AD1309" i="5"/>
  <c r="AC1309" i="5"/>
  <c r="AB1309" i="5"/>
  <c r="AA1309" i="5"/>
  <c r="Z1309" i="5"/>
  <c r="Y1309" i="5"/>
  <c r="W1309" i="5"/>
  <c r="T1309" i="5"/>
  <c r="S1309" i="5"/>
  <c r="Q1309" i="5"/>
  <c r="P1309" i="5"/>
  <c r="O1309" i="5"/>
  <c r="N1309" i="5"/>
  <c r="U1309" i="5" s="1"/>
  <c r="M1309" i="5"/>
  <c r="L1309" i="5"/>
  <c r="K1309" i="5"/>
  <c r="BB1308" i="5"/>
  <c r="AY1308" i="5"/>
  <c r="AW1308" i="5"/>
  <c r="AV1308" i="5"/>
  <c r="AN1308" i="5"/>
  <c r="AO1308" i="5" s="1"/>
  <c r="AL1308" i="5"/>
  <c r="AG1308" i="5"/>
  <c r="AF1308" i="5"/>
  <c r="AD1308" i="5"/>
  <c r="AC1308" i="5"/>
  <c r="AB1308" i="5"/>
  <c r="AA1308" i="5"/>
  <c r="X1308" i="5"/>
  <c r="Y1308" i="5" s="1"/>
  <c r="T1308" i="5"/>
  <c r="S1308" i="5"/>
  <c r="P1308" i="5"/>
  <c r="O1308" i="5"/>
  <c r="N1308" i="5"/>
  <c r="M1308" i="5"/>
  <c r="L1308" i="5"/>
  <c r="K1308" i="5"/>
  <c r="F1308" i="5"/>
  <c r="W1308" i="5" s="1"/>
  <c r="E1308" i="5"/>
  <c r="Q1308" i="5" s="1"/>
  <c r="BB1307" i="5"/>
  <c r="AY1307" i="5"/>
  <c r="AX1307" i="5"/>
  <c r="AW1307" i="5"/>
  <c r="AV1307" i="5"/>
  <c r="AN1307" i="5"/>
  <c r="AO1307" i="5" s="1"/>
  <c r="AL1307" i="5"/>
  <c r="AF1307" i="5"/>
  <c r="AG1307" i="5" s="1"/>
  <c r="AD1307" i="5"/>
  <c r="AC1307" i="5"/>
  <c r="AB1307" i="5"/>
  <c r="AA1307" i="5"/>
  <c r="Z1307" i="5"/>
  <c r="X1307" i="5"/>
  <c r="Y1307" i="5" s="1"/>
  <c r="W1307" i="5"/>
  <c r="U1307" i="5"/>
  <c r="T1307" i="5"/>
  <c r="S1307" i="5"/>
  <c r="R1307" i="5"/>
  <c r="Q1307" i="5"/>
  <c r="P1307" i="5"/>
  <c r="O1307" i="5"/>
  <c r="N1307" i="5"/>
  <c r="M1307" i="5"/>
  <c r="L1307" i="5"/>
  <c r="K1307" i="5"/>
  <c r="F1307" i="5"/>
  <c r="E1307" i="5"/>
  <c r="BB1306" i="5"/>
  <c r="AY1306" i="5"/>
  <c r="AW1306" i="5"/>
  <c r="AX1306" i="5" s="1"/>
  <c r="AV1306" i="5"/>
  <c r="AN1306" i="5"/>
  <c r="AO1306" i="5" s="1"/>
  <c r="AL1306" i="5"/>
  <c r="AF1306" i="5"/>
  <c r="AG1306" i="5" s="1"/>
  <c r="AD1306" i="5"/>
  <c r="AC1306" i="5"/>
  <c r="AB1306" i="5"/>
  <c r="AA1306" i="5"/>
  <c r="X1306" i="5"/>
  <c r="Z1306" i="5" s="1"/>
  <c r="T1306" i="5"/>
  <c r="S1306" i="5"/>
  <c r="P1306" i="5"/>
  <c r="O1306" i="5"/>
  <c r="N1306" i="5"/>
  <c r="M1306" i="5"/>
  <c r="L1306" i="5"/>
  <c r="K1306" i="5"/>
  <c r="F1306" i="5"/>
  <c r="E1306" i="5"/>
  <c r="Q1306" i="5" s="1"/>
  <c r="BB1305" i="5"/>
  <c r="AY1305" i="5"/>
  <c r="AW1305" i="5"/>
  <c r="AV1305" i="5"/>
  <c r="AN1305" i="5"/>
  <c r="AO1305" i="5" s="1"/>
  <c r="AL1305" i="5"/>
  <c r="AF1305" i="5"/>
  <c r="AG1305" i="5" s="1"/>
  <c r="AD1305" i="5"/>
  <c r="AC1305" i="5"/>
  <c r="AB1305" i="5"/>
  <c r="AA1305" i="5"/>
  <c r="X1305" i="5"/>
  <c r="W1305" i="5"/>
  <c r="T1305" i="5"/>
  <c r="S1305" i="5"/>
  <c r="R1305" i="5"/>
  <c r="Q1305" i="5"/>
  <c r="P1305" i="5"/>
  <c r="U1305" i="5" s="1"/>
  <c r="O1305" i="5"/>
  <c r="N1305" i="5"/>
  <c r="M1305" i="5"/>
  <c r="L1305" i="5"/>
  <c r="K1305" i="5"/>
  <c r="F1305" i="5"/>
  <c r="E1305" i="5"/>
  <c r="BB1304" i="5"/>
  <c r="AY1304" i="5"/>
  <c r="AW1304" i="5"/>
  <c r="AV1304" i="5"/>
  <c r="AN1304" i="5"/>
  <c r="AO1304" i="5" s="1"/>
  <c r="AL1304" i="5"/>
  <c r="AF1304" i="5"/>
  <c r="AG1304" i="5" s="1"/>
  <c r="AD1304" i="5"/>
  <c r="AC1304" i="5"/>
  <c r="AB1304" i="5"/>
  <c r="AA1304" i="5"/>
  <c r="X1304" i="5"/>
  <c r="Y1304" i="5" s="1"/>
  <c r="T1304" i="5"/>
  <c r="S1304" i="5"/>
  <c r="P1304" i="5"/>
  <c r="U1304" i="5" s="1"/>
  <c r="O1304" i="5"/>
  <c r="N1304" i="5"/>
  <c r="M1304" i="5"/>
  <c r="L1304" i="5"/>
  <c r="K1304" i="5"/>
  <c r="F1304" i="5"/>
  <c r="R1304" i="5" s="1"/>
  <c r="E1304" i="5"/>
  <c r="Q1304" i="5" s="1"/>
  <c r="BB1303" i="5"/>
  <c r="AY1303" i="5"/>
  <c r="AW1303" i="5"/>
  <c r="AV1303" i="5"/>
  <c r="AN1303" i="5"/>
  <c r="AO1303" i="5" s="1"/>
  <c r="AL1303" i="5"/>
  <c r="AF1303" i="5"/>
  <c r="AG1303" i="5" s="1"/>
  <c r="AD1303" i="5"/>
  <c r="AC1303" i="5"/>
  <c r="AB1303" i="5"/>
  <c r="AA1303" i="5"/>
  <c r="X1303" i="5"/>
  <c r="Y1303" i="5" s="1"/>
  <c r="T1303" i="5"/>
  <c r="S1303" i="5"/>
  <c r="P1303" i="5"/>
  <c r="O1303" i="5"/>
  <c r="N1303" i="5"/>
  <c r="M1303" i="5"/>
  <c r="L1303" i="5"/>
  <c r="K1303" i="5"/>
  <c r="F1303" i="5"/>
  <c r="E1303" i="5"/>
  <c r="Q1303" i="5" s="1"/>
  <c r="BB1302" i="5"/>
  <c r="AY1302" i="5"/>
  <c r="AW1302" i="5"/>
  <c r="AV1302" i="5"/>
  <c r="AN1302" i="5"/>
  <c r="AO1302" i="5" s="1"/>
  <c r="AL1302" i="5"/>
  <c r="AF1302" i="5"/>
  <c r="AG1302" i="5" s="1"/>
  <c r="AD1302" i="5"/>
  <c r="AC1302" i="5"/>
  <c r="AB1302" i="5"/>
  <c r="AA1302" i="5"/>
  <c r="X1302" i="5"/>
  <c r="Z1302" i="5" s="1"/>
  <c r="W1302" i="5"/>
  <c r="U1302" i="5"/>
  <c r="T1302" i="5"/>
  <c r="S1302" i="5"/>
  <c r="P1302" i="5"/>
  <c r="O1302" i="5"/>
  <c r="N1302" i="5"/>
  <c r="M1302" i="5"/>
  <c r="L1302" i="5"/>
  <c r="K1302" i="5"/>
  <c r="F1302" i="5"/>
  <c r="R1302" i="5" s="1"/>
  <c r="E1302" i="5"/>
  <c r="Q1302" i="5" s="1"/>
  <c r="BB1301" i="5"/>
  <c r="AY1301" i="5"/>
  <c r="AW1301" i="5"/>
  <c r="AX1301" i="5" s="1"/>
  <c r="AV1301" i="5"/>
  <c r="AN1301" i="5"/>
  <c r="AO1301" i="5" s="1"/>
  <c r="AL1301" i="5"/>
  <c r="AF1301" i="5"/>
  <c r="AG1301" i="5" s="1"/>
  <c r="AD1301" i="5"/>
  <c r="AC1301" i="5"/>
  <c r="AB1301" i="5"/>
  <c r="AA1301" i="5"/>
  <c r="X1301" i="5"/>
  <c r="Y1301" i="5" s="1"/>
  <c r="T1301" i="5"/>
  <c r="S1301" i="5"/>
  <c r="P1301" i="5"/>
  <c r="O1301" i="5"/>
  <c r="N1301" i="5"/>
  <c r="M1301" i="5"/>
  <c r="L1301" i="5"/>
  <c r="K1301" i="5"/>
  <c r="F1301" i="5"/>
  <c r="E1301" i="5"/>
  <c r="Q1301" i="5" s="1"/>
  <c r="BB1300" i="5"/>
  <c r="AY1300" i="5"/>
  <c r="AW1300" i="5"/>
  <c r="AX1300" i="5" s="1"/>
  <c r="AV1300" i="5"/>
  <c r="AN1300" i="5"/>
  <c r="AO1300" i="5" s="1"/>
  <c r="AL1300" i="5"/>
  <c r="AF1300" i="5"/>
  <c r="AG1300" i="5" s="1"/>
  <c r="AD1300" i="5"/>
  <c r="AC1300" i="5"/>
  <c r="AB1300" i="5"/>
  <c r="AA1300" i="5"/>
  <c r="X1300" i="5"/>
  <c r="T1300" i="5"/>
  <c r="S1300" i="5"/>
  <c r="R1300" i="5"/>
  <c r="P1300" i="5"/>
  <c r="O1300" i="5"/>
  <c r="N1300" i="5"/>
  <c r="M1300" i="5"/>
  <c r="L1300" i="5"/>
  <c r="K1300" i="5"/>
  <c r="F1300" i="5"/>
  <c r="W1300" i="5" s="1"/>
  <c r="E1300" i="5"/>
  <c r="Q1300" i="5" s="1"/>
  <c r="BB1299" i="5"/>
  <c r="AY1299" i="5"/>
  <c r="AW1299" i="5"/>
  <c r="AX1299" i="5" s="1"/>
  <c r="AV1299" i="5"/>
  <c r="AN1299" i="5"/>
  <c r="AO1299" i="5" s="1"/>
  <c r="AL1299" i="5"/>
  <c r="AF1299" i="5"/>
  <c r="AG1299" i="5" s="1"/>
  <c r="AD1299" i="5"/>
  <c r="AC1299" i="5"/>
  <c r="AB1299" i="5"/>
  <c r="AA1299" i="5"/>
  <c r="X1299" i="5"/>
  <c r="T1299" i="5"/>
  <c r="S1299" i="5"/>
  <c r="R1299" i="5"/>
  <c r="Q1299" i="5"/>
  <c r="P1299" i="5"/>
  <c r="O1299" i="5"/>
  <c r="N1299" i="5"/>
  <c r="U1299" i="5" s="1"/>
  <c r="M1299" i="5"/>
  <c r="L1299" i="5"/>
  <c r="K1299" i="5"/>
  <c r="F1299" i="5"/>
  <c r="W1299" i="5" s="1"/>
  <c r="E1299" i="5"/>
  <c r="BB1298" i="5"/>
  <c r="AY1298" i="5"/>
  <c r="AW1298" i="5"/>
  <c r="AX1298" i="5" s="1"/>
  <c r="AV1298" i="5"/>
  <c r="AN1298" i="5"/>
  <c r="AO1298" i="5" s="1"/>
  <c r="AL1298" i="5"/>
  <c r="AF1298" i="5"/>
  <c r="AG1298" i="5" s="1"/>
  <c r="AD1298" i="5"/>
  <c r="AC1298" i="5"/>
  <c r="AB1298" i="5"/>
  <c r="AA1298" i="5"/>
  <c r="X1298" i="5"/>
  <c r="Z1298" i="5" s="1"/>
  <c r="T1298" i="5"/>
  <c r="S1298" i="5"/>
  <c r="R1298" i="5"/>
  <c r="Q1298" i="5"/>
  <c r="P1298" i="5"/>
  <c r="U1298" i="5" s="1"/>
  <c r="O1298" i="5"/>
  <c r="N1298" i="5"/>
  <c r="M1298" i="5"/>
  <c r="L1298" i="5"/>
  <c r="K1298" i="5"/>
  <c r="F1298" i="5"/>
  <c r="W1298" i="5" s="1"/>
  <c r="E1298" i="5"/>
  <c r="BB1297" i="5"/>
  <c r="AY1297" i="5"/>
  <c r="AW1297" i="5"/>
  <c r="AV1297" i="5"/>
  <c r="AN1297" i="5"/>
  <c r="AO1297" i="5" s="1"/>
  <c r="AL1297" i="5"/>
  <c r="AF1297" i="5"/>
  <c r="AG1297" i="5" s="1"/>
  <c r="AD1297" i="5"/>
  <c r="AC1297" i="5"/>
  <c r="AB1297" i="5"/>
  <c r="AA1297" i="5"/>
  <c r="Y1297" i="5"/>
  <c r="X1297" i="5"/>
  <c r="W1297" i="5"/>
  <c r="U1297" i="5"/>
  <c r="T1297" i="5"/>
  <c r="S1297" i="5"/>
  <c r="Q1297" i="5"/>
  <c r="P1297" i="5"/>
  <c r="O1297" i="5"/>
  <c r="N1297" i="5"/>
  <c r="M1297" i="5"/>
  <c r="L1297" i="5"/>
  <c r="K1297" i="5"/>
  <c r="BB1296" i="5"/>
  <c r="AY1296" i="5"/>
  <c r="AW1296" i="5"/>
  <c r="AV1296" i="5"/>
  <c r="AN1296" i="5"/>
  <c r="AO1296" i="5" s="1"/>
  <c r="AL1296" i="5"/>
  <c r="AF1296" i="5"/>
  <c r="AG1296" i="5" s="1"/>
  <c r="AD1296" i="5"/>
  <c r="AC1296" i="5"/>
  <c r="AB1296" i="5"/>
  <c r="AA1296" i="5"/>
  <c r="X1296" i="5"/>
  <c r="Y1296" i="5" s="1"/>
  <c r="U1296" i="5"/>
  <c r="T1296" i="5"/>
  <c r="S1296" i="5"/>
  <c r="P1296" i="5"/>
  <c r="O1296" i="5"/>
  <c r="N1296" i="5"/>
  <c r="M1296" i="5"/>
  <c r="L1296" i="5"/>
  <c r="K1296" i="5"/>
  <c r="F1296" i="5"/>
  <c r="E1296" i="5"/>
  <c r="Q1296" i="5" s="1"/>
  <c r="BB1295" i="5"/>
  <c r="AY1295" i="5"/>
  <c r="AX1295" i="5"/>
  <c r="AW1295" i="5"/>
  <c r="AV1295" i="5"/>
  <c r="AN1295" i="5"/>
  <c r="AO1295" i="5" s="1"/>
  <c r="AL1295" i="5"/>
  <c r="AF1295" i="5"/>
  <c r="AG1295" i="5" s="1"/>
  <c r="AD1295" i="5"/>
  <c r="AC1295" i="5"/>
  <c r="AB1295" i="5"/>
  <c r="AA1295" i="5"/>
  <c r="Y1295" i="5"/>
  <c r="X1295" i="5"/>
  <c r="T1295" i="5"/>
  <c r="S1295" i="5"/>
  <c r="P1295" i="5"/>
  <c r="O1295" i="5"/>
  <c r="N1295" i="5"/>
  <c r="U1295" i="5" s="1"/>
  <c r="M1295" i="5"/>
  <c r="L1295" i="5"/>
  <c r="K1295" i="5"/>
  <c r="F1295" i="5"/>
  <c r="E1295" i="5"/>
  <c r="Q1295" i="5" s="1"/>
  <c r="BB1294" i="5"/>
  <c r="AY1294" i="5"/>
  <c r="AW1294" i="5"/>
  <c r="AW1644" i="5" s="1"/>
  <c r="AV1294" i="5"/>
  <c r="AN1294" i="5"/>
  <c r="AL1294" i="5"/>
  <c r="AF1294" i="5"/>
  <c r="AD1294" i="5"/>
  <c r="AD1644" i="5" s="1"/>
  <c r="AC1294" i="5"/>
  <c r="AB1294" i="5"/>
  <c r="AA1294" i="5"/>
  <c r="X1294" i="5"/>
  <c r="T1294" i="5"/>
  <c r="S1294" i="5"/>
  <c r="R1294" i="5"/>
  <c r="P1294" i="5"/>
  <c r="O1294" i="5"/>
  <c r="N1294" i="5"/>
  <c r="N1644" i="5" s="1"/>
  <c r="M1294" i="5"/>
  <c r="L1294" i="5"/>
  <c r="K1294" i="5"/>
  <c r="F1294" i="5"/>
  <c r="W1294" i="5" s="1"/>
  <c r="E1294" i="5"/>
  <c r="Q1294" i="5" s="1"/>
  <c r="BB1293" i="5"/>
  <c r="AY1293" i="5"/>
  <c r="AW1293" i="5"/>
  <c r="AX1293" i="5" s="1"/>
  <c r="AV1293" i="5"/>
  <c r="AN1293" i="5"/>
  <c r="AO1293" i="5" s="1"/>
  <c r="AL1293" i="5"/>
  <c r="AF1293" i="5"/>
  <c r="AG1293" i="5" s="1"/>
  <c r="AD1293" i="5"/>
  <c r="AC1293" i="5"/>
  <c r="AB1293" i="5"/>
  <c r="AA1293" i="5"/>
  <c r="Y1293" i="5"/>
  <c r="X1293" i="5"/>
  <c r="T1293" i="5"/>
  <c r="S1293" i="5"/>
  <c r="P1293" i="5"/>
  <c r="O1293" i="5"/>
  <c r="N1293" i="5"/>
  <c r="M1293" i="5"/>
  <c r="L1293" i="5"/>
  <c r="K1293" i="5"/>
  <c r="F1293" i="5"/>
  <c r="E1293" i="5"/>
  <c r="Q1293" i="5" s="1"/>
  <c r="BB1292" i="5"/>
  <c r="AY1292" i="5"/>
  <c r="AW1292" i="5"/>
  <c r="AX1292" i="5" s="1"/>
  <c r="AV1292" i="5"/>
  <c r="AN1292" i="5"/>
  <c r="AO1292" i="5" s="1"/>
  <c r="AL1292" i="5"/>
  <c r="AF1292" i="5"/>
  <c r="AG1292" i="5" s="1"/>
  <c r="AD1292" i="5"/>
  <c r="AC1292" i="5"/>
  <c r="AB1292" i="5"/>
  <c r="AA1292" i="5"/>
  <c r="Y1292" i="5"/>
  <c r="X1292" i="5"/>
  <c r="T1292" i="5"/>
  <c r="S1292" i="5"/>
  <c r="Q1292" i="5"/>
  <c r="P1292" i="5"/>
  <c r="O1292" i="5"/>
  <c r="N1292" i="5"/>
  <c r="M1292" i="5"/>
  <c r="L1292" i="5"/>
  <c r="K1292" i="5"/>
  <c r="F1292" i="5"/>
  <c r="E1292" i="5"/>
  <c r="BB1291" i="5"/>
  <c r="AY1291" i="5"/>
  <c r="AW1291" i="5"/>
  <c r="AV1291" i="5"/>
  <c r="AN1291" i="5"/>
  <c r="AO1291" i="5" s="1"/>
  <c r="AL1291" i="5"/>
  <c r="AF1291" i="5"/>
  <c r="AG1291" i="5" s="1"/>
  <c r="AD1291" i="5"/>
  <c r="AC1291" i="5"/>
  <c r="AB1291" i="5"/>
  <c r="AA1291" i="5"/>
  <c r="X1291" i="5"/>
  <c r="Y1291" i="5" s="1"/>
  <c r="T1291" i="5"/>
  <c r="S1291" i="5"/>
  <c r="P1291" i="5"/>
  <c r="O1291" i="5"/>
  <c r="N1291" i="5"/>
  <c r="M1291" i="5"/>
  <c r="L1291" i="5"/>
  <c r="K1291" i="5"/>
  <c r="F1291" i="5"/>
  <c r="E1291" i="5"/>
  <c r="Q1291" i="5" s="1"/>
  <c r="BB1290" i="5"/>
  <c r="AY1290" i="5"/>
  <c r="AW1290" i="5"/>
  <c r="AV1290" i="5"/>
  <c r="AN1290" i="5"/>
  <c r="AO1290" i="5" s="1"/>
  <c r="AL1290" i="5"/>
  <c r="AF1290" i="5"/>
  <c r="AG1290" i="5" s="1"/>
  <c r="AD1290" i="5"/>
  <c r="AC1290" i="5"/>
  <c r="AB1290" i="5"/>
  <c r="AA1290" i="5"/>
  <c r="X1290" i="5"/>
  <c r="Y1290" i="5" s="1"/>
  <c r="T1290" i="5"/>
  <c r="S1290" i="5"/>
  <c r="Q1290" i="5"/>
  <c r="P1290" i="5"/>
  <c r="U1290" i="5" s="1"/>
  <c r="O1290" i="5"/>
  <c r="N1290" i="5"/>
  <c r="M1290" i="5"/>
  <c r="L1290" i="5"/>
  <c r="K1290" i="5"/>
  <c r="F1290" i="5"/>
  <c r="E1290" i="5"/>
  <c r="BB1289" i="5"/>
  <c r="AY1289" i="5"/>
  <c r="AW1289" i="5"/>
  <c r="AV1289" i="5"/>
  <c r="AN1289" i="5"/>
  <c r="AL1289" i="5"/>
  <c r="AF1289" i="5"/>
  <c r="AF1642" i="5" s="1"/>
  <c r="AD1289" i="5"/>
  <c r="AC1289" i="5"/>
  <c r="AB1289" i="5"/>
  <c r="AA1289" i="5"/>
  <c r="X1289" i="5"/>
  <c r="Y1289" i="5" s="1"/>
  <c r="U1289" i="5"/>
  <c r="T1289" i="5"/>
  <c r="S1289" i="5"/>
  <c r="P1289" i="5"/>
  <c r="O1289" i="5"/>
  <c r="N1289" i="5"/>
  <c r="M1289" i="5"/>
  <c r="L1289" i="5"/>
  <c r="K1289" i="5"/>
  <c r="F1289" i="5"/>
  <c r="E1289" i="5"/>
  <c r="Q1289" i="5" s="1"/>
  <c r="BB1288" i="5"/>
  <c r="AY1288" i="5"/>
  <c r="AW1288" i="5"/>
  <c r="AV1288" i="5"/>
  <c r="AN1288" i="5"/>
  <c r="AO1288" i="5" s="1"/>
  <c r="AL1288" i="5"/>
  <c r="AF1288" i="5"/>
  <c r="AG1288" i="5" s="1"/>
  <c r="AD1288" i="5"/>
  <c r="AC1288" i="5"/>
  <c r="AB1288" i="5"/>
  <c r="AA1288" i="5"/>
  <c r="Z1288" i="5"/>
  <c r="Y1288" i="5"/>
  <c r="X1288" i="5"/>
  <c r="T1288" i="5"/>
  <c r="S1288" i="5"/>
  <c r="R1288" i="5"/>
  <c r="P1288" i="5"/>
  <c r="U1288" i="5" s="1"/>
  <c r="O1288" i="5"/>
  <c r="N1288" i="5"/>
  <c r="M1288" i="5"/>
  <c r="L1288" i="5"/>
  <c r="K1288" i="5"/>
  <c r="F1288" i="5"/>
  <c r="W1288" i="5" s="1"/>
  <c r="E1288" i="5"/>
  <c r="Q1288" i="5" s="1"/>
  <c r="BB1287" i="5"/>
  <c r="AY1287" i="5"/>
  <c r="AX1287" i="5"/>
  <c r="AW1287" i="5"/>
  <c r="AV1287" i="5"/>
  <c r="AN1287" i="5"/>
  <c r="AO1287" i="5" s="1"/>
  <c r="AL1287" i="5"/>
  <c r="AF1287" i="5"/>
  <c r="AG1287" i="5" s="1"/>
  <c r="AD1287" i="5"/>
  <c r="AC1287" i="5"/>
  <c r="AB1287" i="5"/>
  <c r="AA1287" i="5"/>
  <c r="X1287" i="5"/>
  <c r="T1287" i="5"/>
  <c r="S1287" i="5"/>
  <c r="Q1287" i="5"/>
  <c r="P1287" i="5"/>
  <c r="U1287" i="5" s="1"/>
  <c r="O1287" i="5"/>
  <c r="N1287" i="5"/>
  <c r="M1287" i="5"/>
  <c r="L1287" i="5"/>
  <c r="K1287" i="5"/>
  <c r="F1287" i="5"/>
  <c r="E1287" i="5"/>
  <c r="BB1286" i="5"/>
  <c r="AY1286" i="5"/>
  <c r="AW1286" i="5"/>
  <c r="AV1286" i="5"/>
  <c r="AN1286" i="5"/>
  <c r="AO1286" i="5" s="1"/>
  <c r="AL1286" i="5"/>
  <c r="AF1286" i="5"/>
  <c r="AD1286" i="5"/>
  <c r="AC1286" i="5"/>
  <c r="AB1286" i="5"/>
  <c r="AA1286" i="5"/>
  <c r="X1286" i="5"/>
  <c r="Y1286" i="5" s="1"/>
  <c r="T1286" i="5"/>
  <c r="S1286" i="5"/>
  <c r="P1286" i="5"/>
  <c r="O1286" i="5"/>
  <c r="N1286" i="5"/>
  <c r="U1286" i="5" s="1"/>
  <c r="M1286" i="5"/>
  <c r="L1286" i="5"/>
  <c r="K1286" i="5"/>
  <c r="F1286" i="5"/>
  <c r="E1286" i="5"/>
  <c r="Q1286" i="5" s="1"/>
  <c r="BB1285" i="5"/>
  <c r="AY1285" i="5"/>
  <c r="AW1285" i="5"/>
  <c r="AV1285" i="5"/>
  <c r="AN1285" i="5"/>
  <c r="AO1285" i="5" s="1"/>
  <c r="AL1285" i="5"/>
  <c r="AG1285" i="5"/>
  <c r="AD1285" i="5"/>
  <c r="AC1285" i="5"/>
  <c r="AB1285" i="5"/>
  <c r="AA1285" i="5"/>
  <c r="X1285" i="5"/>
  <c r="Y1285" i="5" s="1"/>
  <c r="T1285" i="5"/>
  <c r="S1285" i="5"/>
  <c r="P1285" i="5"/>
  <c r="O1285" i="5"/>
  <c r="N1285" i="5"/>
  <c r="M1285" i="5"/>
  <c r="L1285" i="5"/>
  <c r="K1285" i="5"/>
  <c r="F1285" i="5"/>
  <c r="E1285" i="5"/>
  <c r="Q1285" i="5" s="1"/>
  <c r="BB1284" i="5"/>
  <c r="AY1284" i="5"/>
  <c r="AW1284" i="5"/>
  <c r="AX1284" i="5" s="1"/>
  <c r="AV1284" i="5"/>
  <c r="AN1284" i="5"/>
  <c r="AO1284" i="5" s="1"/>
  <c r="AL1284" i="5"/>
  <c r="AG1284" i="5"/>
  <c r="AD1284" i="5"/>
  <c r="AC1284" i="5"/>
  <c r="AB1284" i="5"/>
  <c r="AA1284" i="5"/>
  <c r="Y1284" i="5"/>
  <c r="X1284" i="5"/>
  <c r="T1284" i="5"/>
  <c r="S1284" i="5"/>
  <c r="Q1284" i="5"/>
  <c r="P1284" i="5"/>
  <c r="O1284" i="5"/>
  <c r="N1284" i="5"/>
  <c r="M1284" i="5"/>
  <c r="L1284" i="5"/>
  <c r="K1284" i="5"/>
  <c r="F1284" i="5"/>
  <c r="E1284" i="5"/>
  <c r="BB1283" i="5"/>
  <c r="AY1283" i="5"/>
  <c r="AW1283" i="5"/>
  <c r="AV1283" i="5"/>
  <c r="AN1283" i="5"/>
  <c r="AO1283" i="5" s="1"/>
  <c r="AL1283" i="5"/>
  <c r="AG1283" i="5"/>
  <c r="AD1283" i="5"/>
  <c r="AC1283" i="5"/>
  <c r="AB1283" i="5"/>
  <c r="AA1283" i="5"/>
  <c r="X1283" i="5"/>
  <c r="T1283" i="5"/>
  <c r="S1283" i="5"/>
  <c r="P1283" i="5"/>
  <c r="O1283" i="5"/>
  <c r="N1283" i="5"/>
  <c r="M1283" i="5"/>
  <c r="L1283" i="5"/>
  <c r="K1283" i="5"/>
  <c r="F1283" i="5"/>
  <c r="R1283" i="5" s="1"/>
  <c r="E1283" i="5"/>
  <c r="Q1283" i="5" s="1"/>
  <c r="BB1282" i="5"/>
  <c r="AY1282" i="5"/>
  <c r="AW1282" i="5"/>
  <c r="AV1282" i="5"/>
  <c r="AN1282" i="5"/>
  <c r="AO1282" i="5" s="1"/>
  <c r="AL1282" i="5"/>
  <c r="AG1282" i="5"/>
  <c r="AD1282" i="5"/>
  <c r="AC1282" i="5"/>
  <c r="AB1282" i="5"/>
  <c r="AA1282" i="5"/>
  <c r="Y1282" i="5"/>
  <c r="X1282" i="5"/>
  <c r="Z1282" i="5" s="1"/>
  <c r="W1282" i="5"/>
  <c r="U1282" i="5"/>
  <c r="T1282" i="5"/>
  <c r="S1282" i="5"/>
  <c r="R1282" i="5"/>
  <c r="P1282" i="5"/>
  <c r="O1282" i="5"/>
  <c r="N1282" i="5"/>
  <c r="M1282" i="5"/>
  <c r="L1282" i="5"/>
  <c r="K1282" i="5"/>
  <c r="F1282" i="5"/>
  <c r="E1282" i="5"/>
  <c r="Q1282" i="5" s="1"/>
  <c r="BB1281" i="5"/>
  <c r="AY1281" i="5"/>
  <c r="AW1281" i="5"/>
  <c r="AV1281" i="5"/>
  <c r="AN1281" i="5"/>
  <c r="AL1281" i="5"/>
  <c r="AG1281" i="5"/>
  <c r="AD1281" i="5"/>
  <c r="AC1281" i="5"/>
  <c r="AB1281" i="5"/>
  <c r="AA1281" i="5"/>
  <c r="X1281" i="5"/>
  <c r="Y1281" i="5" s="1"/>
  <c r="T1281" i="5"/>
  <c r="S1281" i="5"/>
  <c r="Q1281" i="5"/>
  <c r="P1281" i="5"/>
  <c r="O1281" i="5"/>
  <c r="N1281" i="5"/>
  <c r="M1281" i="5"/>
  <c r="L1281" i="5"/>
  <c r="K1281" i="5"/>
  <c r="F1281" i="5"/>
  <c r="E1281" i="5"/>
  <c r="BB1280" i="5"/>
  <c r="AY1280" i="5"/>
  <c r="AW1280" i="5"/>
  <c r="AV1280" i="5"/>
  <c r="AX1280" i="5" s="1"/>
  <c r="AN1280" i="5"/>
  <c r="AO1280" i="5" s="1"/>
  <c r="AL1280" i="5"/>
  <c r="AG1280" i="5"/>
  <c r="AD1280" i="5"/>
  <c r="AC1280" i="5"/>
  <c r="AB1280" i="5"/>
  <c r="AA1280" i="5"/>
  <c r="X1280" i="5"/>
  <c r="Z1280" i="5" s="1"/>
  <c r="W1280" i="5"/>
  <c r="T1280" i="5"/>
  <c r="S1280" i="5"/>
  <c r="Q1280" i="5"/>
  <c r="P1280" i="5"/>
  <c r="O1280" i="5"/>
  <c r="N1280" i="5"/>
  <c r="M1280" i="5"/>
  <c r="L1280" i="5"/>
  <c r="K1280" i="5"/>
  <c r="BB1279" i="5"/>
  <c r="AY1279" i="5"/>
  <c r="AW1279" i="5"/>
  <c r="AX1279" i="5" s="1"/>
  <c r="AV1279" i="5"/>
  <c r="AN1279" i="5"/>
  <c r="AO1279" i="5" s="1"/>
  <c r="AL1279" i="5"/>
  <c r="AG1279" i="5"/>
  <c r="AD1279" i="5"/>
  <c r="AC1279" i="5"/>
  <c r="AB1279" i="5"/>
  <c r="AA1279" i="5"/>
  <c r="X1279" i="5"/>
  <c r="W1279" i="5"/>
  <c r="T1279" i="5"/>
  <c r="S1279" i="5"/>
  <c r="Q1279" i="5"/>
  <c r="P1279" i="5"/>
  <c r="U1279" i="5" s="1"/>
  <c r="O1279" i="5"/>
  <c r="N1279" i="5"/>
  <c r="M1279" i="5"/>
  <c r="L1279" i="5"/>
  <c r="K1279" i="5"/>
  <c r="BB1278" i="5"/>
  <c r="AY1278" i="5"/>
  <c r="AW1278" i="5"/>
  <c r="AV1278" i="5"/>
  <c r="AN1278" i="5"/>
  <c r="AO1278" i="5" s="1"/>
  <c r="AL1278" i="5"/>
  <c r="AG1278" i="5"/>
  <c r="AD1278" i="5"/>
  <c r="AC1278" i="5"/>
  <c r="AB1278" i="5"/>
  <c r="AA1278" i="5"/>
  <c r="Z1278" i="5"/>
  <c r="Y1278" i="5"/>
  <c r="X1278" i="5"/>
  <c r="W1278" i="5"/>
  <c r="T1278" i="5"/>
  <c r="S1278" i="5"/>
  <c r="Q1278" i="5"/>
  <c r="P1278" i="5"/>
  <c r="O1278" i="5"/>
  <c r="N1278" i="5"/>
  <c r="U1278" i="5" s="1"/>
  <c r="M1278" i="5"/>
  <c r="L1278" i="5"/>
  <c r="K1278" i="5"/>
  <c r="BB1277" i="5"/>
  <c r="AY1277" i="5"/>
  <c r="AW1277" i="5"/>
  <c r="AV1277" i="5"/>
  <c r="AX1277" i="5" s="1"/>
  <c r="AN1277" i="5"/>
  <c r="AO1277" i="5" s="1"/>
  <c r="AL1277" i="5"/>
  <c r="AG1277" i="5"/>
  <c r="AD1277" i="5"/>
  <c r="AC1277" i="5"/>
  <c r="AB1277" i="5"/>
  <c r="AA1277" i="5"/>
  <c r="X1277" i="5"/>
  <c r="W1277" i="5"/>
  <c r="T1277" i="5"/>
  <c r="S1277" i="5"/>
  <c r="Q1277" i="5"/>
  <c r="P1277" i="5"/>
  <c r="O1277" i="5"/>
  <c r="N1277" i="5"/>
  <c r="M1277" i="5"/>
  <c r="L1277" i="5"/>
  <c r="K1277" i="5"/>
  <c r="BB1276" i="5"/>
  <c r="AY1276" i="5"/>
  <c r="AY1634" i="5" s="1"/>
  <c r="AW1276" i="5"/>
  <c r="AW1634" i="5" s="1"/>
  <c r="AV1276" i="5"/>
  <c r="AO1276" i="5"/>
  <c r="AN1276" i="5"/>
  <c r="AN1634" i="5" s="1"/>
  <c r="AL1276" i="5"/>
  <c r="AG1276" i="5"/>
  <c r="AD1276" i="5"/>
  <c r="AC1276" i="5"/>
  <c r="AB1276" i="5"/>
  <c r="AA1276" i="5"/>
  <c r="X1276" i="5"/>
  <c r="T1276" i="5"/>
  <c r="P1276" i="5"/>
  <c r="O1276" i="5"/>
  <c r="N1276" i="5"/>
  <c r="M1276" i="5"/>
  <c r="L1276" i="5"/>
  <c r="K1276" i="5"/>
  <c r="F1276" i="5"/>
  <c r="E1276" i="5"/>
  <c r="BB1275" i="5"/>
  <c r="AY1275" i="5"/>
  <c r="AW1275" i="5"/>
  <c r="AV1275" i="5"/>
  <c r="AN1275" i="5"/>
  <c r="AO1275" i="5" s="1"/>
  <c r="AL1275" i="5"/>
  <c r="AG1275" i="5"/>
  <c r="AD1275" i="5"/>
  <c r="AC1275" i="5"/>
  <c r="AB1275" i="5"/>
  <c r="AA1275" i="5"/>
  <c r="X1275" i="5"/>
  <c r="T1275" i="5"/>
  <c r="S1275" i="5"/>
  <c r="P1275" i="5"/>
  <c r="O1275" i="5"/>
  <c r="N1275" i="5"/>
  <c r="M1275" i="5"/>
  <c r="L1275" i="5"/>
  <c r="K1275" i="5"/>
  <c r="F1275" i="5"/>
  <c r="R1275" i="5" s="1"/>
  <c r="E1275" i="5"/>
  <c r="Q1275" i="5" s="1"/>
  <c r="BB1274" i="5"/>
  <c r="AY1274" i="5"/>
  <c r="AW1274" i="5"/>
  <c r="AV1274" i="5"/>
  <c r="AX1274" i="5" s="1"/>
  <c r="AN1274" i="5"/>
  <c r="AO1274" i="5" s="1"/>
  <c r="AL1274" i="5"/>
  <c r="AG1274" i="5"/>
  <c r="AD1274" i="5"/>
  <c r="AC1274" i="5"/>
  <c r="AB1274" i="5"/>
  <c r="AA1274" i="5"/>
  <c r="X1274" i="5"/>
  <c r="T1274" i="5"/>
  <c r="S1274" i="5"/>
  <c r="R1274" i="5"/>
  <c r="P1274" i="5"/>
  <c r="U1274" i="5" s="1"/>
  <c r="O1274" i="5"/>
  <c r="N1274" i="5"/>
  <c r="M1274" i="5"/>
  <c r="L1274" i="5"/>
  <c r="K1274" i="5"/>
  <c r="F1274" i="5"/>
  <c r="W1274" i="5" s="1"/>
  <c r="E1274" i="5"/>
  <c r="Q1274" i="5" s="1"/>
  <c r="BB1273" i="5"/>
  <c r="AY1273" i="5"/>
  <c r="AW1273" i="5"/>
  <c r="AV1273" i="5"/>
  <c r="AN1273" i="5"/>
  <c r="AO1273" i="5" s="1"/>
  <c r="AL1273" i="5"/>
  <c r="AG1273" i="5"/>
  <c r="AD1273" i="5"/>
  <c r="AC1273" i="5"/>
  <c r="AB1273" i="5"/>
  <c r="AA1273" i="5"/>
  <c r="Y1273" i="5"/>
  <c r="X1273" i="5"/>
  <c r="T1273" i="5"/>
  <c r="S1273" i="5"/>
  <c r="P1273" i="5"/>
  <c r="O1273" i="5"/>
  <c r="N1273" i="5"/>
  <c r="M1273" i="5"/>
  <c r="L1273" i="5"/>
  <c r="K1273" i="5"/>
  <c r="F1273" i="5"/>
  <c r="E1273" i="5"/>
  <c r="Q1273" i="5" s="1"/>
  <c r="BB1272" i="5"/>
  <c r="AY1272" i="5"/>
  <c r="AW1272" i="5"/>
  <c r="AV1272" i="5"/>
  <c r="AN1272" i="5"/>
  <c r="AO1272" i="5" s="1"/>
  <c r="AL1272" i="5"/>
  <c r="AG1272" i="5"/>
  <c r="AD1272" i="5"/>
  <c r="AC1272" i="5"/>
  <c r="AB1272" i="5"/>
  <c r="AA1272" i="5"/>
  <c r="X1272" i="5"/>
  <c r="Y1272" i="5" s="1"/>
  <c r="W1272" i="5"/>
  <c r="T1272" i="5"/>
  <c r="S1272" i="5"/>
  <c r="P1272" i="5"/>
  <c r="U1272" i="5" s="1"/>
  <c r="O1272" i="5"/>
  <c r="N1272" i="5"/>
  <c r="M1272" i="5"/>
  <c r="L1272" i="5"/>
  <c r="K1272" i="5"/>
  <c r="F1272" i="5"/>
  <c r="E1272" i="5"/>
  <c r="Q1272" i="5" s="1"/>
  <c r="BB1271" i="5"/>
  <c r="AY1271" i="5"/>
  <c r="AW1271" i="5"/>
  <c r="AX1271" i="5" s="1"/>
  <c r="AV1271" i="5"/>
  <c r="AN1271" i="5"/>
  <c r="AO1271" i="5" s="1"/>
  <c r="AL1271" i="5"/>
  <c r="AG1271" i="5"/>
  <c r="AD1271" i="5"/>
  <c r="AC1271" i="5"/>
  <c r="AB1271" i="5"/>
  <c r="AA1271" i="5"/>
  <c r="X1271" i="5"/>
  <c r="U1271" i="5"/>
  <c r="T1271" i="5"/>
  <c r="S1271" i="5"/>
  <c r="R1271" i="5"/>
  <c r="P1271" i="5"/>
  <c r="O1271" i="5"/>
  <c r="N1271" i="5"/>
  <c r="M1271" i="5"/>
  <c r="L1271" i="5"/>
  <c r="K1271" i="5"/>
  <c r="F1271" i="5"/>
  <c r="W1271" i="5" s="1"/>
  <c r="E1271" i="5"/>
  <c r="Q1271" i="5" s="1"/>
  <c r="BB1270" i="5"/>
  <c r="AY1270" i="5"/>
  <c r="AX1270" i="5"/>
  <c r="AW1270" i="5"/>
  <c r="AV1270" i="5"/>
  <c r="AN1270" i="5"/>
  <c r="AO1270" i="5" s="1"/>
  <c r="AL1270" i="5"/>
  <c r="AG1270" i="5"/>
  <c r="AD1270" i="5"/>
  <c r="AC1270" i="5"/>
  <c r="AB1270" i="5"/>
  <c r="AA1270" i="5"/>
  <c r="Y1270" i="5"/>
  <c r="X1270" i="5"/>
  <c r="T1270" i="5"/>
  <c r="S1270" i="5"/>
  <c r="R1270" i="5"/>
  <c r="P1270" i="5"/>
  <c r="U1270" i="5" s="1"/>
  <c r="O1270" i="5"/>
  <c r="N1270" i="5"/>
  <c r="M1270" i="5"/>
  <c r="L1270" i="5"/>
  <c r="K1270" i="5"/>
  <c r="F1270" i="5"/>
  <c r="W1270" i="5" s="1"/>
  <c r="E1270" i="5"/>
  <c r="Q1270" i="5" s="1"/>
  <c r="BB1269" i="5"/>
  <c r="AY1269" i="5"/>
  <c r="AW1269" i="5"/>
  <c r="AX1269" i="5" s="1"/>
  <c r="AV1269" i="5"/>
  <c r="AN1269" i="5"/>
  <c r="AO1269" i="5" s="1"/>
  <c r="AL1269" i="5"/>
  <c r="AG1269" i="5"/>
  <c r="AD1269" i="5"/>
  <c r="AC1269" i="5"/>
  <c r="AB1269" i="5"/>
  <c r="AA1269" i="5"/>
  <c r="X1269" i="5"/>
  <c r="W1269" i="5"/>
  <c r="T1269" i="5"/>
  <c r="S1269" i="5"/>
  <c r="Q1269" i="5"/>
  <c r="P1269" i="5"/>
  <c r="U1269" i="5" s="1"/>
  <c r="O1269" i="5"/>
  <c r="N1269" i="5"/>
  <c r="M1269" i="5"/>
  <c r="L1269" i="5"/>
  <c r="K1269" i="5"/>
  <c r="F1269" i="5"/>
  <c r="R1269" i="5" s="1"/>
  <c r="E1269" i="5"/>
  <c r="BB1268" i="5"/>
  <c r="AY1268" i="5"/>
  <c r="AW1268" i="5"/>
  <c r="AV1268" i="5"/>
  <c r="AN1268" i="5"/>
  <c r="AO1268" i="5" s="1"/>
  <c r="AL1268" i="5"/>
  <c r="AG1268" i="5"/>
  <c r="AD1268" i="5"/>
  <c r="AC1268" i="5"/>
  <c r="AB1268" i="5"/>
  <c r="AA1268" i="5"/>
  <c r="X1268" i="5"/>
  <c r="Y1268" i="5" s="1"/>
  <c r="T1268" i="5"/>
  <c r="S1268" i="5"/>
  <c r="P1268" i="5"/>
  <c r="U1268" i="5" s="1"/>
  <c r="O1268" i="5"/>
  <c r="N1268" i="5"/>
  <c r="M1268" i="5"/>
  <c r="L1268" i="5"/>
  <c r="K1268" i="5"/>
  <c r="F1268" i="5"/>
  <c r="E1268" i="5"/>
  <c r="Q1268" i="5" s="1"/>
  <c r="BB1267" i="5"/>
  <c r="AY1267" i="5"/>
  <c r="AW1267" i="5"/>
  <c r="AV1267" i="5"/>
  <c r="AN1267" i="5"/>
  <c r="AO1267" i="5" s="1"/>
  <c r="AL1267" i="5"/>
  <c r="AG1267" i="5"/>
  <c r="AD1267" i="5"/>
  <c r="AC1267" i="5"/>
  <c r="AB1267" i="5"/>
  <c r="AA1267" i="5"/>
  <c r="X1267" i="5"/>
  <c r="T1267" i="5"/>
  <c r="S1267" i="5"/>
  <c r="P1267" i="5"/>
  <c r="U1267" i="5" s="1"/>
  <c r="O1267" i="5"/>
  <c r="N1267" i="5"/>
  <c r="M1267" i="5"/>
  <c r="L1267" i="5"/>
  <c r="K1267" i="5"/>
  <c r="F1267" i="5"/>
  <c r="E1267" i="5"/>
  <c r="Q1267" i="5" s="1"/>
  <c r="BB1266" i="5"/>
  <c r="AY1266" i="5"/>
  <c r="AW1266" i="5"/>
  <c r="AV1266" i="5"/>
  <c r="AN1266" i="5"/>
  <c r="AO1266" i="5" s="1"/>
  <c r="AL1266" i="5"/>
  <c r="AG1266" i="5"/>
  <c r="AD1266" i="5"/>
  <c r="AC1266" i="5"/>
  <c r="AB1266" i="5"/>
  <c r="AA1266" i="5"/>
  <c r="X1266" i="5"/>
  <c r="Z1266" i="5" s="1"/>
  <c r="W1266" i="5"/>
  <c r="T1266" i="5"/>
  <c r="S1266" i="5"/>
  <c r="Q1266" i="5"/>
  <c r="P1266" i="5"/>
  <c r="U1266" i="5" s="1"/>
  <c r="O1266" i="5"/>
  <c r="N1266" i="5"/>
  <c r="M1266" i="5"/>
  <c r="L1266" i="5"/>
  <c r="K1266" i="5"/>
  <c r="F1266" i="5"/>
  <c r="R1266" i="5" s="1"/>
  <c r="E1266" i="5"/>
  <c r="BB1265" i="5"/>
  <c r="AY1265" i="5"/>
  <c r="AW1265" i="5"/>
  <c r="AX1265" i="5" s="1"/>
  <c r="AV1265" i="5"/>
  <c r="AN1265" i="5"/>
  <c r="AO1265" i="5" s="1"/>
  <c r="AL1265" i="5"/>
  <c r="AG1265" i="5"/>
  <c r="AD1265" i="5"/>
  <c r="AC1265" i="5"/>
  <c r="AB1265" i="5"/>
  <c r="AA1265" i="5"/>
  <c r="X1265" i="5"/>
  <c r="Y1265" i="5" s="1"/>
  <c r="T1265" i="5"/>
  <c r="S1265" i="5"/>
  <c r="P1265" i="5"/>
  <c r="O1265" i="5"/>
  <c r="N1265" i="5"/>
  <c r="U1265" i="5" s="1"/>
  <c r="M1265" i="5"/>
  <c r="L1265" i="5"/>
  <c r="K1265" i="5"/>
  <c r="F1265" i="5"/>
  <c r="E1265" i="5"/>
  <c r="Q1265" i="5" s="1"/>
  <c r="BB1264" i="5"/>
  <c r="AY1264" i="5"/>
  <c r="AW1264" i="5"/>
  <c r="AX1264" i="5" s="1"/>
  <c r="AV1264" i="5"/>
  <c r="AN1264" i="5"/>
  <c r="AO1264" i="5" s="1"/>
  <c r="AL1264" i="5"/>
  <c r="AG1264" i="5"/>
  <c r="AD1264" i="5"/>
  <c r="AC1264" i="5"/>
  <c r="AB1264" i="5"/>
  <c r="AA1264" i="5"/>
  <c r="X1264" i="5"/>
  <c r="W1264" i="5"/>
  <c r="U1264" i="5"/>
  <c r="T1264" i="5"/>
  <c r="S1264" i="5"/>
  <c r="P1264" i="5"/>
  <c r="O1264" i="5"/>
  <c r="N1264" i="5"/>
  <c r="M1264" i="5"/>
  <c r="L1264" i="5"/>
  <c r="K1264" i="5"/>
  <c r="F1264" i="5"/>
  <c r="R1264" i="5" s="1"/>
  <c r="E1264" i="5"/>
  <c r="Q1264" i="5" s="1"/>
  <c r="BB1263" i="5"/>
  <c r="AY1263" i="5"/>
  <c r="AW1263" i="5"/>
  <c r="AV1263" i="5"/>
  <c r="AX1263" i="5" s="1"/>
  <c r="AN1263" i="5"/>
  <c r="AO1263" i="5" s="1"/>
  <c r="AL1263" i="5"/>
  <c r="AG1263" i="5"/>
  <c r="AD1263" i="5"/>
  <c r="AC1263" i="5"/>
  <c r="AB1263" i="5"/>
  <c r="AA1263" i="5"/>
  <c r="X1263" i="5"/>
  <c r="Z1263" i="5" s="1"/>
  <c r="W1263" i="5"/>
  <c r="T1263" i="5"/>
  <c r="S1263" i="5"/>
  <c r="R1263" i="5"/>
  <c r="P1263" i="5"/>
  <c r="U1263" i="5" s="1"/>
  <c r="O1263" i="5"/>
  <c r="N1263" i="5"/>
  <c r="M1263" i="5"/>
  <c r="L1263" i="5"/>
  <c r="K1263" i="5"/>
  <c r="F1263" i="5"/>
  <c r="E1263" i="5"/>
  <c r="Q1263" i="5" s="1"/>
  <c r="BB1262" i="5"/>
  <c r="AY1262" i="5"/>
  <c r="AW1262" i="5"/>
  <c r="AV1262" i="5"/>
  <c r="AN1262" i="5"/>
  <c r="AO1262" i="5" s="1"/>
  <c r="AL1262" i="5"/>
  <c r="AG1262" i="5"/>
  <c r="AD1262" i="5"/>
  <c r="AC1262" i="5"/>
  <c r="AB1262" i="5"/>
  <c r="AA1262" i="5"/>
  <c r="Y1262" i="5"/>
  <c r="X1262" i="5"/>
  <c r="Z1262" i="5" s="1"/>
  <c r="T1262" i="5"/>
  <c r="S1262" i="5"/>
  <c r="P1262" i="5"/>
  <c r="O1262" i="5"/>
  <c r="N1262" i="5"/>
  <c r="M1262" i="5"/>
  <c r="L1262" i="5"/>
  <c r="K1262" i="5"/>
  <c r="F1262" i="5"/>
  <c r="E1262" i="5"/>
  <c r="Q1262" i="5" s="1"/>
  <c r="BB1261" i="5"/>
  <c r="AY1261" i="5"/>
  <c r="AW1261" i="5"/>
  <c r="AV1261" i="5"/>
  <c r="AN1261" i="5"/>
  <c r="AO1261" i="5" s="1"/>
  <c r="AL1261" i="5"/>
  <c r="AG1261" i="5"/>
  <c r="AD1261" i="5"/>
  <c r="AC1261" i="5"/>
  <c r="AB1261" i="5"/>
  <c r="AA1261" i="5"/>
  <c r="Y1261" i="5"/>
  <c r="X1261" i="5"/>
  <c r="T1261" i="5"/>
  <c r="S1261" i="5"/>
  <c r="P1261" i="5"/>
  <c r="U1261" i="5" s="1"/>
  <c r="O1261" i="5"/>
  <c r="N1261" i="5"/>
  <c r="M1261" i="5"/>
  <c r="L1261" i="5"/>
  <c r="K1261" i="5"/>
  <c r="F1261" i="5"/>
  <c r="E1261" i="5"/>
  <c r="Q1261" i="5" s="1"/>
  <c r="BB1260" i="5"/>
  <c r="AY1260" i="5"/>
  <c r="AW1260" i="5"/>
  <c r="AX1260" i="5" s="1"/>
  <c r="AV1260" i="5"/>
  <c r="AN1260" i="5"/>
  <c r="AO1260" i="5" s="1"/>
  <c r="AL1260" i="5"/>
  <c r="AG1260" i="5"/>
  <c r="AD1260" i="5"/>
  <c r="AC1260" i="5"/>
  <c r="AB1260" i="5"/>
  <c r="AA1260" i="5"/>
  <c r="X1260" i="5"/>
  <c r="Y1260" i="5" s="1"/>
  <c r="T1260" i="5"/>
  <c r="S1260" i="5"/>
  <c r="P1260" i="5"/>
  <c r="O1260" i="5"/>
  <c r="N1260" i="5"/>
  <c r="U1260" i="5" s="1"/>
  <c r="M1260" i="5"/>
  <c r="L1260" i="5"/>
  <c r="K1260" i="5"/>
  <c r="F1260" i="5"/>
  <c r="E1260" i="5"/>
  <c r="Q1260" i="5" s="1"/>
  <c r="BB1259" i="5"/>
  <c r="AY1259" i="5"/>
  <c r="AW1259" i="5"/>
  <c r="AV1259" i="5"/>
  <c r="AX1259" i="5" s="1"/>
  <c r="AN1259" i="5"/>
  <c r="AO1259" i="5" s="1"/>
  <c r="AL1259" i="5"/>
  <c r="AG1259" i="5"/>
  <c r="AD1259" i="5"/>
  <c r="AC1259" i="5"/>
  <c r="AB1259" i="5"/>
  <c r="AA1259" i="5"/>
  <c r="Z1259" i="5"/>
  <c r="X1259" i="5"/>
  <c r="Y1259" i="5" s="1"/>
  <c r="W1259" i="5"/>
  <c r="T1259" i="5"/>
  <c r="S1259" i="5"/>
  <c r="R1259" i="5"/>
  <c r="P1259" i="5"/>
  <c r="O1259" i="5"/>
  <c r="N1259" i="5"/>
  <c r="M1259" i="5"/>
  <c r="L1259" i="5"/>
  <c r="K1259" i="5"/>
  <c r="F1259" i="5"/>
  <c r="E1259" i="5"/>
  <c r="Q1259" i="5" s="1"/>
  <c r="BB1258" i="5"/>
  <c r="AY1258" i="5"/>
  <c r="AW1258" i="5"/>
  <c r="AV1258" i="5"/>
  <c r="AN1258" i="5"/>
  <c r="AO1258" i="5" s="1"/>
  <c r="AL1258" i="5"/>
  <c r="AG1258" i="5"/>
  <c r="AD1258" i="5"/>
  <c r="AC1258" i="5"/>
  <c r="AB1258" i="5"/>
  <c r="AA1258" i="5"/>
  <c r="X1258" i="5"/>
  <c r="W1258" i="5"/>
  <c r="T1258" i="5"/>
  <c r="S1258" i="5"/>
  <c r="Q1258" i="5"/>
  <c r="P1258" i="5"/>
  <c r="O1258" i="5"/>
  <c r="N1258" i="5"/>
  <c r="M1258" i="5"/>
  <c r="L1258" i="5"/>
  <c r="K1258" i="5"/>
  <c r="F1258" i="5"/>
  <c r="R1258" i="5" s="1"/>
  <c r="E1258" i="5"/>
  <c r="BB1257" i="5"/>
  <c r="AY1257" i="5"/>
  <c r="AW1257" i="5"/>
  <c r="AX1257" i="5" s="1"/>
  <c r="AV1257" i="5"/>
  <c r="AN1257" i="5"/>
  <c r="AO1257" i="5" s="1"/>
  <c r="AL1257" i="5"/>
  <c r="AG1257" i="5"/>
  <c r="AD1257" i="5"/>
  <c r="AC1257" i="5"/>
  <c r="AB1257" i="5"/>
  <c r="AA1257" i="5"/>
  <c r="X1257" i="5"/>
  <c r="Y1257" i="5" s="1"/>
  <c r="T1257" i="5"/>
  <c r="S1257" i="5"/>
  <c r="P1257" i="5"/>
  <c r="O1257" i="5"/>
  <c r="N1257" i="5"/>
  <c r="M1257" i="5"/>
  <c r="L1257" i="5"/>
  <c r="K1257" i="5"/>
  <c r="F1257" i="5"/>
  <c r="E1257" i="5"/>
  <c r="Q1257" i="5" s="1"/>
  <c r="BB1256" i="5"/>
  <c r="AY1256" i="5"/>
  <c r="AX1256" i="5"/>
  <c r="AW1256" i="5"/>
  <c r="AV1256" i="5"/>
  <c r="AN1256" i="5"/>
  <c r="AO1256" i="5" s="1"/>
  <c r="AL1256" i="5"/>
  <c r="AG1256" i="5"/>
  <c r="AD1256" i="5"/>
  <c r="AC1256" i="5"/>
  <c r="AB1256" i="5"/>
  <c r="AA1256" i="5"/>
  <c r="X1256" i="5"/>
  <c r="W1256" i="5"/>
  <c r="T1256" i="5"/>
  <c r="S1256" i="5"/>
  <c r="R1256" i="5"/>
  <c r="Q1256" i="5"/>
  <c r="P1256" i="5"/>
  <c r="U1256" i="5" s="1"/>
  <c r="O1256" i="5"/>
  <c r="N1256" i="5"/>
  <c r="M1256" i="5"/>
  <c r="L1256" i="5"/>
  <c r="K1256" i="5"/>
  <c r="F1256" i="5"/>
  <c r="E1256" i="5"/>
  <c r="BB1255" i="5"/>
  <c r="AY1255" i="5"/>
  <c r="AW1255" i="5"/>
  <c r="AX1255" i="5" s="1"/>
  <c r="AV1255" i="5"/>
  <c r="AN1255" i="5"/>
  <c r="AO1255" i="5" s="1"/>
  <c r="AL1255" i="5"/>
  <c r="AG1255" i="5"/>
  <c r="AD1255" i="5"/>
  <c r="AC1255" i="5"/>
  <c r="AB1255" i="5"/>
  <c r="AA1255" i="5"/>
  <c r="X1255" i="5"/>
  <c r="Y1255" i="5" s="1"/>
  <c r="W1255" i="5"/>
  <c r="T1255" i="5"/>
  <c r="S1255" i="5"/>
  <c r="P1255" i="5"/>
  <c r="U1255" i="5" s="1"/>
  <c r="O1255" i="5"/>
  <c r="N1255" i="5"/>
  <c r="M1255" i="5"/>
  <c r="L1255" i="5"/>
  <c r="K1255" i="5"/>
  <c r="F1255" i="5"/>
  <c r="R1255" i="5" s="1"/>
  <c r="E1255" i="5"/>
  <c r="Q1255" i="5" s="1"/>
  <c r="BB1254" i="5"/>
  <c r="AY1254" i="5"/>
  <c r="AW1254" i="5"/>
  <c r="AV1254" i="5"/>
  <c r="AN1254" i="5"/>
  <c r="AO1254" i="5" s="1"/>
  <c r="AL1254" i="5"/>
  <c r="AG1254" i="5"/>
  <c r="AD1254" i="5"/>
  <c r="AC1254" i="5"/>
  <c r="AB1254" i="5"/>
  <c r="AA1254" i="5"/>
  <c r="Y1254" i="5"/>
  <c r="X1254" i="5"/>
  <c r="T1254" i="5"/>
  <c r="S1254" i="5"/>
  <c r="P1254" i="5"/>
  <c r="O1254" i="5"/>
  <c r="N1254" i="5"/>
  <c r="M1254" i="5"/>
  <c r="L1254" i="5"/>
  <c r="K1254" i="5"/>
  <c r="F1254" i="5"/>
  <c r="E1254" i="5"/>
  <c r="Q1254" i="5" s="1"/>
  <c r="BB1253" i="5"/>
  <c r="AY1253" i="5"/>
  <c r="AX1253" i="5"/>
  <c r="AW1253" i="5"/>
  <c r="AV1253" i="5"/>
  <c r="AN1253" i="5"/>
  <c r="AO1253" i="5" s="1"/>
  <c r="AL1253" i="5"/>
  <c r="AG1253" i="5"/>
  <c r="AD1253" i="5"/>
  <c r="AC1253" i="5"/>
  <c r="AB1253" i="5"/>
  <c r="AA1253" i="5"/>
  <c r="X1253" i="5"/>
  <c r="W1253" i="5"/>
  <c r="U1253" i="5"/>
  <c r="T1253" i="5"/>
  <c r="S1253" i="5"/>
  <c r="Q1253" i="5"/>
  <c r="P1253" i="5"/>
  <c r="O1253" i="5"/>
  <c r="N1253" i="5"/>
  <c r="M1253" i="5"/>
  <c r="L1253" i="5"/>
  <c r="K1253" i="5"/>
  <c r="F1253" i="5"/>
  <c r="R1253" i="5" s="1"/>
  <c r="E1253" i="5"/>
  <c r="BB1252" i="5"/>
  <c r="AY1252" i="5"/>
  <c r="AW1252" i="5"/>
  <c r="AV1252" i="5"/>
  <c r="AX1252" i="5" s="1"/>
  <c r="AN1252" i="5"/>
  <c r="AO1252" i="5" s="1"/>
  <c r="AL1252" i="5"/>
  <c r="AG1252" i="5"/>
  <c r="AD1252" i="5"/>
  <c r="AC1252" i="5"/>
  <c r="AB1252" i="5"/>
  <c r="AA1252" i="5"/>
  <c r="X1252" i="5"/>
  <c r="T1252" i="5"/>
  <c r="S1252" i="5"/>
  <c r="R1252" i="5"/>
  <c r="P1252" i="5"/>
  <c r="O1252" i="5"/>
  <c r="N1252" i="5"/>
  <c r="M1252" i="5"/>
  <c r="L1252" i="5"/>
  <c r="K1252" i="5"/>
  <c r="F1252" i="5"/>
  <c r="W1252" i="5" s="1"/>
  <c r="E1252" i="5"/>
  <c r="Q1252" i="5" s="1"/>
  <c r="BB1251" i="5"/>
  <c r="AY1251" i="5"/>
  <c r="AX1251" i="5"/>
  <c r="AW1251" i="5"/>
  <c r="AV1251" i="5"/>
  <c r="AN1251" i="5"/>
  <c r="AO1251" i="5" s="1"/>
  <c r="AL1251" i="5"/>
  <c r="AG1251" i="5"/>
  <c r="AD1251" i="5"/>
  <c r="AC1251" i="5"/>
  <c r="AB1251" i="5"/>
  <c r="AA1251" i="5"/>
  <c r="X1251" i="5"/>
  <c r="T1251" i="5"/>
  <c r="S1251" i="5"/>
  <c r="R1251" i="5"/>
  <c r="P1251" i="5"/>
  <c r="O1251" i="5"/>
  <c r="N1251" i="5"/>
  <c r="M1251" i="5"/>
  <c r="L1251" i="5"/>
  <c r="K1251" i="5"/>
  <c r="F1251" i="5"/>
  <c r="W1251" i="5" s="1"/>
  <c r="E1251" i="5"/>
  <c r="Q1251" i="5" s="1"/>
  <c r="BB1250" i="5"/>
  <c r="AY1250" i="5"/>
  <c r="AW1250" i="5"/>
  <c r="AV1250" i="5"/>
  <c r="AN1250" i="5"/>
  <c r="AO1250" i="5" s="1"/>
  <c r="AL1250" i="5"/>
  <c r="AG1250" i="5"/>
  <c r="AD1250" i="5"/>
  <c r="AC1250" i="5"/>
  <c r="AB1250" i="5"/>
  <c r="AA1250" i="5"/>
  <c r="Y1250" i="5"/>
  <c r="X1250" i="5"/>
  <c r="Z1250" i="5" s="1"/>
  <c r="W1250" i="5"/>
  <c r="T1250" i="5"/>
  <c r="S1250" i="5"/>
  <c r="Q1250" i="5"/>
  <c r="P1250" i="5"/>
  <c r="O1250" i="5"/>
  <c r="N1250" i="5"/>
  <c r="M1250" i="5"/>
  <c r="L1250" i="5"/>
  <c r="K1250" i="5"/>
  <c r="BB1249" i="5"/>
  <c r="AY1249" i="5"/>
  <c r="AX1249" i="5"/>
  <c r="AW1249" i="5"/>
  <c r="AV1249" i="5"/>
  <c r="AN1249" i="5"/>
  <c r="AO1249" i="5" s="1"/>
  <c r="AL1249" i="5"/>
  <c r="AG1249" i="5"/>
  <c r="AD1249" i="5"/>
  <c r="AC1249" i="5"/>
  <c r="AB1249" i="5"/>
  <c r="AA1249" i="5"/>
  <c r="X1249" i="5"/>
  <c r="Y1249" i="5" s="1"/>
  <c r="T1249" i="5"/>
  <c r="S1249" i="5"/>
  <c r="Q1249" i="5"/>
  <c r="P1249" i="5"/>
  <c r="O1249" i="5"/>
  <c r="N1249" i="5"/>
  <c r="M1249" i="5"/>
  <c r="L1249" i="5"/>
  <c r="K1249" i="5"/>
  <c r="F1249" i="5"/>
  <c r="E1249" i="5"/>
  <c r="BB1248" i="5"/>
  <c r="AY1248" i="5"/>
  <c r="AW1248" i="5"/>
  <c r="AV1248" i="5"/>
  <c r="AS1248" i="5" s="1"/>
  <c r="AN1248" i="5"/>
  <c r="AO1248" i="5" s="1"/>
  <c r="AL1248" i="5"/>
  <c r="AG1248" i="5"/>
  <c r="AD1248" i="5"/>
  <c r="AC1248" i="5"/>
  <c r="AB1248" i="5"/>
  <c r="AA1248" i="5"/>
  <c r="X1248" i="5"/>
  <c r="Z1248" i="5" s="1"/>
  <c r="T1248" i="5"/>
  <c r="S1248" i="5"/>
  <c r="R1248" i="5"/>
  <c r="P1248" i="5"/>
  <c r="O1248" i="5"/>
  <c r="N1248" i="5"/>
  <c r="M1248" i="5"/>
  <c r="L1248" i="5"/>
  <c r="K1248" i="5"/>
  <c r="F1248" i="5"/>
  <c r="W1248" i="5" s="1"/>
  <c r="E1248" i="5"/>
  <c r="Q1248" i="5" s="1"/>
  <c r="BB1247" i="5"/>
  <c r="AY1247" i="5"/>
  <c r="AW1247" i="5"/>
  <c r="AX1247" i="5" s="1"/>
  <c r="AV1247" i="5"/>
  <c r="AS1247" i="5" s="1"/>
  <c r="AN1247" i="5"/>
  <c r="AO1247" i="5" s="1"/>
  <c r="AL1247" i="5"/>
  <c r="AG1247" i="5"/>
  <c r="AD1247" i="5"/>
  <c r="AC1247" i="5"/>
  <c r="AB1247" i="5"/>
  <c r="AA1247" i="5"/>
  <c r="X1247" i="5"/>
  <c r="Y1247" i="5" s="1"/>
  <c r="T1247" i="5"/>
  <c r="S1247" i="5"/>
  <c r="P1247" i="5"/>
  <c r="O1247" i="5"/>
  <c r="N1247" i="5"/>
  <c r="M1247" i="5"/>
  <c r="L1247" i="5"/>
  <c r="K1247" i="5"/>
  <c r="F1247" i="5"/>
  <c r="E1247" i="5"/>
  <c r="Q1247" i="5" s="1"/>
  <c r="BB1246" i="5"/>
  <c r="AY1246" i="5"/>
  <c r="AW1246" i="5"/>
  <c r="AV1246" i="5"/>
  <c r="AS1246" i="5"/>
  <c r="AN1246" i="5"/>
  <c r="AO1246" i="5" s="1"/>
  <c r="AL1246" i="5"/>
  <c r="AG1246" i="5"/>
  <c r="AD1246" i="5"/>
  <c r="AC1246" i="5"/>
  <c r="AB1246" i="5"/>
  <c r="AA1246" i="5"/>
  <c r="X1246" i="5"/>
  <c r="Y1246" i="5" s="1"/>
  <c r="T1246" i="5"/>
  <c r="S1246" i="5"/>
  <c r="P1246" i="5"/>
  <c r="O1246" i="5"/>
  <c r="N1246" i="5"/>
  <c r="M1246" i="5"/>
  <c r="L1246" i="5"/>
  <c r="K1246" i="5"/>
  <c r="F1246" i="5"/>
  <c r="E1246" i="5"/>
  <c r="Q1246" i="5" s="1"/>
  <c r="BB1245" i="5"/>
  <c r="AY1245" i="5"/>
  <c r="AW1245" i="5"/>
  <c r="AV1245" i="5"/>
  <c r="AS1245" i="5" s="1"/>
  <c r="AN1245" i="5"/>
  <c r="AO1245" i="5" s="1"/>
  <c r="AL1245" i="5"/>
  <c r="AG1245" i="5"/>
  <c r="AD1245" i="5"/>
  <c r="AC1245" i="5"/>
  <c r="AB1245" i="5"/>
  <c r="AA1245" i="5"/>
  <c r="Z1245" i="5"/>
  <c r="X1245" i="5"/>
  <c r="Y1245" i="5" s="1"/>
  <c r="W1245" i="5"/>
  <c r="T1245" i="5"/>
  <c r="S1245" i="5"/>
  <c r="R1245" i="5"/>
  <c r="P1245" i="5"/>
  <c r="O1245" i="5"/>
  <c r="N1245" i="5"/>
  <c r="M1245" i="5"/>
  <c r="L1245" i="5"/>
  <c r="K1245" i="5"/>
  <c r="F1245" i="5"/>
  <c r="E1245" i="5"/>
  <c r="Q1245" i="5" s="1"/>
  <c r="BB1244" i="5"/>
  <c r="AY1244" i="5"/>
  <c r="AW1244" i="5"/>
  <c r="AV1244" i="5"/>
  <c r="AX1244" i="5" s="1"/>
  <c r="AS1244" i="5"/>
  <c r="AN1244" i="5"/>
  <c r="AO1244" i="5" s="1"/>
  <c r="AL1244" i="5"/>
  <c r="AG1244" i="5"/>
  <c r="AD1244" i="5"/>
  <c r="AC1244" i="5"/>
  <c r="AB1244" i="5"/>
  <c r="AA1244" i="5"/>
  <c r="X1244" i="5"/>
  <c r="Y1244" i="5" s="1"/>
  <c r="T1244" i="5"/>
  <c r="S1244" i="5"/>
  <c r="P1244" i="5"/>
  <c r="U1244" i="5" s="1"/>
  <c r="O1244" i="5"/>
  <c r="N1244" i="5"/>
  <c r="M1244" i="5"/>
  <c r="L1244" i="5"/>
  <c r="K1244" i="5"/>
  <c r="F1244" i="5"/>
  <c r="E1244" i="5"/>
  <c r="Q1244" i="5" s="1"/>
  <c r="BB1243" i="5"/>
  <c r="AY1243" i="5"/>
  <c r="AW1243" i="5"/>
  <c r="AV1243" i="5"/>
  <c r="AS1243" i="5" s="1"/>
  <c r="AN1243" i="5"/>
  <c r="AO1243" i="5" s="1"/>
  <c r="AL1243" i="5"/>
  <c r="AG1243" i="5"/>
  <c r="AD1243" i="5"/>
  <c r="AC1243" i="5"/>
  <c r="AB1243" i="5"/>
  <c r="AA1243" i="5"/>
  <c r="X1243" i="5"/>
  <c r="T1243" i="5"/>
  <c r="S1243" i="5"/>
  <c r="Q1243" i="5"/>
  <c r="P1243" i="5"/>
  <c r="U1243" i="5" s="1"/>
  <c r="O1243" i="5"/>
  <c r="N1243" i="5"/>
  <c r="M1243" i="5"/>
  <c r="L1243" i="5"/>
  <c r="K1243" i="5"/>
  <c r="F1243" i="5"/>
  <c r="E1243" i="5"/>
  <c r="BB1242" i="5"/>
  <c r="AY1242" i="5"/>
  <c r="AW1242" i="5"/>
  <c r="AV1242" i="5"/>
  <c r="AS1242" i="5" s="1"/>
  <c r="AN1242" i="5"/>
  <c r="AO1242" i="5" s="1"/>
  <c r="AL1242" i="5"/>
  <c r="AG1242" i="5"/>
  <c r="AD1242" i="5"/>
  <c r="AC1242" i="5"/>
  <c r="AB1242" i="5"/>
  <c r="AA1242" i="5"/>
  <c r="X1242" i="5"/>
  <c r="W1242" i="5"/>
  <c r="U1242" i="5"/>
  <c r="T1242" i="5"/>
  <c r="S1242" i="5"/>
  <c r="Q1242" i="5"/>
  <c r="P1242" i="5"/>
  <c r="O1242" i="5"/>
  <c r="N1242" i="5"/>
  <c r="M1242" i="5"/>
  <c r="L1242" i="5"/>
  <c r="K1242" i="5"/>
  <c r="F1242" i="5"/>
  <c r="R1242" i="5" s="1"/>
  <c r="E1242" i="5"/>
  <c r="BB1241" i="5"/>
  <c r="AY1241" i="5"/>
  <c r="AW1241" i="5"/>
  <c r="AV1241" i="5"/>
  <c r="AS1241" i="5" s="1"/>
  <c r="AN1241" i="5"/>
  <c r="AO1241" i="5" s="1"/>
  <c r="AL1241" i="5"/>
  <c r="AG1241" i="5"/>
  <c r="AD1241" i="5"/>
  <c r="AC1241" i="5"/>
  <c r="AB1241" i="5"/>
  <c r="AA1241" i="5"/>
  <c r="Y1241" i="5"/>
  <c r="X1241" i="5"/>
  <c r="Z1241" i="5" s="1"/>
  <c r="W1241" i="5"/>
  <c r="T1241" i="5"/>
  <c r="S1241" i="5"/>
  <c r="Q1241" i="5"/>
  <c r="P1241" i="5"/>
  <c r="O1241" i="5"/>
  <c r="N1241" i="5"/>
  <c r="U1241" i="5" s="1"/>
  <c r="M1241" i="5"/>
  <c r="L1241" i="5"/>
  <c r="K1241" i="5"/>
  <c r="BB1240" i="5"/>
  <c r="AY1240" i="5"/>
  <c r="AW1240" i="5"/>
  <c r="AV1240" i="5"/>
  <c r="AS1240" i="5" s="1"/>
  <c r="AN1240" i="5"/>
  <c r="AO1240" i="5" s="1"/>
  <c r="AL1240" i="5"/>
  <c r="AG1240" i="5"/>
  <c r="AD1240" i="5"/>
  <c r="AC1240" i="5"/>
  <c r="AB1240" i="5"/>
  <c r="AA1240" i="5"/>
  <c r="X1240" i="5"/>
  <c r="U1240" i="5"/>
  <c r="T1240" i="5"/>
  <c r="S1240" i="5"/>
  <c r="P1240" i="5"/>
  <c r="O1240" i="5"/>
  <c r="N1240" i="5"/>
  <c r="M1240" i="5"/>
  <c r="L1240" i="5"/>
  <c r="K1240" i="5"/>
  <c r="F1240" i="5"/>
  <c r="E1240" i="5"/>
  <c r="Q1240" i="5" s="1"/>
  <c r="BB1239" i="5"/>
  <c r="AY1239" i="5"/>
  <c r="AW1239" i="5"/>
  <c r="AV1239" i="5"/>
  <c r="AS1239" i="5" s="1"/>
  <c r="AN1239" i="5"/>
  <c r="AO1239" i="5" s="1"/>
  <c r="AL1239" i="5"/>
  <c r="AG1239" i="5"/>
  <c r="AD1239" i="5"/>
  <c r="AC1239" i="5"/>
  <c r="AB1239" i="5"/>
  <c r="AA1239" i="5"/>
  <c r="X1239" i="5"/>
  <c r="Y1239" i="5" s="1"/>
  <c r="T1239" i="5"/>
  <c r="S1239" i="5"/>
  <c r="Q1239" i="5"/>
  <c r="P1239" i="5"/>
  <c r="O1239" i="5"/>
  <c r="N1239" i="5"/>
  <c r="M1239" i="5"/>
  <c r="L1239" i="5"/>
  <c r="K1239" i="5"/>
  <c r="F1239" i="5"/>
  <c r="E1239" i="5"/>
  <c r="BB1238" i="5"/>
  <c r="AY1238" i="5"/>
  <c r="AW1238" i="5"/>
  <c r="AV1238" i="5"/>
  <c r="AS1238" i="5" s="1"/>
  <c r="AN1238" i="5"/>
  <c r="AO1238" i="5" s="1"/>
  <c r="AL1238" i="5"/>
  <c r="AG1238" i="5"/>
  <c r="AD1238" i="5"/>
  <c r="AC1238" i="5"/>
  <c r="AB1238" i="5"/>
  <c r="AA1238" i="5"/>
  <c r="X1238" i="5"/>
  <c r="Y1238" i="5" s="1"/>
  <c r="W1238" i="5"/>
  <c r="T1238" i="5"/>
  <c r="S1238" i="5"/>
  <c r="P1238" i="5"/>
  <c r="O1238" i="5"/>
  <c r="N1238" i="5"/>
  <c r="M1238" i="5"/>
  <c r="L1238" i="5"/>
  <c r="K1238" i="5"/>
  <c r="F1238" i="5"/>
  <c r="R1238" i="5" s="1"/>
  <c r="E1238" i="5"/>
  <c r="Q1238" i="5" s="1"/>
  <c r="BB1237" i="5"/>
  <c r="AY1237" i="5"/>
  <c r="AW1237" i="5"/>
  <c r="AV1237" i="5"/>
  <c r="AN1237" i="5"/>
  <c r="AO1237" i="5" s="1"/>
  <c r="AL1237" i="5"/>
  <c r="AG1237" i="5"/>
  <c r="AD1237" i="5"/>
  <c r="AC1237" i="5"/>
  <c r="AB1237" i="5"/>
  <c r="AA1237" i="5"/>
  <c r="Y1237" i="5"/>
  <c r="X1237" i="5"/>
  <c r="T1237" i="5"/>
  <c r="S1237" i="5"/>
  <c r="P1237" i="5"/>
  <c r="U1237" i="5" s="1"/>
  <c r="O1237" i="5"/>
  <c r="N1237" i="5"/>
  <c r="M1237" i="5"/>
  <c r="L1237" i="5"/>
  <c r="K1237" i="5"/>
  <c r="F1237" i="5"/>
  <c r="E1237" i="5"/>
  <c r="Q1237" i="5" s="1"/>
  <c r="BB1236" i="5"/>
  <c r="AY1236" i="5"/>
  <c r="AW1236" i="5"/>
  <c r="AV1236" i="5"/>
  <c r="AS1236" i="5" s="1"/>
  <c r="AN1236" i="5"/>
  <c r="AO1236" i="5" s="1"/>
  <c r="AL1236" i="5"/>
  <c r="AG1236" i="5"/>
  <c r="AD1236" i="5"/>
  <c r="AC1236" i="5"/>
  <c r="AB1236" i="5"/>
  <c r="AA1236" i="5"/>
  <c r="X1236" i="5"/>
  <c r="Y1236" i="5" s="1"/>
  <c r="T1236" i="5"/>
  <c r="S1236" i="5"/>
  <c r="P1236" i="5"/>
  <c r="O1236" i="5"/>
  <c r="N1236" i="5"/>
  <c r="U1236" i="5" s="1"/>
  <c r="M1236" i="5"/>
  <c r="L1236" i="5"/>
  <c r="K1236" i="5"/>
  <c r="F1236" i="5"/>
  <c r="E1236" i="5"/>
  <c r="Q1236" i="5" s="1"/>
  <c r="BB1235" i="5"/>
  <c r="AY1235" i="5"/>
  <c r="AW1235" i="5"/>
  <c r="AV1235" i="5"/>
  <c r="AS1235" i="5" s="1"/>
  <c r="AN1235" i="5"/>
  <c r="AO1235" i="5" s="1"/>
  <c r="AL1235" i="5"/>
  <c r="AG1235" i="5"/>
  <c r="AD1235" i="5"/>
  <c r="AC1235" i="5"/>
  <c r="AB1235" i="5"/>
  <c r="AA1235" i="5"/>
  <c r="Y1235" i="5"/>
  <c r="X1235" i="5"/>
  <c r="W1235" i="5"/>
  <c r="T1235" i="5"/>
  <c r="S1235" i="5"/>
  <c r="R1235" i="5"/>
  <c r="P1235" i="5"/>
  <c r="O1235" i="5"/>
  <c r="N1235" i="5"/>
  <c r="M1235" i="5"/>
  <c r="L1235" i="5"/>
  <c r="K1235" i="5"/>
  <c r="F1235" i="5"/>
  <c r="E1235" i="5"/>
  <c r="Q1235" i="5" s="1"/>
  <c r="BB1234" i="5"/>
  <c r="AY1234" i="5"/>
  <c r="AX1234" i="5"/>
  <c r="AW1234" i="5"/>
  <c r="AV1234" i="5"/>
  <c r="AS1234" i="5" s="1"/>
  <c r="AN1234" i="5"/>
  <c r="AO1234" i="5" s="1"/>
  <c r="AL1234" i="5"/>
  <c r="AG1234" i="5"/>
  <c r="AD1234" i="5"/>
  <c r="AC1234" i="5"/>
  <c r="AB1234" i="5"/>
  <c r="AA1234" i="5"/>
  <c r="Y1234" i="5"/>
  <c r="X1234" i="5"/>
  <c r="Z1234" i="5" s="1"/>
  <c r="W1234" i="5"/>
  <c r="T1234" i="5"/>
  <c r="S1234" i="5"/>
  <c r="R1234" i="5"/>
  <c r="P1234" i="5"/>
  <c r="O1234" i="5"/>
  <c r="N1234" i="5"/>
  <c r="M1234" i="5"/>
  <c r="L1234" i="5"/>
  <c r="K1234" i="5"/>
  <c r="F1234" i="5"/>
  <c r="E1234" i="5"/>
  <c r="Q1234" i="5" s="1"/>
  <c r="BB1233" i="5"/>
  <c r="AY1233" i="5"/>
  <c r="AW1233" i="5"/>
  <c r="AX1233" i="5" s="1"/>
  <c r="AV1233" i="5"/>
  <c r="AS1233" i="5" s="1"/>
  <c r="AN1233" i="5"/>
  <c r="AO1233" i="5" s="1"/>
  <c r="AL1233" i="5"/>
  <c r="AG1233" i="5"/>
  <c r="AD1233" i="5"/>
  <c r="AC1233" i="5"/>
  <c r="AB1233" i="5"/>
  <c r="AA1233" i="5"/>
  <c r="X1233" i="5"/>
  <c r="T1233" i="5"/>
  <c r="S1233" i="5"/>
  <c r="P1233" i="5"/>
  <c r="O1233" i="5"/>
  <c r="N1233" i="5"/>
  <c r="M1233" i="5"/>
  <c r="L1233" i="5"/>
  <c r="K1233" i="5"/>
  <c r="F1233" i="5"/>
  <c r="W1233" i="5" s="1"/>
  <c r="E1233" i="5"/>
  <c r="Q1233" i="5" s="1"/>
  <c r="BB1232" i="5"/>
  <c r="AY1232" i="5"/>
  <c r="AW1232" i="5"/>
  <c r="AV1232" i="5"/>
  <c r="AS1232" i="5" s="1"/>
  <c r="AN1232" i="5"/>
  <c r="AO1232" i="5" s="1"/>
  <c r="AL1232" i="5"/>
  <c r="AG1232" i="5"/>
  <c r="AD1232" i="5"/>
  <c r="AC1232" i="5"/>
  <c r="AB1232" i="5"/>
  <c r="AA1232" i="5"/>
  <c r="X1232" i="5"/>
  <c r="T1232" i="5"/>
  <c r="S1232" i="5"/>
  <c r="R1232" i="5"/>
  <c r="Q1232" i="5"/>
  <c r="P1232" i="5"/>
  <c r="U1232" i="5" s="1"/>
  <c r="O1232" i="5"/>
  <c r="N1232" i="5"/>
  <c r="M1232" i="5"/>
  <c r="L1232" i="5"/>
  <c r="K1232" i="5"/>
  <c r="F1232" i="5"/>
  <c r="W1232" i="5" s="1"/>
  <c r="E1232" i="5"/>
  <c r="BB1231" i="5"/>
  <c r="AY1231" i="5"/>
  <c r="AW1231" i="5"/>
  <c r="AX1231" i="5" s="1"/>
  <c r="AV1231" i="5"/>
  <c r="AS1231" i="5" s="1"/>
  <c r="AN1231" i="5"/>
  <c r="AO1231" i="5" s="1"/>
  <c r="AL1231" i="5"/>
  <c r="AG1231" i="5"/>
  <c r="AD1231" i="5"/>
  <c r="AC1231" i="5"/>
  <c r="AB1231" i="5"/>
  <c r="AA1231" i="5"/>
  <c r="X1231" i="5"/>
  <c r="T1231" i="5"/>
  <c r="S1231" i="5"/>
  <c r="P1231" i="5"/>
  <c r="O1231" i="5"/>
  <c r="N1231" i="5"/>
  <c r="M1231" i="5"/>
  <c r="L1231" i="5"/>
  <c r="K1231" i="5"/>
  <c r="F1231" i="5"/>
  <c r="E1231" i="5"/>
  <c r="Q1231" i="5" s="1"/>
  <c r="BB1230" i="5"/>
  <c r="AY1230" i="5"/>
  <c r="AW1230" i="5"/>
  <c r="AX1230" i="5" s="1"/>
  <c r="AV1230" i="5"/>
  <c r="AS1230" i="5"/>
  <c r="AN1230" i="5"/>
  <c r="AO1230" i="5" s="1"/>
  <c r="AL1230" i="5"/>
  <c r="AG1230" i="5"/>
  <c r="AD1230" i="5"/>
  <c r="AC1230" i="5"/>
  <c r="AB1230" i="5"/>
  <c r="AA1230" i="5"/>
  <c r="X1230" i="5"/>
  <c r="Y1230" i="5" s="1"/>
  <c r="T1230" i="5"/>
  <c r="S1230" i="5"/>
  <c r="P1230" i="5"/>
  <c r="O1230" i="5"/>
  <c r="N1230" i="5"/>
  <c r="M1230" i="5"/>
  <c r="L1230" i="5"/>
  <c r="K1230" i="5"/>
  <c r="F1230" i="5"/>
  <c r="E1230" i="5"/>
  <c r="Q1230" i="5" s="1"/>
  <c r="BB1229" i="5"/>
  <c r="AY1229" i="5"/>
  <c r="AX1229" i="5"/>
  <c r="AW1229" i="5"/>
  <c r="AV1229" i="5"/>
  <c r="AS1229" i="5" s="1"/>
  <c r="AN1229" i="5"/>
  <c r="AO1229" i="5" s="1"/>
  <c r="AL1229" i="5"/>
  <c r="AG1229" i="5"/>
  <c r="AD1229" i="5"/>
  <c r="AC1229" i="5"/>
  <c r="AB1229" i="5"/>
  <c r="AA1229" i="5"/>
  <c r="X1229" i="5"/>
  <c r="T1229" i="5"/>
  <c r="S1229" i="5"/>
  <c r="R1229" i="5"/>
  <c r="P1229" i="5"/>
  <c r="O1229" i="5"/>
  <c r="N1229" i="5"/>
  <c r="M1229" i="5"/>
  <c r="L1229" i="5"/>
  <c r="K1229" i="5"/>
  <c r="F1229" i="5"/>
  <c r="W1229" i="5" s="1"/>
  <c r="E1229" i="5"/>
  <c r="Q1229" i="5" s="1"/>
  <c r="BB1228" i="5"/>
  <c r="AY1228" i="5"/>
  <c r="AW1228" i="5"/>
  <c r="AV1228" i="5"/>
  <c r="AS1228" i="5" s="1"/>
  <c r="AN1228" i="5"/>
  <c r="AO1228" i="5" s="1"/>
  <c r="AL1228" i="5"/>
  <c r="AG1228" i="5"/>
  <c r="AD1228" i="5"/>
  <c r="AC1228" i="5"/>
  <c r="AB1228" i="5"/>
  <c r="AA1228" i="5"/>
  <c r="Y1228" i="5"/>
  <c r="X1228" i="5"/>
  <c r="T1228" i="5"/>
  <c r="S1228" i="5"/>
  <c r="P1228" i="5"/>
  <c r="U1228" i="5" s="1"/>
  <c r="O1228" i="5"/>
  <c r="N1228" i="5"/>
  <c r="M1228" i="5"/>
  <c r="L1228" i="5"/>
  <c r="K1228" i="5"/>
  <c r="F1228" i="5"/>
  <c r="E1228" i="5"/>
  <c r="Q1228" i="5" s="1"/>
  <c r="BB1227" i="5"/>
  <c r="AY1227" i="5"/>
  <c r="AW1227" i="5"/>
  <c r="AX1227" i="5" s="1"/>
  <c r="AV1227" i="5"/>
  <c r="AS1227" i="5" s="1"/>
  <c r="AN1227" i="5"/>
  <c r="AO1227" i="5" s="1"/>
  <c r="AL1227" i="5"/>
  <c r="AG1227" i="5"/>
  <c r="AD1227" i="5"/>
  <c r="AC1227" i="5"/>
  <c r="AB1227" i="5"/>
  <c r="AA1227" i="5"/>
  <c r="X1227" i="5"/>
  <c r="T1227" i="5"/>
  <c r="S1227" i="5"/>
  <c r="Q1227" i="5"/>
  <c r="P1227" i="5"/>
  <c r="O1227" i="5"/>
  <c r="N1227" i="5"/>
  <c r="M1227" i="5"/>
  <c r="L1227" i="5"/>
  <c r="K1227" i="5"/>
  <c r="F1227" i="5"/>
  <c r="E1227" i="5"/>
  <c r="BB1226" i="5"/>
  <c r="AY1226" i="5"/>
  <c r="AW1226" i="5"/>
  <c r="AV1226" i="5"/>
  <c r="AN1226" i="5"/>
  <c r="AO1226" i="5" s="1"/>
  <c r="AL1226" i="5"/>
  <c r="AG1226" i="5"/>
  <c r="AD1226" i="5"/>
  <c r="AC1226" i="5"/>
  <c r="AB1226" i="5"/>
  <c r="AA1226" i="5"/>
  <c r="X1226" i="5"/>
  <c r="Z1226" i="5" s="1"/>
  <c r="W1226" i="5"/>
  <c r="T1226" i="5"/>
  <c r="S1226" i="5"/>
  <c r="Q1226" i="5"/>
  <c r="P1226" i="5"/>
  <c r="O1226" i="5"/>
  <c r="N1226" i="5"/>
  <c r="M1226" i="5"/>
  <c r="L1226" i="5"/>
  <c r="K1226" i="5"/>
  <c r="BB1225" i="5"/>
  <c r="AY1225" i="5"/>
  <c r="AW1225" i="5"/>
  <c r="AV1225" i="5"/>
  <c r="AS1225" i="5" s="1"/>
  <c r="AN1225" i="5"/>
  <c r="AO1225" i="5" s="1"/>
  <c r="AL1225" i="5"/>
  <c r="AG1225" i="5"/>
  <c r="AD1225" i="5"/>
  <c r="AC1225" i="5"/>
  <c r="AB1225" i="5"/>
  <c r="AA1225" i="5"/>
  <c r="X1225" i="5"/>
  <c r="T1225" i="5"/>
  <c r="S1225" i="5"/>
  <c r="R1225" i="5"/>
  <c r="Q1225" i="5"/>
  <c r="P1225" i="5"/>
  <c r="O1225" i="5"/>
  <c r="N1225" i="5"/>
  <c r="U1225" i="5" s="1"/>
  <c r="M1225" i="5"/>
  <c r="L1225" i="5"/>
  <c r="K1225" i="5"/>
  <c r="F1225" i="5"/>
  <c r="W1225" i="5" s="1"/>
  <c r="E1225" i="5"/>
  <c r="BB1224" i="5"/>
  <c r="AY1224" i="5"/>
  <c r="AW1224" i="5"/>
  <c r="AV1224" i="5"/>
  <c r="AS1224" i="5" s="1"/>
  <c r="AN1224" i="5"/>
  <c r="AO1224" i="5" s="1"/>
  <c r="AL1224" i="5"/>
  <c r="AG1224" i="5"/>
  <c r="AD1224" i="5"/>
  <c r="AC1224" i="5"/>
  <c r="AB1224" i="5"/>
  <c r="AA1224" i="5"/>
  <c r="X1224" i="5"/>
  <c r="Z1224" i="5" s="1"/>
  <c r="T1224" i="5"/>
  <c r="S1224" i="5"/>
  <c r="P1224" i="5"/>
  <c r="O1224" i="5"/>
  <c r="N1224" i="5"/>
  <c r="M1224" i="5"/>
  <c r="L1224" i="5"/>
  <c r="K1224" i="5"/>
  <c r="F1224" i="5"/>
  <c r="E1224" i="5"/>
  <c r="Q1224" i="5" s="1"/>
  <c r="BB1223" i="5"/>
  <c r="AY1223" i="5"/>
  <c r="AW1223" i="5"/>
  <c r="AV1223" i="5"/>
  <c r="AS1223" i="5" s="1"/>
  <c r="AN1223" i="5"/>
  <c r="AO1223" i="5" s="1"/>
  <c r="AL1223" i="5"/>
  <c r="AG1223" i="5"/>
  <c r="AD1223" i="5"/>
  <c r="AC1223" i="5"/>
  <c r="AB1223" i="5"/>
  <c r="AA1223" i="5"/>
  <c r="Z1223" i="5"/>
  <c r="X1223" i="5"/>
  <c r="Y1223" i="5" s="1"/>
  <c r="U1223" i="5"/>
  <c r="T1223" i="5"/>
  <c r="S1223" i="5"/>
  <c r="R1223" i="5"/>
  <c r="P1223" i="5"/>
  <c r="O1223" i="5"/>
  <c r="N1223" i="5"/>
  <c r="M1223" i="5"/>
  <c r="L1223" i="5"/>
  <c r="K1223" i="5"/>
  <c r="F1223" i="5"/>
  <c r="W1223" i="5" s="1"/>
  <c r="E1223" i="5"/>
  <c r="Q1223" i="5" s="1"/>
  <c r="BB1222" i="5"/>
  <c r="AY1222" i="5"/>
  <c r="AW1222" i="5"/>
  <c r="AV1222" i="5"/>
  <c r="AS1222" i="5" s="1"/>
  <c r="AN1222" i="5"/>
  <c r="AL1222" i="5"/>
  <c r="AG1222" i="5"/>
  <c r="AD1222" i="5"/>
  <c r="AC1222" i="5"/>
  <c r="AB1222" i="5"/>
  <c r="AA1222" i="5"/>
  <c r="X1222" i="5"/>
  <c r="T1222" i="5"/>
  <c r="S1222" i="5"/>
  <c r="P1222" i="5"/>
  <c r="O1222" i="5"/>
  <c r="N1222" i="5"/>
  <c r="M1222" i="5"/>
  <c r="L1222" i="5"/>
  <c r="K1222" i="5"/>
  <c r="F1222" i="5"/>
  <c r="E1222" i="5"/>
  <c r="Q1222" i="5" s="1"/>
  <c r="BB1221" i="5"/>
  <c r="AY1221" i="5"/>
  <c r="AX1221" i="5"/>
  <c r="AW1221" i="5"/>
  <c r="AV1221" i="5"/>
  <c r="AS1221" i="5" s="1"/>
  <c r="AO1221" i="5"/>
  <c r="AL1221" i="5"/>
  <c r="AG1221" i="5"/>
  <c r="AD1221" i="5"/>
  <c r="AC1221" i="5"/>
  <c r="AB1221" i="5"/>
  <c r="AA1221" i="5"/>
  <c r="Y1221" i="5"/>
  <c r="X1221" i="5"/>
  <c r="T1221" i="5"/>
  <c r="S1221" i="5"/>
  <c r="P1221" i="5"/>
  <c r="O1221" i="5"/>
  <c r="N1221" i="5"/>
  <c r="M1221" i="5"/>
  <c r="L1221" i="5"/>
  <c r="K1221" i="5"/>
  <c r="F1221" i="5"/>
  <c r="E1221" i="5"/>
  <c r="Q1221" i="5" s="1"/>
  <c r="BB1220" i="5"/>
  <c r="AY1220" i="5"/>
  <c r="AW1220" i="5"/>
  <c r="AX1220" i="5" s="1"/>
  <c r="AV1220" i="5"/>
  <c r="AS1220" i="5" s="1"/>
  <c r="AO1220" i="5"/>
  <c r="AL1220" i="5"/>
  <c r="AG1220" i="5"/>
  <c r="AD1220" i="5"/>
  <c r="AC1220" i="5"/>
  <c r="AB1220" i="5"/>
  <c r="AA1220" i="5"/>
  <c r="X1220" i="5"/>
  <c r="T1220" i="5"/>
  <c r="S1220" i="5"/>
  <c r="Q1220" i="5"/>
  <c r="P1220" i="5"/>
  <c r="U1220" i="5" s="1"/>
  <c r="O1220" i="5"/>
  <c r="N1220" i="5"/>
  <c r="M1220" i="5"/>
  <c r="L1220" i="5"/>
  <c r="K1220" i="5"/>
  <c r="F1220" i="5"/>
  <c r="E1220" i="5"/>
  <c r="BB1219" i="5"/>
  <c r="AY1219" i="5"/>
  <c r="AW1219" i="5"/>
  <c r="AV1219" i="5"/>
  <c r="AS1219" i="5" s="1"/>
  <c r="AO1219" i="5"/>
  <c r="AL1219" i="5"/>
  <c r="AG1219" i="5"/>
  <c r="AD1219" i="5"/>
  <c r="AC1219" i="5"/>
  <c r="AB1219" i="5"/>
  <c r="AA1219" i="5"/>
  <c r="X1219" i="5"/>
  <c r="Y1219" i="5" s="1"/>
  <c r="U1219" i="5"/>
  <c r="T1219" i="5"/>
  <c r="S1219" i="5"/>
  <c r="P1219" i="5"/>
  <c r="O1219" i="5"/>
  <c r="N1219" i="5"/>
  <c r="M1219" i="5"/>
  <c r="L1219" i="5"/>
  <c r="K1219" i="5"/>
  <c r="F1219" i="5"/>
  <c r="E1219" i="5"/>
  <c r="Q1219" i="5" s="1"/>
  <c r="BB1218" i="5"/>
  <c r="AY1218" i="5"/>
  <c r="AW1218" i="5"/>
  <c r="AV1218" i="5"/>
  <c r="AS1218" i="5" s="1"/>
  <c r="AO1218" i="5"/>
  <c r="AL1218" i="5"/>
  <c r="AG1218" i="5"/>
  <c r="AD1218" i="5"/>
  <c r="AC1218" i="5"/>
  <c r="AB1218" i="5"/>
  <c r="AA1218" i="5"/>
  <c r="X1218" i="5"/>
  <c r="Y1218" i="5" s="1"/>
  <c r="T1218" i="5"/>
  <c r="S1218" i="5"/>
  <c r="P1218" i="5"/>
  <c r="U1218" i="5" s="1"/>
  <c r="O1218" i="5"/>
  <c r="N1218" i="5"/>
  <c r="M1218" i="5"/>
  <c r="L1218" i="5"/>
  <c r="K1218" i="5"/>
  <c r="F1218" i="5"/>
  <c r="E1218" i="5"/>
  <c r="Q1218" i="5" s="1"/>
  <c r="BB1217" i="5"/>
  <c r="AY1217" i="5"/>
  <c r="AW1217" i="5"/>
  <c r="AV1217" i="5"/>
  <c r="AO1217" i="5"/>
  <c r="AL1217" i="5"/>
  <c r="AG1217" i="5"/>
  <c r="AD1217" i="5"/>
  <c r="AC1217" i="5"/>
  <c r="AB1217" i="5"/>
  <c r="AA1217" i="5"/>
  <c r="X1217" i="5"/>
  <c r="W1217" i="5"/>
  <c r="T1217" i="5"/>
  <c r="S1217" i="5"/>
  <c r="S1633" i="5" s="1"/>
  <c r="R1217" i="5"/>
  <c r="Q1217" i="5"/>
  <c r="P1217" i="5"/>
  <c r="O1217" i="5"/>
  <c r="N1217" i="5"/>
  <c r="N1633" i="5" s="1"/>
  <c r="M1217" i="5"/>
  <c r="L1217" i="5"/>
  <c r="K1217" i="5"/>
  <c r="F1217" i="5"/>
  <c r="F1633" i="5" s="1"/>
  <c r="E1217" i="5"/>
  <c r="BB1216" i="5"/>
  <c r="AY1216" i="5"/>
  <c r="AW1216" i="5"/>
  <c r="AV1216" i="5"/>
  <c r="AS1216" i="5" s="1"/>
  <c r="AO1216" i="5"/>
  <c r="AL1216" i="5"/>
  <c r="AG1216" i="5"/>
  <c r="AD1216" i="5"/>
  <c r="AC1216" i="5"/>
  <c r="AB1216" i="5"/>
  <c r="AA1216" i="5"/>
  <c r="Y1216" i="5"/>
  <c r="X1216" i="5"/>
  <c r="T1216" i="5"/>
  <c r="S1216" i="5"/>
  <c r="P1216" i="5"/>
  <c r="O1216" i="5"/>
  <c r="N1216" i="5"/>
  <c r="M1216" i="5"/>
  <c r="L1216" i="5"/>
  <c r="K1216" i="5"/>
  <c r="F1216" i="5"/>
  <c r="E1216" i="5"/>
  <c r="Q1216" i="5" s="1"/>
  <c r="BB1215" i="5"/>
  <c r="AY1215" i="5"/>
  <c r="AW1215" i="5"/>
  <c r="AV1215" i="5"/>
  <c r="AS1215" i="5" s="1"/>
  <c r="AO1215" i="5"/>
  <c r="AL1215" i="5"/>
  <c r="AG1215" i="5"/>
  <c r="AD1215" i="5"/>
  <c r="AC1215" i="5"/>
  <c r="AB1215" i="5"/>
  <c r="AA1215" i="5"/>
  <c r="Y1215" i="5"/>
  <c r="X1215" i="5"/>
  <c r="T1215" i="5"/>
  <c r="S1215" i="5"/>
  <c r="P1215" i="5"/>
  <c r="O1215" i="5"/>
  <c r="N1215" i="5"/>
  <c r="M1215" i="5"/>
  <c r="L1215" i="5"/>
  <c r="K1215" i="5"/>
  <c r="F1215" i="5"/>
  <c r="E1215" i="5"/>
  <c r="Q1215" i="5" s="1"/>
  <c r="BB1214" i="5"/>
  <c r="AY1214" i="5"/>
  <c r="AX1214" i="5"/>
  <c r="AW1214" i="5"/>
  <c r="AV1214" i="5"/>
  <c r="AS1214" i="5" s="1"/>
  <c r="AO1214" i="5"/>
  <c r="AL1214" i="5"/>
  <c r="AG1214" i="5"/>
  <c r="AD1214" i="5"/>
  <c r="AC1214" i="5"/>
  <c r="AB1214" i="5"/>
  <c r="AA1214" i="5"/>
  <c r="X1214" i="5"/>
  <c r="T1214" i="5"/>
  <c r="S1214" i="5"/>
  <c r="R1214" i="5"/>
  <c r="Q1214" i="5"/>
  <c r="P1214" i="5"/>
  <c r="O1214" i="5"/>
  <c r="N1214" i="5"/>
  <c r="M1214" i="5"/>
  <c r="L1214" i="5"/>
  <c r="K1214" i="5"/>
  <c r="F1214" i="5"/>
  <c r="W1214" i="5" s="1"/>
  <c r="E1214" i="5"/>
  <c r="BB1213" i="5"/>
  <c r="AY1213" i="5"/>
  <c r="AW1213" i="5"/>
  <c r="AV1213" i="5"/>
  <c r="AO1213" i="5"/>
  <c r="AL1213" i="5"/>
  <c r="AG1213" i="5"/>
  <c r="AD1213" i="5"/>
  <c r="AC1213" i="5"/>
  <c r="AB1213" i="5"/>
  <c r="AA1213" i="5"/>
  <c r="X1213" i="5"/>
  <c r="W1213" i="5"/>
  <c r="T1213" i="5"/>
  <c r="S1213" i="5"/>
  <c r="P1213" i="5"/>
  <c r="U1213" i="5" s="1"/>
  <c r="O1213" i="5"/>
  <c r="N1213" i="5"/>
  <c r="M1213" i="5"/>
  <c r="L1213" i="5"/>
  <c r="K1213" i="5"/>
  <c r="F1213" i="5"/>
  <c r="R1213" i="5" s="1"/>
  <c r="E1213" i="5"/>
  <c r="Q1213" i="5" s="1"/>
  <c r="BB1212" i="5"/>
  <c r="AY1212" i="5"/>
  <c r="AW1212" i="5"/>
  <c r="AV1212" i="5"/>
  <c r="AS1212" i="5" s="1"/>
  <c r="AO1212" i="5"/>
  <c r="AL1212" i="5"/>
  <c r="AG1212" i="5"/>
  <c r="AD1212" i="5"/>
  <c r="AC1212" i="5"/>
  <c r="AB1212" i="5"/>
  <c r="AA1212" i="5"/>
  <c r="X1212" i="5"/>
  <c r="T1212" i="5"/>
  <c r="S1212" i="5"/>
  <c r="P1212" i="5"/>
  <c r="O1212" i="5"/>
  <c r="N1212" i="5"/>
  <c r="M1212" i="5"/>
  <c r="L1212" i="5"/>
  <c r="K1212" i="5"/>
  <c r="F1212" i="5"/>
  <c r="E1212" i="5"/>
  <c r="Q1212" i="5" s="1"/>
  <c r="BB1211" i="5"/>
  <c r="AY1211" i="5"/>
  <c r="AW1211" i="5"/>
  <c r="AV1211" i="5"/>
  <c r="AS1211" i="5" s="1"/>
  <c r="AO1211" i="5"/>
  <c r="AL1211" i="5"/>
  <c r="AG1211" i="5"/>
  <c r="AD1211" i="5"/>
  <c r="AC1211" i="5"/>
  <c r="AB1211" i="5"/>
  <c r="AA1211" i="5"/>
  <c r="X1211" i="5"/>
  <c r="Y1211" i="5" s="1"/>
  <c r="W1211" i="5"/>
  <c r="T1211" i="5"/>
  <c r="S1211" i="5"/>
  <c r="R1211" i="5"/>
  <c r="Q1211" i="5"/>
  <c r="P1211" i="5"/>
  <c r="U1211" i="5" s="1"/>
  <c r="O1211" i="5"/>
  <c r="N1211" i="5"/>
  <c r="M1211" i="5"/>
  <c r="L1211" i="5"/>
  <c r="K1211" i="5"/>
  <c r="F1211" i="5"/>
  <c r="E1211" i="5"/>
  <c r="BB1210" i="5"/>
  <c r="AY1210" i="5"/>
  <c r="AW1210" i="5"/>
  <c r="AV1210" i="5"/>
  <c r="AS1210" i="5" s="1"/>
  <c r="AO1210" i="5"/>
  <c r="AL1210" i="5"/>
  <c r="AG1210" i="5"/>
  <c r="AD1210" i="5"/>
  <c r="AC1210" i="5"/>
  <c r="AB1210" i="5"/>
  <c r="AA1210" i="5"/>
  <c r="X1210" i="5"/>
  <c r="Z1210" i="5" s="1"/>
  <c r="W1210" i="5"/>
  <c r="T1210" i="5"/>
  <c r="S1210" i="5"/>
  <c r="Q1210" i="5"/>
  <c r="P1210" i="5"/>
  <c r="O1210" i="5"/>
  <c r="N1210" i="5"/>
  <c r="M1210" i="5"/>
  <c r="L1210" i="5"/>
  <c r="K1210" i="5"/>
  <c r="F1210" i="5"/>
  <c r="R1210" i="5" s="1"/>
  <c r="E1210" i="5"/>
  <c r="BB1209" i="5"/>
  <c r="AY1209" i="5"/>
  <c r="AW1209" i="5"/>
  <c r="AV1209" i="5"/>
  <c r="AX1209" i="5" s="1"/>
  <c r="AO1209" i="5"/>
  <c r="AL1209" i="5"/>
  <c r="AG1209" i="5"/>
  <c r="AD1209" i="5"/>
  <c r="AC1209" i="5"/>
  <c r="AB1209" i="5"/>
  <c r="AA1209" i="5"/>
  <c r="Y1209" i="5"/>
  <c r="X1209" i="5"/>
  <c r="T1209" i="5"/>
  <c r="S1209" i="5"/>
  <c r="P1209" i="5"/>
  <c r="O1209" i="5"/>
  <c r="N1209" i="5"/>
  <c r="M1209" i="5"/>
  <c r="L1209" i="5"/>
  <c r="K1209" i="5"/>
  <c r="F1209" i="5"/>
  <c r="E1209" i="5"/>
  <c r="Q1209" i="5" s="1"/>
  <c r="BB1208" i="5"/>
  <c r="AY1208" i="5"/>
  <c r="AW1208" i="5"/>
  <c r="AX1208" i="5" s="1"/>
  <c r="AV1208" i="5"/>
  <c r="AS1208" i="5"/>
  <c r="AO1208" i="5"/>
  <c r="AL1208" i="5"/>
  <c r="AG1208" i="5"/>
  <c r="AD1208" i="5"/>
  <c r="AC1208" i="5"/>
  <c r="AB1208" i="5"/>
  <c r="AA1208" i="5"/>
  <c r="Y1208" i="5"/>
  <c r="X1208" i="5"/>
  <c r="T1208" i="5"/>
  <c r="S1208" i="5"/>
  <c r="P1208" i="5"/>
  <c r="O1208" i="5"/>
  <c r="N1208" i="5"/>
  <c r="M1208" i="5"/>
  <c r="L1208" i="5"/>
  <c r="K1208" i="5"/>
  <c r="F1208" i="5"/>
  <c r="W1208" i="5" s="1"/>
  <c r="E1208" i="5"/>
  <c r="Q1208" i="5" s="1"/>
  <c r="BB1207" i="5"/>
  <c r="AY1207" i="5"/>
  <c r="AW1207" i="5"/>
  <c r="AV1207" i="5"/>
  <c r="AS1207" i="5" s="1"/>
  <c r="AO1207" i="5"/>
  <c r="AL1207" i="5"/>
  <c r="AG1207" i="5"/>
  <c r="AD1207" i="5"/>
  <c r="AC1207" i="5"/>
  <c r="AB1207" i="5"/>
  <c r="AA1207" i="5"/>
  <c r="Y1207" i="5"/>
  <c r="X1207" i="5"/>
  <c r="T1207" i="5"/>
  <c r="S1207" i="5"/>
  <c r="P1207" i="5"/>
  <c r="O1207" i="5"/>
  <c r="N1207" i="5"/>
  <c r="U1207" i="5" s="1"/>
  <c r="M1207" i="5"/>
  <c r="L1207" i="5"/>
  <c r="K1207" i="5"/>
  <c r="F1207" i="5"/>
  <c r="E1207" i="5"/>
  <c r="Q1207" i="5" s="1"/>
  <c r="BB1206" i="5"/>
  <c r="AY1206" i="5"/>
  <c r="AX1206" i="5"/>
  <c r="AW1206" i="5"/>
  <c r="AV1206" i="5"/>
  <c r="AS1206" i="5"/>
  <c r="AO1206" i="5"/>
  <c r="AL1206" i="5"/>
  <c r="AG1206" i="5"/>
  <c r="AD1206" i="5"/>
  <c r="AC1206" i="5"/>
  <c r="AB1206" i="5"/>
  <c r="AA1206" i="5"/>
  <c r="Y1206" i="5"/>
  <c r="X1206" i="5"/>
  <c r="T1206" i="5"/>
  <c r="S1206" i="5"/>
  <c r="P1206" i="5"/>
  <c r="O1206" i="5"/>
  <c r="N1206" i="5"/>
  <c r="M1206" i="5"/>
  <c r="L1206" i="5"/>
  <c r="K1206" i="5"/>
  <c r="F1206" i="5"/>
  <c r="W1206" i="5" s="1"/>
  <c r="E1206" i="5"/>
  <c r="Q1206" i="5" s="1"/>
  <c r="BB1205" i="5"/>
  <c r="AY1205" i="5"/>
  <c r="AW1205" i="5"/>
  <c r="AV1205" i="5"/>
  <c r="AS1205" i="5" s="1"/>
  <c r="AO1205" i="5"/>
  <c r="AL1205" i="5"/>
  <c r="AD1205" i="5"/>
  <c r="AC1205" i="5"/>
  <c r="AB1205" i="5"/>
  <c r="AA1205" i="5"/>
  <c r="X1205" i="5"/>
  <c r="Y1205" i="5" s="1"/>
  <c r="W1205" i="5"/>
  <c r="T1205" i="5"/>
  <c r="S1205" i="5"/>
  <c r="R1205" i="5"/>
  <c r="P1205" i="5"/>
  <c r="O1205" i="5"/>
  <c r="N1205" i="5"/>
  <c r="M1205" i="5"/>
  <c r="L1205" i="5"/>
  <c r="K1205" i="5"/>
  <c r="F1205" i="5"/>
  <c r="E1205" i="5"/>
  <c r="Q1205" i="5" s="1"/>
  <c r="BB1204" i="5"/>
  <c r="AY1204" i="5"/>
  <c r="AW1204" i="5"/>
  <c r="AV1204" i="5"/>
  <c r="AS1204" i="5"/>
  <c r="AO1204" i="5"/>
  <c r="AL1204" i="5"/>
  <c r="AD1204" i="5"/>
  <c r="AC1204" i="5"/>
  <c r="AB1204" i="5"/>
  <c r="AA1204" i="5"/>
  <c r="X1204" i="5"/>
  <c r="Z1204" i="5" s="1"/>
  <c r="W1204" i="5"/>
  <c r="T1204" i="5"/>
  <c r="S1204" i="5"/>
  <c r="R1204" i="5"/>
  <c r="P1204" i="5"/>
  <c r="O1204" i="5"/>
  <c r="N1204" i="5"/>
  <c r="U1204" i="5" s="1"/>
  <c r="M1204" i="5"/>
  <c r="L1204" i="5"/>
  <c r="K1204" i="5"/>
  <c r="F1204" i="5"/>
  <c r="E1204" i="5"/>
  <c r="Q1204" i="5" s="1"/>
  <c r="BB1203" i="5"/>
  <c r="AY1203" i="5"/>
  <c r="AW1203" i="5"/>
  <c r="AV1203" i="5"/>
  <c r="AX1203" i="5" s="1"/>
  <c r="AS1203" i="5"/>
  <c r="AO1203" i="5"/>
  <c r="AL1203" i="5"/>
  <c r="AD1203" i="5"/>
  <c r="AC1203" i="5"/>
  <c r="AB1203" i="5"/>
  <c r="AA1203" i="5"/>
  <c r="X1203" i="5"/>
  <c r="Y1203" i="5" s="1"/>
  <c r="T1203" i="5"/>
  <c r="S1203" i="5"/>
  <c r="P1203" i="5"/>
  <c r="O1203" i="5"/>
  <c r="N1203" i="5"/>
  <c r="M1203" i="5"/>
  <c r="L1203" i="5"/>
  <c r="K1203" i="5"/>
  <c r="F1203" i="5"/>
  <c r="E1203" i="5"/>
  <c r="Q1203" i="5" s="1"/>
  <c r="BB1202" i="5"/>
  <c r="AY1202" i="5"/>
  <c r="AW1202" i="5"/>
  <c r="AV1202" i="5"/>
  <c r="AS1202" i="5" s="1"/>
  <c r="AO1202" i="5"/>
  <c r="AL1202" i="5"/>
  <c r="AD1202" i="5"/>
  <c r="AC1202" i="5"/>
  <c r="AB1202" i="5"/>
  <c r="AA1202" i="5"/>
  <c r="Y1202" i="5"/>
  <c r="X1202" i="5"/>
  <c r="Z1202" i="5" s="1"/>
  <c r="W1202" i="5"/>
  <c r="U1202" i="5"/>
  <c r="T1202" i="5"/>
  <c r="S1202" i="5"/>
  <c r="P1202" i="5"/>
  <c r="O1202" i="5"/>
  <c r="N1202" i="5"/>
  <c r="M1202" i="5"/>
  <c r="L1202" i="5"/>
  <c r="K1202" i="5"/>
  <c r="F1202" i="5"/>
  <c r="R1202" i="5" s="1"/>
  <c r="E1202" i="5"/>
  <c r="Q1202" i="5" s="1"/>
  <c r="BB1201" i="5"/>
  <c r="AY1201" i="5"/>
  <c r="AW1201" i="5"/>
  <c r="AX1201" i="5" s="1"/>
  <c r="AV1201" i="5"/>
  <c r="AS1201" i="5" s="1"/>
  <c r="AO1201" i="5"/>
  <c r="AL1201" i="5"/>
  <c r="AD1201" i="5"/>
  <c r="AC1201" i="5"/>
  <c r="AB1201" i="5"/>
  <c r="AA1201" i="5"/>
  <c r="Z1201" i="5"/>
  <c r="Y1201" i="5"/>
  <c r="X1201" i="5"/>
  <c r="T1201" i="5"/>
  <c r="S1201" i="5"/>
  <c r="Q1201" i="5"/>
  <c r="P1201" i="5"/>
  <c r="O1201" i="5"/>
  <c r="N1201" i="5"/>
  <c r="U1201" i="5" s="1"/>
  <c r="M1201" i="5"/>
  <c r="L1201" i="5"/>
  <c r="K1201" i="5"/>
  <c r="BB1200" i="5"/>
  <c r="AY1200" i="5"/>
  <c r="AW1200" i="5"/>
  <c r="AX1200" i="5" s="1"/>
  <c r="AV1200" i="5"/>
  <c r="AS1200" i="5" s="1"/>
  <c r="AO1200" i="5"/>
  <c r="AL1200" i="5"/>
  <c r="AD1200" i="5"/>
  <c r="AC1200" i="5"/>
  <c r="AB1200" i="5"/>
  <c r="AA1200" i="5"/>
  <c r="X1200" i="5"/>
  <c r="T1200" i="5"/>
  <c r="S1200" i="5"/>
  <c r="P1200" i="5"/>
  <c r="U1200" i="5" s="1"/>
  <c r="O1200" i="5"/>
  <c r="N1200" i="5"/>
  <c r="M1200" i="5"/>
  <c r="L1200" i="5"/>
  <c r="K1200" i="5"/>
  <c r="F1200" i="5"/>
  <c r="E1200" i="5"/>
  <c r="Q1200" i="5" s="1"/>
  <c r="BB1199" i="5"/>
  <c r="AY1199" i="5"/>
  <c r="AX1199" i="5"/>
  <c r="AW1199" i="5"/>
  <c r="AV1199" i="5"/>
  <c r="AS1199" i="5" s="1"/>
  <c r="AO1199" i="5"/>
  <c r="AL1199" i="5"/>
  <c r="AD1199" i="5"/>
  <c r="AC1199" i="5"/>
  <c r="AB1199" i="5"/>
  <c r="AA1199" i="5"/>
  <c r="X1199" i="5"/>
  <c r="T1199" i="5"/>
  <c r="S1199" i="5"/>
  <c r="P1199" i="5"/>
  <c r="U1199" i="5" s="1"/>
  <c r="O1199" i="5"/>
  <c r="N1199" i="5"/>
  <c r="M1199" i="5"/>
  <c r="L1199" i="5"/>
  <c r="K1199" i="5"/>
  <c r="F1199" i="5"/>
  <c r="E1199" i="5"/>
  <c r="Q1199" i="5" s="1"/>
  <c r="BB1198" i="5"/>
  <c r="AY1198" i="5"/>
  <c r="AX1198" i="5"/>
  <c r="AW1198" i="5"/>
  <c r="AV1198" i="5"/>
  <c r="AS1198" i="5"/>
  <c r="AO1198" i="5"/>
  <c r="AL1198" i="5"/>
  <c r="AD1198" i="5"/>
  <c r="AC1198" i="5"/>
  <c r="AB1198" i="5"/>
  <c r="AA1198" i="5"/>
  <c r="X1198" i="5"/>
  <c r="T1198" i="5"/>
  <c r="S1198" i="5"/>
  <c r="P1198" i="5"/>
  <c r="O1198" i="5"/>
  <c r="N1198" i="5"/>
  <c r="U1198" i="5" s="1"/>
  <c r="M1198" i="5"/>
  <c r="L1198" i="5"/>
  <c r="K1198" i="5"/>
  <c r="F1198" i="5"/>
  <c r="E1198" i="5"/>
  <c r="Q1198" i="5" s="1"/>
  <c r="BB1197" i="5"/>
  <c r="AY1197" i="5"/>
  <c r="AW1197" i="5"/>
  <c r="AV1197" i="5"/>
  <c r="AO1197" i="5"/>
  <c r="AL1197" i="5"/>
  <c r="AD1197" i="5"/>
  <c r="AC1197" i="5"/>
  <c r="AB1197" i="5"/>
  <c r="AA1197" i="5"/>
  <c r="Z1197" i="5"/>
  <c r="Y1197" i="5"/>
  <c r="X1197" i="5"/>
  <c r="T1197" i="5"/>
  <c r="S1197" i="5"/>
  <c r="P1197" i="5"/>
  <c r="O1197" i="5"/>
  <c r="N1197" i="5"/>
  <c r="U1197" i="5" s="1"/>
  <c r="M1197" i="5"/>
  <c r="L1197" i="5"/>
  <c r="K1197" i="5"/>
  <c r="F1197" i="5"/>
  <c r="E1197" i="5"/>
  <c r="Q1197" i="5" s="1"/>
  <c r="BB1196" i="5"/>
  <c r="AY1196" i="5"/>
  <c r="AW1196" i="5"/>
  <c r="AX1196" i="5" s="1"/>
  <c r="AV1196" i="5"/>
  <c r="AS1196" i="5"/>
  <c r="AO1196" i="5"/>
  <c r="AL1196" i="5"/>
  <c r="AD1196" i="5"/>
  <c r="AC1196" i="5"/>
  <c r="AB1196" i="5"/>
  <c r="AA1196" i="5"/>
  <c r="X1196" i="5"/>
  <c r="T1196" i="5"/>
  <c r="S1196" i="5"/>
  <c r="P1196" i="5"/>
  <c r="O1196" i="5"/>
  <c r="N1196" i="5"/>
  <c r="M1196" i="5"/>
  <c r="L1196" i="5"/>
  <c r="K1196" i="5"/>
  <c r="F1196" i="5"/>
  <c r="E1196" i="5"/>
  <c r="Q1196" i="5" s="1"/>
  <c r="BB1195" i="5"/>
  <c r="AY1195" i="5"/>
  <c r="AW1195" i="5"/>
  <c r="AV1195" i="5"/>
  <c r="AS1195" i="5" s="1"/>
  <c r="AO1195" i="5"/>
  <c r="AL1195" i="5"/>
  <c r="AD1195" i="5"/>
  <c r="AC1195" i="5"/>
  <c r="AB1195" i="5"/>
  <c r="AA1195" i="5"/>
  <c r="X1195" i="5"/>
  <c r="Z1195" i="5" s="1"/>
  <c r="W1195" i="5"/>
  <c r="T1195" i="5"/>
  <c r="S1195" i="5"/>
  <c r="Q1195" i="5"/>
  <c r="P1195" i="5"/>
  <c r="O1195" i="5"/>
  <c r="N1195" i="5"/>
  <c r="M1195" i="5"/>
  <c r="L1195" i="5"/>
  <c r="K1195" i="5"/>
  <c r="F1195" i="5"/>
  <c r="R1195" i="5" s="1"/>
  <c r="E1195" i="5"/>
  <c r="BB1194" i="5"/>
  <c r="AY1194" i="5"/>
  <c r="AW1194" i="5"/>
  <c r="AV1194" i="5"/>
  <c r="AX1194" i="5" s="1"/>
  <c r="AO1194" i="5"/>
  <c r="AL1194" i="5"/>
  <c r="AD1194" i="5"/>
  <c r="AC1194" i="5"/>
  <c r="AB1194" i="5"/>
  <c r="AA1194" i="5"/>
  <c r="X1194" i="5"/>
  <c r="Z1194" i="5" s="1"/>
  <c r="W1194" i="5"/>
  <c r="U1194" i="5"/>
  <c r="T1194" i="5"/>
  <c r="S1194" i="5"/>
  <c r="P1194" i="5"/>
  <c r="O1194" i="5"/>
  <c r="N1194" i="5"/>
  <c r="M1194" i="5"/>
  <c r="L1194" i="5"/>
  <c r="K1194" i="5"/>
  <c r="F1194" i="5"/>
  <c r="R1194" i="5" s="1"/>
  <c r="E1194" i="5"/>
  <c r="Q1194" i="5" s="1"/>
  <c r="BB1193" i="5"/>
  <c r="AY1193" i="5"/>
  <c r="AX1193" i="5"/>
  <c r="AW1193" i="5"/>
  <c r="AV1193" i="5"/>
  <c r="AS1193" i="5"/>
  <c r="AO1193" i="5"/>
  <c r="AL1193" i="5"/>
  <c r="AD1193" i="5"/>
  <c r="AC1193" i="5"/>
  <c r="AB1193" i="5"/>
  <c r="AA1193" i="5"/>
  <c r="X1193" i="5"/>
  <c r="Y1193" i="5" s="1"/>
  <c r="T1193" i="5"/>
  <c r="S1193" i="5"/>
  <c r="P1193" i="5"/>
  <c r="U1193" i="5" s="1"/>
  <c r="O1193" i="5"/>
  <c r="N1193" i="5"/>
  <c r="M1193" i="5"/>
  <c r="L1193" i="5"/>
  <c r="K1193" i="5"/>
  <c r="F1193" i="5"/>
  <c r="Z1193" i="5" s="1"/>
  <c r="E1193" i="5"/>
  <c r="Q1193" i="5" s="1"/>
  <c r="BB1192" i="5"/>
  <c r="AY1192" i="5"/>
  <c r="AW1192" i="5"/>
  <c r="AV1192" i="5"/>
  <c r="AS1192" i="5" s="1"/>
  <c r="AO1192" i="5"/>
  <c r="AL1192" i="5"/>
  <c r="AD1192" i="5"/>
  <c r="AC1192" i="5"/>
  <c r="AB1192" i="5"/>
  <c r="AA1192" i="5"/>
  <c r="X1192" i="5"/>
  <c r="T1192" i="5"/>
  <c r="S1192" i="5"/>
  <c r="P1192" i="5"/>
  <c r="O1192" i="5"/>
  <c r="N1192" i="5"/>
  <c r="M1192" i="5"/>
  <c r="L1192" i="5"/>
  <c r="K1192" i="5"/>
  <c r="F1192" i="5"/>
  <c r="E1192" i="5"/>
  <c r="Q1192" i="5" s="1"/>
  <c r="BB1191" i="5"/>
  <c r="AY1191" i="5"/>
  <c r="AW1191" i="5"/>
  <c r="AV1191" i="5"/>
  <c r="AS1191" i="5" s="1"/>
  <c r="AO1191" i="5"/>
  <c r="AL1191" i="5"/>
  <c r="AD1191" i="5"/>
  <c r="AC1191" i="5"/>
  <c r="AB1191" i="5"/>
  <c r="AA1191" i="5"/>
  <c r="Z1191" i="5"/>
  <c r="Y1191" i="5"/>
  <c r="X1191" i="5"/>
  <c r="W1191" i="5"/>
  <c r="T1191" i="5"/>
  <c r="S1191" i="5"/>
  <c r="R1191" i="5"/>
  <c r="P1191" i="5"/>
  <c r="O1191" i="5"/>
  <c r="N1191" i="5"/>
  <c r="M1191" i="5"/>
  <c r="L1191" i="5"/>
  <c r="K1191" i="5"/>
  <c r="F1191" i="5"/>
  <c r="E1191" i="5"/>
  <c r="Q1191" i="5" s="1"/>
  <c r="BB1190" i="5"/>
  <c r="AY1190" i="5"/>
  <c r="AW1190" i="5"/>
  <c r="AX1190" i="5" s="1"/>
  <c r="AV1190" i="5"/>
  <c r="AS1190" i="5" s="1"/>
  <c r="AO1190" i="5"/>
  <c r="AL1190" i="5"/>
  <c r="AD1190" i="5"/>
  <c r="AC1190" i="5"/>
  <c r="AB1190" i="5"/>
  <c r="AA1190" i="5"/>
  <c r="X1190" i="5"/>
  <c r="Z1190" i="5" s="1"/>
  <c r="W1190" i="5"/>
  <c r="T1190" i="5"/>
  <c r="S1190" i="5"/>
  <c r="P1190" i="5"/>
  <c r="O1190" i="5"/>
  <c r="N1190" i="5"/>
  <c r="M1190" i="5"/>
  <c r="L1190" i="5"/>
  <c r="K1190" i="5"/>
  <c r="F1190" i="5"/>
  <c r="R1190" i="5" s="1"/>
  <c r="E1190" i="5"/>
  <c r="Q1190" i="5" s="1"/>
  <c r="BB1189" i="5"/>
  <c r="AY1189" i="5"/>
  <c r="AW1189" i="5"/>
  <c r="AV1189" i="5"/>
  <c r="AS1189" i="5" s="1"/>
  <c r="AO1189" i="5"/>
  <c r="AL1189" i="5"/>
  <c r="AD1189" i="5"/>
  <c r="AC1189" i="5"/>
  <c r="AB1189" i="5"/>
  <c r="AA1189" i="5"/>
  <c r="X1189" i="5"/>
  <c r="T1189" i="5"/>
  <c r="S1189" i="5"/>
  <c r="P1189" i="5"/>
  <c r="U1189" i="5" s="1"/>
  <c r="O1189" i="5"/>
  <c r="N1189" i="5"/>
  <c r="M1189" i="5"/>
  <c r="L1189" i="5"/>
  <c r="K1189" i="5"/>
  <c r="F1189" i="5"/>
  <c r="E1189" i="5"/>
  <c r="Q1189" i="5" s="1"/>
  <c r="BB1188" i="5"/>
  <c r="AY1188" i="5"/>
  <c r="AW1188" i="5"/>
  <c r="AV1188" i="5"/>
  <c r="AS1188" i="5" s="1"/>
  <c r="AO1188" i="5"/>
  <c r="AL1188" i="5"/>
  <c r="AG1188" i="5"/>
  <c r="AD1188" i="5"/>
  <c r="AC1188" i="5"/>
  <c r="AB1188" i="5"/>
  <c r="AA1188" i="5"/>
  <c r="Y1188" i="5"/>
  <c r="X1188" i="5"/>
  <c r="T1188" i="5"/>
  <c r="S1188" i="5"/>
  <c r="P1188" i="5"/>
  <c r="O1188" i="5"/>
  <c r="N1188" i="5"/>
  <c r="M1188" i="5"/>
  <c r="L1188" i="5"/>
  <c r="K1188" i="5"/>
  <c r="F1188" i="5"/>
  <c r="E1188" i="5"/>
  <c r="Q1188" i="5" s="1"/>
  <c r="BB1187" i="5"/>
  <c r="AY1187" i="5"/>
  <c r="AW1187" i="5"/>
  <c r="AV1187" i="5"/>
  <c r="AS1187" i="5"/>
  <c r="AO1187" i="5"/>
  <c r="AL1187" i="5"/>
  <c r="AG1187" i="5"/>
  <c r="AD1187" i="5"/>
  <c r="AC1187" i="5"/>
  <c r="AB1187" i="5"/>
  <c r="AA1187" i="5"/>
  <c r="X1187" i="5"/>
  <c r="T1187" i="5"/>
  <c r="S1187" i="5"/>
  <c r="Q1187" i="5"/>
  <c r="P1187" i="5"/>
  <c r="U1187" i="5" s="1"/>
  <c r="O1187" i="5"/>
  <c r="N1187" i="5"/>
  <c r="M1187" i="5"/>
  <c r="L1187" i="5"/>
  <c r="K1187" i="5"/>
  <c r="F1187" i="5"/>
  <c r="E1187" i="5"/>
  <c r="BB1186" i="5"/>
  <c r="AY1186" i="5"/>
  <c r="AW1186" i="5"/>
  <c r="AX1186" i="5" s="1"/>
  <c r="AV1186" i="5"/>
  <c r="AS1186" i="5"/>
  <c r="AO1186" i="5"/>
  <c r="AL1186" i="5"/>
  <c r="AG1186" i="5"/>
  <c r="AD1186" i="5"/>
  <c r="AC1186" i="5"/>
  <c r="AB1186" i="5"/>
  <c r="AA1186" i="5"/>
  <c r="X1186" i="5"/>
  <c r="Y1186" i="5" s="1"/>
  <c r="T1186" i="5"/>
  <c r="S1186" i="5"/>
  <c r="P1186" i="5"/>
  <c r="U1186" i="5" s="1"/>
  <c r="O1186" i="5"/>
  <c r="N1186" i="5"/>
  <c r="M1186" i="5"/>
  <c r="L1186" i="5"/>
  <c r="K1186" i="5"/>
  <c r="F1186" i="5"/>
  <c r="E1186" i="5"/>
  <c r="Q1186" i="5" s="1"/>
  <c r="BB1185" i="5"/>
  <c r="AY1185" i="5"/>
  <c r="AW1185" i="5"/>
  <c r="AX1185" i="5" s="1"/>
  <c r="AV1185" i="5"/>
  <c r="AS1185" i="5"/>
  <c r="AO1185" i="5"/>
  <c r="AL1185" i="5"/>
  <c r="AG1185" i="5"/>
  <c r="AD1185" i="5"/>
  <c r="AC1185" i="5"/>
  <c r="AB1185" i="5"/>
  <c r="AA1185" i="5"/>
  <c r="X1185" i="5"/>
  <c r="U1185" i="5"/>
  <c r="T1185" i="5"/>
  <c r="S1185" i="5"/>
  <c r="Q1185" i="5"/>
  <c r="P1185" i="5"/>
  <c r="O1185" i="5"/>
  <c r="N1185" i="5"/>
  <c r="M1185" i="5"/>
  <c r="L1185" i="5"/>
  <c r="K1185" i="5"/>
  <c r="F1185" i="5"/>
  <c r="E1185" i="5"/>
  <c r="BB1184" i="5"/>
  <c r="AY1184" i="5"/>
  <c r="AW1184" i="5"/>
  <c r="AV1184" i="5"/>
  <c r="AS1184" i="5" s="1"/>
  <c r="AO1184" i="5"/>
  <c r="AL1184" i="5"/>
  <c r="AG1184" i="5"/>
  <c r="AD1184" i="5"/>
  <c r="AC1184" i="5"/>
  <c r="AB1184" i="5"/>
  <c r="AA1184" i="5"/>
  <c r="Y1184" i="5"/>
  <c r="X1184" i="5"/>
  <c r="U1184" i="5"/>
  <c r="T1184" i="5"/>
  <c r="S1184" i="5"/>
  <c r="P1184" i="5"/>
  <c r="O1184" i="5"/>
  <c r="N1184" i="5"/>
  <c r="M1184" i="5"/>
  <c r="L1184" i="5"/>
  <c r="K1184" i="5"/>
  <c r="F1184" i="5"/>
  <c r="E1184" i="5"/>
  <c r="Q1184" i="5" s="1"/>
  <c r="BB1183" i="5"/>
  <c r="AY1183" i="5"/>
  <c r="AW1183" i="5"/>
  <c r="AV1183" i="5"/>
  <c r="AS1183" i="5" s="1"/>
  <c r="AO1183" i="5"/>
  <c r="AL1183" i="5"/>
  <c r="AG1183" i="5"/>
  <c r="AD1183" i="5"/>
  <c r="AC1183" i="5"/>
  <c r="AB1183" i="5"/>
  <c r="AA1183" i="5"/>
  <c r="X1183" i="5"/>
  <c r="T1183" i="5"/>
  <c r="S1183" i="5"/>
  <c r="P1183" i="5"/>
  <c r="O1183" i="5"/>
  <c r="N1183" i="5"/>
  <c r="M1183" i="5"/>
  <c r="L1183" i="5"/>
  <c r="K1183" i="5"/>
  <c r="F1183" i="5"/>
  <c r="E1183" i="5"/>
  <c r="Q1183" i="5" s="1"/>
  <c r="BB1182" i="5"/>
  <c r="AY1182" i="5"/>
  <c r="AW1182" i="5"/>
  <c r="AV1182" i="5"/>
  <c r="AS1182" i="5" s="1"/>
  <c r="AO1182" i="5"/>
  <c r="AL1182" i="5"/>
  <c r="AG1182" i="5"/>
  <c r="AD1182" i="5"/>
  <c r="AC1182" i="5"/>
  <c r="AB1182" i="5"/>
  <c r="AA1182" i="5"/>
  <c r="Z1182" i="5"/>
  <c r="Y1182" i="5"/>
  <c r="X1182" i="5"/>
  <c r="T1182" i="5"/>
  <c r="S1182" i="5"/>
  <c r="P1182" i="5"/>
  <c r="O1182" i="5"/>
  <c r="N1182" i="5"/>
  <c r="M1182" i="5"/>
  <c r="L1182" i="5"/>
  <c r="K1182" i="5"/>
  <c r="F1182" i="5"/>
  <c r="R1182" i="5" s="1"/>
  <c r="E1182" i="5"/>
  <c r="Q1182" i="5" s="1"/>
  <c r="BB1181" i="5"/>
  <c r="AY1181" i="5"/>
  <c r="AW1181" i="5"/>
  <c r="AV1181" i="5"/>
  <c r="AX1181" i="5" s="1"/>
  <c r="AS1181" i="5"/>
  <c r="AO1181" i="5"/>
  <c r="AL1181" i="5"/>
  <c r="AG1181" i="5"/>
  <c r="AD1181" i="5"/>
  <c r="AC1181" i="5"/>
  <c r="AB1181" i="5"/>
  <c r="AA1181" i="5"/>
  <c r="X1181" i="5"/>
  <c r="T1181" i="5"/>
  <c r="S1181" i="5"/>
  <c r="P1181" i="5"/>
  <c r="U1181" i="5" s="1"/>
  <c r="O1181" i="5"/>
  <c r="N1181" i="5"/>
  <c r="M1181" i="5"/>
  <c r="L1181" i="5"/>
  <c r="K1181" i="5"/>
  <c r="F1181" i="5"/>
  <c r="E1181" i="5"/>
  <c r="Q1181" i="5" s="1"/>
  <c r="BB1180" i="5"/>
  <c r="AY1180" i="5"/>
  <c r="AW1180" i="5"/>
  <c r="AX1180" i="5" s="1"/>
  <c r="AV1180" i="5"/>
  <c r="AS1180" i="5" s="1"/>
  <c r="AO1180" i="5"/>
  <c r="AL1180" i="5"/>
  <c r="AG1180" i="5"/>
  <c r="AD1180" i="5"/>
  <c r="AC1180" i="5"/>
  <c r="AB1180" i="5"/>
  <c r="AA1180" i="5"/>
  <c r="X1180" i="5"/>
  <c r="Y1180" i="5" s="1"/>
  <c r="T1180" i="5"/>
  <c r="S1180" i="5"/>
  <c r="P1180" i="5"/>
  <c r="O1180" i="5"/>
  <c r="N1180" i="5"/>
  <c r="M1180" i="5"/>
  <c r="L1180" i="5"/>
  <c r="K1180" i="5"/>
  <c r="F1180" i="5"/>
  <c r="E1180" i="5"/>
  <c r="Q1180" i="5" s="1"/>
  <c r="BB1179" i="5"/>
  <c r="AY1179" i="5"/>
  <c r="AW1179" i="5"/>
  <c r="AV1179" i="5"/>
  <c r="AX1179" i="5" s="1"/>
  <c r="AO1179" i="5"/>
  <c r="AL1179" i="5"/>
  <c r="AG1179" i="5"/>
  <c r="AD1179" i="5"/>
  <c r="AC1179" i="5"/>
  <c r="AB1179" i="5"/>
  <c r="AA1179" i="5"/>
  <c r="X1179" i="5"/>
  <c r="T1179" i="5"/>
  <c r="S1179" i="5"/>
  <c r="P1179" i="5"/>
  <c r="O1179" i="5"/>
  <c r="N1179" i="5"/>
  <c r="M1179" i="5"/>
  <c r="L1179" i="5"/>
  <c r="K1179" i="5"/>
  <c r="F1179" i="5"/>
  <c r="E1179" i="5"/>
  <c r="Q1179" i="5" s="1"/>
  <c r="BB1178" i="5"/>
  <c r="AY1178" i="5"/>
  <c r="AW1178" i="5"/>
  <c r="AX1178" i="5" s="1"/>
  <c r="AV1178" i="5"/>
  <c r="AS1178" i="5"/>
  <c r="AO1178" i="5"/>
  <c r="AL1178" i="5"/>
  <c r="AG1178" i="5"/>
  <c r="AD1178" i="5"/>
  <c r="AC1178" i="5"/>
  <c r="AB1178" i="5"/>
  <c r="AA1178" i="5"/>
  <c r="X1178" i="5"/>
  <c r="T1178" i="5"/>
  <c r="S1178" i="5"/>
  <c r="P1178" i="5"/>
  <c r="O1178" i="5"/>
  <c r="N1178" i="5"/>
  <c r="M1178" i="5"/>
  <c r="L1178" i="5"/>
  <c r="K1178" i="5"/>
  <c r="F1178" i="5"/>
  <c r="E1178" i="5"/>
  <c r="Q1178" i="5" s="1"/>
  <c r="BB1177" i="5"/>
  <c r="AY1177" i="5"/>
  <c r="AW1177" i="5"/>
  <c r="AV1177" i="5"/>
  <c r="AS1177" i="5" s="1"/>
  <c r="AO1177" i="5"/>
  <c r="AL1177" i="5"/>
  <c r="AG1177" i="5"/>
  <c r="AD1177" i="5"/>
  <c r="AC1177" i="5"/>
  <c r="AB1177" i="5"/>
  <c r="AA1177" i="5"/>
  <c r="X1177" i="5"/>
  <c r="T1177" i="5"/>
  <c r="S1177" i="5"/>
  <c r="R1177" i="5"/>
  <c r="Q1177" i="5"/>
  <c r="P1177" i="5"/>
  <c r="O1177" i="5"/>
  <c r="N1177" i="5"/>
  <c r="M1177" i="5"/>
  <c r="L1177" i="5"/>
  <c r="K1177" i="5"/>
  <c r="F1177" i="5"/>
  <c r="W1177" i="5" s="1"/>
  <c r="E1177" i="5"/>
  <c r="BB1176" i="5"/>
  <c r="AY1176" i="5"/>
  <c r="AW1176" i="5"/>
  <c r="AV1176" i="5"/>
  <c r="AS1176" i="5"/>
  <c r="AO1176" i="5"/>
  <c r="AL1176" i="5"/>
  <c r="AG1176" i="5"/>
  <c r="AD1176" i="5"/>
  <c r="AC1176" i="5"/>
  <c r="AB1176" i="5"/>
  <c r="AA1176" i="5"/>
  <c r="X1176" i="5"/>
  <c r="Z1176" i="5" s="1"/>
  <c r="W1176" i="5"/>
  <c r="T1176" i="5"/>
  <c r="S1176" i="5"/>
  <c r="R1176" i="5"/>
  <c r="P1176" i="5"/>
  <c r="O1176" i="5"/>
  <c r="N1176" i="5"/>
  <c r="M1176" i="5"/>
  <c r="L1176" i="5"/>
  <c r="K1176" i="5"/>
  <c r="E1176" i="5"/>
  <c r="Q1176" i="5" s="1"/>
  <c r="BB1175" i="5"/>
  <c r="AY1175" i="5"/>
  <c r="AW1175" i="5"/>
  <c r="AX1175" i="5" s="1"/>
  <c r="AV1175" i="5"/>
  <c r="AS1175" i="5"/>
  <c r="AO1175" i="5"/>
  <c r="AL1175" i="5"/>
  <c r="AG1175" i="5"/>
  <c r="AD1175" i="5"/>
  <c r="AC1175" i="5"/>
  <c r="AB1175" i="5"/>
  <c r="AA1175" i="5"/>
  <c r="Y1175" i="5"/>
  <c r="X1175" i="5"/>
  <c r="Z1175" i="5" s="1"/>
  <c r="W1175" i="5"/>
  <c r="T1175" i="5"/>
  <c r="S1175" i="5"/>
  <c r="R1175" i="5"/>
  <c r="P1175" i="5"/>
  <c r="U1175" i="5" s="1"/>
  <c r="O1175" i="5"/>
  <c r="N1175" i="5"/>
  <c r="M1175" i="5"/>
  <c r="L1175" i="5"/>
  <c r="K1175" i="5"/>
  <c r="E1175" i="5"/>
  <c r="Q1175" i="5" s="1"/>
  <c r="BB1174" i="5"/>
  <c r="AY1174" i="5"/>
  <c r="AW1174" i="5"/>
  <c r="AV1174" i="5"/>
  <c r="AO1174" i="5"/>
  <c r="AL1174" i="5"/>
  <c r="AG1174" i="5"/>
  <c r="AD1174" i="5"/>
  <c r="AC1174" i="5"/>
  <c r="AB1174" i="5"/>
  <c r="AA1174" i="5"/>
  <c r="X1174" i="5"/>
  <c r="Z1174" i="5" s="1"/>
  <c r="W1174" i="5"/>
  <c r="T1174" i="5"/>
  <c r="S1174" i="5"/>
  <c r="R1174" i="5"/>
  <c r="P1174" i="5"/>
  <c r="O1174" i="5"/>
  <c r="N1174" i="5"/>
  <c r="M1174" i="5"/>
  <c r="L1174" i="5"/>
  <c r="K1174" i="5"/>
  <c r="E1174" i="5"/>
  <c r="Q1174" i="5" s="1"/>
  <c r="BB1173" i="5"/>
  <c r="AY1173" i="5"/>
  <c r="AW1173" i="5"/>
  <c r="AV1173" i="5"/>
  <c r="AX1173" i="5" s="1"/>
  <c r="AO1173" i="5"/>
  <c r="AL1173" i="5"/>
  <c r="AG1173" i="5"/>
  <c r="AD1173" i="5"/>
  <c r="AC1173" i="5"/>
  <c r="AB1173" i="5"/>
  <c r="AA1173" i="5"/>
  <c r="Y1173" i="5"/>
  <c r="X1173" i="5"/>
  <c r="Z1173" i="5" s="1"/>
  <c r="W1173" i="5"/>
  <c r="T1173" i="5"/>
  <c r="S1173" i="5"/>
  <c r="R1173" i="5"/>
  <c r="P1173" i="5"/>
  <c r="U1173" i="5" s="1"/>
  <c r="O1173" i="5"/>
  <c r="N1173" i="5"/>
  <c r="M1173" i="5"/>
  <c r="L1173" i="5"/>
  <c r="K1173" i="5"/>
  <c r="E1173" i="5"/>
  <c r="Q1173" i="5" s="1"/>
  <c r="BB1172" i="5"/>
  <c r="AY1172" i="5"/>
  <c r="AW1172" i="5"/>
  <c r="AV1172" i="5"/>
  <c r="AS1172" i="5"/>
  <c r="AO1172" i="5"/>
  <c r="AL1172" i="5"/>
  <c r="AG1172" i="5"/>
  <c r="AD1172" i="5"/>
  <c r="AC1172" i="5"/>
  <c r="AB1172" i="5"/>
  <c r="AA1172" i="5"/>
  <c r="X1172" i="5"/>
  <c r="W1172" i="5"/>
  <c r="T1172" i="5"/>
  <c r="S1172" i="5"/>
  <c r="R1172" i="5"/>
  <c r="P1172" i="5"/>
  <c r="O1172" i="5"/>
  <c r="N1172" i="5"/>
  <c r="M1172" i="5"/>
  <c r="L1172" i="5"/>
  <c r="K1172" i="5"/>
  <c r="E1172" i="5"/>
  <c r="Q1172" i="5" s="1"/>
  <c r="BB1171" i="5"/>
  <c r="AY1171" i="5"/>
  <c r="AX1171" i="5"/>
  <c r="AW1171" i="5"/>
  <c r="AV1171" i="5"/>
  <c r="AS1171" i="5"/>
  <c r="AO1171" i="5"/>
  <c r="AL1171" i="5"/>
  <c r="AG1171" i="5"/>
  <c r="AD1171" i="5"/>
  <c r="AC1171" i="5"/>
  <c r="AB1171" i="5"/>
  <c r="AA1171" i="5"/>
  <c r="X1171" i="5"/>
  <c r="W1171" i="5"/>
  <c r="T1171" i="5"/>
  <c r="S1171" i="5"/>
  <c r="R1171" i="5"/>
  <c r="Q1171" i="5"/>
  <c r="P1171" i="5"/>
  <c r="U1171" i="5" s="1"/>
  <c r="O1171" i="5"/>
  <c r="N1171" i="5"/>
  <c r="M1171" i="5"/>
  <c r="L1171" i="5"/>
  <c r="K1171" i="5"/>
  <c r="E1171" i="5"/>
  <c r="BB1170" i="5"/>
  <c r="AY1170" i="5"/>
  <c r="AW1170" i="5"/>
  <c r="AX1170" i="5" s="1"/>
  <c r="AV1170" i="5"/>
  <c r="AS1170" i="5"/>
  <c r="AO1170" i="5"/>
  <c r="AL1170" i="5"/>
  <c r="AG1170" i="5"/>
  <c r="AD1170" i="5"/>
  <c r="AC1170" i="5"/>
  <c r="AB1170" i="5"/>
  <c r="AA1170" i="5"/>
  <c r="X1170" i="5"/>
  <c r="Z1170" i="5" s="1"/>
  <c r="W1170" i="5"/>
  <c r="T1170" i="5"/>
  <c r="S1170" i="5"/>
  <c r="R1170" i="5"/>
  <c r="Q1170" i="5"/>
  <c r="P1170" i="5"/>
  <c r="O1170" i="5"/>
  <c r="N1170" i="5"/>
  <c r="M1170" i="5"/>
  <c r="L1170" i="5"/>
  <c r="K1170" i="5"/>
  <c r="E1170" i="5"/>
  <c r="BB1169" i="5"/>
  <c r="AY1169" i="5"/>
  <c r="AW1169" i="5"/>
  <c r="AX1169" i="5" s="1"/>
  <c r="AV1169" i="5"/>
  <c r="AS1169" i="5"/>
  <c r="AO1169" i="5"/>
  <c r="AL1169" i="5"/>
  <c r="AG1169" i="5"/>
  <c r="AD1169" i="5"/>
  <c r="AC1169" i="5"/>
  <c r="AB1169" i="5"/>
  <c r="AA1169" i="5"/>
  <c r="X1169" i="5"/>
  <c r="Y1169" i="5" s="1"/>
  <c r="W1169" i="5"/>
  <c r="T1169" i="5"/>
  <c r="S1169" i="5"/>
  <c r="R1169" i="5"/>
  <c r="P1169" i="5"/>
  <c r="O1169" i="5"/>
  <c r="N1169" i="5"/>
  <c r="M1169" i="5"/>
  <c r="L1169" i="5"/>
  <c r="K1169" i="5"/>
  <c r="E1169" i="5"/>
  <c r="Q1169" i="5" s="1"/>
  <c r="BB1168" i="5"/>
  <c r="AY1168" i="5"/>
  <c r="AW1168" i="5"/>
  <c r="AX1168" i="5" s="1"/>
  <c r="AV1168" i="5"/>
  <c r="AS1168" i="5" s="1"/>
  <c r="AO1168" i="5"/>
  <c r="AL1168" i="5"/>
  <c r="AG1168" i="5"/>
  <c r="AD1168" i="5"/>
  <c r="AC1168" i="5"/>
  <c r="AB1168" i="5"/>
  <c r="AA1168" i="5"/>
  <c r="X1168" i="5"/>
  <c r="W1168" i="5"/>
  <c r="T1168" i="5"/>
  <c r="S1168" i="5"/>
  <c r="R1168" i="5"/>
  <c r="Q1168" i="5"/>
  <c r="P1168" i="5"/>
  <c r="U1168" i="5" s="1"/>
  <c r="O1168" i="5"/>
  <c r="N1168" i="5"/>
  <c r="M1168" i="5"/>
  <c r="L1168" i="5"/>
  <c r="K1168" i="5"/>
  <c r="E1168" i="5"/>
  <c r="BB1167" i="5"/>
  <c r="AY1167" i="5"/>
  <c r="AW1167" i="5"/>
  <c r="AX1167" i="5" s="1"/>
  <c r="AV1167" i="5"/>
  <c r="AS1167" i="5" s="1"/>
  <c r="AO1167" i="5"/>
  <c r="AL1167" i="5"/>
  <c r="AG1167" i="5"/>
  <c r="AD1167" i="5"/>
  <c r="AC1167" i="5"/>
  <c r="AB1167" i="5"/>
  <c r="AA1167" i="5"/>
  <c r="Z1167" i="5"/>
  <c r="X1167" i="5"/>
  <c r="Y1167" i="5" s="1"/>
  <c r="W1167" i="5"/>
  <c r="U1167" i="5"/>
  <c r="T1167" i="5"/>
  <c r="S1167" i="5"/>
  <c r="R1167" i="5"/>
  <c r="P1167" i="5"/>
  <c r="O1167" i="5"/>
  <c r="N1167" i="5"/>
  <c r="M1167" i="5"/>
  <c r="L1167" i="5"/>
  <c r="K1167" i="5"/>
  <c r="E1167" i="5"/>
  <c r="Q1167" i="5" s="1"/>
  <c r="BB1166" i="5"/>
  <c r="AY1166" i="5"/>
  <c r="AX1166" i="5"/>
  <c r="AW1166" i="5"/>
  <c r="AV1166" i="5"/>
  <c r="AS1166" i="5"/>
  <c r="AO1166" i="5"/>
  <c r="AL1166" i="5"/>
  <c r="AG1166" i="5"/>
  <c r="AD1166" i="5"/>
  <c r="AC1166" i="5"/>
  <c r="AB1166" i="5"/>
  <c r="AA1166" i="5"/>
  <c r="X1166" i="5"/>
  <c r="Z1166" i="5" s="1"/>
  <c r="W1166" i="5"/>
  <c r="T1166" i="5"/>
  <c r="S1166" i="5"/>
  <c r="R1166" i="5"/>
  <c r="P1166" i="5"/>
  <c r="O1166" i="5"/>
  <c r="N1166" i="5"/>
  <c r="U1166" i="5" s="1"/>
  <c r="M1166" i="5"/>
  <c r="L1166" i="5"/>
  <c r="K1166" i="5"/>
  <c r="E1166" i="5"/>
  <c r="Q1166" i="5" s="1"/>
  <c r="BB1165" i="5"/>
  <c r="AY1165" i="5"/>
  <c r="AW1165" i="5"/>
  <c r="AX1165" i="5" s="1"/>
  <c r="AV1165" i="5"/>
  <c r="AS1165" i="5"/>
  <c r="AO1165" i="5"/>
  <c r="AL1165" i="5"/>
  <c r="AG1165" i="5"/>
  <c r="AD1165" i="5"/>
  <c r="AC1165" i="5"/>
  <c r="AB1165" i="5"/>
  <c r="AA1165" i="5"/>
  <c r="Y1165" i="5"/>
  <c r="X1165" i="5"/>
  <c r="Z1165" i="5" s="1"/>
  <c r="W1165" i="5"/>
  <c r="T1165" i="5"/>
  <c r="S1165" i="5"/>
  <c r="R1165" i="5"/>
  <c r="P1165" i="5"/>
  <c r="U1165" i="5" s="1"/>
  <c r="O1165" i="5"/>
  <c r="N1165" i="5"/>
  <c r="M1165" i="5"/>
  <c r="L1165" i="5"/>
  <c r="K1165" i="5"/>
  <c r="E1165" i="5"/>
  <c r="Q1165" i="5" s="1"/>
  <c r="BB1164" i="5"/>
  <c r="AY1164" i="5"/>
  <c r="AW1164" i="5"/>
  <c r="AX1164" i="5" s="1"/>
  <c r="AV1164" i="5"/>
  <c r="AS1164" i="5" s="1"/>
  <c r="AO1164" i="5"/>
  <c r="AL1164" i="5"/>
  <c r="AG1164" i="5"/>
  <c r="AD1164" i="5"/>
  <c r="AC1164" i="5"/>
  <c r="AB1164" i="5"/>
  <c r="AA1164" i="5"/>
  <c r="X1164" i="5"/>
  <c r="W1164" i="5"/>
  <c r="T1164" i="5"/>
  <c r="S1164" i="5"/>
  <c r="R1164" i="5"/>
  <c r="Q1164" i="5"/>
  <c r="P1164" i="5"/>
  <c r="O1164" i="5"/>
  <c r="N1164" i="5"/>
  <c r="M1164" i="5"/>
  <c r="L1164" i="5"/>
  <c r="K1164" i="5"/>
  <c r="E1164" i="5"/>
  <c r="BB1163" i="5"/>
  <c r="AY1163" i="5"/>
  <c r="AW1163" i="5"/>
  <c r="AX1163" i="5" s="1"/>
  <c r="AV1163" i="5"/>
  <c r="AS1163" i="5"/>
  <c r="AO1163" i="5"/>
  <c r="AL1163" i="5"/>
  <c r="AG1163" i="5"/>
  <c r="AD1163" i="5"/>
  <c r="AC1163" i="5"/>
  <c r="AB1163" i="5"/>
  <c r="AA1163" i="5"/>
  <c r="X1163" i="5"/>
  <c r="W1163" i="5"/>
  <c r="T1163" i="5"/>
  <c r="S1163" i="5"/>
  <c r="R1163" i="5"/>
  <c r="P1163" i="5"/>
  <c r="O1163" i="5"/>
  <c r="N1163" i="5"/>
  <c r="M1163" i="5"/>
  <c r="L1163" i="5"/>
  <c r="K1163" i="5"/>
  <c r="E1163" i="5"/>
  <c r="Q1163" i="5" s="1"/>
  <c r="BB1162" i="5"/>
  <c r="AY1162" i="5"/>
  <c r="AW1162" i="5"/>
  <c r="AV1162" i="5"/>
  <c r="AS1162" i="5" s="1"/>
  <c r="AO1162" i="5"/>
  <c r="AL1162" i="5"/>
  <c r="AG1162" i="5"/>
  <c r="AD1162" i="5"/>
  <c r="AC1162" i="5"/>
  <c r="AB1162" i="5"/>
  <c r="AA1162" i="5"/>
  <c r="X1162" i="5"/>
  <c r="Z1162" i="5" s="1"/>
  <c r="W1162" i="5"/>
  <c r="T1162" i="5"/>
  <c r="S1162" i="5"/>
  <c r="R1162" i="5"/>
  <c r="P1162" i="5"/>
  <c r="O1162" i="5"/>
  <c r="N1162" i="5"/>
  <c r="M1162" i="5"/>
  <c r="L1162" i="5"/>
  <c r="K1162" i="5"/>
  <c r="E1162" i="5"/>
  <c r="Q1162" i="5" s="1"/>
  <c r="BB1161" i="5"/>
  <c r="AY1161" i="5"/>
  <c r="AW1161" i="5"/>
  <c r="AV1161" i="5"/>
  <c r="AX1161" i="5" s="1"/>
  <c r="AO1161" i="5"/>
  <c r="AL1161" i="5"/>
  <c r="AG1161" i="5"/>
  <c r="AD1161" i="5"/>
  <c r="AC1161" i="5"/>
  <c r="AB1161" i="5"/>
  <c r="AA1161" i="5"/>
  <c r="X1161" i="5"/>
  <c r="Z1161" i="5" s="1"/>
  <c r="W1161" i="5"/>
  <c r="T1161" i="5"/>
  <c r="S1161" i="5"/>
  <c r="R1161" i="5"/>
  <c r="P1161" i="5"/>
  <c r="O1161" i="5"/>
  <c r="N1161" i="5"/>
  <c r="M1161" i="5"/>
  <c r="L1161" i="5"/>
  <c r="K1161" i="5"/>
  <c r="E1161" i="5"/>
  <c r="Q1161" i="5" s="1"/>
  <c r="BB1160" i="5"/>
  <c r="AY1160" i="5"/>
  <c r="AW1160" i="5"/>
  <c r="AV1160" i="5"/>
  <c r="AS1160" i="5" s="1"/>
  <c r="AO1160" i="5"/>
  <c r="AL1160" i="5"/>
  <c r="AG1160" i="5"/>
  <c r="AD1160" i="5"/>
  <c r="AC1160" i="5"/>
  <c r="AB1160" i="5"/>
  <c r="AA1160" i="5"/>
  <c r="Z1160" i="5"/>
  <c r="Y1160" i="5"/>
  <c r="X1160" i="5"/>
  <c r="W1160" i="5"/>
  <c r="U1160" i="5"/>
  <c r="T1160" i="5"/>
  <c r="S1160" i="5"/>
  <c r="R1160" i="5"/>
  <c r="P1160" i="5"/>
  <c r="O1160" i="5"/>
  <c r="N1160" i="5"/>
  <c r="M1160" i="5"/>
  <c r="L1160" i="5"/>
  <c r="K1160" i="5"/>
  <c r="E1160" i="5"/>
  <c r="Q1160" i="5" s="1"/>
  <c r="BB1159" i="5"/>
  <c r="AY1159" i="5"/>
  <c r="AW1159" i="5"/>
  <c r="AX1159" i="5" s="1"/>
  <c r="AV1159" i="5"/>
  <c r="AS1159" i="5" s="1"/>
  <c r="AO1159" i="5"/>
  <c r="AL1159" i="5"/>
  <c r="AG1159" i="5"/>
  <c r="AD1159" i="5"/>
  <c r="AC1159" i="5"/>
  <c r="AB1159" i="5"/>
  <c r="AA1159" i="5"/>
  <c r="X1159" i="5"/>
  <c r="Z1159" i="5" s="1"/>
  <c r="W1159" i="5"/>
  <c r="T1159" i="5"/>
  <c r="S1159" i="5"/>
  <c r="R1159" i="5"/>
  <c r="Q1159" i="5"/>
  <c r="P1159" i="5"/>
  <c r="O1159" i="5"/>
  <c r="N1159" i="5"/>
  <c r="M1159" i="5"/>
  <c r="L1159" i="5"/>
  <c r="K1159" i="5"/>
  <c r="E1159" i="5"/>
  <c r="BB1158" i="5"/>
  <c r="AY1158" i="5"/>
  <c r="AX1158" i="5"/>
  <c r="AW1158" i="5"/>
  <c r="AV1158" i="5"/>
  <c r="AS1158" i="5" s="1"/>
  <c r="AO1158" i="5"/>
  <c r="AL1158" i="5"/>
  <c r="AG1158" i="5"/>
  <c r="AD1158" i="5"/>
  <c r="AC1158" i="5"/>
  <c r="AB1158" i="5"/>
  <c r="AA1158" i="5"/>
  <c r="Y1158" i="5"/>
  <c r="X1158" i="5"/>
  <c r="Z1158" i="5" s="1"/>
  <c r="W1158" i="5"/>
  <c r="T1158" i="5"/>
  <c r="S1158" i="5"/>
  <c r="R1158" i="5"/>
  <c r="P1158" i="5"/>
  <c r="U1158" i="5" s="1"/>
  <c r="O1158" i="5"/>
  <c r="N1158" i="5"/>
  <c r="M1158" i="5"/>
  <c r="L1158" i="5"/>
  <c r="K1158" i="5"/>
  <c r="E1158" i="5"/>
  <c r="Q1158" i="5" s="1"/>
  <c r="BB1157" i="5"/>
  <c r="AY1157" i="5"/>
  <c r="AX1157" i="5"/>
  <c r="AW1157" i="5"/>
  <c r="AV1157" i="5"/>
  <c r="AS1157" i="5" s="1"/>
  <c r="AO1157" i="5"/>
  <c r="AL1157" i="5"/>
  <c r="AG1157" i="5"/>
  <c r="AD1157" i="5"/>
  <c r="AC1157" i="5"/>
  <c r="AB1157" i="5"/>
  <c r="AA1157" i="5"/>
  <c r="X1157" i="5"/>
  <c r="W1157" i="5"/>
  <c r="T1157" i="5"/>
  <c r="S1157" i="5"/>
  <c r="R1157" i="5"/>
  <c r="P1157" i="5"/>
  <c r="O1157" i="5"/>
  <c r="N1157" i="5"/>
  <c r="U1157" i="5" s="1"/>
  <c r="M1157" i="5"/>
  <c r="L1157" i="5"/>
  <c r="K1157" i="5"/>
  <c r="E1157" i="5"/>
  <c r="Q1157" i="5" s="1"/>
  <c r="BB1156" i="5"/>
  <c r="AY1156" i="5"/>
  <c r="AW1156" i="5"/>
  <c r="AV1156" i="5"/>
  <c r="AS1156" i="5" s="1"/>
  <c r="AO1156" i="5"/>
  <c r="AL1156" i="5"/>
  <c r="AG1156" i="5"/>
  <c r="AD1156" i="5"/>
  <c r="AC1156" i="5"/>
  <c r="AB1156" i="5"/>
  <c r="AA1156" i="5"/>
  <c r="X1156" i="5"/>
  <c r="Z1156" i="5" s="1"/>
  <c r="W1156" i="5"/>
  <c r="T1156" i="5"/>
  <c r="S1156" i="5"/>
  <c r="R1156" i="5"/>
  <c r="P1156" i="5"/>
  <c r="U1156" i="5" s="1"/>
  <c r="O1156" i="5"/>
  <c r="N1156" i="5"/>
  <c r="M1156" i="5"/>
  <c r="L1156" i="5"/>
  <c r="K1156" i="5"/>
  <c r="E1156" i="5"/>
  <c r="Q1156" i="5" s="1"/>
  <c r="BB1155" i="5"/>
  <c r="AY1155" i="5"/>
  <c r="AW1155" i="5"/>
  <c r="AV1155" i="5"/>
  <c r="AS1155" i="5" s="1"/>
  <c r="AO1155" i="5"/>
  <c r="AL1155" i="5"/>
  <c r="AG1155" i="5"/>
  <c r="AD1155" i="5"/>
  <c r="AC1155" i="5"/>
  <c r="AB1155" i="5"/>
  <c r="AA1155" i="5"/>
  <c r="Z1155" i="5"/>
  <c r="X1155" i="5"/>
  <c r="Y1155" i="5" s="1"/>
  <c r="W1155" i="5"/>
  <c r="T1155" i="5"/>
  <c r="S1155" i="5"/>
  <c r="R1155" i="5"/>
  <c r="P1155" i="5"/>
  <c r="O1155" i="5"/>
  <c r="N1155" i="5"/>
  <c r="M1155" i="5"/>
  <c r="L1155" i="5"/>
  <c r="K1155" i="5"/>
  <c r="E1155" i="5"/>
  <c r="Q1155" i="5" s="1"/>
  <c r="BB1154" i="5"/>
  <c r="AY1154" i="5"/>
  <c r="AW1154" i="5"/>
  <c r="AV1154" i="5"/>
  <c r="AS1154" i="5"/>
  <c r="AO1154" i="5"/>
  <c r="AL1154" i="5"/>
  <c r="AG1154" i="5"/>
  <c r="AG1632" i="5" s="1"/>
  <c r="AD1154" i="5"/>
  <c r="AC1154" i="5"/>
  <c r="AB1154" i="5"/>
  <c r="AA1154" i="5"/>
  <c r="X1154" i="5"/>
  <c r="W1154" i="5"/>
  <c r="T1154" i="5"/>
  <c r="S1154" i="5"/>
  <c r="R1154" i="5"/>
  <c r="P1154" i="5"/>
  <c r="O1154" i="5"/>
  <c r="N1154" i="5"/>
  <c r="M1154" i="5"/>
  <c r="M1632" i="5" s="1"/>
  <c r="L1154" i="5"/>
  <c r="K1154" i="5"/>
  <c r="E1154" i="5"/>
  <c r="E1632" i="5" s="1"/>
  <c r="BB1153" i="5"/>
  <c r="AY1153" i="5"/>
  <c r="AW1153" i="5"/>
  <c r="AX1153" i="5" s="1"/>
  <c r="AV1153" i="5"/>
  <c r="AS1153" i="5"/>
  <c r="AO1153" i="5"/>
  <c r="AL1153" i="5"/>
  <c r="AG1153" i="5"/>
  <c r="AD1153" i="5"/>
  <c r="AC1153" i="5"/>
  <c r="AB1153" i="5"/>
  <c r="AA1153" i="5"/>
  <c r="X1153" i="5"/>
  <c r="Z1153" i="5" s="1"/>
  <c r="W1153" i="5"/>
  <c r="T1153" i="5"/>
  <c r="S1153" i="5"/>
  <c r="R1153" i="5"/>
  <c r="P1153" i="5"/>
  <c r="O1153" i="5"/>
  <c r="N1153" i="5"/>
  <c r="M1153" i="5"/>
  <c r="L1153" i="5"/>
  <c r="K1153" i="5"/>
  <c r="E1153" i="5"/>
  <c r="Q1153" i="5" s="1"/>
  <c r="BB1152" i="5"/>
  <c r="AY1152" i="5"/>
  <c r="AW1152" i="5"/>
  <c r="AV1152" i="5"/>
  <c r="AS1152" i="5" s="1"/>
  <c r="AO1152" i="5"/>
  <c r="AL1152" i="5"/>
  <c r="AG1152" i="5"/>
  <c r="AD1152" i="5"/>
  <c r="AC1152" i="5"/>
  <c r="AB1152" i="5"/>
  <c r="AA1152" i="5"/>
  <c r="X1152" i="5"/>
  <c r="W1152" i="5"/>
  <c r="T1152" i="5"/>
  <c r="S1152" i="5"/>
  <c r="R1152" i="5"/>
  <c r="Q1152" i="5"/>
  <c r="P1152" i="5"/>
  <c r="O1152" i="5"/>
  <c r="N1152" i="5"/>
  <c r="M1152" i="5"/>
  <c r="L1152" i="5"/>
  <c r="K1152" i="5"/>
  <c r="E1152" i="5"/>
  <c r="BB1151" i="5"/>
  <c r="AY1151" i="5"/>
  <c r="AW1151" i="5"/>
  <c r="AV1151" i="5"/>
  <c r="AO1151" i="5"/>
  <c r="AL1151" i="5"/>
  <c r="AG1151" i="5"/>
  <c r="AD1151" i="5"/>
  <c r="AC1151" i="5"/>
  <c r="AB1151" i="5"/>
  <c r="AA1151" i="5"/>
  <c r="X1151" i="5"/>
  <c r="W1151" i="5"/>
  <c r="T1151" i="5"/>
  <c r="S1151" i="5"/>
  <c r="R1151" i="5"/>
  <c r="P1151" i="5"/>
  <c r="U1151" i="5" s="1"/>
  <c r="O1151" i="5"/>
  <c r="N1151" i="5"/>
  <c r="M1151" i="5"/>
  <c r="L1151" i="5"/>
  <c r="K1151" i="5"/>
  <c r="E1151" i="5"/>
  <c r="Q1151" i="5" s="1"/>
  <c r="BB1150" i="5"/>
  <c r="AY1150" i="5"/>
  <c r="AW1150" i="5"/>
  <c r="AX1150" i="5" s="1"/>
  <c r="AV1150" i="5"/>
  <c r="AS1150" i="5" s="1"/>
  <c r="AO1150" i="5"/>
  <c r="AL1150" i="5"/>
  <c r="AG1150" i="5"/>
  <c r="AD1150" i="5"/>
  <c r="AC1150" i="5"/>
  <c r="AB1150" i="5"/>
  <c r="AA1150" i="5"/>
  <c r="X1150" i="5"/>
  <c r="W1150" i="5"/>
  <c r="T1150" i="5"/>
  <c r="S1150" i="5"/>
  <c r="R1150" i="5"/>
  <c r="P1150" i="5"/>
  <c r="U1150" i="5" s="1"/>
  <c r="O1150" i="5"/>
  <c r="N1150" i="5"/>
  <c r="M1150" i="5"/>
  <c r="L1150" i="5"/>
  <c r="K1150" i="5"/>
  <c r="E1150" i="5"/>
  <c r="Q1150" i="5" s="1"/>
  <c r="BB1149" i="5"/>
  <c r="AY1149" i="5"/>
  <c r="AW1149" i="5"/>
  <c r="AV1149" i="5"/>
  <c r="AS1149" i="5"/>
  <c r="AO1149" i="5"/>
  <c r="AL1149" i="5"/>
  <c r="AG1149" i="5"/>
  <c r="AD1149" i="5"/>
  <c r="AC1149" i="5"/>
  <c r="AB1149" i="5"/>
  <c r="AA1149" i="5"/>
  <c r="X1149" i="5"/>
  <c r="W1149" i="5"/>
  <c r="T1149" i="5"/>
  <c r="S1149" i="5"/>
  <c r="R1149" i="5"/>
  <c r="P1149" i="5"/>
  <c r="O1149" i="5"/>
  <c r="N1149" i="5"/>
  <c r="U1149" i="5" s="1"/>
  <c r="M1149" i="5"/>
  <c r="L1149" i="5"/>
  <c r="K1149" i="5"/>
  <c r="E1149" i="5"/>
  <c r="Q1149" i="5" s="1"/>
  <c r="BB1148" i="5"/>
  <c r="AY1148" i="5"/>
  <c r="AW1148" i="5"/>
  <c r="AV1148" i="5"/>
  <c r="AS1148" i="5" s="1"/>
  <c r="AO1148" i="5"/>
  <c r="AL1148" i="5"/>
  <c r="AG1148" i="5"/>
  <c r="AD1148" i="5"/>
  <c r="AC1148" i="5"/>
  <c r="AB1148" i="5"/>
  <c r="AA1148" i="5"/>
  <c r="X1148" i="5"/>
  <c r="Z1148" i="5" s="1"/>
  <c r="W1148" i="5"/>
  <c r="U1148" i="5"/>
  <c r="T1148" i="5"/>
  <c r="S1148" i="5"/>
  <c r="R1148" i="5"/>
  <c r="Q1148" i="5"/>
  <c r="P1148" i="5"/>
  <c r="O1148" i="5"/>
  <c r="N1148" i="5"/>
  <c r="M1148" i="5"/>
  <c r="L1148" i="5"/>
  <c r="K1148" i="5"/>
  <c r="E1148" i="5"/>
  <c r="BB1147" i="5"/>
  <c r="AY1147" i="5"/>
  <c r="AW1147" i="5"/>
  <c r="AV1147" i="5"/>
  <c r="AS1147" i="5" s="1"/>
  <c r="AO1147" i="5"/>
  <c r="AL1147" i="5"/>
  <c r="AG1147" i="5"/>
  <c r="AD1147" i="5"/>
  <c r="AC1147" i="5"/>
  <c r="AB1147" i="5"/>
  <c r="AA1147" i="5"/>
  <c r="X1147" i="5"/>
  <c r="Z1147" i="5" s="1"/>
  <c r="W1147" i="5"/>
  <c r="T1147" i="5"/>
  <c r="S1147" i="5"/>
  <c r="R1147" i="5"/>
  <c r="P1147" i="5"/>
  <c r="U1147" i="5" s="1"/>
  <c r="O1147" i="5"/>
  <c r="N1147" i="5"/>
  <c r="M1147" i="5"/>
  <c r="L1147" i="5"/>
  <c r="K1147" i="5"/>
  <c r="E1147" i="5"/>
  <c r="Q1147" i="5" s="1"/>
  <c r="BB1146" i="5"/>
  <c r="AY1146" i="5"/>
  <c r="AW1146" i="5"/>
  <c r="AV1146" i="5"/>
  <c r="AS1146" i="5" s="1"/>
  <c r="AO1146" i="5"/>
  <c r="AL1146" i="5"/>
  <c r="AG1146" i="5"/>
  <c r="AD1146" i="5"/>
  <c r="AC1146" i="5"/>
  <c r="AB1146" i="5"/>
  <c r="AA1146" i="5"/>
  <c r="Z1146" i="5"/>
  <c r="X1146" i="5"/>
  <c r="Y1146" i="5" s="1"/>
  <c r="W1146" i="5"/>
  <c r="T1146" i="5"/>
  <c r="S1146" i="5"/>
  <c r="R1146" i="5"/>
  <c r="Q1146" i="5"/>
  <c r="P1146" i="5"/>
  <c r="O1146" i="5"/>
  <c r="N1146" i="5"/>
  <c r="M1146" i="5"/>
  <c r="L1146" i="5"/>
  <c r="K1146" i="5"/>
  <c r="E1146" i="5"/>
  <c r="BB1145" i="5"/>
  <c r="AY1145" i="5"/>
  <c r="AW1145" i="5"/>
  <c r="AV1145" i="5"/>
  <c r="AS1145" i="5" s="1"/>
  <c r="AO1145" i="5"/>
  <c r="AL1145" i="5"/>
  <c r="AG1145" i="5"/>
  <c r="AD1145" i="5"/>
  <c r="AC1145" i="5"/>
  <c r="AB1145" i="5"/>
  <c r="AA1145" i="5"/>
  <c r="X1145" i="5"/>
  <c r="Z1145" i="5" s="1"/>
  <c r="W1145" i="5"/>
  <c r="T1145" i="5"/>
  <c r="S1145" i="5"/>
  <c r="R1145" i="5"/>
  <c r="P1145" i="5"/>
  <c r="O1145" i="5"/>
  <c r="N1145" i="5"/>
  <c r="U1145" i="5" s="1"/>
  <c r="M1145" i="5"/>
  <c r="L1145" i="5"/>
  <c r="K1145" i="5"/>
  <c r="E1145" i="5"/>
  <c r="Q1145" i="5" s="1"/>
  <c r="BB1144" i="5"/>
  <c r="AY1144" i="5"/>
  <c r="AW1144" i="5"/>
  <c r="AV1144" i="5"/>
  <c r="AX1144" i="5" s="1"/>
  <c r="AS1144" i="5"/>
  <c r="AO1144" i="5"/>
  <c r="AL1144" i="5"/>
  <c r="AG1144" i="5"/>
  <c r="AD1144" i="5"/>
  <c r="AC1144" i="5"/>
  <c r="AB1144" i="5"/>
  <c r="AA1144" i="5"/>
  <c r="Y1144" i="5"/>
  <c r="X1144" i="5"/>
  <c r="Z1144" i="5" s="1"/>
  <c r="W1144" i="5"/>
  <c r="T1144" i="5"/>
  <c r="S1144" i="5"/>
  <c r="R1144" i="5"/>
  <c r="P1144" i="5"/>
  <c r="O1144" i="5"/>
  <c r="N1144" i="5"/>
  <c r="U1144" i="5" s="1"/>
  <c r="M1144" i="5"/>
  <c r="L1144" i="5"/>
  <c r="K1144" i="5"/>
  <c r="E1144" i="5"/>
  <c r="Q1144" i="5" s="1"/>
  <c r="BB1143" i="5"/>
  <c r="AY1143" i="5"/>
  <c r="AY1621" i="5" s="1"/>
  <c r="AX1143" i="5"/>
  <c r="AW1143" i="5"/>
  <c r="AV1143" i="5"/>
  <c r="AS1143" i="5" s="1"/>
  <c r="AO1143" i="5"/>
  <c r="AL1143" i="5"/>
  <c r="AG1143" i="5"/>
  <c r="AD1143" i="5"/>
  <c r="AC1143" i="5"/>
  <c r="AB1143" i="5"/>
  <c r="AA1143" i="5"/>
  <c r="X1143" i="5"/>
  <c r="Z1143" i="5" s="1"/>
  <c r="W1143" i="5"/>
  <c r="T1143" i="5"/>
  <c r="S1143" i="5"/>
  <c r="R1143" i="5"/>
  <c r="Q1143" i="5"/>
  <c r="P1143" i="5"/>
  <c r="U1143" i="5" s="1"/>
  <c r="O1143" i="5"/>
  <c r="N1143" i="5"/>
  <c r="M1143" i="5"/>
  <c r="L1143" i="5"/>
  <c r="K1143" i="5"/>
  <c r="E1143" i="5"/>
  <c r="BB1142" i="5"/>
  <c r="AY1142" i="5"/>
  <c r="AW1142" i="5"/>
  <c r="AV1142" i="5"/>
  <c r="AS1142" i="5" s="1"/>
  <c r="AO1142" i="5"/>
  <c r="AL1142" i="5"/>
  <c r="AG1142" i="5"/>
  <c r="AD1142" i="5"/>
  <c r="AC1142" i="5"/>
  <c r="AB1142" i="5"/>
  <c r="AA1142" i="5"/>
  <c r="Y1142" i="5"/>
  <c r="X1142" i="5"/>
  <c r="Z1142" i="5" s="1"/>
  <c r="W1142" i="5"/>
  <c r="T1142" i="5"/>
  <c r="S1142" i="5"/>
  <c r="R1142" i="5"/>
  <c r="Q1142" i="5"/>
  <c r="P1142" i="5"/>
  <c r="U1142" i="5" s="1"/>
  <c r="O1142" i="5"/>
  <c r="N1142" i="5"/>
  <c r="M1142" i="5"/>
  <c r="L1142" i="5"/>
  <c r="K1142" i="5"/>
  <c r="E1142" i="5"/>
  <c r="BB1141" i="5"/>
  <c r="AY1141" i="5"/>
  <c r="AW1141" i="5"/>
  <c r="AV1141" i="5"/>
  <c r="AS1141" i="5" s="1"/>
  <c r="AO1141" i="5"/>
  <c r="AL1141" i="5"/>
  <c r="AG1141" i="5"/>
  <c r="AD1141" i="5"/>
  <c r="AC1141" i="5"/>
  <c r="AB1141" i="5"/>
  <c r="AA1141" i="5"/>
  <c r="X1141" i="5"/>
  <c r="Y1141" i="5" s="1"/>
  <c r="W1141" i="5"/>
  <c r="T1141" i="5"/>
  <c r="S1141" i="5"/>
  <c r="R1141" i="5"/>
  <c r="P1141" i="5"/>
  <c r="O1141" i="5"/>
  <c r="N1141" i="5"/>
  <c r="M1141" i="5"/>
  <c r="L1141" i="5"/>
  <c r="K1141" i="5"/>
  <c r="E1141" i="5"/>
  <c r="Q1141" i="5" s="1"/>
  <c r="BB1140" i="5"/>
  <c r="AY1140" i="5"/>
  <c r="AW1140" i="5"/>
  <c r="AV1140" i="5"/>
  <c r="AS1140" i="5" s="1"/>
  <c r="AO1140" i="5"/>
  <c r="AL1140" i="5"/>
  <c r="AG1140" i="5"/>
  <c r="AD1140" i="5"/>
  <c r="AC1140" i="5"/>
  <c r="AB1140" i="5"/>
  <c r="AA1140" i="5"/>
  <c r="X1140" i="5"/>
  <c r="W1140" i="5"/>
  <c r="T1140" i="5"/>
  <c r="S1140" i="5"/>
  <c r="R1140" i="5"/>
  <c r="P1140" i="5"/>
  <c r="O1140" i="5"/>
  <c r="N1140" i="5"/>
  <c r="M1140" i="5"/>
  <c r="L1140" i="5"/>
  <c r="K1140" i="5"/>
  <c r="E1140" i="5"/>
  <c r="Q1140" i="5" s="1"/>
  <c r="BB1139" i="5"/>
  <c r="AY1139" i="5"/>
  <c r="AW1139" i="5"/>
  <c r="AX1139" i="5" s="1"/>
  <c r="AV1139" i="5"/>
  <c r="AS1139" i="5" s="1"/>
  <c r="AO1139" i="5"/>
  <c r="AL1139" i="5"/>
  <c r="AG1139" i="5"/>
  <c r="AD1139" i="5"/>
  <c r="AC1139" i="5"/>
  <c r="AB1139" i="5"/>
  <c r="AA1139" i="5"/>
  <c r="X1139" i="5"/>
  <c r="Z1139" i="5" s="1"/>
  <c r="W1139" i="5"/>
  <c r="T1139" i="5"/>
  <c r="S1139" i="5"/>
  <c r="R1139" i="5"/>
  <c r="P1139" i="5"/>
  <c r="O1139" i="5"/>
  <c r="N1139" i="5"/>
  <c r="M1139" i="5"/>
  <c r="L1139" i="5"/>
  <c r="K1139" i="5"/>
  <c r="E1139" i="5"/>
  <c r="Q1139" i="5" s="1"/>
  <c r="BB1138" i="5"/>
  <c r="AY1138" i="5"/>
  <c r="AW1138" i="5"/>
  <c r="AV1138" i="5"/>
  <c r="AS1138" i="5" s="1"/>
  <c r="AO1138" i="5"/>
  <c r="AL1138" i="5"/>
  <c r="AG1138" i="5"/>
  <c r="AD1138" i="5"/>
  <c r="AC1138" i="5"/>
  <c r="AB1138" i="5"/>
  <c r="AA1138" i="5"/>
  <c r="X1138" i="5"/>
  <c r="Y1138" i="5" s="1"/>
  <c r="W1138" i="5"/>
  <c r="T1138" i="5"/>
  <c r="S1138" i="5"/>
  <c r="R1138" i="5"/>
  <c r="P1138" i="5"/>
  <c r="U1138" i="5" s="1"/>
  <c r="O1138" i="5"/>
  <c r="N1138" i="5"/>
  <c r="M1138" i="5"/>
  <c r="L1138" i="5"/>
  <c r="K1138" i="5"/>
  <c r="E1138" i="5"/>
  <c r="Q1138" i="5" s="1"/>
  <c r="BB1137" i="5"/>
  <c r="AY1137" i="5"/>
  <c r="AW1137" i="5"/>
  <c r="AX1137" i="5" s="1"/>
  <c r="AV1137" i="5"/>
  <c r="AS1137" i="5" s="1"/>
  <c r="AO1137" i="5"/>
  <c r="AL1137" i="5"/>
  <c r="AG1137" i="5"/>
  <c r="AD1137" i="5"/>
  <c r="AC1137" i="5"/>
  <c r="AB1137" i="5"/>
  <c r="AA1137" i="5"/>
  <c r="Z1137" i="5"/>
  <c r="Y1137" i="5"/>
  <c r="X1137" i="5"/>
  <c r="W1137" i="5"/>
  <c r="T1137" i="5"/>
  <c r="S1137" i="5"/>
  <c r="R1137" i="5"/>
  <c r="P1137" i="5"/>
  <c r="O1137" i="5"/>
  <c r="N1137" i="5"/>
  <c r="M1137" i="5"/>
  <c r="L1137" i="5"/>
  <c r="K1137" i="5"/>
  <c r="E1137" i="5"/>
  <c r="Q1137" i="5" s="1"/>
  <c r="BB1136" i="5"/>
  <c r="AY1136" i="5"/>
  <c r="AW1136" i="5"/>
  <c r="AX1136" i="5" s="1"/>
  <c r="AV1136" i="5"/>
  <c r="AS1136" i="5" s="1"/>
  <c r="AO1136" i="5"/>
  <c r="AL1136" i="5"/>
  <c r="AG1136" i="5"/>
  <c r="AD1136" i="5"/>
  <c r="AC1136" i="5"/>
  <c r="AB1136" i="5"/>
  <c r="AA1136" i="5"/>
  <c r="Y1136" i="5"/>
  <c r="X1136" i="5"/>
  <c r="Z1136" i="5" s="1"/>
  <c r="W1136" i="5"/>
  <c r="T1136" i="5"/>
  <c r="S1136" i="5"/>
  <c r="R1136" i="5"/>
  <c r="P1136" i="5"/>
  <c r="U1136" i="5" s="1"/>
  <c r="O1136" i="5"/>
  <c r="N1136" i="5"/>
  <c r="M1136" i="5"/>
  <c r="L1136" i="5"/>
  <c r="K1136" i="5"/>
  <c r="E1136" i="5"/>
  <c r="Q1136" i="5" s="1"/>
  <c r="BB1135" i="5"/>
  <c r="AY1135" i="5"/>
  <c r="AW1135" i="5"/>
  <c r="AV1135" i="5"/>
  <c r="AS1135" i="5" s="1"/>
  <c r="AO1135" i="5"/>
  <c r="AL1135" i="5"/>
  <c r="AD1135" i="5"/>
  <c r="AC1135" i="5"/>
  <c r="AB1135" i="5"/>
  <c r="AA1135" i="5"/>
  <c r="X1135" i="5"/>
  <c r="Z1135" i="5" s="1"/>
  <c r="W1135" i="5"/>
  <c r="T1135" i="5"/>
  <c r="S1135" i="5"/>
  <c r="R1135" i="5"/>
  <c r="P1135" i="5"/>
  <c r="U1135" i="5" s="1"/>
  <c r="O1135" i="5"/>
  <c r="N1135" i="5"/>
  <c r="M1135" i="5"/>
  <c r="L1135" i="5"/>
  <c r="K1135" i="5"/>
  <c r="E1135" i="5"/>
  <c r="Q1135" i="5" s="1"/>
  <c r="BB1134" i="5"/>
  <c r="AY1134" i="5"/>
  <c r="AW1134" i="5"/>
  <c r="AV1134" i="5"/>
  <c r="AS1134" i="5" s="1"/>
  <c r="AO1134" i="5"/>
  <c r="AL1134" i="5"/>
  <c r="AD1134" i="5"/>
  <c r="AC1134" i="5"/>
  <c r="AB1134" i="5"/>
  <c r="AA1134" i="5"/>
  <c r="X1134" i="5"/>
  <c r="Y1134" i="5" s="1"/>
  <c r="W1134" i="5"/>
  <c r="T1134" i="5"/>
  <c r="S1134" i="5"/>
  <c r="R1134" i="5"/>
  <c r="P1134" i="5"/>
  <c r="O1134" i="5"/>
  <c r="N1134" i="5"/>
  <c r="M1134" i="5"/>
  <c r="L1134" i="5"/>
  <c r="K1134" i="5"/>
  <c r="E1134" i="5"/>
  <c r="Q1134" i="5" s="1"/>
  <c r="BB1133" i="5"/>
  <c r="AY1133" i="5"/>
  <c r="AW1133" i="5"/>
  <c r="AV1133" i="5"/>
  <c r="AS1133" i="5"/>
  <c r="AO1133" i="5"/>
  <c r="AL1133" i="5"/>
  <c r="AD1133" i="5"/>
  <c r="AC1133" i="5"/>
  <c r="AB1133" i="5"/>
  <c r="AA1133" i="5"/>
  <c r="X1133" i="5"/>
  <c r="Y1133" i="5" s="1"/>
  <c r="W1133" i="5"/>
  <c r="T1133" i="5"/>
  <c r="S1133" i="5"/>
  <c r="R1133" i="5"/>
  <c r="Q1133" i="5"/>
  <c r="P1133" i="5"/>
  <c r="U1133" i="5" s="1"/>
  <c r="O1133" i="5"/>
  <c r="N1133" i="5"/>
  <c r="M1133" i="5"/>
  <c r="L1133" i="5"/>
  <c r="K1133" i="5"/>
  <c r="E1133" i="5"/>
  <c r="BB1132" i="5"/>
  <c r="AY1132" i="5"/>
  <c r="AW1132" i="5"/>
  <c r="AX1132" i="5" s="1"/>
  <c r="AV1132" i="5"/>
  <c r="AS1132" i="5" s="1"/>
  <c r="AO1132" i="5"/>
  <c r="AL1132" i="5"/>
  <c r="AD1132" i="5"/>
  <c r="AC1132" i="5"/>
  <c r="AB1132" i="5"/>
  <c r="AA1132" i="5"/>
  <c r="X1132" i="5"/>
  <c r="Y1132" i="5" s="1"/>
  <c r="W1132" i="5"/>
  <c r="T1132" i="5"/>
  <c r="S1132" i="5"/>
  <c r="R1132" i="5"/>
  <c r="P1132" i="5"/>
  <c r="O1132" i="5"/>
  <c r="N1132" i="5"/>
  <c r="U1132" i="5" s="1"/>
  <c r="M1132" i="5"/>
  <c r="L1132" i="5"/>
  <c r="K1132" i="5"/>
  <c r="E1132" i="5"/>
  <c r="Q1132" i="5" s="1"/>
  <c r="BB1131" i="5"/>
  <c r="AY1131" i="5"/>
  <c r="AW1131" i="5"/>
  <c r="AX1131" i="5" s="1"/>
  <c r="AV1131" i="5"/>
  <c r="AS1131" i="5" s="1"/>
  <c r="AO1131" i="5"/>
  <c r="AL1131" i="5"/>
  <c r="AD1131" i="5"/>
  <c r="AC1131" i="5"/>
  <c r="AB1131" i="5"/>
  <c r="AA1131" i="5"/>
  <c r="X1131" i="5"/>
  <c r="Z1131" i="5" s="1"/>
  <c r="W1131" i="5"/>
  <c r="T1131" i="5"/>
  <c r="S1131" i="5"/>
  <c r="R1131" i="5"/>
  <c r="P1131" i="5"/>
  <c r="O1131" i="5"/>
  <c r="N1131" i="5"/>
  <c r="U1131" i="5" s="1"/>
  <c r="M1131" i="5"/>
  <c r="L1131" i="5"/>
  <c r="K1131" i="5"/>
  <c r="E1131" i="5"/>
  <c r="Q1131" i="5" s="1"/>
  <c r="BB1130" i="5"/>
  <c r="AY1130" i="5"/>
  <c r="AW1130" i="5"/>
  <c r="AV1130" i="5"/>
  <c r="AS1130" i="5" s="1"/>
  <c r="AO1130" i="5"/>
  <c r="AL1130" i="5"/>
  <c r="AD1130" i="5"/>
  <c r="AC1130" i="5"/>
  <c r="AB1130" i="5"/>
  <c r="AA1130" i="5"/>
  <c r="X1130" i="5"/>
  <c r="Z1130" i="5" s="1"/>
  <c r="W1130" i="5"/>
  <c r="T1130" i="5"/>
  <c r="S1130" i="5"/>
  <c r="R1130" i="5"/>
  <c r="P1130" i="5"/>
  <c r="O1130" i="5"/>
  <c r="N1130" i="5"/>
  <c r="M1130" i="5"/>
  <c r="L1130" i="5"/>
  <c r="K1130" i="5"/>
  <c r="E1130" i="5"/>
  <c r="Q1130" i="5" s="1"/>
  <c r="BB1129" i="5"/>
  <c r="AY1129" i="5"/>
  <c r="AW1129" i="5"/>
  <c r="AV1129" i="5"/>
  <c r="AS1129" i="5" s="1"/>
  <c r="AO1129" i="5"/>
  <c r="AL1129" i="5"/>
  <c r="AD1129" i="5"/>
  <c r="AC1129" i="5"/>
  <c r="AB1129" i="5"/>
  <c r="AA1129" i="5"/>
  <c r="Z1129" i="5"/>
  <c r="Y1129" i="5"/>
  <c r="X1129" i="5"/>
  <c r="W1129" i="5"/>
  <c r="T1129" i="5"/>
  <c r="S1129" i="5"/>
  <c r="R1129" i="5"/>
  <c r="Q1129" i="5"/>
  <c r="P1129" i="5"/>
  <c r="U1129" i="5" s="1"/>
  <c r="O1129" i="5"/>
  <c r="N1129" i="5"/>
  <c r="M1129" i="5"/>
  <c r="L1129" i="5"/>
  <c r="K1129" i="5"/>
  <c r="E1129" i="5"/>
  <c r="BB1128" i="5"/>
  <c r="AY1128" i="5"/>
  <c r="AW1128" i="5"/>
  <c r="AV1128" i="5"/>
  <c r="AO1128" i="5"/>
  <c r="AL1128" i="5"/>
  <c r="AD1128" i="5"/>
  <c r="AC1128" i="5"/>
  <c r="AB1128" i="5"/>
  <c r="AA1128" i="5"/>
  <c r="X1128" i="5"/>
  <c r="Y1128" i="5" s="1"/>
  <c r="W1128" i="5"/>
  <c r="T1128" i="5"/>
  <c r="S1128" i="5"/>
  <c r="R1128" i="5"/>
  <c r="Q1128" i="5"/>
  <c r="P1128" i="5"/>
  <c r="O1128" i="5"/>
  <c r="N1128" i="5"/>
  <c r="M1128" i="5"/>
  <c r="L1128" i="5"/>
  <c r="K1128" i="5"/>
  <c r="E1128" i="5"/>
  <c r="BB1127" i="5"/>
  <c r="AY1127" i="5"/>
  <c r="AW1127" i="5"/>
  <c r="AV1127" i="5"/>
  <c r="AS1127" i="5" s="1"/>
  <c r="AO1127" i="5"/>
  <c r="AL1127" i="5"/>
  <c r="AD1127" i="5"/>
  <c r="AC1127" i="5"/>
  <c r="AB1127" i="5"/>
  <c r="AA1127" i="5"/>
  <c r="X1127" i="5"/>
  <c r="W1127" i="5"/>
  <c r="T1127" i="5"/>
  <c r="S1127" i="5"/>
  <c r="R1127" i="5"/>
  <c r="P1127" i="5"/>
  <c r="O1127" i="5"/>
  <c r="N1127" i="5"/>
  <c r="U1127" i="5" s="1"/>
  <c r="M1127" i="5"/>
  <c r="L1127" i="5"/>
  <c r="K1127" i="5"/>
  <c r="E1127" i="5"/>
  <c r="Q1127" i="5" s="1"/>
  <c r="BB1126" i="5"/>
  <c r="AY1126" i="5"/>
  <c r="AW1126" i="5"/>
  <c r="AX1126" i="5" s="1"/>
  <c r="AV1126" i="5"/>
  <c r="AS1126" i="5" s="1"/>
  <c r="AO1126" i="5"/>
  <c r="AL1126" i="5"/>
  <c r="AD1126" i="5"/>
  <c r="AC1126" i="5"/>
  <c r="AB1126" i="5"/>
  <c r="AA1126" i="5"/>
  <c r="X1126" i="5"/>
  <c r="W1126" i="5"/>
  <c r="T1126" i="5"/>
  <c r="S1126" i="5"/>
  <c r="R1126" i="5"/>
  <c r="Q1126" i="5"/>
  <c r="P1126" i="5"/>
  <c r="U1126" i="5" s="1"/>
  <c r="O1126" i="5"/>
  <c r="N1126" i="5"/>
  <c r="M1126" i="5"/>
  <c r="L1126" i="5"/>
  <c r="K1126" i="5"/>
  <c r="E1126" i="5"/>
  <c r="BB1125" i="5"/>
  <c r="AY1125" i="5"/>
  <c r="AW1125" i="5"/>
  <c r="AV1125" i="5"/>
  <c r="AX1125" i="5" s="1"/>
  <c r="AS1125" i="5"/>
  <c r="AO1125" i="5"/>
  <c r="AL1125" i="5"/>
  <c r="AD1125" i="5"/>
  <c r="AC1125" i="5"/>
  <c r="AB1125" i="5"/>
  <c r="AA1125" i="5"/>
  <c r="X1125" i="5"/>
  <c r="W1125" i="5"/>
  <c r="T1125" i="5"/>
  <c r="S1125" i="5"/>
  <c r="R1125" i="5"/>
  <c r="P1125" i="5"/>
  <c r="O1125" i="5"/>
  <c r="N1125" i="5"/>
  <c r="M1125" i="5"/>
  <c r="L1125" i="5"/>
  <c r="K1125" i="5"/>
  <c r="E1125" i="5"/>
  <c r="Q1125" i="5" s="1"/>
  <c r="BB1124" i="5"/>
  <c r="AY1124" i="5"/>
  <c r="AW1124" i="5"/>
  <c r="AX1124" i="5" s="1"/>
  <c r="AV1124" i="5"/>
  <c r="AS1124" i="5"/>
  <c r="AO1124" i="5"/>
  <c r="AL1124" i="5"/>
  <c r="AD1124" i="5"/>
  <c r="AC1124" i="5"/>
  <c r="AB1124" i="5"/>
  <c r="AA1124" i="5"/>
  <c r="X1124" i="5"/>
  <c r="W1124" i="5"/>
  <c r="T1124" i="5"/>
  <c r="S1124" i="5"/>
  <c r="R1124" i="5"/>
  <c r="P1124" i="5"/>
  <c r="O1124" i="5"/>
  <c r="N1124" i="5"/>
  <c r="M1124" i="5"/>
  <c r="L1124" i="5"/>
  <c r="K1124" i="5"/>
  <c r="E1124" i="5"/>
  <c r="Q1124" i="5" s="1"/>
  <c r="BB1123" i="5"/>
  <c r="AY1123" i="5"/>
  <c r="AW1123" i="5"/>
  <c r="AV1123" i="5"/>
  <c r="AS1123" i="5" s="1"/>
  <c r="AO1123" i="5"/>
  <c r="AL1123" i="5"/>
  <c r="AD1123" i="5"/>
  <c r="AC1123" i="5"/>
  <c r="AB1123" i="5"/>
  <c r="AA1123" i="5"/>
  <c r="X1123" i="5"/>
  <c r="W1123" i="5"/>
  <c r="T1123" i="5"/>
  <c r="S1123" i="5"/>
  <c r="R1123" i="5"/>
  <c r="Q1123" i="5"/>
  <c r="P1123" i="5"/>
  <c r="U1123" i="5" s="1"/>
  <c r="O1123" i="5"/>
  <c r="N1123" i="5"/>
  <c r="M1123" i="5"/>
  <c r="L1123" i="5"/>
  <c r="K1123" i="5"/>
  <c r="E1123" i="5"/>
  <c r="BB1122" i="5"/>
  <c r="AY1122" i="5"/>
  <c r="AW1122" i="5"/>
  <c r="AV1122" i="5"/>
  <c r="AS1122" i="5"/>
  <c r="AO1122" i="5"/>
  <c r="AL1122" i="5"/>
  <c r="AD1122" i="5"/>
  <c r="AC1122" i="5"/>
  <c r="AB1122" i="5"/>
  <c r="AA1122" i="5"/>
  <c r="X1122" i="5"/>
  <c r="Y1122" i="5" s="1"/>
  <c r="W1122" i="5"/>
  <c r="T1122" i="5"/>
  <c r="S1122" i="5"/>
  <c r="R1122" i="5"/>
  <c r="P1122" i="5"/>
  <c r="O1122" i="5"/>
  <c r="N1122" i="5"/>
  <c r="M1122" i="5"/>
  <c r="L1122" i="5"/>
  <c r="K1122" i="5"/>
  <c r="E1122" i="5"/>
  <c r="Q1122" i="5" s="1"/>
  <c r="BB1121" i="5"/>
  <c r="AY1121" i="5"/>
  <c r="AW1121" i="5"/>
  <c r="AV1121" i="5"/>
  <c r="AS1121" i="5" s="1"/>
  <c r="AO1121" i="5"/>
  <c r="AL1121" i="5"/>
  <c r="AD1121" i="5"/>
  <c r="AC1121" i="5"/>
  <c r="AB1121" i="5"/>
  <c r="AA1121" i="5"/>
  <c r="Z1121" i="5"/>
  <c r="X1121" i="5"/>
  <c r="Y1121" i="5" s="1"/>
  <c r="W1121" i="5"/>
  <c r="T1121" i="5"/>
  <c r="S1121" i="5"/>
  <c r="R1121" i="5"/>
  <c r="P1121" i="5"/>
  <c r="U1121" i="5" s="1"/>
  <c r="O1121" i="5"/>
  <c r="N1121" i="5"/>
  <c r="M1121" i="5"/>
  <c r="L1121" i="5"/>
  <c r="K1121" i="5"/>
  <c r="E1121" i="5"/>
  <c r="Q1121" i="5" s="1"/>
  <c r="BB1120" i="5"/>
  <c r="AY1120" i="5"/>
  <c r="AW1120" i="5"/>
  <c r="AX1120" i="5" s="1"/>
  <c r="AV1120" i="5"/>
  <c r="AS1120" i="5"/>
  <c r="AO1120" i="5"/>
  <c r="AL1120" i="5"/>
  <c r="AD1120" i="5"/>
  <c r="AC1120" i="5"/>
  <c r="AB1120" i="5"/>
  <c r="AA1120" i="5"/>
  <c r="Z1120" i="5"/>
  <c r="X1120" i="5"/>
  <c r="Y1120" i="5" s="1"/>
  <c r="W1120" i="5"/>
  <c r="T1120" i="5"/>
  <c r="S1120" i="5"/>
  <c r="R1120" i="5"/>
  <c r="P1120" i="5"/>
  <c r="U1120" i="5" s="1"/>
  <c r="O1120" i="5"/>
  <c r="N1120" i="5"/>
  <c r="M1120" i="5"/>
  <c r="L1120" i="5"/>
  <c r="K1120" i="5"/>
  <c r="E1120" i="5"/>
  <c r="Q1120" i="5" s="1"/>
  <c r="BB1119" i="5"/>
  <c r="AY1119" i="5"/>
  <c r="AW1119" i="5"/>
  <c r="AV1119" i="5"/>
  <c r="AS1119" i="5" s="1"/>
  <c r="AO1119" i="5"/>
  <c r="AL1119" i="5"/>
  <c r="AD1119" i="5"/>
  <c r="AC1119" i="5"/>
  <c r="AB1119" i="5"/>
  <c r="AA1119" i="5"/>
  <c r="X1119" i="5"/>
  <c r="Z1119" i="5" s="1"/>
  <c r="W1119" i="5"/>
  <c r="T1119" i="5"/>
  <c r="S1119" i="5"/>
  <c r="R1119" i="5"/>
  <c r="P1119" i="5"/>
  <c r="U1119" i="5" s="1"/>
  <c r="O1119" i="5"/>
  <c r="N1119" i="5"/>
  <c r="M1119" i="5"/>
  <c r="L1119" i="5"/>
  <c r="K1119" i="5"/>
  <c r="E1119" i="5"/>
  <c r="Q1119" i="5" s="1"/>
  <c r="BB1118" i="5"/>
  <c r="AY1118" i="5"/>
  <c r="AW1118" i="5"/>
  <c r="AV1118" i="5"/>
  <c r="AS1118" i="5" s="1"/>
  <c r="AO1118" i="5"/>
  <c r="AL1118" i="5"/>
  <c r="AD1118" i="5"/>
  <c r="AC1118" i="5"/>
  <c r="AB1118" i="5"/>
  <c r="AA1118" i="5"/>
  <c r="X1118" i="5"/>
  <c r="W1118" i="5"/>
  <c r="T1118" i="5"/>
  <c r="S1118" i="5"/>
  <c r="R1118" i="5"/>
  <c r="Q1118" i="5"/>
  <c r="P1118" i="5"/>
  <c r="U1118" i="5" s="1"/>
  <c r="O1118" i="5"/>
  <c r="N1118" i="5"/>
  <c r="M1118" i="5"/>
  <c r="L1118" i="5"/>
  <c r="K1118" i="5"/>
  <c r="E1118" i="5"/>
  <c r="BB1117" i="5"/>
  <c r="AY1117" i="5"/>
  <c r="AW1117" i="5"/>
  <c r="AV1117" i="5"/>
  <c r="AO1117" i="5"/>
  <c r="AL1117" i="5"/>
  <c r="AD1117" i="5"/>
  <c r="AC1117" i="5"/>
  <c r="AB1117" i="5"/>
  <c r="AA1117" i="5"/>
  <c r="X1117" i="5"/>
  <c r="Y1117" i="5" s="1"/>
  <c r="W1117" i="5"/>
  <c r="T1117" i="5"/>
  <c r="S1117" i="5"/>
  <c r="R1117" i="5"/>
  <c r="Q1117" i="5"/>
  <c r="P1117" i="5"/>
  <c r="O1117" i="5"/>
  <c r="N1117" i="5"/>
  <c r="U1117" i="5" s="1"/>
  <c r="M1117" i="5"/>
  <c r="L1117" i="5"/>
  <c r="K1117" i="5"/>
  <c r="E1117" i="5"/>
  <c r="BB1116" i="5"/>
  <c r="AY1116" i="5"/>
  <c r="AX1116" i="5"/>
  <c r="AW1116" i="5"/>
  <c r="AV1116" i="5"/>
  <c r="AS1116" i="5" s="1"/>
  <c r="AO1116" i="5"/>
  <c r="AL1116" i="5"/>
  <c r="AD1116" i="5"/>
  <c r="AC1116" i="5"/>
  <c r="AB1116" i="5"/>
  <c r="AA1116" i="5"/>
  <c r="X1116" i="5"/>
  <c r="Z1116" i="5" s="1"/>
  <c r="W1116" i="5"/>
  <c r="T1116" i="5"/>
  <c r="S1116" i="5"/>
  <c r="R1116" i="5"/>
  <c r="P1116" i="5"/>
  <c r="O1116" i="5"/>
  <c r="N1116" i="5"/>
  <c r="M1116" i="5"/>
  <c r="L1116" i="5"/>
  <c r="K1116" i="5"/>
  <c r="E1116" i="5"/>
  <c r="Q1116" i="5" s="1"/>
  <c r="BB1115" i="5"/>
  <c r="AY1115" i="5"/>
  <c r="AW1115" i="5"/>
  <c r="AX1115" i="5" s="1"/>
  <c r="AV1115" i="5"/>
  <c r="AS1115" i="5"/>
  <c r="AO1115" i="5"/>
  <c r="AL1115" i="5"/>
  <c r="AD1115" i="5"/>
  <c r="AC1115" i="5"/>
  <c r="AB1115" i="5"/>
  <c r="AA1115" i="5"/>
  <c r="X1115" i="5"/>
  <c r="W1115" i="5"/>
  <c r="T1115" i="5"/>
  <c r="S1115" i="5"/>
  <c r="R1115" i="5"/>
  <c r="P1115" i="5"/>
  <c r="U1115" i="5" s="1"/>
  <c r="O1115" i="5"/>
  <c r="N1115" i="5"/>
  <c r="M1115" i="5"/>
  <c r="L1115" i="5"/>
  <c r="K1115" i="5"/>
  <c r="E1115" i="5"/>
  <c r="Q1115" i="5" s="1"/>
  <c r="BB1114" i="5"/>
  <c r="AY1114" i="5"/>
  <c r="AW1114" i="5"/>
  <c r="AV1114" i="5"/>
  <c r="AX1114" i="5" s="1"/>
  <c r="AO1114" i="5"/>
  <c r="AL1114" i="5"/>
  <c r="AD1114" i="5"/>
  <c r="AC1114" i="5"/>
  <c r="AB1114" i="5"/>
  <c r="AA1114" i="5"/>
  <c r="X1114" i="5"/>
  <c r="Z1114" i="5" s="1"/>
  <c r="W1114" i="5"/>
  <c r="T1114" i="5"/>
  <c r="S1114" i="5"/>
  <c r="R1114" i="5"/>
  <c r="Q1114" i="5"/>
  <c r="P1114" i="5"/>
  <c r="O1114" i="5"/>
  <c r="N1114" i="5"/>
  <c r="M1114" i="5"/>
  <c r="L1114" i="5"/>
  <c r="K1114" i="5"/>
  <c r="E1114" i="5"/>
  <c r="BB1113" i="5"/>
  <c r="AY1113" i="5"/>
  <c r="AX1113" i="5"/>
  <c r="AW1113" i="5"/>
  <c r="AV1113" i="5"/>
  <c r="AS1113" i="5"/>
  <c r="AO1113" i="5"/>
  <c r="AL1113" i="5"/>
  <c r="AD1113" i="5"/>
  <c r="AC1113" i="5"/>
  <c r="AB1113" i="5"/>
  <c r="AA1113" i="5"/>
  <c r="Z1113" i="5"/>
  <c r="Y1113" i="5"/>
  <c r="X1113" i="5"/>
  <c r="W1113" i="5"/>
  <c r="T1113" i="5"/>
  <c r="S1113" i="5"/>
  <c r="R1113" i="5"/>
  <c r="P1113" i="5"/>
  <c r="U1113" i="5" s="1"/>
  <c r="O1113" i="5"/>
  <c r="N1113" i="5"/>
  <c r="M1113" i="5"/>
  <c r="L1113" i="5"/>
  <c r="K1113" i="5"/>
  <c r="E1113" i="5"/>
  <c r="Q1113" i="5" s="1"/>
  <c r="BB1112" i="5"/>
  <c r="AY1112" i="5"/>
  <c r="AW1112" i="5"/>
  <c r="AV1112" i="5"/>
  <c r="AS1112" i="5" s="1"/>
  <c r="AO1112" i="5"/>
  <c r="AL1112" i="5"/>
  <c r="AD1112" i="5"/>
  <c r="AC1112" i="5"/>
  <c r="AB1112" i="5"/>
  <c r="AA1112" i="5"/>
  <c r="Z1112" i="5"/>
  <c r="X1112" i="5"/>
  <c r="Y1112" i="5" s="1"/>
  <c r="W1112" i="5"/>
  <c r="T1112" i="5"/>
  <c r="S1112" i="5"/>
  <c r="R1112" i="5"/>
  <c r="Q1112" i="5"/>
  <c r="P1112" i="5"/>
  <c r="O1112" i="5"/>
  <c r="N1112" i="5"/>
  <c r="M1112" i="5"/>
  <c r="L1112" i="5"/>
  <c r="K1112" i="5"/>
  <c r="E1112" i="5"/>
  <c r="BB1111" i="5"/>
  <c r="AY1111" i="5"/>
  <c r="AW1111" i="5"/>
  <c r="AV1111" i="5"/>
  <c r="AS1111" i="5" s="1"/>
  <c r="AO1111" i="5"/>
  <c r="AL1111" i="5"/>
  <c r="AD1111" i="5"/>
  <c r="AC1111" i="5"/>
  <c r="AB1111" i="5"/>
  <c r="AA1111" i="5"/>
  <c r="X1111" i="5"/>
  <c r="W1111" i="5"/>
  <c r="T1111" i="5"/>
  <c r="S1111" i="5"/>
  <c r="R1111" i="5"/>
  <c r="P1111" i="5"/>
  <c r="O1111" i="5"/>
  <c r="N1111" i="5"/>
  <c r="M1111" i="5"/>
  <c r="L1111" i="5"/>
  <c r="K1111" i="5"/>
  <c r="E1111" i="5"/>
  <c r="Q1111" i="5" s="1"/>
  <c r="BB1110" i="5"/>
  <c r="AY1110" i="5"/>
  <c r="AX1110" i="5"/>
  <c r="AW1110" i="5"/>
  <c r="AV1110" i="5"/>
  <c r="AS1110" i="5" s="1"/>
  <c r="AO1110" i="5"/>
  <c r="AL1110" i="5"/>
  <c r="AD1110" i="5"/>
  <c r="AC1110" i="5"/>
  <c r="AB1110" i="5"/>
  <c r="AA1110" i="5"/>
  <c r="X1110" i="5"/>
  <c r="Z1110" i="5" s="1"/>
  <c r="W1110" i="5"/>
  <c r="T1110" i="5"/>
  <c r="S1110" i="5"/>
  <c r="R1110" i="5"/>
  <c r="Q1110" i="5"/>
  <c r="P1110" i="5"/>
  <c r="U1110" i="5" s="1"/>
  <c r="O1110" i="5"/>
  <c r="N1110" i="5"/>
  <c r="M1110" i="5"/>
  <c r="L1110" i="5"/>
  <c r="K1110" i="5"/>
  <c r="E1110" i="5"/>
  <c r="BB1109" i="5"/>
  <c r="AY1109" i="5"/>
  <c r="AW1109" i="5"/>
  <c r="AV1109" i="5"/>
  <c r="AS1109" i="5" s="1"/>
  <c r="AO1109" i="5"/>
  <c r="AL1109" i="5"/>
  <c r="AD1109" i="5"/>
  <c r="AC1109" i="5"/>
  <c r="AB1109" i="5"/>
  <c r="AA1109" i="5"/>
  <c r="Z1109" i="5"/>
  <c r="Y1109" i="5"/>
  <c r="X1109" i="5"/>
  <c r="W1109" i="5"/>
  <c r="U1109" i="5"/>
  <c r="T1109" i="5"/>
  <c r="S1109" i="5"/>
  <c r="R1109" i="5"/>
  <c r="P1109" i="5"/>
  <c r="O1109" i="5"/>
  <c r="N1109" i="5"/>
  <c r="M1109" i="5"/>
  <c r="L1109" i="5"/>
  <c r="K1109" i="5"/>
  <c r="E1109" i="5"/>
  <c r="Q1109" i="5" s="1"/>
  <c r="BB1108" i="5"/>
  <c r="AY1108" i="5"/>
  <c r="AW1108" i="5"/>
  <c r="AV1108" i="5"/>
  <c r="AO1108" i="5"/>
  <c r="AL1108" i="5"/>
  <c r="AD1108" i="5"/>
  <c r="AC1108" i="5"/>
  <c r="AB1108" i="5"/>
  <c r="AA1108" i="5"/>
  <c r="Y1108" i="5"/>
  <c r="X1108" i="5"/>
  <c r="Z1108" i="5" s="1"/>
  <c r="W1108" i="5"/>
  <c r="T1108" i="5"/>
  <c r="S1108" i="5"/>
  <c r="R1108" i="5"/>
  <c r="P1108" i="5"/>
  <c r="U1108" i="5" s="1"/>
  <c r="O1108" i="5"/>
  <c r="N1108" i="5"/>
  <c r="M1108" i="5"/>
  <c r="L1108" i="5"/>
  <c r="K1108" i="5"/>
  <c r="E1108" i="5"/>
  <c r="Q1108" i="5" s="1"/>
  <c r="BB1107" i="5"/>
  <c r="AY1107" i="5"/>
  <c r="AW1107" i="5"/>
  <c r="AV1107" i="5"/>
  <c r="AS1107" i="5" s="1"/>
  <c r="AO1107" i="5"/>
  <c r="AL1107" i="5"/>
  <c r="AD1107" i="5"/>
  <c r="AC1107" i="5"/>
  <c r="AB1107" i="5"/>
  <c r="AA1107" i="5"/>
  <c r="Y1107" i="5"/>
  <c r="X1107" i="5"/>
  <c r="Z1107" i="5" s="1"/>
  <c r="W1107" i="5"/>
  <c r="T1107" i="5"/>
  <c r="S1107" i="5"/>
  <c r="R1107" i="5"/>
  <c r="Q1107" i="5"/>
  <c r="P1107" i="5"/>
  <c r="U1107" i="5" s="1"/>
  <c r="O1107" i="5"/>
  <c r="N1107" i="5"/>
  <c r="M1107" i="5"/>
  <c r="L1107" i="5"/>
  <c r="K1107" i="5"/>
  <c r="E1107" i="5"/>
  <c r="BB1106" i="5"/>
  <c r="AY1106" i="5"/>
  <c r="AW1106" i="5"/>
  <c r="AV1106" i="5"/>
  <c r="AS1106" i="5"/>
  <c r="AO1106" i="5"/>
  <c r="AL1106" i="5"/>
  <c r="AD1106" i="5"/>
  <c r="AC1106" i="5"/>
  <c r="AB1106" i="5"/>
  <c r="AA1106" i="5"/>
  <c r="Y1106" i="5"/>
  <c r="X1106" i="5"/>
  <c r="Z1106" i="5" s="1"/>
  <c r="W1106" i="5"/>
  <c r="T1106" i="5"/>
  <c r="S1106" i="5"/>
  <c r="R1106" i="5"/>
  <c r="Q1106" i="5"/>
  <c r="P1106" i="5"/>
  <c r="O1106" i="5"/>
  <c r="N1106" i="5"/>
  <c r="M1106" i="5"/>
  <c r="L1106" i="5"/>
  <c r="K1106" i="5"/>
  <c r="E1106" i="5"/>
  <c r="BB1105" i="5"/>
  <c r="AY1105" i="5"/>
  <c r="AW1105" i="5"/>
  <c r="AV1105" i="5"/>
  <c r="AS1105" i="5" s="1"/>
  <c r="AO1105" i="5"/>
  <c r="AL1105" i="5"/>
  <c r="AD1105" i="5"/>
  <c r="AC1105" i="5"/>
  <c r="AB1105" i="5"/>
  <c r="AA1105" i="5"/>
  <c r="X1105" i="5"/>
  <c r="Z1105" i="5" s="1"/>
  <c r="W1105" i="5"/>
  <c r="U1105" i="5"/>
  <c r="T1105" i="5"/>
  <c r="S1105" i="5"/>
  <c r="R1105" i="5"/>
  <c r="P1105" i="5"/>
  <c r="O1105" i="5"/>
  <c r="N1105" i="5"/>
  <c r="M1105" i="5"/>
  <c r="L1105" i="5"/>
  <c r="K1105" i="5"/>
  <c r="E1105" i="5"/>
  <c r="Q1105" i="5" s="1"/>
  <c r="BB1104" i="5"/>
  <c r="AY1104" i="5"/>
  <c r="AW1104" i="5"/>
  <c r="AV1104" i="5"/>
  <c r="AX1104" i="5" s="1"/>
  <c r="AO1104" i="5"/>
  <c r="AL1104" i="5"/>
  <c r="AD1104" i="5"/>
  <c r="AC1104" i="5"/>
  <c r="AB1104" i="5"/>
  <c r="AA1104" i="5"/>
  <c r="X1104" i="5"/>
  <c r="W1104" i="5"/>
  <c r="T1104" i="5"/>
  <c r="S1104" i="5"/>
  <c r="R1104" i="5"/>
  <c r="P1104" i="5"/>
  <c r="U1104" i="5" s="1"/>
  <c r="O1104" i="5"/>
  <c r="N1104" i="5"/>
  <c r="M1104" i="5"/>
  <c r="L1104" i="5"/>
  <c r="K1104" i="5"/>
  <c r="E1104" i="5"/>
  <c r="Q1104" i="5" s="1"/>
  <c r="BB1103" i="5"/>
  <c r="AY1103" i="5"/>
  <c r="AW1103" i="5"/>
  <c r="AV1103" i="5"/>
  <c r="AX1103" i="5" s="1"/>
  <c r="AS1103" i="5"/>
  <c r="AO1103" i="5"/>
  <c r="AL1103" i="5"/>
  <c r="AD1103" i="5"/>
  <c r="AC1103" i="5"/>
  <c r="AB1103" i="5"/>
  <c r="AA1103" i="5"/>
  <c r="X1103" i="5"/>
  <c r="Y1103" i="5" s="1"/>
  <c r="W1103" i="5"/>
  <c r="T1103" i="5"/>
  <c r="S1103" i="5"/>
  <c r="R1103" i="5"/>
  <c r="P1103" i="5"/>
  <c r="O1103" i="5"/>
  <c r="N1103" i="5"/>
  <c r="M1103" i="5"/>
  <c r="L1103" i="5"/>
  <c r="K1103" i="5"/>
  <c r="E1103" i="5"/>
  <c r="Q1103" i="5" s="1"/>
  <c r="BB1102" i="5"/>
  <c r="AY1102" i="5"/>
  <c r="AW1102" i="5"/>
  <c r="AX1102" i="5" s="1"/>
  <c r="AV1102" i="5"/>
  <c r="AS1102" i="5" s="1"/>
  <c r="AO1102" i="5"/>
  <c r="AL1102" i="5"/>
  <c r="AD1102" i="5"/>
  <c r="AC1102" i="5"/>
  <c r="AB1102" i="5"/>
  <c r="AA1102" i="5"/>
  <c r="Z1102" i="5"/>
  <c r="Y1102" i="5"/>
  <c r="X1102" i="5"/>
  <c r="W1102" i="5"/>
  <c r="T1102" i="5"/>
  <c r="S1102" i="5"/>
  <c r="R1102" i="5"/>
  <c r="P1102" i="5"/>
  <c r="O1102" i="5"/>
  <c r="N1102" i="5"/>
  <c r="M1102" i="5"/>
  <c r="L1102" i="5"/>
  <c r="K1102" i="5"/>
  <c r="E1102" i="5"/>
  <c r="Q1102" i="5" s="1"/>
  <c r="BB1101" i="5"/>
  <c r="AY1101" i="5"/>
  <c r="AW1101" i="5"/>
  <c r="AX1101" i="5" s="1"/>
  <c r="AV1101" i="5"/>
  <c r="AS1101" i="5" s="1"/>
  <c r="AO1101" i="5"/>
  <c r="AL1101" i="5"/>
  <c r="AD1101" i="5"/>
  <c r="AC1101" i="5"/>
  <c r="AB1101" i="5"/>
  <c r="AA1101" i="5"/>
  <c r="X1101" i="5"/>
  <c r="W1101" i="5"/>
  <c r="T1101" i="5"/>
  <c r="S1101" i="5"/>
  <c r="R1101" i="5"/>
  <c r="P1101" i="5"/>
  <c r="O1101" i="5"/>
  <c r="N1101" i="5"/>
  <c r="M1101" i="5"/>
  <c r="L1101" i="5"/>
  <c r="K1101" i="5"/>
  <c r="E1101" i="5"/>
  <c r="Q1101" i="5" s="1"/>
  <c r="BB1100" i="5"/>
  <c r="AY1100" i="5"/>
  <c r="AW1100" i="5"/>
  <c r="AX1100" i="5" s="1"/>
  <c r="AV1100" i="5"/>
  <c r="AS1100" i="5"/>
  <c r="AO1100" i="5"/>
  <c r="AL1100" i="5"/>
  <c r="AD1100" i="5"/>
  <c r="AC1100" i="5"/>
  <c r="AB1100" i="5"/>
  <c r="AA1100" i="5"/>
  <c r="X1100" i="5"/>
  <c r="W1100" i="5"/>
  <c r="T1100" i="5"/>
  <c r="S1100" i="5"/>
  <c r="R1100" i="5"/>
  <c r="P1100" i="5"/>
  <c r="O1100" i="5"/>
  <c r="N1100" i="5"/>
  <c r="M1100" i="5"/>
  <c r="L1100" i="5"/>
  <c r="K1100" i="5"/>
  <c r="E1100" i="5"/>
  <c r="Q1100" i="5" s="1"/>
  <c r="BB1099" i="5"/>
  <c r="AY1099" i="5"/>
  <c r="AW1099" i="5"/>
  <c r="AX1099" i="5" s="1"/>
  <c r="AV1099" i="5"/>
  <c r="AS1099" i="5" s="1"/>
  <c r="AO1099" i="5"/>
  <c r="AL1099" i="5"/>
  <c r="AD1099" i="5"/>
  <c r="AC1099" i="5"/>
  <c r="AB1099" i="5"/>
  <c r="AA1099" i="5"/>
  <c r="Y1099" i="5"/>
  <c r="X1099" i="5"/>
  <c r="Z1099" i="5" s="1"/>
  <c r="W1099" i="5"/>
  <c r="T1099" i="5"/>
  <c r="S1099" i="5"/>
  <c r="R1099" i="5"/>
  <c r="Q1099" i="5"/>
  <c r="P1099" i="5"/>
  <c r="O1099" i="5"/>
  <c r="N1099" i="5"/>
  <c r="M1099" i="5"/>
  <c r="L1099" i="5"/>
  <c r="K1099" i="5"/>
  <c r="E1099" i="5"/>
  <c r="BB1098" i="5"/>
  <c r="AY1098" i="5"/>
  <c r="AW1098" i="5"/>
  <c r="AV1098" i="5"/>
  <c r="AS1098" i="5" s="1"/>
  <c r="AO1098" i="5"/>
  <c r="AL1098" i="5"/>
  <c r="AD1098" i="5"/>
  <c r="AC1098" i="5"/>
  <c r="AB1098" i="5"/>
  <c r="AA1098" i="5"/>
  <c r="X1098" i="5"/>
  <c r="W1098" i="5"/>
  <c r="T1098" i="5"/>
  <c r="S1098" i="5"/>
  <c r="R1098" i="5"/>
  <c r="P1098" i="5"/>
  <c r="O1098" i="5"/>
  <c r="N1098" i="5"/>
  <c r="U1098" i="5" s="1"/>
  <c r="M1098" i="5"/>
  <c r="L1098" i="5"/>
  <c r="K1098" i="5"/>
  <c r="E1098" i="5"/>
  <c r="Q1098" i="5" s="1"/>
  <c r="BB1097" i="5"/>
  <c r="AY1097" i="5"/>
  <c r="AW1097" i="5"/>
  <c r="AV1097" i="5"/>
  <c r="AS1097" i="5" s="1"/>
  <c r="AO1097" i="5"/>
  <c r="AL1097" i="5"/>
  <c r="AD1097" i="5"/>
  <c r="AC1097" i="5"/>
  <c r="AB1097" i="5"/>
  <c r="AA1097" i="5"/>
  <c r="X1097" i="5"/>
  <c r="Y1097" i="5" s="1"/>
  <c r="W1097" i="5"/>
  <c r="U1097" i="5"/>
  <c r="T1097" i="5"/>
  <c r="S1097" i="5"/>
  <c r="R1097" i="5"/>
  <c r="P1097" i="5"/>
  <c r="O1097" i="5"/>
  <c r="N1097" i="5"/>
  <c r="M1097" i="5"/>
  <c r="L1097" i="5"/>
  <c r="K1097" i="5"/>
  <c r="E1097" i="5"/>
  <c r="Q1097" i="5" s="1"/>
  <c r="BB1096" i="5"/>
  <c r="AY1096" i="5"/>
  <c r="AW1096" i="5"/>
  <c r="AV1096" i="5"/>
  <c r="AS1096" i="5" s="1"/>
  <c r="AO1096" i="5"/>
  <c r="AL1096" i="5"/>
  <c r="AD1096" i="5"/>
  <c r="AC1096" i="5"/>
  <c r="AB1096" i="5"/>
  <c r="AA1096" i="5"/>
  <c r="X1096" i="5"/>
  <c r="Y1096" i="5" s="1"/>
  <c r="W1096" i="5"/>
  <c r="T1096" i="5"/>
  <c r="S1096" i="5"/>
  <c r="R1096" i="5"/>
  <c r="Q1096" i="5"/>
  <c r="P1096" i="5"/>
  <c r="U1096" i="5" s="1"/>
  <c r="O1096" i="5"/>
  <c r="N1096" i="5"/>
  <c r="M1096" i="5"/>
  <c r="L1096" i="5"/>
  <c r="K1096" i="5"/>
  <c r="E1096" i="5"/>
  <c r="BB1095" i="5"/>
  <c r="AY1095" i="5"/>
  <c r="AW1095" i="5"/>
  <c r="AV1095" i="5"/>
  <c r="AX1095" i="5" s="1"/>
  <c r="AO1095" i="5"/>
  <c r="AL1095" i="5"/>
  <c r="AD1095" i="5"/>
  <c r="AC1095" i="5"/>
  <c r="AB1095" i="5"/>
  <c r="AA1095" i="5"/>
  <c r="Z1095" i="5"/>
  <c r="X1095" i="5"/>
  <c r="Y1095" i="5" s="1"/>
  <c r="W1095" i="5"/>
  <c r="T1095" i="5"/>
  <c r="S1095" i="5"/>
  <c r="R1095" i="5"/>
  <c r="P1095" i="5"/>
  <c r="O1095" i="5"/>
  <c r="N1095" i="5"/>
  <c r="M1095" i="5"/>
  <c r="L1095" i="5"/>
  <c r="K1095" i="5"/>
  <c r="E1095" i="5"/>
  <c r="Q1095" i="5" s="1"/>
  <c r="BB1094" i="5"/>
  <c r="AY1094" i="5"/>
  <c r="AW1094" i="5"/>
  <c r="AX1094" i="5" s="1"/>
  <c r="AV1094" i="5"/>
  <c r="AS1094" i="5"/>
  <c r="AO1094" i="5"/>
  <c r="AL1094" i="5"/>
  <c r="AD1094" i="5"/>
  <c r="AC1094" i="5"/>
  <c r="AB1094" i="5"/>
  <c r="AA1094" i="5"/>
  <c r="X1094" i="5"/>
  <c r="Z1094" i="5" s="1"/>
  <c r="W1094" i="5"/>
  <c r="T1094" i="5"/>
  <c r="S1094" i="5"/>
  <c r="R1094" i="5"/>
  <c r="P1094" i="5"/>
  <c r="O1094" i="5"/>
  <c r="N1094" i="5"/>
  <c r="U1094" i="5" s="1"/>
  <c r="M1094" i="5"/>
  <c r="L1094" i="5"/>
  <c r="K1094" i="5"/>
  <c r="E1094" i="5"/>
  <c r="Q1094" i="5" s="1"/>
  <c r="BB1093" i="5"/>
  <c r="AY1093" i="5"/>
  <c r="AW1093" i="5"/>
  <c r="AV1093" i="5"/>
  <c r="AS1093" i="5" s="1"/>
  <c r="AO1093" i="5"/>
  <c r="AL1093" i="5"/>
  <c r="AD1093" i="5"/>
  <c r="AC1093" i="5"/>
  <c r="AB1093" i="5"/>
  <c r="AA1093" i="5"/>
  <c r="X1093" i="5"/>
  <c r="W1093" i="5"/>
  <c r="T1093" i="5"/>
  <c r="S1093" i="5"/>
  <c r="R1093" i="5"/>
  <c r="P1093" i="5"/>
  <c r="O1093" i="5"/>
  <c r="N1093" i="5"/>
  <c r="M1093" i="5"/>
  <c r="L1093" i="5"/>
  <c r="K1093" i="5"/>
  <c r="E1093" i="5"/>
  <c r="Q1093" i="5" s="1"/>
  <c r="BB1092" i="5"/>
  <c r="AY1092" i="5"/>
  <c r="AW1092" i="5"/>
  <c r="AV1092" i="5"/>
  <c r="AS1092" i="5" s="1"/>
  <c r="AO1092" i="5"/>
  <c r="AL1092" i="5"/>
  <c r="AD1092" i="5"/>
  <c r="AC1092" i="5"/>
  <c r="AB1092" i="5"/>
  <c r="AA1092" i="5"/>
  <c r="X1092" i="5"/>
  <c r="W1092" i="5"/>
  <c r="T1092" i="5"/>
  <c r="T1631" i="5" s="1"/>
  <c r="S1092" i="5"/>
  <c r="R1092" i="5"/>
  <c r="P1092" i="5"/>
  <c r="U1092" i="5" s="1"/>
  <c r="O1092" i="5"/>
  <c r="N1092" i="5"/>
  <c r="M1092" i="5"/>
  <c r="L1092" i="5"/>
  <c r="K1092" i="5"/>
  <c r="E1092" i="5"/>
  <c r="Q1092" i="5" s="1"/>
  <c r="BB1091" i="5"/>
  <c r="AY1091" i="5"/>
  <c r="AW1091" i="5"/>
  <c r="AV1091" i="5"/>
  <c r="AS1091" i="5"/>
  <c r="AO1091" i="5"/>
  <c r="AL1091" i="5"/>
  <c r="AD1091" i="5"/>
  <c r="AC1091" i="5"/>
  <c r="AB1091" i="5"/>
  <c r="AA1091" i="5"/>
  <c r="X1091" i="5"/>
  <c r="Z1091" i="5" s="1"/>
  <c r="W1091" i="5"/>
  <c r="T1091" i="5"/>
  <c r="S1091" i="5"/>
  <c r="R1091" i="5"/>
  <c r="P1091" i="5"/>
  <c r="U1091" i="5" s="1"/>
  <c r="O1091" i="5"/>
  <c r="N1091" i="5"/>
  <c r="M1091" i="5"/>
  <c r="L1091" i="5"/>
  <c r="K1091" i="5"/>
  <c r="E1091" i="5"/>
  <c r="Q1091" i="5" s="1"/>
  <c r="BB1090" i="5"/>
  <c r="AY1090" i="5"/>
  <c r="AW1090" i="5"/>
  <c r="AV1090" i="5"/>
  <c r="AX1090" i="5" s="1"/>
  <c r="AO1090" i="5"/>
  <c r="AL1090" i="5"/>
  <c r="AD1090" i="5"/>
  <c r="AC1090" i="5"/>
  <c r="AB1090" i="5"/>
  <c r="AA1090" i="5"/>
  <c r="Z1090" i="5"/>
  <c r="X1090" i="5"/>
  <c r="Y1090" i="5" s="1"/>
  <c r="W1090" i="5"/>
  <c r="T1090" i="5"/>
  <c r="S1090" i="5"/>
  <c r="R1090" i="5"/>
  <c r="P1090" i="5"/>
  <c r="O1090" i="5"/>
  <c r="N1090" i="5"/>
  <c r="M1090" i="5"/>
  <c r="L1090" i="5"/>
  <c r="K1090" i="5"/>
  <c r="E1090" i="5"/>
  <c r="Q1090" i="5" s="1"/>
  <c r="BB1089" i="5"/>
  <c r="AY1089" i="5"/>
  <c r="AW1089" i="5"/>
  <c r="AV1089" i="5"/>
  <c r="AS1089" i="5"/>
  <c r="AO1089" i="5"/>
  <c r="AL1089" i="5"/>
  <c r="AD1089" i="5"/>
  <c r="AC1089" i="5"/>
  <c r="AB1089" i="5"/>
  <c r="AA1089" i="5"/>
  <c r="X1089" i="5"/>
  <c r="W1089" i="5"/>
  <c r="T1089" i="5"/>
  <c r="S1089" i="5"/>
  <c r="R1089" i="5"/>
  <c r="P1089" i="5"/>
  <c r="O1089" i="5"/>
  <c r="N1089" i="5"/>
  <c r="M1089" i="5"/>
  <c r="L1089" i="5"/>
  <c r="K1089" i="5"/>
  <c r="E1089" i="5"/>
  <c r="Q1089" i="5" s="1"/>
  <c r="BB1088" i="5"/>
  <c r="AY1088" i="5"/>
  <c r="AW1088" i="5"/>
  <c r="AX1088" i="5" s="1"/>
  <c r="AV1088" i="5"/>
  <c r="AS1088" i="5" s="1"/>
  <c r="AO1088" i="5"/>
  <c r="AL1088" i="5"/>
  <c r="AD1088" i="5"/>
  <c r="AC1088" i="5"/>
  <c r="AB1088" i="5"/>
  <c r="AA1088" i="5"/>
  <c r="X1088" i="5"/>
  <c r="W1088" i="5"/>
  <c r="T1088" i="5"/>
  <c r="S1088" i="5"/>
  <c r="R1088" i="5"/>
  <c r="P1088" i="5"/>
  <c r="U1088" i="5" s="1"/>
  <c r="O1088" i="5"/>
  <c r="N1088" i="5"/>
  <c r="M1088" i="5"/>
  <c r="L1088" i="5"/>
  <c r="K1088" i="5"/>
  <c r="E1088" i="5"/>
  <c r="Q1088" i="5" s="1"/>
  <c r="BB1087" i="5"/>
  <c r="AY1087" i="5"/>
  <c r="AW1087" i="5"/>
  <c r="AV1087" i="5"/>
  <c r="AS1087" i="5" s="1"/>
  <c r="AO1087" i="5"/>
  <c r="AL1087" i="5"/>
  <c r="AD1087" i="5"/>
  <c r="AC1087" i="5"/>
  <c r="AB1087" i="5"/>
  <c r="AA1087" i="5"/>
  <c r="X1087" i="5"/>
  <c r="Z1087" i="5" s="1"/>
  <c r="W1087" i="5"/>
  <c r="T1087" i="5"/>
  <c r="S1087" i="5"/>
  <c r="R1087" i="5"/>
  <c r="P1087" i="5"/>
  <c r="U1087" i="5" s="1"/>
  <c r="O1087" i="5"/>
  <c r="N1087" i="5"/>
  <c r="M1087" i="5"/>
  <c r="L1087" i="5"/>
  <c r="K1087" i="5"/>
  <c r="E1087" i="5"/>
  <c r="Q1087" i="5" s="1"/>
  <c r="BB1086" i="5"/>
  <c r="AY1086" i="5"/>
  <c r="AW1086" i="5"/>
  <c r="AV1086" i="5"/>
  <c r="AS1086" i="5" s="1"/>
  <c r="AO1086" i="5"/>
  <c r="AL1086" i="5"/>
  <c r="AD1086" i="5"/>
  <c r="AC1086" i="5"/>
  <c r="AB1086" i="5"/>
  <c r="AA1086" i="5"/>
  <c r="Z1086" i="5"/>
  <c r="X1086" i="5"/>
  <c r="Y1086" i="5" s="1"/>
  <c r="W1086" i="5"/>
  <c r="T1086" i="5"/>
  <c r="S1086" i="5"/>
  <c r="R1086" i="5"/>
  <c r="P1086" i="5"/>
  <c r="O1086" i="5"/>
  <c r="N1086" i="5"/>
  <c r="M1086" i="5"/>
  <c r="L1086" i="5"/>
  <c r="K1086" i="5"/>
  <c r="E1086" i="5"/>
  <c r="Q1086" i="5" s="1"/>
  <c r="BB1085" i="5"/>
  <c r="AY1085" i="5"/>
  <c r="AW1085" i="5"/>
  <c r="AV1085" i="5"/>
  <c r="AS1085" i="5" s="1"/>
  <c r="AO1085" i="5"/>
  <c r="AL1085" i="5"/>
  <c r="AD1085" i="5"/>
  <c r="AC1085" i="5"/>
  <c r="AB1085" i="5"/>
  <c r="AA1085" i="5"/>
  <c r="X1085" i="5"/>
  <c r="Z1085" i="5" s="1"/>
  <c r="W1085" i="5"/>
  <c r="T1085" i="5"/>
  <c r="S1085" i="5"/>
  <c r="R1085" i="5"/>
  <c r="P1085" i="5"/>
  <c r="O1085" i="5"/>
  <c r="N1085" i="5"/>
  <c r="U1085" i="5" s="1"/>
  <c r="M1085" i="5"/>
  <c r="L1085" i="5"/>
  <c r="K1085" i="5"/>
  <c r="E1085" i="5"/>
  <c r="Q1085" i="5" s="1"/>
  <c r="BB1084" i="5"/>
  <c r="AY1084" i="5"/>
  <c r="AW1084" i="5"/>
  <c r="AV1084" i="5"/>
  <c r="AX1084" i="5" s="1"/>
  <c r="AS1084" i="5"/>
  <c r="AO1084" i="5"/>
  <c r="AL1084" i="5"/>
  <c r="AD1084" i="5"/>
  <c r="AC1084" i="5"/>
  <c r="AB1084" i="5"/>
  <c r="AA1084" i="5"/>
  <c r="Z1084" i="5"/>
  <c r="X1084" i="5"/>
  <c r="Y1084" i="5" s="1"/>
  <c r="W1084" i="5"/>
  <c r="T1084" i="5"/>
  <c r="S1084" i="5"/>
  <c r="R1084" i="5"/>
  <c r="P1084" i="5"/>
  <c r="O1084" i="5"/>
  <c r="N1084" i="5"/>
  <c r="M1084" i="5"/>
  <c r="L1084" i="5"/>
  <c r="K1084" i="5"/>
  <c r="E1084" i="5"/>
  <c r="Q1084" i="5" s="1"/>
  <c r="BB1083" i="5"/>
  <c r="AY1083" i="5"/>
  <c r="AW1083" i="5"/>
  <c r="AX1083" i="5" s="1"/>
  <c r="AV1083" i="5"/>
  <c r="AS1083" i="5" s="1"/>
  <c r="AO1083" i="5"/>
  <c r="AL1083" i="5"/>
  <c r="AD1083" i="5"/>
  <c r="AC1083" i="5"/>
  <c r="AB1083" i="5"/>
  <c r="AA1083" i="5"/>
  <c r="X1083" i="5"/>
  <c r="Z1083" i="5" s="1"/>
  <c r="W1083" i="5"/>
  <c r="U1083" i="5"/>
  <c r="T1083" i="5"/>
  <c r="S1083" i="5"/>
  <c r="R1083" i="5"/>
  <c r="P1083" i="5"/>
  <c r="O1083" i="5"/>
  <c r="N1083" i="5"/>
  <c r="M1083" i="5"/>
  <c r="L1083" i="5"/>
  <c r="K1083" i="5"/>
  <c r="E1083" i="5"/>
  <c r="Q1083" i="5" s="1"/>
  <c r="BB1082" i="5"/>
  <c r="AY1082" i="5"/>
  <c r="AW1082" i="5"/>
  <c r="AV1082" i="5"/>
  <c r="AX1082" i="5" s="1"/>
  <c r="AO1082" i="5"/>
  <c r="AL1082" i="5"/>
  <c r="AD1082" i="5"/>
  <c r="AC1082" i="5"/>
  <c r="AB1082" i="5"/>
  <c r="AA1082" i="5"/>
  <c r="X1082" i="5"/>
  <c r="W1082" i="5"/>
  <c r="T1082" i="5"/>
  <c r="S1082" i="5"/>
  <c r="R1082" i="5"/>
  <c r="P1082" i="5"/>
  <c r="U1082" i="5" s="1"/>
  <c r="O1082" i="5"/>
  <c r="N1082" i="5"/>
  <c r="M1082" i="5"/>
  <c r="L1082" i="5"/>
  <c r="K1082" i="5"/>
  <c r="E1082" i="5"/>
  <c r="Q1082" i="5" s="1"/>
  <c r="BB1081" i="5"/>
  <c r="AY1081" i="5"/>
  <c r="AW1081" i="5"/>
  <c r="AX1081" i="5" s="1"/>
  <c r="AV1081" i="5"/>
  <c r="AS1081" i="5" s="1"/>
  <c r="AO1081" i="5"/>
  <c r="AL1081" i="5"/>
  <c r="AD1081" i="5"/>
  <c r="AC1081" i="5"/>
  <c r="AB1081" i="5"/>
  <c r="AA1081" i="5"/>
  <c r="Z1081" i="5"/>
  <c r="Y1081" i="5"/>
  <c r="X1081" i="5"/>
  <c r="W1081" i="5"/>
  <c r="T1081" i="5"/>
  <c r="S1081" i="5"/>
  <c r="R1081" i="5"/>
  <c r="P1081" i="5"/>
  <c r="O1081" i="5"/>
  <c r="N1081" i="5"/>
  <c r="M1081" i="5"/>
  <c r="L1081" i="5"/>
  <c r="K1081" i="5"/>
  <c r="E1081" i="5"/>
  <c r="Q1081" i="5" s="1"/>
  <c r="BB1080" i="5"/>
  <c r="AY1080" i="5"/>
  <c r="AW1080" i="5"/>
  <c r="AV1080" i="5"/>
  <c r="AS1080" i="5"/>
  <c r="AO1080" i="5"/>
  <c r="AL1080" i="5"/>
  <c r="AD1080" i="5"/>
  <c r="AC1080" i="5"/>
  <c r="AB1080" i="5"/>
  <c r="AA1080" i="5"/>
  <c r="Y1080" i="5"/>
  <c r="X1080" i="5"/>
  <c r="Z1080" i="5" s="1"/>
  <c r="W1080" i="5"/>
  <c r="T1080" i="5"/>
  <c r="S1080" i="5"/>
  <c r="R1080" i="5"/>
  <c r="Q1080" i="5"/>
  <c r="P1080" i="5"/>
  <c r="O1080" i="5"/>
  <c r="N1080" i="5"/>
  <c r="M1080" i="5"/>
  <c r="L1080" i="5"/>
  <c r="K1080" i="5"/>
  <c r="E1080" i="5"/>
  <c r="BB1079" i="5"/>
  <c r="AY1079" i="5"/>
  <c r="AW1079" i="5"/>
  <c r="AV1079" i="5"/>
  <c r="AS1079" i="5" s="1"/>
  <c r="AO1079" i="5"/>
  <c r="AL1079" i="5"/>
  <c r="AD1079" i="5"/>
  <c r="AC1079" i="5"/>
  <c r="AB1079" i="5"/>
  <c r="AA1079" i="5"/>
  <c r="X1079" i="5"/>
  <c r="Y1079" i="5" s="1"/>
  <c r="W1079" i="5"/>
  <c r="T1079" i="5"/>
  <c r="S1079" i="5"/>
  <c r="R1079" i="5"/>
  <c r="Q1079" i="5"/>
  <c r="P1079" i="5"/>
  <c r="O1079" i="5"/>
  <c r="N1079" i="5"/>
  <c r="M1079" i="5"/>
  <c r="L1079" i="5"/>
  <c r="K1079" i="5"/>
  <c r="E1079" i="5"/>
  <c r="BB1078" i="5"/>
  <c r="AY1078" i="5"/>
  <c r="AW1078" i="5"/>
  <c r="AX1078" i="5" s="1"/>
  <c r="AV1078" i="5"/>
  <c r="AS1078" i="5" s="1"/>
  <c r="AO1078" i="5"/>
  <c r="AL1078" i="5"/>
  <c r="AD1078" i="5"/>
  <c r="AC1078" i="5"/>
  <c r="AB1078" i="5"/>
  <c r="AA1078" i="5"/>
  <c r="Z1078" i="5"/>
  <c r="X1078" i="5"/>
  <c r="Y1078" i="5" s="1"/>
  <c r="W1078" i="5"/>
  <c r="U1078" i="5"/>
  <c r="T1078" i="5"/>
  <c r="S1078" i="5"/>
  <c r="R1078" i="5"/>
  <c r="P1078" i="5"/>
  <c r="O1078" i="5"/>
  <c r="N1078" i="5"/>
  <c r="M1078" i="5"/>
  <c r="L1078" i="5"/>
  <c r="K1078" i="5"/>
  <c r="E1078" i="5"/>
  <c r="Q1078" i="5" s="1"/>
  <c r="BB1077" i="5"/>
  <c r="AY1077" i="5"/>
  <c r="AW1077" i="5"/>
  <c r="AV1077" i="5"/>
  <c r="AS1077" i="5" s="1"/>
  <c r="AO1077" i="5"/>
  <c r="AL1077" i="5"/>
  <c r="AD1077" i="5"/>
  <c r="AC1077" i="5"/>
  <c r="AB1077" i="5"/>
  <c r="AA1077" i="5"/>
  <c r="Z1077" i="5"/>
  <c r="Y1077" i="5"/>
  <c r="X1077" i="5"/>
  <c r="W1077" i="5"/>
  <c r="T1077" i="5"/>
  <c r="S1077" i="5"/>
  <c r="R1077" i="5"/>
  <c r="P1077" i="5"/>
  <c r="O1077" i="5"/>
  <c r="N1077" i="5"/>
  <c r="M1077" i="5"/>
  <c r="L1077" i="5"/>
  <c r="K1077" i="5"/>
  <c r="E1077" i="5"/>
  <c r="Q1077" i="5" s="1"/>
  <c r="BB1076" i="5"/>
  <c r="AY1076" i="5"/>
  <c r="AW1076" i="5"/>
  <c r="AV1076" i="5"/>
  <c r="AS1076" i="5"/>
  <c r="AO1076" i="5"/>
  <c r="AL1076" i="5"/>
  <c r="AD1076" i="5"/>
  <c r="AC1076" i="5"/>
  <c r="AB1076" i="5"/>
  <c r="AA1076" i="5"/>
  <c r="Y1076" i="5"/>
  <c r="X1076" i="5"/>
  <c r="Z1076" i="5" s="1"/>
  <c r="W1076" i="5"/>
  <c r="T1076" i="5"/>
  <c r="S1076" i="5"/>
  <c r="R1076" i="5"/>
  <c r="P1076" i="5"/>
  <c r="O1076" i="5"/>
  <c r="N1076" i="5"/>
  <c r="M1076" i="5"/>
  <c r="L1076" i="5"/>
  <c r="K1076" i="5"/>
  <c r="E1076" i="5"/>
  <c r="Q1076" i="5" s="1"/>
  <c r="BB1075" i="5"/>
  <c r="AY1075" i="5"/>
  <c r="AW1075" i="5"/>
  <c r="AX1075" i="5" s="1"/>
  <c r="AV1075" i="5"/>
  <c r="AS1075" i="5" s="1"/>
  <c r="AO1075" i="5"/>
  <c r="AL1075" i="5"/>
  <c r="AD1075" i="5"/>
  <c r="AC1075" i="5"/>
  <c r="AB1075" i="5"/>
  <c r="AA1075" i="5"/>
  <c r="X1075" i="5"/>
  <c r="Z1075" i="5" s="1"/>
  <c r="W1075" i="5"/>
  <c r="T1075" i="5"/>
  <c r="S1075" i="5"/>
  <c r="R1075" i="5"/>
  <c r="P1075" i="5"/>
  <c r="O1075" i="5"/>
  <c r="N1075" i="5"/>
  <c r="M1075" i="5"/>
  <c r="L1075" i="5"/>
  <c r="K1075" i="5"/>
  <c r="E1075" i="5"/>
  <c r="Q1075" i="5" s="1"/>
  <c r="BB1074" i="5"/>
  <c r="AY1074" i="5"/>
  <c r="AW1074" i="5"/>
  <c r="AX1074" i="5" s="1"/>
  <c r="AV1074" i="5"/>
  <c r="AS1074" i="5" s="1"/>
  <c r="AO1074" i="5"/>
  <c r="AL1074" i="5"/>
  <c r="AD1074" i="5"/>
  <c r="AC1074" i="5"/>
  <c r="AB1074" i="5"/>
  <c r="AA1074" i="5"/>
  <c r="Z1074" i="5"/>
  <c r="Y1074" i="5"/>
  <c r="X1074" i="5"/>
  <c r="W1074" i="5"/>
  <c r="T1074" i="5"/>
  <c r="S1074" i="5"/>
  <c r="R1074" i="5"/>
  <c r="P1074" i="5"/>
  <c r="O1074" i="5"/>
  <c r="N1074" i="5"/>
  <c r="M1074" i="5"/>
  <c r="L1074" i="5"/>
  <c r="K1074" i="5"/>
  <c r="E1074" i="5"/>
  <c r="Q1074" i="5" s="1"/>
  <c r="BB1073" i="5"/>
  <c r="AY1073" i="5"/>
  <c r="AW1073" i="5"/>
  <c r="AV1073" i="5"/>
  <c r="AX1073" i="5" s="1"/>
  <c r="AO1073" i="5"/>
  <c r="AL1073" i="5"/>
  <c r="AD1073" i="5"/>
  <c r="AC1073" i="5"/>
  <c r="AB1073" i="5"/>
  <c r="AA1073" i="5"/>
  <c r="X1073" i="5"/>
  <c r="Z1073" i="5" s="1"/>
  <c r="W1073" i="5"/>
  <c r="T1073" i="5"/>
  <c r="S1073" i="5"/>
  <c r="R1073" i="5"/>
  <c r="P1073" i="5"/>
  <c r="O1073" i="5"/>
  <c r="N1073" i="5"/>
  <c r="U1073" i="5" s="1"/>
  <c r="M1073" i="5"/>
  <c r="L1073" i="5"/>
  <c r="K1073" i="5"/>
  <c r="E1073" i="5"/>
  <c r="Q1073" i="5" s="1"/>
  <c r="BB1072" i="5"/>
  <c r="AY1072" i="5"/>
  <c r="AW1072" i="5"/>
  <c r="AV1072" i="5"/>
  <c r="AX1072" i="5" s="1"/>
  <c r="AS1072" i="5"/>
  <c r="AO1072" i="5"/>
  <c r="AL1072" i="5"/>
  <c r="AD1072" i="5"/>
  <c r="AC1072" i="5"/>
  <c r="AB1072" i="5"/>
  <c r="AA1072" i="5"/>
  <c r="X1072" i="5"/>
  <c r="W1072" i="5"/>
  <c r="T1072" i="5"/>
  <c r="S1072" i="5"/>
  <c r="R1072" i="5"/>
  <c r="P1072" i="5"/>
  <c r="O1072" i="5"/>
  <c r="N1072" i="5"/>
  <c r="M1072" i="5"/>
  <c r="L1072" i="5"/>
  <c r="K1072" i="5"/>
  <c r="E1072" i="5"/>
  <c r="Q1072" i="5" s="1"/>
  <c r="BB1071" i="5"/>
  <c r="AY1071" i="5"/>
  <c r="AW1071" i="5"/>
  <c r="AX1071" i="5" s="1"/>
  <c r="AV1071" i="5"/>
  <c r="AS1071" i="5" s="1"/>
  <c r="AO1071" i="5"/>
  <c r="AL1071" i="5"/>
  <c r="AD1071" i="5"/>
  <c r="AC1071" i="5"/>
  <c r="AB1071" i="5"/>
  <c r="AA1071" i="5"/>
  <c r="X1071" i="5"/>
  <c r="W1071" i="5"/>
  <c r="T1071" i="5"/>
  <c r="S1071" i="5"/>
  <c r="R1071" i="5"/>
  <c r="Q1071" i="5"/>
  <c r="P1071" i="5"/>
  <c r="O1071" i="5"/>
  <c r="N1071" i="5"/>
  <c r="M1071" i="5"/>
  <c r="L1071" i="5"/>
  <c r="K1071" i="5"/>
  <c r="E1071" i="5"/>
  <c r="BB1070" i="5"/>
  <c r="AY1070" i="5"/>
  <c r="AW1070" i="5"/>
  <c r="AV1070" i="5"/>
  <c r="AO1070" i="5"/>
  <c r="AL1070" i="5"/>
  <c r="AD1070" i="5"/>
  <c r="AC1070" i="5"/>
  <c r="AB1070" i="5"/>
  <c r="AA1070" i="5"/>
  <c r="X1070" i="5"/>
  <c r="Z1070" i="5" s="1"/>
  <c r="W1070" i="5"/>
  <c r="U1070" i="5"/>
  <c r="T1070" i="5"/>
  <c r="S1070" i="5"/>
  <c r="R1070" i="5"/>
  <c r="Q1070" i="5"/>
  <c r="P1070" i="5"/>
  <c r="O1070" i="5"/>
  <c r="N1070" i="5"/>
  <c r="M1070" i="5"/>
  <c r="L1070" i="5"/>
  <c r="K1070" i="5"/>
  <c r="E1070" i="5"/>
  <c r="BB1069" i="5"/>
  <c r="AY1069" i="5"/>
  <c r="AW1069" i="5"/>
  <c r="AV1069" i="5"/>
  <c r="AO1069" i="5"/>
  <c r="AL1069" i="5"/>
  <c r="AD1069" i="5"/>
  <c r="AC1069" i="5"/>
  <c r="AB1069" i="5"/>
  <c r="AA1069" i="5"/>
  <c r="X1069" i="5"/>
  <c r="W1069" i="5"/>
  <c r="T1069" i="5"/>
  <c r="S1069" i="5"/>
  <c r="R1069" i="5"/>
  <c r="Q1069" i="5"/>
  <c r="P1069" i="5"/>
  <c r="O1069" i="5"/>
  <c r="N1069" i="5"/>
  <c r="M1069" i="5"/>
  <c r="L1069" i="5"/>
  <c r="K1069" i="5"/>
  <c r="E1069" i="5"/>
  <c r="BB1068" i="5"/>
  <c r="AY1068" i="5"/>
  <c r="AW1068" i="5"/>
  <c r="AX1068" i="5" s="1"/>
  <c r="AV1068" i="5"/>
  <c r="AS1068" i="5"/>
  <c r="AO1068" i="5"/>
  <c r="AL1068" i="5"/>
  <c r="AD1068" i="5"/>
  <c r="AC1068" i="5"/>
  <c r="AB1068" i="5"/>
  <c r="AA1068" i="5"/>
  <c r="X1068" i="5"/>
  <c r="Y1068" i="5" s="1"/>
  <c r="W1068" i="5"/>
  <c r="T1068" i="5"/>
  <c r="S1068" i="5"/>
  <c r="R1068" i="5"/>
  <c r="P1068" i="5"/>
  <c r="O1068" i="5"/>
  <c r="N1068" i="5"/>
  <c r="M1068" i="5"/>
  <c r="L1068" i="5"/>
  <c r="K1068" i="5"/>
  <c r="E1068" i="5"/>
  <c r="Q1068" i="5" s="1"/>
  <c r="BB1067" i="5"/>
  <c r="AY1067" i="5"/>
  <c r="AW1067" i="5"/>
  <c r="AV1067" i="5"/>
  <c r="AS1067" i="5" s="1"/>
  <c r="AO1067" i="5"/>
  <c r="AL1067" i="5"/>
  <c r="AD1067" i="5"/>
  <c r="AC1067" i="5"/>
  <c r="AB1067" i="5"/>
  <c r="AA1067" i="5"/>
  <c r="X1067" i="5"/>
  <c r="Z1067" i="5" s="1"/>
  <c r="W1067" i="5"/>
  <c r="T1067" i="5"/>
  <c r="S1067" i="5"/>
  <c r="R1067" i="5"/>
  <c r="P1067" i="5"/>
  <c r="O1067" i="5"/>
  <c r="N1067" i="5"/>
  <c r="M1067" i="5"/>
  <c r="L1067" i="5"/>
  <c r="K1067" i="5"/>
  <c r="E1067" i="5"/>
  <c r="Q1067" i="5" s="1"/>
  <c r="BB1066" i="5"/>
  <c r="AY1066" i="5"/>
  <c r="AW1066" i="5"/>
  <c r="AV1066" i="5"/>
  <c r="AS1066" i="5" s="1"/>
  <c r="AO1066" i="5"/>
  <c r="AL1066" i="5"/>
  <c r="AD1066" i="5"/>
  <c r="AC1066" i="5"/>
  <c r="AB1066" i="5"/>
  <c r="AA1066" i="5"/>
  <c r="X1066" i="5"/>
  <c r="W1066" i="5"/>
  <c r="T1066" i="5"/>
  <c r="S1066" i="5"/>
  <c r="R1066" i="5"/>
  <c r="Q1066" i="5"/>
  <c r="P1066" i="5"/>
  <c r="O1066" i="5"/>
  <c r="N1066" i="5"/>
  <c r="U1066" i="5" s="1"/>
  <c r="M1066" i="5"/>
  <c r="L1066" i="5"/>
  <c r="K1066" i="5"/>
  <c r="E1066" i="5"/>
  <c r="BB1065" i="5"/>
  <c r="AY1065" i="5"/>
  <c r="AW1065" i="5"/>
  <c r="AV1065" i="5"/>
  <c r="AS1065" i="5" s="1"/>
  <c r="AO1065" i="5"/>
  <c r="AL1065" i="5"/>
  <c r="AD1065" i="5"/>
  <c r="AC1065" i="5"/>
  <c r="AB1065" i="5"/>
  <c r="AA1065" i="5"/>
  <c r="X1065" i="5"/>
  <c r="Z1065" i="5" s="1"/>
  <c r="W1065" i="5"/>
  <c r="T1065" i="5"/>
  <c r="S1065" i="5"/>
  <c r="R1065" i="5"/>
  <c r="P1065" i="5"/>
  <c r="O1065" i="5"/>
  <c r="N1065" i="5"/>
  <c r="U1065" i="5" s="1"/>
  <c r="M1065" i="5"/>
  <c r="L1065" i="5"/>
  <c r="K1065" i="5"/>
  <c r="E1065" i="5"/>
  <c r="Q1065" i="5" s="1"/>
  <c r="BB1064" i="5"/>
  <c r="AY1064" i="5"/>
  <c r="AW1064" i="5"/>
  <c r="AV1064" i="5"/>
  <c r="AS1064" i="5" s="1"/>
  <c r="AO1064" i="5"/>
  <c r="AL1064" i="5"/>
  <c r="AD1064" i="5"/>
  <c r="AC1064" i="5"/>
  <c r="AB1064" i="5"/>
  <c r="AA1064" i="5"/>
  <c r="X1064" i="5"/>
  <c r="Z1064" i="5" s="1"/>
  <c r="W1064" i="5"/>
  <c r="T1064" i="5"/>
  <c r="S1064" i="5"/>
  <c r="R1064" i="5"/>
  <c r="P1064" i="5"/>
  <c r="O1064" i="5"/>
  <c r="N1064" i="5"/>
  <c r="M1064" i="5"/>
  <c r="L1064" i="5"/>
  <c r="K1064" i="5"/>
  <c r="E1064" i="5"/>
  <c r="Q1064" i="5" s="1"/>
  <c r="BB1063" i="5"/>
  <c r="AY1063" i="5"/>
  <c r="AX1063" i="5"/>
  <c r="AW1063" i="5"/>
  <c r="AV1063" i="5"/>
  <c r="AS1063" i="5" s="1"/>
  <c r="AO1063" i="5"/>
  <c r="AL1063" i="5"/>
  <c r="AD1063" i="5"/>
  <c r="AC1063" i="5"/>
  <c r="AB1063" i="5"/>
  <c r="AA1063" i="5"/>
  <c r="Z1063" i="5"/>
  <c r="Y1063" i="5"/>
  <c r="X1063" i="5"/>
  <c r="W1063" i="5"/>
  <c r="T1063" i="5"/>
  <c r="S1063" i="5"/>
  <c r="R1063" i="5"/>
  <c r="Q1063" i="5"/>
  <c r="P1063" i="5"/>
  <c r="O1063" i="5"/>
  <c r="N1063" i="5"/>
  <c r="M1063" i="5"/>
  <c r="L1063" i="5"/>
  <c r="K1063" i="5"/>
  <c r="E1063" i="5"/>
  <c r="BB1062" i="5"/>
  <c r="AY1062" i="5"/>
  <c r="AW1062" i="5"/>
  <c r="AV1062" i="5"/>
  <c r="AS1062" i="5" s="1"/>
  <c r="AO1062" i="5"/>
  <c r="AL1062" i="5"/>
  <c r="AD1062" i="5"/>
  <c r="AC1062" i="5"/>
  <c r="AB1062" i="5"/>
  <c r="AA1062" i="5"/>
  <c r="X1062" i="5"/>
  <c r="Z1062" i="5" s="1"/>
  <c r="W1062" i="5"/>
  <c r="T1062" i="5"/>
  <c r="S1062" i="5"/>
  <c r="R1062" i="5"/>
  <c r="Q1062" i="5"/>
  <c r="P1062" i="5"/>
  <c r="O1062" i="5"/>
  <c r="N1062" i="5"/>
  <c r="M1062" i="5"/>
  <c r="L1062" i="5"/>
  <c r="K1062" i="5"/>
  <c r="E1062" i="5"/>
  <c r="BB1061" i="5"/>
  <c r="AY1061" i="5"/>
  <c r="AW1061" i="5"/>
  <c r="AV1061" i="5"/>
  <c r="AX1061" i="5" s="1"/>
  <c r="AO1061" i="5"/>
  <c r="AL1061" i="5"/>
  <c r="AD1061" i="5"/>
  <c r="AC1061" i="5"/>
  <c r="AB1061" i="5"/>
  <c r="AA1061" i="5"/>
  <c r="X1061" i="5"/>
  <c r="Y1061" i="5" s="1"/>
  <c r="W1061" i="5"/>
  <c r="T1061" i="5"/>
  <c r="S1061" i="5"/>
  <c r="R1061" i="5"/>
  <c r="P1061" i="5"/>
  <c r="U1061" i="5" s="1"/>
  <c r="O1061" i="5"/>
  <c r="N1061" i="5"/>
  <c r="M1061" i="5"/>
  <c r="L1061" i="5"/>
  <c r="K1061" i="5"/>
  <c r="E1061" i="5"/>
  <c r="Q1061" i="5" s="1"/>
  <c r="BB1060" i="5"/>
  <c r="AY1060" i="5"/>
  <c r="AX1060" i="5"/>
  <c r="AW1060" i="5"/>
  <c r="AV1060" i="5"/>
  <c r="AS1060" i="5" s="1"/>
  <c r="AO1060" i="5"/>
  <c r="AL1060" i="5"/>
  <c r="AD1060" i="5"/>
  <c r="AC1060" i="5"/>
  <c r="AB1060" i="5"/>
  <c r="AA1060" i="5"/>
  <c r="X1060" i="5"/>
  <c r="W1060" i="5"/>
  <c r="T1060" i="5"/>
  <c r="S1060" i="5"/>
  <c r="R1060" i="5"/>
  <c r="P1060" i="5"/>
  <c r="O1060" i="5"/>
  <c r="N1060" i="5"/>
  <c r="M1060" i="5"/>
  <c r="L1060" i="5"/>
  <c r="K1060" i="5"/>
  <c r="E1060" i="5"/>
  <c r="Q1060" i="5" s="1"/>
  <c r="BB1059" i="5"/>
  <c r="AY1059" i="5"/>
  <c r="AW1059" i="5"/>
  <c r="AX1059" i="5" s="1"/>
  <c r="AV1059" i="5"/>
  <c r="AS1059" i="5"/>
  <c r="AO1059" i="5"/>
  <c r="AL1059" i="5"/>
  <c r="AD1059" i="5"/>
  <c r="AC1059" i="5"/>
  <c r="AB1059" i="5"/>
  <c r="AA1059" i="5"/>
  <c r="Z1059" i="5"/>
  <c r="Y1059" i="5"/>
  <c r="X1059" i="5"/>
  <c r="W1059" i="5"/>
  <c r="T1059" i="5"/>
  <c r="S1059" i="5"/>
  <c r="R1059" i="5"/>
  <c r="P1059" i="5"/>
  <c r="O1059" i="5"/>
  <c r="N1059" i="5"/>
  <c r="M1059" i="5"/>
  <c r="L1059" i="5"/>
  <c r="K1059" i="5"/>
  <c r="E1059" i="5"/>
  <c r="Q1059" i="5" s="1"/>
  <c r="BB1058" i="5"/>
  <c r="AY1058" i="5"/>
  <c r="AW1058" i="5"/>
  <c r="AX1058" i="5" s="1"/>
  <c r="AV1058" i="5"/>
  <c r="AS1058" i="5" s="1"/>
  <c r="AO1058" i="5"/>
  <c r="AL1058" i="5"/>
  <c r="AD1058" i="5"/>
  <c r="AC1058" i="5"/>
  <c r="AB1058" i="5"/>
  <c r="AA1058" i="5"/>
  <c r="X1058" i="5"/>
  <c r="Z1058" i="5" s="1"/>
  <c r="W1058" i="5"/>
  <c r="T1058" i="5"/>
  <c r="S1058" i="5"/>
  <c r="R1058" i="5"/>
  <c r="P1058" i="5"/>
  <c r="O1058" i="5"/>
  <c r="N1058" i="5"/>
  <c r="M1058" i="5"/>
  <c r="L1058" i="5"/>
  <c r="K1058" i="5"/>
  <c r="E1058" i="5"/>
  <c r="Q1058" i="5" s="1"/>
  <c r="BB1057" i="5"/>
  <c r="AY1057" i="5"/>
  <c r="AW1057" i="5"/>
  <c r="AV1057" i="5"/>
  <c r="AX1057" i="5" s="1"/>
  <c r="AO1057" i="5"/>
  <c r="AL1057" i="5"/>
  <c r="AD1057" i="5"/>
  <c r="AC1057" i="5"/>
  <c r="AB1057" i="5"/>
  <c r="AA1057" i="5"/>
  <c r="X1057" i="5"/>
  <c r="Z1057" i="5" s="1"/>
  <c r="W1057" i="5"/>
  <c r="U1057" i="5"/>
  <c r="T1057" i="5"/>
  <c r="S1057" i="5"/>
  <c r="R1057" i="5"/>
  <c r="P1057" i="5"/>
  <c r="O1057" i="5"/>
  <c r="N1057" i="5"/>
  <c r="M1057" i="5"/>
  <c r="L1057" i="5"/>
  <c r="K1057" i="5"/>
  <c r="E1057" i="5"/>
  <c r="Q1057" i="5" s="1"/>
  <c r="BB1056" i="5"/>
  <c r="AY1056" i="5"/>
  <c r="AW1056" i="5"/>
  <c r="AV1056" i="5"/>
  <c r="AS1056" i="5"/>
  <c r="AO1056" i="5"/>
  <c r="AL1056" i="5"/>
  <c r="AD1056" i="5"/>
  <c r="AC1056" i="5"/>
  <c r="AB1056" i="5"/>
  <c r="AA1056" i="5"/>
  <c r="Y1056" i="5"/>
  <c r="X1056" i="5"/>
  <c r="Z1056" i="5" s="1"/>
  <c r="W1056" i="5"/>
  <c r="T1056" i="5"/>
  <c r="S1056" i="5"/>
  <c r="R1056" i="5"/>
  <c r="P1056" i="5"/>
  <c r="O1056" i="5"/>
  <c r="N1056" i="5"/>
  <c r="U1056" i="5" s="1"/>
  <c r="M1056" i="5"/>
  <c r="L1056" i="5"/>
  <c r="K1056" i="5"/>
  <c r="E1056" i="5"/>
  <c r="Q1056" i="5" s="1"/>
  <c r="BB1055" i="5"/>
  <c r="AY1055" i="5"/>
  <c r="AX1055" i="5"/>
  <c r="AW1055" i="5"/>
  <c r="AV1055" i="5"/>
  <c r="AS1055" i="5" s="1"/>
  <c r="AO1055" i="5"/>
  <c r="AL1055" i="5"/>
  <c r="AD1055" i="5"/>
  <c r="AC1055" i="5"/>
  <c r="AB1055" i="5"/>
  <c r="AA1055" i="5"/>
  <c r="X1055" i="5"/>
  <c r="Z1055" i="5" s="1"/>
  <c r="W1055" i="5"/>
  <c r="T1055" i="5"/>
  <c r="S1055" i="5"/>
  <c r="R1055" i="5"/>
  <c r="P1055" i="5"/>
  <c r="O1055" i="5"/>
  <c r="N1055" i="5"/>
  <c r="M1055" i="5"/>
  <c r="L1055" i="5"/>
  <c r="K1055" i="5"/>
  <c r="E1055" i="5"/>
  <c r="Q1055" i="5" s="1"/>
  <c r="BB1054" i="5"/>
  <c r="AY1054" i="5"/>
  <c r="AW1054" i="5"/>
  <c r="AV1054" i="5"/>
  <c r="AS1054" i="5" s="1"/>
  <c r="AO1054" i="5"/>
  <c r="AL1054" i="5"/>
  <c r="AD1054" i="5"/>
  <c r="AC1054" i="5"/>
  <c r="AB1054" i="5"/>
  <c r="AA1054" i="5"/>
  <c r="X1054" i="5"/>
  <c r="Z1054" i="5" s="1"/>
  <c r="W1054" i="5"/>
  <c r="T1054" i="5"/>
  <c r="S1054" i="5"/>
  <c r="R1054" i="5"/>
  <c r="P1054" i="5"/>
  <c r="U1054" i="5" s="1"/>
  <c r="O1054" i="5"/>
  <c r="N1054" i="5"/>
  <c r="M1054" i="5"/>
  <c r="L1054" i="5"/>
  <c r="K1054" i="5"/>
  <c r="E1054" i="5"/>
  <c r="Q1054" i="5" s="1"/>
  <c r="BB1053" i="5"/>
  <c r="AY1053" i="5"/>
  <c r="AW1053" i="5"/>
  <c r="AV1053" i="5"/>
  <c r="AS1053" i="5"/>
  <c r="AO1053" i="5"/>
  <c r="AL1053" i="5"/>
  <c r="AG1053" i="5"/>
  <c r="AD1053" i="5"/>
  <c r="AC1053" i="5"/>
  <c r="AB1053" i="5"/>
  <c r="AA1053" i="5"/>
  <c r="X1053" i="5"/>
  <c r="W1053" i="5"/>
  <c r="T1053" i="5"/>
  <c r="S1053" i="5"/>
  <c r="R1053" i="5"/>
  <c r="Q1053" i="5"/>
  <c r="P1053" i="5"/>
  <c r="O1053" i="5"/>
  <c r="N1053" i="5"/>
  <c r="M1053" i="5"/>
  <c r="L1053" i="5"/>
  <c r="K1053" i="5"/>
  <c r="E1053" i="5"/>
  <c r="BB1052" i="5"/>
  <c r="AY1052" i="5"/>
  <c r="AW1052" i="5"/>
  <c r="AX1052" i="5" s="1"/>
  <c r="AV1052" i="5"/>
  <c r="AS1052" i="5" s="1"/>
  <c r="AO1052" i="5"/>
  <c r="AL1052" i="5"/>
  <c r="AG1052" i="5"/>
  <c r="AD1052" i="5"/>
  <c r="AC1052" i="5"/>
  <c r="AB1052" i="5"/>
  <c r="AA1052" i="5"/>
  <c r="X1052" i="5"/>
  <c r="Y1052" i="5" s="1"/>
  <c r="W1052" i="5"/>
  <c r="T1052" i="5"/>
  <c r="S1052" i="5"/>
  <c r="R1052" i="5"/>
  <c r="Q1052" i="5"/>
  <c r="P1052" i="5"/>
  <c r="U1052" i="5" s="1"/>
  <c r="O1052" i="5"/>
  <c r="N1052" i="5"/>
  <c r="M1052" i="5"/>
  <c r="L1052" i="5"/>
  <c r="K1052" i="5"/>
  <c r="E1052" i="5"/>
  <c r="BB1051" i="5"/>
  <c r="AY1051" i="5"/>
  <c r="AW1051" i="5"/>
  <c r="AV1051" i="5"/>
  <c r="AS1051" i="5" s="1"/>
  <c r="AO1051" i="5"/>
  <c r="AL1051" i="5"/>
  <c r="AG1051" i="5"/>
  <c r="AD1051" i="5"/>
  <c r="AC1051" i="5"/>
  <c r="AB1051" i="5"/>
  <c r="AA1051" i="5"/>
  <c r="X1051" i="5"/>
  <c r="W1051" i="5"/>
  <c r="T1051" i="5"/>
  <c r="S1051" i="5"/>
  <c r="R1051" i="5"/>
  <c r="P1051" i="5"/>
  <c r="O1051" i="5"/>
  <c r="N1051" i="5"/>
  <c r="M1051" i="5"/>
  <c r="L1051" i="5"/>
  <c r="K1051" i="5"/>
  <c r="E1051" i="5"/>
  <c r="Q1051" i="5" s="1"/>
  <c r="BB1050" i="5"/>
  <c r="AY1050" i="5"/>
  <c r="AW1050" i="5"/>
  <c r="AX1050" i="5" s="1"/>
  <c r="AV1050" i="5"/>
  <c r="AS1050" i="5"/>
  <c r="AO1050" i="5"/>
  <c r="AL1050" i="5"/>
  <c r="AG1050" i="5"/>
  <c r="AD1050" i="5"/>
  <c r="AC1050" i="5"/>
  <c r="AB1050" i="5"/>
  <c r="AA1050" i="5"/>
  <c r="Z1050" i="5"/>
  <c r="X1050" i="5"/>
  <c r="Y1050" i="5" s="1"/>
  <c r="W1050" i="5"/>
  <c r="T1050" i="5"/>
  <c r="S1050" i="5"/>
  <c r="R1050" i="5"/>
  <c r="P1050" i="5"/>
  <c r="U1050" i="5" s="1"/>
  <c r="O1050" i="5"/>
  <c r="N1050" i="5"/>
  <c r="M1050" i="5"/>
  <c r="L1050" i="5"/>
  <c r="K1050" i="5"/>
  <c r="E1050" i="5"/>
  <c r="Q1050" i="5" s="1"/>
  <c r="BB1049" i="5"/>
  <c r="AY1049" i="5"/>
  <c r="AW1049" i="5"/>
  <c r="AX1049" i="5" s="1"/>
  <c r="AV1049" i="5"/>
  <c r="AS1049" i="5" s="1"/>
  <c r="AO1049" i="5"/>
  <c r="AL1049" i="5"/>
  <c r="AG1049" i="5"/>
  <c r="AD1049" i="5"/>
  <c r="AC1049" i="5"/>
  <c r="AB1049" i="5"/>
  <c r="AA1049" i="5"/>
  <c r="X1049" i="5"/>
  <c r="Z1049" i="5" s="1"/>
  <c r="W1049" i="5"/>
  <c r="T1049" i="5"/>
  <c r="S1049" i="5"/>
  <c r="R1049" i="5"/>
  <c r="P1049" i="5"/>
  <c r="O1049" i="5"/>
  <c r="N1049" i="5"/>
  <c r="M1049" i="5"/>
  <c r="L1049" i="5"/>
  <c r="K1049" i="5"/>
  <c r="E1049" i="5"/>
  <c r="Q1049" i="5" s="1"/>
  <c r="BB1048" i="5"/>
  <c r="AY1048" i="5"/>
  <c r="AW1048" i="5"/>
  <c r="AV1048" i="5"/>
  <c r="AX1048" i="5" s="1"/>
  <c r="AO1048" i="5"/>
  <c r="AL1048" i="5"/>
  <c r="AG1048" i="5"/>
  <c r="AD1048" i="5"/>
  <c r="AC1048" i="5"/>
  <c r="AB1048" i="5"/>
  <c r="AA1048" i="5"/>
  <c r="X1048" i="5"/>
  <c r="Y1048" i="5" s="1"/>
  <c r="W1048" i="5"/>
  <c r="U1048" i="5"/>
  <c r="T1048" i="5"/>
  <c r="S1048" i="5"/>
  <c r="R1048" i="5"/>
  <c r="Q1048" i="5"/>
  <c r="P1048" i="5"/>
  <c r="O1048" i="5"/>
  <c r="N1048" i="5"/>
  <c r="M1048" i="5"/>
  <c r="L1048" i="5"/>
  <c r="K1048" i="5"/>
  <c r="E1048" i="5"/>
  <c r="BB1047" i="5"/>
  <c r="AY1047" i="5"/>
  <c r="AW1047" i="5"/>
  <c r="AV1047" i="5"/>
  <c r="AX1047" i="5" s="1"/>
  <c r="AO1047" i="5"/>
  <c r="AL1047" i="5"/>
  <c r="AG1047" i="5"/>
  <c r="AD1047" i="5"/>
  <c r="AC1047" i="5"/>
  <c r="AB1047" i="5"/>
  <c r="AA1047" i="5"/>
  <c r="X1047" i="5"/>
  <c r="Z1047" i="5" s="1"/>
  <c r="W1047" i="5"/>
  <c r="T1047" i="5"/>
  <c r="S1047" i="5"/>
  <c r="R1047" i="5"/>
  <c r="P1047" i="5"/>
  <c r="O1047" i="5"/>
  <c r="N1047" i="5"/>
  <c r="M1047" i="5"/>
  <c r="L1047" i="5"/>
  <c r="K1047" i="5"/>
  <c r="E1047" i="5"/>
  <c r="Q1047" i="5" s="1"/>
  <c r="BB1046" i="5"/>
  <c r="AY1046" i="5"/>
  <c r="AW1046" i="5"/>
  <c r="AV1046" i="5"/>
  <c r="AS1046" i="5" s="1"/>
  <c r="AO1046" i="5"/>
  <c r="AL1046" i="5"/>
  <c r="AG1046" i="5"/>
  <c r="AD1046" i="5"/>
  <c r="AC1046" i="5"/>
  <c r="AB1046" i="5"/>
  <c r="AA1046" i="5"/>
  <c r="X1046" i="5"/>
  <c r="W1046" i="5"/>
  <c r="T1046" i="5"/>
  <c r="S1046" i="5"/>
  <c r="R1046" i="5"/>
  <c r="P1046" i="5"/>
  <c r="O1046" i="5"/>
  <c r="N1046" i="5"/>
  <c r="M1046" i="5"/>
  <c r="L1046" i="5"/>
  <c r="K1046" i="5"/>
  <c r="E1046" i="5"/>
  <c r="Q1046" i="5" s="1"/>
  <c r="BB1045" i="5"/>
  <c r="AY1045" i="5"/>
  <c r="AW1045" i="5"/>
  <c r="AX1045" i="5" s="1"/>
  <c r="AV1045" i="5"/>
  <c r="AS1045" i="5"/>
  <c r="AO1045" i="5"/>
  <c r="AL1045" i="5"/>
  <c r="AG1045" i="5"/>
  <c r="AD1045" i="5"/>
  <c r="AC1045" i="5"/>
  <c r="AB1045" i="5"/>
  <c r="AA1045" i="5"/>
  <c r="X1045" i="5"/>
  <c r="Z1045" i="5" s="1"/>
  <c r="W1045" i="5"/>
  <c r="T1045" i="5"/>
  <c r="S1045" i="5"/>
  <c r="R1045" i="5"/>
  <c r="Q1045" i="5"/>
  <c r="P1045" i="5"/>
  <c r="O1045" i="5"/>
  <c r="N1045" i="5"/>
  <c r="M1045" i="5"/>
  <c r="L1045" i="5"/>
  <c r="K1045" i="5"/>
  <c r="E1045" i="5"/>
  <c r="BB1044" i="5"/>
  <c r="AY1044" i="5"/>
  <c r="AX1044" i="5"/>
  <c r="AW1044" i="5"/>
  <c r="AV1044" i="5"/>
  <c r="AS1044" i="5" s="1"/>
  <c r="AO1044" i="5"/>
  <c r="AL1044" i="5"/>
  <c r="AG1044" i="5"/>
  <c r="AD1044" i="5"/>
  <c r="AC1044" i="5"/>
  <c r="AB1044" i="5"/>
  <c r="AA1044" i="5"/>
  <c r="X1044" i="5"/>
  <c r="W1044" i="5"/>
  <c r="T1044" i="5"/>
  <c r="S1044" i="5"/>
  <c r="R1044" i="5"/>
  <c r="P1044" i="5"/>
  <c r="U1044" i="5" s="1"/>
  <c r="O1044" i="5"/>
  <c r="N1044" i="5"/>
  <c r="M1044" i="5"/>
  <c r="L1044" i="5"/>
  <c r="K1044" i="5"/>
  <c r="E1044" i="5"/>
  <c r="Q1044" i="5" s="1"/>
  <c r="BB1043" i="5"/>
  <c r="AY1043" i="5"/>
  <c r="AW1043" i="5"/>
  <c r="AV1043" i="5"/>
  <c r="AS1043" i="5" s="1"/>
  <c r="AO1043" i="5"/>
  <c r="AL1043" i="5"/>
  <c r="AG1043" i="5"/>
  <c r="AD1043" i="5"/>
  <c r="AC1043" i="5"/>
  <c r="AB1043" i="5"/>
  <c r="AA1043" i="5"/>
  <c r="X1043" i="5"/>
  <c r="Z1043" i="5" s="1"/>
  <c r="W1043" i="5"/>
  <c r="T1043" i="5"/>
  <c r="S1043" i="5"/>
  <c r="R1043" i="5"/>
  <c r="P1043" i="5"/>
  <c r="U1043" i="5" s="1"/>
  <c r="O1043" i="5"/>
  <c r="N1043" i="5"/>
  <c r="M1043" i="5"/>
  <c r="L1043" i="5"/>
  <c r="K1043" i="5"/>
  <c r="E1043" i="5"/>
  <c r="Q1043" i="5" s="1"/>
  <c r="BB1042" i="5"/>
  <c r="AY1042" i="5"/>
  <c r="AW1042" i="5"/>
  <c r="AV1042" i="5"/>
  <c r="AS1042" i="5" s="1"/>
  <c r="AO1042" i="5"/>
  <c r="AL1042" i="5"/>
  <c r="AG1042" i="5"/>
  <c r="AD1042" i="5"/>
  <c r="AC1042" i="5"/>
  <c r="AB1042" i="5"/>
  <c r="AA1042" i="5"/>
  <c r="X1042" i="5"/>
  <c r="W1042" i="5"/>
  <c r="U1042" i="5"/>
  <c r="T1042" i="5"/>
  <c r="S1042" i="5"/>
  <c r="R1042" i="5"/>
  <c r="P1042" i="5"/>
  <c r="O1042" i="5"/>
  <c r="N1042" i="5"/>
  <c r="M1042" i="5"/>
  <c r="L1042" i="5"/>
  <c r="K1042" i="5"/>
  <c r="E1042" i="5"/>
  <c r="Q1042" i="5" s="1"/>
  <c r="BB1041" i="5"/>
  <c r="AY1041" i="5"/>
  <c r="AW1041" i="5"/>
  <c r="AV1041" i="5"/>
  <c r="AS1041" i="5" s="1"/>
  <c r="AO1041" i="5"/>
  <c r="AL1041" i="5"/>
  <c r="AG1041" i="5"/>
  <c r="AD1041" i="5"/>
  <c r="AC1041" i="5"/>
  <c r="AB1041" i="5"/>
  <c r="AA1041" i="5"/>
  <c r="X1041" i="5"/>
  <c r="Z1041" i="5" s="1"/>
  <c r="W1041" i="5"/>
  <c r="T1041" i="5"/>
  <c r="S1041" i="5"/>
  <c r="R1041" i="5"/>
  <c r="P1041" i="5"/>
  <c r="O1041" i="5"/>
  <c r="N1041" i="5"/>
  <c r="U1041" i="5" s="1"/>
  <c r="M1041" i="5"/>
  <c r="L1041" i="5"/>
  <c r="K1041" i="5"/>
  <c r="E1041" i="5"/>
  <c r="Q1041" i="5" s="1"/>
  <c r="BB1040" i="5"/>
  <c r="AY1040" i="5"/>
  <c r="AW1040" i="5"/>
  <c r="AV1040" i="5"/>
  <c r="AS1040" i="5" s="1"/>
  <c r="AO1040" i="5"/>
  <c r="AL1040" i="5"/>
  <c r="AG1040" i="5"/>
  <c r="AD1040" i="5"/>
  <c r="AC1040" i="5"/>
  <c r="AB1040" i="5"/>
  <c r="AA1040" i="5"/>
  <c r="Y1040" i="5"/>
  <c r="X1040" i="5"/>
  <c r="Z1040" i="5" s="1"/>
  <c r="W1040" i="5"/>
  <c r="T1040" i="5"/>
  <c r="S1040" i="5"/>
  <c r="R1040" i="5"/>
  <c r="P1040" i="5"/>
  <c r="O1040" i="5"/>
  <c r="N1040" i="5"/>
  <c r="M1040" i="5"/>
  <c r="L1040" i="5"/>
  <c r="K1040" i="5"/>
  <c r="E1040" i="5"/>
  <c r="Q1040" i="5" s="1"/>
  <c r="BB1039" i="5"/>
  <c r="AY1039" i="5"/>
  <c r="AW1039" i="5"/>
  <c r="AV1039" i="5"/>
  <c r="AS1039" i="5" s="1"/>
  <c r="AO1039" i="5"/>
  <c r="AL1039" i="5"/>
  <c r="AG1039" i="5"/>
  <c r="AD1039" i="5"/>
  <c r="AC1039" i="5"/>
  <c r="AB1039" i="5"/>
  <c r="AA1039" i="5"/>
  <c r="Y1039" i="5"/>
  <c r="X1039" i="5"/>
  <c r="Z1039" i="5" s="1"/>
  <c r="W1039" i="5"/>
  <c r="T1039" i="5"/>
  <c r="S1039" i="5"/>
  <c r="R1039" i="5"/>
  <c r="P1039" i="5"/>
  <c r="U1039" i="5" s="1"/>
  <c r="O1039" i="5"/>
  <c r="N1039" i="5"/>
  <c r="M1039" i="5"/>
  <c r="L1039" i="5"/>
  <c r="K1039" i="5"/>
  <c r="E1039" i="5"/>
  <c r="Q1039" i="5" s="1"/>
  <c r="BB1038" i="5"/>
  <c r="AY1038" i="5"/>
  <c r="AW1038" i="5"/>
  <c r="AX1038" i="5" s="1"/>
  <c r="AV1038" i="5"/>
  <c r="AS1038" i="5" s="1"/>
  <c r="AO1038" i="5"/>
  <c r="AL1038" i="5"/>
  <c r="AG1038" i="5"/>
  <c r="AD1038" i="5"/>
  <c r="AC1038" i="5"/>
  <c r="AB1038" i="5"/>
  <c r="AA1038" i="5"/>
  <c r="Z1038" i="5"/>
  <c r="Y1038" i="5"/>
  <c r="X1038" i="5"/>
  <c r="W1038" i="5"/>
  <c r="T1038" i="5"/>
  <c r="S1038" i="5"/>
  <c r="R1038" i="5"/>
  <c r="P1038" i="5"/>
  <c r="O1038" i="5"/>
  <c r="N1038" i="5"/>
  <c r="U1038" i="5" s="1"/>
  <c r="M1038" i="5"/>
  <c r="L1038" i="5"/>
  <c r="K1038" i="5"/>
  <c r="E1038" i="5"/>
  <c r="Q1038" i="5" s="1"/>
  <c r="BB1037" i="5"/>
  <c r="AY1037" i="5"/>
  <c r="AW1037" i="5"/>
  <c r="AV1037" i="5"/>
  <c r="AS1037" i="5" s="1"/>
  <c r="AO1037" i="5"/>
  <c r="AL1037" i="5"/>
  <c r="AG1037" i="5"/>
  <c r="AD1037" i="5"/>
  <c r="AC1037" i="5"/>
  <c r="AB1037" i="5"/>
  <c r="AA1037" i="5"/>
  <c r="X1037" i="5"/>
  <c r="Z1037" i="5" s="1"/>
  <c r="W1037" i="5"/>
  <c r="T1037" i="5"/>
  <c r="S1037" i="5"/>
  <c r="R1037" i="5"/>
  <c r="P1037" i="5"/>
  <c r="O1037" i="5"/>
  <c r="N1037" i="5"/>
  <c r="M1037" i="5"/>
  <c r="L1037" i="5"/>
  <c r="K1037" i="5"/>
  <c r="E1037" i="5"/>
  <c r="Q1037" i="5" s="1"/>
  <c r="BB1036" i="5"/>
  <c r="AY1036" i="5"/>
  <c r="AW1036" i="5"/>
  <c r="AV1036" i="5"/>
  <c r="AS1036" i="5" s="1"/>
  <c r="AO1036" i="5"/>
  <c r="AL1036" i="5"/>
  <c r="AG1036" i="5"/>
  <c r="AD1036" i="5"/>
  <c r="AC1036" i="5"/>
  <c r="AB1036" i="5"/>
  <c r="AA1036" i="5"/>
  <c r="X1036" i="5"/>
  <c r="Z1036" i="5" s="1"/>
  <c r="W1036" i="5"/>
  <c r="T1036" i="5"/>
  <c r="S1036" i="5"/>
  <c r="R1036" i="5"/>
  <c r="Q1036" i="5"/>
  <c r="P1036" i="5"/>
  <c r="O1036" i="5"/>
  <c r="N1036" i="5"/>
  <c r="M1036" i="5"/>
  <c r="L1036" i="5"/>
  <c r="K1036" i="5"/>
  <c r="E1036" i="5"/>
  <c r="BB1035" i="5"/>
  <c r="AY1035" i="5"/>
  <c r="AW1035" i="5"/>
  <c r="AV1035" i="5"/>
  <c r="AS1035" i="5" s="1"/>
  <c r="AO1035" i="5"/>
  <c r="AL1035" i="5"/>
  <c r="AG1035" i="5"/>
  <c r="AD1035" i="5"/>
  <c r="AC1035" i="5"/>
  <c r="AB1035" i="5"/>
  <c r="AA1035" i="5"/>
  <c r="Y1035" i="5"/>
  <c r="X1035" i="5"/>
  <c r="Z1035" i="5" s="1"/>
  <c r="W1035" i="5"/>
  <c r="T1035" i="5"/>
  <c r="S1035" i="5"/>
  <c r="R1035" i="5"/>
  <c r="P1035" i="5"/>
  <c r="O1035" i="5"/>
  <c r="N1035" i="5"/>
  <c r="M1035" i="5"/>
  <c r="L1035" i="5"/>
  <c r="K1035" i="5"/>
  <c r="E1035" i="5"/>
  <c r="Q1035" i="5" s="1"/>
  <c r="BB1034" i="5"/>
  <c r="AY1034" i="5"/>
  <c r="AW1034" i="5"/>
  <c r="AV1034" i="5"/>
  <c r="AS1034" i="5"/>
  <c r="AO1034" i="5"/>
  <c r="AL1034" i="5"/>
  <c r="AG1034" i="5"/>
  <c r="AD1034" i="5"/>
  <c r="AC1034" i="5"/>
  <c r="AB1034" i="5"/>
  <c r="AA1034" i="5"/>
  <c r="Z1034" i="5"/>
  <c r="X1034" i="5"/>
  <c r="Y1034" i="5" s="1"/>
  <c r="W1034" i="5"/>
  <c r="T1034" i="5"/>
  <c r="S1034" i="5"/>
  <c r="R1034" i="5"/>
  <c r="P1034" i="5"/>
  <c r="O1034" i="5"/>
  <c r="N1034" i="5"/>
  <c r="M1034" i="5"/>
  <c r="L1034" i="5"/>
  <c r="K1034" i="5"/>
  <c r="E1034" i="5"/>
  <c r="Q1034" i="5" s="1"/>
  <c r="BB1033" i="5"/>
  <c r="AY1033" i="5"/>
  <c r="AW1033" i="5"/>
  <c r="AX1033" i="5" s="1"/>
  <c r="AV1033" i="5"/>
  <c r="AS1033" i="5" s="1"/>
  <c r="AO1033" i="5"/>
  <c r="AL1033" i="5"/>
  <c r="AG1033" i="5"/>
  <c r="AD1033" i="5"/>
  <c r="AC1033" i="5"/>
  <c r="AB1033" i="5"/>
  <c r="AA1033" i="5"/>
  <c r="X1033" i="5"/>
  <c r="W1033" i="5"/>
  <c r="T1033" i="5"/>
  <c r="S1033" i="5"/>
  <c r="R1033" i="5"/>
  <c r="P1033" i="5"/>
  <c r="O1033" i="5"/>
  <c r="N1033" i="5"/>
  <c r="M1033" i="5"/>
  <c r="L1033" i="5"/>
  <c r="K1033" i="5"/>
  <c r="E1033" i="5"/>
  <c r="Q1033" i="5" s="1"/>
  <c r="BB1032" i="5"/>
  <c r="AY1032" i="5"/>
  <c r="AW1032" i="5"/>
  <c r="AV1032" i="5"/>
  <c r="AO1032" i="5"/>
  <c r="AL1032" i="5"/>
  <c r="AG1032" i="5"/>
  <c r="AD1032" i="5"/>
  <c r="AC1032" i="5"/>
  <c r="AB1032" i="5"/>
  <c r="AA1032" i="5"/>
  <c r="Y1032" i="5"/>
  <c r="X1032" i="5"/>
  <c r="Z1032" i="5" s="1"/>
  <c r="W1032" i="5"/>
  <c r="U1032" i="5"/>
  <c r="T1032" i="5"/>
  <c r="S1032" i="5"/>
  <c r="R1032" i="5"/>
  <c r="P1032" i="5"/>
  <c r="O1032" i="5"/>
  <c r="N1032" i="5"/>
  <c r="M1032" i="5"/>
  <c r="L1032" i="5"/>
  <c r="K1032" i="5"/>
  <c r="E1032" i="5"/>
  <c r="Q1032" i="5" s="1"/>
  <c r="BB1031" i="5"/>
  <c r="AY1031" i="5"/>
  <c r="AW1031" i="5"/>
  <c r="AV1031" i="5"/>
  <c r="AO1031" i="5"/>
  <c r="AL1031" i="5"/>
  <c r="AG1031" i="5"/>
  <c r="AD1031" i="5"/>
  <c r="AC1031" i="5"/>
  <c r="AB1031" i="5"/>
  <c r="AA1031" i="5"/>
  <c r="Z1031" i="5"/>
  <c r="Y1031" i="5"/>
  <c r="X1031" i="5"/>
  <c r="W1031" i="5"/>
  <c r="T1031" i="5"/>
  <c r="S1031" i="5"/>
  <c r="R1031" i="5"/>
  <c r="P1031" i="5"/>
  <c r="O1031" i="5"/>
  <c r="N1031" i="5"/>
  <c r="M1031" i="5"/>
  <c r="L1031" i="5"/>
  <c r="K1031" i="5"/>
  <c r="E1031" i="5"/>
  <c r="Q1031" i="5" s="1"/>
  <c r="BB1030" i="5"/>
  <c r="AY1030" i="5"/>
  <c r="AX1030" i="5"/>
  <c r="AW1030" i="5"/>
  <c r="AV1030" i="5"/>
  <c r="AS1030" i="5"/>
  <c r="AO1030" i="5"/>
  <c r="AL1030" i="5"/>
  <c r="AG1030" i="5"/>
  <c r="AD1030" i="5"/>
  <c r="AC1030" i="5"/>
  <c r="AB1030" i="5"/>
  <c r="AA1030" i="5"/>
  <c r="Z1030" i="5"/>
  <c r="Y1030" i="5"/>
  <c r="X1030" i="5"/>
  <c r="T1030" i="5"/>
  <c r="S1030" i="5"/>
  <c r="R1030" i="5"/>
  <c r="Q1030" i="5"/>
  <c r="P1030" i="5"/>
  <c r="O1030" i="5"/>
  <c r="N1030" i="5"/>
  <c r="M1030" i="5"/>
  <c r="L1030" i="5"/>
  <c r="K1030" i="5"/>
  <c r="BB1029" i="5"/>
  <c r="AY1029" i="5"/>
  <c r="AW1029" i="5"/>
  <c r="AX1029" i="5" s="1"/>
  <c r="AV1029" i="5"/>
  <c r="AS1029" i="5" s="1"/>
  <c r="AO1029" i="5"/>
  <c r="AL1029" i="5"/>
  <c r="AG1029" i="5"/>
  <c r="AD1029" i="5"/>
  <c r="AC1029" i="5"/>
  <c r="AB1029" i="5"/>
  <c r="AA1029" i="5"/>
  <c r="Y1029" i="5"/>
  <c r="X1029" i="5"/>
  <c r="W1029" i="5"/>
  <c r="T1029" i="5"/>
  <c r="S1029" i="5"/>
  <c r="R1029" i="5"/>
  <c r="Q1029" i="5"/>
  <c r="P1029" i="5"/>
  <c r="U1029" i="5" s="1"/>
  <c r="O1029" i="5"/>
  <c r="N1029" i="5"/>
  <c r="M1029" i="5"/>
  <c r="L1029" i="5"/>
  <c r="K1029" i="5"/>
  <c r="E1029" i="5"/>
  <c r="BB1028" i="5"/>
  <c r="AY1028" i="5"/>
  <c r="AW1028" i="5"/>
  <c r="AX1028" i="5" s="1"/>
  <c r="AV1028" i="5"/>
  <c r="AS1028" i="5" s="1"/>
  <c r="AO1028" i="5"/>
  <c r="AL1028" i="5"/>
  <c r="AG1028" i="5"/>
  <c r="AD1028" i="5"/>
  <c r="AC1028" i="5"/>
  <c r="AB1028" i="5"/>
  <c r="AA1028" i="5"/>
  <c r="Y1028" i="5"/>
  <c r="X1028" i="5"/>
  <c r="Z1028" i="5" s="1"/>
  <c r="W1028" i="5"/>
  <c r="T1028" i="5"/>
  <c r="S1028" i="5"/>
  <c r="R1028" i="5"/>
  <c r="P1028" i="5"/>
  <c r="U1028" i="5" s="1"/>
  <c r="O1028" i="5"/>
  <c r="N1028" i="5"/>
  <c r="M1028" i="5"/>
  <c r="L1028" i="5"/>
  <c r="K1028" i="5"/>
  <c r="E1028" i="5"/>
  <c r="Q1028" i="5" s="1"/>
  <c r="BB1027" i="5"/>
  <c r="AY1027" i="5"/>
  <c r="AW1027" i="5"/>
  <c r="AX1027" i="5" s="1"/>
  <c r="AV1027" i="5"/>
  <c r="AS1027" i="5"/>
  <c r="AO1027" i="5"/>
  <c r="AL1027" i="5"/>
  <c r="AG1027" i="5"/>
  <c r="AD1027" i="5"/>
  <c r="AC1027" i="5"/>
  <c r="AB1027" i="5"/>
  <c r="AA1027" i="5"/>
  <c r="X1027" i="5"/>
  <c r="U1027" i="5"/>
  <c r="T1027" i="5"/>
  <c r="S1027" i="5"/>
  <c r="R1027" i="5"/>
  <c r="Q1027" i="5"/>
  <c r="P1027" i="5"/>
  <c r="O1027" i="5"/>
  <c r="N1027" i="5"/>
  <c r="M1027" i="5"/>
  <c r="L1027" i="5"/>
  <c r="K1027" i="5"/>
  <c r="BB1026" i="5"/>
  <c r="AY1026" i="5"/>
  <c r="AW1026" i="5"/>
  <c r="AX1026" i="5" s="1"/>
  <c r="AV1026" i="5"/>
  <c r="AS1026" i="5"/>
  <c r="AO1026" i="5"/>
  <c r="AL1026" i="5"/>
  <c r="AG1026" i="5"/>
  <c r="AD1026" i="5"/>
  <c r="AC1026" i="5"/>
  <c r="AB1026" i="5"/>
  <c r="AA1026" i="5"/>
  <c r="X1026" i="5"/>
  <c r="Z1026" i="5" s="1"/>
  <c r="W1026" i="5"/>
  <c r="T1026" i="5"/>
  <c r="S1026" i="5"/>
  <c r="R1026" i="5"/>
  <c r="Q1026" i="5"/>
  <c r="P1026" i="5"/>
  <c r="U1026" i="5" s="1"/>
  <c r="O1026" i="5"/>
  <c r="N1026" i="5"/>
  <c r="M1026" i="5"/>
  <c r="L1026" i="5"/>
  <c r="K1026" i="5"/>
  <c r="E1026" i="5"/>
  <c r="BB1025" i="5"/>
  <c r="AY1025" i="5"/>
  <c r="AW1025" i="5"/>
  <c r="AV1025" i="5"/>
  <c r="AS1025" i="5" s="1"/>
  <c r="AO1025" i="5"/>
  <c r="AL1025" i="5"/>
  <c r="AG1025" i="5"/>
  <c r="AD1025" i="5"/>
  <c r="AC1025" i="5"/>
  <c r="AB1025" i="5"/>
  <c r="AA1025" i="5"/>
  <c r="Z1025" i="5"/>
  <c r="X1025" i="5"/>
  <c r="Y1025" i="5" s="1"/>
  <c r="W1025" i="5"/>
  <c r="U1025" i="5"/>
  <c r="T1025" i="5"/>
  <c r="S1025" i="5"/>
  <c r="R1025" i="5"/>
  <c r="P1025" i="5"/>
  <c r="O1025" i="5"/>
  <c r="N1025" i="5"/>
  <c r="M1025" i="5"/>
  <c r="L1025" i="5"/>
  <c r="K1025" i="5"/>
  <c r="E1025" i="5"/>
  <c r="Q1025" i="5" s="1"/>
  <c r="BB1024" i="5"/>
  <c r="AY1024" i="5"/>
  <c r="AW1024" i="5"/>
  <c r="AV1024" i="5"/>
  <c r="AS1024" i="5" s="1"/>
  <c r="AO1024" i="5"/>
  <c r="AL1024" i="5"/>
  <c r="AG1024" i="5"/>
  <c r="AD1024" i="5"/>
  <c r="AC1024" i="5"/>
  <c r="AB1024" i="5"/>
  <c r="AA1024" i="5"/>
  <c r="Z1024" i="5"/>
  <c r="X1024" i="5"/>
  <c r="Y1024" i="5" s="1"/>
  <c r="W1024" i="5"/>
  <c r="T1024" i="5"/>
  <c r="S1024" i="5"/>
  <c r="R1024" i="5"/>
  <c r="P1024" i="5"/>
  <c r="U1024" i="5" s="1"/>
  <c r="O1024" i="5"/>
  <c r="N1024" i="5"/>
  <c r="M1024" i="5"/>
  <c r="L1024" i="5"/>
  <c r="K1024" i="5"/>
  <c r="E1024" i="5"/>
  <c r="Q1024" i="5" s="1"/>
  <c r="BB1023" i="5"/>
  <c r="AY1023" i="5"/>
  <c r="AW1023" i="5"/>
  <c r="AX1023" i="5" s="1"/>
  <c r="AV1023" i="5"/>
  <c r="AS1023" i="5" s="1"/>
  <c r="AO1023" i="5"/>
  <c r="AL1023" i="5"/>
  <c r="AG1023" i="5"/>
  <c r="AD1023" i="5"/>
  <c r="AC1023" i="5"/>
  <c r="AB1023" i="5"/>
  <c r="AA1023" i="5"/>
  <c r="X1023" i="5"/>
  <c r="W1023" i="5"/>
  <c r="T1023" i="5"/>
  <c r="S1023" i="5"/>
  <c r="R1023" i="5"/>
  <c r="P1023" i="5"/>
  <c r="O1023" i="5"/>
  <c r="N1023" i="5"/>
  <c r="M1023" i="5"/>
  <c r="L1023" i="5"/>
  <c r="K1023" i="5"/>
  <c r="E1023" i="5"/>
  <c r="Q1023" i="5" s="1"/>
  <c r="BB1022" i="5"/>
  <c r="AY1022" i="5"/>
  <c r="AW1022" i="5"/>
  <c r="AV1022" i="5"/>
  <c r="AX1022" i="5" s="1"/>
  <c r="AS1022" i="5"/>
  <c r="AO1022" i="5"/>
  <c r="AL1022" i="5"/>
  <c r="AG1022" i="5"/>
  <c r="AD1022" i="5"/>
  <c r="AC1022" i="5"/>
  <c r="AB1022" i="5"/>
  <c r="AA1022" i="5"/>
  <c r="X1022" i="5"/>
  <c r="Z1022" i="5" s="1"/>
  <c r="W1022" i="5"/>
  <c r="U1022" i="5"/>
  <c r="T1022" i="5"/>
  <c r="S1022" i="5"/>
  <c r="R1022" i="5"/>
  <c r="P1022" i="5"/>
  <c r="O1022" i="5"/>
  <c r="N1022" i="5"/>
  <c r="M1022" i="5"/>
  <c r="L1022" i="5"/>
  <c r="K1022" i="5"/>
  <c r="E1022" i="5"/>
  <c r="Q1022" i="5" s="1"/>
  <c r="BB1021" i="5"/>
  <c r="AY1021" i="5"/>
  <c r="AW1021" i="5"/>
  <c r="AV1021" i="5"/>
  <c r="AX1021" i="5" s="1"/>
  <c r="AS1021" i="5"/>
  <c r="AO1021" i="5"/>
  <c r="AL1021" i="5"/>
  <c r="AG1021" i="5"/>
  <c r="AD1021" i="5"/>
  <c r="AC1021" i="5"/>
  <c r="AB1021" i="5"/>
  <c r="AA1021" i="5"/>
  <c r="Z1021" i="5"/>
  <c r="X1021" i="5"/>
  <c r="Y1021" i="5" s="1"/>
  <c r="W1021" i="5"/>
  <c r="T1021" i="5"/>
  <c r="S1021" i="5"/>
  <c r="R1021" i="5"/>
  <c r="P1021" i="5"/>
  <c r="O1021" i="5"/>
  <c r="N1021" i="5"/>
  <c r="M1021" i="5"/>
  <c r="L1021" i="5"/>
  <c r="K1021" i="5"/>
  <c r="E1021" i="5"/>
  <c r="Q1021" i="5" s="1"/>
  <c r="BB1020" i="5"/>
  <c r="AY1020" i="5"/>
  <c r="AW1020" i="5"/>
  <c r="AX1020" i="5" s="1"/>
  <c r="AV1020" i="5"/>
  <c r="AS1020" i="5"/>
  <c r="AO1020" i="5"/>
  <c r="AL1020" i="5"/>
  <c r="AG1020" i="5"/>
  <c r="AD1020" i="5"/>
  <c r="AC1020" i="5"/>
  <c r="AB1020" i="5"/>
  <c r="AA1020" i="5"/>
  <c r="Z1020" i="5"/>
  <c r="Y1020" i="5"/>
  <c r="X1020" i="5"/>
  <c r="W1020" i="5"/>
  <c r="T1020" i="5"/>
  <c r="S1020" i="5"/>
  <c r="R1020" i="5"/>
  <c r="P1020" i="5"/>
  <c r="U1020" i="5" s="1"/>
  <c r="O1020" i="5"/>
  <c r="N1020" i="5"/>
  <c r="M1020" i="5"/>
  <c r="L1020" i="5"/>
  <c r="K1020" i="5"/>
  <c r="E1020" i="5"/>
  <c r="Q1020" i="5" s="1"/>
  <c r="BB1019" i="5"/>
  <c r="AY1019" i="5"/>
  <c r="AW1019" i="5"/>
  <c r="AX1019" i="5" s="1"/>
  <c r="AV1019" i="5"/>
  <c r="AS1019" i="5"/>
  <c r="AO1019" i="5"/>
  <c r="AL1019" i="5"/>
  <c r="AG1019" i="5"/>
  <c r="AD1019" i="5"/>
  <c r="AC1019" i="5"/>
  <c r="AB1019" i="5"/>
  <c r="AA1019" i="5"/>
  <c r="Z1019" i="5"/>
  <c r="X1019" i="5"/>
  <c r="Y1019" i="5" s="1"/>
  <c r="W1019" i="5"/>
  <c r="T1019" i="5"/>
  <c r="S1019" i="5"/>
  <c r="R1019" i="5"/>
  <c r="P1019" i="5"/>
  <c r="O1019" i="5"/>
  <c r="N1019" i="5"/>
  <c r="M1019" i="5"/>
  <c r="L1019" i="5"/>
  <c r="K1019" i="5"/>
  <c r="E1019" i="5"/>
  <c r="Q1019" i="5" s="1"/>
  <c r="BB1018" i="5"/>
  <c r="AY1018" i="5"/>
  <c r="AW1018" i="5"/>
  <c r="AV1018" i="5"/>
  <c r="AS1018" i="5"/>
  <c r="AO1018" i="5"/>
  <c r="AL1018" i="5"/>
  <c r="AG1018" i="5"/>
  <c r="AD1018" i="5"/>
  <c r="AC1018" i="5"/>
  <c r="AB1018" i="5"/>
  <c r="AA1018" i="5"/>
  <c r="Z1018" i="5"/>
  <c r="Y1018" i="5"/>
  <c r="X1018" i="5"/>
  <c r="W1018" i="5"/>
  <c r="T1018" i="5"/>
  <c r="S1018" i="5"/>
  <c r="R1018" i="5"/>
  <c r="P1018" i="5"/>
  <c r="U1018" i="5" s="1"/>
  <c r="O1018" i="5"/>
  <c r="N1018" i="5"/>
  <c r="M1018" i="5"/>
  <c r="L1018" i="5"/>
  <c r="K1018" i="5"/>
  <c r="E1018" i="5"/>
  <c r="Q1018" i="5" s="1"/>
  <c r="BB1017" i="5"/>
  <c r="AY1017" i="5"/>
  <c r="AW1017" i="5"/>
  <c r="AX1017" i="5" s="1"/>
  <c r="AV1017" i="5"/>
  <c r="AS1017" i="5" s="1"/>
  <c r="AO1017" i="5"/>
  <c r="AL1017" i="5"/>
  <c r="AG1017" i="5"/>
  <c r="AD1017" i="5"/>
  <c r="AC1017" i="5"/>
  <c r="AB1017" i="5"/>
  <c r="AA1017" i="5"/>
  <c r="X1017" i="5"/>
  <c r="Y1017" i="5" s="1"/>
  <c r="W1017" i="5"/>
  <c r="T1017" i="5"/>
  <c r="S1017" i="5"/>
  <c r="R1017" i="5"/>
  <c r="Q1017" i="5"/>
  <c r="P1017" i="5"/>
  <c r="O1017" i="5"/>
  <c r="N1017" i="5"/>
  <c r="M1017" i="5"/>
  <c r="L1017" i="5"/>
  <c r="K1017" i="5"/>
  <c r="E1017" i="5"/>
  <c r="BB1016" i="5"/>
  <c r="AY1016" i="5"/>
  <c r="AW1016" i="5"/>
  <c r="AX1016" i="5" s="1"/>
  <c r="AV1016" i="5"/>
  <c r="AS1016" i="5" s="1"/>
  <c r="AO1016" i="5"/>
  <c r="AL1016" i="5"/>
  <c r="AG1016" i="5"/>
  <c r="AD1016" i="5"/>
  <c r="AC1016" i="5"/>
  <c r="AB1016" i="5"/>
  <c r="AA1016" i="5"/>
  <c r="X1016" i="5"/>
  <c r="Y1016" i="5" s="1"/>
  <c r="W1016" i="5"/>
  <c r="T1016" i="5"/>
  <c r="S1016" i="5"/>
  <c r="R1016" i="5"/>
  <c r="P1016" i="5"/>
  <c r="O1016" i="5"/>
  <c r="N1016" i="5"/>
  <c r="U1016" i="5" s="1"/>
  <c r="M1016" i="5"/>
  <c r="L1016" i="5"/>
  <c r="K1016" i="5"/>
  <c r="E1016" i="5"/>
  <c r="Q1016" i="5" s="1"/>
  <c r="BB1015" i="5"/>
  <c r="AY1015" i="5"/>
  <c r="AW1015" i="5"/>
  <c r="AV1015" i="5"/>
  <c r="AX1015" i="5" s="1"/>
  <c r="AO1015" i="5"/>
  <c r="AL1015" i="5"/>
  <c r="AG1015" i="5"/>
  <c r="AD1015" i="5"/>
  <c r="AC1015" i="5"/>
  <c r="AB1015" i="5"/>
  <c r="AA1015" i="5"/>
  <c r="Z1015" i="5"/>
  <c r="X1015" i="5"/>
  <c r="Y1015" i="5" s="1"/>
  <c r="W1015" i="5"/>
  <c r="T1015" i="5"/>
  <c r="S1015" i="5"/>
  <c r="R1015" i="5"/>
  <c r="P1015" i="5"/>
  <c r="O1015" i="5"/>
  <c r="N1015" i="5"/>
  <c r="M1015" i="5"/>
  <c r="L1015" i="5"/>
  <c r="K1015" i="5"/>
  <c r="E1015" i="5"/>
  <c r="Q1015" i="5" s="1"/>
  <c r="BB1014" i="5"/>
  <c r="AY1014" i="5"/>
  <c r="AW1014" i="5"/>
  <c r="AV1014" i="5"/>
  <c r="AS1014" i="5"/>
  <c r="AO1014" i="5"/>
  <c r="AL1014" i="5"/>
  <c r="AG1014" i="5"/>
  <c r="AD1014" i="5"/>
  <c r="AC1014" i="5"/>
  <c r="AB1014" i="5"/>
  <c r="AA1014" i="5"/>
  <c r="X1014" i="5"/>
  <c r="Z1014" i="5" s="1"/>
  <c r="W1014" i="5"/>
  <c r="T1014" i="5"/>
  <c r="S1014" i="5"/>
  <c r="R1014" i="5"/>
  <c r="P1014" i="5"/>
  <c r="O1014" i="5"/>
  <c r="N1014" i="5"/>
  <c r="M1014" i="5"/>
  <c r="L1014" i="5"/>
  <c r="K1014" i="5"/>
  <c r="E1014" i="5"/>
  <c r="Q1014" i="5" s="1"/>
  <c r="BB1013" i="5"/>
  <c r="AY1013" i="5"/>
  <c r="AW1013" i="5"/>
  <c r="AV1013" i="5"/>
  <c r="AS1013" i="5" s="1"/>
  <c r="AO1013" i="5"/>
  <c r="AL1013" i="5"/>
  <c r="AG1013" i="5"/>
  <c r="AD1013" i="5"/>
  <c r="AC1013" i="5"/>
  <c r="AB1013" i="5"/>
  <c r="AA1013" i="5"/>
  <c r="X1013" i="5"/>
  <c r="Z1013" i="5" s="1"/>
  <c r="W1013" i="5"/>
  <c r="T1013" i="5"/>
  <c r="S1013" i="5"/>
  <c r="R1013" i="5"/>
  <c r="P1013" i="5"/>
  <c r="U1013" i="5" s="1"/>
  <c r="O1013" i="5"/>
  <c r="N1013" i="5"/>
  <c r="M1013" i="5"/>
  <c r="L1013" i="5"/>
  <c r="K1013" i="5"/>
  <c r="E1013" i="5"/>
  <c r="Q1013" i="5" s="1"/>
  <c r="BB1012" i="5"/>
  <c r="AY1012" i="5"/>
  <c r="AW1012" i="5"/>
  <c r="AX1012" i="5" s="1"/>
  <c r="AV1012" i="5"/>
  <c r="AS1012" i="5"/>
  <c r="AO1012" i="5"/>
  <c r="AL1012" i="5"/>
  <c r="AG1012" i="5"/>
  <c r="AD1012" i="5"/>
  <c r="AC1012" i="5"/>
  <c r="AB1012" i="5"/>
  <c r="AA1012" i="5"/>
  <c r="X1012" i="5"/>
  <c r="W1012" i="5"/>
  <c r="T1012" i="5"/>
  <c r="S1012" i="5"/>
  <c r="R1012" i="5"/>
  <c r="P1012" i="5"/>
  <c r="O1012" i="5"/>
  <c r="N1012" i="5"/>
  <c r="M1012" i="5"/>
  <c r="L1012" i="5"/>
  <c r="K1012" i="5"/>
  <c r="E1012" i="5"/>
  <c r="Q1012" i="5" s="1"/>
  <c r="BB1011" i="5"/>
  <c r="AY1011" i="5"/>
  <c r="AW1011" i="5"/>
  <c r="AX1011" i="5" s="1"/>
  <c r="AV1011" i="5"/>
  <c r="AS1011" i="5"/>
  <c r="AO1011" i="5"/>
  <c r="AL1011" i="5"/>
  <c r="AG1011" i="5"/>
  <c r="AD1011" i="5"/>
  <c r="AC1011" i="5"/>
  <c r="AB1011" i="5"/>
  <c r="AA1011" i="5"/>
  <c r="X1011" i="5"/>
  <c r="W1011" i="5"/>
  <c r="T1011" i="5"/>
  <c r="S1011" i="5"/>
  <c r="R1011" i="5"/>
  <c r="P1011" i="5"/>
  <c r="U1011" i="5" s="1"/>
  <c r="O1011" i="5"/>
  <c r="N1011" i="5"/>
  <c r="M1011" i="5"/>
  <c r="L1011" i="5"/>
  <c r="K1011" i="5"/>
  <c r="E1011" i="5"/>
  <c r="Q1011" i="5" s="1"/>
  <c r="BB1010" i="5"/>
  <c r="AY1010" i="5"/>
  <c r="AW1010" i="5"/>
  <c r="AX1010" i="5" s="1"/>
  <c r="AV1010" i="5"/>
  <c r="AS1010" i="5" s="1"/>
  <c r="AO1010" i="5"/>
  <c r="AL1010" i="5"/>
  <c r="AG1010" i="5"/>
  <c r="AD1010" i="5"/>
  <c r="AC1010" i="5"/>
  <c r="AB1010" i="5"/>
  <c r="AA1010" i="5"/>
  <c r="X1010" i="5"/>
  <c r="W1010" i="5"/>
  <c r="T1010" i="5"/>
  <c r="S1010" i="5"/>
  <c r="R1010" i="5"/>
  <c r="P1010" i="5"/>
  <c r="O1010" i="5"/>
  <c r="N1010" i="5"/>
  <c r="U1010" i="5" s="1"/>
  <c r="M1010" i="5"/>
  <c r="L1010" i="5"/>
  <c r="K1010" i="5"/>
  <c r="E1010" i="5"/>
  <c r="Q1010" i="5" s="1"/>
  <c r="BB1009" i="5"/>
  <c r="AY1009" i="5"/>
  <c r="AW1009" i="5"/>
  <c r="AV1009" i="5"/>
  <c r="AS1009" i="5" s="1"/>
  <c r="AO1009" i="5"/>
  <c r="AL1009" i="5"/>
  <c r="AG1009" i="5"/>
  <c r="AD1009" i="5"/>
  <c r="AC1009" i="5"/>
  <c r="AB1009" i="5"/>
  <c r="AA1009" i="5"/>
  <c r="X1009" i="5"/>
  <c r="W1009" i="5"/>
  <c r="T1009" i="5"/>
  <c r="S1009" i="5"/>
  <c r="R1009" i="5"/>
  <c r="P1009" i="5"/>
  <c r="O1009" i="5"/>
  <c r="N1009" i="5"/>
  <c r="M1009" i="5"/>
  <c r="L1009" i="5"/>
  <c r="K1009" i="5"/>
  <c r="E1009" i="5"/>
  <c r="Q1009" i="5" s="1"/>
  <c r="BB1008" i="5"/>
  <c r="AY1008" i="5"/>
  <c r="AW1008" i="5"/>
  <c r="AX1008" i="5" s="1"/>
  <c r="AV1008" i="5"/>
  <c r="AS1008" i="5"/>
  <c r="AO1008" i="5"/>
  <c r="AL1008" i="5"/>
  <c r="AG1008" i="5"/>
  <c r="AD1008" i="5"/>
  <c r="AC1008" i="5"/>
  <c r="AB1008" i="5"/>
  <c r="AA1008" i="5"/>
  <c r="Y1008" i="5"/>
  <c r="X1008" i="5"/>
  <c r="Z1008" i="5" s="1"/>
  <c r="W1008" i="5"/>
  <c r="T1008" i="5"/>
  <c r="S1008" i="5"/>
  <c r="R1008" i="5"/>
  <c r="P1008" i="5"/>
  <c r="O1008" i="5"/>
  <c r="N1008" i="5"/>
  <c r="U1008" i="5" s="1"/>
  <c r="M1008" i="5"/>
  <c r="L1008" i="5"/>
  <c r="K1008" i="5"/>
  <c r="E1008" i="5"/>
  <c r="Q1008" i="5" s="1"/>
  <c r="BB1007" i="5"/>
  <c r="AY1007" i="5"/>
  <c r="AW1007" i="5"/>
  <c r="AV1007" i="5"/>
  <c r="AO1007" i="5"/>
  <c r="AL1007" i="5"/>
  <c r="AG1007" i="5"/>
  <c r="AD1007" i="5"/>
  <c r="AC1007" i="5"/>
  <c r="AB1007" i="5"/>
  <c r="AA1007" i="5"/>
  <c r="X1007" i="5"/>
  <c r="Z1007" i="5" s="1"/>
  <c r="W1007" i="5"/>
  <c r="T1007" i="5"/>
  <c r="S1007" i="5"/>
  <c r="R1007" i="5"/>
  <c r="P1007" i="5"/>
  <c r="U1007" i="5" s="1"/>
  <c r="O1007" i="5"/>
  <c r="N1007" i="5"/>
  <c r="M1007" i="5"/>
  <c r="L1007" i="5"/>
  <c r="K1007" i="5"/>
  <c r="E1007" i="5"/>
  <c r="Q1007" i="5" s="1"/>
  <c r="BB1006" i="5"/>
  <c r="AY1006" i="5"/>
  <c r="AW1006" i="5"/>
  <c r="AV1006" i="5"/>
  <c r="AS1006" i="5" s="1"/>
  <c r="AO1006" i="5"/>
  <c r="AL1006" i="5"/>
  <c r="AG1006" i="5"/>
  <c r="AD1006" i="5"/>
  <c r="AC1006" i="5"/>
  <c r="AB1006" i="5"/>
  <c r="AA1006" i="5"/>
  <c r="X1006" i="5"/>
  <c r="W1006" i="5"/>
  <c r="T1006" i="5"/>
  <c r="S1006" i="5"/>
  <c r="R1006" i="5"/>
  <c r="P1006" i="5"/>
  <c r="O1006" i="5"/>
  <c r="N1006" i="5"/>
  <c r="U1006" i="5" s="1"/>
  <c r="M1006" i="5"/>
  <c r="L1006" i="5"/>
  <c r="K1006" i="5"/>
  <c r="E1006" i="5"/>
  <c r="Q1006" i="5" s="1"/>
  <c r="BB1005" i="5"/>
  <c r="AY1005" i="5"/>
  <c r="AW1005" i="5"/>
  <c r="AV1005" i="5"/>
  <c r="AS1005" i="5"/>
  <c r="AO1005" i="5"/>
  <c r="AL1005" i="5"/>
  <c r="AG1005" i="5"/>
  <c r="AD1005" i="5"/>
  <c r="AC1005" i="5"/>
  <c r="AB1005" i="5"/>
  <c r="AA1005" i="5"/>
  <c r="X1005" i="5"/>
  <c r="Z1005" i="5" s="1"/>
  <c r="W1005" i="5"/>
  <c r="T1005" i="5"/>
  <c r="S1005" i="5"/>
  <c r="R1005" i="5"/>
  <c r="P1005" i="5"/>
  <c r="O1005" i="5"/>
  <c r="N1005" i="5"/>
  <c r="M1005" i="5"/>
  <c r="L1005" i="5"/>
  <c r="K1005" i="5"/>
  <c r="E1005" i="5"/>
  <c r="Q1005" i="5" s="1"/>
  <c r="BB1004" i="5"/>
  <c r="AY1004" i="5"/>
  <c r="AW1004" i="5"/>
  <c r="AV1004" i="5"/>
  <c r="AS1004" i="5"/>
  <c r="AO1004" i="5"/>
  <c r="AL1004" i="5"/>
  <c r="AG1004" i="5"/>
  <c r="AD1004" i="5"/>
  <c r="AC1004" i="5"/>
  <c r="AB1004" i="5"/>
  <c r="AA1004" i="5"/>
  <c r="X1004" i="5"/>
  <c r="Z1004" i="5" s="1"/>
  <c r="W1004" i="5"/>
  <c r="T1004" i="5"/>
  <c r="S1004" i="5"/>
  <c r="R1004" i="5"/>
  <c r="Q1004" i="5"/>
  <c r="P1004" i="5"/>
  <c r="O1004" i="5"/>
  <c r="N1004" i="5"/>
  <c r="M1004" i="5"/>
  <c r="L1004" i="5"/>
  <c r="K1004" i="5"/>
  <c r="E1004" i="5"/>
  <c r="BB1003" i="5"/>
  <c r="AY1003" i="5"/>
  <c r="AW1003" i="5"/>
  <c r="AV1003" i="5"/>
  <c r="AS1003" i="5"/>
  <c r="AO1003" i="5"/>
  <c r="AL1003" i="5"/>
  <c r="AG1003" i="5"/>
  <c r="AD1003" i="5"/>
  <c r="AC1003" i="5"/>
  <c r="AB1003" i="5"/>
  <c r="AA1003" i="5"/>
  <c r="X1003" i="5"/>
  <c r="Z1003" i="5" s="1"/>
  <c r="W1003" i="5"/>
  <c r="U1003" i="5"/>
  <c r="T1003" i="5"/>
  <c r="S1003" i="5"/>
  <c r="R1003" i="5"/>
  <c r="P1003" i="5"/>
  <c r="O1003" i="5"/>
  <c r="N1003" i="5"/>
  <c r="M1003" i="5"/>
  <c r="L1003" i="5"/>
  <c r="K1003" i="5"/>
  <c r="E1003" i="5"/>
  <c r="Q1003" i="5" s="1"/>
  <c r="BB1002" i="5"/>
  <c r="AY1002" i="5"/>
  <c r="AW1002" i="5"/>
  <c r="AV1002" i="5"/>
  <c r="AS1002" i="5" s="1"/>
  <c r="AO1002" i="5"/>
  <c r="AL1002" i="5"/>
  <c r="AG1002" i="5"/>
  <c r="AD1002" i="5"/>
  <c r="AC1002" i="5"/>
  <c r="AB1002" i="5"/>
  <c r="AA1002" i="5"/>
  <c r="Z1002" i="5"/>
  <c r="Y1002" i="5"/>
  <c r="X1002" i="5"/>
  <c r="W1002" i="5"/>
  <c r="T1002" i="5"/>
  <c r="S1002" i="5"/>
  <c r="R1002" i="5"/>
  <c r="P1002" i="5"/>
  <c r="U1002" i="5" s="1"/>
  <c r="O1002" i="5"/>
  <c r="N1002" i="5"/>
  <c r="M1002" i="5"/>
  <c r="L1002" i="5"/>
  <c r="K1002" i="5"/>
  <c r="E1002" i="5"/>
  <c r="Q1002" i="5" s="1"/>
  <c r="BB1001" i="5"/>
  <c r="AY1001" i="5"/>
  <c r="AW1001" i="5"/>
  <c r="AX1001" i="5" s="1"/>
  <c r="AV1001" i="5"/>
  <c r="AS1001" i="5"/>
  <c r="AO1001" i="5"/>
  <c r="AL1001" i="5"/>
  <c r="AG1001" i="5"/>
  <c r="AD1001" i="5"/>
  <c r="AC1001" i="5"/>
  <c r="AB1001" i="5"/>
  <c r="AA1001" i="5"/>
  <c r="X1001" i="5"/>
  <c r="Z1001" i="5" s="1"/>
  <c r="W1001" i="5"/>
  <c r="T1001" i="5"/>
  <c r="S1001" i="5"/>
  <c r="R1001" i="5"/>
  <c r="P1001" i="5"/>
  <c r="O1001" i="5"/>
  <c r="N1001" i="5"/>
  <c r="M1001" i="5"/>
  <c r="L1001" i="5"/>
  <c r="K1001" i="5"/>
  <c r="E1001" i="5"/>
  <c r="Q1001" i="5" s="1"/>
  <c r="BB1000" i="5"/>
  <c r="AY1000" i="5"/>
  <c r="AW1000" i="5"/>
  <c r="AV1000" i="5"/>
  <c r="AX1000" i="5" s="1"/>
  <c r="AO1000" i="5"/>
  <c r="AL1000" i="5"/>
  <c r="AG1000" i="5"/>
  <c r="AD1000" i="5"/>
  <c r="AC1000" i="5"/>
  <c r="AB1000" i="5"/>
  <c r="AA1000" i="5"/>
  <c r="X1000" i="5"/>
  <c r="W1000" i="5"/>
  <c r="T1000" i="5"/>
  <c r="S1000" i="5"/>
  <c r="R1000" i="5"/>
  <c r="P1000" i="5"/>
  <c r="O1000" i="5"/>
  <c r="N1000" i="5"/>
  <c r="M1000" i="5"/>
  <c r="L1000" i="5"/>
  <c r="K1000" i="5"/>
  <c r="E1000" i="5"/>
  <c r="Q1000" i="5" s="1"/>
  <c r="BB999" i="5"/>
  <c r="AY999" i="5"/>
  <c r="AX999" i="5"/>
  <c r="AW999" i="5"/>
  <c r="AV999" i="5"/>
  <c r="AS999" i="5"/>
  <c r="AO999" i="5"/>
  <c r="AL999" i="5"/>
  <c r="AG999" i="5"/>
  <c r="AD999" i="5"/>
  <c r="AC999" i="5"/>
  <c r="AB999" i="5"/>
  <c r="AA999" i="5"/>
  <c r="Z999" i="5"/>
  <c r="Y999" i="5"/>
  <c r="X999" i="5"/>
  <c r="W999" i="5"/>
  <c r="T999" i="5"/>
  <c r="S999" i="5"/>
  <c r="R999" i="5"/>
  <c r="Q999" i="5"/>
  <c r="P999" i="5"/>
  <c r="O999" i="5"/>
  <c r="N999" i="5"/>
  <c r="M999" i="5"/>
  <c r="L999" i="5"/>
  <c r="K999" i="5"/>
  <c r="E999" i="5"/>
  <c r="BB998" i="5"/>
  <c r="AY998" i="5"/>
  <c r="AW998" i="5"/>
  <c r="AX998" i="5" s="1"/>
  <c r="AV998" i="5"/>
  <c r="AS998" i="5" s="1"/>
  <c r="AO998" i="5"/>
  <c r="AL998" i="5"/>
  <c r="AG998" i="5"/>
  <c r="AD998" i="5"/>
  <c r="AC998" i="5"/>
  <c r="AB998" i="5"/>
  <c r="AA998" i="5"/>
  <c r="Y998" i="5"/>
  <c r="X998" i="5"/>
  <c r="Z998" i="5" s="1"/>
  <c r="W998" i="5"/>
  <c r="T998" i="5"/>
  <c r="S998" i="5"/>
  <c r="R998" i="5"/>
  <c r="P998" i="5"/>
  <c r="U998" i="5" s="1"/>
  <c r="O998" i="5"/>
  <c r="N998" i="5"/>
  <c r="M998" i="5"/>
  <c r="L998" i="5"/>
  <c r="K998" i="5"/>
  <c r="E998" i="5"/>
  <c r="Q998" i="5" s="1"/>
  <c r="BB997" i="5"/>
  <c r="AY997" i="5"/>
  <c r="AW997" i="5"/>
  <c r="AV997" i="5"/>
  <c r="AS997" i="5" s="1"/>
  <c r="AO997" i="5"/>
  <c r="AL997" i="5"/>
  <c r="AG997" i="5"/>
  <c r="AD997" i="5"/>
  <c r="AC997" i="5"/>
  <c r="AB997" i="5"/>
  <c r="AA997" i="5"/>
  <c r="X997" i="5"/>
  <c r="Z997" i="5" s="1"/>
  <c r="W997" i="5"/>
  <c r="T997" i="5"/>
  <c r="S997" i="5"/>
  <c r="R997" i="5"/>
  <c r="P997" i="5"/>
  <c r="O997" i="5"/>
  <c r="N997" i="5"/>
  <c r="M997" i="5"/>
  <c r="L997" i="5"/>
  <c r="K997" i="5"/>
  <c r="E997" i="5"/>
  <c r="Q997" i="5" s="1"/>
  <c r="BB996" i="5"/>
  <c r="AY996" i="5"/>
  <c r="AW996" i="5"/>
  <c r="AV996" i="5"/>
  <c r="AS996" i="5" s="1"/>
  <c r="AO996" i="5"/>
  <c r="AL996" i="5"/>
  <c r="AG996" i="5"/>
  <c r="AD996" i="5"/>
  <c r="AC996" i="5"/>
  <c r="AB996" i="5"/>
  <c r="AA996" i="5"/>
  <c r="X996" i="5"/>
  <c r="W996" i="5"/>
  <c r="T996" i="5"/>
  <c r="S996" i="5"/>
  <c r="R996" i="5"/>
  <c r="Q996" i="5"/>
  <c r="P996" i="5"/>
  <c r="U996" i="5" s="1"/>
  <c r="O996" i="5"/>
  <c r="N996" i="5"/>
  <c r="M996" i="5"/>
  <c r="L996" i="5"/>
  <c r="K996" i="5"/>
  <c r="E996" i="5"/>
  <c r="BB995" i="5"/>
  <c r="AY995" i="5"/>
  <c r="AW995" i="5"/>
  <c r="AV995" i="5"/>
  <c r="AS995" i="5" s="1"/>
  <c r="AO995" i="5"/>
  <c r="AL995" i="5"/>
  <c r="AG995" i="5"/>
  <c r="AD995" i="5"/>
  <c r="AC995" i="5"/>
  <c r="AB995" i="5"/>
  <c r="AA995" i="5"/>
  <c r="X995" i="5"/>
  <c r="Y995" i="5" s="1"/>
  <c r="W995" i="5"/>
  <c r="T995" i="5"/>
  <c r="S995" i="5"/>
  <c r="R995" i="5"/>
  <c r="P995" i="5"/>
  <c r="O995" i="5"/>
  <c r="N995" i="5"/>
  <c r="M995" i="5"/>
  <c r="L995" i="5"/>
  <c r="K995" i="5"/>
  <c r="E995" i="5"/>
  <c r="Q995" i="5" s="1"/>
  <c r="BB994" i="5"/>
  <c r="AY994" i="5"/>
  <c r="AW994" i="5"/>
  <c r="AV994" i="5"/>
  <c r="AS994" i="5" s="1"/>
  <c r="AO994" i="5"/>
  <c r="AL994" i="5"/>
  <c r="AG994" i="5"/>
  <c r="AD994" i="5"/>
  <c r="AC994" i="5"/>
  <c r="AB994" i="5"/>
  <c r="AA994" i="5"/>
  <c r="Y994" i="5"/>
  <c r="X994" i="5"/>
  <c r="Z994" i="5" s="1"/>
  <c r="W994" i="5"/>
  <c r="T994" i="5"/>
  <c r="S994" i="5"/>
  <c r="R994" i="5"/>
  <c r="P994" i="5"/>
  <c r="O994" i="5"/>
  <c r="N994" i="5"/>
  <c r="M994" i="5"/>
  <c r="L994" i="5"/>
  <c r="K994" i="5"/>
  <c r="E994" i="5"/>
  <c r="Q994" i="5" s="1"/>
  <c r="BB993" i="5"/>
  <c r="AY993" i="5"/>
  <c r="AW993" i="5"/>
  <c r="AV993" i="5"/>
  <c r="AS993" i="5" s="1"/>
  <c r="AO993" i="5"/>
  <c r="AL993" i="5"/>
  <c r="AG993" i="5"/>
  <c r="AD993" i="5"/>
  <c r="AC993" i="5"/>
  <c r="AB993" i="5"/>
  <c r="AA993" i="5"/>
  <c r="X993" i="5"/>
  <c r="Z993" i="5" s="1"/>
  <c r="W993" i="5"/>
  <c r="T993" i="5"/>
  <c r="S993" i="5"/>
  <c r="R993" i="5"/>
  <c r="P993" i="5"/>
  <c r="U993" i="5" s="1"/>
  <c r="O993" i="5"/>
  <c r="N993" i="5"/>
  <c r="M993" i="5"/>
  <c r="L993" i="5"/>
  <c r="K993" i="5"/>
  <c r="E993" i="5"/>
  <c r="Q993" i="5" s="1"/>
  <c r="BB992" i="5"/>
  <c r="AY992" i="5"/>
  <c r="AW992" i="5"/>
  <c r="AX992" i="5" s="1"/>
  <c r="AV992" i="5"/>
  <c r="AS992" i="5" s="1"/>
  <c r="AO992" i="5"/>
  <c r="AL992" i="5"/>
  <c r="AG992" i="5"/>
  <c r="AD992" i="5"/>
  <c r="AC992" i="5"/>
  <c r="AB992" i="5"/>
  <c r="AA992" i="5"/>
  <c r="X992" i="5"/>
  <c r="Z992" i="5" s="1"/>
  <c r="W992" i="5"/>
  <c r="T992" i="5"/>
  <c r="S992" i="5"/>
  <c r="R992" i="5"/>
  <c r="Q992" i="5"/>
  <c r="P992" i="5"/>
  <c r="O992" i="5"/>
  <c r="N992" i="5"/>
  <c r="M992" i="5"/>
  <c r="L992" i="5"/>
  <c r="K992" i="5"/>
  <c r="E992" i="5"/>
  <c r="BB991" i="5"/>
  <c r="AY991" i="5"/>
  <c r="AW991" i="5"/>
  <c r="AV991" i="5"/>
  <c r="AX991" i="5" s="1"/>
  <c r="AS991" i="5"/>
  <c r="AO991" i="5"/>
  <c r="AL991" i="5"/>
  <c r="AG991" i="5"/>
  <c r="AD991" i="5"/>
  <c r="AC991" i="5"/>
  <c r="AB991" i="5"/>
  <c r="AA991" i="5"/>
  <c r="X991" i="5"/>
  <c r="Z991" i="5" s="1"/>
  <c r="W991" i="5"/>
  <c r="T991" i="5"/>
  <c r="S991" i="5"/>
  <c r="R991" i="5"/>
  <c r="Q991" i="5"/>
  <c r="P991" i="5"/>
  <c r="U991" i="5" s="1"/>
  <c r="O991" i="5"/>
  <c r="N991" i="5"/>
  <c r="M991" i="5"/>
  <c r="L991" i="5"/>
  <c r="K991" i="5"/>
  <c r="E991" i="5"/>
  <c r="BB990" i="5"/>
  <c r="AY990" i="5"/>
  <c r="AW990" i="5"/>
  <c r="AV990" i="5"/>
  <c r="AX990" i="5" s="1"/>
  <c r="AS990" i="5"/>
  <c r="AO990" i="5"/>
  <c r="AL990" i="5"/>
  <c r="AG990" i="5"/>
  <c r="AD990" i="5"/>
  <c r="AC990" i="5"/>
  <c r="AB990" i="5"/>
  <c r="AA990" i="5"/>
  <c r="X990" i="5"/>
  <c r="Y990" i="5" s="1"/>
  <c r="W990" i="5"/>
  <c r="T990" i="5"/>
  <c r="S990" i="5"/>
  <c r="R990" i="5"/>
  <c r="P990" i="5"/>
  <c r="O990" i="5"/>
  <c r="N990" i="5"/>
  <c r="U990" i="5" s="1"/>
  <c r="M990" i="5"/>
  <c r="L990" i="5"/>
  <c r="K990" i="5"/>
  <c r="E990" i="5"/>
  <c r="Q990" i="5" s="1"/>
  <c r="BB989" i="5"/>
  <c r="AY989" i="5"/>
  <c r="AW989" i="5"/>
  <c r="AX989" i="5" s="1"/>
  <c r="AV989" i="5"/>
  <c r="AS989" i="5" s="1"/>
  <c r="AO989" i="5"/>
  <c r="AL989" i="5"/>
  <c r="AG989" i="5"/>
  <c r="AD989" i="5"/>
  <c r="AC989" i="5"/>
  <c r="AB989" i="5"/>
  <c r="AA989" i="5"/>
  <c r="X989" i="5"/>
  <c r="W989" i="5"/>
  <c r="T989" i="5"/>
  <c r="S989" i="5"/>
  <c r="R989" i="5"/>
  <c r="P989" i="5"/>
  <c r="O989" i="5"/>
  <c r="N989" i="5"/>
  <c r="M989" i="5"/>
  <c r="L989" i="5"/>
  <c r="K989" i="5"/>
  <c r="E989" i="5"/>
  <c r="Q989" i="5" s="1"/>
  <c r="BB988" i="5"/>
  <c r="AY988" i="5"/>
  <c r="AW988" i="5"/>
  <c r="AV988" i="5"/>
  <c r="AS988" i="5" s="1"/>
  <c r="AO988" i="5"/>
  <c r="AL988" i="5"/>
  <c r="AG988" i="5"/>
  <c r="AD988" i="5"/>
  <c r="AC988" i="5"/>
  <c r="AB988" i="5"/>
  <c r="AA988" i="5"/>
  <c r="X988" i="5"/>
  <c r="W988" i="5"/>
  <c r="T988" i="5"/>
  <c r="S988" i="5"/>
  <c r="R988" i="5"/>
  <c r="Q988" i="5"/>
  <c r="P988" i="5"/>
  <c r="U988" i="5" s="1"/>
  <c r="O988" i="5"/>
  <c r="N988" i="5"/>
  <c r="M988" i="5"/>
  <c r="L988" i="5"/>
  <c r="K988" i="5"/>
  <c r="E988" i="5"/>
  <c r="BB987" i="5"/>
  <c r="AY987" i="5"/>
  <c r="AW987" i="5"/>
  <c r="AX987" i="5" s="1"/>
  <c r="AV987" i="5"/>
  <c r="AS987" i="5" s="1"/>
  <c r="AO987" i="5"/>
  <c r="AL987" i="5"/>
  <c r="AG987" i="5"/>
  <c r="AD987" i="5"/>
  <c r="AC987" i="5"/>
  <c r="AB987" i="5"/>
  <c r="AA987" i="5"/>
  <c r="Y987" i="5"/>
  <c r="X987" i="5"/>
  <c r="Z987" i="5" s="1"/>
  <c r="W987" i="5"/>
  <c r="U987" i="5"/>
  <c r="T987" i="5"/>
  <c r="S987" i="5"/>
  <c r="R987" i="5"/>
  <c r="P987" i="5"/>
  <c r="O987" i="5"/>
  <c r="N987" i="5"/>
  <c r="M987" i="5"/>
  <c r="L987" i="5"/>
  <c r="K987" i="5"/>
  <c r="E987" i="5"/>
  <c r="Q987" i="5" s="1"/>
  <c r="BB986" i="5"/>
  <c r="AY986" i="5"/>
  <c r="AW986" i="5"/>
  <c r="AV986" i="5"/>
  <c r="AS986" i="5"/>
  <c r="AO986" i="5"/>
  <c r="AL986" i="5"/>
  <c r="AG986" i="5"/>
  <c r="AD986" i="5"/>
  <c r="AC986" i="5"/>
  <c r="AB986" i="5"/>
  <c r="AA986" i="5"/>
  <c r="Y986" i="5"/>
  <c r="X986" i="5"/>
  <c r="Z986" i="5" s="1"/>
  <c r="W986" i="5"/>
  <c r="T986" i="5"/>
  <c r="S986" i="5"/>
  <c r="R986" i="5"/>
  <c r="P986" i="5"/>
  <c r="O986" i="5"/>
  <c r="N986" i="5"/>
  <c r="U986" i="5" s="1"/>
  <c r="M986" i="5"/>
  <c r="L986" i="5"/>
  <c r="K986" i="5"/>
  <c r="E986" i="5"/>
  <c r="Q986" i="5" s="1"/>
  <c r="BB985" i="5"/>
  <c r="AY985" i="5"/>
  <c r="AW985" i="5"/>
  <c r="AX985" i="5" s="1"/>
  <c r="AV985" i="5"/>
  <c r="AS985" i="5" s="1"/>
  <c r="AO985" i="5"/>
  <c r="AL985" i="5"/>
  <c r="AG985" i="5"/>
  <c r="AD985" i="5"/>
  <c r="AC985" i="5"/>
  <c r="AB985" i="5"/>
  <c r="AA985" i="5"/>
  <c r="X985" i="5"/>
  <c r="Z985" i="5" s="1"/>
  <c r="W985" i="5"/>
  <c r="T985" i="5"/>
  <c r="S985" i="5"/>
  <c r="R985" i="5"/>
  <c r="P985" i="5"/>
  <c r="O985" i="5"/>
  <c r="N985" i="5"/>
  <c r="M985" i="5"/>
  <c r="L985" i="5"/>
  <c r="K985" i="5"/>
  <c r="E985" i="5"/>
  <c r="Q985" i="5" s="1"/>
  <c r="BB984" i="5"/>
  <c r="AY984" i="5"/>
  <c r="AW984" i="5"/>
  <c r="AV984" i="5"/>
  <c r="AS984" i="5" s="1"/>
  <c r="AO984" i="5"/>
  <c r="AL984" i="5"/>
  <c r="AG984" i="5"/>
  <c r="AD984" i="5"/>
  <c r="AC984" i="5"/>
  <c r="AB984" i="5"/>
  <c r="AA984" i="5"/>
  <c r="X984" i="5"/>
  <c r="W984" i="5"/>
  <c r="T984" i="5"/>
  <c r="S984" i="5"/>
  <c r="R984" i="5"/>
  <c r="P984" i="5"/>
  <c r="U984" i="5" s="1"/>
  <c r="O984" i="5"/>
  <c r="N984" i="5"/>
  <c r="M984" i="5"/>
  <c r="L984" i="5"/>
  <c r="K984" i="5"/>
  <c r="E984" i="5"/>
  <c r="Q984" i="5" s="1"/>
  <c r="BB983" i="5"/>
  <c r="AY983" i="5"/>
  <c r="AW983" i="5"/>
  <c r="AX983" i="5" s="1"/>
  <c r="AV983" i="5"/>
  <c r="AS983" i="5" s="1"/>
  <c r="AO983" i="5"/>
  <c r="AL983" i="5"/>
  <c r="AG983" i="5"/>
  <c r="AD983" i="5"/>
  <c r="AC983" i="5"/>
  <c r="AB983" i="5"/>
  <c r="AA983" i="5"/>
  <c r="X983" i="5"/>
  <c r="Z983" i="5" s="1"/>
  <c r="W983" i="5"/>
  <c r="T983" i="5"/>
  <c r="S983" i="5"/>
  <c r="R983" i="5"/>
  <c r="P983" i="5"/>
  <c r="U983" i="5" s="1"/>
  <c r="O983" i="5"/>
  <c r="N983" i="5"/>
  <c r="M983" i="5"/>
  <c r="L983" i="5"/>
  <c r="K983" i="5"/>
  <c r="E983" i="5"/>
  <c r="Q983" i="5" s="1"/>
  <c r="BB982" i="5"/>
  <c r="AY982" i="5"/>
  <c r="AW982" i="5"/>
  <c r="AX982" i="5" s="1"/>
  <c r="AV982" i="5"/>
  <c r="AS982" i="5"/>
  <c r="AO982" i="5"/>
  <c r="AL982" i="5"/>
  <c r="AG982" i="5"/>
  <c r="AD982" i="5"/>
  <c r="AC982" i="5"/>
  <c r="AB982" i="5"/>
  <c r="AA982" i="5"/>
  <c r="X982" i="5"/>
  <c r="W982" i="5"/>
  <c r="U982" i="5"/>
  <c r="T982" i="5"/>
  <c r="S982" i="5"/>
  <c r="R982" i="5"/>
  <c r="Q982" i="5"/>
  <c r="P982" i="5"/>
  <c r="O982" i="5"/>
  <c r="N982" i="5"/>
  <c r="M982" i="5"/>
  <c r="L982" i="5"/>
  <c r="K982" i="5"/>
  <c r="E982" i="5"/>
  <c r="BB981" i="5"/>
  <c r="AY981" i="5"/>
  <c r="AW981" i="5"/>
  <c r="AV981" i="5"/>
  <c r="AS981" i="5" s="1"/>
  <c r="AO981" i="5"/>
  <c r="AL981" i="5"/>
  <c r="AG981" i="5"/>
  <c r="AD981" i="5"/>
  <c r="AC981" i="5"/>
  <c r="AB981" i="5"/>
  <c r="AA981" i="5"/>
  <c r="X981" i="5"/>
  <c r="Y981" i="5" s="1"/>
  <c r="W981" i="5"/>
  <c r="T981" i="5"/>
  <c r="S981" i="5"/>
  <c r="R981" i="5"/>
  <c r="P981" i="5"/>
  <c r="U981" i="5" s="1"/>
  <c r="O981" i="5"/>
  <c r="N981" i="5"/>
  <c r="M981" i="5"/>
  <c r="L981" i="5"/>
  <c r="K981" i="5"/>
  <c r="E981" i="5"/>
  <c r="Q981" i="5" s="1"/>
  <c r="BB980" i="5"/>
  <c r="AY980" i="5"/>
  <c r="AW980" i="5"/>
  <c r="AX980" i="5" s="1"/>
  <c r="AV980" i="5"/>
  <c r="AS980" i="5"/>
  <c r="AO980" i="5"/>
  <c r="AL980" i="5"/>
  <c r="AG980" i="5"/>
  <c r="AD980" i="5"/>
  <c r="AC980" i="5"/>
  <c r="AB980" i="5"/>
  <c r="AA980" i="5"/>
  <c r="X980" i="5"/>
  <c r="Y980" i="5" s="1"/>
  <c r="W980" i="5"/>
  <c r="T980" i="5"/>
  <c r="S980" i="5"/>
  <c r="R980" i="5"/>
  <c r="P980" i="5"/>
  <c r="O980" i="5"/>
  <c r="N980" i="5"/>
  <c r="M980" i="5"/>
  <c r="L980" i="5"/>
  <c r="K980" i="5"/>
  <c r="E980" i="5"/>
  <c r="Q980" i="5" s="1"/>
  <c r="BB979" i="5"/>
  <c r="AY979" i="5"/>
  <c r="AW979" i="5"/>
  <c r="AV979" i="5"/>
  <c r="AS979" i="5" s="1"/>
  <c r="AO979" i="5"/>
  <c r="AL979" i="5"/>
  <c r="AG979" i="5"/>
  <c r="AD979" i="5"/>
  <c r="AC979" i="5"/>
  <c r="AB979" i="5"/>
  <c r="AA979" i="5"/>
  <c r="Z979" i="5"/>
  <c r="Y979" i="5"/>
  <c r="X979" i="5"/>
  <c r="W979" i="5"/>
  <c r="T979" i="5"/>
  <c r="S979" i="5"/>
  <c r="R979" i="5"/>
  <c r="P979" i="5"/>
  <c r="O979" i="5"/>
  <c r="N979" i="5"/>
  <c r="M979" i="5"/>
  <c r="L979" i="5"/>
  <c r="K979" i="5"/>
  <c r="E979" i="5"/>
  <c r="Q979" i="5" s="1"/>
  <c r="BB978" i="5"/>
  <c r="AY978" i="5"/>
  <c r="AW978" i="5"/>
  <c r="AV978" i="5"/>
  <c r="AS978" i="5"/>
  <c r="AO978" i="5"/>
  <c r="AL978" i="5"/>
  <c r="AG978" i="5"/>
  <c r="AD978" i="5"/>
  <c r="AC978" i="5"/>
  <c r="AB978" i="5"/>
  <c r="AA978" i="5"/>
  <c r="Z978" i="5"/>
  <c r="X978" i="5"/>
  <c r="Y978" i="5" s="1"/>
  <c r="W978" i="5"/>
  <c r="T978" i="5"/>
  <c r="S978" i="5"/>
  <c r="R978" i="5"/>
  <c r="P978" i="5"/>
  <c r="U978" i="5" s="1"/>
  <c r="O978" i="5"/>
  <c r="N978" i="5"/>
  <c r="M978" i="5"/>
  <c r="L978" i="5"/>
  <c r="K978" i="5"/>
  <c r="E978" i="5"/>
  <c r="Q978" i="5" s="1"/>
  <c r="BB977" i="5"/>
  <c r="AY977" i="5"/>
  <c r="AW977" i="5"/>
  <c r="AV977" i="5"/>
  <c r="AS977" i="5" s="1"/>
  <c r="AO977" i="5"/>
  <c r="AL977" i="5"/>
  <c r="AG977" i="5"/>
  <c r="AD977" i="5"/>
  <c r="AC977" i="5"/>
  <c r="AB977" i="5"/>
  <c r="AA977" i="5"/>
  <c r="X977" i="5"/>
  <c r="Z977" i="5" s="1"/>
  <c r="W977" i="5"/>
  <c r="T977" i="5"/>
  <c r="S977" i="5"/>
  <c r="R977" i="5"/>
  <c r="P977" i="5"/>
  <c r="O977" i="5"/>
  <c r="N977" i="5"/>
  <c r="M977" i="5"/>
  <c r="L977" i="5"/>
  <c r="K977" i="5"/>
  <c r="E977" i="5"/>
  <c r="Q977" i="5" s="1"/>
  <c r="BB976" i="5"/>
  <c r="AY976" i="5"/>
  <c r="AW976" i="5"/>
  <c r="AV976" i="5"/>
  <c r="AS976" i="5" s="1"/>
  <c r="AO976" i="5"/>
  <c r="AL976" i="5"/>
  <c r="AG976" i="5"/>
  <c r="AD976" i="5"/>
  <c r="AC976" i="5"/>
  <c r="AB976" i="5"/>
  <c r="AA976" i="5"/>
  <c r="X976" i="5"/>
  <c r="W976" i="5"/>
  <c r="T976" i="5"/>
  <c r="S976" i="5"/>
  <c r="R976" i="5"/>
  <c r="P976" i="5"/>
  <c r="O976" i="5"/>
  <c r="N976" i="5"/>
  <c r="M976" i="5"/>
  <c r="L976" i="5"/>
  <c r="K976" i="5"/>
  <c r="E976" i="5"/>
  <c r="Q976" i="5" s="1"/>
  <c r="BB975" i="5"/>
  <c r="AY975" i="5"/>
  <c r="AW975" i="5"/>
  <c r="AV975" i="5"/>
  <c r="AS975" i="5"/>
  <c r="AO975" i="5"/>
  <c r="AL975" i="5"/>
  <c r="AG975" i="5"/>
  <c r="AD975" i="5"/>
  <c r="AC975" i="5"/>
  <c r="AB975" i="5"/>
  <c r="AA975" i="5"/>
  <c r="Z975" i="5"/>
  <c r="X975" i="5"/>
  <c r="Y975" i="5" s="1"/>
  <c r="W975" i="5"/>
  <c r="T975" i="5"/>
  <c r="S975" i="5"/>
  <c r="R975" i="5"/>
  <c r="P975" i="5"/>
  <c r="O975" i="5"/>
  <c r="N975" i="5"/>
  <c r="U975" i="5" s="1"/>
  <c r="M975" i="5"/>
  <c r="L975" i="5"/>
  <c r="K975" i="5"/>
  <c r="E975" i="5"/>
  <c r="Q975" i="5" s="1"/>
  <c r="BB974" i="5"/>
  <c r="AY974" i="5"/>
  <c r="AW974" i="5"/>
  <c r="AV974" i="5"/>
  <c r="AS974" i="5" s="1"/>
  <c r="AO974" i="5"/>
  <c r="AL974" i="5"/>
  <c r="AG974" i="5"/>
  <c r="AD974" i="5"/>
  <c r="AC974" i="5"/>
  <c r="AB974" i="5"/>
  <c r="AA974" i="5"/>
  <c r="Y974" i="5"/>
  <c r="X974" i="5"/>
  <c r="Z974" i="5" s="1"/>
  <c r="W974" i="5"/>
  <c r="T974" i="5"/>
  <c r="S974" i="5"/>
  <c r="R974" i="5"/>
  <c r="P974" i="5"/>
  <c r="O974" i="5"/>
  <c r="N974" i="5"/>
  <c r="M974" i="5"/>
  <c r="L974" i="5"/>
  <c r="K974" i="5"/>
  <c r="E974" i="5"/>
  <c r="Q974" i="5" s="1"/>
  <c r="BB973" i="5"/>
  <c r="AY973" i="5"/>
  <c r="AW973" i="5"/>
  <c r="AV973" i="5"/>
  <c r="AS973" i="5" s="1"/>
  <c r="AO973" i="5"/>
  <c r="AL973" i="5"/>
  <c r="AG973" i="5"/>
  <c r="AD973" i="5"/>
  <c r="AC973" i="5"/>
  <c r="AB973" i="5"/>
  <c r="AA973" i="5"/>
  <c r="X973" i="5"/>
  <c r="Z973" i="5" s="1"/>
  <c r="W973" i="5"/>
  <c r="T973" i="5"/>
  <c r="S973" i="5"/>
  <c r="R973" i="5"/>
  <c r="P973" i="5"/>
  <c r="O973" i="5"/>
  <c r="N973" i="5"/>
  <c r="M973" i="5"/>
  <c r="L973" i="5"/>
  <c r="K973" i="5"/>
  <c r="E973" i="5"/>
  <c r="Q973" i="5" s="1"/>
  <c r="BB972" i="5"/>
  <c r="AY972" i="5"/>
  <c r="AW972" i="5"/>
  <c r="AV972" i="5"/>
  <c r="AS972" i="5" s="1"/>
  <c r="AO972" i="5"/>
  <c r="AL972" i="5"/>
  <c r="AG972" i="5"/>
  <c r="AD972" i="5"/>
  <c r="AC972" i="5"/>
  <c r="AB972" i="5"/>
  <c r="AA972" i="5"/>
  <c r="X972" i="5"/>
  <c r="Z972" i="5" s="1"/>
  <c r="W972" i="5"/>
  <c r="T972" i="5"/>
  <c r="S972" i="5"/>
  <c r="R972" i="5"/>
  <c r="P972" i="5"/>
  <c r="U972" i="5" s="1"/>
  <c r="O972" i="5"/>
  <c r="N972" i="5"/>
  <c r="M972" i="5"/>
  <c r="L972" i="5"/>
  <c r="K972" i="5"/>
  <c r="E972" i="5"/>
  <c r="Q972" i="5" s="1"/>
  <c r="BB971" i="5"/>
  <c r="AY971" i="5"/>
  <c r="AW971" i="5"/>
  <c r="AV971" i="5"/>
  <c r="AX971" i="5" s="1"/>
  <c r="AO971" i="5"/>
  <c r="AL971" i="5"/>
  <c r="AG971" i="5"/>
  <c r="AD971" i="5"/>
  <c r="AC971" i="5"/>
  <c r="AB971" i="5"/>
  <c r="AA971" i="5"/>
  <c r="X971" i="5"/>
  <c r="Z971" i="5" s="1"/>
  <c r="W971" i="5"/>
  <c r="T971" i="5"/>
  <c r="S971" i="5"/>
  <c r="R971" i="5"/>
  <c r="Q971" i="5"/>
  <c r="P971" i="5"/>
  <c r="O971" i="5"/>
  <c r="N971" i="5"/>
  <c r="M971" i="5"/>
  <c r="L971" i="5"/>
  <c r="K971" i="5"/>
  <c r="E971" i="5"/>
  <c r="BB970" i="5"/>
  <c r="AY970" i="5"/>
  <c r="AW970" i="5"/>
  <c r="AV970" i="5"/>
  <c r="AS970" i="5" s="1"/>
  <c r="AO970" i="5"/>
  <c r="AL970" i="5"/>
  <c r="AG970" i="5"/>
  <c r="AD970" i="5"/>
  <c r="AC970" i="5"/>
  <c r="AB970" i="5"/>
  <c r="AA970" i="5"/>
  <c r="Y970" i="5"/>
  <c r="X970" i="5"/>
  <c r="Z970" i="5" s="1"/>
  <c r="W970" i="5"/>
  <c r="T970" i="5"/>
  <c r="S970" i="5"/>
  <c r="R970" i="5"/>
  <c r="P970" i="5"/>
  <c r="U970" i="5" s="1"/>
  <c r="O970" i="5"/>
  <c r="N970" i="5"/>
  <c r="M970" i="5"/>
  <c r="L970" i="5"/>
  <c r="K970" i="5"/>
  <c r="E970" i="5"/>
  <c r="Q970" i="5" s="1"/>
  <c r="BB969" i="5"/>
  <c r="AY969" i="5"/>
  <c r="AW969" i="5"/>
  <c r="AV969" i="5"/>
  <c r="AX969" i="5" s="1"/>
  <c r="AS969" i="5"/>
  <c r="AO969" i="5"/>
  <c r="AL969" i="5"/>
  <c r="AG969" i="5"/>
  <c r="AD969" i="5"/>
  <c r="AC969" i="5"/>
  <c r="AB969" i="5"/>
  <c r="AA969" i="5"/>
  <c r="X969" i="5"/>
  <c r="Z969" i="5" s="1"/>
  <c r="W969" i="5"/>
  <c r="T969" i="5"/>
  <c r="S969" i="5"/>
  <c r="R969" i="5"/>
  <c r="Q969" i="5"/>
  <c r="P969" i="5"/>
  <c r="O969" i="5"/>
  <c r="N969" i="5"/>
  <c r="M969" i="5"/>
  <c r="L969" i="5"/>
  <c r="K969" i="5"/>
  <c r="E969" i="5"/>
  <c r="BB968" i="5"/>
  <c r="AY968" i="5"/>
  <c r="AX968" i="5"/>
  <c r="AW968" i="5"/>
  <c r="AV968" i="5"/>
  <c r="AS968" i="5"/>
  <c r="AO968" i="5"/>
  <c r="AL968" i="5"/>
  <c r="AG968" i="5"/>
  <c r="AD968" i="5"/>
  <c r="AC968" i="5"/>
  <c r="AB968" i="5"/>
  <c r="AA968" i="5"/>
  <c r="Z968" i="5"/>
  <c r="X968" i="5"/>
  <c r="Y968" i="5" s="1"/>
  <c r="W968" i="5"/>
  <c r="T968" i="5"/>
  <c r="S968" i="5"/>
  <c r="R968" i="5"/>
  <c r="P968" i="5"/>
  <c r="O968" i="5"/>
  <c r="N968" i="5"/>
  <c r="U968" i="5" s="1"/>
  <c r="M968" i="5"/>
  <c r="L968" i="5"/>
  <c r="K968" i="5"/>
  <c r="E968" i="5"/>
  <c r="Q968" i="5" s="1"/>
  <c r="BB967" i="5"/>
  <c r="AY967" i="5"/>
  <c r="AX967" i="5"/>
  <c r="AW967" i="5"/>
  <c r="AV967" i="5"/>
  <c r="AS967" i="5"/>
  <c r="AO967" i="5"/>
  <c r="AO1629" i="5" s="1"/>
  <c r="AL967" i="5"/>
  <c r="AG967" i="5"/>
  <c r="AD967" i="5"/>
  <c r="AC967" i="5"/>
  <c r="AB967" i="5"/>
  <c r="AA967" i="5"/>
  <c r="X967" i="5"/>
  <c r="W967" i="5"/>
  <c r="T967" i="5"/>
  <c r="S967" i="5"/>
  <c r="R967" i="5"/>
  <c r="P967" i="5"/>
  <c r="U967" i="5" s="1"/>
  <c r="O967" i="5"/>
  <c r="N967" i="5"/>
  <c r="M967" i="5"/>
  <c r="M1629" i="5" s="1"/>
  <c r="L967" i="5"/>
  <c r="L1629" i="5" s="1"/>
  <c r="K967" i="5"/>
  <c r="E967" i="5"/>
  <c r="BB966" i="5"/>
  <c r="AY966" i="5"/>
  <c r="AW966" i="5"/>
  <c r="AX966" i="5" s="1"/>
  <c r="AV966" i="5"/>
  <c r="AS966" i="5" s="1"/>
  <c r="AO966" i="5"/>
  <c r="AL966" i="5"/>
  <c r="AG966" i="5"/>
  <c r="AD966" i="5"/>
  <c r="AC966" i="5"/>
  <c r="AB966" i="5"/>
  <c r="AA966" i="5"/>
  <c r="X966" i="5"/>
  <c r="W966" i="5"/>
  <c r="T966" i="5"/>
  <c r="S966" i="5"/>
  <c r="R966" i="5"/>
  <c r="Q966" i="5"/>
  <c r="P966" i="5"/>
  <c r="O966" i="5"/>
  <c r="N966" i="5"/>
  <c r="M966" i="5"/>
  <c r="L966" i="5"/>
  <c r="K966" i="5"/>
  <c r="E966" i="5"/>
  <c r="BB965" i="5"/>
  <c r="AY965" i="5"/>
  <c r="AW965" i="5"/>
  <c r="AX965" i="5" s="1"/>
  <c r="AV965" i="5"/>
  <c r="AS965" i="5" s="1"/>
  <c r="AO965" i="5"/>
  <c r="AL965" i="5"/>
  <c r="AG965" i="5"/>
  <c r="AD965" i="5"/>
  <c r="AC965" i="5"/>
  <c r="AB965" i="5"/>
  <c r="AA965" i="5"/>
  <c r="X965" i="5"/>
  <c r="Z965" i="5" s="1"/>
  <c r="W965" i="5"/>
  <c r="T965" i="5"/>
  <c r="S965" i="5"/>
  <c r="R965" i="5"/>
  <c r="P965" i="5"/>
  <c r="O965" i="5"/>
  <c r="N965" i="5"/>
  <c r="M965" i="5"/>
  <c r="L965" i="5"/>
  <c r="K965" i="5"/>
  <c r="E965" i="5"/>
  <c r="Q965" i="5" s="1"/>
  <c r="BB964" i="5"/>
  <c r="AY964" i="5"/>
  <c r="AW964" i="5"/>
  <c r="AV964" i="5"/>
  <c r="AX964" i="5" s="1"/>
  <c r="AS964" i="5"/>
  <c r="AO964" i="5"/>
  <c r="AL964" i="5"/>
  <c r="AG964" i="5"/>
  <c r="AD964" i="5"/>
  <c r="AC964" i="5"/>
  <c r="AB964" i="5"/>
  <c r="AA964" i="5"/>
  <c r="X964" i="5"/>
  <c r="Z964" i="5" s="1"/>
  <c r="W964" i="5"/>
  <c r="U964" i="5"/>
  <c r="T964" i="5"/>
  <c r="S964" i="5"/>
  <c r="R964" i="5"/>
  <c r="P964" i="5"/>
  <c r="O964" i="5"/>
  <c r="N964" i="5"/>
  <c r="M964" i="5"/>
  <c r="L964" i="5"/>
  <c r="K964" i="5"/>
  <c r="E964" i="5"/>
  <c r="Q964" i="5" s="1"/>
  <c r="BB963" i="5"/>
  <c r="AY963" i="5"/>
  <c r="AW963" i="5"/>
  <c r="AV963" i="5"/>
  <c r="AS963" i="5" s="1"/>
  <c r="AO963" i="5"/>
  <c r="AL963" i="5"/>
  <c r="AG963" i="5"/>
  <c r="AD963" i="5"/>
  <c r="AC963" i="5"/>
  <c r="AB963" i="5"/>
  <c r="AA963" i="5"/>
  <c r="X963" i="5"/>
  <c r="Z963" i="5" s="1"/>
  <c r="W963" i="5"/>
  <c r="U963" i="5"/>
  <c r="T963" i="5"/>
  <c r="S963" i="5"/>
  <c r="R963" i="5"/>
  <c r="P963" i="5"/>
  <c r="O963" i="5"/>
  <c r="N963" i="5"/>
  <c r="M963" i="5"/>
  <c r="L963" i="5"/>
  <c r="K963" i="5"/>
  <c r="E963" i="5"/>
  <c r="Q963" i="5" s="1"/>
  <c r="BB962" i="5"/>
  <c r="AY962" i="5"/>
  <c r="AW962" i="5"/>
  <c r="AV962" i="5"/>
  <c r="AS962" i="5" s="1"/>
  <c r="AO962" i="5"/>
  <c r="AL962" i="5"/>
  <c r="AG962" i="5"/>
  <c r="AD962" i="5"/>
  <c r="AC962" i="5"/>
  <c r="AB962" i="5"/>
  <c r="AA962" i="5"/>
  <c r="Z962" i="5"/>
  <c r="Y962" i="5"/>
  <c r="X962" i="5"/>
  <c r="W962" i="5"/>
  <c r="T962" i="5"/>
  <c r="S962" i="5"/>
  <c r="R962" i="5"/>
  <c r="P962" i="5"/>
  <c r="O962" i="5"/>
  <c r="N962" i="5"/>
  <c r="U962" i="5" s="1"/>
  <c r="M962" i="5"/>
  <c r="L962" i="5"/>
  <c r="K962" i="5"/>
  <c r="E962" i="5"/>
  <c r="Q962" i="5" s="1"/>
  <c r="BB961" i="5"/>
  <c r="AY961" i="5"/>
  <c r="AX961" i="5"/>
  <c r="AW961" i="5"/>
  <c r="AV961" i="5"/>
  <c r="AS961" i="5" s="1"/>
  <c r="AO961" i="5"/>
  <c r="AL961" i="5"/>
  <c r="AG961" i="5"/>
  <c r="AD961" i="5"/>
  <c r="AC961" i="5"/>
  <c r="AB961" i="5"/>
  <c r="AA961" i="5"/>
  <c r="X961" i="5"/>
  <c r="Z961" i="5" s="1"/>
  <c r="W961" i="5"/>
  <c r="T961" i="5"/>
  <c r="S961" i="5"/>
  <c r="R961" i="5"/>
  <c r="P961" i="5"/>
  <c r="O961" i="5"/>
  <c r="N961" i="5"/>
  <c r="M961" i="5"/>
  <c r="L961" i="5"/>
  <c r="K961" i="5"/>
  <c r="E961" i="5"/>
  <c r="Q961" i="5" s="1"/>
  <c r="BB960" i="5"/>
  <c r="AY960" i="5"/>
  <c r="AW960" i="5"/>
  <c r="AV960" i="5"/>
  <c r="AS960" i="5" s="1"/>
  <c r="AO960" i="5"/>
  <c r="AL960" i="5"/>
  <c r="AG960" i="5"/>
  <c r="AD960" i="5"/>
  <c r="AC960" i="5"/>
  <c r="AB960" i="5"/>
  <c r="AA960" i="5"/>
  <c r="X960" i="5"/>
  <c r="W960" i="5"/>
  <c r="T960" i="5"/>
  <c r="S960" i="5"/>
  <c r="R960" i="5"/>
  <c r="Q960" i="5"/>
  <c r="P960" i="5"/>
  <c r="O960" i="5"/>
  <c r="N960" i="5"/>
  <c r="M960" i="5"/>
  <c r="L960" i="5"/>
  <c r="K960" i="5"/>
  <c r="E960" i="5"/>
  <c r="BB959" i="5"/>
  <c r="AY959" i="5"/>
  <c r="AW959" i="5"/>
  <c r="AX959" i="5" s="1"/>
  <c r="AV959" i="5"/>
  <c r="AS959" i="5" s="1"/>
  <c r="AO959" i="5"/>
  <c r="AL959" i="5"/>
  <c r="AG959" i="5"/>
  <c r="AD959" i="5"/>
  <c r="AC959" i="5"/>
  <c r="AB959" i="5"/>
  <c r="AA959" i="5"/>
  <c r="X959" i="5"/>
  <c r="Z959" i="5" s="1"/>
  <c r="W959" i="5"/>
  <c r="U959" i="5"/>
  <c r="T959" i="5"/>
  <c r="S959" i="5"/>
  <c r="R959" i="5"/>
  <c r="P959" i="5"/>
  <c r="O959" i="5"/>
  <c r="N959" i="5"/>
  <c r="M959" i="5"/>
  <c r="L959" i="5"/>
  <c r="K959" i="5"/>
  <c r="E959" i="5"/>
  <c r="Q959" i="5" s="1"/>
  <c r="BB958" i="5"/>
  <c r="AY958" i="5"/>
  <c r="AW958" i="5"/>
  <c r="AV958" i="5"/>
  <c r="AS958" i="5"/>
  <c r="AO958" i="5"/>
  <c r="AL958" i="5"/>
  <c r="AG958" i="5"/>
  <c r="AD958" i="5"/>
  <c r="AC958" i="5"/>
  <c r="AB958" i="5"/>
  <c r="AA958" i="5"/>
  <c r="X958" i="5"/>
  <c r="W958" i="5"/>
  <c r="T958" i="5"/>
  <c r="S958" i="5"/>
  <c r="R958" i="5"/>
  <c r="P958" i="5"/>
  <c r="O958" i="5"/>
  <c r="N958" i="5"/>
  <c r="M958" i="5"/>
  <c r="L958" i="5"/>
  <c r="K958" i="5"/>
  <c r="E958" i="5"/>
  <c r="Q958" i="5" s="1"/>
  <c r="BB957" i="5"/>
  <c r="AY957" i="5"/>
  <c r="AX957" i="5"/>
  <c r="AW957" i="5"/>
  <c r="AV957" i="5"/>
  <c r="AS957" i="5"/>
  <c r="AO957" i="5"/>
  <c r="AL957" i="5"/>
  <c r="AG957" i="5"/>
  <c r="AD957" i="5"/>
  <c r="AC957" i="5"/>
  <c r="AB957" i="5"/>
  <c r="AA957" i="5"/>
  <c r="Z957" i="5"/>
  <c r="X957" i="5"/>
  <c r="Y957" i="5" s="1"/>
  <c r="W957" i="5"/>
  <c r="T957" i="5"/>
  <c r="S957" i="5"/>
  <c r="R957" i="5"/>
  <c r="P957" i="5"/>
  <c r="O957" i="5"/>
  <c r="N957" i="5"/>
  <c r="U957" i="5" s="1"/>
  <c r="M957" i="5"/>
  <c r="L957" i="5"/>
  <c r="K957" i="5"/>
  <c r="E957" i="5"/>
  <c r="Q957" i="5" s="1"/>
  <c r="BB956" i="5"/>
  <c r="AY956" i="5"/>
  <c r="AW956" i="5"/>
  <c r="AV956" i="5"/>
  <c r="AX956" i="5" s="1"/>
  <c r="AO956" i="5"/>
  <c r="AL956" i="5"/>
  <c r="AG956" i="5"/>
  <c r="AD956" i="5"/>
  <c r="AC956" i="5"/>
  <c r="AB956" i="5"/>
  <c r="AA956" i="5"/>
  <c r="X956" i="5"/>
  <c r="W956" i="5"/>
  <c r="T956" i="5"/>
  <c r="S956" i="5"/>
  <c r="R956" i="5"/>
  <c r="P956" i="5"/>
  <c r="U956" i="5" s="1"/>
  <c r="O956" i="5"/>
  <c r="N956" i="5"/>
  <c r="M956" i="5"/>
  <c r="L956" i="5"/>
  <c r="K956" i="5"/>
  <c r="E956" i="5"/>
  <c r="Q956" i="5" s="1"/>
  <c r="BB955" i="5"/>
  <c r="AY955" i="5"/>
  <c r="AW955" i="5"/>
  <c r="AV955" i="5"/>
  <c r="AO955" i="5"/>
  <c r="AL955" i="5"/>
  <c r="AG955" i="5"/>
  <c r="AD955" i="5"/>
  <c r="AC955" i="5"/>
  <c r="AB955" i="5"/>
  <c r="AA955" i="5"/>
  <c r="Y955" i="5"/>
  <c r="X955" i="5"/>
  <c r="Z955" i="5" s="1"/>
  <c r="W955" i="5"/>
  <c r="T955" i="5"/>
  <c r="S955" i="5"/>
  <c r="R955" i="5"/>
  <c r="Q955" i="5"/>
  <c r="P955" i="5"/>
  <c r="O955" i="5"/>
  <c r="N955" i="5"/>
  <c r="M955" i="5"/>
  <c r="L955" i="5"/>
  <c r="K955" i="5"/>
  <c r="E955" i="5"/>
  <c r="BB954" i="5"/>
  <c r="AY954" i="5"/>
  <c r="AW954" i="5"/>
  <c r="AV954" i="5"/>
  <c r="AS954" i="5"/>
  <c r="AO954" i="5"/>
  <c r="AL954" i="5"/>
  <c r="AG954" i="5"/>
  <c r="AD954" i="5"/>
  <c r="AC954" i="5"/>
  <c r="AB954" i="5"/>
  <c r="AA954" i="5"/>
  <c r="X954" i="5"/>
  <c r="Z954" i="5" s="1"/>
  <c r="W954" i="5"/>
  <c r="T954" i="5"/>
  <c r="S954" i="5"/>
  <c r="R954" i="5"/>
  <c r="P954" i="5"/>
  <c r="U954" i="5" s="1"/>
  <c r="O954" i="5"/>
  <c r="N954" i="5"/>
  <c r="M954" i="5"/>
  <c r="L954" i="5"/>
  <c r="K954" i="5"/>
  <c r="E954" i="5"/>
  <c r="Q954" i="5" s="1"/>
  <c r="BB953" i="5"/>
  <c r="AY953" i="5"/>
  <c r="AW953" i="5"/>
  <c r="AV953" i="5"/>
  <c r="AS953" i="5" s="1"/>
  <c r="AO953" i="5"/>
  <c r="AL953" i="5"/>
  <c r="AG953" i="5"/>
  <c r="AD953" i="5"/>
  <c r="AC953" i="5"/>
  <c r="AB953" i="5"/>
  <c r="AA953" i="5"/>
  <c r="X953" i="5"/>
  <c r="Z953" i="5" s="1"/>
  <c r="W953" i="5"/>
  <c r="T953" i="5"/>
  <c r="S953" i="5"/>
  <c r="R953" i="5"/>
  <c r="P953" i="5"/>
  <c r="O953" i="5"/>
  <c r="N953" i="5"/>
  <c r="M953" i="5"/>
  <c r="L953" i="5"/>
  <c r="K953" i="5"/>
  <c r="E953" i="5"/>
  <c r="Q953" i="5" s="1"/>
  <c r="BB952" i="5"/>
  <c r="AY952" i="5"/>
  <c r="AW952" i="5"/>
  <c r="AV952" i="5"/>
  <c r="AS952" i="5"/>
  <c r="AO952" i="5"/>
  <c r="AL952" i="5"/>
  <c r="AG952" i="5"/>
  <c r="AD952" i="5"/>
  <c r="AC952" i="5"/>
  <c r="AB952" i="5"/>
  <c r="AA952" i="5"/>
  <c r="X952" i="5"/>
  <c r="W952" i="5"/>
  <c r="T952" i="5"/>
  <c r="S952" i="5"/>
  <c r="R952" i="5"/>
  <c r="Q952" i="5"/>
  <c r="P952" i="5"/>
  <c r="U952" i="5" s="1"/>
  <c r="O952" i="5"/>
  <c r="N952" i="5"/>
  <c r="M952" i="5"/>
  <c r="L952" i="5"/>
  <c r="K952" i="5"/>
  <c r="E952" i="5"/>
  <c r="BB951" i="5"/>
  <c r="AY951" i="5"/>
  <c r="AW951" i="5"/>
  <c r="AX951" i="5" s="1"/>
  <c r="AV951" i="5"/>
  <c r="AS951" i="5" s="1"/>
  <c r="AO951" i="5"/>
  <c r="AL951" i="5"/>
  <c r="AG951" i="5"/>
  <c r="AD951" i="5"/>
  <c r="AC951" i="5"/>
  <c r="AB951" i="5"/>
  <c r="AA951" i="5"/>
  <c r="X951" i="5"/>
  <c r="Z951" i="5" s="1"/>
  <c r="W951" i="5"/>
  <c r="T951" i="5"/>
  <c r="S951" i="5"/>
  <c r="R951" i="5"/>
  <c r="P951" i="5"/>
  <c r="O951" i="5"/>
  <c r="N951" i="5"/>
  <c r="M951" i="5"/>
  <c r="L951" i="5"/>
  <c r="K951" i="5"/>
  <c r="E951" i="5"/>
  <c r="Q951" i="5" s="1"/>
  <c r="BB950" i="5"/>
  <c r="AY950" i="5"/>
  <c r="AW950" i="5"/>
  <c r="AV950" i="5"/>
  <c r="AS950" i="5" s="1"/>
  <c r="AO950" i="5"/>
  <c r="AL950" i="5"/>
  <c r="AG950" i="5"/>
  <c r="AD950" i="5"/>
  <c r="AC950" i="5"/>
  <c r="AB950" i="5"/>
  <c r="AA950" i="5"/>
  <c r="X950" i="5"/>
  <c r="W950" i="5"/>
  <c r="T950" i="5"/>
  <c r="S950" i="5"/>
  <c r="R950" i="5"/>
  <c r="P950" i="5"/>
  <c r="O950" i="5"/>
  <c r="N950" i="5"/>
  <c r="M950" i="5"/>
  <c r="L950" i="5"/>
  <c r="K950" i="5"/>
  <c r="E950" i="5"/>
  <c r="Q950" i="5" s="1"/>
  <c r="BB949" i="5"/>
  <c r="AY949" i="5"/>
  <c r="AW949" i="5"/>
  <c r="AV949" i="5"/>
  <c r="AO949" i="5"/>
  <c r="AL949" i="5"/>
  <c r="AG949" i="5"/>
  <c r="AD949" i="5"/>
  <c r="AC949" i="5"/>
  <c r="AB949" i="5"/>
  <c r="AA949" i="5"/>
  <c r="X949" i="5"/>
  <c r="Z949" i="5" s="1"/>
  <c r="W949" i="5"/>
  <c r="T949" i="5"/>
  <c r="S949" i="5"/>
  <c r="R949" i="5"/>
  <c r="P949" i="5"/>
  <c r="O949" i="5"/>
  <c r="N949" i="5"/>
  <c r="M949" i="5"/>
  <c r="L949" i="5"/>
  <c r="K949" i="5"/>
  <c r="E949" i="5"/>
  <c r="Q949" i="5" s="1"/>
  <c r="BB948" i="5"/>
  <c r="AY948" i="5"/>
  <c r="AW948" i="5"/>
  <c r="AX948" i="5" s="1"/>
  <c r="AV948" i="5"/>
  <c r="AS948" i="5"/>
  <c r="AO948" i="5"/>
  <c r="AL948" i="5"/>
  <c r="AG948" i="5"/>
  <c r="AD948" i="5"/>
  <c r="AC948" i="5"/>
  <c r="AB948" i="5"/>
  <c r="AA948" i="5"/>
  <c r="X948" i="5"/>
  <c r="Z948" i="5" s="1"/>
  <c r="W948" i="5"/>
  <c r="T948" i="5"/>
  <c r="S948" i="5"/>
  <c r="R948" i="5"/>
  <c r="Q948" i="5"/>
  <c r="P948" i="5"/>
  <c r="O948" i="5"/>
  <c r="N948" i="5"/>
  <c r="M948" i="5"/>
  <c r="L948" i="5"/>
  <c r="K948" i="5"/>
  <c r="E948" i="5"/>
  <c r="BB947" i="5"/>
  <c r="AY947" i="5"/>
  <c r="AW947" i="5"/>
  <c r="AV947" i="5"/>
  <c r="AS947" i="5" s="1"/>
  <c r="AO947" i="5"/>
  <c r="AL947" i="5"/>
  <c r="AG947" i="5"/>
  <c r="AD947" i="5"/>
  <c r="AC947" i="5"/>
  <c r="AB947" i="5"/>
  <c r="AA947" i="5"/>
  <c r="Z947" i="5"/>
  <c r="X947" i="5"/>
  <c r="Y947" i="5" s="1"/>
  <c r="W947" i="5"/>
  <c r="U947" i="5"/>
  <c r="T947" i="5"/>
  <c r="S947" i="5"/>
  <c r="R947" i="5"/>
  <c r="Q947" i="5"/>
  <c r="P947" i="5"/>
  <c r="O947" i="5"/>
  <c r="N947" i="5"/>
  <c r="M947" i="5"/>
  <c r="L947" i="5"/>
  <c r="K947" i="5"/>
  <c r="E947" i="5"/>
  <c r="BB946" i="5"/>
  <c r="AY946" i="5"/>
  <c r="AX946" i="5"/>
  <c r="AW946" i="5"/>
  <c r="AV946" i="5"/>
  <c r="AS946" i="5"/>
  <c r="AO946" i="5"/>
  <c r="AL946" i="5"/>
  <c r="AG946" i="5"/>
  <c r="AD946" i="5"/>
  <c r="AC946" i="5"/>
  <c r="AB946" i="5"/>
  <c r="AA946" i="5"/>
  <c r="X946" i="5"/>
  <c r="Y946" i="5" s="1"/>
  <c r="W946" i="5"/>
  <c r="T946" i="5"/>
  <c r="S946" i="5"/>
  <c r="R946" i="5"/>
  <c r="P946" i="5"/>
  <c r="O946" i="5"/>
  <c r="N946" i="5"/>
  <c r="M946" i="5"/>
  <c r="L946" i="5"/>
  <c r="K946" i="5"/>
  <c r="E946" i="5"/>
  <c r="Q946" i="5" s="1"/>
  <c r="BB945" i="5"/>
  <c r="AY945" i="5"/>
  <c r="AW945" i="5"/>
  <c r="AX945" i="5" s="1"/>
  <c r="AV945" i="5"/>
  <c r="AS945" i="5"/>
  <c r="AO945" i="5"/>
  <c r="AL945" i="5"/>
  <c r="AG945" i="5"/>
  <c r="AD945" i="5"/>
  <c r="AC945" i="5"/>
  <c r="AB945" i="5"/>
  <c r="AA945" i="5"/>
  <c r="X945" i="5"/>
  <c r="W945" i="5"/>
  <c r="T945" i="5"/>
  <c r="S945" i="5"/>
  <c r="R945" i="5"/>
  <c r="P945" i="5"/>
  <c r="O945" i="5"/>
  <c r="N945" i="5"/>
  <c r="M945" i="5"/>
  <c r="L945" i="5"/>
  <c r="K945" i="5"/>
  <c r="E945" i="5"/>
  <c r="Q945" i="5" s="1"/>
  <c r="BB944" i="5"/>
  <c r="AY944" i="5"/>
  <c r="AW944" i="5"/>
  <c r="AX944" i="5" s="1"/>
  <c r="AV944" i="5"/>
  <c r="AS944" i="5" s="1"/>
  <c r="AO944" i="5"/>
  <c r="AL944" i="5"/>
  <c r="AG944" i="5"/>
  <c r="AD944" i="5"/>
  <c r="AC944" i="5"/>
  <c r="AB944" i="5"/>
  <c r="AA944" i="5"/>
  <c r="X944" i="5"/>
  <c r="W944" i="5"/>
  <c r="T944" i="5"/>
  <c r="S944" i="5"/>
  <c r="R944" i="5"/>
  <c r="P944" i="5"/>
  <c r="O944" i="5"/>
  <c r="N944" i="5"/>
  <c r="M944" i="5"/>
  <c r="L944" i="5"/>
  <c r="K944" i="5"/>
  <c r="E944" i="5"/>
  <c r="Q944" i="5" s="1"/>
  <c r="BB943" i="5"/>
  <c r="AY943" i="5"/>
  <c r="AW943" i="5"/>
  <c r="AX943" i="5" s="1"/>
  <c r="AV943" i="5"/>
  <c r="AS943" i="5" s="1"/>
  <c r="AO943" i="5"/>
  <c r="AL943" i="5"/>
  <c r="AG943" i="5"/>
  <c r="AD943" i="5"/>
  <c r="AC943" i="5"/>
  <c r="AB943" i="5"/>
  <c r="AA943" i="5"/>
  <c r="X943" i="5"/>
  <c r="W943" i="5"/>
  <c r="T943" i="5"/>
  <c r="S943" i="5"/>
  <c r="R943" i="5"/>
  <c r="P943" i="5"/>
  <c r="O943" i="5"/>
  <c r="N943" i="5"/>
  <c r="M943" i="5"/>
  <c r="L943" i="5"/>
  <c r="K943" i="5"/>
  <c r="E943" i="5"/>
  <c r="Q943" i="5" s="1"/>
  <c r="BB942" i="5"/>
  <c r="AY942" i="5"/>
  <c r="AW942" i="5"/>
  <c r="AV942" i="5"/>
  <c r="AS942" i="5" s="1"/>
  <c r="AO942" i="5"/>
  <c r="AL942" i="5"/>
  <c r="AG942" i="5"/>
  <c r="AD942" i="5"/>
  <c r="AC942" i="5"/>
  <c r="AB942" i="5"/>
  <c r="AA942" i="5"/>
  <c r="Y942" i="5"/>
  <c r="X942" i="5"/>
  <c r="Z942" i="5" s="1"/>
  <c r="W942" i="5"/>
  <c r="T942" i="5"/>
  <c r="S942" i="5"/>
  <c r="R942" i="5"/>
  <c r="P942" i="5"/>
  <c r="U942" i="5" s="1"/>
  <c r="O942" i="5"/>
  <c r="N942" i="5"/>
  <c r="M942" i="5"/>
  <c r="L942" i="5"/>
  <c r="K942" i="5"/>
  <c r="E942" i="5"/>
  <c r="Q942" i="5" s="1"/>
  <c r="BB941" i="5"/>
  <c r="AY941" i="5"/>
  <c r="AW941" i="5"/>
  <c r="AV941" i="5"/>
  <c r="AS941" i="5" s="1"/>
  <c r="AO941" i="5"/>
  <c r="AL941" i="5"/>
  <c r="AG941" i="5"/>
  <c r="AD941" i="5"/>
  <c r="AC941" i="5"/>
  <c r="AB941" i="5"/>
  <c r="AA941" i="5"/>
  <c r="X941" i="5"/>
  <c r="Z941" i="5" s="1"/>
  <c r="W941" i="5"/>
  <c r="T941" i="5"/>
  <c r="S941" i="5"/>
  <c r="R941" i="5"/>
  <c r="Q941" i="5"/>
  <c r="P941" i="5"/>
  <c r="U941" i="5" s="1"/>
  <c r="O941" i="5"/>
  <c r="N941" i="5"/>
  <c r="M941" i="5"/>
  <c r="L941" i="5"/>
  <c r="K941" i="5"/>
  <c r="E941" i="5"/>
  <c r="BB940" i="5"/>
  <c r="AY940" i="5"/>
  <c r="AW940" i="5"/>
  <c r="AV940" i="5"/>
  <c r="AS940" i="5" s="1"/>
  <c r="AO940" i="5"/>
  <c r="AL940" i="5"/>
  <c r="AG940" i="5"/>
  <c r="AD940" i="5"/>
  <c r="AC940" i="5"/>
  <c r="AB940" i="5"/>
  <c r="AA940" i="5"/>
  <c r="X940" i="5"/>
  <c r="W940" i="5"/>
  <c r="T940" i="5"/>
  <c r="S940" i="5"/>
  <c r="R940" i="5"/>
  <c r="P940" i="5"/>
  <c r="O940" i="5"/>
  <c r="N940" i="5"/>
  <c r="M940" i="5"/>
  <c r="L940" i="5"/>
  <c r="K940" i="5"/>
  <c r="E940" i="5"/>
  <c r="Q940" i="5" s="1"/>
  <c r="BB939" i="5"/>
  <c r="AY939" i="5"/>
  <c r="AW939" i="5"/>
  <c r="AV939" i="5"/>
  <c r="AS939" i="5" s="1"/>
  <c r="AO939" i="5"/>
  <c r="AL939" i="5"/>
  <c r="AG939" i="5"/>
  <c r="AD939" i="5"/>
  <c r="AC939" i="5"/>
  <c r="AB939" i="5"/>
  <c r="AA939" i="5"/>
  <c r="X939" i="5"/>
  <c r="Z939" i="5" s="1"/>
  <c r="W939" i="5"/>
  <c r="T939" i="5"/>
  <c r="S939" i="5"/>
  <c r="R939" i="5"/>
  <c r="P939" i="5"/>
  <c r="O939" i="5"/>
  <c r="N939" i="5"/>
  <c r="M939" i="5"/>
  <c r="L939" i="5"/>
  <c r="K939" i="5"/>
  <c r="E939" i="5"/>
  <c r="Q939" i="5" s="1"/>
  <c r="BB938" i="5"/>
  <c r="AY938" i="5"/>
  <c r="AW938" i="5"/>
  <c r="AX938" i="5" s="1"/>
  <c r="AV938" i="5"/>
  <c r="AS938" i="5" s="1"/>
  <c r="AO938" i="5"/>
  <c r="AL938" i="5"/>
  <c r="AG938" i="5"/>
  <c r="AD938" i="5"/>
  <c r="AC938" i="5"/>
  <c r="AB938" i="5"/>
  <c r="AA938" i="5"/>
  <c r="X938" i="5"/>
  <c r="W938" i="5"/>
  <c r="T938" i="5"/>
  <c r="S938" i="5"/>
  <c r="R938" i="5"/>
  <c r="Q938" i="5"/>
  <c r="P938" i="5"/>
  <c r="U938" i="5" s="1"/>
  <c r="O938" i="5"/>
  <c r="N938" i="5"/>
  <c r="M938" i="5"/>
  <c r="L938" i="5"/>
  <c r="K938" i="5"/>
  <c r="E938" i="5"/>
  <c r="BB937" i="5"/>
  <c r="AY937" i="5"/>
  <c r="AW937" i="5"/>
  <c r="AV937" i="5"/>
  <c r="AS937" i="5" s="1"/>
  <c r="AO937" i="5"/>
  <c r="AL937" i="5"/>
  <c r="AG937" i="5"/>
  <c r="AD937" i="5"/>
  <c r="AC937" i="5"/>
  <c r="AB937" i="5"/>
  <c r="AA937" i="5"/>
  <c r="Y937" i="5"/>
  <c r="X937" i="5"/>
  <c r="Z937" i="5" s="1"/>
  <c r="W937" i="5"/>
  <c r="U937" i="5"/>
  <c r="T937" i="5"/>
  <c r="S937" i="5"/>
  <c r="R937" i="5"/>
  <c r="P937" i="5"/>
  <c r="O937" i="5"/>
  <c r="N937" i="5"/>
  <c r="M937" i="5"/>
  <c r="L937" i="5"/>
  <c r="K937" i="5"/>
  <c r="E937" i="5"/>
  <c r="Q937" i="5" s="1"/>
  <c r="BB936" i="5"/>
  <c r="AY936" i="5"/>
  <c r="AW936" i="5"/>
  <c r="AV936" i="5"/>
  <c r="AS936" i="5" s="1"/>
  <c r="AO936" i="5"/>
  <c r="AL936" i="5"/>
  <c r="AG936" i="5"/>
  <c r="AD936" i="5"/>
  <c r="AC936" i="5"/>
  <c r="AB936" i="5"/>
  <c r="AA936" i="5"/>
  <c r="Z936" i="5"/>
  <c r="Y936" i="5"/>
  <c r="X936" i="5"/>
  <c r="W936" i="5"/>
  <c r="T936" i="5"/>
  <c r="S936" i="5"/>
  <c r="R936" i="5"/>
  <c r="P936" i="5"/>
  <c r="O936" i="5"/>
  <c r="N936" i="5"/>
  <c r="M936" i="5"/>
  <c r="L936" i="5"/>
  <c r="K936" i="5"/>
  <c r="E936" i="5"/>
  <c r="Q936" i="5" s="1"/>
  <c r="BB935" i="5"/>
  <c r="AY935" i="5"/>
  <c r="AW935" i="5"/>
  <c r="AV935" i="5"/>
  <c r="AS935" i="5" s="1"/>
  <c r="AO935" i="5"/>
  <c r="AL935" i="5"/>
  <c r="AG935" i="5"/>
  <c r="AD935" i="5"/>
  <c r="AC935" i="5"/>
  <c r="AB935" i="5"/>
  <c r="AA935" i="5"/>
  <c r="Y935" i="5"/>
  <c r="X935" i="5"/>
  <c r="Z935" i="5" s="1"/>
  <c r="W935" i="5"/>
  <c r="T935" i="5"/>
  <c r="S935" i="5"/>
  <c r="R935" i="5"/>
  <c r="Q935" i="5"/>
  <c r="P935" i="5"/>
  <c r="O935" i="5"/>
  <c r="N935" i="5"/>
  <c r="M935" i="5"/>
  <c r="L935" i="5"/>
  <c r="K935" i="5"/>
  <c r="E935" i="5"/>
  <c r="BB934" i="5"/>
  <c r="AY934" i="5"/>
  <c r="AW934" i="5"/>
  <c r="AV934" i="5"/>
  <c r="AX934" i="5" s="1"/>
  <c r="AS934" i="5"/>
  <c r="AO934" i="5"/>
  <c r="AL934" i="5"/>
  <c r="AG934" i="5"/>
  <c r="AD934" i="5"/>
  <c r="AC934" i="5"/>
  <c r="AB934" i="5"/>
  <c r="AA934" i="5"/>
  <c r="Z934" i="5"/>
  <c r="X934" i="5"/>
  <c r="Y934" i="5" s="1"/>
  <c r="W934" i="5"/>
  <c r="T934" i="5"/>
  <c r="S934" i="5"/>
  <c r="R934" i="5"/>
  <c r="P934" i="5"/>
  <c r="U934" i="5" s="1"/>
  <c r="O934" i="5"/>
  <c r="N934" i="5"/>
  <c r="M934" i="5"/>
  <c r="L934" i="5"/>
  <c r="K934" i="5"/>
  <c r="E934" i="5"/>
  <c r="Q934" i="5" s="1"/>
  <c r="BB933" i="5"/>
  <c r="AY933" i="5"/>
  <c r="AW933" i="5"/>
  <c r="AV933" i="5"/>
  <c r="AS933" i="5" s="1"/>
  <c r="AO933" i="5"/>
  <c r="AL933" i="5"/>
  <c r="AG933" i="5"/>
  <c r="AD933" i="5"/>
  <c r="AC933" i="5"/>
  <c r="AB933" i="5"/>
  <c r="AA933" i="5"/>
  <c r="X933" i="5"/>
  <c r="Y933" i="5" s="1"/>
  <c r="W933" i="5"/>
  <c r="T933" i="5"/>
  <c r="S933" i="5"/>
  <c r="R933" i="5"/>
  <c r="P933" i="5"/>
  <c r="O933" i="5"/>
  <c r="N933" i="5"/>
  <c r="M933" i="5"/>
  <c r="L933" i="5"/>
  <c r="K933" i="5"/>
  <c r="E933" i="5"/>
  <c r="Q933" i="5" s="1"/>
  <c r="BB932" i="5"/>
  <c r="AY932" i="5"/>
  <c r="AX932" i="5"/>
  <c r="AW932" i="5"/>
  <c r="AV932" i="5"/>
  <c r="AS932" i="5"/>
  <c r="AO932" i="5"/>
  <c r="AL932" i="5"/>
  <c r="AG932" i="5"/>
  <c r="AD932" i="5"/>
  <c r="AC932" i="5"/>
  <c r="AB932" i="5"/>
  <c r="AA932" i="5"/>
  <c r="X932" i="5"/>
  <c r="W932" i="5"/>
  <c r="T932" i="5"/>
  <c r="S932" i="5"/>
  <c r="R932" i="5"/>
  <c r="Q932" i="5"/>
  <c r="P932" i="5"/>
  <c r="U932" i="5" s="1"/>
  <c r="O932" i="5"/>
  <c r="N932" i="5"/>
  <c r="M932" i="5"/>
  <c r="L932" i="5"/>
  <c r="K932" i="5"/>
  <c r="E932" i="5"/>
  <c r="BB931" i="5"/>
  <c r="AY931" i="5"/>
  <c r="AW931" i="5"/>
  <c r="AX931" i="5" s="1"/>
  <c r="AV931" i="5"/>
  <c r="AS931" i="5"/>
  <c r="AO931" i="5"/>
  <c r="AL931" i="5"/>
  <c r="AG931" i="5"/>
  <c r="AD931" i="5"/>
  <c r="AC931" i="5"/>
  <c r="AB931" i="5"/>
  <c r="AA931" i="5"/>
  <c r="X931" i="5"/>
  <c r="Y931" i="5" s="1"/>
  <c r="W931" i="5"/>
  <c r="T931" i="5"/>
  <c r="S931" i="5"/>
  <c r="R931" i="5"/>
  <c r="P931" i="5"/>
  <c r="U931" i="5" s="1"/>
  <c r="O931" i="5"/>
  <c r="N931" i="5"/>
  <c r="M931" i="5"/>
  <c r="L931" i="5"/>
  <c r="K931" i="5"/>
  <c r="E931" i="5"/>
  <c r="Q931" i="5" s="1"/>
  <c r="BB930" i="5"/>
  <c r="AY930" i="5"/>
  <c r="AW930" i="5"/>
  <c r="AV930" i="5"/>
  <c r="AS930" i="5"/>
  <c r="AO930" i="5"/>
  <c r="AL930" i="5"/>
  <c r="AG930" i="5"/>
  <c r="AD930" i="5"/>
  <c r="AC930" i="5"/>
  <c r="AB930" i="5"/>
  <c r="AA930" i="5"/>
  <c r="Z930" i="5"/>
  <c r="X930" i="5"/>
  <c r="Y930" i="5" s="1"/>
  <c r="W930" i="5"/>
  <c r="T930" i="5"/>
  <c r="S930" i="5"/>
  <c r="R930" i="5"/>
  <c r="P930" i="5"/>
  <c r="O930" i="5"/>
  <c r="N930" i="5"/>
  <c r="M930" i="5"/>
  <c r="L930" i="5"/>
  <c r="K930" i="5"/>
  <c r="E930" i="5"/>
  <c r="Q930" i="5" s="1"/>
  <c r="BB929" i="5"/>
  <c r="AY929" i="5"/>
  <c r="AW929" i="5"/>
  <c r="AX929" i="5" s="1"/>
  <c r="AV929" i="5"/>
  <c r="AS929" i="5" s="1"/>
  <c r="AO929" i="5"/>
  <c r="AL929" i="5"/>
  <c r="AG929" i="5"/>
  <c r="AD929" i="5"/>
  <c r="AC929" i="5"/>
  <c r="AB929" i="5"/>
  <c r="AA929" i="5"/>
  <c r="Y929" i="5"/>
  <c r="X929" i="5"/>
  <c r="Z929" i="5" s="1"/>
  <c r="W929" i="5"/>
  <c r="T929" i="5"/>
  <c r="S929" i="5"/>
  <c r="R929" i="5"/>
  <c r="P929" i="5"/>
  <c r="O929" i="5"/>
  <c r="N929" i="5"/>
  <c r="M929" i="5"/>
  <c r="L929" i="5"/>
  <c r="K929" i="5"/>
  <c r="E929" i="5"/>
  <c r="Q929" i="5" s="1"/>
  <c r="BB928" i="5"/>
  <c r="AY928" i="5"/>
  <c r="AW928" i="5"/>
  <c r="AV928" i="5"/>
  <c r="AS928" i="5" s="1"/>
  <c r="AO928" i="5"/>
  <c r="AL928" i="5"/>
  <c r="AG928" i="5"/>
  <c r="AD928" i="5"/>
  <c r="AC928" i="5"/>
  <c r="AB928" i="5"/>
  <c r="AA928" i="5"/>
  <c r="X928" i="5"/>
  <c r="W928" i="5"/>
  <c r="T928" i="5"/>
  <c r="S928" i="5"/>
  <c r="R928" i="5"/>
  <c r="Q928" i="5"/>
  <c r="P928" i="5"/>
  <c r="O928" i="5"/>
  <c r="N928" i="5"/>
  <c r="M928" i="5"/>
  <c r="L928" i="5"/>
  <c r="K928" i="5"/>
  <c r="E928" i="5"/>
  <c r="BB927" i="5"/>
  <c r="AY927" i="5"/>
  <c r="AX927" i="5"/>
  <c r="AW927" i="5"/>
  <c r="AV927" i="5"/>
  <c r="AS927" i="5" s="1"/>
  <c r="AO927" i="5"/>
  <c r="AL927" i="5"/>
  <c r="AG927" i="5"/>
  <c r="AD927" i="5"/>
  <c r="AC927" i="5"/>
  <c r="AB927" i="5"/>
  <c r="AA927" i="5"/>
  <c r="X927" i="5"/>
  <c r="Z927" i="5" s="1"/>
  <c r="W927" i="5"/>
  <c r="T927" i="5"/>
  <c r="S927" i="5"/>
  <c r="R927" i="5"/>
  <c r="P927" i="5"/>
  <c r="U927" i="5" s="1"/>
  <c r="O927" i="5"/>
  <c r="N927" i="5"/>
  <c r="M927" i="5"/>
  <c r="L927" i="5"/>
  <c r="K927" i="5"/>
  <c r="E927" i="5"/>
  <c r="Q927" i="5" s="1"/>
  <c r="BB926" i="5"/>
  <c r="AY926" i="5"/>
  <c r="AW926" i="5"/>
  <c r="AV926" i="5"/>
  <c r="AS926" i="5" s="1"/>
  <c r="AO926" i="5"/>
  <c r="AL926" i="5"/>
  <c r="AG926" i="5"/>
  <c r="AD926" i="5"/>
  <c r="AC926" i="5"/>
  <c r="AB926" i="5"/>
  <c r="AA926" i="5"/>
  <c r="X926" i="5"/>
  <c r="Z926" i="5" s="1"/>
  <c r="W926" i="5"/>
  <c r="T926" i="5"/>
  <c r="S926" i="5"/>
  <c r="R926" i="5"/>
  <c r="P926" i="5"/>
  <c r="O926" i="5"/>
  <c r="N926" i="5"/>
  <c r="M926" i="5"/>
  <c r="L926" i="5"/>
  <c r="K926" i="5"/>
  <c r="E926" i="5"/>
  <c r="Q926" i="5" s="1"/>
  <c r="BB925" i="5"/>
  <c r="AY925" i="5"/>
  <c r="AX925" i="5"/>
  <c r="AW925" i="5"/>
  <c r="AV925" i="5"/>
  <c r="AS925" i="5"/>
  <c r="AO925" i="5"/>
  <c r="AL925" i="5"/>
  <c r="AG925" i="5"/>
  <c r="AD925" i="5"/>
  <c r="AC925" i="5"/>
  <c r="AB925" i="5"/>
  <c r="AA925" i="5"/>
  <c r="Z925" i="5"/>
  <c r="X925" i="5"/>
  <c r="Y925" i="5" s="1"/>
  <c r="W925" i="5"/>
  <c r="T925" i="5"/>
  <c r="S925" i="5"/>
  <c r="R925" i="5"/>
  <c r="Q925" i="5"/>
  <c r="P925" i="5"/>
  <c r="O925" i="5"/>
  <c r="N925" i="5"/>
  <c r="M925" i="5"/>
  <c r="L925" i="5"/>
  <c r="K925" i="5"/>
  <c r="E925" i="5"/>
  <c r="BB924" i="5"/>
  <c r="AY924" i="5"/>
  <c r="AX924" i="5"/>
  <c r="AW924" i="5"/>
  <c r="AV924" i="5"/>
  <c r="AS924" i="5"/>
  <c r="AO924" i="5"/>
  <c r="AL924" i="5"/>
  <c r="AG924" i="5"/>
  <c r="AD924" i="5"/>
  <c r="AC924" i="5"/>
  <c r="AB924" i="5"/>
  <c r="AA924" i="5"/>
  <c r="X924" i="5"/>
  <c r="Z924" i="5" s="1"/>
  <c r="W924" i="5"/>
  <c r="T924" i="5"/>
  <c r="S924" i="5"/>
  <c r="R924" i="5"/>
  <c r="P924" i="5"/>
  <c r="U924" i="5" s="1"/>
  <c r="O924" i="5"/>
  <c r="N924" i="5"/>
  <c r="M924" i="5"/>
  <c r="L924" i="5"/>
  <c r="K924" i="5"/>
  <c r="E924" i="5"/>
  <c r="Q924" i="5" s="1"/>
  <c r="BB923" i="5"/>
  <c r="AY923" i="5"/>
  <c r="AW923" i="5"/>
  <c r="AV923" i="5"/>
  <c r="AS923" i="5" s="1"/>
  <c r="AO923" i="5"/>
  <c r="AL923" i="5"/>
  <c r="AG923" i="5"/>
  <c r="AD923" i="5"/>
  <c r="AC923" i="5"/>
  <c r="AB923" i="5"/>
  <c r="AA923" i="5"/>
  <c r="X923" i="5"/>
  <c r="W923" i="5"/>
  <c r="T923" i="5"/>
  <c r="S923" i="5"/>
  <c r="R923" i="5"/>
  <c r="P923" i="5"/>
  <c r="O923" i="5"/>
  <c r="N923" i="5"/>
  <c r="U923" i="5" s="1"/>
  <c r="M923" i="5"/>
  <c r="L923" i="5"/>
  <c r="K923" i="5"/>
  <c r="E923" i="5"/>
  <c r="Q923" i="5" s="1"/>
  <c r="BB922" i="5"/>
  <c r="AY922" i="5"/>
  <c r="AW922" i="5"/>
  <c r="AX922" i="5" s="1"/>
  <c r="AV922" i="5"/>
  <c r="AS922" i="5" s="1"/>
  <c r="AO922" i="5"/>
  <c r="AL922" i="5"/>
  <c r="AG922" i="5"/>
  <c r="AD922" i="5"/>
  <c r="AC922" i="5"/>
  <c r="AB922" i="5"/>
  <c r="AA922" i="5"/>
  <c r="Y922" i="5"/>
  <c r="X922" i="5"/>
  <c r="Z922" i="5" s="1"/>
  <c r="W922" i="5"/>
  <c r="T922" i="5"/>
  <c r="S922" i="5"/>
  <c r="R922" i="5"/>
  <c r="Q922" i="5"/>
  <c r="P922" i="5"/>
  <c r="O922" i="5"/>
  <c r="N922" i="5"/>
  <c r="M922" i="5"/>
  <c r="L922" i="5"/>
  <c r="K922" i="5"/>
  <c r="E922" i="5"/>
  <c r="BB921" i="5"/>
  <c r="AY921" i="5"/>
  <c r="AW921" i="5"/>
  <c r="AV921" i="5"/>
  <c r="AS921" i="5" s="1"/>
  <c r="AO921" i="5"/>
  <c r="AL921" i="5"/>
  <c r="AG921" i="5"/>
  <c r="AD921" i="5"/>
  <c r="AC921" i="5"/>
  <c r="AB921" i="5"/>
  <c r="AA921" i="5"/>
  <c r="X921" i="5"/>
  <c r="Z921" i="5" s="1"/>
  <c r="W921" i="5"/>
  <c r="T921" i="5"/>
  <c r="S921" i="5"/>
  <c r="R921" i="5"/>
  <c r="P921" i="5"/>
  <c r="O921" i="5"/>
  <c r="N921" i="5"/>
  <c r="U921" i="5" s="1"/>
  <c r="M921" i="5"/>
  <c r="L921" i="5"/>
  <c r="K921" i="5"/>
  <c r="E921" i="5"/>
  <c r="Q921" i="5" s="1"/>
  <c r="BB920" i="5"/>
  <c r="AY920" i="5"/>
  <c r="AW920" i="5"/>
  <c r="AV920" i="5"/>
  <c r="AX920" i="5" s="1"/>
  <c r="AS920" i="5"/>
  <c r="AO920" i="5"/>
  <c r="AL920" i="5"/>
  <c r="AG920" i="5"/>
  <c r="AD920" i="5"/>
  <c r="AC920" i="5"/>
  <c r="AB920" i="5"/>
  <c r="AA920" i="5"/>
  <c r="Y920" i="5"/>
  <c r="X920" i="5"/>
  <c r="Z920" i="5" s="1"/>
  <c r="W920" i="5"/>
  <c r="T920" i="5"/>
  <c r="S920" i="5"/>
  <c r="R920" i="5"/>
  <c r="P920" i="5"/>
  <c r="O920" i="5"/>
  <c r="N920" i="5"/>
  <c r="U920" i="5" s="1"/>
  <c r="M920" i="5"/>
  <c r="L920" i="5"/>
  <c r="K920" i="5"/>
  <c r="E920" i="5"/>
  <c r="Q920" i="5" s="1"/>
  <c r="BB919" i="5"/>
  <c r="AY919" i="5"/>
  <c r="AW919" i="5"/>
  <c r="AV919" i="5"/>
  <c r="AS919" i="5" s="1"/>
  <c r="AO919" i="5"/>
  <c r="AL919" i="5"/>
  <c r="AG919" i="5"/>
  <c r="AD919" i="5"/>
  <c r="AC919" i="5"/>
  <c r="AB919" i="5"/>
  <c r="AA919" i="5"/>
  <c r="X919" i="5"/>
  <c r="Z919" i="5" s="1"/>
  <c r="W919" i="5"/>
  <c r="T919" i="5"/>
  <c r="S919" i="5"/>
  <c r="R919" i="5"/>
  <c r="Q919" i="5"/>
  <c r="P919" i="5"/>
  <c r="U919" i="5" s="1"/>
  <c r="O919" i="5"/>
  <c r="N919" i="5"/>
  <c r="M919" i="5"/>
  <c r="L919" i="5"/>
  <c r="K919" i="5"/>
  <c r="E919" i="5"/>
  <c r="BB918" i="5"/>
  <c r="AY918" i="5"/>
  <c r="AW918" i="5"/>
  <c r="AV918" i="5"/>
  <c r="AS918" i="5" s="1"/>
  <c r="AO918" i="5"/>
  <c r="AL918" i="5"/>
  <c r="AG918" i="5"/>
  <c r="AD918" i="5"/>
  <c r="AC918" i="5"/>
  <c r="AB918" i="5"/>
  <c r="AA918" i="5"/>
  <c r="X918" i="5"/>
  <c r="Z918" i="5" s="1"/>
  <c r="W918" i="5"/>
  <c r="T918" i="5"/>
  <c r="S918" i="5"/>
  <c r="R918" i="5"/>
  <c r="P918" i="5"/>
  <c r="O918" i="5"/>
  <c r="N918" i="5"/>
  <c r="U918" i="5" s="1"/>
  <c r="M918" i="5"/>
  <c r="L918" i="5"/>
  <c r="K918" i="5"/>
  <c r="E918" i="5"/>
  <c r="Q918" i="5" s="1"/>
  <c r="BB917" i="5"/>
  <c r="AY917" i="5"/>
  <c r="AW917" i="5"/>
  <c r="AV917" i="5"/>
  <c r="AS917" i="5" s="1"/>
  <c r="AO917" i="5"/>
  <c r="AL917" i="5"/>
  <c r="AG917" i="5"/>
  <c r="AD917" i="5"/>
  <c r="AC917" i="5"/>
  <c r="AB917" i="5"/>
  <c r="AA917" i="5"/>
  <c r="X917" i="5"/>
  <c r="Z917" i="5" s="1"/>
  <c r="W917" i="5"/>
  <c r="T917" i="5"/>
  <c r="S917" i="5"/>
  <c r="R917" i="5"/>
  <c r="Q917" i="5"/>
  <c r="P917" i="5"/>
  <c r="U917" i="5" s="1"/>
  <c r="O917" i="5"/>
  <c r="N917" i="5"/>
  <c r="M917" i="5"/>
  <c r="L917" i="5"/>
  <c r="K917" i="5"/>
  <c r="E917" i="5"/>
  <c r="BB916" i="5"/>
  <c r="AY916" i="5"/>
  <c r="AW916" i="5"/>
  <c r="AV916" i="5"/>
  <c r="AS916" i="5" s="1"/>
  <c r="AO916" i="5"/>
  <c r="AL916" i="5"/>
  <c r="AG916" i="5"/>
  <c r="AD916" i="5"/>
  <c r="AC916" i="5"/>
  <c r="AB916" i="5"/>
  <c r="AA916" i="5"/>
  <c r="Y916" i="5"/>
  <c r="X916" i="5"/>
  <c r="Z916" i="5" s="1"/>
  <c r="W916" i="5"/>
  <c r="U916" i="5"/>
  <c r="T916" i="5"/>
  <c r="S916" i="5"/>
  <c r="R916" i="5"/>
  <c r="P916" i="5"/>
  <c r="O916" i="5"/>
  <c r="N916" i="5"/>
  <c r="M916" i="5"/>
  <c r="L916" i="5"/>
  <c r="K916" i="5"/>
  <c r="E916" i="5"/>
  <c r="Q916" i="5" s="1"/>
  <c r="BB915" i="5"/>
  <c r="AY915" i="5"/>
  <c r="AW915" i="5"/>
  <c r="AV915" i="5"/>
  <c r="AS915" i="5" s="1"/>
  <c r="AO915" i="5"/>
  <c r="AL915" i="5"/>
  <c r="AG915" i="5"/>
  <c r="AD915" i="5"/>
  <c r="AC915" i="5"/>
  <c r="AB915" i="5"/>
  <c r="AA915" i="5"/>
  <c r="Z915" i="5"/>
  <c r="X915" i="5"/>
  <c r="Y915" i="5" s="1"/>
  <c r="W915" i="5"/>
  <c r="T915" i="5"/>
  <c r="S915" i="5"/>
  <c r="R915" i="5"/>
  <c r="P915" i="5"/>
  <c r="U915" i="5" s="1"/>
  <c r="O915" i="5"/>
  <c r="N915" i="5"/>
  <c r="M915" i="5"/>
  <c r="L915" i="5"/>
  <c r="K915" i="5"/>
  <c r="E915" i="5"/>
  <c r="Q915" i="5" s="1"/>
  <c r="BB914" i="5"/>
  <c r="AY914" i="5"/>
  <c r="AW914" i="5"/>
  <c r="AX914" i="5" s="1"/>
  <c r="AV914" i="5"/>
  <c r="AS914" i="5" s="1"/>
  <c r="AO914" i="5"/>
  <c r="AL914" i="5"/>
  <c r="AG914" i="5"/>
  <c r="AD914" i="5"/>
  <c r="AC914" i="5"/>
  <c r="AB914" i="5"/>
  <c r="AA914" i="5"/>
  <c r="X914" i="5"/>
  <c r="Y914" i="5" s="1"/>
  <c r="W914" i="5"/>
  <c r="T914" i="5"/>
  <c r="S914" i="5"/>
  <c r="R914" i="5"/>
  <c r="P914" i="5"/>
  <c r="U914" i="5" s="1"/>
  <c r="O914" i="5"/>
  <c r="N914" i="5"/>
  <c r="M914" i="5"/>
  <c r="L914" i="5"/>
  <c r="K914" i="5"/>
  <c r="E914" i="5"/>
  <c r="Q914" i="5" s="1"/>
  <c r="BB913" i="5"/>
  <c r="AY913" i="5"/>
  <c r="AW913" i="5"/>
  <c r="AX913" i="5" s="1"/>
  <c r="AV913" i="5"/>
  <c r="AS913" i="5" s="1"/>
  <c r="AO913" i="5"/>
  <c r="AL913" i="5"/>
  <c r="AG913" i="5"/>
  <c r="AD913" i="5"/>
  <c r="AC913" i="5"/>
  <c r="AB913" i="5"/>
  <c r="AA913" i="5"/>
  <c r="X913" i="5"/>
  <c r="W913" i="5"/>
  <c r="T913" i="5"/>
  <c r="S913" i="5"/>
  <c r="R913" i="5"/>
  <c r="P913" i="5"/>
  <c r="O913" i="5"/>
  <c r="N913" i="5"/>
  <c r="M913" i="5"/>
  <c r="L913" i="5"/>
  <c r="K913" i="5"/>
  <c r="E913" i="5"/>
  <c r="Q913" i="5" s="1"/>
  <c r="BB912" i="5"/>
  <c r="AY912" i="5"/>
  <c r="AW912" i="5"/>
  <c r="AV912" i="5"/>
  <c r="AS912" i="5"/>
  <c r="AO912" i="5"/>
  <c r="AL912" i="5"/>
  <c r="AG912" i="5"/>
  <c r="AD912" i="5"/>
  <c r="AC912" i="5"/>
  <c r="AB912" i="5"/>
  <c r="AA912" i="5"/>
  <c r="Y912" i="5"/>
  <c r="X912" i="5"/>
  <c r="Z912" i="5" s="1"/>
  <c r="W912" i="5"/>
  <c r="T912" i="5"/>
  <c r="S912" i="5"/>
  <c r="R912" i="5"/>
  <c r="P912" i="5"/>
  <c r="U912" i="5" s="1"/>
  <c r="O912" i="5"/>
  <c r="N912" i="5"/>
  <c r="M912" i="5"/>
  <c r="L912" i="5"/>
  <c r="K912" i="5"/>
  <c r="E912" i="5"/>
  <c r="Q912" i="5" s="1"/>
  <c r="BB911" i="5"/>
  <c r="AY911" i="5"/>
  <c r="AW911" i="5"/>
  <c r="AV911" i="5"/>
  <c r="AS911" i="5" s="1"/>
  <c r="AO911" i="5"/>
  <c r="AL911" i="5"/>
  <c r="AG911" i="5"/>
  <c r="AD911" i="5"/>
  <c r="AC911" i="5"/>
  <c r="AB911" i="5"/>
  <c r="AA911" i="5"/>
  <c r="X911" i="5"/>
  <c r="Z911" i="5" s="1"/>
  <c r="W911" i="5"/>
  <c r="T911" i="5"/>
  <c r="S911" i="5"/>
  <c r="R911" i="5"/>
  <c r="P911" i="5"/>
  <c r="O911" i="5"/>
  <c r="N911" i="5"/>
  <c r="M911" i="5"/>
  <c r="L911" i="5"/>
  <c r="K911" i="5"/>
  <c r="E911" i="5"/>
  <c r="Q911" i="5" s="1"/>
  <c r="BB910" i="5"/>
  <c r="AY910" i="5"/>
  <c r="AW910" i="5"/>
  <c r="AV910" i="5"/>
  <c r="AS910" i="5" s="1"/>
  <c r="AO910" i="5"/>
  <c r="AL910" i="5"/>
  <c r="AG910" i="5"/>
  <c r="AD910" i="5"/>
  <c r="AC910" i="5"/>
  <c r="AB910" i="5"/>
  <c r="AA910" i="5"/>
  <c r="X910" i="5"/>
  <c r="Z910" i="5" s="1"/>
  <c r="W910" i="5"/>
  <c r="T910" i="5"/>
  <c r="S910" i="5"/>
  <c r="R910" i="5"/>
  <c r="Q910" i="5"/>
  <c r="P910" i="5"/>
  <c r="O910" i="5"/>
  <c r="N910" i="5"/>
  <c r="M910" i="5"/>
  <c r="L910" i="5"/>
  <c r="K910" i="5"/>
  <c r="E910" i="5"/>
  <c r="BB909" i="5"/>
  <c r="AY909" i="5"/>
  <c r="AW909" i="5"/>
  <c r="AX909" i="5" s="1"/>
  <c r="AV909" i="5"/>
  <c r="AS909" i="5" s="1"/>
  <c r="AO909" i="5"/>
  <c r="AL909" i="5"/>
  <c r="AG909" i="5"/>
  <c r="AD909" i="5"/>
  <c r="AC909" i="5"/>
  <c r="AB909" i="5"/>
  <c r="AA909" i="5"/>
  <c r="X909" i="5"/>
  <c r="Y909" i="5" s="1"/>
  <c r="W909" i="5"/>
  <c r="U909" i="5"/>
  <c r="T909" i="5"/>
  <c r="S909" i="5"/>
  <c r="R909" i="5"/>
  <c r="P909" i="5"/>
  <c r="O909" i="5"/>
  <c r="N909" i="5"/>
  <c r="M909" i="5"/>
  <c r="L909" i="5"/>
  <c r="K909" i="5"/>
  <c r="E909" i="5"/>
  <c r="Q909" i="5" s="1"/>
  <c r="BB908" i="5"/>
  <c r="AY908" i="5"/>
  <c r="AW908" i="5"/>
  <c r="AX908" i="5" s="1"/>
  <c r="AV908" i="5"/>
  <c r="AS908" i="5" s="1"/>
  <c r="AO908" i="5"/>
  <c r="AL908" i="5"/>
  <c r="AG908" i="5"/>
  <c r="AD908" i="5"/>
  <c r="AC908" i="5"/>
  <c r="AB908" i="5"/>
  <c r="AA908" i="5"/>
  <c r="X908" i="5"/>
  <c r="Y908" i="5" s="1"/>
  <c r="W908" i="5"/>
  <c r="T908" i="5"/>
  <c r="S908" i="5"/>
  <c r="R908" i="5"/>
  <c r="P908" i="5"/>
  <c r="O908" i="5"/>
  <c r="N908" i="5"/>
  <c r="M908" i="5"/>
  <c r="L908" i="5"/>
  <c r="K908" i="5"/>
  <c r="E908" i="5"/>
  <c r="Q908" i="5" s="1"/>
  <c r="BB907" i="5"/>
  <c r="AY907" i="5"/>
  <c r="AW907" i="5"/>
  <c r="AV907" i="5"/>
  <c r="AS907" i="5" s="1"/>
  <c r="AO907" i="5"/>
  <c r="AL907" i="5"/>
  <c r="AG907" i="5"/>
  <c r="AD907" i="5"/>
  <c r="AC907" i="5"/>
  <c r="AB907" i="5"/>
  <c r="AA907" i="5"/>
  <c r="Z907" i="5"/>
  <c r="X907" i="5"/>
  <c r="Y907" i="5" s="1"/>
  <c r="W907" i="5"/>
  <c r="T907" i="5"/>
  <c r="S907" i="5"/>
  <c r="R907" i="5"/>
  <c r="P907" i="5"/>
  <c r="O907" i="5"/>
  <c r="N907" i="5"/>
  <c r="M907" i="5"/>
  <c r="L907" i="5"/>
  <c r="K907" i="5"/>
  <c r="E907" i="5"/>
  <c r="Q907" i="5" s="1"/>
  <c r="BB906" i="5"/>
  <c r="AY906" i="5"/>
  <c r="AW906" i="5"/>
  <c r="AV906" i="5"/>
  <c r="AS906" i="5" s="1"/>
  <c r="AO906" i="5"/>
  <c r="AL906" i="5"/>
  <c r="AG906" i="5"/>
  <c r="AD906" i="5"/>
  <c r="AC906" i="5"/>
  <c r="AB906" i="5"/>
  <c r="AA906" i="5"/>
  <c r="X906" i="5"/>
  <c r="Z906" i="5" s="1"/>
  <c r="W906" i="5"/>
  <c r="T906" i="5"/>
  <c r="S906" i="5"/>
  <c r="R906" i="5"/>
  <c r="P906" i="5"/>
  <c r="O906" i="5"/>
  <c r="N906" i="5"/>
  <c r="M906" i="5"/>
  <c r="L906" i="5"/>
  <c r="K906" i="5"/>
  <c r="E906" i="5"/>
  <c r="Q906" i="5" s="1"/>
  <c r="BB905" i="5"/>
  <c r="AY905" i="5"/>
  <c r="AW905" i="5"/>
  <c r="AX905" i="5" s="1"/>
  <c r="AV905" i="5"/>
  <c r="AS905" i="5"/>
  <c r="AO905" i="5"/>
  <c r="AL905" i="5"/>
  <c r="AG905" i="5"/>
  <c r="AD905" i="5"/>
  <c r="AC905" i="5"/>
  <c r="AB905" i="5"/>
  <c r="AA905" i="5"/>
  <c r="X905" i="5"/>
  <c r="Z905" i="5" s="1"/>
  <c r="W905" i="5"/>
  <c r="T905" i="5"/>
  <c r="S905" i="5"/>
  <c r="R905" i="5"/>
  <c r="P905" i="5"/>
  <c r="O905" i="5"/>
  <c r="N905" i="5"/>
  <c r="M905" i="5"/>
  <c r="L905" i="5"/>
  <c r="K905" i="5"/>
  <c r="E905" i="5"/>
  <c r="Q905" i="5" s="1"/>
  <c r="BB904" i="5"/>
  <c r="AY904" i="5"/>
  <c r="AW904" i="5"/>
  <c r="AV904" i="5"/>
  <c r="AS904" i="5" s="1"/>
  <c r="AO904" i="5"/>
  <c r="AL904" i="5"/>
  <c r="AG904" i="5"/>
  <c r="AD904" i="5"/>
  <c r="AC904" i="5"/>
  <c r="AB904" i="5"/>
  <c r="AA904" i="5"/>
  <c r="X904" i="5"/>
  <c r="Z904" i="5" s="1"/>
  <c r="W904" i="5"/>
  <c r="T904" i="5"/>
  <c r="S904" i="5"/>
  <c r="R904" i="5"/>
  <c r="P904" i="5"/>
  <c r="O904" i="5"/>
  <c r="N904" i="5"/>
  <c r="U904" i="5" s="1"/>
  <c r="M904" i="5"/>
  <c r="L904" i="5"/>
  <c r="K904" i="5"/>
  <c r="E904" i="5"/>
  <c r="Q904" i="5" s="1"/>
  <c r="BB903" i="5"/>
  <c r="AY903" i="5"/>
  <c r="AW903" i="5"/>
  <c r="AV903" i="5"/>
  <c r="AS903" i="5" s="1"/>
  <c r="AO903" i="5"/>
  <c r="AL903" i="5"/>
  <c r="AG903" i="5"/>
  <c r="AD903" i="5"/>
  <c r="AC903" i="5"/>
  <c r="AB903" i="5"/>
  <c r="AA903" i="5"/>
  <c r="X903" i="5"/>
  <c r="Z903" i="5" s="1"/>
  <c r="W903" i="5"/>
  <c r="T903" i="5"/>
  <c r="S903" i="5"/>
  <c r="R903" i="5"/>
  <c r="P903" i="5"/>
  <c r="O903" i="5"/>
  <c r="N903" i="5"/>
  <c r="M903" i="5"/>
  <c r="L903" i="5"/>
  <c r="K903" i="5"/>
  <c r="E903" i="5"/>
  <c r="Q903" i="5" s="1"/>
  <c r="BB902" i="5"/>
  <c r="AY902" i="5"/>
  <c r="AW902" i="5"/>
  <c r="AV902" i="5"/>
  <c r="AS902" i="5" s="1"/>
  <c r="AO902" i="5"/>
  <c r="AL902" i="5"/>
  <c r="AG902" i="5"/>
  <c r="AD902" i="5"/>
  <c r="AC902" i="5"/>
  <c r="AB902" i="5"/>
  <c r="AA902" i="5"/>
  <c r="X902" i="5"/>
  <c r="Z902" i="5" s="1"/>
  <c r="W902" i="5"/>
  <c r="U902" i="5"/>
  <c r="T902" i="5"/>
  <c r="S902" i="5"/>
  <c r="R902" i="5"/>
  <c r="P902" i="5"/>
  <c r="O902" i="5"/>
  <c r="N902" i="5"/>
  <c r="M902" i="5"/>
  <c r="L902" i="5"/>
  <c r="K902" i="5"/>
  <c r="E902" i="5"/>
  <c r="Q902" i="5" s="1"/>
  <c r="BB901" i="5"/>
  <c r="AY901" i="5"/>
  <c r="AW901" i="5"/>
  <c r="AV901" i="5"/>
  <c r="AS901" i="5" s="1"/>
  <c r="AO901" i="5"/>
  <c r="AL901" i="5"/>
  <c r="AG901" i="5"/>
  <c r="AD901" i="5"/>
  <c r="AC901" i="5"/>
  <c r="AB901" i="5"/>
  <c r="AA901" i="5"/>
  <c r="X901" i="5"/>
  <c r="W901" i="5"/>
  <c r="T901" i="5"/>
  <c r="S901" i="5"/>
  <c r="R901" i="5"/>
  <c r="P901" i="5"/>
  <c r="O901" i="5"/>
  <c r="N901" i="5"/>
  <c r="M901" i="5"/>
  <c r="L901" i="5"/>
  <c r="K901" i="5"/>
  <c r="E901" i="5"/>
  <c r="Q901" i="5" s="1"/>
  <c r="BB900" i="5"/>
  <c r="AY900" i="5"/>
  <c r="AW900" i="5"/>
  <c r="AX900" i="5" s="1"/>
  <c r="AV900" i="5"/>
  <c r="AS900" i="5" s="1"/>
  <c r="AO900" i="5"/>
  <c r="AL900" i="5"/>
  <c r="AG900" i="5"/>
  <c r="AD900" i="5"/>
  <c r="AC900" i="5"/>
  <c r="AB900" i="5"/>
  <c r="AA900" i="5"/>
  <c r="X900" i="5"/>
  <c r="W900" i="5"/>
  <c r="T900" i="5"/>
  <c r="S900" i="5"/>
  <c r="R900" i="5"/>
  <c r="Q900" i="5"/>
  <c r="P900" i="5"/>
  <c r="U900" i="5" s="1"/>
  <c r="O900" i="5"/>
  <c r="N900" i="5"/>
  <c r="M900" i="5"/>
  <c r="L900" i="5"/>
  <c r="K900" i="5"/>
  <c r="E900" i="5"/>
  <c r="BB899" i="5"/>
  <c r="AY899" i="5"/>
  <c r="AY1628" i="5" s="1"/>
  <c r="AW899" i="5"/>
  <c r="AV899" i="5"/>
  <c r="AX899" i="5" s="1"/>
  <c r="AO899" i="5"/>
  <c r="AL899" i="5"/>
  <c r="AG899" i="5"/>
  <c r="AG1628" i="5" s="1"/>
  <c r="AD899" i="5"/>
  <c r="AC899" i="5"/>
  <c r="AB899" i="5"/>
  <c r="AA899" i="5"/>
  <c r="X899" i="5"/>
  <c r="W899" i="5"/>
  <c r="T899" i="5"/>
  <c r="S899" i="5"/>
  <c r="R899" i="5"/>
  <c r="R1628" i="5" s="1"/>
  <c r="Q899" i="5"/>
  <c r="P899" i="5"/>
  <c r="O899" i="5"/>
  <c r="N899" i="5"/>
  <c r="M899" i="5"/>
  <c r="L899" i="5"/>
  <c r="K899" i="5"/>
  <c r="E899" i="5"/>
  <c r="BB898" i="5"/>
  <c r="AY898" i="5"/>
  <c r="AW898" i="5"/>
  <c r="AX898" i="5" s="1"/>
  <c r="AV898" i="5"/>
  <c r="AS898" i="5" s="1"/>
  <c r="AO898" i="5"/>
  <c r="AL898" i="5"/>
  <c r="AG898" i="5"/>
  <c r="AD898" i="5"/>
  <c r="AC898" i="5"/>
  <c r="AB898" i="5"/>
  <c r="AA898" i="5"/>
  <c r="X898" i="5"/>
  <c r="W898" i="5"/>
  <c r="T898" i="5"/>
  <c r="S898" i="5"/>
  <c r="R898" i="5"/>
  <c r="P898" i="5"/>
  <c r="O898" i="5"/>
  <c r="N898" i="5"/>
  <c r="M898" i="5"/>
  <c r="L898" i="5"/>
  <c r="K898" i="5"/>
  <c r="E898" i="5"/>
  <c r="Q898" i="5" s="1"/>
  <c r="BB897" i="5"/>
  <c r="AY897" i="5"/>
  <c r="AW897" i="5"/>
  <c r="AX897" i="5" s="1"/>
  <c r="AV897" i="5"/>
  <c r="AS897" i="5"/>
  <c r="AO897" i="5"/>
  <c r="AL897" i="5"/>
  <c r="AG897" i="5"/>
  <c r="AD897" i="5"/>
  <c r="AC897" i="5"/>
  <c r="AB897" i="5"/>
  <c r="AA897" i="5"/>
  <c r="X897" i="5"/>
  <c r="Y897" i="5" s="1"/>
  <c r="W897" i="5"/>
  <c r="T897" i="5"/>
  <c r="S897" i="5"/>
  <c r="R897" i="5"/>
  <c r="P897" i="5"/>
  <c r="O897" i="5"/>
  <c r="N897" i="5"/>
  <c r="M897" i="5"/>
  <c r="L897" i="5"/>
  <c r="K897" i="5"/>
  <c r="E897" i="5"/>
  <c r="Q897" i="5" s="1"/>
  <c r="BB896" i="5"/>
  <c r="AY896" i="5"/>
  <c r="AW896" i="5"/>
  <c r="AX896" i="5" s="1"/>
  <c r="AV896" i="5"/>
  <c r="AS896" i="5"/>
  <c r="AO896" i="5"/>
  <c r="AL896" i="5"/>
  <c r="AG896" i="5"/>
  <c r="AD896" i="5"/>
  <c r="AC896" i="5"/>
  <c r="AB896" i="5"/>
  <c r="AA896" i="5"/>
  <c r="X896" i="5"/>
  <c r="W896" i="5"/>
  <c r="T896" i="5"/>
  <c r="S896" i="5"/>
  <c r="R896" i="5"/>
  <c r="Q896" i="5"/>
  <c r="P896" i="5"/>
  <c r="O896" i="5"/>
  <c r="N896" i="5"/>
  <c r="M896" i="5"/>
  <c r="L896" i="5"/>
  <c r="K896" i="5"/>
  <c r="E896" i="5"/>
  <c r="BB895" i="5"/>
  <c r="AY895" i="5"/>
  <c r="AX895" i="5"/>
  <c r="AW895" i="5"/>
  <c r="AV895" i="5"/>
  <c r="AS895" i="5" s="1"/>
  <c r="AO895" i="5"/>
  <c r="AL895" i="5"/>
  <c r="AG895" i="5"/>
  <c r="AD895" i="5"/>
  <c r="AC895" i="5"/>
  <c r="AB895" i="5"/>
  <c r="AA895" i="5"/>
  <c r="Y895" i="5"/>
  <c r="X895" i="5"/>
  <c r="Z895" i="5" s="1"/>
  <c r="W895" i="5"/>
  <c r="T895" i="5"/>
  <c r="S895" i="5"/>
  <c r="R895" i="5"/>
  <c r="Q895" i="5"/>
  <c r="P895" i="5"/>
  <c r="O895" i="5"/>
  <c r="N895" i="5"/>
  <c r="M895" i="5"/>
  <c r="L895" i="5"/>
  <c r="K895" i="5"/>
  <c r="E895" i="5"/>
  <c r="BB894" i="5"/>
  <c r="AY894" i="5"/>
  <c r="AW894" i="5"/>
  <c r="AV894" i="5"/>
  <c r="AS894" i="5"/>
  <c r="AO894" i="5"/>
  <c r="AL894" i="5"/>
  <c r="AG894" i="5"/>
  <c r="AD894" i="5"/>
  <c r="AC894" i="5"/>
  <c r="AB894" i="5"/>
  <c r="AA894" i="5"/>
  <c r="X894" i="5"/>
  <c r="W894" i="5"/>
  <c r="T894" i="5"/>
  <c r="S894" i="5"/>
  <c r="R894" i="5"/>
  <c r="P894" i="5"/>
  <c r="U894" i="5" s="1"/>
  <c r="O894" i="5"/>
  <c r="N894" i="5"/>
  <c r="M894" i="5"/>
  <c r="L894" i="5"/>
  <c r="K894" i="5"/>
  <c r="E894" i="5"/>
  <c r="Q894" i="5" s="1"/>
  <c r="BB893" i="5"/>
  <c r="AY893" i="5"/>
  <c r="AX893" i="5"/>
  <c r="AW893" i="5"/>
  <c r="AV893" i="5"/>
  <c r="AS893" i="5" s="1"/>
  <c r="AO893" i="5"/>
  <c r="AL893" i="5"/>
  <c r="AG893" i="5"/>
  <c r="AD893" i="5"/>
  <c r="AC893" i="5"/>
  <c r="AB893" i="5"/>
  <c r="AA893" i="5"/>
  <c r="X893" i="5"/>
  <c r="Z893" i="5" s="1"/>
  <c r="W893" i="5"/>
  <c r="T893" i="5"/>
  <c r="S893" i="5"/>
  <c r="R893" i="5"/>
  <c r="P893" i="5"/>
  <c r="O893" i="5"/>
  <c r="N893" i="5"/>
  <c r="M893" i="5"/>
  <c r="L893" i="5"/>
  <c r="K893" i="5"/>
  <c r="E893" i="5"/>
  <c r="Q893" i="5" s="1"/>
  <c r="BB892" i="5"/>
  <c r="AY892" i="5"/>
  <c r="AW892" i="5"/>
  <c r="AV892" i="5"/>
  <c r="AS892" i="5" s="1"/>
  <c r="AO892" i="5"/>
  <c r="AL892" i="5"/>
  <c r="AG892" i="5"/>
  <c r="AD892" i="5"/>
  <c r="AC892" i="5"/>
  <c r="AB892" i="5"/>
  <c r="AA892" i="5"/>
  <c r="Y892" i="5"/>
  <c r="X892" i="5"/>
  <c r="Z892" i="5" s="1"/>
  <c r="W892" i="5"/>
  <c r="T892" i="5"/>
  <c r="S892" i="5"/>
  <c r="R892" i="5"/>
  <c r="P892" i="5"/>
  <c r="O892" i="5"/>
  <c r="N892" i="5"/>
  <c r="M892" i="5"/>
  <c r="L892" i="5"/>
  <c r="K892" i="5"/>
  <c r="E892" i="5"/>
  <c r="Q892" i="5" s="1"/>
  <c r="BB891" i="5"/>
  <c r="AY891" i="5"/>
  <c r="AW891" i="5"/>
  <c r="AV891" i="5"/>
  <c r="AX891" i="5" s="1"/>
  <c r="AS891" i="5"/>
  <c r="AO891" i="5"/>
  <c r="AL891" i="5"/>
  <c r="AG891" i="5"/>
  <c r="AD891" i="5"/>
  <c r="AC891" i="5"/>
  <c r="AB891" i="5"/>
  <c r="AA891" i="5"/>
  <c r="X891" i="5"/>
  <c r="Z891" i="5" s="1"/>
  <c r="W891" i="5"/>
  <c r="T891" i="5"/>
  <c r="S891" i="5"/>
  <c r="R891" i="5"/>
  <c r="P891" i="5"/>
  <c r="O891" i="5"/>
  <c r="N891" i="5"/>
  <c r="M891" i="5"/>
  <c r="L891" i="5"/>
  <c r="K891" i="5"/>
  <c r="E891" i="5"/>
  <c r="Q891" i="5" s="1"/>
  <c r="BB890" i="5"/>
  <c r="AY890" i="5"/>
  <c r="AW890" i="5"/>
  <c r="AX890" i="5" s="1"/>
  <c r="AV890" i="5"/>
  <c r="AS890" i="5" s="1"/>
  <c r="AO890" i="5"/>
  <c r="AL890" i="5"/>
  <c r="AG890" i="5"/>
  <c r="AD890" i="5"/>
  <c r="AC890" i="5"/>
  <c r="AB890" i="5"/>
  <c r="AA890" i="5"/>
  <c r="X890" i="5"/>
  <c r="Z890" i="5" s="1"/>
  <c r="W890" i="5"/>
  <c r="T890" i="5"/>
  <c r="S890" i="5"/>
  <c r="R890" i="5"/>
  <c r="Q890" i="5"/>
  <c r="P890" i="5"/>
  <c r="U890" i="5" s="1"/>
  <c r="O890" i="5"/>
  <c r="N890" i="5"/>
  <c r="M890" i="5"/>
  <c r="L890" i="5"/>
  <c r="K890" i="5"/>
  <c r="E890" i="5"/>
  <c r="BB889" i="5"/>
  <c r="AY889" i="5"/>
  <c r="AW889" i="5"/>
  <c r="AV889" i="5"/>
  <c r="AS889" i="5" s="1"/>
  <c r="AO889" i="5"/>
  <c r="AL889" i="5"/>
  <c r="AG889" i="5"/>
  <c r="AD889" i="5"/>
  <c r="AC889" i="5"/>
  <c r="AB889" i="5"/>
  <c r="AA889" i="5"/>
  <c r="X889" i="5"/>
  <c r="Z889" i="5" s="1"/>
  <c r="W889" i="5"/>
  <c r="U889" i="5"/>
  <c r="T889" i="5"/>
  <c r="S889" i="5"/>
  <c r="R889" i="5"/>
  <c r="P889" i="5"/>
  <c r="O889" i="5"/>
  <c r="N889" i="5"/>
  <c r="M889" i="5"/>
  <c r="L889" i="5"/>
  <c r="K889" i="5"/>
  <c r="E889" i="5"/>
  <c r="Q889" i="5" s="1"/>
  <c r="BB888" i="5"/>
  <c r="AY888" i="5"/>
  <c r="AW888" i="5"/>
  <c r="AX888" i="5" s="1"/>
  <c r="AV888" i="5"/>
  <c r="AS888" i="5" s="1"/>
  <c r="AO888" i="5"/>
  <c r="AL888" i="5"/>
  <c r="AG888" i="5"/>
  <c r="AD888" i="5"/>
  <c r="AC888" i="5"/>
  <c r="AB888" i="5"/>
  <c r="AA888" i="5"/>
  <c r="Z888" i="5"/>
  <c r="X888" i="5"/>
  <c r="Y888" i="5" s="1"/>
  <c r="W888" i="5"/>
  <c r="T888" i="5"/>
  <c r="S888" i="5"/>
  <c r="R888" i="5"/>
  <c r="P888" i="5"/>
  <c r="U888" i="5" s="1"/>
  <c r="O888" i="5"/>
  <c r="N888" i="5"/>
  <c r="M888" i="5"/>
  <c r="L888" i="5"/>
  <c r="K888" i="5"/>
  <c r="E888" i="5"/>
  <c r="Q888" i="5" s="1"/>
  <c r="BB887" i="5"/>
  <c r="AY887" i="5"/>
  <c r="AW887" i="5"/>
  <c r="AX887" i="5" s="1"/>
  <c r="AV887" i="5"/>
  <c r="AS887" i="5" s="1"/>
  <c r="AO887" i="5"/>
  <c r="AL887" i="5"/>
  <c r="AG887" i="5"/>
  <c r="AD887" i="5"/>
  <c r="AC887" i="5"/>
  <c r="AB887" i="5"/>
  <c r="AA887" i="5"/>
  <c r="Z887" i="5"/>
  <c r="X887" i="5"/>
  <c r="Y887" i="5" s="1"/>
  <c r="W887" i="5"/>
  <c r="T887" i="5"/>
  <c r="S887" i="5"/>
  <c r="R887" i="5"/>
  <c r="P887" i="5"/>
  <c r="O887" i="5"/>
  <c r="N887" i="5"/>
  <c r="M887" i="5"/>
  <c r="L887" i="5"/>
  <c r="K887" i="5"/>
  <c r="E887" i="5"/>
  <c r="Q887" i="5" s="1"/>
  <c r="BB886" i="5"/>
  <c r="AY886" i="5"/>
  <c r="AW886" i="5"/>
  <c r="AX886" i="5" s="1"/>
  <c r="AV886" i="5"/>
  <c r="AS886" i="5"/>
  <c r="AO886" i="5"/>
  <c r="AL886" i="5"/>
  <c r="AG886" i="5"/>
  <c r="AD886" i="5"/>
  <c r="AC886" i="5"/>
  <c r="AB886" i="5"/>
  <c r="AA886" i="5"/>
  <c r="Z886" i="5"/>
  <c r="X886" i="5"/>
  <c r="Y886" i="5" s="1"/>
  <c r="W886" i="5"/>
  <c r="T886" i="5"/>
  <c r="S886" i="5"/>
  <c r="R886" i="5"/>
  <c r="P886" i="5"/>
  <c r="O886" i="5"/>
  <c r="N886" i="5"/>
  <c r="M886" i="5"/>
  <c r="L886" i="5"/>
  <c r="K886" i="5"/>
  <c r="E886" i="5"/>
  <c r="Q886" i="5" s="1"/>
  <c r="BB885" i="5"/>
  <c r="AY885" i="5"/>
  <c r="AW885" i="5"/>
  <c r="AV885" i="5"/>
  <c r="AS885" i="5" s="1"/>
  <c r="AO885" i="5"/>
  <c r="AL885" i="5"/>
  <c r="AG885" i="5"/>
  <c r="AD885" i="5"/>
  <c r="AC885" i="5"/>
  <c r="AB885" i="5"/>
  <c r="AA885" i="5"/>
  <c r="Z885" i="5"/>
  <c r="Y885" i="5"/>
  <c r="X885" i="5"/>
  <c r="W885" i="5"/>
  <c r="T885" i="5"/>
  <c r="S885" i="5"/>
  <c r="R885" i="5"/>
  <c r="P885" i="5"/>
  <c r="O885" i="5"/>
  <c r="N885" i="5"/>
  <c r="U885" i="5" s="1"/>
  <c r="M885" i="5"/>
  <c r="L885" i="5"/>
  <c r="K885" i="5"/>
  <c r="E885" i="5"/>
  <c r="Q885" i="5" s="1"/>
  <c r="BB884" i="5"/>
  <c r="AY884" i="5"/>
  <c r="AX884" i="5"/>
  <c r="AW884" i="5"/>
  <c r="AV884" i="5"/>
  <c r="AS884" i="5" s="1"/>
  <c r="AO884" i="5"/>
  <c r="AL884" i="5"/>
  <c r="AG884" i="5"/>
  <c r="AD884" i="5"/>
  <c r="AC884" i="5"/>
  <c r="AB884" i="5"/>
  <c r="AA884" i="5"/>
  <c r="X884" i="5"/>
  <c r="Z884" i="5" s="1"/>
  <c r="W884" i="5"/>
  <c r="T884" i="5"/>
  <c r="S884" i="5"/>
  <c r="R884" i="5"/>
  <c r="Q884" i="5"/>
  <c r="P884" i="5"/>
  <c r="O884" i="5"/>
  <c r="N884" i="5"/>
  <c r="M884" i="5"/>
  <c r="L884" i="5"/>
  <c r="K884" i="5"/>
  <c r="E884" i="5"/>
  <c r="BB883" i="5"/>
  <c r="AY883" i="5"/>
  <c r="AW883" i="5"/>
  <c r="AX883" i="5" s="1"/>
  <c r="AV883" i="5"/>
  <c r="AS883" i="5"/>
  <c r="AO883" i="5"/>
  <c r="AL883" i="5"/>
  <c r="AG883" i="5"/>
  <c r="AD883" i="5"/>
  <c r="AC883" i="5"/>
  <c r="AB883" i="5"/>
  <c r="AA883" i="5"/>
  <c r="X883" i="5"/>
  <c r="Z883" i="5" s="1"/>
  <c r="W883" i="5"/>
  <c r="T883" i="5"/>
  <c r="S883" i="5"/>
  <c r="R883" i="5"/>
  <c r="P883" i="5"/>
  <c r="U883" i="5" s="1"/>
  <c r="O883" i="5"/>
  <c r="N883" i="5"/>
  <c r="M883" i="5"/>
  <c r="L883" i="5"/>
  <c r="K883" i="5"/>
  <c r="E883" i="5"/>
  <c r="Q883" i="5" s="1"/>
  <c r="BB882" i="5"/>
  <c r="AY882" i="5"/>
  <c r="AW882" i="5"/>
  <c r="AV882" i="5"/>
  <c r="AS882" i="5" s="1"/>
  <c r="AO882" i="5"/>
  <c r="AL882" i="5"/>
  <c r="AG882" i="5"/>
  <c r="AD882" i="5"/>
  <c r="AC882" i="5"/>
  <c r="AB882" i="5"/>
  <c r="AA882" i="5"/>
  <c r="X882" i="5"/>
  <c r="Z882" i="5" s="1"/>
  <c r="W882" i="5"/>
  <c r="T882" i="5"/>
  <c r="S882" i="5"/>
  <c r="R882" i="5"/>
  <c r="P882" i="5"/>
  <c r="U882" i="5" s="1"/>
  <c r="O882" i="5"/>
  <c r="N882" i="5"/>
  <c r="M882" i="5"/>
  <c r="L882" i="5"/>
  <c r="K882" i="5"/>
  <c r="E882" i="5"/>
  <c r="Q882" i="5" s="1"/>
  <c r="BB881" i="5"/>
  <c r="AY881" i="5"/>
  <c r="AW881" i="5"/>
  <c r="AX881" i="5" s="1"/>
  <c r="AV881" i="5"/>
  <c r="AS881" i="5" s="1"/>
  <c r="AO881" i="5"/>
  <c r="AL881" i="5"/>
  <c r="AG881" i="5"/>
  <c r="AD881" i="5"/>
  <c r="AC881" i="5"/>
  <c r="AB881" i="5"/>
  <c r="AA881" i="5"/>
  <c r="Y881" i="5"/>
  <c r="X881" i="5"/>
  <c r="Z881" i="5" s="1"/>
  <c r="W881" i="5"/>
  <c r="T881" i="5"/>
  <c r="S881" i="5"/>
  <c r="R881" i="5"/>
  <c r="P881" i="5"/>
  <c r="O881" i="5"/>
  <c r="N881" i="5"/>
  <c r="M881" i="5"/>
  <c r="L881" i="5"/>
  <c r="K881" i="5"/>
  <c r="E881" i="5"/>
  <c r="Q881" i="5" s="1"/>
  <c r="BB880" i="5"/>
  <c r="AY880" i="5"/>
  <c r="AW880" i="5"/>
  <c r="AV880" i="5"/>
  <c r="AS880" i="5" s="1"/>
  <c r="AO880" i="5"/>
  <c r="AL880" i="5"/>
  <c r="AG880" i="5"/>
  <c r="AD880" i="5"/>
  <c r="AC880" i="5"/>
  <c r="AB880" i="5"/>
  <c r="AA880" i="5"/>
  <c r="X880" i="5"/>
  <c r="Y880" i="5" s="1"/>
  <c r="W880" i="5"/>
  <c r="T880" i="5"/>
  <c r="S880" i="5"/>
  <c r="R880" i="5"/>
  <c r="Q880" i="5"/>
  <c r="P880" i="5"/>
  <c r="O880" i="5"/>
  <c r="N880" i="5"/>
  <c r="M880" i="5"/>
  <c r="L880" i="5"/>
  <c r="K880" i="5"/>
  <c r="E880" i="5"/>
  <c r="BB879" i="5"/>
  <c r="AY879" i="5"/>
  <c r="AW879" i="5"/>
  <c r="AX879" i="5" s="1"/>
  <c r="AV879" i="5"/>
  <c r="AS879" i="5"/>
  <c r="AO879" i="5"/>
  <c r="AL879" i="5"/>
  <c r="AG879" i="5"/>
  <c r="AD879" i="5"/>
  <c r="AC879" i="5"/>
  <c r="AB879" i="5"/>
  <c r="AA879" i="5"/>
  <c r="X879" i="5"/>
  <c r="Y879" i="5" s="1"/>
  <c r="W879" i="5"/>
  <c r="T879" i="5"/>
  <c r="S879" i="5"/>
  <c r="R879" i="5"/>
  <c r="P879" i="5"/>
  <c r="U879" i="5" s="1"/>
  <c r="O879" i="5"/>
  <c r="N879" i="5"/>
  <c r="M879" i="5"/>
  <c r="L879" i="5"/>
  <c r="K879" i="5"/>
  <c r="E879" i="5"/>
  <c r="Q879" i="5" s="1"/>
  <c r="BB878" i="5"/>
  <c r="AY878" i="5"/>
  <c r="AW878" i="5"/>
  <c r="AX878" i="5" s="1"/>
  <c r="AV878" i="5"/>
  <c r="AS878" i="5" s="1"/>
  <c r="AO878" i="5"/>
  <c r="AL878" i="5"/>
  <c r="AG878" i="5"/>
  <c r="AD878" i="5"/>
  <c r="AC878" i="5"/>
  <c r="AB878" i="5"/>
  <c r="AA878" i="5"/>
  <c r="X878" i="5"/>
  <c r="W878" i="5"/>
  <c r="T878" i="5"/>
  <c r="S878" i="5"/>
  <c r="R878" i="5"/>
  <c r="P878" i="5"/>
  <c r="O878" i="5"/>
  <c r="N878" i="5"/>
  <c r="M878" i="5"/>
  <c r="L878" i="5"/>
  <c r="K878" i="5"/>
  <c r="E878" i="5"/>
  <c r="Q878" i="5" s="1"/>
  <c r="BB877" i="5"/>
  <c r="AY877" i="5"/>
  <c r="AW877" i="5"/>
  <c r="AV877" i="5"/>
  <c r="AS877" i="5" s="1"/>
  <c r="AO877" i="5"/>
  <c r="AL877" i="5"/>
  <c r="AG877" i="5"/>
  <c r="AD877" i="5"/>
  <c r="AC877" i="5"/>
  <c r="AB877" i="5"/>
  <c r="AA877" i="5"/>
  <c r="Z877" i="5"/>
  <c r="Y877" i="5"/>
  <c r="X877" i="5"/>
  <c r="W877" i="5"/>
  <c r="T877" i="5"/>
  <c r="S877" i="5"/>
  <c r="R877" i="5"/>
  <c r="Q877" i="5"/>
  <c r="P877" i="5"/>
  <c r="O877" i="5"/>
  <c r="N877" i="5"/>
  <c r="M877" i="5"/>
  <c r="L877" i="5"/>
  <c r="K877" i="5"/>
  <c r="E877" i="5"/>
  <c r="BB876" i="5"/>
  <c r="AY876" i="5"/>
  <c r="AW876" i="5"/>
  <c r="AV876" i="5"/>
  <c r="AX876" i="5" s="1"/>
  <c r="AS876" i="5"/>
  <c r="AO876" i="5"/>
  <c r="AL876" i="5"/>
  <c r="AG876" i="5"/>
  <c r="AD876" i="5"/>
  <c r="AC876" i="5"/>
  <c r="AB876" i="5"/>
  <c r="AA876" i="5"/>
  <c r="X876" i="5"/>
  <c r="W876" i="5"/>
  <c r="T876" i="5"/>
  <c r="S876" i="5"/>
  <c r="R876" i="5"/>
  <c r="P876" i="5"/>
  <c r="U876" i="5" s="1"/>
  <c r="O876" i="5"/>
  <c r="N876" i="5"/>
  <c r="M876" i="5"/>
  <c r="L876" i="5"/>
  <c r="K876" i="5"/>
  <c r="E876" i="5"/>
  <c r="Q876" i="5" s="1"/>
  <c r="BB875" i="5"/>
  <c r="AY875" i="5"/>
  <c r="AW875" i="5"/>
  <c r="AX875" i="5" s="1"/>
  <c r="AV875" i="5"/>
  <c r="AS875" i="5" s="1"/>
  <c r="AO875" i="5"/>
  <c r="AL875" i="5"/>
  <c r="AG875" i="5"/>
  <c r="AD875" i="5"/>
  <c r="AC875" i="5"/>
  <c r="AB875" i="5"/>
  <c r="AA875" i="5"/>
  <c r="Z875" i="5"/>
  <c r="X875" i="5"/>
  <c r="Y875" i="5" s="1"/>
  <c r="W875" i="5"/>
  <c r="T875" i="5"/>
  <c r="S875" i="5"/>
  <c r="R875" i="5"/>
  <c r="P875" i="5"/>
  <c r="O875" i="5"/>
  <c r="N875" i="5"/>
  <c r="M875" i="5"/>
  <c r="L875" i="5"/>
  <c r="K875" i="5"/>
  <c r="E875" i="5"/>
  <c r="Q875" i="5" s="1"/>
  <c r="BB874" i="5"/>
  <c r="AY874" i="5"/>
  <c r="AW874" i="5"/>
  <c r="AX874" i="5" s="1"/>
  <c r="AV874" i="5"/>
  <c r="AS874" i="5"/>
  <c r="AO874" i="5"/>
  <c r="AL874" i="5"/>
  <c r="AG874" i="5"/>
  <c r="AD874" i="5"/>
  <c r="AC874" i="5"/>
  <c r="AB874" i="5"/>
  <c r="AA874" i="5"/>
  <c r="X874" i="5"/>
  <c r="W874" i="5"/>
  <c r="T874" i="5"/>
  <c r="S874" i="5"/>
  <c r="R874" i="5"/>
  <c r="Q874" i="5"/>
  <c r="P874" i="5"/>
  <c r="U874" i="5" s="1"/>
  <c r="O874" i="5"/>
  <c r="N874" i="5"/>
  <c r="M874" i="5"/>
  <c r="L874" i="5"/>
  <c r="K874" i="5"/>
  <c r="E874" i="5"/>
  <c r="BB873" i="5"/>
  <c r="AY873" i="5"/>
  <c r="AW873" i="5"/>
  <c r="AX873" i="5" s="1"/>
  <c r="AV873" i="5"/>
  <c r="AS873" i="5" s="1"/>
  <c r="AO873" i="5"/>
  <c r="AL873" i="5"/>
  <c r="AG873" i="5"/>
  <c r="AD873" i="5"/>
  <c r="AC873" i="5"/>
  <c r="AB873" i="5"/>
  <c r="AA873" i="5"/>
  <c r="X873" i="5"/>
  <c r="Y873" i="5" s="1"/>
  <c r="W873" i="5"/>
  <c r="T873" i="5"/>
  <c r="S873" i="5"/>
  <c r="R873" i="5"/>
  <c r="Q873" i="5"/>
  <c r="P873" i="5"/>
  <c r="O873" i="5"/>
  <c r="N873" i="5"/>
  <c r="U873" i="5" s="1"/>
  <c r="M873" i="5"/>
  <c r="L873" i="5"/>
  <c r="K873" i="5"/>
  <c r="E873" i="5"/>
  <c r="BB872" i="5"/>
  <c r="AY872" i="5"/>
  <c r="AW872" i="5"/>
  <c r="AV872" i="5"/>
  <c r="AS872" i="5" s="1"/>
  <c r="AO872" i="5"/>
  <c r="AL872" i="5"/>
  <c r="AG872" i="5"/>
  <c r="AD872" i="5"/>
  <c r="AC872" i="5"/>
  <c r="AB872" i="5"/>
  <c r="AA872" i="5"/>
  <c r="Y872" i="5"/>
  <c r="X872" i="5"/>
  <c r="Z872" i="5" s="1"/>
  <c r="W872" i="5"/>
  <c r="T872" i="5"/>
  <c r="S872" i="5"/>
  <c r="R872" i="5"/>
  <c r="P872" i="5"/>
  <c r="U872" i="5" s="1"/>
  <c r="O872" i="5"/>
  <c r="N872" i="5"/>
  <c r="M872" i="5"/>
  <c r="L872" i="5"/>
  <c r="K872" i="5"/>
  <c r="E872" i="5"/>
  <c r="Q872" i="5" s="1"/>
  <c r="BB871" i="5"/>
  <c r="AY871" i="5"/>
  <c r="AW871" i="5"/>
  <c r="AV871" i="5"/>
  <c r="AS871" i="5" s="1"/>
  <c r="AO871" i="5"/>
  <c r="AL871" i="5"/>
  <c r="AG871" i="5"/>
  <c r="AD871" i="5"/>
  <c r="AC871" i="5"/>
  <c r="AB871" i="5"/>
  <c r="AA871" i="5"/>
  <c r="X871" i="5"/>
  <c r="Z871" i="5" s="1"/>
  <c r="W871" i="5"/>
  <c r="T871" i="5"/>
  <c r="S871" i="5"/>
  <c r="R871" i="5"/>
  <c r="Q871" i="5"/>
  <c r="P871" i="5"/>
  <c r="O871" i="5"/>
  <c r="N871" i="5"/>
  <c r="M871" i="5"/>
  <c r="L871" i="5"/>
  <c r="K871" i="5"/>
  <c r="E871" i="5"/>
  <c r="BB870" i="5"/>
  <c r="AY870" i="5"/>
  <c r="AW870" i="5"/>
  <c r="AV870" i="5"/>
  <c r="AS870" i="5" s="1"/>
  <c r="AO870" i="5"/>
  <c r="AL870" i="5"/>
  <c r="AG870" i="5"/>
  <c r="AD870" i="5"/>
  <c r="AC870" i="5"/>
  <c r="AB870" i="5"/>
  <c r="AA870" i="5"/>
  <c r="X870" i="5"/>
  <c r="W870" i="5"/>
  <c r="T870" i="5"/>
  <c r="S870" i="5"/>
  <c r="R870" i="5"/>
  <c r="P870" i="5"/>
  <c r="U870" i="5" s="1"/>
  <c r="O870" i="5"/>
  <c r="N870" i="5"/>
  <c r="M870" i="5"/>
  <c r="L870" i="5"/>
  <c r="K870" i="5"/>
  <c r="E870" i="5"/>
  <c r="Q870" i="5" s="1"/>
  <c r="BB869" i="5"/>
  <c r="AY869" i="5"/>
  <c r="AW869" i="5"/>
  <c r="AX869" i="5" s="1"/>
  <c r="AV869" i="5"/>
  <c r="AS869" i="5" s="1"/>
  <c r="AO869" i="5"/>
  <c r="AL869" i="5"/>
  <c r="AG869" i="5"/>
  <c r="AD869" i="5"/>
  <c r="AC869" i="5"/>
  <c r="AB869" i="5"/>
  <c r="AA869" i="5"/>
  <c r="X869" i="5"/>
  <c r="Z869" i="5" s="1"/>
  <c r="W869" i="5"/>
  <c r="T869" i="5"/>
  <c r="S869" i="5"/>
  <c r="R869" i="5"/>
  <c r="P869" i="5"/>
  <c r="O869" i="5"/>
  <c r="N869" i="5"/>
  <c r="U869" i="5" s="1"/>
  <c r="M869" i="5"/>
  <c r="L869" i="5"/>
  <c r="K869" i="5"/>
  <c r="E869" i="5"/>
  <c r="Q869" i="5" s="1"/>
  <c r="BB868" i="5"/>
  <c r="AY868" i="5"/>
  <c r="AW868" i="5"/>
  <c r="AX868" i="5" s="1"/>
  <c r="AV868" i="5"/>
  <c r="AS868" i="5"/>
  <c r="AO868" i="5"/>
  <c r="AL868" i="5"/>
  <c r="AG868" i="5"/>
  <c r="AD868" i="5"/>
  <c r="AC868" i="5"/>
  <c r="AB868" i="5"/>
  <c r="AA868" i="5"/>
  <c r="X868" i="5"/>
  <c r="Z868" i="5" s="1"/>
  <c r="W868" i="5"/>
  <c r="T868" i="5"/>
  <c r="S868" i="5"/>
  <c r="R868" i="5"/>
  <c r="Q868" i="5"/>
  <c r="P868" i="5"/>
  <c r="O868" i="5"/>
  <c r="N868" i="5"/>
  <c r="M868" i="5"/>
  <c r="L868" i="5"/>
  <c r="K868" i="5"/>
  <c r="E868" i="5"/>
  <c r="BB867" i="5"/>
  <c r="AY867" i="5"/>
  <c r="AW867" i="5"/>
  <c r="AV867" i="5"/>
  <c r="AS867" i="5" s="1"/>
  <c r="AO867" i="5"/>
  <c r="AL867" i="5"/>
  <c r="AG867" i="5"/>
  <c r="AD867" i="5"/>
  <c r="AC867" i="5"/>
  <c r="AB867" i="5"/>
  <c r="AA867" i="5"/>
  <c r="X867" i="5"/>
  <c r="Z867" i="5" s="1"/>
  <c r="W867" i="5"/>
  <c r="T867" i="5"/>
  <c r="S867" i="5"/>
  <c r="R867" i="5"/>
  <c r="P867" i="5"/>
  <c r="U867" i="5" s="1"/>
  <c r="O867" i="5"/>
  <c r="N867" i="5"/>
  <c r="M867" i="5"/>
  <c r="L867" i="5"/>
  <c r="K867" i="5"/>
  <c r="E867" i="5"/>
  <c r="Q867" i="5" s="1"/>
  <c r="BB866" i="5"/>
  <c r="AY866" i="5"/>
  <c r="AW866" i="5"/>
  <c r="AX866" i="5" s="1"/>
  <c r="AV866" i="5"/>
  <c r="AS866" i="5" s="1"/>
  <c r="AO866" i="5"/>
  <c r="AL866" i="5"/>
  <c r="AG866" i="5"/>
  <c r="AD866" i="5"/>
  <c r="AC866" i="5"/>
  <c r="AB866" i="5"/>
  <c r="AA866" i="5"/>
  <c r="X866" i="5"/>
  <c r="Y866" i="5" s="1"/>
  <c r="W866" i="5"/>
  <c r="T866" i="5"/>
  <c r="S866" i="5"/>
  <c r="R866" i="5"/>
  <c r="P866" i="5"/>
  <c r="U866" i="5" s="1"/>
  <c r="O866" i="5"/>
  <c r="N866" i="5"/>
  <c r="M866" i="5"/>
  <c r="L866" i="5"/>
  <c r="K866" i="5"/>
  <c r="E866" i="5"/>
  <c r="Q866" i="5" s="1"/>
  <c r="BB865" i="5"/>
  <c r="AY865" i="5"/>
  <c r="AW865" i="5"/>
  <c r="AV865" i="5"/>
  <c r="AS865" i="5" s="1"/>
  <c r="AO865" i="5"/>
  <c r="AL865" i="5"/>
  <c r="AG865" i="5"/>
  <c r="AD865" i="5"/>
  <c r="AC865" i="5"/>
  <c r="AB865" i="5"/>
  <c r="AA865" i="5"/>
  <c r="X865" i="5"/>
  <c r="W865" i="5"/>
  <c r="T865" i="5"/>
  <c r="S865" i="5"/>
  <c r="R865" i="5"/>
  <c r="P865" i="5"/>
  <c r="O865" i="5"/>
  <c r="N865" i="5"/>
  <c r="M865" i="5"/>
  <c r="L865" i="5"/>
  <c r="K865" i="5"/>
  <c r="E865" i="5"/>
  <c r="Q865" i="5" s="1"/>
  <c r="BB864" i="5"/>
  <c r="AY864" i="5"/>
  <c r="AW864" i="5"/>
  <c r="AX864" i="5" s="1"/>
  <c r="AV864" i="5"/>
  <c r="AS864" i="5"/>
  <c r="AO864" i="5"/>
  <c r="AL864" i="5"/>
  <c r="AG864" i="5"/>
  <c r="AD864" i="5"/>
  <c r="AC864" i="5"/>
  <c r="AB864" i="5"/>
  <c r="AA864" i="5"/>
  <c r="X864" i="5"/>
  <c r="Z864" i="5" s="1"/>
  <c r="W864" i="5"/>
  <c r="U864" i="5"/>
  <c r="T864" i="5"/>
  <c r="S864" i="5"/>
  <c r="R864" i="5"/>
  <c r="P864" i="5"/>
  <c r="O864" i="5"/>
  <c r="N864" i="5"/>
  <c r="M864" i="5"/>
  <c r="L864" i="5"/>
  <c r="K864" i="5"/>
  <c r="E864" i="5"/>
  <c r="Q864" i="5" s="1"/>
  <c r="BB863" i="5"/>
  <c r="AY863" i="5"/>
  <c r="AW863" i="5"/>
  <c r="AV863" i="5"/>
  <c r="AS863" i="5" s="1"/>
  <c r="AO863" i="5"/>
  <c r="AL863" i="5"/>
  <c r="AG863" i="5"/>
  <c r="AD863" i="5"/>
  <c r="AC863" i="5"/>
  <c r="AB863" i="5"/>
  <c r="AA863" i="5"/>
  <c r="Z863" i="5"/>
  <c r="Y863" i="5"/>
  <c r="X863" i="5"/>
  <c r="W863" i="5"/>
  <c r="T863" i="5"/>
  <c r="S863" i="5"/>
  <c r="R863" i="5"/>
  <c r="P863" i="5"/>
  <c r="O863" i="5"/>
  <c r="N863" i="5"/>
  <c r="U863" i="5" s="1"/>
  <c r="M863" i="5"/>
  <c r="L863" i="5"/>
  <c r="K863" i="5"/>
  <c r="E863" i="5"/>
  <c r="Q863" i="5" s="1"/>
  <c r="BB862" i="5"/>
  <c r="AY862" i="5"/>
  <c r="AW862" i="5"/>
  <c r="AX862" i="5" s="1"/>
  <c r="AV862" i="5"/>
  <c r="AS862" i="5" s="1"/>
  <c r="AO862" i="5"/>
  <c r="AL862" i="5"/>
  <c r="AG862" i="5"/>
  <c r="AD862" i="5"/>
  <c r="AC862" i="5"/>
  <c r="AB862" i="5"/>
  <c r="AA862" i="5"/>
  <c r="Y862" i="5"/>
  <c r="X862" i="5"/>
  <c r="Z862" i="5" s="1"/>
  <c r="T862" i="5"/>
  <c r="S862" i="5"/>
  <c r="R862" i="5"/>
  <c r="P862" i="5"/>
  <c r="O862" i="5"/>
  <c r="N862" i="5"/>
  <c r="M862" i="5"/>
  <c r="L862" i="5"/>
  <c r="K862" i="5"/>
  <c r="E862" i="5"/>
  <c r="Q862" i="5" s="1"/>
  <c r="BB861" i="5"/>
  <c r="AY861" i="5"/>
  <c r="AW861" i="5"/>
  <c r="AX861" i="5" s="1"/>
  <c r="AV861" i="5"/>
  <c r="AS861" i="5" s="1"/>
  <c r="AO861" i="5"/>
  <c r="AL861" i="5"/>
  <c r="AG861" i="5"/>
  <c r="AD861" i="5"/>
  <c r="AC861" i="5"/>
  <c r="AB861" i="5"/>
  <c r="AA861" i="5"/>
  <c r="Z861" i="5"/>
  <c r="X861" i="5"/>
  <c r="Y861" i="5" s="1"/>
  <c r="W861" i="5"/>
  <c r="T861" i="5"/>
  <c r="S861" i="5"/>
  <c r="R861" i="5"/>
  <c r="Q861" i="5"/>
  <c r="P861" i="5"/>
  <c r="O861" i="5"/>
  <c r="N861" i="5"/>
  <c r="M861" i="5"/>
  <c r="L861" i="5"/>
  <c r="K861" i="5"/>
  <c r="E861" i="5"/>
  <c r="BB860" i="5"/>
  <c r="AY860" i="5"/>
  <c r="AW860" i="5"/>
  <c r="AV860" i="5"/>
  <c r="AS860" i="5" s="1"/>
  <c r="AO860" i="5"/>
  <c r="AL860" i="5"/>
  <c r="AG860" i="5"/>
  <c r="AD860" i="5"/>
  <c r="AC860" i="5"/>
  <c r="AB860" i="5"/>
  <c r="AA860" i="5"/>
  <c r="X860" i="5"/>
  <c r="Z860" i="5" s="1"/>
  <c r="W860" i="5"/>
  <c r="T860" i="5"/>
  <c r="S860" i="5"/>
  <c r="R860" i="5"/>
  <c r="P860" i="5"/>
  <c r="U860" i="5" s="1"/>
  <c r="O860" i="5"/>
  <c r="N860" i="5"/>
  <c r="M860" i="5"/>
  <c r="L860" i="5"/>
  <c r="K860" i="5"/>
  <c r="E860" i="5"/>
  <c r="Q860" i="5" s="1"/>
  <c r="BB859" i="5"/>
  <c r="AY859" i="5"/>
  <c r="AW859" i="5"/>
  <c r="AV859" i="5"/>
  <c r="AS859" i="5" s="1"/>
  <c r="AO859" i="5"/>
  <c r="AL859" i="5"/>
  <c r="AG859" i="5"/>
  <c r="AD859" i="5"/>
  <c r="AC859" i="5"/>
  <c r="AB859" i="5"/>
  <c r="AA859" i="5"/>
  <c r="X859" i="5"/>
  <c r="W859" i="5"/>
  <c r="T859" i="5"/>
  <c r="S859" i="5"/>
  <c r="R859" i="5"/>
  <c r="P859" i="5"/>
  <c r="O859" i="5"/>
  <c r="N859" i="5"/>
  <c r="M859" i="5"/>
  <c r="L859" i="5"/>
  <c r="K859" i="5"/>
  <c r="E859" i="5"/>
  <c r="Q859" i="5" s="1"/>
  <c r="BB858" i="5"/>
  <c r="AY858" i="5"/>
  <c r="AX858" i="5"/>
  <c r="AW858" i="5"/>
  <c r="AV858" i="5"/>
  <c r="AS858" i="5"/>
  <c r="AO858" i="5"/>
  <c r="AL858" i="5"/>
  <c r="AG858" i="5"/>
  <c r="AD858" i="5"/>
  <c r="AC858" i="5"/>
  <c r="AB858" i="5"/>
  <c r="AA858" i="5"/>
  <c r="Z858" i="5"/>
  <c r="X858" i="5"/>
  <c r="Y858" i="5" s="1"/>
  <c r="W858" i="5"/>
  <c r="T858" i="5"/>
  <c r="S858" i="5"/>
  <c r="R858" i="5"/>
  <c r="P858" i="5"/>
  <c r="O858" i="5"/>
  <c r="N858" i="5"/>
  <c r="M858" i="5"/>
  <c r="L858" i="5"/>
  <c r="K858" i="5"/>
  <c r="E858" i="5"/>
  <c r="Q858" i="5" s="1"/>
  <c r="BB857" i="5"/>
  <c r="AY857" i="5"/>
  <c r="AW857" i="5"/>
  <c r="AX857" i="5" s="1"/>
  <c r="AV857" i="5"/>
  <c r="AS857" i="5"/>
  <c r="AO857" i="5"/>
  <c r="AL857" i="5"/>
  <c r="AG857" i="5"/>
  <c r="AD857" i="5"/>
  <c r="AC857" i="5"/>
  <c r="AB857" i="5"/>
  <c r="AA857" i="5"/>
  <c r="Y857" i="5"/>
  <c r="X857" i="5"/>
  <c r="Z857" i="5" s="1"/>
  <c r="W857" i="5"/>
  <c r="T857" i="5"/>
  <c r="S857" i="5"/>
  <c r="R857" i="5"/>
  <c r="P857" i="5"/>
  <c r="O857" i="5"/>
  <c r="N857" i="5"/>
  <c r="U857" i="5" s="1"/>
  <c r="M857" i="5"/>
  <c r="L857" i="5"/>
  <c r="K857" i="5"/>
  <c r="E857" i="5"/>
  <c r="Q857" i="5" s="1"/>
  <c r="BB856" i="5"/>
  <c r="AY856" i="5"/>
  <c r="AX856" i="5"/>
  <c r="AW856" i="5"/>
  <c r="AV856" i="5"/>
  <c r="AS856" i="5" s="1"/>
  <c r="AO856" i="5"/>
  <c r="AL856" i="5"/>
  <c r="AG856" i="5"/>
  <c r="AD856" i="5"/>
  <c r="AC856" i="5"/>
  <c r="AB856" i="5"/>
  <c r="AA856" i="5"/>
  <c r="Z856" i="5"/>
  <c r="X856" i="5"/>
  <c r="Y856" i="5" s="1"/>
  <c r="W856" i="5"/>
  <c r="T856" i="5"/>
  <c r="S856" i="5"/>
  <c r="R856" i="5"/>
  <c r="P856" i="5"/>
  <c r="O856" i="5"/>
  <c r="N856" i="5"/>
  <c r="M856" i="5"/>
  <c r="L856" i="5"/>
  <c r="K856" i="5"/>
  <c r="E856" i="5"/>
  <c r="Q856" i="5" s="1"/>
  <c r="BB855" i="5"/>
  <c r="AY855" i="5"/>
  <c r="AW855" i="5"/>
  <c r="AX855" i="5" s="1"/>
  <c r="AV855" i="5"/>
  <c r="AS855" i="5"/>
  <c r="AO855" i="5"/>
  <c r="AL855" i="5"/>
  <c r="AG855" i="5"/>
  <c r="AD855" i="5"/>
  <c r="AC855" i="5"/>
  <c r="AB855" i="5"/>
  <c r="AA855" i="5"/>
  <c r="X855" i="5"/>
  <c r="W855" i="5"/>
  <c r="U855" i="5"/>
  <c r="T855" i="5"/>
  <c r="S855" i="5"/>
  <c r="R855" i="5"/>
  <c r="Q855" i="5"/>
  <c r="P855" i="5"/>
  <c r="O855" i="5"/>
  <c r="N855" i="5"/>
  <c r="M855" i="5"/>
  <c r="L855" i="5"/>
  <c r="K855" i="5"/>
  <c r="E855" i="5"/>
  <c r="BB854" i="5"/>
  <c r="AY854" i="5"/>
  <c r="AW854" i="5"/>
  <c r="AV854" i="5"/>
  <c r="AS854" i="5" s="1"/>
  <c r="AO854" i="5"/>
  <c r="AL854" i="5"/>
  <c r="AG854" i="5"/>
  <c r="AD854" i="5"/>
  <c r="AC854" i="5"/>
  <c r="AB854" i="5"/>
  <c r="AA854" i="5"/>
  <c r="Z854" i="5"/>
  <c r="X854" i="5"/>
  <c r="Y854" i="5" s="1"/>
  <c r="W854" i="5"/>
  <c r="T854" i="5"/>
  <c r="S854" i="5"/>
  <c r="R854" i="5"/>
  <c r="P854" i="5"/>
  <c r="O854" i="5"/>
  <c r="N854" i="5"/>
  <c r="M854" i="5"/>
  <c r="L854" i="5"/>
  <c r="K854" i="5"/>
  <c r="E854" i="5"/>
  <c r="Q854" i="5" s="1"/>
  <c r="BB853" i="5"/>
  <c r="AY853" i="5"/>
  <c r="AW853" i="5"/>
  <c r="AV853" i="5"/>
  <c r="AS853" i="5" s="1"/>
  <c r="AO853" i="5"/>
  <c r="AL853" i="5"/>
  <c r="AG853" i="5"/>
  <c r="AD853" i="5"/>
  <c r="AC853" i="5"/>
  <c r="AB853" i="5"/>
  <c r="AA853" i="5"/>
  <c r="X853" i="5"/>
  <c r="Z853" i="5" s="1"/>
  <c r="W853" i="5"/>
  <c r="T853" i="5"/>
  <c r="S853" i="5"/>
  <c r="R853" i="5"/>
  <c r="P853" i="5"/>
  <c r="O853" i="5"/>
  <c r="N853" i="5"/>
  <c r="U853" i="5" s="1"/>
  <c r="M853" i="5"/>
  <c r="L853" i="5"/>
  <c r="K853" i="5"/>
  <c r="E853" i="5"/>
  <c r="Q853" i="5" s="1"/>
  <c r="BB852" i="5"/>
  <c r="AY852" i="5"/>
  <c r="AW852" i="5"/>
  <c r="AV852" i="5"/>
  <c r="AS852" i="5" s="1"/>
  <c r="AO852" i="5"/>
  <c r="AL852" i="5"/>
  <c r="AG852" i="5"/>
  <c r="AD852" i="5"/>
  <c r="AC852" i="5"/>
  <c r="AB852" i="5"/>
  <c r="AA852" i="5"/>
  <c r="X852" i="5"/>
  <c r="Z852" i="5" s="1"/>
  <c r="T852" i="5"/>
  <c r="S852" i="5"/>
  <c r="R852" i="5"/>
  <c r="P852" i="5"/>
  <c r="O852" i="5"/>
  <c r="N852" i="5"/>
  <c r="M852" i="5"/>
  <c r="L852" i="5"/>
  <c r="K852" i="5"/>
  <c r="E852" i="5"/>
  <c r="Q852" i="5" s="1"/>
  <c r="BB851" i="5"/>
  <c r="AY851" i="5"/>
  <c r="AW851" i="5"/>
  <c r="AV851" i="5"/>
  <c r="AS851" i="5" s="1"/>
  <c r="AO851" i="5"/>
  <c r="AL851" i="5"/>
  <c r="AG851" i="5"/>
  <c r="AD851" i="5"/>
  <c r="AC851" i="5"/>
  <c r="AB851" i="5"/>
  <c r="AA851" i="5"/>
  <c r="X851" i="5"/>
  <c r="W851" i="5"/>
  <c r="T851" i="5"/>
  <c r="S851" i="5"/>
  <c r="R851" i="5"/>
  <c r="P851" i="5"/>
  <c r="U851" i="5" s="1"/>
  <c r="O851" i="5"/>
  <c r="N851" i="5"/>
  <c r="M851" i="5"/>
  <c r="L851" i="5"/>
  <c r="K851" i="5"/>
  <c r="E851" i="5"/>
  <c r="Q851" i="5" s="1"/>
  <c r="BB850" i="5"/>
  <c r="AY850" i="5"/>
  <c r="AW850" i="5"/>
  <c r="AV850" i="5"/>
  <c r="AS850" i="5"/>
  <c r="AO850" i="5"/>
  <c r="AL850" i="5"/>
  <c r="AG850" i="5"/>
  <c r="AD850" i="5"/>
  <c r="AC850" i="5"/>
  <c r="AB850" i="5"/>
  <c r="AA850" i="5"/>
  <c r="X850" i="5"/>
  <c r="Y850" i="5" s="1"/>
  <c r="W850" i="5"/>
  <c r="T850" i="5"/>
  <c r="S850" i="5"/>
  <c r="R850" i="5"/>
  <c r="P850" i="5"/>
  <c r="U850" i="5" s="1"/>
  <c r="O850" i="5"/>
  <c r="N850" i="5"/>
  <c r="M850" i="5"/>
  <c r="L850" i="5"/>
  <c r="K850" i="5"/>
  <c r="E850" i="5"/>
  <c r="Q850" i="5" s="1"/>
  <c r="BB849" i="5"/>
  <c r="AY849" i="5"/>
  <c r="AW849" i="5"/>
  <c r="AV849" i="5"/>
  <c r="AX849" i="5" s="1"/>
  <c r="AO849" i="5"/>
  <c r="AL849" i="5"/>
  <c r="AG849" i="5"/>
  <c r="AD849" i="5"/>
  <c r="AC849" i="5"/>
  <c r="AB849" i="5"/>
  <c r="AA849" i="5"/>
  <c r="Z849" i="5"/>
  <c r="X849" i="5"/>
  <c r="Y849" i="5" s="1"/>
  <c r="W849" i="5"/>
  <c r="T849" i="5"/>
  <c r="S849" i="5"/>
  <c r="R849" i="5"/>
  <c r="P849" i="5"/>
  <c r="O849" i="5"/>
  <c r="N849" i="5"/>
  <c r="M849" i="5"/>
  <c r="L849" i="5"/>
  <c r="K849" i="5"/>
  <c r="E849" i="5"/>
  <c r="Q849" i="5" s="1"/>
  <c r="BB848" i="5"/>
  <c r="AY848" i="5"/>
  <c r="AW848" i="5"/>
  <c r="AX848" i="5" s="1"/>
  <c r="AV848" i="5"/>
  <c r="AS848" i="5" s="1"/>
  <c r="AO848" i="5"/>
  <c r="AL848" i="5"/>
  <c r="AG848" i="5"/>
  <c r="AD848" i="5"/>
  <c r="AC848" i="5"/>
  <c r="AB848" i="5"/>
  <c r="AA848" i="5"/>
  <c r="Z848" i="5"/>
  <c r="Y848" i="5"/>
  <c r="X848" i="5"/>
  <c r="W848" i="5"/>
  <c r="T848" i="5"/>
  <c r="S848" i="5"/>
  <c r="R848" i="5"/>
  <c r="P848" i="5"/>
  <c r="O848" i="5"/>
  <c r="N848" i="5"/>
  <c r="U848" i="5" s="1"/>
  <c r="M848" i="5"/>
  <c r="L848" i="5"/>
  <c r="K848" i="5"/>
  <c r="E848" i="5"/>
  <c r="Q848" i="5" s="1"/>
  <c r="BB847" i="5"/>
  <c r="AY847" i="5"/>
  <c r="AW847" i="5"/>
  <c r="AV847" i="5"/>
  <c r="AS847" i="5" s="1"/>
  <c r="AO847" i="5"/>
  <c r="AL847" i="5"/>
  <c r="AG847" i="5"/>
  <c r="AD847" i="5"/>
  <c r="AC847" i="5"/>
  <c r="AB847" i="5"/>
  <c r="AA847" i="5"/>
  <c r="X847" i="5"/>
  <c r="Z847" i="5" s="1"/>
  <c r="W847" i="5"/>
  <c r="T847" i="5"/>
  <c r="S847" i="5"/>
  <c r="R847" i="5"/>
  <c r="P847" i="5"/>
  <c r="U847" i="5" s="1"/>
  <c r="O847" i="5"/>
  <c r="N847" i="5"/>
  <c r="M847" i="5"/>
  <c r="L847" i="5"/>
  <c r="K847" i="5"/>
  <c r="E847" i="5"/>
  <c r="Q847" i="5" s="1"/>
  <c r="BB846" i="5"/>
  <c r="AY846" i="5"/>
  <c r="AW846" i="5"/>
  <c r="AX846" i="5" s="1"/>
  <c r="AV846" i="5"/>
  <c r="AS846" i="5"/>
  <c r="AO846" i="5"/>
  <c r="AL846" i="5"/>
  <c r="AG846" i="5"/>
  <c r="AD846" i="5"/>
  <c r="AC846" i="5"/>
  <c r="AB846" i="5"/>
  <c r="AA846" i="5"/>
  <c r="X846" i="5"/>
  <c r="Z846" i="5" s="1"/>
  <c r="W846" i="5"/>
  <c r="T846" i="5"/>
  <c r="S846" i="5"/>
  <c r="R846" i="5"/>
  <c r="Q846" i="5"/>
  <c r="P846" i="5"/>
  <c r="U846" i="5" s="1"/>
  <c r="O846" i="5"/>
  <c r="N846" i="5"/>
  <c r="M846" i="5"/>
  <c r="L846" i="5"/>
  <c r="K846" i="5"/>
  <c r="E846" i="5"/>
  <c r="BB845" i="5"/>
  <c r="AY845" i="5"/>
  <c r="AW845" i="5"/>
  <c r="AV845" i="5"/>
  <c r="AS845" i="5" s="1"/>
  <c r="AO845" i="5"/>
  <c r="AL845" i="5"/>
  <c r="AG845" i="5"/>
  <c r="AD845" i="5"/>
  <c r="AC845" i="5"/>
  <c r="AB845" i="5"/>
  <c r="AA845" i="5"/>
  <c r="X845" i="5"/>
  <c r="Z845" i="5" s="1"/>
  <c r="W845" i="5"/>
  <c r="U845" i="5"/>
  <c r="T845" i="5"/>
  <c r="S845" i="5"/>
  <c r="R845" i="5"/>
  <c r="P845" i="5"/>
  <c r="O845" i="5"/>
  <c r="N845" i="5"/>
  <c r="M845" i="5"/>
  <c r="L845" i="5"/>
  <c r="K845" i="5"/>
  <c r="E845" i="5"/>
  <c r="Q845" i="5" s="1"/>
  <c r="BB844" i="5"/>
  <c r="AY844" i="5"/>
  <c r="AW844" i="5"/>
  <c r="AV844" i="5"/>
  <c r="AS844" i="5" s="1"/>
  <c r="AO844" i="5"/>
  <c r="AL844" i="5"/>
  <c r="AG844" i="5"/>
  <c r="AD844" i="5"/>
  <c r="AC844" i="5"/>
  <c r="AB844" i="5"/>
  <c r="AA844" i="5"/>
  <c r="X844" i="5"/>
  <c r="Z844" i="5" s="1"/>
  <c r="W844" i="5"/>
  <c r="T844" i="5"/>
  <c r="S844" i="5"/>
  <c r="R844" i="5"/>
  <c r="Q844" i="5"/>
  <c r="P844" i="5"/>
  <c r="O844" i="5"/>
  <c r="N844" i="5"/>
  <c r="M844" i="5"/>
  <c r="L844" i="5"/>
  <c r="K844" i="5"/>
  <c r="E844" i="5"/>
  <c r="BB843" i="5"/>
  <c r="AY843" i="5"/>
  <c r="AW843" i="5"/>
  <c r="AX843" i="5" s="1"/>
  <c r="AV843" i="5"/>
  <c r="AS843" i="5" s="1"/>
  <c r="AO843" i="5"/>
  <c r="AL843" i="5"/>
  <c r="AG843" i="5"/>
  <c r="AD843" i="5"/>
  <c r="AC843" i="5"/>
  <c r="AB843" i="5"/>
  <c r="AA843" i="5"/>
  <c r="X843" i="5"/>
  <c r="W843" i="5"/>
  <c r="T843" i="5"/>
  <c r="S843" i="5"/>
  <c r="R843" i="5"/>
  <c r="P843" i="5"/>
  <c r="O843" i="5"/>
  <c r="N843" i="5"/>
  <c r="M843" i="5"/>
  <c r="L843" i="5"/>
  <c r="K843" i="5"/>
  <c r="E843" i="5"/>
  <c r="Q843" i="5" s="1"/>
  <c r="BB842" i="5"/>
  <c r="AY842" i="5"/>
  <c r="AW842" i="5"/>
  <c r="AX842" i="5" s="1"/>
  <c r="AV842" i="5"/>
  <c r="AS842" i="5" s="1"/>
  <c r="AO842" i="5"/>
  <c r="AL842" i="5"/>
  <c r="AG842" i="5"/>
  <c r="AD842" i="5"/>
  <c r="AC842" i="5"/>
  <c r="AB842" i="5"/>
  <c r="AA842" i="5"/>
  <c r="X842" i="5"/>
  <c r="Y842" i="5" s="1"/>
  <c r="W842" i="5"/>
  <c r="U842" i="5"/>
  <c r="T842" i="5"/>
  <c r="S842" i="5"/>
  <c r="R842" i="5"/>
  <c r="P842" i="5"/>
  <c r="O842" i="5"/>
  <c r="N842" i="5"/>
  <c r="M842" i="5"/>
  <c r="L842" i="5"/>
  <c r="K842" i="5"/>
  <c r="E842" i="5"/>
  <c r="Q842" i="5" s="1"/>
  <c r="BB841" i="5"/>
  <c r="AY841" i="5"/>
  <c r="AW841" i="5"/>
  <c r="AV841" i="5"/>
  <c r="AS841" i="5" s="1"/>
  <c r="AO841" i="5"/>
  <c r="AL841" i="5"/>
  <c r="AG841" i="5"/>
  <c r="AG1627" i="5" s="1"/>
  <c r="AD841" i="5"/>
  <c r="AC841" i="5"/>
  <c r="AB841" i="5"/>
  <c r="AA841" i="5"/>
  <c r="X841" i="5"/>
  <c r="W841" i="5"/>
  <c r="T841" i="5"/>
  <c r="S841" i="5"/>
  <c r="S1627" i="5" s="1"/>
  <c r="R841" i="5"/>
  <c r="P841" i="5"/>
  <c r="O841" i="5"/>
  <c r="N841" i="5"/>
  <c r="M841" i="5"/>
  <c r="L841" i="5"/>
  <c r="K841" i="5"/>
  <c r="E841" i="5"/>
  <c r="BB840" i="5"/>
  <c r="AY840" i="5"/>
  <c r="AW840" i="5"/>
  <c r="AV840" i="5"/>
  <c r="AS840" i="5" s="1"/>
  <c r="AO840" i="5"/>
  <c r="AL840" i="5"/>
  <c r="AG840" i="5"/>
  <c r="AD840" i="5"/>
  <c r="AC840" i="5"/>
  <c r="AB840" i="5"/>
  <c r="AA840" i="5"/>
  <c r="X840" i="5"/>
  <c r="W840" i="5"/>
  <c r="T840" i="5"/>
  <c r="S840" i="5"/>
  <c r="R840" i="5"/>
  <c r="P840" i="5"/>
  <c r="O840" i="5"/>
  <c r="N840" i="5"/>
  <c r="M840" i="5"/>
  <c r="L840" i="5"/>
  <c r="K840" i="5"/>
  <c r="E840" i="5"/>
  <c r="Q840" i="5" s="1"/>
  <c r="BB839" i="5"/>
  <c r="AY839" i="5"/>
  <c r="AW839" i="5"/>
  <c r="AV839" i="5"/>
  <c r="AS839" i="5" s="1"/>
  <c r="AO839" i="5"/>
  <c r="AL839" i="5"/>
  <c r="AG839" i="5"/>
  <c r="AD839" i="5"/>
  <c r="AC839" i="5"/>
  <c r="AB839" i="5"/>
  <c r="AA839" i="5"/>
  <c r="X839" i="5"/>
  <c r="W839" i="5"/>
  <c r="T839" i="5"/>
  <c r="S839" i="5"/>
  <c r="R839" i="5"/>
  <c r="P839" i="5"/>
  <c r="O839" i="5"/>
  <c r="N839" i="5"/>
  <c r="M839" i="5"/>
  <c r="L839" i="5"/>
  <c r="K839" i="5"/>
  <c r="E839" i="5"/>
  <c r="Q839" i="5" s="1"/>
  <c r="BB838" i="5"/>
  <c r="AY838" i="5"/>
  <c r="AW838" i="5"/>
  <c r="AX838" i="5" s="1"/>
  <c r="AV838" i="5"/>
  <c r="AS838" i="5" s="1"/>
  <c r="AO838" i="5"/>
  <c r="AL838" i="5"/>
  <c r="AG838" i="5"/>
  <c r="AD838" i="5"/>
  <c r="AC838" i="5"/>
  <c r="AB838" i="5"/>
  <c r="AA838" i="5"/>
  <c r="X838" i="5"/>
  <c r="Z838" i="5" s="1"/>
  <c r="W838" i="5"/>
  <c r="T838" i="5"/>
  <c r="S838" i="5"/>
  <c r="R838" i="5"/>
  <c r="P838" i="5"/>
  <c r="U838" i="5" s="1"/>
  <c r="O838" i="5"/>
  <c r="N838" i="5"/>
  <c r="M838" i="5"/>
  <c r="L838" i="5"/>
  <c r="K838" i="5"/>
  <c r="E838" i="5"/>
  <c r="Q838" i="5" s="1"/>
  <c r="BB837" i="5"/>
  <c r="AY837" i="5"/>
  <c r="AW837" i="5"/>
  <c r="AX837" i="5" s="1"/>
  <c r="AV837" i="5"/>
  <c r="AS837" i="5"/>
  <c r="AO837" i="5"/>
  <c r="AL837" i="5"/>
  <c r="AG837" i="5"/>
  <c r="AD837" i="5"/>
  <c r="AC837" i="5"/>
  <c r="AB837" i="5"/>
  <c r="AA837" i="5"/>
  <c r="Z837" i="5"/>
  <c r="X837" i="5"/>
  <c r="Y837" i="5" s="1"/>
  <c r="W837" i="5"/>
  <c r="T837" i="5"/>
  <c r="S837" i="5"/>
  <c r="R837" i="5"/>
  <c r="P837" i="5"/>
  <c r="O837" i="5"/>
  <c r="N837" i="5"/>
  <c r="M837" i="5"/>
  <c r="L837" i="5"/>
  <c r="K837" i="5"/>
  <c r="E837" i="5"/>
  <c r="Q837" i="5" s="1"/>
  <c r="BB836" i="5"/>
  <c r="AY836" i="5"/>
  <c r="AW836" i="5"/>
  <c r="AX836" i="5" s="1"/>
  <c r="AV836" i="5"/>
  <c r="AS836" i="5" s="1"/>
  <c r="AO836" i="5"/>
  <c r="AL836" i="5"/>
  <c r="AG836" i="5"/>
  <c r="AD836" i="5"/>
  <c r="AC836" i="5"/>
  <c r="AB836" i="5"/>
  <c r="AA836" i="5"/>
  <c r="X836" i="5"/>
  <c r="T836" i="5"/>
  <c r="S836" i="5"/>
  <c r="R836" i="5"/>
  <c r="Q836" i="5"/>
  <c r="P836" i="5"/>
  <c r="O836" i="5"/>
  <c r="N836" i="5"/>
  <c r="M836" i="5"/>
  <c r="L836" i="5"/>
  <c r="K836" i="5"/>
  <c r="E836" i="5"/>
  <c r="BB835" i="5"/>
  <c r="AY835" i="5"/>
  <c r="AW835" i="5"/>
  <c r="AV835" i="5"/>
  <c r="AS835" i="5" s="1"/>
  <c r="AO835" i="5"/>
  <c r="AL835" i="5"/>
  <c r="AG835" i="5"/>
  <c r="AD835" i="5"/>
  <c r="AC835" i="5"/>
  <c r="AB835" i="5"/>
  <c r="AA835" i="5"/>
  <c r="X835" i="5"/>
  <c r="Z835" i="5" s="1"/>
  <c r="W835" i="5"/>
  <c r="T835" i="5"/>
  <c r="S835" i="5"/>
  <c r="R835" i="5"/>
  <c r="P835" i="5"/>
  <c r="U835" i="5" s="1"/>
  <c r="O835" i="5"/>
  <c r="N835" i="5"/>
  <c r="M835" i="5"/>
  <c r="L835" i="5"/>
  <c r="K835" i="5"/>
  <c r="E835" i="5"/>
  <c r="Q835" i="5" s="1"/>
  <c r="BB834" i="5"/>
  <c r="AY834" i="5"/>
  <c r="AW834" i="5"/>
  <c r="AV834" i="5"/>
  <c r="AX834" i="5" s="1"/>
  <c r="AO834" i="5"/>
  <c r="AL834" i="5"/>
  <c r="AG834" i="5"/>
  <c r="AD834" i="5"/>
  <c r="AC834" i="5"/>
  <c r="AB834" i="5"/>
  <c r="AA834" i="5"/>
  <c r="X834" i="5"/>
  <c r="W834" i="5"/>
  <c r="T834" i="5"/>
  <c r="S834" i="5"/>
  <c r="R834" i="5"/>
  <c r="P834" i="5"/>
  <c r="O834" i="5"/>
  <c r="N834" i="5"/>
  <c r="U834" i="5" s="1"/>
  <c r="M834" i="5"/>
  <c r="L834" i="5"/>
  <c r="K834" i="5"/>
  <c r="E834" i="5"/>
  <c r="Q834" i="5" s="1"/>
  <c r="BB833" i="5"/>
  <c r="AY833" i="5"/>
  <c r="AW833" i="5"/>
  <c r="AV833" i="5"/>
  <c r="AS833" i="5" s="1"/>
  <c r="AO833" i="5"/>
  <c r="AL833" i="5"/>
  <c r="AG833" i="5"/>
  <c r="AD833" i="5"/>
  <c r="AC833" i="5"/>
  <c r="AB833" i="5"/>
  <c r="AA833" i="5"/>
  <c r="X833" i="5"/>
  <c r="Z833" i="5" s="1"/>
  <c r="W833" i="5"/>
  <c r="T833" i="5"/>
  <c r="S833" i="5"/>
  <c r="R833" i="5"/>
  <c r="P833" i="5"/>
  <c r="O833" i="5"/>
  <c r="N833" i="5"/>
  <c r="M833" i="5"/>
  <c r="L833" i="5"/>
  <c r="K833" i="5"/>
  <c r="E833" i="5"/>
  <c r="Q833" i="5" s="1"/>
  <c r="BB832" i="5"/>
  <c r="AY832" i="5"/>
  <c r="AW832" i="5"/>
  <c r="AX832" i="5" s="1"/>
  <c r="AV832" i="5"/>
  <c r="AS832" i="5" s="1"/>
  <c r="AO832" i="5"/>
  <c r="AL832" i="5"/>
  <c r="AG832" i="5"/>
  <c r="AD832" i="5"/>
  <c r="AC832" i="5"/>
  <c r="AB832" i="5"/>
  <c r="AA832" i="5"/>
  <c r="X832" i="5"/>
  <c r="Z832" i="5" s="1"/>
  <c r="W832" i="5"/>
  <c r="T832" i="5"/>
  <c r="S832" i="5"/>
  <c r="R832" i="5"/>
  <c r="Q832" i="5"/>
  <c r="P832" i="5"/>
  <c r="U832" i="5" s="1"/>
  <c r="O832" i="5"/>
  <c r="N832" i="5"/>
  <c r="M832" i="5"/>
  <c r="L832" i="5"/>
  <c r="K832" i="5"/>
  <c r="E832" i="5"/>
  <c r="BB831" i="5"/>
  <c r="AY831" i="5"/>
  <c r="AW831" i="5"/>
  <c r="AV831" i="5"/>
  <c r="AS831" i="5"/>
  <c r="AO831" i="5"/>
  <c r="AL831" i="5"/>
  <c r="AG831" i="5"/>
  <c r="AD831" i="5"/>
  <c r="AC831" i="5"/>
  <c r="AB831" i="5"/>
  <c r="AA831" i="5"/>
  <c r="X831" i="5"/>
  <c r="W831" i="5"/>
  <c r="T831" i="5"/>
  <c r="S831" i="5"/>
  <c r="R831" i="5"/>
  <c r="P831" i="5"/>
  <c r="O831" i="5"/>
  <c r="N831" i="5"/>
  <c r="U831" i="5" s="1"/>
  <c r="M831" i="5"/>
  <c r="L831" i="5"/>
  <c r="K831" i="5"/>
  <c r="E831" i="5"/>
  <c r="Q831" i="5" s="1"/>
  <c r="BB830" i="5"/>
  <c r="AY830" i="5"/>
  <c r="AW830" i="5"/>
  <c r="AV830" i="5"/>
  <c r="AO830" i="5"/>
  <c r="AL830" i="5"/>
  <c r="AG830" i="5"/>
  <c r="AD830" i="5"/>
  <c r="AC830" i="5"/>
  <c r="AB830" i="5"/>
  <c r="AA830" i="5"/>
  <c r="Z830" i="5"/>
  <c r="X830" i="5"/>
  <c r="Y830" i="5" s="1"/>
  <c r="W830" i="5"/>
  <c r="T830" i="5"/>
  <c r="S830" i="5"/>
  <c r="R830" i="5"/>
  <c r="P830" i="5"/>
  <c r="O830" i="5"/>
  <c r="N830" i="5"/>
  <c r="M830" i="5"/>
  <c r="L830" i="5"/>
  <c r="K830" i="5"/>
  <c r="E830" i="5"/>
  <c r="Q830" i="5" s="1"/>
  <c r="BB829" i="5"/>
  <c r="AY829" i="5"/>
  <c r="AW829" i="5"/>
  <c r="AX829" i="5" s="1"/>
  <c r="AV829" i="5"/>
  <c r="AS829" i="5"/>
  <c r="AO829" i="5"/>
  <c r="AL829" i="5"/>
  <c r="AG829" i="5"/>
  <c r="AD829" i="5"/>
  <c r="AC829" i="5"/>
  <c r="AB829" i="5"/>
  <c r="AA829" i="5"/>
  <c r="Z829" i="5"/>
  <c r="Y829" i="5"/>
  <c r="X829" i="5"/>
  <c r="W829" i="5"/>
  <c r="U829" i="5"/>
  <c r="T829" i="5"/>
  <c r="S829" i="5"/>
  <c r="R829" i="5"/>
  <c r="Q829" i="5"/>
  <c r="P829" i="5"/>
  <c r="O829" i="5"/>
  <c r="N829" i="5"/>
  <c r="M829" i="5"/>
  <c r="L829" i="5"/>
  <c r="K829" i="5"/>
  <c r="E829" i="5"/>
  <c r="BB828" i="5"/>
  <c r="AY828" i="5"/>
  <c r="AW828" i="5"/>
  <c r="AX828" i="5" s="1"/>
  <c r="AV828" i="5"/>
  <c r="AS828" i="5" s="1"/>
  <c r="AO828" i="5"/>
  <c r="AL828" i="5"/>
  <c r="AG828" i="5"/>
  <c r="AD828" i="5"/>
  <c r="AC828" i="5"/>
  <c r="AB828" i="5"/>
  <c r="AA828" i="5"/>
  <c r="Y828" i="5"/>
  <c r="X828" i="5"/>
  <c r="Z828" i="5" s="1"/>
  <c r="W828" i="5"/>
  <c r="U828" i="5"/>
  <c r="T828" i="5"/>
  <c r="S828" i="5"/>
  <c r="R828" i="5"/>
  <c r="P828" i="5"/>
  <c r="O828" i="5"/>
  <c r="N828" i="5"/>
  <c r="M828" i="5"/>
  <c r="L828" i="5"/>
  <c r="K828" i="5"/>
  <c r="E828" i="5"/>
  <c r="Q828" i="5" s="1"/>
  <c r="BB827" i="5"/>
  <c r="AY827" i="5"/>
  <c r="AW827" i="5"/>
  <c r="AX827" i="5" s="1"/>
  <c r="AV827" i="5"/>
  <c r="AS827" i="5" s="1"/>
  <c r="AO827" i="5"/>
  <c r="AL827" i="5"/>
  <c r="AG827" i="5"/>
  <c r="AD827" i="5"/>
  <c r="AC827" i="5"/>
  <c r="AB827" i="5"/>
  <c r="AA827" i="5"/>
  <c r="Z827" i="5"/>
  <c r="Y827" i="5"/>
  <c r="X827" i="5"/>
  <c r="W827" i="5"/>
  <c r="T827" i="5"/>
  <c r="S827" i="5"/>
  <c r="R827" i="5"/>
  <c r="Q827" i="5"/>
  <c r="P827" i="5"/>
  <c r="U827" i="5" s="1"/>
  <c r="O827" i="5"/>
  <c r="N827" i="5"/>
  <c r="M827" i="5"/>
  <c r="L827" i="5"/>
  <c r="K827" i="5"/>
  <c r="E827" i="5"/>
  <c r="BB826" i="5"/>
  <c r="AY826" i="5"/>
  <c r="AW826" i="5"/>
  <c r="AV826" i="5"/>
  <c r="AS826" i="5"/>
  <c r="AO826" i="5"/>
  <c r="AL826" i="5"/>
  <c r="AG826" i="5"/>
  <c r="AD826" i="5"/>
  <c r="AC826" i="5"/>
  <c r="AB826" i="5"/>
  <c r="AA826" i="5"/>
  <c r="X826" i="5"/>
  <c r="W826" i="5"/>
  <c r="U826" i="5"/>
  <c r="T826" i="5"/>
  <c r="S826" i="5"/>
  <c r="R826" i="5"/>
  <c r="P826" i="5"/>
  <c r="O826" i="5"/>
  <c r="N826" i="5"/>
  <c r="M826" i="5"/>
  <c r="L826" i="5"/>
  <c r="K826" i="5"/>
  <c r="E826" i="5"/>
  <c r="Q826" i="5" s="1"/>
  <c r="BB825" i="5"/>
  <c r="AY825" i="5"/>
  <c r="AW825" i="5"/>
  <c r="AX825" i="5" s="1"/>
  <c r="AV825" i="5"/>
  <c r="AS825" i="5"/>
  <c r="AO825" i="5"/>
  <c r="AL825" i="5"/>
  <c r="AG825" i="5"/>
  <c r="AD825" i="5"/>
  <c r="AC825" i="5"/>
  <c r="AB825" i="5"/>
  <c r="AA825" i="5"/>
  <c r="X825" i="5"/>
  <c r="Z825" i="5" s="1"/>
  <c r="W825" i="5"/>
  <c r="T825" i="5"/>
  <c r="S825" i="5"/>
  <c r="R825" i="5"/>
  <c r="P825" i="5"/>
  <c r="O825" i="5"/>
  <c r="N825" i="5"/>
  <c r="M825" i="5"/>
  <c r="L825" i="5"/>
  <c r="K825" i="5"/>
  <c r="E825" i="5"/>
  <c r="Q825" i="5" s="1"/>
  <c r="BB824" i="5"/>
  <c r="AY824" i="5"/>
  <c r="AW824" i="5"/>
  <c r="AV824" i="5"/>
  <c r="AO824" i="5"/>
  <c r="AL824" i="5"/>
  <c r="AG824" i="5"/>
  <c r="AD824" i="5"/>
  <c r="AC824" i="5"/>
  <c r="AB824" i="5"/>
  <c r="AA824" i="5"/>
  <c r="X824" i="5"/>
  <c r="W824" i="5"/>
  <c r="T824" i="5"/>
  <c r="S824" i="5"/>
  <c r="R824" i="5"/>
  <c r="P824" i="5"/>
  <c r="O824" i="5"/>
  <c r="N824" i="5"/>
  <c r="M824" i="5"/>
  <c r="L824" i="5"/>
  <c r="K824" i="5"/>
  <c r="E824" i="5"/>
  <c r="Q824" i="5" s="1"/>
  <c r="BB823" i="5"/>
  <c r="AY823" i="5"/>
  <c r="AW823" i="5"/>
  <c r="AX823" i="5" s="1"/>
  <c r="AV823" i="5"/>
  <c r="AS823" i="5" s="1"/>
  <c r="AO823" i="5"/>
  <c r="AL823" i="5"/>
  <c r="AG823" i="5"/>
  <c r="AD823" i="5"/>
  <c r="AC823" i="5"/>
  <c r="AB823" i="5"/>
  <c r="AA823" i="5"/>
  <c r="X823" i="5"/>
  <c r="Y823" i="5" s="1"/>
  <c r="W823" i="5"/>
  <c r="T823" i="5"/>
  <c r="S823" i="5"/>
  <c r="R823" i="5"/>
  <c r="Q823" i="5"/>
  <c r="P823" i="5"/>
  <c r="O823" i="5"/>
  <c r="N823" i="5"/>
  <c r="M823" i="5"/>
  <c r="L823" i="5"/>
  <c r="K823" i="5"/>
  <c r="E823" i="5"/>
  <c r="BB822" i="5"/>
  <c r="AY822" i="5"/>
  <c r="AW822" i="5"/>
  <c r="AV822" i="5"/>
  <c r="AS822" i="5" s="1"/>
  <c r="AO822" i="5"/>
  <c r="AL822" i="5"/>
  <c r="AG822" i="5"/>
  <c r="AD822" i="5"/>
  <c r="AC822" i="5"/>
  <c r="AB822" i="5"/>
  <c r="AA822" i="5"/>
  <c r="Z822" i="5"/>
  <c r="Y822" i="5"/>
  <c r="X822" i="5"/>
  <c r="W822" i="5"/>
  <c r="T822" i="5"/>
  <c r="S822" i="5"/>
  <c r="R822" i="5"/>
  <c r="P822" i="5"/>
  <c r="U822" i="5" s="1"/>
  <c r="O822" i="5"/>
  <c r="N822" i="5"/>
  <c r="M822" i="5"/>
  <c r="L822" i="5"/>
  <c r="K822" i="5"/>
  <c r="E822" i="5"/>
  <c r="Q822" i="5" s="1"/>
  <c r="BB821" i="5"/>
  <c r="AY821" i="5"/>
  <c r="AW821" i="5"/>
  <c r="AV821" i="5"/>
  <c r="AX821" i="5" s="1"/>
  <c r="AO821" i="5"/>
  <c r="AL821" i="5"/>
  <c r="AG821" i="5"/>
  <c r="AD821" i="5"/>
  <c r="AC821" i="5"/>
  <c r="AB821" i="5"/>
  <c r="AA821" i="5"/>
  <c r="X821" i="5"/>
  <c r="W821" i="5"/>
  <c r="T821" i="5"/>
  <c r="S821" i="5"/>
  <c r="R821" i="5"/>
  <c r="P821" i="5"/>
  <c r="O821" i="5"/>
  <c r="N821" i="5"/>
  <c r="M821" i="5"/>
  <c r="L821" i="5"/>
  <c r="K821" i="5"/>
  <c r="E821" i="5"/>
  <c r="Q821" i="5" s="1"/>
  <c r="BB820" i="5"/>
  <c r="AY820" i="5"/>
  <c r="AX820" i="5"/>
  <c r="AW820" i="5"/>
  <c r="AV820" i="5"/>
  <c r="AS820" i="5"/>
  <c r="AO820" i="5"/>
  <c r="AL820" i="5"/>
  <c r="AG820" i="5"/>
  <c r="AD820" i="5"/>
  <c r="AC820" i="5"/>
  <c r="AB820" i="5"/>
  <c r="AA820" i="5"/>
  <c r="Z820" i="5"/>
  <c r="X820" i="5"/>
  <c r="Y820" i="5" s="1"/>
  <c r="W820" i="5"/>
  <c r="T820" i="5"/>
  <c r="S820" i="5"/>
  <c r="R820" i="5"/>
  <c r="P820" i="5"/>
  <c r="O820" i="5"/>
  <c r="N820" i="5"/>
  <c r="M820" i="5"/>
  <c r="L820" i="5"/>
  <c r="K820" i="5"/>
  <c r="E820" i="5"/>
  <c r="Q820" i="5" s="1"/>
  <c r="BB819" i="5"/>
  <c r="AY819" i="5"/>
  <c r="AW819" i="5"/>
  <c r="AX819" i="5" s="1"/>
  <c r="AV819" i="5"/>
  <c r="AS819" i="5"/>
  <c r="AO819" i="5"/>
  <c r="AL819" i="5"/>
  <c r="AG819" i="5"/>
  <c r="AD819" i="5"/>
  <c r="AC819" i="5"/>
  <c r="AB819" i="5"/>
  <c r="AA819" i="5"/>
  <c r="X819" i="5"/>
  <c r="Z819" i="5" s="1"/>
  <c r="T819" i="5"/>
  <c r="S819" i="5"/>
  <c r="R819" i="5"/>
  <c r="P819" i="5"/>
  <c r="O819" i="5"/>
  <c r="N819" i="5"/>
  <c r="M819" i="5"/>
  <c r="L819" i="5"/>
  <c r="K819" i="5"/>
  <c r="E819" i="5"/>
  <c r="Q819" i="5" s="1"/>
  <c r="BB818" i="5"/>
  <c r="AY818" i="5"/>
  <c r="AW818" i="5"/>
  <c r="AX818" i="5" s="1"/>
  <c r="AV818" i="5"/>
  <c r="AS818" i="5"/>
  <c r="AO818" i="5"/>
  <c r="AL818" i="5"/>
  <c r="AG818" i="5"/>
  <c r="AD818" i="5"/>
  <c r="AC818" i="5"/>
  <c r="AB818" i="5"/>
  <c r="AA818" i="5"/>
  <c r="X818" i="5"/>
  <c r="Z818" i="5" s="1"/>
  <c r="T818" i="5"/>
  <c r="S818" i="5"/>
  <c r="R818" i="5"/>
  <c r="P818" i="5"/>
  <c r="O818" i="5"/>
  <c r="N818" i="5"/>
  <c r="U818" i="5" s="1"/>
  <c r="M818" i="5"/>
  <c r="L818" i="5"/>
  <c r="K818" i="5"/>
  <c r="E818" i="5"/>
  <c r="Q818" i="5" s="1"/>
  <c r="BB817" i="5"/>
  <c r="AY817" i="5"/>
  <c r="AW817" i="5"/>
  <c r="AX817" i="5" s="1"/>
  <c r="AV817" i="5"/>
  <c r="AS817" i="5" s="1"/>
  <c r="AO817" i="5"/>
  <c r="AL817" i="5"/>
  <c r="AG817" i="5"/>
  <c r="AD817" i="5"/>
  <c r="AC817" i="5"/>
  <c r="AB817" i="5"/>
  <c r="AA817" i="5"/>
  <c r="X817" i="5"/>
  <c r="Z817" i="5" s="1"/>
  <c r="W817" i="5"/>
  <c r="T817" i="5"/>
  <c r="S817" i="5"/>
  <c r="R817" i="5"/>
  <c r="P817" i="5"/>
  <c r="O817" i="5"/>
  <c r="N817" i="5"/>
  <c r="M817" i="5"/>
  <c r="L817" i="5"/>
  <c r="K817" i="5"/>
  <c r="E817" i="5"/>
  <c r="Q817" i="5" s="1"/>
  <c r="BB816" i="5"/>
  <c r="AY816" i="5"/>
  <c r="AW816" i="5"/>
  <c r="AV816" i="5"/>
  <c r="AS816" i="5" s="1"/>
  <c r="AO816" i="5"/>
  <c r="AL816" i="5"/>
  <c r="AG816" i="5"/>
  <c r="AD816" i="5"/>
  <c r="AC816" i="5"/>
  <c r="AB816" i="5"/>
  <c r="AA816" i="5"/>
  <c r="X816" i="5"/>
  <c r="W816" i="5"/>
  <c r="T816" i="5"/>
  <c r="S816" i="5"/>
  <c r="R816" i="5"/>
  <c r="P816" i="5"/>
  <c r="U816" i="5" s="1"/>
  <c r="O816" i="5"/>
  <c r="N816" i="5"/>
  <c r="M816" i="5"/>
  <c r="L816" i="5"/>
  <c r="K816" i="5"/>
  <c r="E816" i="5"/>
  <c r="Q816" i="5" s="1"/>
  <c r="BB815" i="5"/>
  <c r="AY815" i="5"/>
  <c r="AW815" i="5"/>
  <c r="AX815" i="5" s="1"/>
  <c r="AV815" i="5"/>
  <c r="AS815" i="5"/>
  <c r="AO815" i="5"/>
  <c r="AL815" i="5"/>
  <c r="AG815" i="5"/>
  <c r="AD815" i="5"/>
  <c r="AC815" i="5"/>
  <c r="AB815" i="5"/>
  <c r="AA815" i="5"/>
  <c r="Z815" i="5"/>
  <c r="X815" i="5"/>
  <c r="Y815" i="5" s="1"/>
  <c r="W815" i="5"/>
  <c r="T815" i="5"/>
  <c r="S815" i="5"/>
  <c r="R815" i="5"/>
  <c r="P815" i="5"/>
  <c r="O815" i="5"/>
  <c r="N815" i="5"/>
  <c r="U815" i="5" s="1"/>
  <c r="M815" i="5"/>
  <c r="L815" i="5"/>
  <c r="K815" i="5"/>
  <c r="E815" i="5"/>
  <c r="Q815" i="5" s="1"/>
  <c r="BB814" i="5"/>
  <c r="AY814" i="5"/>
  <c r="AW814" i="5"/>
  <c r="AV814" i="5"/>
  <c r="AS814" i="5" s="1"/>
  <c r="AO814" i="5"/>
  <c r="AL814" i="5"/>
  <c r="AG814" i="5"/>
  <c r="AD814" i="5"/>
  <c r="AC814" i="5"/>
  <c r="AB814" i="5"/>
  <c r="AA814" i="5"/>
  <c r="X814" i="5"/>
  <c r="W814" i="5"/>
  <c r="T814" i="5"/>
  <c r="S814" i="5"/>
  <c r="R814" i="5"/>
  <c r="P814" i="5"/>
  <c r="O814" i="5"/>
  <c r="N814" i="5"/>
  <c r="M814" i="5"/>
  <c r="L814" i="5"/>
  <c r="K814" i="5"/>
  <c r="E814" i="5"/>
  <c r="Q814" i="5" s="1"/>
  <c r="BB813" i="5"/>
  <c r="AY813" i="5"/>
  <c r="AW813" i="5"/>
  <c r="AX813" i="5" s="1"/>
  <c r="AV813" i="5"/>
  <c r="AS813" i="5"/>
  <c r="AO813" i="5"/>
  <c r="AL813" i="5"/>
  <c r="AG813" i="5"/>
  <c r="AD813" i="5"/>
  <c r="AC813" i="5"/>
  <c r="AB813" i="5"/>
  <c r="AA813" i="5"/>
  <c r="X813" i="5"/>
  <c r="W813" i="5"/>
  <c r="T813" i="5"/>
  <c r="S813" i="5"/>
  <c r="R813" i="5"/>
  <c r="P813" i="5"/>
  <c r="O813" i="5"/>
  <c r="N813" i="5"/>
  <c r="M813" i="5"/>
  <c r="L813" i="5"/>
  <c r="K813" i="5"/>
  <c r="E813" i="5"/>
  <c r="Q813" i="5" s="1"/>
  <c r="BB812" i="5"/>
  <c r="AY812" i="5"/>
  <c r="AW812" i="5"/>
  <c r="AX812" i="5" s="1"/>
  <c r="AV812" i="5"/>
  <c r="AS812" i="5" s="1"/>
  <c r="AO812" i="5"/>
  <c r="AL812" i="5"/>
  <c r="AG812" i="5"/>
  <c r="AD812" i="5"/>
  <c r="AC812" i="5"/>
  <c r="AB812" i="5"/>
  <c r="AA812" i="5"/>
  <c r="Z812" i="5"/>
  <c r="Y812" i="5"/>
  <c r="X812" i="5"/>
  <c r="W812" i="5"/>
  <c r="U812" i="5"/>
  <c r="T812" i="5"/>
  <c r="S812" i="5"/>
  <c r="R812" i="5"/>
  <c r="P812" i="5"/>
  <c r="O812" i="5"/>
  <c r="N812" i="5"/>
  <c r="M812" i="5"/>
  <c r="L812" i="5"/>
  <c r="K812" i="5"/>
  <c r="E812" i="5"/>
  <c r="Q812" i="5" s="1"/>
  <c r="BB811" i="5"/>
  <c r="AY811" i="5"/>
  <c r="AW811" i="5"/>
  <c r="AV811" i="5"/>
  <c r="AS811" i="5" s="1"/>
  <c r="AO811" i="5"/>
  <c r="AL811" i="5"/>
  <c r="AG811" i="5"/>
  <c r="AD811" i="5"/>
  <c r="AC811" i="5"/>
  <c r="AB811" i="5"/>
  <c r="AA811" i="5"/>
  <c r="Z811" i="5"/>
  <c r="Y811" i="5"/>
  <c r="X811" i="5"/>
  <c r="W811" i="5"/>
  <c r="T811" i="5"/>
  <c r="S811" i="5"/>
  <c r="R811" i="5"/>
  <c r="P811" i="5"/>
  <c r="O811" i="5"/>
  <c r="N811" i="5"/>
  <c r="M811" i="5"/>
  <c r="L811" i="5"/>
  <c r="K811" i="5"/>
  <c r="E811" i="5"/>
  <c r="Q811" i="5" s="1"/>
  <c r="BB810" i="5"/>
  <c r="AY810" i="5"/>
  <c r="AW810" i="5"/>
  <c r="AX810" i="5" s="1"/>
  <c r="AV810" i="5"/>
  <c r="AS810" i="5" s="1"/>
  <c r="AO810" i="5"/>
  <c r="AL810" i="5"/>
  <c r="AG810" i="5"/>
  <c r="AD810" i="5"/>
  <c r="AC810" i="5"/>
  <c r="AB810" i="5"/>
  <c r="AA810" i="5"/>
  <c r="X810" i="5"/>
  <c r="Z810" i="5" s="1"/>
  <c r="W810" i="5"/>
  <c r="T810" i="5"/>
  <c r="S810" i="5"/>
  <c r="R810" i="5"/>
  <c r="P810" i="5"/>
  <c r="U810" i="5" s="1"/>
  <c r="O810" i="5"/>
  <c r="N810" i="5"/>
  <c r="M810" i="5"/>
  <c r="L810" i="5"/>
  <c r="K810" i="5"/>
  <c r="E810" i="5"/>
  <c r="Q810" i="5" s="1"/>
  <c r="BB809" i="5"/>
  <c r="AY809" i="5"/>
  <c r="AW809" i="5"/>
  <c r="AV809" i="5"/>
  <c r="AS809" i="5"/>
  <c r="AO809" i="5"/>
  <c r="AL809" i="5"/>
  <c r="AG809" i="5"/>
  <c r="AD809" i="5"/>
  <c r="AC809" i="5"/>
  <c r="AB809" i="5"/>
  <c r="AA809" i="5"/>
  <c r="X809" i="5"/>
  <c r="W809" i="5"/>
  <c r="T809" i="5"/>
  <c r="S809" i="5"/>
  <c r="R809" i="5"/>
  <c r="P809" i="5"/>
  <c r="O809" i="5"/>
  <c r="N809" i="5"/>
  <c r="M809" i="5"/>
  <c r="L809" i="5"/>
  <c r="K809" i="5"/>
  <c r="E809" i="5"/>
  <c r="Q809" i="5" s="1"/>
  <c r="BB808" i="5"/>
  <c r="AY808" i="5"/>
  <c r="AW808" i="5"/>
  <c r="AX808" i="5" s="1"/>
  <c r="AV808" i="5"/>
  <c r="AS808" i="5" s="1"/>
  <c r="AO808" i="5"/>
  <c r="AL808" i="5"/>
  <c r="AG808" i="5"/>
  <c r="AD808" i="5"/>
  <c r="AC808" i="5"/>
  <c r="AB808" i="5"/>
  <c r="AA808" i="5"/>
  <c r="Y808" i="5"/>
  <c r="X808" i="5"/>
  <c r="Z808" i="5" s="1"/>
  <c r="W808" i="5"/>
  <c r="T808" i="5"/>
  <c r="S808" i="5"/>
  <c r="R808" i="5"/>
  <c r="P808" i="5"/>
  <c r="O808" i="5"/>
  <c r="N808" i="5"/>
  <c r="M808" i="5"/>
  <c r="L808" i="5"/>
  <c r="K808" i="5"/>
  <c r="E808" i="5"/>
  <c r="Q808" i="5" s="1"/>
  <c r="BB807" i="5"/>
  <c r="AY807" i="5"/>
  <c r="AW807" i="5"/>
  <c r="AV807" i="5"/>
  <c r="AS807" i="5" s="1"/>
  <c r="AO807" i="5"/>
  <c r="AL807" i="5"/>
  <c r="AG807" i="5"/>
  <c r="AD807" i="5"/>
  <c r="AC807" i="5"/>
  <c r="AB807" i="5"/>
  <c r="AA807" i="5"/>
  <c r="X807" i="5"/>
  <c r="Y807" i="5" s="1"/>
  <c r="W807" i="5"/>
  <c r="T807" i="5"/>
  <c r="S807" i="5"/>
  <c r="R807" i="5"/>
  <c r="Q807" i="5"/>
  <c r="P807" i="5"/>
  <c r="O807" i="5"/>
  <c r="N807" i="5"/>
  <c r="U807" i="5" s="1"/>
  <c r="M807" i="5"/>
  <c r="L807" i="5"/>
  <c r="K807" i="5"/>
  <c r="E807" i="5"/>
  <c r="BB806" i="5"/>
  <c r="AY806" i="5"/>
  <c r="AW806" i="5"/>
  <c r="AV806" i="5"/>
  <c r="AS806" i="5" s="1"/>
  <c r="AO806" i="5"/>
  <c r="AL806" i="5"/>
  <c r="AG806" i="5"/>
  <c r="AD806" i="5"/>
  <c r="AC806" i="5"/>
  <c r="AB806" i="5"/>
  <c r="AA806" i="5"/>
  <c r="X806" i="5"/>
  <c r="Z806" i="5" s="1"/>
  <c r="W806" i="5"/>
  <c r="T806" i="5"/>
  <c r="S806" i="5"/>
  <c r="R806" i="5"/>
  <c r="P806" i="5"/>
  <c r="O806" i="5"/>
  <c r="N806" i="5"/>
  <c r="M806" i="5"/>
  <c r="L806" i="5"/>
  <c r="K806" i="5"/>
  <c r="E806" i="5"/>
  <c r="Q806" i="5" s="1"/>
  <c r="BB805" i="5"/>
  <c r="AY805" i="5"/>
  <c r="AW805" i="5"/>
  <c r="AX805" i="5" s="1"/>
  <c r="AV805" i="5"/>
  <c r="AS805" i="5"/>
  <c r="AO805" i="5"/>
  <c r="AL805" i="5"/>
  <c r="AG805" i="5"/>
  <c r="AD805" i="5"/>
  <c r="AC805" i="5"/>
  <c r="AB805" i="5"/>
  <c r="AA805" i="5"/>
  <c r="X805" i="5"/>
  <c r="W805" i="5"/>
  <c r="T805" i="5"/>
  <c r="S805" i="5"/>
  <c r="R805" i="5"/>
  <c r="P805" i="5"/>
  <c r="O805" i="5"/>
  <c r="N805" i="5"/>
  <c r="M805" i="5"/>
  <c r="L805" i="5"/>
  <c r="K805" i="5"/>
  <c r="E805" i="5"/>
  <c r="Q805" i="5" s="1"/>
  <c r="BB804" i="5"/>
  <c r="AY804" i="5"/>
  <c r="AW804" i="5"/>
  <c r="AX804" i="5" s="1"/>
  <c r="AV804" i="5"/>
  <c r="AS804" i="5" s="1"/>
  <c r="AO804" i="5"/>
  <c r="AL804" i="5"/>
  <c r="AG804" i="5"/>
  <c r="AD804" i="5"/>
  <c r="AC804" i="5"/>
  <c r="AB804" i="5"/>
  <c r="AA804" i="5"/>
  <c r="X804" i="5"/>
  <c r="Y804" i="5" s="1"/>
  <c r="W804" i="5"/>
  <c r="T804" i="5"/>
  <c r="S804" i="5"/>
  <c r="R804" i="5"/>
  <c r="Q804" i="5"/>
  <c r="P804" i="5"/>
  <c r="U804" i="5" s="1"/>
  <c r="O804" i="5"/>
  <c r="N804" i="5"/>
  <c r="M804" i="5"/>
  <c r="L804" i="5"/>
  <c r="K804" i="5"/>
  <c r="E804" i="5"/>
  <c r="BB803" i="5"/>
  <c r="AY803" i="5"/>
  <c r="AW803" i="5"/>
  <c r="AX803" i="5" s="1"/>
  <c r="AV803" i="5"/>
  <c r="AS803" i="5" s="1"/>
  <c r="AO803" i="5"/>
  <c r="AL803" i="5"/>
  <c r="AG803" i="5"/>
  <c r="AD803" i="5"/>
  <c r="AC803" i="5"/>
  <c r="AB803" i="5"/>
  <c r="AA803" i="5"/>
  <c r="X803" i="5"/>
  <c r="Z803" i="5" s="1"/>
  <c r="W803" i="5"/>
  <c r="U803" i="5"/>
  <c r="T803" i="5"/>
  <c r="S803" i="5"/>
  <c r="R803" i="5"/>
  <c r="P803" i="5"/>
  <c r="O803" i="5"/>
  <c r="N803" i="5"/>
  <c r="M803" i="5"/>
  <c r="L803" i="5"/>
  <c r="K803" i="5"/>
  <c r="E803" i="5"/>
  <c r="Q803" i="5" s="1"/>
  <c r="BB802" i="5"/>
  <c r="AY802" i="5"/>
  <c r="AW802" i="5"/>
  <c r="AV802" i="5"/>
  <c r="AS802" i="5" s="1"/>
  <c r="AO802" i="5"/>
  <c r="AL802" i="5"/>
  <c r="AG802" i="5"/>
  <c r="AD802" i="5"/>
  <c r="AC802" i="5"/>
  <c r="AB802" i="5"/>
  <c r="AA802" i="5"/>
  <c r="X802" i="5"/>
  <c r="Y802" i="5" s="1"/>
  <c r="W802" i="5"/>
  <c r="T802" i="5"/>
  <c r="S802" i="5"/>
  <c r="R802" i="5"/>
  <c r="P802" i="5"/>
  <c r="O802" i="5"/>
  <c r="N802" i="5"/>
  <c r="M802" i="5"/>
  <c r="L802" i="5"/>
  <c r="K802" i="5"/>
  <c r="E802" i="5"/>
  <c r="Q802" i="5" s="1"/>
  <c r="BB801" i="5"/>
  <c r="AY801" i="5"/>
  <c r="AW801" i="5"/>
  <c r="AV801" i="5"/>
  <c r="AS801" i="5"/>
  <c r="AO801" i="5"/>
  <c r="AL801" i="5"/>
  <c r="AG801" i="5"/>
  <c r="AD801" i="5"/>
  <c r="AC801" i="5"/>
  <c r="AB801" i="5"/>
  <c r="AA801" i="5"/>
  <c r="X801" i="5"/>
  <c r="W801" i="5"/>
  <c r="T801" i="5"/>
  <c r="S801" i="5"/>
  <c r="R801" i="5"/>
  <c r="P801" i="5"/>
  <c r="O801" i="5"/>
  <c r="N801" i="5"/>
  <c r="M801" i="5"/>
  <c r="L801" i="5"/>
  <c r="K801" i="5"/>
  <c r="E801" i="5"/>
  <c r="Q801" i="5" s="1"/>
  <c r="BB800" i="5"/>
  <c r="AY800" i="5"/>
  <c r="AW800" i="5"/>
  <c r="AX800" i="5" s="1"/>
  <c r="AV800" i="5"/>
  <c r="AS800" i="5"/>
  <c r="AO800" i="5"/>
  <c r="AL800" i="5"/>
  <c r="AG800" i="5"/>
  <c r="AD800" i="5"/>
  <c r="AC800" i="5"/>
  <c r="AB800" i="5"/>
  <c r="AA800" i="5"/>
  <c r="X800" i="5"/>
  <c r="W800" i="5"/>
  <c r="T800" i="5"/>
  <c r="S800" i="5"/>
  <c r="R800" i="5"/>
  <c r="P800" i="5"/>
  <c r="O800" i="5"/>
  <c r="N800" i="5"/>
  <c r="M800" i="5"/>
  <c r="L800" i="5"/>
  <c r="K800" i="5"/>
  <c r="E800" i="5"/>
  <c r="Q800" i="5" s="1"/>
  <c r="BB799" i="5"/>
  <c r="AY799" i="5"/>
  <c r="AW799" i="5"/>
  <c r="AV799" i="5"/>
  <c r="AS799" i="5" s="1"/>
  <c r="AO799" i="5"/>
  <c r="AL799" i="5"/>
  <c r="AG799" i="5"/>
  <c r="AD799" i="5"/>
  <c r="AC799" i="5"/>
  <c r="AB799" i="5"/>
  <c r="AA799" i="5"/>
  <c r="Y799" i="5"/>
  <c r="X799" i="5"/>
  <c r="Z799" i="5" s="1"/>
  <c r="W799" i="5"/>
  <c r="T799" i="5"/>
  <c r="S799" i="5"/>
  <c r="R799" i="5"/>
  <c r="P799" i="5"/>
  <c r="O799" i="5"/>
  <c r="N799" i="5"/>
  <c r="U799" i="5" s="1"/>
  <c r="M799" i="5"/>
  <c r="L799" i="5"/>
  <c r="K799" i="5"/>
  <c r="E799" i="5"/>
  <c r="Q799" i="5" s="1"/>
  <c r="BB798" i="5"/>
  <c r="AY798" i="5"/>
  <c r="AW798" i="5"/>
  <c r="AV798" i="5"/>
  <c r="AS798" i="5" s="1"/>
  <c r="AO798" i="5"/>
  <c r="AL798" i="5"/>
  <c r="AG798" i="5"/>
  <c r="AD798" i="5"/>
  <c r="AC798" i="5"/>
  <c r="AB798" i="5"/>
  <c r="AA798" i="5"/>
  <c r="X798" i="5"/>
  <c r="W798" i="5"/>
  <c r="T798" i="5"/>
  <c r="S798" i="5"/>
  <c r="R798" i="5"/>
  <c r="P798" i="5"/>
  <c r="O798" i="5"/>
  <c r="N798" i="5"/>
  <c r="M798" i="5"/>
  <c r="L798" i="5"/>
  <c r="K798" i="5"/>
  <c r="E798" i="5"/>
  <c r="Q798" i="5" s="1"/>
  <c r="BB797" i="5"/>
  <c r="AY797" i="5"/>
  <c r="AW797" i="5"/>
  <c r="AV797" i="5"/>
  <c r="AS797" i="5" s="1"/>
  <c r="AO797" i="5"/>
  <c r="AL797" i="5"/>
  <c r="AG797" i="5"/>
  <c r="AD797" i="5"/>
  <c r="AC797" i="5"/>
  <c r="AB797" i="5"/>
  <c r="AA797" i="5"/>
  <c r="Z797" i="5"/>
  <c r="X797" i="5"/>
  <c r="Y797" i="5" s="1"/>
  <c r="W797" i="5"/>
  <c r="T797" i="5"/>
  <c r="S797" i="5"/>
  <c r="R797" i="5"/>
  <c r="P797" i="5"/>
  <c r="O797" i="5"/>
  <c r="N797" i="5"/>
  <c r="M797" i="5"/>
  <c r="L797" i="5"/>
  <c r="K797" i="5"/>
  <c r="E797" i="5"/>
  <c r="Q797" i="5" s="1"/>
  <c r="BB796" i="5"/>
  <c r="AY796" i="5"/>
  <c r="AW796" i="5"/>
  <c r="AV796" i="5"/>
  <c r="AO796" i="5"/>
  <c r="AL796" i="5"/>
  <c r="AG796" i="5"/>
  <c r="AD796" i="5"/>
  <c r="AC796" i="5"/>
  <c r="AB796" i="5"/>
  <c r="AA796" i="5"/>
  <c r="X796" i="5"/>
  <c r="W796" i="5"/>
  <c r="T796" i="5"/>
  <c r="S796" i="5"/>
  <c r="R796" i="5"/>
  <c r="P796" i="5"/>
  <c r="O796" i="5"/>
  <c r="N796" i="5"/>
  <c r="U796" i="5" s="1"/>
  <c r="M796" i="5"/>
  <c r="L796" i="5"/>
  <c r="K796" i="5"/>
  <c r="E796" i="5"/>
  <c r="Q796" i="5" s="1"/>
  <c r="BB795" i="5"/>
  <c r="AY795" i="5"/>
  <c r="AW795" i="5"/>
  <c r="AX795" i="5" s="1"/>
  <c r="AV795" i="5"/>
  <c r="AS795" i="5" s="1"/>
  <c r="AO795" i="5"/>
  <c r="AL795" i="5"/>
  <c r="AG795" i="5"/>
  <c r="AD795" i="5"/>
  <c r="AC795" i="5"/>
  <c r="AB795" i="5"/>
  <c r="AA795" i="5"/>
  <c r="X795" i="5"/>
  <c r="Z795" i="5" s="1"/>
  <c r="W795" i="5"/>
  <c r="T795" i="5"/>
  <c r="S795" i="5"/>
  <c r="R795" i="5"/>
  <c r="Q795" i="5"/>
  <c r="P795" i="5"/>
  <c r="O795" i="5"/>
  <c r="N795" i="5"/>
  <c r="M795" i="5"/>
  <c r="L795" i="5"/>
  <c r="K795" i="5"/>
  <c r="E795" i="5"/>
  <c r="BB794" i="5"/>
  <c r="AY794" i="5"/>
  <c r="AW794" i="5"/>
  <c r="AV794" i="5"/>
  <c r="AS794" i="5" s="1"/>
  <c r="AO794" i="5"/>
  <c r="AL794" i="5"/>
  <c r="AG794" i="5"/>
  <c r="AD794" i="5"/>
  <c r="AC794" i="5"/>
  <c r="AB794" i="5"/>
  <c r="AA794" i="5"/>
  <c r="X794" i="5"/>
  <c r="Y794" i="5" s="1"/>
  <c r="W794" i="5"/>
  <c r="U794" i="5"/>
  <c r="T794" i="5"/>
  <c r="S794" i="5"/>
  <c r="R794" i="5"/>
  <c r="P794" i="5"/>
  <c r="O794" i="5"/>
  <c r="N794" i="5"/>
  <c r="M794" i="5"/>
  <c r="L794" i="5"/>
  <c r="K794" i="5"/>
  <c r="E794" i="5"/>
  <c r="Q794" i="5" s="1"/>
  <c r="BB793" i="5"/>
  <c r="AY793" i="5"/>
  <c r="AX793" i="5"/>
  <c r="AW793" i="5"/>
  <c r="AV793" i="5"/>
  <c r="AS793" i="5"/>
  <c r="AO793" i="5"/>
  <c r="AL793" i="5"/>
  <c r="AG793" i="5"/>
  <c r="AD793" i="5"/>
  <c r="AC793" i="5"/>
  <c r="AB793" i="5"/>
  <c r="AA793" i="5"/>
  <c r="Z793" i="5"/>
  <c r="X793" i="5"/>
  <c r="Y793" i="5" s="1"/>
  <c r="W793" i="5"/>
  <c r="T793" i="5"/>
  <c r="S793" i="5"/>
  <c r="R793" i="5"/>
  <c r="P793" i="5"/>
  <c r="O793" i="5"/>
  <c r="N793" i="5"/>
  <c r="M793" i="5"/>
  <c r="L793" i="5"/>
  <c r="K793" i="5"/>
  <c r="E793" i="5"/>
  <c r="Q793" i="5" s="1"/>
  <c r="BB792" i="5"/>
  <c r="AY792" i="5"/>
  <c r="AW792" i="5"/>
  <c r="AV792" i="5"/>
  <c r="AS792" i="5"/>
  <c r="AO792" i="5"/>
  <c r="AL792" i="5"/>
  <c r="AG792" i="5"/>
  <c r="AD792" i="5"/>
  <c r="AC792" i="5"/>
  <c r="AB792" i="5"/>
  <c r="AA792" i="5"/>
  <c r="X792" i="5"/>
  <c r="W792" i="5"/>
  <c r="T792" i="5"/>
  <c r="S792" i="5"/>
  <c r="R792" i="5"/>
  <c r="P792" i="5"/>
  <c r="O792" i="5"/>
  <c r="N792" i="5"/>
  <c r="M792" i="5"/>
  <c r="L792" i="5"/>
  <c r="K792" i="5"/>
  <c r="E792" i="5"/>
  <c r="Q792" i="5" s="1"/>
  <c r="BB791" i="5"/>
  <c r="AY791" i="5"/>
  <c r="AW791" i="5"/>
  <c r="AV791" i="5"/>
  <c r="AX791" i="5" s="1"/>
  <c r="AS791" i="5"/>
  <c r="AO791" i="5"/>
  <c r="AL791" i="5"/>
  <c r="AG791" i="5"/>
  <c r="AD791" i="5"/>
  <c r="AC791" i="5"/>
  <c r="AB791" i="5"/>
  <c r="AA791" i="5"/>
  <c r="X791" i="5"/>
  <c r="W791" i="5"/>
  <c r="T791" i="5"/>
  <c r="S791" i="5"/>
  <c r="R791" i="5"/>
  <c r="P791" i="5"/>
  <c r="O791" i="5"/>
  <c r="N791" i="5"/>
  <c r="U791" i="5" s="1"/>
  <c r="M791" i="5"/>
  <c r="L791" i="5"/>
  <c r="K791" i="5"/>
  <c r="E791" i="5"/>
  <c r="Q791" i="5" s="1"/>
  <c r="BB790" i="5"/>
  <c r="AY790" i="5"/>
  <c r="AW790" i="5"/>
  <c r="AV790" i="5"/>
  <c r="AS790" i="5" s="1"/>
  <c r="AO790" i="5"/>
  <c r="AL790" i="5"/>
  <c r="AG790" i="5"/>
  <c r="AD790" i="5"/>
  <c r="AC790" i="5"/>
  <c r="AB790" i="5"/>
  <c r="AA790" i="5"/>
  <c r="Z790" i="5"/>
  <c r="Y790" i="5"/>
  <c r="X790" i="5"/>
  <c r="W790" i="5"/>
  <c r="T790" i="5"/>
  <c r="S790" i="5"/>
  <c r="R790" i="5"/>
  <c r="P790" i="5"/>
  <c r="O790" i="5"/>
  <c r="N790" i="5"/>
  <c r="M790" i="5"/>
  <c r="L790" i="5"/>
  <c r="K790" i="5"/>
  <c r="E790" i="5"/>
  <c r="Q790" i="5" s="1"/>
  <c r="BB789" i="5"/>
  <c r="AY789" i="5"/>
  <c r="AX789" i="5"/>
  <c r="AW789" i="5"/>
  <c r="AV789" i="5"/>
  <c r="AS789" i="5" s="1"/>
  <c r="AO789" i="5"/>
  <c r="AL789" i="5"/>
  <c r="AG789" i="5"/>
  <c r="AD789" i="5"/>
  <c r="AC789" i="5"/>
  <c r="AB789" i="5"/>
  <c r="AA789" i="5"/>
  <c r="Z789" i="5"/>
  <c r="Y789" i="5"/>
  <c r="X789" i="5"/>
  <c r="W789" i="5"/>
  <c r="T789" i="5"/>
  <c r="S789" i="5"/>
  <c r="R789" i="5"/>
  <c r="P789" i="5"/>
  <c r="O789" i="5"/>
  <c r="N789" i="5"/>
  <c r="M789" i="5"/>
  <c r="L789" i="5"/>
  <c r="K789" i="5"/>
  <c r="E789" i="5"/>
  <c r="Q789" i="5" s="1"/>
  <c r="BB788" i="5"/>
  <c r="AY788" i="5"/>
  <c r="AW788" i="5"/>
  <c r="AX788" i="5" s="1"/>
  <c r="AV788" i="5"/>
  <c r="AS788" i="5" s="1"/>
  <c r="AO788" i="5"/>
  <c r="AL788" i="5"/>
  <c r="AG788" i="5"/>
  <c r="AD788" i="5"/>
  <c r="AC788" i="5"/>
  <c r="AB788" i="5"/>
  <c r="AA788" i="5"/>
  <c r="X788" i="5"/>
  <c r="Z788" i="5" s="1"/>
  <c r="W788" i="5"/>
  <c r="T788" i="5"/>
  <c r="S788" i="5"/>
  <c r="R788" i="5"/>
  <c r="P788" i="5"/>
  <c r="U788" i="5" s="1"/>
  <c r="O788" i="5"/>
  <c r="N788" i="5"/>
  <c r="M788" i="5"/>
  <c r="L788" i="5"/>
  <c r="K788" i="5"/>
  <c r="E788" i="5"/>
  <c r="Q788" i="5" s="1"/>
  <c r="BB787" i="5"/>
  <c r="AY787" i="5"/>
  <c r="AW787" i="5"/>
  <c r="AV787" i="5"/>
  <c r="AS787" i="5" s="1"/>
  <c r="AO787" i="5"/>
  <c r="AL787" i="5"/>
  <c r="AG787" i="5"/>
  <c r="AD787" i="5"/>
  <c r="AC787" i="5"/>
  <c r="AB787" i="5"/>
  <c r="AA787" i="5"/>
  <c r="X787" i="5"/>
  <c r="Z787" i="5" s="1"/>
  <c r="W787" i="5"/>
  <c r="T787" i="5"/>
  <c r="S787" i="5"/>
  <c r="R787" i="5"/>
  <c r="P787" i="5"/>
  <c r="O787" i="5"/>
  <c r="N787" i="5"/>
  <c r="M787" i="5"/>
  <c r="L787" i="5"/>
  <c r="K787" i="5"/>
  <c r="E787" i="5"/>
  <c r="Q787" i="5" s="1"/>
  <c r="BB786" i="5"/>
  <c r="AY786" i="5"/>
  <c r="AX786" i="5"/>
  <c r="AW786" i="5"/>
  <c r="AV786" i="5"/>
  <c r="AS786" i="5"/>
  <c r="AO786" i="5"/>
  <c r="AL786" i="5"/>
  <c r="AG786" i="5"/>
  <c r="AD786" i="5"/>
  <c r="AC786" i="5"/>
  <c r="AB786" i="5"/>
  <c r="AA786" i="5"/>
  <c r="Y786" i="5"/>
  <c r="X786" i="5"/>
  <c r="Z786" i="5" s="1"/>
  <c r="W786" i="5"/>
  <c r="T786" i="5"/>
  <c r="S786" i="5"/>
  <c r="R786" i="5"/>
  <c r="P786" i="5"/>
  <c r="O786" i="5"/>
  <c r="N786" i="5"/>
  <c r="M786" i="5"/>
  <c r="L786" i="5"/>
  <c r="K786" i="5"/>
  <c r="E786" i="5"/>
  <c r="Q786" i="5" s="1"/>
  <c r="BB785" i="5"/>
  <c r="AY785" i="5"/>
  <c r="AW785" i="5"/>
  <c r="AV785" i="5"/>
  <c r="AS785" i="5" s="1"/>
  <c r="AO785" i="5"/>
  <c r="AL785" i="5"/>
  <c r="AG785" i="5"/>
  <c r="AD785" i="5"/>
  <c r="AC785" i="5"/>
  <c r="AB785" i="5"/>
  <c r="AA785" i="5"/>
  <c r="X785" i="5"/>
  <c r="W785" i="5"/>
  <c r="T785" i="5"/>
  <c r="S785" i="5"/>
  <c r="R785" i="5"/>
  <c r="P785" i="5"/>
  <c r="U785" i="5" s="1"/>
  <c r="O785" i="5"/>
  <c r="N785" i="5"/>
  <c r="M785" i="5"/>
  <c r="L785" i="5"/>
  <c r="K785" i="5"/>
  <c r="E785" i="5"/>
  <c r="Q785" i="5" s="1"/>
  <c r="BB784" i="5"/>
  <c r="AY784" i="5"/>
  <c r="AW784" i="5"/>
  <c r="AX784" i="5" s="1"/>
  <c r="AV784" i="5"/>
  <c r="AS784" i="5"/>
  <c r="AO784" i="5"/>
  <c r="AL784" i="5"/>
  <c r="AG784" i="5"/>
  <c r="AD784" i="5"/>
  <c r="AC784" i="5"/>
  <c r="AB784" i="5"/>
  <c r="AA784" i="5"/>
  <c r="X784" i="5"/>
  <c r="Z784" i="5" s="1"/>
  <c r="W784" i="5"/>
  <c r="T784" i="5"/>
  <c r="S784" i="5"/>
  <c r="R784" i="5"/>
  <c r="P784" i="5"/>
  <c r="U784" i="5" s="1"/>
  <c r="O784" i="5"/>
  <c r="N784" i="5"/>
  <c r="M784" i="5"/>
  <c r="L784" i="5"/>
  <c r="K784" i="5"/>
  <c r="E784" i="5"/>
  <c r="Q784" i="5" s="1"/>
  <c r="BB783" i="5"/>
  <c r="AY783" i="5"/>
  <c r="AW783" i="5"/>
  <c r="AV783" i="5"/>
  <c r="AX783" i="5" s="1"/>
  <c r="AS783" i="5"/>
  <c r="AO783" i="5"/>
  <c r="AL783" i="5"/>
  <c r="AG783" i="5"/>
  <c r="AD783" i="5"/>
  <c r="AC783" i="5"/>
  <c r="AB783" i="5"/>
  <c r="AA783" i="5"/>
  <c r="X783" i="5"/>
  <c r="W783" i="5"/>
  <c r="T783" i="5"/>
  <c r="S783" i="5"/>
  <c r="R783" i="5"/>
  <c r="P783" i="5"/>
  <c r="U783" i="5" s="1"/>
  <c r="O783" i="5"/>
  <c r="N783" i="5"/>
  <c r="M783" i="5"/>
  <c r="L783" i="5"/>
  <c r="K783" i="5"/>
  <c r="E783" i="5"/>
  <c r="Q783" i="5" s="1"/>
  <c r="BB782" i="5"/>
  <c r="AY782" i="5"/>
  <c r="AW782" i="5"/>
  <c r="AV782" i="5"/>
  <c r="AO782" i="5"/>
  <c r="AL782" i="5"/>
  <c r="AG782" i="5"/>
  <c r="AD782" i="5"/>
  <c r="AC782" i="5"/>
  <c r="AB782" i="5"/>
  <c r="AA782" i="5"/>
  <c r="Z782" i="5"/>
  <c r="Y782" i="5"/>
  <c r="X782" i="5"/>
  <c r="W782" i="5"/>
  <c r="T782" i="5"/>
  <c r="S782" i="5"/>
  <c r="R782" i="5"/>
  <c r="P782" i="5"/>
  <c r="O782" i="5"/>
  <c r="N782" i="5"/>
  <c r="M782" i="5"/>
  <c r="L782" i="5"/>
  <c r="K782" i="5"/>
  <c r="E782" i="5"/>
  <c r="Q782" i="5" s="1"/>
  <c r="BB781" i="5"/>
  <c r="AY781" i="5"/>
  <c r="AW781" i="5"/>
  <c r="AV781" i="5"/>
  <c r="AS781" i="5" s="1"/>
  <c r="AO781" i="5"/>
  <c r="AL781" i="5"/>
  <c r="AG781" i="5"/>
  <c r="AD781" i="5"/>
  <c r="AC781" i="5"/>
  <c r="AB781" i="5"/>
  <c r="AA781" i="5"/>
  <c r="X781" i="5"/>
  <c r="Y781" i="5" s="1"/>
  <c r="W781" i="5"/>
  <c r="U781" i="5"/>
  <c r="T781" i="5"/>
  <c r="S781" i="5"/>
  <c r="R781" i="5"/>
  <c r="P781" i="5"/>
  <c r="O781" i="5"/>
  <c r="N781" i="5"/>
  <c r="M781" i="5"/>
  <c r="L781" i="5"/>
  <c r="K781" i="5"/>
  <c r="E781" i="5"/>
  <c r="Q781" i="5" s="1"/>
  <c r="BB780" i="5"/>
  <c r="AY780" i="5"/>
  <c r="AX780" i="5"/>
  <c r="AW780" i="5"/>
  <c r="AV780" i="5"/>
  <c r="AS780" i="5"/>
  <c r="AO780" i="5"/>
  <c r="AL780" i="5"/>
  <c r="AG780" i="5"/>
  <c r="AD780" i="5"/>
  <c r="AC780" i="5"/>
  <c r="AB780" i="5"/>
  <c r="AA780" i="5"/>
  <c r="Z780" i="5"/>
  <c r="X780" i="5"/>
  <c r="Y780" i="5" s="1"/>
  <c r="T780" i="5"/>
  <c r="S780" i="5"/>
  <c r="R780" i="5"/>
  <c r="P780" i="5"/>
  <c r="U780" i="5" s="1"/>
  <c r="O780" i="5"/>
  <c r="N780" i="5"/>
  <c r="M780" i="5"/>
  <c r="L780" i="5"/>
  <c r="K780" i="5"/>
  <c r="E780" i="5"/>
  <c r="Q780" i="5" s="1"/>
  <c r="BB779" i="5"/>
  <c r="AY779" i="5"/>
  <c r="AW779" i="5"/>
  <c r="AV779" i="5"/>
  <c r="AO779" i="5"/>
  <c r="AL779" i="5"/>
  <c r="AG779" i="5"/>
  <c r="AD779" i="5"/>
  <c r="AC779" i="5"/>
  <c r="AB779" i="5"/>
  <c r="AA779" i="5"/>
  <c r="X779" i="5"/>
  <c r="U779" i="5"/>
  <c r="T779" i="5"/>
  <c r="S779" i="5"/>
  <c r="R779" i="5"/>
  <c r="P779" i="5"/>
  <c r="O779" i="5"/>
  <c r="N779" i="5"/>
  <c r="M779" i="5"/>
  <c r="L779" i="5"/>
  <c r="K779" i="5"/>
  <c r="E779" i="5"/>
  <c r="Q779" i="5" s="1"/>
  <c r="BB778" i="5"/>
  <c r="AY778" i="5"/>
  <c r="AW778" i="5"/>
  <c r="AV778" i="5"/>
  <c r="AS778" i="5" s="1"/>
  <c r="AO778" i="5"/>
  <c r="AL778" i="5"/>
  <c r="AG778" i="5"/>
  <c r="AD778" i="5"/>
  <c r="AC778" i="5"/>
  <c r="AB778" i="5"/>
  <c r="AA778" i="5"/>
  <c r="Y778" i="5"/>
  <c r="X778" i="5"/>
  <c r="Z778" i="5" s="1"/>
  <c r="T778" i="5"/>
  <c r="S778" i="5"/>
  <c r="R778" i="5"/>
  <c r="P778" i="5"/>
  <c r="O778" i="5"/>
  <c r="N778" i="5"/>
  <c r="U778" i="5" s="1"/>
  <c r="M778" i="5"/>
  <c r="L778" i="5"/>
  <c r="K778" i="5"/>
  <c r="E778" i="5"/>
  <c r="Q778" i="5" s="1"/>
  <c r="BB777" i="5"/>
  <c r="AY777" i="5"/>
  <c r="AW777" i="5"/>
  <c r="AV777" i="5"/>
  <c r="AS777" i="5" s="1"/>
  <c r="AO777" i="5"/>
  <c r="AL777" i="5"/>
  <c r="AG777" i="5"/>
  <c r="AD777" i="5"/>
  <c r="AC777" i="5"/>
  <c r="AB777" i="5"/>
  <c r="AA777" i="5"/>
  <c r="X777" i="5"/>
  <c r="Z777" i="5" s="1"/>
  <c r="T777" i="5"/>
  <c r="S777" i="5"/>
  <c r="R777" i="5"/>
  <c r="P777" i="5"/>
  <c r="O777" i="5"/>
  <c r="N777" i="5"/>
  <c r="M777" i="5"/>
  <c r="L777" i="5"/>
  <c r="K777" i="5"/>
  <c r="E777" i="5"/>
  <c r="Q777" i="5" s="1"/>
  <c r="BB776" i="5"/>
  <c r="AY776" i="5"/>
  <c r="AW776" i="5"/>
  <c r="AX776" i="5" s="1"/>
  <c r="AV776" i="5"/>
  <c r="AS776" i="5" s="1"/>
  <c r="AO776" i="5"/>
  <c r="AL776" i="5"/>
  <c r="AG776" i="5"/>
  <c r="AD776" i="5"/>
  <c r="AC776" i="5"/>
  <c r="AB776" i="5"/>
  <c r="AA776" i="5"/>
  <c r="Y776" i="5"/>
  <c r="X776" i="5"/>
  <c r="Z776" i="5" s="1"/>
  <c r="T776" i="5"/>
  <c r="S776" i="5"/>
  <c r="R776" i="5"/>
  <c r="P776" i="5"/>
  <c r="O776" i="5"/>
  <c r="N776" i="5"/>
  <c r="M776" i="5"/>
  <c r="L776" i="5"/>
  <c r="K776" i="5"/>
  <c r="E776" i="5"/>
  <c r="Q776" i="5" s="1"/>
  <c r="BB775" i="5"/>
  <c r="AY775" i="5"/>
  <c r="AW775" i="5"/>
  <c r="AV775" i="5"/>
  <c r="AS775" i="5" s="1"/>
  <c r="AO775" i="5"/>
  <c r="AL775" i="5"/>
  <c r="AG775" i="5"/>
  <c r="AD775" i="5"/>
  <c r="AC775" i="5"/>
  <c r="AB775" i="5"/>
  <c r="AA775" i="5"/>
  <c r="X775" i="5"/>
  <c r="W775" i="5"/>
  <c r="T775" i="5"/>
  <c r="S775" i="5"/>
  <c r="R775" i="5"/>
  <c r="P775" i="5"/>
  <c r="U775" i="5" s="1"/>
  <c r="O775" i="5"/>
  <c r="N775" i="5"/>
  <c r="M775" i="5"/>
  <c r="L775" i="5"/>
  <c r="K775" i="5"/>
  <c r="E775" i="5"/>
  <c r="Q775" i="5" s="1"/>
  <c r="BB774" i="5"/>
  <c r="AY774" i="5"/>
  <c r="AW774" i="5"/>
  <c r="AV774" i="5"/>
  <c r="AS774" i="5" s="1"/>
  <c r="AO774" i="5"/>
  <c r="AL774" i="5"/>
  <c r="AG774" i="5"/>
  <c r="AD774" i="5"/>
  <c r="AC774" i="5"/>
  <c r="AB774" i="5"/>
  <c r="AA774" i="5"/>
  <c r="X774" i="5"/>
  <c r="Y774" i="5" s="1"/>
  <c r="W774" i="5"/>
  <c r="T774" i="5"/>
  <c r="S774" i="5"/>
  <c r="R774" i="5"/>
  <c r="P774" i="5"/>
  <c r="O774" i="5"/>
  <c r="N774" i="5"/>
  <c r="U774" i="5" s="1"/>
  <c r="M774" i="5"/>
  <c r="L774" i="5"/>
  <c r="K774" i="5"/>
  <c r="E774" i="5"/>
  <c r="Q774" i="5" s="1"/>
  <c r="BB773" i="5"/>
  <c r="AY773" i="5"/>
  <c r="AW773" i="5"/>
  <c r="AV773" i="5"/>
  <c r="AS773" i="5" s="1"/>
  <c r="AO773" i="5"/>
  <c r="AL773" i="5"/>
  <c r="AG773" i="5"/>
  <c r="AD773" i="5"/>
  <c r="AC773" i="5"/>
  <c r="AB773" i="5"/>
  <c r="AA773" i="5"/>
  <c r="Z773" i="5"/>
  <c r="X773" i="5"/>
  <c r="Y773" i="5" s="1"/>
  <c r="W773" i="5"/>
  <c r="T773" i="5"/>
  <c r="S773" i="5"/>
  <c r="R773" i="5"/>
  <c r="P773" i="5"/>
  <c r="U773" i="5" s="1"/>
  <c r="O773" i="5"/>
  <c r="N773" i="5"/>
  <c r="M773" i="5"/>
  <c r="L773" i="5"/>
  <c r="K773" i="5"/>
  <c r="E773" i="5"/>
  <c r="Q773" i="5" s="1"/>
  <c r="BB772" i="5"/>
  <c r="AY772" i="5"/>
  <c r="AW772" i="5"/>
  <c r="AX772" i="5" s="1"/>
  <c r="AV772" i="5"/>
  <c r="AS772" i="5" s="1"/>
  <c r="AO772" i="5"/>
  <c r="AL772" i="5"/>
  <c r="AG772" i="5"/>
  <c r="AD772" i="5"/>
  <c r="AC772" i="5"/>
  <c r="AB772" i="5"/>
  <c r="AA772" i="5"/>
  <c r="Y772" i="5"/>
  <c r="X772" i="5"/>
  <c r="Z772" i="5" s="1"/>
  <c r="W772" i="5"/>
  <c r="U772" i="5"/>
  <c r="T772" i="5"/>
  <c r="S772" i="5"/>
  <c r="R772" i="5"/>
  <c r="Q772" i="5"/>
  <c r="P772" i="5"/>
  <c r="O772" i="5"/>
  <c r="N772" i="5"/>
  <c r="M772" i="5"/>
  <c r="L772" i="5"/>
  <c r="K772" i="5"/>
  <c r="E772" i="5"/>
  <c r="BB771" i="5"/>
  <c r="AY771" i="5"/>
  <c r="AW771" i="5"/>
  <c r="AV771" i="5"/>
  <c r="AS771" i="5" s="1"/>
  <c r="AO771" i="5"/>
  <c r="AL771" i="5"/>
  <c r="AG771" i="5"/>
  <c r="AD771" i="5"/>
  <c r="AC771" i="5"/>
  <c r="AB771" i="5"/>
  <c r="AA771" i="5"/>
  <c r="X771" i="5"/>
  <c r="Z771" i="5" s="1"/>
  <c r="W771" i="5"/>
  <c r="T771" i="5"/>
  <c r="S771" i="5"/>
  <c r="R771" i="5"/>
  <c r="Q771" i="5"/>
  <c r="P771" i="5"/>
  <c r="U771" i="5" s="1"/>
  <c r="O771" i="5"/>
  <c r="N771" i="5"/>
  <c r="M771" i="5"/>
  <c r="L771" i="5"/>
  <c r="K771" i="5"/>
  <c r="E771" i="5"/>
  <c r="BB770" i="5"/>
  <c r="AY770" i="5"/>
  <c r="AW770" i="5"/>
  <c r="AX770" i="5" s="1"/>
  <c r="AV770" i="5"/>
  <c r="AS770" i="5" s="1"/>
  <c r="AO770" i="5"/>
  <c r="AL770" i="5"/>
  <c r="AG770" i="5"/>
  <c r="AD770" i="5"/>
  <c r="AC770" i="5"/>
  <c r="AB770" i="5"/>
  <c r="AA770" i="5"/>
  <c r="X770" i="5"/>
  <c r="Z770" i="5" s="1"/>
  <c r="W770" i="5"/>
  <c r="T770" i="5"/>
  <c r="S770" i="5"/>
  <c r="R770" i="5"/>
  <c r="P770" i="5"/>
  <c r="O770" i="5"/>
  <c r="N770" i="5"/>
  <c r="M770" i="5"/>
  <c r="L770" i="5"/>
  <c r="K770" i="5"/>
  <c r="E770" i="5"/>
  <c r="Q770" i="5" s="1"/>
  <c r="BB769" i="5"/>
  <c r="AY769" i="5"/>
  <c r="AW769" i="5"/>
  <c r="AV769" i="5"/>
  <c r="AS769" i="5" s="1"/>
  <c r="AO769" i="5"/>
  <c r="AL769" i="5"/>
  <c r="AG769" i="5"/>
  <c r="AD769" i="5"/>
  <c r="AC769" i="5"/>
  <c r="AB769" i="5"/>
  <c r="AA769" i="5"/>
  <c r="X769" i="5"/>
  <c r="W769" i="5"/>
  <c r="T769" i="5"/>
  <c r="S769" i="5"/>
  <c r="R769" i="5"/>
  <c r="P769" i="5"/>
  <c r="O769" i="5"/>
  <c r="N769" i="5"/>
  <c r="M769" i="5"/>
  <c r="L769" i="5"/>
  <c r="K769" i="5"/>
  <c r="E769" i="5"/>
  <c r="Q769" i="5" s="1"/>
  <c r="BB768" i="5"/>
  <c r="AY768" i="5"/>
  <c r="AW768" i="5"/>
  <c r="AV768" i="5"/>
  <c r="AS768" i="5" s="1"/>
  <c r="AO768" i="5"/>
  <c r="AL768" i="5"/>
  <c r="AG768" i="5"/>
  <c r="AD768" i="5"/>
  <c r="AC768" i="5"/>
  <c r="AB768" i="5"/>
  <c r="AA768" i="5"/>
  <c r="X768" i="5"/>
  <c r="W768" i="5"/>
  <c r="T768" i="5"/>
  <c r="S768" i="5"/>
  <c r="R768" i="5"/>
  <c r="P768" i="5"/>
  <c r="O768" i="5"/>
  <c r="N768" i="5"/>
  <c r="M768" i="5"/>
  <c r="L768" i="5"/>
  <c r="K768" i="5"/>
  <c r="E768" i="5"/>
  <c r="Q768" i="5" s="1"/>
  <c r="BB767" i="5"/>
  <c r="AY767" i="5"/>
  <c r="AW767" i="5"/>
  <c r="AX767" i="5" s="1"/>
  <c r="AV767" i="5"/>
  <c r="AS767" i="5" s="1"/>
  <c r="AO767" i="5"/>
  <c r="AL767" i="5"/>
  <c r="AG767" i="5"/>
  <c r="AD767" i="5"/>
  <c r="AC767" i="5"/>
  <c r="AB767" i="5"/>
  <c r="AA767" i="5"/>
  <c r="X767" i="5"/>
  <c r="W767" i="5"/>
  <c r="T767" i="5"/>
  <c r="S767" i="5"/>
  <c r="R767" i="5"/>
  <c r="P767" i="5"/>
  <c r="O767" i="5"/>
  <c r="N767" i="5"/>
  <c r="U767" i="5" s="1"/>
  <c r="M767" i="5"/>
  <c r="L767" i="5"/>
  <c r="K767" i="5"/>
  <c r="E767" i="5"/>
  <c r="Q767" i="5" s="1"/>
  <c r="BB766" i="5"/>
  <c r="AY766" i="5"/>
  <c r="AW766" i="5"/>
  <c r="AV766" i="5"/>
  <c r="AX766" i="5" s="1"/>
  <c r="AS766" i="5"/>
  <c r="AO766" i="5"/>
  <c r="AL766" i="5"/>
  <c r="AG766" i="5"/>
  <c r="AD766" i="5"/>
  <c r="AC766" i="5"/>
  <c r="AB766" i="5"/>
  <c r="AA766" i="5"/>
  <c r="X766" i="5"/>
  <c r="Z766" i="5" s="1"/>
  <c r="W766" i="5"/>
  <c r="T766" i="5"/>
  <c r="S766" i="5"/>
  <c r="R766" i="5"/>
  <c r="P766" i="5"/>
  <c r="O766" i="5"/>
  <c r="N766" i="5"/>
  <c r="U766" i="5" s="1"/>
  <c r="M766" i="5"/>
  <c r="L766" i="5"/>
  <c r="K766" i="5"/>
  <c r="E766" i="5"/>
  <c r="Q766" i="5" s="1"/>
  <c r="BB765" i="5"/>
  <c r="AY765" i="5"/>
  <c r="AW765" i="5"/>
  <c r="AV765" i="5"/>
  <c r="AS765" i="5"/>
  <c r="AO765" i="5"/>
  <c r="AL765" i="5"/>
  <c r="AG765" i="5"/>
  <c r="AD765" i="5"/>
  <c r="AC765" i="5"/>
  <c r="AB765" i="5"/>
  <c r="AA765" i="5"/>
  <c r="X765" i="5"/>
  <c r="Z765" i="5" s="1"/>
  <c r="W765" i="5"/>
  <c r="T765" i="5"/>
  <c r="S765" i="5"/>
  <c r="R765" i="5"/>
  <c r="P765" i="5"/>
  <c r="O765" i="5"/>
  <c r="N765" i="5"/>
  <c r="M765" i="5"/>
  <c r="L765" i="5"/>
  <c r="K765" i="5"/>
  <c r="E765" i="5"/>
  <c r="Q765" i="5" s="1"/>
  <c r="BB764" i="5"/>
  <c r="AY764" i="5"/>
  <c r="AW764" i="5"/>
  <c r="AV764" i="5"/>
  <c r="AS764" i="5" s="1"/>
  <c r="AO764" i="5"/>
  <c r="AL764" i="5"/>
  <c r="AG764" i="5"/>
  <c r="AD764" i="5"/>
  <c r="AC764" i="5"/>
  <c r="AB764" i="5"/>
  <c r="AA764" i="5"/>
  <c r="X764" i="5"/>
  <c r="T764" i="5"/>
  <c r="S764" i="5"/>
  <c r="R764" i="5"/>
  <c r="P764" i="5"/>
  <c r="U764" i="5" s="1"/>
  <c r="O764" i="5"/>
  <c r="N764" i="5"/>
  <c r="M764" i="5"/>
  <c r="L764" i="5"/>
  <c r="K764" i="5"/>
  <c r="E764" i="5"/>
  <c r="Q764" i="5" s="1"/>
  <c r="BB763" i="5"/>
  <c r="AY763" i="5"/>
  <c r="AW763" i="5"/>
  <c r="AV763" i="5"/>
  <c r="AS763" i="5"/>
  <c r="AO763" i="5"/>
  <c r="AL763" i="5"/>
  <c r="AG763" i="5"/>
  <c r="AD763" i="5"/>
  <c r="AC763" i="5"/>
  <c r="AB763" i="5"/>
  <c r="AA763" i="5"/>
  <c r="Z763" i="5"/>
  <c r="X763" i="5"/>
  <c r="Y763" i="5" s="1"/>
  <c r="W763" i="5"/>
  <c r="T763" i="5"/>
  <c r="S763" i="5"/>
  <c r="R763" i="5"/>
  <c r="Q763" i="5"/>
  <c r="P763" i="5"/>
  <c r="O763" i="5"/>
  <c r="N763" i="5"/>
  <c r="M763" i="5"/>
  <c r="L763" i="5"/>
  <c r="K763" i="5"/>
  <c r="E763" i="5"/>
  <c r="BB762" i="5"/>
  <c r="AY762" i="5"/>
  <c r="AW762" i="5"/>
  <c r="AX762" i="5" s="1"/>
  <c r="AV762" i="5"/>
  <c r="AS762" i="5"/>
  <c r="AO762" i="5"/>
  <c r="AL762" i="5"/>
  <c r="AG762" i="5"/>
  <c r="AD762" i="5"/>
  <c r="AC762" i="5"/>
  <c r="AB762" i="5"/>
  <c r="AA762" i="5"/>
  <c r="X762" i="5"/>
  <c r="Y762" i="5" s="1"/>
  <c r="W762" i="5"/>
  <c r="U762" i="5"/>
  <c r="T762" i="5"/>
  <c r="S762" i="5"/>
  <c r="R762" i="5"/>
  <c r="P762" i="5"/>
  <c r="O762" i="5"/>
  <c r="N762" i="5"/>
  <c r="M762" i="5"/>
  <c r="L762" i="5"/>
  <c r="K762" i="5"/>
  <c r="E762" i="5"/>
  <c r="Q762" i="5" s="1"/>
  <c r="BB761" i="5"/>
  <c r="AY761" i="5"/>
  <c r="AW761" i="5"/>
  <c r="AX761" i="5" s="1"/>
  <c r="AV761" i="5"/>
  <c r="AS761" i="5"/>
  <c r="AO761" i="5"/>
  <c r="AL761" i="5"/>
  <c r="AG761" i="5"/>
  <c r="AD761" i="5"/>
  <c r="AC761" i="5"/>
  <c r="AB761" i="5"/>
  <c r="AA761" i="5"/>
  <c r="Y761" i="5"/>
  <c r="X761" i="5"/>
  <c r="Z761" i="5" s="1"/>
  <c r="W761" i="5"/>
  <c r="T761" i="5"/>
  <c r="S761" i="5"/>
  <c r="R761" i="5"/>
  <c r="P761" i="5"/>
  <c r="U761" i="5" s="1"/>
  <c r="O761" i="5"/>
  <c r="N761" i="5"/>
  <c r="M761" i="5"/>
  <c r="L761" i="5"/>
  <c r="K761" i="5"/>
  <c r="E761" i="5"/>
  <c r="Q761" i="5" s="1"/>
  <c r="BB760" i="5"/>
  <c r="AY760" i="5"/>
  <c r="AW760" i="5"/>
  <c r="AV760" i="5"/>
  <c r="AS760" i="5" s="1"/>
  <c r="AO760" i="5"/>
  <c r="AL760" i="5"/>
  <c r="AG760" i="5"/>
  <c r="AD760" i="5"/>
  <c r="AC760" i="5"/>
  <c r="AB760" i="5"/>
  <c r="AA760" i="5"/>
  <c r="X760" i="5"/>
  <c r="W760" i="5"/>
  <c r="T760" i="5"/>
  <c r="S760" i="5"/>
  <c r="R760" i="5"/>
  <c r="P760" i="5"/>
  <c r="O760" i="5"/>
  <c r="N760" i="5"/>
  <c r="M760" i="5"/>
  <c r="L760" i="5"/>
  <c r="K760" i="5"/>
  <c r="E760" i="5"/>
  <c r="Q760" i="5" s="1"/>
  <c r="BB759" i="5"/>
  <c r="AY759" i="5"/>
  <c r="AW759" i="5"/>
  <c r="AV759" i="5"/>
  <c r="AS759" i="5" s="1"/>
  <c r="AO759" i="5"/>
  <c r="AL759" i="5"/>
  <c r="AG759" i="5"/>
  <c r="AD759" i="5"/>
  <c r="AC759" i="5"/>
  <c r="AB759" i="5"/>
  <c r="AA759" i="5"/>
  <c r="Z759" i="5"/>
  <c r="Y759" i="5"/>
  <c r="X759" i="5"/>
  <c r="W759" i="5"/>
  <c r="U759" i="5"/>
  <c r="T759" i="5"/>
  <c r="S759" i="5"/>
  <c r="R759" i="5"/>
  <c r="P759" i="5"/>
  <c r="O759" i="5"/>
  <c r="N759" i="5"/>
  <c r="M759" i="5"/>
  <c r="L759" i="5"/>
  <c r="K759" i="5"/>
  <c r="E759" i="5"/>
  <c r="Q759" i="5" s="1"/>
  <c r="BB758" i="5"/>
  <c r="AY758" i="5"/>
  <c r="AW758" i="5"/>
  <c r="AV758" i="5"/>
  <c r="AS758" i="5"/>
  <c r="AO758" i="5"/>
  <c r="AL758" i="5"/>
  <c r="AG758" i="5"/>
  <c r="AD758" i="5"/>
  <c r="AC758" i="5"/>
  <c r="AB758" i="5"/>
  <c r="AA758" i="5"/>
  <c r="X758" i="5"/>
  <c r="Z758" i="5" s="1"/>
  <c r="W758" i="5"/>
  <c r="T758" i="5"/>
  <c r="S758" i="5"/>
  <c r="R758" i="5"/>
  <c r="P758" i="5"/>
  <c r="O758" i="5"/>
  <c r="N758" i="5"/>
  <c r="M758" i="5"/>
  <c r="L758" i="5"/>
  <c r="K758" i="5"/>
  <c r="E758" i="5"/>
  <c r="Q758" i="5" s="1"/>
  <c r="BB757" i="5"/>
  <c r="AY757" i="5"/>
  <c r="AW757" i="5"/>
  <c r="AV757" i="5"/>
  <c r="AS757" i="5"/>
  <c r="AO757" i="5"/>
  <c r="AL757" i="5"/>
  <c r="AG757" i="5"/>
  <c r="AD757" i="5"/>
  <c r="AC757" i="5"/>
  <c r="AB757" i="5"/>
  <c r="AA757" i="5"/>
  <c r="X757" i="5"/>
  <c r="W757" i="5"/>
  <c r="T757" i="5"/>
  <c r="S757" i="5"/>
  <c r="R757" i="5"/>
  <c r="P757" i="5"/>
  <c r="O757" i="5"/>
  <c r="N757" i="5"/>
  <c r="M757" i="5"/>
  <c r="L757" i="5"/>
  <c r="K757" i="5"/>
  <c r="E757" i="5"/>
  <c r="Q757" i="5" s="1"/>
  <c r="BB756" i="5"/>
  <c r="AY756" i="5"/>
  <c r="AX756" i="5"/>
  <c r="AW756" i="5"/>
  <c r="AV756" i="5"/>
  <c r="AS756" i="5"/>
  <c r="AO756" i="5"/>
  <c r="AL756" i="5"/>
  <c r="AG756" i="5"/>
  <c r="AD756" i="5"/>
  <c r="AC756" i="5"/>
  <c r="AB756" i="5"/>
  <c r="AA756" i="5"/>
  <c r="X756" i="5"/>
  <c r="Z756" i="5" s="1"/>
  <c r="W756" i="5"/>
  <c r="T756" i="5"/>
  <c r="S756" i="5"/>
  <c r="R756" i="5"/>
  <c r="Q756" i="5"/>
  <c r="P756" i="5"/>
  <c r="O756" i="5"/>
  <c r="N756" i="5"/>
  <c r="M756" i="5"/>
  <c r="L756" i="5"/>
  <c r="K756" i="5"/>
  <c r="E756" i="5"/>
  <c r="BB755" i="5"/>
  <c r="AY755" i="5"/>
  <c r="AW755" i="5"/>
  <c r="AV755" i="5"/>
  <c r="AX755" i="5" s="1"/>
  <c r="AO755" i="5"/>
  <c r="AL755" i="5"/>
  <c r="AG755" i="5"/>
  <c r="AD755" i="5"/>
  <c r="AC755" i="5"/>
  <c r="AB755" i="5"/>
  <c r="AA755" i="5"/>
  <c r="Z755" i="5"/>
  <c r="Y755" i="5"/>
  <c r="X755" i="5"/>
  <c r="W755" i="5"/>
  <c r="T755" i="5"/>
  <c r="S755" i="5"/>
  <c r="R755" i="5"/>
  <c r="P755" i="5"/>
  <c r="O755" i="5"/>
  <c r="N755" i="5"/>
  <c r="M755" i="5"/>
  <c r="L755" i="5"/>
  <c r="K755" i="5"/>
  <c r="E755" i="5"/>
  <c r="Q755" i="5" s="1"/>
  <c r="BB754" i="5"/>
  <c r="AY754" i="5"/>
  <c r="AX754" i="5"/>
  <c r="AW754" i="5"/>
  <c r="AV754" i="5"/>
  <c r="AS754" i="5" s="1"/>
  <c r="AO754" i="5"/>
  <c r="AL754" i="5"/>
  <c r="AG754" i="5"/>
  <c r="AD754" i="5"/>
  <c r="AC754" i="5"/>
  <c r="AB754" i="5"/>
  <c r="AA754" i="5"/>
  <c r="X754" i="5"/>
  <c r="W754" i="5"/>
  <c r="U754" i="5"/>
  <c r="T754" i="5"/>
  <c r="S754" i="5"/>
  <c r="R754" i="5"/>
  <c r="P754" i="5"/>
  <c r="O754" i="5"/>
  <c r="N754" i="5"/>
  <c r="M754" i="5"/>
  <c r="L754" i="5"/>
  <c r="K754" i="5"/>
  <c r="E754" i="5"/>
  <c r="Q754" i="5" s="1"/>
  <c r="BB753" i="5"/>
  <c r="AY753" i="5"/>
  <c r="AW753" i="5"/>
  <c r="AX753" i="5" s="1"/>
  <c r="AV753" i="5"/>
  <c r="AS753" i="5"/>
  <c r="AO753" i="5"/>
  <c r="AL753" i="5"/>
  <c r="AG753" i="5"/>
  <c r="AD753" i="5"/>
  <c r="AC753" i="5"/>
  <c r="AB753" i="5"/>
  <c r="AA753" i="5"/>
  <c r="X753" i="5"/>
  <c r="Z753" i="5" s="1"/>
  <c r="T753" i="5"/>
  <c r="S753" i="5"/>
  <c r="R753" i="5"/>
  <c r="P753" i="5"/>
  <c r="U753" i="5" s="1"/>
  <c r="O753" i="5"/>
  <c r="N753" i="5"/>
  <c r="M753" i="5"/>
  <c r="L753" i="5"/>
  <c r="K753" i="5"/>
  <c r="E753" i="5"/>
  <c r="Q753" i="5" s="1"/>
  <c r="BB752" i="5"/>
  <c r="AY752" i="5"/>
  <c r="AW752" i="5"/>
  <c r="AV752" i="5"/>
  <c r="AS752" i="5" s="1"/>
  <c r="AO752" i="5"/>
  <c r="AL752" i="5"/>
  <c r="AG752" i="5"/>
  <c r="AD752" i="5"/>
  <c r="AC752" i="5"/>
  <c r="AB752" i="5"/>
  <c r="AA752" i="5"/>
  <c r="X752" i="5"/>
  <c r="Z752" i="5" s="1"/>
  <c r="W752" i="5"/>
  <c r="T752" i="5"/>
  <c r="S752" i="5"/>
  <c r="R752" i="5"/>
  <c r="P752" i="5"/>
  <c r="O752" i="5"/>
  <c r="N752" i="5"/>
  <c r="M752" i="5"/>
  <c r="L752" i="5"/>
  <c r="K752" i="5"/>
  <c r="E752" i="5"/>
  <c r="Q752" i="5" s="1"/>
  <c r="BB751" i="5"/>
  <c r="AY751" i="5"/>
  <c r="AW751" i="5"/>
  <c r="AV751" i="5"/>
  <c r="AS751" i="5"/>
  <c r="AO751" i="5"/>
  <c r="AL751" i="5"/>
  <c r="AG751" i="5"/>
  <c r="AC751" i="5"/>
  <c r="AB751" i="5"/>
  <c r="AA751" i="5"/>
  <c r="Z751" i="5"/>
  <c r="X751" i="5"/>
  <c r="Y751" i="5" s="1"/>
  <c r="W751" i="5"/>
  <c r="T751" i="5"/>
  <c r="S751" i="5"/>
  <c r="R751" i="5"/>
  <c r="P751" i="5"/>
  <c r="O751" i="5"/>
  <c r="N751" i="5"/>
  <c r="M751" i="5"/>
  <c r="L751" i="5"/>
  <c r="K751" i="5"/>
  <c r="E751" i="5"/>
  <c r="Q751" i="5" s="1"/>
  <c r="BB750" i="5"/>
  <c r="AY750" i="5"/>
  <c r="AW750" i="5"/>
  <c r="AV750" i="5"/>
  <c r="AS750" i="5"/>
  <c r="AO750" i="5"/>
  <c r="AL750" i="5"/>
  <c r="AG750" i="5"/>
  <c r="AC750" i="5"/>
  <c r="AB750" i="5"/>
  <c r="AA750" i="5"/>
  <c r="Z750" i="5"/>
  <c r="Y750" i="5"/>
  <c r="X750" i="5"/>
  <c r="W750" i="5"/>
  <c r="T750" i="5"/>
  <c r="S750" i="5"/>
  <c r="R750" i="5"/>
  <c r="P750" i="5"/>
  <c r="O750" i="5"/>
  <c r="N750" i="5"/>
  <c r="M750" i="5"/>
  <c r="L750" i="5"/>
  <c r="K750" i="5"/>
  <c r="E750" i="5"/>
  <c r="Q750" i="5" s="1"/>
  <c r="BB749" i="5"/>
  <c r="AY749" i="5"/>
  <c r="AW749" i="5"/>
  <c r="AV749" i="5"/>
  <c r="AS749" i="5"/>
  <c r="AO749" i="5"/>
  <c r="AL749" i="5"/>
  <c r="AG749" i="5"/>
  <c r="AC749" i="5"/>
  <c r="AB749" i="5"/>
  <c r="AA749" i="5"/>
  <c r="X749" i="5"/>
  <c r="Z749" i="5" s="1"/>
  <c r="W749" i="5"/>
  <c r="T749" i="5"/>
  <c r="S749" i="5"/>
  <c r="R749" i="5"/>
  <c r="P749" i="5"/>
  <c r="O749" i="5"/>
  <c r="N749" i="5"/>
  <c r="U749" i="5" s="1"/>
  <c r="M749" i="5"/>
  <c r="L749" i="5"/>
  <c r="K749" i="5"/>
  <c r="E749" i="5"/>
  <c r="Q749" i="5" s="1"/>
  <c r="BB748" i="5"/>
  <c r="AY748" i="5"/>
  <c r="AW748" i="5"/>
  <c r="AV748" i="5"/>
  <c r="AS748" i="5" s="1"/>
  <c r="AO748" i="5"/>
  <c r="AL748" i="5"/>
  <c r="AG748" i="5"/>
  <c r="AC748" i="5"/>
  <c r="AB748" i="5"/>
  <c r="AA748" i="5"/>
  <c r="Z748" i="5"/>
  <c r="Y748" i="5"/>
  <c r="X748" i="5"/>
  <c r="W748" i="5"/>
  <c r="T748" i="5"/>
  <c r="S748" i="5"/>
  <c r="R748" i="5"/>
  <c r="P748" i="5"/>
  <c r="U748" i="5" s="1"/>
  <c r="O748" i="5"/>
  <c r="N748" i="5"/>
  <c r="M748" i="5"/>
  <c r="L748" i="5"/>
  <c r="K748" i="5"/>
  <c r="E748" i="5"/>
  <c r="Q748" i="5" s="1"/>
  <c r="BB747" i="5"/>
  <c r="AY747" i="5"/>
  <c r="AW747" i="5"/>
  <c r="AX747" i="5" s="1"/>
  <c r="AV747" i="5"/>
  <c r="AS747" i="5" s="1"/>
  <c r="AO747" i="5"/>
  <c r="AL747" i="5"/>
  <c r="AG747" i="5"/>
  <c r="AC747" i="5"/>
  <c r="AB747" i="5"/>
  <c r="AA747" i="5"/>
  <c r="X747" i="5"/>
  <c r="Z747" i="5" s="1"/>
  <c r="W747" i="5"/>
  <c r="T747" i="5"/>
  <c r="S747" i="5"/>
  <c r="R747" i="5"/>
  <c r="P747" i="5"/>
  <c r="O747" i="5"/>
  <c r="N747" i="5"/>
  <c r="M747" i="5"/>
  <c r="L747" i="5"/>
  <c r="K747" i="5"/>
  <c r="E747" i="5"/>
  <c r="Q747" i="5" s="1"/>
  <c r="BB746" i="5"/>
  <c r="AY746" i="5"/>
  <c r="AX746" i="5"/>
  <c r="AW746" i="5"/>
  <c r="AV746" i="5"/>
  <c r="AS746" i="5" s="1"/>
  <c r="AO746" i="5"/>
  <c r="AL746" i="5"/>
  <c r="AG746" i="5"/>
  <c r="AC746" i="5"/>
  <c r="AB746" i="5"/>
  <c r="AA746" i="5"/>
  <c r="X746" i="5"/>
  <c r="W746" i="5"/>
  <c r="T746" i="5"/>
  <c r="S746" i="5"/>
  <c r="R746" i="5"/>
  <c r="Q746" i="5"/>
  <c r="P746" i="5"/>
  <c r="O746" i="5"/>
  <c r="N746" i="5"/>
  <c r="M746" i="5"/>
  <c r="L746" i="5"/>
  <c r="K746" i="5"/>
  <c r="E746" i="5"/>
  <c r="BB745" i="5"/>
  <c r="AY745" i="5"/>
  <c r="AW745" i="5"/>
  <c r="AV745" i="5"/>
  <c r="AS745" i="5" s="1"/>
  <c r="AO745" i="5"/>
  <c r="AL745" i="5"/>
  <c r="AG745" i="5"/>
  <c r="AC745" i="5"/>
  <c r="AB745" i="5"/>
  <c r="AA745" i="5"/>
  <c r="Z745" i="5"/>
  <c r="Y745" i="5"/>
  <c r="X745" i="5"/>
  <c r="W745" i="5"/>
  <c r="U745" i="5"/>
  <c r="T745" i="5"/>
  <c r="S745" i="5"/>
  <c r="R745" i="5"/>
  <c r="P745" i="5"/>
  <c r="O745" i="5"/>
  <c r="N745" i="5"/>
  <c r="M745" i="5"/>
  <c r="L745" i="5"/>
  <c r="K745" i="5"/>
  <c r="E745" i="5"/>
  <c r="Q745" i="5" s="1"/>
  <c r="BB744" i="5"/>
  <c r="AY744" i="5"/>
  <c r="AW744" i="5"/>
  <c r="AV744" i="5"/>
  <c r="AS744" i="5" s="1"/>
  <c r="AO744" i="5"/>
  <c r="AL744" i="5"/>
  <c r="AG744" i="5"/>
  <c r="AC744" i="5"/>
  <c r="AB744" i="5"/>
  <c r="AA744" i="5"/>
  <c r="X744" i="5"/>
  <c r="Y744" i="5" s="1"/>
  <c r="W744" i="5"/>
  <c r="T744" i="5"/>
  <c r="S744" i="5"/>
  <c r="R744" i="5"/>
  <c r="P744" i="5"/>
  <c r="O744" i="5"/>
  <c r="N744" i="5"/>
  <c r="M744" i="5"/>
  <c r="L744" i="5"/>
  <c r="K744" i="5"/>
  <c r="E744" i="5"/>
  <c r="Q744" i="5" s="1"/>
  <c r="BB743" i="5"/>
  <c r="AY743" i="5"/>
  <c r="AW743" i="5"/>
  <c r="AV743" i="5"/>
  <c r="AS743" i="5"/>
  <c r="AO743" i="5"/>
  <c r="AL743" i="5"/>
  <c r="AG743" i="5"/>
  <c r="AC743" i="5"/>
  <c r="AB743" i="5"/>
  <c r="AA743" i="5"/>
  <c r="X743" i="5"/>
  <c r="W743" i="5"/>
  <c r="T743" i="5"/>
  <c r="S743" i="5"/>
  <c r="R743" i="5"/>
  <c r="P743" i="5"/>
  <c r="O743" i="5"/>
  <c r="N743" i="5"/>
  <c r="M743" i="5"/>
  <c r="L743" i="5"/>
  <c r="K743" i="5"/>
  <c r="E743" i="5"/>
  <c r="Q743" i="5" s="1"/>
  <c r="BB742" i="5"/>
  <c r="AY742" i="5"/>
  <c r="AW742" i="5"/>
  <c r="AV742" i="5"/>
  <c r="AS742" i="5"/>
  <c r="AO742" i="5"/>
  <c r="AL742" i="5"/>
  <c r="AG742" i="5"/>
  <c r="AC742" i="5"/>
  <c r="AB742" i="5"/>
  <c r="AA742" i="5"/>
  <c r="X742" i="5"/>
  <c r="Z742" i="5" s="1"/>
  <c r="W742" i="5"/>
  <c r="T742" i="5"/>
  <c r="S742" i="5"/>
  <c r="R742" i="5"/>
  <c r="P742" i="5"/>
  <c r="O742" i="5"/>
  <c r="N742" i="5"/>
  <c r="M742" i="5"/>
  <c r="L742" i="5"/>
  <c r="K742" i="5"/>
  <c r="E742" i="5"/>
  <c r="Q742" i="5" s="1"/>
  <c r="BB741" i="5"/>
  <c r="AY741" i="5"/>
  <c r="AW741" i="5"/>
  <c r="AX741" i="5" s="1"/>
  <c r="AV741" i="5"/>
  <c r="AS741" i="5" s="1"/>
  <c r="AO741" i="5"/>
  <c r="AL741" i="5"/>
  <c r="AG741" i="5"/>
  <c r="AC741" i="5"/>
  <c r="AB741" i="5"/>
  <c r="AA741" i="5"/>
  <c r="X741" i="5"/>
  <c r="Z741" i="5" s="1"/>
  <c r="W741" i="5"/>
  <c r="T741" i="5"/>
  <c r="S741" i="5"/>
  <c r="R741" i="5"/>
  <c r="P741" i="5"/>
  <c r="U741" i="5" s="1"/>
  <c r="O741" i="5"/>
  <c r="N741" i="5"/>
  <c r="M741" i="5"/>
  <c r="L741" i="5"/>
  <c r="K741" i="5"/>
  <c r="E741" i="5"/>
  <c r="Q741" i="5" s="1"/>
  <c r="BB740" i="5"/>
  <c r="AY740" i="5"/>
  <c r="AW740" i="5"/>
  <c r="AV740" i="5"/>
  <c r="AS740" i="5" s="1"/>
  <c r="AO740" i="5"/>
  <c r="AL740" i="5"/>
  <c r="AG740" i="5"/>
  <c r="AC740" i="5"/>
  <c r="AB740" i="5"/>
  <c r="AA740" i="5"/>
  <c r="X740" i="5"/>
  <c r="Y740" i="5" s="1"/>
  <c r="W740" i="5"/>
  <c r="T740" i="5"/>
  <c r="S740" i="5"/>
  <c r="R740" i="5"/>
  <c r="P740" i="5"/>
  <c r="O740" i="5"/>
  <c r="N740" i="5"/>
  <c r="M740" i="5"/>
  <c r="L740" i="5"/>
  <c r="K740" i="5"/>
  <c r="E740" i="5"/>
  <c r="Q740" i="5" s="1"/>
  <c r="BB739" i="5"/>
  <c r="AY739" i="5"/>
  <c r="AW739" i="5"/>
  <c r="AX739" i="5" s="1"/>
  <c r="AV739" i="5"/>
  <c r="AS739" i="5" s="1"/>
  <c r="AO739" i="5"/>
  <c r="AL739" i="5"/>
  <c r="AG739" i="5"/>
  <c r="AC739" i="5"/>
  <c r="AB739" i="5"/>
  <c r="AA739" i="5"/>
  <c r="Z739" i="5"/>
  <c r="Y739" i="5"/>
  <c r="X739" i="5"/>
  <c r="W739" i="5"/>
  <c r="T739" i="5"/>
  <c r="S739" i="5"/>
  <c r="R739" i="5"/>
  <c r="P739" i="5"/>
  <c r="O739" i="5"/>
  <c r="N739" i="5"/>
  <c r="M739" i="5"/>
  <c r="L739" i="5"/>
  <c r="K739" i="5"/>
  <c r="E739" i="5"/>
  <c r="Q739" i="5" s="1"/>
  <c r="BB738" i="5"/>
  <c r="AY738" i="5"/>
  <c r="AW738" i="5"/>
  <c r="AX738" i="5" s="1"/>
  <c r="AV738" i="5"/>
  <c r="AS738" i="5"/>
  <c r="AO738" i="5"/>
  <c r="AL738" i="5"/>
  <c r="AG738" i="5"/>
  <c r="AC738" i="5"/>
  <c r="AB738" i="5"/>
  <c r="AA738" i="5"/>
  <c r="X738" i="5"/>
  <c r="Y738" i="5" s="1"/>
  <c r="W738" i="5"/>
  <c r="T738" i="5"/>
  <c r="S738" i="5"/>
  <c r="R738" i="5"/>
  <c r="P738" i="5"/>
  <c r="O738" i="5"/>
  <c r="N738" i="5"/>
  <c r="M738" i="5"/>
  <c r="L738" i="5"/>
  <c r="K738" i="5"/>
  <c r="E738" i="5"/>
  <c r="Q738" i="5" s="1"/>
  <c r="BB737" i="5"/>
  <c r="AY737" i="5"/>
  <c r="AW737" i="5"/>
  <c r="AV737" i="5"/>
  <c r="AS737" i="5" s="1"/>
  <c r="AO737" i="5"/>
  <c r="AL737" i="5"/>
  <c r="AG737" i="5"/>
  <c r="AC737" i="5"/>
  <c r="AB737" i="5"/>
  <c r="AA737" i="5"/>
  <c r="X737" i="5"/>
  <c r="Z737" i="5" s="1"/>
  <c r="W737" i="5"/>
  <c r="T737" i="5"/>
  <c r="S737" i="5"/>
  <c r="R737" i="5"/>
  <c r="P737" i="5"/>
  <c r="O737" i="5"/>
  <c r="N737" i="5"/>
  <c r="U737" i="5" s="1"/>
  <c r="M737" i="5"/>
  <c r="L737" i="5"/>
  <c r="K737" i="5"/>
  <c r="E737" i="5"/>
  <c r="Q737" i="5" s="1"/>
  <c r="BB736" i="5"/>
  <c r="AY736" i="5"/>
  <c r="AW736" i="5"/>
  <c r="AV736" i="5"/>
  <c r="AS736" i="5" s="1"/>
  <c r="AO736" i="5"/>
  <c r="AL736" i="5"/>
  <c r="AG736" i="5"/>
  <c r="AC736" i="5"/>
  <c r="AB736" i="5"/>
  <c r="AA736" i="5"/>
  <c r="Y736" i="5"/>
  <c r="X736" i="5"/>
  <c r="Z736" i="5" s="1"/>
  <c r="W736" i="5"/>
  <c r="T736" i="5"/>
  <c r="S736" i="5"/>
  <c r="R736" i="5"/>
  <c r="P736" i="5"/>
  <c r="O736" i="5"/>
  <c r="N736" i="5"/>
  <c r="M736" i="5"/>
  <c r="L736" i="5"/>
  <c r="K736" i="5"/>
  <c r="E736" i="5"/>
  <c r="Q736" i="5" s="1"/>
  <c r="BB735" i="5"/>
  <c r="AY735" i="5"/>
  <c r="AW735" i="5"/>
  <c r="AX735" i="5" s="1"/>
  <c r="AV735" i="5"/>
  <c r="AS735" i="5" s="1"/>
  <c r="AO735" i="5"/>
  <c r="AL735" i="5"/>
  <c r="AG735" i="5"/>
  <c r="AC735" i="5"/>
  <c r="AB735" i="5"/>
  <c r="AA735" i="5"/>
  <c r="Y735" i="5"/>
  <c r="X735" i="5"/>
  <c r="Z735" i="5" s="1"/>
  <c r="W735" i="5"/>
  <c r="T735" i="5"/>
  <c r="S735" i="5"/>
  <c r="R735" i="5"/>
  <c r="Q735" i="5"/>
  <c r="P735" i="5"/>
  <c r="O735" i="5"/>
  <c r="N735" i="5"/>
  <c r="M735" i="5"/>
  <c r="L735" i="5"/>
  <c r="K735" i="5"/>
  <c r="E735" i="5"/>
  <c r="BB734" i="5"/>
  <c r="AY734" i="5"/>
  <c r="AW734" i="5"/>
  <c r="AV734" i="5"/>
  <c r="AS734" i="5" s="1"/>
  <c r="AO734" i="5"/>
  <c r="AL734" i="5"/>
  <c r="AG734" i="5"/>
  <c r="AC734" i="5"/>
  <c r="AB734" i="5"/>
  <c r="AA734" i="5"/>
  <c r="X734" i="5"/>
  <c r="Z734" i="5" s="1"/>
  <c r="W734" i="5"/>
  <c r="U734" i="5"/>
  <c r="T734" i="5"/>
  <c r="S734" i="5"/>
  <c r="R734" i="5"/>
  <c r="Q734" i="5"/>
  <c r="P734" i="5"/>
  <c r="O734" i="5"/>
  <c r="N734" i="5"/>
  <c r="M734" i="5"/>
  <c r="L734" i="5"/>
  <c r="K734" i="5"/>
  <c r="E734" i="5"/>
  <c r="BB733" i="5"/>
  <c r="AY733" i="5"/>
  <c r="AW733" i="5"/>
  <c r="AV733" i="5"/>
  <c r="AS733" i="5"/>
  <c r="AO733" i="5"/>
  <c r="AL733" i="5"/>
  <c r="AG733" i="5"/>
  <c r="AC733" i="5"/>
  <c r="AB733" i="5"/>
  <c r="AA733" i="5"/>
  <c r="X733" i="5"/>
  <c r="Z733" i="5" s="1"/>
  <c r="W733" i="5"/>
  <c r="T733" i="5"/>
  <c r="S733" i="5"/>
  <c r="R733" i="5"/>
  <c r="P733" i="5"/>
  <c r="U733" i="5" s="1"/>
  <c r="O733" i="5"/>
  <c r="N733" i="5"/>
  <c r="M733" i="5"/>
  <c r="L733" i="5"/>
  <c r="K733" i="5"/>
  <c r="E733" i="5"/>
  <c r="Q733" i="5" s="1"/>
  <c r="BB732" i="5"/>
  <c r="AY732" i="5"/>
  <c r="AW732" i="5"/>
  <c r="AX732" i="5" s="1"/>
  <c r="AV732" i="5"/>
  <c r="AS732" i="5" s="1"/>
  <c r="AO732" i="5"/>
  <c r="AL732" i="5"/>
  <c r="AG732" i="5"/>
  <c r="AC732" i="5"/>
  <c r="AB732" i="5"/>
  <c r="AA732" i="5"/>
  <c r="X732" i="5"/>
  <c r="W732" i="5"/>
  <c r="T732" i="5"/>
  <c r="S732" i="5"/>
  <c r="R732" i="5"/>
  <c r="P732" i="5"/>
  <c r="O732" i="5"/>
  <c r="N732" i="5"/>
  <c r="M732" i="5"/>
  <c r="L732" i="5"/>
  <c r="K732" i="5"/>
  <c r="E732" i="5"/>
  <c r="Q732" i="5" s="1"/>
  <c r="BB731" i="5"/>
  <c r="AY731" i="5"/>
  <c r="AX731" i="5"/>
  <c r="AW731" i="5"/>
  <c r="AV731" i="5"/>
  <c r="AS731" i="5"/>
  <c r="AO731" i="5"/>
  <c r="AL731" i="5"/>
  <c r="AG731" i="5"/>
  <c r="AC731" i="5"/>
  <c r="AB731" i="5"/>
  <c r="AA731" i="5"/>
  <c r="X731" i="5"/>
  <c r="Z731" i="5" s="1"/>
  <c r="W731" i="5"/>
  <c r="T731" i="5"/>
  <c r="S731" i="5"/>
  <c r="R731" i="5"/>
  <c r="P731" i="5"/>
  <c r="U731" i="5" s="1"/>
  <c r="O731" i="5"/>
  <c r="N731" i="5"/>
  <c r="M731" i="5"/>
  <c r="L731" i="5"/>
  <c r="K731" i="5"/>
  <c r="E731" i="5"/>
  <c r="Q731" i="5" s="1"/>
  <c r="BB730" i="5"/>
  <c r="AY730" i="5"/>
  <c r="AW730" i="5"/>
  <c r="AX730" i="5" s="1"/>
  <c r="AV730" i="5"/>
  <c r="AS730" i="5" s="1"/>
  <c r="AO730" i="5"/>
  <c r="AL730" i="5"/>
  <c r="AG730" i="5"/>
  <c r="AC730" i="5"/>
  <c r="AB730" i="5"/>
  <c r="AA730" i="5"/>
  <c r="X730" i="5"/>
  <c r="W730" i="5"/>
  <c r="T730" i="5"/>
  <c r="S730" i="5"/>
  <c r="R730" i="5"/>
  <c r="P730" i="5"/>
  <c r="O730" i="5"/>
  <c r="N730" i="5"/>
  <c r="U730" i="5" s="1"/>
  <c r="M730" i="5"/>
  <c r="L730" i="5"/>
  <c r="K730" i="5"/>
  <c r="E730" i="5"/>
  <c r="Q730" i="5" s="1"/>
  <c r="BB729" i="5"/>
  <c r="AY729" i="5"/>
  <c r="AW729" i="5"/>
  <c r="AX729" i="5" s="1"/>
  <c r="AV729" i="5"/>
  <c r="AS729" i="5" s="1"/>
  <c r="AO729" i="5"/>
  <c r="AL729" i="5"/>
  <c r="AG729" i="5"/>
  <c r="AC729" i="5"/>
  <c r="AB729" i="5"/>
  <c r="AA729" i="5"/>
  <c r="X729" i="5"/>
  <c r="Y729" i="5" s="1"/>
  <c r="W729" i="5"/>
  <c r="T729" i="5"/>
  <c r="S729" i="5"/>
  <c r="R729" i="5"/>
  <c r="P729" i="5"/>
  <c r="O729" i="5"/>
  <c r="N729" i="5"/>
  <c r="M729" i="5"/>
  <c r="L729" i="5"/>
  <c r="K729" i="5"/>
  <c r="E729" i="5"/>
  <c r="Q729" i="5" s="1"/>
  <c r="BB728" i="5"/>
  <c r="AY728" i="5"/>
  <c r="AW728" i="5"/>
  <c r="AV728" i="5"/>
  <c r="AS728" i="5" s="1"/>
  <c r="AO728" i="5"/>
  <c r="AL728" i="5"/>
  <c r="AG728" i="5"/>
  <c r="AC728" i="5"/>
  <c r="AB728" i="5"/>
  <c r="AA728" i="5"/>
  <c r="Z728" i="5"/>
  <c r="X728" i="5"/>
  <c r="Y728" i="5" s="1"/>
  <c r="W728" i="5"/>
  <c r="T728" i="5"/>
  <c r="S728" i="5"/>
  <c r="R728" i="5"/>
  <c r="P728" i="5"/>
  <c r="O728" i="5"/>
  <c r="N728" i="5"/>
  <c r="M728" i="5"/>
  <c r="L728" i="5"/>
  <c r="K728" i="5"/>
  <c r="E728" i="5"/>
  <c r="Q728" i="5" s="1"/>
  <c r="BB727" i="5"/>
  <c r="AY727" i="5"/>
  <c r="AW727" i="5"/>
  <c r="AX727" i="5" s="1"/>
  <c r="AV727" i="5"/>
  <c r="AS727" i="5" s="1"/>
  <c r="AO727" i="5"/>
  <c r="AL727" i="5"/>
  <c r="AG727" i="5"/>
  <c r="AC727" i="5"/>
  <c r="AB727" i="5"/>
  <c r="AA727" i="5"/>
  <c r="Z727" i="5"/>
  <c r="X727" i="5"/>
  <c r="Y727" i="5" s="1"/>
  <c r="W727" i="5"/>
  <c r="T727" i="5"/>
  <c r="S727" i="5"/>
  <c r="R727" i="5"/>
  <c r="P727" i="5"/>
  <c r="U727" i="5" s="1"/>
  <c r="O727" i="5"/>
  <c r="N727" i="5"/>
  <c r="M727" i="5"/>
  <c r="L727" i="5"/>
  <c r="K727" i="5"/>
  <c r="E727" i="5"/>
  <c r="Q727" i="5" s="1"/>
  <c r="BB726" i="5"/>
  <c r="AY726" i="5"/>
  <c r="AW726" i="5"/>
  <c r="AV726" i="5"/>
  <c r="AS726" i="5"/>
  <c r="AO726" i="5"/>
  <c r="AL726" i="5"/>
  <c r="AG726" i="5"/>
  <c r="AC726" i="5"/>
  <c r="AB726" i="5"/>
  <c r="AA726" i="5"/>
  <c r="Y726" i="5"/>
  <c r="X726" i="5"/>
  <c r="Z726" i="5" s="1"/>
  <c r="W726" i="5"/>
  <c r="T726" i="5"/>
  <c r="S726" i="5"/>
  <c r="R726" i="5"/>
  <c r="P726" i="5"/>
  <c r="U726" i="5" s="1"/>
  <c r="O726" i="5"/>
  <c r="N726" i="5"/>
  <c r="M726" i="5"/>
  <c r="L726" i="5"/>
  <c r="K726" i="5"/>
  <c r="E726" i="5"/>
  <c r="Q726" i="5" s="1"/>
  <c r="BB725" i="5"/>
  <c r="AY725" i="5"/>
  <c r="AX725" i="5"/>
  <c r="AW725" i="5"/>
  <c r="AV725" i="5"/>
  <c r="AS725" i="5"/>
  <c r="AO725" i="5"/>
  <c r="AL725" i="5"/>
  <c r="AG725" i="5"/>
  <c r="AC725" i="5"/>
  <c r="AB725" i="5"/>
  <c r="AA725" i="5"/>
  <c r="X725" i="5"/>
  <c r="W725" i="5"/>
  <c r="T725" i="5"/>
  <c r="S725" i="5"/>
  <c r="R725" i="5"/>
  <c r="P725" i="5"/>
  <c r="O725" i="5"/>
  <c r="N725" i="5"/>
  <c r="M725" i="5"/>
  <c r="L725" i="5"/>
  <c r="K725" i="5"/>
  <c r="E725" i="5"/>
  <c r="Q725" i="5" s="1"/>
  <c r="BB724" i="5"/>
  <c r="AY724" i="5"/>
  <c r="AW724" i="5"/>
  <c r="AV724" i="5"/>
  <c r="AS724" i="5" s="1"/>
  <c r="AO724" i="5"/>
  <c r="AL724" i="5"/>
  <c r="AG724" i="5"/>
  <c r="AC724" i="5"/>
  <c r="AB724" i="5"/>
  <c r="AA724" i="5"/>
  <c r="X724" i="5"/>
  <c r="W724" i="5"/>
  <c r="T724" i="5"/>
  <c r="S724" i="5"/>
  <c r="R724" i="5"/>
  <c r="Q724" i="5"/>
  <c r="P724" i="5"/>
  <c r="U724" i="5" s="1"/>
  <c r="O724" i="5"/>
  <c r="N724" i="5"/>
  <c r="M724" i="5"/>
  <c r="L724" i="5"/>
  <c r="K724" i="5"/>
  <c r="E724" i="5"/>
  <c r="BB723" i="5"/>
  <c r="AY723" i="5"/>
  <c r="AW723" i="5"/>
  <c r="AV723" i="5"/>
  <c r="AS723" i="5" s="1"/>
  <c r="AO723" i="5"/>
  <c r="AL723" i="5"/>
  <c r="AG723" i="5"/>
  <c r="AC723" i="5"/>
  <c r="AB723" i="5"/>
  <c r="AA723" i="5"/>
  <c r="X723" i="5"/>
  <c r="Z723" i="5" s="1"/>
  <c r="U723" i="5"/>
  <c r="T723" i="5"/>
  <c r="S723" i="5"/>
  <c r="R723" i="5"/>
  <c r="Q723" i="5"/>
  <c r="P723" i="5"/>
  <c r="O723" i="5"/>
  <c r="N723" i="5"/>
  <c r="M723" i="5"/>
  <c r="L723" i="5"/>
  <c r="K723" i="5"/>
  <c r="E723" i="5"/>
  <c r="BB722" i="5"/>
  <c r="AY722" i="5"/>
  <c r="AW722" i="5"/>
  <c r="AV722" i="5"/>
  <c r="AS722" i="5" s="1"/>
  <c r="AO722" i="5"/>
  <c r="AL722" i="5"/>
  <c r="AG722" i="5"/>
  <c r="AC722" i="5"/>
  <c r="AB722" i="5"/>
  <c r="AA722" i="5"/>
  <c r="X722" i="5"/>
  <c r="Z722" i="5" s="1"/>
  <c r="T722" i="5"/>
  <c r="S722" i="5"/>
  <c r="R722" i="5"/>
  <c r="P722" i="5"/>
  <c r="O722" i="5"/>
  <c r="N722" i="5"/>
  <c r="M722" i="5"/>
  <c r="L722" i="5"/>
  <c r="K722" i="5"/>
  <c r="E722" i="5"/>
  <c r="Q722" i="5" s="1"/>
  <c r="BB721" i="5"/>
  <c r="AY721" i="5"/>
  <c r="AW721" i="5"/>
  <c r="AX721" i="5" s="1"/>
  <c r="AV721" i="5"/>
  <c r="AS721" i="5" s="1"/>
  <c r="AO721" i="5"/>
  <c r="AL721" i="5"/>
  <c r="AG721" i="5"/>
  <c r="AC721" i="5"/>
  <c r="AB721" i="5"/>
  <c r="AA721" i="5"/>
  <c r="X721" i="5"/>
  <c r="Z721" i="5" s="1"/>
  <c r="W721" i="5"/>
  <c r="T721" i="5"/>
  <c r="S721" i="5"/>
  <c r="R721" i="5"/>
  <c r="P721" i="5"/>
  <c r="O721" i="5"/>
  <c r="N721" i="5"/>
  <c r="M721" i="5"/>
  <c r="L721" i="5"/>
  <c r="K721" i="5"/>
  <c r="E721" i="5"/>
  <c r="Q721" i="5" s="1"/>
  <c r="BB720" i="5"/>
  <c r="AY720" i="5"/>
  <c r="AW720" i="5"/>
  <c r="AV720" i="5"/>
  <c r="AS720" i="5" s="1"/>
  <c r="AO720" i="5"/>
  <c r="AL720" i="5"/>
  <c r="AG720" i="5"/>
  <c r="AC720" i="5"/>
  <c r="AB720" i="5"/>
  <c r="AA720" i="5"/>
  <c r="X720" i="5"/>
  <c r="Z720" i="5" s="1"/>
  <c r="W720" i="5"/>
  <c r="U720" i="5"/>
  <c r="T720" i="5"/>
  <c r="S720" i="5"/>
  <c r="R720" i="5"/>
  <c r="P720" i="5"/>
  <c r="O720" i="5"/>
  <c r="N720" i="5"/>
  <c r="M720" i="5"/>
  <c r="L720" i="5"/>
  <c r="K720" i="5"/>
  <c r="E720" i="5"/>
  <c r="Q720" i="5" s="1"/>
  <c r="BB719" i="5"/>
  <c r="AY719" i="5"/>
  <c r="AW719" i="5"/>
  <c r="AV719" i="5"/>
  <c r="AS719" i="5" s="1"/>
  <c r="AO719" i="5"/>
  <c r="AL719" i="5"/>
  <c r="AG719" i="5"/>
  <c r="AC719" i="5"/>
  <c r="AB719" i="5"/>
  <c r="AA719" i="5"/>
  <c r="Z719" i="5"/>
  <c r="X719" i="5"/>
  <c r="Y719" i="5" s="1"/>
  <c r="W719" i="5"/>
  <c r="T719" i="5"/>
  <c r="S719" i="5"/>
  <c r="R719" i="5"/>
  <c r="P719" i="5"/>
  <c r="U719" i="5" s="1"/>
  <c r="O719" i="5"/>
  <c r="N719" i="5"/>
  <c r="M719" i="5"/>
  <c r="L719" i="5"/>
  <c r="K719" i="5"/>
  <c r="E719" i="5"/>
  <c r="Q719" i="5" s="1"/>
  <c r="BB718" i="5"/>
  <c r="AY718" i="5"/>
  <c r="AW718" i="5"/>
  <c r="AV718" i="5"/>
  <c r="AS718" i="5" s="1"/>
  <c r="AO718" i="5"/>
  <c r="AL718" i="5"/>
  <c r="AG718" i="5"/>
  <c r="AC718" i="5"/>
  <c r="AB718" i="5"/>
  <c r="AA718" i="5"/>
  <c r="X718" i="5"/>
  <c r="Z718" i="5" s="1"/>
  <c r="W718" i="5"/>
  <c r="T718" i="5"/>
  <c r="S718" i="5"/>
  <c r="R718" i="5"/>
  <c r="P718" i="5"/>
  <c r="U718" i="5" s="1"/>
  <c r="O718" i="5"/>
  <c r="N718" i="5"/>
  <c r="M718" i="5"/>
  <c r="L718" i="5"/>
  <c r="K718" i="5"/>
  <c r="E718" i="5"/>
  <c r="Q718" i="5" s="1"/>
  <c r="BB717" i="5"/>
  <c r="AY717" i="5"/>
  <c r="AW717" i="5"/>
  <c r="AV717" i="5"/>
  <c r="AS717" i="5" s="1"/>
  <c r="AO717" i="5"/>
  <c r="AL717" i="5"/>
  <c r="AG717" i="5"/>
  <c r="AC717" i="5"/>
  <c r="AB717" i="5"/>
  <c r="AA717" i="5"/>
  <c r="Z717" i="5"/>
  <c r="X717" i="5"/>
  <c r="Y717" i="5" s="1"/>
  <c r="W717" i="5"/>
  <c r="T717" i="5"/>
  <c r="S717" i="5"/>
  <c r="R717" i="5"/>
  <c r="P717" i="5"/>
  <c r="U717" i="5" s="1"/>
  <c r="O717" i="5"/>
  <c r="N717" i="5"/>
  <c r="M717" i="5"/>
  <c r="L717" i="5"/>
  <c r="K717" i="5"/>
  <c r="E717" i="5"/>
  <c r="Q717" i="5" s="1"/>
  <c r="BB716" i="5"/>
  <c r="AY716" i="5"/>
  <c r="AW716" i="5"/>
  <c r="AX716" i="5" s="1"/>
  <c r="AV716" i="5"/>
  <c r="AS716" i="5"/>
  <c r="AO716" i="5"/>
  <c r="AL716" i="5"/>
  <c r="AG716" i="5"/>
  <c r="AC716" i="5"/>
  <c r="AB716" i="5"/>
  <c r="AA716" i="5"/>
  <c r="X716" i="5"/>
  <c r="Z716" i="5" s="1"/>
  <c r="W716" i="5"/>
  <c r="T716" i="5"/>
  <c r="S716" i="5"/>
  <c r="R716" i="5"/>
  <c r="P716" i="5"/>
  <c r="O716" i="5"/>
  <c r="N716" i="5"/>
  <c r="M716" i="5"/>
  <c r="L716" i="5"/>
  <c r="K716" i="5"/>
  <c r="E716" i="5"/>
  <c r="Q716" i="5" s="1"/>
  <c r="BB715" i="5"/>
  <c r="AY715" i="5"/>
  <c r="AW715" i="5"/>
  <c r="AV715" i="5"/>
  <c r="AS715" i="5" s="1"/>
  <c r="AO715" i="5"/>
  <c r="AL715" i="5"/>
  <c r="AG715" i="5"/>
  <c r="AC715" i="5"/>
  <c r="AB715" i="5"/>
  <c r="AA715" i="5"/>
  <c r="X715" i="5"/>
  <c r="Z715" i="5" s="1"/>
  <c r="W715" i="5"/>
  <c r="T715" i="5"/>
  <c r="S715" i="5"/>
  <c r="R715" i="5"/>
  <c r="P715" i="5"/>
  <c r="O715" i="5"/>
  <c r="N715" i="5"/>
  <c r="M715" i="5"/>
  <c r="L715" i="5"/>
  <c r="K715" i="5"/>
  <c r="E715" i="5"/>
  <c r="Q715" i="5" s="1"/>
  <c r="BB714" i="5"/>
  <c r="AY714" i="5"/>
  <c r="AW714" i="5"/>
  <c r="AX714" i="5" s="1"/>
  <c r="AV714" i="5"/>
  <c r="AS714" i="5"/>
  <c r="AO714" i="5"/>
  <c r="AL714" i="5"/>
  <c r="AG714" i="5"/>
  <c r="AC714" i="5"/>
  <c r="AB714" i="5"/>
  <c r="AA714" i="5"/>
  <c r="Z714" i="5"/>
  <c r="X714" i="5"/>
  <c r="Y714" i="5" s="1"/>
  <c r="W714" i="5"/>
  <c r="T714" i="5"/>
  <c r="S714" i="5"/>
  <c r="R714" i="5"/>
  <c r="P714" i="5"/>
  <c r="O714" i="5"/>
  <c r="N714" i="5"/>
  <c r="M714" i="5"/>
  <c r="L714" i="5"/>
  <c r="K714" i="5"/>
  <c r="E714" i="5"/>
  <c r="Q714" i="5" s="1"/>
  <c r="BB713" i="5"/>
  <c r="AY713" i="5"/>
  <c r="AW713" i="5"/>
  <c r="AV713" i="5"/>
  <c r="AS713" i="5"/>
  <c r="AO713" i="5"/>
  <c r="AL713" i="5"/>
  <c r="AG713" i="5"/>
  <c r="AC713" i="5"/>
  <c r="AB713" i="5"/>
  <c r="AA713" i="5"/>
  <c r="X713" i="5"/>
  <c r="W713" i="5"/>
  <c r="T713" i="5"/>
  <c r="S713" i="5"/>
  <c r="R713" i="5"/>
  <c r="P713" i="5"/>
  <c r="O713" i="5"/>
  <c r="N713" i="5"/>
  <c r="M713" i="5"/>
  <c r="L713" i="5"/>
  <c r="K713" i="5"/>
  <c r="E713" i="5"/>
  <c r="Q713" i="5" s="1"/>
  <c r="BB712" i="5"/>
  <c r="AY712" i="5"/>
  <c r="AW712" i="5"/>
  <c r="AX712" i="5" s="1"/>
  <c r="AV712" i="5"/>
  <c r="AS712" i="5" s="1"/>
  <c r="AO712" i="5"/>
  <c r="AL712" i="5"/>
  <c r="AG712" i="5"/>
  <c r="AC712" i="5"/>
  <c r="AB712" i="5"/>
  <c r="AA712" i="5"/>
  <c r="Z712" i="5"/>
  <c r="Y712" i="5"/>
  <c r="X712" i="5"/>
  <c r="W712" i="5"/>
  <c r="T712" i="5"/>
  <c r="S712" i="5"/>
  <c r="R712" i="5"/>
  <c r="P712" i="5"/>
  <c r="O712" i="5"/>
  <c r="N712" i="5"/>
  <c r="M712" i="5"/>
  <c r="L712" i="5"/>
  <c r="K712" i="5"/>
  <c r="E712" i="5"/>
  <c r="Q712" i="5" s="1"/>
  <c r="BB711" i="5"/>
  <c r="AY711" i="5"/>
  <c r="AW711" i="5"/>
  <c r="AV711" i="5"/>
  <c r="AS711" i="5" s="1"/>
  <c r="AO711" i="5"/>
  <c r="AL711" i="5"/>
  <c r="AG711" i="5"/>
  <c r="AC711" i="5"/>
  <c r="AB711" i="5"/>
  <c r="AA711" i="5"/>
  <c r="X711" i="5"/>
  <c r="Z711" i="5" s="1"/>
  <c r="W711" i="5"/>
  <c r="T711" i="5"/>
  <c r="S711" i="5"/>
  <c r="R711" i="5"/>
  <c r="Q711" i="5"/>
  <c r="P711" i="5"/>
  <c r="U711" i="5" s="1"/>
  <c r="O711" i="5"/>
  <c r="N711" i="5"/>
  <c r="M711" i="5"/>
  <c r="L711" i="5"/>
  <c r="K711" i="5"/>
  <c r="E711" i="5"/>
  <c r="BB710" i="5"/>
  <c r="AY710" i="5"/>
  <c r="AX710" i="5"/>
  <c r="AW710" i="5"/>
  <c r="AV710" i="5"/>
  <c r="AS710" i="5"/>
  <c r="AO710" i="5"/>
  <c r="AL710" i="5"/>
  <c r="AG710" i="5"/>
  <c r="AC710" i="5"/>
  <c r="AB710" i="5"/>
  <c r="AA710" i="5"/>
  <c r="X710" i="5"/>
  <c r="W710" i="5"/>
  <c r="U710" i="5"/>
  <c r="T710" i="5"/>
  <c r="S710" i="5"/>
  <c r="R710" i="5"/>
  <c r="P710" i="5"/>
  <c r="O710" i="5"/>
  <c r="N710" i="5"/>
  <c r="M710" i="5"/>
  <c r="L710" i="5"/>
  <c r="K710" i="5"/>
  <c r="E710" i="5"/>
  <c r="Q710" i="5" s="1"/>
  <c r="BB709" i="5"/>
  <c r="AY709" i="5"/>
  <c r="AW709" i="5"/>
  <c r="AV709" i="5"/>
  <c r="AS709" i="5" s="1"/>
  <c r="AO709" i="5"/>
  <c r="AL709" i="5"/>
  <c r="AG709" i="5"/>
  <c r="AC709" i="5"/>
  <c r="AB709" i="5"/>
  <c r="AA709" i="5"/>
  <c r="X709" i="5"/>
  <c r="Z709" i="5" s="1"/>
  <c r="W709" i="5"/>
  <c r="T709" i="5"/>
  <c r="S709" i="5"/>
  <c r="R709" i="5"/>
  <c r="Q709" i="5"/>
  <c r="P709" i="5"/>
  <c r="O709" i="5"/>
  <c r="N709" i="5"/>
  <c r="M709" i="5"/>
  <c r="L709" i="5"/>
  <c r="K709" i="5"/>
  <c r="E709" i="5"/>
  <c r="BB708" i="5"/>
  <c r="AY708" i="5"/>
  <c r="AW708" i="5"/>
  <c r="AX708" i="5" s="1"/>
  <c r="AV708" i="5"/>
  <c r="AS708" i="5"/>
  <c r="AO708" i="5"/>
  <c r="AL708" i="5"/>
  <c r="AG708" i="5"/>
  <c r="AC708" i="5"/>
  <c r="AB708" i="5"/>
  <c r="AA708" i="5"/>
  <c r="X708" i="5"/>
  <c r="Z708" i="5" s="1"/>
  <c r="W708" i="5"/>
  <c r="T708" i="5"/>
  <c r="S708" i="5"/>
  <c r="R708" i="5"/>
  <c r="P708" i="5"/>
  <c r="O708" i="5"/>
  <c r="N708" i="5"/>
  <c r="M708" i="5"/>
  <c r="L708" i="5"/>
  <c r="K708" i="5"/>
  <c r="E708" i="5"/>
  <c r="Q708" i="5" s="1"/>
  <c r="BB707" i="5"/>
  <c r="AY707" i="5"/>
  <c r="AW707" i="5"/>
  <c r="AV707" i="5"/>
  <c r="AS707" i="5"/>
  <c r="AO707" i="5"/>
  <c r="AL707" i="5"/>
  <c r="AG707" i="5"/>
  <c r="AC707" i="5"/>
  <c r="AB707" i="5"/>
  <c r="AA707" i="5"/>
  <c r="X707" i="5"/>
  <c r="W707" i="5"/>
  <c r="T707" i="5"/>
  <c r="S707" i="5"/>
  <c r="R707" i="5"/>
  <c r="P707" i="5"/>
  <c r="O707" i="5"/>
  <c r="N707" i="5"/>
  <c r="M707" i="5"/>
  <c r="L707" i="5"/>
  <c r="K707" i="5"/>
  <c r="E707" i="5"/>
  <c r="Q707" i="5" s="1"/>
  <c r="BB706" i="5"/>
  <c r="AY706" i="5"/>
  <c r="AW706" i="5"/>
  <c r="AV706" i="5"/>
  <c r="AS706" i="5" s="1"/>
  <c r="AO706" i="5"/>
  <c r="AL706" i="5"/>
  <c r="AG706" i="5"/>
  <c r="AC706" i="5"/>
  <c r="AB706" i="5"/>
  <c r="AA706" i="5"/>
  <c r="X706" i="5"/>
  <c r="Y706" i="5" s="1"/>
  <c r="W706" i="5"/>
  <c r="T706" i="5"/>
  <c r="S706" i="5"/>
  <c r="R706" i="5"/>
  <c r="P706" i="5"/>
  <c r="O706" i="5"/>
  <c r="N706" i="5"/>
  <c r="M706" i="5"/>
  <c r="L706" i="5"/>
  <c r="K706" i="5"/>
  <c r="E706" i="5"/>
  <c r="Q706" i="5" s="1"/>
  <c r="BB705" i="5"/>
  <c r="AY705" i="5"/>
  <c r="AW705" i="5"/>
  <c r="AX705" i="5" s="1"/>
  <c r="AV705" i="5"/>
  <c r="AS705" i="5"/>
  <c r="AO705" i="5"/>
  <c r="AL705" i="5"/>
  <c r="AG705" i="5"/>
  <c r="AC705" i="5"/>
  <c r="AB705" i="5"/>
  <c r="AA705" i="5"/>
  <c r="Y705" i="5"/>
  <c r="X705" i="5"/>
  <c r="Z705" i="5" s="1"/>
  <c r="W705" i="5"/>
  <c r="T705" i="5"/>
  <c r="S705" i="5"/>
  <c r="R705" i="5"/>
  <c r="P705" i="5"/>
  <c r="O705" i="5"/>
  <c r="N705" i="5"/>
  <c r="M705" i="5"/>
  <c r="L705" i="5"/>
  <c r="K705" i="5"/>
  <c r="E705" i="5"/>
  <c r="Q705" i="5" s="1"/>
  <c r="BB704" i="5"/>
  <c r="AY704" i="5"/>
  <c r="AW704" i="5"/>
  <c r="AX704" i="5" s="1"/>
  <c r="AV704" i="5"/>
  <c r="AS704" i="5" s="1"/>
  <c r="AO704" i="5"/>
  <c r="AL704" i="5"/>
  <c r="AG704" i="5"/>
  <c r="AC704" i="5"/>
  <c r="AB704" i="5"/>
  <c r="AA704" i="5"/>
  <c r="X704" i="5"/>
  <c r="Z704" i="5" s="1"/>
  <c r="W704" i="5"/>
  <c r="T704" i="5"/>
  <c r="S704" i="5"/>
  <c r="R704" i="5"/>
  <c r="P704" i="5"/>
  <c r="O704" i="5"/>
  <c r="N704" i="5"/>
  <c r="M704" i="5"/>
  <c r="L704" i="5"/>
  <c r="K704" i="5"/>
  <c r="E704" i="5"/>
  <c r="Q704" i="5" s="1"/>
  <c r="BB703" i="5"/>
  <c r="AY703" i="5"/>
  <c r="AW703" i="5"/>
  <c r="AX703" i="5" s="1"/>
  <c r="AV703" i="5"/>
  <c r="AS703" i="5"/>
  <c r="AO703" i="5"/>
  <c r="AL703" i="5"/>
  <c r="AG703" i="5"/>
  <c r="AC703" i="5"/>
  <c r="AB703" i="5"/>
  <c r="AA703" i="5"/>
  <c r="Z703" i="5"/>
  <c r="X703" i="5"/>
  <c r="Y703" i="5" s="1"/>
  <c r="W703" i="5"/>
  <c r="T703" i="5"/>
  <c r="S703" i="5"/>
  <c r="R703" i="5"/>
  <c r="P703" i="5"/>
  <c r="U703" i="5" s="1"/>
  <c r="O703" i="5"/>
  <c r="N703" i="5"/>
  <c r="M703" i="5"/>
  <c r="L703" i="5"/>
  <c r="K703" i="5"/>
  <c r="E703" i="5"/>
  <c r="Q703" i="5" s="1"/>
  <c r="BB702" i="5"/>
  <c r="AY702" i="5"/>
  <c r="AX702" i="5"/>
  <c r="AW702" i="5"/>
  <c r="AV702" i="5"/>
  <c r="AS702" i="5"/>
  <c r="AO702" i="5"/>
  <c r="AL702" i="5"/>
  <c r="AG702" i="5"/>
  <c r="AC702" i="5"/>
  <c r="AB702" i="5"/>
  <c r="AA702" i="5"/>
  <c r="X702" i="5"/>
  <c r="Z702" i="5" s="1"/>
  <c r="W702" i="5"/>
  <c r="U702" i="5"/>
  <c r="T702" i="5"/>
  <c r="S702" i="5"/>
  <c r="R702" i="5"/>
  <c r="Q702" i="5"/>
  <c r="P702" i="5"/>
  <c r="O702" i="5"/>
  <c r="N702" i="5"/>
  <c r="M702" i="5"/>
  <c r="L702" i="5"/>
  <c r="K702" i="5"/>
  <c r="E702" i="5"/>
  <c r="BB701" i="5"/>
  <c r="AY701" i="5"/>
  <c r="AW701" i="5"/>
  <c r="AV701" i="5"/>
  <c r="AS701" i="5"/>
  <c r="AO701" i="5"/>
  <c r="AL701" i="5"/>
  <c r="AG701" i="5"/>
  <c r="AC701" i="5"/>
  <c r="AB701" i="5"/>
  <c r="AA701" i="5"/>
  <c r="Z701" i="5"/>
  <c r="Y701" i="5"/>
  <c r="X701" i="5"/>
  <c r="W701" i="5"/>
  <c r="T701" i="5"/>
  <c r="S701" i="5"/>
  <c r="R701" i="5"/>
  <c r="P701" i="5"/>
  <c r="O701" i="5"/>
  <c r="N701" i="5"/>
  <c r="U701" i="5" s="1"/>
  <c r="M701" i="5"/>
  <c r="L701" i="5"/>
  <c r="K701" i="5"/>
  <c r="E701" i="5"/>
  <c r="Q701" i="5" s="1"/>
  <c r="BB700" i="5"/>
  <c r="AY700" i="5"/>
  <c r="AW700" i="5"/>
  <c r="AV700" i="5"/>
  <c r="AS700" i="5" s="1"/>
  <c r="AO700" i="5"/>
  <c r="AL700" i="5"/>
  <c r="AG700" i="5"/>
  <c r="AC700" i="5"/>
  <c r="AB700" i="5"/>
  <c r="AA700" i="5"/>
  <c r="X700" i="5"/>
  <c r="Z700" i="5" s="1"/>
  <c r="W700" i="5"/>
  <c r="T700" i="5"/>
  <c r="S700" i="5"/>
  <c r="R700" i="5"/>
  <c r="P700" i="5"/>
  <c r="O700" i="5"/>
  <c r="N700" i="5"/>
  <c r="M700" i="5"/>
  <c r="L700" i="5"/>
  <c r="K700" i="5"/>
  <c r="E700" i="5"/>
  <c r="Q700" i="5" s="1"/>
  <c r="BB699" i="5"/>
  <c r="AY699" i="5"/>
  <c r="AW699" i="5"/>
  <c r="AX699" i="5" s="1"/>
  <c r="AV699" i="5"/>
  <c r="AS699" i="5"/>
  <c r="AO699" i="5"/>
  <c r="AL699" i="5"/>
  <c r="AG699" i="5"/>
  <c r="AC699" i="5"/>
  <c r="AB699" i="5"/>
  <c r="AA699" i="5"/>
  <c r="X699" i="5"/>
  <c r="Z699" i="5" s="1"/>
  <c r="W699" i="5"/>
  <c r="T699" i="5"/>
  <c r="S699" i="5"/>
  <c r="R699" i="5"/>
  <c r="P699" i="5"/>
  <c r="O699" i="5"/>
  <c r="N699" i="5"/>
  <c r="M699" i="5"/>
  <c r="L699" i="5"/>
  <c r="K699" i="5"/>
  <c r="E699" i="5"/>
  <c r="Q699" i="5" s="1"/>
  <c r="BB698" i="5"/>
  <c r="AY698" i="5"/>
  <c r="AW698" i="5"/>
  <c r="AV698" i="5"/>
  <c r="AS698" i="5" s="1"/>
  <c r="AO698" i="5"/>
  <c r="AL698" i="5"/>
  <c r="AG698" i="5"/>
  <c r="AC698" i="5"/>
  <c r="AB698" i="5"/>
  <c r="AA698" i="5"/>
  <c r="X698" i="5"/>
  <c r="W698" i="5"/>
  <c r="T698" i="5"/>
  <c r="S698" i="5"/>
  <c r="R698" i="5"/>
  <c r="P698" i="5"/>
  <c r="O698" i="5"/>
  <c r="N698" i="5"/>
  <c r="M698" i="5"/>
  <c r="L698" i="5"/>
  <c r="K698" i="5"/>
  <c r="E698" i="5"/>
  <c r="Q698" i="5" s="1"/>
  <c r="BB697" i="5"/>
  <c r="AY697" i="5"/>
  <c r="AW697" i="5"/>
  <c r="AX697" i="5" s="1"/>
  <c r="AV697" i="5"/>
  <c r="AS697" i="5" s="1"/>
  <c r="AO697" i="5"/>
  <c r="AL697" i="5"/>
  <c r="AG697" i="5"/>
  <c r="AC697" i="5"/>
  <c r="AB697" i="5"/>
  <c r="AA697" i="5"/>
  <c r="X697" i="5"/>
  <c r="W697" i="5"/>
  <c r="T697" i="5"/>
  <c r="S697" i="5"/>
  <c r="R697" i="5"/>
  <c r="P697" i="5"/>
  <c r="O697" i="5"/>
  <c r="N697" i="5"/>
  <c r="U697" i="5" s="1"/>
  <c r="M697" i="5"/>
  <c r="L697" i="5"/>
  <c r="K697" i="5"/>
  <c r="E697" i="5"/>
  <c r="Q697" i="5" s="1"/>
  <c r="BB696" i="5"/>
  <c r="AY696" i="5"/>
  <c r="AW696" i="5"/>
  <c r="AV696" i="5"/>
  <c r="AO696" i="5"/>
  <c r="AL696" i="5"/>
  <c r="AG696" i="5"/>
  <c r="AC696" i="5"/>
  <c r="AB696" i="5"/>
  <c r="AA696" i="5"/>
  <c r="X696" i="5"/>
  <c r="W696" i="5"/>
  <c r="T696" i="5"/>
  <c r="S696" i="5"/>
  <c r="R696" i="5"/>
  <c r="P696" i="5"/>
  <c r="O696" i="5"/>
  <c r="N696" i="5"/>
  <c r="M696" i="5"/>
  <c r="L696" i="5"/>
  <c r="K696" i="5"/>
  <c r="E696" i="5"/>
  <c r="Q696" i="5" s="1"/>
  <c r="BB695" i="5"/>
  <c r="AY695" i="5"/>
  <c r="AW695" i="5"/>
  <c r="AV695" i="5"/>
  <c r="AS695" i="5"/>
  <c r="AO695" i="5"/>
  <c r="AL695" i="5"/>
  <c r="AG695" i="5"/>
  <c r="AC695" i="5"/>
  <c r="AB695" i="5"/>
  <c r="AA695" i="5"/>
  <c r="Z695" i="5"/>
  <c r="X695" i="5"/>
  <c r="Y695" i="5" s="1"/>
  <c r="W695" i="5"/>
  <c r="T695" i="5"/>
  <c r="S695" i="5"/>
  <c r="R695" i="5"/>
  <c r="P695" i="5"/>
  <c r="O695" i="5"/>
  <c r="N695" i="5"/>
  <c r="M695" i="5"/>
  <c r="L695" i="5"/>
  <c r="K695" i="5"/>
  <c r="E695" i="5"/>
  <c r="Q695" i="5" s="1"/>
  <c r="BB694" i="5"/>
  <c r="AY694" i="5"/>
  <c r="AW694" i="5"/>
  <c r="AV694" i="5"/>
  <c r="AO694" i="5"/>
  <c r="AL694" i="5"/>
  <c r="AG694" i="5"/>
  <c r="AC694" i="5"/>
  <c r="AB694" i="5"/>
  <c r="AA694" i="5"/>
  <c r="Z694" i="5"/>
  <c r="Y694" i="5"/>
  <c r="X694" i="5"/>
  <c r="T694" i="5"/>
  <c r="S694" i="5"/>
  <c r="R694" i="5"/>
  <c r="P694" i="5"/>
  <c r="O694" i="5"/>
  <c r="N694" i="5"/>
  <c r="M694" i="5"/>
  <c r="L694" i="5"/>
  <c r="K694" i="5"/>
  <c r="E694" i="5"/>
  <c r="Q694" i="5" s="1"/>
  <c r="BB693" i="5"/>
  <c r="AY693" i="5"/>
  <c r="AW693" i="5"/>
  <c r="AX693" i="5" s="1"/>
  <c r="AV693" i="5"/>
  <c r="AS693" i="5" s="1"/>
  <c r="AO693" i="5"/>
  <c r="AL693" i="5"/>
  <c r="AG693" i="5"/>
  <c r="AC693" i="5"/>
  <c r="AB693" i="5"/>
  <c r="AA693" i="5"/>
  <c r="X693" i="5"/>
  <c r="W693" i="5"/>
  <c r="U693" i="5"/>
  <c r="T693" i="5"/>
  <c r="S693" i="5"/>
  <c r="R693" i="5"/>
  <c r="Q693" i="5"/>
  <c r="P693" i="5"/>
  <c r="O693" i="5"/>
  <c r="N693" i="5"/>
  <c r="M693" i="5"/>
  <c r="L693" i="5"/>
  <c r="K693" i="5"/>
  <c r="E693" i="5"/>
  <c r="BB692" i="5"/>
  <c r="AY692" i="5"/>
  <c r="AW692" i="5"/>
  <c r="AX692" i="5" s="1"/>
  <c r="AV692" i="5"/>
  <c r="AS692" i="5"/>
  <c r="AO692" i="5"/>
  <c r="AL692" i="5"/>
  <c r="AG692" i="5"/>
  <c r="AC692" i="5"/>
  <c r="AB692" i="5"/>
  <c r="AA692" i="5"/>
  <c r="X692" i="5"/>
  <c r="Z692" i="5" s="1"/>
  <c r="W692" i="5"/>
  <c r="T692" i="5"/>
  <c r="S692" i="5"/>
  <c r="R692" i="5"/>
  <c r="P692" i="5"/>
  <c r="O692" i="5"/>
  <c r="N692" i="5"/>
  <c r="M692" i="5"/>
  <c r="L692" i="5"/>
  <c r="K692" i="5"/>
  <c r="E692" i="5"/>
  <c r="Q692" i="5" s="1"/>
  <c r="BB691" i="5"/>
  <c r="AY691" i="5"/>
  <c r="AW691" i="5"/>
  <c r="AX691" i="5" s="1"/>
  <c r="AV691" i="5"/>
  <c r="AS691" i="5" s="1"/>
  <c r="AO691" i="5"/>
  <c r="AL691" i="5"/>
  <c r="AG691" i="5"/>
  <c r="AC691" i="5"/>
  <c r="AB691" i="5"/>
  <c r="AA691" i="5"/>
  <c r="Y691" i="5"/>
  <c r="X691" i="5"/>
  <c r="Z691" i="5" s="1"/>
  <c r="W691" i="5"/>
  <c r="T691" i="5"/>
  <c r="S691" i="5"/>
  <c r="R691" i="5"/>
  <c r="P691" i="5"/>
  <c r="U691" i="5" s="1"/>
  <c r="O691" i="5"/>
  <c r="N691" i="5"/>
  <c r="M691" i="5"/>
  <c r="L691" i="5"/>
  <c r="K691" i="5"/>
  <c r="E691" i="5"/>
  <c r="Q691" i="5" s="1"/>
  <c r="BB690" i="5"/>
  <c r="AY690" i="5"/>
  <c r="AW690" i="5"/>
  <c r="AV690" i="5"/>
  <c r="AS690" i="5"/>
  <c r="AO690" i="5"/>
  <c r="AL690" i="5"/>
  <c r="AG690" i="5"/>
  <c r="AC690" i="5"/>
  <c r="AB690" i="5"/>
  <c r="AA690" i="5"/>
  <c r="X690" i="5"/>
  <c r="W690" i="5"/>
  <c r="T690" i="5"/>
  <c r="S690" i="5"/>
  <c r="R690" i="5"/>
  <c r="Q690" i="5"/>
  <c r="P690" i="5"/>
  <c r="O690" i="5"/>
  <c r="N690" i="5"/>
  <c r="M690" i="5"/>
  <c r="L690" i="5"/>
  <c r="K690" i="5"/>
  <c r="E690" i="5"/>
  <c r="BB689" i="5"/>
  <c r="AY689" i="5"/>
  <c r="AX689" i="5"/>
  <c r="AW689" i="5"/>
  <c r="AV689" i="5"/>
  <c r="AS689" i="5" s="1"/>
  <c r="AO689" i="5"/>
  <c r="AL689" i="5"/>
  <c r="AG689" i="5"/>
  <c r="AC689" i="5"/>
  <c r="AB689" i="5"/>
  <c r="AA689" i="5"/>
  <c r="X689" i="5"/>
  <c r="Z689" i="5" s="1"/>
  <c r="W689" i="5"/>
  <c r="T689" i="5"/>
  <c r="S689" i="5"/>
  <c r="R689" i="5"/>
  <c r="P689" i="5"/>
  <c r="U689" i="5" s="1"/>
  <c r="O689" i="5"/>
  <c r="N689" i="5"/>
  <c r="M689" i="5"/>
  <c r="L689" i="5"/>
  <c r="K689" i="5"/>
  <c r="E689" i="5"/>
  <c r="Q689" i="5" s="1"/>
  <c r="BB688" i="5"/>
  <c r="AY688" i="5"/>
  <c r="AW688" i="5"/>
  <c r="AV688" i="5"/>
  <c r="AX688" i="5" s="1"/>
  <c r="AO688" i="5"/>
  <c r="AL688" i="5"/>
  <c r="AG688" i="5"/>
  <c r="AC688" i="5"/>
  <c r="AB688" i="5"/>
  <c r="AA688" i="5"/>
  <c r="X688" i="5"/>
  <c r="Z688" i="5" s="1"/>
  <c r="W688" i="5"/>
  <c r="T688" i="5"/>
  <c r="S688" i="5"/>
  <c r="R688" i="5"/>
  <c r="P688" i="5"/>
  <c r="U688" i="5" s="1"/>
  <c r="O688" i="5"/>
  <c r="N688" i="5"/>
  <c r="M688" i="5"/>
  <c r="L688" i="5"/>
  <c r="K688" i="5"/>
  <c r="E688" i="5"/>
  <c r="Q688" i="5" s="1"/>
  <c r="BB687" i="5"/>
  <c r="AY687" i="5"/>
  <c r="AW687" i="5"/>
  <c r="AX687" i="5" s="1"/>
  <c r="AV687" i="5"/>
  <c r="AS687" i="5"/>
  <c r="AO687" i="5"/>
  <c r="AL687" i="5"/>
  <c r="AG687" i="5"/>
  <c r="AC687" i="5"/>
  <c r="AB687" i="5"/>
  <c r="AA687" i="5"/>
  <c r="X687" i="5"/>
  <c r="W687" i="5"/>
  <c r="T687" i="5"/>
  <c r="S687" i="5"/>
  <c r="R687" i="5"/>
  <c r="P687" i="5"/>
  <c r="O687" i="5"/>
  <c r="N687" i="5"/>
  <c r="M687" i="5"/>
  <c r="L687" i="5"/>
  <c r="K687" i="5"/>
  <c r="E687" i="5"/>
  <c r="Q687" i="5" s="1"/>
  <c r="BB686" i="5"/>
  <c r="AY686" i="5"/>
  <c r="AW686" i="5"/>
  <c r="AX686" i="5" s="1"/>
  <c r="AV686" i="5"/>
  <c r="AS686" i="5" s="1"/>
  <c r="AO686" i="5"/>
  <c r="AL686" i="5"/>
  <c r="AG686" i="5"/>
  <c r="AC686" i="5"/>
  <c r="AB686" i="5"/>
  <c r="AA686" i="5"/>
  <c r="X686" i="5"/>
  <c r="W686" i="5"/>
  <c r="T686" i="5"/>
  <c r="S686" i="5"/>
  <c r="R686" i="5"/>
  <c r="Q686" i="5"/>
  <c r="P686" i="5"/>
  <c r="O686" i="5"/>
  <c r="N686" i="5"/>
  <c r="M686" i="5"/>
  <c r="L686" i="5"/>
  <c r="K686" i="5"/>
  <c r="E686" i="5"/>
  <c r="BB685" i="5"/>
  <c r="AY685" i="5"/>
  <c r="AW685" i="5"/>
  <c r="AX685" i="5" s="1"/>
  <c r="AV685" i="5"/>
  <c r="AS685" i="5" s="1"/>
  <c r="AO685" i="5"/>
  <c r="AL685" i="5"/>
  <c r="AG685" i="5"/>
  <c r="AC685" i="5"/>
  <c r="AB685" i="5"/>
  <c r="AA685" i="5"/>
  <c r="Y685" i="5"/>
  <c r="X685" i="5"/>
  <c r="Z685" i="5" s="1"/>
  <c r="W685" i="5"/>
  <c r="T685" i="5"/>
  <c r="S685" i="5"/>
  <c r="R685" i="5"/>
  <c r="P685" i="5"/>
  <c r="O685" i="5"/>
  <c r="N685" i="5"/>
  <c r="M685" i="5"/>
  <c r="L685" i="5"/>
  <c r="K685" i="5"/>
  <c r="E685" i="5"/>
  <c r="Q685" i="5" s="1"/>
  <c r="BB684" i="5"/>
  <c r="AY684" i="5"/>
  <c r="AW684" i="5"/>
  <c r="AX684" i="5" s="1"/>
  <c r="AV684" i="5"/>
  <c r="AS684" i="5"/>
  <c r="AO684" i="5"/>
  <c r="AL684" i="5"/>
  <c r="AG684" i="5"/>
  <c r="AC684" i="5"/>
  <c r="AB684" i="5"/>
  <c r="AA684" i="5"/>
  <c r="X684" i="5"/>
  <c r="Z684" i="5" s="1"/>
  <c r="T684" i="5"/>
  <c r="S684" i="5"/>
  <c r="R684" i="5"/>
  <c r="Q684" i="5"/>
  <c r="P684" i="5"/>
  <c r="O684" i="5"/>
  <c r="N684" i="5"/>
  <c r="M684" i="5"/>
  <c r="L684" i="5"/>
  <c r="K684" i="5"/>
  <c r="E684" i="5"/>
  <c r="BB683" i="5"/>
  <c r="AY683" i="5"/>
  <c r="AW683" i="5"/>
  <c r="AV683" i="5"/>
  <c r="AS683" i="5" s="1"/>
  <c r="AO683" i="5"/>
  <c r="AL683" i="5"/>
  <c r="AG683" i="5"/>
  <c r="AC683" i="5"/>
  <c r="AB683" i="5"/>
  <c r="AA683" i="5"/>
  <c r="Y683" i="5"/>
  <c r="X683" i="5"/>
  <c r="Z683" i="5" s="1"/>
  <c r="W683" i="5"/>
  <c r="U683" i="5"/>
  <c r="T683" i="5"/>
  <c r="S683" i="5"/>
  <c r="R683" i="5"/>
  <c r="Q683" i="5"/>
  <c r="P683" i="5"/>
  <c r="O683" i="5"/>
  <c r="N683" i="5"/>
  <c r="M683" i="5"/>
  <c r="L683" i="5"/>
  <c r="K683" i="5"/>
  <c r="E683" i="5"/>
  <c r="BB682" i="5"/>
  <c r="AY682" i="5"/>
  <c r="AW682" i="5"/>
  <c r="AV682" i="5"/>
  <c r="AS682" i="5" s="1"/>
  <c r="AO682" i="5"/>
  <c r="AL682" i="5"/>
  <c r="AG682" i="5"/>
  <c r="AC682" i="5"/>
  <c r="AB682" i="5"/>
  <c r="AA682" i="5"/>
  <c r="X682" i="5"/>
  <c r="Z682" i="5" s="1"/>
  <c r="W682" i="5"/>
  <c r="T682" i="5"/>
  <c r="S682" i="5"/>
  <c r="R682" i="5"/>
  <c r="Q682" i="5"/>
  <c r="P682" i="5"/>
  <c r="O682" i="5"/>
  <c r="N682" i="5"/>
  <c r="M682" i="5"/>
  <c r="L682" i="5"/>
  <c r="K682" i="5"/>
  <c r="E682" i="5"/>
  <c r="BB681" i="5"/>
  <c r="AY681" i="5"/>
  <c r="AW681" i="5"/>
  <c r="AX681" i="5" s="1"/>
  <c r="AV681" i="5"/>
  <c r="AS681" i="5" s="1"/>
  <c r="AO681" i="5"/>
  <c r="AL681" i="5"/>
  <c r="AG681" i="5"/>
  <c r="AC681" i="5"/>
  <c r="AB681" i="5"/>
  <c r="AA681" i="5"/>
  <c r="X681" i="5"/>
  <c r="Z681" i="5" s="1"/>
  <c r="W681" i="5"/>
  <c r="U681" i="5"/>
  <c r="T681" i="5"/>
  <c r="S681" i="5"/>
  <c r="R681" i="5"/>
  <c r="Q681" i="5"/>
  <c r="P681" i="5"/>
  <c r="O681" i="5"/>
  <c r="N681" i="5"/>
  <c r="M681" i="5"/>
  <c r="L681" i="5"/>
  <c r="K681" i="5"/>
  <c r="E681" i="5"/>
  <c r="BB680" i="5"/>
  <c r="AY680" i="5"/>
  <c r="AW680" i="5"/>
  <c r="AV680" i="5"/>
  <c r="AS680" i="5" s="1"/>
  <c r="AO680" i="5"/>
  <c r="AL680" i="5"/>
  <c r="AG680" i="5"/>
  <c r="AC680" i="5"/>
  <c r="AB680" i="5"/>
  <c r="AA680" i="5"/>
  <c r="Y680" i="5"/>
  <c r="X680" i="5"/>
  <c r="Z680" i="5" s="1"/>
  <c r="W680" i="5"/>
  <c r="T680" i="5"/>
  <c r="S680" i="5"/>
  <c r="R680" i="5"/>
  <c r="P680" i="5"/>
  <c r="O680" i="5"/>
  <c r="N680" i="5"/>
  <c r="M680" i="5"/>
  <c r="L680" i="5"/>
  <c r="K680" i="5"/>
  <c r="E680" i="5"/>
  <c r="Q680" i="5" s="1"/>
  <c r="BB679" i="5"/>
  <c r="AY679" i="5"/>
  <c r="AW679" i="5"/>
  <c r="AX679" i="5" s="1"/>
  <c r="AV679" i="5"/>
  <c r="AS679" i="5"/>
  <c r="AO679" i="5"/>
  <c r="AL679" i="5"/>
  <c r="AG679" i="5"/>
  <c r="AC679" i="5"/>
  <c r="AB679" i="5"/>
  <c r="AA679" i="5"/>
  <c r="Z679" i="5"/>
  <c r="X679" i="5"/>
  <c r="Y679" i="5" s="1"/>
  <c r="W679" i="5"/>
  <c r="T679" i="5"/>
  <c r="S679" i="5"/>
  <c r="R679" i="5"/>
  <c r="P679" i="5"/>
  <c r="U679" i="5" s="1"/>
  <c r="O679" i="5"/>
  <c r="N679" i="5"/>
  <c r="M679" i="5"/>
  <c r="L679" i="5"/>
  <c r="K679" i="5"/>
  <c r="E679" i="5"/>
  <c r="Q679" i="5" s="1"/>
  <c r="BB678" i="5"/>
  <c r="AY678" i="5"/>
  <c r="AW678" i="5"/>
  <c r="AV678" i="5"/>
  <c r="AS678" i="5"/>
  <c r="AO678" i="5"/>
  <c r="AL678" i="5"/>
  <c r="AG678" i="5"/>
  <c r="AC678" i="5"/>
  <c r="AB678" i="5"/>
  <c r="AA678" i="5"/>
  <c r="X678" i="5"/>
  <c r="Z678" i="5" s="1"/>
  <c r="W678" i="5"/>
  <c r="T678" i="5"/>
  <c r="S678" i="5"/>
  <c r="R678" i="5"/>
  <c r="Q678" i="5"/>
  <c r="P678" i="5"/>
  <c r="O678" i="5"/>
  <c r="N678" i="5"/>
  <c r="M678" i="5"/>
  <c r="L678" i="5"/>
  <c r="K678" i="5"/>
  <c r="E678" i="5"/>
  <c r="BB677" i="5"/>
  <c r="AY677" i="5"/>
  <c r="AW677" i="5"/>
  <c r="AX677" i="5" s="1"/>
  <c r="AV677" i="5"/>
  <c r="AS677" i="5" s="1"/>
  <c r="AO677" i="5"/>
  <c r="AL677" i="5"/>
  <c r="AG677" i="5"/>
  <c r="AC677" i="5"/>
  <c r="AB677" i="5"/>
  <c r="AA677" i="5"/>
  <c r="X677" i="5"/>
  <c r="W677" i="5"/>
  <c r="T677" i="5"/>
  <c r="S677" i="5"/>
  <c r="R677" i="5"/>
  <c r="P677" i="5"/>
  <c r="U677" i="5" s="1"/>
  <c r="O677" i="5"/>
  <c r="N677" i="5"/>
  <c r="M677" i="5"/>
  <c r="L677" i="5"/>
  <c r="K677" i="5"/>
  <c r="E677" i="5"/>
  <c r="Q677" i="5" s="1"/>
  <c r="BB676" i="5"/>
  <c r="AY676" i="5"/>
  <c r="AW676" i="5"/>
  <c r="AV676" i="5"/>
  <c r="AS676" i="5"/>
  <c r="AO676" i="5"/>
  <c r="AL676" i="5"/>
  <c r="AG676" i="5"/>
  <c r="AC676" i="5"/>
  <c r="AB676" i="5"/>
  <c r="AA676" i="5"/>
  <c r="Y676" i="5"/>
  <c r="X676" i="5"/>
  <c r="Z676" i="5" s="1"/>
  <c r="W676" i="5"/>
  <c r="T676" i="5"/>
  <c r="S676" i="5"/>
  <c r="R676" i="5"/>
  <c r="P676" i="5"/>
  <c r="U676" i="5" s="1"/>
  <c r="O676" i="5"/>
  <c r="N676" i="5"/>
  <c r="M676" i="5"/>
  <c r="L676" i="5"/>
  <c r="K676" i="5"/>
  <c r="E676" i="5"/>
  <c r="Q676" i="5" s="1"/>
  <c r="BB675" i="5"/>
  <c r="AY675" i="5"/>
  <c r="AW675" i="5"/>
  <c r="AV675" i="5"/>
  <c r="AS675" i="5" s="1"/>
  <c r="AO675" i="5"/>
  <c r="AL675" i="5"/>
  <c r="AG675" i="5"/>
  <c r="AC675" i="5"/>
  <c r="AB675" i="5"/>
  <c r="AA675" i="5"/>
  <c r="Z675" i="5"/>
  <c r="X675" i="5"/>
  <c r="Y675" i="5" s="1"/>
  <c r="W675" i="5"/>
  <c r="T675" i="5"/>
  <c r="S675" i="5"/>
  <c r="R675" i="5"/>
  <c r="P675" i="5"/>
  <c r="O675" i="5"/>
  <c r="N675" i="5"/>
  <c r="M675" i="5"/>
  <c r="L675" i="5"/>
  <c r="K675" i="5"/>
  <c r="E675" i="5"/>
  <c r="Q675" i="5" s="1"/>
  <c r="BB674" i="5"/>
  <c r="AY674" i="5"/>
  <c r="AW674" i="5"/>
  <c r="AV674" i="5"/>
  <c r="AS674" i="5" s="1"/>
  <c r="AO674" i="5"/>
  <c r="AL674" i="5"/>
  <c r="AG674" i="5"/>
  <c r="AC674" i="5"/>
  <c r="AB674" i="5"/>
  <c r="AA674" i="5"/>
  <c r="X674" i="5"/>
  <c r="Z674" i="5" s="1"/>
  <c r="W674" i="5"/>
  <c r="T674" i="5"/>
  <c r="S674" i="5"/>
  <c r="R674" i="5"/>
  <c r="P674" i="5"/>
  <c r="O674" i="5"/>
  <c r="N674" i="5"/>
  <c r="M674" i="5"/>
  <c r="L674" i="5"/>
  <c r="K674" i="5"/>
  <c r="E674" i="5"/>
  <c r="Q674" i="5" s="1"/>
  <c r="BB673" i="5"/>
  <c r="AY673" i="5"/>
  <c r="AW673" i="5"/>
  <c r="AV673" i="5"/>
  <c r="AS673" i="5" s="1"/>
  <c r="AO673" i="5"/>
  <c r="AL673" i="5"/>
  <c r="AG673" i="5"/>
  <c r="AC673" i="5"/>
  <c r="AB673" i="5"/>
  <c r="AA673" i="5"/>
  <c r="X673" i="5"/>
  <c r="Z673" i="5" s="1"/>
  <c r="W673" i="5"/>
  <c r="T673" i="5"/>
  <c r="S673" i="5"/>
  <c r="R673" i="5"/>
  <c r="P673" i="5"/>
  <c r="O673" i="5"/>
  <c r="N673" i="5"/>
  <c r="M673" i="5"/>
  <c r="L673" i="5"/>
  <c r="K673" i="5"/>
  <c r="E673" i="5"/>
  <c r="Q673" i="5" s="1"/>
  <c r="BB672" i="5"/>
  <c r="AY672" i="5"/>
  <c r="AW672" i="5"/>
  <c r="AV672" i="5"/>
  <c r="AS672" i="5" s="1"/>
  <c r="AO672" i="5"/>
  <c r="AL672" i="5"/>
  <c r="AG672" i="5"/>
  <c r="AC672" i="5"/>
  <c r="AB672" i="5"/>
  <c r="AA672" i="5"/>
  <c r="X672" i="5"/>
  <c r="Z672" i="5" s="1"/>
  <c r="W672" i="5"/>
  <c r="T672" i="5"/>
  <c r="S672" i="5"/>
  <c r="R672" i="5"/>
  <c r="Q672" i="5"/>
  <c r="P672" i="5"/>
  <c r="U672" i="5" s="1"/>
  <c r="O672" i="5"/>
  <c r="N672" i="5"/>
  <c r="M672" i="5"/>
  <c r="L672" i="5"/>
  <c r="K672" i="5"/>
  <c r="E672" i="5"/>
  <c r="BB671" i="5"/>
  <c r="AY671" i="5"/>
  <c r="AW671" i="5"/>
  <c r="AX671" i="5" s="1"/>
  <c r="AV671" i="5"/>
  <c r="AS671" i="5" s="1"/>
  <c r="AO671" i="5"/>
  <c r="AL671" i="5"/>
  <c r="AG671" i="5"/>
  <c r="AC671" i="5"/>
  <c r="AB671" i="5"/>
  <c r="AA671" i="5"/>
  <c r="X671" i="5"/>
  <c r="Y671" i="5" s="1"/>
  <c r="W671" i="5"/>
  <c r="U671" i="5"/>
  <c r="T671" i="5"/>
  <c r="S671" i="5"/>
  <c r="R671" i="5"/>
  <c r="P671" i="5"/>
  <c r="O671" i="5"/>
  <c r="N671" i="5"/>
  <c r="M671" i="5"/>
  <c r="L671" i="5"/>
  <c r="K671" i="5"/>
  <c r="E671" i="5"/>
  <c r="Q671" i="5" s="1"/>
  <c r="BB670" i="5"/>
  <c r="AY670" i="5"/>
  <c r="AW670" i="5"/>
  <c r="AX670" i="5" s="1"/>
  <c r="AV670" i="5"/>
  <c r="AS670" i="5" s="1"/>
  <c r="AO670" i="5"/>
  <c r="AL670" i="5"/>
  <c r="AG670" i="5"/>
  <c r="AC670" i="5"/>
  <c r="AB670" i="5"/>
  <c r="AA670" i="5"/>
  <c r="X670" i="5"/>
  <c r="Z670" i="5" s="1"/>
  <c r="W670" i="5"/>
  <c r="T670" i="5"/>
  <c r="S670" i="5"/>
  <c r="R670" i="5"/>
  <c r="Q670" i="5"/>
  <c r="P670" i="5"/>
  <c r="O670" i="5"/>
  <c r="N670" i="5"/>
  <c r="M670" i="5"/>
  <c r="L670" i="5"/>
  <c r="K670" i="5"/>
  <c r="E670" i="5"/>
  <c r="BB669" i="5"/>
  <c r="AY669" i="5"/>
  <c r="AW669" i="5"/>
  <c r="AV669" i="5"/>
  <c r="AS669" i="5" s="1"/>
  <c r="AO669" i="5"/>
  <c r="AL669" i="5"/>
  <c r="AG669" i="5"/>
  <c r="AC669" i="5"/>
  <c r="AB669" i="5"/>
  <c r="AA669" i="5"/>
  <c r="X669" i="5"/>
  <c r="W669" i="5"/>
  <c r="T669" i="5"/>
  <c r="S669" i="5"/>
  <c r="R669" i="5"/>
  <c r="P669" i="5"/>
  <c r="O669" i="5"/>
  <c r="N669" i="5"/>
  <c r="M669" i="5"/>
  <c r="L669" i="5"/>
  <c r="K669" i="5"/>
  <c r="E669" i="5"/>
  <c r="Q669" i="5" s="1"/>
  <c r="BB668" i="5"/>
  <c r="AY668" i="5"/>
  <c r="AW668" i="5"/>
  <c r="AV668" i="5"/>
  <c r="AX668" i="5" s="1"/>
  <c r="AS668" i="5"/>
  <c r="AO668" i="5"/>
  <c r="AL668" i="5"/>
  <c r="AG668" i="5"/>
  <c r="AC668" i="5"/>
  <c r="AB668" i="5"/>
  <c r="AA668" i="5"/>
  <c r="X668" i="5"/>
  <c r="Y668" i="5" s="1"/>
  <c r="W668" i="5"/>
  <c r="T668" i="5"/>
  <c r="S668" i="5"/>
  <c r="R668" i="5"/>
  <c r="P668" i="5"/>
  <c r="U668" i="5" s="1"/>
  <c r="O668" i="5"/>
  <c r="N668" i="5"/>
  <c r="M668" i="5"/>
  <c r="L668" i="5"/>
  <c r="K668" i="5"/>
  <c r="E668" i="5"/>
  <c r="Q668" i="5" s="1"/>
  <c r="BB667" i="5"/>
  <c r="AY667" i="5"/>
  <c r="AW667" i="5"/>
  <c r="AV667" i="5"/>
  <c r="AS667" i="5" s="1"/>
  <c r="AO667" i="5"/>
  <c r="AL667" i="5"/>
  <c r="AG667" i="5"/>
  <c r="AC667" i="5"/>
  <c r="AB667" i="5"/>
  <c r="AA667" i="5"/>
  <c r="X667" i="5"/>
  <c r="Y667" i="5" s="1"/>
  <c r="W667" i="5"/>
  <c r="T667" i="5"/>
  <c r="S667" i="5"/>
  <c r="R667" i="5"/>
  <c r="P667" i="5"/>
  <c r="O667" i="5"/>
  <c r="N667" i="5"/>
  <c r="M667" i="5"/>
  <c r="L667" i="5"/>
  <c r="K667" i="5"/>
  <c r="E667" i="5"/>
  <c r="Q667" i="5" s="1"/>
  <c r="BB666" i="5"/>
  <c r="AY666" i="5"/>
  <c r="AW666" i="5"/>
  <c r="AV666" i="5"/>
  <c r="AS666" i="5"/>
  <c r="AO666" i="5"/>
  <c r="AL666" i="5"/>
  <c r="AG666" i="5"/>
  <c r="AC666" i="5"/>
  <c r="AB666" i="5"/>
  <c r="AA666" i="5"/>
  <c r="X666" i="5"/>
  <c r="Y666" i="5" s="1"/>
  <c r="W666" i="5"/>
  <c r="T666" i="5"/>
  <c r="S666" i="5"/>
  <c r="R666" i="5"/>
  <c r="P666" i="5"/>
  <c r="U666" i="5" s="1"/>
  <c r="O666" i="5"/>
  <c r="N666" i="5"/>
  <c r="M666" i="5"/>
  <c r="L666" i="5"/>
  <c r="K666" i="5"/>
  <c r="E666" i="5"/>
  <c r="Q666" i="5" s="1"/>
  <c r="BB665" i="5"/>
  <c r="AY665" i="5"/>
  <c r="AW665" i="5"/>
  <c r="AX665" i="5" s="1"/>
  <c r="AV665" i="5"/>
  <c r="AS665" i="5"/>
  <c r="AO665" i="5"/>
  <c r="AL665" i="5"/>
  <c r="AG665" i="5"/>
  <c r="AC665" i="5"/>
  <c r="AB665" i="5"/>
  <c r="AA665" i="5"/>
  <c r="X665" i="5"/>
  <c r="Z665" i="5" s="1"/>
  <c r="W665" i="5"/>
  <c r="T665" i="5"/>
  <c r="S665" i="5"/>
  <c r="R665" i="5"/>
  <c r="P665" i="5"/>
  <c r="U665" i="5" s="1"/>
  <c r="O665" i="5"/>
  <c r="N665" i="5"/>
  <c r="M665" i="5"/>
  <c r="L665" i="5"/>
  <c r="K665" i="5"/>
  <c r="E665" i="5"/>
  <c r="Q665" i="5" s="1"/>
  <c r="BB664" i="5"/>
  <c r="AY664" i="5"/>
  <c r="AW664" i="5"/>
  <c r="AV664" i="5"/>
  <c r="AS664" i="5" s="1"/>
  <c r="AO664" i="5"/>
  <c r="AL664" i="5"/>
  <c r="AG664" i="5"/>
  <c r="AC664" i="5"/>
  <c r="AB664" i="5"/>
  <c r="AA664" i="5"/>
  <c r="X664" i="5"/>
  <c r="Z664" i="5" s="1"/>
  <c r="W664" i="5"/>
  <c r="T664" i="5"/>
  <c r="S664" i="5"/>
  <c r="R664" i="5"/>
  <c r="P664" i="5"/>
  <c r="O664" i="5"/>
  <c r="N664" i="5"/>
  <c r="M664" i="5"/>
  <c r="L664" i="5"/>
  <c r="K664" i="5"/>
  <c r="E664" i="5"/>
  <c r="Q664" i="5" s="1"/>
  <c r="BB663" i="5"/>
  <c r="AY663" i="5"/>
  <c r="AW663" i="5"/>
  <c r="AX663" i="5" s="1"/>
  <c r="AV663" i="5"/>
  <c r="AS663" i="5" s="1"/>
  <c r="AO663" i="5"/>
  <c r="AL663" i="5"/>
  <c r="AG663" i="5"/>
  <c r="AC663" i="5"/>
  <c r="AB663" i="5"/>
  <c r="AA663" i="5"/>
  <c r="Z663" i="5"/>
  <c r="Y663" i="5"/>
  <c r="X663" i="5"/>
  <c r="W663" i="5"/>
  <c r="T663" i="5"/>
  <c r="S663" i="5"/>
  <c r="R663" i="5"/>
  <c r="P663" i="5"/>
  <c r="O663" i="5"/>
  <c r="N663" i="5"/>
  <c r="U663" i="5" s="1"/>
  <c r="M663" i="5"/>
  <c r="L663" i="5"/>
  <c r="K663" i="5"/>
  <c r="E663" i="5"/>
  <c r="Q663" i="5" s="1"/>
  <c r="BB662" i="5"/>
  <c r="AY662" i="5"/>
  <c r="AW662" i="5"/>
  <c r="AX662" i="5" s="1"/>
  <c r="AV662" i="5"/>
  <c r="AS662" i="5" s="1"/>
  <c r="AO662" i="5"/>
  <c r="AL662" i="5"/>
  <c r="AG662" i="5"/>
  <c r="AC662" i="5"/>
  <c r="AB662" i="5"/>
  <c r="AA662" i="5"/>
  <c r="X662" i="5"/>
  <c r="Z662" i="5" s="1"/>
  <c r="W662" i="5"/>
  <c r="T662" i="5"/>
  <c r="S662" i="5"/>
  <c r="R662" i="5"/>
  <c r="Q662" i="5"/>
  <c r="P662" i="5"/>
  <c r="O662" i="5"/>
  <c r="N662" i="5"/>
  <c r="M662" i="5"/>
  <c r="L662" i="5"/>
  <c r="K662" i="5"/>
  <c r="E662" i="5"/>
  <c r="BB661" i="5"/>
  <c r="AY661" i="5"/>
  <c r="AW661" i="5"/>
  <c r="AV661" i="5"/>
  <c r="AS661" i="5" s="1"/>
  <c r="AO661" i="5"/>
  <c r="AL661" i="5"/>
  <c r="AG661" i="5"/>
  <c r="AC661" i="5"/>
  <c r="AB661" i="5"/>
  <c r="AA661" i="5"/>
  <c r="X661" i="5"/>
  <c r="W661" i="5"/>
  <c r="T661" i="5"/>
  <c r="S661" i="5"/>
  <c r="R661" i="5"/>
  <c r="Q661" i="5"/>
  <c r="P661" i="5"/>
  <c r="U661" i="5" s="1"/>
  <c r="O661" i="5"/>
  <c r="N661" i="5"/>
  <c r="M661" i="5"/>
  <c r="L661" i="5"/>
  <c r="K661" i="5"/>
  <c r="E661" i="5"/>
  <c r="BB660" i="5"/>
  <c r="AY660" i="5"/>
  <c r="AW660" i="5"/>
  <c r="AV660" i="5"/>
  <c r="AS660" i="5"/>
  <c r="AO660" i="5"/>
  <c r="AL660" i="5"/>
  <c r="AG660" i="5"/>
  <c r="AC660" i="5"/>
  <c r="AB660" i="5"/>
  <c r="AA660" i="5"/>
  <c r="Z660" i="5"/>
  <c r="Y660" i="5"/>
  <c r="X660" i="5"/>
  <c r="W660" i="5"/>
  <c r="U660" i="5"/>
  <c r="T660" i="5"/>
  <c r="S660" i="5"/>
  <c r="R660" i="5"/>
  <c r="P660" i="5"/>
  <c r="O660" i="5"/>
  <c r="N660" i="5"/>
  <c r="M660" i="5"/>
  <c r="L660" i="5"/>
  <c r="K660" i="5"/>
  <c r="E660" i="5"/>
  <c r="Q660" i="5" s="1"/>
  <c r="BB659" i="5"/>
  <c r="AY659" i="5"/>
  <c r="AW659" i="5"/>
  <c r="AV659" i="5"/>
  <c r="AS659" i="5" s="1"/>
  <c r="AO659" i="5"/>
  <c r="AL659" i="5"/>
  <c r="AG659" i="5"/>
  <c r="AC659" i="5"/>
  <c r="AB659" i="5"/>
  <c r="AA659" i="5"/>
  <c r="X659" i="5"/>
  <c r="Z659" i="5" s="1"/>
  <c r="W659" i="5"/>
  <c r="T659" i="5"/>
  <c r="S659" i="5"/>
  <c r="R659" i="5"/>
  <c r="P659" i="5"/>
  <c r="O659" i="5"/>
  <c r="N659" i="5"/>
  <c r="U659" i="5" s="1"/>
  <c r="M659" i="5"/>
  <c r="L659" i="5"/>
  <c r="K659" i="5"/>
  <c r="E659" i="5"/>
  <c r="Q659" i="5" s="1"/>
  <c r="BB658" i="5"/>
  <c r="AY658" i="5"/>
  <c r="AW658" i="5"/>
  <c r="AX658" i="5" s="1"/>
  <c r="AV658" i="5"/>
  <c r="AS658" i="5" s="1"/>
  <c r="AO658" i="5"/>
  <c r="AL658" i="5"/>
  <c r="AG658" i="5"/>
  <c r="AC658" i="5"/>
  <c r="AB658" i="5"/>
  <c r="AA658" i="5"/>
  <c r="X658" i="5"/>
  <c r="Z658" i="5" s="1"/>
  <c r="W658" i="5"/>
  <c r="T658" i="5"/>
  <c r="S658" i="5"/>
  <c r="R658" i="5"/>
  <c r="P658" i="5"/>
  <c r="U658" i="5" s="1"/>
  <c r="O658" i="5"/>
  <c r="N658" i="5"/>
  <c r="M658" i="5"/>
  <c r="L658" i="5"/>
  <c r="K658" i="5"/>
  <c r="E658" i="5"/>
  <c r="Q658" i="5" s="1"/>
  <c r="BB657" i="5"/>
  <c r="AY657" i="5"/>
  <c r="AW657" i="5"/>
  <c r="AV657" i="5"/>
  <c r="AX657" i="5" s="1"/>
  <c r="AS657" i="5"/>
  <c r="AO657" i="5"/>
  <c r="AL657" i="5"/>
  <c r="AG657" i="5"/>
  <c r="AC657" i="5"/>
  <c r="AB657" i="5"/>
  <c r="AA657" i="5"/>
  <c r="Y657" i="5"/>
  <c r="X657" i="5"/>
  <c r="Z657" i="5" s="1"/>
  <c r="W657" i="5"/>
  <c r="T657" i="5"/>
  <c r="S657" i="5"/>
  <c r="R657" i="5"/>
  <c r="P657" i="5"/>
  <c r="U657" i="5" s="1"/>
  <c r="O657" i="5"/>
  <c r="N657" i="5"/>
  <c r="M657" i="5"/>
  <c r="L657" i="5"/>
  <c r="K657" i="5"/>
  <c r="E657" i="5"/>
  <c r="Q657" i="5" s="1"/>
  <c r="BB656" i="5"/>
  <c r="AY656" i="5"/>
  <c r="AW656" i="5"/>
  <c r="AX656" i="5" s="1"/>
  <c r="AV656" i="5"/>
  <c r="AS656" i="5" s="1"/>
  <c r="AO656" i="5"/>
  <c r="AL656" i="5"/>
  <c r="AG656" i="5"/>
  <c r="AC656" i="5"/>
  <c r="AB656" i="5"/>
  <c r="AA656" i="5"/>
  <c r="X656" i="5"/>
  <c r="Z656" i="5" s="1"/>
  <c r="W656" i="5"/>
  <c r="T656" i="5"/>
  <c r="S656" i="5"/>
  <c r="R656" i="5"/>
  <c r="P656" i="5"/>
  <c r="O656" i="5"/>
  <c r="N656" i="5"/>
  <c r="M656" i="5"/>
  <c r="L656" i="5"/>
  <c r="K656" i="5"/>
  <c r="E656" i="5"/>
  <c r="Q656" i="5" s="1"/>
  <c r="BB655" i="5"/>
  <c r="AY655" i="5"/>
  <c r="AW655" i="5"/>
  <c r="AX655" i="5" s="1"/>
  <c r="AV655" i="5"/>
  <c r="AS655" i="5" s="1"/>
  <c r="AO655" i="5"/>
  <c r="AL655" i="5"/>
  <c r="AG655" i="5"/>
  <c r="AC655" i="5"/>
  <c r="AB655" i="5"/>
  <c r="AA655" i="5"/>
  <c r="X655" i="5"/>
  <c r="Y655" i="5" s="1"/>
  <c r="W655" i="5"/>
  <c r="T655" i="5"/>
  <c r="S655" i="5"/>
  <c r="R655" i="5"/>
  <c r="P655" i="5"/>
  <c r="O655" i="5"/>
  <c r="N655" i="5"/>
  <c r="U655" i="5" s="1"/>
  <c r="M655" i="5"/>
  <c r="L655" i="5"/>
  <c r="K655" i="5"/>
  <c r="E655" i="5"/>
  <c r="Q655" i="5" s="1"/>
  <c r="BB654" i="5"/>
  <c r="AY654" i="5"/>
  <c r="AW654" i="5"/>
  <c r="AX654" i="5" s="1"/>
  <c r="AV654" i="5"/>
  <c r="AS654" i="5"/>
  <c r="AO654" i="5"/>
  <c r="AL654" i="5"/>
  <c r="AG654" i="5"/>
  <c r="AC654" i="5"/>
  <c r="AB654" i="5"/>
  <c r="AA654" i="5"/>
  <c r="X654" i="5"/>
  <c r="W654" i="5"/>
  <c r="T654" i="5"/>
  <c r="S654" i="5"/>
  <c r="R654" i="5"/>
  <c r="Q654" i="5"/>
  <c r="P654" i="5"/>
  <c r="O654" i="5"/>
  <c r="N654" i="5"/>
  <c r="M654" i="5"/>
  <c r="L654" i="5"/>
  <c r="K654" i="5"/>
  <c r="E654" i="5"/>
  <c r="BB653" i="5"/>
  <c r="AY653" i="5"/>
  <c r="AW653" i="5"/>
  <c r="AX653" i="5" s="1"/>
  <c r="AV653" i="5"/>
  <c r="AS653" i="5" s="1"/>
  <c r="AO653" i="5"/>
  <c r="AL653" i="5"/>
  <c r="AG653" i="5"/>
  <c r="AC653" i="5"/>
  <c r="AB653" i="5"/>
  <c r="AA653" i="5"/>
  <c r="X653" i="5"/>
  <c r="Z653" i="5" s="1"/>
  <c r="W653" i="5"/>
  <c r="T653" i="5"/>
  <c r="S653" i="5"/>
  <c r="R653" i="5"/>
  <c r="Q653" i="5"/>
  <c r="P653" i="5"/>
  <c r="U653" i="5" s="1"/>
  <c r="O653" i="5"/>
  <c r="N653" i="5"/>
  <c r="M653" i="5"/>
  <c r="L653" i="5"/>
  <c r="K653" i="5"/>
  <c r="E653" i="5"/>
  <c r="BB652" i="5"/>
  <c r="AY652" i="5"/>
  <c r="AW652" i="5"/>
  <c r="AV652" i="5"/>
  <c r="AS652" i="5" s="1"/>
  <c r="AO652" i="5"/>
  <c r="AL652" i="5"/>
  <c r="AG652" i="5"/>
  <c r="AC652" i="5"/>
  <c r="AB652" i="5"/>
  <c r="AA652" i="5"/>
  <c r="X652" i="5"/>
  <c r="Y652" i="5" s="1"/>
  <c r="W652" i="5"/>
  <c r="U652" i="5"/>
  <c r="T652" i="5"/>
  <c r="S652" i="5"/>
  <c r="R652" i="5"/>
  <c r="P652" i="5"/>
  <c r="O652" i="5"/>
  <c r="N652" i="5"/>
  <c r="M652" i="5"/>
  <c r="L652" i="5"/>
  <c r="K652" i="5"/>
  <c r="E652" i="5"/>
  <c r="Q652" i="5" s="1"/>
  <c r="BB651" i="5"/>
  <c r="AY651" i="5"/>
  <c r="AW651" i="5"/>
  <c r="AV651" i="5"/>
  <c r="AS651" i="5" s="1"/>
  <c r="AO651" i="5"/>
  <c r="AL651" i="5"/>
  <c r="AG651" i="5"/>
  <c r="AC651" i="5"/>
  <c r="AB651" i="5"/>
  <c r="AA651" i="5"/>
  <c r="Z651" i="5"/>
  <c r="Y651" i="5"/>
  <c r="X651" i="5"/>
  <c r="W651" i="5"/>
  <c r="T651" i="5"/>
  <c r="S651" i="5"/>
  <c r="R651" i="5"/>
  <c r="P651" i="5"/>
  <c r="U651" i="5" s="1"/>
  <c r="O651" i="5"/>
  <c r="N651" i="5"/>
  <c r="M651" i="5"/>
  <c r="L651" i="5"/>
  <c r="K651" i="5"/>
  <c r="E651" i="5"/>
  <c r="Q651" i="5" s="1"/>
  <c r="BB650" i="5"/>
  <c r="AY650" i="5"/>
  <c r="AW650" i="5"/>
  <c r="AV650" i="5"/>
  <c r="AS650" i="5" s="1"/>
  <c r="AO650" i="5"/>
  <c r="AL650" i="5"/>
  <c r="AG650" i="5"/>
  <c r="AC650" i="5"/>
  <c r="AB650" i="5"/>
  <c r="AA650" i="5"/>
  <c r="X650" i="5"/>
  <c r="Z650" i="5" s="1"/>
  <c r="W650" i="5"/>
  <c r="T650" i="5"/>
  <c r="S650" i="5"/>
  <c r="R650" i="5"/>
  <c r="P650" i="5"/>
  <c r="O650" i="5"/>
  <c r="N650" i="5"/>
  <c r="M650" i="5"/>
  <c r="L650" i="5"/>
  <c r="K650" i="5"/>
  <c r="E650" i="5"/>
  <c r="Q650" i="5" s="1"/>
  <c r="BB649" i="5"/>
  <c r="AY649" i="5"/>
  <c r="AW649" i="5"/>
  <c r="AV649" i="5"/>
  <c r="AS649" i="5"/>
  <c r="AO649" i="5"/>
  <c r="AL649" i="5"/>
  <c r="AG649" i="5"/>
  <c r="AC649" i="5"/>
  <c r="AB649" i="5"/>
  <c r="AA649" i="5"/>
  <c r="X649" i="5"/>
  <c r="Y649" i="5" s="1"/>
  <c r="W649" i="5"/>
  <c r="T649" i="5"/>
  <c r="S649" i="5"/>
  <c r="R649" i="5"/>
  <c r="P649" i="5"/>
  <c r="U649" i="5" s="1"/>
  <c r="O649" i="5"/>
  <c r="N649" i="5"/>
  <c r="M649" i="5"/>
  <c r="L649" i="5"/>
  <c r="K649" i="5"/>
  <c r="E649" i="5"/>
  <c r="Q649" i="5" s="1"/>
  <c r="BB648" i="5"/>
  <c r="AY648" i="5"/>
  <c r="AW648" i="5"/>
  <c r="AV648" i="5"/>
  <c r="AS648" i="5" s="1"/>
  <c r="AO648" i="5"/>
  <c r="AL648" i="5"/>
  <c r="AG648" i="5"/>
  <c r="AC648" i="5"/>
  <c r="AB648" i="5"/>
  <c r="AA648" i="5"/>
  <c r="X648" i="5"/>
  <c r="Z648" i="5" s="1"/>
  <c r="W648" i="5"/>
  <c r="T648" i="5"/>
  <c r="S648" i="5"/>
  <c r="R648" i="5"/>
  <c r="P648" i="5"/>
  <c r="U648" i="5" s="1"/>
  <c r="O648" i="5"/>
  <c r="N648" i="5"/>
  <c r="M648" i="5"/>
  <c r="L648" i="5"/>
  <c r="K648" i="5"/>
  <c r="E648" i="5"/>
  <c r="Q648" i="5" s="1"/>
  <c r="BB647" i="5"/>
  <c r="AY647" i="5"/>
  <c r="AW647" i="5"/>
  <c r="AX647" i="5" s="1"/>
  <c r="AV647" i="5"/>
  <c r="AS647" i="5" s="1"/>
  <c r="AO647" i="5"/>
  <c r="AL647" i="5"/>
  <c r="AG647" i="5"/>
  <c r="AC647" i="5"/>
  <c r="AB647" i="5"/>
  <c r="AA647" i="5"/>
  <c r="Z647" i="5"/>
  <c r="Y647" i="5"/>
  <c r="X647" i="5"/>
  <c r="W647" i="5"/>
  <c r="T647" i="5"/>
  <c r="S647" i="5"/>
  <c r="R647" i="5"/>
  <c r="P647" i="5"/>
  <c r="O647" i="5"/>
  <c r="N647" i="5"/>
  <c r="M647" i="5"/>
  <c r="L647" i="5"/>
  <c r="K647" i="5"/>
  <c r="E647" i="5"/>
  <c r="Q647" i="5" s="1"/>
  <c r="BB646" i="5"/>
  <c r="AY646" i="5"/>
  <c r="AX646" i="5"/>
  <c r="AW646" i="5"/>
  <c r="AV646" i="5"/>
  <c r="AS646" i="5"/>
  <c r="AO646" i="5"/>
  <c r="AL646" i="5"/>
  <c r="AG646" i="5"/>
  <c r="AC646" i="5"/>
  <c r="AB646" i="5"/>
  <c r="AA646" i="5"/>
  <c r="Z646" i="5"/>
  <c r="Y646" i="5"/>
  <c r="X646" i="5"/>
  <c r="W646" i="5"/>
  <c r="T646" i="5"/>
  <c r="S646" i="5"/>
  <c r="R646" i="5"/>
  <c r="P646" i="5"/>
  <c r="O646" i="5"/>
  <c r="N646" i="5"/>
  <c r="M646" i="5"/>
  <c r="L646" i="5"/>
  <c r="K646" i="5"/>
  <c r="E646" i="5"/>
  <c r="Q646" i="5" s="1"/>
  <c r="BB645" i="5"/>
  <c r="AY645" i="5"/>
  <c r="AW645" i="5"/>
  <c r="AV645" i="5"/>
  <c r="AX645" i="5" s="1"/>
  <c r="AS645" i="5"/>
  <c r="AO645" i="5"/>
  <c r="AL645" i="5"/>
  <c r="AG645" i="5"/>
  <c r="AC645" i="5"/>
  <c r="AB645" i="5"/>
  <c r="AA645" i="5"/>
  <c r="X645" i="5"/>
  <c r="Z645" i="5" s="1"/>
  <c r="T645" i="5"/>
  <c r="S645" i="5"/>
  <c r="R645" i="5"/>
  <c r="Q645" i="5"/>
  <c r="P645" i="5"/>
  <c r="O645" i="5"/>
  <c r="N645" i="5"/>
  <c r="M645" i="5"/>
  <c r="L645" i="5"/>
  <c r="K645" i="5"/>
  <c r="E645" i="5"/>
  <c r="BB644" i="5"/>
  <c r="AY644" i="5"/>
  <c r="AW644" i="5"/>
  <c r="AV644" i="5"/>
  <c r="AS644" i="5"/>
  <c r="AO644" i="5"/>
  <c r="AL644" i="5"/>
  <c r="AG644" i="5"/>
  <c r="AC644" i="5"/>
  <c r="AB644" i="5"/>
  <c r="AA644" i="5"/>
  <c r="Z644" i="5"/>
  <c r="Y644" i="5"/>
  <c r="X644" i="5"/>
  <c r="W644" i="5"/>
  <c r="U644" i="5"/>
  <c r="T644" i="5"/>
  <c r="S644" i="5"/>
  <c r="R644" i="5"/>
  <c r="P644" i="5"/>
  <c r="O644" i="5"/>
  <c r="N644" i="5"/>
  <c r="M644" i="5"/>
  <c r="L644" i="5"/>
  <c r="K644" i="5"/>
  <c r="E644" i="5"/>
  <c r="Q644" i="5" s="1"/>
  <c r="BB643" i="5"/>
  <c r="AY643" i="5"/>
  <c r="AW643" i="5"/>
  <c r="AV643" i="5"/>
  <c r="AS643" i="5" s="1"/>
  <c r="AO643" i="5"/>
  <c r="AL643" i="5"/>
  <c r="AG643" i="5"/>
  <c r="AC643" i="5"/>
  <c r="AB643" i="5"/>
  <c r="AA643" i="5"/>
  <c r="Z643" i="5"/>
  <c r="Y643" i="5"/>
  <c r="X643" i="5"/>
  <c r="W643" i="5"/>
  <c r="T643" i="5"/>
  <c r="S643" i="5"/>
  <c r="R643" i="5"/>
  <c r="P643" i="5"/>
  <c r="O643" i="5"/>
  <c r="N643" i="5"/>
  <c r="U643" i="5" s="1"/>
  <c r="M643" i="5"/>
  <c r="L643" i="5"/>
  <c r="K643" i="5"/>
  <c r="E643" i="5"/>
  <c r="Q643" i="5" s="1"/>
  <c r="BB642" i="5"/>
  <c r="AY642" i="5"/>
  <c r="AW642" i="5"/>
  <c r="AX642" i="5" s="1"/>
  <c r="AV642" i="5"/>
  <c r="AS642" i="5" s="1"/>
  <c r="AO642" i="5"/>
  <c r="AL642" i="5"/>
  <c r="AG642" i="5"/>
  <c r="AC642" i="5"/>
  <c r="AB642" i="5"/>
  <c r="AA642" i="5"/>
  <c r="X642" i="5"/>
  <c r="Z642" i="5" s="1"/>
  <c r="W642" i="5"/>
  <c r="T642" i="5"/>
  <c r="S642" i="5"/>
  <c r="R642" i="5"/>
  <c r="Q642" i="5"/>
  <c r="P642" i="5"/>
  <c r="O642" i="5"/>
  <c r="N642" i="5"/>
  <c r="U642" i="5" s="1"/>
  <c r="M642" i="5"/>
  <c r="L642" i="5"/>
  <c r="K642" i="5"/>
  <c r="E642" i="5"/>
  <c r="BB641" i="5"/>
  <c r="AY641" i="5"/>
  <c r="AW641" i="5"/>
  <c r="AX641" i="5" s="1"/>
  <c r="AV641" i="5"/>
  <c r="AS641" i="5" s="1"/>
  <c r="AO641" i="5"/>
  <c r="AL641" i="5"/>
  <c r="AG641" i="5"/>
  <c r="AC641" i="5"/>
  <c r="AB641" i="5"/>
  <c r="AA641" i="5"/>
  <c r="X641" i="5"/>
  <c r="Z641" i="5" s="1"/>
  <c r="W641" i="5"/>
  <c r="T641" i="5"/>
  <c r="S641" i="5"/>
  <c r="R641" i="5"/>
  <c r="P641" i="5"/>
  <c r="U641" i="5" s="1"/>
  <c r="O641" i="5"/>
  <c r="N641" i="5"/>
  <c r="M641" i="5"/>
  <c r="L641" i="5"/>
  <c r="K641" i="5"/>
  <c r="E641" i="5"/>
  <c r="Q641" i="5" s="1"/>
  <c r="BB640" i="5"/>
  <c r="AY640" i="5"/>
  <c r="AW640" i="5"/>
  <c r="AV640" i="5"/>
  <c r="AS640" i="5" s="1"/>
  <c r="AO640" i="5"/>
  <c r="AL640" i="5"/>
  <c r="AG640" i="5"/>
  <c r="AC640" i="5"/>
  <c r="AB640" i="5"/>
  <c r="AA640" i="5"/>
  <c r="X640" i="5"/>
  <c r="Z640" i="5" s="1"/>
  <c r="W640" i="5"/>
  <c r="T640" i="5"/>
  <c r="S640" i="5"/>
  <c r="R640" i="5"/>
  <c r="Q640" i="5"/>
  <c r="P640" i="5"/>
  <c r="O640" i="5"/>
  <c r="N640" i="5"/>
  <c r="M640" i="5"/>
  <c r="L640" i="5"/>
  <c r="K640" i="5"/>
  <c r="E640" i="5"/>
  <c r="BB639" i="5"/>
  <c r="AY639" i="5"/>
  <c r="AW639" i="5"/>
  <c r="AV639" i="5"/>
  <c r="AS639" i="5"/>
  <c r="AO639" i="5"/>
  <c r="AL639" i="5"/>
  <c r="AG639" i="5"/>
  <c r="AC639" i="5"/>
  <c r="AB639" i="5"/>
  <c r="AA639" i="5"/>
  <c r="X639" i="5"/>
  <c r="W639" i="5"/>
  <c r="T639" i="5"/>
  <c r="S639" i="5"/>
  <c r="R639" i="5"/>
  <c r="Q639" i="5"/>
  <c r="P639" i="5"/>
  <c r="O639" i="5"/>
  <c r="N639" i="5"/>
  <c r="M639" i="5"/>
  <c r="L639" i="5"/>
  <c r="K639" i="5"/>
  <c r="E639" i="5"/>
  <c r="BB638" i="5"/>
  <c r="AY638" i="5"/>
  <c r="AX638" i="5"/>
  <c r="AW638" i="5"/>
  <c r="AV638" i="5"/>
  <c r="AS638" i="5"/>
  <c r="AO638" i="5"/>
  <c r="AL638" i="5"/>
  <c r="AG638" i="5"/>
  <c r="AC638" i="5"/>
  <c r="AB638" i="5"/>
  <c r="AA638" i="5"/>
  <c r="X638" i="5"/>
  <c r="W638" i="5"/>
  <c r="U638" i="5"/>
  <c r="T638" i="5"/>
  <c r="S638" i="5"/>
  <c r="R638" i="5"/>
  <c r="Q638" i="5"/>
  <c r="P638" i="5"/>
  <c r="O638" i="5"/>
  <c r="N638" i="5"/>
  <c r="M638" i="5"/>
  <c r="L638" i="5"/>
  <c r="K638" i="5"/>
  <c r="E638" i="5"/>
  <c r="BB637" i="5"/>
  <c r="AY637" i="5"/>
  <c r="AW637" i="5"/>
  <c r="AV637" i="5"/>
  <c r="AO637" i="5"/>
  <c r="AL637" i="5"/>
  <c r="AG637" i="5"/>
  <c r="AC637" i="5"/>
  <c r="AB637" i="5"/>
  <c r="AA637" i="5"/>
  <c r="X637" i="5"/>
  <c r="Y637" i="5" s="1"/>
  <c r="W637" i="5"/>
  <c r="U637" i="5"/>
  <c r="T637" i="5"/>
  <c r="S637" i="5"/>
  <c r="R637" i="5"/>
  <c r="Q637" i="5"/>
  <c r="P637" i="5"/>
  <c r="O637" i="5"/>
  <c r="N637" i="5"/>
  <c r="M637" i="5"/>
  <c r="L637" i="5"/>
  <c r="K637" i="5"/>
  <c r="E637" i="5"/>
  <c r="BB636" i="5"/>
  <c r="AY636" i="5"/>
  <c r="AW636" i="5"/>
  <c r="AV636" i="5"/>
  <c r="AS636" i="5" s="1"/>
  <c r="AO636" i="5"/>
  <c r="AL636" i="5"/>
  <c r="AG636" i="5"/>
  <c r="AC636" i="5"/>
  <c r="AB636" i="5"/>
  <c r="AA636" i="5"/>
  <c r="X636" i="5"/>
  <c r="Y636" i="5" s="1"/>
  <c r="W636" i="5"/>
  <c r="T636" i="5"/>
  <c r="S636" i="5"/>
  <c r="R636" i="5"/>
  <c r="P636" i="5"/>
  <c r="O636" i="5"/>
  <c r="N636" i="5"/>
  <c r="M636" i="5"/>
  <c r="L636" i="5"/>
  <c r="K636" i="5"/>
  <c r="E636" i="5"/>
  <c r="Q636" i="5" s="1"/>
  <c r="BB635" i="5"/>
  <c r="AY635" i="5"/>
  <c r="AX635" i="5"/>
  <c r="AW635" i="5"/>
  <c r="AV635" i="5"/>
  <c r="AS635" i="5" s="1"/>
  <c r="AO635" i="5"/>
  <c r="AL635" i="5"/>
  <c r="AG635" i="5"/>
  <c r="AC635" i="5"/>
  <c r="AB635" i="5"/>
  <c r="AA635" i="5"/>
  <c r="Y635" i="5"/>
  <c r="X635" i="5"/>
  <c r="Z635" i="5" s="1"/>
  <c r="W635" i="5"/>
  <c r="T635" i="5"/>
  <c r="S635" i="5"/>
  <c r="R635" i="5"/>
  <c r="P635" i="5"/>
  <c r="O635" i="5"/>
  <c r="N635" i="5"/>
  <c r="M635" i="5"/>
  <c r="L635" i="5"/>
  <c r="K635" i="5"/>
  <c r="E635" i="5"/>
  <c r="Q635" i="5" s="1"/>
  <c r="BB634" i="5"/>
  <c r="AY634" i="5"/>
  <c r="AW634" i="5"/>
  <c r="AX634" i="5" s="1"/>
  <c r="AV634" i="5"/>
  <c r="AS634" i="5" s="1"/>
  <c r="AO634" i="5"/>
  <c r="AL634" i="5"/>
  <c r="AG634" i="5"/>
  <c r="AC634" i="5"/>
  <c r="AB634" i="5"/>
  <c r="AA634" i="5"/>
  <c r="X634" i="5"/>
  <c r="Y634" i="5" s="1"/>
  <c r="W634" i="5"/>
  <c r="T634" i="5"/>
  <c r="S634" i="5"/>
  <c r="R634" i="5"/>
  <c r="P634" i="5"/>
  <c r="O634" i="5"/>
  <c r="N634" i="5"/>
  <c r="M634" i="5"/>
  <c r="L634" i="5"/>
  <c r="K634" i="5"/>
  <c r="E634" i="5"/>
  <c r="Q634" i="5" s="1"/>
  <c r="BB633" i="5"/>
  <c r="AY633" i="5"/>
  <c r="AW633" i="5"/>
  <c r="AV633" i="5"/>
  <c r="AX633" i="5" s="1"/>
  <c r="AS633" i="5"/>
  <c r="AO633" i="5"/>
  <c r="AL633" i="5"/>
  <c r="AG633" i="5"/>
  <c r="AC633" i="5"/>
  <c r="AB633" i="5"/>
  <c r="AA633" i="5"/>
  <c r="X633" i="5"/>
  <c r="W633" i="5"/>
  <c r="T633" i="5"/>
  <c r="S633" i="5"/>
  <c r="R633" i="5"/>
  <c r="P633" i="5"/>
  <c r="O633" i="5"/>
  <c r="N633" i="5"/>
  <c r="M633" i="5"/>
  <c r="L633" i="5"/>
  <c r="K633" i="5"/>
  <c r="E633" i="5"/>
  <c r="Q633" i="5" s="1"/>
  <c r="BB632" i="5"/>
  <c r="AY632" i="5"/>
  <c r="AW632" i="5"/>
  <c r="AV632" i="5"/>
  <c r="AS632" i="5" s="1"/>
  <c r="AO632" i="5"/>
  <c r="AL632" i="5"/>
  <c r="AG632" i="5"/>
  <c r="AC632" i="5"/>
  <c r="AB632" i="5"/>
  <c r="AA632" i="5"/>
  <c r="X632" i="5"/>
  <c r="Z632" i="5" s="1"/>
  <c r="W632" i="5"/>
  <c r="T632" i="5"/>
  <c r="S632" i="5"/>
  <c r="R632" i="5"/>
  <c r="P632" i="5"/>
  <c r="U632" i="5" s="1"/>
  <c r="O632" i="5"/>
  <c r="N632" i="5"/>
  <c r="M632" i="5"/>
  <c r="L632" i="5"/>
  <c r="K632" i="5"/>
  <c r="E632" i="5"/>
  <c r="Q632" i="5" s="1"/>
  <c r="BB631" i="5"/>
  <c r="AY631" i="5"/>
  <c r="AW631" i="5"/>
  <c r="AX631" i="5" s="1"/>
  <c r="AV631" i="5"/>
  <c r="AS631" i="5" s="1"/>
  <c r="AO631" i="5"/>
  <c r="AL631" i="5"/>
  <c r="AG631" i="5"/>
  <c r="AC631" i="5"/>
  <c r="AB631" i="5"/>
  <c r="AA631" i="5"/>
  <c r="X631" i="5"/>
  <c r="Z631" i="5" s="1"/>
  <c r="W631" i="5"/>
  <c r="T631" i="5"/>
  <c r="S631" i="5"/>
  <c r="R631" i="5"/>
  <c r="Q631" i="5"/>
  <c r="P631" i="5"/>
  <c r="O631" i="5"/>
  <c r="N631" i="5"/>
  <c r="M631" i="5"/>
  <c r="L631" i="5"/>
  <c r="K631" i="5"/>
  <c r="E631" i="5"/>
  <c r="BB630" i="5"/>
  <c r="AY630" i="5"/>
  <c r="AW630" i="5"/>
  <c r="AV630" i="5"/>
  <c r="AS630" i="5" s="1"/>
  <c r="AO630" i="5"/>
  <c r="AL630" i="5"/>
  <c r="AG630" i="5"/>
  <c r="AC630" i="5"/>
  <c r="AB630" i="5"/>
  <c r="AA630" i="5"/>
  <c r="X630" i="5"/>
  <c r="Z630" i="5" s="1"/>
  <c r="W630" i="5"/>
  <c r="U630" i="5"/>
  <c r="T630" i="5"/>
  <c r="S630" i="5"/>
  <c r="R630" i="5"/>
  <c r="P630" i="5"/>
  <c r="O630" i="5"/>
  <c r="N630" i="5"/>
  <c r="M630" i="5"/>
  <c r="L630" i="5"/>
  <c r="K630" i="5"/>
  <c r="E630" i="5"/>
  <c r="Q630" i="5" s="1"/>
  <c r="BB629" i="5"/>
  <c r="AY629" i="5"/>
  <c r="AW629" i="5"/>
  <c r="AV629" i="5"/>
  <c r="AS629" i="5" s="1"/>
  <c r="AO629" i="5"/>
  <c r="AL629" i="5"/>
  <c r="AG629" i="5"/>
  <c r="AC629" i="5"/>
  <c r="AB629" i="5"/>
  <c r="AA629" i="5"/>
  <c r="X629" i="5"/>
  <c r="W629" i="5"/>
  <c r="T629" i="5"/>
  <c r="S629" i="5"/>
  <c r="R629" i="5"/>
  <c r="Q629" i="5"/>
  <c r="P629" i="5"/>
  <c r="O629" i="5"/>
  <c r="N629" i="5"/>
  <c r="M629" i="5"/>
  <c r="L629" i="5"/>
  <c r="K629" i="5"/>
  <c r="E629" i="5"/>
  <c r="BB628" i="5"/>
  <c r="AY628" i="5"/>
  <c r="AW628" i="5"/>
  <c r="AV628" i="5"/>
  <c r="AS628" i="5"/>
  <c r="AO628" i="5"/>
  <c r="AL628" i="5"/>
  <c r="AG628" i="5"/>
  <c r="AC628" i="5"/>
  <c r="AB628" i="5"/>
  <c r="AA628" i="5"/>
  <c r="X628" i="5"/>
  <c r="W628" i="5"/>
  <c r="T628" i="5"/>
  <c r="S628" i="5"/>
  <c r="R628" i="5"/>
  <c r="P628" i="5"/>
  <c r="O628" i="5"/>
  <c r="N628" i="5"/>
  <c r="M628" i="5"/>
  <c r="L628" i="5"/>
  <c r="K628" i="5"/>
  <c r="E628" i="5"/>
  <c r="Q628" i="5" s="1"/>
  <c r="BB627" i="5"/>
  <c r="AY627" i="5"/>
  <c r="AW627" i="5"/>
  <c r="AV627" i="5"/>
  <c r="AS627" i="5" s="1"/>
  <c r="AO627" i="5"/>
  <c r="AL627" i="5"/>
  <c r="AG627" i="5"/>
  <c r="AC627" i="5"/>
  <c r="AB627" i="5"/>
  <c r="AA627" i="5"/>
  <c r="X627" i="5"/>
  <c r="T627" i="5"/>
  <c r="S627" i="5"/>
  <c r="R627" i="5"/>
  <c r="P627" i="5"/>
  <c r="O627" i="5"/>
  <c r="N627" i="5"/>
  <c r="M627" i="5"/>
  <c r="L627" i="5"/>
  <c r="K627" i="5"/>
  <c r="E627" i="5"/>
  <c r="Q627" i="5" s="1"/>
  <c r="BB626" i="5"/>
  <c r="AY626" i="5"/>
  <c r="AW626" i="5"/>
  <c r="AV626" i="5"/>
  <c r="AS626" i="5" s="1"/>
  <c r="AO626" i="5"/>
  <c r="AL626" i="5"/>
  <c r="AG626" i="5"/>
  <c r="AC626" i="5"/>
  <c r="AB626" i="5"/>
  <c r="AA626" i="5"/>
  <c r="X626" i="5"/>
  <c r="Z626" i="5" s="1"/>
  <c r="T626" i="5"/>
  <c r="S626" i="5"/>
  <c r="R626" i="5"/>
  <c r="P626" i="5"/>
  <c r="U626" i="5" s="1"/>
  <c r="O626" i="5"/>
  <c r="N626" i="5"/>
  <c r="M626" i="5"/>
  <c r="L626" i="5"/>
  <c r="K626" i="5"/>
  <c r="E626" i="5"/>
  <c r="Q626" i="5" s="1"/>
  <c r="BB625" i="5"/>
  <c r="AY625" i="5"/>
  <c r="AW625" i="5"/>
  <c r="AV625" i="5"/>
  <c r="AS625" i="5" s="1"/>
  <c r="AO625" i="5"/>
  <c r="AL625" i="5"/>
  <c r="AG625" i="5"/>
  <c r="AC625" i="5"/>
  <c r="AB625" i="5"/>
  <c r="AA625" i="5"/>
  <c r="Y625" i="5"/>
  <c r="X625" i="5"/>
  <c r="Z625" i="5" s="1"/>
  <c r="W625" i="5"/>
  <c r="T625" i="5"/>
  <c r="S625" i="5"/>
  <c r="R625" i="5"/>
  <c r="Q625" i="5"/>
  <c r="P625" i="5"/>
  <c r="U625" i="5" s="1"/>
  <c r="O625" i="5"/>
  <c r="N625" i="5"/>
  <c r="M625" i="5"/>
  <c r="L625" i="5"/>
  <c r="K625" i="5"/>
  <c r="E625" i="5"/>
  <c r="BB624" i="5"/>
  <c r="AY624" i="5"/>
  <c r="AW624" i="5"/>
  <c r="AX624" i="5" s="1"/>
  <c r="AV624" i="5"/>
  <c r="AS624" i="5" s="1"/>
  <c r="AO624" i="5"/>
  <c r="AL624" i="5"/>
  <c r="AG624" i="5"/>
  <c r="AC624" i="5"/>
  <c r="AB624" i="5"/>
  <c r="AA624" i="5"/>
  <c r="X624" i="5"/>
  <c r="W624" i="5"/>
  <c r="T624" i="5"/>
  <c r="S624" i="5"/>
  <c r="R624" i="5"/>
  <c r="Q624" i="5"/>
  <c r="P624" i="5"/>
  <c r="O624" i="5"/>
  <c r="N624" i="5"/>
  <c r="M624" i="5"/>
  <c r="L624" i="5"/>
  <c r="K624" i="5"/>
  <c r="E624" i="5"/>
  <c r="BB623" i="5"/>
  <c r="AY623" i="5"/>
  <c r="AW623" i="5"/>
  <c r="AV623" i="5"/>
  <c r="AX623" i="5" s="1"/>
  <c r="AS623" i="5"/>
  <c r="AO623" i="5"/>
  <c r="AL623" i="5"/>
  <c r="AG623" i="5"/>
  <c r="AC623" i="5"/>
  <c r="AB623" i="5"/>
  <c r="AA623" i="5"/>
  <c r="X623" i="5"/>
  <c r="W623" i="5"/>
  <c r="T623" i="5"/>
  <c r="S623" i="5"/>
  <c r="R623" i="5"/>
  <c r="Q623" i="5"/>
  <c r="P623" i="5"/>
  <c r="O623" i="5"/>
  <c r="N623" i="5"/>
  <c r="M623" i="5"/>
  <c r="L623" i="5"/>
  <c r="K623" i="5"/>
  <c r="E623" i="5"/>
  <c r="BB622" i="5"/>
  <c r="AY622" i="5"/>
  <c r="AW622" i="5"/>
  <c r="AV622" i="5"/>
  <c r="AS622" i="5" s="1"/>
  <c r="AO622" i="5"/>
  <c r="AL622" i="5"/>
  <c r="AG622" i="5"/>
  <c r="AC622" i="5"/>
  <c r="AB622" i="5"/>
  <c r="AA622" i="5"/>
  <c r="Z622" i="5"/>
  <c r="X622" i="5"/>
  <c r="Y622" i="5" s="1"/>
  <c r="W622" i="5"/>
  <c r="U622" i="5"/>
  <c r="T622" i="5"/>
  <c r="S622" i="5"/>
  <c r="R622" i="5"/>
  <c r="Q622" i="5"/>
  <c r="P622" i="5"/>
  <c r="O622" i="5"/>
  <c r="N622" i="5"/>
  <c r="M622" i="5"/>
  <c r="L622" i="5"/>
  <c r="K622" i="5"/>
  <c r="E622" i="5"/>
  <c r="BB621" i="5"/>
  <c r="AY621" i="5"/>
  <c r="AW621" i="5"/>
  <c r="AV621" i="5"/>
  <c r="AO621" i="5"/>
  <c r="AL621" i="5"/>
  <c r="AG621" i="5"/>
  <c r="AC621" i="5"/>
  <c r="AB621" i="5"/>
  <c r="AA621" i="5"/>
  <c r="Z621" i="5"/>
  <c r="X621" i="5"/>
  <c r="Y621" i="5" s="1"/>
  <c r="W621" i="5"/>
  <c r="T621" i="5"/>
  <c r="S621" i="5"/>
  <c r="R621" i="5"/>
  <c r="P621" i="5"/>
  <c r="O621" i="5"/>
  <c r="N621" i="5"/>
  <c r="M621" i="5"/>
  <c r="L621" i="5"/>
  <c r="K621" i="5"/>
  <c r="E621" i="5"/>
  <c r="Q621" i="5" s="1"/>
  <c r="BB620" i="5"/>
  <c r="AY620" i="5"/>
  <c r="AW620" i="5"/>
  <c r="AX620" i="5" s="1"/>
  <c r="AV620" i="5"/>
  <c r="AS620" i="5"/>
  <c r="AO620" i="5"/>
  <c r="AL620" i="5"/>
  <c r="AG620" i="5"/>
  <c r="AC620" i="5"/>
  <c r="AB620" i="5"/>
  <c r="AA620" i="5"/>
  <c r="Y620" i="5"/>
  <c r="X620" i="5"/>
  <c r="Z620" i="5" s="1"/>
  <c r="W620" i="5"/>
  <c r="T620" i="5"/>
  <c r="S620" i="5"/>
  <c r="R620" i="5"/>
  <c r="P620" i="5"/>
  <c r="O620" i="5"/>
  <c r="N620" i="5"/>
  <c r="M620" i="5"/>
  <c r="L620" i="5"/>
  <c r="K620" i="5"/>
  <c r="E620" i="5"/>
  <c r="Q620" i="5" s="1"/>
  <c r="BB619" i="5"/>
  <c r="AY619" i="5"/>
  <c r="AW619" i="5"/>
  <c r="AX619" i="5" s="1"/>
  <c r="AV619" i="5"/>
  <c r="AS619" i="5"/>
  <c r="AO619" i="5"/>
  <c r="AL619" i="5"/>
  <c r="AG619" i="5"/>
  <c r="AC619" i="5"/>
  <c r="AB619" i="5"/>
  <c r="AA619" i="5"/>
  <c r="X619" i="5"/>
  <c r="Y619" i="5" s="1"/>
  <c r="W619" i="5"/>
  <c r="T619" i="5"/>
  <c r="S619" i="5"/>
  <c r="R619" i="5"/>
  <c r="P619" i="5"/>
  <c r="U619" i="5" s="1"/>
  <c r="O619" i="5"/>
  <c r="N619" i="5"/>
  <c r="M619" i="5"/>
  <c r="L619" i="5"/>
  <c r="K619" i="5"/>
  <c r="E619" i="5"/>
  <c r="Q619" i="5" s="1"/>
  <c r="BB618" i="5"/>
  <c r="AY618" i="5"/>
  <c r="AW618" i="5"/>
  <c r="AV618" i="5"/>
  <c r="AS618" i="5"/>
  <c r="AO618" i="5"/>
  <c r="AL618" i="5"/>
  <c r="AG618" i="5"/>
  <c r="AC618" i="5"/>
  <c r="AB618" i="5"/>
  <c r="AA618" i="5"/>
  <c r="X618" i="5"/>
  <c r="Y618" i="5" s="1"/>
  <c r="W618" i="5"/>
  <c r="U618" i="5"/>
  <c r="T618" i="5"/>
  <c r="S618" i="5"/>
  <c r="R618" i="5"/>
  <c r="P618" i="5"/>
  <c r="O618" i="5"/>
  <c r="N618" i="5"/>
  <c r="M618" i="5"/>
  <c r="L618" i="5"/>
  <c r="K618" i="5"/>
  <c r="E618" i="5"/>
  <c r="Q618" i="5" s="1"/>
  <c r="BB617" i="5"/>
  <c r="AY617" i="5"/>
  <c r="AX617" i="5"/>
  <c r="AW617" i="5"/>
  <c r="AV617" i="5"/>
  <c r="AS617" i="5"/>
  <c r="AO617" i="5"/>
  <c r="AL617" i="5"/>
  <c r="AG617" i="5"/>
  <c r="AC617" i="5"/>
  <c r="AB617" i="5"/>
  <c r="AA617" i="5"/>
  <c r="Y617" i="5"/>
  <c r="X617" i="5"/>
  <c r="Z617" i="5" s="1"/>
  <c r="W617" i="5"/>
  <c r="T617" i="5"/>
  <c r="S617" i="5"/>
  <c r="R617" i="5"/>
  <c r="P617" i="5"/>
  <c r="O617" i="5"/>
  <c r="N617" i="5"/>
  <c r="M617" i="5"/>
  <c r="L617" i="5"/>
  <c r="K617" i="5"/>
  <c r="E617" i="5"/>
  <c r="Q617" i="5" s="1"/>
  <c r="BB616" i="5"/>
  <c r="AY616" i="5"/>
  <c r="AW616" i="5"/>
  <c r="AV616" i="5"/>
  <c r="AS616" i="5" s="1"/>
  <c r="AO616" i="5"/>
  <c r="AL616" i="5"/>
  <c r="AG616" i="5"/>
  <c r="AC616" i="5"/>
  <c r="AB616" i="5"/>
  <c r="AA616" i="5"/>
  <c r="X616" i="5"/>
  <c r="Z616" i="5" s="1"/>
  <c r="W616" i="5"/>
  <c r="T616" i="5"/>
  <c r="S616" i="5"/>
  <c r="R616" i="5"/>
  <c r="Q616" i="5"/>
  <c r="P616" i="5"/>
  <c r="O616" i="5"/>
  <c r="N616" i="5"/>
  <c r="M616" i="5"/>
  <c r="L616" i="5"/>
  <c r="K616" i="5"/>
  <c r="E616" i="5"/>
  <c r="BB615" i="5"/>
  <c r="AY615" i="5"/>
  <c r="AW615" i="5"/>
  <c r="AX615" i="5" s="1"/>
  <c r="AV615" i="5"/>
  <c r="AS615" i="5" s="1"/>
  <c r="AO615" i="5"/>
  <c r="AL615" i="5"/>
  <c r="AG615" i="5"/>
  <c r="AC615" i="5"/>
  <c r="AB615" i="5"/>
  <c r="AA615" i="5"/>
  <c r="X615" i="5"/>
  <c r="Z615" i="5" s="1"/>
  <c r="W615" i="5"/>
  <c r="T615" i="5"/>
  <c r="S615" i="5"/>
  <c r="R615" i="5"/>
  <c r="Q615" i="5"/>
  <c r="P615" i="5"/>
  <c r="O615" i="5"/>
  <c r="N615" i="5"/>
  <c r="M615" i="5"/>
  <c r="L615" i="5"/>
  <c r="K615" i="5"/>
  <c r="E615" i="5"/>
  <c r="BB614" i="5"/>
  <c r="AY614" i="5"/>
  <c r="AW614" i="5"/>
  <c r="AV614" i="5"/>
  <c r="AS614" i="5" s="1"/>
  <c r="AO614" i="5"/>
  <c r="AL614" i="5"/>
  <c r="AG614" i="5"/>
  <c r="AC614" i="5"/>
  <c r="AB614" i="5"/>
  <c r="AA614" i="5"/>
  <c r="X614" i="5"/>
  <c r="W614" i="5"/>
  <c r="T614" i="5"/>
  <c r="S614" i="5"/>
  <c r="R614" i="5"/>
  <c r="Q614" i="5"/>
  <c r="P614" i="5"/>
  <c r="U614" i="5" s="1"/>
  <c r="O614" i="5"/>
  <c r="N614" i="5"/>
  <c r="M614" i="5"/>
  <c r="L614" i="5"/>
  <c r="K614" i="5"/>
  <c r="E614" i="5"/>
  <c r="BB613" i="5"/>
  <c r="AY613" i="5"/>
  <c r="AW613" i="5"/>
  <c r="AX613" i="5" s="1"/>
  <c r="AV613" i="5"/>
  <c r="AS613" i="5" s="1"/>
  <c r="AO613" i="5"/>
  <c r="AL613" i="5"/>
  <c r="AG613" i="5"/>
  <c r="AC613" i="5"/>
  <c r="AB613" i="5"/>
  <c r="AA613" i="5"/>
  <c r="X613" i="5"/>
  <c r="W613" i="5"/>
  <c r="T613" i="5"/>
  <c r="S613" i="5"/>
  <c r="R613" i="5"/>
  <c r="Q613" i="5"/>
  <c r="P613" i="5"/>
  <c r="O613" i="5"/>
  <c r="N613" i="5"/>
  <c r="M613" i="5"/>
  <c r="L613" i="5"/>
  <c r="K613" i="5"/>
  <c r="E613" i="5"/>
  <c r="BB612" i="5"/>
  <c r="AY612" i="5"/>
  <c r="AW612" i="5"/>
  <c r="AX612" i="5" s="1"/>
  <c r="AV612" i="5"/>
  <c r="AS612" i="5" s="1"/>
  <c r="AO612" i="5"/>
  <c r="AL612" i="5"/>
  <c r="AG612" i="5"/>
  <c r="AC612" i="5"/>
  <c r="AB612" i="5"/>
  <c r="AA612" i="5"/>
  <c r="X612" i="5"/>
  <c r="W612" i="5"/>
  <c r="U612" i="5"/>
  <c r="T612" i="5"/>
  <c r="S612" i="5"/>
  <c r="R612" i="5"/>
  <c r="P612" i="5"/>
  <c r="O612" i="5"/>
  <c r="N612" i="5"/>
  <c r="M612" i="5"/>
  <c r="L612" i="5"/>
  <c r="K612" i="5"/>
  <c r="E612" i="5"/>
  <c r="Q612" i="5" s="1"/>
  <c r="BB611" i="5"/>
  <c r="AY611" i="5"/>
  <c r="AW611" i="5"/>
  <c r="AX611" i="5" s="1"/>
  <c r="AV611" i="5"/>
  <c r="AS611" i="5" s="1"/>
  <c r="AO611" i="5"/>
  <c r="AL611" i="5"/>
  <c r="AG611" i="5"/>
  <c r="AC611" i="5"/>
  <c r="AB611" i="5"/>
  <c r="AA611" i="5"/>
  <c r="X611" i="5"/>
  <c r="Z611" i="5" s="1"/>
  <c r="U611" i="5"/>
  <c r="T611" i="5"/>
  <c r="S611" i="5"/>
  <c r="R611" i="5"/>
  <c r="P611" i="5"/>
  <c r="O611" i="5"/>
  <c r="N611" i="5"/>
  <c r="M611" i="5"/>
  <c r="L611" i="5"/>
  <c r="K611" i="5"/>
  <c r="E611" i="5"/>
  <c r="Q611" i="5" s="1"/>
  <c r="BB610" i="5"/>
  <c r="AY610" i="5"/>
  <c r="AW610" i="5"/>
  <c r="AX610" i="5" s="1"/>
  <c r="AV610" i="5"/>
  <c r="AS610" i="5"/>
  <c r="AO610" i="5"/>
  <c r="AL610" i="5"/>
  <c r="AG610" i="5"/>
  <c r="AC610" i="5"/>
  <c r="AB610" i="5"/>
  <c r="AA610" i="5"/>
  <c r="Z610" i="5"/>
  <c r="Y610" i="5"/>
  <c r="X610" i="5"/>
  <c r="W610" i="5"/>
  <c r="U610" i="5"/>
  <c r="T610" i="5"/>
  <c r="S610" i="5"/>
  <c r="R610" i="5"/>
  <c r="P610" i="5"/>
  <c r="O610" i="5"/>
  <c r="N610" i="5"/>
  <c r="M610" i="5"/>
  <c r="L610" i="5"/>
  <c r="K610" i="5"/>
  <c r="E610" i="5"/>
  <c r="Q610" i="5" s="1"/>
  <c r="BB609" i="5"/>
  <c r="AY609" i="5"/>
  <c r="AW609" i="5"/>
  <c r="AX609" i="5" s="1"/>
  <c r="AV609" i="5"/>
  <c r="AS609" i="5"/>
  <c r="AO609" i="5"/>
  <c r="AL609" i="5"/>
  <c r="AG609" i="5"/>
  <c r="AC609" i="5"/>
  <c r="AB609" i="5"/>
  <c r="AA609" i="5"/>
  <c r="X609" i="5"/>
  <c r="W609" i="5"/>
  <c r="T609" i="5"/>
  <c r="S609" i="5"/>
  <c r="R609" i="5"/>
  <c r="P609" i="5"/>
  <c r="O609" i="5"/>
  <c r="N609" i="5"/>
  <c r="M609" i="5"/>
  <c r="L609" i="5"/>
  <c r="K609" i="5"/>
  <c r="E609" i="5"/>
  <c r="Q609" i="5" s="1"/>
  <c r="BB608" i="5"/>
  <c r="AY608" i="5"/>
  <c r="AW608" i="5"/>
  <c r="AV608" i="5"/>
  <c r="AS608" i="5" s="1"/>
  <c r="AO608" i="5"/>
  <c r="AL608" i="5"/>
  <c r="AG608" i="5"/>
  <c r="AC608" i="5"/>
  <c r="AB608" i="5"/>
  <c r="AA608" i="5"/>
  <c r="Z608" i="5"/>
  <c r="Y608" i="5"/>
  <c r="X608" i="5"/>
  <c r="W608" i="5"/>
  <c r="T608" i="5"/>
  <c r="S608" i="5"/>
  <c r="R608" i="5"/>
  <c r="P608" i="5"/>
  <c r="O608" i="5"/>
  <c r="N608" i="5"/>
  <c r="M608" i="5"/>
  <c r="L608" i="5"/>
  <c r="K608" i="5"/>
  <c r="E608" i="5"/>
  <c r="Q608" i="5" s="1"/>
  <c r="BB607" i="5"/>
  <c r="AY607" i="5"/>
  <c r="AW607" i="5"/>
  <c r="AV607" i="5"/>
  <c r="AX607" i="5" s="1"/>
  <c r="AS607" i="5"/>
  <c r="AO607" i="5"/>
  <c r="AL607" i="5"/>
  <c r="AG607" i="5"/>
  <c r="AC607" i="5"/>
  <c r="AB607" i="5"/>
  <c r="AA607" i="5"/>
  <c r="X607" i="5"/>
  <c r="Z607" i="5" s="1"/>
  <c r="W607" i="5"/>
  <c r="T607" i="5"/>
  <c r="S607" i="5"/>
  <c r="R607" i="5"/>
  <c r="Q607" i="5"/>
  <c r="P607" i="5"/>
  <c r="O607" i="5"/>
  <c r="N607" i="5"/>
  <c r="U607" i="5" s="1"/>
  <c r="M607" i="5"/>
  <c r="L607" i="5"/>
  <c r="K607" i="5"/>
  <c r="E607" i="5"/>
  <c r="BB606" i="5"/>
  <c r="AY606" i="5"/>
  <c r="AW606" i="5"/>
  <c r="AV606" i="5"/>
  <c r="AS606" i="5" s="1"/>
  <c r="AO606" i="5"/>
  <c r="AL606" i="5"/>
  <c r="AG606" i="5"/>
  <c r="AC606" i="5"/>
  <c r="AB606" i="5"/>
  <c r="AA606" i="5"/>
  <c r="X606" i="5"/>
  <c r="W606" i="5"/>
  <c r="T606" i="5"/>
  <c r="S606" i="5"/>
  <c r="R606" i="5"/>
  <c r="P606" i="5"/>
  <c r="O606" i="5"/>
  <c r="N606" i="5"/>
  <c r="M606" i="5"/>
  <c r="L606" i="5"/>
  <c r="K606" i="5"/>
  <c r="E606" i="5"/>
  <c r="Q606" i="5" s="1"/>
  <c r="BB605" i="5"/>
  <c r="AY605" i="5"/>
  <c r="AW605" i="5"/>
  <c r="AV605" i="5"/>
  <c r="AO605" i="5"/>
  <c r="AL605" i="5"/>
  <c r="AG605" i="5"/>
  <c r="AC605" i="5"/>
  <c r="AB605" i="5"/>
  <c r="AA605" i="5"/>
  <c r="X605" i="5"/>
  <c r="Z605" i="5" s="1"/>
  <c r="W605" i="5"/>
  <c r="T605" i="5"/>
  <c r="S605" i="5"/>
  <c r="R605" i="5"/>
  <c r="P605" i="5"/>
  <c r="O605" i="5"/>
  <c r="N605" i="5"/>
  <c r="M605" i="5"/>
  <c r="L605" i="5"/>
  <c r="K605" i="5"/>
  <c r="E605" i="5"/>
  <c r="Q605" i="5" s="1"/>
  <c r="BB604" i="5"/>
  <c r="AY604" i="5"/>
  <c r="AW604" i="5"/>
  <c r="AX604" i="5" s="1"/>
  <c r="AV604" i="5"/>
  <c r="AS604" i="5" s="1"/>
  <c r="AO604" i="5"/>
  <c r="AL604" i="5"/>
  <c r="AG604" i="5"/>
  <c r="AC604" i="5"/>
  <c r="AB604" i="5"/>
  <c r="AA604" i="5"/>
  <c r="X604" i="5"/>
  <c r="Z604" i="5" s="1"/>
  <c r="W604" i="5"/>
  <c r="T604" i="5"/>
  <c r="S604" i="5"/>
  <c r="R604" i="5"/>
  <c r="P604" i="5"/>
  <c r="U604" i="5" s="1"/>
  <c r="O604" i="5"/>
  <c r="N604" i="5"/>
  <c r="M604" i="5"/>
  <c r="L604" i="5"/>
  <c r="K604" i="5"/>
  <c r="E604" i="5"/>
  <c r="Q604" i="5" s="1"/>
  <c r="BB603" i="5"/>
  <c r="AY603" i="5"/>
  <c r="AW603" i="5"/>
  <c r="AX603" i="5" s="1"/>
  <c r="AV603" i="5"/>
  <c r="AS603" i="5" s="1"/>
  <c r="AO603" i="5"/>
  <c r="AL603" i="5"/>
  <c r="AG603" i="5"/>
  <c r="AC603" i="5"/>
  <c r="AB603" i="5"/>
  <c r="AA603" i="5"/>
  <c r="Z603" i="5"/>
  <c r="Y603" i="5"/>
  <c r="X603" i="5"/>
  <c r="W603" i="5"/>
  <c r="T603" i="5"/>
  <c r="S603" i="5"/>
  <c r="R603" i="5"/>
  <c r="P603" i="5"/>
  <c r="U603" i="5" s="1"/>
  <c r="O603" i="5"/>
  <c r="N603" i="5"/>
  <c r="M603" i="5"/>
  <c r="L603" i="5"/>
  <c r="K603" i="5"/>
  <c r="E603" i="5"/>
  <c r="Q603" i="5" s="1"/>
  <c r="BB602" i="5"/>
  <c r="AY602" i="5"/>
  <c r="AW602" i="5"/>
  <c r="AV602" i="5"/>
  <c r="AS602" i="5" s="1"/>
  <c r="AO602" i="5"/>
  <c r="AL602" i="5"/>
  <c r="AG602" i="5"/>
  <c r="AC602" i="5"/>
  <c r="AB602" i="5"/>
  <c r="AA602" i="5"/>
  <c r="Z602" i="5"/>
  <c r="X602" i="5"/>
  <c r="Y602" i="5" s="1"/>
  <c r="W602" i="5"/>
  <c r="T602" i="5"/>
  <c r="S602" i="5"/>
  <c r="R602" i="5"/>
  <c r="P602" i="5"/>
  <c r="O602" i="5"/>
  <c r="N602" i="5"/>
  <c r="M602" i="5"/>
  <c r="L602" i="5"/>
  <c r="K602" i="5"/>
  <c r="E602" i="5"/>
  <c r="Q602" i="5" s="1"/>
  <c r="BB601" i="5"/>
  <c r="AY601" i="5"/>
  <c r="AW601" i="5"/>
  <c r="AX601" i="5" s="1"/>
  <c r="AV601" i="5"/>
  <c r="AS601" i="5" s="1"/>
  <c r="AO601" i="5"/>
  <c r="AL601" i="5"/>
  <c r="AG601" i="5"/>
  <c r="AC601" i="5"/>
  <c r="AB601" i="5"/>
  <c r="AA601" i="5"/>
  <c r="X601" i="5"/>
  <c r="Z601" i="5" s="1"/>
  <c r="W601" i="5"/>
  <c r="T601" i="5"/>
  <c r="S601" i="5"/>
  <c r="R601" i="5"/>
  <c r="P601" i="5"/>
  <c r="O601" i="5"/>
  <c r="N601" i="5"/>
  <c r="M601" i="5"/>
  <c r="L601" i="5"/>
  <c r="K601" i="5"/>
  <c r="E601" i="5"/>
  <c r="Q601" i="5" s="1"/>
  <c r="BB600" i="5"/>
  <c r="AY600" i="5"/>
  <c r="AW600" i="5"/>
  <c r="AX600" i="5" s="1"/>
  <c r="AV600" i="5"/>
  <c r="AS600" i="5" s="1"/>
  <c r="AO600" i="5"/>
  <c r="AL600" i="5"/>
  <c r="AG600" i="5"/>
  <c r="AC600" i="5"/>
  <c r="AB600" i="5"/>
  <c r="AA600" i="5"/>
  <c r="Y600" i="5"/>
  <c r="X600" i="5"/>
  <c r="Z600" i="5" s="1"/>
  <c r="W600" i="5"/>
  <c r="T600" i="5"/>
  <c r="S600" i="5"/>
  <c r="R600" i="5"/>
  <c r="P600" i="5"/>
  <c r="U600" i="5" s="1"/>
  <c r="O600" i="5"/>
  <c r="N600" i="5"/>
  <c r="M600" i="5"/>
  <c r="L600" i="5"/>
  <c r="K600" i="5"/>
  <c r="E600" i="5"/>
  <c r="Q600" i="5" s="1"/>
  <c r="BB599" i="5"/>
  <c r="AY599" i="5"/>
  <c r="AW599" i="5"/>
  <c r="AX599" i="5" s="1"/>
  <c r="AV599" i="5"/>
  <c r="AS599" i="5" s="1"/>
  <c r="AO599" i="5"/>
  <c r="AL599" i="5"/>
  <c r="AG599" i="5"/>
  <c r="AC599" i="5"/>
  <c r="AB599" i="5"/>
  <c r="AA599" i="5"/>
  <c r="Z599" i="5"/>
  <c r="Y599" i="5"/>
  <c r="X599" i="5"/>
  <c r="W599" i="5"/>
  <c r="U599" i="5"/>
  <c r="T599" i="5"/>
  <c r="S599" i="5"/>
  <c r="R599" i="5"/>
  <c r="P599" i="5"/>
  <c r="O599" i="5"/>
  <c r="N599" i="5"/>
  <c r="M599" i="5"/>
  <c r="L599" i="5"/>
  <c r="K599" i="5"/>
  <c r="E599" i="5"/>
  <c r="Q599" i="5" s="1"/>
  <c r="BB598" i="5"/>
  <c r="AY598" i="5"/>
  <c r="AW598" i="5"/>
  <c r="AV598" i="5"/>
  <c r="AS598" i="5" s="1"/>
  <c r="AO598" i="5"/>
  <c r="AL598" i="5"/>
  <c r="AG598" i="5"/>
  <c r="AC598" i="5"/>
  <c r="AB598" i="5"/>
  <c r="AA598" i="5"/>
  <c r="X598" i="5"/>
  <c r="Z598" i="5" s="1"/>
  <c r="W598" i="5"/>
  <c r="T598" i="5"/>
  <c r="S598" i="5"/>
  <c r="R598" i="5"/>
  <c r="P598" i="5"/>
  <c r="O598" i="5"/>
  <c r="N598" i="5"/>
  <c r="M598" i="5"/>
  <c r="L598" i="5"/>
  <c r="K598" i="5"/>
  <c r="E598" i="5"/>
  <c r="Q598" i="5" s="1"/>
  <c r="BB597" i="5"/>
  <c r="AY597" i="5"/>
  <c r="AW597" i="5"/>
  <c r="AV597" i="5"/>
  <c r="AS597" i="5" s="1"/>
  <c r="AO597" i="5"/>
  <c r="AL597" i="5"/>
  <c r="AG597" i="5"/>
  <c r="AC597" i="5"/>
  <c r="AB597" i="5"/>
  <c r="AA597" i="5"/>
  <c r="X597" i="5"/>
  <c r="Y597" i="5" s="1"/>
  <c r="W597" i="5"/>
  <c r="T597" i="5"/>
  <c r="S597" i="5"/>
  <c r="R597" i="5"/>
  <c r="Q597" i="5"/>
  <c r="P597" i="5"/>
  <c r="U597" i="5" s="1"/>
  <c r="O597" i="5"/>
  <c r="N597" i="5"/>
  <c r="M597" i="5"/>
  <c r="L597" i="5"/>
  <c r="K597" i="5"/>
  <c r="E597" i="5"/>
  <c r="BB596" i="5"/>
  <c r="AY596" i="5"/>
  <c r="AX596" i="5"/>
  <c r="AW596" i="5"/>
  <c r="AV596" i="5"/>
  <c r="AS596" i="5"/>
  <c r="AO596" i="5"/>
  <c r="AL596" i="5"/>
  <c r="AG596" i="5"/>
  <c r="AC596" i="5"/>
  <c r="AB596" i="5"/>
  <c r="AA596" i="5"/>
  <c r="Y596" i="5"/>
  <c r="X596" i="5"/>
  <c r="Z596" i="5" s="1"/>
  <c r="W596" i="5"/>
  <c r="T596" i="5"/>
  <c r="S596" i="5"/>
  <c r="R596" i="5"/>
  <c r="P596" i="5"/>
  <c r="O596" i="5"/>
  <c r="N596" i="5"/>
  <c r="U596" i="5" s="1"/>
  <c r="M596" i="5"/>
  <c r="L596" i="5"/>
  <c r="K596" i="5"/>
  <c r="E596" i="5"/>
  <c r="Q596" i="5" s="1"/>
  <c r="BB595" i="5"/>
  <c r="AY595" i="5"/>
  <c r="AW595" i="5"/>
  <c r="AV595" i="5"/>
  <c r="AS595" i="5"/>
  <c r="AO595" i="5"/>
  <c r="AL595" i="5"/>
  <c r="AG595" i="5"/>
  <c r="AC595" i="5"/>
  <c r="AB595" i="5"/>
  <c r="AA595" i="5"/>
  <c r="X595" i="5"/>
  <c r="W595" i="5"/>
  <c r="T595" i="5"/>
  <c r="S595" i="5"/>
  <c r="R595" i="5"/>
  <c r="P595" i="5"/>
  <c r="O595" i="5"/>
  <c r="N595" i="5"/>
  <c r="M595" i="5"/>
  <c r="L595" i="5"/>
  <c r="K595" i="5"/>
  <c r="E595" i="5"/>
  <c r="Q595" i="5" s="1"/>
  <c r="BB594" i="5"/>
  <c r="AY594" i="5"/>
  <c r="AW594" i="5"/>
  <c r="AV594" i="5"/>
  <c r="AS594" i="5" s="1"/>
  <c r="AO594" i="5"/>
  <c r="AL594" i="5"/>
  <c r="AG594" i="5"/>
  <c r="AC594" i="5"/>
  <c r="AB594" i="5"/>
  <c r="AA594" i="5"/>
  <c r="Z594" i="5"/>
  <c r="Y594" i="5"/>
  <c r="X594" i="5"/>
  <c r="W594" i="5"/>
  <c r="T594" i="5"/>
  <c r="S594" i="5"/>
  <c r="R594" i="5"/>
  <c r="Q594" i="5"/>
  <c r="P594" i="5"/>
  <c r="O594" i="5"/>
  <c r="N594" i="5"/>
  <c r="M594" i="5"/>
  <c r="L594" i="5"/>
  <c r="K594" i="5"/>
  <c r="E594" i="5"/>
  <c r="BB593" i="5"/>
  <c r="AY593" i="5"/>
  <c r="AX593" i="5"/>
  <c r="AW593" i="5"/>
  <c r="AV593" i="5"/>
  <c r="AS593" i="5" s="1"/>
  <c r="AO593" i="5"/>
  <c r="AL593" i="5"/>
  <c r="AG593" i="5"/>
  <c r="AC593" i="5"/>
  <c r="AB593" i="5"/>
  <c r="AA593" i="5"/>
  <c r="X593" i="5"/>
  <c r="Z593" i="5" s="1"/>
  <c r="W593" i="5"/>
  <c r="T593" i="5"/>
  <c r="S593" i="5"/>
  <c r="R593" i="5"/>
  <c r="P593" i="5"/>
  <c r="O593" i="5"/>
  <c r="N593" i="5"/>
  <c r="U593" i="5" s="1"/>
  <c r="M593" i="5"/>
  <c r="L593" i="5"/>
  <c r="K593" i="5"/>
  <c r="E593" i="5"/>
  <c r="Q593" i="5" s="1"/>
  <c r="BB592" i="5"/>
  <c r="AY592" i="5"/>
  <c r="AW592" i="5"/>
  <c r="AX592" i="5" s="1"/>
  <c r="AV592" i="5"/>
  <c r="AS592" i="5" s="1"/>
  <c r="AO592" i="5"/>
  <c r="AL592" i="5"/>
  <c r="AG592" i="5"/>
  <c r="AC592" i="5"/>
  <c r="AB592" i="5"/>
  <c r="AA592" i="5"/>
  <c r="Z592" i="5"/>
  <c r="X592" i="5"/>
  <c r="Y592" i="5" s="1"/>
  <c r="W592" i="5"/>
  <c r="T592" i="5"/>
  <c r="S592" i="5"/>
  <c r="R592" i="5"/>
  <c r="P592" i="5"/>
  <c r="O592" i="5"/>
  <c r="N592" i="5"/>
  <c r="M592" i="5"/>
  <c r="L592" i="5"/>
  <c r="K592" i="5"/>
  <c r="E592" i="5"/>
  <c r="Q592" i="5" s="1"/>
  <c r="BB591" i="5"/>
  <c r="AY591" i="5"/>
  <c r="AW591" i="5"/>
  <c r="AV591" i="5"/>
  <c r="AS591" i="5"/>
  <c r="AO591" i="5"/>
  <c r="AL591" i="5"/>
  <c r="AG591" i="5"/>
  <c r="AC591" i="5"/>
  <c r="AB591" i="5"/>
  <c r="AA591" i="5"/>
  <c r="Z591" i="5"/>
  <c r="X591" i="5"/>
  <c r="Y591" i="5" s="1"/>
  <c r="T591" i="5"/>
  <c r="S591" i="5"/>
  <c r="R591" i="5"/>
  <c r="P591" i="5"/>
  <c r="U591" i="5" s="1"/>
  <c r="O591" i="5"/>
  <c r="N591" i="5"/>
  <c r="M591" i="5"/>
  <c r="L591" i="5"/>
  <c r="K591" i="5"/>
  <c r="E591" i="5"/>
  <c r="Q591" i="5" s="1"/>
  <c r="BB590" i="5"/>
  <c r="AY590" i="5"/>
  <c r="AW590" i="5"/>
  <c r="AV590" i="5"/>
  <c r="AS590" i="5" s="1"/>
  <c r="AO590" i="5"/>
  <c r="AL590" i="5"/>
  <c r="AG590" i="5"/>
  <c r="AC590" i="5"/>
  <c r="AB590" i="5"/>
  <c r="AA590" i="5"/>
  <c r="X590" i="5"/>
  <c r="Z590" i="5" s="1"/>
  <c r="W590" i="5"/>
  <c r="T590" i="5"/>
  <c r="S590" i="5"/>
  <c r="R590" i="5"/>
  <c r="Q590" i="5"/>
  <c r="P590" i="5"/>
  <c r="O590" i="5"/>
  <c r="N590" i="5"/>
  <c r="M590" i="5"/>
  <c r="L590" i="5"/>
  <c r="K590" i="5"/>
  <c r="E590" i="5"/>
  <c r="BB589" i="5"/>
  <c r="AY589" i="5"/>
  <c r="AW589" i="5"/>
  <c r="AV589" i="5"/>
  <c r="AS589" i="5" s="1"/>
  <c r="AO589" i="5"/>
  <c r="AL589" i="5"/>
  <c r="AG589" i="5"/>
  <c r="AC589" i="5"/>
  <c r="AB589" i="5"/>
  <c r="AA589" i="5"/>
  <c r="X589" i="5"/>
  <c r="Y589" i="5" s="1"/>
  <c r="W589" i="5"/>
  <c r="T589" i="5"/>
  <c r="S589" i="5"/>
  <c r="R589" i="5"/>
  <c r="Q589" i="5"/>
  <c r="P589" i="5"/>
  <c r="O589" i="5"/>
  <c r="N589" i="5"/>
  <c r="M589" i="5"/>
  <c r="L589" i="5"/>
  <c r="K589" i="5"/>
  <c r="E589" i="5"/>
  <c r="BB588" i="5"/>
  <c r="AY588" i="5"/>
  <c r="AW588" i="5"/>
  <c r="AX588" i="5" s="1"/>
  <c r="AV588" i="5"/>
  <c r="AS588" i="5" s="1"/>
  <c r="AO588" i="5"/>
  <c r="AL588" i="5"/>
  <c r="AG588" i="5"/>
  <c r="AC588" i="5"/>
  <c r="AB588" i="5"/>
  <c r="AA588" i="5"/>
  <c r="X588" i="5"/>
  <c r="Z588" i="5" s="1"/>
  <c r="W588" i="5"/>
  <c r="T588" i="5"/>
  <c r="S588" i="5"/>
  <c r="R588" i="5"/>
  <c r="Q588" i="5"/>
  <c r="P588" i="5"/>
  <c r="U588" i="5" s="1"/>
  <c r="O588" i="5"/>
  <c r="N588" i="5"/>
  <c r="M588" i="5"/>
  <c r="L588" i="5"/>
  <c r="K588" i="5"/>
  <c r="E588" i="5"/>
  <c r="BB587" i="5"/>
  <c r="AY587" i="5"/>
  <c r="AX587" i="5"/>
  <c r="AW587" i="5"/>
  <c r="AV587" i="5"/>
  <c r="AS587" i="5"/>
  <c r="AO587" i="5"/>
  <c r="AL587" i="5"/>
  <c r="AG587" i="5"/>
  <c r="AC587" i="5"/>
  <c r="AB587" i="5"/>
  <c r="AA587" i="5"/>
  <c r="X587" i="5"/>
  <c r="W587" i="5"/>
  <c r="T587" i="5"/>
  <c r="S587" i="5"/>
  <c r="R587" i="5"/>
  <c r="P587" i="5"/>
  <c r="O587" i="5"/>
  <c r="N587" i="5"/>
  <c r="M587" i="5"/>
  <c r="L587" i="5"/>
  <c r="K587" i="5"/>
  <c r="E587" i="5"/>
  <c r="Q587" i="5" s="1"/>
  <c r="BB586" i="5"/>
  <c r="AY586" i="5"/>
  <c r="AW586" i="5"/>
  <c r="AX586" i="5" s="1"/>
  <c r="AV586" i="5"/>
  <c r="AS586" i="5"/>
  <c r="AO586" i="5"/>
  <c r="AL586" i="5"/>
  <c r="AG586" i="5"/>
  <c r="AC586" i="5"/>
  <c r="AB586" i="5"/>
  <c r="AA586" i="5"/>
  <c r="X586" i="5"/>
  <c r="W586" i="5"/>
  <c r="T586" i="5"/>
  <c r="S586" i="5"/>
  <c r="R586" i="5"/>
  <c r="P586" i="5"/>
  <c r="U586" i="5" s="1"/>
  <c r="O586" i="5"/>
  <c r="N586" i="5"/>
  <c r="M586" i="5"/>
  <c r="L586" i="5"/>
  <c r="K586" i="5"/>
  <c r="E586" i="5"/>
  <c r="Q586" i="5" s="1"/>
  <c r="BB585" i="5"/>
  <c r="AY585" i="5"/>
  <c r="AW585" i="5"/>
  <c r="AX585" i="5" s="1"/>
  <c r="AV585" i="5"/>
  <c r="AS585" i="5" s="1"/>
  <c r="AO585" i="5"/>
  <c r="AL585" i="5"/>
  <c r="AG585" i="5"/>
  <c r="AC585" i="5"/>
  <c r="AB585" i="5"/>
  <c r="AA585" i="5"/>
  <c r="X585" i="5"/>
  <c r="Y585" i="5" s="1"/>
  <c r="W585" i="5"/>
  <c r="T585" i="5"/>
  <c r="S585" i="5"/>
  <c r="R585" i="5"/>
  <c r="P585" i="5"/>
  <c r="O585" i="5"/>
  <c r="N585" i="5"/>
  <c r="U585" i="5" s="1"/>
  <c r="M585" i="5"/>
  <c r="L585" i="5"/>
  <c r="K585" i="5"/>
  <c r="E585" i="5"/>
  <c r="Q585" i="5" s="1"/>
  <c r="BB584" i="5"/>
  <c r="AY584" i="5"/>
  <c r="AW584" i="5"/>
  <c r="AX584" i="5" s="1"/>
  <c r="AV584" i="5"/>
  <c r="AS584" i="5" s="1"/>
  <c r="AO584" i="5"/>
  <c r="AL584" i="5"/>
  <c r="AG584" i="5"/>
  <c r="AC584" i="5"/>
  <c r="AB584" i="5"/>
  <c r="AA584" i="5"/>
  <c r="X584" i="5"/>
  <c r="Y584" i="5" s="1"/>
  <c r="W584" i="5"/>
  <c r="T584" i="5"/>
  <c r="S584" i="5"/>
  <c r="R584" i="5"/>
  <c r="P584" i="5"/>
  <c r="O584" i="5"/>
  <c r="N584" i="5"/>
  <c r="U584" i="5" s="1"/>
  <c r="M584" i="5"/>
  <c r="L584" i="5"/>
  <c r="K584" i="5"/>
  <c r="E584" i="5"/>
  <c r="Q584" i="5" s="1"/>
  <c r="BB583" i="5"/>
  <c r="AY583" i="5"/>
  <c r="AW583" i="5"/>
  <c r="AX583" i="5" s="1"/>
  <c r="AV583" i="5"/>
  <c r="AS583" i="5"/>
  <c r="AO583" i="5"/>
  <c r="AL583" i="5"/>
  <c r="AG583" i="5"/>
  <c r="AC583" i="5"/>
  <c r="AB583" i="5"/>
  <c r="AA583" i="5"/>
  <c r="X583" i="5"/>
  <c r="W583" i="5"/>
  <c r="T583" i="5"/>
  <c r="S583" i="5"/>
  <c r="R583" i="5"/>
  <c r="Q583" i="5"/>
  <c r="P583" i="5"/>
  <c r="O583" i="5"/>
  <c r="N583" i="5"/>
  <c r="M583" i="5"/>
  <c r="L583" i="5"/>
  <c r="K583" i="5"/>
  <c r="E583" i="5"/>
  <c r="BB582" i="5"/>
  <c r="AY582" i="5"/>
  <c r="AW582" i="5"/>
  <c r="AV582" i="5"/>
  <c r="AS582" i="5" s="1"/>
  <c r="AO582" i="5"/>
  <c r="AL582" i="5"/>
  <c r="AG582" i="5"/>
  <c r="AC582" i="5"/>
  <c r="AB582" i="5"/>
  <c r="AA582" i="5"/>
  <c r="X582" i="5"/>
  <c r="W582" i="5"/>
  <c r="T582" i="5"/>
  <c r="S582" i="5"/>
  <c r="R582" i="5"/>
  <c r="Q582" i="5"/>
  <c r="P582" i="5"/>
  <c r="O582" i="5"/>
  <c r="N582" i="5"/>
  <c r="M582" i="5"/>
  <c r="L582" i="5"/>
  <c r="K582" i="5"/>
  <c r="E582" i="5"/>
  <c r="BB581" i="5"/>
  <c r="AY581" i="5"/>
  <c r="AW581" i="5"/>
  <c r="AV581" i="5"/>
  <c r="AS581" i="5"/>
  <c r="AO581" i="5"/>
  <c r="AL581" i="5"/>
  <c r="AG581" i="5"/>
  <c r="AC581" i="5"/>
  <c r="AB581" i="5"/>
  <c r="AA581" i="5"/>
  <c r="X581" i="5"/>
  <c r="Z581" i="5" s="1"/>
  <c r="W581" i="5"/>
  <c r="U581" i="5"/>
  <c r="T581" i="5"/>
  <c r="S581" i="5"/>
  <c r="R581" i="5"/>
  <c r="P581" i="5"/>
  <c r="O581" i="5"/>
  <c r="N581" i="5"/>
  <c r="M581" i="5"/>
  <c r="L581" i="5"/>
  <c r="K581" i="5"/>
  <c r="E581" i="5"/>
  <c r="Q581" i="5" s="1"/>
  <c r="BB580" i="5"/>
  <c r="AY580" i="5"/>
  <c r="AW580" i="5"/>
  <c r="AV580" i="5"/>
  <c r="AX580" i="5" s="1"/>
  <c r="AS580" i="5"/>
  <c r="AO580" i="5"/>
  <c r="AL580" i="5"/>
  <c r="AG580" i="5"/>
  <c r="AC580" i="5"/>
  <c r="AB580" i="5"/>
  <c r="AA580" i="5"/>
  <c r="X580" i="5"/>
  <c r="Z580" i="5" s="1"/>
  <c r="W580" i="5"/>
  <c r="T580" i="5"/>
  <c r="S580" i="5"/>
  <c r="R580" i="5"/>
  <c r="P580" i="5"/>
  <c r="U580" i="5" s="1"/>
  <c r="O580" i="5"/>
  <c r="N580" i="5"/>
  <c r="M580" i="5"/>
  <c r="L580" i="5"/>
  <c r="K580" i="5"/>
  <c r="E580" i="5"/>
  <c r="Q580" i="5" s="1"/>
  <c r="BB579" i="5"/>
  <c r="AY579" i="5"/>
  <c r="AW579" i="5"/>
  <c r="AX579" i="5" s="1"/>
  <c r="AV579" i="5"/>
  <c r="AS579" i="5" s="1"/>
  <c r="AO579" i="5"/>
  <c r="AL579" i="5"/>
  <c r="AG579" i="5"/>
  <c r="AC579" i="5"/>
  <c r="AB579" i="5"/>
  <c r="AA579" i="5"/>
  <c r="X579" i="5"/>
  <c r="Z579" i="5" s="1"/>
  <c r="W579" i="5"/>
  <c r="T579" i="5"/>
  <c r="S579" i="5"/>
  <c r="R579" i="5"/>
  <c r="Q579" i="5"/>
  <c r="P579" i="5"/>
  <c r="O579" i="5"/>
  <c r="N579" i="5"/>
  <c r="U579" i="5" s="1"/>
  <c r="M579" i="5"/>
  <c r="L579" i="5"/>
  <c r="K579" i="5"/>
  <c r="E579" i="5"/>
  <c r="BB578" i="5"/>
  <c r="AY578" i="5"/>
  <c r="AW578" i="5"/>
  <c r="AV578" i="5"/>
  <c r="AS578" i="5" s="1"/>
  <c r="AO578" i="5"/>
  <c r="AL578" i="5"/>
  <c r="AG578" i="5"/>
  <c r="AC578" i="5"/>
  <c r="AB578" i="5"/>
  <c r="AA578" i="5"/>
  <c r="Z578" i="5"/>
  <c r="Y578" i="5"/>
  <c r="X578" i="5"/>
  <c r="W578" i="5"/>
  <c r="T578" i="5"/>
  <c r="S578" i="5"/>
  <c r="R578" i="5"/>
  <c r="P578" i="5"/>
  <c r="O578" i="5"/>
  <c r="N578" i="5"/>
  <c r="U578" i="5" s="1"/>
  <c r="M578" i="5"/>
  <c r="L578" i="5"/>
  <c r="K578" i="5"/>
  <c r="E578" i="5"/>
  <c r="Q578" i="5" s="1"/>
  <c r="BB577" i="5"/>
  <c r="AY577" i="5"/>
  <c r="AW577" i="5"/>
  <c r="AV577" i="5"/>
  <c r="AS577" i="5" s="1"/>
  <c r="AO577" i="5"/>
  <c r="AL577" i="5"/>
  <c r="AG577" i="5"/>
  <c r="AC577" i="5"/>
  <c r="AB577" i="5"/>
  <c r="AA577" i="5"/>
  <c r="X577" i="5"/>
  <c r="W577" i="5"/>
  <c r="T577" i="5"/>
  <c r="S577" i="5"/>
  <c r="R577" i="5"/>
  <c r="P577" i="5"/>
  <c r="U577" i="5" s="1"/>
  <c r="O577" i="5"/>
  <c r="N577" i="5"/>
  <c r="M577" i="5"/>
  <c r="L577" i="5"/>
  <c r="K577" i="5"/>
  <c r="E577" i="5"/>
  <c r="Q577" i="5" s="1"/>
  <c r="BB576" i="5"/>
  <c r="AY576" i="5"/>
  <c r="AW576" i="5"/>
  <c r="AV576" i="5"/>
  <c r="AS576" i="5" s="1"/>
  <c r="AO576" i="5"/>
  <c r="AL576" i="5"/>
  <c r="AG576" i="5"/>
  <c r="AC576" i="5"/>
  <c r="AB576" i="5"/>
  <c r="AA576" i="5"/>
  <c r="X576" i="5"/>
  <c r="W576" i="5"/>
  <c r="T576" i="5"/>
  <c r="S576" i="5"/>
  <c r="R576" i="5"/>
  <c r="Q576" i="5"/>
  <c r="P576" i="5"/>
  <c r="U576" i="5" s="1"/>
  <c r="O576" i="5"/>
  <c r="N576" i="5"/>
  <c r="M576" i="5"/>
  <c r="L576" i="5"/>
  <c r="K576" i="5"/>
  <c r="E576" i="5"/>
  <c r="BB575" i="5"/>
  <c r="AY575" i="5"/>
  <c r="AX575" i="5"/>
  <c r="AW575" i="5"/>
  <c r="AV575" i="5"/>
  <c r="AS575" i="5"/>
  <c r="AO575" i="5"/>
  <c r="AL575" i="5"/>
  <c r="AG575" i="5"/>
  <c r="AC575" i="5"/>
  <c r="AB575" i="5"/>
  <c r="AA575" i="5"/>
  <c r="X575" i="5"/>
  <c r="W575" i="5"/>
  <c r="T575" i="5"/>
  <c r="S575" i="5"/>
  <c r="R575" i="5"/>
  <c r="P575" i="5"/>
  <c r="U575" i="5" s="1"/>
  <c r="O575" i="5"/>
  <c r="N575" i="5"/>
  <c r="M575" i="5"/>
  <c r="L575" i="5"/>
  <c r="K575" i="5"/>
  <c r="E575" i="5"/>
  <c r="Q575" i="5" s="1"/>
  <c r="BB574" i="5"/>
  <c r="AY574" i="5"/>
  <c r="AW574" i="5"/>
  <c r="AX574" i="5" s="1"/>
  <c r="AV574" i="5"/>
  <c r="AS574" i="5" s="1"/>
  <c r="AO574" i="5"/>
  <c r="AL574" i="5"/>
  <c r="AG574" i="5"/>
  <c r="AC574" i="5"/>
  <c r="AB574" i="5"/>
  <c r="AA574" i="5"/>
  <c r="Z574" i="5"/>
  <c r="Y574" i="5"/>
  <c r="X574" i="5"/>
  <c r="W574" i="5"/>
  <c r="T574" i="5"/>
  <c r="S574" i="5"/>
  <c r="R574" i="5"/>
  <c r="Q574" i="5"/>
  <c r="P574" i="5"/>
  <c r="U574" i="5" s="1"/>
  <c r="O574" i="5"/>
  <c r="N574" i="5"/>
  <c r="M574" i="5"/>
  <c r="L574" i="5"/>
  <c r="K574" i="5"/>
  <c r="E574" i="5"/>
  <c r="BB573" i="5"/>
  <c r="AY573" i="5"/>
  <c r="AW573" i="5"/>
  <c r="AX573" i="5" s="1"/>
  <c r="AV573" i="5"/>
  <c r="AS573" i="5" s="1"/>
  <c r="AO573" i="5"/>
  <c r="AL573" i="5"/>
  <c r="AG573" i="5"/>
  <c r="AC573" i="5"/>
  <c r="AB573" i="5"/>
  <c r="AA573" i="5"/>
  <c r="X573" i="5"/>
  <c r="Y573" i="5" s="1"/>
  <c r="W573" i="5"/>
  <c r="T573" i="5"/>
  <c r="S573" i="5"/>
  <c r="R573" i="5"/>
  <c r="P573" i="5"/>
  <c r="O573" i="5"/>
  <c r="N573" i="5"/>
  <c r="M573" i="5"/>
  <c r="L573" i="5"/>
  <c r="K573" i="5"/>
  <c r="E573" i="5"/>
  <c r="Q573" i="5" s="1"/>
  <c r="BB572" i="5"/>
  <c r="AY572" i="5"/>
  <c r="AW572" i="5"/>
  <c r="AV572" i="5"/>
  <c r="AS572" i="5" s="1"/>
  <c r="AO572" i="5"/>
  <c r="AL572" i="5"/>
  <c r="AG572" i="5"/>
  <c r="AC572" i="5"/>
  <c r="AB572" i="5"/>
  <c r="AA572" i="5"/>
  <c r="Y572" i="5"/>
  <c r="X572" i="5"/>
  <c r="Z572" i="5" s="1"/>
  <c r="W572" i="5"/>
  <c r="T572" i="5"/>
  <c r="S572" i="5"/>
  <c r="R572" i="5"/>
  <c r="Q572" i="5"/>
  <c r="P572" i="5"/>
  <c r="O572" i="5"/>
  <c r="N572" i="5"/>
  <c r="M572" i="5"/>
  <c r="L572" i="5"/>
  <c r="K572" i="5"/>
  <c r="E572" i="5"/>
  <c r="BB571" i="5"/>
  <c r="AY571" i="5"/>
  <c r="AW571" i="5"/>
  <c r="AV571" i="5"/>
  <c r="AS571" i="5"/>
  <c r="AO571" i="5"/>
  <c r="AL571" i="5"/>
  <c r="AG571" i="5"/>
  <c r="AC571" i="5"/>
  <c r="AB571" i="5"/>
  <c r="AA571" i="5"/>
  <c r="Z571" i="5"/>
  <c r="X571" i="5"/>
  <c r="Y571" i="5" s="1"/>
  <c r="W571" i="5"/>
  <c r="T571" i="5"/>
  <c r="S571" i="5"/>
  <c r="R571" i="5"/>
  <c r="P571" i="5"/>
  <c r="U571" i="5" s="1"/>
  <c r="O571" i="5"/>
  <c r="N571" i="5"/>
  <c r="M571" i="5"/>
  <c r="L571" i="5"/>
  <c r="K571" i="5"/>
  <c r="E571" i="5"/>
  <c r="Q571" i="5" s="1"/>
  <c r="BB570" i="5"/>
  <c r="AY570" i="5"/>
  <c r="AW570" i="5"/>
  <c r="AV570" i="5"/>
  <c r="AX570" i="5" s="1"/>
  <c r="AO570" i="5"/>
  <c r="AL570" i="5"/>
  <c r="AG570" i="5"/>
  <c r="AC570" i="5"/>
  <c r="AB570" i="5"/>
  <c r="AA570" i="5"/>
  <c r="X570" i="5"/>
  <c r="Y570" i="5" s="1"/>
  <c r="W570" i="5"/>
  <c r="T570" i="5"/>
  <c r="S570" i="5"/>
  <c r="R570" i="5"/>
  <c r="P570" i="5"/>
  <c r="O570" i="5"/>
  <c r="N570" i="5"/>
  <c r="U570" i="5" s="1"/>
  <c r="M570" i="5"/>
  <c r="L570" i="5"/>
  <c r="K570" i="5"/>
  <c r="E570" i="5"/>
  <c r="Q570" i="5" s="1"/>
  <c r="BB569" i="5"/>
  <c r="AY569" i="5"/>
  <c r="AW569" i="5"/>
  <c r="AV569" i="5"/>
  <c r="AS569" i="5"/>
  <c r="AO569" i="5"/>
  <c r="AL569" i="5"/>
  <c r="AG569" i="5"/>
  <c r="AC569" i="5"/>
  <c r="AB569" i="5"/>
  <c r="AA569" i="5"/>
  <c r="Z569" i="5"/>
  <c r="X569" i="5"/>
  <c r="Y569" i="5" s="1"/>
  <c r="W569" i="5"/>
  <c r="T569" i="5"/>
  <c r="S569" i="5"/>
  <c r="R569" i="5"/>
  <c r="P569" i="5"/>
  <c r="O569" i="5"/>
  <c r="N569" i="5"/>
  <c r="M569" i="5"/>
  <c r="L569" i="5"/>
  <c r="K569" i="5"/>
  <c r="E569" i="5"/>
  <c r="Q569" i="5" s="1"/>
  <c r="BB568" i="5"/>
  <c r="AY568" i="5"/>
  <c r="AW568" i="5"/>
  <c r="AV568" i="5"/>
  <c r="AS568" i="5" s="1"/>
  <c r="AO568" i="5"/>
  <c r="AL568" i="5"/>
  <c r="AG568" i="5"/>
  <c r="AC568" i="5"/>
  <c r="AB568" i="5"/>
  <c r="AA568" i="5"/>
  <c r="X568" i="5"/>
  <c r="Z568" i="5" s="1"/>
  <c r="W568" i="5"/>
  <c r="T568" i="5"/>
  <c r="S568" i="5"/>
  <c r="R568" i="5"/>
  <c r="Q568" i="5"/>
  <c r="P568" i="5"/>
  <c r="O568" i="5"/>
  <c r="N568" i="5"/>
  <c r="M568" i="5"/>
  <c r="L568" i="5"/>
  <c r="K568" i="5"/>
  <c r="E568" i="5"/>
  <c r="BB567" i="5"/>
  <c r="AY567" i="5"/>
  <c r="AW567" i="5"/>
  <c r="AV567" i="5"/>
  <c r="AS567" i="5" s="1"/>
  <c r="AO567" i="5"/>
  <c r="AL567" i="5"/>
  <c r="AG567" i="5"/>
  <c r="AC567" i="5"/>
  <c r="AB567" i="5"/>
  <c r="AA567" i="5"/>
  <c r="X567" i="5"/>
  <c r="W567" i="5"/>
  <c r="T567" i="5"/>
  <c r="S567" i="5"/>
  <c r="R567" i="5"/>
  <c r="Q567" i="5"/>
  <c r="P567" i="5"/>
  <c r="O567" i="5"/>
  <c r="N567" i="5"/>
  <c r="M567" i="5"/>
  <c r="L567" i="5"/>
  <c r="K567" i="5"/>
  <c r="E567" i="5"/>
  <c r="BB566" i="5"/>
  <c r="AY566" i="5"/>
  <c r="AW566" i="5"/>
  <c r="AV566" i="5"/>
  <c r="AS566" i="5" s="1"/>
  <c r="AO566" i="5"/>
  <c r="AL566" i="5"/>
  <c r="AG566" i="5"/>
  <c r="AC566" i="5"/>
  <c r="AB566" i="5"/>
  <c r="AA566" i="5"/>
  <c r="X566" i="5"/>
  <c r="Z566" i="5" s="1"/>
  <c r="W566" i="5"/>
  <c r="T566" i="5"/>
  <c r="S566" i="5"/>
  <c r="R566" i="5"/>
  <c r="Q566" i="5"/>
  <c r="P566" i="5"/>
  <c r="U566" i="5" s="1"/>
  <c r="O566" i="5"/>
  <c r="N566" i="5"/>
  <c r="M566" i="5"/>
  <c r="L566" i="5"/>
  <c r="K566" i="5"/>
  <c r="E566" i="5"/>
  <c r="BB565" i="5"/>
  <c r="AY565" i="5"/>
  <c r="AW565" i="5"/>
  <c r="AV565" i="5"/>
  <c r="AX565" i="5" s="1"/>
  <c r="AO565" i="5"/>
  <c r="AL565" i="5"/>
  <c r="AG565" i="5"/>
  <c r="AC565" i="5"/>
  <c r="AB565" i="5"/>
  <c r="AA565" i="5"/>
  <c r="X565" i="5"/>
  <c r="W565" i="5"/>
  <c r="T565" i="5"/>
  <c r="S565" i="5"/>
  <c r="R565" i="5"/>
  <c r="Q565" i="5"/>
  <c r="P565" i="5"/>
  <c r="O565" i="5"/>
  <c r="N565" i="5"/>
  <c r="M565" i="5"/>
  <c r="L565" i="5"/>
  <c r="K565" i="5"/>
  <c r="E565" i="5"/>
  <c r="BB564" i="5"/>
  <c r="AY564" i="5"/>
  <c r="AX564" i="5"/>
  <c r="AW564" i="5"/>
  <c r="AV564" i="5"/>
  <c r="AS564" i="5" s="1"/>
  <c r="AO564" i="5"/>
  <c r="AL564" i="5"/>
  <c r="AG564" i="5"/>
  <c r="AC564" i="5"/>
  <c r="AB564" i="5"/>
  <c r="AA564" i="5"/>
  <c r="X564" i="5"/>
  <c r="Z564" i="5" s="1"/>
  <c r="W564" i="5"/>
  <c r="U564" i="5"/>
  <c r="T564" i="5"/>
  <c r="S564" i="5"/>
  <c r="R564" i="5"/>
  <c r="P564" i="5"/>
  <c r="O564" i="5"/>
  <c r="N564" i="5"/>
  <c r="M564" i="5"/>
  <c r="L564" i="5"/>
  <c r="K564" i="5"/>
  <c r="E564" i="5"/>
  <c r="Q564" i="5" s="1"/>
  <c r="BB563" i="5"/>
  <c r="AY563" i="5"/>
  <c r="AW563" i="5"/>
  <c r="AV563" i="5"/>
  <c r="AS563" i="5" s="1"/>
  <c r="AO563" i="5"/>
  <c r="AL563" i="5"/>
  <c r="AG563" i="5"/>
  <c r="AC563" i="5"/>
  <c r="AB563" i="5"/>
  <c r="AA563" i="5"/>
  <c r="Z563" i="5"/>
  <c r="Y563" i="5"/>
  <c r="X563" i="5"/>
  <c r="W563" i="5"/>
  <c r="T563" i="5"/>
  <c r="S563" i="5"/>
  <c r="R563" i="5"/>
  <c r="P563" i="5"/>
  <c r="U563" i="5" s="1"/>
  <c r="O563" i="5"/>
  <c r="N563" i="5"/>
  <c r="M563" i="5"/>
  <c r="L563" i="5"/>
  <c r="K563" i="5"/>
  <c r="E563" i="5"/>
  <c r="Q563" i="5" s="1"/>
  <c r="BB562" i="5"/>
  <c r="AY562" i="5"/>
  <c r="AW562" i="5"/>
  <c r="AX562" i="5" s="1"/>
  <c r="AV562" i="5"/>
  <c r="AS562" i="5"/>
  <c r="AO562" i="5"/>
  <c r="AL562" i="5"/>
  <c r="AG562" i="5"/>
  <c r="AC562" i="5"/>
  <c r="AB562" i="5"/>
  <c r="AA562" i="5"/>
  <c r="Z562" i="5"/>
  <c r="X562" i="5"/>
  <c r="Y562" i="5" s="1"/>
  <c r="W562" i="5"/>
  <c r="T562" i="5"/>
  <c r="S562" i="5"/>
  <c r="R562" i="5"/>
  <c r="P562" i="5"/>
  <c r="O562" i="5"/>
  <c r="N562" i="5"/>
  <c r="M562" i="5"/>
  <c r="L562" i="5"/>
  <c r="K562" i="5"/>
  <c r="E562" i="5"/>
  <c r="Q562" i="5" s="1"/>
  <c r="BB561" i="5"/>
  <c r="AY561" i="5"/>
  <c r="AW561" i="5"/>
  <c r="AV561" i="5"/>
  <c r="AS561" i="5" s="1"/>
  <c r="AO561" i="5"/>
  <c r="AL561" i="5"/>
  <c r="AG561" i="5"/>
  <c r="AC561" i="5"/>
  <c r="AB561" i="5"/>
  <c r="AA561" i="5"/>
  <c r="X561" i="5"/>
  <c r="Z561" i="5" s="1"/>
  <c r="W561" i="5"/>
  <c r="T561" i="5"/>
  <c r="S561" i="5"/>
  <c r="R561" i="5"/>
  <c r="P561" i="5"/>
  <c r="O561" i="5"/>
  <c r="N561" i="5"/>
  <c r="M561" i="5"/>
  <c r="L561" i="5"/>
  <c r="K561" i="5"/>
  <c r="E561" i="5"/>
  <c r="Q561" i="5" s="1"/>
  <c r="BB560" i="5"/>
  <c r="AY560" i="5"/>
  <c r="AW560" i="5"/>
  <c r="AV560" i="5"/>
  <c r="AS560" i="5" s="1"/>
  <c r="AO560" i="5"/>
  <c r="AL560" i="5"/>
  <c r="AG560" i="5"/>
  <c r="AC560" i="5"/>
  <c r="AB560" i="5"/>
  <c r="AA560" i="5"/>
  <c r="X560" i="5"/>
  <c r="Y560" i="5" s="1"/>
  <c r="W560" i="5"/>
  <c r="T560" i="5"/>
  <c r="S560" i="5"/>
  <c r="R560" i="5"/>
  <c r="P560" i="5"/>
  <c r="O560" i="5"/>
  <c r="N560" i="5"/>
  <c r="M560" i="5"/>
  <c r="L560" i="5"/>
  <c r="K560" i="5"/>
  <c r="E560" i="5"/>
  <c r="Q560" i="5" s="1"/>
  <c r="BB559" i="5"/>
  <c r="AY559" i="5"/>
  <c r="AW559" i="5"/>
  <c r="AV559" i="5"/>
  <c r="AX559" i="5" s="1"/>
  <c r="AS559" i="5"/>
  <c r="AO559" i="5"/>
  <c r="AL559" i="5"/>
  <c r="AG559" i="5"/>
  <c r="AC559" i="5"/>
  <c r="AB559" i="5"/>
  <c r="AA559" i="5"/>
  <c r="X559" i="5"/>
  <c r="Z559" i="5" s="1"/>
  <c r="W559" i="5"/>
  <c r="T559" i="5"/>
  <c r="S559" i="5"/>
  <c r="R559" i="5"/>
  <c r="P559" i="5"/>
  <c r="U559" i="5" s="1"/>
  <c r="O559" i="5"/>
  <c r="N559" i="5"/>
  <c r="M559" i="5"/>
  <c r="L559" i="5"/>
  <c r="K559" i="5"/>
  <c r="E559" i="5"/>
  <c r="Q559" i="5" s="1"/>
  <c r="BB558" i="5"/>
  <c r="AY558" i="5"/>
  <c r="AW558" i="5"/>
  <c r="AX558" i="5" s="1"/>
  <c r="AV558" i="5"/>
  <c r="AS558" i="5"/>
  <c r="AO558" i="5"/>
  <c r="AL558" i="5"/>
  <c r="AG558" i="5"/>
  <c r="AC558" i="5"/>
  <c r="AB558" i="5"/>
  <c r="AA558" i="5"/>
  <c r="X558" i="5"/>
  <c r="Y558" i="5" s="1"/>
  <c r="T558" i="5"/>
  <c r="S558" i="5"/>
  <c r="R558" i="5"/>
  <c r="P558" i="5"/>
  <c r="O558" i="5"/>
  <c r="N558" i="5"/>
  <c r="M558" i="5"/>
  <c r="L558" i="5"/>
  <c r="K558" i="5"/>
  <c r="E558" i="5"/>
  <c r="Q558" i="5" s="1"/>
  <c r="BB557" i="5"/>
  <c r="AY557" i="5"/>
  <c r="AW557" i="5"/>
  <c r="AX557" i="5" s="1"/>
  <c r="AV557" i="5"/>
  <c r="AS557" i="5" s="1"/>
  <c r="AO557" i="5"/>
  <c r="AL557" i="5"/>
  <c r="AG557" i="5"/>
  <c r="AC557" i="5"/>
  <c r="AB557" i="5"/>
  <c r="AA557" i="5"/>
  <c r="Z557" i="5"/>
  <c r="Y557" i="5"/>
  <c r="X557" i="5"/>
  <c r="W557" i="5"/>
  <c r="U557" i="5"/>
  <c r="T557" i="5"/>
  <c r="S557" i="5"/>
  <c r="R557" i="5"/>
  <c r="P557" i="5"/>
  <c r="O557" i="5"/>
  <c r="N557" i="5"/>
  <c r="M557" i="5"/>
  <c r="L557" i="5"/>
  <c r="K557" i="5"/>
  <c r="E557" i="5"/>
  <c r="Q557" i="5" s="1"/>
  <c r="BB556" i="5"/>
  <c r="AY556" i="5"/>
  <c r="AW556" i="5"/>
  <c r="AV556" i="5"/>
  <c r="AX556" i="5" s="1"/>
  <c r="AO556" i="5"/>
  <c r="AL556" i="5"/>
  <c r="AG556" i="5"/>
  <c r="AC556" i="5"/>
  <c r="AB556" i="5"/>
  <c r="AA556" i="5"/>
  <c r="X556" i="5"/>
  <c r="Z556" i="5" s="1"/>
  <c r="W556" i="5"/>
  <c r="T556" i="5"/>
  <c r="S556" i="5"/>
  <c r="R556" i="5"/>
  <c r="P556" i="5"/>
  <c r="U556" i="5" s="1"/>
  <c r="O556" i="5"/>
  <c r="N556" i="5"/>
  <c r="M556" i="5"/>
  <c r="L556" i="5"/>
  <c r="K556" i="5"/>
  <c r="E556" i="5"/>
  <c r="Q556" i="5" s="1"/>
  <c r="BB555" i="5"/>
  <c r="AY555" i="5"/>
  <c r="AW555" i="5"/>
  <c r="AX555" i="5" s="1"/>
  <c r="AV555" i="5"/>
  <c r="AS555" i="5" s="1"/>
  <c r="AO555" i="5"/>
  <c r="AL555" i="5"/>
  <c r="AG555" i="5"/>
  <c r="AC555" i="5"/>
  <c r="AB555" i="5"/>
  <c r="AA555" i="5"/>
  <c r="X555" i="5"/>
  <c r="Y555" i="5" s="1"/>
  <c r="W555" i="5"/>
  <c r="T555" i="5"/>
  <c r="S555" i="5"/>
  <c r="R555" i="5"/>
  <c r="P555" i="5"/>
  <c r="O555" i="5"/>
  <c r="N555" i="5"/>
  <c r="M555" i="5"/>
  <c r="L555" i="5"/>
  <c r="K555" i="5"/>
  <c r="E555" i="5"/>
  <c r="Q555" i="5" s="1"/>
  <c r="BB554" i="5"/>
  <c r="AY554" i="5"/>
  <c r="AX554" i="5"/>
  <c r="AW554" i="5"/>
  <c r="AV554" i="5"/>
  <c r="AS554" i="5"/>
  <c r="AO554" i="5"/>
  <c r="AL554" i="5"/>
  <c r="AG554" i="5"/>
  <c r="AC554" i="5"/>
  <c r="AB554" i="5"/>
  <c r="AA554" i="5"/>
  <c r="Z554" i="5"/>
  <c r="X554" i="5"/>
  <c r="Y554" i="5" s="1"/>
  <c r="W554" i="5"/>
  <c r="U554" i="5"/>
  <c r="T554" i="5"/>
  <c r="S554" i="5"/>
  <c r="R554" i="5"/>
  <c r="P554" i="5"/>
  <c r="O554" i="5"/>
  <c r="N554" i="5"/>
  <c r="M554" i="5"/>
  <c r="L554" i="5"/>
  <c r="K554" i="5"/>
  <c r="E554" i="5"/>
  <c r="Q554" i="5" s="1"/>
  <c r="BB553" i="5"/>
  <c r="AY553" i="5"/>
  <c r="AW553" i="5"/>
  <c r="AX553" i="5" s="1"/>
  <c r="AV553" i="5"/>
  <c r="AS553" i="5"/>
  <c r="AO553" i="5"/>
  <c r="AL553" i="5"/>
  <c r="AG553" i="5"/>
  <c r="AC553" i="5"/>
  <c r="AB553" i="5"/>
  <c r="AA553" i="5"/>
  <c r="X553" i="5"/>
  <c r="W553" i="5"/>
  <c r="T553" i="5"/>
  <c r="S553" i="5"/>
  <c r="R553" i="5"/>
  <c r="P553" i="5"/>
  <c r="O553" i="5"/>
  <c r="N553" i="5"/>
  <c r="M553" i="5"/>
  <c r="L553" i="5"/>
  <c r="K553" i="5"/>
  <c r="E553" i="5"/>
  <c r="Q553" i="5" s="1"/>
  <c r="BB552" i="5"/>
  <c r="AY552" i="5"/>
  <c r="AW552" i="5"/>
  <c r="AV552" i="5"/>
  <c r="AS552" i="5" s="1"/>
  <c r="AO552" i="5"/>
  <c r="AL552" i="5"/>
  <c r="AG552" i="5"/>
  <c r="AC552" i="5"/>
  <c r="AB552" i="5"/>
  <c r="AA552" i="5"/>
  <c r="X552" i="5"/>
  <c r="W552" i="5"/>
  <c r="T552" i="5"/>
  <c r="S552" i="5"/>
  <c r="R552" i="5"/>
  <c r="P552" i="5"/>
  <c r="U552" i="5" s="1"/>
  <c r="O552" i="5"/>
  <c r="N552" i="5"/>
  <c r="M552" i="5"/>
  <c r="L552" i="5"/>
  <c r="K552" i="5"/>
  <c r="E552" i="5"/>
  <c r="Q552" i="5" s="1"/>
  <c r="BB551" i="5"/>
  <c r="AY551" i="5"/>
  <c r="AW551" i="5"/>
  <c r="AV551" i="5"/>
  <c r="AS551" i="5" s="1"/>
  <c r="AO551" i="5"/>
  <c r="AL551" i="5"/>
  <c r="AG551" i="5"/>
  <c r="AC551" i="5"/>
  <c r="AB551" i="5"/>
  <c r="AA551" i="5"/>
  <c r="Y551" i="5"/>
  <c r="X551" i="5"/>
  <c r="Z551" i="5" s="1"/>
  <c r="W551" i="5"/>
  <c r="T551" i="5"/>
  <c r="S551" i="5"/>
  <c r="R551" i="5"/>
  <c r="P551" i="5"/>
  <c r="U551" i="5" s="1"/>
  <c r="O551" i="5"/>
  <c r="N551" i="5"/>
  <c r="M551" i="5"/>
  <c r="L551" i="5"/>
  <c r="K551" i="5"/>
  <c r="E551" i="5"/>
  <c r="Q551" i="5" s="1"/>
  <c r="BB550" i="5"/>
  <c r="AY550" i="5"/>
  <c r="AW550" i="5"/>
  <c r="AV550" i="5"/>
  <c r="AS550" i="5" s="1"/>
  <c r="AO550" i="5"/>
  <c r="AL550" i="5"/>
  <c r="AG550" i="5"/>
  <c r="AC550" i="5"/>
  <c r="AB550" i="5"/>
  <c r="AA550" i="5"/>
  <c r="X550" i="5"/>
  <c r="W550" i="5"/>
  <c r="T550" i="5"/>
  <c r="S550" i="5"/>
  <c r="R550" i="5"/>
  <c r="P550" i="5"/>
  <c r="O550" i="5"/>
  <c r="N550" i="5"/>
  <c r="M550" i="5"/>
  <c r="L550" i="5"/>
  <c r="K550" i="5"/>
  <c r="E550" i="5"/>
  <c r="Q550" i="5" s="1"/>
  <c r="BB549" i="5"/>
  <c r="AY549" i="5"/>
  <c r="AW549" i="5"/>
  <c r="AV549" i="5"/>
  <c r="AS549" i="5" s="1"/>
  <c r="AO549" i="5"/>
  <c r="AL549" i="5"/>
  <c r="AG549" i="5"/>
  <c r="AC549" i="5"/>
  <c r="AB549" i="5"/>
  <c r="AA549" i="5"/>
  <c r="Y549" i="5"/>
  <c r="X549" i="5"/>
  <c r="Z549" i="5" s="1"/>
  <c r="W549" i="5"/>
  <c r="U549" i="5"/>
  <c r="T549" i="5"/>
  <c r="S549" i="5"/>
  <c r="R549" i="5"/>
  <c r="Q549" i="5"/>
  <c r="P549" i="5"/>
  <c r="O549" i="5"/>
  <c r="N549" i="5"/>
  <c r="M549" i="5"/>
  <c r="L549" i="5"/>
  <c r="K549" i="5"/>
  <c r="E549" i="5"/>
  <c r="BB548" i="5"/>
  <c r="AY548" i="5"/>
  <c r="AX548" i="5"/>
  <c r="AW548" i="5"/>
  <c r="AV548" i="5"/>
  <c r="AS548" i="5" s="1"/>
  <c r="AO548" i="5"/>
  <c r="AL548" i="5"/>
  <c r="AG548" i="5"/>
  <c r="AC548" i="5"/>
  <c r="AB548" i="5"/>
  <c r="AA548" i="5"/>
  <c r="X548" i="5"/>
  <c r="Z548" i="5" s="1"/>
  <c r="W548" i="5"/>
  <c r="U548" i="5"/>
  <c r="T548" i="5"/>
  <c r="S548" i="5"/>
  <c r="R548" i="5"/>
  <c r="P548" i="5"/>
  <c r="O548" i="5"/>
  <c r="N548" i="5"/>
  <c r="M548" i="5"/>
  <c r="L548" i="5"/>
  <c r="K548" i="5"/>
  <c r="E548" i="5"/>
  <c r="Q548" i="5" s="1"/>
  <c r="BB547" i="5"/>
  <c r="AY547" i="5"/>
  <c r="AW547" i="5"/>
  <c r="AV547" i="5"/>
  <c r="AS547" i="5" s="1"/>
  <c r="AO547" i="5"/>
  <c r="AL547" i="5"/>
  <c r="AG547" i="5"/>
  <c r="AC547" i="5"/>
  <c r="AB547" i="5"/>
  <c r="AA547" i="5"/>
  <c r="X547" i="5"/>
  <c r="W547" i="5"/>
  <c r="T547" i="5"/>
  <c r="S547" i="5"/>
  <c r="R547" i="5"/>
  <c r="P547" i="5"/>
  <c r="O547" i="5"/>
  <c r="N547" i="5"/>
  <c r="M547" i="5"/>
  <c r="L547" i="5"/>
  <c r="K547" i="5"/>
  <c r="E547" i="5"/>
  <c r="Q547" i="5" s="1"/>
  <c r="BB546" i="5"/>
  <c r="AY546" i="5"/>
  <c r="AW546" i="5"/>
  <c r="AX546" i="5" s="1"/>
  <c r="AV546" i="5"/>
  <c r="AS546" i="5"/>
  <c r="AO546" i="5"/>
  <c r="AL546" i="5"/>
  <c r="AG546" i="5"/>
  <c r="AC546" i="5"/>
  <c r="AB546" i="5"/>
  <c r="AA546" i="5"/>
  <c r="Z546" i="5"/>
  <c r="Y546" i="5"/>
  <c r="X546" i="5"/>
  <c r="W546" i="5"/>
  <c r="T546" i="5"/>
  <c r="S546" i="5"/>
  <c r="R546" i="5"/>
  <c r="P546" i="5"/>
  <c r="O546" i="5"/>
  <c r="N546" i="5"/>
  <c r="M546" i="5"/>
  <c r="L546" i="5"/>
  <c r="K546" i="5"/>
  <c r="E546" i="5"/>
  <c r="Q546" i="5" s="1"/>
  <c r="BB545" i="5"/>
  <c r="AY545" i="5"/>
  <c r="AW545" i="5"/>
  <c r="AX545" i="5" s="1"/>
  <c r="AV545" i="5"/>
  <c r="AS545" i="5" s="1"/>
  <c r="AO545" i="5"/>
  <c r="AL545" i="5"/>
  <c r="AG545" i="5"/>
  <c r="AC545" i="5"/>
  <c r="AB545" i="5"/>
  <c r="AA545" i="5"/>
  <c r="X545" i="5"/>
  <c r="Z545" i="5" s="1"/>
  <c r="W545" i="5"/>
  <c r="T545" i="5"/>
  <c r="S545" i="5"/>
  <c r="R545" i="5"/>
  <c r="P545" i="5"/>
  <c r="O545" i="5"/>
  <c r="N545" i="5"/>
  <c r="M545" i="5"/>
  <c r="L545" i="5"/>
  <c r="K545" i="5"/>
  <c r="E545" i="5"/>
  <c r="Q545" i="5" s="1"/>
  <c r="BB544" i="5"/>
  <c r="AY544" i="5"/>
  <c r="AW544" i="5"/>
  <c r="AX544" i="5" s="1"/>
  <c r="AV544" i="5"/>
  <c r="AS544" i="5"/>
  <c r="AO544" i="5"/>
  <c r="AL544" i="5"/>
  <c r="AG544" i="5"/>
  <c r="AC544" i="5"/>
  <c r="AB544" i="5"/>
  <c r="AA544" i="5"/>
  <c r="X544" i="5"/>
  <c r="Z544" i="5" s="1"/>
  <c r="W544" i="5"/>
  <c r="T544" i="5"/>
  <c r="S544" i="5"/>
  <c r="R544" i="5"/>
  <c r="P544" i="5"/>
  <c r="U544" i="5" s="1"/>
  <c r="O544" i="5"/>
  <c r="N544" i="5"/>
  <c r="M544" i="5"/>
  <c r="L544" i="5"/>
  <c r="K544" i="5"/>
  <c r="E544" i="5"/>
  <c r="Q544" i="5" s="1"/>
  <c r="BB543" i="5"/>
  <c r="AY543" i="5"/>
  <c r="AW543" i="5"/>
  <c r="AX543" i="5" s="1"/>
  <c r="AV543" i="5"/>
  <c r="AS543" i="5" s="1"/>
  <c r="AO543" i="5"/>
  <c r="AL543" i="5"/>
  <c r="AG543" i="5"/>
  <c r="AC543" i="5"/>
  <c r="AB543" i="5"/>
  <c r="AA543" i="5"/>
  <c r="Z543" i="5"/>
  <c r="X543" i="5"/>
  <c r="Y543" i="5" s="1"/>
  <c r="W543" i="5"/>
  <c r="T543" i="5"/>
  <c r="S543" i="5"/>
  <c r="R543" i="5"/>
  <c r="P543" i="5"/>
  <c r="U543" i="5" s="1"/>
  <c r="O543" i="5"/>
  <c r="N543" i="5"/>
  <c r="M543" i="5"/>
  <c r="L543" i="5"/>
  <c r="K543" i="5"/>
  <c r="E543" i="5"/>
  <c r="Q543" i="5" s="1"/>
  <c r="BB542" i="5"/>
  <c r="AY542" i="5"/>
  <c r="AW542" i="5"/>
  <c r="AX542" i="5" s="1"/>
  <c r="AV542" i="5"/>
  <c r="AS542" i="5"/>
  <c r="AO542" i="5"/>
  <c r="AL542" i="5"/>
  <c r="AG542" i="5"/>
  <c r="AC542" i="5"/>
  <c r="AB542" i="5"/>
  <c r="AA542" i="5"/>
  <c r="X542" i="5"/>
  <c r="W542" i="5"/>
  <c r="T542" i="5"/>
  <c r="S542" i="5"/>
  <c r="R542" i="5"/>
  <c r="Q542" i="5"/>
  <c r="P542" i="5"/>
  <c r="O542" i="5"/>
  <c r="N542" i="5"/>
  <c r="M542" i="5"/>
  <c r="L542" i="5"/>
  <c r="K542" i="5"/>
  <c r="E542" i="5"/>
  <c r="BB541" i="5"/>
  <c r="AY541" i="5"/>
  <c r="AW541" i="5"/>
  <c r="AV541" i="5"/>
  <c r="AS541" i="5" s="1"/>
  <c r="AO541" i="5"/>
  <c r="AL541" i="5"/>
  <c r="AG541" i="5"/>
  <c r="AC541" i="5"/>
  <c r="AB541" i="5"/>
  <c r="AA541" i="5"/>
  <c r="X541" i="5"/>
  <c r="Z541" i="5" s="1"/>
  <c r="W541" i="5"/>
  <c r="U541" i="5"/>
  <c r="T541" i="5"/>
  <c r="S541" i="5"/>
  <c r="R541" i="5"/>
  <c r="P541" i="5"/>
  <c r="O541" i="5"/>
  <c r="N541" i="5"/>
  <c r="M541" i="5"/>
  <c r="L541" i="5"/>
  <c r="K541" i="5"/>
  <c r="E541" i="5"/>
  <c r="Q541" i="5" s="1"/>
  <c r="BB540" i="5"/>
  <c r="AY540" i="5"/>
  <c r="AW540" i="5"/>
  <c r="AX540" i="5" s="1"/>
  <c r="AV540" i="5"/>
  <c r="AS540" i="5"/>
  <c r="AO540" i="5"/>
  <c r="AL540" i="5"/>
  <c r="AG540" i="5"/>
  <c r="AC540" i="5"/>
  <c r="AB540" i="5"/>
  <c r="AA540" i="5"/>
  <c r="X540" i="5"/>
  <c r="W540" i="5"/>
  <c r="U540" i="5"/>
  <c r="T540" i="5"/>
  <c r="S540" i="5"/>
  <c r="R540" i="5"/>
  <c r="P540" i="5"/>
  <c r="O540" i="5"/>
  <c r="N540" i="5"/>
  <c r="M540" i="5"/>
  <c r="L540" i="5"/>
  <c r="K540" i="5"/>
  <c r="E540" i="5"/>
  <c r="Q540" i="5" s="1"/>
  <c r="BB539" i="5"/>
  <c r="AY539" i="5"/>
  <c r="AW539" i="5"/>
  <c r="AV539" i="5"/>
  <c r="AS539" i="5" s="1"/>
  <c r="AO539" i="5"/>
  <c r="AL539" i="5"/>
  <c r="AG539" i="5"/>
  <c r="AC539" i="5"/>
  <c r="AB539" i="5"/>
  <c r="AA539" i="5"/>
  <c r="X539" i="5"/>
  <c r="Z539" i="5" s="1"/>
  <c r="W539" i="5"/>
  <c r="T539" i="5"/>
  <c r="S539" i="5"/>
  <c r="R539" i="5"/>
  <c r="P539" i="5"/>
  <c r="U539" i="5" s="1"/>
  <c r="O539" i="5"/>
  <c r="N539" i="5"/>
  <c r="M539" i="5"/>
  <c r="L539" i="5"/>
  <c r="K539" i="5"/>
  <c r="E539" i="5"/>
  <c r="Q539" i="5" s="1"/>
  <c r="BB538" i="5"/>
  <c r="AY538" i="5"/>
  <c r="AW538" i="5"/>
  <c r="AV538" i="5"/>
  <c r="AS538" i="5" s="1"/>
  <c r="AO538" i="5"/>
  <c r="AL538" i="5"/>
  <c r="AG538" i="5"/>
  <c r="AC538" i="5"/>
  <c r="AB538" i="5"/>
  <c r="AA538" i="5"/>
  <c r="Z538" i="5"/>
  <c r="Y538" i="5"/>
  <c r="X538" i="5"/>
  <c r="W538" i="5"/>
  <c r="T538" i="5"/>
  <c r="S538" i="5"/>
  <c r="R538" i="5"/>
  <c r="P538" i="5"/>
  <c r="U538" i="5" s="1"/>
  <c r="O538" i="5"/>
  <c r="N538" i="5"/>
  <c r="M538" i="5"/>
  <c r="L538" i="5"/>
  <c r="K538" i="5"/>
  <c r="E538" i="5"/>
  <c r="Q538" i="5" s="1"/>
  <c r="BB537" i="5"/>
  <c r="AY537" i="5"/>
  <c r="AW537" i="5"/>
  <c r="AX537" i="5" s="1"/>
  <c r="AV537" i="5"/>
  <c r="AS537" i="5"/>
  <c r="AO537" i="5"/>
  <c r="AL537" i="5"/>
  <c r="AG537" i="5"/>
  <c r="AC537" i="5"/>
  <c r="AB537" i="5"/>
  <c r="AA537" i="5"/>
  <c r="X537" i="5"/>
  <c r="Z537" i="5" s="1"/>
  <c r="W537" i="5"/>
  <c r="T537" i="5"/>
  <c r="S537" i="5"/>
  <c r="R537" i="5"/>
  <c r="P537" i="5"/>
  <c r="O537" i="5"/>
  <c r="N537" i="5"/>
  <c r="M537" i="5"/>
  <c r="L537" i="5"/>
  <c r="K537" i="5"/>
  <c r="E537" i="5"/>
  <c r="Q537" i="5" s="1"/>
  <c r="BB536" i="5"/>
  <c r="AY536" i="5"/>
  <c r="AW536" i="5"/>
  <c r="AV536" i="5"/>
  <c r="AS536" i="5" s="1"/>
  <c r="AO536" i="5"/>
  <c r="AL536" i="5"/>
  <c r="AG536" i="5"/>
  <c r="AC536" i="5"/>
  <c r="AB536" i="5"/>
  <c r="AA536" i="5"/>
  <c r="X536" i="5"/>
  <c r="W536" i="5"/>
  <c r="T536" i="5"/>
  <c r="S536" i="5"/>
  <c r="R536" i="5"/>
  <c r="P536" i="5"/>
  <c r="U536" i="5" s="1"/>
  <c r="O536" i="5"/>
  <c r="N536" i="5"/>
  <c r="M536" i="5"/>
  <c r="L536" i="5"/>
  <c r="K536" i="5"/>
  <c r="E536" i="5"/>
  <c r="Q536" i="5" s="1"/>
  <c r="BB535" i="5"/>
  <c r="AY535" i="5"/>
  <c r="AW535" i="5"/>
  <c r="AX535" i="5" s="1"/>
  <c r="AV535" i="5"/>
  <c r="AS535" i="5" s="1"/>
  <c r="AO535" i="5"/>
  <c r="AL535" i="5"/>
  <c r="AG535" i="5"/>
  <c r="AC535" i="5"/>
  <c r="AB535" i="5"/>
  <c r="AA535" i="5"/>
  <c r="Z535" i="5"/>
  <c r="Y535" i="5"/>
  <c r="X535" i="5"/>
  <c r="W535" i="5"/>
  <c r="T535" i="5"/>
  <c r="S535" i="5"/>
  <c r="R535" i="5"/>
  <c r="P535" i="5"/>
  <c r="O535" i="5"/>
  <c r="N535" i="5"/>
  <c r="M535" i="5"/>
  <c r="L535" i="5"/>
  <c r="K535" i="5"/>
  <c r="E535" i="5"/>
  <c r="Q535" i="5" s="1"/>
  <c r="BB534" i="5"/>
  <c r="AY534" i="5"/>
  <c r="AW534" i="5"/>
  <c r="AV534" i="5"/>
  <c r="AX534" i="5" s="1"/>
  <c r="AS534" i="5"/>
  <c r="AO534" i="5"/>
  <c r="AL534" i="5"/>
  <c r="AG534" i="5"/>
  <c r="AC534" i="5"/>
  <c r="AB534" i="5"/>
  <c r="AA534" i="5"/>
  <c r="X534" i="5"/>
  <c r="Z534" i="5" s="1"/>
  <c r="W534" i="5"/>
  <c r="T534" i="5"/>
  <c r="S534" i="5"/>
  <c r="R534" i="5"/>
  <c r="Q534" i="5"/>
  <c r="P534" i="5"/>
  <c r="O534" i="5"/>
  <c r="N534" i="5"/>
  <c r="M534" i="5"/>
  <c r="L534" i="5"/>
  <c r="K534" i="5"/>
  <c r="E534" i="5"/>
  <c r="BB533" i="5"/>
  <c r="AY533" i="5"/>
  <c r="AW533" i="5"/>
  <c r="AV533" i="5"/>
  <c r="AS533" i="5" s="1"/>
  <c r="AO533" i="5"/>
  <c r="AL533" i="5"/>
  <c r="AG533" i="5"/>
  <c r="AC533" i="5"/>
  <c r="AB533" i="5"/>
  <c r="AA533" i="5"/>
  <c r="X533" i="5"/>
  <c r="Z533" i="5" s="1"/>
  <c r="W533" i="5"/>
  <c r="T533" i="5"/>
  <c r="S533" i="5"/>
  <c r="R533" i="5"/>
  <c r="P533" i="5"/>
  <c r="O533" i="5"/>
  <c r="N533" i="5"/>
  <c r="M533" i="5"/>
  <c r="L533" i="5"/>
  <c r="K533" i="5"/>
  <c r="E533" i="5"/>
  <c r="Q533" i="5" s="1"/>
  <c r="BB532" i="5"/>
  <c r="AY532" i="5"/>
  <c r="AW532" i="5"/>
  <c r="AV532" i="5"/>
  <c r="AS532" i="5" s="1"/>
  <c r="AO532" i="5"/>
  <c r="AL532" i="5"/>
  <c r="AG532" i="5"/>
  <c r="AC532" i="5"/>
  <c r="AB532" i="5"/>
  <c r="AA532" i="5"/>
  <c r="X532" i="5"/>
  <c r="W532" i="5"/>
  <c r="T532" i="5"/>
  <c r="S532" i="5"/>
  <c r="R532" i="5"/>
  <c r="Q532" i="5"/>
  <c r="P532" i="5"/>
  <c r="O532" i="5"/>
  <c r="N532" i="5"/>
  <c r="M532" i="5"/>
  <c r="L532" i="5"/>
  <c r="K532" i="5"/>
  <c r="E532" i="5"/>
  <c r="BB531" i="5"/>
  <c r="AY531" i="5"/>
  <c r="AW531" i="5"/>
  <c r="AV531" i="5"/>
  <c r="AS531" i="5" s="1"/>
  <c r="AO531" i="5"/>
  <c r="AL531" i="5"/>
  <c r="AG531" i="5"/>
  <c r="AC531" i="5"/>
  <c r="AB531" i="5"/>
  <c r="AA531" i="5"/>
  <c r="X531" i="5"/>
  <c r="Z531" i="5" s="1"/>
  <c r="W531" i="5"/>
  <c r="T531" i="5"/>
  <c r="S531" i="5"/>
  <c r="R531" i="5"/>
  <c r="Q531" i="5"/>
  <c r="P531" i="5"/>
  <c r="O531" i="5"/>
  <c r="N531" i="5"/>
  <c r="M531" i="5"/>
  <c r="L531" i="5"/>
  <c r="K531" i="5"/>
  <c r="E531" i="5"/>
  <c r="BB530" i="5"/>
  <c r="AY530" i="5"/>
  <c r="AW530" i="5"/>
  <c r="AV530" i="5"/>
  <c r="AS530" i="5" s="1"/>
  <c r="AO530" i="5"/>
  <c r="AL530" i="5"/>
  <c r="AG530" i="5"/>
  <c r="AC530" i="5"/>
  <c r="AB530" i="5"/>
  <c r="AA530" i="5"/>
  <c r="X530" i="5"/>
  <c r="Z530" i="5" s="1"/>
  <c r="W530" i="5"/>
  <c r="U530" i="5"/>
  <c r="T530" i="5"/>
  <c r="S530" i="5"/>
  <c r="R530" i="5"/>
  <c r="P530" i="5"/>
  <c r="O530" i="5"/>
  <c r="N530" i="5"/>
  <c r="M530" i="5"/>
  <c r="L530" i="5"/>
  <c r="K530" i="5"/>
  <c r="E530" i="5"/>
  <c r="Q530" i="5" s="1"/>
  <c r="BB529" i="5"/>
  <c r="AY529" i="5"/>
  <c r="AW529" i="5"/>
  <c r="AX529" i="5" s="1"/>
  <c r="AV529" i="5"/>
  <c r="AS529" i="5"/>
  <c r="AO529" i="5"/>
  <c r="AL529" i="5"/>
  <c r="AG529" i="5"/>
  <c r="AC529" i="5"/>
  <c r="AB529" i="5"/>
  <c r="AA529" i="5"/>
  <c r="Z529" i="5"/>
  <c r="Y529" i="5"/>
  <c r="X529" i="5"/>
  <c r="W529" i="5"/>
  <c r="T529" i="5"/>
  <c r="S529" i="5"/>
  <c r="R529" i="5"/>
  <c r="P529" i="5"/>
  <c r="U529" i="5" s="1"/>
  <c r="O529" i="5"/>
  <c r="N529" i="5"/>
  <c r="M529" i="5"/>
  <c r="L529" i="5"/>
  <c r="K529" i="5"/>
  <c r="E529" i="5"/>
  <c r="Q529" i="5" s="1"/>
  <c r="BB528" i="5"/>
  <c r="AY528" i="5"/>
  <c r="AW528" i="5"/>
  <c r="AV528" i="5"/>
  <c r="AO528" i="5"/>
  <c r="AL528" i="5"/>
  <c r="AG528" i="5"/>
  <c r="X528" i="5"/>
  <c r="Z528" i="5" s="1"/>
  <c r="W528" i="5"/>
  <c r="T528" i="5"/>
  <c r="T1639" i="5" s="1"/>
  <c r="S528" i="5"/>
  <c r="R528" i="5"/>
  <c r="P528" i="5"/>
  <c r="U528" i="5" s="1"/>
  <c r="O528" i="5"/>
  <c r="N528" i="5"/>
  <c r="M528" i="5"/>
  <c r="L528" i="5"/>
  <c r="K528" i="5"/>
  <c r="E528" i="5"/>
  <c r="Q528" i="5" s="1"/>
  <c r="BB527" i="5"/>
  <c r="AY527" i="5"/>
  <c r="AW527" i="5"/>
  <c r="AX527" i="5" s="1"/>
  <c r="AV527" i="5"/>
  <c r="AS527" i="5" s="1"/>
  <c r="AO527" i="5"/>
  <c r="AL527" i="5"/>
  <c r="AG527" i="5"/>
  <c r="X527" i="5"/>
  <c r="W527" i="5"/>
  <c r="T527" i="5"/>
  <c r="S527" i="5"/>
  <c r="R527" i="5"/>
  <c r="P527" i="5"/>
  <c r="O527" i="5"/>
  <c r="N527" i="5"/>
  <c r="M527" i="5"/>
  <c r="L527" i="5"/>
  <c r="K527" i="5"/>
  <c r="E527" i="5"/>
  <c r="Q527" i="5" s="1"/>
  <c r="BB526" i="5"/>
  <c r="AY526" i="5"/>
  <c r="AW526" i="5"/>
  <c r="AV526" i="5"/>
  <c r="AS526" i="5" s="1"/>
  <c r="AO526" i="5"/>
  <c r="AL526" i="5"/>
  <c r="AG526" i="5"/>
  <c r="X526" i="5"/>
  <c r="W526" i="5"/>
  <c r="T526" i="5"/>
  <c r="S526" i="5"/>
  <c r="R526" i="5"/>
  <c r="P526" i="5"/>
  <c r="U526" i="5" s="1"/>
  <c r="O526" i="5"/>
  <c r="N526" i="5"/>
  <c r="M526" i="5"/>
  <c r="L526" i="5"/>
  <c r="K526" i="5"/>
  <c r="E526" i="5"/>
  <c r="Q526" i="5" s="1"/>
  <c r="BB525" i="5"/>
  <c r="AY525" i="5"/>
  <c r="AW525" i="5"/>
  <c r="AV525" i="5"/>
  <c r="AS525" i="5" s="1"/>
  <c r="AO525" i="5"/>
  <c r="AL525" i="5"/>
  <c r="AG525" i="5"/>
  <c r="X525" i="5"/>
  <c r="Y525" i="5" s="1"/>
  <c r="T525" i="5"/>
  <c r="S525" i="5"/>
  <c r="R525" i="5"/>
  <c r="Q525" i="5"/>
  <c r="P525" i="5"/>
  <c r="O525" i="5"/>
  <c r="N525" i="5"/>
  <c r="M525" i="5"/>
  <c r="L525" i="5"/>
  <c r="K525" i="5"/>
  <c r="E525" i="5"/>
  <c r="BB524" i="5"/>
  <c r="AY524" i="5"/>
  <c r="AW524" i="5"/>
  <c r="AX524" i="5" s="1"/>
  <c r="AV524" i="5"/>
  <c r="AS524" i="5" s="1"/>
  <c r="AO524" i="5"/>
  <c r="AL524" i="5"/>
  <c r="AG524" i="5"/>
  <c r="AC524" i="5"/>
  <c r="AB524" i="5"/>
  <c r="AA524" i="5"/>
  <c r="X524" i="5"/>
  <c r="Z524" i="5" s="1"/>
  <c r="W524" i="5"/>
  <c r="U524" i="5"/>
  <c r="T524" i="5"/>
  <c r="S524" i="5"/>
  <c r="R524" i="5"/>
  <c r="Q524" i="5"/>
  <c r="P524" i="5"/>
  <c r="O524" i="5"/>
  <c r="N524" i="5"/>
  <c r="M524" i="5"/>
  <c r="L524" i="5"/>
  <c r="K524" i="5"/>
  <c r="E524" i="5"/>
  <c r="BB523" i="5"/>
  <c r="AY523" i="5"/>
  <c r="AW523" i="5"/>
  <c r="AX523" i="5" s="1"/>
  <c r="AV523" i="5"/>
  <c r="AS523" i="5"/>
  <c r="AO523" i="5"/>
  <c r="AL523" i="5"/>
  <c r="AG523" i="5"/>
  <c r="AC523" i="5"/>
  <c r="AB523" i="5"/>
  <c r="AA523" i="5"/>
  <c r="X523" i="5"/>
  <c r="W523" i="5"/>
  <c r="T523" i="5"/>
  <c r="S523" i="5"/>
  <c r="R523" i="5"/>
  <c r="P523" i="5"/>
  <c r="O523" i="5"/>
  <c r="N523" i="5"/>
  <c r="U523" i="5" s="1"/>
  <c r="M523" i="5"/>
  <c r="L523" i="5"/>
  <c r="K523" i="5"/>
  <c r="E523" i="5"/>
  <c r="Q523" i="5" s="1"/>
  <c r="BB522" i="5"/>
  <c r="AY522" i="5"/>
  <c r="AW522" i="5"/>
  <c r="AV522" i="5"/>
  <c r="AS522" i="5" s="1"/>
  <c r="AO522" i="5"/>
  <c r="AL522" i="5"/>
  <c r="AG522" i="5"/>
  <c r="AC522" i="5"/>
  <c r="AB522" i="5"/>
  <c r="AA522" i="5"/>
  <c r="Z522" i="5"/>
  <c r="X522" i="5"/>
  <c r="Y522" i="5" s="1"/>
  <c r="W522" i="5"/>
  <c r="T522" i="5"/>
  <c r="S522" i="5"/>
  <c r="R522" i="5"/>
  <c r="P522" i="5"/>
  <c r="U522" i="5" s="1"/>
  <c r="O522" i="5"/>
  <c r="N522" i="5"/>
  <c r="M522" i="5"/>
  <c r="L522" i="5"/>
  <c r="K522" i="5"/>
  <c r="E522" i="5"/>
  <c r="Q522" i="5" s="1"/>
  <c r="BB521" i="5"/>
  <c r="AY521" i="5"/>
  <c r="AW521" i="5"/>
  <c r="AV521" i="5"/>
  <c r="AS521" i="5" s="1"/>
  <c r="AO521" i="5"/>
  <c r="AL521" i="5"/>
  <c r="AG521" i="5"/>
  <c r="AC521" i="5"/>
  <c r="AB521" i="5"/>
  <c r="AA521" i="5"/>
  <c r="X521" i="5"/>
  <c r="W521" i="5"/>
  <c r="T521" i="5"/>
  <c r="S521" i="5"/>
  <c r="R521" i="5"/>
  <c r="Q521" i="5"/>
  <c r="P521" i="5"/>
  <c r="O521" i="5"/>
  <c r="N521" i="5"/>
  <c r="M521" i="5"/>
  <c r="L521" i="5"/>
  <c r="K521" i="5"/>
  <c r="E521" i="5"/>
  <c r="BB520" i="5"/>
  <c r="AY520" i="5"/>
  <c r="AW520" i="5"/>
  <c r="AV520" i="5"/>
  <c r="AX520" i="5" s="1"/>
  <c r="AO520" i="5"/>
  <c r="AL520" i="5"/>
  <c r="AG520" i="5"/>
  <c r="AC520" i="5"/>
  <c r="AB520" i="5"/>
  <c r="AA520" i="5"/>
  <c r="X520" i="5"/>
  <c r="W520" i="5"/>
  <c r="T520" i="5"/>
  <c r="S520" i="5"/>
  <c r="R520" i="5"/>
  <c r="P520" i="5"/>
  <c r="O520" i="5"/>
  <c r="N520" i="5"/>
  <c r="U520" i="5" s="1"/>
  <c r="M520" i="5"/>
  <c r="L520" i="5"/>
  <c r="K520" i="5"/>
  <c r="E520" i="5"/>
  <c r="Q520" i="5" s="1"/>
  <c r="BB519" i="5"/>
  <c r="AY519" i="5"/>
  <c r="AX519" i="5"/>
  <c r="AW519" i="5"/>
  <c r="AV519" i="5"/>
  <c r="AS519" i="5" s="1"/>
  <c r="AO519" i="5"/>
  <c r="AL519" i="5"/>
  <c r="AG519" i="5"/>
  <c r="AC519" i="5"/>
  <c r="AB519" i="5"/>
  <c r="AA519" i="5"/>
  <c r="X519" i="5"/>
  <c r="Z519" i="5" s="1"/>
  <c r="W519" i="5"/>
  <c r="U519" i="5"/>
  <c r="T519" i="5"/>
  <c r="S519" i="5"/>
  <c r="R519" i="5"/>
  <c r="P519" i="5"/>
  <c r="O519" i="5"/>
  <c r="N519" i="5"/>
  <c r="M519" i="5"/>
  <c r="L519" i="5"/>
  <c r="K519" i="5"/>
  <c r="E519" i="5"/>
  <c r="Q519" i="5" s="1"/>
  <c r="BB518" i="5"/>
  <c r="AY518" i="5"/>
  <c r="AW518" i="5"/>
  <c r="AV518" i="5"/>
  <c r="AS518" i="5" s="1"/>
  <c r="AO518" i="5"/>
  <c r="AL518" i="5"/>
  <c r="AG518" i="5"/>
  <c r="AC518" i="5"/>
  <c r="AB518" i="5"/>
  <c r="AA518" i="5"/>
  <c r="X518" i="5"/>
  <c r="W518" i="5"/>
  <c r="T518" i="5"/>
  <c r="S518" i="5"/>
  <c r="R518" i="5"/>
  <c r="P518" i="5"/>
  <c r="U518" i="5" s="1"/>
  <c r="O518" i="5"/>
  <c r="N518" i="5"/>
  <c r="M518" i="5"/>
  <c r="L518" i="5"/>
  <c r="K518" i="5"/>
  <c r="E518" i="5"/>
  <c r="Q518" i="5" s="1"/>
  <c r="BB517" i="5"/>
  <c r="AY517" i="5"/>
  <c r="AW517" i="5"/>
  <c r="AV517" i="5"/>
  <c r="AS517" i="5" s="1"/>
  <c r="AO517" i="5"/>
  <c r="AL517" i="5"/>
  <c r="AG517" i="5"/>
  <c r="AC517" i="5"/>
  <c r="AB517" i="5"/>
  <c r="AA517" i="5"/>
  <c r="X517" i="5"/>
  <c r="Z517" i="5" s="1"/>
  <c r="W517" i="5"/>
  <c r="T517" i="5"/>
  <c r="S517" i="5"/>
  <c r="R517" i="5"/>
  <c r="P517" i="5"/>
  <c r="O517" i="5"/>
  <c r="N517" i="5"/>
  <c r="U517" i="5" s="1"/>
  <c r="M517" i="5"/>
  <c r="L517" i="5"/>
  <c r="K517" i="5"/>
  <c r="E517" i="5"/>
  <c r="Q517" i="5" s="1"/>
  <c r="BB516" i="5"/>
  <c r="AY516" i="5"/>
  <c r="AW516" i="5"/>
  <c r="AV516" i="5"/>
  <c r="AS516" i="5" s="1"/>
  <c r="AO516" i="5"/>
  <c r="AL516" i="5"/>
  <c r="AG516" i="5"/>
  <c r="AC516" i="5"/>
  <c r="AB516" i="5"/>
  <c r="AA516" i="5"/>
  <c r="Z516" i="5"/>
  <c r="X516" i="5"/>
  <c r="Y516" i="5" s="1"/>
  <c r="W516" i="5"/>
  <c r="T516" i="5"/>
  <c r="S516" i="5"/>
  <c r="R516" i="5"/>
  <c r="P516" i="5"/>
  <c r="O516" i="5"/>
  <c r="N516" i="5"/>
  <c r="M516" i="5"/>
  <c r="L516" i="5"/>
  <c r="K516" i="5"/>
  <c r="E516" i="5"/>
  <c r="Q516" i="5" s="1"/>
  <c r="BB515" i="5"/>
  <c r="AY515" i="5"/>
  <c r="AW515" i="5"/>
  <c r="AV515" i="5"/>
  <c r="AS515" i="5" s="1"/>
  <c r="AO515" i="5"/>
  <c r="AL515" i="5"/>
  <c r="AG515" i="5"/>
  <c r="AC515" i="5"/>
  <c r="AB515" i="5"/>
  <c r="AA515" i="5"/>
  <c r="X515" i="5"/>
  <c r="W515" i="5"/>
  <c r="T515" i="5"/>
  <c r="S515" i="5"/>
  <c r="R515" i="5"/>
  <c r="Q515" i="5"/>
  <c r="P515" i="5"/>
  <c r="O515" i="5"/>
  <c r="N515" i="5"/>
  <c r="U515" i="5" s="1"/>
  <c r="M515" i="5"/>
  <c r="L515" i="5"/>
  <c r="K515" i="5"/>
  <c r="E515" i="5"/>
  <c r="BB514" i="5"/>
  <c r="AY514" i="5"/>
  <c r="AX514" i="5"/>
  <c r="AW514" i="5"/>
  <c r="AV514" i="5"/>
  <c r="AS514" i="5"/>
  <c r="AO514" i="5"/>
  <c r="AL514" i="5"/>
  <c r="AG514" i="5"/>
  <c r="AC514" i="5"/>
  <c r="AB514" i="5"/>
  <c r="AA514" i="5"/>
  <c r="X514" i="5"/>
  <c r="Z514" i="5" s="1"/>
  <c r="W514" i="5"/>
  <c r="T514" i="5"/>
  <c r="S514" i="5"/>
  <c r="R514" i="5"/>
  <c r="P514" i="5"/>
  <c r="U514" i="5" s="1"/>
  <c r="O514" i="5"/>
  <c r="N514" i="5"/>
  <c r="M514" i="5"/>
  <c r="L514" i="5"/>
  <c r="K514" i="5"/>
  <c r="E514" i="5"/>
  <c r="Q514" i="5" s="1"/>
  <c r="BB513" i="5"/>
  <c r="AY513" i="5"/>
  <c r="AW513" i="5"/>
  <c r="AX513" i="5" s="1"/>
  <c r="AV513" i="5"/>
  <c r="AS513" i="5" s="1"/>
  <c r="AO513" i="5"/>
  <c r="AL513" i="5"/>
  <c r="AG513" i="5"/>
  <c r="AC513" i="5"/>
  <c r="AB513" i="5"/>
  <c r="AA513" i="5"/>
  <c r="X513" i="5"/>
  <c r="Z513" i="5" s="1"/>
  <c r="W513" i="5"/>
  <c r="T513" i="5"/>
  <c r="S513" i="5"/>
  <c r="R513" i="5"/>
  <c r="Q513" i="5"/>
  <c r="P513" i="5"/>
  <c r="O513" i="5"/>
  <c r="N513" i="5"/>
  <c r="M513" i="5"/>
  <c r="L513" i="5"/>
  <c r="K513" i="5"/>
  <c r="E513" i="5"/>
  <c r="BB512" i="5"/>
  <c r="AY512" i="5"/>
  <c r="AW512" i="5"/>
  <c r="AV512" i="5"/>
  <c r="AX512" i="5" s="1"/>
  <c r="AO512" i="5"/>
  <c r="AL512" i="5"/>
  <c r="AG512" i="5"/>
  <c r="AC512" i="5"/>
  <c r="AB512" i="5"/>
  <c r="AA512" i="5"/>
  <c r="Z512" i="5"/>
  <c r="X512" i="5"/>
  <c r="Y512" i="5" s="1"/>
  <c r="T512" i="5"/>
  <c r="S512" i="5"/>
  <c r="R512" i="5"/>
  <c r="P512" i="5"/>
  <c r="O512" i="5"/>
  <c r="N512" i="5"/>
  <c r="M512" i="5"/>
  <c r="L512" i="5"/>
  <c r="K512" i="5"/>
  <c r="E512" i="5"/>
  <c r="Q512" i="5" s="1"/>
  <c r="BB511" i="5"/>
  <c r="AY511" i="5"/>
  <c r="AW511" i="5"/>
  <c r="AX511" i="5" s="1"/>
  <c r="AV511" i="5"/>
  <c r="AS511" i="5" s="1"/>
  <c r="AO511" i="5"/>
  <c r="AL511" i="5"/>
  <c r="AG511" i="5"/>
  <c r="AC511" i="5"/>
  <c r="AB511" i="5"/>
  <c r="AA511" i="5"/>
  <c r="X511" i="5"/>
  <c r="Z511" i="5" s="1"/>
  <c r="T511" i="5"/>
  <c r="S511" i="5"/>
  <c r="R511" i="5"/>
  <c r="P511" i="5"/>
  <c r="O511" i="5"/>
  <c r="N511" i="5"/>
  <c r="U511" i="5" s="1"/>
  <c r="M511" i="5"/>
  <c r="L511" i="5"/>
  <c r="K511" i="5"/>
  <c r="E511" i="5"/>
  <c r="Q511" i="5" s="1"/>
  <c r="BB510" i="5"/>
  <c r="AY510" i="5"/>
  <c r="AW510" i="5"/>
  <c r="AX510" i="5" s="1"/>
  <c r="AV510" i="5"/>
  <c r="AS510" i="5" s="1"/>
  <c r="AO510" i="5"/>
  <c r="AL510" i="5"/>
  <c r="AG510" i="5"/>
  <c r="AC510" i="5"/>
  <c r="AB510" i="5"/>
  <c r="AA510" i="5"/>
  <c r="Z510" i="5"/>
  <c r="Y510" i="5"/>
  <c r="X510" i="5"/>
  <c r="W510" i="5"/>
  <c r="T510" i="5"/>
  <c r="S510" i="5"/>
  <c r="R510" i="5"/>
  <c r="Q510" i="5"/>
  <c r="P510" i="5"/>
  <c r="U510" i="5" s="1"/>
  <c r="O510" i="5"/>
  <c r="N510" i="5"/>
  <c r="M510" i="5"/>
  <c r="L510" i="5"/>
  <c r="K510" i="5"/>
  <c r="E510" i="5"/>
  <c r="BB509" i="5"/>
  <c r="AY509" i="5"/>
  <c r="AW509" i="5"/>
  <c r="AX509" i="5" s="1"/>
  <c r="AV509" i="5"/>
  <c r="AS509" i="5" s="1"/>
  <c r="AO509" i="5"/>
  <c r="AL509" i="5"/>
  <c r="AG509" i="5"/>
  <c r="AC509" i="5"/>
  <c r="AB509" i="5"/>
  <c r="AA509" i="5"/>
  <c r="X509" i="5"/>
  <c r="Y509" i="5" s="1"/>
  <c r="W509" i="5"/>
  <c r="U509" i="5"/>
  <c r="T509" i="5"/>
  <c r="S509" i="5"/>
  <c r="R509" i="5"/>
  <c r="P509" i="5"/>
  <c r="O509" i="5"/>
  <c r="N509" i="5"/>
  <c r="M509" i="5"/>
  <c r="L509" i="5"/>
  <c r="K509" i="5"/>
  <c r="E509" i="5"/>
  <c r="Q509" i="5" s="1"/>
  <c r="BB508" i="5"/>
  <c r="AY508" i="5"/>
  <c r="AW508" i="5"/>
  <c r="AV508" i="5"/>
  <c r="AO508" i="5"/>
  <c r="AL508" i="5"/>
  <c r="AG508" i="5"/>
  <c r="AC508" i="5"/>
  <c r="AB508" i="5"/>
  <c r="AA508" i="5"/>
  <c r="X508" i="5"/>
  <c r="Y508" i="5" s="1"/>
  <c r="W508" i="5"/>
  <c r="T508" i="5"/>
  <c r="S508" i="5"/>
  <c r="R508" i="5"/>
  <c r="P508" i="5"/>
  <c r="O508" i="5"/>
  <c r="N508" i="5"/>
  <c r="U508" i="5" s="1"/>
  <c r="M508" i="5"/>
  <c r="L508" i="5"/>
  <c r="K508" i="5"/>
  <c r="E508" i="5"/>
  <c r="Q508" i="5" s="1"/>
  <c r="BB507" i="5"/>
  <c r="AY507" i="5"/>
  <c r="AW507" i="5"/>
  <c r="AV507" i="5"/>
  <c r="AS507" i="5"/>
  <c r="AO507" i="5"/>
  <c r="AL507" i="5"/>
  <c r="AG507" i="5"/>
  <c r="AC507" i="5"/>
  <c r="AB507" i="5"/>
  <c r="AA507" i="5"/>
  <c r="X507" i="5"/>
  <c r="Z507" i="5" s="1"/>
  <c r="W507" i="5"/>
  <c r="T507" i="5"/>
  <c r="S507" i="5"/>
  <c r="R507" i="5"/>
  <c r="P507" i="5"/>
  <c r="O507" i="5"/>
  <c r="N507" i="5"/>
  <c r="M507" i="5"/>
  <c r="L507" i="5"/>
  <c r="K507" i="5"/>
  <c r="E507" i="5"/>
  <c r="Q507" i="5" s="1"/>
  <c r="BB506" i="5"/>
  <c r="AY506" i="5"/>
  <c r="AW506" i="5"/>
  <c r="AV506" i="5"/>
  <c r="AS506" i="5"/>
  <c r="AO506" i="5"/>
  <c r="AL506" i="5"/>
  <c r="AG506" i="5"/>
  <c r="AC506" i="5"/>
  <c r="AB506" i="5"/>
  <c r="AA506" i="5"/>
  <c r="Z506" i="5"/>
  <c r="X506" i="5"/>
  <c r="Y506" i="5" s="1"/>
  <c r="W506" i="5"/>
  <c r="T506" i="5"/>
  <c r="S506" i="5"/>
  <c r="R506" i="5"/>
  <c r="P506" i="5"/>
  <c r="O506" i="5"/>
  <c r="N506" i="5"/>
  <c r="M506" i="5"/>
  <c r="L506" i="5"/>
  <c r="K506" i="5"/>
  <c r="E506" i="5"/>
  <c r="Q506" i="5" s="1"/>
  <c r="BB505" i="5"/>
  <c r="AY505" i="5"/>
  <c r="AW505" i="5"/>
  <c r="AV505" i="5"/>
  <c r="AX505" i="5" s="1"/>
  <c r="AO505" i="5"/>
  <c r="AL505" i="5"/>
  <c r="AG505" i="5"/>
  <c r="AC505" i="5"/>
  <c r="AB505" i="5"/>
  <c r="AA505" i="5"/>
  <c r="X505" i="5"/>
  <c r="Y505" i="5" s="1"/>
  <c r="W505" i="5"/>
  <c r="T505" i="5"/>
  <c r="S505" i="5"/>
  <c r="R505" i="5"/>
  <c r="P505" i="5"/>
  <c r="U505" i="5" s="1"/>
  <c r="O505" i="5"/>
  <c r="N505" i="5"/>
  <c r="M505" i="5"/>
  <c r="L505" i="5"/>
  <c r="K505" i="5"/>
  <c r="E505" i="5"/>
  <c r="Q505" i="5" s="1"/>
  <c r="BB504" i="5"/>
  <c r="AY504" i="5"/>
  <c r="AW504" i="5"/>
  <c r="AX504" i="5" s="1"/>
  <c r="AV504" i="5"/>
  <c r="AS504" i="5" s="1"/>
  <c r="AO504" i="5"/>
  <c r="AL504" i="5"/>
  <c r="AG504" i="5"/>
  <c r="AC504" i="5"/>
  <c r="AB504" i="5"/>
  <c r="AA504" i="5"/>
  <c r="Z504" i="5"/>
  <c r="Y504" i="5"/>
  <c r="X504" i="5"/>
  <c r="W504" i="5"/>
  <c r="U504" i="5"/>
  <c r="T504" i="5"/>
  <c r="S504" i="5"/>
  <c r="R504" i="5"/>
  <c r="Q504" i="5"/>
  <c r="P504" i="5"/>
  <c r="O504" i="5"/>
  <c r="N504" i="5"/>
  <c r="M504" i="5"/>
  <c r="L504" i="5"/>
  <c r="K504" i="5"/>
  <c r="E504" i="5"/>
  <c r="BB503" i="5"/>
  <c r="AY503" i="5"/>
  <c r="AW503" i="5"/>
  <c r="AV503" i="5"/>
  <c r="AS503" i="5" s="1"/>
  <c r="AO503" i="5"/>
  <c r="AL503" i="5"/>
  <c r="AG503" i="5"/>
  <c r="AC503" i="5"/>
  <c r="AB503" i="5"/>
  <c r="AA503" i="5"/>
  <c r="X503" i="5"/>
  <c r="W503" i="5"/>
  <c r="T503" i="5"/>
  <c r="S503" i="5"/>
  <c r="R503" i="5"/>
  <c r="P503" i="5"/>
  <c r="O503" i="5"/>
  <c r="N503" i="5"/>
  <c r="M503" i="5"/>
  <c r="L503" i="5"/>
  <c r="K503" i="5"/>
  <c r="E503" i="5"/>
  <c r="Q503" i="5" s="1"/>
  <c r="BB502" i="5"/>
  <c r="AY502" i="5"/>
  <c r="AW502" i="5"/>
  <c r="AV502" i="5"/>
  <c r="AS502" i="5" s="1"/>
  <c r="AO502" i="5"/>
  <c r="AL502" i="5"/>
  <c r="AG502" i="5"/>
  <c r="AC502" i="5"/>
  <c r="AB502" i="5"/>
  <c r="AA502" i="5"/>
  <c r="Y502" i="5"/>
  <c r="X502" i="5"/>
  <c r="Z502" i="5" s="1"/>
  <c r="T502" i="5"/>
  <c r="S502" i="5"/>
  <c r="R502" i="5"/>
  <c r="P502" i="5"/>
  <c r="U502" i="5" s="1"/>
  <c r="O502" i="5"/>
  <c r="N502" i="5"/>
  <c r="M502" i="5"/>
  <c r="L502" i="5"/>
  <c r="K502" i="5"/>
  <c r="E502" i="5"/>
  <c r="Q502" i="5" s="1"/>
  <c r="BB501" i="5"/>
  <c r="AY501" i="5"/>
  <c r="AW501" i="5"/>
  <c r="AV501" i="5"/>
  <c r="AS501" i="5" s="1"/>
  <c r="AO501" i="5"/>
  <c r="AL501" i="5"/>
  <c r="AG501" i="5"/>
  <c r="AC501" i="5"/>
  <c r="AB501" i="5"/>
  <c r="AA501" i="5"/>
  <c r="X501" i="5"/>
  <c r="Y501" i="5" s="1"/>
  <c r="W501" i="5"/>
  <c r="T501" i="5"/>
  <c r="S501" i="5"/>
  <c r="R501" i="5"/>
  <c r="P501" i="5"/>
  <c r="O501" i="5"/>
  <c r="N501" i="5"/>
  <c r="M501" i="5"/>
  <c r="L501" i="5"/>
  <c r="K501" i="5"/>
  <c r="E501" i="5"/>
  <c r="Q501" i="5" s="1"/>
  <c r="BB500" i="5"/>
  <c r="AY500" i="5"/>
  <c r="AW500" i="5"/>
  <c r="AX500" i="5" s="1"/>
  <c r="AV500" i="5"/>
  <c r="AS500" i="5" s="1"/>
  <c r="AO500" i="5"/>
  <c r="AL500" i="5"/>
  <c r="AG500" i="5"/>
  <c r="AC500" i="5"/>
  <c r="AB500" i="5"/>
  <c r="AA500" i="5"/>
  <c r="X500" i="5"/>
  <c r="Y500" i="5" s="1"/>
  <c r="W500" i="5"/>
  <c r="T500" i="5"/>
  <c r="S500" i="5"/>
  <c r="R500" i="5"/>
  <c r="P500" i="5"/>
  <c r="U500" i="5" s="1"/>
  <c r="O500" i="5"/>
  <c r="N500" i="5"/>
  <c r="M500" i="5"/>
  <c r="L500" i="5"/>
  <c r="K500" i="5"/>
  <c r="E500" i="5"/>
  <c r="Q500" i="5" s="1"/>
  <c r="BB499" i="5"/>
  <c r="AY499" i="5"/>
  <c r="AW499" i="5"/>
  <c r="AX499" i="5" s="1"/>
  <c r="AV499" i="5"/>
  <c r="AS499" i="5"/>
  <c r="AO499" i="5"/>
  <c r="AL499" i="5"/>
  <c r="AG499" i="5"/>
  <c r="AC499" i="5"/>
  <c r="AB499" i="5"/>
  <c r="AA499" i="5"/>
  <c r="X499" i="5"/>
  <c r="Z499" i="5" s="1"/>
  <c r="W499" i="5"/>
  <c r="T499" i="5"/>
  <c r="S499" i="5"/>
  <c r="R499" i="5"/>
  <c r="Q499" i="5"/>
  <c r="P499" i="5"/>
  <c r="O499" i="5"/>
  <c r="N499" i="5"/>
  <c r="M499" i="5"/>
  <c r="L499" i="5"/>
  <c r="K499" i="5"/>
  <c r="E499" i="5"/>
  <c r="BB498" i="5"/>
  <c r="AY498" i="5"/>
  <c r="AW498" i="5"/>
  <c r="AV498" i="5"/>
  <c r="AS498" i="5" s="1"/>
  <c r="AO498" i="5"/>
  <c r="AL498" i="5"/>
  <c r="AG498" i="5"/>
  <c r="AC498" i="5"/>
  <c r="AB498" i="5"/>
  <c r="AA498" i="5"/>
  <c r="X498" i="5"/>
  <c r="W498" i="5"/>
  <c r="T498" i="5"/>
  <c r="S498" i="5"/>
  <c r="R498" i="5"/>
  <c r="P498" i="5"/>
  <c r="O498" i="5"/>
  <c r="N498" i="5"/>
  <c r="U498" i="5" s="1"/>
  <c r="M498" i="5"/>
  <c r="L498" i="5"/>
  <c r="K498" i="5"/>
  <c r="E498" i="5"/>
  <c r="Q498" i="5" s="1"/>
  <c r="BB497" i="5"/>
  <c r="AY497" i="5"/>
  <c r="AW497" i="5"/>
  <c r="AX497" i="5" s="1"/>
  <c r="AV497" i="5"/>
  <c r="AS497" i="5" s="1"/>
  <c r="AO497" i="5"/>
  <c r="AL497" i="5"/>
  <c r="AG497" i="5"/>
  <c r="AC497" i="5"/>
  <c r="AB497" i="5"/>
  <c r="AA497" i="5"/>
  <c r="X497" i="5"/>
  <c r="Y497" i="5" s="1"/>
  <c r="W497" i="5"/>
  <c r="T497" i="5"/>
  <c r="S497" i="5"/>
  <c r="R497" i="5"/>
  <c r="P497" i="5"/>
  <c r="O497" i="5"/>
  <c r="N497" i="5"/>
  <c r="M497" i="5"/>
  <c r="L497" i="5"/>
  <c r="K497" i="5"/>
  <c r="E497" i="5"/>
  <c r="Q497" i="5" s="1"/>
  <c r="BB496" i="5"/>
  <c r="AY496" i="5"/>
  <c r="AW496" i="5"/>
  <c r="AV496" i="5"/>
  <c r="AS496" i="5"/>
  <c r="AO496" i="5"/>
  <c r="AL496" i="5"/>
  <c r="AG496" i="5"/>
  <c r="AC496" i="5"/>
  <c r="AB496" i="5"/>
  <c r="AA496" i="5"/>
  <c r="X496" i="5"/>
  <c r="Z496" i="5" s="1"/>
  <c r="W496" i="5"/>
  <c r="T496" i="5"/>
  <c r="S496" i="5"/>
  <c r="R496" i="5"/>
  <c r="Q496" i="5"/>
  <c r="P496" i="5"/>
  <c r="O496" i="5"/>
  <c r="N496" i="5"/>
  <c r="M496" i="5"/>
  <c r="L496" i="5"/>
  <c r="K496" i="5"/>
  <c r="E496" i="5"/>
  <c r="BB495" i="5"/>
  <c r="AY495" i="5"/>
  <c r="AW495" i="5"/>
  <c r="AX495" i="5" s="1"/>
  <c r="AV495" i="5"/>
  <c r="AS495" i="5" s="1"/>
  <c r="AO495" i="5"/>
  <c r="AL495" i="5"/>
  <c r="AG495" i="5"/>
  <c r="AC495" i="5"/>
  <c r="AB495" i="5"/>
  <c r="AA495" i="5"/>
  <c r="X495" i="5"/>
  <c r="Z495" i="5" s="1"/>
  <c r="W495" i="5"/>
  <c r="U495" i="5"/>
  <c r="T495" i="5"/>
  <c r="S495" i="5"/>
  <c r="R495" i="5"/>
  <c r="Q495" i="5"/>
  <c r="P495" i="5"/>
  <c r="O495" i="5"/>
  <c r="N495" i="5"/>
  <c r="M495" i="5"/>
  <c r="L495" i="5"/>
  <c r="K495" i="5"/>
  <c r="E495" i="5"/>
  <c r="BB494" i="5"/>
  <c r="AY494" i="5"/>
  <c r="AW494" i="5"/>
  <c r="AV494" i="5"/>
  <c r="AX494" i="5" s="1"/>
  <c r="AS494" i="5"/>
  <c r="AO494" i="5"/>
  <c r="AL494" i="5"/>
  <c r="AG494" i="5"/>
  <c r="AC494" i="5"/>
  <c r="AB494" i="5"/>
  <c r="AA494" i="5"/>
  <c r="X494" i="5"/>
  <c r="Y494" i="5" s="1"/>
  <c r="W494" i="5"/>
  <c r="T494" i="5"/>
  <c r="S494" i="5"/>
  <c r="R494" i="5"/>
  <c r="Q494" i="5"/>
  <c r="P494" i="5"/>
  <c r="O494" i="5"/>
  <c r="N494" i="5"/>
  <c r="M494" i="5"/>
  <c r="L494" i="5"/>
  <c r="K494" i="5"/>
  <c r="E494" i="5"/>
  <c r="BB493" i="5"/>
  <c r="AY493" i="5"/>
  <c r="AW493" i="5"/>
  <c r="AV493" i="5"/>
  <c r="AS493" i="5"/>
  <c r="AO493" i="5"/>
  <c r="AL493" i="5"/>
  <c r="AG493" i="5"/>
  <c r="AC493" i="5"/>
  <c r="AB493" i="5"/>
  <c r="AA493" i="5"/>
  <c r="X493" i="5"/>
  <c r="Z493" i="5" s="1"/>
  <c r="W493" i="5"/>
  <c r="T493" i="5"/>
  <c r="S493" i="5"/>
  <c r="R493" i="5"/>
  <c r="P493" i="5"/>
  <c r="U493" i="5" s="1"/>
  <c r="O493" i="5"/>
  <c r="N493" i="5"/>
  <c r="M493" i="5"/>
  <c r="L493" i="5"/>
  <c r="K493" i="5"/>
  <c r="E493" i="5"/>
  <c r="Q493" i="5" s="1"/>
  <c r="BB492" i="5"/>
  <c r="AY492" i="5"/>
  <c r="AW492" i="5"/>
  <c r="AV492" i="5"/>
  <c r="AS492" i="5" s="1"/>
  <c r="AO492" i="5"/>
  <c r="AL492" i="5"/>
  <c r="AG492" i="5"/>
  <c r="AC492" i="5"/>
  <c r="AB492" i="5"/>
  <c r="AA492" i="5"/>
  <c r="X492" i="5"/>
  <c r="Z492" i="5" s="1"/>
  <c r="W492" i="5"/>
  <c r="T492" i="5"/>
  <c r="S492" i="5"/>
  <c r="R492" i="5"/>
  <c r="P492" i="5"/>
  <c r="O492" i="5"/>
  <c r="N492" i="5"/>
  <c r="M492" i="5"/>
  <c r="L492" i="5"/>
  <c r="K492" i="5"/>
  <c r="E492" i="5"/>
  <c r="Q492" i="5" s="1"/>
  <c r="BB491" i="5"/>
  <c r="AY491" i="5"/>
  <c r="AW491" i="5"/>
  <c r="AV491" i="5"/>
  <c r="AS491" i="5" s="1"/>
  <c r="AO491" i="5"/>
  <c r="AL491" i="5"/>
  <c r="AG491" i="5"/>
  <c r="AC491" i="5"/>
  <c r="AB491" i="5"/>
  <c r="AA491" i="5"/>
  <c r="X491" i="5"/>
  <c r="W491" i="5"/>
  <c r="T491" i="5"/>
  <c r="S491" i="5"/>
  <c r="R491" i="5"/>
  <c r="P491" i="5"/>
  <c r="U491" i="5" s="1"/>
  <c r="O491" i="5"/>
  <c r="N491" i="5"/>
  <c r="M491" i="5"/>
  <c r="L491" i="5"/>
  <c r="K491" i="5"/>
  <c r="E491" i="5"/>
  <c r="Q491" i="5" s="1"/>
  <c r="BB490" i="5"/>
  <c r="AY490" i="5"/>
  <c r="AW490" i="5"/>
  <c r="AX490" i="5" s="1"/>
  <c r="AV490" i="5"/>
  <c r="AS490" i="5" s="1"/>
  <c r="AO490" i="5"/>
  <c r="AL490" i="5"/>
  <c r="AG490" i="5"/>
  <c r="AC490" i="5"/>
  <c r="AB490" i="5"/>
  <c r="AA490" i="5"/>
  <c r="Z490" i="5"/>
  <c r="X490" i="5"/>
  <c r="Y490" i="5" s="1"/>
  <c r="W490" i="5"/>
  <c r="T490" i="5"/>
  <c r="S490" i="5"/>
  <c r="R490" i="5"/>
  <c r="P490" i="5"/>
  <c r="O490" i="5"/>
  <c r="N490" i="5"/>
  <c r="M490" i="5"/>
  <c r="L490" i="5"/>
  <c r="K490" i="5"/>
  <c r="E490" i="5"/>
  <c r="Q490" i="5" s="1"/>
  <c r="BB489" i="5"/>
  <c r="AY489" i="5"/>
  <c r="AW489" i="5"/>
  <c r="AV489" i="5"/>
  <c r="AS489" i="5"/>
  <c r="AO489" i="5"/>
  <c r="AL489" i="5"/>
  <c r="AG489" i="5"/>
  <c r="AC489" i="5"/>
  <c r="AB489" i="5"/>
  <c r="AA489" i="5"/>
  <c r="X489" i="5"/>
  <c r="Y489" i="5" s="1"/>
  <c r="W489" i="5"/>
  <c r="T489" i="5"/>
  <c r="S489" i="5"/>
  <c r="R489" i="5"/>
  <c r="P489" i="5"/>
  <c r="U489" i="5" s="1"/>
  <c r="O489" i="5"/>
  <c r="N489" i="5"/>
  <c r="M489" i="5"/>
  <c r="L489" i="5"/>
  <c r="K489" i="5"/>
  <c r="E489" i="5"/>
  <c r="Q489" i="5" s="1"/>
  <c r="BB488" i="5"/>
  <c r="AY488" i="5"/>
  <c r="AW488" i="5"/>
  <c r="AV488" i="5"/>
  <c r="AS488" i="5"/>
  <c r="AO488" i="5"/>
  <c r="AL488" i="5"/>
  <c r="AG488" i="5"/>
  <c r="AC488" i="5"/>
  <c r="AB488" i="5"/>
  <c r="AA488" i="5"/>
  <c r="X488" i="5"/>
  <c r="W488" i="5"/>
  <c r="T488" i="5"/>
  <c r="S488" i="5"/>
  <c r="R488" i="5"/>
  <c r="P488" i="5"/>
  <c r="O488" i="5"/>
  <c r="N488" i="5"/>
  <c r="M488" i="5"/>
  <c r="L488" i="5"/>
  <c r="K488" i="5"/>
  <c r="E488" i="5"/>
  <c r="Q488" i="5" s="1"/>
  <c r="BB487" i="5"/>
  <c r="AY487" i="5"/>
  <c r="AW487" i="5"/>
  <c r="AV487" i="5"/>
  <c r="AS487" i="5" s="1"/>
  <c r="AO487" i="5"/>
  <c r="AL487" i="5"/>
  <c r="AG487" i="5"/>
  <c r="AC487" i="5"/>
  <c r="AB487" i="5"/>
  <c r="AA487" i="5"/>
  <c r="X487" i="5"/>
  <c r="Y487" i="5" s="1"/>
  <c r="W487" i="5"/>
  <c r="T487" i="5"/>
  <c r="S487" i="5"/>
  <c r="R487" i="5"/>
  <c r="P487" i="5"/>
  <c r="O487" i="5"/>
  <c r="N487" i="5"/>
  <c r="M487" i="5"/>
  <c r="L487" i="5"/>
  <c r="K487" i="5"/>
  <c r="E487" i="5"/>
  <c r="Q487" i="5" s="1"/>
  <c r="BB486" i="5"/>
  <c r="AY486" i="5"/>
  <c r="AW486" i="5"/>
  <c r="AX486" i="5" s="1"/>
  <c r="AV486" i="5"/>
  <c r="AS486" i="5" s="1"/>
  <c r="AO486" i="5"/>
  <c r="AL486" i="5"/>
  <c r="AG486" i="5"/>
  <c r="AC486" i="5"/>
  <c r="AB486" i="5"/>
  <c r="AA486" i="5"/>
  <c r="Z486" i="5"/>
  <c r="Y486" i="5"/>
  <c r="X486" i="5"/>
  <c r="W486" i="5"/>
  <c r="T486" i="5"/>
  <c r="S486" i="5"/>
  <c r="R486" i="5"/>
  <c r="Q486" i="5"/>
  <c r="P486" i="5"/>
  <c r="O486" i="5"/>
  <c r="N486" i="5"/>
  <c r="M486" i="5"/>
  <c r="L486" i="5"/>
  <c r="K486" i="5"/>
  <c r="E486" i="5"/>
  <c r="BB485" i="5"/>
  <c r="AY485" i="5"/>
  <c r="AW485" i="5"/>
  <c r="AV485" i="5"/>
  <c r="AS485" i="5"/>
  <c r="AO485" i="5"/>
  <c r="AL485" i="5"/>
  <c r="AG485" i="5"/>
  <c r="AC485" i="5"/>
  <c r="AB485" i="5"/>
  <c r="AA485" i="5"/>
  <c r="X485" i="5"/>
  <c r="Z485" i="5" s="1"/>
  <c r="W485" i="5"/>
  <c r="T485" i="5"/>
  <c r="S485" i="5"/>
  <c r="R485" i="5"/>
  <c r="Q485" i="5"/>
  <c r="P485" i="5"/>
  <c r="O485" i="5"/>
  <c r="N485" i="5"/>
  <c r="M485" i="5"/>
  <c r="L485" i="5"/>
  <c r="K485" i="5"/>
  <c r="E485" i="5"/>
  <c r="BB484" i="5"/>
  <c r="AY484" i="5"/>
  <c r="AW484" i="5"/>
  <c r="AV484" i="5"/>
  <c r="AS484" i="5" s="1"/>
  <c r="AO484" i="5"/>
  <c r="AL484" i="5"/>
  <c r="AG484" i="5"/>
  <c r="AC484" i="5"/>
  <c r="AB484" i="5"/>
  <c r="AA484" i="5"/>
  <c r="X484" i="5"/>
  <c r="Y484" i="5" s="1"/>
  <c r="W484" i="5"/>
  <c r="T484" i="5"/>
  <c r="S484" i="5"/>
  <c r="R484" i="5"/>
  <c r="P484" i="5"/>
  <c r="O484" i="5"/>
  <c r="N484" i="5"/>
  <c r="U484" i="5" s="1"/>
  <c r="M484" i="5"/>
  <c r="L484" i="5"/>
  <c r="K484" i="5"/>
  <c r="E484" i="5"/>
  <c r="Q484" i="5" s="1"/>
  <c r="BB483" i="5"/>
  <c r="AY483" i="5"/>
  <c r="AW483" i="5"/>
  <c r="AX483" i="5" s="1"/>
  <c r="AV483" i="5"/>
  <c r="AS483" i="5"/>
  <c r="AO483" i="5"/>
  <c r="AL483" i="5"/>
  <c r="AG483" i="5"/>
  <c r="AC483" i="5"/>
  <c r="AB483" i="5"/>
  <c r="AA483" i="5"/>
  <c r="Z483" i="5"/>
  <c r="X483" i="5"/>
  <c r="Y483" i="5" s="1"/>
  <c r="W483" i="5"/>
  <c r="T483" i="5"/>
  <c r="S483" i="5"/>
  <c r="R483" i="5"/>
  <c r="P483" i="5"/>
  <c r="O483" i="5"/>
  <c r="N483" i="5"/>
  <c r="M483" i="5"/>
  <c r="L483" i="5"/>
  <c r="K483" i="5"/>
  <c r="E483" i="5"/>
  <c r="Q483" i="5" s="1"/>
  <c r="BB482" i="5"/>
  <c r="AY482" i="5"/>
  <c r="AW482" i="5"/>
  <c r="AX482" i="5" s="1"/>
  <c r="AV482" i="5"/>
  <c r="AS482" i="5" s="1"/>
  <c r="AO482" i="5"/>
  <c r="AL482" i="5"/>
  <c r="AG482" i="5"/>
  <c r="AC482" i="5"/>
  <c r="AB482" i="5"/>
  <c r="AA482" i="5"/>
  <c r="X482" i="5"/>
  <c r="Z482" i="5" s="1"/>
  <c r="W482" i="5"/>
  <c r="T482" i="5"/>
  <c r="S482" i="5"/>
  <c r="R482" i="5"/>
  <c r="P482" i="5"/>
  <c r="O482" i="5"/>
  <c r="N482" i="5"/>
  <c r="M482" i="5"/>
  <c r="L482" i="5"/>
  <c r="K482" i="5"/>
  <c r="E482" i="5"/>
  <c r="Q482" i="5" s="1"/>
  <c r="BB481" i="5"/>
  <c r="AY481" i="5"/>
  <c r="AW481" i="5"/>
  <c r="AV481" i="5"/>
  <c r="AS481" i="5" s="1"/>
  <c r="AO481" i="5"/>
  <c r="AL481" i="5"/>
  <c r="AG481" i="5"/>
  <c r="AC481" i="5"/>
  <c r="AB481" i="5"/>
  <c r="AA481" i="5"/>
  <c r="Z481" i="5"/>
  <c r="X481" i="5"/>
  <c r="Y481" i="5" s="1"/>
  <c r="W481" i="5"/>
  <c r="T481" i="5"/>
  <c r="S481" i="5"/>
  <c r="R481" i="5"/>
  <c r="P481" i="5"/>
  <c r="O481" i="5"/>
  <c r="N481" i="5"/>
  <c r="M481" i="5"/>
  <c r="L481" i="5"/>
  <c r="K481" i="5"/>
  <c r="E481" i="5"/>
  <c r="Q481" i="5" s="1"/>
  <c r="BB480" i="5"/>
  <c r="AY480" i="5"/>
  <c r="AW480" i="5"/>
  <c r="AV480" i="5"/>
  <c r="AX480" i="5" s="1"/>
  <c r="AO480" i="5"/>
  <c r="AL480" i="5"/>
  <c r="AG480" i="5"/>
  <c r="AC480" i="5"/>
  <c r="AB480" i="5"/>
  <c r="AA480" i="5"/>
  <c r="Z480" i="5"/>
  <c r="X480" i="5"/>
  <c r="Y480" i="5" s="1"/>
  <c r="W480" i="5"/>
  <c r="T480" i="5"/>
  <c r="S480" i="5"/>
  <c r="R480" i="5"/>
  <c r="P480" i="5"/>
  <c r="O480" i="5"/>
  <c r="N480" i="5"/>
  <c r="M480" i="5"/>
  <c r="L480" i="5"/>
  <c r="K480" i="5"/>
  <c r="E480" i="5"/>
  <c r="Q480" i="5" s="1"/>
  <c r="BB479" i="5"/>
  <c r="AY479" i="5"/>
  <c r="AW479" i="5"/>
  <c r="AV479" i="5"/>
  <c r="AS479" i="5" s="1"/>
  <c r="AO479" i="5"/>
  <c r="AL479" i="5"/>
  <c r="AG479" i="5"/>
  <c r="AC479" i="5"/>
  <c r="AB479" i="5"/>
  <c r="AA479" i="5"/>
  <c r="Y479" i="5"/>
  <c r="X479" i="5"/>
  <c r="Z479" i="5" s="1"/>
  <c r="W479" i="5"/>
  <c r="T479" i="5"/>
  <c r="S479" i="5"/>
  <c r="R479" i="5"/>
  <c r="P479" i="5"/>
  <c r="O479" i="5"/>
  <c r="N479" i="5"/>
  <c r="M479" i="5"/>
  <c r="L479" i="5"/>
  <c r="K479" i="5"/>
  <c r="E479" i="5"/>
  <c r="Q479" i="5" s="1"/>
  <c r="BB478" i="5"/>
  <c r="AY478" i="5"/>
  <c r="AX478" i="5"/>
  <c r="AW478" i="5"/>
  <c r="AV478" i="5"/>
  <c r="AS478" i="5"/>
  <c r="AO478" i="5"/>
  <c r="AL478" i="5"/>
  <c r="AG478" i="5"/>
  <c r="AC478" i="5"/>
  <c r="AB478" i="5"/>
  <c r="AA478" i="5"/>
  <c r="X478" i="5"/>
  <c r="W478" i="5"/>
  <c r="T478" i="5"/>
  <c r="S478" i="5"/>
  <c r="R478" i="5"/>
  <c r="P478" i="5"/>
  <c r="O478" i="5"/>
  <c r="N478" i="5"/>
  <c r="U478" i="5" s="1"/>
  <c r="M478" i="5"/>
  <c r="L478" i="5"/>
  <c r="K478" i="5"/>
  <c r="E478" i="5"/>
  <c r="Q478" i="5" s="1"/>
  <c r="BB477" i="5"/>
  <c r="AY477" i="5"/>
  <c r="AX477" i="5"/>
  <c r="AW477" i="5"/>
  <c r="AV477" i="5"/>
  <c r="AS477" i="5" s="1"/>
  <c r="AO477" i="5"/>
  <c r="AL477" i="5"/>
  <c r="AG477" i="5"/>
  <c r="AC477" i="5"/>
  <c r="AB477" i="5"/>
  <c r="AA477" i="5"/>
  <c r="X477" i="5"/>
  <c r="W477" i="5"/>
  <c r="T477" i="5"/>
  <c r="S477" i="5"/>
  <c r="R477" i="5"/>
  <c r="P477" i="5"/>
  <c r="O477" i="5"/>
  <c r="N477" i="5"/>
  <c r="M477" i="5"/>
  <c r="L477" i="5"/>
  <c r="K477" i="5"/>
  <c r="E477" i="5"/>
  <c r="Q477" i="5" s="1"/>
  <c r="BB476" i="5"/>
  <c r="AY476" i="5"/>
  <c r="AW476" i="5"/>
  <c r="AV476" i="5"/>
  <c r="AS476" i="5"/>
  <c r="AO476" i="5"/>
  <c r="AL476" i="5"/>
  <c r="AG476" i="5"/>
  <c r="AC476" i="5"/>
  <c r="AB476" i="5"/>
  <c r="AA476" i="5"/>
  <c r="X476" i="5"/>
  <c r="Z476" i="5" s="1"/>
  <c r="W476" i="5"/>
  <c r="T476" i="5"/>
  <c r="S476" i="5"/>
  <c r="R476" i="5"/>
  <c r="P476" i="5"/>
  <c r="O476" i="5"/>
  <c r="N476" i="5"/>
  <c r="M476" i="5"/>
  <c r="L476" i="5"/>
  <c r="K476" i="5"/>
  <c r="E476" i="5"/>
  <c r="Q476" i="5" s="1"/>
  <c r="BB475" i="5"/>
  <c r="AY475" i="5"/>
  <c r="AW475" i="5"/>
  <c r="AX475" i="5" s="1"/>
  <c r="AV475" i="5"/>
  <c r="AS475" i="5" s="1"/>
  <c r="AO475" i="5"/>
  <c r="AL475" i="5"/>
  <c r="AG475" i="5"/>
  <c r="AC475" i="5"/>
  <c r="AB475" i="5"/>
  <c r="AA475" i="5"/>
  <c r="X475" i="5"/>
  <c r="Y475" i="5" s="1"/>
  <c r="W475" i="5"/>
  <c r="T475" i="5"/>
  <c r="S475" i="5"/>
  <c r="R475" i="5"/>
  <c r="P475" i="5"/>
  <c r="O475" i="5"/>
  <c r="N475" i="5"/>
  <c r="M475" i="5"/>
  <c r="L475" i="5"/>
  <c r="K475" i="5"/>
  <c r="E475" i="5"/>
  <c r="Q475" i="5" s="1"/>
  <c r="BB474" i="5"/>
  <c r="AY474" i="5"/>
  <c r="AW474" i="5"/>
  <c r="AV474" i="5"/>
  <c r="AS474" i="5" s="1"/>
  <c r="AO474" i="5"/>
  <c r="AL474" i="5"/>
  <c r="AG474" i="5"/>
  <c r="AC474" i="5"/>
  <c r="AB474" i="5"/>
  <c r="AA474" i="5"/>
  <c r="X474" i="5"/>
  <c r="W474" i="5"/>
  <c r="T474" i="5"/>
  <c r="S474" i="5"/>
  <c r="R474" i="5"/>
  <c r="Q474" i="5"/>
  <c r="P474" i="5"/>
  <c r="O474" i="5"/>
  <c r="N474" i="5"/>
  <c r="M474" i="5"/>
  <c r="L474" i="5"/>
  <c r="K474" i="5"/>
  <c r="E474" i="5"/>
  <c r="BB473" i="5"/>
  <c r="AY473" i="5"/>
  <c r="AW473" i="5"/>
  <c r="AV473" i="5"/>
  <c r="AS473" i="5" s="1"/>
  <c r="AO473" i="5"/>
  <c r="AL473" i="5"/>
  <c r="AG473" i="5"/>
  <c r="AC473" i="5"/>
  <c r="AB473" i="5"/>
  <c r="AA473" i="5"/>
  <c r="X473" i="5"/>
  <c r="W473" i="5"/>
  <c r="U473" i="5"/>
  <c r="T473" i="5"/>
  <c r="S473" i="5"/>
  <c r="R473" i="5"/>
  <c r="Q473" i="5"/>
  <c r="P473" i="5"/>
  <c r="O473" i="5"/>
  <c r="N473" i="5"/>
  <c r="M473" i="5"/>
  <c r="L473" i="5"/>
  <c r="K473" i="5"/>
  <c r="E473" i="5"/>
  <c r="BB472" i="5"/>
  <c r="AY472" i="5"/>
  <c r="AW472" i="5"/>
  <c r="AV472" i="5"/>
  <c r="AS472" i="5"/>
  <c r="AO472" i="5"/>
  <c r="AL472" i="5"/>
  <c r="AG472" i="5"/>
  <c r="AC472" i="5"/>
  <c r="AB472" i="5"/>
  <c r="AA472" i="5"/>
  <c r="Z472" i="5"/>
  <c r="Y472" i="5"/>
  <c r="X472" i="5"/>
  <c r="T472" i="5"/>
  <c r="S472" i="5"/>
  <c r="R472" i="5"/>
  <c r="Q472" i="5"/>
  <c r="P472" i="5"/>
  <c r="U472" i="5" s="1"/>
  <c r="O472" i="5"/>
  <c r="N472" i="5"/>
  <c r="M472" i="5"/>
  <c r="L472" i="5"/>
  <c r="K472" i="5"/>
  <c r="E472" i="5"/>
  <c r="BB471" i="5"/>
  <c r="AY471" i="5"/>
  <c r="AW471" i="5"/>
  <c r="AV471" i="5"/>
  <c r="AS471" i="5"/>
  <c r="AO471" i="5"/>
  <c r="AL471" i="5"/>
  <c r="AG471" i="5"/>
  <c r="AC471" i="5"/>
  <c r="AB471" i="5"/>
  <c r="AA471" i="5"/>
  <c r="X471" i="5"/>
  <c r="Y471" i="5" s="1"/>
  <c r="W471" i="5"/>
  <c r="T471" i="5"/>
  <c r="S471" i="5"/>
  <c r="R471" i="5"/>
  <c r="P471" i="5"/>
  <c r="O471" i="5"/>
  <c r="N471" i="5"/>
  <c r="U471" i="5" s="1"/>
  <c r="M471" i="5"/>
  <c r="L471" i="5"/>
  <c r="K471" i="5"/>
  <c r="E471" i="5"/>
  <c r="Q471" i="5" s="1"/>
  <c r="BB470" i="5"/>
  <c r="AY470" i="5"/>
  <c r="AW470" i="5"/>
  <c r="AV470" i="5"/>
  <c r="AS470" i="5" s="1"/>
  <c r="AO470" i="5"/>
  <c r="AL470" i="5"/>
  <c r="AG470" i="5"/>
  <c r="AC470" i="5"/>
  <c r="AB470" i="5"/>
  <c r="AA470" i="5"/>
  <c r="X470" i="5"/>
  <c r="Z470" i="5" s="1"/>
  <c r="W470" i="5"/>
  <c r="T470" i="5"/>
  <c r="S470" i="5"/>
  <c r="R470" i="5"/>
  <c r="P470" i="5"/>
  <c r="O470" i="5"/>
  <c r="N470" i="5"/>
  <c r="U470" i="5" s="1"/>
  <c r="M470" i="5"/>
  <c r="L470" i="5"/>
  <c r="K470" i="5"/>
  <c r="E470" i="5"/>
  <c r="Q470" i="5" s="1"/>
  <c r="BB469" i="5"/>
  <c r="AY469" i="5"/>
  <c r="AW469" i="5"/>
  <c r="AV469" i="5"/>
  <c r="AO469" i="5"/>
  <c r="AL469" i="5"/>
  <c r="AG469" i="5"/>
  <c r="AC469" i="5"/>
  <c r="AB469" i="5"/>
  <c r="AA469" i="5"/>
  <c r="Z469" i="5"/>
  <c r="X469" i="5"/>
  <c r="Y469" i="5" s="1"/>
  <c r="W469" i="5"/>
  <c r="T469" i="5"/>
  <c r="S469" i="5"/>
  <c r="R469" i="5"/>
  <c r="P469" i="5"/>
  <c r="U469" i="5" s="1"/>
  <c r="O469" i="5"/>
  <c r="N469" i="5"/>
  <c r="M469" i="5"/>
  <c r="L469" i="5"/>
  <c r="K469" i="5"/>
  <c r="E469" i="5"/>
  <c r="Q469" i="5" s="1"/>
  <c r="BB468" i="5"/>
  <c r="AY468" i="5"/>
  <c r="AW468" i="5"/>
  <c r="AV468" i="5"/>
  <c r="AS468" i="5" s="1"/>
  <c r="AO468" i="5"/>
  <c r="AL468" i="5"/>
  <c r="AG468" i="5"/>
  <c r="AC468" i="5"/>
  <c r="AB468" i="5"/>
  <c r="AA468" i="5"/>
  <c r="X468" i="5"/>
  <c r="Z468" i="5" s="1"/>
  <c r="W468" i="5"/>
  <c r="T468" i="5"/>
  <c r="S468" i="5"/>
  <c r="R468" i="5"/>
  <c r="P468" i="5"/>
  <c r="O468" i="5"/>
  <c r="N468" i="5"/>
  <c r="M468" i="5"/>
  <c r="L468" i="5"/>
  <c r="K468" i="5"/>
  <c r="E468" i="5"/>
  <c r="Q468" i="5" s="1"/>
  <c r="BB467" i="5"/>
  <c r="AY467" i="5"/>
  <c r="AW467" i="5"/>
  <c r="AV467" i="5"/>
  <c r="AS467" i="5" s="1"/>
  <c r="AO467" i="5"/>
  <c r="AL467" i="5"/>
  <c r="AG467" i="5"/>
  <c r="AC467" i="5"/>
  <c r="AB467" i="5"/>
  <c r="AA467" i="5"/>
  <c r="X467" i="5"/>
  <c r="W467" i="5"/>
  <c r="T467" i="5"/>
  <c r="S467" i="5"/>
  <c r="R467" i="5"/>
  <c r="Q467" i="5"/>
  <c r="P467" i="5"/>
  <c r="O467" i="5"/>
  <c r="N467" i="5"/>
  <c r="M467" i="5"/>
  <c r="L467" i="5"/>
  <c r="K467" i="5"/>
  <c r="E467" i="5"/>
  <c r="BB466" i="5"/>
  <c r="AY466" i="5"/>
  <c r="AX466" i="5"/>
  <c r="AW466" i="5"/>
  <c r="AV466" i="5"/>
  <c r="AS466" i="5" s="1"/>
  <c r="AO466" i="5"/>
  <c r="AL466" i="5"/>
  <c r="AG466" i="5"/>
  <c r="AC466" i="5"/>
  <c r="AB466" i="5"/>
  <c r="AA466" i="5"/>
  <c r="X466" i="5"/>
  <c r="Z466" i="5" s="1"/>
  <c r="W466" i="5"/>
  <c r="T466" i="5"/>
  <c r="S466" i="5"/>
  <c r="R466" i="5"/>
  <c r="Q466" i="5"/>
  <c r="P466" i="5"/>
  <c r="O466" i="5"/>
  <c r="N466" i="5"/>
  <c r="M466" i="5"/>
  <c r="L466" i="5"/>
  <c r="K466" i="5"/>
  <c r="E466" i="5"/>
  <c r="BB465" i="5"/>
  <c r="AY465" i="5"/>
  <c r="AW465" i="5"/>
  <c r="AX465" i="5" s="1"/>
  <c r="AV465" i="5"/>
  <c r="AS465" i="5" s="1"/>
  <c r="AO465" i="5"/>
  <c r="AL465" i="5"/>
  <c r="AG465" i="5"/>
  <c r="AC465" i="5"/>
  <c r="AB465" i="5"/>
  <c r="AA465" i="5"/>
  <c r="X465" i="5"/>
  <c r="Y465" i="5" s="1"/>
  <c r="W465" i="5"/>
  <c r="T465" i="5"/>
  <c r="S465" i="5"/>
  <c r="R465" i="5"/>
  <c r="P465" i="5"/>
  <c r="U465" i="5" s="1"/>
  <c r="O465" i="5"/>
  <c r="N465" i="5"/>
  <c r="M465" i="5"/>
  <c r="L465" i="5"/>
  <c r="K465" i="5"/>
  <c r="E465" i="5"/>
  <c r="Q465" i="5" s="1"/>
  <c r="BB464" i="5"/>
  <c r="AY464" i="5"/>
  <c r="AW464" i="5"/>
  <c r="AV464" i="5"/>
  <c r="AS464" i="5" s="1"/>
  <c r="AO464" i="5"/>
  <c r="AL464" i="5"/>
  <c r="AG464" i="5"/>
  <c r="AC464" i="5"/>
  <c r="AB464" i="5"/>
  <c r="AA464" i="5"/>
  <c r="X464" i="5"/>
  <c r="Z464" i="5" s="1"/>
  <c r="W464" i="5"/>
  <c r="U464" i="5"/>
  <c r="T464" i="5"/>
  <c r="S464" i="5"/>
  <c r="R464" i="5"/>
  <c r="P464" i="5"/>
  <c r="O464" i="5"/>
  <c r="N464" i="5"/>
  <c r="M464" i="5"/>
  <c r="L464" i="5"/>
  <c r="K464" i="5"/>
  <c r="E464" i="5"/>
  <c r="Q464" i="5" s="1"/>
  <c r="BB463" i="5"/>
  <c r="AY463" i="5"/>
  <c r="AW463" i="5"/>
  <c r="AV463" i="5"/>
  <c r="AS463" i="5" s="1"/>
  <c r="AO463" i="5"/>
  <c r="AL463" i="5"/>
  <c r="AG463" i="5"/>
  <c r="AC463" i="5"/>
  <c r="AB463" i="5"/>
  <c r="AA463" i="5"/>
  <c r="X463" i="5"/>
  <c r="Z463" i="5" s="1"/>
  <c r="W463" i="5"/>
  <c r="T463" i="5"/>
  <c r="S463" i="5"/>
  <c r="R463" i="5"/>
  <c r="P463" i="5"/>
  <c r="U463" i="5" s="1"/>
  <c r="O463" i="5"/>
  <c r="N463" i="5"/>
  <c r="M463" i="5"/>
  <c r="L463" i="5"/>
  <c r="K463" i="5"/>
  <c r="E463" i="5"/>
  <c r="Q463" i="5" s="1"/>
  <c r="BB462" i="5"/>
  <c r="AY462" i="5"/>
  <c r="AW462" i="5"/>
  <c r="AV462" i="5"/>
  <c r="AO462" i="5"/>
  <c r="AL462" i="5"/>
  <c r="AG462" i="5"/>
  <c r="AC462" i="5"/>
  <c r="AB462" i="5"/>
  <c r="AA462" i="5"/>
  <c r="X462" i="5"/>
  <c r="W462" i="5"/>
  <c r="T462" i="5"/>
  <c r="S462" i="5"/>
  <c r="R462" i="5"/>
  <c r="Q462" i="5"/>
  <c r="P462" i="5"/>
  <c r="O462" i="5"/>
  <c r="N462" i="5"/>
  <c r="M462" i="5"/>
  <c r="L462" i="5"/>
  <c r="K462" i="5"/>
  <c r="E462" i="5"/>
  <c r="BB461" i="5"/>
  <c r="AY461" i="5"/>
  <c r="AW461" i="5"/>
  <c r="AX461" i="5" s="1"/>
  <c r="AV461" i="5"/>
  <c r="AS461" i="5"/>
  <c r="AO461" i="5"/>
  <c r="AL461" i="5"/>
  <c r="AG461" i="5"/>
  <c r="AC461" i="5"/>
  <c r="AB461" i="5"/>
  <c r="AA461" i="5"/>
  <c r="X461" i="5"/>
  <c r="Z461" i="5" s="1"/>
  <c r="W461" i="5"/>
  <c r="U461" i="5"/>
  <c r="T461" i="5"/>
  <c r="S461" i="5"/>
  <c r="R461" i="5"/>
  <c r="P461" i="5"/>
  <c r="O461" i="5"/>
  <c r="N461" i="5"/>
  <c r="M461" i="5"/>
  <c r="L461" i="5"/>
  <c r="K461" i="5"/>
  <c r="E461" i="5"/>
  <c r="Q461" i="5" s="1"/>
  <c r="BB460" i="5"/>
  <c r="AY460" i="5"/>
  <c r="AW460" i="5"/>
  <c r="AV460" i="5"/>
  <c r="AS460" i="5"/>
  <c r="AO460" i="5"/>
  <c r="AL460" i="5"/>
  <c r="AG460" i="5"/>
  <c r="AC460" i="5"/>
  <c r="AB460" i="5"/>
  <c r="AA460" i="5"/>
  <c r="X460" i="5"/>
  <c r="Y460" i="5" s="1"/>
  <c r="W460" i="5"/>
  <c r="T460" i="5"/>
  <c r="S460" i="5"/>
  <c r="R460" i="5"/>
  <c r="P460" i="5"/>
  <c r="O460" i="5"/>
  <c r="N460" i="5"/>
  <c r="U460" i="5" s="1"/>
  <c r="M460" i="5"/>
  <c r="L460" i="5"/>
  <c r="K460" i="5"/>
  <c r="E460" i="5"/>
  <c r="Q460" i="5" s="1"/>
  <c r="BB459" i="5"/>
  <c r="AY459" i="5"/>
  <c r="AW459" i="5"/>
  <c r="AV459" i="5"/>
  <c r="AS459" i="5"/>
  <c r="AO459" i="5"/>
  <c r="AL459" i="5"/>
  <c r="AG459" i="5"/>
  <c r="AC459" i="5"/>
  <c r="AB459" i="5"/>
  <c r="AA459" i="5"/>
  <c r="Z459" i="5"/>
  <c r="X459" i="5"/>
  <c r="Y459" i="5" s="1"/>
  <c r="W459" i="5"/>
  <c r="T459" i="5"/>
  <c r="S459" i="5"/>
  <c r="R459" i="5"/>
  <c r="P459" i="5"/>
  <c r="O459" i="5"/>
  <c r="N459" i="5"/>
  <c r="M459" i="5"/>
  <c r="L459" i="5"/>
  <c r="K459" i="5"/>
  <c r="E459" i="5"/>
  <c r="Q459" i="5" s="1"/>
  <c r="BB458" i="5"/>
  <c r="AY458" i="5"/>
  <c r="AW458" i="5"/>
  <c r="AV458" i="5"/>
  <c r="AS458" i="5" s="1"/>
  <c r="AO458" i="5"/>
  <c r="AL458" i="5"/>
  <c r="AG458" i="5"/>
  <c r="AC458" i="5"/>
  <c r="AB458" i="5"/>
  <c r="AA458" i="5"/>
  <c r="X458" i="5"/>
  <c r="Y458" i="5" s="1"/>
  <c r="W458" i="5"/>
  <c r="T458" i="5"/>
  <c r="S458" i="5"/>
  <c r="R458" i="5"/>
  <c r="Q458" i="5"/>
  <c r="P458" i="5"/>
  <c r="U458" i="5" s="1"/>
  <c r="O458" i="5"/>
  <c r="N458" i="5"/>
  <c r="M458" i="5"/>
  <c r="L458" i="5"/>
  <c r="K458" i="5"/>
  <c r="E458" i="5"/>
  <c r="BB457" i="5"/>
  <c r="AY457" i="5"/>
  <c r="AW457" i="5"/>
  <c r="AV457" i="5"/>
  <c r="AS457" i="5" s="1"/>
  <c r="AO457" i="5"/>
  <c r="AL457" i="5"/>
  <c r="AG457" i="5"/>
  <c r="AC457" i="5"/>
  <c r="AB457" i="5"/>
  <c r="AA457" i="5"/>
  <c r="X457" i="5"/>
  <c r="Z457" i="5" s="1"/>
  <c r="W457" i="5"/>
  <c r="T457" i="5"/>
  <c r="S457" i="5"/>
  <c r="R457" i="5"/>
  <c r="P457" i="5"/>
  <c r="U457" i="5" s="1"/>
  <c r="O457" i="5"/>
  <c r="N457" i="5"/>
  <c r="M457" i="5"/>
  <c r="L457" i="5"/>
  <c r="K457" i="5"/>
  <c r="E457" i="5"/>
  <c r="Q457" i="5" s="1"/>
  <c r="BB456" i="5"/>
  <c r="AY456" i="5"/>
  <c r="AW456" i="5"/>
  <c r="AV456" i="5"/>
  <c r="AS456" i="5" s="1"/>
  <c r="AO456" i="5"/>
  <c r="AL456" i="5"/>
  <c r="AG456" i="5"/>
  <c r="AC456" i="5"/>
  <c r="AB456" i="5"/>
  <c r="AA456" i="5"/>
  <c r="X456" i="5"/>
  <c r="Z456" i="5" s="1"/>
  <c r="W456" i="5"/>
  <c r="T456" i="5"/>
  <c r="S456" i="5"/>
  <c r="R456" i="5"/>
  <c r="P456" i="5"/>
  <c r="U456" i="5" s="1"/>
  <c r="O456" i="5"/>
  <c r="N456" i="5"/>
  <c r="M456" i="5"/>
  <c r="L456" i="5"/>
  <c r="K456" i="5"/>
  <c r="E456" i="5"/>
  <c r="Q456" i="5" s="1"/>
  <c r="BB455" i="5"/>
  <c r="AY455" i="5"/>
  <c r="AW455" i="5"/>
  <c r="AX455" i="5" s="1"/>
  <c r="AV455" i="5"/>
  <c r="AS455" i="5" s="1"/>
  <c r="AO455" i="5"/>
  <c r="AL455" i="5"/>
  <c r="AG455" i="5"/>
  <c r="AC455" i="5"/>
  <c r="AB455" i="5"/>
  <c r="AA455" i="5"/>
  <c r="X455" i="5"/>
  <c r="Y455" i="5" s="1"/>
  <c r="W455" i="5"/>
  <c r="T455" i="5"/>
  <c r="S455" i="5"/>
  <c r="R455" i="5"/>
  <c r="Q455" i="5"/>
  <c r="P455" i="5"/>
  <c r="O455" i="5"/>
  <c r="N455" i="5"/>
  <c r="M455" i="5"/>
  <c r="L455" i="5"/>
  <c r="K455" i="5"/>
  <c r="E455" i="5"/>
  <c r="BB454" i="5"/>
  <c r="AY454" i="5"/>
  <c r="AW454" i="5"/>
  <c r="AV454" i="5"/>
  <c r="AX454" i="5" s="1"/>
  <c r="AS454" i="5"/>
  <c r="AO454" i="5"/>
  <c r="AL454" i="5"/>
  <c r="AG454" i="5"/>
  <c r="AC454" i="5"/>
  <c r="AB454" i="5"/>
  <c r="AA454" i="5"/>
  <c r="X454" i="5"/>
  <c r="Z454" i="5" s="1"/>
  <c r="W454" i="5"/>
  <c r="T454" i="5"/>
  <c r="S454" i="5"/>
  <c r="R454" i="5"/>
  <c r="P454" i="5"/>
  <c r="O454" i="5"/>
  <c r="N454" i="5"/>
  <c r="U454" i="5" s="1"/>
  <c r="M454" i="5"/>
  <c r="L454" i="5"/>
  <c r="K454" i="5"/>
  <c r="E454" i="5"/>
  <c r="Q454" i="5" s="1"/>
  <c r="BB453" i="5"/>
  <c r="AY453" i="5"/>
  <c r="AW453" i="5"/>
  <c r="AV453" i="5"/>
  <c r="AS453" i="5"/>
  <c r="AO453" i="5"/>
  <c r="AL453" i="5"/>
  <c r="AG453" i="5"/>
  <c r="AC453" i="5"/>
  <c r="AB453" i="5"/>
  <c r="AA453" i="5"/>
  <c r="X453" i="5"/>
  <c r="Y453" i="5" s="1"/>
  <c r="W453" i="5"/>
  <c r="T453" i="5"/>
  <c r="S453" i="5"/>
  <c r="R453" i="5"/>
  <c r="P453" i="5"/>
  <c r="U453" i="5" s="1"/>
  <c r="O453" i="5"/>
  <c r="N453" i="5"/>
  <c r="M453" i="5"/>
  <c r="L453" i="5"/>
  <c r="K453" i="5"/>
  <c r="E453" i="5"/>
  <c r="Q453" i="5" s="1"/>
  <c r="BB452" i="5"/>
  <c r="AY452" i="5"/>
  <c r="AW452" i="5"/>
  <c r="AV452" i="5"/>
  <c r="AS452" i="5"/>
  <c r="AO452" i="5"/>
  <c r="AL452" i="5"/>
  <c r="AG452" i="5"/>
  <c r="AC452" i="5"/>
  <c r="AB452" i="5"/>
  <c r="AA452" i="5"/>
  <c r="Z452" i="5"/>
  <c r="Y452" i="5"/>
  <c r="X452" i="5"/>
  <c r="W452" i="5"/>
  <c r="T452" i="5"/>
  <c r="S452" i="5"/>
  <c r="R452" i="5"/>
  <c r="P452" i="5"/>
  <c r="O452" i="5"/>
  <c r="N452" i="5"/>
  <c r="M452" i="5"/>
  <c r="L452" i="5"/>
  <c r="K452" i="5"/>
  <c r="E452" i="5"/>
  <c r="Q452" i="5" s="1"/>
  <c r="BB451" i="5"/>
  <c r="AY451" i="5"/>
  <c r="AW451" i="5"/>
  <c r="AX451" i="5" s="1"/>
  <c r="AV451" i="5"/>
  <c r="AS451" i="5"/>
  <c r="AO451" i="5"/>
  <c r="AL451" i="5"/>
  <c r="AG451" i="5"/>
  <c r="AC451" i="5"/>
  <c r="AB451" i="5"/>
  <c r="AA451" i="5"/>
  <c r="X451" i="5"/>
  <c r="Z451" i="5" s="1"/>
  <c r="W451" i="5"/>
  <c r="T451" i="5"/>
  <c r="S451" i="5"/>
  <c r="R451" i="5"/>
  <c r="P451" i="5"/>
  <c r="O451" i="5"/>
  <c r="N451" i="5"/>
  <c r="M451" i="5"/>
  <c r="L451" i="5"/>
  <c r="K451" i="5"/>
  <c r="E451" i="5"/>
  <c r="Q451" i="5" s="1"/>
  <c r="BB450" i="5"/>
  <c r="AY450" i="5"/>
  <c r="AW450" i="5"/>
  <c r="AV450" i="5"/>
  <c r="AS450" i="5" s="1"/>
  <c r="AO450" i="5"/>
  <c r="AL450" i="5"/>
  <c r="AG450" i="5"/>
  <c r="AC450" i="5"/>
  <c r="AB450" i="5"/>
  <c r="AA450" i="5"/>
  <c r="Z450" i="5"/>
  <c r="X450" i="5"/>
  <c r="Y450" i="5" s="1"/>
  <c r="W450" i="5"/>
  <c r="T450" i="5"/>
  <c r="S450" i="5"/>
  <c r="R450" i="5"/>
  <c r="P450" i="5"/>
  <c r="U450" i="5" s="1"/>
  <c r="O450" i="5"/>
  <c r="N450" i="5"/>
  <c r="M450" i="5"/>
  <c r="L450" i="5"/>
  <c r="K450" i="5"/>
  <c r="E450" i="5"/>
  <c r="Q450" i="5" s="1"/>
  <c r="BB449" i="5"/>
  <c r="AY449" i="5"/>
  <c r="AW449" i="5"/>
  <c r="AV449" i="5"/>
  <c r="AS449" i="5" s="1"/>
  <c r="AO449" i="5"/>
  <c r="AL449" i="5"/>
  <c r="AG449" i="5"/>
  <c r="AC449" i="5"/>
  <c r="AB449" i="5"/>
  <c r="AA449" i="5"/>
  <c r="X449" i="5"/>
  <c r="Y449" i="5" s="1"/>
  <c r="W449" i="5"/>
  <c r="T449" i="5"/>
  <c r="S449" i="5"/>
  <c r="R449" i="5"/>
  <c r="Q449" i="5"/>
  <c r="P449" i="5"/>
  <c r="O449" i="5"/>
  <c r="N449" i="5"/>
  <c r="M449" i="5"/>
  <c r="L449" i="5"/>
  <c r="K449" i="5"/>
  <c r="E449" i="5"/>
  <c r="BB448" i="5"/>
  <c r="AY448" i="5"/>
  <c r="AW448" i="5"/>
  <c r="AX448" i="5" s="1"/>
  <c r="AV448" i="5"/>
  <c r="AS448" i="5" s="1"/>
  <c r="AO448" i="5"/>
  <c r="AL448" i="5"/>
  <c r="AG448" i="5"/>
  <c r="AC448" i="5"/>
  <c r="AB448" i="5"/>
  <c r="AA448" i="5"/>
  <c r="X448" i="5"/>
  <c r="W448" i="5"/>
  <c r="T448" i="5"/>
  <c r="S448" i="5"/>
  <c r="R448" i="5"/>
  <c r="Q448" i="5"/>
  <c r="P448" i="5"/>
  <c r="O448" i="5"/>
  <c r="N448" i="5"/>
  <c r="M448" i="5"/>
  <c r="L448" i="5"/>
  <c r="K448" i="5"/>
  <c r="E448" i="5"/>
  <c r="BB447" i="5"/>
  <c r="AY447" i="5"/>
  <c r="AW447" i="5"/>
  <c r="AV447" i="5"/>
  <c r="AS447" i="5" s="1"/>
  <c r="AO447" i="5"/>
  <c r="AL447" i="5"/>
  <c r="AG447" i="5"/>
  <c r="AC447" i="5"/>
  <c r="AB447" i="5"/>
  <c r="AA447" i="5"/>
  <c r="X447" i="5"/>
  <c r="W447" i="5"/>
  <c r="T447" i="5"/>
  <c r="S447" i="5"/>
  <c r="R447" i="5"/>
  <c r="P447" i="5"/>
  <c r="U447" i="5" s="1"/>
  <c r="O447" i="5"/>
  <c r="N447" i="5"/>
  <c r="M447" i="5"/>
  <c r="L447" i="5"/>
  <c r="K447" i="5"/>
  <c r="E447" i="5"/>
  <c r="Q447" i="5" s="1"/>
  <c r="BB446" i="5"/>
  <c r="AY446" i="5"/>
  <c r="AX446" i="5"/>
  <c r="AW446" i="5"/>
  <c r="AV446" i="5"/>
  <c r="AS446" i="5"/>
  <c r="AO446" i="5"/>
  <c r="AL446" i="5"/>
  <c r="AG446" i="5"/>
  <c r="AC446" i="5"/>
  <c r="AB446" i="5"/>
  <c r="AA446" i="5"/>
  <c r="X446" i="5"/>
  <c r="Y446" i="5" s="1"/>
  <c r="W446" i="5"/>
  <c r="U446" i="5"/>
  <c r="T446" i="5"/>
  <c r="S446" i="5"/>
  <c r="R446" i="5"/>
  <c r="P446" i="5"/>
  <c r="O446" i="5"/>
  <c r="N446" i="5"/>
  <c r="M446" i="5"/>
  <c r="L446" i="5"/>
  <c r="K446" i="5"/>
  <c r="E446" i="5"/>
  <c r="Q446" i="5" s="1"/>
  <c r="BB445" i="5"/>
  <c r="AY445" i="5"/>
  <c r="AW445" i="5"/>
  <c r="AV445" i="5"/>
  <c r="AX445" i="5" s="1"/>
  <c r="AS445" i="5"/>
  <c r="AO445" i="5"/>
  <c r="AL445" i="5"/>
  <c r="AG445" i="5"/>
  <c r="AC445" i="5"/>
  <c r="AB445" i="5"/>
  <c r="AA445" i="5"/>
  <c r="X445" i="5"/>
  <c r="W445" i="5"/>
  <c r="T445" i="5"/>
  <c r="S445" i="5"/>
  <c r="R445" i="5"/>
  <c r="P445" i="5"/>
  <c r="O445" i="5"/>
  <c r="N445" i="5"/>
  <c r="U445" i="5" s="1"/>
  <c r="M445" i="5"/>
  <c r="L445" i="5"/>
  <c r="K445" i="5"/>
  <c r="E445" i="5"/>
  <c r="Q445" i="5" s="1"/>
  <c r="BB444" i="5"/>
  <c r="AY444" i="5"/>
  <c r="AW444" i="5"/>
  <c r="AV444" i="5"/>
  <c r="AS444" i="5" s="1"/>
  <c r="AO444" i="5"/>
  <c r="AL444" i="5"/>
  <c r="AG444" i="5"/>
  <c r="AC444" i="5"/>
  <c r="AB444" i="5"/>
  <c r="AA444" i="5"/>
  <c r="Y444" i="5"/>
  <c r="X444" i="5"/>
  <c r="Z444" i="5" s="1"/>
  <c r="W444" i="5"/>
  <c r="T444" i="5"/>
  <c r="S444" i="5"/>
  <c r="R444" i="5"/>
  <c r="P444" i="5"/>
  <c r="O444" i="5"/>
  <c r="N444" i="5"/>
  <c r="M444" i="5"/>
  <c r="L444" i="5"/>
  <c r="K444" i="5"/>
  <c r="E444" i="5"/>
  <c r="Q444" i="5" s="1"/>
  <c r="BB443" i="5"/>
  <c r="AY443" i="5"/>
  <c r="AW443" i="5"/>
  <c r="AV443" i="5"/>
  <c r="AS443" i="5" s="1"/>
  <c r="AO443" i="5"/>
  <c r="AL443" i="5"/>
  <c r="AG443" i="5"/>
  <c r="AC443" i="5"/>
  <c r="AB443" i="5"/>
  <c r="AA443" i="5"/>
  <c r="Z443" i="5"/>
  <c r="Y443" i="5"/>
  <c r="X443" i="5"/>
  <c r="T443" i="5"/>
  <c r="S443" i="5"/>
  <c r="R443" i="5"/>
  <c r="P443" i="5"/>
  <c r="O443" i="5"/>
  <c r="N443" i="5"/>
  <c r="M443" i="5"/>
  <c r="L443" i="5"/>
  <c r="K443" i="5"/>
  <c r="E443" i="5"/>
  <c r="Q443" i="5" s="1"/>
  <c r="BB442" i="5"/>
  <c r="AY442" i="5"/>
  <c r="AW442" i="5"/>
  <c r="AX442" i="5" s="1"/>
  <c r="AV442" i="5"/>
  <c r="AS442" i="5"/>
  <c r="AO442" i="5"/>
  <c r="AL442" i="5"/>
  <c r="AG442" i="5"/>
  <c r="AC442" i="5"/>
  <c r="AB442" i="5"/>
  <c r="AA442" i="5"/>
  <c r="X442" i="5"/>
  <c r="W442" i="5"/>
  <c r="T442" i="5"/>
  <c r="S442" i="5"/>
  <c r="R442" i="5"/>
  <c r="P442" i="5"/>
  <c r="O442" i="5"/>
  <c r="N442" i="5"/>
  <c r="M442" i="5"/>
  <c r="L442" i="5"/>
  <c r="K442" i="5"/>
  <c r="E442" i="5"/>
  <c r="Q442" i="5" s="1"/>
  <c r="BB441" i="5"/>
  <c r="AY441" i="5"/>
  <c r="AW441" i="5"/>
  <c r="AV441" i="5"/>
  <c r="AS441" i="5"/>
  <c r="AO441" i="5"/>
  <c r="AL441" i="5"/>
  <c r="AG441" i="5"/>
  <c r="AC441" i="5"/>
  <c r="AB441" i="5"/>
  <c r="AA441" i="5"/>
  <c r="Z441" i="5"/>
  <c r="X441" i="5"/>
  <c r="Y441" i="5" s="1"/>
  <c r="W441" i="5"/>
  <c r="T441" i="5"/>
  <c r="S441" i="5"/>
  <c r="R441" i="5"/>
  <c r="P441" i="5"/>
  <c r="U441" i="5" s="1"/>
  <c r="O441" i="5"/>
  <c r="N441" i="5"/>
  <c r="M441" i="5"/>
  <c r="L441" i="5"/>
  <c r="K441" i="5"/>
  <c r="E441" i="5"/>
  <c r="Q441" i="5" s="1"/>
  <c r="BB440" i="5"/>
  <c r="AY440" i="5"/>
  <c r="AW440" i="5"/>
  <c r="AV440" i="5"/>
  <c r="AO440" i="5"/>
  <c r="AL440" i="5"/>
  <c r="AG440" i="5"/>
  <c r="AC440" i="5"/>
  <c r="AB440" i="5"/>
  <c r="AA440" i="5"/>
  <c r="X440" i="5"/>
  <c r="Z440" i="5" s="1"/>
  <c r="W440" i="5"/>
  <c r="T440" i="5"/>
  <c r="S440" i="5"/>
  <c r="R440" i="5"/>
  <c r="P440" i="5"/>
  <c r="O440" i="5"/>
  <c r="N440" i="5"/>
  <c r="M440" i="5"/>
  <c r="L440" i="5"/>
  <c r="K440" i="5"/>
  <c r="E440" i="5"/>
  <c r="Q440" i="5" s="1"/>
  <c r="BB439" i="5"/>
  <c r="AY439" i="5"/>
  <c r="AW439" i="5"/>
  <c r="AV439" i="5"/>
  <c r="AS439" i="5" s="1"/>
  <c r="AO439" i="5"/>
  <c r="AL439" i="5"/>
  <c r="AG439" i="5"/>
  <c r="AC439" i="5"/>
  <c r="AB439" i="5"/>
  <c r="AA439" i="5"/>
  <c r="X439" i="5"/>
  <c r="Z439" i="5" s="1"/>
  <c r="W439" i="5"/>
  <c r="T439" i="5"/>
  <c r="S439" i="5"/>
  <c r="R439" i="5"/>
  <c r="Q439" i="5"/>
  <c r="P439" i="5"/>
  <c r="O439" i="5"/>
  <c r="N439" i="5"/>
  <c r="M439" i="5"/>
  <c r="L439" i="5"/>
  <c r="K439" i="5"/>
  <c r="E439" i="5"/>
  <c r="BB438" i="5"/>
  <c r="AY438" i="5"/>
  <c r="AX438" i="5"/>
  <c r="AW438" i="5"/>
  <c r="AV438" i="5"/>
  <c r="AS438" i="5"/>
  <c r="AO438" i="5"/>
  <c r="AL438" i="5"/>
  <c r="AG438" i="5"/>
  <c r="AC438" i="5"/>
  <c r="AB438" i="5"/>
  <c r="AA438" i="5"/>
  <c r="X438" i="5"/>
  <c r="Y438" i="5" s="1"/>
  <c r="W438" i="5"/>
  <c r="T438" i="5"/>
  <c r="S438" i="5"/>
  <c r="R438" i="5"/>
  <c r="Q438" i="5"/>
  <c r="P438" i="5"/>
  <c r="O438" i="5"/>
  <c r="N438" i="5"/>
  <c r="M438" i="5"/>
  <c r="L438" i="5"/>
  <c r="K438" i="5"/>
  <c r="E438" i="5"/>
  <c r="BB437" i="5"/>
  <c r="AY437" i="5"/>
  <c r="AW437" i="5"/>
  <c r="AX437" i="5" s="1"/>
  <c r="AV437" i="5"/>
  <c r="AS437" i="5" s="1"/>
  <c r="AO437" i="5"/>
  <c r="AL437" i="5"/>
  <c r="AG437" i="5"/>
  <c r="AC437" i="5"/>
  <c r="AB437" i="5"/>
  <c r="AA437" i="5"/>
  <c r="X437" i="5"/>
  <c r="W437" i="5"/>
  <c r="T437" i="5"/>
  <c r="S437" i="5"/>
  <c r="R437" i="5"/>
  <c r="P437" i="5"/>
  <c r="O437" i="5"/>
  <c r="N437" i="5"/>
  <c r="M437" i="5"/>
  <c r="L437" i="5"/>
  <c r="K437" i="5"/>
  <c r="E437" i="5"/>
  <c r="Q437" i="5" s="1"/>
  <c r="BB436" i="5"/>
  <c r="AY436" i="5"/>
  <c r="AW436" i="5"/>
  <c r="AV436" i="5"/>
  <c r="AO436" i="5"/>
  <c r="AL436" i="5"/>
  <c r="AG436" i="5"/>
  <c r="AC436" i="5"/>
  <c r="AB436" i="5"/>
  <c r="AA436" i="5"/>
  <c r="X436" i="5"/>
  <c r="Y436" i="5" s="1"/>
  <c r="W436" i="5"/>
  <c r="T436" i="5"/>
  <c r="S436" i="5"/>
  <c r="R436" i="5"/>
  <c r="P436" i="5"/>
  <c r="O436" i="5"/>
  <c r="N436" i="5"/>
  <c r="M436" i="5"/>
  <c r="L436" i="5"/>
  <c r="K436" i="5"/>
  <c r="E436" i="5"/>
  <c r="Q436" i="5" s="1"/>
  <c r="BB435" i="5"/>
  <c r="AY435" i="5"/>
  <c r="AW435" i="5"/>
  <c r="AX435" i="5" s="1"/>
  <c r="AV435" i="5"/>
  <c r="AS435" i="5"/>
  <c r="AO435" i="5"/>
  <c r="AL435" i="5"/>
  <c r="AG435" i="5"/>
  <c r="AC435" i="5"/>
  <c r="AB435" i="5"/>
  <c r="AA435" i="5"/>
  <c r="X435" i="5"/>
  <c r="Z435" i="5" s="1"/>
  <c r="W435" i="5"/>
  <c r="T435" i="5"/>
  <c r="S435" i="5"/>
  <c r="R435" i="5"/>
  <c r="P435" i="5"/>
  <c r="O435" i="5"/>
  <c r="N435" i="5"/>
  <c r="U435" i="5" s="1"/>
  <c r="M435" i="5"/>
  <c r="L435" i="5"/>
  <c r="K435" i="5"/>
  <c r="E435" i="5"/>
  <c r="Q435" i="5" s="1"/>
  <c r="BB434" i="5"/>
  <c r="AY434" i="5"/>
  <c r="AW434" i="5"/>
  <c r="AV434" i="5"/>
  <c r="AS434" i="5"/>
  <c r="AO434" i="5"/>
  <c r="AL434" i="5"/>
  <c r="AG434" i="5"/>
  <c r="AC434" i="5"/>
  <c r="AB434" i="5"/>
  <c r="AA434" i="5"/>
  <c r="X434" i="5"/>
  <c r="Z434" i="5" s="1"/>
  <c r="W434" i="5"/>
  <c r="T434" i="5"/>
  <c r="S434" i="5"/>
  <c r="R434" i="5"/>
  <c r="P434" i="5"/>
  <c r="O434" i="5"/>
  <c r="N434" i="5"/>
  <c r="M434" i="5"/>
  <c r="L434" i="5"/>
  <c r="K434" i="5"/>
  <c r="E434" i="5"/>
  <c r="Q434" i="5" s="1"/>
  <c r="BB433" i="5"/>
  <c r="AY433" i="5"/>
  <c r="AW433" i="5"/>
  <c r="AV433" i="5"/>
  <c r="AS433" i="5"/>
  <c r="AO433" i="5"/>
  <c r="AL433" i="5"/>
  <c r="AG433" i="5"/>
  <c r="AC433" i="5"/>
  <c r="AB433" i="5"/>
  <c r="AA433" i="5"/>
  <c r="Y433" i="5"/>
  <c r="X433" i="5"/>
  <c r="Z433" i="5" s="1"/>
  <c r="T433" i="5"/>
  <c r="S433" i="5"/>
  <c r="R433" i="5"/>
  <c r="P433" i="5"/>
  <c r="U433" i="5" s="1"/>
  <c r="O433" i="5"/>
  <c r="N433" i="5"/>
  <c r="M433" i="5"/>
  <c r="L433" i="5"/>
  <c r="K433" i="5"/>
  <c r="E433" i="5"/>
  <c r="Q433" i="5" s="1"/>
  <c r="BB432" i="5"/>
  <c r="AY432" i="5"/>
  <c r="AW432" i="5"/>
  <c r="AV432" i="5"/>
  <c r="AS432" i="5" s="1"/>
  <c r="AO432" i="5"/>
  <c r="AL432" i="5"/>
  <c r="AG432" i="5"/>
  <c r="AC432" i="5"/>
  <c r="AB432" i="5"/>
  <c r="AA432" i="5"/>
  <c r="X432" i="5"/>
  <c r="Z432" i="5" s="1"/>
  <c r="W432" i="5"/>
  <c r="T432" i="5"/>
  <c r="S432" i="5"/>
  <c r="R432" i="5"/>
  <c r="P432" i="5"/>
  <c r="O432" i="5"/>
  <c r="N432" i="5"/>
  <c r="M432" i="5"/>
  <c r="L432" i="5"/>
  <c r="K432" i="5"/>
  <c r="E432" i="5"/>
  <c r="Q432" i="5" s="1"/>
  <c r="BB431" i="5"/>
  <c r="AY431" i="5"/>
  <c r="AW431" i="5"/>
  <c r="AV431" i="5"/>
  <c r="AO431" i="5"/>
  <c r="AL431" i="5"/>
  <c r="AG431" i="5"/>
  <c r="AC431" i="5"/>
  <c r="AB431" i="5"/>
  <c r="AA431" i="5"/>
  <c r="X431" i="5"/>
  <c r="Z431" i="5" s="1"/>
  <c r="W431" i="5"/>
  <c r="T431" i="5"/>
  <c r="S431" i="5"/>
  <c r="R431" i="5"/>
  <c r="P431" i="5"/>
  <c r="O431" i="5"/>
  <c r="N431" i="5"/>
  <c r="U431" i="5" s="1"/>
  <c r="M431" i="5"/>
  <c r="L431" i="5"/>
  <c r="K431" i="5"/>
  <c r="E431" i="5"/>
  <c r="Q431" i="5" s="1"/>
  <c r="BB430" i="5"/>
  <c r="AY430" i="5"/>
  <c r="AW430" i="5"/>
  <c r="AV430" i="5"/>
  <c r="AS430" i="5" s="1"/>
  <c r="AO430" i="5"/>
  <c r="AL430" i="5"/>
  <c r="AG430" i="5"/>
  <c r="AC430" i="5"/>
  <c r="AB430" i="5"/>
  <c r="AA430" i="5"/>
  <c r="X430" i="5"/>
  <c r="W430" i="5"/>
  <c r="T430" i="5"/>
  <c r="S430" i="5"/>
  <c r="R430" i="5"/>
  <c r="P430" i="5"/>
  <c r="O430" i="5"/>
  <c r="N430" i="5"/>
  <c r="M430" i="5"/>
  <c r="L430" i="5"/>
  <c r="K430" i="5"/>
  <c r="E430" i="5"/>
  <c r="Q430" i="5" s="1"/>
  <c r="BB429" i="5"/>
  <c r="AY429" i="5"/>
  <c r="AW429" i="5"/>
  <c r="AV429" i="5"/>
  <c r="AS429" i="5" s="1"/>
  <c r="AO429" i="5"/>
  <c r="AL429" i="5"/>
  <c r="AG429" i="5"/>
  <c r="AC429" i="5"/>
  <c r="AB429" i="5"/>
  <c r="AA429" i="5"/>
  <c r="X429" i="5"/>
  <c r="W429" i="5"/>
  <c r="T429" i="5"/>
  <c r="S429" i="5"/>
  <c r="R429" i="5"/>
  <c r="P429" i="5"/>
  <c r="O429" i="5"/>
  <c r="N429" i="5"/>
  <c r="M429" i="5"/>
  <c r="L429" i="5"/>
  <c r="K429" i="5"/>
  <c r="E429" i="5"/>
  <c r="Q429" i="5" s="1"/>
  <c r="BB428" i="5"/>
  <c r="AY428" i="5"/>
  <c r="AX428" i="5"/>
  <c r="AW428" i="5"/>
  <c r="AV428" i="5"/>
  <c r="AS428" i="5"/>
  <c r="AO428" i="5"/>
  <c r="AL428" i="5"/>
  <c r="AG428" i="5"/>
  <c r="AC428" i="5"/>
  <c r="AB428" i="5"/>
  <c r="AA428" i="5"/>
  <c r="X428" i="5"/>
  <c r="W428" i="5"/>
  <c r="T428" i="5"/>
  <c r="S428" i="5"/>
  <c r="R428" i="5"/>
  <c r="Q428" i="5"/>
  <c r="P428" i="5"/>
  <c r="O428" i="5"/>
  <c r="N428" i="5"/>
  <c r="M428" i="5"/>
  <c r="L428" i="5"/>
  <c r="K428" i="5"/>
  <c r="E428" i="5"/>
  <c r="BB427" i="5"/>
  <c r="AY427" i="5"/>
  <c r="AX427" i="5"/>
  <c r="AW427" i="5"/>
  <c r="AV427" i="5"/>
  <c r="AS427" i="5" s="1"/>
  <c r="AO427" i="5"/>
  <c r="AL427" i="5"/>
  <c r="AG427" i="5"/>
  <c r="AC427" i="5"/>
  <c r="AB427" i="5"/>
  <c r="AA427" i="5"/>
  <c r="X427" i="5"/>
  <c r="Z427" i="5" s="1"/>
  <c r="W427" i="5"/>
  <c r="T427" i="5"/>
  <c r="S427" i="5"/>
  <c r="R427" i="5"/>
  <c r="P427" i="5"/>
  <c r="U427" i="5" s="1"/>
  <c r="O427" i="5"/>
  <c r="N427" i="5"/>
  <c r="M427" i="5"/>
  <c r="L427" i="5"/>
  <c r="K427" i="5"/>
  <c r="E427" i="5"/>
  <c r="Q427" i="5" s="1"/>
  <c r="BB426" i="5"/>
  <c r="AY426" i="5"/>
  <c r="AW426" i="5"/>
  <c r="AV426" i="5"/>
  <c r="AS426" i="5" s="1"/>
  <c r="AO426" i="5"/>
  <c r="AL426" i="5"/>
  <c r="AG426" i="5"/>
  <c r="AC426" i="5"/>
  <c r="AB426" i="5"/>
  <c r="AA426" i="5"/>
  <c r="X426" i="5"/>
  <c r="Y426" i="5" s="1"/>
  <c r="W426" i="5"/>
  <c r="T426" i="5"/>
  <c r="S426" i="5"/>
  <c r="R426" i="5"/>
  <c r="P426" i="5"/>
  <c r="O426" i="5"/>
  <c r="N426" i="5"/>
  <c r="U426" i="5" s="1"/>
  <c r="M426" i="5"/>
  <c r="L426" i="5"/>
  <c r="K426" i="5"/>
  <c r="E426" i="5"/>
  <c r="Q426" i="5" s="1"/>
  <c r="BB425" i="5"/>
  <c r="AY425" i="5"/>
  <c r="AW425" i="5"/>
  <c r="AV425" i="5"/>
  <c r="AS425" i="5" s="1"/>
  <c r="AO425" i="5"/>
  <c r="AL425" i="5"/>
  <c r="AG425" i="5"/>
  <c r="AC425" i="5"/>
  <c r="AB425" i="5"/>
  <c r="AA425" i="5"/>
  <c r="X425" i="5"/>
  <c r="Z425" i="5" s="1"/>
  <c r="W425" i="5"/>
  <c r="T425" i="5"/>
  <c r="S425" i="5"/>
  <c r="R425" i="5"/>
  <c r="Q425" i="5"/>
  <c r="P425" i="5"/>
  <c r="O425" i="5"/>
  <c r="N425" i="5"/>
  <c r="M425" i="5"/>
  <c r="L425" i="5"/>
  <c r="K425" i="5"/>
  <c r="E425" i="5"/>
  <c r="BB424" i="5"/>
  <c r="AY424" i="5"/>
  <c r="AW424" i="5"/>
  <c r="AV424" i="5"/>
  <c r="AS424" i="5" s="1"/>
  <c r="AO424" i="5"/>
  <c r="AL424" i="5"/>
  <c r="AG424" i="5"/>
  <c r="AC424" i="5"/>
  <c r="AB424" i="5"/>
  <c r="AA424" i="5"/>
  <c r="X424" i="5"/>
  <c r="Y424" i="5" s="1"/>
  <c r="W424" i="5"/>
  <c r="T424" i="5"/>
  <c r="S424" i="5"/>
  <c r="R424" i="5"/>
  <c r="Q424" i="5"/>
  <c r="P424" i="5"/>
  <c r="U424" i="5" s="1"/>
  <c r="O424" i="5"/>
  <c r="N424" i="5"/>
  <c r="M424" i="5"/>
  <c r="L424" i="5"/>
  <c r="K424" i="5"/>
  <c r="E424" i="5"/>
  <c r="BB423" i="5"/>
  <c r="AY423" i="5"/>
  <c r="AW423" i="5"/>
  <c r="AV423" i="5"/>
  <c r="AS423" i="5"/>
  <c r="AO423" i="5"/>
  <c r="AL423" i="5"/>
  <c r="AG423" i="5"/>
  <c r="AC423" i="5"/>
  <c r="AB423" i="5"/>
  <c r="AA423" i="5"/>
  <c r="X423" i="5"/>
  <c r="Y423" i="5" s="1"/>
  <c r="W423" i="5"/>
  <c r="T423" i="5"/>
  <c r="S423" i="5"/>
  <c r="R423" i="5"/>
  <c r="P423" i="5"/>
  <c r="O423" i="5"/>
  <c r="N423" i="5"/>
  <c r="U423" i="5" s="1"/>
  <c r="M423" i="5"/>
  <c r="L423" i="5"/>
  <c r="K423" i="5"/>
  <c r="E423" i="5"/>
  <c r="Q423" i="5" s="1"/>
  <c r="BB422" i="5"/>
  <c r="AY422" i="5"/>
  <c r="AW422" i="5"/>
  <c r="AV422" i="5"/>
  <c r="AS422" i="5"/>
  <c r="AO422" i="5"/>
  <c r="AL422" i="5"/>
  <c r="AG422" i="5"/>
  <c r="AC422" i="5"/>
  <c r="AB422" i="5"/>
  <c r="AA422" i="5"/>
  <c r="X422" i="5"/>
  <c r="Z422" i="5" s="1"/>
  <c r="W422" i="5"/>
  <c r="T422" i="5"/>
  <c r="S422" i="5"/>
  <c r="R422" i="5"/>
  <c r="P422" i="5"/>
  <c r="U422" i="5" s="1"/>
  <c r="O422" i="5"/>
  <c r="N422" i="5"/>
  <c r="M422" i="5"/>
  <c r="L422" i="5"/>
  <c r="K422" i="5"/>
  <c r="E422" i="5"/>
  <c r="Q422" i="5" s="1"/>
  <c r="BB421" i="5"/>
  <c r="AY421" i="5"/>
  <c r="AW421" i="5"/>
  <c r="AV421" i="5"/>
  <c r="AS421" i="5" s="1"/>
  <c r="AO421" i="5"/>
  <c r="AL421" i="5"/>
  <c r="AG421" i="5"/>
  <c r="AC421" i="5"/>
  <c r="AB421" i="5"/>
  <c r="AA421" i="5"/>
  <c r="X421" i="5"/>
  <c r="Z421" i="5" s="1"/>
  <c r="W421" i="5"/>
  <c r="T421" i="5"/>
  <c r="S421" i="5"/>
  <c r="R421" i="5"/>
  <c r="P421" i="5"/>
  <c r="U421" i="5" s="1"/>
  <c r="O421" i="5"/>
  <c r="N421" i="5"/>
  <c r="M421" i="5"/>
  <c r="L421" i="5"/>
  <c r="K421" i="5"/>
  <c r="E421" i="5"/>
  <c r="Q421" i="5" s="1"/>
  <c r="BB420" i="5"/>
  <c r="AY420" i="5"/>
  <c r="AW420" i="5"/>
  <c r="AV420" i="5"/>
  <c r="AO420" i="5"/>
  <c r="AL420" i="5"/>
  <c r="AG420" i="5"/>
  <c r="AC420" i="5"/>
  <c r="AB420" i="5"/>
  <c r="AA420" i="5"/>
  <c r="X420" i="5"/>
  <c r="Z420" i="5" s="1"/>
  <c r="W420" i="5"/>
  <c r="T420" i="5"/>
  <c r="S420" i="5"/>
  <c r="R420" i="5"/>
  <c r="Q420" i="5"/>
  <c r="P420" i="5"/>
  <c r="O420" i="5"/>
  <c r="N420" i="5"/>
  <c r="U420" i="5" s="1"/>
  <c r="M420" i="5"/>
  <c r="L420" i="5"/>
  <c r="K420" i="5"/>
  <c r="E420" i="5"/>
  <c r="BB419" i="5"/>
  <c r="AY419" i="5"/>
  <c r="AW419" i="5"/>
  <c r="AV419" i="5"/>
  <c r="AS419" i="5" s="1"/>
  <c r="AO419" i="5"/>
  <c r="AL419" i="5"/>
  <c r="AG419" i="5"/>
  <c r="AC419" i="5"/>
  <c r="AB419" i="5"/>
  <c r="AA419" i="5"/>
  <c r="X419" i="5"/>
  <c r="Z419" i="5" s="1"/>
  <c r="W419" i="5"/>
  <c r="T419" i="5"/>
  <c r="S419" i="5"/>
  <c r="R419" i="5"/>
  <c r="Q419" i="5"/>
  <c r="P419" i="5"/>
  <c r="O419" i="5"/>
  <c r="N419" i="5"/>
  <c r="M419" i="5"/>
  <c r="L419" i="5"/>
  <c r="K419" i="5"/>
  <c r="E419" i="5"/>
  <c r="BB418" i="5"/>
  <c r="AY418" i="5"/>
  <c r="AW418" i="5"/>
  <c r="AV418" i="5"/>
  <c r="AS418" i="5" s="1"/>
  <c r="AO418" i="5"/>
  <c r="AL418" i="5"/>
  <c r="AG418" i="5"/>
  <c r="AC418" i="5"/>
  <c r="AB418" i="5"/>
  <c r="AA418" i="5"/>
  <c r="X418" i="5"/>
  <c r="W418" i="5"/>
  <c r="T418" i="5"/>
  <c r="S418" i="5"/>
  <c r="R418" i="5"/>
  <c r="Q418" i="5"/>
  <c r="P418" i="5"/>
  <c r="O418" i="5"/>
  <c r="N418" i="5"/>
  <c r="M418" i="5"/>
  <c r="L418" i="5"/>
  <c r="K418" i="5"/>
  <c r="E418" i="5"/>
  <c r="BB417" i="5"/>
  <c r="AY417" i="5"/>
  <c r="AX417" i="5"/>
  <c r="AW417" i="5"/>
  <c r="AV417" i="5"/>
  <c r="AS417" i="5"/>
  <c r="AO417" i="5"/>
  <c r="AL417" i="5"/>
  <c r="AG417" i="5"/>
  <c r="AC417" i="5"/>
  <c r="AB417" i="5"/>
  <c r="AA417" i="5"/>
  <c r="X417" i="5"/>
  <c r="W417" i="5"/>
  <c r="T417" i="5"/>
  <c r="S417" i="5"/>
  <c r="R417" i="5"/>
  <c r="P417" i="5"/>
  <c r="U417" i="5" s="1"/>
  <c r="O417" i="5"/>
  <c r="N417" i="5"/>
  <c r="M417" i="5"/>
  <c r="L417" i="5"/>
  <c r="K417" i="5"/>
  <c r="E417" i="5"/>
  <c r="Q417" i="5" s="1"/>
  <c r="BB416" i="5"/>
  <c r="AY416" i="5"/>
  <c r="AW416" i="5"/>
  <c r="AX416" i="5" s="1"/>
  <c r="AV416" i="5"/>
  <c r="AS416" i="5" s="1"/>
  <c r="AO416" i="5"/>
  <c r="AL416" i="5"/>
  <c r="AG416" i="5"/>
  <c r="AC416" i="5"/>
  <c r="AB416" i="5"/>
  <c r="AA416" i="5"/>
  <c r="X416" i="5"/>
  <c r="Y416" i="5" s="1"/>
  <c r="W416" i="5"/>
  <c r="U416" i="5"/>
  <c r="T416" i="5"/>
  <c r="S416" i="5"/>
  <c r="R416" i="5"/>
  <c r="P416" i="5"/>
  <c r="O416" i="5"/>
  <c r="N416" i="5"/>
  <c r="M416" i="5"/>
  <c r="L416" i="5"/>
  <c r="K416" i="5"/>
  <c r="E416" i="5"/>
  <c r="Q416" i="5" s="1"/>
  <c r="BB415" i="5"/>
  <c r="AY415" i="5"/>
  <c r="AW415" i="5"/>
  <c r="AV415" i="5"/>
  <c r="AX415" i="5" s="1"/>
  <c r="AS415" i="5"/>
  <c r="AO415" i="5"/>
  <c r="AL415" i="5"/>
  <c r="AG415" i="5"/>
  <c r="AC415" i="5"/>
  <c r="AB415" i="5"/>
  <c r="AA415" i="5"/>
  <c r="Z415" i="5"/>
  <c r="X415" i="5"/>
  <c r="Y415" i="5" s="1"/>
  <c r="W415" i="5"/>
  <c r="T415" i="5"/>
  <c r="S415" i="5"/>
  <c r="R415" i="5"/>
  <c r="P415" i="5"/>
  <c r="O415" i="5"/>
  <c r="N415" i="5"/>
  <c r="M415" i="5"/>
  <c r="L415" i="5"/>
  <c r="K415" i="5"/>
  <c r="E415" i="5"/>
  <c r="Q415" i="5" s="1"/>
  <c r="BB414" i="5"/>
  <c r="AY414" i="5"/>
  <c r="AW414" i="5"/>
  <c r="AV414" i="5"/>
  <c r="AS414" i="5" s="1"/>
  <c r="AO414" i="5"/>
  <c r="AL414" i="5"/>
  <c r="AG414" i="5"/>
  <c r="AC414" i="5"/>
  <c r="AB414" i="5"/>
  <c r="AA414" i="5"/>
  <c r="X414" i="5"/>
  <c r="Z414" i="5" s="1"/>
  <c r="W414" i="5"/>
  <c r="T414" i="5"/>
  <c r="S414" i="5"/>
  <c r="R414" i="5"/>
  <c r="P414" i="5"/>
  <c r="O414" i="5"/>
  <c r="N414" i="5"/>
  <c r="M414" i="5"/>
  <c r="L414" i="5"/>
  <c r="K414" i="5"/>
  <c r="E414" i="5"/>
  <c r="Q414" i="5" s="1"/>
  <c r="BB413" i="5"/>
  <c r="AY413" i="5"/>
  <c r="AW413" i="5"/>
  <c r="AV413" i="5"/>
  <c r="AS413" i="5" s="1"/>
  <c r="AO413" i="5"/>
  <c r="AL413" i="5"/>
  <c r="AG413" i="5"/>
  <c r="AC413" i="5"/>
  <c r="AB413" i="5"/>
  <c r="AA413" i="5"/>
  <c r="X413" i="5"/>
  <c r="Y413" i="5" s="1"/>
  <c r="W413" i="5"/>
  <c r="T413" i="5"/>
  <c r="S413" i="5"/>
  <c r="R413" i="5"/>
  <c r="P413" i="5"/>
  <c r="O413" i="5"/>
  <c r="N413" i="5"/>
  <c r="M413" i="5"/>
  <c r="L413" i="5"/>
  <c r="K413" i="5"/>
  <c r="E413" i="5"/>
  <c r="Q413" i="5" s="1"/>
  <c r="BB412" i="5"/>
  <c r="AY412" i="5"/>
  <c r="AW412" i="5"/>
  <c r="AV412" i="5"/>
  <c r="AS412" i="5"/>
  <c r="AO412" i="5"/>
  <c r="AL412" i="5"/>
  <c r="AG412" i="5"/>
  <c r="AC412" i="5"/>
  <c r="AB412" i="5"/>
  <c r="AA412" i="5"/>
  <c r="X412" i="5"/>
  <c r="Z412" i="5" s="1"/>
  <c r="W412" i="5"/>
  <c r="T412" i="5"/>
  <c r="S412" i="5"/>
  <c r="R412" i="5"/>
  <c r="P412" i="5"/>
  <c r="U412" i="5" s="1"/>
  <c r="O412" i="5"/>
  <c r="N412" i="5"/>
  <c r="M412" i="5"/>
  <c r="L412" i="5"/>
  <c r="K412" i="5"/>
  <c r="E412" i="5"/>
  <c r="Q412" i="5" s="1"/>
  <c r="BB411" i="5"/>
  <c r="AY411" i="5"/>
  <c r="AW411" i="5"/>
  <c r="AV411" i="5"/>
  <c r="AS411" i="5" s="1"/>
  <c r="AO411" i="5"/>
  <c r="AL411" i="5"/>
  <c r="AG411" i="5"/>
  <c r="AC411" i="5"/>
  <c r="AB411" i="5"/>
  <c r="AA411" i="5"/>
  <c r="Y411" i="5"/>
  <c r="X411" i="5"/>
  <c r="Z411" i="5" s="1"/>
  <c r="W411" i="5"/>
  <c r="T411" i="5"/>
  <c r="S411" i="5"/>
  <c r="R411" i="5"/>
  <c r="P411" i="5"/>
  <c r="U411" i="5" s="1"/>
  <c r="O411" i="5"/>
  <c r="N411" i="5"/>
  <c r="M411" i="5"/>
  <c r="L411" i="5"/>
  <c r="K411" i="5"/>
  <c r="E411" i="5"/>
  <c r="Q411" i="5" s="1"/>
  <c r="BB410" i="5"/>
  <c r="AY410" i="5"/>
  <c r="AW410" i="5"/>
  <c r="AX410" i="5" s="1"/>
  <c r="AV410" i="5"/>
  <c r="AS410" i="5" s="1"/>
  <c r="AO410" i="5"/>
  <c r="AL410" i="5"/>
  <c r="AG410" i="5"/>
  <c r="AC410" i="5"/>
  <c r="AB410" i="5"/>
  <c r="AA410" i="5"/>
  <c r="X410" i="5"/>
  <c r="Z410" i="5" s="1"/>
  <c r="W410" i="5"/>
  <c r="T410" i="5"/>
  <c r="S410" i="5"/>
  <c r="R410" i="5"/>
  <c r="P410" i="5"/>
  <c r="U410" i="5" s="1"/>
  <c r="O410" i="5"/>
  <c r="N410" i="5"/>
  <c r="M410" i="5"/>
  <c r="L410" i="5"/>
  <c r="K410" i="5"/>
  <c r="E410" i="5"/>
  <c r="Q410" i="5" s="1"/>
  <c r="BB409" i="5"/>
  <c r="AY409" i="5"/>
  <c r="AW409" i="5"/>
  <c r="AV409" i="5"/>
  <c r="AO409" i="5"/>
  <c r="AL409" i="5"/>
  <c r="AG409" i="5"/>
  <c r="AC409" i="5"/>
  <c r="AB409" i="5"/>
  <c r="AA409" i="5"/>
  <c r="Z409" i="5"/>
  <c r="Y409" i="5"/>
  <c r="X409" i="5"/>
  <c r="W409" i="5"/>
  <c r="T409" i="5"/>
  <c r="S409" i="5"/>
  <c r="R409" i="5"/>
  <c r="Q409" i="5"/>
  <c r="P409" i="5"/>
  <c r="O409" i="5"/>
  <c r="N409" i="5"/>
  <c r="U409" i="5" s="1"/>
  <c r="M409" i="5"/>
  <c r="L409" i="5"/>
  <c r="K409" i="5"/>
  <c r="E409" i="5"/>
  <c r="BB408" i="5"/>
  <c r="AY408" i="5"/>
  <c r="AW408" i="5"/>
  <c r="AV408" i="5"/>
  <c r="AS408" i="5" s="1"/>
  <c r="AO408" i="5"/>
  <c r="AL408" i="5"/>
  <c r="AG408" i="5"/>
  <c r="AC408" i="5"/>
  <c r="AB408" i="5"/>
  <c r="AA408" i="5"/>
  <c r="X408" i="5"/>
  <c r="Z408" i="5" s="1"/>
  <c r="W408" i="5"/>
  <c r="T408" i="5"/>
  <c r="S408" i="5"/>
  <c r="R408" i="5"/>
  <c r="Q408" i="5"/>
  <c r="P408" i="5"/>
  <c r="U408" i="5" s="1"/>
  <c r="O408" i="5"/>
  <c r="N408" i="5"/>
  <c r="M408" i="5"/>
  <c r="L408" i="5"/>
  <c r="K408" i="5"/>
  <c r="E408" i="5"/>
  <c r="BB407" i="5"/>
  <c r="AY407" i="5"/>
  <c r="AW407" i="5"/>
  <c r="AV407" i="5"/>
  <c r="AS407" i="5" s="1"/>
  <c r="AO407" i="5"/>
  <c r="AL407" i="5"/>
  <c r="AG407" i="5"/>
  <c r="AC407" i="5"/>
  <c r="AB407" i="5"/>
  <c r="AA407" i="5"/>
  <c r="X407" i="5"/>
  <c r="T407" i="5"/>
  <c r="S407" i="5"/>
  <c r="R407" i="5"/>
  <c r="P407" i="5"/>
  <c r="O407" i="5"/>
  <c r="N407" i="5"/>
  <c r="M407" i="5"/>
  <c r="L407" i="5"/>
  <c r="K407" i="5"/>
  <c r="E407" i="5"/>
  <c r="Q407" i="5" s="1"/>
  <c r="BB406" i="5"/>
  <c r="AY406" i="5"/>
  <c r="AX406" i="5"/>
  <c r="AW406" i="5"/>
  <c r="AV406" i="5"/>
  <c r="AS406" i="5"/>
  <c r="AO406" i="5"/>
  <c r="AL406" i="5"/>
  <c r="AG406" i="5"/>
  <c r="AC406" i="5"/>
  <c r="AB406" i="5"/>
  <c r="AA406" i="5"/>
  <c r="X406" i="5"/>
  <c r="Z406" i="5" s="1"/>
  <c r="T406" i="5"/>
  <c r="S406" i="5"/>
  <c r="R406" i="5"/>
  <c r="Q406" i="5"/>
  <c r="P406" i="5"/>
  <c r="O406" i="5"/>
  <c r="N406" i="5"/>
  <c r="M406" i="5"/>
  <c r="L406" i="5"/>
  <c r="K406" i="5"/>
  <c r="E406" i="5"/>
  <c r="BB405" i="5"/>
  <c r="AY405" i="5"/>
  <c r="AW405" i="5"/>
  <c r="AV405" i="5"/>
  <c r="AO405" i="5"/>
  <c r="AL405" i="5"/>
  <c r="AG405" i="5"/>
  <c r="AC405" i="5"/>
  <c r="AB405" i="5"/>
  <c r="AA405" i="5"/>
  <c r="X405" i="5"/>
  <c r="W405" i="5"/>
  <c r="U405" i="5"/>
  <c r="T405" i="5"/>
  <c r="S405" i="5"/>
  <c r="R405" i="5"/>
  <c r="Q405" i="5"/>
  <c r="P405" i="5"/>
  <c r="O405" i="5"/>
  <c r="N405" i="5"/>
  <c r="M405" i="5"/>
  <c r="L405" i="5"/>
  <c r="K405" i="5"/>
  <c r="E405" i="5"/>
  <c r="BB404" i="5"/>
  <c r="AY404" i="5"/>
  <c r="AW404" i="5"/>
  <c r="AV404" i="5"/>
  <c r="AS404" i="5" s="1"/>
  <c r="AO404" i="5"/>
  <c r="AL404" i="5"/>
  <c r="AG404" i="5"/>
  <c r="AC404" i="5"/>
  <c r="AB404" i="5"/>
  <c r="AA404" i="5"/>
  <c r="X404" i="5"/>
  <c r="Y404" i="5" s="1"/>
  <c r="W404" i="5"/>
  <c r="T404" i="5"/>
  <c r="S404" i="5"/>
  <c r="R404" i="5"/>
  <c r="Q404" i="5"/>
  <c r="P404" i="5"/>
  <c r="O404" i="5"/>
  <c r="N404" i="5"/>
  <c r="M404" i="5"/>
  <c r="L404" i="5"/>
  <c r="K404" i="5"/>
  <c r="E404" i="5"/>
  <c r="BB403" i="5"/>
  <c r="AY403" i="5"/>
  <c r="AW403" i="5"/>
  <c r="AV403" i="5"/>
  <c r="AS403" i="5"/>
  <c r="AO403" i="5"/>
  <c r="AL403" i="5"/>
  <c r="AG403" i="5"/>
  <c r="AC403" i="5"/>
  <c r="AB403" i="5"/>
  <c r="AA403" i="5"/>
  <c r="X403" i="5"/>
  <c r="W403" i="5"/>
  <c r="T403" i="5"/>
  <c r="S403" i="5"/>
  <c r="R403" i="5"/>
  <c r="Q403" i="5"/>
  <c r="P403" i="5"/>
  <c r="U403" i="5" s="1"/>
  <c r="O403" i="5"/>
  <c r="N403" i="5"/>
  <c r="M403" i="5"/>
  <c r="L403" i="5"/>
  <c r="K403" i="5"/>
  <c r="E403" i="5"/>
  <c r="BB402" i="5"/>
  <c r="AS402" i="5"/>
  <c r="AO402" i="5"/>
  <c r="AL402" i="5"/>
  <c r="AG402" i="5"/>
  <c r="AC402" i="5"/>
  <c r="AB402" i="5"/>
  <c r="AA402" i="5"/>
  <c r="Z402" i="5"/>
  <c r="Y402" i="5"/>
  <c r="X402" i="5"/>
  <c r="T402" i="5"/>
  <c r="R402" i="5"/>
  <c r="O402" i="5"/>
  <c r="N402" i="5"/>
  <c r="U402" i="5" s="1"/>
  <c r="M402" i="5"/>
  <c r="L402" i="5"/>
  <c r="K402" i="5"/>
  <c r="E402" i="5"/>
  <c r="Q402" i="5" s="1"/>
  <c r="BB401" i="5"/>
  <c r="AY401" i="5"/>
  <c r="AW401" i="5"/>
  <c r="AV401" i="5"/>
  <c r="AS401" i="5"/>
  <c r="AO401" i="5"/>
  <c r="AL401" i="5"/>
  <c r="AG401" i="5"/>
  <c r="AC401" i="5"/>
  <c r="AB401" i="5"/>
  <c r="AA401" i="5"/>
  <c r="X401" i="5"/>
  <c r="Z401" i="5" s="1"/>
  <c r="W401" i="5"/>
  <c r="T401" i="5"/>
  <c r="S401" i="5"/>
  <c r="R401" i="5"/>
  <c r="P401" i="5"/>
  <c r="O401" i="5"/>
  <c r="N401" i="5"/>
  <c r="M401" i="5"/>
  <c r="L401" i="5"/>
  <c r="K401" i="5"/>
  <c r="E401" i="5"/>
  <c r="Q401" i="5" s="1"/>
  <c r="BB400" i="5"/>
  <c r="AY400" i="5"/>
  <c r="AW400" i="5"/>
  <c r="AV400" i="5"/>
  <c r="AS400" i="5" s="1"/>
  <c r="AO400" i="5"/>
  <c r="AL400" i="5"/>
  <c r="AG400" i="5"/>
  <c r="AC400" i="5"/>
  <c r="AB400" i="5"/>
  <c r="AA400" i="5"/>
  <c r="Z400" i="5"/>
  <c r="X400" i="5"/>
  <c r="Y400" i="5" s="1"/>
  <c r="W400" i="5"/>
  <c r="T400" i="5"/>
  <c r="S400" i="5"/>
  <c r="R400" i="5"/>
  <c r="P400" i="5"/>
  <c r="O400" i="5"/>
  <c r="N400" i="5"/>
  <c r="U400" i="5" s="1"/>
  <c r="M400" i="5"/>
  <c r="L400" i="5"/>
  <c r="K400" i="5"/>
  <c r="E400" i="5"/>
  <c r="Q400" i="5" s="1"/>
  <c r="BB399" i="5"/>
  <c r="AY399" i="5"/>
  <c r="AW399" i="5"/>
  <c r="AV399" i="5"/>
  <c r="AS399" i="5"/>
  <c r="AO399" i="5"/>
  <c r="AL399" i="5"/>
  <c r="AG399" i="5"/>
  <c r="AC399" i="5"/>
  <c r="AB399" i="5"/>
  <c r="AA399" i="5"/>
  <c r="X399" i="5"/>
  <c r="Z399" i="5" s="1"/>
  <c r="W399" i="5"/>
  <c r="T399" i="5"/>
  <c r="S399" i="5"/>
  <c r="R399" i="5"/>
  <c r="P399" i="5"/>
  <c r="U399" i="5" s="1"/>
  <c r="O399" i="5"/>
  <c r="N399" i="5"/>
  <c r="M399" i="5"/>
  <c r="L399" i="5"/>
  <c r="K399" i="5"/>
  <c r="E399" i="5"/>
  <c r="Q399" i="5" s="1"/>
  <c r="BB398" i="5"/>
  <c r="AY398" i="5"/>
  <c r="AW398" i="5"/>
  <c r="AX398" i="5" s="1"/>
  <c r="AV398" i="5"/>
  <c r="AS398" i="5"/>
  <c r="AO398" i="5"/>
  <c r="AL398" i="5"/>
  <c r="AG398" i="5"/>
  <c r="AC398" i="5"/>
  <c r="AB398" i="5"/>
  <c r="AA398" i="5"/>
  <c r="X398" i="5"/>
  <c r="Z398" i="5" s="1"/>
  <c r="W398" i="5"/>
  <c r="T398" i="5"/>
  <c r="S398" i="5"/>
  <c r="R398" i="5"/>
  <c r="P398" i="5"/>
  <c r="O398" i="5"/>
  <c r="N398" i="5"/>
  <c r="M398" i="5"/>
  <c r="L398" i="5"/>
  <c r="K398" i="5"/>
  <c r="E398" i="5"/>
  <c r="Q398" i="5" s="1"/>
  <c r="BB397" i="5"/>
  <c r="AY397" i="5"/>
  <c r="AW397" i="5"/>
  <c r="AV397" i="5"/>
  <c r="AS397" i="5" s="1"/>
  <c r="AO397" i="5"/>
  <c r="AL397" i="5"/>
  <c r="AG397" i="5"/>
  <c r="AC397" i="5"/>
  <c r="AB397" i="5"/>
  <c r="AA397" i="5"/>
  <c r="X397" i="5"/>
  <c r="Z397" i="5" s="1"/>
  <c r="W397" i="5"/>
  <c r="T397" i="5"/>
  <c r="S397" i="5"/>
  <c r="R397" i="5"/>
  <c r="Q397" i="5"/>
  <c r="P397" i="5"/>
  <c r="U397" i="5" s="1"/>
  <c r="O397" i="5"/>
  <c r="N397" i="5"/>
  <c r="M397" i="5"/>
  <c r="L397" i="5"/>
  <c r="K397" i="5"/>
  <c r="E397" i="5"/>
  <c r="BB396" i="5"/>
  <c r="AY396" i="5"/>
  <c r="AW396" i="5"/>
  <c r="AX396" i="5" s="1"/>
  <c r="AV396" i="5"/>
  <c r="AS396" i="5" s="1"/>
  <c r="AO396" i="5"/>
  <c r="AL396" i="5"/>
  <c r="AG396" i="5"/>
  <c r="AC396" i="5"/>
  <c r="AB396" i="5"/>
  <c r="AA396" i="5"/>
  <c r="X396" i="5"/>
  <c r="Z396" i="5" s="1"/>
  <c r="W396" i="5"/>
  <c r="T396" i="5"/>
  <c r="S396" i="5"/>
  <c r="R396" i="5"/>
  <c r="Q396" i="5"/>
  <c r="P396" i="5"/>
  <c r="O396" i="5"/>
  <c r="N396" i="5"/>
  <c r="M396" i="5"/>
  <c r="L396" i="5"/>
  <c r="K396" i="5"/>
  <c r="E396" i="5"/>
  <c r="BB395" i="5"/>
  <c r="AY395" i="5"/>
  <c r="AW395" i="5"/>
  <c r="AV395" i="5"/>
  <c r="AS395" i="5"/>
  <c r="AO395" i="5"/>
  <c r="AL395" i="5"/>
  <c r="AG395" i="5"/>
  <c r="AC395" i="5"/>
  <c r="AB395" i="5"/>
  <c r="AA395" i="5"/>
  <c r="X395" i="5"/>
  <c r="W395" i="5"/>
  <c r="T395" i="5"/>
  <c r="S395" i="5"/>
  <c r="R395" i="5"/>
  <c r="P395" i="5"/>
  <c r="O395" i="5"/>
  <c r="N395" i="5"/>
  <c r="M395" i="5"/>
  <c r="L395" i="5"/>
  <c r="K395" i="5"/>
  <c r="E395" i="5"/>
  <c r="Q395" i="5" s="1"/>
  <c r="BB394" i="5"/>
  <c r="AY394" i="5"/>
  <c r="AW394" i="5"/>
  <c r="AV394" i="5"/>
  <c r="AS394" i="5"/>
  <c r="AO394" i="5"/>
  <c r="AL394" i="5"/>
  <c r="AG394" i="5"/>
  <c r="AC394" i="5"/>
  <c r="AB394" i="5"/>
  <c r="AA394" i="5"/>
  <c r="X394" i="5"/>
  <c r="Y394" i="5" s="1"/>
  <c r="W394" i="5"/>
  <c r="T394" i="5"/>
  <c r="S394" i="5"/>
  <c r="R394" i="5"/>
  <c r="P394" i="5"/>
  <c r="O394" i="5"/>
  <c r="N394" i="5"/>
  <c r="M394" i="5"/>
  <c r="L394" i="5"/>
  <c r="K394" i="5"/>
  <c r="E394" i="5"/>
  <c r="Q394" i="5" s="1"/>
  <c r="BB393" i="5"/>
  <c r="AY393" i="5"/>
  <c r="AW393" i="5"/>
  <c r="AV393" i="5"/>
  <c r="AX393" i="5" s="1"/>
  <c r="AS393" i="5"/>
  <c r="AO393" i="5"/>
  <c r="AL393" i="5"/>
  <c r="AG393" i="5"/>
  <c r="AC393" i="5"/>
  <c r="AB393" i="5"/>
  <c r="AA393" i="5"/>
  <c r="X393" i="5"/>
  <c r="Z393" i="5" s="1"/>
  <c r="W393" i="5"/>
  <c r="T393" i="5"/>
  <c r="S393" i="5"/>
  <c r="R393" i="5"/>
  <c r="P393" i="5"/>
  <c r="O393" i="5"/>
  <c r="N393" i="5"/>
  <c r="M393" i="5"/>
  <c r="L393" i="5"/>
  <c r="K393" i="5"/>
  <c r="E393" i="5"/>
  <c r="Q393" i="5" s="1"/>
  <c r="BB392" i="5"/>
  <c r="AY392" i="5"/>
  <c r="AW392" i="5"/>
  <c r="AV392" i="5"/>
  <c r="AS392" i="5"/>
  <c r="AO392" i="5"/>
  <c r="AL392" i="5"/>
  <c r="AG392" i="5"/>
  <c r="AC392" i="5"/>
  <c r="AB392" i="5"/>
  <c r="AA392" i="5"/>
  <c r="X392" i="5"/>
  <c r="Z392" i="5" s="1"/>
  <c r="W392" i="5"/>
  <c r="T392" i="5"/>
  <c r="S392" i="5"/>
  <c r="R392" i="5"/>
  <c r="P392" i="5"/>
  <c r="U392" i="5" s="1"/>
  <c r="O392" i="5"/>
  <c r="N392" i="5"/>
  <c r="M392" i="5"/>
  <c r="L392" i="5"/>
  <c r="K392" i="5"/>
  <c r="E392" i="5"/>
  <c r="Q392" i="5" s="1"/>
  <c r="BB391" i="5"/>
  <c r="AY391" i="5"/>
  <c r="AW391" i="5"/>
  <c r="AX391" i="5" s="1"/>
  <c r="AV391" i="5"/>
  <c r="AS391" i="5"/>
  <c r="AO391" i="5"/>
  <c r="AL391" i="5"/>
  <c r="AG391" i="5"/>
  <c r="AC391" i="5"/>
  <c r="AB391" i="5"/>
  <c r="AA391" i="5"/>
  <c r="Z391" i="5"/>
  <c r="X391" i="5"/>
  <c r="Y391" i="5" s="1"/>
  <c r="W391" i="5"/>
  <c r="T391" i="5"/>
  <c r="S391" i="5"/>
  <c r="R391" i="5"/>
  <c r="P391" i="5"/>
  <c r="U391" i="5" s="1"/>
  <c r="O391" i="5"/>
  <c r="N391" i="5"/>
  <c r="M391" i="5"/>
  <c r="L391" i="5"/>
  <c r="K391" i="5"/>
  <c r="E391" i="5"/>
  <c r="Q391" i="5" s="1"/>
  <c r="BB390" i="5"/>
  <c r="AY390" i="5"/>
  <c r="AW390" i="5"/>
  <c r="AV390" i="5"/>
  <c r="AS390" i="5" s="1"/>
  <c r="AO390" i="5"/>
  <c r="AL390" i="5"/>
  <c r="AG390" i="5"/>
  <c r="AC390" i="5"/>
  <c r="AB390" i="5"/>
  <c r="AA390" i="5"/>
  <c r="X390" i="5"/>
  <c r="Z390" i="5" s="1"/>
  <c r="W390" i="5"/>
  <c r="T390" i="5"/>
  <c r="S390" i="5"/>
  <c r="R390" i="5"/>
  <c r="P390" i="5"/>
  <c r="O390" i="5"/>
  <c r="N390" i="5"/>
  <c r="M390" i="5"/>
  <c r="L390" i="5"/>
  <c r="K390" i="5"/>
  <c r="E390" i="5"/>
  <c r="Q390" i="5" s="1"/>
  <c r="BB389" i="5"/>
  <c r="AY389" i="5"/>
  <c r="AW389" i="5"/>
  <c r="AV389" i="5"/>
  <c r="AS389" i="5" s="1"/>
  <c r="AO389" i="5"/>
  <c r="AL389" i="5"/>
  <c r="AG389" i="5"/>
  <c r="AC389" i="5"/>
  <c r="AB389" i="5"/>
  <c r="AA389" i="5"/>
  <c r="X389" i="5"/>
  <c r="Z389" i="5" s="1"/>
  <c r="W389" i="5"/>
  <c r="T389" i="5"/>
  <c r="S389" i="5"/>
  <c r="R389" i="5"/>
  <c r="P389" i="5"/>
  <c r="U389" i="5" s="1"/>
  <c r="O389" i="5"/>
  <c r="N389" i="5"/>
  <c r="M389" i="5"/>
  <c r="L389" i="5"/>
  <c r="K389" i="5"/>
  <c r="E389" i="5"/>
  <c r="Q389" i="5" s="1"/>
  <c r="BB388" i="5"/>
  <c r="AY388" i="5"/>
  <c r="AW388" i="5"/>
  <c r="AV388" i="5"/>
  <c r="AS388" i="5" s="1"/>
  <c r="AO388" i="5"/>
  <c r="AL388" i="5"/>
  <c r="AG388" i="5"/>
  <c r="AC388" i="5"/>
  <c r="AB388" i="5"/>
  <c r="AA388" i="5"/>
  <c r="X388" i="5"/>
  <c r="Z388" i="5" s="1"/>
  <c r="W388" i="5"/>
  <c r="T388" i="5"/>
  <c r="S388" i="5"/>
  <c r="R388" i="5"/>
  <c r="P388" i="5"/>
  <c r="U388" i="5" s="1"/>
  <c r="O388" i="5"/>
  <c r="N388" i="5"/>
  <c r="M388" i="5"/>
  <c r="L388" i="5"/>
  <c r="K388" i="5"/>
  <c r="E388" i="5"/>
  <c r="Q388" i="5" s="1"/>
  <c r="BB387" i="5"/>
  <c r="AY387" i="5"/>
  <c r="AW387" i="5"/>
  <c r="AX387" i="5" s="1"/>
  <c r="AV387" i="5"/>
  <c r="AS387" i="5" s="1"/>
  <c r="AO387" i="5"/>
  <c r="AL387" i="5"/>
  <c r="AG387" i="5"/>
  <c r="AC387" i="5"/>
  <c r="AB387" i="5"/>
  <c r="AA387" i="5"/>
  <c r="X387" i="5"/>
  <c r="Z387" i="5" s="1"/>
  <c r="W387" i="5"/>
  <c r="T387" i="5"/>
  <c r="S387" i="5"/>
  <c r="R387" i="5"/>
  <c r="P387" i="5"/>
  <c r="O387" i="5"/>
  <c r="N387" i="5"/>
  <c r="M387" i="5"/>
  <c r="L387" i="5"/>
  <c r="K387" i="5"/>
  <c r="E387" i="5"/>
  <c r="Q387" i="5" s="1"/>
  <c r="BB386" i="5"/>
  <c r="AY386" i="5"/>
  <c r="AW386" i="5"/>
  <c r="AX386" i="5" s="1"/>
  <c r="AV386" i="5"/>
  <c r="AS386" i="5" s="1"/>
  <c r="AO386" i="5"/>
  <c r="AL386" i="5"/>
  <c r="AG386" i="5"/>
  <c r="AC386" i="5"/>
  <c r="AB386" i="5"/>
  <c r="AA386" i="5"/>
  <c r="X386" i="5"/>
  <c r="Z386" i="5" s="1"/>
  <c r="W386" i="5"/>
  <c r="T386" i="5"/>
  <c r="S386" i="5"/>
  <c r="R386" i="5"/>
  <c r="Q386" i="5"/>
  <c r="P386" i="5"/>
  <c r="U386" i="5" s="1"/>
  <c r="O386" i="5"/>
  <c r="N386" i="5"/>
  <c r="M386" i="5"/>
  <c r="L386" i="5"/>
  <c r="K386" i="5"/>
  <c r="E386" i="5"/>
  <c r="BB385" i="5"/>
  <c r="AY385" i="5"/>
  <c r="AW385" i="5"/>
  <c r="AX385" i="5" s="1"/>
  <c r="AV385" i="5"/>
  <c r="AS385" i="5" s="1"/>
  <c r="AO385" i="5"/>
  <c r="AL385" i="5"/>
  <c r="AG385" i="5"/>
  <c r="AC385" i="5"/>
  <c r="AB385" i="5"/>
  <c r="AA385" i="5"/>
  <c r="X385" i="5"/>
  <c r="Z385" i="5" s="1"/>
  <c r="W385" i="5"/>
  <c r="U385" i="5"/>
  <c r="T385" i="5"/>
  <c r="S385" i="5"/>
  <c r="R385" i="5"/>
  <c r="Q385" i="5"/>
  <c r="P385" i="5"/>
  <c r="O385" i="5"/>
  <c r="N385" i="5"/>
  <c r="M385" i="5"/>
  <c r="L385" i="5"/>
  <c r="K385" i="5"/>
  <c r="E385" i="5"/>
  <c r="BB384" i="5"/>
  <c r="AY384" i="5"/>
  <c r="AW384" i="5"/>
  <c r="AV384" i="5"/>
  <c r="AS384" i="5"/>
  <c r="AO384" i="5"/>
  <c r="AL384" i="5"/>
  <c r="AG384" i="5"/>
  <c r="AC384" i="5"/>
  <c r="AB384" i="5"/>
  <c r="AA384" i="5"/>
  <c r="X384" i="5"/>
  <c r="W384" i="5"/>
  <c r="T384" i="5"/>
  <c r="S384" i="5"/>
  <c r="R384" i="5"/>
  <c r="P384" i="5"/>
  <c r="O384" i="5"/>
  <c r="N384" i="5"/>
  <c r="U384" i="5" s="1"/>
  <c r="M384" i="5"/>
  <c r="L384" i="5"/>
  <c r="K384" i="5"/>
  <c r="E384" i="5"/>
  <c r="Q384" i="5" s="1"/>
  <c r="BB383" i="5"/>
  <c r="AY383" i="5"/>
  <c r="AW383" i="5"/>
  <c r="AV383" i="5"/>
  <c r="AS383" i="5" s="1"/>
  <c r="AO383" i="5"/>
  <c r="AL383" i="5"/>
  <c r="AG383" i="5"/>
  <c r="AC383" i="5"/>
  <c r="AB383" i="5"/>
  <c r="AA383" i="5"/>
  <c r="Z383" i="5"/>
  <c r="X383" i="5"/>
  <c r="Y383" i="5" s="1"/>
  <c r="W383" i="5"/>
  <c r="T383" i="5"/>
  <c r="S383" i="5"/>
  <c r="R383" i="5"/>
  <c r="P383" i="5"/>
  <c r="O383" i="5"/>
  <c r="N383" i="5"/>
  <c r="M383" i="5"/>
  <c r="L383" i="5"/>
  <c r="K383" i="5"/>
  <c r="E383" i="5"/>
  <c r="Q383" i="5" s="1"/>
  <c r="BB382" i="5"/>
  <c r="AY382" i="5"/>
  <c r="AW382" i="5"/>
  <c r="AX382" i="5" s="1"/>
  <c r="AV382" i="5"/>
  <c r="AS382" i="5"/>
  <c r="AO382" i="5"/>
  <c r="AL382" i="5"/>
  <c r="AG382" i="5"/>
  <c r="AC382" i="5"/>
  <c r="AB382" i="5"/>
  <c r="AA382" i="5"/>
  <c r="Y382" i="5"/>
  <c r="X382" i="5"/>
  <c r="Z382" i="5" s="1"/>
  <c r="W382" i="5"/>
  <c r="T382" i="5"/>
  <c r="S382" i="5"/>
  <c r="R382" i="5"/>
  <c r="P382" i="5"/>
  <c r="O382" i="5"/>
  <c r="N382" i="5"/>
  <c r="M382" i="5"/>
  <c r="L382" i="5"/>
  <c r="K382" i="5"/>
  <c r="E382" i="5"/>
  <c r="Q382" i="5" s="1"/>
  <c r="BB381" i="5"/>
  <c r="AY381" i="5"/>
  <c r="AW381" i="5"/>
  <c r="AV381" i="5"/>
  <c r="AS381" i="5"/>
  <c r="AO381" i="5"/>
  <c r="AL381" i="5"/>
  <c r="AG381" i="5"/>
  <c r="AC381" i="5"/>
  <c r="AB381" i="5"/>
  <c r="AA381" i="5"/>
  <c r="Y381" i="5"/>
  <c r="X381" i="5"/>
  <c r="Z381" i="5" s="1"/>
  <c r="W381" i="5"/>
  <c r="T381" i="5"/>
  <c r="S381" i="5"/>
  <c r="R381" i="5"/>
  <c r="P381" i="5"/>
  <c r="O381" i="5"/>
  <c r="N381" i="5"/>
  <c r="M381" i="5"/>
  <c r="L381" i="5"/>
  <c r="K381" i="5"/>
  <c r="E381" i="5"/>
  <c r="Q381" i="5" s="1"/>
  <c r="BB380" i="5"/>
  <c r="AY380" i="5"/>
  <c r="AW380" i="5"/>
  <c r="AV380" i="5"/>
  <c r="AS380" i="5" s="1"/>
  <c r="AO380" i="5"/>
  <c r="AL380" i="5"/>
  <c r="AG380" i="5"/>
  <c r="AC380" i="5"/>
  <c r="AB380" i="5"/>
  <c r="AA380" i="5"/>
  <c r="Z380" i="5"/>
  <c r="X380" i="5"/>
  <c r="Y380" i="5" s="1"/>
  <c r="W380" i="5"/>
  <c r="T380" i="5"/>
  <c r="S380" i="5"/>
  <c r="R380" i="5"/>
  <c r="P380" i="5"/>
  <c r="U380" i="5" s="1"/>
  <c r="O380" i="5"/>
  <c r="N380" i="5"/>
  <c r="M380" i="5"/>
  <c r="L380" i="5"/>
  <c r="K380" i="5"/>
  <c r="E380" i="5"/>
  <c r="Q380" i="5" s="1"/>
  <c r="BB379" i="5"/>
  <c r="AY379" i="5"/>
  <c r="AW379" i="5"/>
  <c r="AV379" i="5"/>
  <c r="AS379" i="5" s="1"/>
  <c r="AO379" i="5"/>
  <c r="AL379" i="5"/>
  <c r="AG379" i="5"/>
  <c r="AC379" i="5"/>
  <c r="AB379" i="5"/>
  <c r="AA379" i="5"/>
  <c r="X379" i="5"/>
  <c r="Z379" i="5" s="1"/>
  <c r="W379" i="5"/>
  <c r="T379" i="5"/>
  <c r="S379" i="5"/>
  <c r="R379" i="5"/>
  <c r="Q379" i="5"/>
  <c r="P379" i="5"/>
  <c r="O379" i="5"/>
  <c r="N379" i="5"/>
  <c r="M379" i="5"/>
  <c r="L379" i="5"/>
  <c r="K379" i="5"/>
  <c r="E379" i="5"/>
  <c r="BB378" i="5"/>
  <c r="AY378" i="5"/>
  <c r="AW378" i="5"/>
  <c r="AV378" i="5"/>
  <c r="AS378" i="5" s="1"/>
  <c r="AO378" i="5"/>
  <c r="AL378" i="5"/>
  <c r="AG378" i="5"/>
  <c r="AC378" i="5"/>
  <c r="AB378" i="5"/>
  <c r="AA378" i="5"/>
  <c r="X378" i="5"/>
  <c r="Y378" i="5" s="1"/>
  <c r="W378" i="5"/>
  <c r="T378" i="5"/>
  <c r="S378" i="5"/>
  <c r="R378" i="5"/>
  <c r="P378" i="5"/>
  <c r="O378" i="5"/>
  <c r="N378" i="5"/>
  <c r="M378" i="5"/>
  <c r="L378" i="5"/>
  <c r="K378" i="5"/>
  <c r="E378" i="5"/>
  <c r="Q378" i="5" s="1"/>
  <c r="BB377" i="5"/>
  <c r="AY377" i="5"/>
  <c r="AW377" i="5"/>
  <c r="AX377" i="5" s="1"/>
  <c r="AV377" i="5"/>
  <c r="AS377" i="5"/>
  <c r="AO377" i="5"/>
  <c r="AL377" i="5"/>
  <c r="AG377" i="5"/>
  <c r="AC377" i="5"/>
  <c r="AB377" i="5"/>
  <c r="AA377" i="5"/>
  <c r="X377" i="5"/>
  <c r="Y377" i="5" s="1"/>
  <c r="W377" i="5"/>
  <c r="U377" i="5"/>
  <c r="T377" i="5"/>
  <c r="S377" i="5"/>
  <c r="R377" i="5"/>
  <c r="P377" i="5"/>
  <c r="O377" i="5"/>
  <c r="N377" i="5"/>
  <c r="M377" i="5"/>
  <c r="L377" i="5"/>
  <c r="K377" i="5"/>
  <c r="E377" i="5"/>
  <c r="Q377" i="5" s="1"/>
  <c r="BB376" i="5"/>
  <c r="AY376" i="5"/>
  <c r="AW376" i="5"/>
  <c r="AV376" i="5"/>
  <c r="AX376" i="5" s="1"/>
  <c r="AS376" i="5"/>
  <c r="AO376" i="5"/>
  <c r="AL376" i="5"/>
  <c r="AG376" i="5"/>
  <c r="AC376" i="5"/>
  <c r="AB376" i="5"/>
  <c r="AA376" i="5"/>
  <c r="X376" i="5"/>
  <c r="Z376" i="5" s="1"/>
  <c r="W376" i="5"/>
  <c r="T376" i="5"/>
  <c r="S376" i="5"/>
  <c r="R376" i="5"/>
  <c r="P376" i="5"/>
  <c r="O376" i="5"/>
  <c r="N376" i="5"/>
  <c r="M376" i="5"/>
  <c r="L376" i="5"/>
  <c r="K376" i="5"/>
  <c r="E376" i="5"/>
  <c r="Q376" i="5" s="1"/>
  <c r="BB375" i="5"/>
  <c r="AY375" i="5"/>
  <c r="AW375" i="5"/>
  <c r="AV375" i="5"/>
  <c r="AS375" i="5" s="1"/>
  <c r="AO375" i="5"/>
  <c r="AL375" i="5"/>
  <c r="AG375" i="5"/>
  <c r="AC375" i="5"/>
  <c r="AB375" i="5"/>
  <c r="AA375" i="5"/>
  <c r="Z375" i="5"/>
  <c r="Y375" i="5"/>
  <c r="X375" i="5"/>
  <c r="W375" i="5"/>
  <c r="T375" i="5"/>
  <c r="S375" i="5"/>
  <c r="R375" i="5"/>
  <c r="P375" i="5"/>
  <c r="O375" i="5"/>
  <c r="N375" i="5"/>
  <c r="M375" i="5"/>
  <c r="L375" i="5"/>
  <c r="K375" i="5"/>
  <c r="E375" i="5"/>
  <c r="Q375" i="5" s="1"/>
  <c r="BB374" i="5"/>
  <c r="AY374" i="5"/>
  <c r="AW374" i="5"/>
  <c r="AX374" i="5" s="1"/>
  <c r="AV374" i="5"/>
  <c r="AS374" i="5"/>
  <c r="AO374" i="5"/>
  <c r="AL374" i="5"/>
  <c r="AG374" i="5"/>
  <c r="AC374" i="5"/>
  <c r="AB374" i="5"/>
  <c r="AA374" i="5"/>
  <c r="X374" i="5"/>
  <c r="Y374" i="5" s="1"/>
  <c r="W374" i="5"/>
  <c r="T374" i="5"/>
  <c r="S374" i="5"/>
  <c r="R374" i="5"/>
  <c r="P374" i="5"/>
  <c r="O374" i="5"/>
  <c r="N374" i="5"/>
  <c r="U374" i="5" s="1"/>
  <c r="M374" i="5"/>
  <c r="L374" i="5"/>
  <c r="K374" i="5"/>
  <c r="E374" i="5"/>
  <c r="Q374" i="5" s="1"/>
  <c r="BB373" i="5"/>
  <c r="AY373" i="5"/>
  <c r="AW373" i="5"/>
  <c r="AV373" i="5"/>
  <c r="AS373" i="5"/>
  <c r="AO373" i="5"/>
  <c r="AL373" i="5"/>
  <c r="AG373" i="5"/>
  <c r="AC373" i="5"/>
  <c r="AB373" i="5"/>
  <c r="AA373" i="5"/>
  <c r="X373" i="5"/>
  <c r="W373" i="5"/>
  <c r="T373" i="5"/>
  <c r="S373" i="5"/>
  <c r="R373" i="5"/>
  <c r="P373" i="5"/>
  <c r="O373" i="5"/>
  <c r="N373" i="5"/>
  <c r="U373" i="5" s="1"/>
  <c r="M373" i="5"/>
  <c r="L373" i="5"/>
  <c r="K373" i="5"/>
  <c r="E373" i="5"/>
  <c r="Q373" i="5" s="1"/>
  <c r="BB372" i="5"/>
  <c r="AY372" i="5"/>
  <c r="AW372" i="5"/>
  <c r="AV372" i="5"/>
  <c r="AS372" i="5" s="1"/>
  <c r="AO372" i="5"/>
  <c r="AL372" i="5"/>
  <c r="AG372" i="5"/>
  <c r="AC372" i="5"/>
  <c r="AB372" i="5"/>
  <c r="AA372" i="5"/>
  <c r="X372" i="5"/>
  <c r="Y372" i="5" s="1"/>
  <c r="W372" i="5"/>
  <c r="T372" i="5"/>
  <c r="S372" i="5"/>
  <c r="R372" i="5"/>
  <c r="P372" i="5"/>
  <c r="O372" i="5"/>
  <c r="N372" i="5"/>
  <c r="M372" i="5"/>
  <c r="L372" i="5"/>
  <c r="K372" i="5"/>
  <c r="E372" i="5"/>
  <c r="Q372" i="5" s="1"/>
  <c r="BB371" i="5"/>
  <c r="AY371" i="5"/>
  <c r="AW371" i="5"/>
  <c r="AV371" i="5"/>
  <c r="AS371" i="5"/>
  <c r="AO371" i="5"/>
  <c r="AL371" i="5"/>
  <c r="AG371" i="5"/>
  <c r="AC371" i="5"/>
  <c r="AB371" i="5"/>
  <c r="AA371" i="5"/>
  <c r="X371" i="5"/>
  <c r="Z371" i="5" s="1"/>
  <c r="W371" i="5"/>
  <c r="T371" i="5"/>
  <c r="S371" i="5"/>
  <c r="R371" i="5"/>
  <c r="P371" i="5"/>
  <c r="O371" i="5"/>
  <c r="N371" i="5"/>
  <c r="M371" i="5"/>
  <c r="L371" i="5"/>
  <c r="K371" i="5"/>
  <c r="E371" i="5"/>
  <c r="Q371" i="5" s="1"/>
  <c r="BB370" i="5"/>
  <c r="AY370" i="5"/>
  <c r="AW370" i="5"/>
  <c r="AV370" i="5"/>
  <c r="AS370" i="5" s="1"/>
  <c r="AO370" i="5"/>
  <c r="AL370" i="5"/>
  <c r="AG370" i="5"/>
  <c r="AC370" i="5"/>
  <c r="AB370" i="5"/>
  <c r="AA370" i="5"/>
  <c r="X370" i="5"/>
  <c r="Z370" i="5" s="1"/>
  <c r="W370" i="5"/>
  <c r="T370" i="5"/>
  <c r="S370" i="5"/>
  <c r="R370" i="5"/>
  <c r="P370" i="5"/>
  <c r="O370" i="5"/>
  <c r="N370" i="5"/>
  <c r="M370" i="5"/>
  <c r="L370" i="5"/>
  <c r="K370" i="5"/>
  <c r="E370" i="5"/>
  <c r="Q370" i="5" s="1"/>
  <c r="BB369" i="5"/>
  <c r="AY369" i="5"/>
  <c r="AX369" i="5"/>
  <c r="AW369" i="5"/>
  <c r="AV369" i="5"/>
  <c r="AS369" i="5"/>
  <c r="AO369" i="5"/>
  <c r="AL369" i="5"/>
  <c r="AG369" i="5"/>
  <c r="AC369" i="5"/>
  <c r="AB369" i="5"/>
  <c r="AA369" i="5"/>
  <c r="X369" i="5"/>
  <c r="Z369" i="5" s="1"/>
  <c r="W369" i="5"/>
  <c r="T369" i="5"/>
  <c r="S369" i="5"/>
  <c r="R369" i="5"/>
  <c r="Q369" i="5"/>
  <c r="P369" i="5"/>
  <c r="U369" i="5" s="1"/>
  <c r="O369" i="5"/>
  <c r="N369" i="5"/>
  <c r="M369" i="5"/>
  <c r="L369" i="5"/>
  <c r="K369" i="5"/>
  <c r="E369" i="5"/>
  <c r="BB368" i="5"/>
  <c r="AY368" i="5"/>
  <c r="AW368" i="5"/>
  <c r="AV368" i="5"/>
  <c r="AS368" i="5"/>
  <c r="AO368" i="5"/>
  <c r="AL368" i="5"/>
  <c r="AG368" i="5"/>
  <c r="AC368" i="5"/>
  <c r="AB368" i="5"/>
  <c r="AA368" i="5"/>
  <c r="X368" i="5"/>
  <c r="W368" i="5"/>
  <c r="T368" i="5"/>
  <c r="S368" i="5"/>
  <c r="R368" i="5"/>
  <c r="Q368" i="5"/>
  <c r="P368" i="5"/>
  <c r="O368" i="5"/>
  <c r="N368" i="5"/>
  <c r="M368" i="5"/>
  <c r="L368" i="5"/>
  <c r="K368" i="5"/>
  <c r="E368" i="5"/>
  <c r="BB367" i="5"/>
  <c r="AY367" i="5"/>
  <c r="AW367" i="5"/>
  <c r="AV367" i="5"/>
  <c r="AS367" i="5" s="1"/>
  <c r="AO367" i="5"/>
  <c r="AL367" i="5"/>
  <c r="AG367" i="5"/>
  <c r="AC367" i="5"/>
  <c r="AB367" i="5"/>
  <c r="AA367" i="5"/>
  <c r="X367" i="5"/>
  <c r="Z367" i="5" s="1"/>
  <c r="W367" i="5"/>
  <c r="T367" i="5"/>
  <c r="S367" i="5"/>
  <c r="R367" i="5"/>
  <c r="P367" i="5"/>
  <c r="O367" i="5"/>
  <c r="N367" i="5"/>
  <c r="U367" i="5" s="1"/>
  <c r="M367" i="5"/>
  <c r="L367" i="5"/>
  <c r="K367" i="5"/>
  <c r="E367" i="5"/>
  <c r="Q367" i="5" s="1"/>
  <c r="BB366" i="5"/>
  <c r="AY366" i="5"/>
  <c r="AW366" i="5"/>
  <c r="AV366" i="5"/>
  <c r="AS366" i="5" s="1"/>
  <c r="AO366" i="5"/>
  <c r="AL366" i="5"/>
  <c r="AG366" i="5"/>
  <c r="AC366" i="5"/>
  <c r="AB366" i="5"/>
  <c r="AA366" i="5"/>
  <c r="X366" i="5"/>
  <c r="Z366" i="5" s="1"/>
  <c r="W366" i="5"/>
  <c r="T366" i="5"/>
  <c r="S366" i="5"/>
  <c r="R366" i="5"/>
  <c r="P366" i="5"/>
  <c r="U366" i="5" s="1"/>
  <c r="O366" i="5"/>
  <c r="N366" i="5"/>
  <c r="M366" i="5"/>
  <c r="L366" i="5"/>
  <c r="K366" i="5"/>
  <c r="E366" i="5"/>
  <c r="Q366" i="5" s="1"/>
  <c r="BB365" i="5"/>
  <c r="AY365" i="5"/>
  <c r="AW365" i="5"/>
  <c r="AV365" i="5"/>
  <c r="AS365" i="5"/>
  <c r="AO365" i="5"/>
  <c r="AL365" i="5"/>
  <c r="AG365" i="5"/>
  <c r="AC365" i="5"/>
  <c r="AB365" i="5"/>
  <c r="AA365" i="5"/>
  <c r="X365" i="5"/>
  <c r="Z365" i="5" s="1"/>
  <c r="W365" i="5"/>
  <c r="T365" i="5"/>
  <c r="S365" i="5"/>
  <c r="R365" i="5"/>
  <c r="P365" i="5"/>
  <c r="O365" i="5"/>
  <c r="N365" i="5"/>
  <c r="M365" i="5"/>
  <c r="L365" i="5"/>
  <c r="K365" i="5"/>
  <c r="E365" i="5"/>
  <c r="Q365" i="5" s="1"/>
  <c r="BB364" i="5"/>
  <c r="AY364" i="5"/>
  <c r="AW364" i="5"/>
  <c r="AV364" i="5"/>
  <c r="AS364" i="5" s="1"/>
  <c r="AO364" i="5"/>
  <c r="AL364" i="5"/>
  <c r="AG364" i="5"/>
  <c r="AC364" i="5"/>
  <c r="AB364" i="5"/>
  <c r="AA364" i="5"/>
  <c r="X364" i="5"/>
  <c r="Z364" i="5" s="1"/>
  <c r="W364" i="5"/>
  <c r="T364" i="5"/>
  <c r="S364" i="5"/>
  <c r="R364" i="5"/>
  <c r="P364" i="5"/>
  <c r="O364" i="5"/>
  <c r="N364" i="5"/>
  <c r="M364" i="5"/>
  <c r="L364" i="5"/>
  <c r="K364" i="5"/>
  <c r="E364" i="5"/>
  <c r="Q364" i="5" s="1"/>
  <c r="BB363" i="5"/>
  <c r="AY363" i="5"/>
  <c r="AW363" i="5"/>
  <c r="AX363" i="5" s="1"/>
  <c r="AV363" i="5"/>
  <c r="AS363" i="5"/>
  <c r="AO363" i="5"/>
  <c r="AL363" i="5"/>
  <c r="AG363" i="5"/>
  <c r="AC363" i="5"/>
  <c r="AB363" i="5"/>
  <c r="AA363" i="5"/>
  <c r="Z363" i="5"/>
  <c r="Y363" i="5"/>
  <c r="X363" i="5"/>
  <c r="T363" i="5"/>
  <c r="S363" i="5"/>
  <c r="R363" i="5"/>
  <c r="P363" i="5"/>
  <c r="U363" i="5" s="1"/>
  <c r="O363" i="5"/>
  <c r="N363" i="5"/>
  <c r="M363" i="5"/>
  <c r="L363" i="5"/>
  <c r="K363" i="5"/>
  <c r="E363" i="5"/>
  <c r="Q363" i="5" s="1"/>
  <c r="BB362" i="5"/>
  <c r="AY362" i="5"/>
  <c r="AX362" i="5"/>
  <c r="AW362" i="5"/>
  <c r="AV362" i="5"/>
  <c r="AS362" i="5"/>
  <c r="AO362" i="5"/>
  <c r="AL362" i="5"/>
  <c r="AG362" i="5"/>
  <c r="AC362" i="5"/>
  <c r="AB362" i="5"/>
  <c r="AA362" i="5"/>
  <c r="X362" i="5"/>
  <c r="Y362" i="5" s="1"/>
  <c r="W362" i="5"/>
  <c r="T362" i="5"/>
  <c r="S362" i="5"/>
  <c r="R362" i="5"/>
  <c r="P362" i="5"/>
  <c r="O362" i="5"/>
  <c r="N362" i="5"/>
  <c r="U362" i="5" s="1"/>
  <c r="M362" i="5"/>
  <c r="L362" i="5"/>
  <c r="K362" i="5"/>
  <c r="E362" i="5"/>
  <c r="Q362" i="5" s="1"/>
  <c r="BB361" i="5"/>
  <c r="AY361" i="5"/>
  <c r="AW361" i="5"/>
  <c r="AV361" i="5"/>
  <c r="AS361" i="5" s="1"/>
  <c r="AO361" i="5"/>
  <c r="AL361" i="5"/>
  <c r="AG361" i="5"/>
  <c r="AC361" i="5"/>
  <c r="AB361" i="5"/>
  <c r="AA361" i="5"/>
  <c r="X361" i="5"/>
  <c r="Z361" i="5" s="1"/>
  <c r="W361" i="5"/>
  <c r="T361" i="5"/>
  <c r="S361" i="5"/>
  <c r="R361" i="5"/>
  <c r="P361" i="5"/>
  <c r="O361" i="5"/>
  <c r="N361" i="5"/>
  <c r="M361" i="5"/>
  <c r="L361" i="5"/>
  <c r="K361" i="5"/>
  <c r="E361" i="5"/>
  <c r="Q361" i="5" s="1"/>
  <c r="BB360" i="5"/>
  <c r="AY360" i="5"/>
  <c r="AW360" i="5"/>
  <c r="AV360" i="5"/>
  <c r="AS360" i="5" s="1"/>
  <c r="AO360" i="5"/>
  <c r="AL360" i="5"/>
  <c r="AG360" i="5"/>
  <c r="AC360" i="5"/>
  <c r="AB360" i="5"/>
  <c r="AA360" i="5"/>
  <c r="X360" i="5"/>
  <c r="Y360" i="5" s="1"/>
  <c r="W360" i="5"/>
  <c r="T360" i="5"/>
  <c r="S360" i="5"/>
  <c r="R360" i="5"/>
  <c r="Q360" i="5"/>
  <c r="P360" i="5"/>
  <c r="O360" i="5"/>
  <c r="N360" i="5"/>
  <c r="M360" i="5"/>
  <c r="L360" i="5"/>
  <c r="K360" i="5"/>
  <c r="E360" i="5"/>
  <c r="BB359" i="5"/>
  <c r="AY359" i="5"/>
  <c r="AW359" i="5"/>
  <c r="AX359" i="5" s="1"/>
  <c r="AV359" i="5"/>
  <c r="AS359" i="5"/>
  <c r="AO359" i="5"/>
  <c r="AL359" i="5"/>
  <c r="AG359" i="5"/>
  <c r="AC359" i="5"/>
  <c r="AB359" i="5"/>
  <c r="AA359" i="5"/>
  <c r="X359" i="5"/>
  <c r="Z359" i="5" s="1"/>
  <c r="W359" i="5"/>
  <c r="T359" i="5"/>
  <c r="S359" i="5"/>
  <c r="R359" i="5"/>
  <c r="Q359" i="5"/>
  <c r="P359" i="5"/>
  <c r="O359" i="5"/>
  <c r="N359" i="5"/>
  <c r="M359" i="5"/>
  <c r="L359" i="5"/>
  <c r="K359" i="5"/>
  <c r="E359" i="5"/>
  <c r="BB358" i="5"/>
  <c r="AY358" i="5"/>
  <c r="AW358" i="5"/>
  <c r="AX358" i="5" s="1"/>
  <c r="AV358" i="5"/>
  <c r="AS358" i="5" s="1"/>
  <c r="AO358" i="5"/>
  <c r="AL358" i="5"/>
  <c r="AG358" i="5"/>
  <c r="AC358" i="5"/>
  <c r="AB358" i="5"/>
  <c r="AA358" i="5"/>
  <c r="X358" i="5"/>
  <c r="Z358" i="5" s="1"/>
  <c r="T358" i="5"/>
  <c r="S358" i="5"/>
  <c r="R358" i="5"/>
  <c r="P358" i="5"/>
  <c r="U358" i="5" s="1"/>
  <c r="O358" i="5"/>
  <c r="N358" i="5"/>
  <c r="M358" i="5"/>
  <c r="L358" i="5"/>
  <c r="K358" i="5"/>
  <c r="E358" i="5"/>
  <c r="Q358" i="5" s="1"/>
  <c r="BB357" i="5"/>
  <c r="AY357" i="5"/>
  <c r="AW357" i="5"/>
  <c r="AX357" i="5" s="1"/>
  <c r="AV357" i="5"/>
  <c r="AS357" i="5" s="1"/>
  <c r="AO357" i="5"/>
  <c r="AL357" i="5"/>
  <c r="AG357" i="5"/>
  <c r="AC357" i="5"/>
  <c r="AB357" i="5"/>
  <c r="AA357" i="5"/>
  <c r="X357" i="5"/>
  <c r="Y357" i="5" s="1"/>
  <c r="W357" i="5"/>
  <c r="U357" i="5"/>
  <c r="T357" i="5"/>
  <c r="S357" i="5"/>
  <c r="R357" i="5"/>
  <c r="P357" i="5"/>
  <c r="O357" i="5"/>
  <c r="N357" i="5"/>
  <c r="M357" i="5"/>
  <c r="L357" i="5"/>
  <c r="K357" i="5"/>
  <c r="E357" i="5"/>
  <c r="Q357" i="5" s="1"/>
  <c r="BB356" i="5"/>
  <c r="AY356" i="5"/>
  <c r="AW356" i="5"/>
  <c r="AV356" i="5"/>
  <c r="AS356" i="5"/>
  <c r="AO356" i="5"/>
  <c r="AL356" i="5"/>
  <c r="AG356" i="5"/>
  <c r="AC356" i="5"/>
  <c r="AB356" i="5"/>
  <c r="AA356" i="5"/>
  <c r="X356" i="5"/>
  <c r="Z356" i="5" s="1"/>
  <c r="W356" i="5"/>
  <c r="T356" i="5"/>
  <c r="S356" i="5"/>
  <c r="R356" i="5"/>
  <c r="P356" i="5"/>
  <c r="U356" i="5" s="1"/>
  <c r="O356" i="5"/>
  <c r="N356" i="5"/>
  <c r="M356" i="5"/>
  <c r="L356" i="5"/>
  <c r="K356" i="5"/>
  <c r="E356" i="5"/>
  <c r="Q356" i="5" s="1"/>
  <c r="BB355" i="5"/>
  <c r="AY355" i="5"/>
  <c r="AW355" i="5"/>
  <c r="AV355" i="5"/>
  <c r="AS355" i="5"/>
  <c r="AO355" i="5"/>
  <c r="AL355" i="5"/>
  <c r="AG355" i="5"/>
  <c r="AC355" i="5"/>
  <c r="AB355" i="5"/>
  <c r="AA355" i="5"/>
  <c r="Y355" i="5"/>
  <c r="X355" i="5"/>
  <c r="Z355" i="5" s="1"/>
  <c r="W355" i="5"/>
  <c r="T355" i="5"/>
  <c r="S355" i="5"/>
  <c r="R355" i="5"/>
  <c r="P355" i="5"/>
  <c r="O355" i="5"/>
  <c r="N355" i="5"/>
  <c r="M355" i="5"/>
  <c r="L355" i="5"/>
  <c r="K355" i="5"/>
  <c r="E355" i="5"/>
  <c r="Q355" i="5" s="1"/>
  <c r="BB354" i="5"/>
  <c r="AY354" i="5"/>
  <c r="AW354" i="5"/>
  <c r="AV354" i="5"/>
  <c r="AS354" i="5"/>
  <c r="AO354" i="5"/>
  <c r="AL354" i="5"/>
  <c r="AG354" i="5"/>
  <c r="AC354" i="5"/>
  <c r="AB354" i="5"/>
  <c r="AA354" i="5"/>
  <c r="Y354" i="5"/>
  <c r="X354" i="5"/>
  <c r="Z354" i="5" s="1"/>
  <c r="W354" i="5"/>
  <c r="T354" i="5"/>
  <c r="S354" i="5"/>
  <c r="R354" i="5"/>
  <c r="P354" i="5"/>
  <c r="O354" i="5"/>
  <c r="N354" i="5"/>
  <c r="M354" i="5"/>
  <c r="L354" i="5"/>
  <c r="K354" i="5"/>
  <c r="E354" i="5"/>
  <c r="Q354" i="5" s="1"/>
  <c r="BB353" i="5"/>
  <c r="AY353" i="5"/>
  <c r="AW353" i="5"/>
  <c r="AX353" i="5" s="1"/>
  <c r="AV353" i="5"/>
  <c r="AS353" i="5"/>
  <c r="AO353" i="5"/>
  <c r="AL353" i="5"/>
  <c r="AG353" i="5"/>
  <c r="AC353" i="5"/>
  <c r="AB353" i="5"/>
  <c r="AA353" i="5"/>
  <c r="X353" i="5"/>
  <c r="W353" i="5"/>
  <c r="T353" i="5"/>
  <c r="S353" i="5"/>
  <c r="R353" i="5"/>
  <c r="P353" i="5"/>
  <c r="O353" i="5"/>
  <c r="N353" i="5"/>
  <c r="M353" i="5"/>
  <c r="L353" i="5"/>
  <c r="K353" i="5"/>
  <c r="E353" i="5"/>
  <c r="Q353" i="5" s="1"/>
  <c r="BB352" i="5"/>
  <c r="AY352" i="5"/>
  <c r="AW352" i="5"/>
  <c r="AV352" i="5"/>
  <c r="AS352" i="5" s="1"/>
  <c r="AO352" i="5"/>
  <c r="AL352" i="5"/>
  <c r="AG352" i="5"/>
  <c r="AC352" i="5"/>
  <c r="AB352" i="5"/>
  <c r="AA352" i="5"/>
  <c r="Y352" i="5"/>
  <c r="X352" i="5"/>
  <c r="Z352" i="5" s="1"/>
  <c r="W352" i="5"/>
  <c r="T352" i="5"/>
  <c r="S352" i="5"/>
  <c r="R352" i="5"/>
  <c r="P352" i="5"/>
  <c r="U352" i="5" s="1"/>
  <c r="O352" i="5"/>
  <c r="N352" i="5"/>
  <c r="M352" i="5"/>
  <c r="L352" i="5"/>
  <c r="K352" i="5"/>
  <c r="E352" i="5"/>
  <c r="Q352" i="5" s="1"/>
  <c r="BB351" i="5"/>
  <c r="AY351" i="5"/>
  <c r="AW351" i="5"/>
  <c r="AX351" i="5" s="1"/>
  <c r="AV351" i="5"/>
  <c r="AS351" i="5" s="1"/>
  <c r="AO351" i="5"/>
  <c r="AL351" i="5"/>
  <c r="AG351" i="5"/>
  <c r="AC351" i="5"/>
  <c r="AB351" i="5"/>
  <c r="AA351" i="5"/>
  <c r="X351" i="5"/>
  <c r="Y351" i="5" s="1"/>
  <c r="W351" i="5"/>
  <c r="T351" i="5"/>
  <c r="S351" i="5"/>
  <c r="R351" i="5"/>
  <c r="P351" i="5"/>
  <c r="O351" i="5"/>
  <c r="N351" i="5"/>
  <c r="M351" i="5"/>
  <c r="L351" i="5"/>
  <c r="K351" i="5"/>
  <c r="E351" i="5"/>
  <c r="Q351" i="5" s="1"/>
  <c r="BB350" i="5"/>
  <c r="AY350" i="5"/>
  <c r="AW350" i="5"/>
  <c r="AV350" i="5"/>
  <c r="AS350" i="5" s="1"/>
  <c r="AO350" i="5"/>
  <c r="AL350" i="5"/>
  <c r="AG350" i="5"/>
  <c r="AC350" i="5"/>
  <c r="AB350" i="5"/>
  <c r="AA350" i="5"/>
  <c r="X350" i="5"/>
  <c r="Z350" i="5" s="1"/>
  <c r="W350" i="5"/>
  <c r="T350" i="5"/>
  <c r="S350" i="5"/>
  <c r="R350" i="5"/>
  <c r="P350" i="5"/>
  <c r="O350" i="5"/>
  <c r="N350" i="5"/>
  <c r="M350" i="5"/>
  <c r="L350" i="5"/>
  <c r="K350" i="5"/>
  <c r="E350" i="5"/>
  <c r="Q350" i="5" s="1"/>
  <c r="BB349" i="5"/>
  <c r="AY349" i="5"/>
  <c r="AW349" i="5"/>
  <c r="AX349" i="5" s="1"/>
  <c r="AV349" i="5"/>
  <c r="AS349" i="5"/>
  <c r="AO349" i="5"/>
  <c r="AL349" i="5"/>
  <c r="AG349" i="5"/>
  <c r="AC349" i="5"/>
  <c r="AB349" i="5"/>
  <c r="AA349" i="5"/>
  <c r="X349" i="5"/>
  <c r="W349" i="5"/>
  <c r="T349" i="5"/>
  <c r="S349" i="5"/>
  <c r="R349" i="5"/>
  <c r="Q349" i="5"/>
  <c r="P349" i="5"/>
  <c r="O349" i="5"/>
  <c r="N349" i="5"/>
  <c r="M349" i="5"/>
  <c r="L349" i="5"/>
  <c r="K349" i="5"/>
  <c r="E349" i="5"/>
  <c r="BB348" i="5"/>
  <c r="AY348" i="5"/>
  <c r="AW348" i="5"/>
  <c r="AX348" i="5" s="1"/>
  <c r="AV348" i="5"/>
  <c r="AS348" i="5"/>
  <c r="AO348" i="5"/>
  <c r="AL348" i="5"/>
  <c r="AG348" i="5"/>
  <c r="AC348" i="5"/>
  <c r="AB348" i="5"/>
  <c r="AA348" i="5"/>
  <c r="X348" i="5"/>
  <c r="Z348" i="5" s="1"/>
  <c r="W348" i="5"/>
  <c r="T348" i="5"/>
  <c r="S348" i="5"/>
  <c r="R348" i="5"/>
  <c r="P348" i="5"/>
  <c r="O348" i="5"/>
  <c r="N348" i="5"/>
  <c r="U348" i="5" s="1"/>
  <c r="M348" i="5"/>
  <c r="L348" i="5"/>
  <c r="K348" i="5"/>
  <c r="E348" i="5"/>
  <c r="Q348" i="5" s="1"/>
  <c r="BB347" i="5"/>
  <c r="AY347" i="5"/>
  <c r="AW347" i="5"/>
  <c r="AV347" i="5"/>
  <c r="AS347" i="5" s="1"/>
  <c r="AO347" i="5"/>
  <c r="AL347" i="5"/>
  <c r="AG347" i="5"/>
  <c r="AC347" i="5"/>
  <c r="AB347" i="5"/>
  <c r="AA347" i="5"/>
  <c r="X347" i="5"/>
  <c r="W347" i="5"/>
  <c r="U347" i="5"/>
  <c r="T347" i="5"/>
  <c r="S347" i="5"/>
  <c r="R347" i="5"/>
  <c r="P347" i="5"/>
  <c r="O347" i="5"/>
  <c r="N347" i="5"/>
  <c r="M347" i="5"/>
  <c r="L347" i="5"/>
  <c r="K347" i="5"/>
  <c r="E347" i="5"/>
  <c r="Q347" i="5" s="1"/>
  <c r="BB346" i="5"/>
  <c r="AY346" i="5"/>
  <c r="AW346" i="5"/>
  <c r="AV346" i="5"/>
  <c r="AS346" i="5"/>
  <c r="AO346" i="5"/>
  <c r="AL346" i="5"/>
  <c r="AG346" i="5"/>
  <c r="AC346" i="5"/>
  <c r="AB346" i="5"/>
  <c r="AA346" i="5"/>
  <c r="Z346" i="5"/>
  <c r="X346" i="5"/>
  <c r="Y346" i="5" s="1"/>
  <c r="W346" i="5"/>
  <c r="T346" i="5"/>
  <c r="S346" i="5"/>
  <c r="R346" i="5"/>
  <c r="P346" i="5"/>
  <c r="O346" i="5"/>
  <c r="N346" i="5"/>
  <c r="U346" i="5" s="1"/>
  <c r="M346" i="5"/>
  <c r="L346" i="5"/>
  <c r="K346" i="5"/>
  <c r="E346" i="5"/>
  <c r="Q346" i="5" s="1"/>
  <c r="BB345" i="5"/>
  <c r="AY345" i="5"/>
  <c r="AW345" i="5"/>
  <c r="AV345" i="5"/>
  <c r="AS345" i="5" s="1"/>
  <c r="AO345" i="5"/>
  <c r="AL345" i="5"/>
  <c r="AG345" i="5"/>
  <c r="AC345" i="5"/>
  <c r="AB345" i="5"/>
  <c r="AA345" i="5"/>
  <c r="Y345" i="5"/>
  <c r="X345" i="5"/>
  <c r="Z345" i="5" s="1"/>
  <c r="W345" i="5"/>
  <c r="T345" i="5"/>
  <c r="S345" i="5"/>
  <c r="R345" i="5"/>
  <c r="P345" i="5"/>
  <c r="O345" i="5"/>
  <c r="N345" i="5"/>
  <c r="M345" i="5"/>
  <c r="L345" i="5"/>
  <c r="K345" i="5"/>
  <c r="E345" i="5"/>
  <c r="Q345" i="5" s="1"/>
  <c r="BB344" i="5"/>
  <c r="AY344" i="5"/>
  <c r="AW344" i="5"/>
  <c r="AV344" i="5"/>
  <c r="AS344" i="5"/>
  <c r="AO344" i="5"/>
  <c r="AL344" i="5"/>
  <c r="AG344" i="5"/>
  <c r="AC344" i="5"/>
  <c r="AB344" i="5"/>
  <c r="AA344" i="5"/>
  <c r="X344" i="5"/>
  <c r="Z344" i="5" s="1"/>
  <c r="T344" i="5"/>
  <c r="S344" i="5"/>
  <c r="R344" i="5"/>
  <c r="P344" i="5"/>
  <c r="O344" i="5"/>
  <c r="N344" i="5"/>
  <c r="M344" i="5"/>
  <c r="L344" i="5"/>
  <c r="K344" i="5"/>
  <c r="E344" i="5"/>
  <c r="Q344" i="5" s="1"/>
  <c r="BB343" i="5"/>
  <c r="AY343" i="5"/>
  <c r="AW343" i="5"/>
  <c r="AV343" i="5"/>
  <c r="AS343" i="5" s="1"/>
  <c r="AO343" i="5"/>
  <c r="AL343" i="5"/>
  <c r="AG343" i="5"/>
  <c r="AC343" i="5"/>
  <c r="AB343" i="5"/>
  <c r="AA343" i="5"/>
  <c r="X343" i="5"/>
  <c r="W343" i="5"/>
  <c r="T343" i="5"/>
  <c r="S343" i="5"/>
  <c r="R343" i="5"/>
  <c r="P343" i="5"/>
  <c r="U343" i="5" s="1"/>
  <c r="O343" i="5"/>
  <c r="N343" i="5"/>
  <c r="M343" i="5"/>
  <c r="L343" i="5"/>
  <c r="K343" i="5"/>
  <c r="E343" i="5"/>
  <c r="Q343" i="5" s="1"/>
  <c r="BB342" i="5"/>
  <c r="AY342" i="5"/>
  <c r="AW342" i="5"/>
  <c r="AX342" i="5" s="1"/>
  <c r="AV342" i="5"/>
  <c r="AS342" i="5" s="1"/>
  <c r="AO342" i="5"/>
  <c r="AL342" i="5"/>
  <c r="AG342" i="5"/>
  <c r="AC342" i="5"/>
  <c r="AB342" i="5"/>
  <c r="AA342" i="5"/>
  <c r="X342" i="5"/>
  <c r="W342" i="5"/>
  <c r="T342" i="5"/>
  <c r="S342" i="5"/>
  <c r="R342" i="5"/>
  <c r="Q342" i="5"/>
  <c r="P342" i="5"/>
  <c r="U342" i="5" s="1"/>
  <c r="O342" i="5"/>
  <c r="N342" i="5"/>
  <c r="M342" i="5"/>
  <c r="L342" i="5"/>
  <c r="K342" i="5"/>
  <c r="E342" i="5"/>
  <c r="BB341" i="5"/>
  <c r="AY341" i="5"/>
  <c r="AW341" i="5"/>
  <c r="AV341" i="5"/>
  <c r="AS341" i="5" s="1"/>
  <c r="AO341" i="5"/>
  <c r="AL341" i="5"/>
  <c r="AG341" i="5"/>
  <c r="AC341" i="5"/>
  <c r="AB341" i="5"/>
  <c r="AA341" i="5"/>
  <c r="X341" i="5"/>
  <c r="Z341" i="5" s="1"/>
  <c r="W341" i="5"/>
  <c r="T341" i="5"/>
  <c r="S341" i="5"/>
  <c r="R341" i="5"/>
  <c r="P341" i="5"/>
  <c r="O341" i="5"/>
  <c r="N341" i="5"/>
  <c r="U341" i="5" s="1"/>
  <c r="M341" i="5"/>
  <c r="L341" i="5"/>
  <c r="K341" i="5"/>
  <c r="E341" i="5"/>
  <c r="Q341" i="5" s="1"/>
  <c r="BB340" i="5"/>
  <c r="AY340" i="5"/>
  <c r="AX340" i="5"/>
  <c r="AW340" i="5"/>
  <c r="AV340" i="5"/>
  <c r="AS340" i="5" s="1"/>
  <c r="AO340" i="5"/>
  <c r="AL340" i="5"/>
  <c r="AG340" i="5"/>
  <c r="AC340" i="5"/>
  <c r="AB340" i="5"/>
  <c r="AA340" i="5"/>
  <c r="X340" i="5"/>
  <c r="Y340" i="5" s="1"/>
  <c r="W340" i="5"/>
  <c r="T340" i="5"/>
  <c r="S340" i="5"/>
  <c r="R340" i="5"/>
  <c r="Q340" i="5"/>
  <c r="P340" i="5"/>
  <c r="O340" i="5"/>
  <c r="N340" i="5"/>
  <c r="M340" i="5"/>
  <c r="L340" i="5"/>
  <c r="K340" i="5"/>
  <c r="E340" i="5"/>
  <c r="BB339" i="5"/>
  <c r="AY339" i="5"/>
  <c r="AW339" i="5"/>
  <c r="AV339" i="5"/>
  <c r="AS339" i="5" s="1"/>
  <c r="AO339" i="5"/>
  <c r="AL339" i="5"/>
  <c r="AG339" i="5"/>
  <c r="AC339" i="5"/>
  <c r="AB339" i="5"/>
  <c r="AA339" i="5"/>
  <c r="X339" i="5"/>
  <c r="Z339" i="5" s="1"/>
  <c r="W339" i="5"/>
  <c r="T339" i="5"/>
  <c r="S339" i="5"/>
  <c r="R339" i="5"/>
  <c r="Q339" i="5"/>
  <c r="P339" i="5"/>
  <c r="O339" i="5"/>
  <c r="N339" i="5"/>
  <c r="M339" i="5"/>
  <c r="L339" i="5"/>
  <c r="K339" i="5"/>
  <c r="E339" i="5"/>
  <c r="BB338" i="5"/>
  <c r="AY338" i="5"/>
  <c r="AW338" i="5"/>
  <c r="AX338" i="5" s="1"/>
  <c r="AV338" i="5"/>
  <c r="AS338" i="5"/>
  <c r="AO338" i="5"/>
  <c r="AL338" i="5"/>
  <c r="AG338" i="5"/>
  <c r="AC338" i="5"/>
  <c r="AB338" i="5"/>
  <c r="AA338" i="5"/>
  <c r="X338" i="5"/>
  <c r="Z338" i="5" s="1"/>
  <c r="W338" i="5"/>
  <c r="U338" i="5"/>
  <c r="T338" i="5"/>
  <c r="S338" i="5"/>
  <c r="R338" i="5"/>
  <c r="P338" i="5"/>
  <c r="O338" i="5"/>
  <c r="N338" i="5"/>
  <c r="M338" i="5"/>
  <c r="L338" i="5"/>
  <c r="K338" i="5"/>
  <c r="E338" i="5"/>
  <c r="Q338" i="5" s="1"/>
  <c r="BB337" i="5"/>
  <c r="AY337" i="5"/>
  <c r="AW337" i="5"/>
  <c r="AX337" i="5" s="1"/>
  <c r="AV337" i="5"/>
  <c r="AS337" i="5"/>
  <c r="AO337" i="5"/>
  <c r="AL337" i="5"/>
  <c r="AG337" i="5"/>
  <c r="AC337" i="5"/>
  <c r="AB337" i="5"/>
  <c r="AA337" i="5"/>
  <c r="X337" i="5"/>
  <c r="Y337" i="5" s="1"/>
  <c r="W337" i="5"/>
  <c r="T337" i="5"/>
  <c r="S337" i="5"/>
  <c r="R337" i="5"/>
  <c r="P337" i="5"/>
  <c r="U337" i="5" s="1"/>
  <c r="O337" i="5"/>
  <c r="N337" i="5"/>
  <c r="M337" i="5"/>
  <c r="L337" i="5"/>
  <c r="K337" i="5"/>
  <c r="E337" i="5"/>
  <c r="Q337" i="5" s="1"/>
  <c r="BB336" i="5"/>
  <c r="AY336" i="5"/>
  <c r="AW336" i="5"/>
  <c r="AV336" i="5"/>
  <c r="AO336" i="5"/>
  <c r="AL336" i="5"/>
  <c r="AG336" i="5"/>
  <c r="AC336" i="5"/>
  <c r="AB336" i="5"/>
  <c r="AA336" i="5"/>
  <c r="X336" i="5"/>
  <c r="Y336" i="5" s="1"/>
  <c r="W336" i="5"/>
  <c r="T336" i="5"/>
  <c r="S336" i="5"/>
  <c r="R336" i="5"/>
  <c r="P336" i="5"/>
  <c r="O336" i="5"/>
  <c r="N336" i="5"/>
  <c r="U336" i="5" s="1"/>
  <c r="M336" i="5"/>
  <c r="L336" i="5"/>
  <c r="K336" i="5"/>
  <c r="E336" i="5"/>
  <c r="Q336" i="5" s="1"/>
  <c r="BB335" i="5"/>
  <c r="AY335" i="5"/>
  <c r="AW335" i="5"/>
  <c r="AV335" i="5"/>
  <c r="AS335" i="5"/>
  <c r="AO335" i="5"/>
  <c r="AL335" i="5"/>
  <c r="AG335" i="5"/>
  <c r="AC335" i="5"/>
  <c r="AB335" i="5"/>
  <c r="AA335" i="5"/>
  <c r="Y335" i="5"/>
  <c r="X335" i="5"/>
  <c r="Z335" i="5" s="1"/>
  <c r="W335" i="5"/>
  <c r="T335" i="5"/>
  <c r="S335" i="5"/>
  <c r="R335" i="5"/>
  <c r="Q335" i="5"/>
  <c r="P335" i="5"/>
  <c r="O335" i="5"/>
  <c r="N335" i="5"/>
  <c r="M335" i="5"/>
  <c r="L335" i="5"/>
  <c r="K335" i="5"/>
  <c r="E335" i="5"/>
  <c r="BB334" i="5"/>
  <c r="AY334" i="5"/>
  <c r="AW334" i="5"/>
  <c r="AV334" i="5"/>
  <c r="AS334" i="5" s="1"/>
  <c r="AO334" i="5"/>
  <c r="AL334" i="5"/>
  <c r="AG334" i="5"/>
  <c r="AC334" i="5"/>
  <c r="AB334" i="5"/>
  <c r="AA334" i="5"/>
  <c r="X334" i="5"/>
  <c r="Y334" i="5" s="1"/>
  <c r="W334" i="5"/>
  <c r="T334" i="5"/>
  <c r="S334" i="5"/>
  <c r="R334" i="5"/>
  <c r="Q334" i="5"/>
  <c r="P334" i="5"/>
  <c r="O334" i="5"/>
  <c r="N334" i="5"/>
  <c r="M334" i="5"/>
  <c r="L334" i="5"/>
  <c r="K334" i="5"/>
  <c r="E334" i="5"/>
  <c r="BB333" i="5"/>
  <c r="AY333" i="5"/>
  <c r="AW333" i="5"/>
  <c r="AV333" i="5"/>
  <c r="AS333" i="5" s="1"/>
  <c r="AO333" i="5"/>
  <c r="AL333" i="5"/>
  <c r="AG333" i="5"/>
  <c r="AC333" i="5"/>
  <c r="AB333" i="5"/>
  <c r="AA333" i="5"/>
  <c r="X333" i="5"/>
  <c r="Z333" i="5" s="1"/>
  <c r="W333" i="5"/>
  <c r="U333" i="5"/>
  <c r="T333" i="5"/>
  <c r="S333" i="5"/>
  <c r="R333" i="5"/>
  <c r="P333" i="5"/>
  <c r="O333" i="5"/>
  <c r="N333" i="5"/>
  <c r="M333" i="5"/>
  <c r="L333" i="5"/>
  <c r="K333" i="5"/>
  <c r="E333" i="5"/>
  <c r="Q333" i="5" s="1"/>
  <c r="BB332" i="5"/>
  <c r="AY332" i="5"/>
  <c r="AW332" i="5"/>
  <c r="AV332" i="5"/>
  <c r="AS332" i="5" s="1"/>
  <c r="AO332" i="5"/>
  <c r="AL332" i="5"/>
  <c r="AG332" i="5"/>
  <c r="AC332" i="5"/>
  <c r="AB332" i="5"/>
  <c r="AA332" i="5"/>
  <c r="X332" i="5"/>
  <c r="Z332" i="5" s="1"/>
  <c r="W332" i="5"/>
  <c r="U332" i="5"/>
  <c r="T332" i="5"/>
  <c r="S332" i="5"/>
  <c r="R332" i="5"/>
  <c r="P332" i="5"/>
  <c r="O332" i="5"/>
  <c r="N332" i="5"/>
  <c r="M332" i="5"/>
  <c r="L332" i="5"/>
  <c r="K332" i="5"/>
  <c r="E332" i="5"/>
  <c r="Q332" i="5" s="1"/>
  <c r="BB331" i="5"/>
  <c r="AY331" i="5"/>
  <c r="AW331" i="5"/>
  <c r="AV331" i="5"/>
  <c r="AS331" i="5" s="1"/>
  <c r="AO331" i="5"/>
  <c r="AL331" i="5"/>
  <c r="AG331" i="5"/>
  <c r="AC331" i="5"/>
  <c r="AB331" i="5"/>
  <c r="AA331" i="5"/>
  <c r="X331" i="5"/>
  <c r="T331" i="5"/>
  <c r="S331" i="5"/>
  <c r="R331" i="5"/>
  <c r="P331" i="5"/>
  <c r="U331" i="5" s="1"/>
  <c r="O331" i="5"/>
  <c r="N331" i="5"/>
  <c r="M331" i="5"/>
  <c r="L331" i="5"/>
  <c r="K331" i="5"/>
  <c r="E331" i="5"/>
  <c r="Q331" i="5" s="1"/>
  <c r="BB330" i="5"/>
  <c r="AY330" i="5"/>
  <c r="AW330" i="5"/>
  <c r="AX330" i="5" s="1"/>
  <c r="AV330" i="5"/>
  <c r="AS330" i="5"/>
  <c r="AO330" i="5"/>
  <c r="AL330" i="5"/>
  <c r="AG330" i="5"/>
  <c r="AC330" i="5"/>
  <c r="AB330" i="5"/>
  <c r="AA330" i="5"/>
  <c r="X330" i="5"/>
  <c r="Z330" i="5" s="1"/>
  <c r="T330" i="5"/>
  <c r="S330" i="5"/>
  <c r="R330" i="5"/>
  <c r="P330" i="5"/>
  <c r="U330" i="5" s="1"/>
  <c r="O330" i="5"/>
  <c r="N330" i="5"/>
  <c r="M330" i="5"/>
  <c r="L330" i="5"/>
  <c r="K330" i="5"/>
  <c r="E330" i="5"/>
  <c r="Q330" i="5" s="1"/>
  <c r="BB329" i="5"/>
  <c r="AY329" i="5"/>
  <c r="AW329" i="5"/>
  <c r="AX329" i="5" s="1"/>
  <c r="AV329" i="5"/>
  <c r="AS329" i="5" s="1"/>
  <c r="AO329" i="5"/>
  <c r="AL329" i="5"/>
  <c r="AG329" i="5"/>
  <c r="AC329" i="5"/>
  <c r="AB329" i="5"/>
  <c r="AA329" i="5"/>
  <c r="X329" i="5"/>
  <c r="Z329" i="5" s="1"/>
  <c r="W329" i="5"/>
  <c r="T329" i="5"/>
  <c r="S329" i="5"/>
  <c r="R329" i="5"/>
  <c r="Q329" i="5"/>
  <c r="P329" i="5"/>
  <c r="U329" i="5" s="1"/>
  <c r="O329" i="5"/>
  <c r="N329" i="5"/>
  <c r="M329" i="5"/>
  <c r="L329" i="5"/>
  <c r="K329" i="5"/>
  <c r="E329" i="5"/>
  <c r="BB328" i="5"/>
  <c r="AY328" i="5"/>
  <c r="AW328" i="5"/>
  <c r="AX328" i="5" s="1"/>
  <c r="AV328" i="5"/>
  <c r="AS328" i="5"/>
  <c r="AO328" i="5"/>
  <c r="AL328" i="5"/>
  <c r="AG328" i="5"/>
  <c r="AC328" i="5"/>
  <c r="AB328" i="5"/>
  <c r="AA328" i="5"/>
  <c r="X328" i="5"/>
  <c r="Z328" i="5" s="1"/>
  <c r="W328" i="5"/>
  <c r="T328" i="5"/>
  <c r="S328" i="5"/>
  <c r="R328" i="5"/>
  <c r="P328" i="5"/>
  <c r="U328" i="5" s="1"/>
  <c r="O328" i="5"/>
  <c r="N328" i="5"/>
  <c r="M328" i="5"/>
  <c r="L328" i="5"/>
  <c r="K328" i="5"/>
  <c r="E328" i="5"/>
  <c r="Q328" i="5" s="1"/>
  <c r="BB327" i="5"/>
  <c r="AY327" i="5"/>
  <c r="AW327" i="5"/>
  <c r="AV327" i="5"/>
  <c r="AS327" i="5" s="1"/>
  <c r="AO327" i="5"/>
  <c r="AL327" i="5"/>
  <c r="AG327" i="5"/>
  <c r="AC327" i="5"/>
  <c r="AB327" i="5"/>
  <c r="AA327" i="5"/>
  <c r="X327" i="5"/>
  <c r="W327" i="5"/>
  <c r="T327" i="5"/>
  <c r="S327" i="5"/>
  <c r="R327" i="5"/>
  <c r="P327" i="5"/>
  <c r="O327" i="5"/>
  <c r="N327" i="5"/>
  <c r="M327" i="5"/>
  <c r="L327" i="5"/>
  <c r="K327" i="5"/>
  <c r="E327" i="5"/>
  <c r="Q327" i="5" s="1"/>
  <c r="BB326" i="5"/>
  <c r="AY326" i="5"/>
  <c r="AW326" i="5"/>
  <c r="AV326" i="5"/>
  <c r="AS326" i="5" s="1"/>
  <c r="AO326" i="5"/>
  <c r="AL326" i="5"/>
  <c r="AG326" i="5"/>
  <c r="AC326" i="5"/>
  <c r="AB326" i="5"/>
  <c r="AA326" i="5"/>
  <c r="X326" i="5"/>
  <c r="Z326" i="5" s="1"/>
  <c r="W326" i="5"/>
  <c r="T326" i="5"/>
  <c r="S326" i="5"/>
  <c r="R326" i="5"/>
  <c r="P326" i="5"/>
  <c r="O326" i="5"/>
  <c r="N326" i="5"/>
  <c r="U326" i="5" s="1"/>
  <c r="M326" i="5"/>
  <c r="L326" i="5"/>
  <c r="K326" i="5"/>
  <c r="E326" i="5"/>
  <c r="Q326" i="5" s="1"/>
  <c r="BB325" i="5"/>
  <c r="AY325" i="5"/>
  <c r="AW325" i="5"/>
  <c r="AX325" i="5" s="1"/>
  <c r="AV325" i="5"/>
  <c r="AS325" i="5"/>
  <c r="AO325" i="5"/>
  <c r="AL325" i="5"/>
  <c r="AG325" i="5"/>
  <c r="AC325" i="5"/>
  <c r="AB325" i="5"/>
  <c r="AA325" i="5"/>
  <c r="X325" i="5"/>
  <c r="Z325" i="5" s="1"/>
  <c r="W325" i="5"/>
  <c r="T325" i="5"/>
  <c r="S325" i="5"/>
  <c r="R325" i="5"/>
  <c r="P325" i="5"/>
  <c r="O325" i="5"/>
  <c r="N325" i="5"/>
  <c r="M325" i="5"/>
  <c r="L325" i="5"/>
  <c r="K325" i="5"/>
  <c r="E325" i="5"/>
  <c r="Q325" i="5" s="1"/>
  <c r="BB324" i="5"/>
  <c r="AY324" i="5"/>
  <c r="AW324" i="5"/>
  <c r="AV324" i="5"/>
  <c r="AS324" i="5" s="1"/>
  <c r="AO324" i="5"/>
  <c r="AL324" i="5"/>
  <c r="AG324" i="5"/>
  <c r="AC324" i="5"/>
  <c r="AB324" i="5"/>
  <c r="AA324" i="5"/>
  <c r="X324" i="5"/>
  <c r="Z324" i="5" s="1"/>
  <c r="W324" i="5"/>
  <c r="T324" i="5"/>
  <c r="S324" i="5"/>
  <c r="R324" i="5"/>
  <c r="P324" i="5"/>
  <c r="O324" i="5"/>
  <c r="N324" i="5"/>
  <c r="M324" i="5"/>
  <c r="L324" i="5"/>
  <c r="K324" i="5"/>
  <c r="E324" i="5"/>
  <c r="Q324" i="5" s="1"/>
  <c r="BB323" i="5"/>
  <c r="AY323" i="5"/>
  <c r="AW323" i="5"/>
  <c r="AX323" i="5" s="1"/>
  <c r="AV323" i="5"/>
  <c r="AS323" i="5"/>
  <c r="AO323" i="5"/>
  <c r="AL323" i="5"/>
  <c r="AG323" i="5"/>
  <c r="AC323" i="5"/>
  <c r="AB323" i="5"/>
  <c r="AA323" i="5"/>
  <c r="X323" i="5"/>
  <c r="Y323" i="5" s="1"/>
  <c r="W323" i="5"/>
  <c r="T323" i="5"/>
  <c r="S323" i="5"/>
  <c r="R323" i="5"/>
  <c r="P323" i="5"/>
  <c r="O323" i="5"/>
  <c r="N323" i="5"/>
  <c r="M323" i="5"/>
  <c r="L323" i="5"/>
  <c r="K323" i="5"/>
  <c r="E323" i="5"/>
  <c r="Q323" i="5" s="1"/>
  <c r="BB322" i="5"/>
  <c r="AY322" i="5"/>
  <c r="AW322" i="5"/>
  <c r="AX322" i="5" s="1"/>
  <c r="AV322" i="5"/>
  <c r="AS322" i="5"/>
  <c r="AO322" i="5"/>
  <c r="AL322" i="5"/>
  <c r="AG322" i="5"/>
  <c r="AC322" i="5"/>
  <c r="AB322" i="5"/>
  <c r="AA322" i="5"/>
  <c r="X322" i="5"/>
  <c r="Z322" i="5" s="1"/>
  <c r="W322" i="5"/>
  <c r="T322" i="5"/>
  <c r="S322" i="5"/>
  <c r="R322" i="5"/>
  <c r="P322" i="5"/>
  <c r="O322" i="5"/>
  <c r="N322" i="5"/>
  <c r="M322" i="5"/>
  <c r="L322" i="5"/>
  <c r="K322" i="5"/>
  <c r="E322" i="5"/>
  <c r="Q322" i="5" s="1"/>
  <c r="BB321" i="5"/>
  <c r="AY321" i="5"/>
  <c r="AW321" i="5"/>
  <c r="AX321" i="5" s="1"/>
  <c r="AV321" i="5"/>
  <c r="AS321" i="5" s="1"/>
  <c r="AO321" i="5"/>
  <c r="AL321" i="5"/>
  <c r="AG321" i="5"/>
  <c r="AC321" i="5"/>
  <c r="AB321" i="5"/>
  <c r="AA321" i="5"/>
  <c r="X321" i="5"/>
  <c r="Y321" i="5" s="1"/>
  <c r="W321" i="5"/>
  <c r="T321" i="5"/>
  <c r="S321" i="5"/>
  <c r="R321" i="5"/>
  <c r="P321" i="5"/>
  <c r="O321" i="5"/>
  <c r="N321" i="5"/>
  <c r="M321" i="5"/>
  <c r="L321" i="5"/>
  <c r="K321" i="5"/>
  <c r="E321" i="5"/>
  <c r="Q321" i="5" s="1"/>
  <c r="BB320" i="5"/>
  <c r="AY320" i="5"/>
  <c r="AX320" i="5"/>
  <c r="AW320" i="5"/>
  <c r="AV320" i="5"/>
  <c r="AS320" i="5"/>
  <c r="AO320" i="5"/>
  <c r="AL320" i="5"/>
  <c r="AG320" i="5"/>
  <c r="AC320" i="5"/>
  <c r="AB320" i="5"/>
  <c r="AA320" i="5"/>
  <c r="X320" i="5"/>
  <c r="Y320" i="5" s="1"/>
  <c r="W320" i="5"/>
  <c r="T320" i="5"/>
  <c r="S320" i="5"/>
  <c r="R320" i="5"/>
  <c r="Q320" i="5"/>
  <c r="P320" i="5"/>
  <c r="U320" i="5" s="1"/>
  <c r="O320" i="5"/>
  <c r="N320" i="5"/>
  <c r="M320" i="5"/>
  <c r="L320" i="5"/>
  <c r="K320" i="5"/>
  <c r="E320" i="5"/>
  <c r="BB319" i="5"/>
  <c r="AY319" i="5"/>
  <c r="AW319" i="5"/>
  <c r="AV319" i="5"/>
  <c r="AS319" i="5"/>
  <c r="AO319" i="5"/>
  <c r="AL319" i="5"/>
  <c r="AG319" i="5"/>
  <c r="AC319" i="5"/>
  <c r="AB319" i="5"/>
  <c r="AA319" i="5"/>
  <c r="X319" i="5"/>
  <c r="Y319" i="5" s="1"/>
  <c r="W319" i="5"/>
  <c r="T319" i="5"/>
  <c r="S319" i="5"/>
  <c r="R319" i="5"/>
  <c r="P319" i="5"/>
  <c r="U319" i="5" s="1"/>
  <c r="O319" i="5"/>
  <c r="N319" i="5"/>
  <c r="M319" i="5"/>
  <c r="L319" i="5"/>
  <c r="K319" i="5"/>
  <c r="E319" i="5"/>
  <c r="Q319" i="5" s="1"/>
  <c r="BB318" i="5"/>
  <c r="AY318" i="5"/>
  <c r="AW318" i="5"/>
  <c r="AV318" i="5"/>
  <c r="AS318" i="5"/>
  <c r="AO318" i="5"/>
  <c r="AL318" i="5"/>
  <c r="AG318" i="5"/>
  <c r="AC318" i="5"/>
  <c r="AB318" i="5"/>
  <c r="AA318" i="5"/>
  <c r="X318" i="5"/>
  <c r="Z318" i="5" s="1"/>
  <c r="W318" i="5"/>
  <c r="T318" i="5"/>
  <c r="S318" i="5"/>
  <c r="R318" i="5"/>
  <c r="P318" i="5"/>
  <c r="U318" i="5" s="1"/>
  <c r="O318" i="5"/>
  <c r="N318" i="5"/>
  <c r="M318" i="5"/>
  <c r="L318" i="5"/>
  <c r="K318" i="5"/>
  <c r="E318" i="5"/>
  <c r="Q318" i="5" s="1"/>
  <c r="BB317" i="5"/>
  <c r="AY317" i="5"/>
  <c r="AW317" i="5"/>
  <c r="AV317" i="5"/>
  <c r="AS317" i="5"/>
  <c r="AO317" i="5"/>
  <c r="AL317" i="5"/>
  <c r="AG317" i="5"/>
  <c r="AC317" i="5"/>
  <c r="AB317" i="5"/>
  <c r="AA317" i="5"/>
  <c r="X317" i="5"/>
  <c r="Z317" i="5" s="1"/>
  <c r="W317" i="5"/>
  <c r="T317" i="5"/>
  <c r="S317" i="5"/>
  <c r="R317" i="5"/>
  <c r="P317" i="5"/>
  <c r="O317" i="5"/>
  <c r="N317" i="5"/>
  <c r="M317" i="5"/>
  <c r="L317" i="5"/>
  <c r="K317" i="5"/>
  <c r="E317" i="5"/>
  <c r="Q317" i="5" s="1"/>
  <c r="BB316" i="5"/>
  <c r="AY316" i="5"/>
  <c r="AW316" i="5"/>
  <c r="AV316" i="5"/>
  <c r="AS316" i="5" s="1"/>
  <c r="AO316" i="5"/>
  <c r="AL316" i="5"/>
  <c r="AG316" i="5"/>
  <c r="AC316" i="5"/>
  <c r="AB316" i="5"/>
  <c r="AA316" i="5"/>
  <c r="Z316" i="5"/>
  <c r="X316" i="5"/>
  <c r="Y316" i="5" s="1"/>
  <c r="W316" i="5"/>
  <c r="T316" i="5"/>
  <c r="S316" i="5"/>
  <c r="R316" i="5"/>
  <c r="P316" i="5"/>
  <c r="O316" i="5"/>
  <c r="N316" i="5"/>
  <c r="M316" i="5"/>
  <c r="L316" i="5"/>
  <c r="K316" i="5"/>
  <c r="E316" i="5"/>
  <c r="Q316" i="5" s="1"/>
  <c r="BB315" i="5"/>
  <c r="AY315" i="5"/>
  <c r="AW315" i="5"/>
  <c r="AV315" i="5"/>
  <c r="AS315" i="5" s="1"/>
  <c r="AO315" i="5"/>
  <c r="AL315" i="5"/>
  <c r="AG315" i="5"/>
  <c r="AC315" i="5"/>
  <c r="AB315" i="5"/>
  <c r="AA315" i="5"/>
  <c r="X315" i="5"/>
  <c r="Z315" i="5" s="1"/>
  <c r="W315" i="5"/>
  <c r="T315" i="5"/>
  <c r="S315" i="5"/>
  <c r="R315" i="5"/>
  <c r="P315" i="5"/>
  <c r="U315" i="5" s="1"/>
  <c r="O315" i="5"/>
  <c r="N315" i="5"/>
  <c r="M315" i="5"/>
  <c r="L315" i="5"/>
  <c r="K315" i="5"/>
  <c r="E315" i="5"/>
  <c r="Q315" i="5" s="1"/>
  <c r="BB314" i="5"/>
  <c r="AY314" i="5"/>
  <c r="AW314" i="5"/>
  <c r="AV314" i="5"/>
  <c r="AS314" i="5" s="1"/>
  <c r="AO314" i="5"/>
  <c r="AL314" i="5"/>
  <c r="AG314" i="5"/>
  <c r="AC314" i="5"/>
  <c r="AB314" i="5"/>
  <c r="AA314" i="5"/>
  <c r="X314" i="5"/>
  <c r="Z314" i="5" s="1"/>
  <c r="W314" i="5"/>
  <c r="T314" i="5"/>
  <c r="S314" i="5"/>
  <c r="R314" i="5"/>
  <c r="P314" i="5"/>
  <c r="O314" i="5"/>
  <c r="N314" i="5"/>
  <c r="M314" i="5"/>
  <c r="L314" i="5"/>
  <c r="K314" i="5"/>
  <c r="E314" i="5"/>
  <c r="Q314" i="5" s="1"/>
  <c r="BB313" i="5"/>
  <c r="AY313" i="5"/>
  <c r="AW313" i="5"/>
  <c r="AX313" i="5" s="1"/>
  <c r="AV313" i="5"/>
  <c r="AS313" i="5"/>
  <c r="AO313" i="5"/>
  <c r="AL313" i="5"/>
  <c r="AG313" i="5"/>
  <c r="AC313" i="5"/>
  <c r="AB313" i="5"/>
  <c r="AA313" i="5"/>
  <c r="X313" i="5"/>
  <c r="Y313" i="5" s="1"/>
  <c r="W313" i="5"/>
  <c r="T313" i="5"/>
  <c r="S313" i="5"/>
  <c r="R313" i="5"/>
  <c r="P313" i="5"/>
  <c r="O313" i="5"/>
  <c r="N313" i="5"/>
  <c r="M313" i="5"/>
  <c r="L313" i="5"/>
  <c r="K313" i="5"/>
  <c r="E313" i="5"/>
  <c r="Q313" i="5" s="1"/>
  <c r="BB312" i="5"/>
  <c r="AY312" i="5"/>
  <c r="AW312" i="5"/>
  <c r="AV312" i="5"/>
  <c r="AO312" i="5"/>
  <c r="AL312" i="5"/>
  <c r="AG312" i="5"/>
  <c r="AC312" i="5"/>
  <c r="AB312" i="5"/>
  <c r="AA312" i="5"/>
  <c r="X312" i="5"/>
  <c r="Z312" i="5" s="1"/>
  <c r="W312" i="5"/>
  <c r="T312" i="5"/>
  <c r="S312" i="5"/>
  <c r="R312" i="5"/>
  <c r="Q312" i="5"/>
  <c r="P312" i="5"/>
  <c r="U312" i="5" s="1"/>
  <c r="O312" i="5"/>
  <c r="N312" i="5"/>
  <c r="M312" i="5"/>
  <c r="L312" i="5"/>
  <c r="K312" i="5"/>
  <c r="E312" i="5"/>
  <c r="BB311" i="5"/>
  <c r="AY311" i="5"/>
  <c r="AW311" i="5"/>
  <c r="AX311" i="5" s="1"/>
  <c r="AV311" i="5"/>
  <c r="AS311" i="5"/>
  <c r="AO311" i="5"/>
  <c r="AL311" i="5"/>
  <c r="AG311" i="5"/>
  <c r="AC311" i="5"/>
  <c r="AB311" i="5"/>
  <c r="AA311" i="5"/>
  <c r="X311" i="5"/>
  <c r="Y311" i="5" s="1"/>
  <c r="U311" i="5"/>
  <c r="T311" i="5"/>
  <c r="S311" i="5"/>
  <c r="R311" i="5"/>
  <c r="P311" i="5"/>
  <c r="O311" i="5"/>
  <c r="N311" i="5"/>
  <c r="M311" i="5"/>
  <c r="L311" i="5"/>
  <c r="K311" i="5"/>
  <c r="E311" i="5"/>
  <c r="Q311" i="5" s="1"/>
  <c r="BB310" i="5"/>
  <c r="AY310" i="5"/>
  <c r="AW310" i="5"/>
  <c r="AV310" i="5"/>
  <c r="AX310" i="5" s="1"/>
  <c r="AS310" i="5"/>
  <c r="AO310" i="5"/>
  <c r="AL310" i="5"/>
  <c r="AG310" i="5"/>
  <c r="AC310" i="5"/>
  <c r="AB310" i="5"/>
  <c r="AA310" i="5"/>
  <c r="Z310" i="5"/>
  <c r="Y310" i="5"/>
  <c r="X310" i="5"/>
  <c r="T310" i="5"/>
  <c r="S310" i="5"/>
  <c r="R310" i="5"/>
  <c r="P310" i="5"/>
  <c r="U310" i="5" s="1"/>
  <c r="O310" i="5"/>
  <c r="N310" i="5"/>
  <c r="M310" i="5"/>
  <c r="L310" i="5"/>
  <c r="K310" i="5"/>
  <c r="E310" i="5"/>
  <c r="Q310" i="5" s="1"/>
  <c r="BB309" i="5"/>
  <c r="AY309" i="5"/>
  <c r="AW309" i="5"/>
  <c r="AV309" i="5"/>
  <c r="AS309" i="5"/>
  <c r="AO309" i="5"/>
  <c r="AL309" i="5"/>
  <c r="AG309" i="5"/>
  <c r="AC309" i="5"/>
  <c r="AB309" i="5"/>
  <c r="AA309" i="5"/>
  <c r="X309" i="5"/>
  <c r="Z309" i="5" s="1"/>
  <c r="W309" i="5"/>
  <c r="T309" i="5"/>
  <c r="S309" i="5"/>
  <c r="R309" i="5"/>
  <c r="P309" i="5"/>
  <c r="O309" i="5"/>
  <c r="N309" i="5"/>
  <c r="M309" i="5"/>
  <c r="L309" i="5"/>
  <c r="K309" i="5"/>
  <c r="E309" i="5"/>
  <c r="Q309" i="5" s="1"/>
  <c r="BB308" i="5"/>
  <c r="AY308" i="5"/>
  <c r="AW308" i="5"/>
  <c r="AV308" i="5"/>
  <c r="AX308" i="5" s="1"/>
  <c r="AO308" i="5"/>
  <c r="AL308" i="5"/>
  <c r="AG308" i="5"/>
  <c r="AC308" i="5"/>
  <c r="AB308" i="5"/>
  <c r="AA308" i="5"/>
  <c r="Z308" i="5"/>
  <c r="X308" i="5"/>
  <c r="Y308" i="5" s="1"/>
  <c r="W308" i="5"/>
  <c r="T308" i="5"/>
  <c r="S308" i="5"/>
  <c r="R308" i="5"/>
  <c r="P308" i="5"/>
  <c r="O308" i="5"/>
  <c r="N308" i="5"/>
  <c r="M308" i="5"/>
  <c r="L308" i="5"/>
  <c r="K308" i="5"/>
  <c r="E308" i="5"/>
  <c r="Q308" i="5" s="1"/>
  <c r="BB307" i="5"/>
  <c r="AY307" i="5"/>
  <c r="AW307" i="5"/>
  <c r="AV307" i="5"/>
  <c r="AS307" i="5" s="1"/>
  <c r="AO307" i="5"/>
  <c r="AL307" i="5"/>
  <c r="AG307" i="5"/>
  <c r="AC307" i="5"/>
  <c r="AB307" i="5"/>
  <c r="AA307" i="5"/>
  <c r="X307" i="5"/>
  <c r="Y307" i="5" s="1"/>
  <c r="W307" i="5"/>
  <c r="T307" i="5"/>
  <c r="S307" i="5"/>
  <c r="R307" i="5"/>
  <c r="P307" i="5"/>
  <c r="U307" i="5" s="1"/>
  <c r="O307" i="5"/>
  <c r="N307" i="5"/>
  <c r="M307" i="5"/>
  <c r="L307" i="5"/>
  <c r="K307" i="5"/>
  <c r="E307" i="5"/>
  <c r="Q307" i="5" s="1"/>
  <c r="BB306" i="5"/>
  <c r="AY306" i="5"/>
  <c r="AW306" i="5"/>
  <c r="AV306" i="5"/>
  <c r="AS306" i="5" s="1"/>
  <c r="AO306" i="5"/>
  <c r="AL306" i="5"/>
  <c r="AG306" i="5"/>
  <c r="AC306" i="5"/>
  <c r="AB306" i="5"/>
  <c r="AA306" i="5"/>
  <c r="X306" i="5"/>
  <c r="Y306" i="5" s="1"/>
  <c r="W306" i="5"/>
  <c r="T306" i="5"/>
  <c r="S306" i="5"/>
  <c r="R306" i="5"/>
  <c r="P306" i="5"/>
  <c r="O306" i="5"/>
  <c r="N306" i="5"/>
  <c r="U306" i="5" s="1"/>
  <c r="M306" i="5"/>
  <c r="L306" i="5"/>
  <c r="K306" i="5"/>
  <c r="E306" i="5"/>
  <c r="Q306" i="5" s="1"/>
  <c r="BB305" i="5"/>
  <c r="AY305" i="5"/>
  <c r="AW305" i="5"/>
  <c r="AX305" i="5" s="1"/>
  <c r="AV305" i="5"/>
  <c r="AS305" i="5"/>
  <c r="AO305" i="5"/>
  <c r="AL305" i="5"/>
  <c r="AG305" i="5"/>
  <c r="AC305" i="5"/>
  <c r="AB305" i="5"/>
  <c r="AA305" i="5"/>
  <c r="X305" i="5"/>
  <c r="Y305" i="5" s="1"/>
  <c r="W305" i="5"/>
  <c r="T305" i="5"/>
  <c r="S305" i="5"/>
  <c r="R305" i="5"/>
  <c r="P305" i="5"/>
  <c r="O305" i="5"/>
  <c r="N305" i="5"/>
  <c r="M305" i="5"/>
  <c r="L305" i="5"/>
  <c r="K305" i="5"/>
  <c r="E305" i="5"/>
  <c r="Q305" i="5" s="1"/>
  <c r="BB304" i="5"/>
  <c r="AY304" i="5"/>
  <c r="AW304" i="5"/>
  <c r="AX304" i="5" s="1"/>
  <c r="AV304" i="5"/>
  <c r="AS304" i="5" s="1"/>
  <c r="AO304" i="5"/>
  <c r="AL304" i="5"/>
  <c r="AG304" i="5"/>
  <c r="AC304" i="5"/>
  <c r="AB304" i="5"/>
  <c r="AA304" i="5"/>
  <c r="X304" i="5"/>
  <c r="Z304" i="5" s="1"/>
  <c r="W304" i="5"/>
  <c r="T304" i="5"/>
  <c r="S304" i="5"/>
  <c r="R304" i="5"/>
  <c r="Q304" i="5"/>
  <c r="P304" i="5"/>
  <c r="O304" i="5"/>
  <c r="N304" i="5"/>
  <c r="M304" i="5"/>
  <c r="L304" i="5"/>
  <c r="K304" i="5"/>
  <c r="E304" i="5"/>
  <c r="BB303" i="5"/>
  <c r="AY303" i="5"/>
  <c r="AX303" i="5"/>
  <c r="AW303" i="5"/>
  <c r="AV303" i="5"/>
  <c r="AS303" i="5"/>
  <c r="AO303" i="5"/>
  <c r="AL303" i="5"/>
  <c r="AG303" i="5"/>
  <c r="AC303" i="5"/>
  <c r="AB303" i="5"/>
  <c r="AA303" i="5"/>
  <c r="X303" i="5"/>
  <c r="Y303" i="5" s="1"/>
  <c r="W303" i="5"/>
  <c r="U303" i="5"/>
  <c r="T303" i="5"/>
  <c r="S303" i="5"/>
  <c r="R303" i="5"/>
  <c r="P303" i="5"/>
  <c r="O303" i="5"/>
  <c r="N303" i="5"/>
  <c r="M303" i="5"/>
  <c r="L303" i="5"/>
  <c r="K303" i="5"/>
  <c r="E303" i="5"/>
  <c r="Q303" i="5" s="1"/>
  <c r="BB302" i="5"/>
  <c r="AY302" i="5"/>
  <c r="AW302" i="5"/>
  <c r="AV302" i="5"/>
  <c r="AS302" i="5"/>
  <c r="AO302" i="5"/>
  <c r="AL302" i="5"/>
  <c r="AG302" i="5"/>
  <c r="AC302" i="5"/>
  <c r="AB302" i="5"/>
  <c r="AA302" i="5"/>
  <c r="X302" i="5"/>
  <c r="W302" i="5"/>
  <c r="T302" i="5"/>
  <c r="S302" i="5"/>
  <c r="R302" i="5"/>
  <c r="P302" i="5"/>
  <c r="U302" i="5" s="1"/>
  <c r="O302" i="5"/>
  <c r="N302" i="5"/>
  <c r="M302" i="5"/>
  <c r="L302" i="5"/>
  <c r="K302" i="5"/>
  <c r="E302" i="5"/>
  <c r="Q302" i="5" s="1"/>
  <c r="BB301" i="5"/>
  <c r="AY301" i="5"/>
  <c r="AW301" i="5"/>
  <c r="AV301" i="5"/>
  <c r="AS301" i="5" s="1"/>
  <c r="AO301" i="5"/>
  <c r="AL301" i="5"/>
  <c r="AG301" i="5"/>
  <c r="AC301" i="5"/>
  <c r="AB301" i="5"/>
  <c r="AA301" i="5"/>
  <c r="Z301" i="5"/>
  <c r="X301" i="5"/>
  <c r="Y301" i="5" s="1"/>
  <c r="W301" i="5"/>
  <c r="T301" i="5"/>
  <c r="S301" i="5"/>
  <c r="R301" i="5"/>
  <c r="P301" i="5"/>
  <c r="O301" i="5"/>
  <c r="N301" i="5"/>
  <c r="M301" i="5"/>
  <c r="L301" i="5"/>
  <c r="K301" i="5"/>
  <c r="E301" i="5"/>
  <c r="Q301" i="5" s="1"/>
  <c r="BB300" i="5"/>
  <c r="AY300" i="5"/>
  <c r="AW300" i="5"/>
  <c r="AX300" i="5" s="1"/>
  <c r="AV300" i="5"/>
  <c r="AS300" i="5"/>
  <c r="AO300" i="5"/>
  <c r="AL300" i="5"/>
  <c r="AG300" i="5"/>
  <c r="AC300" i="5"/>
  <c r="AB300" i="5"/>
  <c r="AA300" i="5"/>
  <c r="X300" i="5"/>
  <c r="Y300" i="5" s="1"/>
  <c r="W300" i="5"/>
  <c r="T300" i="5"/>
  <c r="S300" i="5"/>
  <c r="R300" i="5"/>
  <c r="P300" i="5"/>
  <c r="O300" i="5"/>
  <c r="N300" i="5"/>
  <c r="U300" i="5" s="1"/>
  <c r="M300" i="5"/>
  <c r="L300" i="5"/>
  <c r="K300" i="5"/>
  <c r="E300" i="5"/>
  <c r="Q300" i="5" s="1"/>
  <c r="BB299" i="5"/>
  <c r="AY299" i="5"/>
  <c r="AW299" i="5"/>
  <c r="AV299" i="5"/>
  <c r="AS299" i="5" s="1"/>
  <c r="AO299" i="5"/>
  <c r="AL299" i="5"/>
  <c r="AG299" i="5"/>
  <c r="AC299" i="5"/>
  <c r="AB299" i="5"/>
  <c r="AA299" i="5"/>
  <c r="X299" i="5"/>
  <c r="Z299" i="5" s="1"/>
  <c r="W299" i="5"/>
  <c r="T299" i="5"/>
  <c r="S299" i="5"/>
  <c r="R299" i="5"/>
  <c r="P299" i="5"/>
  <c r="O299" i="5"/>
  <c r="N299" i="5"/>
  <c r="M299" i="5"/>
  <c r="L299" i="5"/>
  <c r="K299" i="5"/>
  <c r="E299" i="5"/>
  <c r="Q299" i="5" s="1"/>
  <c r="BB298" i="5"/>
  <c r="AY298" i="5"/>
  <c r="AW298" i="5"/>
  <c r="AV298" i="5"/>
  <c r="AS298" i="5"/>
  <c r="AO298" i="5"/>
  <c r="AL298" i="5"/>
  <c r="AG298" i="5"/>
  <c r="AC298" i="5"/>
  <c r="AB298" i="5"/>
  <c r="AA298" i="5"/>
  <c r="X298" i="5"/>
  <c r="Z298" i="5" s="1"/>
  <c r="W298" i="5"/>
  <c r="T298" i="5"/>
  <c r="S298" i="5"/>
  <c r="R298" i="5"/>
  <c r="P298" i="5"/>
  <c r="O298" i="5"/>
  <c r="N298" i="5"/>
  <c r="M298" i="5"/>
  <c r="L298" i="5"/>
  <c r="K298" i="5"/>
  <c r="E298" i="5"/>
  <c r="Q298" i="5" s="1"/>
  <c r="BB297" i="5"/>
  <c r="AY297" i="5"/>
  <c r="AX297" i="5"/>
  <c r="AW297" i="5"/>
  <c r="AV297" i="5"/>
  <c r="AS297" i="5"/>
  <c r="AO297" i="5"/>
  <c r="AL297" i="5"/>
  <c r="AG297" i="5"/>
  <c r="AC297" i="5"/>
  <c r="AB297" i="5"/>
  <c r="AA297" i="5"/>
  <c r="X297" i="5"/>
  <c r="Z297" i="5" s="1"/>
  <c r="W297" i="5"/>
  <c r="T297" i="5"/>
  <c r="S297" i="5"/>
  <c r="R297" i="5"/>
  <c r="Q297" i="5"/>
  <c r="P297" i="5"/>
  <c r="O297" i="5"/>
  <c r="N297" i="5"/>
  <c r="M297" i="5"/>
  <c r="L297" i="5"/>
  <c r="K297" i="5"/>
  <c r="E297" i="5"/>
  <c r="BB296" i="5"/>
  <c r="AY296" i="5"/>
  <c r="AW296" i="5"/>
  <c r="AX296" i="5" s="1"/>
  <c r="AV296" i="5"/>
  <c r="AS296" i="5" s="1"/>
  <c r="AO296" i="5"/>
  <c r="AL296" i="5"/>
  <c r="AG296" i="5"/>
  <c r="AC296" i="5"/>
  <c r="AB296" i="5"/>
  <c r="AA296" i="5"/>
  <c r="X296" i="5"/>
  <c r="Z296" i="5" s="1"/>
  <c r="W296" i="5"/>
  <c r="T296" i="5"/>
  <c r="S296" i="5"/>
  <c r="R296" i="5"/>
  <c r="P296" i="5"/>
  <c r="O296" i="5"/>
  <c r="N296" i="5"/>
  <c r="M296" i="5"/>
  <c r="L296" i="5"/>
  <c r="K296" i="5"/>
  <c r="E296" i="5"/>
  <c r="Q296" i="5" s="1"/>
  <c r="BB295" i="5"/>
  <c r="AY295" i="5"/>
  <c r="AW295" i="5"/>
  <c r="AX295" i="5" s="1"/>
  <c r="AV295" i="5"/>
  <c r="AS295" i="5"/>
  <c r="AO295" i="5"/>
  <c r="AL295" i="5"/>
  <c r="AG295" i="5"/>
  <c r="AC295" i="5"/>
  <c r="AB295" i="5"/>
  <c r="AA295" i="5"/>
  <c r="X295" i="5"/>
  <c r="Y295" i="5" s="1"/>
  <c r="W295" i="5"/>
  <c r="T295" i="5"/>
  <c r="S295" i="5"/>
  <c r="R295" i="5"/>
  <c r="Q295" i="5"/>
  <c r="P295" i="5"/>
  <c r="U295" i="5" s="1"/>
  <c r="O295" i="5"/>
  <c r="N295" i="5"/>
  <c r="M295" i="5"/>
  <c r="L295" i="5"/>
  <c r="K295" i="5"/>
  <c r="E295" i="5"/>
  <c r="BB294" i="5"/>
  <c r="AY294" i="5"/>
  <c r="AW294" i="5"/>
  <c r="AV294" i="5"/>
  <c r="AS294" i="5" s="1"/>
  <c r="AO294" i="5"/>
  <c r="AL294" i="5"/>
  <c r="AG294" i="5"/>
  <c r="AC294" i="5"/>
  <c r="AB294" i="5"/>
  <c r="AA294" i="5"/>
  <c r="X294" i="5"/>
  <c r="Z294" i="5" s="1"/>
  <c r="W294" i="5"/>
  <c r="T294" i="5"/>
  <c r="S294" i="5"/>
  <c r="R294" i="5"/>
  <c r="P294" i="5"/>
  <c r="O294" i="5"/>
  <c r="N294" i="5"/>
  <c r="M294" i="5"/>
  <c r="L294" i="5"/>
  <c r="K294" i="5"/>
  <c r="E294" i="5"/>
  <c r="Q294" i="5" s="1"/>
  <c r="BB293" i="5"/>
  <c r="AY293" i="5"/>
  <c r="AW293" i="5"/>
  <c r="AX293" i="5" s="1"/>
  <c r="AV293" i="5"/>
  <c r="AS293" i="5" s="1"/>
  <c r="AO293" i="5"/>
  <c r="AL293" i="5"/>
  <c r="AG293" i="5"/>
  <c r="AC293" i="5"/>
  <c r="AB293" i="5"/>
  <c r="AA293" i="5"/>
  <c r="X293" i="5"/>
  <c r="Z293" i="5" s="1"/>
  <c r="W293" i="5"/>
  <c r="T293" i="5"/>
  <c r="S293" i="5"/>
  <c r="R293" i="5"/>
  <c r="Q293" i="5"/>
  <c r="P293" i="5"/>
  <c r="U293" i="5" s="1"/>
  <c r="O293" i="5"/>
  <c r="N293" i="5"/>
  <c r="M293" i="5"/>
  <c r="L293" i="5"/>
  <c r="K293" i="5"/>
  <c r="E293" i="5"/>
  <c r="BB292" i="5"/>
  <c r="AY292" i="5"/>
  <c r="AW292" i="5"/>
  <c r="AX292" i="5" s="1"/>
  <c r="AV292" i="5"/>
  <c r="AS292" i="5" s="1"/>
  <c r="AO292" i="5"/>
  <c r="AL292" i="5"/>
  <c r="AG292" i="5"/>
  <c r="AC292" i="5"/>
  <c r="AB292" i="5"/>
  <c r="AA292" i="5"/>
  <c r="X292" i="5"/>
  <c r="Z292" i="5" s="1"/>
  <c r="W292" i="5"/>
  <c r="T292" i="5"/>
  <c r="S292" i="5"/>
  <c r="R292" i="5"/>
  <c r="Q292" i="5"/>
  <c r="P292" i="5"/>
  <c r="U292" i="5" s="1"/>
  <c r="O292" i="5"/>
  <c r="N292" i="5"/>
  <c r="M292" i="5"/>
  <c r="L292" i="5"/>
  <c r="K292" i="5"/>
  <c r="E292" i="5"/>
  <c r="BB291" i="5"/>
  <c r="AY291" i="5"/>
  <c r="AW291" i="5"/>
  <c r="AV291" i="5"/>
  <c r="AX291" i="5" s="1"/>
  <c r="AS291" i="5"/>
  <c r="AO291" i="5"/>
  <c r="AL291" i="5"/>
  <c r="AG291" i="5"/>
  <c r="AC291" i="5"/>
  <c r="AB291" i="5"/>
  <c r="AA291" i="5"/>
  <c r="X291" i="5"/>
  <c r="Y291" i="5" s="1"/>
  <c r="W291" i="5"/>
  <c r="T291" i="5"/>
  <c r="S291" i="5"/>
  <c r="R291" i="5"/>
  <c r="P291" i="5"/>
  <c r="O291" i="5"/>
  <c r="N291" i="5"/>
  <c r="U291" i="5" s="1"/>
  <c r="M291" i="5"/>
  <c r="L291" i="5"/>
  <c r="K291" i="5"/>
  <c r="E291" i="5"/>
  <c r="Q291" i="5" s="1"/>
  <c r="BB290" i="5"/>
  <c r="AY290" i="5"/>
  <c r="AW290" i="5"/>
  <c r="AV290" i="5"/>
  <c r="AS290" i="5" s="1"/>
  <c r="AO290" i="5"/>
  <c r="AL290" i="5"/>
  <c r="AG290" i="5"/>
  <c r="AC290" i="5"/>
  <c r="AB290" i="5"/>
  <c r="AA290" i="5"/>
  <c r="Y290" i="5"/>
  <c r="X290" i="5"/>
  <c r="Z290" i="5" s="1"/>
  <c r="W290" i="5"/>
  <c r="T290" i="5"/>
  <c r="S290" i="5"/>
  <c r="R290" i="5"/>
  <c r="P290" i="5"/>
  <c r="O290" i="5"/>
  <c r="N290" i="5"/>
  <c r="M290" i="5"/>
  <c r="L290" i="5"/>
  <c r="K290" i="5"/>
  <c r="E290" i="5"/>
  <c r="Q290" i="5" s="1"/>
  <c r="BB289" i="5"/>
  <c r="AY289" i="5"/>
  <c r="AW289" i="5"/>
  <c r="AV289" i="5"/>
  <c r="AS289" i="5" s="1"/>
  <c r="AO289" i="5"/>
  <c r="AL289" i="5"/>
  <c r="AG289" i="5"/>
  <c r="AC289" i="5"/>
  <c r="AB289" i="5"/>
  <c r="AA289" i="5"/>
  <c r="Y289" i="5"/>
  <c r="X289" i="5"/>
  <c r="Z289" i="5" s="1"/>
  <c r="W289" i="5"/>
  <c r="T289" i="5"/>
  <c r="S289" i="5"/>
  <c r="R289" i="5"/>
  <c r="P289" i="5"/>
  <c r="O289" i="5"/>
  <c r="N289" i="5"/>
  <c r="U289" i="5" s="1"/>
  <c r="M289" i="5"/>
  <c r="L289" i="5"/>
  <c r="K289" i="5"/>
  <c r="E289" i="5"/>
  <c r="Q289" i="5" s="1"/>
  <c r="BB288" i="5"/>
  <c r="AY288" i="5"/>
  <c r="AX288" i="5"/>
  <c r="AW288" i="5"/>
  <c r="AV288" i="5"/>
  <c r="AS288" i="5"/>
  <c r="AO288" i="5"/>
  <c r="AL288" i="5"/>
  <c r="AG288" i="5"/>
  <c r="AC288" i="5"/>
  <c r="AB288" i="5"/>
  <c r="AA288" i="5"/>
  <c r="X288" i="5"/>
  <c r="Z288" i="5" s="1"/>
  <c r="W288" i="5"/>
  <c r="T288" i="5"/>
  <c r="S288" i="5"/>
  <c r="R288" i="5"/>
  <c r="Q288" i="5"/>
  <c r="P288" i="5"/>
  <c r="U288" i="5" s="1"/>
  <c r="O288" i="5"/>
  <c r="N288" i="5"/>
  <c r="M288" i="5"/>
  <c r="L288" i="5"/>
  <c r="K288" i="5"/>
  <c r="E288" i="5"/>
  <c r="BB287" i="5"/>
  <c r="AY287" i="5"/>
  <c r="AW287" i="5"/>
  <c r="AV287" i="5"/>
  <c r="AS287" i="5"/>
  <c r="AO287" i="5"/>
  <c r="AL287" i="5"/>
  <c r="AG287" i="5"/>
  <c r="AC287" i="5"/>
  <c r="AB287" i="5"/>
  <c r="AA287" i="5"/>
  <c r="X287" i="5"/>
  <c r="Z287" i="5" s="1"/>
  <c r="W287" i="5"/>
  <c r="T287" i="5"/>
  <c r="S287" i="5"/>
  <c r="R287" i="5"/>
  <c r="P287" i="5"/>
  <c r="O287" i="5"/>
  <c r="N287" i="5"/>
  <c r="M287" i="5"/>
  <c r="L287" i="5"/>
  <c r="K287" i="5"/>
  <c r="E287" i="5"/>
  <c r="Q287" i="5" s="1"/>
  <c r="BB286" i="5"/>
  <c r="AY286" i="5"/>
  <c r="AW286" i="5"/>
  <c r="AV286" i="5"/>
  <c r="AX286" i="5" s="1"/>
  <c r="AO286" i="5"/>
  <c r="AL286" i="5"/>
  <c r="AG286" i="5"/>
  <c r="AC286" i="5"/>
  <c r="AB286" i="5"/>
  <c r="AA286" i="5"/>
  <c r="X286" i="5"/>
  <c r="Z286" i="5" s="1"/>
  <c r="W286" i="5"/>
  <c r="T286" i="5"/>
  <c r="S286" i="5"/>
  <c r="R286" i="5"/>
  <c r="P286" i="5"/>
  <c r="U286" i="5" s="1"/>
  <c r="O286" i="5"/>
  <c r="N286" i="5"/>
  <c r="M286" i="5"/>
  <c r="L286" i="5"/>
  <c r="K286" i="5"/>
  <c r="E286" i="5"/>
  <c r="Q286" i="5" s="1"/>
  <c r="BB285" i="5"/>
  <c r="AY285" i="5"/>
  <c r="AW285" i="5"/>
  <c r="AX285" i="5" s="1"/>
  <c r="AV285" i="5"/>
  <c r="AS285" i="5"/>
  <c r="AO285" i="5"/>
  <c r="AL285" i="5"/>
  <c r="AG285" i="5"/>
  <c r="AC285" i="5"/>
  <c r="AB285" i="5"/>
  <c r="AA285" i="5"/>
  <c r="X285" i="5"/>
  <c r="Y285" i="5" s="1"/>
  <c r="W285" i="5"/>
  <c r="U285" i="5"/>
  <c r="T285" i="5"/>
  <c r="S285" i="5"/>
  <c r="R285" i="5"/>
  <c r="Q285" i="5"/>
  <c r="P285" i="5"/>
  <c r="O285" i="5"/>
  <c r="N285" i="5"/>
  <c r="M285" i="5"/>
  <c r="L285" i="5"/>
  <c r="K285" i="5"/>
  <c r="E285" i="5"/>
  <c r="BB284" i="5"/>
  <c r="AY284" i="5"/>
  <c r="AW284" i="5"/>
  <c r="AV284" i="5"/>
  <c r="AS284" i="5"/>
  <c r="AO284" i="5"/>
  <c r="AL284" i="5"/>
  <c r="AG284" i="5"/>
  <c r="AC284" i="5"/>
  <c r="AB284" i="5"/>
  <c r="AA284" i="5"/>
  <c r="X284" i="5"/>
  <c r="Y284" i="5" s="1"/>
  <c r="W284" i="5"/>
  <c r="T284" i="5"/>
  <c r="S284" i="5"/>
  <c r="R284" i="5"/>
  <c r="P284" i="5"/>
  <c r="U284" i="5" s="1"/>
  <c r="O284" i="5"/>
  <c r="N284" i="5"/>
  <c r="M284" i="5"/>
  <c r="L284" i="5"/>
  <c r="K284" i="5"/>
  <c r="E284" i="5"/>
  <c r="Q284" i="5" s="1"/>
  <c r="BB283" i="5"/>
  <c r="AY283" i="5"/>
  <c r="AW283" i="5"/>
  <c r="AV283" i="5"/>
  <c r="AS283" i="5"/>
  <c r="AO283" i="5"/>
  <c r="AL283" i="5"/>
  <c r="AG283" i="5"/>
  <c r="AC283" i="5"/>
  <c r="AB283" i="5"/>
  <c r="AA283" i="5"/>
  <c r="X283" i="5"/>
  <c r="Z283" i="5" s="1"/>
  <c r="W283" i="5"/>
  <c r="T283" i="5"/>
  <c r="S283" i="5"/>
  <c r="R283" i="5"/>
  <c r="P283" i="5"/>
  <c r="O283" i="5"/>
  <c r="N283" i="5"/>
  <c r="U283" i="5" s="1"/>
  <c r="M283" i="5"/>
  <c r="L283" i="5"/>
  <c r="K283" i="5"/>
  <c r="E283" i="5"/>
  <c r="Q283" i="5" s="1"/>
  <c r="BB282" i="5"/>
  <c r="AY282" i="5"/>
  <c r="AW282" i="5"/>
  <c r="AV282" i="5"/>
  <c r="AS282" i="5" s="1"/>
  <c r="AO282" i="5"/>
  <c r="AL282" i="5"/>
  <c r="AG282" i="5"/>
  <c r="AC282" i="5"/>
  <c r="AB282" i="5"/>
  <c r="AA282" i="5"/>
  <c r="X282" i="5"/>
  <c r="Z282" i="5" s="1"/>
  <c r="W282" i="5"/>
  <c r="T282" i="5"/>
  <c r="S282" i="5"/>
  <c r="R282" i="5"/>
  <c r="P282" i="5"/>
  <c r="O282" i="5"/>
  <c r="N282" i="5"/>
  <c r="M282" i="5"/>
  <c r="L282" i="5"/>
  <c r="K282" i="5"/>
  <c r="E282" i="5"/>
  <c r="Q282" i="5" s="1"/>
  <c r="BB281" i="5"/>
  <c r="AY281" i="5"/>
  <c r="AW281" i="5"/>
  <c r="AV281" i="5"/>
  <c r="AX281" i="5" s="1"/>
  <c r="AO281" i="5"/>
  <c r="AL281" i="5"/>
  <c r="AG281" i="5"/>
  <c r="AC281" i="5"/>
  <c r="AB281" i="5"/>
  <c r="AA281" i="5"/>
  <c r="X281" i="5"/>
  <c r="W281" i="5"/>
  <c r="T281" i="5"/>
  <c r="S281" i="5"/>
  <c r="R281" i="5"/>
  <c r="P281" i="5"/>
  <c r="O281" i="5"/>
  <c r="N281" i="5"/>
  <c r="U281" i="5" s="1"/>
  <c r="M281" i="5"/>
  <c r="L281" i="5"/>
  <c r="K281" i="5"/>
  <c r="E281" i="5"/>
  <c r="Q281" i="5" s="1"/>
  <c r="BB280" i="5"/>
  <c r="AY280" i="5"/>
  <c r="AW280" i="5"/>
  <c r="AV280" i="5"/>
  <c r="AS280" i="5" s="1"/>
  <c r="AO280" i="5"/>
  <c r="AL280" i="5"/>
  <c r="AG280" i="5"/>
  <c r="AC280" i="5"/>
  <c r="AB280" i="5"/>
  <c r="AA280" i="5"/>
  <c r="X280" i="5"/>
  <c r="Z280" i="5" s="1"/>
  <c r="W280" i="5"/>
  <c r="T280" i="5"/>
  <c r="S280" i="5"/>
  <c r="R280" i="5"/>
  <c r="P280" i="5"/>
  <c r="O280" i="5"/>
  <c r="N280" i="5"/>
  <c r="M280" i="5"/>
  <c r="L280" i="5"/>
  <c r="K280" i="5"/>
  <c r="E280" i="5"/>
  <c r="Q280" i="5" s="1"/>
  <c r="BB279" i="5"/>
  <c r="AY279" i="5"/>
  <c r="AW279" i="5"/>
  <c r="AX279" i="5" s="1"/>
  <c r="AV279" i="5"/>
  <c r="AS279" i="5" s="1"/>
  <c r="AO279" i="5"/>
  <c r="AL279" i="5"/>
  <c r="AG279" i="5"/>
  <c r="AC279" i="5"/>
  <c r="AB279" i="5"/>
  <c r="AA279" i="5"/>
  <c r="X279" i="5"/>
  <c r="Z279" i="5" s="1"/>
  <c r="W279" i="5"/>
  <c r="T279" i="5"/>
  <c r="S279" i="5"/>
  <c r="R279" i="5"/>
  <c r="P279" i="5"/>
  <c r="O279" i="5"/>
  <c r="N279" i="5"/>
  <c r="M279" i="5"/>
  <c r="L279" i="5"/>
  <c r="K279" i="5"/>
  <c r="E279" i="5"/>
  <c r="Q279" i="5" s="1"/>
  <c r="BB278" i="5"/>
  <c r="AY278" i="5"/>
  <c r="AW278" i="5"/>
  <c r="AX278" i="5" s="1"/>
  <c r="AV278" i="5"/>
  <c r="AS278" i="5"/>
  <c r="AO278" i="5"/>
  <c r="AL278" i="5"/>
  <c r="AG278" i="5"/>
  <c r="AC278" i="5"/>
  <c r="AB278" i="5"/>
  <c r="AA278" i="5"/>
  <c r="X278" i="5"/>
  <c r="Z278" i="5" s="1"/>
  <c r="W278" i="5"/>
  <c r="T278" i="5"/>
  <c r="S278" i="5"/>
  <c r="R278" i="5"/>
  <c r="Q278" i="5"/>
  <c r="P278" i="5"/>
  <c r="O278" i="5"/>
  <c r="N278" i="5"/>
  <c r="U278" i="5" s="1"/>
  <c r="M278" i="5"/>
  <c r="L278" i="5"/>
  <c r="K278" i="5"/>
  <c r="E278" i="5"/>
  <c r="BB277" i="5"/>
  <c r="AY277" i="5"/>
  <c r="AW277" i="5"/>
  <c r="AV277" i="5"/>
  <c r="AS277" i="5" s="1"/>
  <c r="AO277" i="5"/>
  <c r="AL277" i="5"/>
  <c r="AG277" i="5"/>
  <c r="AC277" i="5"/>
  <c r="AB277" i="5"/>
  <c r="AA277" i="5"/>
  <c r="X277" i="5"/>
  <c r="Z277" i="5" s="1"/>
  <c r="W277" i="5"/>
  <c r="T277" i="5"/>
  <c r="S277" i="5"/>
  <c r="R277" i="5"/>
  <c r="P277" i="5"/>
  <c r="O277" i="5"/>
  <c r="N277" i="5"/>
  <c r="M277" i="5"/>
  <c r="L277" i="5"/>
  <c r="K277" i="5"/>
  <c r="E277" i="5"/>
  <c r="Q277" i="5" s="1"/>
  <c r="BB276" i="5"/>
  <c r="AY276" i="5"/>
  <c r="AW276" i="5"/>
  <c r="AX276" i="5" s="1"/>
  <c r="AV276" i="5"/>
  <c r="AS276" i="5" s="1"/>
  <c r="AO276" i="5"/>
  <c r="AL276" i="5"/>
  <c r="AG276" i="5"/>
  <c r="AC276" i="5"/>
  <c r="AB276" i="5"/>
  <c r="AA276" i="5"/>
  <c r="X276" i="5"/>
  <c r="Y276" i="5" s="1"/>
  <c r="W276" i="5"/>
  <c r="U276" i="5"/>
  <c r="T276" i="5"/>
  <c r="S276" i="5"/>
  <c r="R276" i="5"/>
  <c r="P276" i="5"/>
  <c r="O276" i="5"/>
  <c r="N276" i="5"/>
  <c r="M276" i="5"/>
  <c r="L276" i="5"/>
  <c r="K276" i="5"/>
  <c r="E276" i="5"/>
  <c r="Q276" i="5" s="1"/>
  <c r="BB275" i="5"/>
  <c r="AY275" i="5"/>
  <c r="AW275" i="5"/>
  <c r="AV275" i="5"/>
  <c r="AX275" i="5" s="1"/>
  <c r="AO275" i="5"/>
  <c r="AL275" i="5"/>
  <c r="AG275" i="5"/>
  <c r="AC275" i="5"/>
  <c r="AB275" i="5"/>
  <c r="AA275" i="5"/>
  <c r="X275" i="5"/>
  <c r="Z275" i="5" s="1"/>
  <c r="W275" i="5"/>
  <c r="T275" i="5"/>
  <c r="S275" i="5"/>
  <c r="R275" i="5"/>
  <c r="P275" i="5"/>
  <c r="U275" i="5" s="1"/>
  <c r="O275" i="5"/>
  <c r="N275" i="5"/>
  <c r="M275" i="5"/>
  <c r="L275" i="5"/>
  <c r="K275" i="5"/>
  <c r="E275" i="5"/>
  <c r="Q275" i="5" s="1"/>
  <c r="BB274" i="5"/>
  <c r="AY274" i="5"/>
  <c r="AW274" i="5"/>
  <c r="AV274" i="5"/>
  <c r="AS274" i="5" s="1"/>
  <c r="AO274" i="5"/>
  <c r="AL274" i="5"/>
  <c r="AG274" i="5"/>
  <c r="AC274" i="5"/>
  <c r="AB274" i="5"/>
  <c r="AA274" i="5"/>
  <c r="X274" i="5"/>
  <c r="Z274" i="5" s="1"/>
  <c r="W274" i="5"/>
  <c r="T274" i="5"/>
  <c r="S274" i="5"/>
  <c r="R274" i="5"/>
  <c r="Q274" i="5"/>
  <c r="P274" i="5"/>
  <c r="O274" i="5"/>
  <c r="N274" i="5"/>
  <c r="M274" i="5"/>
  <c r="L274" i="5"/>
  <c r="K274" i="5"/>
  <c r="E274" i="5"/>
  <c r="BB273" i="5"/>
  <c r="AY273" i="5"/>
  <c r="AW273" i="5"/>
  <c r="AX273" i="5" s="1"/>
  <c r="AV273" i="5"/>
  <c r="AS273" i="5"/>
  <c r="AO273" i="5"/>
  <c r="AL273" i="5"/>
  <c r="AG273" i="5"/>
  <c r="AC273" i="5"/>
  <c r="AB273" i="5"/>
  <c r="AA273" i="5"/>
  <c r="Z273" i="5"/>
  <c r="X273" i="5"/>
  <c r="Y273" i="5" s="1"/>
  <c r="W273" i="5"/>
  <c r="T273" i="5"/>
  <c r="S273" i="5"/>
  <c r="R273" i="5"/>
  <c r="P273" i="5"/>
  <c r="O273" i="5"/>
  <c r="N273" i="5"/>
  <c r="U273" i="5" s="1"/>
  <c r="M273" i="5"/>
  <c r="L273" i="5"/>
  <c r="K273" i="5"/>
  <c r="E273" i="5"/>
  <c r="Q273" i="5" s="1"/>
  <c r="BB272" i="5"/>
  <c r="AY272" i="5"/>
  <c r="AW272" i="5"/>
  <c r="AV272" i="5"/>
  <c r="AX272" i="5" s="1"/>
  <c r="AS272" i="5"/>
  <c r="AO272" i="5"/>
  <c r="AL272" i="5"/>
  <c r="AG272" i="5"/>
  <c r="AC272" i="5"/>
  <c r="AB272" i="5"/>
  <c r="AA272" i="5"/>
  <c r="Z272" i="5"/>
  <c r="X272" i="5"/>
  <c r="Y272" i="5" s="1"/>
  <c r="W272" i="5"/>
  <c r="T272" i="5"/>
  <c r="S272" i="5"/>
  <c r="R272" i="5"/>
  <c r="P272" i="5"/>
  <c r="O272" i="5"/>
  <c r="N272" i="5"/>
  <c r="U272" i="5" s="1"/>
  <c r="M272" i="5"/>
  <c r="L272" i="5"/>
  <c r="K272" i="5"/>
  <c r="E272" i="5"/>
  <c r="Q272" i="5" s="1"/>
  <c r="BB271" i="5"/>
  <c r="AY271" i="5"/>
  <c r="AW271" i="5"/>
  <c r="AX271" i="5" s="1"/>
  <c r="AV271" i="5"/>
  <c r="AS271" i="5"/>
  <c r="AO271" i="5"/>
  <c r="AL271" i="5"/>
  <c r="AG271" i="5"/>
  <c r="AC271" i="5"/>
  <c r="AB271" i="5"/>
  <c r="AA271" i="5"/>
  <c r="X271" i="5"/>
  <c r="Z271" i="5" s="1"/>
  <c r="T271" i="5"/>
  <c r="S271" i="5"/>
  <c r="R271" i="5"/>
  <c r="P271" i="5"/>
  <c r="O271" i="5"/>
  <c r="N271" i="5"/>
  <c r="M271" i="5"/>
  <c r="L271" i="5"/>
  <c r="K271" i="5"/>
  <c r="E271" i="5"/>
  <c r="Q271" i="5" s="1"/>
  <c r="BB270" i="5"/>
  <c r="AY270" i="5"/>
  <c r="AW270" i="5"/>
  <c r="AV270" i="5"/>
  <c r="AS270" i="5" s="1"/>
  <c r="AO270" i="5"/>
  <c r="AL270" i="5"/>
  <c r="AG270" i="5"/>
  <c r="AC270" i="5"/>
  <c r="AB270" i="5"/>
  <c r="AA270" i="5"/>
  <c r="Y270" i="5"/>
  <c r="X270" i="5"/>
  <c r="Z270" i="5" s="1"/>
  <c r="W270" i="5"/>
  <c r="T270" i="5"/>
  <c r="S270" i="5"/>
  <c r="R270" i="5"/>
  <c r="Q270" i="5"/>
  <c r="P270" i="5"/>
  <c r="O270" i="5"/>
  <c r="N270" i="5"/>
  <c r="M270" i="5"/>
  <c r="L270" i="5"/>
  <c r="K270" i="5"/>
  <c r="E270" i="5"/>
  <c r="BB269" i="5"/>
  <c r="AY269" i="5"/>
  <c r="AW269" i="5"/>
  <c r="AX269" i="5" s="1"/>
  <c r="AV269" i="5"/>
  <c r="AS269" i="5" s="1"/>
  <c r="AO269" i="5"/>
  <c r="AL269" i="5"/>
  <c r="AG269" i="5"/>
  <c r="AC269" i="5"/>
  <c r="AB269" i="5"/>
  <c r="AA269" i="5"/>
  <c r="X269" i="5"/>
  <c r="Z269" i="5" s="1"/>
  <c r="W269" i="5"/>
  <c r="T269" i="5"/>
  <c r="S269" i="5"/>
  <c r="R269" i="5"/>
  <c r="Q269" i="5"/>
  <c r="P269" i="5"/>
  <c r="U269" i="5" s="1"/>
  <c r="O269" i="5"/>
  <c r="N269" i="5"/>
  <c r="M269" i="5"/>
  <c r="L269" i="5"/>
  <c r="K269" i="5"/>
  <c r="E269" i="5"/>
  <c r="BB268" i="5"/>
  <c r="AY268" i="5"/>
  <c r="AW268" i="5"/>
  <c r="AV268" i="5"/>
  <c r="AS268" i="5"/>
  <c r="AO268" i="5"/>
  <c r="AL268" i="5"/>
  <c r="AG268" i="5"/>
  <c r="AC268" i="5"/>
  <c r="AB268" i="5"/>
  <c r="AA268" i="5"/>
  <c r="X268" i="5"/>
  <c r="Z268" i="5" s="1"/>
  <c r="W268" i="5"/>
  <c r="T268" i="5"/>
  <c r="S268" i="5"/>
  <c r="R268" i="5"/>
  <c r="P268" i="5"/>
  <c r="O268" i="5"/>
  <c r="N268" i="5"/>
  <c r="U268" i="5" s="1"/>
  <c r="M268" i="5"/>
  <c r="L268" i="5"/>
  <c r="K268" i="5"/>
  <c r="E268" i="5"/>
  <c r="Q268" i="5" s="1"/>
  <c r="BB267" i="5"/>
  <c r="AY267" i="5"/>
  <c r="AW267" i="5"/>
  <c r="AV267" i="5"/>
  <c r="AS267" i="5" s="1"/>
  <c r="AO267" i="5"/>
  <c r="AL267" i="5"/>
  <c r="AG267" i="5"/>
  <c r="AC267" i="5"/>
  <c r="AB267" i="5"/>
  <c r="AA267" i="5"/>
  <c r="X267" i="5"/>
  <c r="Z267" i="5" s="1"/>
  <c r="W267" i="5"/>
  <c r="T267" i="5"/>
  <c r="S267" i="5"/>
  <c r="R267" i="5"/>
  <c r="P267" i="5"/>
  <c r="O267" i="5"/>
  <c r="N267" i="5"/>
  <c r="M267" i="5"/>
  <c r="L267" i="5"/>
  <c r="K267" i="5"/>
  <c r="E267" i="5"/>
  <c r="Q267" i="5" s="1"/>
  <c r="BB266" i="5"/>
  <c r="AY266" i="5"/>
  <c r="AW266" i="5"/>
  <c r="AX266" i="5" s="1"/>
  <c r="AV266" i="5"/>
  <c r="AS266" i="5"/>
  <c r="AO266" i="5"/>
  <c r="AL266" i="5"/>
  <c r="AG266" i="5"/>
  <c r="AC266" i="5"/>
  <c r="AB266" i="5"/>
  <c r="AA266" i="5"/>
  <c r="X266" i="5"/>
  <c r="W266" i="5"/>
  <c r="T266" i="5"/>
  <c r="S266" i="5"/>
  <c r="R266" i="5"/>
  <c r="Q266" i="5"/>
  <c r="P266" i="5"/>
  <c r="U266" i="5" s="1"/>
  <c r="O266" i="5"/>
  <c r="N266" i="5"/>
  <c r="M266" i="5"/>
  <c r="L266" i="5"/>
  <c r="K266" i="5"/>
  <c r="E266" i="5"/>
  <c r="BB265" i="5"/>
  <c r="AY265" i="5"/>
  <c r="AW265" i="5"/>
  <c r="AV265" i="5"/>
  <c r="AS265" i="5"/>
  <c r="AO265" i="5"/>
  <c r="AL265" i="5"/>
  <c r="AG265" i="5"/>
  <c r="AC265" i="5"/>
  <c r="AB265" i="5"/>
  <c r="AA265" i="5"/>
  <c r="X265" i="5"/>
  <c r="Z265" i="5" s="1"/>
  <c r="W265" i="5"/>
  <c r="T265" i="5"/>
  <c r="S265" i="5"/>
  <c r="R265" i="5"/>
  <c r="P265" i="5"/>
  <c r="U265" i="5" s="1"/>
  <c r="O265" i="5"/>
  <c r="N265" i="5"/>
  <c r="M265" i="5"/>
  <c r="L265" i="5"/>
  <c r="K265" i="5"/>
  <c r="E265" i="5"/>
  <c r="Q265" i="5" s="1"/>
  <c r="BB264" i="5"/>
  <c r="AY264" i="5"/>
  <c r="AW264" i="5"/>
  <c r="AV264" i="5"/>
  <c r="AS264" i="5" s="1"/>
  <c r="AO264" i="5"/>
  <c r="AL264" i="5"/>
  <c r="AG264" i="5"/>
  <c r="AC264" i="5"/>
  <c r="AB264" i="5"/>
  <c r="AA264" i="5"/>
  <c r="Z264" i="5"/>
  <c r="Y264" i="5"/>
  <c r="X264" i="5"/>
  <c r="W264" i="5"/>
  <c r="T264" i="5"/>
  <c r="S264" i="5"/>
  <c r="R264" i="5"/>
  <c r="P264" i="5"/>
  <c r="O264" i="5"/>
  <c r="N264" i="5"/>
  <c r="M264" i="5"/>
  <c r="L264" i="5"/>
  <c r="K264" i="5"/>
  <c r="E264" i="5"/>
  <c r="Q264" i="5" s="1"/>
  <c r="BB263" i="5"/>
  <c r="AY263" i="5"/>
  <c r="AW263" i="5"/>
  <c r="AV263" i="5"/>
  <c r="AS263" i="5"/>
  <c r="AO263" i="5"/>
  <c r="AL263" i="5"/>
  <c r="AG263" i="5"/>
  <c r="AC263" i="5"/>
  <c r="AB263" i="5"/>
  <c r="AA263" i="5"/>
  <c r="X263" i="5"/>
  <c r="Z263" i="5" s="1"/>
  <c r="W263" i="5"/>
  <c r="T263" i="5"/>
  <c r="S263" i="5"/>
  <c r="R263" i="5"/>
  <c r="P263" i="5"/>
  <c r="O263" i="5"/>
  <c r="N263" i="5"/>
  <c r="M263" i="5"/>
  <c r="L263" i="5"/>
  <c r="K263" i="5"/>
  <c r="E263" i="5"/>
  <c r="Q263" i="5" s="1"/>
  <c r="BB262" i="5"/>
  <c r="AY262" i="5"/>
  <c r="AW262" i="5"/>
  <c r="AV262" i="5"/>
  <c r="AS262" i="5" s="1"/>
  <c r="AO262" i="5"/>
  <c r="AL262" i="5"/>
  <c r="AG262" i="5"/>
  <c r="AC262" i="5"/>
  <c r="AB262" i="5"/>
  <c r="AA262" i="5"/>
  <c r="X262" i="5"/>
  <c r="Z262" i="5" s="1"/>
  <c r="W262" i="5"/>
  <c r="T262" i="5"/>
  <c r="S262" i="5"/>
  <c r="R262" i="5"/>
  <c r="P262" i="5"/>
  <c r="U262" i="5" s="1"/>
  <c r="O262" i="5"/>
  <c r="N262" i="5"/>
  <c r="M262" i="5"/>
  <c r="L262" i="5"/>
  <c r="K262" i="5"/>
  <c r="E262" i="5"/>
  <c r="Q262" i="5" s="1"/>
  <c r="BB261" i="5"/>
  <c r="AY261" i="5"/>
  <c r="AW261" i="5"/>
  <c r="AV261" i="5"/>
  <c r="AS261" i="5" s="1"/>
  <c r="AO261" i="5"/>
  <c r="AL261" i="5"/>
  <c r="AG261" i="5"/>
  <c r="AC261" i="5"/>
  <c r="AB261" i="5"/>
  <c r="AA261" i="5"/>
  <c r="X261" i="5"/>
  <c r="Z261" i="5" s="1"/>
  <c r="W261" i="5"/>
  <c r="T261" i="5"/>
  <c r="S261" i="5"/>
  <c r="R261" i="5"/>
  <c r="P261" i="5"/>
  <c r="U261" i="5" s="1"/>
  <c r="O261" i="5"/>
  <c r="N261" i="5"/>
  <c r="M261" i="5"/>
  <c r="L261" i="5"/>
  <c r="K261" i="5"/>
  <c r="E261" i="5"/>
  <c r="Q261" i="5" s="1"/>
  <c r="BB260" i="5"/>
  <c r="AY260" i="5"/>
  <c r="AX260" i="5"/>
  <c r="AW260" i="5"/>
  <c r="AV260" i="5"/>
  <c r="AS260" i="5"/>
  <c r="AO260" i="5"/>
  <c r="AL260" i="5"/>
  <c r="AG260" i="5"/>
  <c r="AC260" i="5"/>
  <c r="AB260" i="5"/>
  <c r="AA260" i="5"/>
  <c r="X260" i="5"/>
  <c r="Z260" i="5" s="1"/>
  <c r="W260" i="5"/>
  <c r="T260" i="5"/>
  <c r="S260" i="5"/>
  <c r="R260" i="5"/>
  <c r="P260" i="5"/>
  <c r="O260" i="5"/>
  <c r="N260" i="5"/>
  <c r="M260" i="5"/>
  <c r="L260" i="5"/>
  <c r="K260" i="5"/>
  <c r="E260" i="5"/>
  <c r="Q260" i="5" s="1"/>
  <c r="BB259" i="5"/>
  <c r="AY259" i="5"/>
  <c r="AW259" i="5"/>
  <c r="AX259" i="5" s="1"/>
  <c r="AV259" i="5"/>
  <c r="AS259" i="5" s="1"/>
  <c r="AO259" i="5"/>
  <c r="AL259" i="5"/>
  <c r="AG259" i="5"/>
  <c r="AC259" i="5"/>
  <c r="AB259" i="5"/>
  <c r="AA259" i="5"/>
  <c r="X259" i="5"/>
  <c r="Z259" i="5" s="1"/>
  <c r="W259" i="5"/>
  <c r="T259" i="5"/>
  <c r="S259" i="5"/>
  <c r="R259" i="5"/>
  <c r="Q259" i="5"/>
  <c r="P259" i="5"/>
  <c r="U259" i="5" s="1"/>
  <c r="O259" i="5"/>
  <c r="N259" i="5"/>
  <c r="M259" i="5"/>
  <c r="L259" i="5"/>
  <c r="K259" i="5"/>
  <c r="E259" i="5"/>
  <c r="BB258" i="5"/>
  <c r="AY258" i="5"/>
  <c r="AW258" i="5"/>
  <c r="AX258" i="5" s="1"/>
  <c r="AV258" i="5"/>
  <c r="AS258" i="5" s="1"/>
  <c r="AO258" i="5"/>
  <c r="AL258" i="5"/>
  <c r="AG258" i="5"/>
  <c r="AC258" i="5"/>
  <c r="AB258" i="5"/>
  <c r="AA258" i="5"/>
  <c r="X258" i="5"/>
  <c r="Y258" i="5" s="1"/>
  <c r="W258" i="5"/>
  <c r="U258" i="5"/>
  <c r="T258" i="5"/>
  <c r="S258" i="5"/>
  <c r="R258" i="5"/>
  <c r="Q258" i="5"/>
  <c r="P258" i="5"/>
  <c r="O258" i="5"/>
  <c r="N258" i="5"/>
  <c r="M258" i="5"/>
  <c r="L258" i="5"/>
  <c r="K258" i="5"/>
  <c r="E258" i="5"/>
  <c r="BB257" i="5"/>
  <c r="AY257" i="5"/>
  <c r="AW257" i="5"/>
  <c r="AV257" i="5"/>
  <c r="AS257" i="5"/>
  <c r="AO257" i="5"/>
  <c r="AL257" i="5"/>
  <c r="AG257" i="5"/>
  <c r="AC257" i="5"/>
  <c r="AB257" i="5"/>
  <c r="AA257" i="5"/>
  <c r="X257" i="5"/>
  <c r="Z257" i="5" s="1"/>
  <c r="W257" i="5"/>
  <c r="T257" i="5"/>
  <c r="S257" i="5"/>
  <c r="R257" i="5"/>
  <c r="P257" i="5"/>
  <c r="O257" i="5"/>
  <c r="N257" i="5"/>
  <c r="M257" i="5"/>
  <c r="L257" i="5"/>
  <c r="K257" i="5"/>
  <c r="E257" i="5"/>
  <c r="Q257" i="5" s="1"/>
  <c r="BB256" i="5"/>
  <c r="AY256" i="5"/>
  <c r="AW256" i="5"/>
  <c r="AV256" i="5"/>
  <c r="AS256" i="5"/>
  <c r="AO256" i="5"/>
  <c r="AL256" i="5"/>
  <c r="AG256" i="5"/>
  <c r="AC256" i="5"/>
  <c r="AB256" i="5"/>
  <c r="AA256" i="5"/>
  <c r="X256" i="5"/>
  <c r="Z256" i="5" s="1"/>
  <c r="W256" i="5"/>
  <c r="T256" i="5"/>
  <c r="S256" i="5"/>
  <c r="R256" i="5"/>
  <c r="P256" i="5"/>
  <c r="O256" i="5"/>
  <c r="N256" i="5"/>
  <c r="M256" i="5"/>
  <c r="L256" i="5"/>
  <c r="K256" i="5"/>
  <c r="E256" i="5"/>
  <c r="Q256" i="5" s="1"/>
  <c r="BB255" i="5"/>
  <c r="AY255" i="5"/>
  <c r="AW255" i="5"/>
  <c r="AX255" i="5" s="1"/>
  <c r="AV255" i="5"/>
  <c r="AS255" i="5"/>
  <c r="AO255" i="5"/>
  <c r="AL255" i="5"/>
  <c r="AG255" i="5"/>
  <c r="AC255" i="5"/>
  <c r="AB255" i="5"/>
  <c r="AA255" i="5"/>
  <c r="X255" i="5"/>
  <c r="W255" i="5"/>
  <c r="T255" i="5"/>
  <c r="S255" i="5"/>
  <c r="R255" i="5"/>
  <c r="P255" i="5"/>
  <c r="O255" i="5"/>
  <c r="N255" i="5"/>
  <c r="M255" i="5"/>
  <c r="L255" i="5"/>
  <c r="K255" i="5"/>
  <c r="E255" i="5"/>
  <c r="Q255" i="5" s="1"/>
  <c r="BB254" i="5"/>
  <c r="AY254" i="5"/>
  <c r="AW254" i="5"/>
  <c r="AV254" i="5"/>
  <c r="AS254" i="5"/>
  <c r="AO254" i="5"/>
  <c r="AL254" i="5"/>
  <c r="AG254" i="5"/>
  <c r="AC254" i="5"/>
  <c r="AB254" i="5"/>
  <c r="AA254" i="5"/>
  <c r="Z254" i="5"/>
  <c r="X254" i="5"/>
  <c r="Y254" i="5" s="1"/>
  <c r="W254" i="5"/>
  <c r="T254" i="5"/>
  <c r="S254" i="5"/>
  <c r="R254" i="5"/>
  <c r="P254" i="5"/>
  <c r="O254" i="5"/>
  <c r="N254" i="5"/>
  <c r="M254" i="5"/>
  <c r="L254" i="5"/>
  <c r="K254" i="5"/>
  <c r="E254" i="5"/>
  <c r="Q254" i="5" s="1"/>
  <c r="BB253" i="5"/>
  <c r="AY253" i="5"/>
  <c r="AW253" i="5"/>
  <c r="AX253" i="5" s="1"/>
  <c r="AV253" i="5"/>
  <c r="AS253" i="5"/>
  <c r="AO253" i="5"/>
  <c r="AL253" i="5"/>
  <c r="AG253" i="5"/>
  <c r="AC253" i="5"/>
  <c r="AB253" i="5"/>
  <c r="AA253" i="5"/>
  <c r="X253" i="5"/>
  <c r="Z253" i="5" s="1"/>
  <c r="W253" i="5"/>
  <c r="T253" i="5"/>
  <c r="S253" i="5"/>
  <c r="R253" i="5"/>
  <c r="P253" i="5"/>
  <c r="O253" i="5"/>
  <c r="N253" i="5"/>
  <c r="M253" i="5"/>
  <c r="L253" i="5"/>
  <c r="K253" i="5"/>
  <c r="E253" i="5"/>
  <c r="Q253" i="5" s="1"/>
  <c r="BB252" i="5"/>
  <c r="AY252" i="5"/>
  <c r="AW252" i="5"/>
  <c r="AX252" i="5" s="1"/>
  <c r="AV252" i="5"/>
  <c r="AS252" i="5"/>
  <c r="AO252" i="5"/>
  <c r="AL252" i="5"/>
  <c r="AG252" i="5"/>
  <c r="AC252" i="5"/>
  <c r="AB252" i="5"/>
  <c r="AA252" i="5"/>
  <c r="X252" i="5"/>
  <c r="Z252" i="5" s="1"/>
  <c r="W252" i="5"/>
  <c r="T252" i="5"/>
  <c r="S252" i="5"/>
  <c r="R252" i="5"/>
  <c r="Q252" i="5"/>
  <c r="P252" i="5"/>
  <c r="O252" i="5"/>
  <c r="N252" i="5"/>
  <c r="M252" i="5"/>
  <c r="L252" i="5"/>
  <c r="K252" i="5"/>
  <c r="E252" i="5"/>
  <c r="BB251" i="5"/>
  <c r="AY251" i="5"/>
  <c r="AW251" i="5"/>
  <c r="AV251" i="5"/>
  <c r="AS251" i="5" s="1"/>
  <c r="AO251" i="5"/>
  <c r="AL251" i="5"/>
  <c r="AG251" i="5"/>
  <c r="AC251" i="5"/>
  <c r="AB251" i="5"/>
  <c r="AA251" i="5"/>
  <c r="X251" i="5"/>
  <c r="Y251" i="5" s="1"/>
  <c r="W251" i="5"/>
  <c r="T251" i="5"/>
  <c r="S251" i="5"/>
  <c r="R251" i="5"/>
  <c r="P251" i="5"/>
  <c r="U251" i="5" s="1"/>
  <c r="O251" i="5"/>
  <c r="N251" i="5"/>
  <c r="M251" i="5"/>
  <c r="L251" i="5"/>
  <c r="K251" i="5"/>
  <c r="E251" i="5"/>
  <c r="Q251" i="5" s="1"/>
  <c r="BB250" i="5"/>
  <c r="AY250" i="5"/>
  <c r="AW250" i="5"/>
  <c r="AX250" i="5" s="1"/>
  <c r="AV250" i="5"/>
  <c r="AS250" i="5" s="1"/>
  <c r="AO250" i="5"/>
  <c r="AL250" i="5"/>
  <c r="AG250" i="5"/>
  <c r="AC250" i="5"/>
  <c r="AB250" i="5"/>
  <c r="AA250" i="5"/>
  <c r="X250" i="5"/>
  <c r="Y250" i="5" s="1"/>
  <c r="W250" i="5"/>
  <c r="U250" i="5"/>
  <c r="T250" i="5"/>
  <c r="S250" i="5"/>
  <c r="R250" i="5"/>
  <c r="P250" i="5"/>
  <c r="O250" i="5"/>
  <c r="N250" i="5"/>
  <c r="M250" i="5"/>
  <c r="L250" i="5"/>
  <c r="K250" i="5"/>
  <c r="E250" i="5"/>
  <c r="Q250" i="5" s="1"/>
  <c r="BB249" i="5"/>
  <c r="AY249" i="5"/>
  <c r="AW249" i="5"/>
  <c r="AV249" i="5"/>
  <c r="AS249" i="5" s="1"/>
  <c r="AO249" i="5"/>
  <c r="AL249" i="5"/>
  <c r="AG249" i="5"/>
  <c r="AC249" i="5"/>
  <c r="AB249" i="5"/>
  <c r="AA249" i="5"/>
  <c r="X249" i="5"/>
  <c r="Z249" i="5" s="1"/>
  <c r="W249" i="5"/>
  <c r="T249" i="5"/>
  <c r="S249" i="5"/>
  <c r="R249" i="5"/>
  <c r="P249" i="5"/>
  <c r="O249" i="5"/>
  <c r="N249" i="5"/>
  <c r="M249" i="5"/>
  <c r="L249" i="5"/>
  <c r="K249" i="5"/>
  <c r="E249" i="5"/>
  <c r="Q249" i="5" s="1"/>
  <c r="BB248" i="5"/>
  <c r="AY248" i="5"/>
  <c r="AW248" i="5"/>
  <c r="AV248" i="5"/>
  <c r="AS248" i="5" s="1"/>
  <c r="AO248" i="5"/>
  <c r="AL248" i="5"/>
  <c r="AG248" i="5"/>
  <c r="AC248" i="5"/>
  <c r="AB248" i="5"/>
  <c r="AA248" i="5"/>
  <c r="X248" i="5"/>
  <c r="Z248" i="5" s="1"/>
  <c r="W248" i="5"/>
  <c r="T248" i="5"/>
  <c r="S248" i="5"/>
  <c r="R248" i="5"/>
  <c r="Q248" i="5"/>
  <c r="P248" i="5"/>
  <c r="U248" i="5" s="1"/>
  <c r="O248" i="5"/>
  <c r="N248" i="5"/>
  <c r="M248" i="5"/>
  <c r="L248" i="5"/>
  <c r="K248" i="5"/>
  <c r="E248" i="5"/>
  <c r="BB247" i="5"/>
  <c r="AY247" i="5"/>
  <c r="AW247" i="5"/>
  <c r="AX247" i="5" s="1"/>
  <c r="AV247" i="5"/>
  <c r="AS247" i="5"/>
  <c r="AO247" i="5"/>
  <c r="AL247" i="5"/>
  <c r="AG247" i="5"/>
  <c r="AC247" i="5"/>
  <c r="AB247" i="5"/>
  <c r="AA247" i="5"/>
  <c r="X247" i="5"/>
  <c r="Y247" i="5" s="1"/>
  <c r="W247" i="5"/>
  <c r="U247" i="5"/>
  <c r="T247" i="5"/>
  <c r="S247" i="5"/>
  <c r="R247" i="5"/>
  <c r="P247" i="5"/>
  <c r="O247" i="5"/>
  <c r="N247" i="5"/>
  <c r="M247" i="5"/>
  <c r="L247" i="5"/>
  <c r="K247" i="5"/>
  <c r="E247" i="5"/>
  <c r="Q247" i="5" s="1"/>
  <c r="BB246" i="5"/>
  <c r="AY246" i="5"/>
  <c r="AW246" i="5"/>
  <c r="AV246" i="5"/>
  <c r="AS246" i="5" s="1"/>
  <c r="AO246" i="5"/>
  <c r="AL246" i="5"/>
  <c r="AG246" i="5"/>
  <c r="AC246" i="5"/>
  <c r="AB246" i="5"/>
  <c r="AA246" i="5"/>
  <c r="X246" i="5"/>
  <c r="Z246" i="5" s="1"/>
  <c r="W246" i="5"/>
  <c r="T246" i="5"/>
  <c r="S246" i="5"/>
  <c r="R246" i="5"/>
  <c r="P246" i="5"/>
  <c r="O246" i="5"/>
  <c r="N246" i="5"/>
  <c r="M246" i="5"/>
  <c r="L246" i="5"/>
  <c r="K246" i="5"/>
  <c r="E246" i="5"/>
  <c r="Q246" i="5" s="1"/>
  <c r="BB245" i="5"/>
  <c r="AY245" i="5"/>
  <c r="AW245" i="5"/>
  <c r="AV245" i="5"/>
  <c r="AS245" i="5"/>
  <c r="AO245" i="5"/>
  <c r="AL245" i="5"/>
  <c r="AG245" i="5"/>
  <c r="AC245" i="5"/>
  <c r="AB245" i="5"/>
  <c r="AA245" i="5"/>
  <c r="Z245" i="5"/>
  <c r="X245" i="5"/>
  <c r="Y245" i="5" s="1"/>
  <c r="T245" i="5"/>
  <c r="S245" i="5"/>
  <c r="R245" i="5"/>
  <c r="P245" i="5"/>
  <c r="O245" i="5"/>
  <c r="N245" i="5"/>
  <c r="M245" i="5"/>
  <c r="L245" i="5"/>
  <c r="K245" i="5"/>
  <c r="E245" i="5"/>
  <c r="Q245" i="5" s="1"/>
  <c r="BB244" i="5"/>
  <c r="AY244" i="5"/>
  <c r="AW244" i="5"/>
  <c r="AX244" i="5" s="1"/>
  <c r="AV244" i="5"/>
  <c r="AS244" i="5" s="1"/>
  <c r="AO244" i="5"/>
  <c r="AL244" i="5"/>
  <c r="AG244" i="5"/>
  <c r="AC244" i="5"/>
  <c r="AB244" i="5"/>
  <c r="AA244" i="5"/>
  <c r="X244" i="5"/>
  <c r="Z244" i="5" s="1"/>
  <c r="W244" i="5"/>
  <c r="T244" i="5"/>
  <c r="S244" i="5"/>
  <c r="R244" i="5"/>
  <c r="P244" i="5"/>
  <c r="O244" i="5"/>
  <c r="N244" i="5"/>
  <c r="M244" i="5"/>
  <c r="L244" i="5"/>
  <c r="K244" i="5"/>
  <c r="E244" i="5"/>
  <c r="Q244" i="5" s="1"/>
  <c r="BB243" i="5"/>
  <c r="AY243" i="5"/>
  <c r="AW243" i="5"/>
  <c r="AX243" i="5" s="1"/>
  <c r="AV243" i="5"/>
  <c r="AS243" i="5" s="1"/>
  <c r="AO243" i="5"/>
  <c r="AL243" i="5"/>
  <c r="AG243" i="5"/>
  <c r="AC243" i="5"/>
  <c r="AB243" i="5"/>
  <c r="AA243" i="5"/>
  <c r="X243" i="5"/>
  <c r="Z243" i="5" s="1"/>
  <c r="W243" i="5"/>
  <c r="T243" i="5"/>
  <c r="S243" i="5"/>
  <c r="R243" i="5"/>
  <c r="P243" i="5"/>
  <c r="U243" i="5" s="1"/>
  <c r="O243" i="5"/>
  <c r="N243" i="5"/>
  <c r="M243" i="5"/>
  <c r="L243" i="5"/>
  <c r="K243" i="5"/>
  <c r="E243" i="5"/>
  <c r="Q243" i="5" s="1"/>
  <c r="BB242" i="5"/>
  <c r="AY242" i="5"/>
  <c r="AW242" i="5"/>
  <c r="AV242" i="5"/>
  <c r="AS242" i="5"/>
  <c r="AO242" i="5"/>
  <c r="AL242" i="5"/>
  <c r="AG242" i="5"/>
  <c r="AC242" i="5"/>
  <c r="AB242" i="5"/>
  <c r="AA242" i="5"/>
  <c r="X242" i="5"/>
  <c r="Z242" i="5" s="1"/>
  <c r="W242" i="5"/>
  <c r="T242" i="5"/>
  <c r="S242" i="5"/>
  <c r="R242" i="5"/>
  <c r="P242" i="5"/>
  <c r="O242" i="5"/>
  <c r="N242" i="5"/>
  <c r="M242" i="5"/>
  <c r="L242" i="5"/>
  <c r="K242" i="5"/>
  <c r="E242" i="5"/>
  <c r="Q242" i="5" s="1"/>
  <c r="BB241" i="5"/>
  <c r="AY241" i="5"/>
  <c r="AW241" i="5"/>
  <c r="AX241" i="5" s="1"/>
  <c r="AV241" i="5"/>
  <c r="AS241" i="5" s="1"/>
  <c r="AO241" i="5"/>
  <c r="AL241" i="5"/>
  <c r="AG241" i="5"/>
  <c r="AC241" i="5"/>
  <c r="AB241" i="5"/>
  <c r="AA241" i="5"/>
  <c r="X241" i="5"/>
  <c r="Y241" i="5" s="1"/>
  <c r="W241" i="5"/>
  <c r="T241" i="5"/>
  <c r="S241" i="5"/>
  <c r="R241" i="5"/>
  <c r="Q241" i="5"/>
  <c r="P241" i="5"/>
  <c r="O241" i="5"/>
  <c r="N241" i="5"/>
  <c r="M241" i="5"/>
  <c r="L241" i="5"/>
  <c r="K241" i="5"/>
  <c r="E241" i="5"/>
  <c r="BB240" i="5"/>
  <c r="AY240" i="5"/>
  <c r="AW240" i="5"/>
  <c r="AV240" i="5"/>
  <c r="AX240" i="5" s="1"/>
  <c r="AO240" i="5"/>
  <c r="AL240" i="5"/>
  <c r="AG240" i="5"/>
  <c r="AC240" i="5"/>
  <c r="AB240" i="5"/>
  <c r="AA240" i="5"/>
  <c r="X240" i="5"/>
  <c r="Z240" i="5" s="1"/>
  <c r="W240" i="5"/>
  <c r="U240" i="5"/>
  <c r="T240" i="5"/>
  <c r="S240" i="5"/>
  <c r="R240" i="5"/>
  <c r="P240" i="5"/>
  <c r="O240" i="5"/>
  <c r="N240" i="5"/>
  <c r="M240" i="5"/>
  <c r="L240" i="5"/>
  <c r="K240" i="5"/>
  <c r="E240" i="5"/>
  <c r="Q240" i="5" s="1"/>
  <c r="BB239" i="5"/>
  <c r="AY239" i="5"/>
  <c r="AW239" i="5"/>
  <c r="AX239" i="5" s="1"/>
  <c r="AV239" i="5"/>
  <c r="AS239" i="5" s="1"/>
  <c r="AO239" i="5"/>
  <c r="AL239" i="5"/>
  <c r="AG239" i="5"/>
  <c r="AC239" i="5"/>
  <c r="AB239" i="5"/>
  <c r="AA239" i="5"/>
  <c r="X239" i="5"/>
  <c r="Y239" i="5" s="1"/>
  <c r="W239" i="5"/>
  <c r="T239" i="5"/>
  <c r="S239" i="5"/>
  <c r="R239" i="5"/>
  <c r="Q239" i="5"/>
  <c r="P239" i="5"/>
  <c r="U239" i="5" s="1"/>
  <c r="O239" i="5"/>
  <c r="N239" i="5"/>
  <c r="M239" i="5"/>
  <c r="L239" i="5"/>
  <c r="K239" i="5"/>
  <c r="E239" i="5"/>
  <c r="BB238" i="5"/>
  <c r="AY238" i="5"/>
  <c r="AW238" i="5"/>
  <c r="AX238" i="5" s="1"/>
  <c r="AV238" i="5"/>
  <c r="AS238" i="5"/>
  <c r="AO238" i="5"/>
  <c r="AL238" i="5"/>
  <c r="AG238" i="5"/>
  <c r="AC238" i="5"/>
  <c r="AB238" i="5"/>
  <c r="AA238" i="5"/>
  <c r="X238" i="5"/>
  <c r="Z238" i="5" s="1"/>
  <c r="W238" i="5"/>
  <c r="T238" i="5"/>
  <c r="S238" i="5"/>
  <c r="R238" i="5"/>
  <c r="P238" i="5"/>
  <c r="O238" i="5"/>
  <c r="N238" i="5"/>
  <c r="U238" i="5" s="1"/>
  <c r="M238" i="5"/>
  <c r="L238" i="5"/>
  <c r="K238" i="5"/>
  <c r="E238" i="5"/>
  <c r="Q238" i="5" s="1"/>
  <c r="BB237" i="5"/>
  <c r="AY237" i="5"/>
  <c r="AW237" i="5"/>
  <c r="AX237" i="5" s="1"/>
  <c r="AV237" i="5"/>
  <c r="AS237" i="5"/>
  <c r="AO237" i="5"/>
  <c r="AL237" i="5"/>
  <c r="AG237" i="5"/>
  <c r="AC237" i="5"/>
  <c r="AB237" i="5"/>
  <c r="AA237" i="5"/>
  <c r="X237" i="5"/>
  <c r="Z237" i="5" s="1"/>
  <c r="W237" i="5"/>
  <c r="T237" i="5"/>
  <c r="S237" i="5"/>
  <c r="R237" i="5"/>
  <c r="P237" i="5"/>
  <c r="O237" i="5"/>
  <c r="N237" i="5"/>
  <c r="M237" i="5"/>
  <c r="L237" i="5"/>
  <c r="K237" i="5"/>
  <c r="E237" i="5"/>
  <c r="Q237" i="5" s="1"/>
  <c r="BB236" i="5"/>
  <c r="AY236" i="5"/>
  <c r="AW236" i="5"/>
  <c r="AX236" i="5" s="1"/>
  <c r="AV236" i="5"/>
  <c r="AS236" i="5" s="1"/>
  <c r="AO236" i="5"/>
  <c r="AL236" i="5"/>
  <c r="AG236" i="5"/>
  <c r="AC236" i="5"/>
  <c r="AB236" i="5"/>
  <c r="AA236" i="5"/>
  <c r="X236" i="5"/>
  <c r="Z236" i="5" s="1"/>
  <c r="W236" i="5"/>
  <c r="T236" i="5"/>
  <c r="S236" i="5"/>
  <c r="R236" i="5"/>
  <c r="P236" i="5"/>
  <c r="U236" i="5" s="1"/>
  <c r="O236" i="5"/>
  <c r="N236" i="5"/>
  <c r="M236" i="5"/>
  <c r="L236" i="5"/>
  <c r="K236" i="5"/>
  <c r="E236" i="5"/>
  <c r="Q236" i="5" s="1"/>
  <c r="BB235" i="5"/>
  <c r="AY235" i="5"/>
  <c r="AW235" i="5"/>
  <c r="AV235" i="5"/>
  <c r="AS235" i="5"/>
  <c r="AO235" i="5"/>
  <c r="AL235" i="5"/>
  <c r="AG235" i="5"/>
  <c r="AC235" i="5"/>
  <c r="AB235" i="5"/>
  <c r="AA235" i="5"/>
  <c r="X235" i="5"/>
  <c r="Y235" i="5" s="1"/>
  <c r="W235" i="5"/>
  <c r="T235" i="5"/>
  <c r="S235" i="5"/>
  <c r="R235" i="5"/>
  <c r="P235" i="5"/>
  <c r="O235" i="5"/>
  <c r="N235" i="5"/>
  <c r="U235" i="5" s="1"/>
  <c r="M235" i="5"/>
  <c r="L235" i="5"/>
  <c r="K235" i="5"/>
  <c r="E235" i="5"/>
  <c r="Q235" i="5" s="1"/>
  <c r="BB234" i="5"/>
  <c r="AY234" i="5"/>
  <c r="AW234" i="5"/>
  <c r="AX234" i="5" s="1"/>
  <c r="AV234" i="5"/>
  <c r="AS234" i="5"/>
  <c r="AO234" i="5"/>
  <c r="AL234" i="5"/>
  <c r="AG234" i="5"/>
  <c r="AC234" i="5"/>
  <c r="AB234" i="5"/>
  <c r="AA234" i="5"/>
  <c r="X234" i="5"/>
  <c r="Y234" i="5" s="1"/>
  <c r="W234" i="5"/>
  <c r="T234" i="5"/>
  <c r="S234" i="5"/>
  <c r="R234" i="5"/>
  <c r="P234" i="5"/>
  <c r="O234" i="5"/>
  <c r="N234" i="5"/>
  <c r="M234" i="5"/>
  <c r="L234" i="5"/>
  <c r="K234" i="5"/>
  <c r="E234" i="5"/>
  <c r="Q234" i="5" s="1"/>
  <c r="BB233" i="5"/>
  <c r="AY233" i="5"/>
  <c r="AW233" i="5"/>
  <c r="AX233" i="5" s="1"/>
  <c r="AV233" i="5"/>
  <c r="AS233" i="5" s="1"/>
  <c r="AO233" i="5"/>
  <c r="AL233" i="5"/>
  <c r="AG233" i="5"/>
  <c r="AC233" i="5"/>
  <c r="AB233" i="5"/>
  <c r="AA233" i="5"/>
  <c r="X233" i="5"/>
  <c r="Z233" i="5" s="1"/>
  <c r="W233" i="5"/>
  <c r="T233" i="5"/>
  <c r="S233" i="5"/>
  <c r="R233" i="5"/>
  <c r="Q233" i="5"/>
  <c r="P233" i="5"/>
  <c r="O233" i="5"/>
  <c r="N233" i="5"/>
  <c r="M233" i="5"/>
  <c r="L233" i="5"/>
  <c r="K233" i="5"/>
  <c r="E233" i="5"/>
  <c r="BB232" i="5"/>
  <c r="AY232" i="5"/>
  <c r="AX232" i="5"/>
  <c r="AW232" i="5"/>
  <c r="AV232" i="5"/>
  <c r="AS232" i="5"/>
  <c r="AO232" i="5"/>
  <c r="AL232" i="5"/>
  <c r="AG232" i="5"/>
  <c r="AC232" i="5"/>
  <c r="AB232" i="5"/>
  <c r="AA232" i="5"/>
  <c r="X232" i="5"/>
  <c r="Z232" i="5" s="1"/>
  <c r="W232" i="5"/>
  <c r="U232" i="5"/>
  <c r="T232" i="5"/>
  <c r="S232" i="5"/>
  <c r="R232" i="5"/>
  <c r="P232" i="5"/>
  <c r="O232" i="5"/>
  <c r="N232" i="5"/>
  <c r="M232" i="5"/>
  <c r="L232" i="5"/>
  <c r="K232" i="5"/>
  <c r="E232" i="5"/>
  <c r="Q232" i="5" s="1"/>
  <c r="BB231" i="5"/>
  <c r="AY231" i="5"/>
  <c r="AW231" i="5"/>
  <c r="AV231" i="5"/>
  <c r="AS231" i="5" s="1"/>
  <c r="AO231" i="5"/>
  <c r="AL231" i="5"/>
  <c r="AG231" i="5"/>
  <c r="AC231" i="5"/>
  <c r="AB231" i="5"/>
  <c r="AA231" i="5"/>
  <c r="X231" i="5"/>
  <c r="Z231" i="5" s="1"/>
  <c r="W231" i="5"/>
  <c r="U231" i="5"/>
  <c r="T231" i="5"/>
  <c r="S231" i="5"/>
  <c r="R231" i="5"/>
  <c r="P231" i="5"/>
  <c r="O231" i="5"/>
  <c r="N231" i="5"/>
  <c r="M231" i="5"/>
  <c r="L231" i="5"/>
  <c r="K231" i="5"/>
  <c r="E231" i="5"/>
  <c r="Q231" i="5" s="1"/>
  <c r="BB230" i="5"/>
  <c r="AY230" i="5"/>
  <c r="AW230" i="5"/>
  <c r="AV230" i="5"/>
  <c r="AS230" i="5" s="1"/>
  <c r="AO230" i="5"/>
  <c r="AL230" i="5"/>
  <c r="AG230" i="5"/>
  <c r="AC230" i="5"/>
  <c r="AB230" i="5"/>
  <c r="AA230" i="5"/>
  <c r="X230" i="5"/>
  <c r="Y230" i="5" s="1"/>
  <c r="W230" i="5"/>
  <c r="T230" i="5"/>
  <c r="S230" i="5"/>
  <c r="R230" i="5"/>
  <c r="Q230" i="5"/>
  <c r="P230" i="5"/>
  <c r="O230" i="5"/>
  <c r="N230" i="5"/>
  <c r="M230" i="5"/>
  <c r="L230" i="5"/>
  <c r="K230" i="5"/>
  <c r="E230" i="5"/>
  <c r="BB229" i="5"/>
  <c r="AY229" i="5"/>
  <c r="AW229" i="5"/>
  <c r="AV229" i="5"/>
  <c r="AX229" i="5" s="1"/>
  <c r="AO229" i="5"/>
  <c r="AL229" i="5"/>
  <c r="AG229" i="5"/>
  <c r="AC229" i="5"/>
  <c r="AB229" i="5"/>
  <c r="AA229" i="5"/>
  <c r="X229" i="5"/>
  <c r="Z229" i="5" s="1"/>
  <c r="W229" i="5"/>
  <c r="T229" i="5"/>
  <c r="S229" i="5"/>
  <c r="R229" i="5"/>
  <c r="P229" i="5"/>
  <c r="U229" i="5" s="1"/>
  <c r="O229" i="5"/>
  <c r="N229" i="5"/>
  <c r="M229" i="5"/>
  <c r="L229" i="5"/>
  <c r="K229" i="5"/>
  <c r="E229" i="5"/>
  <c r="Q229" i="5" s="1"/>
  <c r="BB228" i="5"/>
  <c r="AY228" i="5"/>
  <c r="AW228" i="5"/>
  <c r="AV228" i="5"/>
  <c r="AS228" i="5" s="1"/>
  <c r="AO228" i="5"/>
  <c r="AL228" i="5"/>
  <c r="AG228" i="5"/>
  <c r="AC228" i="5"/>
  <c r="AB228" i="5"/>
  <c r="AA228" i="5"/>
  <c r="X228" i="5"/>
  <c r="Z228" i="5" s="1"/>
  <c r="W228" i="5"/>
  <c r="T228" i="5"/>
  <c r="S228" i="5"/>
  <c r="R228" i="5"/>
  <c r="P228" i="5"/>
  <c r="O228" i="5"/>
  <c r="N228" i="5"/>
  <c r="M228" i="5"/>
  <c r="L228" i="5"/>
  <c r="K228" i="5"/>
  <c r="E228" i="5"/>
  <c r="Q228" i="5" s="1"/>
  <c r="BB227" i="5"/>
  <c r="AY227" i="5"/>
  <c r="AW227" i="5"/>
  <c r="AV227" i="5"/>
  <c r="AS227" i="5" s="1"/>
  <c r="AO227" i="5"/>
  <c r="AL227" i="5"/>
  <c r="AG227" i="5"/>
  <c r="AC227" i="5"/>
  <c r="AB227" i="5"/>
  <c r="AA227" i="5"/>
  <c r="X227" i="5"/>
  <c r="Z227" i="5" s="1"/>
  <c r="W227" i="5"/>
  <c r="T227" i="5"/>
  <c r="S227" i="5"/>
  <c r="R227" i="5"/>
  <c r="P227" i="5"/>
  <c r="O227" i="5"/>
  <c r="N227" i="5"/>
  <c r="U227" i="5" s="1"/>
  <c r="M227" i="5"/>
  <c r="L227" i="5"/>
  <c r="K227" i="5"/>
  <c r="E227" i="5"/>
  <c r="Q227" i="5" s="1"/>
  <c r="BB226" i="5"/>
  <c r="AY226" i="5"/>
  <c r="AW226" i="5"/>
  <c r="AV226" i="5"/>
  <c r="AS226" i="5"/>
  <c r="AO226" i="5"/>
  <c r="AL226" i="5"/>
  <c r="AG226" i="5"/>
  <c r="AC226" i="5"/>
  <c r="AB226" i="5"/>
  <c r="AA226" i="5"/>
  <c r="X226" i="5"/>
  <c r="Z226" i="5" s="1"/>
  <c r="W226" i="5"/>
  <c r="T226" i="5"/>
  <c r="S226" i="5"/>
  <c r="R226" i="5"/>
  <c r="P226" i="5"/>
  <c r="O226" i="5"/>
  <c r="N226" i="5"/>
  <c r="M226" i="5"/>
  <c r="L226" i="5"/>
  <c r="K226" i="5"/>
  <c r="E226" i="5"/>
  <c r="Q226" i="5" s="1"/>
  <c r="BB225" i="5"/>
  <c r="AY225" i="5"/>
  <c r="AX225" i="5"/>
  <c r="AW225" i="5"/>
  <c r="AV225" i="5"/>
  <c r="AS225" i="5" s="1"/>
  <c r="AO225" i="5"/>
  <c r="AL225" i="5"/>
  <c r="AG225" i="5"/>
  <c r="AC225" i="5"/>
  <c r="AB225" i="5"/>
  <c r="AA225" i="5"/>
  <c r="X225" i="5"/>
  <c r="Y225" i="5" s="1"/>
  <c r="W225" i="5"/>
  <c r="T225" i="5"/>
  <c r="S225" i="5"/>
  <c r="R225" i="5"/>
  <c r="P225" i="5"/>
  <c r="U225" i="5" s="1"/>
  <c r="O225" i="5"/>
  <c r="N225" i="5"/>
  <c r="M225" i="5"/>
  <c r="L225" i="5"/>
  <c r="K225" i="5"/>
  <c r="E225" i="5"/>
  <c r="Q225" i="5" s="1"/>
  <c r="BB224" i="5"/>
  <c r="AY224" i="5"/>
  <c r="AW224" i="5"/>
  <c r="AV224" i="5"/>
  <c r="AS224" i="5"/>
  <c r="AO224" i="5"/>
  <c r="AL224" i="5"/>
  <c r="AG224" i="5"/>
  <c r="AC224" i="5"/>
  <c r="AB224" i="5"/>
  <c r="AA224" i="5"/>
  <c r="X224" i="5"/>
  <c r="Y224" i="5" s="1"/>
  <c r="W224" i="5"/>
  <c r="T224" i="5"/>
  <c r="S224" i="5"/>
  <c r="R224" i="5"/>
  <c r="P224" i="5"/>
  <c r="O224" i="5"/>
  <c r="N224" i="5"/>
  <c r="U224" i="5" s="1"/>
  <c r="M224" i="5"/>
  <c r="L224" i="5"/>
  <c r="K224" i="5"/>
  <c r="E224" i="5"/>
  <c r="Q224" i="5" s="1"/>
  <c r="BB223" i="5"/>
  <c r="AY223" i="5"/>
  <c r="AW223" i="5"/>
  <c r="AV223" i="5"/>
  <c r="AS223" i="5" s="1"/>
  <c r="AO223" i="5"/>
  <c r="AL223" i="5"/>
  <c r="AG223" i="5"/>
  <c r="AC223" i="5"/>
  <c r="AB223" i="5"/>
  <c r="AA223" i="5"/>
  <c r="X223" i="5"/>
  <c r="Z223" i="5" s="1"/>
  <c r="W223" i="5"/>
  <c r="T223" i="5"/>
  <c r="S223" i="5"/>
  <c r="R223" i="5"/>
  <c r="P223" i="5"/>
  <c r="O223" i="5"/>
  <c r="N223" i="5"/>
  <c r="M223" i="5"/>
  <c r="L223" i="5"/>
  <c r="K223" i="5"/>
  <c r="E223" i="5"/>
  <c r="Q223" i="5" s="1"/>
  <c r="BB222" i="5"/>
  <c r="AY222" i="5"/>
  <c r="AW222" i="5"/>
  <c r="AV222" i="5"/>
  <c r="AS222" i="5" s="1"/>
  <c r="AO222" i="5"/>
  <c r="AL222" i="5"/>
  <c r="AG222" i="5"/>
  <c r="AC222" i="5"/>
  <c r="AB222" i="5"/>
  <c r="AA222" i="5"/>
  <c r="X222" i="5"/>
  <c r="Z222" i="5" s="1"/>
  <c r="W222" i="5"/>
  <c r="T222" i="5"/>
  <c r="S222" i="5"/>
  <c r="R222" i="5"/>
  <c r="Q222" i="5"/>
  <c r="P222" i="5"/>
  <c r="U222" i="5" s="1"/>
  <c r="O222" i="5"/>
  <c r="N222" i="5"/>
  <c r="M222" i="5"/>
  <c r="L222" i="5"/>
  <c r="K222" i="5"/>
  <c r="E222" i="5"/>
  <c r="BB221" i="5"/>
  <c r="AY221" i="5"/>
  <c r="AW221" i="5"/>
  <c r="AX221" i="5" s="1"/>
  <c r="AV221" i="5"/>
  <c r="AS221" i="5" s="1"/>
  <c r="AO221" i="5"/>
  <c r="AL221" i="5"/>
  <c r="AG221" i="5"/>
  <c r="AC221" i="5"/>
  <c r="AB221" i="5"/>
  <c r="AA221" i="5"/>
  <c r="X221" i="5"/>
  <c r="Z221" i="5" s="1"/>
  <c r="W221" i="5"/>
  <c r="U221" i="5"/>
  <c r="T221" i="5"/>
  <c r="S221" i="5"/>
  <c r="R221" i="5"/>
  <c r="P221" i="5"/>
  <c r="O221" i="5"/>
  <c r="N221" i="5"/>
  <c r="M221" i="5"/>
  <c r="L221" i="5"/>
  <c r="K221" i="5"/>
  <c r="E221" i="5"/>
  <c r="Q221" i="5" s="1"/>
  <c r="BB220" i="5"/>
  <c r="AY220" i="5"/>
  <c r="AW220" i="5"/>
  <c r="AV220" i="5"/>
  <c r="AS220" i="5" s="1"/>
  <c r="AO220" i="5"/>
  <c r="AL220" i="5"/>
  <c r="AG220" i="5"/>
  <c r="AC220" i="5"/>
  <c r="AB220" i="5"/>
  <c r="AA220" i="5"/>
  <c r="X220" i="5"/>
  <c r="W220" i="5"/>
  <c r="T220" i="5"/>
  <c r="S220" i="5"/>
  <c r="R220" i="5"/>
  <c r="P220" i="5"/>
  <c r="U220" i="5" s="1"/>
  <c r="O220" i="5"/>
  <c r="N220" i="5"/>
  <c r="M220" i="5"/>
  <c r="L220" i="5"/>
  <c r="K220" i="5"/>
  <c r="E220" i="5"/>
  <c r="Q220" i="5" s="1"/>
  <c r="BB219" i="5"/>
  <c r="AY219" i="5"/>
  <c r="AW219" i="5"/>
  <c r="AV219" i="5"/>
  <c r="AS219" i="5" s="1"/>
  <c r="AO219" i="5"/>
  <c r="AL219" i="5"/>
  <c r="AG219" i="5"/>
  <c r="AC219" i="5"/>
  <c r="AB219" i="5"/>
  <c r="AA219" i="5"/>
  <c r="Z219" i="5"/>
  <c r="X219" i="5"/>
  <c r="Y219" i="5" s="1"/>
  <c r="W219" i="5"/>
  <c r="T219" i="5"/>
  <c r="S219" i="5"/>
  <c r="R219" i="5"/>
  <c r="P219" i="5"/>
  <c r="U219" i="5" s="1"/>
  <c r="O219" i="5"/>
  <c r="N219" i="5"/>
  <c r="M219" i="5"/>
  <c r="L219" i="5"/>
  <c r="K219" i="5"/>
  <c r="E219" i="5"/>
  <c r="Q219" i="5" s="1"/>
  <c r="BB218" i="5"/>
  <c r="AY218" i="5"/>
  <c r="AW218" i="5"/>
  <c r="AV218" i="5"/>
  <c r="AX218" i="5" s="1"/>
  <c r="AO218" i="5"/>
  <c r="AL218" i="5"/>
  <c r="AG218" i="5"/>
  <c r="AC218" i="5"/>
  <c r="AB218" i="5"/>
  <c r="AA218" i="5"/>
  <c r="X218" i="5"/>
  <c r="Z218" i="5" s="1"/>
  <c r="W218" i="5"/>
  <c r="T218" i="5"/>
  <c r="S218" i="5"/>
  <c r="R218" i="5"/>
  <c r="P218" i="5"/>
  <c r="U218" i="5" s="1"/>
  <c r="O218" i="5"/>
  <c r="N218" i="5"/>
  <c r="M218" i="5"/>
  <c r="L218" i="5"/>
  <c r="K218" i="5"/>
  <c r="E218" i="5"/>
  <c r="Q218" i="5" s="1"/>
  <c r="BB217" i="5"/>
  <c r="AY217" i="5"/>
  <c r="AW217" i="5"/>
  <c r="AV217" i="5"/>
  <c r="AS217" i="5" s="1"/>
  <c r="AO217" i="5"/>
  <c r="AL217" i="5"/>
  <c r="AG217" i="5"/>
  <c r="AC217" i="5"/>
  <c r="AB217" i="5"/>
  <c r="AA217" i="5"/>
  <c r="X217" i="5"/>
  <c r="Z217" i="5" s="1"/>
  <c r="W217" i="5"/>
  <c r="T217" i="5"/>
  <c r="S217" i="5"/>
  <c r="R217" i="5"/>
  <c r="P217" i="5"/>
  <c r="O217" i="5"/>
  <c r="N217" i="5"/>
  <c r="M217" i="5"/>
  <c r="L217" i="5"/>
  <c r="K217" i="5"/>
  <c r="E217" i="5"/>
  <c r="Q217" i="5" s="1"/>
  <c r="BB216" i="5"/>
  <c r="AY216" i="5"/>
  <c r="AW216" i="5"/>
  <c r="AV216" i="5"/>
  <c r="AS216" i="5"/>
  <c r="AO216" i="5"/>
  <c r="AL216" i="5"/>
  <c r="AG216" i="5"/>
  <c r="AC216" i="5"/>
  <c r="AB216" i="5"/>
  <c r="AA216" i="5"/>
  <c r="X216" i="5"/>
  <c r="Z216" i="5" s="1"/>
  <c r="W216" i="5"/>
  <c r="T216" i="5"/>
  <c r="S216" i="5"/>
  <c r="R216" i="5"/>
  <c r="P216" i="5"/>
  <c r="O216" i="5"/>
  <c r="N216" i="5"/>
  <c r="U216" i="5" s="1"/>
  <c r="M216" i="5"/>
  <c r="L216" i="5"/>
  <c r="K216" i="5"/>
  <c r="E216" i="5"/>
  <c r="Q216" i="5" s="1"/>
  <c r="BB215" i="5"/>
  <c r="AY215" i="5"/>
  <c r="AW215" i="5"/>
  <c r="AV215" i="5"/>
  <c r="AS215" i="5" s="1"/>
  <c r="AO215" i="5"/>
  <c r="AL215" i="5"/>
  <c r="AG215" i="5"/>
  <c r="AC215" i="5"/>
  <c r="AB215" i="5"/>
  <c r="AA215" i="5"/>
  <c r="X215" i="5"/>
  <c r="Z215" i="5" s="1"/>
  <c r="W215" i="5"/>
  <c r="T215" i="5"/>
  <c r="S215" i="5"/>
  <c r="R215" i="5"/>
  <c r="P215" i="5"/>
  <c r="O215" i="5"/>
  <c r="N215" i="5"/>
  <c r="M215" i="5"/>
  <c r="L215" i="5"/>
  <c r="K215" i="5"/>
  <c r="E215" i="5"/>
  <c r="Q215" i="5" s="1"/>
  <c r="BB214" i="5"/>
  <c r="AY214" i="5"/>
  <c r="AW214" i="5"/>
  <c r="AX214" i="5" s="1"/>
  <c r="AV214" i="5"/>
  <c r="AS214" i="5" s="1"/>
  <c r="AO214" i="5"/>
  <c r="AL214" i="5"/>
  <c r="AG214" i="5"/>
  <c r="AC214" i="5"/>
  <c r="AB214" i="5"/>
  <c r="AA214" i="5"/>
  <c r="X214" i="5"/>
  <c r="Z214" i="5" s="1"/>
  <c r="W214" i="5"/>
  <c r="T214" i="5"/>
  <c r="S214" i="5"/>
  <c r="R214" i="5"/>
  <c r="Q214" i="5"/>
  <c r="P214" i="5"/>
  <c r="U214" i="5" s="1"/>
  <c r="O214" i="5"/>
  <c r="N214" i="5"/>
  <c r="M214" i="5"/>
  <c r="L214" i="5"/>
  <c r="K214" i="5"/>
  <c r="E214" i="5"/>
  <c r="BB213" i="5"/>
  <c r="AY213" i="5"/>
  <c r="AW213" i="5"/>
  <c r="AV213" i="5"/>
  <c r="AX213" i="5" s="1"/>
  <c r="AS213" i="5"/>
  <c r="AO213" i="5"/>
  <c r="AL213" i="5"/>
  <c r="AG213" i="5"/>
  <c r="AC213" i="5"/>
  <c r="AB213" i="5"/>
  <c r="AA213" i="5"/>
  <c r="X213" i="5"/>
  <c r="Y213" i="5" s="1"/>
  <c r="W213" i="5"/>
  <c r="T213" i="5"/>
  <c r="S213" i="5"/>
  <c r="R213" i="5"/>
  <c r="P213" i="5"/>
  <c r="O213" i="5"/>
  <c r="N213" i="5"/>
  <c r="U213" i="5" s="1"/>
  <c r="M213" i="5"/>
  <c r="L213" i="5"/>
  <c r="K213" i="5"/>
  <c r="E213" i="5"/>
  <c r="Q213" i="5" s="1"/>
  <c r="BB212" i="5"/>
  <c r="AY212" i="5"/>
  <c r="AW212" i="5"/>
  <c r="AX212" i="5" s="1"/>
  <c r="AV212" i="5"/>
  <c r="AS212" i="5" s="1"/>
  <c r="AO212" i="5"/>
  <c r="AL212" i="5"/>
  <c r="AG212" i="5"/>
  <c r="AC212" i="5"/>
  <c r="AB212" i="5"/>
  <c r="AA212" i="5"/>
  <c r="X212" i="5"/>
  <c r="Y212" i="5" s="1"/>
  <c r="W212" i="5"/>
  <c r="T212" i="5"/>
  <c r="S212" i="5"/>
  <c r="R212" i="5"/>
  <c r="P212" i="5"/>
  <c r="U212" i="5" s="1"/>
  <c r="O212" i="5"/>
  <c r="N212" i="5"/>
  <c r="M212" i="5"/>
  <c r="L212" i="5"/>
  <c r="K212" i="5"/>
  <c r="E212" i="5"/>
  <c r="Q212" i="5" s="1"/>
  <c r="BB211" i="5"/>
  <c r="AY211" i="5"/>
  <c r="AW211" i="5"/>
  <c r="AV211" i="5"/>
  <c r="AS211" i="5" s="1"/>
  <c r="AO211" i="5"/>
  <c r="AL211" i="5"/>
  <c r="AG211" i="5"/>
  <c r="AC211" i="5"/>
  <c r="AB211" i="5"/>
  <c r="AA211" i="5"/>
  <c r="X211" i="5"/>
  <c r="Z211" i="5" s="1"/>
  <c r="W211" i="5"/>
  <c r="U211" i="5"/>
  <c r="T211" i="5"/>
  <c r="S211" i="5"/>
  <c r="R211" i="5"/>
  <c r="P211" i="5"/>
  <c r="O211" i="5"/>
  <c r="N211" i="5"/>
  <c r="M211" i="5"/>
  <c r="L211" i="5"/>
  <c r="K211" i="5"/>
  <c r="E211" i="5"/>
  <c r="Q211" i="5" s="1"/>
  <c r="BB210" i="5"/>
  <c r="AY210" i="5"/>
  <c r="AW210" i="5"/>
  <c r="AV210" i="5"/>
  <c r="AX210" i="5" s="1"/>
  <c r="AS210" i="5"/>
  <c r="AO210" i="5"/>
  <c r="AL210" i="5"/>
  <c r="AG210" i="5"/>
  <c r="AC210" i="5"/>
  <c r="AB210" i="5"/>
  <c r="AA210" i="5"/>
  <c r="X210" i="5"/>
  <c r="Z210" i="5" s="1"/>
  <c r="W210" i="5"/>
  <c r="T210" i="5"/>
  <c r="S210" i="5"/>
  <c r="R210" i="5"/>
  <c r="P210" i="5"/>
  <c r="U210" i="5" s="1"/>
  <c r="O210" i="5"/>
  <c r="N210" i="5"/>
  <c r="M210" i="5"/>
  <c r="L210" i="5"/>
  <c r="K210" i="5"/>
  <c r="E210" i="5"/>
  <c r="Q210" i="5" s="1"/>
  <c r="BB209" i="5"/>
  <c r="AY209" i="5"/>
  <c r="AW209" i="5"/>
  <c r="AV209" i="5"/>
  <c r="AS209" i="5"/>
  <c r="AO209" i="5"/>
  <c r="AL209" i="5"/>
  <c r="AG209" i="5"/>
  <c r="AC209" i="5"/>
  <c r="AB209" i="5"/>
  <c r="AA209" i="5"/>
  <c r="X209" i="5"/>
  <c r="Z209" i="5" s="1"/>
  <c r="W209" i="5"/>
  <c r="T209" i="5"/>
  <c r="S209" i="5"/>
  <c r="R209" i="5"/>
  <c r="P209" i="5"/>
  <c r="O209" i="5"/>
  <c r="N209" i="5"/>
  <c r="U209" i="5" s="1"/>
  <c r="M209" i="5"/>
  <c r="L209" i="5"/>
  <c r="K209" i="5"/>
  <c r="E209" i="5"/>
  <c r="Q209" i="5" s="1"/>
  <c r="BB208" i="5"/>
  <c r="AY208" i="5"/>
  <c r="AW208" i="5"/>
  <c r="AV208" i="5"/>
  <c r="AS208" i="5" s="1"/>
  <c r="AO208" i="5"/>
  <c r="AL208" i="5"/>
  <c r="AG208" i="5"/>
  <c r="AC208" i="5"/>
  <c r="AB208" i="5"/>
  <c r="AA208" i="5"/>
  <c r="Z208" i="5"/>
  <c r="X208" i="5"/>
  <c r="Y208" i="5" s="1"/>
  <c r="W208" i="5"/>
  <c r="T208" i="5"/>
  <c r="S208" i="5"/>
  <c r="R208" i="5"/>
  <c r="P208" i="5"/>
  <c r="O208" i="5"/>
  <c r="N208" i="5"/>
  <c r="M208" i="5"/>
  <c r="L208" i="5"/>
  <c r="K208" i="5"/>
  <c r="E208" i="5"/>
  <c r="Q208" i="5" s="1"/>
  <c r="BB207" i="5"/>
  <c r="AY207" i="5"/>
  <c r="AW207" i="5"/>
  <c r="AV207" i="5"/>
  <c r="AX207" i="5" s="1"/>
  <c r="AO207" i="5"/>
  <c r="AL207" i="5"/>
  <c r="AG207" i="5"/>
  <c r="AC207" i="5"/>
  <c r="AB207" i="5"/>
  <c r="AA207" i="5"/>
  <c r="X207" i="5"/>
  <c r="Z207" i="5" s="1"/>
  <c r="W207" i="5"/>
  <c r="T207" i="5"/>
  <c r="S207" i="5"/>
  <c r="R207" i="5"/>
  <c r="P207" i="5"/>
  <c r="O207" i="5"/>
  <c r="N207" i="5"/>
  <c r="U207" i="5" s="1"/>
  <c r="M207" i="5"/>
  <c r="L207" i="5"/>
  <c r="K207" i="5"/>
  <c r="E207" i="5"/>
  <c r="Q207" i="5" s="1"/>
  <c r="BB206" i="5"/>
  <c r="AY206" i="5"/>
  <c r="AW206" i="5"/>
  <c r="AV206" i="5"/>
  <c r="AS206" i="5" s="1"/>
  <c r="AO206" i="5"/>
  <c r="AL206" i="5"/>
  <c r="AG206" i="5"/>
  <c r="AC206" i="5"/>
  <c r="AB206" i="5"/>
  <c r="AA206" i="5"/>
  <c r="X206" i="5"/>
  <c r="Z206" i="5" s="1"/>
  <c r="W206" i="5"/>
  <c r="T206" i="5"/>
  <c r="S206" i="5"/>
  <c r="R206" i="5"/>
  <c r="P206" i="5"/>
  <c r="O206" i="5"/>
  <c r="N206" i="5"/>
  <c r="M206" i="5"/>
  <c r="L206" i="5"/>
  <c r="K206" i="5"/>
  <c r="E206" i="5"/>
  <c r="Q206" i="5" s="1"/>
  <c r="BB205" i="5"/>
  <c r="AY205" i="5"/>
  <c r="AW205" i="5"/>
  <c r="AV205" i="5"/>
  <c r="AS205" i="5"/>
  <c r="AO205" i="5"/>
  <c r="AL205" i="5"/>
  <c r="AG205" i="5"/>
  <c r="AC205" i="5"/>
  <c r="AB205" i="5"/>
  <c r="AA205" i="5"/>
  <c r="X205" i="5"/>
  <c r="Z205" i="5" s="1"/>
  <c r="W205" i="5"/>
  <c r="T205" i="5"/>
  <c r="S205" i="5"/>
  <c r="R205" i="5"/>
  <c r="P205" i="5"/>
  <c r="O205" i="5"/>
  <c r="N205" i="5"/>
  <c r="U205" i="5" s="1"/>
  <c r="M205" i="5"/>
  <c r="L205" i="5"/>
  <c r="K205" i="5"/>
  <c r="E205" i="5"/>
  <c r="Q205" i="5" s="1"/>
  <c r="BB204" i="5"/>
  <c r="AY204" i="5"/>
  <c r="AW204" i="5"/>
  <c r="AX204" i="5" s="1"/>
  <c r="AV204" i="5"/>
  <c r="AS204" i="5" s="1"/>
  <c r="AO204" i="5"/>
  <c r="AL204" i="5"/>
  <c r="AG204" i="5"/>
  <c r="AC204" i="5"/>
  <c r="AB204" i="5"/>
  <c r="AA204" i="5"/>
  <c r="X204" i="5"/>
  <c r="Z204" i="5" s="1"/>
  <c r="W204" i="5"/>
  <c r="T204" i="5"/>
  <c r="S204" i="5"/>
  <c r="R204" i="5"/>
  <c r="Q204" i="5"/>
  <c r="P204" i="5"/>
  <c r="O204" i="5"/>
  <c r="N204" i="5"/>
  <c r="M204" i="5"/>
  <c r="L204" i="5"/>
  <c r="K204" i="5"/>
  <c r="E204" i="5"/>
  <c r="BB203" i="5"/>
  <c r="AY203" i="5"/>
  <c r="AW203" i="5"/>
  <c r="AX203" i="5" s="1"/>
  <c r="AV203" i="5"/>
  <c r="AS203" i="5" s="1"/>
  <c r="AO203" i="5"/>
  <c r="AL203" i="5"/>
  <c r="AG203" i="5"/>
  <c r="AC203" i="5"/>
  <c r="AB203" i="5"/>
  <c r="AA203" i="5"/>
  <c r="X203" i="5"/>
  <c r="Z203" i="5" s="1"/>
  <c r="W203" i="5"/>
  <c r="T203" i="5"/>
  <c r="S203" i="5"/>
  <c r="R203" i="5"/>
  <c r="Q203" i="5"/>
  <c r="P203" i="5"/>
  <c r="O203" i="5"/>
  <c r="N203" i="5"/>
  <c r="M203" i="5"/>
  <c r="L203" i="5"/>
  <c r="K203" i="5"/>
  <c r="E203" i="5"/>
  <c r="BB202" i="5"/>
  <c r="AY202" i="5"/>
  <c r="AW202" i="5"/>
  <c r="AV202" i="5"/>
  <c r="AS202" i="5"/>
  <c r="AO202" i="5"/>
  <c r="AL202" i="5"/>
  <c r="AG202" i="5"/>
  <c r="AC202" i="5"/>
  <c r="AB202" i="5"/>
  <c r="AA202" i="5"/>
  <c r="X202" i="5"/>
  <c r="Y202" i="5" s="1"/>
  <c r="W202" i="5"/>
  <c r="T202" i="5"/>
  <c r="S202" i="5"/>
  <c r="R202" i="5"/>
  <c r="P202" i="5"/>
  <c r="O202" i="5"/>
  <c r="N202" i="5"/>
  <c r="M202" i="5"/>
  <c r="L202" i="5"/>
  <c r="K202" i="5"/>
  <c r="E202" i="5"/>
  <c r="Q202" i="5" s="1"/>
  <c r="BB201" i="5"/>
  <c r="AY201" i="5"/>
  <c r="AW201" i="5"/>
  <c r="AV201" i="5"/>
  <c r="AS201" i="5"/>
  <c r="AO201" i="5"/>
  <c r="AL201" i="5"/>
  <c r="AG201" i="5"/>
  <c r="AC201" i="5"/>
  <c r="AB201" i="5"/>
  <c r="AA201" i="5"/>
  <c r="X201" i="5"/>
  <c r="Z201" i="5" s="1"/>
  <c r="W201" i="5"/>
  <c r="T201" i="5"/>
  <c r="S201" i="5"/>
  <c r="R201" i="5"/>
  <c r="P201" i="5"/>
  <c r="O201" i="5"/>
  <c r="N201" i="5"/>
  <c r="M201" i="5"/>
  <c r="L201" i="5"/>
  <c r="K201" i="5"/>
  <c r="E201" i="5"/>
  <c r="Q201" i="5" s="1"/>
  <c r="BB200" i="5"/>
  <c r="AY200" i="5"/>
  <c r="AW200" i="5"/>
  <c r="AV200" i="5"/>
  <c r="AS200" i="5" s="1"/>
  <c r="AO200" i="5"/>
  <c r="AL200" i="5"/>
  <c r="AG200" i="5"/>
  <c r="AC200" i="5"/>
  <c r="AB200" i="5"/>
  <c r="AA200" i="5"/>
  <c r="X200" i="5"/>
  <c r="Z200" i="5" s="1"/>
  <c r="W200" i="5"/>
  <c r="T200" i="5"/>
  <c r="S200" i="5"/>
  <c r="R200" i="5"/>
  <c r="Q200" i="5"/>
  <c r="P200" i="5"/>
  <c r="O200" i="5"/>
  <c r="N200" i="5"/>
  <c r="M200" i="5"/>
  <c r="L200" i="5"/>
  <c r="K200" i="5"/>
  <c r="E200" i="5"/>
  <c r="BB199" i="5"/>
  <c r="AY199" i="5"/>
  <c r="AW199" i="5"/>
  <c r="AX199" i="5" s="1"/>
  <c r="AV199" i="5"/>
  <c r="AS199" i="5"/>
  <c r="AO199" i="5"/>
  <c r="AL199" i="5"/>
  <c r="AG199" i="5"/>
  <c r="AC199" i="5"/>
  <c r="AB199" i="5"/>
  <c r="AA199" i="5"/>
  <c r="X199" i="5"/>
  <c r="Z199" i="5" s="1"/>
  <c r="W199" i="5"/>
  <c r="T199" i="5"/>
  <c r="S199" i="5"/>
  <c r="R199" i="5"/>
  <c r="P199" i="5"/>
  <c r="U199" i="5" s="1"/>
  <c r="O199" i="5"/>
  <c r="N199" i="5"/>
  <c r="M199" i="5"/>
  <c r="L199" i="5"/>
  <c r="K199" i="5"/>
  <c r="E199" i="5"/>
  <c r="Q199" i="5" s="1"/>
  <c r="BB198" i="5"/>
  <c r="AY198" i="5"/>
  <c r="AW198" i="5"/>
  <c r="AV198" i="5"/>
  <c r="AS198" i="5"/>
  <c r="AO198" i="5"/>
  <c r="AL198" i="5"/>
  <c r="AG198" i="5"/>
  <c r="AC198" i="5"/>
  <c r="AB198" i="5"/>
  <c r="AA198" i="5"/>
  <c r="Y198" i="5"/>
  <c r="X198" i="5"/>
  <c r="Z198" i="5" s="1"/>
  <c r="W198" i="5"/>
  <c r="U198" i="5"/>
  <c r="T198" i="5"/>
  <c r="S198" i="5"/>
  <c r="R198" i="5"/>
  <c r="P198" i="5"/>
  <c r="O198" i="5"/>
  <c r="N198" i="5"/>
  <c r="M198" i="5"/>
  <c r="L198" i="5"/>
  <c r="K198" i="5"/>
  <c r="E198" i="5"/>
  <c r="Q198" i="5" s="1"/>
  <c r="BB197" i="5"/>
  <c r="AY197" i="5"/>
  <c r="AW197" i="5"/>
  <c r="AV197" i="5"/>
  <c r="AS197" i="5" s="1"/>
  <c r="AO197" i="5"/>
  <c r="AL197" i="5"/>
  <c r="AG197" i="5"/>
  <c r="AC197" i="5"/>
  <c r="AB197" i="5"/>
  <c r="AA197" i="5"/>
  <c r="X197" i="5"/>
  <c r="Y197" i="5" s="1"/>
  <c r="W197" i="5"/>
  <c r="T197" i="5"/>
  <c r="S197" i="5"/>
  <c r="R197" i="5"/>
  <c r="P197" i="5"/>
  <c r="O197" i="5"/>
  <c r="N197" i="5"/>
  <c r="M197" i="5"/>
  <c r="L197" i="5"/>
  <c r="K197" i="5"/>
  <c r="E197" i="5"/>
  <c r="Q197" i="5" s="1"/>
  <c r="BB196" i="5"/>
  <c r="AY196" i="5"/>
  <c r="AW196" i="5"/>
  <c r="AV196" i="5"/>
  <c r="AS196" i="5" s="1"/>
  <c r="AO196" i="5"/>
  <c r="AL196" i="5"/>
  <c r="AG196" i="5"/>
  <c r="AC196" i="5"/>
  <c r="AB196" i="5"/>
  <c r="AA196" i="5"/>
  <c r="X196" i="5"/>
  <c r="Z196" i="5" s="1"/>
  <c r="W196" i="5"/>
  <c r="T196" i="5"/>
  <c r="S196" i="5"/>
  <c r="R196" i="5"/>
  <c r="P196" i="5"/>
  <c r="U196" i="5" s="1"/>
  <c r="O196" i="5"/>
  <c r="N196" i="5"/>
  <c r="M196" i="5"/>
  <c r="L196" i="5"/>
  <c r="K196" i="5"/>
  <c r="E196" i="5"/>
  <c r="Q196" i="5" s="1"/>
  <c r="BB195" i="5"/>
  <c r="AY195" i="5"/>
  <c r="AW195" i="5"/>
  <c r="AV195" i="5"/>
  <c r="AS195" i="5" s="1"/>
  <c r="AO195" i="5"/>
  <c r="AL195" i="5"/>
  <c r="AG195" i="5"/>
  <c r="AC195" i="5"/>
  <c r="AB195" i="5"/>
  <c r="AA195" i="5"/>
  <c r="X195" i="5"/>
  <c r="Z195" i="5" s="1"/>
  <c r="W195" i="5"/>
  <c r="T195" i="5"/>
  <c r="S195" i="5"/>
  <c r="R195" i="5"/>
  <c r="P195" i="5"/>
  <c r="O195" i="5"/>
  <c r="N195" i="5"/>
  <c r="M195" i="5"/>
  <c r="L195" i="5"/>
  <c r="K195" i="5"/>
  <c r="E195" i="5"/>
  <c r="Q195" i="5" s="1"/>
  <c r="BB194" i="5"/>
  <c r="AY194" i="5"/>
  <c r="AW194" i="5"/>
  <c r="AV194" i="5"/>
  <c r="AS194" i="5" s="1"/>
  <c r="AO194" i="5"/>
  <c r="AL194" i="5"/>
  <c r="AG194" i="5"/>
  <c r="AC194" i="5"/>
  <c r="AB194" i="5"/>
  <c r="AA194" i="5"/>
  <c r="X194" i="5"/>
  <c r="Z194" i="5" s="1"/>
  <c r="W194" i="5"/>
  <c r="T194" i="5"/>
  <c r="S194" i="5"/>
  <c r="R194" i="5"/>
  <c r="P194" i="5"/>
  <c r="O194" i="5"/>
  <c r="N194" i="5"/>
  <c r="U194" i="5" s="1"/>
  <c r="M194" i="5"/>
  <c r="L194" i="5"/>
  <c r="K194" i="5"/>
  <c r="E194" i="5"/>
  <c r="Q194" i="5" s="1"/>
  <c r="BB193" i="5"/>
  <c r="AY193" i="5"/>
  <c r="AX193" i="5"/>
  <c r="AW193" i="5"/>
  <c r="AV193" i="5"/>
  <c r="AS193" i="5"/>
  <c r="AO193" i="5"/>
  <c r="AL193" i="5"/>
  <c r="AG193" i="5"/>
  <c r="AC193" i="5"/>
  <c r="AB193" i="5"/>
  <c r="AA193" i="5"/>
  <c r="X193" i="5"/>
  <c r="Z193" i="5" s="1"/>
  <c r="W193" i="5"/>
  <c r="T193" i="5"/>
  <c r="S193" i="5"/>
  <c r="R193" i="5"/>
  <c r="Q193" i="5"/>
  <c r="P193" i="5"/>
  <c r="O193" i="5"/>
  <c r="N193" i="5"/>
  <c r="M193" i="5"/>
  <c r="L193" i="5"/>
  <c r="K193" i="5"/>
  <c r="E193" i="5"/>
  <c r="BB192" i="5"/>
  <c r="AY192" i="5"/>
  <c r="AX192" i="5"/>
  <c r="AW192" i="5"/>
  <c r="AV192" i="5"/>
  <c r="AS192" i="5" s="1"/>
  <c r="AO192" i="5"/>
  <c r="AL192" i="5"/>
  <c r="AG192" i="5"/>
  <c r="AC192" i="5"/>
  <c r="AB192" i="5"/>
  <c r="AA192" i="5"/>
  <c r="X192" i="5"/>
  <c r="Z192" i="5" s="1"/>
  <c r="W192" i="5"/>
  <c r="T192" i="5"/>
  <c r="S192" i="5"/>
  <c r="R192" i="5"/>
  <c r="Q192" i="5"/>
  <c r="P192" i="5"/>
  <c r="U192" i="5" s="1"/>
  <c r="O192" i="5"/>
  <c r="N192" i="5"/>
  <c r="M192" i="5"/>
  <c r="L192" i="5"/>
  <c r="K192" i="5"/>
  <c r="E192" i="5"/>
  <c r="BB191" i="5"/>
  <c r="AY191" i="5"/>
  <c r="AW191" i="5"/>
  <c r="AV191" i="5"/>
  <c r="AX191" i="5" s="1"/>
  <c r="AS191" i="5"/>
  <c r="AO191" i="5"/>
  <c r="AL191" i="5"/>
  <c r="AG191" i="5"/>
  <c r="AC191" i="5"/>
  <c r="AB191" i="5"/>
  <c r="AA191" i="5"/>
  <c r="X191" i="5"/>
  <c r="Y191" i="5" s="1"/>
  <c r="W191" i="5"/>
  <c r="T191" i="5"/>
  <c r="S191" i="5"/>
  <c r="R191" i="5"/>
  <c r="P191" i="5"/>
  <c r="O191" i="5"/>
  <c r="N191" i="5"/>
  <c r="M191" i="5"/>
  <c r="L191" i="5"/>
  <c r="K191" i="5"/>
  <c r="E191" i="5"/>
  <c r="Q191" i="5" s="1"/>
  <c r="BB190" i="5"/>
  <c r="AY190" i="5"/>
  <c r="AW190" i="5"/>
  <c r="AX190" i="5" s="1"/>
  <c r="AV190" i="5"/>
  <c r="AS190" i="5" s="1"/>
  <c r="AO190" i="5"/>
  <c r="AL190" i="5"/>
  <c r="AG190" i="5"/>
  <c r="AC190" i="5"/>
  <c r="AB190" i="5"/>
  <c r="AA190" i="5"/>
  <c r="X190" i="5"/>
  <c r="W190" i="5"/>
  <c r="T190" i="5"/>
  <c r="S190" i="5"/>
  <c r="R190" i="5"/>
  <c r="P190" i="5"/>
  <c r="O190" i="5"/>
  <c r="N190" i="5"/>
  <c r="M190" i="5"/>
  <c r="L190" i="5"/>
  <c r="K190" i="5"/>
  <c r="E190" i="5"/>
  <c r="Q190" i="5" s="1"/>
  <c r="BB189" i="5"/>
  <c r="AY189" i="5"/>
  <c r="AW189" i="5"/>
  <c r="AV189" i="5"/>
  <c r="AS189" i="5"/>
  <c r="AO189" i="5"/>
  <c r="AL189" i="5"/>
  <c r="AG189" i="5"/>
  <c r="AC189" i="5"/>
  <c r="AB189" i="5"/>
  <c r="AA189" i="5"/>
  <c r="X189" i="5"/>
  <c r="Z189" i="5" s="1"/>
  <c r="W189" i="5"/>
  <c r="T189" i="5"/>
  <c r="S189" i="5"/>
  <c r="R189" i="5"/>
  <c r="Q189" i="5"/>
  <c r="P189" i="5"/>
  <c r="U189" i="5" s="1"/>
  <c r="O189" i="5"/>
  <c r="N189" i="5"/>
  <c r="M189" i="5"/>
  <c r="L189" i="5"/>
  <c r="K189" i="5"/>
  <c r="E189" i="5"/>
  <c r="BB188" i="5"/>
  <c r="AY188" i="5"/>
  <c r="AW188" i="5"/>
  <c r="AX188" i="5" s="1"/>
  <c r="AV188" i="5"/>
  <c r="AS188" i="5"/>
  <c r="AO188" i="5"/>
  <c r="AL188" i="5"/>
  <c r="AG188" i="5"/>
  <c r="AC188" i="5"/>
  <c r="AB188" i="5"/>
  <c r="AA188" i="5"/>
  <c r="Z188" i="5"/>
  <c r="X188" i="5"/>
  <c r="Y188" i="5" s="1"/>
  <c r="W188" i="5"/>
  <c r="U188" i="5"/>
  <c r="T188" i="5"/>
  <c r="S188" i="5"/>
  <c r="R188" i="5"/>
  <c r="P188" i="5"/>
  <c r="O188" i="5"/>
  <c r="N188" i="5"/>
  <c r="M188" i="5"/>
  <c r="L188" i="5"/>
  <c r="K188" i="5"/>
  <c r="E188" i="5"/>
  <c r="Q188" i="5" s="1"/>
  <c r="BB187" i="5"/>
  <c r="AY187" i="5"/>
  <c r="AW187" i="5"/>
  <c r="AV187" i="5"/>
  <c r="AS187" i="5"/>
  <c r="AO187" i="5"/>
  <c r="AL187" i="5"/>
  <c r="AG187" i="5"/>
  <c r="AC187" i="5"/>
  <c r="AB187" i="5"/>
  <c r="AA187" i="5"/>
  <c r="Y187" i="5"/>
  <c r="X187" i="5"/>
  <c r="Z187" i="5" s="1"/>
  <c r="W187" i="5"/>
  <c r="T187" i="5"/>
  <c r="S187" i="5"/>
  <c r="R187" i="5"/>
  <c r="P187" i="5"/>
  <c r="U187" i="5" s="1"/>
  <c r="O187" i="5"/>
  <c r="N187" i="5"/>
  <c r="M187" i="5"/>
  <c r="L187" i="5"/>
  <c r="K187" i="5"/>
  <c r="E187" i="5"/>
  <c r="Q187" i="5" s="1"/>
  <c r="BB186" i="5"/>
  <c r="AY186" i="5"/>
  <c r="AW186" i="5"/>
  <c r="AX186" i="5" s="1"/>
  <c r="AV186" i="5"/>
  <c r="AS186" i="5" s="1"/>
  <c r="AO186" i="5"/>
  <c r="AL186" i="5"/>
  <c r="AG186" i="5"/>
  <c r="AC186" i="5"/>
  <c r="AB186" i="5"/>
  <c r="AA186" i="5"/>
  <c r="X186" i="5"/>
  <c r="Y186" i="5" s="1"/>
  <c r="T186" i="5"/>
  <c r="S186" i="5"/>
  <c r="R186" i="5"/>
  <c r="P186" i="5"/>
  <c r="O186" i="5"/>
  <c r="N186" i="5"/>
  <c r="M186" i="5"/>
  <c r="L186" i="5"/>
  <c r="K186" i="5"/>
  <c r="E186" i="5"/>
  <c r="Q186" i="5" s="1"/>
  <c r="BB185" i="5"/>
  <c r="AY185" i="5"/>
  <c r="AX185" i="5"/>
  <c r="AW185" i="5"/>
  <c r="AV185" i="5"/>
  <c r="AS185" i="5"/>
  <c r="AO185" i="5"/>
  <c r="AL185" i="5"/>
  <c r="AG185" i="5"/>
  <c r="AC185" i="5"/>
  <c r="AB185" i="5"/>
  <c r="AA185" i="5"/>
  <c r="X185" i="5"/>
  <c r="W185" i="5"/>
  <c r="T185" i="5"/>
  <c r="S185" i="5"/>
  <c r="R185" i="5"/>
  <c r="P185" i="5"/>
  <c r="O185" i="5"/>
  <c r="N185" i="5"/>
  <c r="M185" i="5"/>
  <c r="L185" i="5"/>
  <c r="K185" i="5"/>
  <c r="E185" i="5"/>
  <c r="Q185" i="5" s="1"/>
  <c r="BB184" i="5"/>
  <c r="AY184" i="5"/>
  <c r="AW184" i="5"/>
  <c r="AX184" i="5" s="1"/>
  <c r="AV184" i="5"/>
  <c r="AS184" i="5"/>
  <c r="AO184" i="5"/>
  <c r="AL184" i="5"/>
  <c r="AG184" i="5"/>
  <c r="AC184" i="5"/>
  <c r="AB184" i="5"/>
  <c r="AA184" i="5"/>
  <c r="X184" i="5"/>
  <c r="Z184" i="5" s="1"/>
  <c r="W184" i="5"/>
  <c r="T184" i="5"/>
  <c r="S184" i="5"/>
  <c r="R184" i="5"/>
  <c r="P184" i="5"/>
  <c r="O184" i="5"/>
  <c r="N184" i="5"/>
  <c r="M184" i="5"/>
  <c r="L184" i="5"/>
  <c r="K184" i="5"/>
  <c r="E184" i="5"/>
  <c r="Q184" i="5" s="1"/>
  <c r="BB183" i="5"/>
  <c r="AY183" i="5"/>
  <c r="AW183" i="5"/>
  <c r="AV183" i="5"/>
  <c r="AX183" i="5" s="1"/>
  <c r="AS183" i="5"/>
  <c r="AO183" i="5"/>
  <c r="AL183" i="5"/>
  <c r="AG183" i="5"/>
  <c r="AC183" i="5"/>
  <c r="AB183" i="5"/>
  <c r="AA183" i="5"/>
  <c r="X183" i="5"/>
  <c r="Y183" i="5" s="1"/>
  <c r="W183" i="5"/>
  <c r="T183" i="5"/>
  <c r="S183" i="5"/>
  <c r="R183" i="5"/>
  <c r="P183" i="5"/>
  <c r="O183" i="5"/>
  <c r="N183" i="5"/>
  <c r="M183" i="5"/>
  <c r="L183" i="5"/>
  <c r="K183" i="5"/>
  <c r="E183" i="5"/>
  <c r="Q183" i="5" s="1"/>
  <c r="BB182" i="5"/>
  <c r="AY182" i="5"/>
  <c r="AW182" i="5"/>
  <c r="AX182" i="5" s="1"/>
  <c r="AV182" i="5"/>
  <c r="AS182" i="5" s="1"/>
  <c r="AO182" i="5"/>
  <c r="AL182" i="5"/>
  <c r="AG182" i="5"/>
  <c r="AC182" i="5"/>
  <c r="AB182" i="5"/>
  <c r="AA182" i="5"/>
  <c r="X182" i="5"/>
  <c r="Z182" i="5" s="1"/>
  <c r="W182" i="5"/>
  <c r="T182" i="5"/>
  <c r="S182" i="5"/>
  <c r="R182" i="5"/>
  <c r="Q182" i="5"/>
  <c r="P182" i="5"/>
  <c r="O182" i="5"/>
  <c r="N182" i="5"/>
  <c r="M182" i="5"/>
  <c r="L182" i="5"/>
  <c r="K182" i="5"/>
  <c r="E182" i="5"/>
  <c r="BB181" i="5"/>
  <c r="AY181" i="5"/>
  <c r="AW181" i="5"/>
  <c r="AV181" i="5"/>
  <c r="AS181" i="5" s="1"/>
  <c r="AO181" i="5"/>
  <c r="AL181" i="5"/>
  <c r="AG181" i="5"/>
  <c r="AC181" i="5"/>
  <c r="AB181" i="5"/>
  <c r="AA181" i="5"/>
  <c r="X181" i="5"/>
  <c r="Z181" i="5" s="1"/>
  <c r="U181" i="5"/>
  <c r="T181" i="5"/>
  <c r="S181" i="5"/>
  <c r="R181" i="5"/>
  <c r="P181" i="5"/>
  <c r="O181" i="5"/>
  <c r="N181" i="5"/>
  <c r="M181" i="5"/>
  <c r="L181" i="5"/>
  <c r="K181" i="5"/>
  <c r="E181" i="5"/>
  <c r="Q181" i="5" s="1"/>
  <c r="BB180" i="5"/>
  <c r="AY180" i="5"/>
  <c r="AW180" i="5"/>
  <c r="AX180" i="5" s="1"/>
  <c r="AV180" i="5"/>
  <c r="AS180" i="5" s="1"/>
  <c r="AO180" i="5"/>
  <c r="AL180" i="5"/>
  <c r="AG180" i="5"/>
  <c r="AC180" i="5"/>
  <c r="AB180" i="5"/>
  <c r="AA180" i="5"/>
  <c r="X180" i="5"/>
  <c r="Z180" i="5" s="1"/>
  <c r="W180" i="5"/>
  <c r="T180" i="5"/>
  <c r="S180" i="5"/>
  <c r="R180" i="5"/>
  <c r="Q180" i="5"/>
  <c r="P180" i="5"/>
  <c r="U180" i="5" s="1"/>
  <c r="O180" i="5"/>
  <c r="N180" i="5"/>
  <c r="M180" i="5"/>
  <c r="L180" i="5"/>
  <c r="K180" i="5"/>
  <c r="E180" i="5"/>
  <c r="BB179" i="5"/>
  <c r="AY179" i="5"/>
  <c r="AW179" i="5"/>
  <c r="AX179" i="5" s="1"/>
  <c r="AV179" i="5"/>
  <c r="AS179" i="5"/>
  <c r="AO179" i="5"/>
  <c r="AL179" i="5"/>
  <c r="AG179" i="5"/>
  <c r="AC179" i="5"/>
  <c r="AB179" i="5"/>
  <c r="AA179" i="5"/>
  <c r="X179" i="5"/>
  <c r="Z179" i="5" s="1"/>
  <c r="W179" i="5"/>
  <c r="T179" i="5"/>
  <c r="S179" i="5"/>
  <c r="R179" i="5"/>
  <c r="P179" i="5"/>
  <c r="O179" i="5"/>
  <c r="N179" i="5"/>
  <c r="U179" i="5" s="1"/>
  <c r="M179" i="5"/>
  <c r="L179" i="5"/>
  <c r="K179" i="5"/>
  <c r="E179" i="5"/>
  <c r="Q179" i="5" s="1"/>
  <c r="BB178" i="5"/>
  <c r="AY178" i="5"/>
  <c r="AW178" i="5"/>
  <c r="AX178" i="5" s="1"/>
  <c r="AV178" i="5"/>
  <c r="AS178" i="5"/>
  <c r="AO178" i="5"/>
  <c r="AL178" i="5"/>
  <c r="AG178" i="5"/>
  <c r="AC178" i="5"/>
  <c r="AB178" i="5"/>
  <c r="AA178" i="5"/>
  <c r="X178" i="5"/>
  <c r="Z178" i="5" s="1"/>
  <c r="W178" i="5"/>
  <c r="T178" i="5"/>
  <c r="S178" i="5"/>
  <c r="R178" i="5"/>
  <c r="P178" i="5"/>
  <c r="O178" i="5"/>
  <c r="N178" i="5"/>
  <c r="M178" i="5"/>
  <c r="L178" i="5"/>
  <c r="K178" i="5"/>
  <c r="E178" i="5"/>
  <c r="Q178" i="5" s="1"/>
  <c r="BB177" i="5"/>
  <c r="AY177" i="5"/>
  <c r="AW177" i="5"/>
  <c r="AX177" i="5" s="1"/>
  <c r="AV177" i="5"/>
  <c r="AS177" i="5" s="1"/>
  <c r="AO177" i="5"/>
  <c r="AL177" i="5"/>
  <c r="AG177" i="5"/>
  <c r="AC177" i="5"/>
  <c r="AB177" i="5"/>
  <c r="AA177" i="5"/>
  <c r="X177" i="5"/>
  <c r="Z177" i="5" s="1"/>
  <c r="W177" i="5"/>
  <c r="T177" i="5"/>
  <c r="S177" i="5"/>
  <c r="R177" i="5"/>
  <c r="P177" i="5"/>
  <c r="O177" i="5"/>
  <c r="N177" i="5"/>
  <c r="U177" i="5" s="1"/>
  <c r="M177" i="5"/>
  <c r="L177" i="5"/>
  <c r="K177" i="5"/>
  <c r="E177" i="5"/>
  <c r="Q177" i="5" s="1"/>
  <c r="BB176" i="5"/>
  <c r="AY176" i="5"/>
  <c r="AW176" i="5"/>
  <c r="AV176" i="5"/>
  <c r="AX176" i="5" s="1"/>
  <c r="AS176" i="5"/>
  <c r="AO176" i="5"/>
  <c r="AL176" i="5"/>
  <c r="AG176" i="5"/>
  <c r="AC176" i="5"/>
  <c r="AB176" i="5"/>
  <c r="AA176" i="5"/>
  <c r="Z176" i="5"/>
  <c r="X176" i="5"/>
  <c r="Y176" i="5" s="1"/>
  <c r="W176" i="5"/>
  <c r="T176" i="5"/>
  <c r="S176" i="5"/>
  <c r="R176" i="5"/>
  <c r="P176" i="5"/>
  <c r="O176" i="5"/>
  <c r="N176" i="5"/>
  <c r="U176" i="5" s="1"/>
  <c r="M176" i="5"/>
  <c r="L176" i="5"/>
  <c r="K176" i="5"/>
  <c r="E176" i="5"/>
  <c r="Q176" i="5" s="1"/>
  <c r="BB175" i="5"/>
  <c r="AY175" i="5"/>
  <c r="AW175" i="5"/>
  <c r="AX175" i="5" s="1"/>
  <c r="AV175" i="5"/>
  <c r="AS175" i="5"/>
  <c r="AO175" i="5"/>
  <c r="AL175" i="5"/>
  <c r="AG175" i="5"/>
  <c r="AC175" i="5"/>
  <c r="AB175" i="5"/>
  <c r="AA175" i="5"/>
  <c r="X175" i="5"/>
  <c r="Z175" i="5" s="1"/>
  <c r="W175" i="5"/>
  <c r="T175" i="5"/>
  <c r="S175" i="5"/>
  <c r="R175" i="5"/>
  <c r="P175" i="5"/>
  <c r="O175" i="5"/>
  <c r="N175" i="5"/>
  <c r="M175" i="5"/>
  <c r="L175" i="5"/>
  <c r="K175" i="5"/>
  <c r="E175" i="5"/>
  <c r="Q175" i="5" s="1"/>
  <c r="BB174" i="5"/>
  <c r="AY174" i="5"/>
  <c r="AW174" i="5"/>
  <c r="AX174" i="5" s="1"/>
  <c r="AV174" i="5"/>
  <c r="AS174" i="5"/>
  <c r="AO174" i="5"/>
  <c r="AL174" i="5"/>
  <c r="AG174" i="5"/>
  <c r="AC174" i="5"/>
  <c r="AB174" i="5"/>
  <c r="AA174" i="5"/>
  <c r="X174" i="5"/>
  <c r="Z174" i="5" s="1"/>
  <c r="W174" i="5"/>
  <c r="T174" i="5"/>
  <c r="S174" i="5"/>
  <c r="R174" i="5"/>
  <c r="Q174" i="5"/>
  <c r="P174" i="5"/>
  <c r="O174" i="5"/>
  <c r="N174" i="5"/>
  <c r="M174" i="5"/>
  <c r="L174" i="5"/>
  <c r="K174" i="5"/>
  <c r="E174" i="5"/>
  <c r="BB173" i="5"/>
  <c r="AY173" i="5"/>
  <c r="AW173" i="5"/>
  <c r="AX173" i="5" s="1"/>
  <c r="AV173" i="5"/>
  <c r="AS173" i="5" s="1"/>
  <c r="AO173" i="5"/>
  <c r="AL173" i="5"/>
  <c r="AG173" i="5"/>
  <c r="AC173" i="5"/>
  <c r="AB173" i="5"/>
  <c r="AA173" i="5"/>
  <c r="X173" i="5"/>
  <c r="Z173" i="5" s="1"/>
  <c r="W173" i="5"/>
  <c r="T173" i="5"/>
  <c r="S173" i="5"/>
  <c r="R173" i="5"/>
  <c r="P173" i="5"/>
  <c r="U173" i="5" s="1"/>
  <c r="O173" i="5"/>
  <c r="N173" i="5"/>
  <c r="M173" i="5"/>
  <c r="L173" i="5"/>
  <c r="K173" i="5"/>
  <c r="E173" i="5"/>
  <c r="Q173" i="5" s="1"/>
  <c r="BB172" i="5"/>
  <c r="AY172" i="5"/>
  <c r="AW172" i="5"/>
  <c r="AV172" i="5"/>
  <c r="AS172" i="5" s="1"/>
  <c r="AO172" i="5"/>
  <c r="AL172" i="5"/>
  <c r="AG172" i="5"/>
  <c r="AC172" i="5"/>
  <c r="AB172" i="5"/>
  <c r="AA172" i="5"/>
  <c r="X172" i="5"/>
  <c r="Z172" i="5" s="1"/>
  <c r="W172" i="5"/>
  <c r="U172" i="5"/>
  <c r="T172" i="5"/>
  <c r="S172" i="5"/>
  <c r="R172" i="5"/>
  <c r="P172" i="5"/>
  <c r="O172" i="5"/>
  <c r="N172" i="5"/>
  <c r="M172" i="5"/>
  <c r="L172" i="5"/>
  <c r="K172" i="5"/>
  <c r="E172" i="5"/>
  <c r="Q172" i="5" s="1"/>
  <c r="BB171" i="5"/>
  <c r="AY171" i="5"/>
  <c r="AW171" i="5"/>
  <c r="AV171" i="5"/>
  <c r="AS171" i="5" s="1"/>
  <c r="AO171" i="5"/>
  <c r="AL171" i="5"/>
  <c r="AG171" i="5"/>
  <c r="AC171" i="5"/>
  <c r="AB171" i="5"/>
  <c r="AA171" i="5"/>
  <c r="X171" i="5"/>
  <c r="Y171" i="5" s="1"/>
  <c r="W171" i="5"/>
  <c r="T171" i="5"/>
  <c r="S171" i="5"/>
  <c r="R171" i="5"/>
  <c r="Q171" i="5"/>
  <c r="P171" i="5"/>
  <c r="U171" i="5" s="1"/>
  <c r="O171" i="5"/>
  <c r="N171" i="5"/>
  <c r="M171" i="5"/>
  <c r="L171" i="5"/>
  <c r="K171" i="5"/>
  <c r="E171" i="5"/>
  <c r="BB170" i="5"/>
  <c r="AY170" i="5"/>
  <c r="AW170" i="5"/>
  <c r="AV170" i="5"/>
  <c r="AS170" i="5" s="1"/>
  <c r="AO170" i="5"/>
  <c r="AL170" i="5"/>
  <c r="AG170" i="5"/>
  <c r="AC170" i="5"/>
  <c r="AB170" i="5"/>
  <c r="AA170" i="5"/>
  <c r="X170" i="5"/>
  <c r="Z170" i="5" s="1"/>
  <c r="W170" i="5"/>
  <c r="U170" i="5"/>
  <c r="T170" i="5"/>
  <c r="S170" i="5"/>
  <c r="R170" i="5"/>
  <c r="P170" i="5"/>
  <c r="O170" i="5"/>
  <c r="N170" i="5"/>
  <c r="M170" i="5"/>
  <c r="L170" i="5"/>
  <c r="K170" i="5"/>
  <c r="E170" i="5"/>
  <c r="Q170" i="5" s="1"/>
  <c r="BB169" i="5"/>
  <c r="AY169" i="5"/>
  <c r="AW169" i="5"/>
  <c r="AV169" i="5"/>
  <c r="AS169" i="5" s="1"/>
  <c r="AO169" i="5"/>
  <c r="AL169" i="5"/>
  <c r="AG169" i="5"/>
  <c r="AC169" i="5"/>
  <c r="AB169" i="5"/>
  <c r="AA169" i="5"/>
  <c r="X169" i="5"/>
  <c r="Z169" i="5" s="1"/>
  <c r="W169" i="5"/>
  <c r="T169" i="5"/>
  <c r="S169" i="5"/>
  <c r="R169" i="5"/>
  <c r="P169" i="5"/>
  <c r="U169" i="5" s="1"/>
  <c r="O169" i="5"/>
  <c r="N169" i="5"/>
  <c r="M169" i="5"/>
  <c r="L169" i="5"/>
  <c r="K169" i="5"/>
  <c r="E169" i="5"/>
  <c r="Q169" i="5" s="1"/>
  <c r="BB168" i="5"/>
  <c r="AY168" i="5"/>
  <c r="AW168" i="5"/>
  <c r="AV168" i="5"/>
  <c r="AS168" i="5"/>
  <c r="AO168" i="5"/>
  <c r="AL168" i="5"/>
  <c r="AG168" i="5"/>
  <c r="AC168" i="5"/>
  <c r="AB168" i="5"/>
  <c r="AA168" i="5"/>
  <c r="X168" i="5"/>
  <c r="Z168" i="5" s="1"/>
  <c r="W168" i="5"/>
  <c r="T168" i="5"/>
  <c r="S168" i="5"/>
  <c r="R168" i="5"/>
  <c r="P168" i="5"/>
  <c r="O168" i="5"/>
  <c r="N168" i="5"/>
  <c r="M168" i="5"/>
  <c r="L168" i="5"/>
  <c r="K168" i="5"/>
  <c r="E168" i="5"/>
  <c r="Q168" i="5" s="1"/>
  <c r="BB167" i="5"/>
  <c r="AY167" i="5"/>
  <c r="AW167" i="5"/>
  <c r="AX167" i="5" s="1"/>
  <c r="AV167" i="5"/>
  <c r="AS167" i="5"/>
  <c r="AO167" i="5"/>
  <c r="AL167" i="5"/>
  <c r="AG167" i="5"/>
  <c r="AC167" i="5"/>
  <c r="AB167" i="5"/>
  <c r="AA167" i="5"/>
  <c r="X167" i="5"/>
  <c r="Z167" i="5" s="1"/>
  <c r="W167" i="5"/>
  <c r="T167" i="5"/>
  <c r="S167" i="5"/>
  <c r="R167" i="5"/>
  <c r="P167" i="5"/>
  <c r="O167" i="5"/>
  <c r="N167" i="5"/>
  <c r="M167" i="5"/>
  <c r="L167" i="5"/>
  <c r="K167" i="5"/>
  <c r="E167" i="5"/>
  <c r="Q167" i="5" s="1"/>
  <c r="BB166" i="5"/>
  <c r="AY166" i="5"/>
  <c r="AW166" i="5"/>
  <c r="AV166" i="5"/>
  <c r="AS166" i="5" s="1"/>
  <c r="AO166" i="5"/>
  <c r="AL166" i="5"/>
  <c r="AG166" i="5"/>
  <c r="AC166" i="5"/>
  <c r="AB166" i="5"/>
  <c r="AA166" i="5"/>
  <c r="X166" i="5"/>
  <c r="Z166" i="5" s="1"/>
  <c r="W166" i="5"/>
  <c r="T166" i="5"/>
  <c r="S166" i="5"/>
  <c r="R166" i="5"/>
  <c r="P166" i="5"/>
  <c r="U166" i="5" s="1"/>
  <c r="O166" i="5"/>
  <c r="N166" i="5"/>
  <c r="M166" i="5"/>
  <c r="L166" i="5"/>
  <c r="K166" i="5"/>
  <c r="E166" i="5"/>
  <c r="Q166" i="5" s="1"/>
  <c r="BB165" i="5"/>
  <c r="AY165" i="5"/>
  <c r="AW165" i="5"/>
  <c r="AV165" i="5"/>
  <c r="AS165" i="5"/>
  <c r="AO165" i="5"/>
  <c r="AL165" i="5"/>
  <c r="AG165" i="5"/>
  <c r="AC165" i="5"/>
  <c r="AB165" i="5"/>
  <c r="AA165" i="5"/>
  <c r="X165" i="5"/>
  <c r="Y165" i="5" s="1"/>
  <c r="W165" i="5"/>
  <c r="T165" i="5"/>
  <c r="S165" i="5"/>
  <c r="R165" i="5"/>
  <c r="P165" i="5"/>
  <c r="O165" i="5"/>
  <c r="N165" i="5"/>
  <c r="U165" i="5" s="1"/>
  <c r="M165" i="5"/>
  <c r="L165" i="5"/>
  <c r="K165" i="5"/>
  <c r="E165" i="5"/>
  <c r="Q165" i="5" s="1"/>
  <c r="BB164" i="5"/>
  <c r="AY164" i="5"/>
  <c r="AW164" i="5"/>
  <c r="AV164" i="5"/>
  <c r="AS164" i="5" s="1"/>
  <c r="AO164" i="5"/>
  <c r="AL164" i="5"/>
  <c r="AG164" i="5"/>
  <c r="AC164" i="5"/>
  <c r="AB164" i="5"/>
  <c r="AA164" i="5"/>
  <c r="X164" i="5"/>
  <c r="Z164" i="5" s="1"/>
  <c r="W164" i="5"/>
  <c r="T164" i="5"/>
  <c r="S164" i="5"/>
  <c r="R164" i="5"/>
  <c r="P164" i="5"/>
  <c r="O164" i="5"/>
  <c r="N164" i="5"/>
  <c r="M164" i="5"/>
  <c r="L164" i="5"/>
  <c r="K164" i="5"/>
  <c r="E164" i="5"/>
  <c r="Q164" i="5" s="1"/>
  <c r="BB163" i="5"/>
  <c r="AY163" i="5"/>
  <c r="AW163" i="5"/>
  <c r="AV163" i="5"/>
  <c r="AS163" i="5" s="1"/>
  <c r="AO163" i="5"/>
  <c r="AL163" i="5"/>
  <c r="AG163" i="5"/>
  <c r="AC163" i="5"/>
  <c r="AB163" i="5"/>
  <c r="AA163" i="5"/>
  <c r="X163" i="5"/>
  <c r="Z163" i="5" s="1"/>
  <c r="W163" i="5"/>
  <c r="T163" i="5"/>
  <c r="S163" i="5"/>
  <c r="R163" i="5"/>
  <c r="Q163" i="5"/>
  <c r="P163" i="5"/>
  <c r="U163" i="5" s="1"/>
  <c r="O163" i="5"/>
  <c r="N163" i="5"/>
  <c r="M163" i="5"/>
  <c r="L163" i="5"/>
  <c r="K163" i="5"/>
  <c r="E163" i="5"/>
  <c r="BB162" i="5"/>
  <c r="AY162" i="5"/>
  <c r="AW162" i="5"/>
  <c r="AX162" i="5" s="1"/>
  <c r="AV162" i="5"/>
  <c r="AS162" i="5"/>
  <c r="AO162" i="5"/>
  <c r="AL162" i="5"/>
  <c r="AG162" i="5"/>
  <c r="AC162" i="5"/>
  <c r="AB162" i="5"/>
  <c r="AA162" i="5"/>
  <c r="X162" i="5"/>
  <c r="Y162" i="5" s="1"/>
  <c r="W162" i="5"/>
  <c r="U162" i="5"/>
  <c r="T162" i="5"/>
  <c r="S162" i="5"/>
  <c r="R162" i="5"/>
  <c r="P162" i="5"/>
  <c r="O162" i="5"/>
  <c r="N162" i="5"/>
  <c r="M162" i="5"/>
  <c r="L162" i="5"/>
  <c r="K162" i="5"/>
  <c r="E162" i="5"/>
  <c r="Q162" i="5" s="1"/>
  <c r="BB161" i="5"/>
  <c r="AY161" i="5"/>
  <c r="AW161" i="5"/>
  <c r="AV161" i="5"/>
  <c r="AS161" i="5"/>
  <c r="AO161" i="5"/>
  <c r="AL161" i="5"/>
  <c r="AG161" i="5"/>
  <c r="AC161" i="5"/>
  <c r="AB161" i="5"/>
  <c r="AA161" i="5"/>
  <c r="Y161" i="5"/>
  <c r="X161" i="5"/>
  <c r="Z161" i="5" s="1"/>
  <c r="W161" i="5"/>
  <c r="U161" i="5"/>
  <c r="T161" i="5"/>
  <c r="S161" i="5"/>
  <c r="R161" i="5"/>
  <c r="P161" i="5"/>
  <c r="O161" i="5"/>
  <c r="N161" i="5"/>
  <c r="M161" i="5"/>
  <c r="L161" i="5"/>
  <c r="K161" i="5"/>
  <c r="E161" i="5"/>
  <c r="Q161" i="5" s="1"/>
  <c r="BB160" i="5"/>
  <c r="AY160" i="5"/>
  <c r="AW160" i="5"/>
  <c r="AV160" i="5"/>
  <c r="AS160" i="5" s="1"/>
  <c r="AO160" i="5"/>
  <c r="AL160" i="5"/>
  <c r="AG160" i="5"/>
  <c r="AC160" i="5"/>
  <c r="AB160" i="5"/>
  <c r="AA160" i="5"/>
  <c r="X160" i="5"/>
  <c r="Y160" i="5" s="1"/>
  <c r="W160" i="5"/>
  <c r="T160" i="5"/>
  <c r="S160" i="5"/>
  <c r="R160" i="5"/>
  <c r="P160" i="5"/>
  <c r="O160" i="5"/>
  <c r="N160" i="5"/>
  <c r="M160" i="5"/>
  <c r="L160" i="5"/>
  <c r="K160" i="5"/>
  <c r="E160" i="5"/>
  <c r="Q160" i="5" s="1"/>
  <c r="BB159" i="5"/>
  <c r="AY159" i="5"/>
  <c r="AW159" i="5"/>
  <c r="AV159" i="5"/>
  <c r="AS159" i="5" s="1"/>
  <c r="AO159" i="5"/>
  <c r="AL159" i="5"/>
  <c r="AG159" i="5"/>
  <c r="AC159" i="5"/>
  <c r="AB159" i="5"/>
  <c r="AA159" i="5"/>
  <c r="X159" i="5"/>
  <c r="Z159" i="5" s="1"/>
  <c r="W159" i="5"/>
  <c r="T159" i="5"/>
  <c r="S159" i="5"/>
  <c r="R159" i="5"/>
  <c r="P159" i="5"/>
  <c r="O159" i="5"/>
  <c r="N159" i="5"/>
  <c r="U159" i="5" s="1"/>
  <c r="M159" i="5"/>
  <c r="L159" i="5"/>
  <c r="K159" i="5"/>
  <c r="E159" i="5"/>
  <c r="Q159" i="5" s="1"/>
  <c r="BB158" i="5"/>
  <c r="AY158" i="5"/>
  <c r="AW158" i="5"/>
  <c r="AV158" i="5"/>
  <c r="AS158" i="5" s="1"/>
  <c r="AO158" i="5"/>
  <c r="AL158" i="5"/>
  <c r="AG158" i="5"/>
  <c r="AC158" i="5"/>
  <c r="AB158" i="5"/>
  <c r="AA158" i="5"/>
  <c r="X158" i="5"/>
  <c r="Z158" i="5" s="1"/>
  <c r="W158" i="5"/>
  <c r="T158" i="5"/>
  <c r="S158" i="5"/>
  <c r="R158" i="5"/>
  <c r="P158" i="5"/>
  <c r="O158" i="5"/>
  <c r="N158" i="5"/>
  <c r="M158" i="5"/>
  <c r="L158" i="5"/>
  <c r="K158" i="5"/>
  <c r="E158" i="5"/>
  <c r="Q158" i="5" s="1"/>
  <c r="BB157" i="5"/>
  <c r="AY157" i="5"/>
  <c r="AW157" i="5"/>
  <c r="AV157" i="5"/>
  <c r="AS157" i="5" s="1"/>
  <c r="AO157" i="5"/>
  <c r="AL157" i="5"/>
  <c r="AG157" i="5"/>
  <c r="AC157" i="5"/>
  <c r="AB157" i="5"/>
  <c r="AA157" i="5"/>
  <c r="X157" i="5"/>
  <c r="Z157" i="5" s="1"/>
  <c r="W157" i="5"/>
  <c r="T157" i="5"/>
  <c r="S157" i="5"/>
  <c r="R157" i="5"/>
  <c r="P157" i="5"/>
  <c r="O157" i="5"/>
  <c r="N157" i="5"/>
  <c r="U157" i="5" s="1"/>
  <c r="M157" i="5"/>
  <c r="L157" i="5"/>
  <c r="K157" i="5"/>
  <c r="E157" i="5"/>
  <c r="Q157" i="5" s="1"/>
  <c r="BB156" i="5"/>
  <c r="AY156" i="5"/>
  <c r="AX156" i="5"/>
  <c r="AW156" i="5"/>
  <c r="AV156" i="5"/>
  <c r="AS156" i="5"/>
  <c r="AO156" i="5"/>
  <c r="AL156" i="5"/>
  <c r="AG156" i="5"/>
  <c r="AC156" i="5"/>
  <c r="AB156" i="5"/>
  <c r="AA156" i="5"/>
  <c r="X156" i="5"/>
  <c r="Z156" i="5" s="1"/>
  <c r="W156" i="5"/>
  <c r="T156" i="5"/>
  <c r="S156" i="5"/>
  <c r="R156" i="5"/>
  <c r="P156" i="5"/>
  <c r="O156" i="5"/>
  <c r="N156" i="5"/>
  <c r="M156" i="5"/>
  <c r="L156" i="5"/>
  <c r="K156" i="5"/>
  <c r="E156" i="5"/>
  <c r="Q156" i="5" s="1"/>
  <c r="BB155" i="5"/>
  <c r="AY155" i="5"/>
  <c r="AX155" i="5"/>
  <c r="AW155" i="5"/>
  <c r="AV155" i="5"/>
  <c r="AS155" i="5" s="1"/>
  <c r="AO155" i="5"/>
  <c r="AL155" i="5"/>
  <c r="AG155" i="5"/>
  <c r="AC155" i="5"/>
  <c r="AB155" i="5"/>
  <c r="AA155" i="5"/>
  <c r="X155" i="5"/>
  <c r="Z155" i="5" s="1"/>
  <c r="W155" i="5"/>
  <c r="T155" i="5"/>
  <c r="S155" i="5"/>
  <c r="R155" i="5"/>
  <c r="Q155" i="5"/>
  <c r="P155" i="5"/>
  <c r="O155" i="5"/>
  <c r="N155" i="5"/>
  <c r="M155" i="5"/>
  <c r="L155" i="5"/>
  <c r="K155" i="5"/>
  <c r="E155" i="5"/>
  <c r="BB154" i="5"/>
  <c r="AY154" i="5"/>
  <c r="AW154" i="5"/>
  <c r="AV154" i="5"/>
  <c r="AS154" i="5" s="1"/>
  <c r="AO154" i="5"/>
  <c r="AL154" i="5"/>
  <c r="AG154" i="5"/>
  <c r="AC154" i="5"/>
  <c r="AB154" i="5"/>
  <c r="AA154" i="5"/>
  <c r="X154" i="5"/>
  <c r="Y154" i="5" s="1"/>
  <c r="W154" i="5"/>
  <c r="T154" i="5"/>
  <c r="S154" i="5"/>
  <c r="R154" i="5"/>
  <c r="P154" i="5"/>
  <c r="O154" i="5"/>
  <c r="N154" i="5"/>
  <c r="M154" i="5"/>
  <c r="L154" i="5"/>
  <c r="K154" i="5"/>
  <c r="E154" i="5"/>
  <c r="Q154" i="5" s="1"/>
  <c r="BB153" i="5"/>
  <c r="AY153" i="5"/>
  <c r="AW153" i="5"/>
  <c r="AV153" i="5"/>
  <c r="AS153" i="5"/>
  <c r="AO153" i="5"/>
  <c r="AL153" i="5"/>
  <c r="AG153" i="5"/>
  <c r="AC153" i="5"/>
  <c r="AB153" i="5"/>
  <c r="AA153" i="5"/>
  <c r="X153" i="5"/>
  <c r="Y153" i="5" s="1"/>
  <c r="W153" i="5"/>
  <c r="T153" i="5"/>
  <c r="S153" i="5"/>
  <c r="R153" i="5"/>
  <c r="P153" i="5"/>
  <c r="O153" i="5"/>
  <c r="N153" i="5"/>
  <c r="M153" i="5"/>
  <c r="L153" i="5"/>
  <c r="K153" i="5"/>
  <c r="E153" i="5"/>
  <c r="Q153" i="5" s="1"/>
  <c r="BB152" i="5"/>
  <c r="AY152" i="5"/>
  <c r="AW152" i="5"/>
  <c r="AX152" i="5" s="1"/>
  <c r="AV152" i="5"/>
  <c r="AS152" i="5"/>
  <c r="AO152" i="5"/>
  <c r="AL152" i="5"/>
  <c r="AG152" i="5"/>
  <c r="AC152" i="5"/>
  <c r="AB152" i="5"/>
  <c r="AA152" i="5"/>
  <c r="X152" i="5"/>
  <c r="Z152" i="5" s="1"/>
  <c r="T152" i="5"/>
  <c r="S152" i="5"/>
  <c r="R152" i="5"/>
  <c r="Q152" i="5"/>
  <c r="P152" i="5"/>
  <c r="U152" i="5" s="1"/>
  <c r="O152" i="5"/>
  <c r="N152" i="5"/>
  <c r="M152" i="5"/>
  <c r="L152" i="5"/>
  <c r="K152" i="5"/>
  <c r="E152" i="5"/>
  <c r="BB151" i="5"/>
  <c r="AY151" i="5"/>
  <c r="AW151" i="5"/>
  <c r="AX151" i="5" s="1"/>
  <c r="AV151" i="5"/>
  <c r="AS151" i="5"/>
  <c r="AO151" i="5"/>
  <c r="AL151" i="5"/>
  <c r="AG151" i="5"/>
  <c r="AC151" i="5"/>
  <c r="AB151" i="5"/>
  <c r="AA151" i="5"/>
  <c r="X151" i="5"/>
  <c r="Y151" i="5" s="1"/>
  <c r="T151" i="5"/>
  <c r="S151" i="5"/>
  <c r="R151" i="5"/>
  <c r="P151" i="5"/>
  <c r="U151" i="5" s="1"/>
  <c r="O151" i="5"/>
  <c r="N151" i="5"/>
  <c r="M151" i="5"/>
  <c r="L151" i="5"/>
  <c r="K151" i="5"/>
  <c r="E151" i="5"/>
  <c r="Q151" i="5" s="1"/>
  <c r="BB150" i="5"/>
  <c r="AY150" i="5"/>
  <c r="AW150" i="5"/>
  <c r="AV150" i="5"/>
  <c r="AX150" i="5" s="1"/>
  <c r="AS150" i="5"/>
  <c r="AO150" i="5"/>
  <c r="AL150" i="5"/>
  <c r="AG150" i="5"/>
  <c r="AC150" i="5"/>
  <c r="AB150" i="5"/>
  <c r="AA150" i="5"/>
  <c r="X150" i="5"/>
  <c r="Y150" i="5" s="1"/>
  <c r="W150" i="5"/>
  <c r="T150" i="5"/>
  <c r="S150" i="5"/>
  <c r="R150" i="5"/>
  <c r="P150" i="5"/>
  <c r="O150" i="5"/>
  <c r="N150" i="5"/>
  <c r="U150" i="5" s="1"/>
  <c r="M150" i="5"/>
  <c r="L150" i="5"/>
  <c r="K150" i="5"/>
  <c r="E150" i="5"/>
  <c r="Q150" i="5" s="1"/>
  <c r="BB149" i="5"/>
  <c r="AY149" i="5"/>
  <c r="AW149" i="5"/>
  <c r="AV149" i="5"/>
  <c r="AS149" i="5"/>
  <c r="AO149" i="5"/>
  <c r="AL149" i="5"/>
  <c r="AG149" i="5"/>
  <c r="AC149" i="5"/>
  <c r="AB149" i="5"/>
  <c r="AA149" i="5"/>
  <c r="X149" i="5"/>
  <c r="Z149" i="5" s="1"/>
  <c r="W149" i="5"/>
  <c r="T149" i="5"/>
  <c r="S149" i="5"/>
  <c r="R149" i="5"/>
  <c r="P149" i="5"/>
  <c r="O149" i="5"/>
  <c r="N149" i="5"/>
  <c r="M149" i="5"/>
  <c r="L149" i="5"/>
  <c r="K149" i="5"/>
  <c r="E149" i="5"/>
  <c r="Q149" i="5" s="1"/>
  <c r="BB148" i="5"/>
  <c r="AY148" i="5"/>
  <c r="AW148" i="5"/>
  <c r="AV148" i="5"/>
  <c r="AS148" i="5" s="1"/>
  <c r="AO148" i="5"/>
  <c r="AL148" i="5"/>
  <c r="AG148" i="5"/>
  <c r="AC148" i="5"/>
  <c r="AB148" i="5"/>
  <c r="AA148" i="5"/>
  <c r="X148" i="5"/>
  <c r="Z148" i="5" s="1"/>
  <c r="W148" i="5"/>
  <c r="T148" i="5"/>
  <c r="S148" i="5"/>
  <c r="R148" i="5"/>
  <c r="P148" i="5"/>
  <c r="O148" i="5"/>
  <c r="N148" i="5"/>
  <c r="M148" i="5"/>
  <c r="L148" i="5"/>
  <c r="K148" i="5"/>
  <c r="E148" i="5"/>
  <c r="Q148" i="5" s="1"/>
  <c r="BB147" i="5"/>
  <c r="AY147" i="5"/>
  <c r="AX147" i="5"/>
  <c r="AW147" i="5"/>
  <c r="AV147" i="5"/>
  <c r="AS147" i="5"/>
  <c r="AO147" i="5"/>
  <c r="AL147" i="5"/>
  <c r="AG147" i="5"/>
  <c r="AC147" i="5"/>
  <c r="AB147" i="5"/>
  <c r="AA147" i="5"/>
  <c r="X147" i="5"/>
  <c r="Z147" i="5" s="1"/>
  <c r="W147" i="5"/>
  <c r="T147" i="5"/>
  <c r="S147" i="5"/>
  <c r="R147" i="5"/>
  <c r="P147" i="5"/>
  <c r="U147" i="5" s="1"/>
  <c r="O147" i="5"/>
  <c r="N147" i="5"/>
  <c r="M147" i="5"/>
  <c r="L147" i="5"/>
  <c r="K147" i="5"/>
  <c r="E147" i="5"/>
  <c r="Q147" i="5" s="1"/>
  <c r="BB146" i="5"/>
  <c r="AY146" i="5"/>
  <c r="AW146" i="5"/>
  <c r="AV146" i="5"/>
  <c r="AS146" i="5" s="1"/>
  <c r="AO146" i="5"/>
  <c r="AL146" i="5"/>
  <c r="AG146" i="5"/>
  <c r="AC146" i="5"/>
  <c r="AB146" i="5"/>
  <c r="AA146" i="5"/>
  <c r="X146" i="5"/>
  <c r="Z146" i="5" s="1"/>
  <c r="W146" i="5"/>
  <c r="T146" i="5"/>
  <c r="S146" i="5"/>
  <c r="R146" i="5"/>
  <c r="P146" i="5"/>
  <c r="O146" i="5"/>
  <c r="N146" i="5"/>
  <c r="M146" i="5"/>
  <c r="L146" i="5"/>
  <c r="K146" i="5"/>
  <c r="E146" i="5"/>
  <c r="Q146" i="5" s="1"/>
  <c r="BB145" i="5"/>
  <c r="AY145" i="5"/>
  <c r="AW145" i="5"/>
  <c r="AX145" i="5" s="1"/>
  <c r="AV145" i="5"/>
  <c r="AS145" i="5" s="1"/>
  <c r="AO145" i="5"/>
  <c r="AL145" i="5"/>
  <c r="AG145" i="5"/>
  <c r="AC145" i="5"/>
  <c r="AB145" i="5"/>
  <c r="AA145" i="5"/>
  <c r="X145" i="5"/>
  <c r="Y145" i="5" s="1"/>
  <c r="W145" i="5"/>
  <c r="T145" i="5"/>
  <c r="S145" i="5"/>
  <c r="R145" i="5"/>
  <c r="Q145" i="5"/>
  <c r="P145" i="5"/>
  <c r="O145" i="5"/>
  <c r="N145" i="5"/>
  <c r="M145" i="5"/>
  <c r="L145" i="5"/>
  <c r="K145" i="5"/>
  <c r="E145" i="5"/>
  <c r="BB144" i="5"/>
  <c r="AY144" i="5"/>
  <c r="AW144" i="5"/>
  <c r="AV144" i="5"/>
  <c r="AS144" i="5" s="1"/>
  <c r="AO144" i="5"/>
  <c r="AL144" i="5"/>
  <c r="AG144" i="5"/>
  <c r="AC144" i="5"/>
  <c r="AB144" i="5"/>
  <c r="AA144" i="5"/>
  <c r="X144" i="5"/>
  <c r="Z144" i="5" s="1"/>
  <c r="W144" i="5"/>
  <c r="U144" i="5"/>
  <c r="T144" i="5"/>
  <c r="S144" i="5"/>
  <c r="R144" i="5"/>
  <c r="Q144" i="5"/>
  <c r="P144" i="5"/>
  <c r="O144" i="5"/>
  <c r="N144" i="5"/>
  <c r="M144" i="5"/>
  <c r="L144" i="5"/>
  <c r="K144" i="5"/>
  <c r="E144" i="5"/>
  <c r="BB143" i="5"/>
  <c r="AY143" i="5"/>
  <c r="AW143" i="5"/>
  <c r="AV143" i="5"/>
  <c r="AS143" i="5" s="1"/>
  <c r="AO143" i="5"/>
  <c r="AL143" i="5"/>
  <c r="AG143" i="5"/>
  <c r="AC143" i="5"/>
  <c r="AB143" i="5"/>
  <c r="AA143" i="5"/>
  <c r="X143" i="5"/>
  <c r="Y143" i="5" s="1"/>
  <c r="W143" i="5"/>
  <c r="T143" i="5"/>
  <c r="S143" i="5"/>
  <c r="R143" i="5"/>
  <c r="P143" i="5"/>
  <c r="U143" i="5" s="1"/>
  <c r="O143" i="5"/>
  <c r="N143" i="5"/>
  <c r="M143" i="5"/>
  <c r="L143" i="5"/>
  <c r="K143" i="5"/>
  <c r="E143" i="5"/>
  <c r="Q143" i="5" s="1"/>
  <c r="BB142" i="5"/>
  <c r="AY142" i="5"/>
  <c r="AW142" i="5"/>
  <c r="AX142" i="5" s="1"/>
  <c r="AV142" i="5"/>
  <c r="AS142" i="5"/>
  <c r="AO142" i="5"/>
  <c r="AL142" i="5"/>
  <c r="AG142" i="5"/>
  <c r="AC142" i="5"/>
  <c r="AB142" i="5"/>
  <c r="AA142" i="5"/>
  <c r="X142" i="5"/>
  <c r="Z142" i="5" s="1"/>
  <c r="W142" i="5"/>
  <c r="T142" i="5"/>
  <c r="S142" i="5"/>
  <c r="R142" i="5"/>
  <c r="P142" i="5"/>
  <c r="O142" i="5"/>
  <c r="N142" i="5"/>
  <c r="M142" i="5"/>
  <c r="L142" i="5"/>
  <c r="K142" i="5"/>
  <c r="E142" i="5"/>
  <c r="Q142" i="5" s="1"/>
  <c r="BB141" i="5"/>
  <c r="AY141" i="5"/>
  <c r="AW141" i="5"/>
  <c r="AX141" i="5" s="1"/>
  <c r="AV141" i="5"/>
  <c r="AS141" i="5"/>
  <c r="AO141" i="5"/>
  <c r="AL141" i="5"/>
  <c r="AG141" i="5"/>
  <c r="AC141" i="5"/>
  <c r="AB141" i="5"/>
  <c r="AA141" i="5"/>
  <c r="X141" i="5"/>
  <c r="Z141" i="5" s="1"/>
  <c r="W141" i="5"/>
  <c r="T141" i="5"/>
  <c r="S141" i="5"/>
  <c r="R141" i="5"/>
  <c r="P141" i="5"/>
  <c r="O141" i="5"/>
  <c r="N141" i="5"/>
  <c r="M141" i="5"/>
  <c r="L141" i="5"/>
  <c r="K141" i="5"/>
  <c r="E141" i="5"/>
  <c r="Q141" i="5" s="1"/>
  <c r="BB140" i="5"/>
  <c r="AY140" i="5"/>
  <c r="AW140" i="5"/>
  <c r="AX140" i="5" s="1"/>
  <c r="AV140" i="5"/>
  <c r="AS140" i="5" s="1"/>
  <c r="AO140" i="5"/>
  <c r="AL140" i="5"/>
  <c r="AG140" i="5"/>
  <c r="AC140" i="5"/>
  <c r="AB140" i="5"/>
  <c r="AA140" i="5"/>
  <c r="X140" i="5"/>
  <c r="Z140" i="5" s="1"/>
  <c r="T140" i="5"/>
  <c r="S140" i="5"/>
  <c r="R140" i="5"/>
  <c r="P140" i="5"/>
  <c r="U140" i="5" s="1"/>
  <c r="O140" i="5"/>
  <c r="N140" i="5"/>
  <c r="M140" i="5"/>
  <c r="L140" i="5"/>
  <c r="K140" i="5"/>
  <c r="E140" i="5"/>
  <c r="Q140" i="5" s="1"/>
  <c r="BB139" i="5"/>
  <c r="AY139" i="5"/>
  <c r="AW139" i="5"/>
  <c r="AV139" i="5"/>
  <c r="AS139" i="5"/>
  <c r="AO139" i="5"/>
  <c r="AL139" i="5"/>
  <c r="AG139" i="5"/>
  <c r="AC139" i="5"/>
  <c r="AB139" i="5"/>
  <c r="AA139" i="5"/>
  <c r="Z139" i="5"/>
  <c r="X139" i="5"/>
  <c r="Y139" i="5" s="1"/>
  <c r="W139" i="5"/>
  <c r="T139" i="5"/>
  <c r="S139" i="5"/>
  <c r="R139" i="5"/>
  <c r="P139" i="5"/>
  <c r="U139" i="5" s="1"/>
  <c r="O139" i="5"/>
  <c r="N139" i="5"/>
  <c r="M139" i="5"/>
  <c r="L139" i="5"/>
  <c r="K139" i="5"/>
  <c r="E139" i="5"/>
  <c r="Q139" i="5" s="1"/>
  <c r="BB138" i="5"/>
  <c r="AY138" i="5"/>
  <c r="AW138" i="5"/>
  <c r="AV138" i="5"/>
  <c r="AS138" i="5" s="1"/>
  <c r="AO138" i="5"/>
  <c r="AL138" i="5"/>
  <c r="AG138" i="5"/>
  <c r="AC138" i="5"/>
  <c r="AB138" i="5"/>
  <c r="AA138" i="5"/>
  <c r="Y138" i="5"/>
  <c r="X138" i="5"/>
  <c r="Z138" i="5" s="1"/>
  <c r="W138" i="5"/>
  <c r="T138" i="5"/>
  <c r="S138" i="5"/>
  <c r="R138" i="5"/>
  <c r="P138" i="5"/>
  <c r="O138" i="5"/>
  <c r="N138" i="5"/>
  <c r="M138" i="5"/>
  <c r="L138" i="5"/>
  <c r="K138" i="5"/>
  <c r="E138" i="5"/>
  <c r="Q138" i="5" s="1"/>
  <c r="BB137" i="5"/>
  <c r="AY137" i="5"/>
  <c r="AW137" i="5"/>
  <c r="AV137" i="5"/>
  <c r="AS137" i="5" s="1"/>
  <c r="AO137" i="5"/>
  <c r="AL137" i="5"/>
  <c r="AG137" i="5"/>
  <c r="AC137" i="5"/>
  <c r="AB137" i="5"/>
  <c r="AA137" i="5"/>
  <c r="Z137" i="5"/>
  <c r="X137" i="5"/>
  <c r="Y137" i="5" s="1"/>
  <c r="T137" i="5"/>
  <c r="S137" i="5"/>
  <c r="R137" i="5"/>
  <c r="P137" i="5"/>
  <c r="O137" i="5"/>
  <c r="N137" i="5"/>
  <c r="M137" i="5"/>
  <c r="L137" i="5"/>
  <c r="K137" i="5"/>
  <c r="E137" i="5"/>
  <c r="Q137" i="5" s="1"/>
  <c r="BB136" i="5"/>
  <c r="AY136" i="5"/>
  <c r="AW136" i="5"/>
  <c r="AX136" i="5" s="1"/>
  <c r="AV136" i="5"/>
  <c r="AS136" i="5" s="1"/>
  <c r="AO136" i="5"/>
  <c r="AL136" i="5"/>
  <c r="AG136" i="5"/>
  <c r="AC136" i="5"/>
  <c r="AB136" i="5"/>
  <c r="AA136" i="5"/>
  <c r="X136" i="5"/>
  <c r="Z136" i="5" s="1"/>
  <c r="W136" i="5"/>
  <c r="T136" i="5"/>
  <c r="S136" i="5"/>
  <c r="R136" i="5"/>
  <c r="Q136" i="5"/>
  <c r="P136" i="5"/>
  <c r="U136" i="5" s="1"/>
  <c r="O136" i="5"/>
  <c r="N136" i="5"/>
  <c r="M136" i="5"/>
  <c r="L136" i="5"/>
  <c r="K136" i="5"/>
  <c r="E136" i="5"/>
  <c r="BB135" i="5"/>
  <c r="AY135" i="5"/>
  <c r="AW135" i="5"/>
  <c r="AV135" i="5"/>
  <c r="AX135" i="5" s="1"/>
  <c r="AS135" i="5"/>
  <c r="AO135" i="5"/>
  <c r="AL135" i="5"/>
  <c r="AG135" i="5"/>
  <c r="AC135" i="5"/>
  <c r="AB135" i="5"/>
  <c r="AA135" i="5"/>
  <c r="X135" i="5"/>
  <c r="Y135" i="5" s="1"/>
  <c r="W135" i="5"/>
  <c r="T135" i="5"/>
  <c r="S135" i="5"/>
  <c r="R135" i="5"/>
  <c r="P135" i="5"/>
  <c r="O135" i="5"/>
  <c r="N135" i="5"/>
  <c r="U135" i="5" s="1"/>
  <c r="M135" i="5"/>
  <c r="L135" i="5"/>
  <c r="K135" i="5"/>
  <c r="E135" i="5"/>
  <c r="Q135" i="5" s="1"/>
  <c r="BB134" i="5"/>
  <c r="AY134" i="5"/>
  <c r="AW134" i="5"/>
  <c r="AX134" i="5" s="1"/>
  <c r="AV134" i="5"/>
  <c r="AS134" i="5" s="1"/>
  <c r="AO134" i="5"/>
  <c r="AL134" i="5"/>
  <c r="AG134" i="5"/>
  <c r="AC134" i="5"/>
  <c r="AB134" i="5"/>
  <c r="AA134" i="5"/>
  <c r="X134" i="5"/>
  <c r="Z134" i="5" s="1"/>
  <c r="W134" i="5"/>
  <c r="T134" i="5"/>
  <c r="S134" i="5"/>
  <c r="R134" i="5"/>
  <c r="P134" i="5"/>
  <c r="O134" i="5"/>
  <c r="N134" i="5"/>
  <c r="M134" i="5"/>
  <c r="L134" i="5"/>
  <c r="K134" i="5"/>
  <c r="E134" i="5"/>
  <c r="Q134" i="5" s="1"/>
  <c r="BB133" i="5"/>
  <c r="AY133" i="5"/>
  <c r="AW133" i="5"/>
  <c r="AV133" i="5"/>
  <c r="AS133" i="5"/>
  <c r="AO133" i="5"/>
  <c r="AL133" i="5"/>
  <c r="AG133" i="5"/>
  <c r="AC133" i="5"/>
  <c r="AB133" i="5"/>
  <c r="AA133" i="5"/>
  <c r="X133" i="5"/>
  <c r="Z133" i="5" s="1"/>
  <c r="W133" i="5"/>
  <c r="T133" i="5"/>
  <c r="S133" i="5"/>
  <c r="R133" i="5"/>
  <c r="P133" i="5"/>
  <c r="U133" i="5" s="1"/>
  <c r="O133" i="5"/>
  <c r="N133" i="5"/>
  <c r="M133" i="5"/>
  <c r="L133" i="5"/>
  <c r="K133" i="5"/>
  <c r="E133" i="5"/>
  <c r="Q133" i="5" s="1"/>
  <c r="BB132" i="5"/>
  <c r="AY132" i="5"/>
  <c r="AW132" i="5"/>
  <c r="AV132" i="5"/>
  <c r="AX132" i="5" s="1"/>
  <c r="AS132" i="5"/>
  <c r="AO132" i="5"/>
  <c r="AL132" i="5"/>
  <c r="AG132" i="5"/>
  <c r="AC132" i="5"/>
  <c r="AB132" i="5"/>
  <c r="AA132" i="5"/>
  <c r="X132" i="5"/>
  <c r="Z132" i="5" s="1"/>
  <c r="W132" i="5"/>
  <c r="T132" i="5"/>
  <c r="S132" i="5"/>
  <c r="R132" i="5"/>
  <c r="P132" i="5"/>
  <c r="U132" i="5" s="1"/>
  <c r="O132" i="5"/>
  <c r="N132" i="5"/>
  <c r="M132" i="5"/>
  <c r="L132" i="5"/>
  <c r="K132" i="5"/>
  <c r="E132" i="5"/>
  <c r="Q132" i="5" s="1"/>
  <c r="BB131" i="5"/>
  <c r="AY131" i="5"/>
  <c r="AW131" i="5"/>
  <c r="AV131" i="5"/>
  <c r="AS131" i="5"/>
  <c r="AO131" i="5"/>
  <c r="AL131" i="5"/>
  <c r="AG131" i="5"/>
  <c r="AC131" i="5"/>
  <c r="AB131" i="5"/>
  <c r="AA131" i="5"/>
  <c r="X131" i="5"/>
  <c r="Z131" i="5" s="1"/>
  <c r="W131" i="5"/>
  <c r="T131" i="5"/>
  <c r="S131" i="5"/>
  <c r="R131" i="5"/>
  <c r="P131" i="5"/>
  <c r="O131" i="5"/>
  <c r="N131" i="5"/>
  <c r="U131" i="5" s="1"/>
  <c r="M131" i="5"/>
  <c r="L131" i="5"/>
  <c r="K131" i="5"/>
  <c r="E131" i="5"/>
  <c r="Q131" i="5" s="1"/>
  <c r="BB130" i="5"/>
  <c r="AY130" i="5"/>
  <c r="AW130" i="5"/>
  <c r="AV130" i="5"/>
  <c r="AS130" i="5" s="1"/>
  <c r="AO130" i="5"/>
  <c r="AL130" i="5"/>
  <c r="AG130" i="5"/>
  <c r="AC130" i="5"/>
  <c r="AB130" i="5"/>
  <c r="AA130" i="5"/>
  <c r="Z130" i="5"/>
  <c r="X130" i="5"/>
  <c r="Y130" i="5" s="1"/>
  <c r="W130" i="5"/>
  <c r="T130" i="5"/>
  <c r="S130" i="5"/>
  <c r="R130" i="5"/>
  <c r="P130" i="5"/>
  <c r="O130" i="5"/>
  <c r="N130" i="5"/>
  <c r="M130" i="5"/>
  <c r="L130" i="5"/>
  <c r="K130" i="5"/>
  <c r="E130" i="5"/>
  <c r="Q130" i="5" s="1"/>
  <c r="BB129" i="5"/>
  <c r="AY129" i="5"/>
  <c r="AW129" i="5"/>
  <c r="AV129" i="5"/>
  <c r="AS129" i="5" s="1"/>
  <c r="AO129" i="5"/>
  <c r="AL129" i="5"/>
  <c r="AG129" i="5"/>
  <c r="AC129" i="5"/>
  <c r="AB129" i="5"/>
  <c r="AA129" i="5"/>
  <c r="X129" i="5"/>
  <c r="Z129" i="5" s="1"/>
  <c r="W129" i="5"/>
  <c r="T129" i="5"/>
  <c r="S129" i="5"/>
  <c r="R129" i="5"/>
  <c r="P129" i="5"/>
  <c r="O129" i="5"/>
  <c r="N129" i="5"/>
  <c r="U129" i="5" s="1"/>
  <c r="M129" i="5"/>
  <c r="L129" i="5"/>
  <c r="K129" i="5"/>
  <c r="E129" i="5"/>
  <c r="Q129" i="5" s="1"/>
  <c r="BB128" i="5"/>
  <c r="AY128" i="5"/>
  <c r="AW128" i="5"/>
  <c r="AX128" i="5" s="1"/>
  <c r="AV128" i="5"/>
  <c r="AS128" i="5" s="1"/>
  <c r="AO128" i="5"/>
  <c r="AL128" i="5"/>
  <c r="AG128" i="5"/>
  <c r="AC128" i="5"/>
  <c r="AB128" i="5"/>
  <c r="AA128" i="5"/>
  <c r="X128" i="5"/>
  <c r="Z128" i="5" s="1"/>
  <c r="W128" i="5"/>
  <c r="T128" i="5"/>
  <c r="S128" i="5"/>
  <c r="R128" i="5"/>
  <c r="P128" i="5"/>
  <c r="O128" i="5"/>
  <c r="N128" i="5"/>
  <c r="M128" i="5"/>
  <c r="L128" i="5"/>
  <c r="K128" i="5"/>
  <c r="E128" i="5"/>
  <c r="Q128" i="5" s="1"/>
  <c r="BB127" i="5"/>
  <c r="AY127" i="5"/>
  <c r="AW127" i="5"/>
  <c r="AX127" i="5" s="1"/>
  <c r="AV127" i="5"/>
  <c r="AS127" i="5"/>
  <c r="AO127" i="5"/>
  <c r="AL127" i="5"/>
  <c r="AG127" i="5"/>
  <c r="AC127" i="5"/>
  <c r="AB127" i="5"/>
  <c r="AA127" i="5"/>
  <c r="X127" i="5"/>
  <c r="Z127" i="5" s="1"/>
  <c r="W127" i="5"/>
  <c r="T127" i="5"/>
  <c r="S127" i="5"/>
  <c r="R127" i="5"/>
  <c r="P127" i="5"/>
  <c r="O127" i="5"/>
  <c r="N127" i="5"/>
  <c r="U127" i="5" s="1"/>
  <c r="M127" i="5"/>
  <c r="L127" i="5"/>
  <c r="K127" i="5"/>
  <c r="E127" i="5"/>
  <c r="Q127" i="5" s="1"/>
  <c r="BB126" i="5"/>
  <c r="AY126" i="5"/>
  <c r="AW126" i="5"/>
  <c r="AX126" i="5" s="1"/>
  <c r="AV126" i="5"/>
  <c r="AS126" i="5" s="1"/>
  <c r="AO126" i="5"/>
  <c r="AL126" i="5"/>
  <c r="AG126" i="5"/>
  <c r="AC126" i="5"/>
  <c r="AB126" i="5"/>
  <c r="AA126" i="5"/>
  <c r="X126" i="5"/>
  <c r="Z126" i="5" s="1"/>
  <c r="W126" i="5"/>
  <c r="T126" i="5"/>
  <c r="S126" i="5"/>
  <c r="R126" i="5"/>
  <c r="Q126" i="5"/>
  <c r="P126" i="5"/>
  <c r="O126" i="5"/>
  <c r="N126" i="5"/>
  <c r="M126" i="5"/>
  <c r="L126" i="5"/>
  <c r="K126" i="5"/>
  <c r="E126" i="5"/>
  <c r="BB125" i="5"/>
  <c r="AY125" i="5"/>
  <c r="AW125" i="5"/>
  <c r="AX125" i="5" s="1"/>
  <c r="AV125" i="5"/>
  <c r="AS125" i="5" s="1"/>
  <c r="AO125" i="5"/>
  <c r="AL125" i="5"/>
  <c r="AG125" i="5"/>
  <c r="AC125" i="5"/>
  <c r="AB125" i="5"/>
  <c r="AA125" i="5"/>
  <c r="X125" i="5"/>
  <c r="Z125" i="5" s="1"/>
  <c r="W125" i="5"/>
  <c r="T125" i="5"/>
  <c r="S125" i="5"/>
  <c r="R125" i="5"/>
  <c r="Q125" i="5"/>
  <c r="P125" i="5"/>
  <c r="O125" i="5"/>
  <c r="N125" i="5"/>
  <c r="M125" i="5"/>
  <c r="L125" i="5"/>
  <c r="K125" i="5"/>
  <c r="E125" i="5"/>
  <c r="BB124" i="5"/>
  <c r="AY124" i="5"/>
  <c r="AW124" i="5"/>
  <c r="AV124" i="5"/>
  <c r="AS124" i="5"/>
  <c r="AO124" i="5"/>
  <c r="AL124" i="5"/>
  <c r="AG124" i="5"/>
  <c r="AC124" i="5"/>
  <c r="AB124" i="5"/>
  <c r="AA124" i="5"/>
  <c r="X124" i="5"/>
  <c r="Y124" i="5" s="1"/>
  <c r="W124" i="5"/>
  <c r="T124" i="5"/>
  <c r="S124" i="5"/>
  <c r="R124" i="5"/>
  <c r="P124" i="5"/>
  <c r="O124" i="5"/>
  <c r="N124" i="5"/>
  <c r="M124" i="5"/>
  <c r="L124" i="5"/>
  <c r="K124" i="5"/>
  <c r="E124" i="5"/>
  <c r="Q124" i="5" s="1"/>
  <c r="BB123" i="5"/>
  <c r="AY123" i="5"/>
  <c r="AW123" i="5"/>
  <c r="AV123" i="5"/>
  <c r="AX123" i="5" s="1"/>
  <c r="AO123" i="5"/>
  <c r="AL123" i="5"/>
  <c r="AG123" i="5"/>
  <c r="AC123" i="5"/>
  <c r="AB123" i="5"/>
  <c r="AA123" i="5"/>
  <c r="X123" i="5"/>
  <c r="W123" i="5"/>
  <c r="T123" i="5"/>
  <c r="S123" i="5"/>
  <c r="R123" i="5"/>
  <c r="P123" i="5"/>
  <c r="O123" i="5"/>
  <c r="N123" i="5"/>
  <c r="M123" i="5"/>
  <c r="L123" i="5"/>
  <c r="K123" i="5"/>
  <c r="E123" i="5"/>
  <c r="Q123" i="5" s="1"/>
  <c r="BB122" i="5"/>
  <c r="AY122" i="5"/>
  <c r="AW122" i="5"/>
  <c r="AV122" i="5"/>
  <c r="AS122" i="5"/>
  <c r="AO122" i="5"/>
  <c r="AL122" i="5"/>
  <c r="AG122" i="5"/>
  <c r="AC122" i="5"/>
  <c r="AB122" i="5"/>
  <c r="AA122" i="5"/>
  <c r="X122" i="5"/>
  <c r="Z122" i="5" s="1"/>
  <c r="W122" i="5"/>
  <c r="T122" i="5"/>
  <c r="S122" i="5"/>
  <c r="R122" i="5"/>
  <c r="P122" i="5"/>
  <c r="U122" i="5" s="1"/>
  <c r="O122" i="5"/>
  <c r="N122" i="5"/>
  <c r="M122" i="5"/>
  <c r="L122" i="5"/>
  <c r="K122" i="5"/>
  <c r="E122" i="5"/>
  <c r="Q122" i="5" s="1"/>
  <c r="BB121" i="5"/>
  <c r="AY121" i="5"/>
  <c r="AW121" i="5"/>
  <c r="AX121" i="5" s="1"/>
  <c r="AV121" i="5"/>
  <c r="AS121" i="5"/>
  <c r="AO121" i="5"/>
  <c r="AL121" i="5"/>
  <c r="AG121" i="5"/>
  <c r="AC121" i="5"/>
  <c r="AB121" i="5"/>
  <c r="AA121" i="5"/>
  <c r="X121" i="5"/>
  <c r="Y121" i="5" s="1"/>
  <c r="W121" i="5"/>
  <c r="T121" i="5"/>
  <c r="S121" i="5"/>
  <c r="R121" i="5"/>
  <c r="P121" i="5"/>
  <c r="O121" i="5"/>
  <c r="N121" i="5"/>
  <c r="U121" i="5" s="1"/>
  <c r="M121" i="5"/>
  <c r="L121" i="5"/>
  <c r="K121" i="5"/>
  <c r="E121" i="5"/>
  <c r="Q121" i="5" s="1"/>
  <c r="BB120" i="5"/>
  <c r="AY120" i="5"/>
  <c r="AW120" i="5"/>
  <c r="AV120" i="5"/>
  <c r="AS120" i="5" s="1"/>
  <c r="AO120" i="5"/>
  <c r="AL120" i="5"/>
  <c r="AG120" i="5"/>
  <c r="AC120" i="5"/>
  <c r="AB120" i="5"/>
  <c r="AA120" i="5"/>
  <c r="Y120" i="5"/>
  <c r="X120" i="5"/>
  <c r="Z120" i="5" s="1"/>
  <c r="W120" i="5"/>
  <c r="T120" i="5"/>
  <c r="S120" i="5"/>
  <c r="R120" i="5"/>
  <c r="P120" i="5"/>
  <c r="U120" i="5" s="1"/>
  <c r="O120" i="5"/>
  <c r="N120" i="5"/>
  <c r="M120" i="5"/>
  <c r="L120" i="5"/>
  <c r="K120" i="5"/>
  <c r="E120" i="5"/>
  <c r="Q120" i="5" s="1"/>
  <c r="BB119" i="5"/>
  <c r="AY119" i="5"/>
  <c r="AW119" i="5"/>
  <c r="AV119" i="5"/>
  <c r="AS119" i="5" s="1"/>
  <c r="AO119" i="5"/>
  <c r="AL119" i="5"/>
  <c r="AG119" i="5"/>
  <c r="AC119" i="5"/>
  <c r="AB119" i="5"/>
  <c r="AA119" i="5"/>
  <c r="Z119" i="5"/>
  <c r="X119" i="5"/>
  <c r="Y119" i="5" s="1"/>
  <c r="W119" i="5"/>
  <c r="T119" i="5"/>
  <c r="S119" i="5"/>
  <c r="R119" i="5"/>
  <c r="P119" i="5"/>
  <c r="O119" i="5"/>
  <c r="N119" i="5"/>
  <c r="M119" i="5"/>
  <c r="L119" i="5"/>
  <c r="K119" i="5"/>
  <c r="E119" i="5"/>
  <c r="Q119" i="5" s="1"/>
  <c r="BB118" i="5"/>
  <c r="AY118" i="5"/>
  <c r="AW118" i="5"/>
  <c r="AX118" i="5" s="1"/>
  <c r="AV118" i="5"/>
  <c r="AS118" i="5" s="1"/>
  <c r="AO118" i="5"/>
  <c r="AL118" i="5"/>
  <c r="AG118" i="5"/>
  <c r="AC118" i="5"/>
  <c r="AB118" i="5"/>
  <c r="AA118" i="5"/>
  <c r="X118" i="5"/>
  <c r="Z118" i="5" s="1"/>
  <c r="W118" i="5"/>
  <c r="T118" i="5"/>
  <c r="S118" i="5"/>
  <c r="R118" i="5"/>
  <c r="Q118" i="5"/>
  <c r="P118" i="5"/>
  <c r="U118" i="5" s="1"/>
  <c r="O118" i="5"/>
  <c r="N118" i="5"/>
  <c r="M118" i="5"/>
  <c r="L118" i="5"/>
  <c r="K118" i="5"/>
  <c r="E118" i="5"/>
  <c r="BB117" i="5"/>
  <c r="AY117" i="5"/>
  <c r="AW117" i="5"/>
  <c r="AV117" i="5"/>
  <c r="AS117" i="5" s="1"/>
  <c r="AO117" i="5"/>
  <c r="AL117" i="5"/>
  <c r="AG117" i="5"/>
  <c r="AC117" i="5"/>
  <c r="AB117" i="5"/>
  <c r="AA117" i="5"/>
  <c r="X117" i="5"/>
  <c r="Z117" i="5" s="1"/>
  <c r="W117" i="5"/>
  <c r="T117" i="5"/>
  <c r="S117" i="5"/>
  <c r="R117" i="5"/>
  <c r="Q117" i="5"/>
  <c r="P117" i="5"/>
  <c r="O117" i="5"/>
  <c r="N117" i="5"/>
  <c r="M117" i="5"/>
  <c r="L117" i="5"/>
  <c r="K117" i="5"/>
  <c r="E117" i="5"/>
  <c r="BB116" i="5"/>
  <c r="AY116" i="5"/>
  <c r="AW116" i="5"/>
  <c r="AX116" i="5" s="1"/>
  <c r="AV116" i="5"/>
  <c r="AS116" i="5" s="1"/>
  <c r="AO116" i="5"/>
  <c r="AL116" i="5"/>
  <c r="AG116" i="5"/>
  <c r="AC116" i="5"/>
  <c r="AB116" i="5"/>
  <c r="AA116" i="5"/>
  <c r="X116" i="5"/>
  <c r="Z116" i="5" s="1"/>
  <c r="W116" i="5"/>
  <c r="T116" i="5"/>
  <c r="S116" i="5"/>
  <c r="R116" i="5"/>
  <c r="P116" i="5"/>
  <c r="O116" i="5"/>
  <c r="N116" i="5"/>
  <c r="M116" i="5"/>
  <c r="L116" i="5"/>
  <c r="K116" i="5"/>
  <c r="E116" i="5"/>
  <c r="Q116" i="5" s="1"/>
  <c r="BB115" i="5"/>
  <c r="AY115" i="5"/>
  <c r="AX115" i="5"/>
  <c r="AW115" i="5"/>
  <c r="AV115" i="5"/>
  <c r="AS115" i="5" s="1"/>
  <c r="AO115" i="5"/>
  <c r="AL115" i="5"/>
  <c r="AG115" i="5"/>
  <c r="AC115" i="5"/>
  <c r="AB115" i="5"/>
  <c r="AA115" i="5"/>
  <c r="X115" i="5"/>
  <c r="Z115" i="5" s="1"/>
  <c r="W115" i="5"/>
  <c r="T115" i="5"/>
  <c r="S115" i="5"/>
  <c r="R115" i="5"/>
  <c r="Q115" i="5"/>
  <c r="P115" i="5"/>
  <c r="O115" i="5"/>
  <c r="N115" i="5"/>
  <c r="M115" i="5"/>
  <c r="L115" i="5"/>
  <c r="K115" i="5"/>
  <c r="E115" i="5"/>
  <c r="BB114" i="5"/>
  <c r="AY114" i="5"/>
  <c r="AW114" i="5"/>
  <c r="AX114" i="5" s="1"/>
  <c r="AV114" i="5"/>
  <c r="AS114" i="5" s="1"/>
  <c r="AO114" i="5"/>
  <c r="AL114" i="5"/>
  <c r="AG114" i="5"/>
  <c r="AC114" i="5"/>
  <c r="AB114" i="5"/>
  <c r="AA114" i="5"/>
  <c r="X114" i="5"/>
  <c r="W114" i="5"/>
  <c r="T114" i="5"/>
  <c r="S114" i="5"/>
  <c r="R114" i="5"/>
  <c r="P114" i="5"/>
  <c r="U114" i="5" s="1"/>
  <c r="O114" i="5"/>
  <c r="N114" i="5"/>
  <c r="M114" i="5"/>
  <c r="L114" i="5"/>
  <c r="K114" i="5"/>
  <c r="E114" i="5"/>
  <c r="Q114" i="5" s="1"/>
  <c r="BB113" i="5"/>
  <c r="AY113" i="5"/>
  <c r="AW113" i="5"/>
  <c r="AV113" i="5"/>
  <c r="AX113" i="5" s="1"/>
  <c r="AS113" i="5"/>
  <c r="AO113" i="5"/>
  <c r="AL113" i="5"/>
  <c r="AG113" i="5"/>
  <c r="AC113" i="5"/>
  <c r="AB113" i="5"/>
  <c r="AA113" i="5"/>
  <c r="X113" i="5"/>
  <c r="Y113" i="5" s="1"/>
  <c r="W113" i="5"/>
  <c r="T113" i="5"/>
  <c r="S113" i="5"/>
  <c r="R113" i="5"/>
  <c r="P113" i="5"/>
  <c r="O113" i="5"/>
  <c r="N113" i="5"/>
  <c r="U113" i="5" s="1"/>
  <c r="M113" i="5"/>
  <c r="L113" i="5"/>
  <c r="K113" i="5"/>
  <c r="E113" i="5"/>
  <c r="Q113" i="5" s="1"/>
  <c r="BB112" i="5"/>
  <c r="AY112" i="5"/>
  <c r="AW112" i="5"/>
  <c r="AV112" i="5"/>
  <c r="AS112" i="5"/>
  <c r="AO112" i="5"/>
  <c r="AL112" i="5"/>
  <c r="AG112" i="5"/>
  <c r="AC112" i="5"/>
  <c r="AB112" i="5"/>
  <c r="AA112" i="5"/>
  <c r="X112" i="5"/>
  <c r="Z112" i="5" s="1"/>
  <c r="W112" i="5"/>
  <c r="T112" i="5"/>
  <c r="S112" i="5"/>
  <c r="R112" i="5"/>
  <c r="P112" i="5"/>
  <c r="O112" i="5"/>
  <c r="N112" i="5"/>
  <c r="M112" i="5"/>
  <c r="L112" i="5"/>
  <c r="K112" i="5"/>
  <c r="E112" i="5"/>
  <c r="Q112" i="5" s="1"/>
  <c r="BB111" i="5"/>
  <c r="AY111" i="5"/>
  <c r="AW111" i="5"/>
  <c r="AV111" i="5"/>
  <c r="AS111" i="5"/>
  <c r="AO111" i="5"/>
  <c r="AL111" i="5"/>
  <c r="AG111" i="5"/>
  <c r="AC111" i="5"/>
  <c r="AB111" i="5"/>
  <c r="AA111" i="5"/>
  <c r="X111" i="5"/>
  <c r="Z111" i="5" s="1"/>
  <c r="W111" i="5"/>
  <c r="T111" i="5"/>
  <c r="S111" i="5"/>
  <c r="R111" i="5"/>
  <c r="P111" i="5"/>
  <c r="O111" i="5"/>
  <c r="N111" i="5"/>
  <c r="M111" i="5"/>
  <c r="L111" i="5"/>
  <c r="K111" i="5"/>
  <c r="E111" i="5"/>
  <c r="Q111" i="5" s="1"/>
  <c r="BB110" i="5"/>
  <c r="AY110" i="5"/>
  <c r="AX110" i="5"/>
  <c r="AW110" i="5"/>
  <c r="AV110" i="5"/>
  <c r="AS110" i="5"/>
  <c r="AO110" i="5"/>
  <c r="AL110" i="5"/>
  <c r="AG110" i="5"/>
  <c r="AC110" i="5"/>
  <c r="AB110" i="5"/>
  <c r="AA110" i="5"/>
  <c r="X110" i="5"/>
  <c r="Z110" i="5" s="1"/>
  <c r="W110" i="5"/>
  <c r="T110" i="5"/>
  <c r="S110" i="5"/>
  <c r="R110" i="5"/>
  <c r="P110" i="5"/>
  <c r="U110" i="5" s="1"/>
  <c r="O110" i="5"/>
  <c r="N110" i="5"/>
  <c r="M110" i="5"/>
  <c r="L110" i="5"/>
  <c r="K110" i="5"/>
  <c r="E110" i="5"/>
  <c r="Q110" i="5" s="1"/>
  <c r="BB109" i="5"/>
  <c r="AY109" i="5"/>
  <c r="AW109" i="5"/>
  <c r="AV109" i="5"/>
  <c r="AS109" i="5" s="1"/>
  <c r="AO109" i="5"/>
  <c r="AL109" i="5"/>
  <c r="AG109" i="5"/>
  <c r="AC109" i="5"/>
  <c r="AB109" i="5"/>
  <c r="AA109" i="5"/>
  <c r="Y109" i="5"/>
  <c r="X109" i="5"/>
  <c r="Z109" i="5" s="1"/>
  <c r="W109" i="5"/>
  <c r="T109" i="5"/>
  <c r="S109" i="5"/>
  <c r="R109" i="5"/>
  <c r="P109" i="5"/>
  <c r="U109" i="5" s="1"/>
  <c r="O109" i="5"/>
  <c r="N109" i="5"/>
  <c r="M109" i="5"/>
  <c r="L109" i="5"/>
  <c r="K109" i="5"/>
  <c r="E109" i="5"/>
  <c r="Q109" i="5" s="1"/>
  <c r="BB108" i="5"/>
  <c r="AY108" i="5"/>
  <c r="AW108" i="5"/>
  <c r="AV108" i="5"/>
  <c r="AS108" i="5" s="1"/>
  <c r="AO108" i="5"/>
  <c r="AL108" i="5"/>
  <c r="AG108" i="5"/>
  <c r="AC108" i="5"/>
  <c r="AB108" i="5"/>
  <c r="AA108" i="5"/>
  <c r="X108" i="5"/>
  <c r="Y108" i="5" s="1"/>
  <c r="T108" i="5"/>
  <c r="S108" i="5"/>
  <c r="R108" i="5"/>
  <c r="P108" i="5"/>
  <c r="O108" i="5"/>
  <c r="N108" i="5"/>
  <c r="M108" i="5"/>
  <c r="L108" i="5"/>
  <c r="K108" i="5"/>
  <c r="E108" i="5"/>
  <c r="Q108" i="5" s="1"/>
  <c r="BB107" i="5"/>
  <c r="AY107" i="5"/>
  <c r="AW107" i="5"/>
  <c r="AX107" i="5" s="1"/>
  <c r="AV107" i="5"/>
  <c r="AS107" i="5" s="1"/>
  <c r="AO107" i="5"/>
  <c r="AL107" i="5"/>
  <c r="AG107" i="5"/>
  <c r="AC107" i="5"/>
  <c r="AB107" i="5"/>
  <c r="AA107" i="5"/>
  <c r="X107" i="5"/>
  <c r="W107" i="5"/>
  <c r="T107" i="5"/>
  <c r="S107" i="5"/>
  <c r="R107" i="5"/>
  <c r="Q107" i="5"/>
  <c r="P107" i="5"/>
  <c r="U107" i="5" s="1"/>
  <c r="O107" i="5"/>
  <c r="N107" i="5"/>
  <c r="M107" i="5"/>
  <c r="L107" i="5"/>
  <c r="K107" i="5"/>
  <c r="E107" i="5"/>
  <c r="BB106" i="5"/>
  <c r="AY106" i="5"/>
  <c r="AW106" i="5"/>
  <c r="AV106" i="5"/>
  <c r="AS106" i="5"/>
  <c r="AO106" i="5"/>
  <c r="AL106" i="5"/>
  <c r="AG106" i="5"/>
  <c r="AC106" i="5"/>
  <c r="AB106" i="5"/>
  <c r="AA106" i="5"/>
  <c r="X106" i="5"/>
  <c r="Y106" i="5" s="1"/>
  <c r="W106" i="5"/>
  <c r="T106" i="5"/>
  <c r="S106" i="5"/>
  <c r="R106" i="5"/>
  <c r="P106" i="5"/>
  <c r="O106" i="5"/>
  <c r="N106" i="5"/>
  <c r="M106" i="5"/>
  <c r="L106" i="5"/>
  <c r="K106" i="5"/>
  <c r="E106" i="5"/>
  <c r="Q106" i="5" s="1"/>
  <c r="BB105" i="5"/>
  <c r="AY105" i="5"/>
  <c r="AW105" i="5"/>
  <c r="AV105" i="5"/>
  <c r="AS105" i="5" s="1"/>
  <c r="AO105" i="5"/>
  <c r="AL105" i="5"/>
  <c r="AG105" i="5"/>
  <c r="AC105" i="5"/>
  <c r="AB105" i="5"/>
  <c r="AA105" i="5"/>
  <c r="X105" i="5"/>
  <c r="Y105" i="5" s="1"/>
  <c r="U105" i="5"/>
  <c r="T105" i="5"/>
  <c r="S105" i="5"/>
  <c r="R105" i="5"/>
  <c r="P105" i="5"/>
  <c r="O105" i="5"/>
  <c r="N105" i="5"/>
  <c r="M105" i="5"/>
  <c r="L105" i="5"/>
  <c r="K105" i="5"/>
  <c r="E105" i="5"/>
  <c r="Q105" i="5" s="1"/>
  <c r="BB104" i="5"/>
  <c r="AY104" i="5"/>
  <c r="AW104" i="5"/>
  <c r="AV104" i="5"/>
  <c r="AS104" i="5" s="1"/>
  <c r="AO104" i="5"/>
  <c r="AL104" i="5"/>
  <c r="AG104" i="5"/>
  <c r="AC104" i="5"/>
  <c r="AB104" i="5"/>
  <c r="AA104" i="5"/>
  <c r="X104" i="5"/>
  <c r="W104" i="5"/>
  <c r="T104" i="5"/>
  <c r="S104" i="5"/>
  <c r="R104" i="5"/>
  <c r="P104" i="5"/>
  <c r="O104" i="5"/>
  <c r="N104" i="5"/>
  <c r="M104" i="5"/>
  <c r="L104" i="5"/>
  <c r="K104" i="5"/>
  <c r="E104" i="5"/>
  <c r="Q104" i="5" s="1"/>
  <c r="BB103" i="5"/>
  <c r="AY103" i="5"/>
  <c r="AW103" i="5"/>
  <c r="AV103" i="5"/>
  <c r="AS103" i="5" s="1"/>
  <c r="AO103" i="5"/>
  <c r="AL103" i="5"/>
  <c r="AG103" i="5"/>
  <c r="AC103" i="5"/>
  <c r="AB103" i="5"/>
  <c r="AA103" i="5"/>
  <c r="X103" i="5"/>
  <c r="Z103" i="5" s="1"/>
  <c r="W103" i="5"/>
  <c r="T103" i="5"/>
  <c r="S103" i="5"/>
  <c r="R103" i="5"/>
  <c r="P103" i="5"/>
  <c r="U103" i="5" s="1"/>
  <c r="O103" i="5"/>
  <c r="N103" i="5"/>
  <c r="M103" i="5"/>
  <c r="L103" i="5"/>
  <c r="K103" i="5"/>
  <c r="E103" i="5"/>
  <c r="Q103" i="5" s="1"/>
  <c r="BB102" i="5"/>
  <c r="AY102" i="5"/>
  <c r="AW102" i="5"/>
  <c r="AV102" i="5"/>
  <c r="AS102" i="5" s="1"/>
  <c r="AO102" i="5"/>
  <c r="AL102" i="5"/>
  <c r="AG102" i="5"/>
  <c r="AC102" i="5"/>
  <c r="AB102" i="5"/>
  <c r="AA102" i="5"/>
  <c r="X102" i="5"/>
  <c r="Z102" i="5" s="1"/>
  <c r="W102" i="5"/>
  <c r="T102" i="5"/>
  <c r="S102" i="5"/>
  <c r="R102" i="5"/>
  <c r="P102" i="5"/>
  <c r="O102" i="5"/>
  <c r="N102" i="5"/>
  <c r="M102" i="5"/>
  <c r="L102" i="5"/>
  <c r="K102" i="5"/>
  <c r="E102" i="5"/>
  <c r="Q102" i="5" s="1"/>
  <c r="BB101" i="5"/>
  <c r="AY101" i="5"/>
  <c r="AW101" i="5"/>
  <c r="AV101" i="5"/>
  <c r="AS101" i="5"/>
  <c r="AO101" i="5"/>
  <c r="AL101" i="5"/>
  <c r="AG101" i="5"/>
  <c r="AC101" i="5"/>
  <c r="AB101" i="5"/>
  <c r="AA101" i="5"/>
  <c r="X101" i="5"/>
  <c r="Z101" i="5" s="1"/>
  <c r="W101" i="5"/>
  <c r="T101" i="5"/>
  <c r="S101" i="5"/>
  <c r="R101" i="5"/>
  <c r="P101" i="5"/>
  <c r="O101" i="5"/>
  <c r="N101" i="5"/>
  <c r="M101" i="5"/>
  <c r="L101" i="5"/>
  <c r="K101" i="5"/>
  <c r="E101" i="5"/>
  <c r="Q101" i="5" s="1"/>
  <c r="BB100" i="5"/>
  <c r="AY100" i="5"/>
  <c r="AW100" i="5"/>
  <c r="AX100" i="5" s="1"/>
  <c r="AV100" i="5"/>
  <c r="AS100" i="5"/>
  <c r="AO100" i="5"/>
  <c r="AL100" i="5"/>
  <c r="AG100" i="5"/>
  <c r="AC100" i="5"/>
  <c r="AB100" i="5"/>
  <c r="AA100" i="5"/>
  <c r="X100" i="5"/>
  <c r="Y100" i="5" s="1"/>
  <c r="W100" i="5"/>
  <c r="T100" i="5"/>
  <c r="S100" i="5"/>
  <c r="R100" i="5"/>
  <c r="P100" i="5"/>
  <c r="O100" i="5"/>
  <c r="N100" i="5"/>
  <c r="M100" i="5"/>
  <c r="L100" i="5"/>
  <c r="K100" i="5"/>
  <c r="E100" i="5"/>
  <c r="Q100" i="5" s="1"/>
  <c r="BB99" i="5"/>
  <c r="AY99" i="5"/>
  <c r="AX99" i="5"/>
  <c r="AW99" i="5"/>
  <c r="AV99" i="5"/>
  <c r="AS99" i="5" s="1"/>
  <c r="AO99" i="5"/>
  <c r="AL99" i="5"/>
  <c r="AG99" i="5"/>
  <c r="AC99" i="5"/>
  <c r="AB99" i="5"/>
  <c r="AA99" i="5"/>
  <c r="X99" i="5"/>
  <c r="Y99" i="5" s="1"/>
  <c r="W99" i="5"/>
  <c r="T99" i="5"/>
  <c r="S99" i="5"/>
  <c r="R99" i="5"/>
  <c r="P99" i="5"/>
  <c r="U99" i="5" s="1"/>
  <c r="O99" i="5"/>
  <c r="N99" i="5"/>
  <c r="M99" i="5"/>
  <c r="L99" i="5"/>
  <c r="K99" i="5"/>
  <c r="E99" i="5"/>
  <c r="Q99" i="5" s="1"/>
  <c r="BB98" i="5"/>
  <c r="AY98" i="5"/>
  <c r="AW98" i="5"/>
  <c r="AV98" i="5"/>
  <c r="AS98" i="5"/>
  <c r="AO98" i="5"/>
  <c r="AL98" i="5"/>
  <c r="AG98" i="5"/>
  <c r="AC98" i="5"/>
  <c r="AB98" i="5"/>
  <c r="AA98" i="5"/>
  <c r="X98" i="5"/>
  <c r="Y98" i="5" s="1"/>
  <c r="T98" i="5"/>
  <c r="S98" i="5"/>
  <c r="R98" i="5"/>
  <c r="P98" i="5"/>
  <c r="U98" i="5" s="1"/>
  <c r="O98" i="5"/>
  <c r="N98" i="5"/>
  <c r="M98" i="5"/>
  <c r="L98" i="5"/>
  <c r="K98" i="5"/>
  <c r="E98" i="5"/>
  <c r="Q98" i="5" s="1"/>
  <c r="BB97" i="5"/>
  <c r="AY97" i="5"/>
  <c r="AW97" i="5"/>
  <c r="AV97" i="5"/>
  <c r="AS97" i="5" s="1"/>
  <c r="AO97" i="5"/>
  <c r="AL97" i="5"/>
  <c r="AG97" i="5"/>
  <c r="AC97" i="5"/>
  <c r="AB97" i="5"/>
  <c r="AA97" i="5"/>
  <c r="X97" i="5"/>
  <c r="Z97" i="5" s="1"/>
  <c r="W97" i="5"/>
  <c r="T97" i="5"/>
  <c r="S97" i="5"/>
  <c r="R97" i="5"/>
  <c r="P97" i="5"/>
  <c r="O97" i="5"/>
  <c r="N97" i="5"/>
  <c r="M97" i="5"/>
  <c r="L97" i="5"/>
  <c r="K97" i="5"/>
  <c r="E97" i="5"/>
  <c r="Q97" i="5" s="1"/>
  <c r="BB96" i="5"/>
  <c r="AY96" i="5"/>
  <c r="AW96" i="5"/>
  <c r="AX96" i="5" s="1"/>
  <c r="AV96" i="5"/>
  <c r="AS96" i="5" s="1"/>
  <c r="AO96" i="5"/>
  <c r="AL96" i="5"/>
  <c r="AG96" i="5"/>
  <c r="AC96" i="5"/>
  <c r="AB96" i="5"/>
  <c r="AA96" i="5"/>
  <c r="X96" i="5"/>
  <c r="Z96" i="5" s="1"/>
  <c r="W96" i="5"/>
  <c r="T96" i="5"/>
  <c r="S96" i="5"/>
  <c r="R96" i="5"/>
  <c r="Q96" i="5"/>
  <c r="P96" i="5"/>
  <c r="U96" i="5" s="1"/>
  <c r="O96" i="5"/>
  <c r="N96" i="5"/>
  <c r="M96" i="5"/>
  <c r="L96" i="5"/>
  <c r="K96" i="5"/>
  <c r="E96" i="5"/>
  <c r="BB95" i="5"/>
  <c r="AY95" i="5"/>
  <c r="AW95" i="5"/>
  <c r="AV95" i="5"/>
  <c r="AX95" i="5" s="1"/>
  <c r="AO95" i="5"/>
  <c r="AL95" i="5"/>
  <c r="AG95" i="5"/>
  <c r="AC95" i="5"/>
  <c r="AB95" i="5"/>
  <c r="AA95" i="5"/>
  <c r="X95" i="5"/>
  <c r="Z95" i="5" s="1"/>
  <c r="W95" i="5"/>
  <c r="U95" i="5"/>
  <c r="T95" i="5"/>
  <c r="S95" i="5"/>
  <c r="R95" i="5"/>
  <c r="Q95" i="5"/>
  <c r="P95" i="5"/>
  <c r="O95" i="5"/>
  <c r="N95" i="5"/>
  <c r="M95" i="5"/>
  <c r="L95" i="5"/>
  <c r="K95" i="5"/>
  <c r="E95" i="5"/>
  <c r="BB94" i="5"/>
  <c r="AY94" i="5"/>
  <c r="AW94" i="5"/>
  <c r="AV94" i="5"/>
  <c r="AO94" i="5"/>
  <c r="AL94" i="5"/>
  <c r="AG94" i="5"/>
  <c r="AC94" i="5"/>
  <c r="AB94" i="5"/>
  <c r="AA94" i="5"/>
  <c r="X94" i="5"/>
  <c r="Y94" i="5" s="1"/>
  <c r="W94" i="5"/>
  <c r="T94" i="5"/>
  <c r="S94" i="5"/>
  <c r="R94" i="5"/>
  <c r="P94" i="5"/>
  <c r="O94" i="5"/>
  <c r="N94" i="5"/>
  <c r="U94" i="5" s="1"/>
  <c r="M94" i="5"/>
  <c r="L94" i="5"/>
  <c r="K94" i="5"/>
  <c r="E94" i="5"/>
  <c r="Q94" i="5" s="1"/>
  <c r="BB93" i="5"/>
  <c r="AY93" i="5"/>
  <c r="AW93" i="5"/>
  <c r="AV93" i="5"/>
  <c r="AO93" i="5"/>
  <c r="AL93" i="5"/>
  <c r="AG93" i="5"/>
  <c r="AC93" i="5"/>
  <c r="AB93" i="5"/>
  <c r="AA93" i="5"/>
  <c r="Y93" i="5"/>
  <c r="X93" i="5"/>
  <c r="Z93" i="5" s="1"/>
  <c r="W93" i="5"/>
  <c r="T93" i="5"/>
  <c r="S93" i="5"/>
  <c r="R93" i="5"/>
  <c r="P93" i="5"/>
  <c r="O93" i="5"/>
  <c r="N93" i="5"/>
  <c r="M93" i="5"/>
  <c r="L93" i="5"/>
  <c r="K93" i="5"/>
  <c r="E93" i="5"/>
  <c r="Q93" i="5" s="1"/>
  <c r="BB92" i="5"/>
  <c r="AY92" i="5"/>
  <c r="AW92" i="5"/>
  <c r="AV92" i="5"/>
  <c r="AO92" i="5"/>
  <c r="AL92" i="5"/>
  <c r="AG92" i="5"/>
  <c r="AC92" i="5"/>
  <c r="AB92" i="5"/>
  <c r="AA92" i="5"/>
  <c r="X92" i="5"/>
  <c r="Z92" i="5" s="1"/>
  <c r="W92" i="5"/>
  <c r="T92" i="5"/>
  <c r="S92" i="5"/>
  <c r="R92" i="5"/>
  <c r="P92" i="5"/>
  <c r="U92" i="5" s="1"/>
  <c r="O92" i="5"/>
  <c r="N92" i="5"/>
  <c r="M92" i="5"/>
  <c r="L92" i="5"/>
  <c r="K92" i="5"/>
  <c r="E92" i="5"/>
  <c r="Q92" i="5" s="1"/>
  <c r="BB91" i="5"/>
  <c r="AY91" i="5"/>
  <c r="AW91" i="5"/>
  <c r="AX91" i="5" s="1"/>
  <c r="AV91" i="5"/>
  <c r="AO91" i="5"/>
  <c r="AL91" i="5"/>
  <c r="AG91" i="5"/>
  <c r="AC91" i="5"/>
  <c r="AB91" i="5"/>
  <c r="AA91" i="5"/>
  <c r="Z91" i="5"/>
  <c r="X91" i="5"/>
  <c r="Y91" i="5" s="1"/>
  <c r="W91" i="5"/>
  <c r="U91" i="5"/>
  <c r="T91" i="5"/>
  <c r="S91" i="5"/>
  <c r="R91" i="5"/>
  <c r="P91" i="5"/>
  <c r="O91" i="5"/>
  <c r="N91" i="5"/>
  <c r="M91" i="5"/>
  <c r="L91" i="5"/>
  <c r="K91" i="5"/>
  <c r="E91" i="5"/>
  <c r="Q91" i="5" s="1"/>
  <c r="BB90" i="5"/>
  <c r="AY90" i="5"/>
  <c r="AW90" i="5"/>
  <c r="AV90" i="5"/>
  <c r="AO90" i="5"/>
  <c r="AL90" i="5"/>
  <c r="AG90" i="5"/>
  <c r="AC90" i="5"/>
  <c r="AB90" i="5"/>
  <c r="AA90" i="5"/>
  <c r="X90" i="5"/>
  <c r="Z90" i="5" s="1"/>
  <c r="W90" i="5"/>
  <c r="T90" i="5"/>
  <c r="S90" i="5"/>
  <c r="R90" i="5"/>
  <c r="P90" i="5"/>
  <c r="O90" i="5"/>
  <c r="N90" i="5"/>
  <c r="M90" i="5"/>
  <c r="L90" i="5"/>
  <c r="K90" i="5"/>
  <c r="E90" i="5"/>
  <c r="Q90" i="5" s="1"/>
  <c r="BB89" i="5"/>
  <c r="AY89" i="5"/>
  <c r="AW89" i="5"/>
  <c r="AV89" i="5"/>
  <c r="AO89" i="5"/>
  <c r="AL89" i="5"/>
  <c r="AG89" i="5"/>
  <c r="AC89" i="5"/>
  <c r="AB89" i="5"/>
  <c r="AA89" i="5"/>
  <c r="Z89" i="5"/>
  <c r="X89" i="5"/>
  <c r="Y89" i="5" s="1"/>
  <c r="W89" i="5"/>
  <c r="T89" i="5"/>
  <c r="S89" i="5"/>
  <c r="R89" i="5"/>
  <c r="P89" i="5"/>
  <c r="O89" i="5"/>
  <c r="N89" i="5"/>
  <c r="M89" i="5"/>
  <c r="L89" i="5"/>
  <c r="K89" i="5"/>
  <c r="E89" i="5"/>
  <c r="Q89" i="5" s="1"/>
  <c r="BB88" i="5"/>
  <c r="AY88" i="5"/>
  <c r="AW88" i="5"/>
  <c r="AX88" i="5" s="1"/>
  <c r="AV88" i="5"/>
  <c r="AO88" i="5"/>
  <c r="AL88" i="5"/>
  <c r="AG88" i="5"/>
  <c r="AC88" i="5"/>
  <c r="AB88" i="5"/>
  <c r="AA88" i="5"/>
  <c r="X88" i="5"/>
  <c r="Y88" i="5" s="1"/>
  <c r="W88" i="5"/>
  <c r="T88" i="5"/>
  <c r="S88" i="5"/>
  <c r="R88" i="5"/>
  <c r="P88" i="5"/>
  <c r="O88" i="5"/>
  <c r="N88" i="5"/>
  <c r="M88" i="5"/>
  <c r="L88" i="5"/>
  <c r="K88" i="5"/>
  <c r="E88" i="5"/>
  <c r="Q88" i="5" s="1"/>
  <c r="BB87" i="5"/>
  <c r="AY87" i="5"/>
  <c r="AW87" i="5"/>
  <c r="AV87" i="5"/>
  <c r="AO87" i="5"/>
  <c r="AL87" i="5"/>
  <c r="AG87" i="5"/>
  <c r="AC87" i="5"/>
  <c r="AB87" i="5"/>
  <c r="AA87" i="5"/>
  <c r="X87" i="5"/>
  <c r="W87" i="5"/>
  <c r="T87" i="5"/>
  <c r="S87" i="5"/>
  <c r="R87" i="5"/>
  <c r="Q87" i="5"/>
  <c r="P87" i="5"/>
  <c r="U87" i="5" s="1"/>
  <c r="O87" i="5"/>
  <c r="N87" i="5"/>
  <c r="M87" i="5"/>
  <c r="L87" i="5"/>
  <c r="K87" i="5"/>
  <c r="E87" i="5"/>
  <c r="BB86" i="5"/>
  <c r="AY86" i="5"/>
  <c r="AW86" i="5"/>
  <c r="AV86" i="5"/>
  <c r="AO86" i="5"/>
  <c r="AL86" i="5"/>
  <c r="AG86" i="5"/>
  <c r="AC86" i="5"/>
  <c r="AB86" i="5"/>
  <c r="AA86" i="5"/>
  <c r="X86" i="5"/>
  <c r="Z86" i="5" s="1"/>
  <c r="W86" i="5"/>
  <c r="T86" i="5"/>
  <c r="S86" i="5"/>
  <c r="R86" i="5"/>
  <c r="P86" i="5"/>
  <c r="U86" i="5" s="1"/>
  <c r="O86" i="5"/>
  <c r="N86" i="5"/>
  <c r="M86" i="5"/>
  <c r="L86" i="5"/>
  <c r="K86" i="5"/>
  <c r="E86" i="5"/>
  <c r="Q86" i="5" s="1"/>
  <c r="BB85" i="5"/>
  <c r="AY85" i="5"/>
  <c r="AW85" i="5"/>
  <c r="AV85" i="5"/>
  <c r="AO85" i="5"/>
  <c r="AL85" i="5"/>
  <c r="AG85" i="5"/>
  <c r="AC85" i="5"/>
  <c r="AB85" i="5"/>
  <c r="AA85" i="5"/>
  <c r="X85" i="5"/>
  <c r="Z85" i="5" s="1"/>
  <c r="T85" i="5"/>
  <c r="S85" i="5"/>
  <c r="R85" i="5"/>
  <c r="P85" i="5"/>
  <c r="O85" i="5"/>
  <c r="N85" i="5"/>
  <c r="U85" i="5" s="1"/>
  <c r="M85" i="5"/>
  <c r="L85" i="5"/>
  <c r="K85" i="5"/>
  <c r="E85" i="5"/>
  <c r="Q85" i="5" s="1"/>
  <c r="BB84" i="5"/>
  <c r="AY84" i="5"/>
  <c r="AW84" i="5"/>
  <c r="AV84" i="5"/>
  <c r="AO84" i="5"/>
  <c r="AL84" i="5"/>
  <c r="AG84" i="5"/>
  <c r="AC84" i="5"/>
  <c r="AB84" i="5"/>
  <c r="AA84" i="5"/>
  <c r="X84" i="5"/>
  <c r="Z84" i="5" s="1"/>
  <c r="W84" i="5"/>
  <c r="T84" i="5"/>
  <c r="S84" i="5"/>
  <c r="R84" i="5"/>
  <c r="P84" i="5"/>
  <c r="O84" i="5"/>
  <c r="N84" i="5"/>
  <c r="M84" i="5"/>
  <c r="L84" i="5"/>
  <c r="K84" i="5"/>
  <c r="E84" i="5"/>
  <c r="Q84" i="5" s="1"/>
  <c r="BB83" i="5"/>
  <c r="AY83" i="5"/>
  <c r="AW83" i="5"/>
  <c r="AV83" i="5"/>
  <c r="AO83" i="5"/>
  <c r="AL83" i="5"/>
  <c r="AG83" i="5"/>
  <c r="AC83" i="5"/>
  <c r="AB83" i="5"/>
  <c r="AA83" i="5"/>
  <c r="X83" i="5"/>
  <c r="Y83" i="5" s="1"/>
  <c r="W83" i="5"/>
  <c r="T83" i="5"/>
  <c r="S83" i="5"/>
  <c r="R83" i="5"/>
  <c r="Q83" i="5"/>
  <c r="P83" i="5"/>
  <c r="O83" i="5"/>
  <c r="N83" i="5"/>
  <c r="M83" i="5"/>
  <c r="L83" i="5"/>
  <c r="K83" i="5"/>
  <c r="E83" i="5"/>
  <c r="BB82" i="5"/>
  <c r="AY82" i="5"/>
  <c r="AX82" i="5"/>
  <c r="AW82" i="5"/>
  <c r="AV82" i="5"/>
  <c r="AO82" i="5"/>
  <c r="AL82" i="5"/>
  <c r="AG82" i="5"/>
  <c r="AC82" i="5"/>
  <c r="AB82" i="5"/>
  <c r="AA82" i="5"/>
  <c r="X82" i="5"/>
  <c r="Y82" i="5" s="1"/>
  <c r="W82" i="5"/>
  <c r="U82" i="5"/>
  <c r="T82" i="5"/>
  <c r="S82" i="5"/>
  <c r="R82" i="5"/>
  <c r="P82" i="5"/>
  <c r="O82" i="5"/>
  <c r="N82" i="5"/>
  <c r="M82" i="5"/>
  <c r="L82" i="5"/>
  <c r="K82" i="5"/>
  <c r="E82" i="5"/>
  <c r="Q82" i="5" s="1"/>
  <c r="BB81" i="5"/>
  <c r="AY81" i="5"/>
  <c r="AW81" i="5"/>
  <c r="AV81" i="5"/>
  <c r="AO81" i="5"/>
  <c r="AL81" i="5"/>
  <c r="AG81" i="5"/>
  <c r="AC81" i="5"/>
  <c r="AB81" i="5"/>
  <c r="AA81" i="5"/>
  <c r="X81" i="5"/>
  <c r="Y81" i="5" s="1"/>
  <c r="W81" i="5"/>
  <c r="T81" i="5"/>
  <c r="S81" i="5"/>
  <c r="R81" i="5"/>
  <c r="Q81" i="5"/>
  <c r="P81" i="5"/>
  <c r="O81" i="5"/>
  <c r="N81" i="5"/>
  <c r="M81" i="5"/>
  <c r="L81" i="5"/>
  <c r="K81" i="5"/>
  <c r="E81" i="5"/>
  <c r="BB80" i="5"/>
  <c r="AY80" i="5"/>
  <c r="AW80" i="5"/>
  <c r="AX80" i="5" s="1"/>
  <c r="AV80" i="5"/>
  <c r="AO80" i="5"/>
  <c r="AL80" i="5"/>
  <c r="AG80" i="5"/>
  <c r="AC80" i="5"/>
  <c r="AB80" i="5"/>
  <c r="AA80" i="5"/>
  <c r="Z80" i="5"/>
  <c r="X80" i="5"/>
  <c r="Y80" i="5" s="1"/>
  <c r="W80" i="5"/>
  <c r="T80" i="5"/>
  <c r="S80" i="5"/>
  <c r="R80" i="5"/>
  <c r="P80" i="5"/>
  <c r="U80" i="5" s="1"/>
  <c r="O80" i="5"/>
  <c r="N80" i="5"/>
  <c r="M80" i="5"/>
  <c r="L80" i="5"/>
  <c r="K80" i="5"/>
  <c r="E80" i="5"/>
  <c r="Q80" i="5" s="1"/>
  <c r="BB79" i="5"/>
  <c r="AY79" i="5"/>
  <c r="AW79" i="5"/>
  <c r="AV79" i="5"/>
  <c r="AO79" i="5"/>
  <c r="AL79" i="5"/>
  <c r="AG79" i="5"/>
  <c r="AC79" i="5"/>
  <c r="AB79" i="5"/>
  <c r="AA79" i="5"/>
  <c r="X79" i="5"/>
  <c r="Y79" i="5" s="1"/>
  <c r="W79" i="5"/>
  <c r="T79" i="5"/>
  <c r="S79" i="5"/>
  <c r="R79" i="5"/>
  <c r="P79" i="5"/>
  <c r="O79" i="5"/>
  <c r="N79" i="5"/>
  <c r="M79" i="5"/>
  <c r="L79" i="5"/>
  <c r="K79" i="5"/>
  <c r="E79" i="5"/>
  <c r="Q79" i="5" s="1"/>
  <c r="BB78" i="5"/>
  <c r="AY78" i="5"/>
  <c r="AW78" i="5"/>
  <c r="AV78" i="5"/>
  <c r="AO78" i="5"/>
  <c r="AL78" i="5"/>
  <c r="AG78" i="5"/>
  <c r="AC78" i="5"/>
  <c r="AB78" i="5"/>
  <c r="AA78" i="5"/>
  <c r="X78" i="5"/>
  <c r="W78" i="5"/>
  <c r="T78" i="5"/>
  <c r="S78" i="5"/>
  <c r="R78" i="5"/>
  <c r="P78" i="5"/>
  <c r="O78" i="5"/>
  <c r="N78" i="5"/>
  <c r="M78" i="5"/>
  <c r="L78" i="5"/>
  <c r="K78" i="5"/>
  <c r="E78" i="5"/>
  <c r="Q78" i="5" s="1"/>
  <c r="BB77" i="5"/>
  <c r="AY77" i="5"/>
  <c r="AW77" i="5"/>
  <c r="AV77" i="5"/>
  <c r="AO77" i="5"/>
  <c r="AL77" i="5"/>
  <c r="AG77" i="5"/>
  <c r="AC77" i="5"/>
  <c r="AB77" i="5"/>
  <c r="AA77" i="5"/>
  <c r="X77" i="5"/>
  <c r="Z77" i="5" s="1"/>
  <c r="W77" i="5"/>
  <c r="U77" i="5"/>
  <c r="T77" i="5"/>
  <c r="S77" i="5"/>
  <c r="R77" i="5"/>
  <c r="P77" i="5"/>
  <c r="O77" i="5"/>
  <c r="N77" i="5"/>
  <c r="M77" i="5"/>
  <c r="L77" i="5"/>
  <c r="K77" i="5"/>
  <c r="E77" i="5"/>
  <c r="Q77" i="5" s="1"/>
  <c r="BB76" i="5"/>
  <c r="AY76" i="5"/>
  <c r="AW76" i="5"/>
  <c r="AV76" i="5"/>
  <c r="AO76" i="5"/>
  <c r="AL76" i="5"/>
  <c r="AG76" i="5"/>
  <c r="AC76" i="5"/>
  <c r="AB76" i="5"/>
  <c r="AA76" i="5"/>
  <c r="X76" i="5"/>
  <c r="Z76" i="5" s="1"/>
  <c r="W76" i="5"/>
  <c r="T76" i="5"/>
  <c r="S76" i="5"/>
  <c r="R76" i="5"/>
  <c r="P76" i="5"/>
  <c r="O76" i="5"/>
  <c r="N76" i="5"/>
  <c r="U76" i="5" s="1"/>
  <c r="M76" i="5"/>
  <c r="L76" i="5"/>
  <c r="K76" i="5"/>
  <c r="E76" i="5"/>
  <c r="Q76" i="5" s="1"/>
  <c r="BB75" i="5"/>
  <c r="AY75" i="5"/>
  <c r="AW75" i="5"/>
  <c r="AV75" i="5"/>
  <c r="AX75" i="5" s="1"/>
  <c r="AO75" i="5"/>
  <c r="AL75" i="5"/>
  <c r="AG75" i="5"/>
  <c r="AC75" i="5"/>
  <c r="AB75" i="5"/>
  <c r="AA75" i="5"/>
  <c r="Y75" i="5"/>
  <c r="X75" i="5"/>
  <c r="Z75" i="5" s="1"/>
  <c r="W75" i="5"/>
  <c r="T75" i="5"/>
  <c r="S75" i="5"/>
  <c r="R75" i="5"/>
  <c r="P75" i="5"/>
  <c r="O75" i="5"/>
  <c r="N75" i="5"/>
  <c r="M75" i="5"/>
  <c r="L75" i="5"/>
  <c r="K75" i="5"/>
  <c r="E75" i="5"/>
  <c r="Q75" i="5" s="1"/>
  <c r="BB74" i="5"/>
  <c r="AY74" i="5"/>
  <c r="AW74" i="5"/>
  <c r="AV74" i="5"/>
  <c r="AO74" i="5"/>
  <c r="AL74" i="5"/>
  <c r="AG74" i="5"/>
  <c r="AC74" i="5"/>
  <c r="AB74" i="5"/>
  <c r="AA74" i="5"/>
  <c r="Z74" i="5"/>
  <c r="X74" i="5"/>
  <c r="Y74" i="5" s="1"/>
  <c r="W74" i="5"/>
  <c r="T74" i="5"/>
  <c r="S74" i="5"/>
  <c r="R74" i="5"/>
  <c r="P74" i="5"/>
  <c r="O74" i="5"/>
  <c r="N74" i="5"/>
  <c r="U74" i="5" s="1"/>
  <c r="M74" i="5"/>
  <c r="L74" i="5"/>
  <c r="K74" i="5"/>
  <c r="E74" i="5"/>
  <c r="Q74" i="5" s="1"/>
  <c r="BB73" i="5"/>
  <c r="AY73" i="5"/>
  <c r="AW73" i="5"/>
  <c r="AX73" i="5" s="1"/>
  <c r="AV73" i="5"/>
  <c r="AO73" i="5"/>
  <c r="AL73" i="5"/>
  <c r="AG73" i="5"/>
  <c r="AC73" i="5"/>
  <c r="AB73" i="5"/>
  <c r="AA73" i="5"/>
  <c r="X73" i="5"/>
  <c r="Z73" i="5" s="1"/>
  <c r="W73" i="5"/>
  <c r="T73" i="5"/>
  <c r="S73" i="5"/>
  <c r="R73" i="5"/>
  <c r="Q73" i="5"/>
  <c r="P73" i="5"/>
  <c r="U73" i="5" s="1"/>
  <c r="O73" i="5"/>
  <c r="N73" i="5"/>
  <c r="M73" i="5"/>
  <c r="L73" i="5"/>
  <c r="K73" i="5"/>
  <c r="E73" i="5"/>
  <c r="BB72" i="5"/>
  <c r="AY72" i="5"/>
  <c r="AW72" i="5"/>
  <c r="AV72" i="5"/>
  <c r="AX72" i="5" s="1"/>
  <c r="AO72" i="5"/>
  <c r="AL72" i="5"/>
  <c r="AG72" i="5"/>
  <c r="AC72" i="5"/>
  <c r="AB72" i="5"/>
  <c r="AA72" i="5"/>
  <c r="X72" i="5"/>
  <c r="Z72" i="5" s="1"/>
  <c r="W72" i="5"/>
  <c r="T72" i="5"/>
  <c r="S72" i="5"/>
  <c r="R72" i="5"/>
  <c r="P72" i="5"/>
  <c r="U72" i="5" s="1"/>
  <c r="O72" i="5"/>
  <c r="N72" i="5"/>
  <c r="M72" i="5"/>
  <c r="L72" i="5"/>
  <c r="K72" i="5"/>
  <c r="E72" i="5"/>
  <c r="Q72" i="5" s="1"/>
  <c r="BB71" i="5"/>
  <c r="AY71" i="5"/>
  <c r="AW71" i="5"/>
  <c r="AX71" i="5" s="1"/>
  <c r="AV71" i="5"/>
  <c r="AO71" i="5"/>
  <c r="AL71" i="5"/>
  <c r="AG71" i="5"/>
  <c r="AC71" i="5"/>
  <c r="AB71" i="5"/>
  <c r="AA71" i="5"/>
  <c r="X71" i="5"/>
  <c r="Z71" i="5" s="1"/>
  <c r="W71" i="5"/>
  <c r="T71" i="5"/>
  <c r="S71" i="5"/>
  <c r="R71" i="5"/>
  <c r="P71" i="5"/>
  <c r="O71" i="5"/>
  <c r="N71" i="5"/>
  <c r="M71" i="5"/>
  <c r="L71" i="5"/>
  <c r="K71" i="5"/>
  <c r="E71" i="5"/>
  <c r="Q71" i="5" s="1"/>
  <c r="BB70" i="5"/>
  <c r="AY70" i="5"/>
  <c r="AW70" i="5"/>
  <c r="AV70" i="5"/>
  <c r="AX70" i="5" s="1"/>
  <c r="AO70" i="5"/>
  <c r="AL70" i="5"/>
  <c r="AG70" i="5"/>
  <c r="AC70" i="5"/>
  <c r="AB70" i="5"/>
  <c r="AA70" i="5"/>
  <c r="X70" i="5"/>
  <c r="Z70" i="5" s="1"/>
  <c r="W70" i="5"/>
  <c r="T70" i="5"/>
  <c r="S70" i="5"/>
  <c r="R70" i="5"/>
  <c r="P70" i="5"/>
  <c r="O70" i="5"/>
  <c r="N70" i="5"/>
  <c r="M70" i="5"/>
  <c r="L70" i="5"/>
  <c r="K70" i="5"/>
  <c r="E70" i="5"/>
  <c r="Q70" i="5" s="1"/>
  <c r="BB69" i="5"/>
  <c r="AY69" i="5"/>
  <c r="AW69" i="5"/>
  <c r="AX69" i="5" s="1"/>
  <c r="AV69" i="5"/>
  <c r="AO69" i="5"/>
  <c r="AL69" i="5"/>
  <c r="AG69" i="5"/>
  <c r="AC69" i="5"/>
  <c r="AB69" i="5"/>
  <c r="AA69" i="5"/>
  <c r="X69" i="5"/>
  <c r="Z69" i="5" s="1"/>
  <c r="W69" i="5"/>
  <c r="U69" i="5"/>
  <c r="T69" i="5"/>
  <c r="S69" i="5"/>
  <c r="R69" i="5"/>
  <c r="Q69" i="5"/>
  <c r="P69" i="5"/>
  <c r="O69" i="5"/>
  <c r="N69" i="5"/>
  <c r="M69" i="5"/>
  <c r="L69" i="5"/>
  <c r="K69" i="5"/>
  <c r="E69" i="5"/>
  <c r="BB68" i="5"/>
  <c r="AY68" i="5"/>
  <c r="AW68" i="5"/>
  <c r="AV68" i="5"/>
  <c r="AO68" i="5"/>
  <c r="AL68" i="5"/>
  <c r="AG68" i="5"/>
  <c r="AC68" i="5"/>
  <c r="AB68" i="5"/>
  <c r="AA68" i="5"/>
  <c r="X68" i="5"/>
  <c r="Z68" i="5" s="1"/>
  <c r="W68" i="5"/>
  <c r="T68" i="5"/>
  <c r="S68" i="5"/>
  <c r="R68" i="5"/>
  <c r="P68" i="5"/>
  <c r="O68" i="5"/>
  <c r="N68" i="5"/>
  <c r="M68" i="5"/>
  <c r="L68" i="5"/>
  <c r="K68" i="5"/>
  <c r="E68" i="5"/>
  <c r="Q68" i="5" s="1"/>
  <c r="BB67" i="5"/>
  <c r="AY67" i="5"/>
  <c r="AW67" i="5"/>
  <c r="AV67" i="5"/>
  <c r="AO67" i="5"/>
  <c r="AL67" i="5"/>
  <c r="AG67" i="5"/>
  <c r="AC67" i="5"/>
  <c r="AB67" i="5"/>
  <c r="AA67" i="5"/>
  <c r="X67" i="5"/>
  <c r="Z67" i="5" s="1"/>
  <c r="W67" i="5"/>
  <c r="T67" i="5"/>
  <c r="S67" i="5"/>
  <c r="R67" i="5"/>
  <c r="P67" i="5"/>
  <c r="U67" i="5" s="1"/>
  <c r="O67" i="5"/>
  <c r="N67" i="5"/>
  <c r="M67" i="5"/>
  <c r="L67" i="5"/>
  <c r="K67" i="5"/>
  <c r="E67" i="5"/>
  <c r="Q67" i="5" s="1"/>
  <c r="BB66" i="5"/>
  <c r="AY66" i="5"/>
  <c r="AW66" i="5"/>
  <c r="AV66" i="5"/>
  <c r="AO66" i="5"/>
  <c r="AL66" i="5"/>
  <c r="AG66" i="5"/>
  <c r="AC66" i="5"/>
  <c r="AB66" i="5"/>
  <c r="AA66" i="5"/>
  <c r="X66" i="5"/>
  <c r="Z66" i="5" s="1"/>
  <c r="W66" i="5"/>
  <c r="T66" i="5"/>
  <c r="S66" i="5"/>
  <c r="R66" i="5"/>
  <c r="P66" i="5"/>
  <c r="O66" i="5"/>
  <c r="N66" i="5"/>
  <c r="M66" i="5"/>
  <c r="L66" i="5"/>
  <c r="K66" i="5"/>
  <c r="E66" i="5"/>
  <c r="Q66" i="5" s="1"/>
  <c r="BB65" i="5"/>
  <c r="AY65" i="5"/>
  <c r="AW65" i="5"/>
  <c r="AX65" i="5" s="1"/>
  <c r="AV65" i="5"/>
  <c r="AO65" i="5"/>
  <c r="AL65" i="5"/>
  <c r="AG65" i="5"/>
  <c r="AC65" i="5"/>
  <c r="AB65" i="5"/>
  <c r="AA65" i="5"/>
  <c r="X65" i="5"/>
  <c r="Z65" i="5" s="1"/>
  <c r="T65" i="5"/>
  <c r="S65" i="5"/>
  <c r="R65" i="5"/>
  <c r="P65" i="5"/>
  <c r="O65" i="5"/>
  <c r="N65" i="5"/>
  <c r="M65" i="5"/>
  <c r="L65" i="5"/>
  <c r="K65" i="5"/>
  <c r="E65" i="5"/>
  <c r="Q65" i="5" s="1"/>
  <c r="BB64" i="5"/>
  <c r="AY64" i="5"/>
  <c r="AW64" i="5"/>
  <c r="AX64" i="5" s="1"/>
  <c r="AV64" i="5"/>
  <c r="AO64" i="5"/>
  <c r="AL64" i="5"/>
  <c r="AG64" i="5"/>
  <c r="AC64" i="5"/>
  <c r="AB64" i="5"/>
  <c r="AA64" i="5"/>
  <c r="X64" i="5"/>
  <c r="Z64" i="5" s="1"/>
  <c r="U64" i="5"/>
  <c r="T64" i="5"/>
  <c r="S64" i="5"/>
  <c r="R64" i="5"/>
  <c r="P64" i="5"/>
  <c r="O64" i="5"/>
  <c r="N64" i="5"/>
  <c r="M64" i="5"/>
  <c r="L64" i="5"/>
  <c r="K64" i="5"/>
  <c r="E64" i="5"/>
  <c r="Q64" i="5" s="1"/>
  <c r="BB63" i="5"/>
  <c r="AY63" i="5"/>
  <c r="AW63" i="5"/>
  <c r="AV63" i="5"/>
  <c r="AO63" i="5"/>
  <c r="AL63" i="5"/>
  <c r="AG63" i="5"/>
  <c r="AC63" i="5"/>
  <c r="AB63" i="5"/>
  <c r="AA63" i="5"/>
  <c r="Y63" i="5"/>
  <c r="X63" i="5"/>
  <c r="Z63" i="5" s="1"/>
  <c r="W63" i="5"/>
  <c r="T63" i="5"/>
  <c r="S63" i="5"/>
  <c r="R63" i="5"/>
  <c r="P63" i="5"/>
  <c r="O63" i="5"/>
  <c r="N63" i="5"/>
  <c r="M63" i="5"/>
  <c r="L63" i="5"/>
  <c r="K63" i="5"/>
  <c r="E63" i="5"/>
  <c r="Q63" i="5" s="1"/>
  <c r="BB62" i="5"/>
  <c r="AY62" i="5"/>
  <c r="AW62" i="5"/>
  <c r="AX62" i="5" s="1"/>
  <c r="AV62" i="5"/>
  <c r="AO62" i="5"/>
  <c r="AL62" i="5"/>
  <c r="AG62" i="5"/>
  <c r="AC62" i="5"/>
  <c r="AB62" i="5"/>
  <c r="AA62" i="5"/>
  <c r="X62" i="5"/>
  <c r="Y62" i="5" s="1"/>
  <c r="W62" i="5"/>
  <c r="T62" i="5"/>
  <c r="S62" i="5"/>
  <c r="R62" i="5"/>
  <c r="P62" i="5"/>
  <c r="O62" i="5"/>
  <c r="N62" i="5"/>
  <c r="M62" i="5"/>
  <c r="L62" i="5"/>
  <c r="K62" i="5"/>
  <c r="E62" i="5"/>
  <c r="Q62" i="5" s="1"/>
  <c r="BB61" i="5"/>
  <c r="AY61" i="5"/>
  <c r="AW61" i="5"/>
  <c r="AX61" i="5" s="1"/>
  <c r="AV61" i="5"/>
  <c r="AO61" i="5"/>
  <c r="AL61" i="5"/>
  <c r="AG61" i="5"/>
  <c r="AC61" i="5"/>
  <c r="AB61" i="5"/>
  <c r="AA61" i="5"/>
  <c r="X61" i="5"/>
  <c r="Y61" i="5" s="1"/>
  <c r="W61" i="5"/>
  <c r="T61" i="5"/>
  <c r="S61" i="5"/>
  <c r="R61" i="5"/>
  <c r="Q61" i="5"/>
  <c r="P61" i="5"/>
  <c r="O61" i="5"/>
  <c r="N61" i="5"/>
  <c r="M61" i="5"/>
  <c r="L61" i="5"/>
  <c r="K61" i="5"/>
  <c r="E61" i="5"/>
  <c r="BB60" i="5"/>
  <c r="AY60" i="5"/>
  <c r="AW60" i="5"/>
  <c r="AV60" i="5"/>
  <c r="AO60" i="5"/>
  <c r="AL60" i="5"/>
  <c r="AG60" i="5"/>
  <c r="AC60" i="5"/>
  <c r="AB60" i="5"/>
  <c r="AA60" i="5"/>
  <c r="X60" i="5"/>
  <c r="W60" i="5"/>
  <c r="T60" i="5"/>
  <c r="S60" i="5"/>
  <c r="R60" i="5"/>
  <c r="Q60" i="5"/>
  <c r="P60" i="5"/>
  <c r="O60" i="5"/>
  <c r="N60" i="5"/>
  <c r="M60" i="5"/>
  <c r="L60" i="5"/>
  <c r="K60" i="5"/>
  <c r="E60" i="5"/>
  <c r="BB59" i="5"/>
  <c r="AY59" i="5"/>
  <c r="AW59" i="5"/>
  <c r="AX59" i="5" s="1"/>
  <c r="AV59" i="5"/>
  <c r="AO59" i="5"/>
  <c r="AL59" i="5"/>
  <c r="AG59" i="5"/>
  <c r="AC59" i="5"/>
  <c r="AB59" i="5"/>
  <c r="AA59" i="5"/>
  <c r="X59" i="5"/>
  <c r="Z59" i="5" s="1"/>
  <c r="W59" i="5"/>
  <c r="T59" i="5"/>
  <c r="S59" i="5"/>
  <c r="R59" i="5"/>
  <c r="P59" i="5"/>
  <c r="O59" i="5"/>
  <c r="N59" i="5"/>
  <c r="M59" i="5"/>
  <c r="L59" i="5"/>
  <c r="K59" i="5"/>
  <c r="E59" i="5"/>
  <c r="Q59" i="5" s="1"/>
  <c r="BB58" i="5"/>
  <c r="AY58" i="5"/>
  <c r="AW58" i="5"/>
  <c r="AV58" i="5"/>
  <c r="AO58" i="5"/>
  <c r="AL58" i="5"/>
  <c r="AG58" i="5"/>
  <c r="AC58" i="5"/>
  <c r="AB58" i="5"/>
  <c r="AA58" i="5"/>
  <c r="X58" i="5"/>
  <c r="Z58" i="5" s="1"/>
  <c r="W58" i="5"/>
  <c r="T58" i="5"/>
  <c r="S58" i="5"/>
  <c r="R58" i="5"/>
  <c r="P58" i="5"/>
  <c r="O58" i="5"/>
  <c r="N58" i="5"/>
  <c r="U58" i="5" s="1"/>
  <c r="M58" i="5"/>
  <c r="L58" i="5"/>
  <c r="K58" i="5"/>
  <c r="E58" i="5"/>
  <c r="Q58" i="5" s="1"/>
  <c r="BB57" i="5"/>
  <c r="AY57" i="5"/>
  <c r="AW57" i="5"/>
  <c r="AX57" i="5" s="1"/>
  <c r="AV57" i="5"/>
  <c r="AO57" i="5"/>
  <c r="AL57" i="5"/>
  <c r="AG57" i="5"/>
  <c r="AC57" i="5"/>
  <c r="AB57" i="5"/>
  <c r="AA57" i="5"/>
  <c r="X57" i="5"/>
  <c r="Y57" i="5" s="1"/>
  <c r="W57" i="5"/>
  <c r="T57" i="5"/>
  <c r="S57" i="5"/>
  <c r="R57" i="5"/>
  <c r="P57" i="5"/>
  <c r="O57" i="5"/>
  <c r="N57" i="5"/>
  <c r="M57" i="5"/>
  <c r="L57" i="5"/>
  <c r="K57" i="5"/>
  <c r="E57" i="5"/>
  <c r="Q57" i="5" s="1"/>
  <c r="BB56" i="5"/>
  <c r="AY56" i="5"/>
  <c r="AW56" i="5"/>
  <c r="AX56" i="5" s="1"/>
  <c r="AV56" i="5"/>
  <c r="AO56" i="5"/>
  <c r="AL56" i="5"/>
  <c r="AG56" i="5"/>
  <c r="AC56" i="5"/>
  <c r="AB56" i="5"/>
  <c r="AA56" i="5"/>
  <c r="X56" i="5"/>
  <c r="Y56" i="5" s="1"/>
  <c r="W56" i="5"/>
  <c r="T56" i="5"/>
  <c r="S56" i="5"/>
  <c r="R56" i="5"/>
  <c r="Q56" i="5"/>
  <c r="P56" i="5"/>
  <c r="U56" i="5" s="1"/>
  <c r="O56" i="5"/>
  <c r="N56" i="5"/>
  <c r="M56" i="5"/>
  <c r="L56" i="5"/>
  <c r="K56" i="5"/>
  <c r="E56" i="5"/>
  <c r="BB55" i="5"/>
  <c r="AY55" i="5"/>
  <c r="AW55" i="5"/>
  <c r="AX55" i="5" s="1"/>
  <c r="AV55" i="5"/>
  <c r="AO55" i="5"/>
  <c r="AL55" i="5"/>
  <c r="AG55" i="5"/>
  <c r="AC55" i="5"/>
  <c r="AB55" i="5"/>
  <c r="AA55" i="5"/>
  <c r="X55" i="5"/>
  <c r="Y55" i="5" s="1"/>
  <c r="W55" i="5"/>
  <c r="T55" i="5"/>
  <c r="S55" i="5"/>
  <c r="R55" i="5"/>
  <c r="P55" i="5"/>
  <c r="U55" i="5" s="1"/>
  <c r="O55" i="5"/>
  <c r="N55" i="5"/>
  <c r="M55" i="5"/>
  <c r="L55" i="5"/>
  <c r="K55" i="5"/>
  <c r="E55" i="5"/>
  <c r="Q55" i="5" s="1"/>
  <c r="BB54" i="5"/>
  <c r="AY54" i="5"/>
  <c r="AW54" i="5"/>
  <c r="AV54" i="5"/>
  <c r="AX54" i="5" s="1"/>
  <c r="AO54" i="5"/>
  <c r="AL54" i="5"/>
  <c r="AG54" i="5"/>
  <c r="AC54" i="5"/>
  <c r="AB54" i="5"/>
  <c r="AA54" i="5"/>
  <c r="X54" i="5"/>
  <c r="Z54" i="5" s="1"/>
  <c r="W54" i="5"/>
  <c r="T54" i="5"/>
  <c r="S54" i="5"/>
  <c r="R54" i="5"/>
  <c r="P54" i="5"/>
  <c r="O54" i="5"/>
  <c r="N54" i="5"/>
  <c r="U54" i="5" s="1"/>
  <c r="M54" i="5"/>
  <c r="L54" i="5"/>
  <c r="K54" i="5"/>
  <c r="E54" i="5"/>
  <c r="Q54" i="5" s="1"/>
  <c r="BB53" i="5"/>
  <c r="AY53" i="5"/>
  <c r="AW53" i="5"/>
  <c r="AV53" i="5"/>
  <c r="AO53" i="5"/>
  <c r="AL53" i="5"/>
  <c r="AG53" i="5"/>
  <c r="AC53" i="5"/>
  <c r="AB53" i="5"/>
  <c r="AA53" i="5"/>
  <c r="X53" i="5"/>
  <c r="Z53" i="5" s="1"/>
  <c r="W53" i="5"/>
  <c r="T53" i="5"/>
  <c r="S53" i="5"/>
  <c r="R53" i="5"/>
  <c r="P53" i="5"/>
  <c r="O53" i="5"/>
  <c r="N53" i="5"/>
  <c r="U53" i="5" s="1"/>
  <c r="M53" i="5"/>
  <c r="L53" i="5"/>
  <c r="K53" i="5"/>
  <c r="E53" i="5"/>
  <c r="Q53" i="5" s="1"/>
  <c r="BB52" i="5"/>
  <c r="AY52" i="5"/>
  <c r="AW52" i="5"/>
  <c r="AX52" i="5" s="1"/>
  <c r="AV52" i="5"/>
  <c r="AO52" i="5"/>
  <c r="AL52" i="5"/>
  <c r="AG52" i="5"/>
  <c r="AC52" i="5"/>
  <c r="AB52" i="5"/>
  <c r="AA52" i="5"/>
  <c r="X52" i="5"/>
  <c r="Z52" i="5" s="1"/>
  <c r="W52" i="5"/>
  <c r="T52" i="5"/>
  <c r="S52" i="5"/>
  <c r="R52" i="5"/>
  <c r="P52" i="5"/>
  <c r="O52" i="5"/>
  <c r="N52" i="5"/>
  <c r="M52" i="5"/>
  <c r="L52" i="5"/>
  <c r="K52" i="5"/>
  <c r="E52" i="5"/>
  <c r="Q52" i="5" s="1"/>
  <c r="BB51" i="5"/>
  <c r="AY51" i="5"/>
  <c r="AW51" i="5"/>
  <c r="AV51" i="5"/>
  <c r="AO51" i="5"/>
  <c r="AL51" i="5"/>
  <c r="AG51" i="5"/>
  <c r="AC51" i="5"/>
  <c r="AB51" i="5"/>
  <c r="AA51" i="5"/>
  <c r="X51" i="5"/>
  <c r="Z51" i="5" s="1"/>
  <c r="W51" i="5"/>
  <c r="T51" i="5"/>
  <c r="S51" i="5"/>
  <c r="R51" i="5"/>
  <c r="P51" i="5"/>
  <c r="U51" i="5" s="1"/>
  <c r="O51" i="5"/>
  <c r="N51" i="5"/>
  <c r="M51" i="5"/>
  <c r="L51" i="5"/>
  <c r="K51" i="5"/>
  <c r="E51" i="5"/>
  <c r="Q51" i="5" s="1"/>
  <c r="BB50" i="5"/>
  <c r="AY50" i="5"/>
  <c r="AW50" i="5"/>
  <c r="AX50" i="5" s="1"/>
  <c r="AV50" i="5"/>
  <c r="AO50" i="5"/>
  <c r="AL50" i="5"/>
  <c r="AG50" i="5"/>
  <c r="AC50" i="5"/>
  <c r="AB50" i="5"/>
  <c r="AA50" i="5"/>
  <c r="Y50" i="5"/>
  <c r="X50" i="5"/>
  <c r="Z50" i="5" s="1"/>
  <c r="W50" i="5"/>
  <c r="T50" i="5"/>
  <c r="S50" i="5"/>
  <c r="R50" i="5"/>
  <c r="P50" i="5"/>
  <c r="O50" i="5"/>
  <c r="N50" i="5"/>
  <c r="M50" i="5"/>
  <c r="L50" i="5"/>
  <c r="K50" i="5"/>
  <c r="E50" i="5"/>
  <c r="Q50" i="5" s="1"/>
  <c r="BB49" i="5"/>
  <c r="AY49" i="5"/>
  <c r="AW49" i="5"/>
  <c r="AV49" i="5"/>
  <c r="AO49" i="5"/>
  <c r="AL49" i="5"/>
  <c r="AG49" i="5"/>
  <c r="AC49" i="5"/>
  <c r="AB49" i="5"/>
  <c r="AA49" i="5"/>
  <c r="X49" i="5"/>
  <c r="Z49" i="5" s="1"/>
  <c r="W49" i="5"/>
  <c r="T49" i="5"/>
  <c r="S49" i="5"/>
  <c r="R49" i="5"/>
  <c r="P49" i="5"/>
  <c r="U49" i="5" s="1"/>
  <c r="O49" i="5"/>
  <c r="N49" i="5"/>
  <c r="M49" i="5"/>
  <c r="L49" i="5"/>
  <c r="K49" i="5"/>
  <c r="E49" i="5"/>
  <c r="Q49" i="5" s="1"/>
  <c r="BB48" i="5"/>
  <c r="AY48" i="5"/>
  <c r="AW48" i="5"/>
  <c r="AV48" i="5"/>
  <c r="AO48" i="5"/>
  <c r="AL48" i="5"/>
  <c r="AG48" i="5"/>
  <c r="AC48" i="5"/>
  <c r="AB48" i="5"/>
  <c r="AA48" i="5"/>
  <c r="X48" i="5"/>
  <c r="Y48" i="5" s="1"/>
  <c r="W48" i="5"/>
  <c r="T48" i="5"/>
  <c r="S48" i="5"/>
  <c r="R48" i="5"/>
  <c r="P48" i="5"/>
  <c r="O48" i="5"/>
  <c r="N48" i="5"/>
  <c r="M48" i="5"/>
  <c r="L48" i="5"/>
  <c r="K48" i="5"/>
  <c r="E48" i="5"/>
  <c r="Q48" i="5" s="1"/>
  <c r="BB47" i="5"/>
  <c r="AY47" i="5"/>
  <c r="AX47" i="5"/>
  <c r="AW47" i="5"/>
  <c r="AV47" i="5"/>
  <c r="AO47" i="5"/>
  <c r="AL47" i="5"/>
  <c r="AG47" i="5"/>
  <c r="AC47" i="5"/>
  <c r="AB47" i="5"/>
  <c r="AA47" i="5"/>
  <c r="X47" i="5"/>
  <c r="Z47" i="5" s="1"/>
  <c r="W47" i="5"/>
  <c r="T47" i="5"/>
  <c r="S47" i="5"/>
  <c r="R47" i="5"/>
  <c r="Q47" i="5"/>
  <c r="P47" i="5"/>
  <c r="U47" i="5" s="1"/>
  <c r="O47" i="5"/>
  <c r="N47" i="5"/>
  <c r="M47" i="5"/>
  <c r="L47" i="5"/>
  <c r="K47" i="5"/>
  <c r="E47" i="5"/>
  <c r="BB46" i="5"/>
  <c r="AY46" i="5"/>
  <c r="AW46" i="5"/>
  <c r="AX46" i="5" s="1"/>
  <c r="AV46" i="5"/>
  <c r="AO46" i="5"/>
  <c r="AL46" i="5"/>
  <c r="AG46" i="5"/>
  <c r="AC46" i="5"/>
  <c r="AB46" i="5"/>
  <c r="AA46" i="5"/>
  <c r="X46" i="5"/>
  <c r="Z46" i="5" s="1"/>
  <c r="W46" i="5"/>
  <c r="U46" i="5"/>
  <c r="T46" i="5"/>
  <c r="S46" i="5"/>
  <c r="R46" i="5"/>
  <c r="P46" i="5"/>
  <c r="O46" i="5"/>
  <c r="N46" i="5"/>
  <c r="M46" i="5"/>
  <c r="L46" i="5"/>
  <c r="K46" i="5"/>
  <c r="E46" i="5"/>
  <c r="Q46" i="5" s="1"/>
  <c r="BB45" i="5"/>
  <c r="AY45" i="5"/>
  <c r="AW45" i="5"/>
  <c r="AV45" i="5"/>
  <c r="AO45" i="5"/>
  <c r="AL45" i="5"/>
  <c r="AG45" i="5"/>
  <c r="AC45" i="5"/>
  <c r="AB45" i="5"/>
  <c r="AA45" i="5"/>
  <c r="X45" i="5"/>
  <c r="Y45" i="5" s="1"/>
  <c r="W45" i="5"/>
  <c r="T45" i="5"/>
  <c r="S45" i="5"/>
  <c r="R45" i="5"/>
  <c r="P45" i="5"/>
  <c r="O45" i="5"/>
  <c r="N45" i="5"/>
  <c r="M45" i="5"/>
  <c r="L45" i="5"/>
  <c r="K45" i="5"/>
  <c r="E45" i="5"/>
  <c r="Q45" i="5" s="1"/>
  <c r="BB44" i="5"/>
  <c r="AY44" i="5"/>
  <c r="AW44" i="5"/>
  <c r="AV44" i="5"/>
  <c r="AO44" i="5"/>
  <c r="AL44" i="5"/>
  <c r="AG44" i="5"/>
  <c r="AC44" i="5"/>
  <c r="AB44" i="5"/>
  <c r="AA44" i="5"/>
  <c r="X44" i="5"/>
  <c r="W44" i="5"/>
  <c r="T44" i="5"/>
  <c r="S44" i="5"/>
  <c r="R44" i="5"/>
  <c r="P44" i="5"/>
  <c r="O44" i="5"/>
  <c r="N44" i="5"/>
  <c r="M44" i="5"/>
  <c r="L44" i="5"/>
  <c r="K44" i="5"/>
  <c r="E44" i="5"/>
  <c r="Q44" i="5" s="1"/>
  <c r="BB43" i="5"/>
  <c r="AY43" i="5"/>
  <c r="AW43" i="5"/>
  <c r="AV43" i="5"/>
  <c r="AO43" i="5"/>
  <c r="AL43" i="5"/>
  <c r="AG43" i="5"/>
  <c r="AC43" i="5"/>
  <c r="AB43" i="5"/>
  <c r="AA43" i="5"/>
  <c r="X43" i="5"/>
  <c r="Y43" i="5" s="1"/>
  <c r="W43" i="5"/>
  <c r="T43" i="5"/>
  <c r="S43" i="5"/>
  <c r="R43" i="5"/>
  <c r="P43" i="5"/>
  <c r="O43" i="5"/>
  <c r="N43" i="5"/>
  <c r="M43" i="5"/>
  <c r="L43" i="5"/>
  <c r="K43" i="5"/>
  <c r="E43" i="5"/>
  <c r="Q43" i="5" s="1"/>
  <c r="BB42" i="5"/>
  <c r="AY42" i="5"/>
  <c r="AW42" i="5"/>
  <c r="AX42" i="5" s="1"/>
  <c r="AV42" i="5"/>
  <c r="AO42" i="5"/>
  <c r="AL42" i="5"/>
  <c r="AG42" i="5"/>
  <c r="AC42" i="5"/>
  <c r="AB42" i="5"/>
  <c r="AA42" i="5"/>
  <c r="X42" i="5"/>
  <c r="Z42" i="5" s="1"/>
  <c r="W42" i="5"/>
  <c r="T42" i="5"/>
  <c r="S42" i="5"/>
  <c r="R42" i="5"/>
  <c r="P42" i="5"/>
  <c r="O42" i="5"/>
  <c r="N42" i="5"/>
  <c r="U42" i="5" s="1"/>
  <c r="M42" i="5"/>
  <c r="L42" i="5"/>
  <c r="K42" i="5"/>
  <c r="E42" i="5"/>
  <c r="Q42" i="5" s="1"/>
  <c r="BB41" i="5"/>
  <c r="AY41" i="5"/>
  <c r="AW41" i="5"/>
  <c r="AV41" i="5"/>
  <c r="AO41" i="5"/>
  <c r="AL41" i="5"/>
  <c r="AG41" i="5"/>
  <c r="AC41" i="5"/>
  <c r="AB41" i="5"/>
  <c r="AA41" i="5"/>
  <c r="X41" i="5"/>
  <c r="Z41" i="5" s="1"/>
  <c r="W41" i="5"/>
  <c r="T41" i="5"/>
  <c r="S41" i="5"/>
  <c r="R41" i="5"/>
  <c r="P41" i="5"/>
  <c r="O41" i="5"/>
  <c r="N41" i="5"/>
  <c r="M41" i="5"/>
  <c r="L41" i="5"/>
  <c r="K41" i="5"/>
  <c r="E41" i="5"/>
  <c r="Q41" i="5" s="1"/>
  <c r="BB40" i="5"/>
  <c r="AY40" i="5"/>
  <c r="AW40" i="5"/>
  <c r="AV40" i="5"/>
  <c r="AO40" i="5"/>
  <c r="AL40" i="5"/>
  <c r="AG40" i="5"/>
  <c r="AC40" i="5"/>
  <c r="AB40" i="5"/>
  <c r="AA40" i="5"/>
  <c r="Z40" i="5"/>
  <c r="X40" i="5"/>
  <c r="Y40" i="5" s="1"/>
  <c r="W40" i="5"/>
  <c r="T40" i="5"/>
  <c r="S40" i="5"/>
  <c r="R40" i="5"/>
  <c r="P40" i="5"/>
  <c r="O40" i="5"/>
  <c r="N40" i="5"/>
  <c r="M40" i="5"/>
  <c r="L40" i="5"/>
  <c r="K40" i="5"/>
  <c r="E40" i="5"/>
  <c r="Q40" i="5" s="1"/>
  <c r="BB39" i="5"/>
  <c r="AY39" i="5"/>
  <c r="AW39" i="5"/>
  <c r="AX39" i="5" s="1"/>
  <c r="AV39" i="5"/>
  <c r="AO39" i="5"/>
  <c r="AL39" i="5"/>
  <c r="AG39" i="5"/>
  <c r="AC39" i="5"/>
  <c r="AB39" i="5"/>
  <c r="AA39" i="5"/>
  <c r="X39" i="5"/>
  <c r="Y39" i="5" s="1"/>
  <c r="W39" i="5"/>
  <c r="T39" i="5"/>
  <c r="S39" i="5"/>
  <c r="R39" i="5"/>
  <c r="P39" i="5"/>
  <c r="O39" i="5"/>
  <c r="N39" i="5"/>
  <c r="M39" i="5"/>
  <c r="L39" i="5"/>
  <c r="K39" i="5"/>
  <c r="E39" i="5"/>
  <c r="Q39" i="5" s="1"/>
  <c r="BB38" i="5"/>
  <c r="AY38" i="5"/>
  <c r="AW38" i="5"/>
  <c r="AV38" i="5"/>
  <c r="AO38" i="5"/>
  <c r="AL38" i="5"/>
  <c r="AG38" i="5"/>
  <c r="AC38" i="5"/>
  <c r="AB38" i="5"/>
  <c r="AA38" i="5"/>
  <c r="X38" i="5"/>
  <c r="W38" i="5"/>
  <c r="T38" i="5"/>
  <c r="S38" i="5"/>
  <c r="R38" i="5"/>
  <c r="P38" i="5"/>
  <c r="O38" i="5"/>
  <c r="N38" i="5"/>
  <c r="M38" i="5"/>
  <c r="L38" i="5"/>
  <c r="K38" i="5"/>
  <c r="E38" i="5"/>
  <c r="Q38" i="5" s="1"/>
  <c r="BB37" i="5"/>
  <c r="AY37" i="5"/>
  <c r="AW37" i="5"/>
  <c r="AX37" i="5" s="1"/>
  <c r="AV37" i="5"/>
  <c r="AO37" i="5"/>
  <c r="AL37" i="5"/>
  <c r="AG37" i="5"/>
  <c r="AC37" i="5"/>
  <c r="AB37" i="5"/>
  <c r="AA37" i="5"/>
  <c r="X37" i="5"/>
  <c r="Z37" i="5" s="1"/>
  <c r="W37" i="5"/>
  <c r="T37" i="5"/>
  <c r="S37" i="5"/>
  <c r="R37" i="5"/>
  <c r="P37" i="5"/>
  <c r="U37" i="5" s="1"/>
  <c r="O37" i="5"/>
  <c r="N37" i="5"/>
  <c r="M37" i="5"/>
  <c r="L37" i="5"/>
  <c r="K37" i="5"/>
  <c r="E37" i="5"/>
  <c r="Q37" i="5" s="1"/>
  <c r="BB36" i="5"/>
  <c r="AY36" i="5"/>
  <c r="AW36" i="5"/>
  <c r="AV36" i="5"/>
  <c r="AO36" i="5"/>
  <c r="AL36" i="5"/>
  <c r="AG36" i="5"/>
  <c r="AC36" i="5"/>
  <c r="AB36" i="5"/>
  <c r="AA36" i="5"/>
  <c r="X36" i="5"/>
  <c r="Z36" i="5" s="1"/>
  <c r="W36" i="5"/>
  <c r="T36" i="5"/>
  <c r="S36" i="5"/>
  <c r="R36" i="5"/>
  <c r="P36" i="5"/>
  <c r="O36" i="5"/>
  <c r="N36" i="5"/>
  <c r="U36" i="5" s="1"/>
  <c r="M36" i="5"/>
  <c r="L36" i="5"/>
  <c r="K36" i="5"/>
  <c r="E36" i="5"/>
  <c r="Q36" i="5" s="1"/>
  <c r="BB35" i="5"/>
  <c r="AY35" i="5"/>
  <c r="AW35" i="5"/>
  <c r="AV35" i="5"/>
  <c r="AO35" i="5"/>
  <c r="AL35" i="5"/>
  <c r="AG35" i="5"/>
  <c r="AC35" i="5"/>
  <c r="AB35" i="5"/>
  <c r="AA35" i="5"/>
  <c r="X35" i="5"/>
  <c r="Z35" i="5" s="1"/>
  <c r="W35" i="5"/>
  <c r="T35" i="5"/>
  <c r="S35" i="5"/>
  <c r="R35" i="5"/>
  <c r="P35" i="5"/>
  <c r="O35" i="5"/>
  <c r="N35" i="5"/>
  <c r="M35" i="5"/>
  <c r="L35" i="5"/>
  <c r="K35" i="5"/>
  <c r="E35" i="5"/>
  <c r="Q35" i="5" s="1"/>
  <c r="BB34" i="5"/>
  <c r="AY34" i="5"/>
  <c r="AW34" i="5"/>
  <c r="AX34" i="5" s="1"/>
  <c r="AV34" i="5"/>
  <c r="AO34" i="5"/>
  <c r="AL34" i="5"/>
  <c r="AG34" i="5"/>
  <c r="AC34" i="5"/>
  <c r="AB34" i="5"/>
  <c r="AA34" i="5"/>
  <c r="X34" i="5"/>
  <c r="Y34" i="5" s="1"/>
  <c r="W34" i="5"/>
  <c r="U34" i="5"/>
  <c r="T34" i="5"/>
  <c r="S34" i="5"/>
  <c r="R34" i="5"/>
  <c r="Q34" i="5"/>
  <c r="P34" i="5"/>
  <c r="O34" i="5"/>
  <c r="N34" i="5"/>
  <c r="M34" i="5"/>
  <c r="L34" i="5"/>
  <c r="K34" i="5"/>
  <c r="E34" i="5"/>
  <c r="BB33" i="5"/>
  <c r="AY33" i="5"/>
  <c r="AW33" i="5"/>
  <c r="AX33" i="5" s="1"/>
  <c r="AV33" i="5"/>
  <c r="AO33" i="5"/>
  <c r="AL33" i="5"/>
  <c r="AG33" i="5"/>
  <c r="AC33" i="5"/>
  <c r="AB33" i="5"/>
  <c r="AA33" i="5"/>
  <c r="X33" i="5"/>
  <c r="Z33" i="5" s="1"/>
  <c r="W33" i="5"/>
  <c r="U33" i="5"/>
  <c r="T33" i="5"/>
  <c r="S33" i="5"/>
  <c r="R33" i="5"/>
  <c r="Q33" i="5"/>
  <c r="P33" i="5"/>
  <c r="O33" i="5"/>
  <c r="N33" i="5"/>
  <c r="M33" i="5"/>
  <c r="L33" i="5"/>
  <c r="K33" i="5"/>
  <c r="E33" i="5"/>
  <c r="BB32" i="5"/>
  <c r="AY32" i="5"/>
  <c r="AW32" i="5"/>
  <c r="AV32" i="5"/>
  <c r="AX32" i="5" s="1"/>
  <c r="AO32" i="5"/>
  <c r="AL32" i="5"/>
  <c r="AG32" i="5"/>
  <c r="AC32" i="5"/>
  <c r="AB32" i="5"/>
  <c r="AA32" i="5"/>
  <c r="Z32" i="5"/>
  <c r="Y32" i="5"/>
  <c r="X32" i="5"/>
  <c r="W32" i="5"/>
  <c r="T32" i="5"/>
  <c r="S32" i="5"/>
  <c r="R32" i="5"/>
  <c r="P32" i="5"/>
  <c r="U32" i="5" s="1"/>
  <c r="O32" i="5"/>
  <c r="N32" i="5"/>
  <c r="M32" i="5"/>
  <c r="L32" i="5"/>
  <c r="K32" i="5"/>
  <c r="E32" i="5"/>
  <c r="Q32" i="5" s="1"/>
  <c r="BB31" i="5"/>
  <c r="AY31" i="5"/>
  <c r="AW31" i="5"/>
  <c r="AX31" i="5" s="1"/>
  <c r="AV31" i="5"/>
  <c r="AO31" i="5"/>
  <c r="AL31" i="5"/>
  <c r="AG31" i="5"/>
  <c r="AC31" i="5"/>
  <c r="AB31" i="5"/>
  <c r="AA31" i="5"/>
  <c r="X31" i="5"/>
  <c r="Z31" i="5" s="1"/>
  <c r="W31" i="5"/>
  <c r="T31" i="5"/>
  <c r="S31" i="5"/>
  <c r="R31" i="5"/>
  <c r="P31" i="5"/>
  <c r="O31" i="5"/>
  <c r="N31" i="5"/>
  <c r="U31" i="5" s="1"/>
  <c r="M31" i="5"/>
  <c r="L31" i="5"/>
  <c r="K31" i="5"/>
  <c r="E31" i="5"/>
  <c r="Q31" i="5" s="1"/>
  <c r="BB30" i="5"/>
  <c r="AY30" i="5"/>
  <c r="AW30" i="5"/>
  <c r="AX30" i="5" s="1"/>
  <c r="AV30" i="5"/>
  <c r="AO30" i="5"/>
  <c r="AL30" i="5"/>
  <c r="AG30" i="5"/>
  <c r="AC30" i="5"/>
  <c r="AB30" i="5"/>
  <c r="AA30" i="5"/>
  <c r="X30" i="5"/>
  <c r="Z30" i="5" s="1"/>
  <c r="W30" i="5"/>
  <c r="T30" i="5"/>
  <c r="S30" i="5"/>
  <c r="R30" i="5"/>
  <c r="P30" i="5"/>
  <c r="O30" i="5"/>
  <c r="N30" i="5"/>
  <c r="M30" i="5"/>
  <c r="L30" i="5"/>
  <c r="K30" i="5"/>
  <c r="E30" i="5"/>
  <c r="Q30" i="5" s="1"/>
  <c r="BB29" i="5"/>
  <c r="AY29" i="5"/>
  <c r="AW29" i="5"/>
  <c r="AV29" i="5"/>
  <c r="AO29" i="5"/>
  <c r="AL29" i="5"/>
  <c r="AG29" i="5"/>
  <c r="AC29" i="5"/>
  <c r="AB29" i="5"/>
  <c r="AA29" i="5"/>
  <c r="X29" i="5"/>
  <c r="Z29" i="5" s="1"/>
  <c r="W29" i="5"/>
  <c r="T29" i="5"/>
  <c r="S29" i="5"/>
  <c r="R29" i="5"/>
  <c r="P29" i="5"/>
  <c r="O29" i="5"/>
  <c r="N29" i="5"/>
  <c r="U29" i="5" s="1"/>
  <c r="M29" i="5"/>
  <c r="L29" i="5"/>
  <c r="K29" i="5"/>
  <c r="E29" i="5"/>
  <c r="Q29" i="5" s="1"/>
  <c r="BB28" i="5"/>
  <c r="AY28" i="5"/>
  <c r="AW28" i="5"/>
  <c r="AV28" i="5"/>
  <c r="AO28" i="5"/>
  <c r="AL28" i="5"/>
  <c r="AG28" i="5"/>
  <c r="AC28" i="5"/>
  <c r="AB28" i="5"/>
  <c r="AA28" i="5"/>
  <c r="X28" i="5"/>
  <c r="Z28" i="5" s="1"/>
  <c r="W28" i="5"/>
  <c r="T28" i="5"/>
  <c r="S28" i="5"/>
  <c r="R28" i="5"/>
  <c r="P28" i="5"/>
  <c r="O28" i="5"/>
  <c r="N28" i="5"/>
  <c r="M28" i="5"/>
  <c r="L28" i="5"/>
  <c r="K28" i="5"/>
  <c r="E28" i="5"/>
  <c r="Q28" i="5" s="1"/>
  <c r="BB27" i="5"/>
  <c r="AY27" i="5"/>
  <c r="AW27" i="5"/>
  <c r="AV27" i="5"/>
  <c r="AO27" i="5"/>
  <c r="AL27" i="5"/>
  <c r="AG27" i="5"/>
  <c r="AC27" i="5"/>
  <c r="AB27" i="5"/>
  <c r="AA27" i="5"/>
  <c r="Y27" i="5"/>
  <c r="X27" i="5"/>
  <c r="Z27" i="5" s="1"/>
  <c r="W27" i="5"/>
  <c r="T27" i="5"/>
  <c r="S27" i="5"/>
  <c r="R27" i="5"/>
  <c r="P27" i="5"/>
  <c r="U27" i="5" s="1"/>
  <c r="O27" i="5"/>
  <c r="N27" i="5"/>
  <c r="M27" i="5"/>
  <c r="L27" i="5"/>
  <c r="K27" i="5"/>
  <c r="E27" i="5"/>
  <c r="Q27" i="5" s="1"/>
  <c r="BB26" i="5"/>
  <c r="AY26" i="5"/>
  <c r="AW26" i="5"/>
  <c r="AV26" i="5"/>
  <c r="AO26" i="5"/>
  <c r="AL26" i="5"/>
  <c r="AG26" i="5"/>
  <c r="AC26" i="5"/>
  <c r="AB26" i="5"/>
  <c r="AA26" i="5"/>
  <c r="X26" i="5"/>
  <c r="Z26" i="5" s="1"/>
  <c r="W26" i="5"/>
  <c r="T26" i="5"/>
  <c r="S26" i="5"/>
  <c r="R26" i="5"/>
  <c r="P26" i="5"/>
  <c r="O26" i="5"/>
  <c r="N26" i="5"/>
  <c r="M26" i="5"/>
  <c r="L26" i="5"/>
  <c r="K26" i="5"/>
  <c r="E26" i="5"/>
  <c r="Q26" i="5" s="1"/>
  <c r="BB25" i="5"/>
  <c r="AY25" i="5"/>
  <c r="AX25" i="5"/>
  <c r="AW25" i="5"/>
  <c r="AV25" i="5"/>
  <c r="AO25" i="5"/>
  <c r="AL25" i="5"/>
  <c r="AG25" i="5"/>
  <c r="AC25" i="5"/>
  <c r="AB25" i="5"/>
  <c r="AA25" i="5"/>
  <c r="X25" i="5"/>
  <c r="Z25" i="5" s="1"/>
  <c r="W25" i="5"/>
  <c r="T25" i="5"/>
  <c r="S25" i="5"/>
  <c r="R25" i="5"/>
  <c r="Q25" i="5"/>
  <c r="P25" i="5"/>
  <c r="O25" i="5"/>
  <c r="N25" i="5"/>
  <c r="M25" i="5"/>
  <c r="L25" i="5"/>
  <c r="K25" i="5"/>
  <c r="E25" i="5"/>
  <c r="BB24" i="5"/>
  <c r="AY24" i="5"/>
  <c r="AW24" i="5"/>
  <c r="AX24" i="5" s="1"/>
  <c r="AV24" i="5"/>
  <c r="AO24" i="5"/>
  <c r="AL24" i="5"/>
  <c r="AG24" i="5"/>
  <c r="AC24" i="5"/>
  <c r="AB24" i="5"/>
  <c r="AA24" i="5"/>
  <c r="X24" i="5"/>
  <c r="Z24" i="5" s="1"/>
  <c r="W24" i="5"/>
  <c r="T24" i="5"/>
  <c r="S24" i="5"/>
  <c r="R24" i="5"/>
  <c r="Q24" i="5"/>
  <c r="P24" i="5"/>
  <c r="U24" i="5" s="1"/>
  <c r="O24" i="5"/>
  <c r="N24" i="5"/>
  <c r="M24" i="5"/>
  <c r="L24" i="5"/>
  <c r="K24" i="5"/>
  <c r="E24" i="5"/>
  <c r="BB23" i="5"/>
  <c r="AY23" i="5"/>
  <c r="AW23" i="5"/>
  <c r="AV23" i="5"/>
  <c r="AO23" i="5"/>
  <c r="AL23" i="5"/>
  <c r="AG23" i="5"/>
  <c r="AC23" i="5"/>
  <c r="AB23" i="5"/>
  <c r="AA23" i="5"/>
  <c r="X23" i="5"/>
  <c r="Y23" i="5" s="1"/>
  <c r="W23" i="5"/>
  <c r="T23" i="5"/>
  <c r="S23" i="5"/>
  <c r="R23" i="5"/>
  <c r="P23" i="5"/>
  <c r="O23" i="5"/>
  <c r="N23" i="5"/>
  <c r="U23" i="5" s="1"/>
  <c r="M23" i="5"/>
  <c r="L23" i="5"/>
  <c r="K23" i="5"/>
  <c r="E23" i="5"/>
  <c r="Q23" i="5" s="1"/>
  <c r="BB22" i="5"/>
  <c r="AY22" i="5"/>
  <c r="AW22" i="5"/>
  <c r="AV22" i="5"/>
  <c r="AO22" i="5"/>
  <c r="AL22" i="5"/>
  <c r="AG22" i="5"/>
  <c r="AB22" i="5"/>
  <c r="AA22" i="5"/>
  <c r="X22" i="5"/>
  <c r="Z22" i="5" s="1"/>
  <c r="T22" i="5"/>
  <c r="S22" i="5"/>
  <c r="R22" i="5"/>
  <c r="P22" i="5"/>
  <c r="U22" i="5" s="1"/>
  <c r="O22" i="5"/>
  <c r="N22" i="5"/>
  <c r="M22" i="5"/>
  <c r="L22" i="5"/>
  <c r="K22" i="5"/>
  <c r="E22" i="5"/>
  <c r="Q22" i="5" s="1"/>
  <c r="BB21" i="5"/>
  <c r="AY21" i="5"/>
  <c r="AW21" i="5"/>
  <c r="AV21" i="5"/>
  <c r="AO21" i="5"/>
  <c r="AL21" i="5"/>
  <c r="AG21" i="5"/>
  <c r="AB21" i="5"/>
  <c r="AA21" i="5"/>
  <c r="X21" i="5"/>
  <c r="Z21" i="5" s="1"/>
  <c r="W21" i="5"/>
  <c r="T21" i="5"/>
  <c r="S21" i="5"/>
  <c r="R21" i="5"/>
  <c r="Q21" i="5"/>
  <c r="P21" i="5"/>
  <c r="O21" i="5"/>
  <c r="N21" i="5"/>
  <c r="M21" i="5"/>
  <c r="L21" i="5"/>
  <c r="K21" i="5"/>
  <c r="E21" i="5"/>
  <c r="BB20" i="5"/>
  <c r="AY20" i="5"/>
  <c r="AW20" i="5"/>
  <c r="AX20" i="5" s="1"/>
  <c r="AV20" i="5"/>
  <c r="AO20" i="5"/>
  <c r="AL20" i="5"/>
  <c r="AG20" i="5"/>
  <c r="AB20" i="5"/>
  <c r="AA20" i="5"/>
  <c r="X20" i="5"/>
  <c r="Y20" i="5" s="1"/>
  <c r="W20" i="5"/>
  <c r="T20" i="5"/>
  <c r="S20" i="5"/>
  <c r="R20" i="5"/>
  <c r="Q20" i="5"/>
  <c r="P20" i="5"/>
  <c r="O20" i="5"/>
  <c r="N20" i="5"/>
  <c r="M20" i="5"/>
  <c r="L20" i="5"/>
  <c r="K20" i="5"/>
  <c r="E20" i="5"/>
  <c r="BB19" i="5"/>
  <c r="AY19" i="5"/>
  <c r="AW19" i="5"/>
  <c r="AX19" i="5" s="1"/>
  <c r="AV19" i="5"/>
  <c r="AO19" i="5"/>
  <c r="AL19" i="5"/>
  <c r="AG19" i="5"/>
  <c r="AB19" i="5"/>
  <c r="AA19" i="5"/>
  <c r="X19" i="5"/>
  <c r="Y19" i="5" s="1"/>
  <c r="U19" i="5"/>
  <c r="T19" i="5"/>
  <c r="S19" i="5"/>
  <c r="R19" i="5"/>
  <c r="P19" i="5"/>
  <c r="O19" i="5"/>
  <c r="N19" i="5"/>
  <c r="M19" i="5"/>
  <c r="L19" i="5"/>
  <c r="K19" i="5"/>
  <c r="E19" i="5"/>
  <c r="Q19" i="5" s="1"/>
  <c r="BB18" i="5"/>
  <c r="AY18" i="5"/>
  <c r="AW18" i="5"/>
  <c r="AV18" i="5"/>
  <c r="AO18" i="5"/>
  <c r="AL18" i="5"/>
  <c r="AG18" i="5"/>
  <c r="AB18" i="5"/>
  <c r="AA18" i="5"/>
  <c r="X18" i="5"/>
  <c r="Z18" i="5" s="1"/>
  <c r="U18" i="5"/>
  <c r="T18" i="5"/>
  <c r="S18" i="5"/>
  <c r="R18" i="5"/>
  <c r="P18" i="5"/>
  <c r="O18" i="5"/>
  <c r="N18" i="5"/>
  <c r="M18" i="5"/>
  <c r="L18" i="5"/>
  <c r="K18" i="5"/>
  <c r="E18" i="5"/>
  <c r="Q18" i="5" s="1"/>
  <c r="BB17" i="5"/>
  <c r="AY17" i="5"/>
  <c r="AW17" i="5"/>
  <c r="AV17" i="5"/>
  <c r="AO17" i="5"/>
  <c r="AL17" i="5"/>
  <c r="AG17" i="5"/>
  <c r="AB17" i="5"/>
  <c r="AA17" i="5"/>
  <c r="Z17" i="5"/>
  <c r="Y17" i="5"/>
  <c r="X17" i="5"/>
  <c r="W17" i="5"/>
  <c r="T17" i="5"/>
  <c r="S17" i="5"/>
  <c r="R17" i="5"/>
  <c r="P17" i="5"/>
  <c r="U17" i="5" s="1"/>
  <c r="O17" i="5"/>
  <c r="N17" i="5"/>
  <c r="M17" i="5"/>
  <c r="L17" i="5"/>
  <c r="K17" i="5"/>
  <c r="E17" i="5"/>
  <c r="Q17" i="5" s="1"/>
  <c r="BB16" i="5"/>
  <c r="AY16" i="5"/>
  <c r="AW16" i="5"/>
  <c r="AV16" i="5"/>
  <c r="AO16" i="5"/>
  <c r="AL16" i="5"/>
  <c r="AG16" i="5"/>
  <c r="AB16" i="5"/>
  <c r="AA16" i="5"/>
  <c r="X16" i="5"/>
  <c r="Y16" i="5" s="1"/>
  <c r="W16" i="5"/>
  <c r="T16" i="5"/>
  <c r="S16" i="5"/>
  <c r="R16" i="5"/>
  <c r="P16" i="5"/>
  <c r="U16" i="5" s="1"/>
  <c r="O16" i="5"/>
  <c r="N16" i="5"/>
  <c r="M16" i="5"/>
  <c r="L16" i="5"/>
  <c r="K16" i="5"/>
  <c r="E16" i="5"/>
  <c r="Q16" i="5" s="1"/>
  <c r="BB15" i="5"/>
  <c r="AY15" i="5"/>
  <c r="AW15" i="5"/>
  <c r="AV15" i="5"/>
  <c r="AO15" i="5"/>
  <c r="AL15" i="5"/>
  <c r="AG15" i="5"/>
  <c r="AB15" i="5"/>
  <c r="AA15" i="5"/>
  <c r="EG7" i="7" s="1"/>
  <c r="X15" i="5"/>
  <c r="Z15" i="5" s="1"/>
  <c r="W15" i="5"/>
  <c r="T15" i="5"/>
  <c r="S15" i="5"/>
  <c r="R15" i="5"/>
  <c r="P15" i="5"/>
  <c r="O15" i="5"/>
  <c r="N15" i="5"/>
  <c r="M15" i="5"/>
  <c r="L15" i="5"/>
  <c r="K15" i="5"/>
  <c r="E15" i="5"/>
  <c r="Q15" i="5" s="1"/>
  <c r="BB14" i="5"/>
  <c r="AY14" i="5"/>
  <c r="AW14" i="5"/>
  <c r="AX14" i="5" s="1"/>
  <c r="AV14" i="5"/>
  <c r="AO14" i="5"/>
  <c r="AL14" i="5"/>
  <c r="AG14" i="5"/>
  <c r="AB14" i="5"/>
  <c r="AA14" i="5"/>
  <c r="Z14" i="5"/>
  <c r="X14" i="5"/>
  <c r="Y14" i="5" s="1"/>
  <c r="W14" i="5"/>
  <c r="T14" i="5"/>
  <c r="S14" i="5"/>
  <c r="R14" i="5"/>
  <c r="P14" i="5"/>
  <c r="O14" i="5"/>
  <c r="N14" i="5"/>
  <c r="M14" i="5"/>
  <c r="L14" i="5"/>
  <c r="K14" i="5"/>
  <c r="E14" i="5"/>
  <c r="Q14" i="5" s="1"/>
  <c r="BB13" i="5"/>
  <c r="AY13" i="5"/>
  <c r="AW13" i="5"/>
  <c r="AV13" i="5"/>
  <c r="AO13" i="5"/>
  <c r="AL13" i="5"/>
  <c r="AG13" i="5"/>
  <c r="AB13" i="5"/>
  <c r="AA13" i="5"/>
  <c r="Y13" i="5"/>
  <c r="X13" i="5"/>
  <c r="Z13" i="5" s="1"/>
  <c r="W13" i="5"/>
  <c r="T13" i="5"/>
  <c r="S13" i="5"/>
  <c r="R13" i="5"/>
  <c r="P13" i="5"/>
  <c r="U13" i="5" s="1"/>
  <c r="O13" i="5"/>
  <c r="N13" i="5"/>
  <c r="M13" i="5"/>
  <c r="L13" i="5"/>
  <c r="K13" i="5"/>
  <c r="E13" i="5"/>
  <c r="Q13" i="5" s="1"/>
  <c r="BB12" i="5"/>
  <c r="AY12" i="5"/>
  <c r="AW12" i="5"/>
  <c r="AX12" i="5" s="1"/>
  <c r="AV12" i="5"/>
  <c r="AO12" i="5"/>
  <c r="AL12" i="5"/>
  <c r="AG12" i="5"/>
  <c r="AB12" i="5"/>
  <c r="AA12" i="5"/>
  <c r="X12" i="5"/>
  <c r="Y12" i="5" s="1"/>
  <c r="W12" i="5"/>
  <c r="T12" i="5"/>
  <c r="S12" i="5"/>
  <c r="R12" i="5"/>
  <c r="P12" i="5"/>
  <c r="O12" i="5"/>
  <c r="N12" i="5"/>
  <c r="M12" i="5"/>
  <c r="L12" i="5"/>
  <c r="K12" i="5"/>
  <c r="E12" i="5"/>
  <c r="Q12" i="5" s="1"/>
  <c r="BB11" i="5"/>
  <c r="AY11" i="5"/>
  <c r="AW11" i="5"/>
  <c r="AV11" i="5"/>
  <c r="AO11" i="5"/>
  <c r="AL11" i="5"/>
  <c r="AG11" i="5"/>
  <c r="AB11" i="5"/>
  <c r="AA11" i="5"/>
  <c r="X11" i="5"/>
  <c r="Z11" i="5" s="1"/>
  <c r="W11" i="5"/>
  <c r="T11" i="5"/>
  <c r="S11" i="5"/>
  <c r="R11" i="5"/>
  <c r="P11" i="5"/>
  <c r="O11" i="5"/>
  <c r="N11" i="5"/>
  <c r="U11" i="5" s="1"/>
  <c r="M11" i="5"/>
  <c r="L11" i="5"/>
  <c r="K11" i="5"/>
  <c r="E11" i="5"/>
  <c r="Q11" i="5" s="1"/>
  <c r="BB10" i="5"/>
  <c r="AY10" i="5"/>
  <c r="AW10" i="5"/>
  <c r="AV10" i="5"/>
  <c r="AO10" i="5"/>
  <c r="AL10" i="5"/>
  <c r="AG10" i="5"/>
  <c r="AB10" i="5"/>
  <c r="AA10" i="5"/>
  <c r="X10" i="5"/>
  <c r="Z10" i="5" s="1"/>
  <c r="W10" i="5"/>
  <c r="T10" i="5"/>
  <c r="S10" i="5"/>
  <c r="R10" i="5"/>
  <c r="P10" i="5"/>
  <c r="O10" i="5"/>
  <c r="N10" i="5"/>
  <c r="M10" i="5"/>
  <c r="L10" i="5"/>
  <c r="K10" i="5"/>
  <c r="E10" i="5"/>
  <c r="Q10" i="5" s="1"/>
  <c r="BB9" i="5"/>
  <c r="AY9" i="5"/>
  <c r="AW9" i="5"/>
  <c r="AV9" i="5"/>
  <c r="AO9" i="5"/>
  <c r="AL9" i="5"/>
  <c r="AG9" i="5"/>
  <c r="AB9" i="5"/>
  <c r="AA9" i="5"/>
  <c r="X9" i="5"/>
  <c r="Z9" i="5" s="1"/>
  <c r="W9" i="5"/>
  <c r="T9" i="5"/>
  <c r="S9" i="5"/>
  <c r="R9" i="5"/>
  <c r="P9" i="5"/>
  <c r="O9" i="5"/>
  <c r="N9" i="5"/>
  <c r="M9" i="5"/>
  <c r="L9" i="5"/>
  <c r="K9" i="5"/>
  <c r="E9" i="5"/>
  <c r="Q9" i="5" s="1"/>
  <c r="BB8" i="5"/>
  <c r="AY8" i="5"/>
  <c r="AW8" i="5"/>
  <c r="AV8" i="5"/>
  <c r="AO8" i="5"/>
  <c r="AL8" i="5"/>
  <c r="AG8" i="5"/>
  <c r="AB8" i="5"/>
  <c r="AA8" i="5"/>
  <c r="X8" i="5"/>
  <c r="W8" i="5"/>
  <c r="T8" i="5"/>
  <c r="S8" i="5"/>
  <c r="R8" i="5"/>
  <c r="P8" i="5"/>
  <c r="O8" i="5"/>
  <c r="N8" i="5"/>
  <c r="M8" i="5"/>
  <c r="L8" i="5"/>
  <c r="K8" i="5"/>
  <c r="E8" i="5"/>
  <c r="Q8" i="5" s="1"/>
  <c r="BB7" i="5"/>
  <c r="AY7" i="5"/>
  <c r="AW7" i="5"/>
  <c r="AV7" i="5"/>
  <c r="AO7" i="5"/>
  <c r="AL7" i="5"/>
  <c r="AG7" i="5"/>
  <c r="AB7" i="5"/>
  <c r="AA7" i="5"/>
  <c r="X7" i="5"/>
  <c r="Y7" i="5" s="1"/>
  <c r="W7" i="5"/>
  <c r="T7" i="5"/>
  <c r="S7" i="5"/>
  <c r="R7" i="5"/>
  <c r="P7" i="5"/>
  <c r="O7" i="5"/>
  <c r="N7" i="5"/>
  <c r="U7" i="5" s="1"/>
  <c r="M7" i="5"/>
  <c r="L7" i="5"/>
  <c r="K7" i="5"/>
  <c r="E7" i="5"/>
  <c r="Q7" i="5" s="1"/>
  <c r="BB6" i="5"/>
  <c r="AY6" i="5"/>
  <c r="AW6" i="5"/>
  <c r="AV6" i="5"/>
  <c r="AO6" i="5"/>
  <c r="AL6" i="5"/>
  <c r="AG6" i="5"/>
  <c r="AB6" i="5"/>
  <c r="AA6" i="5"/>
  <c r="Z6" i="5"/>
  <c r="Y6" i="5"/>
  <c r="X6" i="5"/>
  <c r="W6" i="5"/>
  <c r="T6" i="5"/>
  <c r="S6" i="5"/>
  <c r="R6" i="5"/>
  <c r="P6" i="5"/>
  <c r="U6" i="5" s="1"/>
  <c r="O6" i="5"/>
  <c r="N6" i="5"/>
  <c r="M6" i="5"/>
  <c r="L6" i="5"/>
  <c r="K6" i="5"/>
  <c r="E6" i="5"/>
  <c r="Q6" i="5" s="1"/>
  <c r="BB5" i="5"/>
  <c r="AY5" i="5"/>
  <c r="AW5" i="5"/>
  <c r="AV5" i="5"/>
  <c r="AO5" i="5"/>
  <c r="AL5" i="5"/>
  <c r="AG5" i="5"/>
  <c r="AB5" i="5"/>
  <c r="AA5" i="5"/>
  <c r="X5" i="5"/>
  <c r="Y5" i="5" s="1"/>
  <c r="W5" i="5"/>
  <c r="T5" i="5"/>
  <c r="S5" i="5"/>
  <c r="R5" i="5"/>
  <c r="P5" i="5"/>
  <c r="O5" i="5"/>
  <c r="N5" i="5"/>
  <c r="M5" i="5"/>
  <c r="L5" i="5"/>
  <c r="K5" i="5"/>
  <c r="E5" i="5"/>
  <c r="Q5" i="5" s="1"/>
  <c r="BB4" i="5"/>
  <c r="AY4" i="5"/>
  <c r="AW4" i="5"/>
  <c r="AV4" i="5"/>
  <c r="AO4" i="5"/>
  <c r="AL4" i="5"/>
  <c r="AG4" i="5"/>
  <c r="AB4" i="5"/>
  <c r="AA4" i="5"/>
  <c r="X4" i="5"/>
  <c r="Z4" i="5" s="1"/>
  <c r="W4" i="5"/>
  <c r="T4" i="5"/>
  <c r="S4" i="5"/>
  <c r="R4" i="5"/>
  <c r="P4" i="5"/>
  <c r="O4" i="5"/>
  <c r="N4" i="5"/>
  <c r="M4" i="5"/>
  <c r="L4" i="5"/>
  <c r="K4" i="5"/>
  <c r="E4" i="5"/>
  <c r="Q4" i="5" s="1"/>
  <c r="BB3" i="5"/>
  <c r="AZ3" i="5"/>
  <c r="AY3" i="5"/>
  <c r="AW3" i="5"/>
  <c r="AX3" i="5" s="1"/>
  <c r="AV3" i="5"/>
  <c r="AO3" i="5"/>
  <c r="AL3" i="5"/>
  <c r="AG3" i="5"/>
  <c r="AB3" i="5"/>
  <c r="AA3" i="5"/>
  <c r="X3" i="5"/>
  <c r="Z3" i="5" s="1"/>
  <c r="W3" i="5"/>
  <c r="T3" i="5"/>
  <c r="S3" i="5"/>
  <c r="R3" i="5"/>
  <c r="P3" i="5"/>
  <c r="O3" i="5"/>
  <c r="N3" i="5"/>
  <c r="M3" i="5"/>
  <c r="L3" i="5"/>
  <c r="K3" i="5"/>
  <c r="E3" i="5"/>
  <c r="Q3" i="5" s="1"/>
  <c r="AX215" i="5" l="1"/>
  <c r="EH6" i="7"/>
  <c r="AX491" i="5"/>
  <c r="V932" i="25"/>
  <c r="L932" i="25"/>
  <c r="DY10" i="7"/>
  <c r="Z230" i="5"/>
  <c r="AX245" i="5"/>
  <c r="U277" i="5"/>
  <c r="AX307" i="5"/>
  <c r="AX1013" i="5"/>
  <c r="AX89" i="5"/>
  <c r="AX336" i="5"/>
  <c r="AS336" i="5"/>
  <c r="Z724" i="5"/>
  <c r="Y724" i="5"/>
  <c r="Z190" i="5"/>
  <c r="Y190" i="5"/>
  <c r="Z693" i="5"/>
  <c r="Y693" i="5"/>
  <c r="Z220" i="5"/>
  <c r="Y220" i="5"/>
  <c r="U476" i="5"/>
  <c r="AX74" i="5"/>
  <c r="AX137" i="5"/>
  <c r="Y1023" i="5"/>
  <c r="Z1023" i="5"/>
  <c r="U155" i="5"/>
  <c r="Z44" i="5"/>
  <c r="Y44" i="5"/>
  <c r="AX27" i="5"/>
  <c r="AX6" i="5"/>
  <c r="Y67" i="5"/>
  <c r="Y104" i="5"/>
  <c r="Z104" i="5"/>
  <c r="Y274" i="5"/>
  <c r="Z540" i="5"/>
  <c r="Y540" i="5"/>
  <c r="U59" i="5"/>
  <c r="AX261" i="5"/>
  <c r="EP15" i="7" s="1"/>
  <c r="AX196" i="5"/>
  <c r="S946" i="25"/>
  <c r="T946" i="25" s="1"/>
  <c r="L946" i="25"/>
  <c r="AX28" i="5"/>
  <c r="Y520" i="5"/>
  <c r="Z520" i="5"/>
  <c r="AX13" i="5"/>
  <c r="Z123" i="5"/>
  <c r="Y123" i="5"/>
  <c r="AX226" i="5"/>
  <c r="J934" i="25"/>
  <c r="Q934" i="25"/>
  <c r="U242" i="5"/>
  <c r="AX315" i="5"/>
  <c r="Y1123" i="5"/>
  <c r="Z1123" i="5"/>
  <c r="Z302" i="5"/>
  <c r="Y302" i="5"/>
  <c r="Y349" i="5"/>
  <c r="Z349" i="5"/>
  <c r="Z462" i="5"/>
  <c r="Y462" i="5"/>
  <c r="AX206" i="5"/>
  <c r="U125" i="5"/>
  <c r="U60" i="5"/>
  <c r="Y248" i="5"/>
  <c r="AX166" i="5"/>
  <c r="U296" i="5"/>
  <c r="AX11" i="5"/>
  <c r="Y445" i="5"/>
  <c r="Z445" i="5"/>
  <c r="AE41" i="7"/>
  <c r="ER124" i="7"/>
  <c r="DX4" i="7"/>
  <c r="DZ30" i="7"/>
  <c r="EN26" i="7"/>
  <c r="ES130" i="7"/>
  <c r="EG18" i="7"/>
  <c r="EJ7" i="7"/>
  <c r="EL26" i="7"/>
  <c r="DW34" i="7"/>
  <c r="AD15" i="7"/>
  <c r="AG15" i="7" s="1"/>
  <c r="DZ4" i="7"/>
  <c r="BU23" i="7"/>
  <c r="D23" i="7"/>
  <c r="G23" i="7" s="1"/>
  <c r="O37" i="7"/>
  <c r="R37" i="7" s="1"/>
  <c r="AV29" i="7"/>
  <c r="AD41" i="7"/>
  <c r="AG41" i="7" s="1"/>
  <c r="BX23" i="7"/>
  <c r="O8" i="7"/>
  <c r="J37" i="7"/>
  <c r="AQ16" i="7"/>
  <c r="D37" i="7"/>
  <c r="EH7" i="7"/>
  <c r="AX299" i="5"/>
  <c r="U378" i="5"/>
  <c r="Z760" i="5"/>
  <c r="Y760" i="5"/>
  <c r="Z94" i="5"/>
  <c r="U203" i="5"/>
  <c r="AX40" i="5"/>
  <c r="Z114" i="5"/>
  <c r="Y114" i="5"/>
  <c r="BD46" i="7"/>
  <c r="BG46" i="7" s="1"/>
  <c r="U146" i="5"/>
  <c r="AX157" i="5"/>
  <c r="AX390" i="5"/>
  <c r="Z725" i="5"/>
  <c r="Y725" i="5"/>
  <c r="AX441" i="5"/>
  <c r="AX536" i="5"/>
  <c r="U1019" i="5"/>
  <c r="AX289" i="5"/>
  <c r="U418" i="5"/>
  <c r="U428" i="5"/>
  <c r="I949" i="25"/>
  <c r="U949" i="25"/>
  <c r="V949" i="25" s="1"/>
  <c r="S949" i="25"/>
  <c r="T949" i="25" s="1"/>
  <c r="U174" i="5"/>
  <c r="AX112" i="5"/>
  <c r="Y181" i="5"/>
  <c r="AX208" i="5"/>
  <c r="U633" i="5"/>
  <c r="U38" i="5"/>
  <c r="U279" i="5"/>
  <c r="U440" i="5"/>
  <c r="Y223" i="5"/>
  <c r="Y259" i="5"/>
  <c r="Z654" i="5"/>
  <c r="Y654" i="5"/>
  <c r="Y72" i="5"/>
  <c r="AX256" i="5"/>
  <c r="Z321" i="5"/>
  <c r="U490" i="5"/>
  <c r="Y580" i="5"/>
  <c r="Y35" i="5"/>
  <c r="U254" i="5"/>
  <c r="AX424" i="5"/>
  <c r="U797" i="5"/>
  <c r="U992" i="5"/>
  <c r="Z1098" i="5"/>
  <c r="Y1098" i="5"/>
  <c r="U12" i="5"/>
  <c r="U28" i="5"/>
  <c r="U41" i="5"/>
  <c r="AX44" i="5"/>
  <c r="EP5" i="7" s="1"/>
  <c r="Z48" i="5"/>
  <c r="Y84" i="5"/>
  <c r="AS95" i="5"/>
  <c r="Z98" i="5"/>
  <c r="AX104" i="5"/>
  <c r="AS123" i="5"/>
  <c r="Y146" i="5"/>
  <c r="U158" i="5"/>
  <c r="Y164" i="5"/>
  <c r="AX170" i="5"/>
  <c r="U197" i="5"/>
  <c r="AX200" i="5"/>
  <c r="Z224" i="5"/>
  <c r="Z234" i="5"/>
  <c r="AX248" i="5"/>
  <c r="AS275" i="5"/>
  <c r="U280" i="5"/>
  <c r="AX284" i="5"/>
  <c r="Z305" i="5"/>
  <c r="Z313" i="5"/>
  <c r="AX331" i="5"/>
  <c r="Y361" i="5"/>
  <c r="Z378" i="5"/>
  <c r="U381" i="5"/>
  <c r="Y388" i="5"/>
  <c r="AX401" i="5"/>
  <c r="AX436" i="5"/>
  <c r="Y439" i="5"/>
  <c r="AX472" i="5"/>
  <c r="EP25" i="7" s="1"/>
  <c r="Z477" i="5"/>
  <c r="Y477" i="5"/>
  <c r="AX506" i="5"/>
  <c r="U516" i="5"/>
  <c r="Z525" i="5"/>
  <c r="Y544" i="5"/>
  <c r="AX551" i="5"/>
  <c r="U583" i="5"/>
  <c r="Y632" i="5"/>
  <c r="Z633" i="5"/>
  <c r="Y633" i="5"/>
  <c r="AX651" i="5"/>
  <c r="AX707" i="5"/>
  <c r="AX782" i="5"/>
  <c r="AS782" i="5"/>
  <c r="Y846" i="5"/>
  <c r="AX852" i="5"/>
  <c r="Y865" i="5"/>
  <c r="Z865" i="5"/>
  <c r="AX880" i="5"/>
  <c r="AX1091" i="5"/>
  <c r="Y1176" i="5"/>
  <c r="W1207" i="5"/>
  <c r="Z1207" i="5"/>
  <c r="R1207" i="5"/>
  <c r="AS1209" i="5"/>
  <c r="Z1211" i="5"/>
  <c r="Y1426" i="5"/>
  <c r="R1449" i="5"/>
  <c r="W1449" i="5"/>
  <c r="AX421" i="5"/>
  <c r="AX459" i="5"/>
  <c r="Z484" i="5"/>
  <c r="U83" i="5"/>
  <c r="U313" i="5"/>
  <c r="Y425" i="5"/>
  <c r="Z436" i="5"/>
  <c r="AS637" i="5"/>
  <c r="AX637" i="5"/>
  <c r="Z162" i="5"/>
  <c r="Z311" i="5"/>
  <c r="Y495" i="5"/>
  <c r="AX1014" i="5"/>
  <c r="EO51" i="7" s="1"/>
  <c r="AX1250" i="5"/>
  <c r="AX316" i="5"/>
  <c r="AX936" i="5"/>
  <c r="U156" i="5"/>
  <c r="U323" i="5"/>
  <c r="Y333" i="5"/>
  <c r="Z377" i="5"/>
  <c r="U429" i="5"/>
  <c r="U467" i="5"/>
  <c r="U634" i="5"/>
  <c r="U713" i="5"/>
  <c r="Z873" i="5"/>
  <c r="R1215" i="5"/>
  <c r="W1215" i="5"/>
  <c r="Z276" i="5"/>
  <c r="Z340" i="5"/>
  <c r="AX471" i="5"/>
  <c r="EQ25" i="7" s="1"/>
  <c r="AX870" i="5"/>
  <c r="R1216" i="5"/>
  <c r="W1216" i="5"/>
  <c r="Z145" i="5"/>
  <c r="Y369" i="5"/>
  <c r="U390" i="5"/>
  <c r="AX649" i="5"/>
  <c r="AX43" i="5"/>
  <c r="AX68" i="5"/>
  <c r="Z183" i="5"/>
  <c r="AX563" i="5"/>
  <c r="Y711" i="5"/>
  <c r="U8" i="5"/>
  <c r="U90" i="5"/>
  <c r="U255" i="5"/>
  <c r="AY1638" i="5"/>
  <c r="U325" i="5"/>
  <c r="U503" i="5"/>
  <c r="AX508" i="5"/>
  <c r="AS508" i="5"/>
  <c r="U560" i="5"/>
  <c r="Z713" i="5"/>
  <c r="Y713" i="5"/>
  <c r="AX830" i="5"/>
  <c r="AS830" i="5"/>
  <c r="AS1007" i="5"/>
  <c r="AX1007" i="5"/>
  <c r="U1205" i="5"/>
  <c r="Z1474" i="5"/>
  <c r="R1474" i="5"/>
  <c r="W1474" i="5"/>
  <c r="W1476" i="5"/>
  <c r="R1476" i="5"/>
  <c r="W1485" i="5"/>
  <c r="R1485" i="5"/>
  <c r="BT6" i="7"/>
  <c r="BW6" i="7" s="1"/>
  <c r="ER12" i="7"/>
  <c r="BA46" i="7"/>
  <c r="AX9" i="5"/>
  <c r="AX254" i="5"/>
  <c r="U304" i="5"/>
  <c r="AX324" i="5"/>
  <c r="J949" i="25"/>
  <c r="W949" i="25"/>
  <c r="Q949" i="25"/>
  <c r="R949" i="25" s="1"/>
  <c r="Y231" i="5"/>
  <c r="AX460" i="5"/>
  <c r="EQ24" i="7" s="1"/>
  <c r="Y564" i="5"/>
  <c r="U685" i="5"/>
  <c r="U252" i="5"/>
  <c r="AX381" i="5"/>
  <c r="Y530" i="5"/>
  <c r="U712" i="5"/>
  <c r="R1295" i="5"/>
  <c r="W1295" i="5"/>
  <c r="Z56" i="5"/>
  <c r="AX326" i="5"/>
  <c r="AX413" i="5"/>
  <c r="Z426" i="5"/>
  <c r="M133" i="25"/>
  <c r="W133" i="25"/>
  <c r="I893" i="25"/>
  <c r="O893" i="25"/>
  <c r="P893" i="25" s="1"/>
  <c r="AX16" i="5"/>
  <c r="U26" i="5"/>
  <c r="Y427" i="5"/>
  <c r="Z438" i="5"/>
  <c r="EF131" i="7"/>
  <c r="EE131" i="7"/>
  <c r="ED131" i="7"/>
  <c r="EQ131" i="7"/>
  <c r="EG131" i="7"/>
  <c r="EC131" i="7"/>
  <c r="ET131" i="7"/>
  <c r="ES131" i="7"/>
  <c r="EP131" i="7"/>
  <c r="EO131" i="7"/>
  <c r="EN131" i="7"/>
  <c r="EM131" i="7"/>
  <c r="EL131" i="7"/>
  <c r="EI131" i="7"/>
  <c r="EH131" i="7"/>
  <c r="ER131" i="7"/>
  <c r="EK131" i="7"/>
  <c r="EJ131" i="7"/>
  <c r="AX168" i="5"/>
  <c r="Z241" i="5"/>
  <c r="Z250" i="5"/>
  <c r="AX265" i="5"/>
  <c r="Y386" i="5"/>
  <c r="Z475" i="5"/>
  <c r="Y684" i="5"/>
  <c r="U714" i="5"/>
  <c r="AX750" i="5"/>
  <c r="Y1009" i="5"/>
  <c r="Z1009" i="5"/>
  <c r="U1212" i="5"/>
  <c r="AX1499" i="5"/>
  <c r="AX1510" i="5"/>
  <c r="L538" i="25"/>
  <c r="S538" i="25"/>
  <c r="J860" i="25"/>
  <c r="Q860" i="25"/>
  <c r="AX103" i="5"/>
  <c r="Z487" i="5"/>
  <c r="U582" i="5"/>
  <c r="U675" i="5"/>
  <c r="Z744" i="5"/>
  <c r="AX1536" i="5"/>
  <c r="AX189" i="5"/>
  <c r="AX230" i="5"/>
  <c r="U345" i="5"/>
  <c r="Y476" i="5"/>
  <c r="U757" i="5"/>
  <c r="Y1000" i="5"/>
  <c r="Z1000" i="5"/>
  <c r="AX22" i="5"/>
  <c r="Y26" i="5"/>
  <c r="Y49" i="5"/>
  <c r="Z61" i="5"/>
  <c r="AX81" i="5"/>
  <c r="AX105" i="5"/>
  <c r="U130" i="5"/>
  <c r="AX143" i="5"/>
  <c r="Y147" i="5"/>
  <c r="Y175" i="5"/>
  <c r="U217" i="5"/>
  <c r="U228" i="5"/>
  <c r="U246" i="5"/>
  <c r="AX249" i="5"/>
  <c r="Y253" i="5"/>
  <c r="AX267" i="5"/>
  <c r="Y271" i="5"/>
  <c r="Y298" i="5"/>
  <c r="AX339" i="5"/>
  <c r="EQ19" i="7" s="1"/>
  <c r="Z362" i="5"/>
  <c r="AX366" i="5"/>
  <c r="AX367" i="5"/>
  <c r="Y397" i="5"/>
  <c r="Y420" i="5"/>
  <c r="AX425" i="5"/>
  <c r="Y440" i="5"/>
  <c r="AX463" i="5"/>
  <c r="Z489" i="5"/>
  <c r="Y514" i="5"/>
  <c r="AX522" i="5"/>
  <c r="AX526" i="5"/>
  <c r="AX541" i="5"/>
  <c r="AX576" i="5"/>
  <c r="Y581" i="5"/>
  <c r="AX626" i="5"/>
  <c r="AX627" i="5"/>
  <c r="Y659" i="5"/>
  <c r="AX667" i="5"/>
  <c r="AX740" i="5"/>
  <c r="Z746" i="5"/>
  <c r="Y746" i="5"/>
  <c r="Z866" i="5"/>
  <c r="Z876" i="5"/>
  <c r="Y876" i="5"/>
  <c r="AX923" i="5"/>
  <c r="BU6" i="7"/>
  <c r="ED13" i="7"/>
  <c r="BO13" i="7"/>
  <c r="Y13" i="7"/>
  <c r="EC13" i="7"/>
  <c r="BN13" i="7"/>
  <c r="X13" i="7"/>
  <c r="ER13" i="7"/>
  <c r="BE13" i="7"/>
  <c r="BH13" i="7" s="1"/>
  <c r="N13" i="7"/>
  <c r="DW13" i="7"/>
  <c r="BA13" i="7"/>
  <c r="EK13" i="7"/>
  <c r="BU13" i="7"/>
  <c r="EI13" i="7"/>
  <c r="BS13" i="7"/>
  <c r="BV13" i="7" s="1"/>
  <c r="T13" i="7"/>
  <c r="W13" i="7" s="1"/>
  <c r="EH13" i="7"/>
  <c r="BP13" i="7"/>
  <c r="S13" i="7"/>
  <c r="V13" i="7" s="1"/>
  <c r="EF13" i="7"/>
  <c r="BJ13" i="7"/>
  <c r="O13" i="7"/>
  <c r="EB13" i="7"/>
  <c r="J13" i="7"/>
  <c r="EA13" i="7"/>
  <c r="I13" i="7"/>
  <c r="AC13" i="7"/>
  <c r="Z13" i="7"/>
  <c r="U13" i="7"/>
  <c r="P13" i="7"/>
  <c r="BZ13" i="7"/>
  <c r="K13" i="7"/>
  <c r="BY13" i="7"/>
  <c r="CB13" i="7" s="1"/>
  <c r="ES13" i="7"/>
  <c r="E13" i="7"/>
  <c r="H13" i="7" s="1"/>
  <c r="BT13" i="7"/>
  <c r="BW13" i="7" s="1"/>
  <c r="D13" i="7"/>
  <c r="BK13" i="7"/>
  <c r="EN13" i="7"/>
  <c r="BF13" i="7"/>
  <c r="BD13" i="7"/>
  <c r="BG13" i="7" s="1"/>
  <c r="AZ13" i="7"/>
  <c r="AY13" i="7"/>
  <c r="AV13" i="7"/>
  <c r="AU13" i="7"/>
  <c r="AX13" i="7" s="1"/>
  <c r="AT13" i="7"/>
  <c r="AW13" i="7" s="1"/>
  <c r="AQ13" i="7"/>
  <c r="ET13" i="7"/>
  <c r="AE13" i="7"/>
  <c r="AD13" i="7"/>
  <c r="EM13" i="7"/>
  <c r="F13" i="7"/>
  <c r="EG13" i="7"/>
  <c r="EL13" i="7"/>
  <c r="EJ13" i="7"/>
  <c r="DZ13" i="7"/>
  <c r="DY13" i="7"/>
  <c r="DX13" i="7"/>
  <c r="EE13" i="7"/>
  <c r="BI13" i="7"/>
  <c r="BL13" i="7" s="1"/>
  <c r="AX372" i="5"/>
  <c r="AX380" i="5"/>
  <c r="Y898" i="5"/>
  <c r="Z898" i="5"/>
  <c r="AX138" i="5"/>
  <c r="Z1017" i="5"/>
  <c r="U1318" i="5"/>
  <c r="O898" i="25"/>
  <c r="Q898" i="25"/>
  <c r="AX76" i="5"/>
  <c r="Y201" i="5"/>
  <c r="U297" i="5"/>
  <c r="AX346" i="5"/>
  <c r="Z357" i="5"/>
  <c r="Y463" i="5"/>
  <c r="U533" i="5"/>
  <c r="Y1007" i="5"/>
  <c r="AX41" i="5"/>
  <c r="Y350" i="5"/>
  <c r="U419" i="5"/>
  <c r="U534" i="5"/>
  <c r="AX101" i="5"/>
  <c r="AX994" i="5"/>
  <c r="U185" i="5"/>
  <c r="Z509" i="5"/>
  <c r="AX799" i="5"/>
  <c r="Z1096" i="5"/>
  <c r="Z82" i="5"/>
  <c r="Y96" i="5"/>
  <c r="Z154" i="5"/>
  <c r="Z212" i="5"/>
  <c r="Z351" i="5"/>
  <c r="AX423" i="5"/>
  <c r="U62" i="5"/>
  <c r="AX169" i="5"/>
  <c r="AX356" i="5"/>
  <c r="AX860" i="5"/>
  <c r="Z933" i="5"/>
  <c r="U1257" i="5"/>
  <c r="U111" i="5"/>
  <c r="Z804" i="5"/>
  <c r="Y884" i="5"/>
  <c r="Z981" i="5"/>
  <c r="U14" i="5"/>
  <c r="U65" i="5"/>
  <c r="U78" i="5"/>
  <c r="AX133" i="5"/>
  <c r="Z165" i="5"/>
  <c r="U168" i="5"/>
  <c r="AX201" i="5"/>
  <c r="AX211" i="5"/>
  <c r="Z235" i="5"/>
  <c r="Y261" i="5"/>
  <c r="U264" i="5"/>
  <c r="AX268" i="5"/>
  <c r="Y279" i="5"/>
  <c r="U282" i="5"/>
  <c r="AX294" i="5"/>
  <c r="Z323" i="5"/>
  <c r="AX350" i="5"/>
  <c r="U355" i="5"/>
  <c r="U382" i="5"/>
  <c r="AX394" i="5"/>
  <c r="U413" i="5"/>
  <c r="U434" i="5"/>
  <c r="U443" i="5"/>
  <c r="Z458" i="5"/>
  <c r="AX474" i="5"/>
  <c r="Z500" i="5"/>
  <c r="Z558" i="5"/>
  <c r="Y604" i="5"/>
  <c r="Y645" i="5"/>
  <c r="U662" i="5"/>
  <c r="U736" i="5"/>
  <c r="Y777" i="5"/>
  <c r="AX802" i="5"/>
  <c r="Y847" i="5"/>
  <c r="U966" i="5"/>
  <c r="AX979" i="5"/>
  <c r="AX1155" i="5"/>
  <c r="Y1159" i="5"/>
  <c r="Y1168" i="5"/>
  <c r="Z1168" i="5"/>
  <c r="R1206" i="5"/>
  <c r="AD68" i="7"/>
  <c r="EC92" i="7"/>
  <c r="ER92" i="7"/>
  <c r="EQ92" i="7"/>
  <c r="EF92" i="7"/>
  <c r="EE92" i="7"/>
  <c r="ED92" i="7"/>
  <c r="ET92" i="7"/>
  <c r="ES92" i="7"/>
  <c r="EN92" i="7"/>
  <c r="EM92" i="7"/>
  <c r="EL92" i="7"/>
  <c r="EK92" i="7"/>
  <c r="EJ92" i="7"/>
  <c r="EI92" i="7"/>
  <c r="EG92" i="7"/>
  <c r="EP92" i="7"/>
  <c r="EO92" i="7"/>
  <c r="EH92" i="7"/>
  <c r="AX345" i="5"/>
  <c r="L643" i="25"/>
  <c r="V643" i="25"/>
  <c r="S643" i="25"/>
  <c r="T643" i="25" s="1"/>
  <c r="AX8" i="5"/>
  <c r="EP3" i="7" s="1"/>
  <c r="Y366" i="5"/>
  <c r="AX560" i="5"/>
  <c r="Z45" i="5"/>
  <c r="AX63" i="5"/>
  <c r="AX197" i="5"/>
  <c r="Y249" i="5"/>
  <c r="U763" i="5"/>
  <c r="Y1531" i="5"/>
  <c r="Z1531" i="5"/>
  <c r="AX1539" i="5"/>
  <c r="AX159" i="5"/>
  <c r="U512" i="5"/>
  <c r="Y523" i="5"/>
  <c r="Z523" i="5"/>
  <c r="U617" i="5"/>
  <c r="U1099" i="5"/>
  <c r="W1603" i="5"/>
  <c r="R1603" i="5"/>
  <c r="C802" i="25"/>
  <c r="U802" i="25"/>
  <c r="Z23" i="5"/>
  <c r="U184" i="5"/>
  <c r="U865" i="5"/>
  <c r="EF123" i="7"/>
  <c r="EE123" i="7"/>
  <c r="ED123" i="7"/>
  <c r="EQ123" i="7"/>
  <c r="ET123" i="7"/>
  <c r="ES123" i="7"/>
  <c r="ER123" i="7"/>
  <c r="EO123" i="7"/>
  <c r="EN123" i="7"/>
  <c r="EM123" i="7"/>
  <c r="EL123" i="7"/>
  <c r="EK123" i="7"/>
  <c r="EJ123" i="7"/>
  <c r="EI123" i="7"/>
  <c r="EC123" i="7"/>
  <c r="EP123" i="7"/>
  <c r="EH123" i="7"/>
  <c r="EG123" i="7"/>
  <c r="AX327" i="5"/>
  <c r="AX1500" i="5"/>
  <c r="C956" i="25"/>
  <c r="U956" i="25"/>
  <c r="V956" i="25" s="1"/>
  <c r="P956" i="25"/>
  <c r="Z57" i="5"/>
  <c r="AX79" i="5"/>
  <c r="Z1255" i="5"/>
  <c r="AX392" i="5"/>
  <c r="Y408" i="5"/>
  <c r="Y456" i="5"/>
  <c r="U935" i="5"/>
  <c r="U1258" i="5"/>
  <c r="U128" i="5"/>
  <c r="Y533" i="5"/>
  <c r="U606" i="5"/>
  <c r="U1431" i="5"/>
  <c r="EH119" i="7"/>
  <c r="EH132" i="7"/>
  <c r="EG132" i="7"/>
  <c r="EG128" i="7"/>
  <c r="EC119" i="7"/>
  <c r="EC132" i="7"/>
  <c r="EQ121" i="7"/>
  <c r="EQ128" i="7"/>
  <c r="EO121" i="7"/>
  <c r="EG119" i="7"/>
  <c r="EP128" i="7"/>
  <c r="EN121" i="7"/>
  <c r="EF119" i="7"/>
  <c r="ET132" i="7"/>
  <c r="EO128" i="7"/>
  <c r="EM121" i="7"/>
  <c r="EE119" i="7"/>
  <c r="ER132" i="7"/>
  <c r="EJ128" i="7"/>
  <c r="EQ127" i="7"/>
  <c r="EK121" i="7"/>
  <c r="ET112" i="7"/>
  <c r="EL105" i="7"/>
  <c r="EP132" i="7"/>
  <c r="EH128" i="7"/>
  <c r="EN127" i="7"/>
  <c r="ED124" i="7"/>
  <c r="EI121" i="7"/>
  <c r="ER112" i="7"/>
  <c r="EI105" i="7"/>
  <c r="EO132" i="7"/>
  <c r="EE128" i="7"/>
  <c r="EM127" i="7"/>
  <c r="EH121" i="7"/>
  <c r="EH105" i="7"/>
  <c r="EN132" i="7"/>
  <c r="ED128" i="7"/>
  <c r="EK127" i="7"/>
  <c r="EG121" i="7"/>
  <c r="EG105" i="7"/>
  <c r="EI132" i="7"/>
  <c r="EI127" i="7"/>
  <c r="EN112" i="7"/>
  <c r="EE105" i="7"/>
  <c r="EJ94" i="7"/>
  <c r="ED132" i="7"/>
  <c r="EH127" i="7"/>
  <c r="EM112" i="7"/>
  <c r="ED105" i="7"/>
  <c r="ES132" i="7"/>
  <c r="ET126" i="7"/>
  <c r="EP124" i="7"/>
  <c r="EI120" i="7"/>
  <c r="EL119" i="7"/>
  <c r="ER105" i="7"/>
  <c r="EO94" i="7"/>
  <c r="EL91" i="7"/>
  <c r="ED83" i="7"/>
  <c r="ER82" i="7"/>
  <c r="EQ132" i="7"/>
  <c r="EQ126" i="7"/>
  <c r="EO124" i="7"/>
  <c r="EH120" i="7"/>
  <c r="EK119" i="7"/>
  <c r="ED118" i="7"/>
  <c r="EQ105" i="7"/>
  <c r="EN94" i="7"/>
  <c r="EK91" i="7"/>
  <c r="ET85" i="7"/>
  <c r="EC83" i="7"/>
  <c r="EQ82" i="7"/>
  <c r="EM132" i="7"/>
  <c r="EM126" i="7"/>
  <c r="EH124" i="7"/>
  <c r="EG120" i="7"/>
  <c r="ED119" i="7"/>
  <c r="EC118" i="7"/>
  <c r="EM105" i="7"/>
  <c r="EK94" i="7"/>
  <c r="EJ91" i="7"/>
  <c r="ES85" i="7"/>
  <c r="EJ126" i="7"/>
  <c r="EF124" i="7"/>
  <c r="EF120" i="7"/>
  <c r="EJ105" i="7"/>
  <c r="EI94" i="7"/>
  <c r="EI91" i="7"/>
  <c r="EI126" i="7"/>
  <c r="EE120" i="7"/>
  <c r="EF105" i="7"/>
  <c r="EH94" i="7"/>
  <c r="EF91" i="7"/>
  <c r="ER127" i="7"/>
  <c r="EC126" i="7"/>
  <c r="EO112" i="7"/>
  <c r="EE94" i="7"/>
  <c r="EC91" i="7"/>
  <c r="EO127" i="7"/>
  <c r="EL112" i="7"/>
  <c r="EN111" i="7"/>
  <c r="ED94" i="7"/>
  <c r="EJ85" i="7"/>
  <c r="EG127" i="7"/>
  <c r="EJ112" i="7"/>
  <c r="EL111" i="7"/>
  <c r="ET128" i="7"/>
  <c r="EF127" i="7"/>
  <c r="ES117" i="7"/>
  <c r="ER115" i="7"/>
  <c r="EI112" i="7"/>
  <c r="EK111" i="7"/>
  <c r="ET83" i="7"/>
  <c r="ED82" i="7"/>
  <c r="EP119" i="7"/>
  <c r="EL115" i="7"/>
  <c r="EF114" i="7"/>
  <c r="EQ111" i="7"/>
  <c r="ES105" i="7"/>
  <c r="ER91" i="7"/>
  <c r="ES128" i="7"/>
  <c r="EO119" i="7"/>
  <c r="EG115" i="7"/>
  <c r="EE114" i="7"/>
  <c r="EP111" i="7"/>
  <c r="EC105" i="7"/>
  <c r="EQ91" i="7"/>
  <c r="ES83" i="7"/>
  <c r="ER128" i="7"/>
  <c r="EN119" i="7"/>
  <c r="EF115" i="7"/>
  <c r="EM111" i="7"/>
  <c r="EP91" i="7"/>
  <c r="ER83" i="7"/>
  <c r="ET81" i="7"/>
  <c r="EC76" i="7"/>
  <c r="EF74" i="7"/>
  <c r="EN128" i="7"/>
  <c r="EM119" i="7"/>
  <c r="EE115" i="7"/>
  <c r="EJ111" i="7"/>
  <c r="EE91" i="7"/>
  <c r="EQ83" i="7"/>
  <c r="EP81" i="7"/>
  <c r="BY65" i="7"/>
  <c r="EI128" i="7"/>
  <c r="EE126" i="7"/>
  <c r="ED115" i="7"/>
  <c r="EI111" i="7"/>
  <c r="ED91" i="7"/>
  <c r="EP83" i="7"/>
  <c r="ET82" i="7"/>
  <c r="EN81" i="7"/>
  <c r="BU65" i="7"/>
  <c r="EC128" i="7"/>
  <c r="ED126" i="7"/>
  <c r="ER120" i="7"/>
  <c r="EC115" i="7"/>
  <c r="EF111" i="7"/>
  <c r="EO83" i="7"/>
  <c r="ES82" i="7"/>
  <c r="EM81" i="7"/>
  <c r="EN120" i="7"/>
  <c r="EM120" i="7"/>
  <c r="EO117" i="7"/>
  <c r="ES112" i="7"/>
  <c r="EQ94" i="7"/>
  <c r="EO85" i="7"/>
  <c r="EJ83" i="7"/>
  <c r="EL82" i="7"/>
  <c r="EG81" i="7"/>
  <c r="ET124" i="7"/>
  <c r="ET121" i="7"/>
  <c r="EL120" i="7"/>
  <c r="EL117" i="7"/>
  <c r="EK112" i="7"/>
  <c r="EP94" i="7"/>
  <c r="EI85" i="7"/>
  <c r="EI83" i="7"/>
  <c r="EJ82" i="7"/>
  <c r="ES124" i="7"/>
  <c r="ES121" i="7"/>
  <c r="EK120" i="7"/>
  <c r="EK117" i="7"/>
  <c r="EH112" i="7"/>
  <c r="ET100" i="7"/>
  <c r="EG94" i="7"/>
  <c r="ER86" i="7"/>
  <c r="ED85" i="7"/>
  <c r="EQ130" i="7"/>
  <c r="ET122" i="7"/>
  <c r="EI117" i="7"/>
  <c r="EE112" i="7"/>
  <c r="ET104" i="7"/>
  <c r="ET91" i="7"/>
  <c r="EM88" i="7"/>
  <c r="EF81" i="7"/>
  <c r="EN80" i="7"/>
  <c r="DZ65" i="7"/>
  <c r="EP122" i="7"/>
  <c r="EF117" i="7"/>
  <c r="ED112" i="7"/>
  <c r="ER104" i="7"/>
  <c r="ES91" i="7"/>
  <c r="EL88" i="7"/>
  <c r="EE81" i="7"/>
  <c r="EM80" i="7"/>
  <c r="AQ69" i="7"/>
  <c r="DY65" i="7"/>
  <c r="AQ65" i="7"/>
  <c r="ED62" i="7"/>
  <c r="EO122" i="7"/>
  <c r="EE117" i="7"/>
  <c r="EC112" i="7"/>
  <c r="EQ104" i="7"/>
  <c r="EK88" i="7"/>
  <c r="ED81" i="7"/>
  <c r="EI80" i="7"/>
  <c r="DX65" i="7"/>
  <c r="EN122" i="7"/>
  <c r="ED117" i="7"/>
  <c r="EP115" i="7"/>
  <c r="EN104" i="7"/>
  <c r="EJ88" i="7"/>
  <c r="EP85" i="7"/>
  <c r="EC81" i="7"/>
  <c r="EH80" i="7"/>
  <c r="AQ76" i="7"/>
  <c r="EK73" i="7"/>
  <c r="AC69" i="7"/>
  <c r="ED104" i="7"/>
  <c r="EC94" i="7"/>
  <c r="EI82" i="7"/>
  <c r="ES76" i="7"/>
  <c r="AD76" i="7"/>
  <c r="BZ65" i="7"/>
  <c r="Y65" i="7"/>
  <c r="AB65" i="7" s="1"/>
  <c r="ES125" i="7"/>
  <c r="EJ120" i="7"/>
  <c r="ET118" i="7"/>
  <c r="EC82" i="7"/>
  <c r="AC76" i="7"/>
  <c r="X65" i="7"/>
  <c r="AA65" i="7" s="1"/>
  <c r="EJ127" i="7"/>
  <c r="EM125" i="7"/>
  <c r="ES118" i="7"/>
  <c r="EN76" i="7"/>
  <c r="U76" i="7"/>
  <c r="EJ69" i="7"/>
  <c r="U65" i="7"/>
  <c r="AO65" i="7" s="1"/>
  <c r="EE127" i="7"/>
  <c r="EE125" i="7"/>
  <c r="EO118" i="7"/>
  <c r="ES100" i="7"/>
  <c r="EQ86" i="7"/>
  <c r="EM76" i="7"/>
  <c r="T65" i="7"/>
  <c r="AN65" i="7" s="1"/>
  <c r="ED127" i="7"/>
  <c r="ED125" i="7"/>
  <c r="EM118" i="7"/>
  <c r="ER100" i="7"/>
  <c r="EP86" i="7"/>
  <c r="EK83" i="7"/>
  <c r="EK76" i="7"/>
  <c r="DY73" i="7"/>
  <c r="ET72" i="7"/>
  <c r="DY69" i="7"/>
  <c r="ER121" i="7"/>
  <c r="EF118" i="7"/>
  <c r="EN114" i="7"/>
  <c r="ES107" i="7"/>
  <c r="EC100" i="7"/>
  <c r="ES87" i="7"/>
  <c r="EL86" i="7"/>
  <c r="EP87" i="7"/>
  <c r="EJ79" i="7"/>
  <c r="BA74" i="7"/>
  <c r="EM65" i="7"/>
  <c r="AY65" i="7"/>
  <c r="BB65" i="7" s="1"/>
  <c r="EH62" i="7"/>
  <c r="AT62" i="7"/>
  <c r="ES61" i="7"/>
  <c r="K61" i="7"/>
  <c r="EG54" i="7"/>
  <c r="I54" i="7"/>
  <c r="L54" i="7" s="1"/>
  <c r="EO87" i="7"/>
  <c r="EG79" i="7"/>
  <c r="EJ65" i="7"/>
  <c r="AV65" i="7"/>
  <c r="EG62" i="7"/>
  <c r="ER61" i="7"/>
  <c r="I61" i="7"/>
  <c r="EN87" i="7"/>
  <c r="AQ74" i="7"/>
  <c r="EH65" i="7"/>
  <c r="EF62" i="7"/>
  <c r="F61" i="7"/>
  <c r="EM87" i="7"/>
  <c r="ET69" i="7"/>
  <c r="EG65" i="7"/>
  <c r="EB62" i="7"/>
  <c r="BK61" i="7"/>
  <c r="CJ61" i="7" s="1"/>
  <c r="E61" i="7"/>
  <c r="H61" i="7" s="1"/>
  <c r="ET130" i="7"/>
  <c r="EL121" i="7"/>
  <c r="ET119" i="7"/>
  <c r="EJ117" i="7"/>
  <c r="EQ80" i="7"/>
  <c r="AC74" i="7"/>
  <c r="AD73" i="7"/>
  <c r="DC73" i="7" s="1"/>
  <c r="EN69" i="7"/>
  <c r="J67" i="7"/>
  <c r="ER130" i="7"/>
  <c r="EC121" i="7"/>
  <c r="ER119" i="7"/>
  <c r="EE104" i="7"/>
  <c r="EJ98" i="7"/>
  <c r="EE83" i="7"/>
  <c r="EO80" i="7"/>
  <c r="ES74" i="7"/>
  <c r="DW69" i="7"/>
  <c r="EB65" i="7"/>
  <c r="S65" i="7"/>
  <c r="AM65" i="7" s="1"/>
  <c r="EQ119" i="7"/>
  <c r="EQ108" i="7"/>
  <c r="EI98" i="7"/>
  <c r="EQ88" i="7"/>
  <c r="EG80" i="7"/>
  <c r="ER74" i="7"/>
  <c r="ET73" i="7"/>
  <c r="EA65" i="7"/>
  <c r="P65" i="7"/>
  <c r="EN108" i="7"/>
  <c r="EP88" i="7"/>
  <c r="ED80" i="7"/>
  <c r="ER73" i="7"/>
  <c r="EJ72" i="7"/>
  <c r="ET110" i="7"/>
  <c r="EM108" i="7"/>
  <c r="EF94" i="7"/>
  <c r="EO88" i="7"/>
  <c r="EF72" i="7"/>
  <c r="EQ110" i="7"/>
  <c r="EN88" i="7"/>
  <c r="EH81" i="7"/>
  <c r="ET78" i="7"/>
  <c r="EI73" i="7"/>
  <c r="EE72" i="7"/>
  <c r="EN71" i="7"/>
  <c r="ER95" i="7"/>
  <c r="ED72" i="7"/>
  <c r="EF71" i="7"/>
  <c r="ES67" i="7"/>
  <c r="D65" i="7"/>
  <c r="BZ61" i="7"/>
  <c r="N61" i="7"/>
  <c r="U54" i="7"/>
  <c r="AO54" i="7" s="1"/>
  <c r="DZ49" i="7"/>
  <c r="EC127" i="7"/>
  <c r="ET101" i="7"/>
  <c r="EQ95" i="7"/>
  <c r="ET76" i="7"/>
  <c r="EC72" i="7"/>
  <c r="ER67" i="7"/>
  <c r="AE67" i="7"/>
  <c r="BK65" i="7"/>
  <c r="CJ65" i="7" s="1"/>
  <c r="BY61" i="7"/>
  <c r="D61" i="7"/>
  <c r="T54" i="7"/>
  <c r="AN54" i="7" s="1"/>
  <c r="AE49" i="7"/>
  <c r="EQ101" i="7"/>
  <c r="EP95" i="7"/>
  <c r="EJ84" i="7"/>
  <c r="EJ76" i="7"/>
  <c r="AD67" i="7"/>
  <c r="BJ65" i="7"/>
  <c r="BM65" i="7" s="1"/>
  <c r="O62" i="7"/>
  <c r="R62" i="7" s="1"/>
  <c r="BX61" i="7"/>
  <c r="CA61" i="7" s="1"/>
  <c r="BN60" i="7"/>
  <c r="EC56" i="7"/>
  <c r="S56" i="7"/>
  <c r="AM56" i="7" s="1"/>
  <c r="S54" i="7"/>
  <c r="AM54" i="7" s="1"/>
  <c r="BS50" i="7"/>
  <c r="P50" i="7"/>
  <c r="AD49" i="7"/>
  <c r="EN101" i="7"/>
  <c r="EO86" i="7"/>
  <c r="EG84" i="7"/>
  <c r="EG76" i="7"/>
  <c r="DY72" i="7"/>
  <c r="AC70" i="7"/>
  <c r="U67" i="7"/>
  <c r="AO67" i="7" s="1"/>
  <c r="BI65" i="7"/>
  <c r="BL65" i="7" s="1"/>
  <c r="ET64" i="7"/>
  <c r="Y64" i="7"/>
  <c r="J62" i="7"/>
  <c r="BU61" i="7"/>
  <c r="BU54" i="7"/>
  <c r="P54" i="7"/>
  <c r="R54" i="7" s="1"/>
  <c r="AC49" i="7"/>
  <c r="AF49" i="7" s="1"/>
  <c r="EC103" i="7"/>
  <c r="EK101" i="7"/>
  <c r="ED84" i="7"/>
  <c r="ES80" i="7"/>
  <c r="AD78" i="7"/>
  <c r="ES69" i="7"/>
  <c r="EM67" i="7"/>
  <c r="I67" i="7"/>
  <c r="BE65" i="7"/>
  <c r="EJ64" i="7"/>
  <c r="N64" i="7"/>
  <c r="BI62" i="7"/>
  <c r="BF61" i="7"/>
  <c r="EL60" i="7"/>
  <c r="BI60" i="7"/>
  <c r="D56" i="7"/>
  <c r="BO54" i="7"/>
  <c r="BR54" i="7" s="1"/>
  <c r="EC117" i="7"/>
  <c r="EE101" i="7"/>
  <c r="EP80" i="7"/>
  <c r="AC78" i="7"/>
  <c r="EH73" i="7"/>
  <c r="EM69" i="7"/>
  <c r="EL67" i="7"/>
  <c r="BD65" i="7"/>
  <c r="DY64" i="7"/>
  <c r="ET62" i="7"/>
  <c r="BF62" i="7"/>
  <c r="BD61" i="7"/>
  <c r="EK60" i="7"/>
  <c r="BF60" i="7"/>
  <c r="CL60" i="7" s="1"/>
  <c r="BN54" i="7"/>
  <c r="J54" i="7"/>
  <c r="BS49" i="7"/>
  <c r="S49" i="7"/>
  <c r="EF48" i="7"/>
  <c r="AY48" i="7"/>
  <c r="D48" i="7"/>
  <c r="EN78" i="7"/>
  <c r="EK67" i="7"/>
  <c r="EQ62" i="7"/>
  <c r="BD62" i="7"/>
  <c r="ET61" i="7"/>
  <c r="AZ61" i="7"/>
  <c r="BC61" i="7" s="1"/>
  <c r="ET54" i="7"/>
  <c r="BP49" i="7"/>
  <c r="BQ49" i="7" s="1"/>
  <c r="EM78" i="7"/>
  <c r="AD71" i="7"/>
  <c r="DC71" i="7" s="1"/>
  <c r="EE67" i="7"/>
  <c r="BA65" i="7"/>
  <c r="AZ62" i="7"/>
  <c r="AY61" i="7"/>
  <c r="EI60" i="7"/>
  <c r="AU60" i="7"/>
  <c r="ER54" i="7"/>
  <c r="ET49" i="7"/>
  <c r="BN49" i="7"/>
  <c r="ES119" i="7"/>
  <c r="EK110" i="7"/>
  <c r="EJ78" i="7"/>
  <c r="EH77" i="7"/>
  <c r="K71" i="7"/>
  <c r="DY67" i="7"/>
  <c r="EV67" i="7" s="1"/>
  <c r="AZ65" i="7"/>
  <c r="BC65" i="7" s="1"/>
  <c r="EO62" i="7"/>
  <c r="AY62" i="7"/>
  <c r="BB62" i="7" s="1"/>
  <c r="EN61" i="7"/>
  <c r="AV61" i="7"/>
  <c r="CH61" i="7" s="1"/>
  <c r="EH60" i="7"/>
  <c r="BJ56" i="7"/>
  <c r="BK54" i="7"/>
  <c r="CJ54" i="7" s="1"/>
  <c r="EK50" i="7"/>
  <c r="ET105" i="7"/>
  <c r="ET87" i="7"/>
  <c r="EI78" i="7"/>
  <c r="EG77" i="7"/>
  <c r="BY64" i="7"/>
  <c r="EM62" i="7"/>
  <c r="EM61" i="7"/>
  <c r="EG60" i="7"/>
  <c r="AQ60" i="7"/>
  <c r="BF56" i="7"/>
  <c r="BI54" i="7"/>
  <c r="BL54" i="7" s="1"/>
  <c r="EJ50" i="7"/>
  <c r="EQ124" i="7"/>
  <c r="EF86" i="7"/>
  <c r="I69" i="7"/>
  <c r="N65" i="7"/>
  <c r="Q65" i="7" s="1"/>
  <c r="P64" i="7"/>
  <c r="AD62" i="7"/>
  <c r="BT61" i="7"/>
  <c r="DY60" i="7"/>
  <c r="DW59" i="7"/>
  <c r="D59" i="7"/>
  <c r="S57" i="7"/>
  <c r="AM57" i="7" s="1"/>
  <c r="AY55" i="7"/>
  <c r="BT54" i="7"/>
  <c r="DW51" i="7"/>
  <c r="N51" i="7"/>
  <c r="Q51" i="7" s="1"/>
  <c r="AE50" i="7"/>
  <c r="AH50" i="7" s="1"/>
  <c r="EB49" i="7"/>
  <c r="P49" i="7"/>
  <c r="BZ48" i="7"/>
  <c r="CA48" i="7" s="1"/>
  <c r="EE86" i="7"/>
  <c r="EF76" i="7"/>
  <c r="EL70" i="7"/>
  <c r="BJ67" i="7"/>
  <c r="BM67" i="7" s="1"/>
  <c r="K65" i="7"/>
  <c r="O64" i="7"/>
  <c r="R64" i="7" s="1"/>
  <c r="Y63" i="7"/>
  <c r="AC62" i="7"/>
  <c r="BI61" i="7"/>
  <c r="BP54" i="7"/>
  <c r="CF54" i="7" s="1"/>
  <c r="AD50" i="7"/>
  <c r="EA49" i="7"/>
  <c r="O49" i="7"/>
  <c r="BS48" i="7"/>
  <c r="ET44" i="7"/>
  <c r="BO44" i="7"/>
  <c r="F44" i="7"/>
  <c r="EC70" i="7"/>
  <c r="J65" i="7"/>
  <c r="M65" i="7" s="1"/>
  <c r="X63" i="7"/>
  <c r="AA63" i="7" s="1"/>
  <c r="Z62" i="7"/>
  <c r="AA62" i="7" s="1"/>
  <c r="AU55" i="7"/>
  <c r="AX55" i="7" s="1"/>
  <c r="AY54" i="7"/>
  <c r="AC50" i="7"/>
  <c r="AF50" i="7" s="1"/>
  <c r="ES44" i="7"/>
  <c r="BN44" i="7"/>
  <c r="E44" i="7"/>
  <c r="BT23" i="7"/>
  <c r="ES95" i="7"/>
  <c r="EA70" i="7"/>
  <c r="BA67" i="7"/>
  <c r="I65" i="7"/>
  <c r="L65" i="7" s="1"/>
  <c r="T63" i="7"/>
  <c r="AN63" i="7" s="1"/>
  <c r="Y62" i="7"/>
  <c r="N56" i="7"/>
  <c r="AV54" i="7"/>
  <c r="CH54" i="7" s="1"/>
  <c r="BP51" i="7"/>
  <c r="ET50" i="7"/>
  <c r="Z50" i="7"/>
  <c r="BZ49" i="7"/>
  <c r="K49" i="7"/>
  <c r="AJ49" i="7" s="1"/>
  <c r="AK49" i="7" s="1"/>
  <c r="BP48" i="7"/>
  <c r="F48" i="7"/>
  <c r="AI48" i="7" s="1"/>
  <c r="ER44" i="7"/>
  <c r="ET107" i="7"/>
  <c r="ES71" i="7"/>
  <c r="E65" i="7"/>
  <c r="H65" i="7" s="1"/>
  <c r="I63" i="7"/>
  <c r="X62" i="7"/>
  <c r="ER56" i="7"/>
  <c r="E56" i="7"/>
  <c r="BN51" i="7"/>
  <c r="ES50" i="7"/>
  <c r="Y50" i="7"/>
  <c r="BX49" i="7"/>
  <c r="J49" i="7"/>
  <c r="BO48" i="7"/>
  <c r="E48" i="7"/>
  <c r="EK114" i="7"/>
  <c r="ER79" i="7"/>
  <c r="EJ114" i="7"/>
  <c r="EG112" i="7"/>
  <c r="EP79" i="7"/>
  <c r="ET74" i="7"/>
  <c r="EP121" i="7"/>
  <c r="EI114" i="7"/>
  <c r="EF112" i="7"/>
  <c r="EH83" i="7"/>
  <c r="EO79" i="7"/>
  <c r="EN74" i="7"/>
  <c r="EJ71" i="7"/>
  <c r="ET65" i="7"/>
  <c r="EL64" i="7"/>
  <c r="EK63" i="7"/>
  <c r="EK62" i="7"/>
  <c r="S62" i="7"/>
  <c r="AM62" i="7" s="1"/>
  <c r="Z61" i="7"/>
  <c r="BK59" i="7"/>
  <c r="BY58" i="7"/>
  <c r="EC57" i="7"/>
  <c r="EJ56" i="7"/>
  <c r="EJ121" i="7"/>
  <c r="EM116" i="7"/>
  <c r="EH114" i="7"/>
  <c r="EK104" i="7"/>
  <c r="EM79" i="7"/>
  <c r="EM74" i="7"/>
  <c r="EI71" i="7"/>
  <c r="EK64" i="7"/>
  <c r="EJ63" i="7"/>
  <c r="EJ62" i="7"/>
  <c r="I62" i="7"/>
  <c r="X61" i="7"/>
  <c r="BI59" i="7"/>
  <c r="BL59" i="7" s="1"/>
  <c r="BS58" i="7"/>
  <c r="EI56" i="7"/>
  <c r="EF55" i="7"/>
  <c r="F55" i="7"/>
  <c r="EF116" i="7"/>
  <c r="EG114" i="7"/>
  <c r="ER87" i="7"/>
  <c r="EL79" i="7"/>
  <c r="AE78" i="7"/>
  <c r="EJ74" i="7"/>
  <c r="EG71" i="7"/>
  <c r="EE65" i="7"/>
  <c r="EI63" i="7"/>
  <c r="EI62" i="7"/>
  <c r="T61" i="7"/>
  <c r="AN61" i="7" s="1"/>
  <c r="AD60" i="7"/>
  <c r="BE59" i="7"/>
  <c r="EH56" i="7"/>
  <c r="EE55" i="7"/>
  <c r="E55" i="7"/>
  <c r="H55" i="7" s="1"/>
  <c r="AC54" i="7"/>
  <c r="AZ51" i="7"/>
  <c r="ED116" i="7"/>
  <c r="EQ87" i="7"/>
  <c r="EC85" i="7"/>
  <c r="K67" i="7"/>
  <c r="ED65" i="7"/>
  <c r="BU64" i="7"/>
  <c r="EH63" i="7"/>
  <c r="EA62" i="7"/>
  <c r="S61" i="7"/>
  <c r="AM61" i="7" s="1"/>
  <c r="AC60" i="7"/>
  <c r="BT57" i="7"/>
  <c r="EG56" i="7"/>
  <c r="ED55" i="7"/>
  <c r="Z54" i="7"/>
  <c r="DL54" i="7" s="1"/>
  <c r="DY50" i="7"/>
  <c r="BD49" i="7"/>
  <c r="EM101" i="7"/>
  <c r="EI87" i="7"/>
  <c r="AE76" i="7"/>
  <c r="AE73" i="7"/>
  <c r="EC65" i="7"/>
  <c r="BS64" i="7"/>
  <c r="EG63" i="7"/>
  <c r="DZ62" i="7"/>
  <c r="P61" i="7"/>
  <c r="EF56" i="7"/>
  <c r="EC55" i="7"/>
  <c r="Y54" i="7"/>
  <c r="DW50" i="7"/>
  <c r="BA49" i="7"/>
  <c r="BB49" i="7" s="1"/>
  <c r="AQ48" i="7"/>
  <c r="DZ44" i="7"/>
  <c r="EP103" i="7"/>
  <c r="ET98" i="7"/>
  <c r="ED75" i="7"/>
  <c r="AU64" i="7"/>
  <c r="BY62" i="7"/>
  <c r="N60" i="7"/>
  <c r="BA57" i="7"/>
  <c r="EB54" i="7"/>
  <c r="BJ51" i="7"/>
  <c r="BZ50" i="7"/>
  <c r="EJ49" i="7"/>
  <c r="D49" i="7"/>
  <c r="BA44" i="7"/>
  <c r="BN42" i="7"/>
  <c r="I42" i="7"/>
  <c r="EH38" i="7"/>
  <c r="BF38" i="7"/>
  <c r="EK23" i="7"/>
  <c r="BJ23" i="7"/>
  <c r="BM23" i="7" s="1"/>
  <c r="EC17" i="7"/>
  <c r="E17" i="7"/>
  <c r="H17" i="7" s="1"/>
  <c r="EC93" i="7"/>
  <c r="EN67" i="7"/>
  <c r="BU62" i="7"/>
  <c r="BV62" i="7" s="1"/>
  <c r="K60" i="7"/>
  <c r="AJ60" i="7" s="1"/>
  <c r="AK60" i="7" s="1"/>
  <c r="AZ57" i="7"/>
  <c r="BC57" i="7" s="1"/>
  <c r="EA54" i="7"/>
  <c r="BI51" i="7"/>
  <c r="BX50" i="7"/>
  <c r="CA50" i="7" s="1"/>
  <c r="EI49" i="7"/>
  <c r="AD48" i="7"/>
  <c r="ES46" i="7"/>
  <c r="AZ44" i="7"/>
  <c r="BC44" i="7" s="1"/>
  <c r="BK43" i="7"/>
  <c r="ET42" i="7"/>
  <c r="BK42" i="7"/>
  <c r="E42" i="7"/>
  <c r="BU41" i="7"/>
  <c r="D41" i="7"/>
  <c r="BU40" i="7"/>
  <c r="P40" i="7"/>
  <c r="EG38" i="7"/>
  <c r="AT38" i="7"/>
  <c r="ES32" i="7"/>
  <c r="BS32" i="7"/>
  <c r="K32" i="7"/>
  <c r="EJ23" i="7"/>
  <c r="BI23" i="7"/>
  <c r="U23" i="7"/>
  <c r="AO23" i="7" s="1"/>
  <c r="ED18" i="7"/>
  <c r="AY18" i="7"/>
  <c r="J18" i="7"/>
  <c r="EB17" i="7"/>
  <c r="DW65" i="7"/>
  <c r="BS62" i="7"/>
  <c r="AD61" i="7"/>
  <c r="I60" i="7"/>
  <c r="AY57" i="7"/>
  <c r="BB57" i="7" s="1"/>
  <c r="EB55" i="7"/>
  <c r="DZ54" i="7"/>
  <c r="BO50" i="7"/>
  <c r="EE49" i="7"/>
  <c r="AC48" i="7"/>
  <c r="ER46" i="7"/>
  <c r="AY44" i="7"/>
  <c r="BB44" i="7" s="1"/>
  <c r="ES42" i="7"/>
  <c r="BJ42" i="7"/>
  <c r="BM42" i="7" s="1"/>
  <c r="D42" i="7"/>
  <c r="EF38" i="7"/>
  <c r="EG23" i="7"/>
  <c r="T23" i="7"/>
  <c r="EM71" i="7"/>
  <c r="BX67" i="7"/>
  <c r="BK62" i="7"/>
  <c r="AC61" i="7"/>
  <c r="D60" i="7"/>
  <c r="BK58" i="7"/>
  <c r="CJ58" i="7" s="1"/>
  <c r="AU57" i="7"/>
  <c r="EA55" i="7"/>
  <c r="DX54" i="7"/>
  <c r="BN52" i="7"/>
  <c r="BN50" i="7"/>
  <c r="EC49" i="7"/>
  <c r="ES48" i="7"/>
  <c r="AU44" i="7"/>
  <c r="BD43" i="7"/>
  <c r="BG43" i="7" s="1"/>
  <c r="ER42" i="7"/>
  <c r="BI42" i="7"/>
  <c r="BS40" i="7"/>
  <c r="I40" i="7"/>
  <c r="EE38" i="7"/>
  <c r="AQ38" i="7"/>
  <c r="EF23" i="7"/>
  <c r="BF23" i="7"/>
  <c r="S23" i="7"/>
  <c r="DY18" i="7"/>
  <c r="AV18" i="7"/>
  <c r="DZ17" i="7"/>
  <c r="AY17" i="7"/>
  <c r="ED100" i="7"/>
  <c r="BU67" i="7"/>
  <c r="BJ62" i="7"/>
  <c r="O61" i="7"/>
  <c r="BJ58" i="7"/>
  <c r="BM58" i="7" s="1"/>
  <c r="DZ55" i="7"/>
  <c r="BK52" i="7"/>
  <c r="CJ52" i="7" s="1"/>
  <c r="EL48" i="7"/>
  <c r="Z48" i="7"/>
  <c r="BF47" i="7"/>
  <c r="EH46" i="7"/>
  <c r="AE46" i="7"/>
  <c r="BY45" i="7"/>
  <c r="AT44" i="7"/>
  <c r="EM43" i="7"/>
  <c r="BF41" i="7"/>
  <c r="AV67" i="7"/>
  <c r="CH67" i="7" s="1"/>
  <c r="BF65" i="7"/>
  <c r="CL65" i="7" s="1"/>
  <c r="EN63" i="7"/>
  <c r="BI58" i="7"/>
  <c r="BL58" i="7" s="1"/>
  <c r="DY55" i="7"/>
  <c r="BU49" i="7"/>
  <c r="EJ48" i="7"/>
  <c r="Y48" i="7"/>
  <c r="BE47" i="7"/>
  <c r="EE46" i="7"/>
  <c r="AD46" i="7"/>
  <c r="AG46" i="7" s="1"/>
  <c r="BX45" i="7"/>
  <c r="EN44" i="7"/>
  <c r="EL43" i="7"/>
  <c r="BA43" i="7"/>
  <c r="AZ42" i="7"/>
  <c r="ER41" i="7"/>
  <c r="BE41" i="7"/>
  <c r="BH41" i="7" s="1"/>
  <c r="ES40" i="7"/>
  <c r="BJ40" i="7"/>
  <c r="E40" i="7"/>
  <c r="DX38" i="7"/>
  <c r="EM32" i="7"/>
  <c r="BE32" i="7"/>
  <c r="E32" i="7"/>
  <c r="ED23" i="7"/>
  <c r="P23" i="7"/>
  <c r="DW18" i="7"/>
  <c r="E18" i="7"/>
  <c r="H18" i="7" s="1"/>
  <c r="DX17" i="7"/>
  <c r="EH78" i="7"/>
  <c r="AU67" i="7"/>
  <c r="AX67" i="7" s="1"/>
  <c r="EM63" i="7"/>
  <c r="EN59" i="7"/>
  <c r="DX55" i="7"/>
  <c r="AC51" i="7"/>
  <c r="BK49" i="7"/>
  <c r="EH48" i="7"/>
  <c r="U48" i="7"/>
  <c r="AO48" i="7" s="1"/>
  <c r="BD47" i="7"/>
  <c r="ED46" i="7"/>
  <c r="AC46" i="7"/>
  <c r="AF46" i="7" s="1"/>
  <c r="BT45" i="7"/>
  <c r="EM44" i="7"/>
  <c r="AQ44" i="7"/>
  <c r="EK43" i="7"/>
  <c r="AZ43" i="7"/>
  <c r="BC43" i="7" s="1"/>
  <c r="AY42" i="7"/>
  <c r="BD41" i="7"/>
  <c r="BG41" i="7" s="1"/>
  <c r="ER40" i="7"/>
  <c r="BI40" i="7"/>
  <c r="BL40" i="7" s="1"/>
  <c r="D40" i="7"/>
  <c r="AE38" i="7"/>
  <c r="EK32" i="7"/>
  <c r="BD32" i="7"/>
  <c r="BG32" i="7" s="1"/>
  <c r="D32" i="7"/>
  <c r="EC23" i="7"/>
  <c r="BA23" i="7"/>
  <c r="O23" i="7"/>
  <c r="ET113" i="7"/>
  <c r="EG78" i="7"/>
  <c r="EA63" i="7"/>
  <c r="AE62" i="7"/>
  <c r="EM59" i="7"/>
  <c r="BI49" i="7"/>
  <c r="BL49" i="7" s="1"/>
  <c r="EG48" i="7"/>
  <c r="S48" i="7"/>
  <c r="EC46" i="7"/>
  <c r="U46" i="7"/>
  <c r="EJ44" i="7"/>
  <c r="EH43" i="7"/>
  <c r="AU43" i="7"/>
  <c r="EM42" i="7"/>
  <c r="AD38" i="7"/>
  <c r="AG38" i="7" s="1"/>
  <c r="EB23" i="7"/>
  <c r="AZ23" i="7"/>
  <c r="BC23" i="7" s="1"/>
  <c r="N23" i="7"/>
  <c r="AE17" i="7"/>
  <c r="EF78" i="7"/>
  <c r="AE65" i="7"/>
  <c r="U62" i="7"/>
  <c r="AO62" i="7" s="1"/>
  <c r="EN60" i="7"/>
  <c r="BK55" i="7"/>
  <c r="CJ55" i="7" s="1"/>
  <c r="Z51" i="7"/>
  <c r="BF49" i="7"/>
  <c r="EC48" i="7"/>
  <c r="P48" i="7"/>
  <c r="AZ47" i="7"/>
  <c r="DZ46" i="7"/>
  <c r="T46" i="7"/>
  <c r="AN46" i="7" s="1"/>
  <c r="BO45" i="7"/>
  <c r="BR45" i="7" s="1"/>
  <c r="EG44" i="7"/>
  <c r="EG43" i="7"/>
  <c r="AT43" i="7"/>
  <c r="EL42" i="7"/>
  <c r="AU41" i="7"/>
  <c r="AX41" i="7" s="1"/>
  <c r="BD40" i="7"/>
  <c r="AC38" i="7"/>
  <c r="DZ23" i="7"/>
  <c r="AY23" i="7"/>
  <c r="BB23" i="7" s="1"/>
  <c r="K23" i="7"/>
  <c r="AD17" i="7"/>
  <c r="AG17" i="7" s="1"/>
  <c r="Z65" i="7"/>
  <c r="EE60" i="7"/>
  <c r="AC58" i="7"/>
  <c r="DY56" i="7"/>
  <c r="AD54" i="7"/>
  <c r="J52" i="7"/>
  <c r="X51" i="7"/>
  <c r="AZ49" i="7"/>
  <c r="BC49" i="7" s="1"/>
  <c r="DY48" i="7"/>
  <c r="AU47" i="7"/>
  <c r="AX47" i="7" s="1"/>
  <c r="P46" i="7"/>
  <c r="BA45" i="7"/>
  <c r="DY44" i="7"/>
  <c r="AE44" i="7"/>
  <c r="AG44" i="7" s="1"/>
  <c r="EB43" i="7"/>
  <c r="AQ43" i="7"/>
  <c r="EF66" i="7"/>
  <c r="O65" i="7"/>
  <c r="R65" i="7" s="1"/>
  <c r="AZ63" i="7"/>
  <c r="ED60" i="7"/>
  <c r="F58" i="7"/>
  <c r="DX56" i="7"/>
  <c r="BA55" i="7"/>
  <c r="O54" i="7"/>
  <c r="U51" i="7"/>
  <c r="AO51" i="7" s="1"/>
  <c r="F50" i="7"/>
  <c r="AY49" i="7"/>
  <c r="DW48" i="7"/>
  <c r="ET47" i="7"/>
  <c r="AT47" i="7"/>
  <c r="AW47" i="7" s="1"/>
  <c r="I46" i="7"/>
  <c r="L46" i="7" s="1"/>
  <c r="AY45" i="7"/>
  <c r="BB45" i="7" s="1"/>
  <c r="AD44" i="7"/>
  <c r="EA43" i="7"/>
  <c r="EA42" i="7"/>
  <c r="AE42" i="7"/>
  <c r="AH42" i="7" s="1"/>
  <c r="EH41" i="7"/>
  <c r="EM40" i="7"/>
  <c r="AT40" i="7"/>
  <c r="BU38" i="7"/>
  <c r="Y38" i="7"/>
  <c r="EC37" i="7"/>
  <c r="EC32" i="7"/>
  <c r="AT32" i="7"/>
  <c r="DW23" i="7"/>
  <c r="AT23" i="7"/>
  <c r="F23" i="7"/>
  <c r="EE66" i="7"/>
  <c r="AY63" i="7"/>
  <c r="EL61" i="7"/>
  <c r="EC60" i="7"/>
  <c r="E58" i="7"/>
  <c r="H58" i="7" s="1"/>
  <c r="T51" i="7"/>
  <c r="AN51" i="7" s="1"/>
  <c r="E50" i="7"/>
  <c r="H50" i="7" s="1"/>
  <c r="AV49" i="7"/>
  <c r="BZ46" i="7"/>
  <c r="AV45" i="7"/>
  <c r="AC44" i="7"/>
  <c r="AF44" i="7" s="1"/>
  <c r="DZ43" i="7"/>
  <c r="DZ42" i="7"/>
  <c r="AD42" i="7"/>
  <c r="EF41" i="7"/>
  <c r="EJ40" i="7"/>
  <c r="BT38" i="7"/>
  <c r="BW38" i="7" s="1"/>
  <c r="X38" i="7"/>
  <c r="EB32" i="7"/>
  <c r="E23" i="7"/>
  <c r="H23" i="7" s="1"/>
  <c r="BS18" i="7"/>
  <c r="BV18" i="7" s="1"/>
  <c r="Y18" i="7"/>
  <c r="BU17" i="7"/>
  <c r="U17" i="7"/>
  <c r="W17" i="7" s="1"/>
  <c r="O59" i="7"/>
  <c r="R59" i="7" s="1"/>
  <c r="BK51" i="7"/>
  <c r="BL51" i="7" s="1"/>
  <c r="EP49" i="7"/>
  <c r="BA48" i="7"/>
  <c r="AD47" i="7"/>
  <c r="AG47" i="7" s="1"/>
  <c r="ET43" i="7"/>
  <c r="N42" i="7"/>
  <c r="AC41" i="7"/>
  <c r="AF41" i="7" s="1"/>
  <c r="AU40" i="7"/>
  <c r="EA36" i="7"/>
  <c r="BU32" i="7"/>
  <c r="Z25" i="7"/>
  <c r="BK23" i="7"/>
  <c r="BU18" i="7"/>
  <c r="P17" i="7"/>
  <c r="AQ63" i="7"/>
  <c r="N59" i="7"/>
  <c r="EM49" i="7"/>
  <c r="AZ48" i="7"/>
  <c r="BC48" i="7" s="1"/>
  <c r="S47" i="7"/>
  <c r="EF44" i="7"/>
  <c r="ES43" i="7"/>
  <c r="K42" i="7"/>
  <c r="AJ42" i="7" s="1"/>
  <c r="EP38" i="7"/>
  <c r="Z38" i="7"/>
  <c r="AA38" i="7" s="1"/>
  <c r="BO37" i="7"/>
  <c r="BR37" i="7" s="1"/>
  <c r="DZ36" i="7"/>
  <c r="BF32" i="7"/>
  <c r="N25" i="7"/>
  <c r="BD23" i="7"/>
  <c r="BG23" i="7" s="1"/>
  <c r="BT18" i="7"/>
  <c r="P18" i="7"/>
  <c r="BY17" i="7"/>
  <c r="O17" i="7"/>
  <c r="R17" i="7" s="1"/>
  <c r="K59" i="7"/>
  <c r="EK54" i="7"/>
  <c r="EK49" i="7"/>
  <c r="P47" i="7"/>
  <c r="ER45" i="7"/>
  <c r="ED43" i="7"/>
  <c r="EK42" i="7"/>
  <c r="J42" i="7"/>
  <c r="AQ40" i="7"/>
  <c r="EM38" i="7"/>
  <c r="U38" i="7"/>
  <c r="AO38" i="7" s="1"/>
  <c r="BE37" i="7"/>
  <c r="DY36" i="7"/>
  <c r="AV32" i="7"/>
  <c r="BJ30" i="7"/>
  <c r="BM30" i="7" s="1"/>
  <c r="BU28" i="7"/>
  <c r="BX25" i="7"/>
  <c r="E25" i="7"/>
  <c r="BP24" i="7"/>
  <c r="ET23" i="7"/>
  <c r="AV23" i="7"/>
  <c r="BP18" i="7"/>
  <c r="BQ18" i="7" s="1"/>
  <c r="O18" i="7"/>
  <c r="R18" i="7" s="1"/>
  <c r="BX17" i="7"/>
  <c r="N17" i="7"/>
  <c r="J59" i="7"/>
  <c r="EJ54" i="7"/>
  <c r="ES52" i="7"/>
  <c r="Y51" i="7"/>
  <c r="AB51" i="7" s="1"/>
  <c r="J47" i="7"/>
  <c r="DX43" i="7"/>
  <c r="EE42" i="7"/>
  <c r="Z41" i="7"/>
  <c r="DL41" i="7" s="1"/>
  <c r="EK38" i="7"/>
  <c r="T38" i="7"/>
  <c r="DX36" i="7"/>
  <c r="AU32" i="7"/>
  <c r="D25" i="7"/>
  <c r="ES23" i="7"/>
  <c r="AU23" i="7"/>
  <c r="BO18" i="7"/>
  <c r="N18" i="7"/>
  <c r="Q18" i="7" s="1"/>
  <c r="K17" i="7"/>
  <c r="ET70" i="7"/>
  <c r="I59" i="7"/>
  <c r="EI54" i="7"/>
  <c r="EB52" i="7"/>
  <c r="P51" i="7"/>
  <c r="BE49" i="7"/>
  <c r="BH49" i="7" s="1"/>
  <c r="I47" i="7"/>
  <c r="DY42" i="7"/>
  <c r="U41" i="7"/>
  <c r="AO41" i="7" s="1"/>
  <c r="EJ38" i="7"/>
  <c r="S38" i="7"/>
  <c r="AQ37" i="7"/>
  <c r="DW36" i="7"/>
  <c r="AZ30" i="7"/>
  <c r="BC30" i="7" s="1"/>
  <c r="BS28" i="7"/>
  <c r="BU25" i="7"/>
  <c r="ER23" i="7"/>
  <c r="BN18" i="7"/>
  <c r="F18" i="7"/>
  <c r="BT17" i="7"/>
  <c r="J17" i="7"/>
  <c r="ES70" i="7"/>
  <c r="EF60" i="7"/>
  <c r="F59" i="7"/>
  <c r="EH54" i="7"/>
  <c r="EA52" i="7"/>
  <c r="AU49" i="7"/>
  <c r="BZ44" i="7"/>
  <c r="EL41" i="7"/>
  <c r="N41" i="7"/>
  <c r="EI38" i="7"/>
  <c r="O38" i="7"/>
  <c r="AQ32" i="7"/>
  <c r="EB31" i="7"/>
  <c r="N31" i="7"/>
  <c r="AY30" i="7"/>
  <c r="BT25" i="7"/>
  <c r="BW25" i="7" s="1"/>
  <c r="BK24" i="7"/>
  <c r="AQ23" i="7"/>
  <c r="BY20" i="7"/>
  <c r="BK18" i="7"/>
  <c r="D18" i="7"/>
  <c r="BS17" i="7"/>
  <c r="EL10" i="7"/>
  <c r="BK10" i="7"/>
  <c r="K10" i="7"/>
  <c r="DZ3" i="7"/>
  <c r="F3" i="7"/>
  <c r="EA60" i="7"/>
  <c r="E59" i="7"/>
  <c r="H59" i="7" s="1"/>
  <c r="E71" i="7" s="1"/>
  <c r="BE56" i="7"/>
  <c r="BH56" i="7" s="1"/>
  <c r="EM45" i="7"/>
  <c r="BY44" i="7"/>
  <c r="BY43" i="7"/>
  <c r="CB43" i="7" s="1"/>
  <c r="BZ42" i="7"/>
  <c r="EK41" i="7"/>
  <c r="AC40" i="7"/>
  <c r="EB38" i="7"/>
  <c r="K38" i="7"/>
  <c r="AD37" i="7"/>
  <c r="DW31" i="7"/>
  <c r="J31" i="7"/>
  <c r="BO28" i="7"/>
  <c r="BS25" i="7"/>
  <c r="ET24" i="7"/>
  <c r="BE24" i="7"/>
  <c r="U21" i="7"/>
  <c r="BX20" i="7"/>
  <c r="K20" i="7"/>
  <c r="BN19" i="7"/>
  <c r="BJ18" i="7"/>
  <c r="BM18" i="7" s="1"/>
  <c r="BD56" i="7"/>
  <c r="BG56" i="7" s="1"/>
  <c r="EI50" i="7"/>
  <c r="EI45" i="7"/>
  <c r="BX44" i="7"/>
  <c r="CA44" i="7" s="1"/>
  <c r="BY42" i="7"/>
  <c r="EE41" i="7"/>
  <c r="J38" i="7"/>
  <c r="AC37" i="7"/>
  <c r="AV30" i="7"/>
  <c r="BN28" i="7"/>
  <c r="ES24" i="7"/>
  <c r="AY24" i="7"/>
  <c r="EN23" i="7"/>
  <c r="ES18" i="7"/>
  <c r="BI18" i="7"/>
  <c r="BL18" i="7" s="1"/>
  <c r="BN17" i="7"/>
  <c r="EM82" i="7"/>
  <c r="BZ62" i="7"/>
  <c r="AZ56" i="7"/>
  <c r="BZ52" i="7"/>
  <c r="EG50" i="7"/>
  <c r="EN47" i="7"/>
  <c r="DY46" i="7"/>
  <c r="EE45" i="7"/>
  <c r="BU44" i="7"/>
  <c r="BU43" i="7"/>
  <c r="BX42" i="7"/>
  <c r="ED41" i="7"/>
  <c r="ET40" i="7"/>
  <c r="X40" i="7"/>
  <c r="BZ38" i="7"/>
  <c r="I38" i="7"/>
  <c r="Z37" i="7"/>
  <c r="BF36" i="7"/>
  <c r="AE32" i="7"/>
  <c r="AU30" i="7"/>
  <c r="BA28" i="7"/>
  <c r="ER24" i="7"/>
  <c r="AT24" i="7"/>
  <c r="EM23" i="7"/>
  <c r="ER18" i="7"/>
  <c r="BF18" i="7"/>
  <c r="ET17" i="7"/>
  <c r="BK17" i="7"/>
  <c r="EI118" i="7"/>
  <c r="BK60" i="7"/>
  <c r="CJ60" i="7" s="1"/>
  <c r="AV56" i="7"/>
  <c r="CH56" i="7" s="1"/>
  <c r="AE54" i="7"/>
  <c r="AG54" i="7" s="1"/>
  <c r="EE50" i="7"/>
  <c r="X49" i="7"/>
  <c r="DJ49" i="7" s="1"/>
  <c r="EL47" i="7"/>
  <c r="ED45" i="7"/>
  <c r="BT44" i="7"/>
  <c r="BT43" i="7"/>
  <c r="BU42" i="7"/>
  <c r="EC41" i="7"/>
  <c r="U40" i="7"/>
  <c r="AO40" i="7" s="1"/>
  <c r="BY38" i="7"/>
  <c r="CB38" i="7" s="1"/>
  <c r="F38" i="7"/>
  <c r="T37" i="7"/>
  <c r="AY36" i="7"/>
  <c r="AD32" i="7"/>
  <c r="AT30" i="7"/>
  <c r="AW30" i="7" s="1"/>
  <c r="BP25" i="7"/>
  <c r="EL23" i="7"/>
  <c r="AC23" i="7"/>
  <c r="AF23" i="7" s="1"/>
  <c r="BE18" i="7"/>
  <c r="BH18" i="7" s="1"/>
  <c r="ES17" i="7"/>
  <c r="BJ17" i="7"/>
  <c r="BM17" i="7" s="1"/>
  <c r="EF84" i="7"/>
  <c r="BJ60" i="7"/>
  <c r="AU56" i="7"/>
  <c r="K54" i="7"/>
  <c r="ED50" i="7"/>
  <c r="U49" i="7"/>
  <c r="AO49" i="7" s="1"/>
  <c r="EJ47" i="7"/>
  <c r="BY46" i="7"/>
  <c r="BS44" i="7"/>
  <c r="BS43" i="7"/>
  <c r="BT42" i="7"/>
  <c r="BW42" i="7" s="1"/>
  <c r="DY41" i="7"/>
  <c r="EN40" i="7"/>
  <c r="T40" i="7"/>
  <c r="BS38" i="7"/>
  <c r="BV38" i="7" s="1"/>
  <c r="AV36" i="7"/>
  <c r="AC32" i="7"/>
  <c r="AF32" i="7" s="1"/>
  <c r="BJ31" i="7"/>
  <c r="ET30" i="7"/>
  <c r="AQ28" i="7"/>
  <c r="BO25" i="7"/>
  <c r="BR25" i="7" s="1"/>
  <c r="EE23" i="7"/>
  <c r="BY21" i="7"/>
  <c r="EE84" i="7"/>
  <c r="T62" i="7"/>
  <c r="AN62" i="7" s="1"/>
  <c r="AT56" i="7"/>
  <c r="S52" i="7"/>
  <c r="AM52" i="7" s="1"/>
  <c r="EC50" i="7"/>
  <c r="T49" i="7"/>
  <c r="EI47" i="7"/>
  <c r="BX46" i="7"/>
  <c r="BJ44" i="7"/>
  <c r="BO43" i="7"/>
  <c r="DX41" i="7"/>
  <c r="EG40" i="7"/>
  <c r="F40" i="7"/>
  <c r="P37" i="7"/>
  <c r="AU36" i="7"/>
  <c r="BI31" i="7"/>
  <c r="BL31" i="7" s="1"/>
  <c r="EN30" i="7"/>
  <c r="AQ30" i="7"/>
  <c r="ER25" i="7"/>
  <c r="EM24" i="7"/>
  <c r="DY23" i="7"/>
  <c r="Z23" i="7"/>
  <c r="DL23" i="7" s="1"/>
  <c r="BO20" i="7"/>
  <c r="ER19" i="7"/>
  <c r="BD19" i="7"/>
  <c r="EM18" i="7"/>
  <c r="AT18" i="7"/>
  <c r="AW18" i="7" s="1"/>
  <c r="EN17" i="7"/>
  <c r="BF17" i="7"/>
  <c r="EM14" i="7"/>
  <c r="AU14" i="7"/>
  <c r="EE10" i="7"/>
  <c r="AZ10" i="7"/>
  <c r="BC10" i="7" s="1"/>
  <c r="DY8" i="7"/>
  <c r="AC8" i="7"/>
  <c r="AF8" i="7" s="1"/>
  <c r="ET3" i="7"/>
  <c r="AQ3" i="7"/>
  <c r="BA64" i="7"/>
  <c r="BC64" i="7" s="1"/>
  <c r="DZ61" i="7"/>
  <c r="X50" i="7"/>
  <c r="DJ50" i="7" s="1"/>
  <c r="X44" i="7"/>
  <c r="EF40" i="7"/>
  <c r="EE36" i="7"/>
  <c r="DW32" i="7"/>
  <c r="AY31" i="7"/>
  <c r="X30" i="7"/>
  <c r="EK26" i="7"/>
  <c r="EG25" i="7"/>
  <c r="BY24" i="7"/>
  <c r="BS23" i="7"/>
  <c r="AY21" i="7"/>
  <c r="AZ20" i="7"/>
  <c r="AY19" i="7"/>
  <c r="BX18" i="7"/>
  <c r="EE17" i="7"/>
  <c r="AE14" i="7"/>
  <c r="AU10" i="7"/>
  <c r="AX10" i="7" s="1"/>
  <c r="EF9" i="7"/>
  <c r="D9" i="7"/>
  <c r="G9" i="7" s="1"/>
  <c r="X8" i="7"/>
  <c r="EA5" i="7"/>
  <c r="I5" i="7"/>
  <c r="EL3" i="7"/>
  <c r="X3" i="7"/>
  <c r="DY61" i="7"/>
  <c r="BJ55" i="7"/>
  <c r="BM55" i="7" s="1"/>
  <c r="D50" i="7"/>
  <c r="G50" i="7" s="1"/>
  <c r="N44" i="7"/>
  <c r="EE40" i="7"/>
  <c r="EC36" i="7"/>
  <c r="AV31" i="7"/>
  <c r="U30" i="7"/>
  <c r="ET28" i="7"/>
  <c r="EJ26" i="7"/>
  <c r="EB25" i="7"/>
  <c r="BT24" i="7"/>
  <c r="BW24" i="7" s="1"/>
  <c r="BP23" i="7"/>
  <c r="AT20" i="7"/>
  <c r="AW20" i="7" s="1"/>
  <c r="AV19" i="7"/>
  <c r="BA18" i="7"/>
  <c r="DY17" i="7"/>
  <c r="AC14" i="7"/>
  <c r="AF14" i="7" s="1"/>
  <c r="AT10" i="7"/>
  <c r="AW10" i="7" s="1"/>
  <c r="EE9" i="7"/>
  <c r="DZ5" i="7"/>
  <c r="E5" i="7"/>
  <c r="EJ3" i="7"/>
  <c r="T3" i="7"/>
  <c r="EF47" i="7"/>
  <c r="S46" i="7"/>
  <c r="J44" i="7"/>
  <c r="AC42" i="7"/>
  <c r="ED40" i="7"/>
  <c r="EL33" i="7"/>
  <c r="BZ32" i="7"/>
  <c r="CA32" i="7" s="1"/>
  <c r="AU31" i="7"/>
  <c r="AX31" i="7" s="1"/>
  <c r="O30" i="7"/>
  <c r="ES28" i="7"/>
  <c r="BS24" i="7"/>
  <c r="BV24" i="7" s="1"/>
  <c r="BO23" i="7"/>
  <c r="BR23" i="7" s="1"/>
  <c r="AU21" i="7"/>
  <c r="DW17" i="7"/>
  <c r="Z14" i="7"/>
  <c r="S8" i="7"/>
  <c r="V8" i="7" s="1"/>
  <c r="EH3" i="7"/>
  <c r="S3" i="7"/>
  <c r="ED66" i="7"/>
  <c r="AD58" i="7"/>
  <c r="ED47" i="7"/>
  <c r="I44" i="7"/>
  <c r="DZ40" i="7"/>
  <c r="EJ37" i="7"/>
  <c r="AT36" i="7"/>
  <c r="EI33" i="7"/>
  <c r="BY32" i="7"/>
  <c r="N30" i="7"/>
  <c r="ER28" i="7"/>
  <c r="AU25" i="7"/>
  <c r="AQ20" i="7"/>
  <c r="AE19" i="7"/>
  <c r="AQ18" i="7"/>
  <c r="Y14" i="7"/>
  <c r="AB14" i="7" s="1"/>
  <c r="AE10" i="7"/>
  <c r="AH11" i="7" s="1"/>
  <c r="BX9" i="7"/>
  <c r="ES8" i="7"/>
  <c r="P8" i="7"/>
  <c r="DY3" i="7"/>
  <c r="EC66" i="7"/>
  <c r="S55" i="7"/>
  <c r="AM55" i="7" s="1"/>
  <c r="ES49" i="7"/>
  <c r="EC47" i="7"/>
  <c r="Z42" i="7"/>
  <c r="EE37" i="7"/>
  <c r="BX32" i="7"/>
  <c r="K30" i="7"/>
  <c r="BP26" i="7"/>
  <c r="AZ22" i="7"/>
  <c r="AD21" i="7"/>
  <c r="AD20" i="7"/>
  <c r="AG20" i="7" s="1"/>
  <c r="AD19" i="7"/>
  <c r="AD18" i="7"/>
  <c r="BO17" i="7"/>
  <c r="BR17" i="7" s="1"/>
  <c r="U14" i="7"/>
  <c r="EK11" i="7"/>
  <c r="E11" i="7"/>
  <c r="DK11" i="7" s="1"/>
  <c r="AD10" i="7"/>
  <c r="AG10" i="7" s="1"/>
  <c r="BN9" i="7"/>
  <c r="EA66" i="7"/>
  <c r="P55" i="7"/>
  <c r="ER49" i="7"/>
  <c r="EB47" i="7"/>
  <c r="X42" i="7"/>
  <c r="AA42" i="7" s="1"/>
  <c r="BZ40" i="7"/>
  <c r="Y39" i="7"/>
  <c r="EA37" i="7"/>
  <c r="BJ33" i="7"/>
  <c r="J30" i="7"/>
  <c r="M30" i="7" s="1"/>
  <c r="EF28" i="7"/>
  <c r="BO26" i="7"/>
  <c r="BR26" i="7" s="1"/>
  <c r="AE24" i="7"/>
  <c r="D21" i="7"/>
  <c r="AC20" i="7"/>
  <c r="AF20" i="7" s="1"/>
  <c r="AC18" i="7"/>
  <c r="BI17" i="7"/>
  <c r="D11" i="7"/>
  <c r="Z10" i="7"/>
  <c r="BK9" i="7"/>
  <c r="N8" i="7"/>
  <c r="DZ66" i="7"/>
  <c r="EA47" i="7"/>
  <c r="AU45" i="7"/>
  <c r="U42" i="7"/>
  <c r="AO42" i="7" s="1"/>
  <c r="BY40" i="7"/>
  <c r="CB40" i="7" s="1"/>
  <c r="K39" i="7"/>
  <c r="DZ37" i="7"/>
  <c r="AE36" i="7"/>
  <c r="BI33" i="7"/>
  <c r="I30" i="7"/>
  <c r="EA28" i="7"/>
  <c r="BN26" i="7"/>
  <c r="BQ26" i="7" s="1"/>
  <c r="AD24" i="7"/>
  <c r="Y23" i="7"/>
  <c r="I22" i="7"/>
  <c r="Z20" i="7"/>
  <c r="DL20" i="7" s="1"/>
  <c r="Z18" i="7"/>
  <c r="DL18" i="7" s="1"/>
  <c r="BD17" i="7"/>
  <c r="EI14" i="7"/>
  <c r="Y10" i="7"/>
  <c r="BJ9" i="7"/>
  <c r="EE8" i="7"/>
  <c r="K8" i="7"/>
  <c r="BY5" i="7"/>
  <c r="BZ3" i="7"/>
  <c r="E3" i="7"/>
  <c r="EH75" i="7"/>
  <c r="DX66" i="7"/>
  <c r="ED57" i="7"/>
  <c r="ET51" i="7"/>
  <c r="P42" i="7"/>
  <c r="BX40" i="7"/>
  <c r="CA40" i="7" s="1"/>
  <c r="DW37" i="7"/>
  <c r="AD36" i="7"/>
  <c r="AG36" i="7" s="1"/>
  <c r="BF33" i="7"/>
  <c r="X32" i="7"/>
  <c r="DZ28" i="7"/>
  <c r="AC24" i="7"/>
  <c r="X23" i="7"/>
  <c r="AA23" i="7" s="1"/>
  <c r="Z19" i="7"/>
  <c r="X18" i="7"/>
  <c r="BA17" i="7"/>
  <c r="EG14" i="7"/>
  <c r="X10" i="7"/>
  <c r="BI9" i="7"/>
  <c r="DZ8" i="7"/>
  <c r="J8" i="7"/>
  <c r="BY3" i="7"/>
  <c r="EG75" i="7"/>
  <c r="DW66" i="7"/>
  <c r="ES51" i="7"/>
  <c r="AY47" i="7"/>
  <c r="AC36" i="7"/>
  <c r="AF36" i="7" s="1"/>
  <c r="BE33" i="7"/>
  <c r="T32" i="7"/>
  <c r="AN32" i="7" s="1"/>
  <c r="EI30" i="7"/>
  <c r="DW28" i="7"/>
  <c r="BD26" i="7"/>
  <c r="Y24" i="7"/>
  <c r="ET20" i="7"/>
  <c r="X19" i="7"/>
  <c r="AA19" i="7" s="1"/>
  <c r="AV17" i="7"/>
  <c r="ED14" i="7"/>
  <c r="EK10" i="7"/>
  <c r="U10" i="7"/>
  <c r="DX8" i="7"/>
  <c r="BI5" i="7"/>
  <c r="BX3" i="7"/>
  <c r="CA3" i="7" s="1"/>
  <c r="BJ57" i="7"/>
  <c r="EK51" i="7"/>
  <c r="AD45" i="7"/>
  <c r="Z43" i="7"/>
  <c r="AY40" i="7"/>
  <c r="BZ37" i="7"/>
  <c r="P36" i="7"/>
  <c r="BD33" i="7"/>
  <c r="F32" i="7"/>
  <c r="AI32" i="7" s="1"/>
  <c r="EH30" i="7"/>
  <c r="AE25" i="7"/>
  <c r="AH25" i="7" s="1"/>
  <c r="X24" i="7"/>
  <c r="DJ24" i="7" s="1"/>
  <c r="J23" i="7"/>
  <c r="M23" i="7" s="1"/>
  <c r="ES20" i="7"/>
  <c r="ET19" i="7"/>
  <c r="EC14" i="7"/>
  <c r="EF10" i="7"/>
  <c r="T10" i="7"/>
  <c r="W10" i="7" s="1"/>
  <c r="BE9" i="7"/>
  <c r="BU3" i="7"/>
  <c r="BI57" i="7"/>
  <c r="EJ51" i="7"/>
  <c r="I49" i="7"/>
  <c r="Y45" i="7"/>
  <c r="X43" i="7"/>
  <c r="DW41" i="7"/>
  <c r="ET38" i="7"/>
  <c r="BX37" i="7"/>
  <c r="CA37" i="7" s="1"/>
  <c r="F36" i="7"/>
  <c r="AI36" i="7" s="1"/>
  <c r="BA33" i="7"/>
  <c r="EE30" i="7"/>
  <c r="AQ26" i="7"/>
  <c r="AD25" i="7"/>
  <c r="AG25" i="7" s="1"/>
  <c r="I23" i="7"/>
  <c r="L23" i="7" s="1"/>
  <c r="ET21" i="7"/>
  <c r="ER20" i="7"/>
  <c r="U18" i="7"/>
  <c r="AQ17" i="7"/>
  <c r="EB14" i="7"/>
  <c r="ED10" i="7"/>
  <c r="D10" i="7"/>
  <c r="DJ10" i="7" s="1"/>
  <c r="BD9" i="7"/>
  <c r="BA5" i="7"/>
  <c r="BS3" i="7"/>
  <c r="BV3" i="7" s="1"/>
  <c r="DY51" i="7"/>
  <c r="T45" i="7"/>
  <c r="AN45" i="7" s="1"/>
  <c r="K43" i="7"/>
  <c r="BZ41" i="7"/>
  <c r="BO38" i="7"/>
  <c r="AQ33" i="7"/>
  <c r="ES31" i="7"/>
  <c r="DW30" i="7"/>
  <c r="AE28" i="7"/>
  <c r="AH28" i="7" s="1"/>
  <c r="F24" i="7"/>
  <c r="EN20" i="7"/>
  <c r="EL19" i="7"/>
  <c r="EL18" i="7"/>
  <c r="X17" i="7"/>
  <c r="DW14" i="7"/>
  <c r="DX10" i="7"/>
  <c r="ES9" i="7"/>
  <c r="AY9" i="7"/>
  <c r="BY8" i="7"/>
  <c r="AV5" i="7"/>
  <c r="BK3" i="7"/>
  <c r="EA48" i="7"/>
  <c r="AT46" i="7"/>
  <c r="BN38" i="7"/>
  <c r="DX24" i="7"/>
  <c r="BE19" i="7"/>
  <c r="EI17" i="7"/>
  <c r="BA14" i="7"/>
  <c r="BB14" i="7" s="1"/>
  <c r="AZ11" i="7"/>
  <c r="BC11" i="7" s="1"/>
  <c r="EM9" i="7"/>
  <c r="BZ8" i="7"/>
  <c r="CA8" i="7" s="1"/>
  <c r="AY5" i="7"/>
  <c r="BB5" i="7" s="1"/>
  <c r="BP4" i="7"/>
  <c r="U43" i="7"/>
  <c r="ET31" i="7"/>
  <c r="AE30" i="7"/>
  <c r="Z28" i="7"/>
  <c r="DW24" i="7"/>
  <c r="BY22" i="7"/>
  <c r="EG17" i="7"/>
  <c r="AT14" i="7"/>
  <c r="EL9" i="7"/>
  <c r="BT8" i="7"/>
  <c r="AT5" i="7"/>
  <c r="AW5" i="7" s="1"/>
  <c r="AD3" i="7"/>
  <c r="AG3" i="7" s="1"/>
  <c r="O43" i="7"/>
  <c r="BK38" i="7"/>
  <c r="BM38" i="7" s="1"/>
  <c r="Y28" i="7"/>
  <c r="BX22" i="7"/>
  <c r="CA22" i="7" s="1"/>
  <c r="EM20" i="7"/>
  <c r="EF17" i="7"/>
  <c r="AD11" i="7"/>
  <c r="AG11" i="7" s="1"/>
  <c r="EK9" i="7"/>
  <c r="BS8" i="7"/>
  <c r="AQ4" i="7"/>
  <c r="EK61" i="7"/>
  <c r="P59" i="7"/>
  <c r="BN48" i="7"/>
  <c r="J43" i="7"/>
  <c r="M43" i="7" s="1"/>
  <c r="BJ38" i="7"/>
  <c r="S34" i="7"/>
  <c r="EM31" i="7"/>
  <c r="U28" i="7"/>
  <c r="AO28" i="7" s="1"/>
  <c r="BU22" i="7"/>
  <c r="EL20" i="7"/>
  <c r="AQ14" i="7"/>
  <c r="EJ12" i="7"/>
  <c r="Z11" i="7"/>
  <c r="DL11" i="7" s="1"/>
  <c r="EJ9" i="7"/>
  <c r="BN8" i="7"/>
  <c r="BQ8" i="7" s="1"/>
  <c r="AQ5" i="7"/>
  <c r="Z3" i="7"/>
  <c r="AA3" i="7" s="1"/>
  <c r="EH61" i="7"/>
  <c r="EH51" i="7"/>
  <c r="BI48" i="7"/>
  <c r="I43" i="7"/>
  <c r="BI38" i="7"/>
  <c r="I34" i="7"/>
  <c r="EK31" i="7"/>
  <c r="S28" i="7"/>
  <c r="AM28" i="7" s="1"/>
  <c r="BT22" i="7"/>
  <c r="EK20" i="7"/>
  <c r="EN18" i="7"/>
  <c r="EF12" i="7"/>
  <c r="T11" i="7"/>
  <c r="EI9" i="7"/>
  <c r="BK8" i="7"/>
  <c r="AE5" i="7"/>
  <c r="X4" i="7"/>
  <c r="DJ4" i="7" s="1"/>
  <c r="Y3" i="7"/>
  <c r="EG61" i="7"/>
  <c r="EA51" i="7"/>
  <c r="BE48" i="7"/>
  <c r="E43" i="7"/>
  <c r="H43" i="7" s="1"/>
  <c r="EN25" i="7"/>
  <c r="P24" i="7"/>
  <c r="BS22" i="7"/>
  <c r="EK18" i="7"/>
  <c r="AC17" i="7"/>
  <c r="ED12" i="7"/>
  <c r="S11" i="7"/>
  <c r="EH9" i="7"/>
  <c r="AY8" i="7"/>
  <c r="AD5" i="7"/>
  <c r="I4" i="7"/>
  <c r="ED61" i="7"/>
  <c r="BS35" i="7"/>
  <c r="EM25" i="7"/>
  <c r="BP20" i="7"/>
  <c r="EJ18" i="7"/>
  <c r="Z17" i="7"/>
  <c r="DL17" i="7" s="1"/>
  <c r="BD15" i="7"/>
  <c r="EG9" i="7"/>
  <c r="AC5" i="7"/>
  <c r="AF5" i="7" s="1"/>
  <c r="P3" i="7"/>
  <c r="EA61" i="7"/>
  <c r="ET39" i="7"/>
  <c r="BN35" i="7"/>
  <c r="BQ35" i="7" s="1"/>
  <c r="BF31" i="7"/>
  <c r="EL25" i="7"/>
  <c r="BN20" i="7"/>
  <c r="EI18" i="7"/>
  <c r="T17" i="7"/>
  <c r="Z8" i="7"/>
  <c r="X45" i="7"/>
  <c r="ES39" i="7"/>
  <c r="BK35" i="7"/>
  <c r="AZ33" i="7"/>
  <c r="BE31" i="7"/>
  <c r="BH31" i="7" s="1"/>
  <c r="EK25" i="7"/>
  <c r="BK20" i="7"/>
  <c r="BM20" i="7" s="1"/>
  <c r="EH18" i="7"/>
  <c r="S17" i="7"/>
  <c r="AQ15" i="7"/>
  <c r="EB10" i="7"/>
  <c r="BA9" i="7"/>
  <c r="Y8" i="7"/>
  <c r="K5" i="7"/>
  <c r="AJ5" i="7" s="1"/>
  <c r="ES3" i="7"/>
  <c r="BD64" i="7"/>
  <c r="BG64" i="7" s="1"/>
  <c r="J45" i="7"/>
  <c r="EH39" i="7"/>
  <c r="BI35" i="7"/>
  <c r="EH25" i="7"/>
  <c r="ER21" i="7"/>
  <c r="EF18" i="7"/>
  <c r="DW10" i="7"/>
  <c r="AT9" i="7"/>
  <c r="EG39" i="7"/>
  <c r="BU37" i="7"/>
  <c r="BZ23" i="7"/>
  <c r="DX18" i="7"/>
  <c r="ET4" i="7"/>
  <c r="BD57" i="7"/>
  <c r="BG57" i="7" s="1"/>
  <c r="EN53" i="7"/>
  <c r="EC39" i="7"/>
  <c r="BF35" i="7"/>
  <c r="BY23" i="7"/>
  <c r="CB23" i="7" s="1"/>
  <c r="AE15" i="7"/>
  <c r="BX10" i="7"/>
  <c r="U9" i="7"/>
  <c r="ES4" i="7"/>
  <c r="EM53" i="7"/>
  <c r="AY46" i="7"/>
  <c r="BB46" i="7" s="1"/>
  <c r="DX30" i="7"/>
  <c r="AC25" i="7"/>
  <c r="ES22" i="7"/>
  <c r="ET5" i="7"/>
  <c r="EL53" i="7"/>
  <c r="EJ39" i="7"/>
  <c r="ER36" i="7"/>
  <c r="ER22" i="7"/>
  <c r="EK19" i="7"/>
  <c r="DZ14" i="7"/>
  <c r="EK5" i="7"/>
  <c r="ER3" i="7"/>
  <c r="EB39" i="7"/>
  <c r="EJ19" i="7"/>
  <c r="F17" i="7"/>
  <c r="DX14" i="7"/>
  <c r="ET11" i="7"/>
  <c r="EN9" i="7"/>
  <c r="EE5" i="7"/>
  <c r="EN3" i="7"/>
  <c r="AV53" i="7"/>
  <c r="CH53" i="7" s="1"/>
  <c r="BO42" i="7"/>
  <c r="EA39" i="7"/>
  <c r="EK36" i="7"/>
  <c r="EI19" i="7"/>
  <c r="ER11" i="7"/>
  <c r="EC5" i="7"/>
  <c r="EM3" i="7"/>
  <c r="EL24" i="7"/>
  <c r="EH19" i="7"/>
  <c r="BY14" i="7"/>
  <c r="AZ9" i="7"/>
  <c r="EB5" i="7"/>
  <c r="EF32" i="7"/>
  <c r="EK24" i="7"/>
  <c r="EB19" i="7"/>
  <c r="EL16" i="7"/>
  <c r="BK14" i="7"/>
  <c r="DY7" i="7"/>
  <c r="DW5" i="7"/>
  <c r="ED32" i="7"/>
  <c r="EI24" i="7"/>
  <c r="ES21" i="7"/>
  <c r="DY19" i="7"/>
  <c r="EK16" i="7"/>
  <c r="O9" i="7"/>
  <c r="R9" i="7" s="1"/>
  <c r="BO3" i="7"/>
  <c r="BR3" i="7" s="1"/>
  <c r="BK64" i="7"/>
  <c r="CJ64" i="7" s="1"/>
  <c r="EA32" i="7"/>
  <c r="EC24" i="7"/>
  <c r="BN11" i="7"/>
  <c r="K9" i="7"/>
  <c r="AJ9" i="7" s="1"/>
  <c r="AZ5" i="7"/>
  <c r="BC5" i="7" s="1"/>
  <c r="BN3" i="7"/>
  <c r="BQ3" i="7" s="1"/>
  <c r="DY32" i="7"/>
  <c r="BS21" i="7"/>
  <c r="BK11" i="7"/>
  <c r="J9" i="7"/>
  <c r="BJ3" i="7"/>
  <c r="BM3" i="7" s="1"/>
  <c r="T60" i="7"/>
  <c r="AN60" i="7" s="1"/>
  <c r="U45" i="7"/>
  <c r="AO45" i="7" s="1"/>
  <c r="DX32" i="7"/>
  <c r="BP21" i="7"/>
  <c r="BE11" i="7"/>
  <c r="I9" i="7"/>
  <c r="BE3" i="7"/>
  <c r="O60" i="7"/>
  <c r="AT41" i="7"/>
  <c r="AW41" i="7" s="1"/>
  <c r="BP38" i="7"/>
  <c r="BJ35" i="7"/>
  <c r="BO21" i="7"/>
  <c r="BR21" i="7" s="1"/>
  <c r="AU16" i="7"/>
  <c r="E9" i="7"/>
  <c r="H9" i="7" s="1"/>
  <c r="EL101" i="7"/>
  <c r="DX23" i="7"/>
  <c r="AC16" i="7"/>
  <c r="Y4" i="5"/>
  <c r="Z5" i="5"/>
  <c r="AX21" i="5"/>
  <c r="Z39" i="5"/>
  <c r="Z62" i="5"/>
  <c r="U66" i="5"/>
  <c r="Z88" i="5"/>
  <c r="Z99" i="5"/>
  <c r="U102" i="5"/>
  <c r="AX106" i="5"/>
  <c r="AX124" i="5"/>
  <c r="AX144" i="5"/>
  <c r="AX153" i="5"/>
  <c r="AX181" i="5"/>
  <c r="Z186" i="5"/>
  <c r="AX202" i="5"/>
  <c r="AX222" i="5"/>
  <c r="U256" i="5"/>
  <c r="N1638" i="5"/>
  <c r="U327" i="5"/>
  <c r="Z336" i="5"/>
  <c r="AX368" i="5"/>
  <c r="Z372" i="5"/>
  <c r="AX407" i="5"/>
  <c r="U414" i="5"/>
  <c r="U415" i="5"/>
  <c r="AX496" i="5"/>
  <c r="Z501" i="5"/>
  <c r="AX578" i="5"/>
  <c r="Y605" i="5"/>
  <c r="AX698" i="5"/>
  <c r="Y702" i="5"/>
  <c r="U705" i="5"/>
  <c r="Y788" i="5"/>
  <c r="U790" i="5"/>
  <c r="AX831" i="5"/>
  <c r="U840" i="5"/>
  <c r="Y906" i="5"/>
  <c r="AX912" i="5"/>
  <c r="Y964" i="5"/>
  <c r="U1161" i="5"/>
  <c r="Y1177" i="5"/>
  <c r="Z1177" i="5"/>
  <c r="BA31" i="7"/>
  <c r="BE35" i="7"/>
  <c r="AX148" i="5"/>
  <c r="AX216" i="5"/>
  <c r="U334" i="5"/>
  <c r="U25" i="5"/>
  <c r="Z81" i="5"/>
  <c r="AX263" i="5"/>
  <c r="U287" i="5"/>
  <c r="Z667" i="5"/>
  <c r="U893" i="5"/>
  <c r="Z455" i="5"/>
  <c r="Z652" i="5"/>
  <c r="Y134" i="5"/>
  <c r="U673" i="5"/>
  <c r="U88" i="5"/>
  <c r="Y532" i="5"/>
  <c r="Z532" i="5"/>
  <c r="W1432" i="5"/>
  <c r="Z1432" i="5"/>
  <c r="R1432" i="5"/>
  <c r="Y24" i="5"/>
  <c r="Z34" i="5"/>
  <c r="AX93" i="5"/>
  <c r="U244" i="5"/>
  <c r="U372" i="5"/>
  <c r="AX444" i="5"/>
  <c r="EP24" i="7" s="1"/>
  <c r="AX403" i="5"/>
  <c r="AX706" i="5"/>
  <c r="Z1097" i="5"/>
  <c r="AX154" i="5"/>
  <c r="O1638" i="5"/>
  <c r="AS286" i="5"/>
  <c r="AX312" i="5"/>
  <c r="AS556" i="5"/>
  <c r="AX728" i="5"/>
  <c r="AX1333" i="5"/>
  <c r="BX13" i="7"/>
  <c r="CA13" i="7" s="1"/>
  <c r="AD28" i="7"/>
  <c r="AX51" i="5"/>
  <c r="AX111" i="5"/>
  <c r="U233" i="5"/>
  <c r="U487" i="5"/>
  <c r="Y1515" i="5"/>
  <c r="AX90" i="5"/>
  <c r="Z105" i="5"/>
  <c r="Y275" i="5"/>
  <c r="AX77" i="5"/>
  <c r="AX217" i="5"/>
  <c r="AX492" i="5"/>
  <c r="AX282" i="5"/>
  <c r="Z320" i="5"/>
  <c r="U477" i="5"/>
  <c r="AX102" i="5"/>
  <c r="Y1210" i="5"/>
  <c r="Y286" i="5"/>
  <c r="AX414" i="5"/>
  <c r="U817" i="5"/>
  <c r="AX1207" i="5"/>
  <c r="W1433" i="5"/>
  <c r="R1433" i="5"/>
  <c r="AX453" i="5"/>
  <c r="Z1243" i="5"/>
  <c r="Y1243" i="5"/>
  <c r="U89" i="5"/>
  <c r="Y97" i="5"/>
  <c r="U148" i="5"/>
  <c r="U299" i="5"/>
  <c r="Z583" i="5"/>
  <c r="Y583" i="5"/>
  <c r="Y956" i="5"/>
  <c r="Z956" i="5"/>
  <c r="R1357" i="5"/>
  <c r="W1357" i="5"/>
  <c r="Z1357" i="5"/>
  <c r="BS4" i="7"/>
  <c r="ED6" i="7"/>
  <c r="BA10" i="7"/>
  <c r="EJ17" i="7"/>
  <c r="AX450" i="5"/>
  <c r="W1543" i="5"/>
  <c r="R1543" i="5"/>
  <c r="J926" i="25"/>
  <c r="Q926" i="25"/>
  <c r="AX935" i="5"/>
  <c r="Y339" i="5"/>
  <c r="U569" i="5"/>
  <c r="Y598" i="5"/>
  <c r="AX1119" i="5"/>
  <c r="AX354" i="5"/>
  <c r="Z394" i="5"/>
  <c r="Y1517" i="5"/>
  <c r="Z153" i="5"/>
  <c r="AX481" i="5"/>
  <c r="Y172" i="5"/>
  <c r="AX92" i="5"/>
  <c r="U5" i="5"/>
  <c r="AX67" i="5"/>
  <c r="Z108" i="5"/>
  <c r="U206" i="5"/>
  <c r="AX850" i="5"/>
  <c r="Y41" i="5"/>
  <c r="U43" i="5"/>
  <c r="U45" i="5"/>
  <c r="AX83" i="5"/>
  <c r="AX97" i="5"/>
  <c r="AX108" i="5"/>
  <c r="Y112" i="5"/>
  <c r="AX117" i="5"/>
  <c r="U142" i="5"/>
  <c r="Y149" i="5"/>
  <c r="AX163" i="5"/>
  <c r="Z197" i="5"/>
  <c r="AX223" i="5"/>
  <c r="Y236" i="5"/>
  <c r="AX251" i="5"/>
  <c r="U257" i="5"/>
  <c r="AX277" i="5"/>
  <c r="Z337" i="5"/>
  <c r="AX341" i="5"/>
  <c r="U393" i="5"/>
  <c r="Y399" i="5"/>
  <c r="U401" i="5"/>
  <c r="AX418" i="5"/>
  <c r="Y422" i="5"/>
  <c r="U436" i="5"/>
  <c r="AX447" i="5"/>
  <c r="AX487" i="5"/>
  <c r="Y492" i="5"/>
  <c r="Y561" i="5"/>
  <c r="U623" i="5"/>
  <c r="U639" i="5"/>
  <c r="U664" i="5"/>
  <c r="AX773" i="5"/>
  <c r="AX833" i="5"/>
  <c r="Y965" i="5"/>
  <c r="AX1046" i="5"/>
  <c r="U1053" i="5"/>
  <c r="Z1066" i="5"/>
  <c r="Y1066" i="5"/>
  <c r="W1332" i="5"/>
  <c r="Z1332" i="5"/>
  <c r="R1332" i="5"/>
  <c r="AX1347" i="5"/>
  <c r="W1413" i="5"/>
  <c r="R1413" i="5"/>
  <c r="R1415" i="5"/>
  <c r="W1415" i="5"/>
  <c r="Z1415" i="5"/>
  <c r="BT4" i="7"/>
  <c r="BW4" i="7" s="1"/>
  <c r="BJ10" i="7"/>
  <c r="BM10" i="7" s="1"/>
  <c r="EK17" i="7"/>
  <c r="AX10" i="5"/>
  <c r="U360" i="5"/>
  <c r="AX373" i="5"/>
  <c r="U892" i="5"/>
  <c r="Y267" i="5"/>
  <c r="Z404" i="5"/>
  <c r="U439" i="5"/>
  <c r="Z20" i="5"/>
  <c r="U164" i="5"/>
  <c r="Z171" i="5"/>
  <c r="AX412" i="5"/>
  <c r="AX433" i="5"/>
  <c r="U499" i="5"/>
  <c r="AX877" i="5"/>
  <c r="Z106" i="5"/>
  <c r="AX130" i="5"/>
  <c r="AX149" i="5"/>
  <c r="AX434" i="5"/>
  <c r="Y588" i="5"/>
  <c r="AX719" i="5"/>
  <c r="Y754" i="5"/>
  <c r="Z754" i="5"/>
  <c r="U3" i="5"/>
  <c r="AX139" i="5"/>
  <c r="U1012" i="5"/>
  <c r="U195" i="5"/>
  <c r="AX317" i="5"/>
  <c r="U353" i="5"/>
  <c r="Z1269" i="5"/>
  <c r="Y1269" i="5"/>
  <c r="EI6" i="7"/>
  <c r="DZ6" i="7"/>
  <c r="BF6" i="7"/>
  <c r="Z6" i="7"/>
  <c r="DX6" i="7"/>
  <c r="BD6" i="7"/>
  <c r="BG6" i="7" s="1"/>
  <c r="X6" i="7"/>
  <c r="AA6" i="7" s="1"/>
  <c r="BZ6" i="7"/>
  <c r="AY6" i="7"/>
  <c r="O6" i="7"/>
  <c r="R6" i="7" s="1"/>
  <c r="BY6" i="7"/>
  <c r="AV6" i="7"/>
  <c r="N6" i="7"/>
  <c r="BS6" i="7"/>
  <c r="BV6" i="7" s="1"/>
  <c r="EN6" i="7"/>
  <c r="BP6" i="7"/>
  <c r="EM6" i="7"/>
  <c r="BO6" i="7"/>
  <c r="BR6" i="7" s="1"/>
  <c r="AE6" i="7"/>
  <c r="EL6" i="7"/>
  <c r="BN6" i="7"/>
  <c r="AD6" i="7"/>
  <c r="AG6" i="7" s="1"/>
  <c r="EK6" i="7"/>
  <c r="AC6" i="7"/>
  <c r="AF6" i="7" s="1"/>
  <c r="EJ6" i="7"/>
  <c r="EG6" i="7"/>
  <c r="BJ6" i="7"/>
  <c r="BM6" i="7" s="1"/>
  <c r="U6" i="7"/>
  <c r="EF6" i="7"/>
  <c r="BI6" i="7"/>
  <c r="BL6" i="7" s="1"/>
  <c r="T6" i="7"/>
  <c r="W6" i="7" s="1"/>
  <c r="EE6" i="7"/>
  <c r="S6" i="7"/>
  <c r="V6" i="7" s="1"/>
  <c r="EC6" i="7"/>
  <c r="AT6" i="7"/>
  <c r="ET6" i="7"/>
  <c r="ES6" i="7"/>
  <c r="AQ6" i="7"/>
  <c r="ER6" i="7"/>
  <c r="EB6" i="7"/>
  <c r="Y6" i="7"/>
  <c r="EA6" i="7"/>
  <c r="P6" i="7"/>
  <c r="DY6" i="7"/>
  <c r="DW6" i="7"/>
  <c r="K6" i="7"/>
  <c r="AJ6" i="7" s="1"/>
  <c r="J6" i="7"/>
  <c r="BX6" i="7"/>
  <c r="CA6" i="7" s="1"/>
  <c r="E6" i="7"/>
  <c r="BK6" i="7"/>
  <c r="BE6" i="7"/>
  <c r="BH6" i="7" s="1"/>
  <c r="BA6" i="7"/>
  <c r="AZ6" i="7"/>
  <c r="AU6" i="7"/>
  <c r="F6" i="7"/>
  <c r="AI6" i="7" s="1"/>
  <c r="AK6" i="7" s="1"/>
  <c r="D6" i="7"/>
  <c r="AX18" i="5"/>
  <c r="AX131" i="5"/>
  <c r="AX365" i="5"/>
  <c r="Z555" i="5"/>
  <c r="AX664" i="5"/>
  <c r="W1260" i="5"/>
  <c r="R1260" i="5"/>
  <c r="W1443" i="5"/>
  <c r="R1443" i="5"/>
  <c r="Z671" i="5"/>
  <c r="AX871" i="5"/>
  <c r="Y10" i="5"/>
  <c r="U20" i="5"/>
  <c r="AX35" i="5"/>
  <c r="U44" i="5"/>
  <c r="AX48" i="5"/>
  <c r="AX60" i="5"/>
  <c r="U68" i="5"/>
  <c r="U81" i="5"/>
  <c r="AX84" i="5"/>
  <c r="AX86" i="5"/>
  <c r="AX98" i="5"/>
  <c r="Z121" i="5"/>
  <c r="U123" i="5"/>
  <c r="U190" i="5"/>
  <c r="U191" i="5"/>
  <c r="U200" i="5"/>
  <c r="AX224" i="5"/>
  <c r="EP13" i="7" s="1"/>
  <c r="AX287" i="5"/>
  <c r="U404" i="5"/>
  <c r="U425" i="5"/>
  <c r="U438" i="5"/>
  <c r="AX457" i="5"/>
  <c r="AX488" i="5"/>
  <c r="Y517" i="5"/>
  <c r="U521" i="5"/>
  <c r="Y548" i="5"/>
  <c r="AX569" i="5"/>
  <c r="AS570" i="5"/>
  <c r="Z573" i="5"/>
  <c r="AX602" i="5"/>
  <c r="Z637" i="5"/>
  <c r="Y692" i="5"/>
  <c r="U694" i="5"/>
  <c r="AX774" i="5"/>
  <c r="AX826" i="5"/>
  <c r="Z839" i="5"/>
  <c r="Y839" i="5"/>
  <c r="AX903" i="5"/>
  <c r="Z908" i="5"/>
  <c r="Y1051" i="5"/>
  <c r="Z1051" i="5"/>
  <c r="U1074" i="5"/>
  <c r="Y1338" i="5"/>
  <c r="W1401" i="5"/>
  <c r="R1401" i="5"/>
  <c r="BU4" i="7"/>
  <c r="BU10" i="7"/>
  <c r="EL17" i="7"/>
  <c r="BD21" i="7"/>
  <c r="BG21" i="7" s="1"/>
  <c r="Y1006" i="5"/>
  <c r="Z1006" i="5"/>
  <c r="AX158" i="5"/>
  <c r="Y552" i="5"/>
  <c r="Z552" i="5"/>
  <c r="U568" i="5"/>
  <c r="U615" i="5"/>
  <c r="AX29" i="5"/>
  <c r="U117" i="5"/>
  <c r="AX129" i="5"/>
  <c r="U183" i="5"/>
  <c r="AX227" i="5"/>
  <c r="Z191" i="5"/>
  <c r="U943" i="5"/>
  <c r="Z303" i="5"/>
  <c r="AX399" i="5"/>
  <c r="U449" i="5"/>
  <c r="Z950" i="5"/>
  <c r="Y950" i="5"/>
  <c r="Z124" i="5"/>
  <c r="AX160" i="5"/>
  <c r="Z762" i="5"/>
  <c r="AX66" i="5"/>
  <c r="EQ6" i="7" s="1"/>
  <c r="U430" i="5"/>
  <c r="U468" i="5"/>
  <c r="Z589" i="5"/>
  <c r="M956" i="25"/>
  <c r="W956" i="25"/>
  <c r="AX930" i="5"/>
  <c r="AX122" i="5"/>
  <c r="Z213" i="5"/>
  <c r="U432" i="5"/>
  <c r="AX760" i="5"/>
  <c r="W1454" i="5"/>
  <c r="R1454" i="5"/>
  <c r="AX440" i="5"/>
  <c r="AS440" i="5"/>
  <c r="Z609" i="5"/>
  <c r="Y609" i="5"/>
  <c r="U640" i="5"/>
  <c r="U823" i="5"/>
  <c r="U911" i="5"/>
  <c r="Z966" i="5"/>
  <c r="Y966" i="5"/>
  <c r="Z976" i="5"/>
  <c r="Y976" i="5"/>
  <c r="AX1134" i="5"/>
  <c r="W1333" i="5"/>
  <c r="R1333" i="5"/>
  <c r="BX4" i="7"/>
  <c r="EM17" i="7"/>
  <c r="BF21" i="7"/>
  <c r="Z44" i="7"/>
  <c r="AA44" i="7" s="1"/>
  <c r="AX515" i="5"/>
  <c r="AX715" i="5"/>
  <c r="Y521" i="5"/>
  <c r="Z521" i="5"/>
  <c r="AX757" i="5"/>
  <c r="Z1513" i="5"/>
  <c r="Z416" i="5"/>
  <c r="U656" i="5"/>
  <c r="AX53" i="5"/>
  <c r="AX228" i="5"/>
  <c r="Z508" i="5"/>
  <c r="AX678" i="5"/>
  <c r="U61" i="5"/>
  <c r="U370" i="5"/>
  <c r="AX309" i="5"/>
  <c r="U371" i="5"/>
  <c r="Z497" i="5"/>
  <c r="Z567" i="5"/>
  <c r="Y567" i="5"/>
  <c r="Y814" i="5"/>
  <c r="Z814" i="5"/>
  <c r="Z990" i="5"/>
  <c r="Z135" i="5"/>
  <c r="Y242" i="5"/>
  <c r="Z360" i="5"/>
  <c r="AX38" i="5"/>
  <c r="Y42" i="5"/>
  <c r="Y66" i="5"/>
  <c r="Z113" i="5"/>
  <c r="U124" i="5"/>
  <c r="Z150" i="5"/>
  <c r="Z160" i="5"/>
  <c r="AX164" i="5"/>
  <c r="AX194" i="5"/>
  <c r="U202" i="5"/>
  <c r="Y256" i="5"/>
  <c r="AX270" i="5"/>
  <c r="T1638" i="5"/>
  <c r="Z291" i="5"/>
  <c r="U294" i="5"/>
  <c r="AX306" i="5"/>
  <c r="Y309" i="5"/>
  <c r="AX314" i="5"/>
  <c r="Y317" i="5"/>
  <c r="U351" i="5"/>
  <c r="U359" i="5"/>
  <c r="Y364" i="5"/>
  <c r="AX370" i="5"/>
  <c r="AX379" i="5"/>
  <c r="AX388" i="5"/>
  <c r="U395" i="5"/>
  <c r="Y414" i="5"/>
  <c r="Z423" i="5"/>
  <c r="AX429" i="5"/>
  <c r="AX449" i="5"/>
  <c r="AX467" i="5"/>
  <c r="Z471" i="5"/>
  <c r="Y482" i="5"/>
  <c r="Y519" i="5"/>
  <c r="U589" i="5"/>
  <c r="Y737" i="5"/>
  <c r="AX764" i="5"/>
  <c r="Y770" i="5"/>
  <c r="AX775" i="5"/>
  <c r="U891" i="5"/>
  <c r="AX963" i="5"/>
  <c r="Y1022" i="5"/>
  <c r="Z1152" i="5"/>
  <c r="Y1152" i="5"/>
  <c r="R1289" i="5"/>
  <c r="W1289" i="5"/>
  <c r="R1321" i="5"/>
  <c r="W1321" i="5"/>
  <c r="BY4" i="7"/>
  <c r="CB4" i="7" s="1"/>
  <c r="ER17" i="7"/>
  <c r="AX432" i="5"/>
  <c r="AX636" i="5"/>
  <c r="AS955" i="5"/>
  <c r="AX955" i="5"/>
  <c r="W1604" i="5"/>
  <c r="R1604" i="5"/>
  <c r="O664" i="25"/>
  <c r="I664" i="25"/>
  <c r="R664" i="25" s="1"/>
  <c r="AX7" i="5"/>
  <c r="U116" i="5"/>
  <c r="AX262" i="5"/>
  <c r="AX280" i="5"/>
  <c r="EQ16" i="7" s="1"/>
  <c r="AX411" i="5"/>
  <c r="Z597" i="5"/>
  <c r="AX1275" i="5"/>
  <c r="Z899" i="5"/>
  <c r="Y899" i="5"/>
  <c r="M890" i="25"/>
  <c r="U890" i="25"/>
  <c r="U84" i="5"/>
  <c r="U108" i="5"/>
  <c r="U361" i="5"/>
  <c r="AX422" i="5"/>
  <c r="U448" i="5"/>
  <c r="AX470" i="5"/>
  <c r="AX717" i="5"/>
  <c r="Z802" i="5"/>
  <c r="U1000" i="5"/>
  <c r="AX78" i="5"/>
  <c r="AX290" i="5"/>
  <c r="U322" i="5"/>
  <c r="Z446" i="5"/>
  <c r="Z1033" i="5"/>
  <c r="Y1033" i="5"/>
  <c r="W1249" i="5"/>
  <c r="Z1249" i="5"/>
  <c r="R1249" i="5"/>
  <c r="AX15" i="5"/>
  <c r="Y21" i="5"/>
  <c r="Z202" i="5"/>
  <c r="U253" i="5"/>
  <c r="U298" i="5"/>
  <c r="Y464" i="5"/>
  <c r="AX995" i="5"/>
  <c r="U1100" i="5"/>
  <c r="AX1121" i="5"/>
  <c r="Z1180" i="5"/>
  <c r="W1180" i="5"/>
  <c r="U50" i="5"/>
  <c r="Z614" i="5"/>
  <c r="Y614" i="5"/>
  <c r="AX301" i="5"/>
  <c r="AX650" i="5"/>
  <c r="AX937" i="5"/>
  <c r="AX986" i="5"/>
  <c r="U40" i="5"/>
  <c r="U63" i="5"/>
  <c r="Y260" i="5"/>
  <c r="I6" i="7"/>
  <c r="L6" i="7" s="1"/>
  <c r="Y15" i="5"/>
  <c r="AX49" i="5"/>
  <c r="Y54" i="5"/>
  <c r="U71" i="5"/>
  <c r="AX87" i="5"/>
  <c r="AX4" i="5"/>
  <c r="AX5" i="5"/>
  <c r="Z16" i="5"/>
  <c r="AX26" i="5"/>
  <c r="Z79" i="5"/>
  <c r="U106" i="5"/>
  <c r="U115" i="5"/>
  <c r="AX119" i="5"/>
  <c r="Y131" i="5"/>
  <c r="U154" i="5"/>
  <c r="AX165" i="5"/>
  <c r="AX195" i="5"/>
  <c r="AX205" i="5"/>
  <c r="Y209" i="5"/>
  <c r="Y229" i="5"/>
  <c r="AX235" i="5"/>
  <c r="W1638" i="5"/>
  <c r="Y283" i="5"/>
  <c r="AX335" i="5"/>
  <c r="U340" i="5"/>
  <c r="AX343" i="5"/>
  <c r="U368" i="5"/>
  <c r="AX371" i="5"/>
  <c r="U396" i="5"/>
  <c r="AX397" i="5"/>
  <c r="AX430" i="5"/>
  <c r="AX458" i="5"/>
  <c r="U486" i="5"/>
  <c r="AX489" i="5"/>
  <c r="Z494" i="5"/>
  <c r="U496" i="5"/>
  <c r="Y539" i="5"/>
  <c r="U542" i="5"/>
  <c r="U567" i="5"/>
  <c r="AX605" i="5"/>
  <c r="AS605" i="5"/>
  <c r="AX618" i="5"/>
  <c r="Y721" i="5"/>
  <c r="AX806" i="5"/>
  <c r="Z897" i="5"/>
  <c r="Z909" i="5"/>
  <c r="Y958" i="5"/>
  <c r="Z958" i="5"/>
  <c r="Z1016" i="5"/>
  <c r="Z1052" i="5"/>
  <c r="U1128" i="5"/>
  <c r="U1331" i="5"/>
  <c r="AX1386" i="5"/>
  <c r="BZ4" i="7"/>
  <c r="EJ25" i="7"/>
  <c r="BZ29" i="7"/>
  <c r="BT29" i="7"/>
  <c r="BX29" i="7"/>
  <c r="BU29" i="7"/>
  <c r="BK29" i="7"/>
  <c r="AQ29" i="7"/>
  <c r="AX507" i="5"/>
  <c r="U513" i="5"/>
  <c r="AX571" i="5"/>
  <c r="U592" i="5"/>
  <c r="AX594" i="5"/>
  <c r="U616" i="5"/>
  <c r="U624" i="5"/>
  <c r="AX628" i="5"/>
  <c r="AX644" i="5"/>
  <c r="AX666" i="5"/>
  <c r="U674" i="5"/>
  <c r="U695" i="5"/>
  <c r="AX700" i="5"/>
  <c r="U704" i="5"/>
  <c r="AX742" i="5"/>
  <c r="AX792" i="5"/>
  <c r="AX801" i="5"/>
  <c r="U806" i="5"/>
  <c r="Z813" i="5"/>
  <c r="Y813" i="5"/>
  <c r="AX845" i="5"/>
  <c r="AX854" i="5"/>
  <c r="U868" i="5"/>
  <c r="U928" i="5"/>
  <c r="AX962" i="5"/>
  <c r="U977" i="5"/>
  <c r="AX1077" i="5"/>
  <c r="AX1093" i="5"/>
  <c r="Z1151" i="5"/>
  <c r="Y1151" i="5"/>
  <c r="M1633" i="5"/>
  <c r="W1219" i="5"/>
  <c r="R1219" i="5"/>
  <c r="U1316" i="5"/>
  <c r="U1332" i="5"/>
  <c r="Z1341" i="5"/>
  <c r="Y1341" i="5"/>
  <c r="Z1400" i="5"/>
  <c r="W1400" i="5"/>
  <c r="AX1416" i="5"/>
  <c r="AX1417" i="5"/>
  <c r="W1502" i="5"/>
  <c r="R1502" i="5"/>
  <c r="Z1502" i="5"/>
  <c r="W1503" i="5"/>
  <c r="R1503" i="5"/>
  <c r="EJ97" i="7"/>
  <c r="EI97" i="7"/>
  <c r="EH97" i="7"/>
  <c r="EC97" i="7"/>
  <c r="ES97" i="7"/>
  <c r="ER97" i="7"/>
  <c r="EP97" i="7"/>
  <c r="EO97" i="7"/>
  <c r="EL97" i="7"/>
  <c r="EK97" i="7"/>
  <c r="EG97" i="7"/>
  <c r="EF97" i="7"/>
  <c r="EE97" i="7"/>
  <c r="ED97" i="7"/>
  <c r="ET97" i="7"/>
  <c r="EQ97" i="7"/>
  <c r="EN97" i="7"/>
  <c r="EM97" i="7"/>
  <c r="U506" i="5"/>
  <c r="U537" i="5"/>
  <c r="AX539" i="5"/>
  <c r="AX572" i="5"/>
  <c r="U696" i="5"/>
  <c r="U715" i="5"/>
  <c r="AX720" i="5"/>
  <c r="EP37" i="7" s="1"/>
  <c r="U729" i="5"/>
  <c r="U758" i="5"/>
  <c r="AX769" i="5"/>
  <c r="Z1053" i="5"/>
  <c r="Y1053" i="5"/>
  <c r="U1116" i="5"/>
  <c r="AX1122" i="5"/>
  <c r="AX1138" i="5"/>
  <c r="AS1194" i="5"/>
  <c r="R1237" i="5"/>
  <c r="W1237" i="5"/>
  <c r="Z1237" i="5"/>
  <c r="AX1240" i="5"/>
  <c r="ED56" i="7"/>
  <c r="U545" i="5"/>
  <c r="U562" i="5"/>
  <c r="AX621" i="5"/>
  <c r="U687" i="5"/>
  <c r="AX723" i="5"/>
  <c r="U765" i="5"/>
  <c r="U808" i="5"/>
  <c r="U844" i="5"/>
  <c r="U886" i="5"/>
  <c r="AS956" i="5"/>
  <c r="U961" i="5"/>
  <c r="U1004" i="5"/>
  <c r="U1035" i="5"/>
  <c r="U1046" i="5"/>
  <c r="Z1188" i="5"/>
  <c r="R1188" i="5"/>
  <c r="W1188" i="5"/>
  <c r="U1291" i="5"/>
  <c r="U1292" i="5"/>
  <c r="W1406" i="5"/>
  <c r="R1406" i="5"/>
  <c r="Z1411" i="5"/>
  <c r="W1411" i="5"/>
  <c r="R1411" i="5"/>
  <c r="ES7" i="7"/>
  <c r="BZ7" i="7"/>
  <c r="AV7" i="7"/>
  <c r="D7" i="7"/>
  <c r="G7" i="7" s="1"/>
  <c r="EL7" i="7"/>
  <c r="AD7" i="7"/>
  <c r="AG7" i="7" s="1"/>
  <c r="EK7" i="7"/>
  <c r="AC7" i="7"/>
  <c r="DX7" i="7"/>
  <c r="DW7" i="7"/>
  <c r="AQ7" i="7"/>
  <c r="BY7" i="7"/>
  <c r="CB7" i="7" s="1"/>
  <c r="AE7" i="7"/>
  <c r="AH7" i="7" s="1"/>
  <c r="Z7" i="7"/>
  <c r="BU7" i="7"/>
  <c r="Y7" i="7"/>
  <c r="ER7" i="7"/>
  <c r="BS7" i="7"/>
  <c r="U7" i="7"/>
  <c r="W7" i="7" s="1"/>
  <c r="BP7" i="7"/>
  <c r="T7" i="7"/>
  <c r="BO7" i="7"/>
  <c r="S7" i="7"/>
  <c r="EM7" i="7"/>
  <c r="BT7" i="7"/>
  <c r="BN7" i="7"/>
  <c r="BQ7" i="7" s="1"/>
  <c r="BK7" i="7"/>
  <c r="BD7" i="7"/>
  <c r="BA7" i="7"/>
  <c r="AZ7" i="7"/>
  <c r="BC7" i="7" s="1"/>
  <c r="AY7" i="7"/>
  <c r="BB7" i="7" s="1"/>
  <c r="ET7" i="7"/>
  <c r="EI7" i="7"/>
  <c r="BJ7" i="7"/>
  <c r="BI7" i="7"/>
  <c r="BL7" i="7" s="1"/>
  <c r="AU7" i="7"/>
  <c r="AX7" i="7" s="1"/>
  <c r="X7" i="7"/>
  <c r="N7" i="7"/>
  <c r="Q7" i="7" s="1"/>
  <c r="K7" i="7"/>
  <c r="AJ7" i="7" s="1"/>
  <c r="I7" i="7"/>
  <c r="F7" i="7"/>
  <c r="AI7" i="7" s="1"/>
  <c r="AK7" i="7" s="1"/>
  <c r="EN7" i="7"/>
  <c r="E7" i="7"/>
  <c r="EG27" i="7"/>
  <c r="U792" i="5"/>
  <c r="Z824" i="5"/>
  <c r="Y824" i="5"/>
  <c r="U854" i="5"/>
  <c r="S1629" i="5"/>
  <c r="U1005" i="5"/>
  <c r="Z1012" i="5"/>
  <c r="Y1012" i="5"/>
  <c r="AY1641" i="5"/>
  <c r="AX1148" i="5"/>
  <c r="R1189" i="5"/>
  <c r="W1189" i="5"/>
  <c r="AS1226" i="5"/>
  <c r="AX1226" i="5"/>
  <c r="Z1289" i="5"/>
  <c r="Y1306" i="5"/>
  <c r="W1409" i="5"/>
  <c r="R1409" i="5"/>
  <c r="Y1459" i="5"/>
  <c r="J7" i="7"/>
  <c r="EF27" i="7"/>
  <c r="BP27" i="7"/>
  <c r="AE27" i="7"/>
  <c r="DY27" i="7"/>
  <c r="BE27" i="7"/>
  <c r="T27" i="7"/>
  <c r="EN27" i="7"/>
  <c r="BU27" i="7"/>
  <c r="EL27" i="7"/>
  <c r="BS27" i="7"/>
  <c r="BV27" i="7" s="1"/>
  <c r="AC27" i="7"/>
  <c r="AF27" i="7" s="1"/>
  <c r="EH27" i="7"/>
  <c r="BI27" i="7"/>
  <c r="N27" i="7"/>
  <c r="EE27" i="7"/>
  <c r="BF27" i="7"/>
  <c r="ED27" i="7"/>
  <c r="BD27" i="7"/>
  <c r="BG27" i="7" s="1"/>
  <c r="K27" i="7"/>
  <c r="AJ27" i="7" s="1"/>
  <c r="EC27" i="7"/>
  <c r="BA27" i="7"/>
  <c r="J27" i="7"/>
  <c r="EA27" i="7"/>
  <c r="AY27" i="7"/>
  <c r="DZ27" i="7"/>
  <c r="AV27" i="7"/>
  <c r="F27" i="7"/>
  <c r="DX27" i="7"/>
  <c r="AU27" i="7"/>
  <c r="E27" i="7"/>
  <c r="H27" i="7" s="1"/>
  <c r="DW27" i="7"/>
  <c r="AT27" i="7"/>
  <c r="D27" i="7"/>
  <c r="G27" i="7" s="1"/>
  <c r="ET27" i="7"/>
  <c r="BZ27" i="7"/>
  <c r="BK27" i="7"/>
  <c r="BJ27" i="7"/>
  <c r="AZ27" i="7"/>
  <c r="ES27" i="7"/>
  <c r="ER27" i="7"/>
  <c r="AQ27" i="7"/>
  <c r="AD27" i="7"/>
  <c r="Z27" i="7"/>
  <c r="DL27" i="7" s="1"/>
  <c r="EM27" i="7"/>
  <c r="Y27" i="7"/>
  <c r="EK27" i="7"/>
  <c r="X27" i="7"/>
  <c r="EJ27" i="7"/>
  <c r="U27" i="7"/>
  <c r="AO27" i="7" s="1"/>
  <c r="EI27" i="7"/>
  <c r="S27" i="7"/>
  <c r="AM27" i="7" s="1"/>
  <c r="EB27" i="7"/>
  <c r="BY27" i="7"/>
  <c r="BX27" i="7"/>
  <c r="BT27" i="7"/>
  <c r="BW27" i="7" s="1"/>
  <c r="BO27" i="7"/>
  <c r="BR27" i="7" s="1"/>
  <c r="P27" i="7"/>
  <c r="AX456" i="5"/>
  <c r="AX464" i="5"/>
  <c r="U480" i="5"/>
  <c r="AX493" i="5"/>
  <c r="AX531" i="5"/>
  <c r="Z560" i="5"/>
  <c r="AX581" i="5"/>
  <c r="Z584" i="5"/>
  <c r="Z634" i="5"/>
  <c r="U636" i="5"/>
  <c r="Z655" i="5"/>
  <c r="AX660" i="5"/>
  <c r="U752" i="5"/>
  <c r="AX794" i="5"/>
  <c r="AS821" i="5"/>
  <c r="U861" i="5"/>
  <c r="AX882" i="5"/>
  <c r="Z894" i="5"/>
  <c r="Y894" i="5"/>
  <c r="AX916" i="5"/>
  <c r="U922" i="5"/>
  <c r="AX941" i="5"/>
  <c r="AX947" i="5"/>
  <c r="EP48" i="7" s="1"/>
  <c r="Y977" i="5"/>
  <c r="AX1039" i="5"/>
  <c r="AX1065" i="5"/>
  <c r="U1090" i="5"/>
  <c r="AX1140" i="5"/>
  <c r="Y1143" i="5"/>
  <c r="U1235" i="5"/>
  <c r="AX1285" i="5"/>
  <c r="AX1286" i="5"/>
  <c r="R1400" i="5"/>
  <c r="W1420" i="5"/>
  <c r="R1420" i="5"/>
  <c r="R1477" i="5"/>
  <c r="I27" i="7"/>
  <c r="AS755" i="5"/>
  <c r="Y831" i="5"/>
  <c r="Z831" i="5"/>
  <c r="AS899" i="5"/>
  <c r="AS1179" i="5"/>
  <c r="W1284" i="5"/>
  <c r="R1284" i="5"/>
  <c r="W1387" i="5"/>
  <c r="R1387" i="5"/>
  <c r="Z1387" i="5"/>
  <c r="O27" i="7"/>
  <c r="Y696" i="5"/>
  <c r="Z696" i="5"/>
  <c r="Y764" i="5"/>
  <c r="Z764" i="5"/>
  <c r="AX796" i="5"/>
  <c r="AS796" i="5"/>
  <c r="Z816" i="5"/>
  <c r="Y816" i="5"/>
  <c r="Z843" i="5"/>
  <c r="Y843" i="5"/>
  <c r="U481" i="5"/>
  <c r="AX485" i="5"/>
  <c r="U525" i="5"/>
  <c r="AX532" i="5"/>
  <c r="AX582" i="5"/>
  <c r="U587" i="5"/>
  <c r="U595" i="5"/>
  <c r="U628" i="5"/>
  <c r="AX632" i="5"/>
  <c r="Z649" i="5"/>
  <c r="Y665" i="5"/>
  <c r="AX683" i="5"/>
  <c r="Y715" i="5"/>
  <c r="Z729" i="5"/>
  <c r="Z740" i="5"/>
  <c r="Y758" i="5"/>
  <c r="AX771" i="5"/>
  <c r="Z791" i="5"/>
  <c r="Y791" i="5"/>
  <c r="U802" i="5"/>
  <c r="Z826" i="5"/>
  <c r="Y826" i="5"/>
  <c r="Y860" i="5"/>
  <c r="U880" i="5"/>
  <c r="AX917" i="5"/>
  <c r="U955" i="5"/>
  <c r="U971" i="5"/>
  <c r="U1062" i="5"/>
  <c r="AX1069" i="5"/>
  <c r="AS1069" i="5"/>
  <c r="Y1087" i="5"/>
  <c r="AX1111" i="5"/>
  <c r="Y1114" i="5"/>
  <c r="Y1280" i="5"/>
  <c r="AX1380" i="5"/>
  <c r="Z1482" i="5"/>
  <c r="Y1482" i="5"/>
  <c r="EA7" i="7"/>
  <c r="U547" i="5"/>
  <c r="U555" i="5"/>
  <c r="AX622" i="5"/>
  <c r="U629" i="5"/>
  <c r="U645" i="5"/>
  <c r="U709" i="5"/>
  <c r="U744" i="5"/>
  <c r="U760" i="5"/>
  <c r="U777" i="5"/>
  <c r="Z870" i="5"/>
  <c r="Y870" i="5"/>
  <c r="U999" i="5"/>
  <c r="U1063" i="5"/>
  <c r="Z1088" i="5"/>
  <c r="Y1088" i="5"/>
  <c r="W1227" i="5"/>
  <c r="R1227" i="5"/>
  <c r="W1287" i="5"/>
  <c r="R1287" i="5"/>
  <c r="EC7" i="7"/>
  <c r="BN27" i="7"/>
  <c r="AX549" i="5"/>
  <c r="AX550" i="5"/>
  <c r="Z585" i="5"/>
  <c r="AX590" i="5"/>
  <c r="Y626" i="5"/>
  <c r="AX672" i="5"/>
  <c r="AX737" i="5"/>
  <c r="Y741" i="5"/>
  <c r="AX748" i="5"/>
  <c r="AX781" i="5"/>
  <c r="AX822" i="5"/>
  <c r="AX839" i="5"/>
  <c r="AX918" i="5"/>
  <c r="AX926" i="5"/>
  <c r="EQ47" i="7" s="1"/>
  <c r="Z946" i="5"/>
  <c r="Y954" i="5"/>
  <c r="AV1629" i="5"/>
  <c r="AX1112" i="5"/>
  <c r="Z1134" i="5"/>
  <c r="Z1219" i="5"/>
  <c r="R1379" i="5"/>
  <c r="W1379" i="5"/>
  <c r="Z1379" i="5"/>
  <c r="R1588" i="5"/>
  <c r="W1588" i="5"/>
  <c r="Y1593" i="5"/>
  <c r="Z1593" i="5"/>
  <c r="ED7" i="7"/>
  <c r="AX476" i="5"/>
  <c r="U482" i="5"/>
  <c r="Y507" i="5"/>
  <c r="AX521" i="5"/>
  <c r="Y528" i="5"/>
  <c r="Y1639" i="5" s="1"/>
  <c r="AX568" i="5"/>
  <c r="EP30" i="7" s="1"/>
  <c r="U573" i="5"/>
  <c r="AX591" i="5"/>
  <c r="EO31" i="7" s="1"/>
  <c r="Z636" i="5"/>
  <c r="Y650" i="5"/>
  <c r="U669" i="5"/>
  <c r="U670" i="5"/>
  <c r="U682" i="5"/>
  <c r="Y688" i="5"/>
  <c r="AX694" i="5"/>
  <c r="Y699" i="5"/>
  <c r="Z706" i="5"/>
  <c r="AX726" i="5"/>
  <c r="Y792" i="5"/>
  <c r="Z792" i="5"/>
  <c r="AX814" i="5"/>
  <c r="Z914" i="5"/>
  <c r="AX950" i="5"/>
  <c r="AW1629" i="5"/>
  <c r="AX1053" i="5"/>
  <c r="U1080" i="5"/>
  <c r="R1179" i="5"/>
  <c r="W1179" i="5"/>
  <c r="R1341" i="5"/>
  <c r="R1635" i="5" s="1"/>
  <c r="W1341" i="5"/>
  <c r="W1635" i="5" s="1"/>
  <c r="AX1456" i="5"/>
  <c r="EE7" i="7"/>
  <c r="EH10" i="7"/>
  <c r="U494" i="5"/>
  <c r="U501" i="5"/>
  <c r="U532" i="5"/>
  <c r="U621" i="5"/>
  <c r="U646" i="5"/>
  <c r="AX648" i="5"/>
  <c r="U692" i="5"/>
  <c r="U722" i="5"/>
  <c r="U898" i="5"/>
  <c r="U965" i="5"/>
  <c r="E1629" i="5"/>
  <c r="AX993" i="5"/>
  <c r="Y1118" i="5"/>
  <c r="Z1118" i="5"/>
  <c r="AO1634" i="5"/>
  <c r="U1284" i="5"/>
  <c r="AX1358" i="5"/>
  <c r="Z1435" i="5"/>
  <c r="W1435" i="5"/>
  <c r="AX1540" i="5"/>
  <c r="EF7" i="7"/>
  <c r="EE15" i="7"/>
  <c r="EL37" i="7"/>
  <c r="U800" i="5"/>
  <c r="U819" i="5"/>
  <c r="U825" i="5"/>
  <c r="N1628" i="5"/>
  <c r="AX907" i="5"/>
  <c r="AX919" i="5"/>
  <c r="U930" i="5"/>
  <c r="U949" i="5"/>
  <c r="U979" i="5"/>
  <c r="AX1040" i="5"/>
  <c r="AX1056" i="5"/>
  <c r="AX1066" i="5"/>
  <c r="U1081" i="5"/>
  <c r="U1101" i="5"/>
  <c r="U1155" i="5"/>
  <c r="U1179" i="5"/>
  <c r="AX1359" i="5"/>
  <c r="U1406" i="5"/>
  <c r="AX1455" i="5"/>
  <c r="Z1470" i="5"/>
  <c r="Y1470" i="5"/>
  <c r="R1499" i="5"/>
  <c r="W1499" i="5"/>
  <c r="Z1499" i="5"/>
  <c r="Z1500" i="5"/>
  <c r="R1500" i="5"/>
  <c r="Y1562" i="5"/>
  <c r="Z1562" i="5"/>
  <c r="AX1600" i="5"/>
  <c r="BZ12" i="7"/>
  <c r="AY12" i="7"/>
  <c r="J12" i="7"/>
  <c r="BY12" i="7"/>
  <c r="I12" i="7"/>
  <c r="EI12" i="7"/>
  <c r="AD12" i="7"/>
  <c r="AG12" i="7" s="1"/>
  <c r="EA12" i="7"/>
  <c r="BD12" i="7"/>
  <c r="BG12" i="7" s="1"/>
  <c r="F12" i="7"/>
  <c r="EK12" i="7"/>
  <c r="BN12" i="7"/>
  <c r="U12" i="7"/>
  <c r="EH12" i="7"/>
  <c r="S12" i="7"/>
  <c r="EG12" i="7"/>
  <c r="EE12" i="7"/>
  <c r="BI12" i="7"/>
  <c r="BL12" i="7" s="1"/>
  <c r="N12" i="7"/>
  <c r="Q12" i="7" s="1"/>
  <c r="EC12" i="7"/>
  <c r="BE12" i="7"/>
  <c r="E12" i="7"/>
  <c r="H12" i="7" s="1"/>
  <c r="EB12" i="7"/>
  <c r="BA12" i="7"/>
  <c r="D12" i="7"/>
  <c r="DY12" i="7"/>
  <c r="AE12" i="7"/>
  <c r="DX12" i="7"/>
  <c r="AC12" i="7"/>
  <c r="AF12" i="7" s="1"/>
  <c r="DW12" i="7"/>
  <c r="Z12" i="7"/>
  <c r="DL12" i="7" s="1"/>
  <c r="Y12" i="7"/>
  <c r="BX12" i="7"/>
  <c r="CA12" i="7" s="1"/>
  <c r="X12" i="7"/>
  <c r="BU12" i="7"/>
  <c r="T12" i="7"/>
  <c r="BT12" i="7"/>
  <c r="P12" i="7"/>
  <c r="BS12" i="7"/>
  <c r="O12" i="7"/>
  <c r="R12" i="7" s="1"/>
  <c r="ET12" i="7"/>
  <c r="BO12" i="7"/>
  <c r="DZ12" i="7"/>
  <c r="BP12" i="7"/>
  <c r="BK12" i="7"/>
  <c r="BJ12" i="7"/>
  <c r="BM12" i="7" s="1"/>
  <c r="BF12" i="7"/>
  <c r="AZ12" i="7"/>
  <c r="BC12" i="7" s="1"/>
  <c r="AV12" i="7"/>
  <c r="AW12" i="7" s="1"/>
  <c r="AU12" i="7"/>
  <c r="AX12" i="7" s="1"/>
  <c r="ES12" i="7"/>
  <c r="AQ12" i="7"/>
  <c r="BK33" i="7"/>
  <c r="U813" i="5"/>
  <c r="AX840" i="5"/>
  <c r="AO1627" i="5"/>
  <c r="Z879" i="5"/>
  <c r="U881" i="5"/>
  <c r="O1628" i="5"/>
  <c r="U906" i="5"/>
  <c r="U936" i="5"/>
  <c r="U950" i="5"/>
  <c r="AX952" i="5"/>
  <c r="U974" i="5"/>
  <c r="AX975" i="5"/>
  <c r="AX988" i="5"/>
  <c r="AX996" i="5"/>
  <c r="AX1009" i="5"/>
  <c r="U1031" i="5"/>
  <c r="AX1041" i="5"/>
  <c r="U1047" i="5"/>
  <c r="U1064" i="5"/>
  <c r="AX1067" i="5"/>
  <c r="AX1076" i="5"/>
  <c r="EP54" i="7" s="1"/>
  <c r="U1102" i="5"/>
  <c r="Z1117" i="5"/>
  <c r="AX1123" i="5"/>
  <c r="Z1128" i="5"/>
  <c r="U1163" i="5"/>
  <c r="Z1169" i="5"/>
  <c r="AX1197" i="5"/>
  <c r="Z1205" i="5"/>
  <c r="Z1256" i="5"/>
  <c r="Y1256" i="5"/>
  <c r="Z1401" i="5"/>
  <c r="AX1457" i="5"/>
  <c r="AX1583" i="5"/>
  <c r="AX1105" i="5"/>
  <c r="AX1302" i="5"/>
  <c r="AX1303" i="5"/>
  <c r="AX1304" i="5"/>
  <c r="Z1311" i="5"/>
  <c r="R1311" i="5"/>
  <c r="K12" i="7"/>
  <c r="U852" i="5"/>
  <c r="AX859" i="5"/>
  <c r="AX865" i="5"/>
  <c r="AX889" i="5"/>
  <c r="AX939" i="5"/>
  <c r="AX953" i="5"/>
  <c r="T1629" i="5"/>
  <c r="U994" i="5"/>
  <c r="AX997" i="5"/>
  <c r="AX1042" i="5"/>
  <c r="AX1051" i="5"/>
  <c r="U1055" i="5"/>
  <c r="AX1086" i="5"/>
  <c r="R1197" i="5"/>
  <c r="W1197" i="5"/>
  <c r="AX1219" i="5"/>
  <c r="Z1258" i="5"/>
  <c r="Y1258" i="5"/>
  <c r="W1453" i="5"/>
  <c r="R1453" i="5"/>
  <c r="W1457" i="5"/>
  <c r="Z1457" i="5"/>
  <c r="W1584" i="5"/>
  <c r="R1584" i="5"/>
  <c r="Y1604" i="5"/>
  <c r="Z1604" i="5"/>
  <c r="BO24" i="7"/>
  <c r="BR24" i="7" s="1"/>
  <c r="U680" i="5"/>
  <c r="U690" i="5"/>
  <c r="AX749" i="5"/>
  <c r="U755" i="5"/>
  <c r="U787" i="5"/>
  <c r="U793" i="5"/>
  <c r="AX809" i="5"/>
  <c r="Y818" i="5"/>
  <c r="U820" i="5"/>
  <c r="AX835" i="5"/>
  <c r="Z850" i="5"/>
  <c r="U858" i="5"/>
  <c r="Z880" i="5"/>
  <c r="U895" i="5"/>
  <c r="AX902" i="5"/>
  <c r="Y911" i="5"/>
  <c r="AX958" i="5"/>
  <c r="Y973" i="5"/>
  <c r="U1015" i="5"/>
  <c r="U1021" i="5"/>
  <c r="U1040" i="5"/>
  <c r="AX1043" i="5"/>
  <c r="EO52" i="7" s="1"/>
  <c r="U1084" i="5"/>
  <c r="Y1091" i="5"/>
  <c r="R1631" i="5"/>
  <c r="U1093" i="5"/>
  <c r="U1095" i="5"/>
  <c r="Y1119" i="5"/>
  <c r="Y1130" i="5"/>
  <c r="AX1135" i="5"/>
  <c r="Z1138" i="5"/>
  <c r="U1141" i="5"/>
  <c r="Y1190" i="5"/>
  <c r="Z1215" i="5"/>
  <c r="U1273" i="5"/>
  <c r="R1349" i="5"/>
  <c r="W1349" i="5"/>
  <c r="Z1405" i="5"/>
  <c r="U1444" i="5"/>
  <c r="U1499" i="5"/>
  <c r="EC4" i="7"/>
  <c r="BI4" i="7"/>
  <c r="BL4" i="7" s="1"/>
  <c r="S4" i="7"/>
  <c r="V4" i="7" s="1"/>
  <c r="EA4" i="7"/>
  <c r="BF4" i="7"/>
  <c r="BH4" i="7" s="1"/>
  <c r="O4" i="7"/>
  <c r="ER4" i="7"/>
  <c r="AY4" i="7"/>
  <c r="AV4" i="7"/>
  <c r="F4" i="7"/>
  <c r="EL4" i="7"/>
  <c r="BO4" i="7"/>
  <c r="BR4" i="7" s="1"/>
  <c r="U4" i="7"/>
  <c r="EK4" i="7"/>
  <c r="BN4" i="7"/>
  <c r="T4" i="7"/>
  <c r="W4" i="7" s="1"/>
  <c r="EJ4" i="7"/>
  <c r="P4" i="7"/>
  <c r="EI4" i="7"/>
  <c r="N4" i="7"/>
  <c r="EH4" i="7"/>
  <c r="BK4" i="7"/>
  <c r="K4" i="7"/>
  <c r="AJ4" i="7" s="1"/>
  <c r="EG4" i="7"/>
  <c r="BJ4" i="7"/>
  <c r="BM4" i="7" s="1"/>
  <c r="J4" i="7"/>
  <c r="M4" i="7" s="1"/>
  <c r="EE4" i="7"/>
  <c r="BE4" i="7"/>
  <c r="E4" i="7"/>
  <c r="H4" i="7" s="1"/>
  <c r="ED4" i="7"/>
  <c r="BD4" i="7"/>
  <c r="D4" i="7"/>
  <c r="G4" i="7" s="1"/>
  <c r="EB4" i="7"/>
  <c r="BA4" i="7"/>
  <c r="DY4" i="7"/>
  <c r="AU4" i="7"/>
  <c r="AX4" i="7" s="1"/>
  <c r="AZ4" i="7"/>
  <c r="AT4" i="7"/>
  <c r="AW4" i="7" s="1"/>
  <c r="AE4" i="7"/>
  <c r="AI4" i="7" s="1"/>
  <c r="AD4" i="7"/>
  <c r="AG4" i="7" s="1"/>
  <c r="EN4" i="7"/>
  <c r="AC4" i="7"/>
  <c r="EM4" i="7"/>
  <c r="Z4" i="7"/>
  <c r="DL4" i="7" s="1"/>
  <c r="EF4" i="7"/>
  <c r="Y4" i="7"/>
  <c r="DK4" i="7" s="1"/>
  <c r="DW4" i="7"/>
  <c r="AT12" i="7"/>
  <c r="U708" i="5"/>
  <c r="AX722" i="5"/>
  <c r="U738" i="5"/>
  <c r="U747" i="5"/>
  <c r="U877" i="5"/>
  <c r="T1628" i="5"/>
  <c r="U925" i="5"/>
  <c r="AX940" i="5"/>
  <c r="U946" i="5"/>
  <c r="W1629" i="5"/>
  <c r="AX976" i="5"/>
  <c r="U1009" i="5"/>
  <c r="U1076" i="5"/>
  <c r="S1631" i="5"/>
  <c r="AX1097" i="5"/>
  <c r="U1103" i="5"/>
  <c r="U1112" i="5"/>
  <c r="AW1621" i="5"/>
  <c r="Y1163" i="5"/>
  <c r="Z1163" i="5"/>
  <c r="Z1179" i="5"/>
  <c r="Y1179" i="5"/>
  <c r="W1198" i="5"/>
  <c r="R1198" i="5"/>
  <c r="U1445" i="5"/>
  <c r="BT11" i="7"/>
  <c r="R1200" i="5"/>
  <c r="W1200" i="5"/>
  <c r="AX1222" i="5"/>
  <c r="Z1290" i="5"/>
  <c r="W1290" i="5"/>
  <c r="Z1343" i="5"/>
  <c r="Y1343" i="5"/>
  <c r="AW1620" i="5"/>
  <c r="AX1395" i="5"/>
  <c r="AX1621" i="5" s="1"/>
  <c r="W1547" i="5"/>
  <c r="R1547" i="5"/>
  <c r="EL34" i="7"/>
  <c r="ED34" i="7"/>
  <c r="EC34" i="7"/>
  <c r="DY34" i="7"/>
  <c r="DX34" i="7"/>
  <c r="Y1156" i="5"/>
  <c r="W1220" i="5"/>
  <c r="R1220" i="5"/>
  <c r="Z1227" i="5"/>
  <c r="R1244" i="5"/>
  <c r="Z1244" i="5"/>
  <c r="W1244" i="5"/>
  <c r="Z1356" i="5"/>
  <c r="Y1356" i="5"/>
  <c r="Z1485" i="5"/>
  <c r="Y1485" i="5"/>
  <c r="Y1491" i="5"/>
  <c r="Z1491" i="5"/>
  <c r="EL36" i="7"/>
  <c r="AX954" i="5"/>
  <c r="AX1004" i="5"/>
  <c r="Y1054" i="5"/>
  <c r="Y1064" i="5"/>
  <c r="U1067" i="5"/>
  <c r="AX1079" i="5"/>
  <c r="AX1098" i="5"/>
  <c r="EQ55" i="7" s="1"/>
  <c r="Y1110" i="5"/>
  <c r="Y1131" i="5"/>
  <c r="Y1147" i="5"/>
  <c r="AX1205" i="5"/>
  <c r="Y1227" i="5"/>
  <c r="AX1245" i="5"/>
  <c r="W1292" i="5"/>
  <c r="R1292" i="5"/>
  <c r="Y1389" i="5"/>
  <c r="W1393" i="5"/>
  <c r="R1393" i="5"/>
  <c r="E1620" i="5"/>
  <c r="Q1395" i="5"/>
  <c r="AX1466" i="5"/>
  <c r="W1546" i="5"/>
  <c r="R1546" i="5"/>
  <c r="N16" i="7"/>
  <c r="Q16" i="7" s="1"/>
  <c r="BU16" i="7"/>
  <c r="K16" i="7"/>
  <c r="AJ16" i="7" s="1"/>
  <c r="BN16" i="7"/>
  <c r="I16" i="7"/>
  <c r="L16" i="7" s="1"/>
  <c r="BK16" i="7"/>
  <c r="E16" i="7"/>
  <c r="H16" i="7" s="1"/>
  <c r="BF16" i="7"/>
  <c r="ES16" i="7"/>
  <c r="BE16" i="7"/>
  <c r="EM16" i="7"/>
  <c r="AZ16" i="7"/>
  <c r="EI16" i="7"/>
  <c r="EH16" i="7"/>
  <c r="EG16" i="7"/>
  <c r="EF16" i="7"/>
  <c r="EE16" i="7"/>
  <c r="ED16" i="7"/>
  <c r="EB16" i="7"/>
  <c r="DY16" i="7"/>
  <c r="BJ16" i="7"/>
  <c r="BD16" i="7"/>
  <c r="BG16" i="7" s="1"/>
  <c r="AV16" i="7"/>
  <c r="BS26" i="7"/>
  <c r="BV26" i="7" s="1"/>
  <c r="U768" i="5"/>
  <c r="AX797" i="5"/>
  <c r="U833" i="5"/>
  <c r="AS849" i="5"/>
  <c r="Y882" i="5"/>
  <c r="U901" i="5"/>
  <c r="AX928" i="5"/>
  <c r="Z931" i="5"/>
  <c r="Y951" i="5"/>
  <c r="U953" i="5"/>
  <c r="AX960" i="5"/>
  <c r="Z980" i="5"/>
  <c r="U997" i="5"/>
  <c r="Y1001" i="5"/>
  <c r="AX1005" i="5"/>
  <c r="AX1018" i="5"/>
  <c r="Z1048" i="5"/>
  <c r="U1058" i="5"/>
  <c r="AS1073" i="5"/>
  <c r="Y1075" i="5"/>
  <c r="U1077" i="5"/>
  <c r="U1086" i="5"/>
  <c r="AX1089" i="5"/>
  <c r="AS1090" i="5"/>
  <c r="U1106" i="5"/>
  <c r="U1124" i="5"/>
  <c r="Z1157" i="5"/>
  <c r="Y1157" i="5"/>
  <c r="U1174" i="5"/>
  <c r="Z1181" i="5"/>
  <c r="Y1181" i="5"/>
  <c r="AX1187" i="5"/>
  <c r="U1196" i="5"/>
  <c r="W1267" i="5"/>
  <c r="R1267" i="5"/>
  <c r="AX1340" i="5"/>
  <c r="Z1346" i="5"/>
  <c r="Y1346" i="5"/>
  <c r="AX1353" i="5"/>
  <c r="AX1399" i="5"/>
  <c r="Y1419" i="5"/>
  <c r="AX1432" i="5"/>
  <c r="Y1444" i="5"/>
  <c r="R1457" i="5"/>
  <c r="R1534" i="5"/>
  <c r="Z1538" i="5"/>
  <c r="Y1538" i="5"/>
  <c r="AX1542" i="5"/>
  <c r="Z1575" i="5"/>
  <c r="Y1575" i="5"/>
  <c r="EL12" i="7"/>
  <c r="T16" i="7"/>
  <c r="T34" i="7"/>
  <c r="AX724" i="5"/>
  <c r="AX743" i="5"/>
  <c r="AX751" i="5"/>
  <c r="AX763" i="5"/>
  <c r="U769" i="5"/>
  <c r="U770" i="5"/>
  <c r="U809" i="5"/>
  <c r="U821" i="5"/>
  <c r="U859" i="5"/>
  <c r="U884" i="5"/>
  <c r="AX910" i="5"/>
  <c r="U926" i="5"/>
  <c r="U940" i="5"/>
  <c r="U958" i="5"/>
  <c r="AD1629" i="5"/>
  <c r="AX984" i="5"/>
  <c r="U1034" i="5"/>
  <c r="U1051" i="5"/>
  <c r="U1069" i="5"/>
  <c r="AX1108" i="5"/>
  <c r="AS1108" i="5"/>
  <c r="W1182" i="5"/>
  <c r="Z1274" i="5"/>
  <c r="W1275" i="5"/>
  <c r="Y1299" i="5"/>
  <c r="Z1299" i="5"/>
  <c r="Z1449" i="5"/>
  <c r="W1455" i="5"/>
  <c r="U1519" i="5"/>
  <c r="F1683" i="5"/>
  <c r="G1678" i="5"/>
  <c r="F1677" i="5"/>
  <c r="F1682" i="5"/>
  <c r="F1676" i="5"/>
  <c r="F1673" i="5"/>
  <c r="G1672" i="5"/>
  <c r="G1671" i="5"/>
  <c r="G1676" i="5"/>
  <c r="F1672" i="5"/>
  <c r="F1671" i="5"/>
  <c r="EM12" i="7"/>
  <c r="U16" i="7"/>
  <c r="U34" i="7"/>
  <c r="AO34" i="7" s="1"/>
  <c r="AX676" i="5"/>
  <c r="U684" i="5"/>
  <c r="AX695" i="5"/>
  <c r="AX696" i="5"/>
  <c r="AX713" i="5"/>
  <c r="AX744" i="5"/>
  <c r="Y747" i="5"/>
  <c r="AX758" i="5"/>
  <c r="Z774" i="5"/>
  <c r="Y787" i="5"/>
  <c r="U789" i="5"/>
  <c r="AX811" i="5"/>
  <c r="AX824" i="5"/>
  <c r="AX844" i="5"/>
  <c r="EO43" i="7" s="1"/>
  <c r="Y853" i="5"/>
  <c r="AX892" i="5"/>
  <c r="U896" i="5"/>
  <c r="U939" i="5"/>
  <c r="AX942" i="5"/>
  <c r="Y963" i="5"/>
  <c r="AG1629" i="5"/>
  <c r="AX972" i="5"/>
  <c r="AX978" i="5"/>
  <c r="AX1024" i="5"/>
  <c r="AX1062" i="5"/>
  <c r="Z1103" i="5"/>
  <c r="AX1118" i="5"/>
  <c r="Z1122" i="5"/>
  <c r="AX1145" i="5"/>
  <c r="R1187" i="5"/>
  <c r="W1187" i="5"/>
  <c r="AX1189" i="5"/>
  <c r="AX1248" i="5"/>
  <c r="Y1335" i="5"/>
  <c r="W1340" i="5"/>
  <c r="Z1340" i="5"/>
  <c r="AX1377" i="5"/>
  <c r="W1385" i="5"/>
  <c r="Z1385" i="5"/>
  <c r="Y1449" i="5"/>
  <c r="Y1508" i="5"/>
  <c r="Z1508" i="5"/>
  <c r="W1544" i="5"/>
  <c r="R1544" i="5"/>
  <c r="EN12" i="7"/>
  <c r="Y16" i="7"/>
  <c r="X34" i="7"/>
  <c r="U1214" i="5"/>
  <c r="AX1223" i="5"/>
  <c r="Z1228" i="5"/>
  <c r="U1252" i="5"/>
  <c r="U1259" i="5"/>
  <c r="W1644" i="5"/>
  <c r="U1300" i="5"/>
  <c r="AX1334" i="5"/>
  <c r="Z1347" i="5"/>
  <c r="W1358" i="5"/>
  <c r="R1358" i="5"/>
  <c r="AX1379" i="5"/>
  <c r="U1385" i="5"/>
  <c r="U1451" i="5"/>
  <c r="U1497" i="5"/>
  <c r="AX1509" i="5"/>
  <c r="Z1542" i="5"/>
  <c r="W1542" i="5"/>
  <c r="R1542" i="5"/>
  <c r="AX1552" i="5"/>
  <c r="AX1553" i="5"/>
  <c r="BJ11" i="7"/>
  <c r="AT15" i="7"/>
  <c r="AW15" i="7" s="1"/>
  <c r="EI23" i="7"/>
  <c r="U52" i="25"/>
  <c r="C52" i="25"/>
  <c r="O559" i="25"/>
  <c r="P559" i="25" s="1"/>
  <c r="I559" i="25"/>
  <c r="O772" i="25"/>
  <c r="I772" i="25"/>
  <c r="R772" i="25" s="1"/>
  <c r="T860" i="25"/>
  <c r="L905" i="25"/>
  <c r="S905" i="25"/>
  <c r="Z1213" i="5"/>
  <c r="Z1220" i="5"/>
  <c r="Z1229" i="5"/>
  <c r="AX1296" i="5"/>
  <c r="U1301" i="5"/>
  <c r="Z1321" i="5"/>
  <c r="R1334" i="5"/>
  <c r="W1334" i="5"/>
  <c r="AX1360" i="5"/>
  <c r="AX1381" i="5"/>
  <c r="Z1392" i="5"/>
  <c r="U1454" i="5"/>
  <c r="U1474" i="5"/>
  <c r="AX1482" i="5"/>
  <c r="U1500" i="5"/>
  <c r="AX1522" i="5"/>
  <c r="AX1537" i="5"/>
  <c r="AX1551" i="5"/>
  <c r="U1593" i="5"/>
  <c r="Z1603" i="5"/>
  <c r="BO11" i="7"/>
  <c r="BR11" i="7" s="1"/>
  <c r="DW15" i="7"/>
  <c r="BK19" i="7"/>
  <c r="ES90" i="7"/>
  <c r="EO90" i="7"/>
  <c r="EL90" i="7"/>
  <c r="EQ90" i="7"/>
  <c r="EN90" i="7"/>
  <c r="EK90" i="7"/>
  <c r="EJ90" i="7"/>
  <c r="EI90" i="7"/>
  <c r="EH90" i="7"/>
  <c r="EC90" i="7"/>
  <c r="ER90" i="7"/>
  <c r="ED90" i="7"/>
  <c r="U1188" i="5"/>
  <c r="Y1195" i="5"/>
  <c r="U1215" i="5"/>
  <c r="Y1220" i="5"/>
  <c r="U1231" i="5"/>
  <c r="Z1267" i="5"/>
  <c r="U1378" i="5"/>
  <c r="Z1393" i="5"/>
  <c r="Z1406" i="5"/>
  <c r="Y1406" i="5"/>
  <c r="Y1430" i="5"/>
  <c r="U1473" i="5"/>
  <c r="Y1496" i="5"/>
  <c r="W1510" i="5"/>
  <c r="R1510" i="5"/>
  <c r="W1511" i="5"/>
  <c r="R1511" i="5"/>
  <c r="Y1595" i="5"/>
  <c r="ED8" i="7"/>
  <c r="BP11" i="7"/>
  <c r="DX15" i="7"/>
  <c r="DZ22" i="7"/>
  <c r="BF22" i="7"/>
  <c r="DY22" i="7"/>
  <c r="BE22" i="7"/>
  <c r="BH22" i="7" s="1"/>
  <c r="U22" i="7"/>
  <c r="EN22" i="7"/>
  <c r="BZ22" i="7"/>
  <c r="AV22" i="7"/>
  <c r="J22" i="7"/>
  <c r="M22" i="7" s="1"/>
  <c r="ET22" i="7"/>
  <c r="AU22" i="7"/>
  <c r="D22" i="7"/>
  <c r="G22" i="7" s="1"/>
  <c r="EL22" i="7"/>
  <c r="BP22" i="7"/>
  <c r="EK22" i="7"/>
  <c r="BO22" i="7"/>
  <c r="BR22" i="7" s="1"/>
  <c r="Z22" i="7"/>
  <c r="EJ22" i="7"/>
  <c r="BN22" i="7"/>
  <c r="Y22" i="7"/>
  <c r="EI22" i="7"/>
  <c r="BK22" i="7"/>
  <c r="X22" i="7"/>
  <c r="EG22" i="7"/>
  <c r="BI22" i="7"/>
  <c r="BL22" i="7" s="1"/>
  <c r="S22" i="7"/>
  <c r="EF22" i="7"/>
  <c r="EE22" i="7"/>
  <c r="O22" i="7"/>
  <c r="R22" i="7" s="1"/>
  <c r="ED22" i="7"/>
  <c r="BD22" i="7"/>
  <c r="BG22" i="7" s="1"/>
  <c r="N22" i="7"/>
  <c r="Q22" i="7" s="1"/>
  <c r="DX22" i="7"/>
  <c r="AY22" i="7"/>
  <c r="BB22" i="7" s="1"/>
  <c r="E22" i="7"/>
  <c r="H22" i="7" s="1"/>
  <c r="AT22" i="7"/>
  <c r="AW22" i="7" s="1"/>
  <c r="EM22" i="7"/>
  <c r="AQ22" i="7"/>
  <c r="EH22" i="7"/>
  <c r="EC22" i="7"/>
  <c r="EB22" i="7"/>
  <c r="AE22" i="7"/>
  <c r="EA22" i="7"/>
  <c r="AD22" i="7"/>
  <c r="DW22" i="7"/>
  <c r="AC22" i="7"/>
  <c r="T22" i="7"/>
  <c r="P22" i="7"/>
  <c r="K22" i="7"/>
  <c r="DY39" i="7"/>
  <c r="BI39" i="7"/>
  <c r="BL39" i="7" s="1"/>
  <c r="AD39" i="7"/>
  <c r="AG39" i="7" s="1"/>
  <c r="EN39" i="7"/>
  <c r="AZ39" i="7"/>
  <c r="BC39" i="7" s="1"/>
  <c r="U39" i="7"/>
  <c r="AO39" i="7" s="1"/>
  <c r="EE39" i="7"/>
  <c r="BO39" i="7"/>
  <c r="BY39" i="7"/>
  <c r="AQ39" i="7"/>
  <c r="F39" i="7"/>
  <c r="AI39" i="7" s="1"/>
  <c r="EM39" i="7"/>
  <c r="BX39" i="7"/>
  <c r="E39" i="7"/>
  <c r="H39" i="7" s="1"/>
  <c r="EK39" i="7"/>
  <c r="BU39" i="7"/>
  <c r="EF39" i="7"/>
  <c r="BN39" i="7"/>
  <c r="AC39" i="7"/>
  <c r="ED39" i="7"/>
  <c r="BK39" i="7"/>
  <c r="BP39" i="7"/>
  <c r="T39" i="7"/>
  <c r="EL39" i="7"/>
  <c r="BJ39" i="7"/>
  <c r="BM39" i="7" s="1"/>
  <c r="S39" i="7"/>
  <c r="EI39" i="7"/>
  <c r="O39" i="7"/>
  <c r="R39" i="7" s="1"/>
  <c r="AE39" i="7"/>
  <c r="Z39" i="7"/>
  <c r="BZ39" i="7"/>
  <c r="X39" i="7"/>
  <c r="BT39" i="7"/>
  <c r="BW39" i="7" s="1"/>
  <c r="P39" i="7"/>
  <c r="BS39" i="7"/>
  <c r="BV39" i="7" s="1"/>
  <c r="N39" i="7"/>
  <c r="ER39" i="7"/>
  <c r="BF39" i="7"/>
  <c r="I39" i="7"/>
  <c r="BE39" i="7"/>
  <c r="BH39" i="7" s="1"/>
  <c r="D39" i="7"/>
  <c r="G39" i="7" s="1"/>
  <c r="DZ39" i="7"/>
  <c r="DX39" i="7"/>
  <c r="DW39" i="7"/>
  <c r="BD39" i="7"/>
  <c r="BG39" i="7" s="1"/>
  <c r="BA39" i="7"/>
  <c r="AY39" i="7"/>
  <c r="BB39" i="7" s="1"/>
  <c r="AV39" i="7"/>
  <c r="AU39" i="7"/>
  <c r="AX39" i="7" s="1"/>
  <c r="AX1141" i="5"/>
  <c r="AX1162" i="5"/>
  <c r="AX1176" i="5"/>
  <c r="AX1183" i="5"/>
  <c r="AX1191" i="5"/>
  <c r="AY1633" i="5"/>
  <c r="Z1252" i="5"/>
  <c r="Y1267" i="5"/>
  <c r="Y1274" i="5"/>
  <c r="U1277" i="5"/>
  <c r="AX1288" i="5"/>
  <c r="O1644" i="5"/>
  <c r="AX1336" i="5"/>
  <c r="Z1349" i="5"/>
  <c r="AX1400" i="5"/>
  <c r="Z1498" i="5"/>
  <c r="Y1498" i="5"/>
  <c r="W1539" i="5"/>
  <c r="R1539" i="5"/>
  <c r="W1553" i="5"/>
  <c r="Z1553" i="5"/>
  <c r="Y1594" i="5"/>
  <c r="BS11" i="7"/>
  <c r="DZ15" i="7"/>
  <c r="AX1106" i="5"/>
  <c r="U1111" i="5"/>
  <c r="AX1133" i="5"/>
  <c r="U1139" i="5"/>
  <c r="U1146" i="5"/>
  <c r="Y1166" i="5"/>
  <c r="Z1187" i="5"/>
  <c r="AX1204" i="5"/>
  <c r="U1245" i="5"/>
  <c r="Y1252" i="5"/>
  <c r="Z1284" i="5"/>
  <c r="P1644" i="5"/>
  <c r="U1294" i="5"/>
  <c r="AX1315" i="5"/>
  <c r="AX1316" i="5"/>
  <c r="AX1328" i="5"/>
  <c r="AX1329" i="5"/>
  <c r="AX1345" i="5"/>
  <c r="EO67" i="7" s="1"/>
  <c r="AX1354" i="5"/>
  <c r="U1369" i="5"/>
  <c r="W1381" i="5"/>
  <c r="Z1381" i="5"/>
  <c r="AX1421" i="5"/>
  <c r="Z1452" i="5"/>
  <c r="AX1486" i="5"/>
  <c r="AX1488" i="5"/>
  <c r="AX1548" i="5"/>
  <c r="AX1549" i="5"/>
  <c r="ET14" i="7"/>
  <c r="EB15" i="7"/>
  <c r="BT20" i="7"/>
  <c r="F22" i="7"/>
  <c r="J39" i="7"/>
  <c r="Z1292" i="5"/>
  <c r="U1312" i="5"/>
  <c r="Z1327" i="5"/>
  <c r="W1327" i="5"/>
  <c r="AX1404" i="5"/>
  <c r="AX1423" i="5"/>
  <c r="AX1445" i="5"/>
  <c r="EA11" i="7"/>
  <c r="EJ11" i="7"/>
  <c r="AY11" i="7"/>
  <c r="EI11" i="7"/>
  <c r="AT11" i="7"/>
  <c r="EG11" i="7"/>
  <c r="EC11" i="7"/>
  <c r="EB11" i="7"/>
  <c r="DY11" i="7"/>
  <c r="AE11" i="7"/>
  <c r="AC11" i="7"/>
  <c r="AF11" i="7" s="1"/>
  <c r="BZ11" i="7"/>
  <c r="BY11" i="7"/>
  <c r="CB11" i="7" s="1"/>
  <c r="BU11" i="7"/>
  <c r="U11" i="7"/>
  <c r="BX11" i="7"/>
  <c r="EC15" i="7"/>
  <c r="BS31" i="7"/>
  <c r="EA35" i="7"/>
  <c r="Y35" i="7"/>
  <c r="AY35" i="7"/>
  <c r="BB35" i="7" s="1"/>
  <c r="N35" i="7"/>
  <c r="DY35" i="7"/>
  <c r="DX71" i="7" s="1"/>
  <c r="EA71" i="7" s="1"/>
  <c r="O35" i="7"/>
  <c r="DX35" i="7"/>
  <c r="BA35" i="7"/>
  <c r="ET35" i="7"/>
  <c r="J35" i="7"/>
  <c r="M35" i="7" s="1"/>
  <c r="EN35" i="7"/>
  <c r="BX35" i="7"/>
  <c r="AQ35" i="7"/>
  <c r="D35" i="7"/>
  <c r="EM35" i="7"/>
  <c r="BU35" i="7"/>
  <c r="DZ35" i="7"/>
  <c r="AT35" i="7"/>
  <c r="DW35" i="7"/>
  <c r="EF35" i="7"/>
  <c r="AV35" i="7"/>
  <c r="EE35" i="7"/>
  <c r="AU35" i="7"/>
  <c r="ED35" i="7"/>
  <c r="EC35" i="7"/>
  <c r="AE35" i="7"/>
  <c r="BZ35" i="7"/>
  <c r="CB35" i="7" s="1"/>
  <c r="AD35" i="7"/>
  <c r="BY35" i="7"/>
  <c r="AC35" i="7"/>
  <c r="AF35" i="7" s="1"/>
  <c r="BP35" i="7"/>
  <c r="U35" i="7"/>
  <c r="AO35" i="7" s="1"/>
  <c r="ES35" i="7"/>
  <c r="BO35" i="7"/>
  <c r="BR35" i="7" s="1"/>
  <c r="T35" i="7"/>
  <c r="ER35" i="7"/>
  <c r="EL35" i="7"/>
  <c r="Z35" i="7"/>
  <c r="DL35" i="7" s="1"/>
  <c r="EK35" i="7"/>
  <c r="X35" i="7"/>
  <c r="EJ35" i="7"/>
  <c r="S35" i="7"/>
  <c r="EI35" i="7"/>
  <c r="P35" i="7"/>
  <c r="R35" i="7" s="1"/>
  <c r="EH35" i="7"/>
  <c r="K35" i="7"/>
  <c r="EG35" i="7"/>
  <c r="I35" i="7"/>
  <c r="EB35" i="7"/>
  <c r="F35" i="7"/>
  <c r="AI35" i="7" s="1"/>
  <c r="BT35" i="7"/>
  <c r="E35" i="7"/>
  <c r="H35" i="7" s="1"/>
  <c r="EI15" i="7"/>
  <c r="BN15" i="7"/>
  <c r="BQ15" i="7" s="1"/>
  <c r="Z15" i="7"/>
  <c r="EH15" i="7"/>
  <c r="BK15" i="7"/>
  <c r="Y15" i="7"/>
  <c r="EA15" i="7"/>
  <c r="AZ15" i="7"/>
  <c r="P15" i="7"/>
  <c r="DY15" i="7"/>
  <c r="E15" i="7"/>
  <c r="H15" i="7" s="1"/>
  <c r="ER15" i="7"/>
  <c r="BU15" i="7"/>
  <c r="AC15" i="7"/>
  <c r="AF15" i="7" s="1"/>
  <c r="BS15" i="7"/>
  <c r="X15" i="7"/>
  <c r="DJ15" i="7" s="1"/>
  <c r="BP15" i="7"/>
  <c r="EM15" i="7"/>
  <c r="BJ15" i="7"/>
  <c r="U15" i="7"/>
  <c r="EK15" i="7"/>
  <c r="BF15" i="7"/>
  <c r="BH15" i="7" s="1"/>
  <c r="S15" i="7"/>
  <c r="EJ15" i="7"/>
  <c r="BE15" i="7"/>
  <c r="O15" i="7"/>
  <c r="ED15" i="7"/>
  <c r="AV15" i="7"/>
  <c r="I15" i="7"/>
  <c r="BZ15" i="7"/>
  <c r="CB15" i="7" s="1"/>
  <c r="K15" i="7"/>
  <c r="M15" i="7" s="1"/>
  <c r="BY15" i="7"/>
  <c r="J15" i="7"/>
  <c r="BX15" i="7"/>
  <c r="CA15" i="7" s="1"/>
  <c r="BT15" i="7"/>
  <c r="BW15" i="7" s="1"/>
  <c r="F15" i="7"/>
  <c r="BO15" i="7"/>
  <c r="BR15" i="7" s="1"/>
  <c r="D15" i="7"/>
  <c r="BI15" i="7"/>
  <c r="BA15" i="7"/>
  <c r="ET15" i="7"/>
  <c r="AY15" i="7"/>
  <c r="ES15" i="7"/>
  <c r="AU15" i="7"/>
  <c r="AX15" i="7" s="1"/>
  <c r="EN15" i="7"/>
  <c r="EF15" i="7"/>
  <c r="EM58" i="7"/>
  <c r="T1632" i="5"/>
  <c r="U1169" i="5"/>
  <c r="U1176" i="5"/>
  <c r="AX1177" i="5"/>
  <c r="U1182" i="5"/>
  <c r="U1190" i="5"/>
  <c r="AX1212" i="5"/>
  <c r="O1633" i="5"/>
  <c r="AX1228" i="5"/>
  <c r="U1234" i="5"/>
  <c r="AX1242" i="5"/>
  <c r="U1247" i="5"/>
  <c r="AX1273" i="5"/>
  <c r="AX1289" i="5"/>
  <c r="U1306" i="5"/>
  <c r="AX1308" i="5"/>
  <c r="AX1374" i="5"/>
  <c r="EP68" i="7" s="1"/>
  <c r="AV1622" i="5"/>
  <c r="R1398" i="5"/>
  <c r="W1421" i="5"/>
  <c r="R1421" i="5"/>
  <c r="AX1447" i="5"/>
  <c r="U1484" i="5"/>
  <c r="W1486" i="5"/>
  <c r="R1486" i="5"/>
  <c r="R1487" i="5"/>
  <c r="W1487" i="5"/>
  <c r="R1490" i="5"/>
  <c r="W1490" i="5"/>
  <c r="AX1546" i="5"/>
  <c r="W1550" i="5"/>
  <c r="R1550" i="5"/>
  <c r="R1554" i="5"/>
  <c r="W1579" i="5"/>
  <c r="R1579" i="5"/>
  <c r="Z1591" i="5"/>
  <c r="Y1591" i="5"/>
  <c r="BZ5" i="7"/>
  <c r="CB5" i="7" s="1"/>
  <c r="AU5" i="7"/>
  <c r="AX5" i="7" s="1"/>
  <c r="F5" i="7"/>
  <c r="AI5" i="7" s="1"/>
  <c r="AK5" i="7" s="1"/>
  <c r="BX5" i="7"/>
  <c r="D5" i="7"/>
  <c r="EJ5" i="7"/>
  <c r="BP5" i="7"/>
  <c r="BQ5" i="7" s="1"/>
  <c r="Z5" i="7"/>
  <c r="EI5" i="7"/>
  <c r="BO5" i="7"/>
  <c r="BR5" i="7" s="1"/>
  <c r="Y5" i="7"/>
  <c r="DK5" i="7" s="1"/>
  <c r="ES5" i="7"/>
  <c r="BU5" i="7"/>
  <c r="BV5" i="7" s="1"/>
  <c r="X5" i="7"/>
  <c r="ER5" i="7"/>
  <c r="BT5" i="7"/>
  <c r="BS5" i="7"/>
  <c r="U5" i="7"/>
  <c r="EN5" i="7"/>
  <c r="BN5" i="7"/>
  <c r="T5" i="7"/>
  <c r="W5" i="7" s="1"/>
  <c r="EM5" i="7"/>
  <c r="BK5" i="7"/>
  <c r="S5" i="7"/>
  <c r="EL5" i="7"/>
  <c r="BJ5" i="7"/>
  <c r="EH5" i="7"/>
  <c r="BF5" i="7"/>
  <c r="P5" i="7"/>
  <c r="EG5" i="7"/>
  <c r="BE5" i="7"/>
  <c r="BH5" i="7" s="1"/>
  <c r="O5" i="7"/>
  <c r="R5" i="7" s="1"/>
  <c r="EF5" i="7"/>
  <c r="BD5" i="7"/>
  <c r="BG5" i="7" s="1"/>
  <c r="N5" i="7"/>
  <c r="Q5" i="7" s="1"/>
  <c r="ED5" i="7"/>
  <c r="J5" i="7"/>
  <c r="DX5" i="7"/>
  <c r="I11" i="7"/>
  <c r="EL11" i="7"/>
  <c r="EG15" i="7"/>
  <c r="BA22" i="7"/>
  <c r="U1036" i="5"/>
  <c r="U1037" i="5"/>
  <c r="U1045" i="5"/>
  <c r="U1060" i="5"/>
  <c r="AX1080" i="5"/>
  <c r="U1140" i="5"/>
  <c r="AX1149" i="5"/>
  <c r="W1632" i="5"/>
  <c r="U1170" i="5"/>
  <c r="Y1174" i="5"/>
  <c r="U1203" i="5"/>
  <c r="U1210" i="5"/>
  <c r="AX1213" i="5"/>
  <c r="P1633" i="5"/>
  <c r="U1226" i="5"/>
  <c r="R1233" i="5"/>
  <c r="AX1235" i="5"/>
  <c r="U1248" i="5"/>
  <c r="AX1258" i="5"/>
  <c r="Z1260" i="5"/>
  <c r="AX1266" i="5"/>
  <c r="AX1282" i="5"/>
  <c r="Z1304" i="5"/>
  <c r="AX1330" i="5"/>
  <c r="AX1348" i="5"/>
  <c r="U1353" i="5"/>
  <c r="U1440" i="5"/>
  <c r="U1441" i="5"/>
  <c r="U1529" i="5"/>
  <c r="U1534" i="5"/>
  <c r="Z1563" i="5"/>
  <c r="Z1587" i="5"/>
  <c r="W1587" i="5"/>
  <c r="R1587" i="5"/>
  <c r="DY5" i="7"/>
  <c r="EC9" i="7"/>
  <c r="EB9" i="7"/>
  <c r="BF9" i="7"/>
  <c r="BZ9" i="7"/>
  <c r="AU9" i="7"/>
  <c r="F9" i="7"/>
  <c r="DY9" i="7"/>
  <c r="AV9" i="7"/>
  <c r="DX9" i="7"/>
  <c r="BS9" i="7"/>
  <c r="BV9" i="7" s="1"/>
  <c r="Y9" i="7"/>
  <c r="BP9" i="7"/>
  <c r="X9" i="7"/>
  <c r="DJ9" i="7" s="1"/>
  <c r="ED9" i="7"/>
  <c r="EA9" i="7"/>
  <c r="AQ9" i="7"/>
  <c r="DZ9" i="7"/>
  <c r="AE9" i="7"/>
  <c r="AI9" i="7" s="1"/>
  <c r="DW9" i="7"/>
  <c r="AD9" i="7"/>
  <c r="AC9" i="7"/>
  <c r="AF9" i="7" s="1"/>
  <c r="BY9" i="7"/>
  <c r="Z9" i="7"/>
  <c r="DL9" i="7" s="1"/>
  <c r="BU9" i="7"/>
  <c r="T9" i="7"/>
  <c r="W9" i="7" s="1"/>
  <c r="BT9" i="7"/>
  <c r="S9" i="7"/>
  <c r="V9" i="7" s="1"/>
  <c r="ET9" i="7"/>
  <c r="BO9" i="7"/>
  <c r="BR9" i="7" s="1"/>
  <c r="P9" i="7"/>
  <c r="ER9" i="7"/>
  <c r="N9" i="7"/>
  <c r="K11" i="7"/>
  <c r="EM11" i="7"/>
  <c r="N15" i="7"/>
  <c r="EL15" i="7"/>
  <c r="U1227" i="5"/>
  <c r="U1249" i="5"/>
  <c r="Z1270" i="5"/>
  <c r="U1371" i="5"/>
  <c r="W1423" i="5"/>
  <c r="R1423" i="5"/>
  <c r="W1424" i="5"/>
  <c r="R1424" i="5"/>
  <c r="W1446" i="5"/>
  <c r="R1446" i="5"/>
  <c r="W1465" i="5"/>
  <c r="R1465" i="5"/>
  <c r="W1597" i="5"/>
  <c r="R1597" i="5"/>
  <c r="O11" i="7"/>
  <c r="EN11" i="7"/>
  <c r="T15" i="7"/>
  <c r="AZ35" i="7"/>
  <c r="BC35" i="7" s="1"/>
  <c r="AT39" i="7"/>
  <c r="AW39" i="7" s="1"/>
  <c r="Z1216" i="5"/>
  <c r="R1633" i="5"/>
  <c r="AX1236" i="5"/>
  <c r="AX1243" i="5"/>
  <c r="Z1295" i="5"/>
  <c r="AX1331" i="5"/>
  <c r="AX1339" i="5"/>
  <c r="Y1342" i="5"/>
  <c r="Z1352" i="5"/>
  <c r="AX1365" i="5"/>
  <c r="Y1397" i="5"/>
  <c r="W1447" i="5"/>
  <c r="R1447" i="5"/>
  <c r="AX1451" i="5"/>
  <c r="W1466" i="5"/>
  <c r="R1466" i="5"/>
  <c r="U1518" i="5"/>
  <c r="U1526" i="5"/>
  <c r="AX1544" i="5"/>
  <c r="Y1564" i="5"/>
  <c r="W1586" i="5"/>
  <c r="R1586" i="5"/>
  <c r="Z1589" i="5"/>
  <c r="Y1589" i="5"/>
  <c r="P11" i="7"/>
  <c r="BJ22" i="7"/>
  <c r="BM22" i="7" s="1"/>
  <c r="BT28" i="7"/>
  <c r="BW28" i="7" s="1"/>
  <c r="EB29" i="7"/>
  <c r="Y29" i="7"/>
  <c r="AB29" i="7" s="1"/>
  <c r="EA29" i="7"/>
  <c r="BA29" i="7"/>
  <c r="X29" i="7"/>
  <c r="AA29" i="7" s="1"/>
  <c r="DY29" i="7"/>
  <c r="AY29" i="7"/>
  <c r="U29" i="7"/>
  <c r="AO29" i="7" s="1"/>
  <c r="BY29" i="7"/>
  <c r="O29" i="7"/>
  <c r="EJ29" i="7"/>
  <c r="BI29" i="7"/>
  <c r="Z29" i="7"/>
  <c r="EH29" i="7"/>
  <c r="BE29" i="7"/>
  <c r="T29" i="7"/>
  <c r="ES29" i="7"/>
  <c r="BS29" i="7"/>
  <c r="BV29" i="7" s="1"/>
  <c r="AD29" i="7"/>
  <c r="AG29" i="7" s="1"/>
  <c r="ER29" i="7"/>
  <c r="BP29" i="7"/>
  <c r="AC29" i="7"/>
  <c r="BO29" i="7"/>
  <c r="BR29" i="7" s="1"/>
  <c r="BN29" i="7"/>
  <c r="EM29" i="7"/>
  <c r="BJ29" i="7"/>
  <c r="BM29" i="7" s="1"/>
  <c r="S29" i="7"/>
  <c r="EL29" i="7"/>
  <c r="BF29" i="7"/>
  <c r="EK29" i="7"/>
  <c r="BD29" i="7"/>
  <c r="P29" i="7"/>
  <c r="R29" i="7" s="1"/>
  <c r="EI29" i="7"/>
  <c r="AZ29" i="7"/>
  <c r="N29" i="7"/>
  <c r="EE29" i="7"/>
  <c r="AU29" i="7"/>
  <c r="J29" i="7"/>
  <c r="M29" i="7" s="1"/>
  <c r="ED29" i="7"/>
  <c r="AT29" i="7"/>
  <c r="I29" i="7"/>
  <c r="ET29" i="7"/>
  <c r="EN29" i="7"/>
  <c r="EG29" i="7"/>
  <c r="AE29" i="7"/>
  <c r="EF29" i="7"/>
  <c r="EC29" i="7"/>
  <c r="DZ29" i="7"/>
  <c r="K29" i="7"/>
  <c r="DX29" i="7"/>
  <c r="F29" i="7"/>
  <c r="DW29" i="7"/>
  <c r="E29" i="7"/>
  <c r="D29" i="7"/>
  <c r="G29" i="7" s="1"/>
  <c r="EH34" i="7"/>
  <c r="BO34" i="7"/>
  <c r="BR34" i="7" s="1"/>
  <c r="AD34" i="7"/>
  <c r="EG34" i="7"/>
  <c r="BN34" i="7"/>
  <c r="BQ34" i="7" s="1"/>
  <c r="AC34" i="7"/>
  <c r="AF34" i="7" s="1"/>
  <c r="EE34" i="7"/>
  <c r="BJ34" i="7"/>
  <c r="BM34" i="7" s="1"/>
  <c r="Y34" i="7"/>
  <c r="DZ34" i="7"/>
  <c r="P34" i="7"/>
  <c r="ET34" i="7"/>
  <c r="BZ34" i="7"/>
  <c r="ES34" i="7"/>
  <c r="BY34" i="7"/>
  <c r="BU34" i="7"/>
  <c r="Z34" i="7"/>
  <c r="ER34" i="7"/>
  <c r="BP34" i="7"/>
  <c r="O34" i="7"/>
  <c r="BK34" i="7"/>
  <c r="N34" i="7"/>
  <c r="EN34" i="7"/>
  <c r="BI34" i="7"/>
  <c r="BL34" i="7" s="1"/>
  <c r="K34" i="7"/>
  <c r="AJ34" i="7" s="1"/>
  <c r="EM34" i="7"/>
  <c r="BF34" i="7"/>
  <c r="J34" i="7"/>
  <c r="M34" i="7" s="1"/>
  <c r="EK34" i="7"/>
  <c r="BD34" i="7"/>
  <c r="EJ34" i="7"/>
  <c r="F34" i="7"/>
  <c r="G34" i="7" s="1"/>
  <c r="EI34" i="7"/>
  <c r="BA34" i="7"/>
  <c r="E34" i="7"/>
  <c r="EF34" i="7"/>
  <c r="AZ34" i="7"/>
  <c r="D34" i="7"/>
  <c r="EB34" i="7"/>
  <c r="AV34" i="7"/>
  <c r="EA34" i="7"/>
  <c r="AU34" i="7"/>
  <c r="BX34" i="7"/>
  <c r="BT34" i="7"/>
  <c r="BS34" i="7"/>
  <c r="BV34" i="7" s="1"/>
  <c r="BE34" i="7"/>
  <c r="AY34" i="7"/>
  <c r="BB34" i="7" s="1"/>
  <c r="AT34" i="7"/>
  <c r="AW34" i="7" s="1"/>
  <c r="AQ34" i="7"/>
  <c r="AE34" i="7"/>
  <c r="AH35" i="7" s="1"/>
  <c r="BD35" i="7"/>
  <c r="AX1480" i="5"/>
  <c r="U1487" i="5"/>
  <c r="AX1502" i="5"/>
  <c r="AX1511" i="5"/>
  <c r="Z1518" i="5"/>
  <c r="U1533" i="5"/>
  <c r="U1536" i="5"/>
  <c r="AX1559" i="5"/>
  <c r="EJ21" i="7"/>
  <c r="BK21" i="7"/>
  <c r="S21" i="7"/>
  <c r="V21" i="7" s="1"/>
  <c r="EH21" i="7"/>
  <c r="EF21" i="7"/>
  <c r="BE21" i="7"/>
  <c r="BH21" i="7" s="1"/>
  <c r="O21" i="7"/>
  <c r="BT21" i="7"/>
  <c r="BW21" i="7" s="1"/>
  <c r="DU92" i="7"/>
  <c r="AO92" i="7"/>
  <c r="CX92" i="7"/>
  <c r="DY26" i="7"/>
  <c r="BK26" i="7"/>
  <c r="Z26" i="7"/>
  <c r="DL26" i="7" s="1"/>
  <c r="ET26" i="7"/>
  <c r="DX26" i="7"/>
  <c r="BJ26" i="7"/>
  <c r="Y26" i="7"/>
  <c r="EM26" i="7"/>
  <c r="BZ26" i="7"/>
  <c r="AY26" i="7"/>
  <c r="O26" i="7"/>
  <c r="ER26" i="7"/>
  <c r="AU26" i="7"/>
  <c r="AX26" i="7" s="1"/>
  <c r="BY26" i="7"/>
  <c r="CB26" i="7" s="1"/>
  <c r="E26" i="7"/>
  <c r="EE26" i="7"/>
  <c r="S26" i="7"/>
  <c r="ED26" i="7"/>
  <c r="BI26" i="7"/>
  <c r="EC26" i="7"/>
  <c r="BF26" i="7"/>
  <c r="BG26" i="7" s="1"/>
  <c r="P26" i="7"/>
  <c r="EB26" i="7"/>
  <c r="BE26" i="7"/>
  <c r="N26" i="7"/>
  <c r="DZ26" i="7"/>
  <c r="BA26" i="7"/>
  <c r="J26" i="7"/>
  <c r="DW26" i="7"/>
  <c r="AZ26" i="7"/>
  <c r="I26" i="7"/>
  <c r="AV26" i="7"/>
  <c r="F26" i="7"/>
  <c r="AT26" i="7"/>
  <c r="D26" i="7"/>
  <c r="ES26" i="7"/>
  <c r="BX26" i="7"/>
  <c r="BT26" i="7"/>
  <c r="ER33" i="7"/>
  <c r="AY33" i="7"/>
  <c r="BB33" i="7" s="1"/>
  <c r="N33" i="7"/>
  <c r="Q33" i="7" s="1"/>
  <c r="K33" i="7"/>
  <c r="AJ33" i="7" s="1"/>
  <c r="BY33" i="7"/>
  <c r="AV33" i="7"/>
  <c r="I33" i="7"/>
  <c r="L33" i="7" s="1"/>
  <c r="EJ33" i="7"/>
  <c r="BT33" i="7"/>
  <c r="BW33" i="7" s="1"/>
  <c r="EN33" i="7"/>
  <c r="BU33" i="7"/>
  <c r="AD33" i="7"/>
  <c r="EM33" i="7"/>
  <c r="BS33" i="7"/>
  <c r="BV33" i="7" s="1"/>
  <c r="AC33" i="7"/>
  <c r="AF33" i="7" s="1"/>
  <c r="EK33" i="7"/>
  <c r="BO33" i="7"/>
  <c r="BR33" i="7" s="1"/>
  <c r="Y33" i="7"/>
  <c r="EB33" i="7"/>
  <c r="EA33" i="7"/>
  <c r="AU33" i="7"/>
  <c r="DZ33" i="7"/>
  <c r="AT33" i="7"/>
  <c r="DY33" i="7"/>
  <c r="DW33" i="7"/>
  <c r="BZ33" i="7"/>
  <c r="CB33" i="7" s="1"/>
  <c r="AE33" i="7"/>
  <c r="AH33" i="7" s="1"/>
  <c r="BX33" i="7"/>
  <c r="CA33" i="7" s="1"/>
  <c r="Z33" i="7"/>
  <c r="ET33" i="7"/>
  <c r="BP33" i="7"/>
  <c r="T33" i="7"/>
  <c r="W33" i="7" s="1"/>
  <c r="ES33" i="7"/>
  <c r="BN33" i="7"/>
  <c r="S33" i="7"/>
  <c r="ED38" i="7"/>
  <c r="Z1314" i="5"/>
  <c r="U1317" i="5"/>
  <c r="U1326" i="5"/>
  <c r="N1643" i="5"/>
  <c r="Z1370" i="5"/>
  <c r="U1392" i="5"/>
  <c r="AX1402" i="5"/>
  <c r="Z1443" i="5"/>
  <c r="Z1454" i="5"/>
  <c r="AX1481" i="5"/>
  <c r="U1488" i="5"/>
  <c r="U1510" i="5"/>
  <c r="AX1561" i="5"/>
  <c r="Z1606" i="5"/>
  <c r="EK3" i="7"/>
  <c r="BT3" i="7"/>
  <c r="BW3" i="7" s="1"/>
  <c r="AE3" i="7"/>
  <c r="EI3" i="7"/>
  <c r="BP3" i="7"/>
  <c r="AC3" i="7"/>
  <c r="ED3" i="7"/>
  <c r="BI3" i="7"/>
  <c r="BL3" i="7" s="1"/>
  <c r="EC3" i="7"/>
  <c r="BF3" i="7"/>
  <c r="U3" i="7"/>
  <c r="AT3" i="7"/>
  <c r="AT8" i="7"/>
  <c r="EA8" i="7"/>
  <c r="BD10" i="7"/>
  <c r="BD14" i="7"/>
  <c r="BG14" i="7" s="1"/>
  <c r="BF19" i="7"/>
  <c r="BG19" i="7" s="1"/>
  <c r="EC20" i="7"/>
  <c r="BF20" i="7"/>
  <c r="S20" i="7"/>
  <c r="V20" i="7" s="1"/>
  <c r="EB20" i="7"/>
  <c r="BE20" i="7"/>
  <c r="BH20" i="7" s="1"/>
  <c r="AV20" i="7"/>
  <c r="J20" i="7"/>
  <c r="M20" i="7" s="1"/>
  <c r="DY20" i="7"/>
  <c r="F20" i="7"/>
  <c r="EJ20" i="7"/>
  <c r="BJ20" i="7"/>
  <c r="P20" i="7"/>
  <c r="EI20" i="7"/>
  <c r="BI20" i="7"/>
  <c r="O20" i="7"/>
  <c r="EH20" i="7"/>
  <c r="N20" i="7"/>
  <c r="EG20" i="7"/>
  <c r="BD20" i="7"/>
  <c r="EE20" i="7"/>
  <c r="BA20" i="7"/>
  <c r="BC20" i="7" s="1"/>
  <c r="I20" i="7"/>
  <c r="L20" i="7" s="1"/>
  <c r="EA20" i="7"/>
  <c r="AY20" i="7"/>
  <c r="E20" i="7"/>
  <c r="H20" i="7" s="1"/>
  <c r="DZ20" i="7"/>
  <c r="AU20" i="7"/>
  <c r="AX20" i="7" s="1"/>
  <c r="D20" i="7"/>
  <c r="BZ20" i="7"/>
  <c r="AE20" i="7"/>
  <c r="BS20" i="7"/>
  <c r="J21" i="7"/>
  <c r="BZ21" i="7"/>
  <c r="BU26" i="7"/>
  <c r="BY31" i="7"/>
  <c r="CB31" i="7" s="1"/>
  <c r="AQ31" i="7"/>
  <c r="I31" i="7"/>
  <c r="L31" i="7" s="1"/>
  <c r="EN31" i="7"/>
  <c r="BX31" i="7"/>
  <c r="CA31" i="7" s="1"/>
  <c r="F31" i="7"/>
  <c r="AI31" i="7" s="1"/>
  <c r="AK31" i="7" s="1"/>
  <c r="EL31" i="7"/>
  <c r="BT31" i="7"/>
  <c r="BW31" i="7" s="1"/>
  <c r="D31" i="7"/>
  <c r="G31" i="7" s="1"/>
  <c r="EG31" i="7"/>
  <c r="BK31" i="7"/>
  <c r="AD31" i="7"/>
  <c r="AG31" i="7" s="1"/>
  <c r="EE31" i="7"/>
  <c r="BD31" i="7"/>
  <c r="BG31" i="7" s="1"/>
  <c r="O31" i="7"/>
  <c r="EC31" i="7"/>
  <c r="AZ31" i="7"/>
  <c r="BC31" i="7" s="1"/>
  <c r="K31" i="7"/>
  <c r="AJ31" i="7" s="1"/>
  <c r="EA31" i="7"/>
  <c r="AT31" i="7"/>
  <c r="AW31" i="7" s="1"/>
  <c r="DZ31" i="7"/>
  <c r="DY31" i="7"/>
  <c r="DX31" i="7"/>
  <c r="AE31" i="7"/>
  <c r="AH31" i="7" s="1"/>
  <c r="BZ31" i="7"/>
  <c r="AC31" i="7"/>
  <c r="AF31" i="7" s="1"/>
  <c r="BU31" i="7"/>
  <c r="ER31" i="7"/>
  <c r="BO31" i="7"/>
  <c r="X31" i="7"/>
  <c r="BN31" i="7"/>
  <c r="U31" i="7"/>
  <c r="BP31" i="7"/>
  <c r="O1643" i="5"/>
  <c r="AX1335" i="5"/>
  <c r="U1346" i="5"/>
  <c r="AX1355" i="5"/>
  <c r="U1364" i="5"/>
  <c r="U1373" i="5"/>
  <c r="Z1398" i="5"/>
  <c r="U1400" i="5"/>
  <c r="Z1407" i="5"/>
  <c r="Z1408" i="5"/>
  <c r="U1411" i="5"/>
  <c r="U1422" i="5"/>
  <c r="U1456" i="5"/>
  <c r="U1477" i="5"/>
  <c r="AX1513" i="5"/>
  <c r="Z1532" i="5"/>
  <c r="U1549" i="5"/>
  <c r="U1553" i="5"/>
  <c r="AU3" i="7"/>
  <c r="AX3" i="7" s="1"/>
  <c r="DW3" i="7"/>
  <c r="AU8" i="7"/>
  <c r="EB8" i="7"/>
  <c r="EO10" i="7"/>
  <c r="BZ10" i="7"/>
  <c r="AY10" i="7"/>
  <c r="F10" i="7"/>
  <c r="AI10" i="7" s="1"/>
  <c r="EN10" i="7"/>
  <c r="BY10" i="7"/>
  <c r="AV10" i="7"/>
  <c r="E10" i="7"/>
  <c r="DK10" i="7" s="1"/>
  <c r="EG10" i="7"/>
  <c r="AC10" i="7"/>
  <c r="DZ10" i="7"/>
  <c r="I10" i="7"/>
  <c r="L10" i="7" s="1"/>
  <c r="EC10" i="7"/>
  <c r="BE10" i="7"/>
  <c r="J10" i="7"/>
  <c r="M10" i="7" s="1"/>
  <c r="EA10" i="7"/>
  <c r="ET10" i="7"/>
  <c r="AQ10" i="7"/>
  <c r="BF10" i="7"/>
  <c r="EI10" i="7"/>
  <c r="BE14" i="7"/>
  <c r="BH14" i="7" s="1"/>
  <c r="ES14" i="7"/>
  <c r="BJ19" i="7"/>
  <c r="BM19" i="7" s="1"/>
  <c r="N21" i="7"/>
  <c r="Q21" i="7" s="1"/>
  <c r="K26" i="7"/>
  <c r="M26" i="7" s="1"/>
  <c r="D33" i="7"/>
  <c r="D3" i="7"/>
  <c r="AV3" i="7"/>
  <c r="DX3" i="7"/>
  <c r="BI10" i="7"/>
  <c r="BL10" i="7" s="1"/>
  <c r="EJ10" i="7"/>
  <c r="BF14" i="7"/>
  <c r="EA16" i="7"/>
  <c r="P16" i="7"/>
  <c r="DZ16" i="7"/>
  <c r="BA16" i="7"/>
  <c r="O16" i="7"/>
  <c r="BX16" i="7"/>
  <c r="AT16" i="7"/>
  <c r="AW16" i="7" s="1"/>
  <c r="D16" i="7"/>
  <c r="EC16" i="7"/>
  <c r="AY16" i="7"/>
  <c r="BB16" i="7" s="1"/>
  <c r="F16" i="7"/>
  <c r="AI16" i="7" s="1"/>
  <c r="AK16" i="7" s="1"/>
  <c r="DW16" i="7"/>
  <c r="BZ16" i="7"/>
  <c r="AE16" i="7"/>
  <c r="AH16" i="7" s="1"/>
  <c r="ET16" i="7"/>
  <c r="BY16" i="7"/>
  <c r="AD16" i="7"/>
  <c r="ER16" i="7"/>
  <c r="BT16" i="7"/>
  <c r="Z16" i="7"/>
  <c r="BP16" i="7"/>
  <c r="X16" i="7"/>
  <c r="EN16" i="7"/>
  <c r="BO16" i="7"/>
  <c r="EJ16" i="7"/>
  <c r="BI16" i="7"/>
  <c r="BU20" i="7"/>
  <c r="P21" i="7"/>
  <c r="T26" i="7"/>
  <c r="W26" i="7" s="1"/>
  <c r="E31" i="7"/>
  <c r="E33" i="7"/>
  <c r="EN41" i="7"/>
  <c r="BA47" i="7"/>
  <c r="BC47" i="7" s="1"/>
  <c r="BZ59" i="7"/>
  <c r="CA59" i="7" s="1"/>
  <c r="EM68" i="7"/>
  <c r="EL68" i="7"/>
  <c r="AT68" i="7"/>
  <c r="J68" i="7"/>
  <c r="EI68" i="7"/>
  <c r="BX68" i="7"/>
  <c r="CA68" i="7" s="1"/>
  <c r="D68" i="7"/>
  <c r="DJ68" i="7" s="1"/>
  <c r="EF68" i="7"/>
  <c r="BS68" i="7"/>
  <c r="BV68" i="7" s="1"/>
  <c r="EC68" i="7"/>
  <c r="T68" i="7"/>
  <c r="EB68" i="7"/>
  <c r="BF68" i="7"/>
  <c r="S68" i="7"/>
  <c r="DZ68" i="7"/>
  <c r="BD68" i="7"/>
  <c r="N68" i="7"/>
  <c r="Q68" i="7" s="1"/>
  <c r="DY68" i="7"/>
  <c r="EV68" i="7" s="1"/>
  <c r="BA68" i="7"/>
  <c r="DX68" i="7"/>
  <c r="AZ68" i="7"/>
  <c r="K68" i="7"/>
  <c r="AV68" i="7"/>
  <c r="E68" i="7"/>
  <c r="H68" i="7" s="1"/>
  <c r="AE68" i="7"/>
  <c r="BY68" i="7"/>
  <c r="Y68" i="7"/>
  <c r="ET68" i="7"/>
  <c r="BU68" i="7"/>
  <c r="X68" i="7"/>
  <c r="ES68" i="7"/>
  <c r="BT68" i="7"/>
  <c r="U68" i="7"/>
  <c r="ER68" i="7"/>
  <c r="O68" i="7"/>
  <c r="R68" i="7" s="1"/>
  <c r="AY68" i="7"/>
  <c r="AU68" i="7"/>
  <c r="AQ68" i="7"/>
  <c r="EK68" i="7"/>
  <c r="EH68" i="7"/>
  <c r="AC68" i="7"/>
  <c r="AF68" i="7" s="1"/>
  <c r="EG68" i="7"/>
  <c r="I68" i="7"/>
  <c r="EN68" i="7"/>
  <c r="EJ68" i="7"/>
  <c r="EE68" i="7"/>
  <c r="DW68" i="7"/>
  <c r="BZ68" i="7"/>
  <c r="ED68" i="7"/>
  <c r="EA68" i="7"/>
  <c r="BK68" i="7"/>
  <c r="CJ68" i="7" s="1"/>
  <c r="BJ68" i="7"/>
  <c r="BI68" i="7"/>
  <c r="BL68" i="7" s="1"/>
  <c r="BE68" i="7"/>
  <c r="BH68" i="7" s="1"/>
  <c r="U26" i="7"/>
  <c r="AO26" i="7" s="1"/>
  <c r="F33" i="7"/>
  <c r="AI33" i="7" s="1"/>
  <c r="DX33" i="7"/>
  <c r="U1401" i="5"/>
  <c r="U1413" i="5"/>
  <c r="U1424" i="5"/>
  <c r="AX1430" i="5"/>
  <c r="AX1441" i="5"/>
  <c r="Z1455" i="5"/>
  <c r="AX1459" i="5"/>
  <c r="AX1483" i="5"/>
  <c r="Z1536" i="5"/>
  <c r="R1540" i="5"/>
  <c r="U1546" i="5"/>
  <c r="U1547" i="5"/>
  <c r="R1551" i="5"/>
  <c r="EK8" i="7"/>
  <c r="BX8" i="7"/>
  <c r="AE8" i="7"/>
  <c r="EJ8" i="7"/>
  <c r="BU8" i="7"/>
  <c r="BV8" i="7" s="1"/>
  <c r="AD8" i="7"/>
  <c r="AG8" i="7" s="1"/>
  <c r="EC8" i="7"/>
  <c r="BJ8" i="7"/>
  <c r="BM8" i="7" s="1"/>
  <c r="DW8" i="7"/>
  <c r="AV8" i="7"/>
  <c r="E8" i="7"/>
  <c r="H8" i="7" s="1"/>
  <c r="ET8" i="7"/>
  <c r="AQ8" i="7"/>
  <c r="ER8" i="7"/>
  <c r="EM8" i="7"/>
  <c r="BP8" i="7"/>
  <c r="U8" i="7"/>
  <c r="EL8" i="7"/>
  <c r="BO8" i="7"/>
  <c r="T8" i="7"/>
  <c r="W8" i="7" s="1"/>
  <c r="AZ8" i="7"/>
  <c r="EF8" i="7"/>
  <c r="ER14" i="7"/>
  <c r="AY14" i="7"/>
  <c r="I14" i="7"/>
  <c r="BZ14" i="7"/>
  <c r="AV14" i="7"/>
  <c r="AW14" i="7" s="1"/>
  <c r="F14" i="7"/>
  <c r="AI14" i="7" s="1"/>
  <c r="AK14" i="7" s="1"/>
  <c r="EJ14" i="7"/>
  <c r="AD14" i="7"/>
  <c r="AG14" i="7" s="1"/>
  <c r="DY14" i="7"/>
  <c r="AZ14" i="7"/>
  <c r="EN14" i="7"/>
  <c r="BS14" i="7"/>
  <c r="BV14" i="7" s="1"/>
  <c r="X14" i="7"/>
  <c r="EL14" i="7"/>
  <c r="BP14" i="7"/>
  <c r="T14" i="7"/>
  <c r="EK14" i="7"/>
  <c r="BO14" i="7"/>
  <c r="S14" i="7"/>
  <c r="EH14" i="7"/>
  <c r="P14" i="7"/>
  <c r="EF14" i="7"/>
  <c r="BJ14" i="7"/>
  <c r="N14" i="7"/>
  <c r="EE14" i="7"/>
  <c r="BI14" i="7"/>
  <c r="BL14" i="7" s="1"/>
  <c r="K14" i="7"/>
  <c r="AJ14" i="7" s="1"/>
  <c r="EA14" i="7"/>
  <c r="BN14" i="7"/>
  <c r="BQ14" i="7" s="1"/>
  <c r="EE19" i="7"/>
  <c r="O19" i="7"/>
  <c r="EC19" i="7"/>
  <c r="AZ19" i="7"/>
  <c r="K19" i="7"/>
  <c r="EA19" i="7"/>
  <c r="F19" i="7"/>
  <c r="DW19" i="7"/>
  <c r="AT19" i="7"/>
  <c r="ES19" i="7"/>
  <c r="BX19" i="7"/>
  <c r="AC19" i="7"/>
  <c r="BO19" i="7"/>
  <c r="DY21" i="7"/>
  <c r="X26" i="7"/>
  <c r="EC33" i="7"/>
  <c r="Z1300" i="5"/>
  <c r="AX1322" i="5"/>
  <c r="AX1323" i="5"/>
  <c r="Z1326" i="5"/>
  <c r="U1366" i="5"/>
  <c r="AX1383" i="5"/>
  <c r="U1387" i="5"/>
  <c r="Y1392" i="5"/>
  <c r="Z1433" i="5"/>
  <c r="Z1465" i="5"/>
  <c r="U1491" i="5"/>
  <c r="Z1510" i="5"/>
  <c r="AX1527" i="5"/>
  <c r="AX1530" i="5"/>
  <c r="R1556" i="5"/>
  <c r="U1578" i="5"/>
  <c r="U1580" i="5"/>
  <c r="R1581" i="5"/>
  <c r="R1582" i="5"/>
  <c r="AX1591" i="5"/>
  <c r="AY1623" i="5"/>
  <c r="I3" i="7"/>
  <c r="L3" i="7" s="1"/>
  <c r="AY3" i="7"/>
  <c r="EA3" i="7"/>
  <c r="BA8" i="7"/>
  <c r="EG8" i="7"/>
  <c r="N10" i="7"/>
  <c r="Q10" i="7" s="1"/>
  <c r="BN10" i="7"/>
  <c r="EM10" i="7"/>
  <c r="I19" i="7"/>
  <c r="BP19" i="7"/>
  <c r="T20" i="7"/>
  <c r="X21" i="7"/>
  <c r="DJ21" i="7" s="1"/>
  <c r="DZ21" i="7"/>
  <c r="EE25" i="7"/>
  <c r="EA26" i="7"/>
  <c r="P31" i="7"/>
  <c r="ED31" i="7"/>
  <c r="J33" i="7"/>
  <c r="ED33" i="7"/>
  <c r="AO1632" i="5"/>
  <c r="U1164" i="5"/>
  <c r="AX1210" i="5"/>
  <c r="AX1217" i="5"/>
  <c r="U1229" i="5"/>
  <c r="AX1238" i="5"/>
  <c r="AX1267" i="5"/>
  <c r="AX1283" i="5"/>
  <c r="AX1297" i="5"/>
  <c r="Y1300" i="5"/>
  <c r="AX1305" i="5"/>
  <c r="U1320" i="5"/>
  <c r="U1328" i="5"/>
  <c r="Z1333" i="5"/>
  <c r="Z1358" i="5"/>
  <c r="AX1369" i="5"/>
  <c r="Z1380" i="5"/>
  <c r="Z1422" i="5"/>
  <c r="U1426" i="5"/>
  <c r="Y1433" i="5"/>
  <c r="AX1442" i="5"/>
  <c r="AX1452" i="5"/>
  <c r="R1458" i="5"/>
  <c r="Y1465" i="5"/>
  <c r="U1467" i="5"/>
  <c r="U1468" i="5"/>
  <c r="U1481" i="5"/>
  <c r="AX1484" i="5"/>
  <c r="Z1488" i="5"/>
  <c r="Z1490" i="5"/>
  <c r="U1492" i="5"/>
  <c r="AX1519" i="5"/>
  <c r="AX1529" i="5"/>
  <c r="Z1549" i="5"/>
  <c r="Z1552" i="5"/>
  <c r="R1558" i="5"/>
  <c r="U1576" i="5"/>
  <c r="U1597" i="5"/>
  <c r="U1598" i="5"/>
  <c r="J1690" i="5"/>
  <c r="I1674" i="5"/>
  <c r="J1659" i="5"/>
  <c r="J1688" i="5"/>
  <c r="J1672" i="5"/>
  <c r="J1658" i="5"/>
  <c r="I1685" i="5"/>
  <c r="I1670" i="5"/>
  <c r="I1684" i="5"/>
  <c r="J1669" i="5"/>
  <c r="I1675" i="5"/>
  <c r="J3" i="7"/>
  <c r="M3" i="7" s="1"/>
  <c r="AZ3" i="7"/>
  <c r="BC3" i="7" s="1"/>
  <c r="EB3" i="7"/>
  <c r="D8" i="7"/>
  <c r="BD8" i="7"/>
  <c r="EH8" i="7"/>
  <c r="O10" i="7"/>
  <c r="R10" i="7" s="1"/>
  <c r="BO10" i="7"/>
  <c r="EP10" i="7"/>
  <c r="D14" i="7"/>
  <c r="BT14" i="7"/>
  <c r="J16" i="7"/>
  <c r="BS16" i="7"/>
  <c r="BS19" i="7"/>
  <c r="U20" i="7"/>
  <c r="DW20" i="7"/>
  <c r="Y21" i="7"/>
  <c r="EA21" i="7"/>
  <c r="AC26" i="7"/>
  <c r="EF26" i="7"/>
  <c r="S31" i="7"/>
  <c r="AM31" i="7" s="1"/>
  <c r="EF31" i="7"/>
  <c r="O33" i="7"/>
  <c r="R33" i="7" s="1"/>
  <c r="EE33" i="7"/>
  <c r="Z1318" i="5"/>
  <c r="AD1622" i="5"/>
  <c r="U1415" i="5"/>
  <c r="Z1423" i="5"/>
  <c r="U1449" i="5"/>
  <c r="Z1545" i="5"/>
  <c r="Z1554" i="5"/>
  <c r="W1555" i="5"/>
  <c r="U1577" i="5"/>
  <c r="Z1584" i="5"/>
  <c r="K3" i="7"/>
  <c r="BA3" i="7"/>
  <c r="EE3" i="7"/>
  <c r="F8" i="7"/>
  <c r="G8" i="7" s="1"/>
  <c r="BE8" i="7"/>
  <c r="EI8" i="7"/>
  <c r="P10" i="7"/>
  <c r="BP10" i="7"/>
  <c r="BR10" i="7" s="1"/>
  <c r="E14" i="7"/>
  <c r="BU14" i="7"/>
  <c r="S19" i="7"/>
  <c r="V19" i="7" s="1"/>
  <c r="BY19" i="7"/>
  <c r="CB19" i="7" s="1"/>
  <c r="DX20" i="7"/>
  <c r="Z21" i="7"/>
  <c r="DL21" i="7" s="1"/>
  <c r="ED21" i="7"/>
  <c r="AD26" i="7"/>
  <c r="AG26" i="7" s="1"/>
  <c r="EG26" i="7"/>
  <c r="ED30" i="7"/>
  <c r="T31" i="7"/>
  <c r="EH31" i="7"/>
  <c r="P33" i="7"/>
  <c r="EF33" i="7"/>
  <c r="EA53" i="7"/>
  <c r="Z1353" i="5"/>
  <c r="Z1359" i="5"/>
  <c r="Z1366" i="5"/>
  <c r="W1437" i="5"/>
  <c r="Z1479" i="5"/>
  <c r="Y1545" i="5"/>
  <c r="Z1550" i="5"/>
  <c r="Y1554" i="5"/>
  <c r="Y1584" i="5"/>
  <c r="W1594" i="5"/>
  <c r="R1594" i="5"/>
  <c r="N3" i="7"/>
  <c r="Q3" i="7" s="1"/>
  <c r="EF3" i="7"/>
  <c r="BF8" i="7"/>
  <c r="BG8" i="7" s="1"/>
  <c r="EN8" i="7"/>
  <c r="BS10" i="7"/>
  <c r="ER10" i="7"/>
  <c r="J14" i="7"/>
  <c r="T19" i="7"/>
  <c r="BZ19" i="7"/>
  <c r="CA19" i="7" s="1"/>
  <c r="X20" i="7"/>
  <c r="ED20" i="7"/>
  <c r="EG21" i="7"/>
  <c r="BX24" i="7"/>
  <c r="AV24" i="7"/>
  <c r="AW24" i="7" s="1"/>
  <c r="N24" i="7"/>
  <c r="EN24" i="7"/>
  <c r="BU24" i="7"/>
  <c r="AU24" i="7"/>
  <c r="AX24" i="7" s="1"/>
  <c r="K24" i="7"/>
  <c r="AJ24" i="7" s="1"/>
  <c r="EG24" i="7"/>
  <c r="BN24" i="7"/>
  <c r="BQ24" i="7" s="1"/>
  <c r="D24" i="7"/>
  <c r="EJ24" i="7"/>
  <c r="Z24" i="7"/>
  <c r="DL24" i="7" s="1"/>
  <c r="EH24" i="7"/>
  <c r="BJ24" i="7"/>
  <c r="BM24" i="7" s="1"/>
  <c r="U24" i="7"/>
  <c r="AO24" i="7" s="1"/>
  <c r="EF24" i="7"/>
  <c r="BI24" i="7"/>
  <c r="BL24" i="7" s="1"/>
  <c r="T24" i="7"/>
  <c r="EE24" i="7"/>
  <c r="S24" i="7"/>
  <c r="ED24" i="7"/>
  <c r="BF24" i="7"/>
  <c r="EB24" i="7"/>
  <c r="BD24" i="7"/>
  <c r="O24" i="7"/>
  <c r="EA24" i="7"/>
  <c r="J24" i="7"/>
  <c r="DZ24" i="7"/>
  <c r="BA24" i="7"/>
  <c r="BB24" i="7" s="1"/>
  <c r="I24" i="7"/>
  <c r="L24" i="7" s="1"/>
  <c r="DY24" i="7"/>
  <c r="AZ24" i="7"/>
  <c r="E24" i="7"/>
  <c r="BZ24" i="7"/>
  <c r="CA24" i="7" s="1"/>
  <c r="AQ24" i="7"/>
  <c r="AE26" i="7"/>
  <c r="EH26" i="7"/>
  <c r="BZ28" i="7"/>
  <c r="J28" i="7"/>
  <c r="EN28" i="7"/>
  <c r="BX28" i="7"/>
  <c r="CA28" i="7" s="1"/>
  <c r="EK28" i="7"/>
  <c r="BK28" i="7"/>
  <c r="X28" i="7"/>
  <c r="AA28" i="7" s="1"/>
  <c r="EH28" i="7"/>
  <c r="BI28" i="7"/>
  <c r="BL28" i="7" s="1"/>
  <c r="T28" i="7"/>
  <c r="AN28" i="7" s="1"/>
  <c r="EM28" i="7"/>
  <c r="BJ28" i="7"/>
  <c r="BM28" i="7" s="1"/>
  <c r="EL28" i="7"/>
  <c r="BF28" i="7"/>
  <c r="P28" i="7"/>
  <c r="EJ28" i="7"/>
  <c r="BE28" i="7"/>
  <c r="O28" i="7"/>
  <c r="R28" i="7" s="1"/>
  <c r="EG28" i="7"/>
  <c r="BD28" i="7"/>
  <c r="BG28" i="7" s="1"/>
  <c r="N28" i="7"/>
  <c r="EE28" i="7"/>
  <c r="AZ28" i="7"/>
  <c r="BC28" i="7" s="1"/>
  <c r="I28" i="7"/>
  <c r="ED28" i="7"/>
  <c r="AY28" i="7"/>
  <c r="BB28" i="7" s="1"/>
  <c r="EC28" i="7"/>
  <c r="AV28" i="7"/>
  <c r="F28" i="7"/>
  <c r="EB28" i="7"/>
  <c r="AU28" i="7"/>
  <c r="AX28" i="7" s="1"/>
  <c r="E28" i="7"/>
  <c r="DY28" i="7"/>
  <c r="DX28" i="7"/>
  <c r="BY28" i="7"/>
  <c r="CB28" i="7" s="1"/>
  <c r="EB30" i="7"/>
  <c r="BE30" i="7"/>
  <c r="DY30" i="7"/>
  <c r="BA30" i="7"/>
  <c r="T30" i="7"/>
  <c r="AN30" i="7" s="1"/>
  <c r="ES30" i="7"/>
  <c r="BZ30" i="7"/>
  <c r="BY30" i="7"/>
  <c r="BX30" i="7"/>
  <c r="CA30" i="7" s="1"/>
  <c r="EM30" i="7"/>
  <c r="BT30" i="7"/>
  <c r="BW30" i="7" s="1"/>
  <c r="AD30" i="7"/>
  <c r="AG30" i="7" s="1"/>
  <c r="EL30" i="7"/>
  <c r="BS30" i="7"/>
  <c r="AC30" i="7"/>
  <c r="AF30" i="7" s="1"/>
  <c r="EK30" i="7"/>
  <c r="BP30" i="7"/>
  <c r="EJ30" i="7"/>
  <c r="BO30" i="7"/>
  <c r="BR30" i="7" s="1"/>
  <c r="Y30" i="7"/>
  <c r="EG30" i="7"/>
  <c r="BF30" i="7"/>
  <c r="S30" i="7"/>
  <c r="EF30" i="7"/>
  <c r="BD30" i="7"/>
  <c r="P30" i="7"/>
  <c r="BU30" i="7"/>
  <c r="Y31" i="7"/>
  <c r="EI31" i="7"/>
  <c r="U33" i="7"/>
  <c r="AO33" i="7" s="1"/>
  <c r="EG33" i="7"/>
  <c r="EG53" i="7"/>
  <c r="BU53" i="7"/>
  <c r="AE53" i="7"/>
  <c r="EC53" i="7"/>
  <c r="BN53" i="7"/>
  <c r="Z53" i="7"/>
  <c r="DZ53" i="7"/>
  <c r="BK53" i="7"/>
  <c r="CJ53" i="7" s="1"/>
  <c r="X53" i="7"/>
  <c r="DY53" i="7"/>
  <c r="BJ53" i="7"/>
  <c r="BM53" i="7" s="1"/>
  <c r="T53" i="7"/>
  <c r="AN53" i="7" s="1"/>
  <c r="AC53" i="7"/>
  <c r="AF53" i="7" s="1"/>
  <c r="ET53" i="7"/>
  <c r="ED53" i="7"/>
  <c r="AU53" i="7"/>
  <c r="AX53" i="7" s="1"/>
  <c r="DX53" i="7"/>
  <c r="AT53" i="7"/>
  <c r="AW53" i="7" s="1"/>
  <c r="DW53" i="7"/>
  <c r="AQ53" i="7"/>
  <c r="P53" i="7"/>
  <c r="BZ53" i="7"/>
  <c r="O53" i="7"/>
  <c r="R53" i="7" s="1"/>
  <c r="BY53" i="7"/>
  <c r="N53" i="7"/>
  <c r="ES53" i="7"/>
  <c r="K53" i="7"/>
  <c r="ER53" i="7"/>
  <c r="BT53" i="7"/>
  <c r="BW53" i="7" s="1"/>
  <c r="J53" i="7"/>
  <c r="M53" i="7" s="1"/>
  <c r="EK53" i="7"/>
  <c r="S53" i="7"/>
  <c r="AM53" i="7" s="1"/>
  <c r="EJ53" i="7"/>
  <c r="I53" i="7"/>
  <c r="L53" i="7" s="1"/>
  <c r="EH53" i="7"/>
  <c r="EF53" i="7"/>
  <c r="F53" i="7"/>
  <c r="EE53" i="7"/>
  <c r="E53" i="7"/>
  <c r="BS53" i="7"/>
  <c r="BO53" i="7"/>
  <c r="BI53" i="7"/>
  <c r="BE53" i="7"/>
  <c r="BD53" i="7"/>
  <c r="BA53" i="7"/>
  <c r="BB53" i="7" s="1"/>
  <c r="AZ53" i="7"/>
  <c r="AY53" i="7"/>
  <c r="AX1146" i="5"/>
  <c r="AX1172" i="5"/>
  <c r="Z1200" i="5"/>
  <c r="U1216" i="5"/>
  <c r="U1222" i="5"/>
  <c r="Z1235" i="5"/>
  <c r="Z1242" i="5"/>
  <c r="AX1254" i="5"/>
  <c r="AX1290" i="5"/>
  <c r="AX1291" i="5"/>
  <c r="X1644" i="5"/>
  <c r="U1311" i="5"/>
  <c r="AX1314" i="5"/>
  <c r="AX1324" i="5"/>
  <c r="AX1351" i="5"/>
  <c r="U1355" i="5"/>
  <c r="Y1359" i="5"/>
  <c r="Y1366" i="5"/>
  <c r="U1416" i="5"/>
  <c r="W1426" i="5"/>
  <c r="AX1454" i="5"/>
  <c r="Z1467" i="5"/>
  <c r="AX1497" i="5"/>
  <c r="AX1498" i="5"/>
  <c r="Z1543" i="5"/>
  <c r="Y1546" i="5"/>
  <c r="Z1546" i="5"/>
  <c r="Y1547" i="5"/>
  <c r="Z1547" i="5"/>
  <c r="U1570" i="5"/>
  <c r="U1571" i="5"/>
  <c r="U1596" i="5"/>
  <c r="AX1605" i="5"/>
  <c r="I1660" i="5"/>
  <c r="J1677" i="5"/>
  <c r="O3" i="7"/>
  <c r="BD3" i="7"/>
  <c r="EG3" i="7"/>
  <c r="I8" i="7"/>
  <c r="L8" i="7" s="1"/>
  <c r="BI8" i="7"/>
  <c r="S10" i="7"/>
  <c r="V10" i="7" s="1"/>
  <c r="BT10" i="7"/>
  <c r="ES10" i="7"/>
  <c r="O14" i="7"/>
  <c r="BX14" i="7"/>
  <c r="S16" i="7"/>
  <c r="DX16" i="7"/>
  <c r="U19" i="7"/>
  <c r="Y20" i="7"/>
  <c r="EF20" i="7"/>
  <c r="AC21" i="7"/>
  <c r="AF21" i="7" s="1"/>
  <c r="EN21" i="7"/>
  <c r="EI26" i="7"/>
  <c r="D28" i="7"/>
  <c r="G28" i="7" s="1"/>
  <c r="F30" i="7"/>
  <c r="AI30" i="7" s="1"/>
  <c r="Z31" i="7"/>
  <c r="EJ31" i="7"/>
  <c r="X33" i="7"/>
  <c r="DJ33" i="7" s="1"/>
  <c r="EH33" i="7"/>
  <c r="BS45" i="7"/>
  <c r="D53" i="7"/>
  <c r="EM21" i="7"/>
  <c r="BX21" i="7"/>
  <c r="CA21" i="7" s="1"/>
  <c r="AQ21" i="7"/>
  <c r="F21" i="7"/>
  <c r="AI21" i="7" s="1"/>
  <c r="EL21" i="7"/>
  <c r="BU21" i="7"/>
  <c r="BV21" i="7" s="1"/>
  <c r="AE21" i="7"/>
  <c r="E21" i="7"/>
  <c r="EE21" i="7"/>
  <c r="BJ21" i="7"/>
  <c r="DX21" i="7"/>
  <c r="AV21" i="7"/>
  <c r="I21" i="7"/>
  <c r="L21" i="7" s="1"/>
  <c r="AT21" i="7"/>
  <c r="AW21" i="7" s="1"/>
  <c r="DW21" i="7"/>
  <c r="BE25" i="7"/>
  <c r="BH25" i="7" s="1"/>
  <c r="X25" i="7"/>
  <c r="BD25" i="7"/>
  <c r="EI25" i="7"/>
  <c r="AT25" i="7"/>
  <c r="K25" i="7"/>
  <c r="EA25" i="7"/>
  <c r="BJ25" i="7"/>
  <c r="U25" i="7"/>
  <c r="AO25" i="7" s="1"/>
  <c r="DY25" i="7"/>
  <c r="BF25" i="7"/>
  <c r="BG25" i="7" s="1"/>
  <c r="S25" i="7"/>
  <c r="BY25" i="7"/>
  <c r="ES25" i="7"/>
  <c r="AZ36" i="7"/>
  <c r="EB37" i="7"/>
  <c r="BK46" i="7"/>
  <c r="ET52" i="7"/>
  <c r="DX52" i="7"/>
  <c r="BA52" i="7"/>
  <c r="P52" i="7"/>
  <c r="EM52" i="7"/>
  <c r="BY52" i="7"/>
  <c r="CB52" i="7" s="1"/>
  <c r="AT52" i="7"/>
  <c r="AW52" i="7" s="1"/>
  <c r="E52" i="7"/>
  <c r="F52" i="7"/>
  <c r="ER52" i="7"/>
  <c r="AU52" i="7"/>
  <c r="EN52" i="7"/>
  <c r="EL52" i="7"/>
  <c r="BU52" i="7"/>
  <c r="AE52" i="7"/>
  <c r="EK52" i="7"/>
  <c r="BT52" i="7"/>
  <c r="EJ52" i="7"/>
  <c r="BS52" i="7"/>
  <c r="AC52" i="7"/>
  <c r="AF52" i="7" s="1"/>
  <c r="EH52" i="7"/>
  <c r="BF52" i="7"/>
  <c r="I52" i="7"/>
  <c r="EG52" i="7"/>
  <c r="BE52" i="7"/>
  <c r="BH52" i="7" s="1"/>
  <c r="D52" i="7"/>
  <c r="EF52" i="7"/>
  <c r="BD52" i="7"/>
  <c r="AY52" i="7"/>
  <c r="EI52" i="7"/>
  <c r="EE52" i="7"/>
  <c r="AV52" i="7"/>
  <c r="CH52" i="7" s="1"/>
  <c r="ED52" i="7"/>
  <c r="DZ52" i="7"/>
  <c r="DY52" i="7"/>
  <c r="Z52" i="7"/>
  <c r="DW52" i="7"/>
  <c r="Y52" i="7"/>
  <c r="DK52" i="7" s="1"/>
  <c r="X52" i="7"/>
  <c r="U52" i="7"/>
  <c r="AO52" i="7" s="1"/>
  <c r="BJ52" i="7"/>
  <c r="BM52" i="7" s="1"/>
  <c r="BI52" i="7"/>
  <c r="BL52" i="7" s="1"/>
  <c r="AZ52" i="7"/>
  <c r="AQ52" i="7"/>
  <c r="O52" i="7"/>
  <c r="N52" i="7"/>
  <c r="Q52" i="7" s="1"/>
  <c r="EC52" i="7"/>
  <c r="K52" i="7"/>
  <c r="AJ52" i="7" s="1"/>
  <c r="P43" i="25"/>
  <c r="C43" i="25"/>
  <c r="U43" i="25"/>
  <c r="V43" i="25" s="1"/>
  <c r="AQ25" i="7"/>
  <c r="BZ25" i="7"/>
  <c r="CA25" i="7" s="1"/>
  <c r="ET25" i="7"/>
  <c r="EI36" i="7"/>
  <c r="BP36" i="7"/>
  <c r="D36" i="7"/>
  <c r="EB36" i="7"/>
  <c r="BI36" i="7"/>
  <c r="BL36" i="7" s="1"/>
  <c r="X36" i="7"/>
  <c r="BX36" i="7"/>
  <c r="CA36" i="7" s="1"/>
  <c r="E36" i="7"/>
  <c r="H36" i="7" s="1"/>
  <c r="BU36" i="7"/>
  <c r="AQ36" i="7"/>
  <c r="EM36" i="7"/>
  <c r="BS36" i="7"/>
  <c r="EG36" i="7"/>
  <c r="Y36" i="7"/>
  <c r="EF36" i="7"/>
  <c r="BK36" i="7"/>
  <c r="U36" i="7"/>
  <c r="AO36" i="7" s="1"/>
  <c r="EJ36" i="7"/>
  <c r="BE36" i="7"/>
  <c r="BH36" i="7" s="1"/>
  <c r="K36" i="7"/>
  <c r="AJ36" i="7" s="1"/>
  <c r="EH36" i="7"/>
  <c r="BD36" i="7"/>
  <c r="BG36" i="7" s="1"/>
  <c r="J36" i="7"/>
  <c r="ED36" i="7"/>
  <c r="BA36" i="7"/>
  <c r="BC36" i="7" s="1"/>
  <c r="EN36" i="7"/>
  <c r="EL73" i="7"/>
  <c r="AX1606" i="5"/>
  <c r="AT1649" i="5"/>
  <c r="EB18" i="7"/>
  <c r="BD18" i="7"/>
  <c r="T18" i="7"/>
  <c r="W18" i="7" s="1"/>
  <c r="EA18" i="7"/>
  <c r="S18" i="7"/>
  <c r="BZ18" i="7"/>
  <c r="AU18" i="7"/>
  <c r="AX18" i="7" s="1"/>
  <c r="DZ18" i="7"/>
  <c r="K18" i="7"/>
  <c r="AE18" i="7"/>
  <c r="BY18" i="7"/>
  <c r="ET18" i="7"/>
  <c r="K21" i="7"/>
  <c r="AZ21" i="7"/>
  <c r="BC21" i="7" s="1"/>
  <c r="EB21" i="7"/>
  <c r="F25" i="7"/>
  <c r="AI25" i="7" s="1"/>
  <c r="AV25" i="7"/>
  <c r="EH32" i="7"/>
  <c r="BN32" i="7"/>
  <c r="Z32" i="7"/>
  <c r="EG32" i="7"/>
  <c r="Y32" i="7"/>
  <c r="EE32" i="7"/>
  <c r="BJ32" i="7"/>
  <c r="U32" i="7"/>
  <c r="AO32" i="7" s="1"/>
  <c r="DZ32" i="7"/>
  <c r="BA32" i="7"/>
  <c r="N32" i="7"/>
  <c r="EN32" i="7"/>
  <c r="BP32" i="7"/>
  <c r="S32" i="7"/>
  <c r="AM32" i="7" s="1"/>
  <c r="EL32" i="7"/>
  <c r="BK32" i="7"/>
  <c r="O32" i="7"/>
  <c r="AY32" i="7"/>
  <c r="EI32" i="7"/>
  <c r="I36" i="7"/>
  <c r="BJ36" i="7"/>
  <c r="BM36" i="7" s="1"/>
  <c r="ES36" i="7"/>
  <c r="AT37" i="7"/>
  <c r="EK37" i="7"/>
  <c r="EI40" i="7"/>
  <c r="EM41" i="7"/>
  <c r="T52" i="7"/>
  <c r="AN52" i="7" s="1"/>
  <c r="AX1581" i="5"/>
  <c r="U1586" i="5"/>
  <c r="AX1604" i="5"/>
  <c r="EE11" i="7"/>
  <c r="BI11" i="7"/>
  <c r="Y11" i="7"/>
  <c r="ED11" i="7"/>
  <c r="BF11" i="7"/>
  <c r="X11" i="7"/>
  <c r="AA11" i="7" s="1"/>
  <c r="ES11" i="7"/>
  <c r="DW11" i="7"/>
  <c r="AV11" i="7"/>
  <c r="DZ11" i="7"/>
  <c r="AU11" i="7"/>
  <c r="AX11" i="7" s="1"/>
  <c r="F11" i="7"/>
  <c r="AQ11" i="7"/>
  <c r="DX11" i="7"/>
  <c r="EN19" i="7"/>
  <c r="BU19" i="7"/>
  <c r="E19" i="7"/>
  <c r="DK19" i="7" s="1"/>
  <c r="EM19" i="7"/>
  <c r="BT19" i="7"/>
  <c r="AQ19" i="7"/>
  <c r="D19" i="7"/>
  <c r="DJ19" i="7" s="1"/>
  <c r="EF19" i="7"/>
  <c r="BI19" i="7"/>
  <c r="BL19" i="7" s="1"/>
  <c r="Y19" i="7"/>
  <c r="DZ19" i="7"/>
  <c r="J19" i="7"/>
  <c r="AU19" i="7"/>
  <c r="DX19" i="7"/>
  <c r="BA21" i="7"/>
  <c r="EC21" i="7"/>
  <c r="AY25" i="7"/>
  <c r="DW25" i="7"/>
  <c r="AZ32" i="7"/>
  <c r="EJ32" i="7"/>
  <c r="ET36" i="7"/>
  <c r="AV37" i="7"/>
  <c r="AW37" i="7" s="1"/>
  <c r="DX40" i="7"/>
  <c r="AV40" i="7"/>
  <c r="K40" i="7"/>
  <c r="EL40" i="7"/>
  <c r="BO40" i="7"/>
  <c r="Z40" i="7"/>
  <c r="DL40" i="7" s="1"/>
  <c r="EK40" i="7"/>
  <c r="BN40" i="7"/>
  <c r="Y40" i="7"/>
  <c r="AB40" i="7" s="1"/>
  <c r="EH40" i="7"/>
  <c r="BK40" i="7"/>
  <c r="EC40" i="7"/>
  <c r="BA40" i="7"/>
  <c r="O40" i="7"/>
  <c r="EA40" i="7"/>
  <c r="AZ40" i="7"/>
  <c r="BC40" i="7" s="1"/>
  <c r="N40" i="7"/>
  <c r="DY40" i="7"/>
  <c r="DW40" i="7"/>
  <c r="AD40" i="7"/>
  <c r="BE40" i="7"/>
  <c r="BA41" i="7"/>
  <c r="BC41" i="7" s="1"/>
  <c r="AD52" i="7"/>
  <c r="AG52" i="7" s="1"/>
  <c r="ER57" i="7"/>
  <c r="I25" i="7"/>
  <c r="L25" i="7" s="1"/>
  <c r="AZ25" i="7"/>
  <c r="DX25" i="7"/>
  <c r="N36" i="7"/>
  <c r="BN36" i="7"/>
  <c r="BQ36" i="7" s="1"/>
  <c r="BY37" i="7"/>
  <c r="CB37" i="7" s="1"/>
  <c r="AU37" i="7"/>
  <c r="EI37" i="7"/>
  <c r="BP37" i="7"/>
  <c r="AE37" i="7"/>
  <c r="AH37" i="7" s="1"/>
  <c r="E37" i="7"/>
  <c r="EF37" i="7"/>
  <c r="EH37" i="7"/>
  <c r="BK37" i="7"/>
  <c r="EG37" i="7"/>
  <c r="BJ37" i="7"/>
  <c r="BM37" i="7" s="1"/>
  <c r="U37" i="7"/>
  <c r="V37" i="7" s="1"/>
  <c r="ED37" i="7"/>
  <c r="S37" i="7"/>
  <c r="AM37" i="7" s="1"/>
  <c r="DY37" i="7"/>
  <c r="AZ37" i="7"/>
  <c r="BC37" i="7" s="1"/>
  <c r="N37" i="7"/>
  <c r="Q37" i="7" s="1"/>
  <c r="DX37" i="7"/>
  <c r="AY37" i="7"/>
  <c r="BB37" i="7" s="1"/>
  <c r="K37" i="7"/>
  <c r="AJ37" i="7" s="1"/>
  <c r="BT37" i="7"/>
  <c r="BW37" i="7" s="1"/>
  <c r="Y37" i="7"/>
  <c r="DK37" i="7" s="1"/>
  <c r="BS37" i="7"/>
  <c r="BV37" i="7" s="1"/>
  <c r="X37" i="7"/>
  <c r="DJ37" i="7" s="1"/>
  <c r="ES37" i="7"/>
  <c r="BA37" i="7"/>
  <c r="EM37" i="7"/>
  <c r="J25" i="7"/>
  <c r="BA25" i="7"/>
  <c r="BB25" i="7" s="1"/>
  <c r="DZ25" i="7"/>
  <c r="O36" i="7"/>
  <c r="R36" i="7" s="1"/>
  <c r="BO36" i="7"/>
  <c r="BR36" i="7" s="1"/>
  <c r="BD37" i="7"/>
  <c r="BG37" i="7" s="1"/>
  <c r="EN37" i="7"/>
  <c r="EJ60" i="7"/>
  <c r="EH42" i="7"/>
  <c r="O25" i="7"/>
  <c r="BI25" i="7"/>
  <c r="EC25" i="7"/>
  <c r="I32" i="7"/>
  <c r="L32" i="7" s="1"/>
  <c r="BI32" i="7"/>
  <c r="BT36" i="7"/>
  <c r="F37" i="7"/>
  <c r="AI37" i="7" s="1"/>
  <c r="AK37" i="7" s="1"/>
  <c r="BF37" i="7"/>
  <c r="DZ41" i="7"/>
  <c r="AZ41" i="7"/>
  <c r="P41" i="7"/>
  <c r="Q41" i="7" s="1"/>
  <c r="BY41" i="7"/>
  <c r="E41" i="7"/>
  <c r="ET41" i="7"/>
  <c r="AQ41" i="7"/>
  <c r="EJ41" i="7"/>
  <c r="BN41" i="7"/>
  <c r="Y41" i="7"/>
  <c r="EI41" i="7"/>
  <c r="BK41" i="7"/>
  <c r="X41" i="7"/>
  <c r="EG41" i="7"/>
  <c r="BI41" i="7"/>
  <c r="T41" i="7"/>
  <c r="EB41" i="7"/>
  <c r="AY41" i="7"/>
  <c r="J41" i="7"/>
  <c r="EA41" i="7"/>
  <c r="AV41" i="7"/>
  <c r="I41" i="7"/>
  <c r="BT41" i="7"/>
  <c r="S41" i="7"/>
  <c r="AM41" i="7" s="1"/>
  <c r="ES41" i="7"/>
  <c r="BS41" i="7"/>
  <c r="BV41" i="7" s="1"/>
  <c r="O41" i="7"/>
  <c r="BO41" i="7"/>
  <c r="BR41" i="7" s="1"/>
  <c r="K41" i="7"/>
  <c r="AJ41" i="7" s="1"/>
  <c r="BJ41" i="7"/>
  <c r="EN45" i="7"/>
  <c r="BU45" i="7"/>
  <c r="AT45" i="7"/>
  <c r="AW45" i="7" s="1"/>
  <c r="D45" i="7"/>
  <c r="EG45" i="7"/>
  <c r="Z45" i="7"/>
  <c r="EF45" i="7"/>
  <c r="BI45" i="7"/>
  <c r="S45" i="7"/>
  <c r="AM45" i="7" s="1"/>
  <c r="DY45" i="7"/>
  <c r="AZ45" i="7"/>
  <c r="BC45" i="7" s="1"/>
  <c r="I45" i="7"/>
  <c r="DW45" i="7"/>
  <c r="EL45" i="7"/>
  <c r="BK45" i="7"/>
  <c r="BL45" i="7" s="1"/>
  <c r="P45" i="7"/>
  <c r="EK45" i="7"/>
  <c r="BJ45" i="7"/>
  <c r="O45" i="7"/>
  <c r="EJ45" i="7"/>
  <c r="N45" i="7"/>
  <c r="Q45" i="7" s="1"/>
  <c r="N69" i="7" s="1"/>
  <c r="Q69" i="7" s="1"/>
  <c r="DZ45" i="7"/>
  <c r="DX45" i="7"/>
  <c r="AE45" i="7"/>
  <c r="BZ45" i="7"/>
  <c r="AC45" i="7"/>
  <c r="ET45" i="7"/>
  <c r="ES45" i="7"/>
  <c r="BP45" i="7"/>
  <c r="K45" i="7"/>
  <c r="BN45" i="7"/>
  <c r="BF45" i="7"/>
  <c r="BE45" i="7"/>
  <c r="BD45" i="7"/>
  <c r="EH45" i="7"/>
  <c r="AQ45" i="7"/>
  <c r="AX1569" i="5"/>
  <c r="E1676" i="5"/>
  <c r="DZ7" i="7"/>
  <c r="BE7" i="7"/>
  <c r="P7" i="7"/>
  <c r="EB7" i="7"/>
  <c r="BF7" i="7"/>
  <c r="O7" i="7"/>
  <c r="R7" i="7" s="1"/>
  <c r="AT7" i="7"/>
  <c r="AW7" i="7" s="1"/>
  <c r="BX7" i="7"/>
  <c r="CA7" i="7" s="1"/>
  <c r="J11" i="7"/>
  <c r="M11" i="7" s="1"/>
  <c r="BA11" i="7"/>
  <c r="EF11" i="7"/>
  <c r="AU17" i="7"/>
  <c r="D17" i="7"/>
  <c r="BZ17" i="7"/>
  <c r="AT17" i="7"/>
  <c r="EH17" i="7"/>
  <c r="BP17" i="7"/>
  <c r="Y17" i="7"/>
  <c r="DK17" i="7" s="1"/>
  <c r="ED17" i="7"/>
  <c r="BE17" i="7"/>
  <c r="BH17" i="7" s="1"/>
  <c r="I17" i="7"/>
  <c r="L17" i="7" s="1"/>
  <c r="AZ17" i="7"/>
  <c r="BC17" i="7" s="1"/>
  <c r="EA17" i="7"/>
  <c r="I18" i="7"/>
  <c r="L18" i="7" s="1"/>
  <c r="EC18" i="7"/>
  <c r="N19" i="7"/>
  <c r="BA19" i="7"/>
  <c r="ED19" i="7"/>
  <c r="BI21" i="7"/>
  <c r="EI21" i="7"/>
  <c r="P25" i="7"/>
  <c r="BK25" i="7"/>
  <c r="ED25" i="7"/>
  <c r="J32" i="7"/>
  <c r="M32" i="7" s="1"/>
  <c r="BO32" i="7"/>
  <c r="BR32" i="7" s="1"/>
  <c r="ER32" i="7"/>
  <c r="S36" i="7"/>
  <c r="BY36" i="7"/>
  <c r="BI37" i="7"/>
  <c r="BL37" i="7" s="1"/>
  <c r="ER37" i="7"/>
  <c r="J40" i="7"/>
  <c r="BT40" i="7"/>
  <c r="BP41" i="7"/>
  <c r="EA45" i="7"/>
  <c r="DW49" i="7"/>
  <c r="BO52" i="7"/>
  <c r="BR52" i="7" s="1"/>
  <c r="T25" i="7"/>
  <c r="T36" i="7"/>
  <c r="BZ36" i="7"/>
  <c r="ET37" i="7"/>
  <c r="E45" i="7"/>
  <c r="EB45" i="7"/>
  <c r="BP52" i="7"/>
  <c r="CF52" i="7" s="1"/>
  <c r="EB66" i="7"/>
  <c r="BD66" i="7"/>
  <c r="BG66" i="7" s="1"/>
  <c r="U66" i="7"/>
  <c r="DY66" i="7"/>
  <c r="EV66" i="7" s="1"/>
  <c r="AZ66" i="7"/>
  <c r="P66" i="7"/>
  <c r="ER66" i="7"/>
  <c r="AV66" i="7"/>
  <c r="CH66" i="7" s="1"/>
  <c r="K66" i="7"/>
  <c r="BY66" i="7"/>
  <c r="BX66" i="7"/>
  <c r="CA66" i="7" s="1"/>
  <c r="EN66" i="7"/>
  <c r="BT66" i="7"/>
  <c r="BW66" i="7" s="1"/>
  <c r="AD66" i="7"/>
  <c r="AG66" i="7" s="1"/>
  <c r="EM66" i="7"/>
  <c r="BS66" i="7"/>
  <c r="BV66" i="7" s="1"/>
  <c r="AC66" i="7"/>
  <c r="EL66" i="7"/>
  <c r="EJ66" i="7"/>
  <c r="Z66" i="7"/>
  <c r="BZ66" i="7"/>
  <c r="T66" i="7"/>
  <c r="DT66" i="7" s="1"/>
  <c r="BU66" i="7"/>
  <c r="S66" i="7"/>
  <c r="DS66" i="7" s="1"/>
  <c r="O66" i="7"/>
  <c r="R66" i="7" s="1"/>
  <c r="ES66" i="7"/>
  <c r="BF66" i="7"/>
  <c r="CL66" i="7" s="1"/>
  <c r="F66" i="7"/>
  <c r="AI66" i="7" s="1"/>
  <c r="BE66" i="7"/>
  <c r="BH66" i="7" s="1"/>
  <c r="E66" i="7"/>
  <c r="EK66" i="7"/>
  <c r="D66" i="7"/>
  <c r="G66" i="7" s="1"/>
  <c r="EI66" i="7"/>
  <c r="BA66" i="7"/>
  <c r="BK66" i="7"/>
  <c r="CJ66" i="7" s="1"/>
  <c r="BJ66" i="7"/>
  <c r="BI66" i="7"/>
  <c r="AY66" i="7"/>
  <c r="AQ66" i="7"/>
  <c r="AU66" i="7"/>
  <c r="AT66" i="7"/>
  <c r="AE66" i="7"/>
  <c r="Y66" i="7"/>
  <c r="ET66" i="7"/>
  <c r="X66" i="7"/>
  <c r="EH66" i="7"/>
  <c r="N66" i="7"/>
  <c r="Q66" i="7" s="1"/>
  <c r="EG66" i="7"/>
  <c r="J66" i="7"/>
  <c r="I66" i="7"/>
  <c r="U1556" i="5"/>
  <c r="AX1567" i="5"/>
  <c r="AX1573" i="5"/>
  <c r="EQ78" i="7" s="1"/>
  <c r="Z1586" i="5"/>
  <c r="N11" i="7"/>
  <c r="BD11" i="7"/>
  <c r="BG11" i="7" s="1"/>
  <c r="EH11" i="7"/>
  <c r="AZ18" i="7"/>
  <c r="EE18" i="7"/>
  <c r="P19" i="7"/>
  <c r="EG19" i="7"/>
  <c r="T21" i="7"/>
  <c r="W21" i="7" s="1"/>
  <c r="BN21" i="7"/>
  <c r="BQ21" i="7" s="1"/>
  <c r="EK21" i="7"/>
  <c r="Y25" i="7"/>
  <c r="BN25" i="7"/>
  <c r="EF25" i="7"/>
  <c r="P32" i="7"/>
  <c r="BT32" i="7"/>
  <c r="ET32" i="7"/>
  <c r="Z36" i="7"/>
  <c r="DL36" i="7" s="1"/>
  <c r="I37" i="7"/>
  <c r="BN37" i="7"/>
  <c r="BQ37" i="7" s="1"/>
  <c r="S40" i="7"/>
  <c r="F41" i="7"/>
  <c r="AI41" i="7" s="1"/>
  <c r="AK41" i="7" s="1"/>
  <c r="BX41" i="7"/>
  <c r="CA41" i="7" s="1"/>
  <c r="DY43" i="7"/>
  <c r="BE43" i="7"/>
  <c r="BH43" i="7" s="1"/>
  <c r="S43" i="7"/>
  <c r="AM43" i="7" s="1"/>
  <c r="EN43" i="7"/>
  <c r="BZ43" i="7"/>
  <c r="AV43" i="7"/>
  <c r="F43" i="7"/>
  <c r="EJ43" i="7"/>
  <c r="EI43" i="7"/>
  <c r="BP43" i="7"/>
  <c r="AC43" i="7"/>
  <c r="EF43" i="7"/>
  <c r="BJ43" i="7"/>
  <c r="T43" i="7"/>
  <c r="W43" i="7" s="1"/>
  <c r="EE43" i="7"/>
  <c r="BI43" i="7"/>
  <c r="P43" i="7"/>
  <c r="EC43" i="7"/>
  <c r="BF43" i="7"/>
  <c r="N43" i="7"/>
  <c r="DW43" i="7"/>
  <c r="AY43" i="7"/>
  <c r="BB43" i="7" s="1"/>
  <c r="D43" i="7"/>
  <c r="G43" i="7" s="1"/>
  <c r="AE43" i="7"/>
  <c r="AH43" i="7" s="1"/>
  <c r="AD43" i="7"/>
  <c r="BX43" i="7"/>
  <c r="Y43" i="7"/>
  <c r="BN43" i="7"/>
  <c r="ER43" i="7"/>
  <c r="F45" i="7"/>
  <c r="EC45" i="7"/>
  <c r="EG47" i="7"/>
  <c r="AE47" i="7"/>
  <c r="DZ47" i="7"/>
  <c r="BI47" i="7"/>
  <c r="T47" i="7"/>
  <c r="BY47" i="7"/>
  <c r="AQ47" i="7"/>
  <c r="EM47" i="7"/>
  <c r="EH47" i="7"/>
  <c r="BO47" i="7"/>
  <c r="Y47" i="7"/>
  <c r="EE47" i="7"/>
  <c r="U47" i="7"/>
  <c r="AO47" i="7" s="1"/>
  <c r="ES47" i="7"/>
  <c r="BX47" i="7"/>
  <c r="CA47" i="7" s="1"/>
  <c r="AC47" i="7"/>
  <c r="AF47" i="7" s="1"/>
  <c r="ER47" i="7"/>
  <c r="BU47" i="7"/>
  <c r="Z47" i="7"/>
  <c r="BT47" i="7"/>
  <c r="X47" i="7"/>
  <c r="DY47" i="7"/>
  <c r="DX47" i="7"/>
  <c r="BZ47" i="7"/>
  <c r="O47" i="7"/>
  <c r="R47" i="7" s="1"/>
  <c r="BS47" i="7"/>
  <c r="N47" i="7"/>
  <c r="Q47" i="7" s="1"/>
  <c r="BP47" i="7"/>
  <c r="K47" i="7"/>
  <c r="BN47" i="7"/>
  <c r="F47" i="7"/>
  <c r="BK47" i="7"/>
  <c r="E47" i="7"/>
  <c r="H47" i="7" s="1"/>
  <c r="BJ47" i="7"/>
  <c r="BM47" i="7" s="1"/>
  <c r="D47" i="7"/>
  <c r="G47" i="7" s="1"/>
  <c r="EK47" i="7"/>
  <c r="AV47" i="7"/>
  <c r="DW47" i="7"/>
  <c r="BX52" i="7"/>
  <c r="CA52" i="7" s="1"/>
  <c r="EG74" i="7"/>
  <c r="EF46" i="7"/>
  <c r="BT50" i="7"/>
  <c r="ES55" i="7"/>
  <c r="BZ119" i="7"/>
  <c r="ER129" i="7"/>
  <c r="EQ129" i="7"/>
  <c r="EP129" i="7"/>
  <c r="EM129" i="7"/>
  <c r="EN129" i="7"/>
  <c r="EL129" i="7"/>
  <c r="EH129" i="7"/>
  <c r="DA93" i="7"/>
  <c r="BU94" i="7"/>
  <c r="EO113" i="7"/>
  <c r="EN113" i="7"/>
  <c r="ES113" i="7"/>
  <c r="ER113" i="7"/>
  <c r="EQ113" i="7"/>
  <c r="EM113" i="7"/>
  <c r="EK113" i="7"/>
  <c r="EJ113" i="7"/>
  <c r="EI113" i="7"/>
  <c r="EG113" i="7"/>
  <c r="EF113" i="7"/>
  <c r="EP113" i="7"/>
  <c r="EL113" i="7"/>
  <c r="EH113" i="7"/>
  <c r="EE113" i="7"/>
  <c r="ED113" i="7"/>
  <c r="EC113" i="7"/>
  <c r="EA38" i="7"/>
  <c r="AQ42" i="7"/>
  <c r="EB42" i="7"/>
  <c r="EB44" i="7"/>
  <c r="EG58" i="7"/>
  <c r="EL46" i="7"/>
  <c r="BO46" i="7"/>
  <c r="BR46" i="7" s="1"/>
  <c r="Z46" i="7"/>
  <c r="DL46" i="7" s="1"/>
  <c r="EJ46" i="7"/>
  <c r="BN46" i="7"/>
  <c r="Y46" i="7"/>
  <c r="EI46" i="7"/>
  <c r="X46" i="7"/>
  <c r="BJ46" i="7"/>
  <c r="BM46" i="7" s="1"/>
  <c r="N46" i="7"/>
  <c r="BI46" i="7"/>
  <c r="J46" i="7"/>
  <c r="EG46" i="7"/>
  <c r="BF46" i="7"/>
  <c r="EB46" i="7"/>
  <c r="EA46" i="7"/>
  <c r="AU46" i="7"/>
  <c r="BP46" i="7"/>
  <c r="EF57" i="7"/>
  <c r="E57" i="7"/>
  <c r="H57" i="7" s="1"/>
  <c r="EE57" i="7"/>
  <c r="AQ57" i="7"/>
  <c r="D57" i="7"/>
  <c r="G57" i="7" s="1"/>
  <c r="EA57" i="7"/>
  <c r="AC57" i="7"/>
  <c r="AF57" i="7" s="1"/>
  <c r="DY57" i="7"/>
  <c r="BK57" i="7"/>
  <c r="CJ57" i="7" s="1"/>
  <c r="Y57" i="7"/>
  <c r="AV57" i="7"/>
  <c r="CH57" i="7" s="1"/>
  <c r="BY57" i="7"/>
  <c r="AT57" i="7"/>
  <c r="EK57" i="7"/>
  <c r="BS57" i="7"/>
  <c r="AD57" i="7"/>
  <c r="EJ57" i="7"/>
  <c r="BP57" i="7"/>
  <c r="CF57" i="7" s="1"/>
  <c r="Z57" i="7"/>
  <c r="EI57" i="7"/>
  <c r="BO57" i="7"/>
  <c r="BR57" i="7" s="1"/>
  <c r="X57" i="7"/>
  <c r="EH57" i="7"/>
  <c r="BN57" i="7"/>
  <c r="BQ57" i="7" s="1"/>
  <c r="U57" i="7"/>
  <c r="AO57" i="7" s="1"/>
  <c r="EN57" i="7"/>
  <c r="J57" i="7"/>
  <c r="M57" i="7" s="1"/>
  <c r="EM57" i="7"/>
  <c r="I57" i="7"/>
  <c r="L57" i="7" s="1"/>
  <c r="EL57" i="7"/>
  <c r="BF57" i="7"/>
  <c r="CL57" i="7" s="1"/>
  <c r="F57" i="7"/>
  <c r="EG57" i="7"/>
  <c r="BE57" i="7"/>
  <c r="EB57" i="7"/>
  <c r="DZ57" i="7"/>
  <c r="DX57" i="7"/>
  <c r="AE57" i="7"/>
  <c r="DW57" i="7"/>
  <c r="T57" i="7"/>
  <c r="AN57" i="7" s="1"/>
  <c r="P57" i="7"/>
  <c r="O57" i="7"/>
  <c r="BZ57" i="7"/>
  <c r="N57" i="7"/>
  <c r="Q57" i="7" s="1"/>
  <c r="BX57" i="7"/>
  <c r="CA57" i="7" s="1"/>
  <c r="BU57" i="7"/>
  <c r="K57" i="7"/>
  <c r="AJ57" i="7" s="1"/>
  <c r="ES57" i="7"/>
  <c r="ET80" i="7"/>
  <c r="ES38" i="7"/>
  <c r="DW38" i="7"/>
  <c r="BE38" i="7"/>
  <c r="BH38" i="7" s="1"/>
  <c r="EL38" i="7"/>
  <c r="BX38" i="7"/>
  <c r="CA38" i="7" s="1"/>
  <c r="AU38" i="7"/>
  <c r="N38" i="7"/>
  <c r="Q38" i="7" s="1"/>
  <c r="ER38" i="7"/>
  <c r="AY38" i="7"/>
  <c r="DZ38" i="7"/>
  <c r="BD38" i="7"/>
  <c r="BG38" i="7" s="1"/>
  <c r="DY38" i="7"/>
  <c r="P38" i="7"/>
  <c r="AZ38" i="7"/>
  <c r="E38" i="7"/>
  <c r="EN38" i="7"/>
  <c r="D38" i="7"/>
  <c r="G38" i="7" s="1"/>
  <c r="AV38" i="7"/>
  <c r="EC38" i="7"/>
  <c r="AV42" i="7"/>
  <c r="E46" i="7"/>
  <c r="H46" i="7" s="1"/>
  <c r="EI51" i="7"/>
  <c r="BO51" i="7"/>
  <c r="BR51" i="7" s="1"/>
  <c r="D51" i="7"/>
  <c r="G51" i="7" s="1"/>
  <c r="EB51" i="7"/>
  <c r="BF51" i="7"/>
  <c r="DZ51" i="7"/>
  <c r="BA51" i="7"/>
  <c r="S51" i="7"/>
  <c r="AM51" i="7" s="1"/>
  <c r="DX51" i="7"/>
  <c r="AY51" i="7"/>
  <c r="BB51" i="7" s="1"/>
  <c r="O51" i="7"/>
  <c r="R51" i="7" s="1"/>
  <c r="ER51" i="7"/>
  <c r="BZ51" i="7"/>
  <c r="AT51" i="7"/>
  <c r="AW51" i="7" s="1"/>
  <c r="I51" i="7"/>
  <c r="BY51" i="7"/>
  <c r="CB51" i="7" s="1"/>
  <c r="F51" i="7"/>
  <c r="H51" i="7" s="1"/>
  <c r="BU51" i="7"/>
  <c r="BX51" i="7"/>
  <c r="CA51" i="7" s="1"/>
  <c r="AE51" i="7"/>
  <c r="AJ51" i="7" s="1"/>
  <c r="BT51" i="7"/>
  <c r="BW51" i="7" s="1"/>
  <c r="AD51" i="7"/>
  <c r="AG51" i="7" s="1"/>
  <c r="EP51" i="7"/>
  <c r="K51" i="7"/>
  <c r="M51" i="7" s="1"/>
  <c r="EN51" i="7"/>
  <c r="J51" i="7"/>
  <c r="EM51" i="7"/>
  <c r="BE51" i="7"/>
  <c r="E51" i="7"/>
  <c r="DK51" i="7" s="1"/>
  <c r="EL51" i="7"/>
  <c r="BD51" i="7"/>
  <c r="EG51" i="7"/>
  <c r="AV51" i="7"/>
  <c r="EF51" i="7"/>
  <c r="AU51" i="7"/>
  <c r="EE51" i="7"/>
  <c r="ED51" i="7"/>
  <c r="AQ51" i="7"/>
  <c r="EC51" i="7"/>
  <c r="BS51" i="7"/>
  <c r="ET57" i="7"/>
  <c r="EQ96" i="7"/>
  <c r="EP96" i="7"/>
  <c r="EN96" i="7"/>
  <c r="EH96" i="7"/>
  <c r="EG96" i="7"/>
  <c r="EF96" i="7"/>
  <c r="EE96" i="7"/>
  <c r="ED96" i="7"/>
  <c r="EJ96" i="7"/>
  <c r="EI96" i="7"/>
  <c r="EC96" i="7"/>
  <c r="EO96" i="7"/>
  <c r="EM96" i="7"/>
  <c r="EL96" i="7"/>
  <c r="EK96" i="7"/>
  <c r="ET96" i="7"/>
  <c r="ES96" i="7"/>
  <c r="ER96" i="7"/>
  <c r="BA38" i="7"/>
  <c r="EJ42" i="7"/>
  <c r="BP42" i="7"/>
  <c r="EC42" i="7"/>
  <c r="BE42" i="7"/>
  <c r="Y42" i="7"/>
  <c r="AB42" i="7" s="1"/>
  <c r="EN42" i="7"/>
  <c r="BS42" i="7"/>
  <c r="EG42" i="7"/>
  <c r="BF42" i="7"/>
  <c r="T42" i="7"/>
  <c r="W42" i="7" s="1"/>
  <c r="EF42" i="7"/>
  <c r="BD42" i="7"/>
  <c r="S42" i="7"/>
  <c r="ED42" i="7"/>
  <c r="BA42" i="7"/>
  <c r="O42" i="7"/>
  <c r="R42" i="7" s="1"/>
  <c r="DX42" i="7"/>
  <c r="AU42" i="7"/>
  <c r="DW42" i="7"/>
  <c r="AT42" i="7"/>
  <c r="F42" i="7"/>
  <c r="AI42" i="7" s="1"/>
  <c r="EI42" i="7"/>
  <c r="F46" i="7"/>
  <c r="AI46" i="7" s="1"/>
  <c r="AK46" i="7" s="1"/>
  <c r="BT46" i="7"/>
  <c r="BW46" i="7" s="1"/>
  <c r="ES58" i="7"/>
  <c r="ER59" i="7"/>
  <c r="BY59" i="7"/>
  <c r="AC59" i="7"/>
  <c r="AF59" i="7" s="1"/>
  <c r="BU59" i="7"/>
  <c r="Y59" i="7"/>
  <c r="DK59" i="7" s="1"/>
  <c r="BT59" i="7"/>
  <c r="U59" i="7"/>
  <c r="AO59" i="7" s="1"/>
  <c r="EB59" i="7"/>
  <c r="EA59" i="7"/>
  <c r="AQ59" i="7"/>
  <c r="DZ59" i="7"/>
  <c r="DY59" i="7"/>
  <c r="BD59" i="7"/>
  <c r="BA59" i="7"/>
  <c r="ET59" i="7"/>
  <c r="AZ59" i="7"/>
  <c r="BC59" i="7" s="1"/>
  <c r="ES59" i="7"/>
  <c r="AY59" i="7"/>
  <c r="BB59" i="7" s="1"/>
  <c r="EL59" i="7"/>
  <c r="AV59" i="7"/>
  <c r="CH59" i="7" s="1"/>
  <c r="EK59" i="7"/>
  <c r="AT59" i="7"/>
  <c r="AW59" i="7" s="1"/>
  <c r="EH59" i="7"/>
  <c r="EG59" i="7"/>
  <c r="EF59" i="7"/>
  <c r="S59" i="7"/>
  <c r="AM59" i="7" s="1"/>
  <c r="ED59" i="7"/>
  <c r="ER58" i="7"/>
  <c r="BA58" i="7"/>
  <c r="J58" i="7"/>
  <c r="EN58" i="7"/>
  <c r="BX58" i="7"/>
  <c r="AU58" i="7"/>
  <c r="AX58" i="7" s="1"/>
  <c r="D58" i="7"/>
  <c r="BZ58" i="7"/>
  <c r="AQ58" i="7"/>
  <c r="BU58" i="7"/>
  <c r="AE58" i="7"/>
  <c r="AF58" i="7" s="1"/>
  <c r="EK58" i="7"/>
  <c r="BP58" i="7"/>
  <c r="CF58" i="7" s="1"/>
  <c r="Y58" i="7"/>
  <c r="AB58" i="7" s="1"/>
  <c r="EJ58" i="7"/>
  <c r="BO58" i="7"/>
  <c r="BR58" i="7" s="1"/>
  <c r="X58" i="7"/>
  <c r="EI58" i="7"/>
  <c r="BN58" i="7"/>
  <c r="U58" i="7"/>
  <c r="AO58" i="7" s="1"/>
  <c r="EH58" i="7"/>
  <c r="T58" i="7"/>
  <c r="AN58" i="7" s="1"/>
  <c r="EF58" i="7"/>
  <c r="AZ58" i="7"/>
  <c r="BC58" i="7" s="1"/>
  <c r="EE58" i="7"/>
  <c r="AY58" i="7"/>
  <c r="ED58" i="7"/>
  <c r="AV58" i="7"/>
  <c r="CH58" i="7" s="1"/>
  <c r="EC58" i="7"/>
  <c r="AT58" i="7"/>
  <c r="AW58" i="7" s="1"/>
  <c r="BF58" i="7"/>
  <c r="CL58" i="7" s="1"/>
  <c r="ET58" i="7"/>
  <c r="BE58" i="7"/>
  <c r="BH58" i="7" s="1"/>
  <c r="EB58" i="7"/>
  <c r="Z58" i="7"/>
  <c r="DL58" i="7" s="1"/>
  <c r="EA58" i="7"/>
  <c r="S58" i="7"/>
  <c r="AM58" i="7" s="1"/>
  <c r="DZ58" i="7"/>
  <c r="P58" i="7"/>
  <c r="R58" i="7" s="1"/>
  <c r="DY58" i="7"/>
  <c r="O58" i="7"/>
  <c r="DX58" i="7"/>
  <c r="N58" i="7"/>
  <c r="Q58" i="7" s="1"/>
  <c r="I58" i="7"/>
  <c r="BD55" i="7"/>
  <c r="BG55" i="7" s="1"/>
  <c r="BA63" i="7"/>
  <c r="EK75" i="7"/>
  <c r="EJ75" i="7"/>
  <c r="CX82" i="7"/>
  <c r="DU82" i="7"/>
  <c r="AO82" i="7"/>
  <c r="C40" i="25"/>
  <c r="X40" i="25" s="1"/>
  <c r="U40" i="25"/>
  <c r="V40" i="25" s="1"/>
  <c r="BE55" i="7"/>
  <c r="BH55" i="7" s="1"/>
  <c r="BJ63" i="7"/>
  <c r="BM63" i="7" s="1"/>
  <c r="DA97" i="7"/>
  <c r="BU98" i="7"/>
  <c r="EH106" i="7"/>
  <c r="EG106" i="7"/>
  <c r="EF106" i="7"/>
  <c r="ED106" i="7"/>
  <c r="ET106" i="7"/>
  <c r="ES106" i="7"/>
  <c r="EQ106" i="7"/>
  <c r="EP106" i="7"/>
  <c r="EO106" i="7"/>
  <c r="EN106" i="7"/>
  <c r="EM106" i="7"/>
  <c r="EJ106" i="7"/>
  <c r="EI106" i="7"/>
  <c r="EC106" i="7"/>
  <c r="ER106" i="7"/>
  <c r="EL106" i="7"/>
  <c r="EK106" i="7"/>
  <c r="EE106" i="7"/>
  <c r="EE44" i="7"/>
  <c r="BI44" i="7"/>
  <c r="BL44" i="7" s="1"/>
  <c r="U44" i="7"/>
  <c r="AO44" i="7" s="1"/>
  <c r="ED44" i="7"/>
  <c r="BF44" i="7"/>
  <c r="T44" i="7"/>
  <c r="EC44" i="7"/>
  <c r="BE44" i="7"/>
  <c r="BH44" i="7" s="1"/>
  <c r="S44" i="7"/>
  <c r="AM44" i="7" s="1"/>
  <c r="AV44" i="7"/>
  <c r="DW44" i="7"/>
  <c r="EI48" i="7"/>
  <c r="BT48" i="7"/>
  <c r="BW48" i="7" s="1"/>
  <c r="K48" i="7"/>
  <c r="EB48" i="7"/>
  <c r="BK48" i="7"/>
  <c r="AE48" i="7"/>
  <c r="AG48" i="7" s="1"/>
  <c r="DZ48" i="7"/>
  <c r="BF48" i="7"/>
  <c r="BH48" i="7" s="1"/>
  <c r="X48" i="7"/>
  <c r="AA48" i="7" s="1"/>
  <c r="DX48" i="7"/>
  <c r="BD48" i="7"/>
  <c r="BG48" i="7" s="1"/>
  <c r="T48" i="7"/>
  <c r="ER48" i="7"/>
  <c r="AV48" i="7"/>
  <c r="AU48" i="7"/>
  <c r="BY48" i="7"/>
  <c r="J48" i="7"/>
  <c r="M48" i="7" s="1"/>
  <c r="BX48" i="7"/>
  <c r="ET48" i="7"/>
  <c r="BU48" i="7"/>
  <c r="ED48" i="7"/>
  <c r="AU50" i="7"/>
  <c r="EC54" i="7"/>
  <c r="BF55" i="7"/>
  <c r="BK56" i="7"/>
  <c r="CJ56" i="7" s="1"/>
  <c r="ES63" i="7"/>
  <c r="DD82" i="7"/>
  <c r="F82" i="7"/>
  <c r="U162" i="7"/>
  <c r="F162" i="7"/>
  <c r="BE23" i="7"/>
  <c r="BH23" i="7" s="1"/>
  <c r="EA23" i="7"/>
  <c r="AC28" i="7"/>
  <c r="BP28" i="7"/>
  <c r="BQ28" i="7" s="1"/>
  <c r="EI28" i="7"/>
  <c r="Z30" i="7"/>
  <c r="ER30" i="7"/>
  <c r="D44" i="7"/>
  <c r="G44" i="7" s="1"/>
  <c r="DX44" i="7"/>
  <c r="AT48" i="7"/>
  <c r="EE48" i="7"/>
  <c r="EA50" i="7"/>
  <c r="BA50" i="7"/>
  <c r="S50" i="7"/>
  <c r="BY50" i="7"/>
  <c r="CB50" i="7" s="1"/>
  <c r="AQ50" i="7"/>
  <c r="J50" i="7"/>
  <c r="EH50" i="7"/>
  <c r="BJ50" i="7"/>
  <c r="BM50" i="7" s="1"/>
  <c r="EF50" i="7"/>
  <c r="BF50" i="7"/>
  <c r="BG50" i="7" s="1"/>
  <c r="T50" i="7"/>
  <c r="EB50" i="7"/>
  <c r="AY50" i="7"/>
  <c r="N50" i="7"/>
  <c r="DZ50" i="7"/>
  <c r="AV50" i="7"/>
  <c r="DX50" i="7"/>
  <c r="AT50" i="7"/>
  <c r="I50" i="7"/>
  <c r="EN50" i="7"/>
  <c r="BK50" i="7"/>
  <c r="K50" i="7"/>
  <c r="EM50" i="7"/>
  <c r="BI50" i="7"/>
  <c r="BL50" i="7" s="1"/>
  <c r="EL50" i="7"/>
  <c r="BE50" i="7"/>
  <c r="AZ50" i="7"/>
  <c r="BC50" i="7" s="1"/>
  <c r="EB56" i="7"/>
  <c r="BI56" i="7"/>
  <c r="X56" i="7"/>
  <c r="EA56" i="7"/>
  <c r="U56" i="7"/>
  <c r="AO56" i="7" s="1"/>
  <c r="ES56" i="7"/>
  <c r="DW56" i="7"/>
  <c r="BA56" i="7"/>
  <c r="O56" i="7"/>
  <c r="AY56" i="7"/>
  <c r="K56" i="7"/>
  <c r="AJ56" i="7" s="1"/>
  <c r="AQ56" i="7"/>
  <c r="ET56" i="7"/>
  <c r="BZ56" i="7"/>
  <c r="EN56" i="7"/>
  <c r="BU56" i="7"/>
  <c r="AD56" i="7"/>
  <c r="EM56" i="7"/>
  <c r="BT56" i="7"/>
  <c r="BW56" i="7" s="1"/>
  <c r="AC56" i="7"/>
  <c r="EL56" i="7"/>
  <c r="BS56" i="7"/>
  <c r="BV56" i="7" s="1"/>
  <c r="Z56" i="7"/>
  <c r="DL56" i="7" s="1"/>
  <c r="EK56" i="7"/>
  <c r="BP56" i="7"/>
  <c r="CF56" i="7" s="1"/>
  <c r="Y56" i="7"/>
  <c r="DK56" i="7" s="1"/>
  <c r="BX56" i="7"/>
  <c r="CA56" i="7" s="1"/>
  <c r="J56" i="7"/>
  <c r="M56" i="7" s="1"/>
  <c r="I56" i="7"/>
  <c r="BO56" i="7"/>
  <c r="BN56" i="7"/>
  <c r="F56" i="7"/>
  <c r="BY56" i="7"/>
  <c r="CB56" i="7" s="1"/>
  <c r="AZ60" i="7"/>
  <c r="EC64" i="7"/>
  <c r="AC64" i="7"/>
  <c r="DZ64" i="7"/>
  <c r="BI64" i="7"/>
  <c r="BL64" i="7" s="1"/>
  <c r="Z64" i="7"/>
  <c r="ES64" i="7"/>
  <c r="DW64" i="7"/>
  <c r="BF64" i="7"/>
  <c r="CL64" i="7" s="1"/>
  <c r="U64" i="7"/>
  <c r="AO64" i="7" s="1"/>
  <c r="AP64" i="7" s="1"/>
  <c r="AZ64" i="7"/>
  <c r="J64" i="7"/>
  <c r="AY64" i="7"/>
  <c r="I64" i="7"/>
  <c r="L64" i="7" s="1"/>
  <c r="ER64" i="7"/>
  <c r="BZ64" i="7"/>
  <c r="AV64" i="7"/>
  <c r="CH64" i="7" s="1"/>
  <c r="E64" i="7"/>
  <c r="BX64" i="7"/>
  <c r="AT64" i="7"/>
  <c r="AW64" i="7" s="1"/>
  <c r="EN64" i="7"/>
  <c r="BT64" i="7"/>
  <c r="BW64" i="7" s="1"/>
  <c r="AQ64" i="7"/>
  <c r="X64" i="7"/>
  <c r="T64" i="7"/>
  <c r="AN64" i="7" s="1"/>
  <c r="EM64" i="7"/>
  <c r="S64" i="7"/>
  <c r="AM64" i="7" s="1"/>
  <c r="EI64" i="7"/>
  <c r="BJ64" i="7"/>
  <c r="BM64" i="7" s="1"/>
  <c r="K64" i="7"/>
  <c r="EH64" i="7"/>
  <c r="F64" i="7"/>
  <c r="EG64" i="7"/>
  <c r="D64" i="7"/>
  <c r="EF64" i="7"/>
  <c r="BE64" i="7"/>
  <c r="EE64" i="7"/>
  <c r="AE64" i="7"/>
  <c r="AI64" i="7" s="1"/>
  <c r="ED64" i="7"/>
  <c r="AD64" i="7"/>
  <c r="AG64" i="7" s="1"/>
  <c r="EB64" i="7"/>
  <c r="EA64" i="7"/>
  <c r="DX64" i="7"/>
  <c r="EE78" i="7"/>
  <c r="BD50" i="7"/>
  <c r="ER50" i="7"/>
  <c r="BS67" i="7"/>
  <c r="BV67" i="7" s="1"/>
  <c r="EM55" i="7"/>
  <c r="EI55" i="7"/>
  <c r="BU55" i="7"/>
  <c r="AT55" i="7"/>
  <c r="AW55" i="7" s="1"/>
  <c r="D55" i="7"/>
  <c r="G55" i="7" s="1"/>
  <c r="ET55" i="7"/>
  <c r="AV55" i="7"/>
  <c r="CH55" i="7" s="1"/>
  <c r="ER55" i="7"/>
  <c r="BZ55" i="7"/>
  <c r="EL55" i="7"/>
  <c r="AD55" i="7"/>
  <c r="EK55" i="7"/>
  <c r="BP55" i="7"/>
  <c r="AC55" i="7"/>
  <c r="EJ55" i="7"/>
  <c r="BO55" i="7"/>
  <c r="Z55" i="7"/>
  <c r="EH55" i="7"/>
  <c r="BN55" i="7"/>
  <c r="Y55" i="7"/>
  <c r="DK55" i="7" s="1"/>
  <c r="AE55" i="7"/>
  <c r="AJ55" i="7" s="1"/>
  <c r="X55" i="7"/>
  <c r="DJ55" i="7" s="1"/>
  <c r="U55" i="7"/>
  <c r="AO55" i="7" s="1"/>
  <c r="BY55" i="7"/>
  <c r="CB55" i="7" s="1"/>
  <c r="T55" i="7"/>
  <c r="AN55" i="7" s="1"/>
  <c r="BI55" i="7"/>
  <c r="BL55" i="7" s="1"/>
  <c r="EC62" i="7"/>
  <c r="ER63" i="7"/>
  <c r="EL63" i="7"/>
  <c r="EC63" i="7"/>
  <c r="AD63" i="7"/>
  <c r="EB63" i="7"/>
  <c r="BK63" i="7"/>
  <c r="CJ63" i="7" s="1"/>
  <c r="AC63" i="7"/>
  <c r="DZ63" i="7"/>
  <c r="BI63" i="7"/>
  <c r="DX63" i="7"/>
  <c r="U63" i="7"/>
  <c r="AO63" i="7" s="1"/>
  <c r="ET63" i="7"/>
  <c r="BE63" i="7"/>
  <c r="S63" i="7"/>
  <c r="AM63" i="7" s="1"/>
  <c r="EF63" i="7"/>
  <c r="O63" i="7"/>
  <c r="R63" i="7" s="1"/>
  <c r="EE63" i="7"/>
  <c r="BF63" i="7"/>
  <c r="CL63" i="7" s="1"/>
  <c r="N63" i="7"/>
  <c r="Q63" i="7" s="1"/>
  <c r="ED63" i="7"/>
  <c r="BD63" i="7"/>
  <c r="AV63" i="7"/>
  <c r="CH63" i="7" s="1"/>
  <c r="F63" i="7"/>
  <c r="AU63" i="7"/>
  <c r="E63" i="7"/>
  <c r="AT63" i="7"/>
  <c r="D63" i="7"/>
  <c r="BZ63" i="7"/>
  <c r="DY63" i="7"/>
  <c r="DW63" i="7"/>
  <c r="AE63" i="7"/>
  <c r="BY63" i="7"/>
  <c r="CB63" i="7" s="1"/>
  <c r="Z63" i="7"/>
  <c r="P190" i="7"/>
  <c r="BI30" i="7"/>
  <c r="BL30" i="7" s="1"/>
  <c r="EA30" i="7"/>
  <c r="K44" i="7"/>
  <c r="AJ44" i="7" s="1"/>
  <c r="BD44" i="7"/>
  <c r="BG44" i="7" s="1"/>
  <c r="EH44" i="7"/>
  <c r="I48" i="7"/>
  <c r="L48" i="7" s="1"/>
  <c r="EK48" i="7"/>
  <c r="O50" i="7"/>
  <c r="R50" i="7" s="1"/>
  <c r="BP50" i="7"/>
  <c r="BR50" i="7" s="1"/>
  <c r="I55" i="7"/>
  <c r="BT55" i="7"/>
  <c r="P56" i="7"/>
  <c r="R56" i="7" s="1"/>
  <c r="DZ56" i="7"/>
  <c r="J63" i="7"/>
  <c r="M63" i="7" s="1"/>
  <c r="BS63" i="7"/>
  <c r="J55" i="7"/>
  <c r="BX55" i="7"/>
  <c r="CA55" i="7" s="1"/>
  <c r="EF61" i="7"/>
  <c r="K63" i="7"/>
  <c r="BT63" i="7"/>
  <c r="EN65" i="7"/>
  <c r="ET89" i="7"/>
  <c r="EN89" i="7"/>
  <c r="EK89" i="7"/>
  <c r="EH89" i="7"/>
  <c r="EG89" i="7"/>
  <c r="EF89" i="7"/>
  <c r="EE89" i="7"/>
  <c r="ED89" i="7"/>
  <c r="ES89" i="7"/>
  <c r="EM89" i="7"/>
  <c r="EL89" i="7"/>
  <c r="EC89" i="7"/>
  <c r="AD23" i="7"/>
  <c r="EH23" i="7"/>
  <c r="D30" i="7"/>
  <c r="BK30" i="7"/>
  <c r="EC30" i="7"/>
  <c r="O44" i="7"/>
  <c r="BK44" i="7"/>
  <c r="EK44" i="7"/>
  <c r="N48" i="7"/>
  <c r="BJ48" i="7"/>
  <c r="BM48" i="7" s="1"/>
  <c r="EM48" i="7"/>
  <c r="N55" i="7"/>
  <c r="T56" i="7"/>
  <c r="AN56" i="7" s="1"/>
  <c r="ET60" i="7"/>
  <c r="DX60" i="7"/>
  <c r="BE60" i="7"/>
  <c r="BH60" i="7" s="1"/>
  <c r="S60" i="7"/>
  <c r="AM60" i="7" s="1"/>
  <c r="ES60" i="7"/>
  <c r="DW60" i="7"/>
  <c r="BD60" i="7"/>
  <c r="BG60" i="7" s="1"/>
  <c r="P60" i="7"/>
  <c r="AV60" i="7"/>
  <c r="CH60" i="7" s="1"/>
  <c r="J60" i="7"/>
  <c r="EM60" i="7"/>
  <c r="BY60" i="7"/>
  <c r="AT60" i="7"/>
  <c r="F60" i="7"/>
  <c r="AI60" i="7" s="1"/>
  <c r="EB60" i="7"/>
  <c r="BA60" i="7"/>
  <c r="E60" i="7"/>
  <c r="DZ60" i="7"/>
  <c r="AY60" i="7"/>
  <c r="BB60" i="7" s="1"/>
  <c r="BZ60" i="7"/>
  <c r="ER60" i="7"/>
  <c r="BX60" i="7"/>
  <c r="BU60" i="7"/>
  <c r="BV60" i="7" s="1"/>
  <c r="AE60" i="7"/>
  <c r="Z60" i="7"/>
  <c r="Y60" i="7"/>
  <c r="BT60" i="7"/>
  <c r="X60" i="7"/>
  <c r="BS60" i="7"/>
  <c r="U60" i="7"/>
  <c r="AO60" i="7" s="1"/>
  <c r="P63" i="7"/>
  <c r="BU63" i="7"/>
  <c r="BV63" i="7" s="1"/>
  <c r="AE23" i="7"/>
  <c r="BN23" i="7"/>
  <c r="BQ23" i="7" s="1"/>
  <c r="K28" i="7"/>
  <c r="AT28" i="7"/>
  <c r="AW28" i="7" s="1"/>
  <c r="E30" i="7"/>
  <c r="BN30" i="7"/>
  <c r="P44" i="7"/>
  <c r="EL44" i="7"/>
  <c r="O48" i="7"/>
  <c r="R48" i="7" s="1"/>
  <c r="EN48" i="7"/>
  <c r="U50" i="7"/>
  <c r="AO50" i="7" s="1"/>
  <c r="BU50" i="7"/>
  <c r="O55" i="7"/>
  <c r="DW55" i="7"/>
  <c r="AE56" i="7"/>
  <c r="EE56" i="7"/>
  <c r="BX63" i="7"/>
  <c r="EC75" i="7"/>
  <c r="ES77" i="7"/>
  <c r="ER77" i="7"/>
  <c r="EL77" i="7"/>
  <c r="EK77" i="7"/>
  <c r="ET77" i="7"/>
  <c r="AQ77" i="7"/>
  <c r="EN77" i="7"/>
  <c r="EM77" i="7"/>
  <c r="EI77" i="7"/>
  <c r="AE77" i="7"/>
  <c r="AD77" i="7"/>
  <c r="AC77" i="7"/>
  <c r="U77" i="7"/>
  <c r="EJ77" i="7"/>
  <c r="EF77" i="7"/>
  <c r="EE77" i="7"/>
  <c r="ED77" i="7"/>
  <c r="EC77" i="7"/>
  <c r="U89" i="7"/>
  <c r="BU90" i="7"/>
  <c r="DD89" i="7"/>
  <c r="F89" i="7"/>
  <c r="ER102" i="7"/>
  <c r="EQ102" i="7"/>
  <c r="EP102" i="7"/>
  <c r="EN102" i="7"/>
  <c r="EK102" i="7"/>
  <c r="EJ102" i="7"/>
  <c r="EH102" i="7"/>
  <c r="EG102" i="7"/>
  <c r="EI102" i="7"/>
  <c r="EF102" i="7"/>
  <c r="EE102" i="7"/>
  <c r="ED102" i="7"/>
  <c r="EC102" i="7"/>
  <c r="ES102" i="7"/>
  <c r="EO102" i="7"/>
  <c r="EM102" i="7"/>
  <c r="EL102" i="7"/>
  <c r="ET102" i="7"/>
  <c r="C34" i="25"/>
  <c r="U34" i="25"/>
  <c r="M37" i="25"/>
  <c r="W37" i="25"/>
  <c r="U37" i="25"/>
  <c r="V37" i="25" s="1"/>
  <c r="EL95" i="7"/>
  <c r="EK95" i="7"/>
  <c r="EJ95" i="7"/>
  <c r="EE95" i="7"/>
  <c r="ED95" i="7"/>
  <c r="EO95" i="7"/>
  <c r="EN95" i="7"/>
  <c r="EM95" i="7"/>
  <c r="EI95" i="7"/>
  <c r="EH95" i="7"/>
  <c r="EC95" i="7"/>
  <c r="ET95" i="7"/>
  <c r="EO111" i="7"/>
  <c r="M16" i="25"/>
  <c r="W16" i="25"/>
  <c r="M28" i="25"/>
  <c r="W28" i="25"/>
  <c r="X28" i="25" s="1"/>
  <c r="V34" i="25"/>
  <c r="J43" i="25"/>
  <c r="Q43" i="25"/>
  <c r="W43" i="25"/>
  <c r="X43" i="25" s="1"/>
  <c r="ED67" i="7"/>
  <c r="EL71" i="7"/>
  <c r="EK71" i="7"/>
  <c r="EH71" i="7"/>
  <c r="AC71" i="7"/>
  <c r="EE71" i="7"/>
  <c r="J71" i="7"/>
  <c r="M71" i="7" s="1"/>
  <c r="ED71" i="7"/>
  <c r="I71" i="7"/>
  <c r="CP71" i="7" s="1"/>
  <c r="EC71" i="7"/>
  <c r="DY71" i="7"/>
  <c r="BA71" i="7"/>
  <c r="ET71" i="7"/>
  <c r="AQ71" i="7"/>
  <c r="F149" i="7"/>
  <c r="U149" i="7"/>
  <c r="W46" i="25"/>
  <c r="M368" i="25"/>
  <c r="W368" i="25"/>
  <c r="X368" i="25" s="1"/>
  <c r="EG67" i="7"/>
  <c r="Z67" i="7"/>
  <c r="EF67" i="7"/>
  <c r="Y67" i="7"/>
  <c r="EC67" i="7"/>
  <c r="BI67" i="7"/>
  <c r="T67" i="7"/>
  <c r="AN67" i="7" s="1"/>
  <c r="EB67" i="7"/>
  <c r="BE67" i="7"/>
  <c r="BH67" i="7" s="1"/>
  <c r="S67" i="7"/>
  <c r="DZ67" i="7"/>
  <c r="BD67" i="7"/>
  <c r="BG67" i="7" s="1"/>
  <c r="DW67" i="7"/>
  <c r="P67" i="7"/>
  <c r="EJ67" i="7"/>
  <c r="AZ67" i="7"/>
  <c r="BC67" i="7" s="1"/>
  <c r="EI67" i="7"/>
  <c r="AY67" i="7"/>
  <c r="BB67" i="7" s="1"/>
  <c r="F67" i="7"/>
  <c r="EH67" i="7"/>
  <c r="D67" i="7"/>
  <c r="AT67" i="7"/>
  <c r="AW67" i="7" s="1"/>
  <c r="AQ67" i="7"/>
  <c r="BT67" i="7"/>
  <c r="BW67" i="7" s="1"/>
  <c r="ER71" i="7"/>
  <c r="ED109" i="7"/>
  <c r="EC109" i="7"/>
  <c r="ET109" i="7"/>
  <c r="ES109" i="7"/>
  <c r="ER109" i="7"/>
  <c r="EP109" i="7"/>
  <c r="EN109" i="7"/>
  <c r="EM109" i="7"/>
  <c r="EL109" i="7"/>
  <c r="EJ109" i="7"/>
  <c r="EI109" i="7"/>
  <c r="EQ109" i="7"/>
  <c r="EO109" i="7"/>
  <c r="EK109" i="7"/>
  <c r="EH109" i="7"/>
  <c r="EG109" i="7"/>
  <c r="EF109" i="7"/>
  <c r="EE109" i="7"/>
  <c r="ER126" i="7"/>
  <c r="W40" i="25"/>
  <c r="U71" i="7"/>
  <c r="CX71" i="7" s="1"/>
  <c r="EM75" i="7"/>
  <c r="EL75" i="7"/>
  <c r="BA75" i="7"/>
  <c r="EI75" i="7"/>
  <c r="EF75" i="7"/>
  <c r="EE75" i="7"/>
  <c r="AE75" i="7"/>
  <c r="AG75" i="7" s="1"/>
  <c r="AD87" i="7" s="1"/>
  <c r="ET75" i="7"/>
  <c r="ES75" i="7"/>
  <c r="ER75" i="7"/>
  <c r="AQ75" i="7"/>
  <c r="EN75" i="7"/>
  <c r="AD75" i="7"/>
  <c r="AC75" i="7"/>
  <c r="U75" i="7"/>
  <c r="F93" i="7"/>
  <c r="DD93" i="7"/>
  <c r="U93" i="7"/>
  <c r="EE99" i="7"/>
  <c r="ED99" i="7"/>
  <c r="EC99" i="7"/>
  <c r="ET99" i="7"/>
  <c r="ES99" i="7"/>
  <c r="EQ99" i="7"/>
  <c r="EP99" i="7"/>
  <c r="EO99" i="7"/>
  <c r="EN99" i="7"/>
  <c r="EM99" i="7"/>
  <c r="EL99" i="7"/>
  <c r="EK99" i="7"/>
  <c r="EH99" i="7"/>
  <c r="EG99" i="7"/>
  <c r="ER99" i="7"/>
  <c r="EI99" i="7"/>
  <c r="EF99" i="7"/>
  <c r="EJ99" i="7"/>
  <c r="AZ54" i="7"/>
  <c r="BY67" i="7"/>
  <c r="AE71" i="7"/>
  <c r="BU72" i="7" s="1"/>
  <c r="CX97" i="7"/>
  <c r="DU97" i="7"/>
  <c r="AO97" i="7"/>
  <c r="EN49" i="7"/>
  <c r="BY49" i="7"/>
  <c r="CB49" i="7" s="1"/>
  <c r="AT49" i="7"/>
  <c r="AW49" i="7" s="1"/>
  <c r="N49" i="7"/>
  <c r="Q49" i="7" s="1"/>
  <c r="EG49" i="7"/>
  <c r="BO49" i="7"/>
  <c r="E49" i="7"/>
  <c r="DK49" i="7" s="1"/>
  <c r="F49" i="7"/>
  <c r="AI49" i="7" s="1"/>
  <c r="EL49" i="7"/>
  <c r="BT49" i="7"/>
  <c r="BW49" i="7" s="1"/>
  <c r="EH49" i="7"/>
  <c r="Z49" i="7"/>
  <c r="EF49" i="7"/>
  <c r="Y49" i="7"/>
  <c r="ED49" i="7"/>
  <c r="BJ49" i="7"/>
  <c r="BM49" i="7" s="1"/>
  <c r="AQ49" i="7"/>
  <c r="DX49" i="7"/>
  <c r="EF54" i="7"/>
  <c r="BS54" i="7"/>
  <c r="E54" i="7"/>
  <c r="H54" i="7" s="1"/>
  <c r="DY54" i="7"/>
  <c r="BJ54" i="7"/>
  <c r="BM54" i="7" s="1"/>
  <c r="X54" i="7"/>
  <c r="DJ54" i="7" s="1"/>
  <c r="DW54" i="7"/>
  <c r="BE54" i="7"/>
  <c r="N54" i="7"/>
  <c r="ES54" i="7"/>
  <c r="BA54" i="7"/>
  <c r="AU54" i="7"/>
  <c r="EN54" i="7"/>
  <c r="BZ54" i="7"/>
  <c r="AT54" i="7"/>
  <c r="EM54" i="7"/>
  <c r="BY54" i="7"/>
  <c r="F54" i="7"/>
  <c r="EL54" i="7"/>
  <c r="BX54" i="7"/>
  <c r="AQ54" i="7"/>
  <c r="D54" i="7"/>
  <c r="G54" i="7" s="1"/>
  <c r="BD54" i="7"/>
  <c r="ED54" i="7"/>
  <c r="BZ67" i="7"/>
  <c r="EI70" i="7"/>
  <c r="EH70" i="7"/>
  <c r="AE70" i="7"/>
  <c r="EE70" i="7"/>
  <c r="U70" i="7"/>
  <c r="AO70" i="7" s="1"/>
  <c r="EB70" i="7"/>
  <c r="I70" i="7"/>
  <c r="ER70" i="7"/>
  <c r="BA70" i="7"/>
  <c r="EO70" i="7"/>
  <c r="AQ70" i="7"/>
  <c r="EN70" i="7"/>
  <c r="EM70" i="7"/>
  <c r="AD70" i="7"/>
  <c r="EK70" i="7"/>
  <c r="K70" i="7"/>
  <c r="EJ70" i="7"/>
  <c r="EG70" i="7"/>
  <c r="EF70" i="7"/>
  <c r="ED70" i="7"/>
  <c r="DZ70" i="7"/>
  <c r="DY70" i="7"/>
  <c r="EV70" i="7" s="1"/>
  <c r="DX70" i="7"/>
  <c r="DW70" i="7"/>
  <c r="DY49" i="7"/>
  <c r="BF54" i="7"/>
  <c r="BH54" i="7" s="1"/>
  <c r="EE54" i="7"/>
  <c r="N67" i="7"/>
  <c r="Q67" i="7" s="1"/>
  <c r="EF95" i="7"/>
  <c r="BZ116" i="7"/>
  <c r="BU117" i="7"/>
  <c r="DL116" i="7"/>
  <c r="DA116" i="7"/>
  <c r="M129" i="25"/>
  <c r="W129" i="25"/>
  <c r="O211" i="25"/>
  <c r="I211" i="25"/>
  <c r="R211" i="25" s="1"/>
  <c r="O67" i="7"/>
  <c r="R67" i="7" s="1"/>
  <c r="EK69" i="7"/>
  <c r="J70" i="7"/>
  <c r="EG95" i="7"/>
  <c r="BU104" i="7"/>
  <c r="DA103" i="7"/>
  <c r="M126" i="25"/>
  <c r="W126" i="25"/>
  <c r="Q559" i="25"/>
  <c r="J559" i="25"/>
  <c r="M858" i="25"/>
  <c r="U858" i="25"/>
  <c r="EQ79" i="7"/>
  <c r="EL108" i="7"/>
  <c r="EK108" i="7"/>
  <c r="ET108" i="7"/>
  <c r="ES108" i="7"/>
  <c r="ER108" i="7"/>
  <c r="EP108" i="7"/>
  <c r="EO108" i="7"/>
  <c r="EI108" i="7"/>
  <c r="EH108" i="7"/>
  <c r="EG108" i="7"/>
  <c r="EF108" i="7"/>
  <c r="EE108" i="7"/>
  <c r="EJ108" i="7"/>
  <c r="ED108" i="7"/>
  <c r="EC108" i="7"/>
  <c r="EQ115" i="7"/>
  <c r="I283" i="25"/>
  <c r="O283" i="25"/>
  <c r="C445" i="25"/>
  <c r="P445" i="25"/>
  <c r="ET46" i="7"/>
  <c r="DX46" i="7"/>
  <c r="BE46" i="7"/>
  <c r="BH46" i="7" s="1"/>
  <c r="EM46" i="7"/>
  <c r="AV46" i="7"/>
  <c r="K46" i="7"/>
  <c r="AJ46" i="7" s="1"/>
  <c r="BS46" i="7"/>
  <c r="BV46" i="7" s="1"/>
  <c r="EK46" i="7"/>
  <c r="AQ61" i="7"/>
  <c r="ES62" i="7"/>
  <c r="DW62" i="7"/>
  <c r="AV62" i="7"/>
  <c r="CH62" i="7" s="1"/>
  <c r="N62" i="7"/>
  <c r="ER62" i="7"/>
  <c r="AU62" i="7"/>
  <c r="EN62" i="7"/>
  <c r="BX62" i="7"/>
  <c r="CA62" i="7" s="1"/>
  <c r="EL62" i="7"/>
  <c r="BT62" i="7"/>
  <c r="BW62" i="7" s="1"/>
  <c r="F62" i="7"/>
  <c r="EE69" i="7"/>
  <c r="EN72" i="7"/>
  <c r="EK72" i="7"/>
  <c r="BA72" i="7"/>
  <c r="EH72" i="7"/>
  <c r="EG72" i="7"/>
  <c r="AE72" i="7"/>
  <c r="ES72" i="7"/>
  <c r="ER72" i="7"/>
  <c r="AQ72" i="7"/>
  <c r="EM72" i="7"/>
  <c r="EL72" i="7"/>
  <c r="AD72" i="7"/>
  <c r="DC72" i="7" s="1"/>
  <c r="EI72" i="7"/>
  <c r="U72" i="7"/>
  <c r="CX72" i="7" s="1"/>
  <c r="EN73" i="7"/>
  <c r="EM73" i="7"/>
  <c r="EJ73" i="7"/>
  <c r="BA73" i="7"/>
  <c r="EG73" i="7"/>
  <c r="AQ73" i="7"/>
  <c r="EF73" i="7"/>
  <c r="ES73" i="7"/>
  <c r="AI157" i="7"/>
  <c r="W234" i="25"/>
  <c r="X234" i="25" s="1"/>
  <c r="I234" i="25"/>
  <c r="EC73" i="7"/>
  <c r="EP84" i="7"/>
  <c r="EL84" i="7"/>
  <c r="ET84" i="7"/>
  <c r="ES84" i="7"/>
  <c r="EO84" i="7"/>
  <c r="EN84" i="7"/>
  <c r="EK84" i="7"/>
  <c r="EI84" i="7"/>
  <c r="EH84" i="7"/>
  <c r="ES110" i="7"/>
  <c r="ER110" i="7"/>
  <c r="EN110" i="7"/>
  <c r="EM110" i="7"/>
  <c r="EL110" i="7"/>
  <c r="EJ110" i="7"/>
  <c r="EH110" i="7"/>
  <c r="EG110" i="7"/>
  <c r="EF110" i="7"/>
  <c r="ED110" i="7"/>
  <c r="EC110" i="7"/>
  <c r="EP110" i="7"/>
  <c r="EO110" i="7"/>
  <c r="EI110" i="7"/>
  <c r="EE110" i="7"/>
  <c r="O225" i="25"/>
  <c r="W225" i="25"/>
  <c r="C283" i="25"/>
  <c r="M283" i="25"/>
  <c r="BF40" i="7"/>
  <c r="EB40" i="7"/>
  <c r="Y44" i="7"/>
  <c r="D46" i="7"/>
  <c r="AQ46" i="7"/>
  <c r="BU46" i="7"/>
  <c r="EN46" i="7"/>
  <c r="Y53" i="7"/>
  <c r="Z59" i="7"/>
  <c r="DL59" i="7" s="1"/>
  <c r="BX59" i="7"/>
  <c r="EJ61" i="7"/>
  <c r="BS61" i="7"/>
  <c r="EI61" i="7"/>
  <c r="AE61" i="7"/>
  <c r="AH61" i="7" s="1"/>
  <c r="EE61" i="7"/>
  <c r="Y61" i="7"/>
  <c r="DK61" i="7" s="1"/>
  <c r="EC61" i="7"/>
  <c r="BJ61" i="7"/>
  <c r="BM61" i="7" s="1"/>
  <c r="U61" i="7"/>
  <c r="AO61" i="7" s="1"/>
  <c r="AT61" i="7"/>
  <c r="AW61" i="7" s="1"/>
  <c r="DW61" i="7"/>
  <c r="D62" i="7"/>
  <c r="AQ62" i="7"/>
  <c r="DX62" i="7"/>
  <c r="AC72" i="7"/>
  <c r="U73" i="7"/>
  <c r="CX73" i="7" s="1"/>
  <c r="ED73" i="7"/>
  <c r="EG93" i="7"/>
  <c r="EF93" i="7"/>
  <c r="EE93" i="7"/>
  <c r="ET93" i="7"/>
  <c r="ES93" i="7"/>
  <c r="ER93" i="7"/>
  <c r="EQ93" i="7"/>
  <c r="EP93" i="7"/>
  <c r="EM93" i="7"/>
  <c r="EL93" i="7"/>
  <c r="EJ93" i="7"/>
  <c r="EI93" i="7"/>
  <c r="EO93" i="7"/>
  <c r="EN93" i="7"/>
  <c r="EK93" i="7"/>
  <c r="EH93" i="7"/>
  <c r="ED93" i="7"/>
  <c r="EO98" i="7"/>
  <c r="EN98" i="7"/>
  <c r="EM98" i="7"/>
  <c r="EK98" i="7"/>
  <c r="EH98" i="7"/>
  <c r="EG98" i="7"/>
  <c r="EE98" i="7"/>
  <c r="ES98" i="7"/>
  <c r="ER98" i="7"/>
  <c r="EQ98" i="7"/>
  <c r="EP98" i="7"/>
  <c r="EL98" i="7"/>
  <c r="EF98" i="7"/>
  <c r="ED98" i="7"/>
  <c r="EC98" i="7"/>
  <c r="K108" i="7"/>
  <c r="U258" i="25"/>
  <c r="AU61" i="7"/>
  <c r="AX61" i="7" s="1"/>
  <c r="DX61" i="7"/>
  <c r="DX73" i="7" s="1"/>
  <c r="EA73" i="7" s="1"/>
  <c r="E62" i="7"/>
  <c r="DY62" i="7"/>
  <c r="EH69" i="7"/>
  <c r="BA69" i="7"/>
  <c r="EG69" i="7"/>
  <c r="ED69" i="7"/>
  <c r="EA69" i="7"/>
  <c r="AD69" i="7"/>
  <c r="EI69" i="7"/>
  <c r="EF69" i="7"/>
  <c r="AE69" i="7"/>
  <c r="EC69" i="7"/>
  <c r="U69" i="7"/>
  <c r="EB69" i="7"/>
  <c r="K69" i="7"/>
  <c r="DZ69" i="7"/>
  <c r="J69" i="7"/>
  <c r="DX69" i="7"/>
  <c r="EL69" i="7"/>
  <c r="AC73" i="7"/>
  <c r="AF73" i="7" s="1"/>
  <c r="EE73" i="7"/>
  <c r="EM90" i="7"/>
  <c r="EJ119" i="7"/>
  <c r="W147" i="25"/>
  <c r="U196" i="25"/>
  <c r="V196" i="25" s="1"/>
  <c r="C196" i="25"/>
  <c r="M199" i="25"/>
  <c r="W199" i="25"/>
  <c r="EI103" i="7"/>
  <c r="EH103" i="7"/>
  <c r="EG103" i="7"/>
  <c r="EE103" i="7"/>
  <c r="ET103" i="7"/>
  <c r="EL103" i="7"/>
  <c r="EK103" i="7"/>
  <c r="EJ103" i="7"/>
  <c r="EF103" i="7"/>
  <c r="ED103" i="7"/>
  <c r="ES103" i="7"/>
  <c r="ER103" i="7"/>
  <c r="EQ103" i="7"/>
  <c r="EO103" i="7"/>
  <c r="EN103" i="7"/>
  <c r="EM103" i="7"/>
  <c r="W74" i="25"/>
  <c r="Q74" i="25"/>
  <c r="R74" i="25" s="1"/>
  <c r="O91" i="25"/>
  <c r="I91" i="25"/>
  <c r="V114" i="25"/>
  <c r="L114" i="25"/>
  <c r="C135" i="25"/>
  <c r="O135" i="25"/>
  <c r="Q211" i="25"/>
  <c r="W255" i="25"/>
  <c r="X255" i="25" s="1"/>
  <c r="U255" i="25"/>
  <c r="V255" i="25" s="1"/>
  <c r="BA61" i="7"/>
  <c r="EB61" i="7"/>
  <c r="K62" i="7"/>
  <c r="BA62" i="7"/>
  <c r="EP69" i="7"/>
  <c r="EC78" i="7"/>
  <c r="EC79" i="7"/>
  <c r="C72" i="25"/>
  <c r="J88" i="25"/>
  <c r="L135" i="25"/>
  <c r="W253" i="25"/>
  <c r="M253" i="25"/>
  <c r="U253" i="25"/>
  <c r="V253" i="25" s="1"/>
  <c r="ED78" i="7"/>
  <c r="ED79" i="7"/>
  <c r="EG116" i="7"/>
  <c r="EE116" i="7"/>
  <c r="EC116" i="7"/>
  <c r="EQ116" i="7"/>
  <c r="EP116" i="7"/>
  <c r="ET116" i="7"/>
  <c r="EO116" i="7"/>
  <c r="EN116" i="7"/>
  <c r="EL116" i="7"/>
  <c r="EK116" i="7"/>
  <c r="EJ116" i="7"/>
  <c r="O88" i="25"/>
  <c r="P88" i="25" s="1"/>
  <c r="AE40" i="7"/>
  <c r="AH40" i="7" s="1"/>
  <c r="BP40" i="7"/>
  <c r="EA44" i="7"/>
  <c r="BP44" i="7"/>
  <c r="EI44" i="7"/>
  <c r="O46" i="7"/>
  <c r="AZ46" i="7"/>
  <c r="DW46" i="7"/>
  <c r="EB53" i="7"/>
  <c r="BP53" i="7"/>
  <c r="CF53" i="7" s="1"/>
  <c r="AD53" i="7"/>
  <c r="BF53" i="7"/>
  <c r="U53" i="7"/>
  <c r="AO53" i="7" s="1"/>
  <c r="BX53" i="7"/>
  <c r="CA53" i="7" s="1"/>
  <c r="EI53" i="7"/>
  <c r="EN55" i="7"/>
  <c r="EJ59" i="7"/>
  <c r="BS59" i="7"/>
  <c r="BV59" i="7" s="1"/>
  <c r="AE59" i="7"/>
  <c r="EI59" i="7"/>
  <c r="AD59" i="7"/>
  <c r="AG59" i="7" s="1"/>
  <c r="EE59" i="7"/>
  <c r="BJ59" i="7"/>
  <c r="X59" i="7"/>
  <c r="DJ59" i="7" s="1"/>
  <c r="EC59" i="7"/>
  <c r="BF59" i="7"/>
  <c r="CL59" i="7" s="1"/>
  <c r="T59" i="7"/>
  <c r="AN59" i="7" s="1"/>
  <c r="AU59" i="7"/>
  <c r="DX59" i="7"/>
  <c r="J61" i="7"/>
  <c r="BE61" i="7"/>
  <c r="BH61" i="7" s="1"/>
  <c r="P62" i="7"/>
  <c r="BE62" i="7"/>
  <c r="EE62" i="7"/>
  <c r="ER69" i="7"/>
  <c r="U78" i="7"/>
  <c r="EF79" i="7"/>
  <c r="DU83" i="7"/>
  <c r="CX83" i="7"/>
  <c r="AO83" i="7"/>
  <c r="AO116" i="7"/>
  <c r="U163" i="7"/>
  <c r="F163" i="7"/>
  <c r="Q27" i="25"/>
  <c r="L27" i="25"/>
  <c r="W27" i="25"/>
  <c r="C27" i="25"/>
  <c r="X27" i="25" s="1"/>
  <c r="T74" i="25"/>
  <c r="M103" i="25"/>
  <c r="L103" i="25"/>
  <c r="W206" i="25"/>
  <c r="R223" i="25"/>
  <c r="I278" i="25"/>
  <c r="R278" i="25" s="1"/>
  <c r="O278" i="25"/>
  <c r="M286" i="25"/>
  <c r="W286" i="25"/>
  <c r="X286" i="25" s="1"/>
  <c r="EE88" i="7"/>
  <c r="ED88" i="7"/>
  <c r="EC88" i="7"/>
  <c r="ET88" i="7"/>
  <c r="ES88" i="7"/>
  <c r="EG88" i="7"/>
  <c r="EF88" i="7"/>
  <c r="ER88" i="7"/>
  <c r="DU108" i="7"/>
  <c r="AO108" i="7"/>
  <c r="CX108" i="7"/>
  <c r="BU120" i="7"/>
  <c r="DA119" i="7"/>
  <c r="DL119" i="7"/>
  <c r="F176" i="7"/>
  <c r="U176" i="7"/>
  <c r="P176" i="7" s="1"/>
  <c r="Q95" i="25"/>
  <c r="U103" i="25"/>
  <c r="V103" i="25" s="1"/>
  <c r="O580" i="25"/>
  <c r="P580" i="25" s="1"/>
  <c r="I580" i="25"/>
  <c r="S586" i="25"/>
  <c r="L586" i="25"/>
  <c r="EL87" i="7"/>
  <c r="P96" i="7"/>
  <c r="CU96" i="7" s="1"/>
  <c r="ED101" i="7"/>
  <c r="EC101" i="7"/>
  <c r="ES101" i="7"/>
  <c r="ER101" i="7"/>
  <c r="EP101" i="7"/>
  <c r="EO101" i="7"/>
  <c r="EJ101" i="7"/>
  <c r="EI101" i="7"/>
  <c r="EH101" i="7"/>
  <c r="EG101" i="7"/>
  <c r="EF101" i="7"/>
  <c r="DL114" i="7"/>
  <c r="I248" i="25"/>
  <c r="O258" i="25"/>
  <c r="P258" i="25" s="1"/>
  <c r="M267" i="25"/>
  <c r="W267" i="25"/>
  <c r="X267" i="25" s="1"/>
  <c r="U267" i="25"/>
  <c r="V267" i="25" s="1"/>
  <c r="J492" i="25"/>
  <c r="W492" i="25"/>
  <c r="AQ55" i="7"/>
  <c r="BS55" i="7"/>
  <c r="BV55" i="7" s="1"/>
  <c r="EG55" i="7"/>
  <c r="BT58" i="7"/>
  <c r="BW58" i="7" s="1"/>
  <c r="EL58" i="7"/>
  <c r="EK65" i="7"/>
  <c r="EI79" i="7"/>
  <c r="ER80" i="7"/>
  <c r="ED87" i="7"/>
  <c r="EH87" i="7"/>
  <c r="EG87" i="7"/>
  <c r="EF87" i="7"/>
  <c r="EC87" i="7"/>
  <c r="EH107" i="7"/>
  <c r="EG107" i="7"/>
  <c r="ER107" i="7"/>
  <c r="EQ107" i="7"/>
  <c r="EP107" i="7"/>
  <c r="EN107" i="7"/>
  <c r="EL107" i="7"/>
  <c r="EK107" i="7"/>
  <c r="EJ107" i="7"/>
  <c r="EF107" i="7"/>
  <c r="EE107" i="7"/>
  <c r="EO107" i="7"/>
  <c r="EM107" i="7"/>
  <c r="EI107" i="7"/>
  <c r="ED107" i="7"/>
  <c r="EC107" i="7"/>
  <c r="ES122" i="7"/>
  <c r="ER125" i="7"/>
  <c r="EQ125" i="7"/>
  <c r="EP125" i="7"/>
  <c r="EK125" i="7"/>
  <c r="EG125" i="7"/>
  <c r="ET125" i="7"/>
  <c r="EO125" i="7"/>
  <c r="EN125" i="7"/>
  <c r="EL125" i="7"/>
  <c r="EJ125" i="7"/>
  <c r="EI125" i="7"/>
  <c r="EH125" i="7"/>
  <c r="EF125" i="7"/>
  <c r="EC125" i="7"/>
  <c r="EO130" i="7"/>
  <c r="EN130" i="7"/>
  <c r="EM130" i="7"/>
  <c r="EI130" i="7"/>
  <c r="EH130" i="7"/>
  <c r="ED130" i="7"/>
  <c r="EF130" i="7"/>
  <c r="EE130" i="7"/>
  <c r="EC130" i="7"/>
  <c r="EP130" i="7"/>
  <c r="EL130" i="7"/>
  <c r="EK130" i="7"/>
  <c r="EJ130" i="7"/>
  <c r="EG130" i="7"/>
  <c r="M221" i="25"/>
  <c r="W221" i="25"/>
  <c r="I275" i="25"/>
  <c r="I521" i="25"/>
  <c r="R521" i="25" s="1"/>
  <c r="O521" i="25"/>
  <c r="P521" i="25" s="1"/>
  <c r="EH122" i="7"/>
  <c r="EG122" i="7"/>
  <c r="EF122" i="7"/>
  <c r="EE122" i="7"/>
  <c r="EC122" i="7"/>
  <c r="EM122" i="7"/>
  <c r="EK122" i="7"/>
  <c r="EJ122" i="7"/>
  <c r="EI122" i="7"/>
  <c r="ED122" i="7"/>
  <c r="L230" i="25"/>
  <c r="W230" i="25"/>
  <c r="X230" i="25" s="1"/>
  <c r="Q518" i="25"/>
  <c r="J518" i="25"/>
  <c r="AC65" i="7"/>
  <c r="AF65" i="7" s="1"/>
  <c r="BT65" i="7"/>
  <c r="EL74" i="7"/>
  <c r="EK74" i="7"/>
  <c r="EH74" i="7"/>
  <c r="EE74" i="7"/>
  <c r="ED74" i="7"/>
  <c r="DY74" i="7"/>
  <c r="EB74" i="7" s="1"/>
  <c r="EL80" i="7"/>
  <c r="EH86" i="7"/>
  <c r="K130" i="7"/>
  <c r="CR130" i="7" s="1"/>
  <c r="CO130" i="7"/>
  <c r="AI130" i="7"/>
  <c r="U14" i="25"/>
  <c r="V14" i="25" s="1"/>
  <c r="M14" i="25"/>
  <c r="I73" i="25"/>
  <c r="U73" i="25"/>
  <c r="V73" i="25" s="1"/>
  <c r="O73" i="25"/>
  <c r="P73" i="25" s="1"/>
  <c r="L73" i="25"/>
  <c r="C73" i="25"/>
  <c r="X73" i="25" s="1"/>
  <c r="U174" i="25"/>
  <c r="V174" i="25" s="1"/>
  <c r="O248" i="25"/>
  <c r="P248" i="25" s="1"/>
  <c r="W256" i="25"/>
  <c r="M256" i="25"/>
  <c r="I306" i="25"/>
  <c r="O306" i="25"/>
  <c r="P306" i="25" s="1"/>
  <c r="W306" i="25"/>
  <c r="X306" i="25" s="1"/>
  <c r="M481" i="25"/>
  <c r="W481" i="25"/>
  <c r="C490" i="25"/>
  <c r="U490" i="25"/>
  <c r="V490" i="25" s="1"/>
  <c r="O569" i="25"/>
  <c r="P569" i="25" s="1"/>
  <c r="I569" i="25"/>
  <c r="R569" i="25" s="1"/>
  <c r="EF80" i="7"/>
  <c r="EC80" i="7"/>
  <c r="EJ86" i="7"/>
  <c r="EI86" i="7"/>
  <c r="EG86" i="7"/>
  <c r="ED86" i="7"/>
  <c r="EC86" i="7"/>
  <c r="EP100" i="7"/>
  <c r="EO100" i="7"/>
  <c r="EN100" i="7"/>
  <c r="EL100" i="7"/>
  <c r="EI100" i="7"/>
  <c r="EH100" i="7"/>
  <c r="EF100" i="7"/>
  <c r="EE100" i="7"/>
  <c r="EQ100" i="7"/>
  <c r="EM100" i="7"/>
  <c r="EK100" i="7"/>
  <c r="EJ100" i="7"/>
  <c r="EG100" i="7"/>
  <c r="DA101" i="7"/>
  <c r="BU102" i="7"/>
  <c r="BU108" i="7"/>
  <c r="DA107" i="7"/>
  <c r="EL132" i="7"/>
  <c r="C174" i="25"/>
  <c r="W215" i="25"/>
  <c r="U74" i="7"/>
  <c r="CX74" i="7" s="1"/>
  <c r="EC74" i="7"/>
  <c r="EN83" i="7"/>
  <c r="DU114" i="7"/>
  <c r="EL124" i="7"/>
  <c r="X3" i="25"/>
  <c r="C6" i="25"/>
  <c r="U6" i="25"/>
  <c r="U20" i="25"/>
  <c r="V20" i="25" s="1"/>
  <c r="M174" i="25"/>
  <c r="W174" i="25"/>
  <c r="X174" i="25" s="1"/>
  <c r="M177" i="25"/>
  <c r="W177" i="25"/>
  <c r="BU96" i="7"/>
  <c r="DA95" i="7"/>
  <c r="EP104" i="7"/>
  <c r="DU121" i="7"/>
  <c r="CX121" i="7"/>
  <c r="EN124" i="7"/>
  <c r="F125" i="7"/>
  <c r="DD125" i="7"/>
  <c r="U125" i="7"/>
  <c r="I125" i="25"/>
  <c r="O125" i="25"/>
  <c r="J469" i="25"/>
  <c r="EL65" i="7"/>
  <c r="BX65" i="7"/>
  <c r="CA65" i="7" s="1"/>
  <c r="AT65" i="7"/>
  <c r="AW65" i="7" s="1"/>
  <c r="F65" i="7"/>
  <c r="EI65" i="7"/>
  <c r="BS65" i="7"/>
  <c r="BV65" i="7" s="1"/>
  <c r="EF65" i="7"/>
  <c r="AD65" i="7"/>
  <c r="AG65" i="7" s="1"/>
  <c r="ER65" i="7"/>
  <c r="AD74" i="7"/>
  <c r="ER76" i="7"/>
  <c r="EL76" i="7"/>
  <c r="BA76" i="7"/>
  <c r="EI76" i="7"/>
  <c r="EH76" i="7"/>
  <c r="ED76" i="7"/>
  <c r="EK82" i="7"/>
  <c r="EH88" i="7"/>
  <c r="ES104" i="7"/>
  <c r="EL104" i="7"/>
  <c r="EJ104" i="7"/>
  <c r="EI104" i="7"/>
  <c r="EH104" i="7"/>
  <c r="EG104" i="7"/>
  <c r="EF104" i="7"/>
  <c r="EC104" i="7"/>
  <c r="CO124" i="7"/>
  <c r="S15" i="25"/>
  <c r="T15" i="25" s="1"/>
  <c r="W15" i="25"/>
  <c r="C150" i="25"/>
  <c r="U150" i="25"/>
  <c r="V150" i="25" s="1"/>
  <c r="M153" i="25"/>
  <c r="V162" i="25"/>
  <c r="O174" i="25"/>
  <c r="W478" i="25"/>
  <c r="K55" i="7"/>
  <c r="AZ55" i="7"/>
  <c r="BC55" i="7" s="1"/>
  <c r="K58" i="7"/>
  <c r="BD58" i="7"/>
  <c r="BG58" i="7" s="1"/>
  <c r="DW58" i="7"/>
  <c r="AU65" i="7"/>
  <c r="ES65" i="7"/>
  <c r="AE74" i="7"/>
  <c r="EI74" i="7"/>
  <c r="EE76" i="7"/>
  <c r="ES78" i="7"/>
  <c r="EN85" i="7"/>
  <c r="U86" i="7"/>
  <c r="DD86" i="7"/>
  <c r="EI88" i="7"/>
  <c r="ET94" i="7"/>
  <c r="DA104" i="7"/>
  <c r="BU105" i="7"/>
  <c r="U147" i="25"/>
  <c r="V147" i="25" s="1"/>
  <c r="M150" i="25"/>
  <c r="W150" i="25"/>
  <c r="X150" i="25" s="1"/>
  <c r="J387" i="25"/>
  <c r="Q387" i="25"/>
  <c r="S466" i="25"/>
  <c r="T466" i="25" s="1"/>
  <c r="I466" i="25"/>
  <c r="AQ78" i="7"/>
  <c r="EK78" i="7"/>
  <c r="ES81" i="7"/>
  <c r="ER81" i="7"/>
  <c r="EQ81" i="7"/>
  <c r="EL81" i="7"/>
  <c r="EK81" i="7"/>
  <c r="EI81" i="7"/>
  <c r="EG85" i="7"/>
  <c r="ET114" i="7"/>
  <c r="ES114" i="7"/>
  <c r="ED114" i="7"/>
  <c r="EC114" i="7"/>
  <c r="ER114" i="7"/>
  <c r="EP114" i="7"/>
  <c r="EO114" i="7"/>
  <c r="EL114" i="7"/>
  <c r="M20" i="25"/>
  <c r="W20" i="25"/>
  <c r="X20" i="25" s="1"/>
  <c r="S68" i="25"/>
  <c r="T68" i="25" s="1"/>
  <c r="L68" i="25"/>
  <c r="X78" i="25"/>
  <c r="U87" i="25"/>
  <c r="V87" i="25" s="1"/>
  <c r="P87" i="25"/>
  <c r="C87" i="25"/>
  <c r="O117" i="25"/>
  <c r="P117" i="25" s="1"/>
  <c r="R474" i="25"/>
  <c r="S492" i="25"/>
  <c r="T492" i="25" s="1"/>
  <c r="C492" i="25"/>
  <c r="W595" i="25"/>
  <c r="X67" i="7"/>
  <c r="BF67" i="7"/>
  <c r="CL67" i="7" s="1"/>
  <c r="DX67" i="7"/>
  <c r="ET67" i="7"/>
  <c r="EL78" i="7"/>
  <c r="EJ81" i="7"/>
  <c r="EH82" i="7"/>
  <c r="EC84" i="7"/>
  <c r="ER84" i="7"/>
  <c r="EQ84" i="7"/>
  <c r="EM84" i="7"/>
  <c r="EH85" i="7"/>
  <c r="EQ89" i="7"/>
  <c r="EP89" i="7"/>
  <c r="EO89" i="7"/>
  <c r="EJ89" i="7"/>
  <c r="EI89" i="7"/>
  <c r="ER89" i="7"/>
  <c r="EM114" i="7"/>
  <c r="EH116" i="7"/>
  <c r="ER118" i="7"/>
  <c r="EQ118" i="7"/>
  <c r="EP118" i="7"/>
  <c r="EN118" i="7"/>
  <c r="EL118" i="7"/>
  <c r="EK118" i="7"/>
  <c r="EJ118" i="7"/>
  <c r="EH118" i="7"/>
  <c r="EG118" i="7"/>
  <c r="ED129" i="7"/>
  <c r="EC129" i="7"/>
  <c r="ET129" i="7"/>
  <c r="ES129" i="7"/>
  <c r="EO129" i="7"/>
  <c r="EK129" i="7"/>
  <c r="EJ129" i="7"/>
  <c r="EI129" i="7"/>
  <c r="EG129" i="7"/>
  <c r="EE129" i="7"/>
  <c r="AI142" i="7"/>
  <c r="C478" i="25"/>
  <c r="U478" i="25"/>
  <c r="V478" i="25" s="1"/>
  <c r="O507" i="25"/>
  <c r="P507" i="25" s="1"/>
  <c r="I507" i="25"/>
  <c r="R507" i="25" s="1"/>
  <c r="S533" i="25"/>
  <c r="T533" i="25" s="1"/>
  <c r="L533" i="25"/>
  <c r="EQ114" i="7"/>
  <c r="EH117" i="7"/>
  <c r="EG117" i="7"/>
  <c r="ET117" i="7"/>
  <c r="ER117" i="7"/>
  <c r="EQ117" i="7"/>
  <c r="EP117" i="7"/>
  <c r="EN117" i="7"/>
  <c r="EM117" i="7"/>
  <c r="BU119" i="7"/>
  <c r="M211" i="25"/>
  <c r="W211" i="25"/>
  <c r="O216" i="25"/>
  <c r="L478" i="25"/>
  <c r="S478" i="25"/>
  <c r="T478" i="25" s="1"/>
  <c r="W572" i="25"/>
  <c r="M572" i="25"/>
  <c r="AC67" i="7"/>
  <c r="BK67" i="7"/>
  <c r="CJ67" i="7" s="1"/>
  <c r="EA67" i="7"/>
  <c r="EE79" i="7"/>
  <c r="EO81" i="7"/>
  <c r="EG90" i="7"/>
  <c r="EF90" i="7"/>
  <c r="EE90" i="7"/>
  <c r="EP90" i="7"/>
  <c r="U150" i="7"/>
  <c r="F150" i="7"/>
  <c r="I20" i="25"/>
  <c r="R95" i="25"/>
  <c r="L211" i="25"/>
  <c r="S211" i="25"/>
  <c r="T211" i="25" s="1"/>
  <c r="O469" i="25"/>
  <c r="P469" i="25" s="1"/>
  <c r="I469" i="25"/>
  <c r="R469" i="25" s="1"/>
  <c r="W490" i="25"/>
  <c r="S490" i="25"/>
  <c r="T490" i="25" s="1"/>
  <c r="Q589" i="25"/>
  <c r="J589" i="25"/>
  <c r="E67" i="7"/>
  <c r="H67" i="7" s="1"/>
  <c r="ER78" i="7"/>
  <c r="EH79" i="7"/>
  <c r="EG82" i="7"/>
  <c r="EF82" i="7"/>
  <c r="EE82" i="7"/>
  <c r="EN82" i="7"/>
  <c r="EM85" i="7"/>
  <c r="EL85" i="7"/>
  <c r="EK85" i="7"/>
  <c r="EF85" i="7"/>
  <c r="EE85" i="7"/>
  <c r="EQ85" i="7"/>
  <c r="EH111" i="7"/>
  <c r="EG111" i="7"/>
  <c r="EE111" i="7"/>
  <c r="ED111" i="7"/>
  <c r="EC111" i="7"/>
  <c r="ES111" i="7"/>
  <c r="ER111" i="7"/>
  <c r="ET111" i="7"/>
  <c r="M373" i="25"/>
  <c r="W373" i="25"/>
  <c r="X373" i="25" s="1"/>
  <c r="O398" i="25"/>
  <c r="P398" i="25" s="1"/>
  <c r="I398" i="25"/>
  <c r="T475" i="25"/>
  <c r="DH77" i="7"/>
  <c r="EO82" i="7"/>
  <c r="ER85" i="7"/>
  <c r="ET90" i="7"/>
  <c r="EQ112" i="7"/>
  <c r="BU114" i="7"/>
  <c r="AI116" i="7"/>
  <c r="U128" i="7"/>
  <c r="X74" i="25"/>
  <c r="M107" i="25"/>
  <c r="W107" i="25"/>
  <c r="I370" i="25"/>
  <c r="O370" i="25"/>
  <c r="P370" i="25" s="1"/>
  <c r="Q398" i="25"/>
  <c r="J398" i="25"/>
  <c r="L455" i="25"/>
  <c r="V455" i="25"/>
  <c r="O458" i="25"/>
  <c r="P458" i="25" s="1"/>
  <c r="I458" i="25"/>
  <c r="EO91" i="7"/>
  <c r="P113" i="7"/>
  <c r="BK113" i="7" s="1"/>
  <c r="P160" i="7"/>
  <c r="U15" i="25"/>
  <c r="V15" i="25" s="1"/>
  <c r="Q15" i="25"/>
  <c r="U74" i="25"/>
  <c r="V74" i="25" s="1"/>
  <c r="M74" i="25"/>
  <c r="M182" i="25"/>
  <c r="W182" i="25"/>
  <c r="U187" i="25"/>
  <c r="V187" i="25" s="1"/>
  <c r="U211" i="25"/>
  <c r="V211" i="25" s="1"/>
  <c r="L220" i="25"/>
  <c r="V220" i="25"/>
  <c r="S220" i="25"/>
  <c r="T220" i="25" s="1"/>
  <c r="L725" i="25"/>
  <c r="S725" i="25"/>
  <c r="V725" i="25"/>
  <c r="M731" i="25"/>
  <c r="W731" i="25"/>
  <c r="X731" i="25" s="1"/>
  <c r="ET79" i="7"/>
  <c r="ES79" i="7"/>
  <c r="EN79" i="7"/>
  <c r="EK79" i="7"/>
  <c r="K85" i="7"/>
  <c r="K111" i="7"/>
  <c r="M15" i="25"/>
  <c r="I88" i="25"/>
  <c r="W88" i="25"/>
  <c r="P194" i="25"/>
  <c r="U194" i="25"/>
  <c r="V194" i="25" s="1"/>
  <c r="C194" i="25"/>
  <c r="U206" i="25"/>
  <c r="V206" i="25" s="1"/>
  <c r="C396" i="25"/>
  <c r="U396" i="25"/>
  <c r="V396" i="25" s="1"/>
  <c r="M404" i="25"/>
  <c r="U404" i="25"/>
  <c r="V404" i="25" s="1"/>
  <c r="M447" i="25"/>
  <c r="W447" i="25"/>
  <c r="J681" i="25"/>
  <c r="Q681" i="25"/>
  <c r="ET86" i="7"/>
  <c r="ES86" i="7"/>
  <c r="EN86" i="7"/>
  <c r="EM86" i="7"/>
  <c r="EK86" i="7"/>
  <c r="BU99" i="7"/>
  <c r="EE118" i="7"/>
  <c r="EF129" i="7"/>
  <c r="F156" i="7"/>
  <c r="U156" i="7"/>
  <c r="AI173" i="7"/>
  <c r="AI180" i="7"/>
  <c r="Q88" i="25"/>
  <c r="C94" i="25"/>
  <c r="U94" i="25"/>
  <c r="V94" i="25" s="1"/>
  <c r="P94" i="25"/>
  <c r="W125" i="25"/>
  <c r="U125" i="25"/>
  <c r="V125" i="25" s="1"/>
  <c r="M125" i="25"/>
  <c r="O182" i="25"/>
  <c r="P182" i="25" s="1"/>
  <c r="M382" i="25"/>
  <c r="W382" i="25"/>
  <c r="X382" i="25" s="1"/>
  <c r="EH115" i="7"/>
  <c r="EP120" i="7"/>
  <c r="EO120" i="7"/>
  <c r="F123" i="7"/>
  <c r="EK126" i="7"/>
  <c r="F138" i="7"/>
  <c r="C7" i="25"/>
  <c r="X7" i="25" s="1"/>
  <c r="U24" i="25"/>
  <c r="V24" i="25" s="1"/>
  <c r="J68" i="25"/>
  <c r="Q68" i="25"/>
  <c r="I96" i="25"/>
  <c r="O96" i="25"/>
  <c r="P96" i="25" s="1"/>
  <c r="T104" i="25"/>
  <c r="U172" i="25"/>
  <c r="V172" i="25" s="1"/>
  <c r="M270" i="25"/>
  <c r="W270" i="25"/>
  <c r="X270" i="25" s="1"/>
  <c r="I356" i="25"/>
  <c r="R422" i="25"/>
  <c r="O455" i="25"/>
  <c r="I455" i="25"/>
  <c r="R455" i="25" s="1"/>
  <c r="Q516" i="25"/>
  <c r="J516" i="25"/>
  <c r="T516" i="25"/>
  <c r="EM104" i="7"/>
  <c r="EI115" i="7"/>
  <c r="EQ120" i="7"/>
  <c r="EL126" i="7"/>
  <c r="J62" i="25"/>
  <c r="U144" i="25"/>
  <c r="V144" i="25" s="1"/>
  <c r="U169" i="25"/>
  <c r="C172" i="25"/>
  <c r="W240" i="25"/>
  <c r="C254" i="25"/>
  <c r="X254" i="25" s="1"/>
  <c r="U254" i="25"/>
  <c r="V254" i="25" s="1"/>
  <c r="I256" i="25"/>
  <c r="R256" i="25" s="1"/>
  <c r="O256" i="25"/>
  <c r="P256" i="25" s="1"/>
  <c r="O353" i="25"/>
  <c r="I368" i="25"/>
  <c r="R368" i="25" s="1"/>
  <c r="O368" i="25"/>
  <c r="P368" i="25" s="1"/>
  <c r="P411" i="25"/>
  <c r="U411" i="25"/>
  <c r="V411" i="25" s="1"/>
  <c r="W450" i="25"/>
  <c r="J455" i="25"/>
  <c r="Q455" i="25"/>
  <c r="I858" i="25"/>
  <c r="O858" i="25"/>
  <c r="P858" i="25" s="1"/>
  <c r="O75" i="25"/>
  <c r="P75" i="25" s="1"/>
  <c r="I75" i="25"/>
  <c r="M136" i="25"/>
  <c r="W136" i="25"/>
  <c r="X136" i="25" s="1"/>
  <c r="M169" i="25"/>
  <c r="W169" i="25"/>
  <c r="I359" i="25"/>
  <c r="O359" i="25"/>
  <c r="P359" i="25" s="1"/>
  <c r="J447" i="25"/>
  <c r="T447" i="25"/>
  <c r="C948" i="25"/>
  <c r="U948" i="25"/>
  <c r="V948" i="25" s="1"/>
  <c r="P948" i="25"/>
  <c r="EF83" i="7"/>
  <c r="EG91" i="7"/>
  <c r="EL94" i="7"/>
  <c r="EO104" i="7"/>
  <c r="EP112" i="7"/>
  <c r="EM115" i="7"/>
  <c r="U117" i="7"/>
  <c r="ES120" i="7"/>
  <c r="U123" i="7"/>
  <c r="EN126" i="7"/>
  <c r="EF132" i="7"/>
  <c r="O44" i="25"/>
  <c r="I44" i="25"/>
  <c r="J50" i="25"/>
  <c r="J53" i="25"/>
  <c r="V86" i="25"/>
  <c r="Q94" i="25"/>
  <c r="J94" i="25"/>
  <c r="W94" i="25"/>
  <c r="W142" i="25"/>
  <c r="M229" i="25"/>
  <c r="W229" i="25"/>
  <c r="X229" i="25" s="1"/>
  <c r="U234" i="25"/>
  <c r="V234" i="25" s="1"/>
  <c r="I237" i="25"/>
  <c r="I249" i="25"/>
  <c r="R249" i="25" s="1"/>
  <c r="W249" i="25"/>
  <c r="X249" i="25" s="1"/>
  <c r="M351" i="25"/>
  <c r="U351" i="25"/>
  <c r="V351" i="25" s="1"/>
  <c r="W356" i="25"/>
  <c r="C365" i="25"/>
  <c r="U561" i="25"/>
  <c r="U705" i="25"/>
  <c r="V705" i="25" s="1"/>
  <c r="EE80" i="7"/>
  <c r="EG83" i="7"/>
  <c r="EE87" i="7"/>
  <c r="EH91" i="7"/>
  <c r="EM94" i="7"/>
  <c r="P107" i="7"/>
  <c r="EK115" i="7"/>
  <c r="EJ115" i="7"/>
  <c r="EN115" i="7"/>
  <c r="ET120" i="7"/>
  <c r="EC124" i="7"/>
  <c r="EH126" i="7"/>
  <c r="EG126" i="7"/>
  <c r="EF126" i="7"/>
  <c r="ES126" i="7"/>
  <c r="EO126" i="7"/>
  <c r="O13" i="25"/>
  <c r="U63" i="25"/>
  <c r="V63" i="25" s="1"/>
  <c r="C63" i="25"/>
  <c r="V142" i="25"/>
  <c r="L394" i="25"/>
  <c r="C397" i="25"/>
  <c r="U397" i="25"/>
  <c r="V397" i="25" s="1"/>
  <c r="J414" i="25"/>
  <c r="W414" i="25"/>
  <c r="W473" i="25"/>
  <c r="O640" i="25"/>
  <c r="P640" i="25" s="1"/>
  <c r="X666" i="25"/>
  <c r="M678" i="25"/>
  <c r="W678" i="25"/>
  <c r="T681" i="25"/>
  <c r="M705" i="25"/>
  <c r="W705" i="25"/>
  <c r="C725" i="25"/>
  <c r="U725" i="25"/>
  <c r="EO115" i="7"/>
  <c r="EF121" i="7"/>
  <c r="EP126" i="7"/>
  <c r="M2" i="25"/>
  <c r="W2" i="25"/>
  <c r="X2" i="25" s="1"/>
  <c r="W10" i="25"/>
  <c r="M63" i="25"/>
  <c r="W63" i="25"/>
  <c r="X63" i="25" s="1"/>
  <c r="W73" i="25"/>
  <c r="T73" i="25"/>
  <c r="Q73" i="25"/>
  <c r="R73" i="25" s="1"/>
  <c r="J215" i="25"/>
  <c r="W237" i="25"/>
  <c r="I348" i="25"/>
  <c r="R348" i="25" s="1"/>
  <c r="O348" i="25"/>
  <c r="P348" i="25" s="1"/>
  <c r="X597" i="25"/>
  <c r="V853" i="25"/>
  <c r="L853" i="25"/>
  <c r="W853" i="25"/>
  <c r="S853" i="25"/>
  <c r="T853" i="25" s="1"/>
  <c r="I818" i="25"/>
  <c r="R818" i="25" s="1"/>
  <c r="O818" i="25"/>
  <c r="P818" i="25" s="1"/>
  <c r="DA111" i="7"/>
  <c r="EG124" i="7"/>
  <c r="U11" i="25"/>
  <c r="V11" i="25" s="1"/>
  <c r="W114" i="25"/>
  <c r="M114" i="25"/>
  <c r="W160" i="25"/>
  <c r="C247" i="25"/>
  <c r="O249" i="25"/>
  <c r="P249" i="25" s="1"/>
  <c r="C473" i="25"/>
  <c r="X473" i="25" s="1"/>
  <c r="U473" i="25"/>
  <c r="V473" i="25" s="1"/>
  <c r="L609" i="25"/>
  <c r="S609" i="25"/>
  <c r="T609" i="25" s="1"/>
  <c r="I640" i="25"/>
  <c r="R640" i="25" s="1"/>
  <c r="M643" i="25"/>
  <c r="W643" i="25"/>
  <c r="L664" i="25"/>
  <c r="S664" i="25"/>
  <c r="T702" i="25"/>
  <c r="V762" i="25"/>
  <c r="L762" i="25"/>
  <c r="S762" i="25"/>
  <c r="T762" i="25" s="1"/>
  <c r="EJ80" i="7"/>
  <c r="EL83" i="7"/>
  <c r="EJ87" i="7"/>
  <c r="EM91" i="7"/>
  <c r="ER94" i="7"/>
  <c r="EK105" i="7"/>
  <c r="EN105" i="7"/>
  <c r="ES115" i="7"/>
  <c r="EI124" i="7"/>
  <c r="EP127" i="7"/>
  <c r="EL127" i="7"/>
  <c r="ES127" i="7"/>
  <c r="K161" i="7"/>
  <c r="AJ161" i="7" s="1"/>
  <c r="R69" i="25"/>
  <c r="V111" i="25"/>
  <c r="U117" i="25"/>
  <c r="V117" i="25" s="1"/>
  <c r="M122" i="25"/>
  <c r="P193" i="25"/>
  <c r="M196" i="25"/>
  <c r="W196" i="25"/>
  <c r="Q232" i="25"/>
  <c r="C378" i="25"/>
  <c r="I538" i="25"/>
  <c r="O538" i="25"/>
  <c r="P538" i="25" s="1"/>
  <c r="U556" i="25"/>
  <c r="W556" i="25"/>
  <c r="X556" i="25" s="1"/>
  <c r="T664" i="25"/>
  <c r="O903" i="25"/>
  <c r="P903" i="25" s="1"/>
  <c r="U903" i="25"/>
  <c r="V903" i="25" s="1"/>
  <c r="Q903" i="25"/>
  <c r="EK80" i="7"/>
  <c r="EM83" i="7"/>
  <c r="EK87" i="7"/>
  <c r="EN91" i="7"/>
  <c r="ES94" i="7"/>
  <c r="EO105" i="7"/>
  <c r="ET115" i="7"/>
  <c r="EC120" i="7"/>
  <c r="F121" i="7"/>
  <c r="DD121" i="7"/>
  <c r="EM124" i="7"/>
  <c r="ET127" i="7"/>
  <c r="O25" i="25"/>
  <c r="I103" i="25"/>
  <c r="R103" i="25" s="1"/>
  <c r="W111" i="25"/>
  <c r="X111" i="25" s="1"/>
  <c r="M117" i="25"/>
  <c r="U122" i="25"/>
  <c r="V122" i="25" s="1"/>
  <c r="U181" i="25"/>
  <c r="M187" i="25"/>
  <c r="C190" i="25"/>
  <c r="P216" i="25"/>
  <c r="U216" i="25"/>
  <c r="V216" i="25" s="1"/>
  <c r="W328" i="25"/>
  <c r="X328" i="25" s="1"/>
  <c r="M328" i="25"/>
  <c r="L436" i="25"/>
  <c r="S436" i="25"/>
  <c r="T436" i="25" s="1"/>
  <c r="O448" i="25"/>
  <c r="P448" i="25" s="1"/>
  <c r="I448" i="25"/>
  <c r="I509" i="25"/>
  <c r="O509" i="25"/>
  <c r="P509" i="25" s="1"/>
  <c r="O535" i="25"/>
  <c r="O591" i="25"/>
  <c r="I591" i="25"/>
  <c r="Q649" i="25"/>
  <c r="J649" i="25"/>
  <c r="O725" i="25"/>
  <c r="P725" i="25" s="1"/>
  <c r="EP105" i="7"/>
  <c r="ES116" i="7"/>
  <c r="ER116" i="7"/>
  <c r="EI116" i="7"/>
  <c r="ED120" i="7"/>
  <c r="EM128" i="7"/>
  <c r="J25" i="25"/>
  <c r="C64" i="25"/>
  <c r="X64" i="25" s="1"/>
  <c r="W167" i="25"/>
  <c r="C205" i="25"/>
  <c r="P211" i="25"/>
  <c r="M216" i="25"/>
  <c r="W216" i="25"/>
  <c r="U233" i="25"/>
  <c r="V233" i="25" s="1"/>
  <c r="O288" i="25"/>
  <c r="S406" i="25"/>
  <c r="T406" i="25" s="1"/>
  <c r="J406" i="25"/>
  <c r="S430" i="25"/>
  <c r="O556" i="25"/>
  <c r="P556" i="25" s="1"/>
  <c r="I556" i="25"/>
  <c r="Q591" i="25"/>
  <c r="J591" i="25"/>
  <c r="L676" i="25"/>
  <c r="S676" i="25"/>
  <c r="S827" i="25"/>
  <c r="T827" i="25" s="1"/>
  <c r="L827" i="25"/>
  <c r="F191" i="7"/>
  <c r="I18" i="25"/>
  <c r="R18" i="25" s="1"/>
  <c r="J84" i="25"/>
  <c r="R94" i="25"/>
  <c r="W96" i="25"/>
  <c r="X96" i="25" s="1"/>
  <c r="U102" i="25"/>
  <c r="V102" i="25" s="1"/>
  <c r="Q177" i="25"/>
  <c r="M191" i="25"/>
  <c r="W191" i="25"/>
  <c r="O200" i="25"/>
  <c r="U203" i="25"/>
  <c r="W360" i="25"/>
  <c r="Q394" i="25"/>
  <c r="T394" i="25"/>
  <c r="M436" i="25"/>
  <c r="W436" i="25"/>
  <c r="U448" i="25"/>
  <c r="C448" i="25"/>
  <c r="J487" i="25"/>
  <c r="Q487" i="25"/>
  <c r="C499" i="25"/>
  <c r="U499" i="25"/>
  <c r="V499" i="25" s="1"/>
  <c r="O554" i="25"/>
  <c r="P554" i="25" s="1"/>
  <c r="I554" i="25"/>
  <c r="X572" i="25"/>
  <c r="Q858" i="25"/>
  <c r="J858" i="25"/>
  <c r="M891" i="25"/>
  <c r="W891" i="25"/>
  <c r="J950" i="25"/>
  <c r="U19" i="25"/>
  <c r="V19" i="25" s="1"/>
  <c r="S87" i="25"/>
  <c r="T87" i="25" s="1"/>
  <c r="L87" i="25"/>
  <c r="I89" i="25"/>
  <c r="R89" i="25" s="1"/>
  <c r="O89" i="25"/>
  <c r="M118" i="25"/>
  <c r="W118" i="25"/>
  <c r="T145" i="25"/>
  <c r="U273" i="25"/>
  <c r="V273" i="25" s="1"/>
  <c r="Q299" i="25"/>
  <c r="O299" i="25"/>
  <c r="P299" i="25" s="1"/>
  <c r="L299" i="25"/>
  <c r="I299" i="25"/>
  <c r="R299" i="25" s="1"/>
  <c r="M346" i="25"/>
  <c r="W346" i="25"/>
  <c r="J394" i="25"/>
  <c r="T430" i="25"/>
  <c r="J473" i="25"/>
  <c r="L496" i="25"/>
  <c r="S496" i="25"/>
  <c r="T496" i="25" s="1"/>
  <c r="C545" i="25"/>
  <c r="I551" i="25"/>
  <c r="C551" i="25"/>
  <c r="X551" i="25" s="1"/>
  <c r="W589" i="25"/>
  <c r="O589" i="25"/>
  <c r="P589" i="25" s="1"/>
  <c r="S601" i="25"/>
  <c r="T601" i="25" s="1"/>
  <c r="L601" i="25"/>
  <c r="Q815" i="25"/>
  <c r="S818" i="25"/>
  <c r="L818" i="25"/>
  <c r="EL122" i="7"/>
  <c r="EE124" i="7"/>
  <c r="EF128" i="7"/>
  <c r="EE132" i="7"/>
  <c r="P161" i="7"/>
  <c r="U167" i="7"/>
  <c r="P167" i="7" s="1"/>
  <c r="F167" i="7"/>
  <c r="S3" i="25"/>
  <c r="O11" i="25"/>
  <c r="P11" i="25" s="1"/>
  <c r="S16" i="25"/>
  <c r="L16" i="25"/>
  <c r="W34" i="25"/>
  <c r="J57" i="25"/>
  <c r="Q57" i="25"/>
  <c r="O99" i="25"/>
  <c r="P99" i="25" s="1"/>
  <c r="I102" i="25"/>
  <c r="O102" i="25"/>
  <c r="C131" i="25"/>
  <c r="W145" i="25"/>
  <c r="X145" i="25" s="1"/>
  <c r="P198" i="25"/>
  <c r="U198" i="25"/>
  <c r="V198" i="25" s="1"/>
  <c r="P201" i="25"/>
  <c r="O203" i="25"/>
  <c r="P203" i="25" s="1"/>
  <c r="O206" i="25"/>
  <c r="P206" i="25" s="1"/>
  <c r="O230" i="25"/>
  <c r="M233" i="25"/>
  <c r="W233" i="25"/>
  <c r="L252" i="25"/>
  <c r="W276" i="25"/>
  <c r="X276" i="25" s="1"/>
  <c r="W279" i="25"/>
  <c r="M279" i="25"/>
  <c r="U300" i="25"/>
  <c r="V300" i="25" s="1"/>
  <c r="U337" i="25"/>
  <c r="V337" i="25" s="1"/>
  <c r="W340" i="25"/>
  <c r="I346" i="25"/>
  <c r="U425" i="25"/>
  <c r="V425" i="25" s="1"/>
  <c r="Q430" i="25"/>
  <c r="Q473" i="25"/>
  <c r="S516" i="25"/>
  <c r="O516" i="25"/>
  <c r="P516" i="25" s="1"/>
  <c r="Q569" i="25"/>
  <c r="J569" i="25"/>
  <c r="S589" i="25"/>
  <c r="T589" i="25" s="1"/>
  <c r="M589" i="25"/>
  <c r="L589" i="25"/>
  <c r="S625" i="25"/>
  <c r="T625" i="25" s="1"/>
  <c r="L625" i="25"/>
  <c r="W780" i="25"/>
  <c r="X780" i="25" s="1"/>
  <c r="M780" i="25"/>
  <c r="M948" i="25"/>
  <c r="W948" i="25"/>
  <c r="C957" i="25"/>
  <c r="U957" i="25"/>
  <c r="V957" i="25" s="1"/>
  <c r="P957" i="25"/>
  <c r="O3" i="25"/>
  <c r="W6" i="25"/>
  <c r="X6" i="25" s="1"/>
  <c r="J11" i="25"/>
  <c r="O16" i="25"/>
  <c r="P16" i="25" s="1"/>
  <c r="J51" i="25"/>
  <c r="J54" i="25"/>
  <c r="U57" i="25"/>
  <c r="V57" i="25" s="1"/>
  <c r="I87" i="25"/>
  <c r="W89" i="25"/>
  <c r="U128" i="25"/>
  <c r="V128" i="25" s="1"/>
  <c r="V167" i="25"/>
  <c r="Q203" i="25"/>
  <c r="P225" i="25"/>
  <c r="Q230" i="25"/>
  <c r="R230" i="25" s="1"/>
  <c r="L233" i="25"/>
  <c r="S279" i="25"/>
  <c r="L279" i="25"/>
  <c r="M300" i="25"/>
  <c r="W300" i="25"/>
  <c r="S405" i="25"/>
  <c r="T405" i="25" s="1"/>
  <c r="Q405" i="25"/>
  <c r="O422" i="25"/>
  <c r="P422" i="25" s="1"/>
  <c r="M425" i="25"/>
  <c r="W425" i="25"/>
  <c r="T468" i="25"/>
  <c r="S473" i="25"/>
  <c r="T473" i="25" s="1"/>
  <c r="L485" i="25"/>
  <c r="W485" i="25"/>
  <c r="X485" i="25" s="1"/>
  <c r="S485" i="25"/>
  <c r="T485" i="25" s="1"/>
  <c r="I589" i="25"/>
  <c r="R589" i="25" s="1"/>
  <c r="O625" i="25"/>
  <c r="P625" i="25" s="1"/>
  <c r="I625" i="25"/>
  <c r="R625" i="25" s="1"/>
  <c r="U813" i="25"/>
  <c r="V813" i="25" s="1"/>
  <c r="V6" i="25"/>
  <c r="O19" i="25"/>
  <c r="P19" i="25" s="1"/>
  <c r="I19" i="25"/>
  <c r="R19" i="25" s="1"/>
  <c r="O27" i="25"/>
  <c r="P27" i="25" s="1"/>
  <c r="C51" i="25"/>
  <c r="W155" i="25"/>
  <c r="W172" i="25"/>
  <c r="X172" i="25" s="1"/>
  <c r="M201" i="25"/>
  <c r="W201" i="25"/>
  <c r="X201" i="25" s="1"/>
  <c r="Q214" i="25"/>
  <c r="I233" i="25"/>
  <c r="S254" i="25"/>
  <c r="Q254" i="25"/>
  <c r="O254" i="25"/>
  <c r="P254" i="25" s="1"/>
  <c r="J254" i="25"/>
  <c r="J270" i="25"/>
  <c r="V303" i="25"/>
  <c r="M311" i="25"/>
  <c r="I378" i="25"/>
  <c r="L387" i="25"/>
  <c r="S387" i="25"/>
  <c r="T387" i="25" s="1"/>
  <c r="J462" i="25"/>
  <c r="P716" i="25"/>
  <c r="C716" i="25"/>
  <c r="X716" i="25" s="1"/>
  <c r="U716" i="25"/>
  <c r="V716" i="25" s="1"/>
  <c r="I780" i="25"/>
  <c r="R780" i="25" s="1"/>
  <c r="O780" i="25"/>
  <c r="P780" i="25" s="1"/>
  <c r="I804" i="25"/>
  <c r="R804" i="25" s="1"/>
  <c r="O804" i="25"/>
  <c r="K174" i="7"/>
  <c r="AJ174" i="7" s="1"/>
  <c r="AK174" i="7" s="1"/>
  <c r="J14" i="25"/>
  <c r="C58" i="25"/>
  <c r="C90" i="25"/>
  <c r="U129" i="25"/>
  <c r="V129" i="25" s="1"/>
  <c r="C214" i="25"/>
  <c r="M220" i="25"/>
  <c r="W220" i="25"/>
  <c r="X220" i="25" s="1"/>
  <c r="U343" i="25"/>
  <c r="V343" i="25" s="1"/>
  <c r="T780" i="25"/>
  <c r="Q780" i="25"/>
  <c r="J780" i="25"/>
  <c r="J948" i="25"/>
  <c r="Q948" i="25"/>
  <c r="R948" i="25" s="1"/>
  <c r="ED121" i="7"/>
  <c r="EQ122" i="7"/>
  <c r="EJ124" i="7"/>
  <c r="EK128" i="7"/>
  <c r="EJ132" i="7"/>
  <c r="F158" i="7"/>
  <c r="K158" i="7" s="1"/>
  <c r="AJ158" i="7" s="1"/>
  <c r="U158" i="7"/>
  <c r="P158" i="7" s="1"/>
  <c r="L19" i="25"/>
  <c r="C22" i="25"/>
  <c r="C25" i="25"/>
  <c r="I27" i="25"/>
  <c r="M69" i="25"/>
  <c r="M71" i="25"/>
  <c r="C88" i="25"/>
  <c r="X88" i="25" s="1"/>
  <c r="C95" i="25"/>
  <c r="P95" i="25"/>
  <c r="C164" i="25"/>
  <c r="J262" i="25"/>
  <c r="M268" i="25"/>
  <c r="W268" i="25"/>
  <c r="R279" i="25"/>
  <c r="W309" i="25"/>
  <c r="M309" i="25"/>
  <c r="V315" i="25"/>
  <c r="M337" i="25"/>
  <c r="W378" i="25"/>
  <c r="O434" i="25"/>
  <c r="P434" i="25" s="1"/>
  <c r="I434" i="25"/>
  <c r="S454" i="25"/>
  <c r="T454" i="25" s="1"/>
  <c r="C454" i="25"/>
  <c r="X454" i="25" s="1"/>
  <c r="W468" i="25"/>
  <c r="X468" i="25" s="1"/>
  <c r="M561" i="25"/>
  <c r="W561" i="25"/>
  <c r="L780" i="25"/>
  <c r="W797" i="25"/>
  <c r="M797" i="25"/>
  <c r="Q804" i="25"/>
  <c r="C934" i="25"/>
  <c r="U934" i="25"/>
  <c r="EI119" i="7"/>
  <c r="EE121" i="7"/>
  <c r="ER122" i="7"/>
  <c r="EK124" i="7"/>
  <c r="EL128" i="7"/>
  <c r="EK132" i="7"/>
  <c r="P183" i="7"/>
  <c r="U189" i="7"/>
  <c r="P189" i="7" s="1"/>
  <c r="F189" i="7"/>
  <c r="L6" i="25"/>
  <c r="O38" i="25"/>
  <c r="P38" i="25" s="1"/>
  <c r="I43" i="25"/>
  <c r="R43" i="25" s="1"/>
  <c r="M52" i="25"/>
  <c r="W52" i="25"/>
  <c r="X52" i="25" s="1"/>
  <c r="O69" i="25"/>
  <c r="O71" i="25"/>
  <c r="P71" i="25" s="1"/>
  <c r="S73" i="25"/>
  <c r="O90" i="25"/>
  <c r="W95" i="25"/>
  <c r="O129" i="25"/>
  <c r="C152" i="25"/>
  <c r="S233" i="25"/>
  <c r="T233" i="25" s="1"/>
  <c r="C239" i="25"/>
  <c r="S268" i="25"/>
  <c r="L268" i="25"/>
  <c r="J279" i="25"/>
  <c r="I373" i="25"/>
  <c r="R373" i="25" s="1"/>
  <c r="C390" i="25"/>
  <c r="X390" i="25" s="1"/>
  <c r="U390" i="25"/>
  <c r="V390" i="25" s="1"/>
  <c r="I403" i="25"/>
  <c r="R403" i="25" s="1"/>
  <c r="S414" i="25"/>
  <c r="T414" i="25" s="1"/>
  <c r="Q454" i="25"/>
  <c r="C463" i="25"/>
  <c r="X463" i="25" s="1"/>
  <c r="U463" i="25"/>
  <c r="V463" i="25" s="1"/>
  <c r="O497" i="25"/>
  <c r="O503" i="25"/>
  <c r="U692" i="25"/>
  <c r="V692" i="25" s="1"/>
  <c r="O692" i="25"/>
  <c r="P692" i="25" s="1"/>
  <c r="P698" i="25"/>
  <c r="S772" i="25"/>
  <c r="T772" i="25" s="1"/>
  <c r="L772" i="25"/>
  <c r="L834" i="25"/>
  <c r="S834" i="25"/>
  <c r="X837" i="25"/>
  <c r="C926" i="25"/>
  <c r="X926" i="25" s="1"/>
  <c r="U926" i="25"/>
  <c r="V926" i="25" s="1"/>
  <c r="P926" i="25"/>
  <c r="U186" i="7"/>
  <c r="P186" i="7" s="1"/>
  <c r="F186" i="7"/>
  <c r="M6" i="25"/>
  <c r="L9" i="25"/>
  <c r="W19" i="25"/>
  <c r="X19" i="25" s="1"/>
  <c r="J38" i="25"/>
  <c r="I46" i="25"/>
  <c r="R46" i="25" s="1"/>
  <c r="V52" i="25"/>
  <c r="L67" i="25"/>
  <c r="S95" i="25"/>
  <c r="T95" i="25" s="1"/>
  <c r="V95" i="25"/>
  <c r="O184" i="25"/>
  <c r="P187" i="25"/>
  <c r="U201" i="25"/>
  <c r="V201" i="25" s="1"/>
  <c r="U225" i="25"/>
  <c r="V225" i="25" s="1"/>
  <c r="R236" i="25"/>
  <c r="O309" i="25"/>
  <c r="P381" i="25"/>
  <c r="C423" i="25"/>
  <c r="L474" i="25"/>
  <c r="S474" i="25"/>
  <c r="T474" i="25" s="1"/>
  <c r="Q497" i="25"/>
  <c r="I570" i="25"/>
  <c r="O570" i="25"/>
  <c r="P570" i="25" s="1"/>
  <c r="U575" i="25"/>
  <c r="V575" i="25" s="1"/>
  <c r="C681" i="25"/>
  <c r="X681" i="25" s="1"/>
  <c r="U681" i="25"/>
  <c r="V681" i="25" s="1"/>
  <c r="P681" i="25"/>
  <c r="S831" i="25"/>
  <c r="L831" i="25"/>
  <c r="C253" i="25"/>
  <c r="X253" i="25" s="1"/>
  <c r="L255" i="25"/>
  <c r="S255" i="25"/>
  <c r="U368" i="25"/>
  <c r="V368" i="25" s="1"/>
  <c r="V387" i="25"/>
  <c r="U455" i="25"/>
  <c r="P455" i="25"/>
  <c r="L463" i="25"/>
  <c r="S463" i="25"/>
  <c r="T463" i="25" s="1"/>
  <c r="W463" i="25"/>
  <c r="L509" i="25"/>
  <c r="S509" i="25"/>
  <c r="T509" i="25" s="1"/>
  <c r="C535" i="25"/>
  <c r="U567" i="25"/>
  <c r="V567" i="25" s="1"/>
  <c r="S567" i="25"/>
  <c r="T567" i="25" s="1"/>
  <c r="O567" i="25"/>
  <c r="P567" i="25" s="1"/>
  <c r="L567" i="25"/>
  <c r="J567" i="25"/>
  <c r="M567" i="25"/>
  <c r="W681" i="25"/>
  <c r="M687" i="25"/>
  <c r="W687" i="25"/>
  <c r="X687" i="25" s="1"/>
  <c r="U687" i="25"/>
  <c r="V687" i="25" s="1"/>
  <c r="L730" i="25"/>
  <c r="S730" i="25"/>
  <c r="L733" i="25"/>
  <c r="S733" i="25"/>
  <c r="J772" i="25"/>
  <c r="O895" i="25"/>
  <c r="P895" i="25" s="1"/>
  <c r="U924" i="25"/>
  <c r="I934" i="25"/>
  <c r="R934" i="25" s="1"/>
  <c r="O934" i="25"/>
  <c r="P934" i="25" s="1"/>
  <c r="S952" i="25"/>
  <c r="T952" i="25" s="1"/>
  <c r="L952" i="25"/>
  <c r="Q87" i="25"/>
  <c r="M104" i="25"/>
  <c r="L121" i="25"/>
  <c r="I136" i="25"/>
  <c r="U141" i="25"/>
  <c r="V141" i="25" s="1"/>
  <c r="O172" i="25"/>
  <c r="P172" i="25" s="1"/>
  <c r="Q190" i="25"/>
  <c r="O193" i="25"/>
  <c r="O201" i="25"/>
  <c r="Q206" i="25"/>
  <c r="L216" i="25"/>
  <c r="O223" i="25"/>
  <c r="W228" i="25"/>
  <c r="C256" i="25"/>
  <c r="U256" i="25"/>
  <c r="V256" i="25" s="1"/>
  <c r="L258" i="25"/>
  <c r="S258" i="25"/>
  <c r="C263" i="25"/>
  <c r="O279" i="25"/>
  <c r="P279" i="25" s="1"/>
  <c r="O281" i="25"/>
  <c r="P281" i="25" s="1"/>
  <c r="M291" i="25"/>
  <c r="W291" i="25"/>
  <c r="M315" i="25"/>
  <c r="W409" i="25"/>
  <c r="L425" i="25"/>
  <c r="M428" i="25"/>
  <c r="W428" i="25"/>
  <c r="C434" i="25"/>
  <c r="X434" i="25" s="1"/>
  <c r="S455" i="25"/>
  <c r="T455" i="25" s="1"/>
  <c r="L471" i="25"/>
  <c r="W476" i="25"/>
  <c r="X476" i="25" s="1"/>
  <c r="V485" i="25"/>
  <c r="L528" i="25"/>
  <c r="W551" i="25"/>
  <c r="M551" i="25"/>
  <c r="Q556" i="25"/>
  <c r="J556" i="25"/>
  <c r="U662" i="25"/>
  <c r="V662" i="25" s="1"/>
  <c r="W670" i="25"/>
  <c r="U676" i="25"/>
  <c r="V676" i="25" s="1"/>
  <c r="W710" i="25"/>
  <c r="X710" i="25" s="1"/>
  <c r="U713" i="25"/>
  <c r="V713" i="25" s="1"/>
  <c r="J731" i="25"/>
  <c r="Q731" i="25"/>
  <c r="R731" i="25" s="1"/>
  <c r="M748" i="25"/>
  <c r="W748" i="25"/>
  <c r="X748" i="25" s="1"/>
  <c r="Q753" i="25"/>
  <c r="U756" i="25"/>
  <c r="V756" i="25" s="1"/>
  <c r="P797" i="25"/>
  <c r="L893" i="25"/>
  <c r="W896" i="25"/>
  <c r="M896" i="25"/>
  <c r="T926" i="25"/>
  <c r="I932" i="25"/>
  <c r="O932" i="25"/>
  <c r="P932" i="25" s="1"/>
  <c r="O466" i="25"/>
  <c r="M469" i="25"/>
  <c r="W469" i="25"/>
  <c r="I471" i="25"/>
  <c r="U474" i="25"/>
  <c r="V474" i="25" s="1"/>
  <c r="C474" i="25"/>
  <c r="S551" i="25"/>
  <c r="L551" i="25"/>
  <c r="S748" i="25"/>
  <c r="T748" i="25" s="1"/>
  <c r="C753" i="25"/>
  <c r="I753" i="25"/>
  <c r="J767" i="25"/>
  <c r="Q767" i="25"/>
  <c r="T802" i="25"/>
  <c r="X882" i="25"/>
  <c r="W924" i="25"/>
  <c r="W954" i="25"/>
  <c r="X954" i="25" s="1"/>
  <c r="O82" i="25"/>
  <c r="I104" i="25"/>
  <c r="O185" i="25"/>
  <c r="O209" i="25"/>
  <c r="J216" i="25"/>
  <c r="O235" i="25"/>
  <c r="C240" i="25"/>
  <c r="I246" i="25"/>
  <c r="O304" i="25"/>
  <c r="P304" i="25" s="1"/>
  <c r="O315" i="25"/>
  <c r="V331" i="25"/>
  <c r="J425" i="25"/>
  <c r="I445" i="25"/>
  <c r="R445" i="25" s="1"/>
  <c r="J466" i="25"/>
  <c r="L469" i="25"/>
  <c r="S469" i="25"/>
  <c r="T469" i="25" s="1"/>
  <c r="J471" i="25"/>
  <c r="U488" i="25"/>
  <c r="V488" i="25" s="1"/>
  <c r="Q511" i="25"/>
  <c r="T511" i="25"/>
  <c r="Q528" i="25"/>
  <c r="O551" i="25"/>
  <c r="P551" i="25" s="1"/>
  <c r="T559" i="25"/>
  <c r="O578" i="25"/>
  <c r="W625" i="25"/>
  <c r="M625" i="25"/>
  <c r="S630" i="25"/>
  <c r="T630" i="25" s="1"/>
  <c r="L630" i="25"/>
  <c r="M659" i="25"/>
  <c r="W659" i="25"/>
  <c r="M662" i="25"/>
  <c r="W662" i="25"/>
  <c r="X662" i="25" s="1"/>
  <c r="M676" i="25"/>
  <c r="W676" i="25"/>
  <c r="X676" i="25" s="1"/>
  <c r="U740" i="25"/>
  <c r="V740" i="25" s="1"/>
  <c r="W762" i="25"/>
  <c r="Q802" i="25"/>
  <c r="R802" i="25" s="1"/>
  <c r="J802" i="25"/>
  <c r="V882" i="25"/>
  <c r="S882" i="25"/>
  <c r="T882" i="25" s="1"/>
  <c r="W899" i="25"/>
  <c r="T899" i="25"/>
  <c r="I916" i="25"/>
  <c r="Q921" i="25"/>
  <c r="O924" i="25"/>
  <c r="P924" i="25" s="1"/>
  <c r="W932" i="25"/>
  <c r="P959" i="25"/>
  <c r="S2" i="25"/>
  <c r="T2" i="25" s="1"/>
  <c r="C77" i="25"/>
  <c r="S119" i="25"/>
  <c r="T119" i="25" s="1"/>
  <c r="L147" i="25"/>
  <c r="L229" i="25"/>
  <c r="S253" i="25"/>
  <c r="V258" i="25"/>
  <c r="S274" i="25"/>
  <c r="W312" i="25"/>
  <c r="I312" i="25"/>
  <c r="O354" i="25"/>
  <c r="P354" i="25" s="1"/>
  <c r="C388" i="25"/>
  <c r="X388" i="25" s="1"/>
  <c r="U388" i="25"/>
  <c r="V388" i="25" s="1"/>
  <c r="M409" i="25"/>
  <c r="Q448" i="25"/>
  <c r="Q466" i="25"/>
  <c r="Q469" i="25"/>
  <c r="M491" i="25"/>
  <c r="W491" i="25"/>
  <c r="S528" i="25"/>
  <c r="Q650" i="25"/>
  <c r="C650" i="25"/>
  <c r="T676" i="25"/>
  <c r="J756" i="25"/>
  <c r="Q756" i="25"/>
  <c r="M768" i="25"/>
  <c r="W768" i="25"/>
  <c r="C787" i="25"/>
  <c r="P843" i="25"/>
  <c r="C843" i="25"/>
  <c r="X843" i="25" s="1"/>
  <c r="O2" i="25"/>
  <c r="P2" i="25" s="1"/>
  <c r="P15" i="25"/>
  <c r="C39" i="25"/>
  <c r="W72" i="25"/>
  <c r="W104" i="25"/>
  <c r="I119" i="25"/>
  <c r="L139" i="25"/>
  <c r="O178" i="25"/>
  <c r="P178" i="25" s="1"/>
  <c r="O183" i="25"/>
  <c r="P183" i="25" s="1"/>
  <c r="O191" i="25"/>
  <c r="O214" i="25"/>
  <c r="O229" i="25"/>
  <c r="O231" i="25"/>
  <c r="O246" i="25"/>
  <c r="I274" i="25"/>
  <c r="R274" i="25" s="1"/>
  <c r="U305" i="25"/>
  <c r="W315" i="25"/>
  <c r="W327" i="25"/>
  <c r="U382" i="25"/>
  <c r="V382" i="25" s="1"/>
  <c r="W388" i="25"/>
  <c r="M388" i="25"/>
  <c r="P390" i="25"/>
  <c r="O400" i="25"/>
  <c r="P400" i="25" s="1"/>
  <c r="W431" i="25"/>
  <c r="Q437" i="25"/>
  <c r="R437" i="25" s="1"/>
  <c r="O477" i="25"/>
  <c r="P477" i="25" s="1"/>
  <c r="P480" i="25"/>
  <c r="U480" i="25"/>
  <c r="V480" i="25" s="1"/>
  <c r="Q496" i="25"/>
  <c r="J496" i="25"/>
  <c r="I505" i="25"/>
  <c r="O571" i="25"/>
  <c r="S702" i="25"/>
  <c r="U710" i="25"/>
  <c r="V710" i="25" s="1"/>
  <c r="I735" i="25"/>
  <c r="J740" i="25"/>
  <c r="T740" i="25"/>
  <c r="L748" i="25"/>
  <c r="C871" i="25"/>
  <c r="X871" i="25" s="1"/>
  <c r="U871" i="25"/>
  <c r="V871" i="25" s="1"/>
  <c r="L882" i="25"/>
  <c r="L954" i="25"/>
  <c r="F164" i="7"/>
  <c r="O21" i="25"/>
  <c r="P21" i="25" s="1"/>
  <c r="O24" i="25"/>
  <c r="P24" i="25" s="1"/>
  <c r="O31" i="25"/>
  <c r="P31" i="25" s="1"/>
  <c r="P37" i="25"/>
  <c r="W49" i="25"/>
  <c r="I72" i="25"/>
  <c r="W86" i="25"/>
  <c r="X86" i="25" s="1"/>
  <c r="W98" i="25"/>
  <c r="M100" i="25"/>
  <c r="Q178" i="25"/>
  <c r="Q183" i="25"/>
  <c r="Q191" i="25"/>
  <c r="Q221" i="25"/>
  <c r="J229" i="25"/>
  <c r="J231" i="25"/>
  <c r="C264" i="25"/>
  <c r="O264" i="25"/>
  <c r="P264" i="25" s="1"/>
  <c r="Q274" i="25"/>
  <c r="U295" i="25"/>
  <c r="V295" i="25" s="1"/>
  <c r="M299" i="25"/>
  <c r="C305" i="25"/>
  <c r="W332" i="25"/>
  <c r="X332" i="25" s="1"/>
  <c r="W335" i="25"/>
  <c r="C360" i="25"/>
  <c r="X360" i="25" s="1"/>
  <c r="S393" i="25"/>
  <c r="T393" i="25" s="1"/>
  <c r="L393" i="25"/>
  <c r="I437" i="25"/>
  <c r="J443" i="25"/>
  <c r="C451" i="25"/>
  <c r="I451" i="25"/>
  <c r="J477" i="25"/>
  <c r="W488" i="25"/>
  <c r="Q488" i="25"/>
  <c r="I488" i="25"/>
  <c r="Q571" i="25"/>
  <c r="Q605" i="25"/>
  <c r="J605" i="25"/>
  <c r="W620" i="25"/>
  <c r="X620" i="25" s="1"/>
  <c r="W623" i="25"/>
  <c r="M623" i="25"/>
  <c r="J735" i="25"/>
  <c r="U748" i="25"/>
  <c r="V748" i="25" s="1"/>
  <c r="J814" i="25"/>
  <c r="C814" i="25"/>
  <c r="W820" i="25"/>
  <c r="X820" i="25" s="1"/>
  <c r="O862" i="25"/>
  <c r="P862" i="25" s="1"/>
  <c r="I862" i="25"/>
  <c r="M882" i="25"/>
  <c r="U888" i="25"/>
  <c r="M888" i="25"/>
  <c r="W911" i="25"/>
  <c r="X911" i="25" s="1"/>
  <c r="S911" i="25"/>
  <c r="J927" i="25"/>
  <c r="Q927" i="25"/>
  <c r="M954" i="25"/>
  <c r="W305" i="25"/>
  <c r="M305" i="25"/>
  <c r="M338" i="25"/>
  <c r="W338" i="25"/>
  <c r="M341" i="25"/>
  <c r="W341" i="25"/>
  <c r="U469" i="25"/>
  <c r="V469" i="25" s="1"/>
  <c r="X483" i="25"/>
  <c r="J491" i="25"/>
  <c r="T491" i="25"/>
  <c r="O576" i="25"/>
  <c r="P576" i="25" s="1"/>
  <c r="I576" i="25"/>
  <c r="R576" i="25" s="1"/>
  <c r="M654" i="25"/>
  <c r="W654" i="25"/>
  <c r="C809" i="25"/>
  <c r="X809" i="25" s="1"/>
  <c r="O828" i="25"/>
  <c r="P828" i="25" s="1"/>
  <c r="O15" i="25"/>
  <c r="M27" i="25"/>
  <c r="W78" i="25"/>
  <c r="M115" i="25"/>
  <c r="M202" i="25"/>
  <c r="S229" i="25"/>
  <c r="T229" i="25" s="1"/>
  <c r="W238" i="25"/>
  <c r="L274" i="25"/>
  <c r="S295" i="25"/>
  <c r="T295" i="25" s="1"/>
  <c r="O332" i="25"/>
  <c r="P332" i="25" s="1"/>
  <c r="I332" i="25"/>
  <c r="C364" i="25"/>
  <c r="J388" i="25"/>
  <c r="Q388" i="25"/>
  <c r="W397" i="25"/>
  <c r="X397" i="25" s="1"/>
  <c r="I400" i="25"/>
  <c r="R400" i="25" s="1"/>
  <c r="W405" i="25"/>
  <c r="I477" i="25"/>
  <c r="R477" i="25" s="1"/>
  <c r="L507" i="25"/>
  <c r="T517" i="25"/>
  <c r="J571" i="25"/>
  <c r="S648" i="25"/>
  <c r="T648" i="25" s="1"/>
  <c r="L648" i="25"/>
  <c r="L654" i="25"/>
  <c r="S654" i="25"/>
  <c r="W688" i="25"/>
  <c r="X688" i="25" s="1"/>
  <c r="C708" i="25"/>
  <c r="S735" i="25"/>
  <c r="J754" i="25"/>
  <c r="W809" i="25"/>
  <c r="S823" i="25"/>
  <c r="L823" i="25"/>
  <c r="X826" i="25"/>
  <c r="C889" i="25"/>
  <c r="U889" i="25"/>
  <c r="V889" i="25" s="1"/>
  <c r="T911" i="25"/>
  <c r="R919" i="25"/>
  <c r="U954" i="25"/>
  <c r="V954" i="25" s="1"/>
  <c r="M7" i="25"/>
  <c r="J15" i="25"/>
  <c r="Q19" i="25"/>
  <c r="S27" i="25"/>
  <c r="T27" i="25" s="1"/>
  <c r="W31" i="25"/>
  <c r="M40" i="25"/>
  <c r="M47" i="25"/>
  <c r="M50" i="25"/>
  <c r="J55" i="25"/>
  <c r="W66" i="25"/>
  <c r="X66" i="25" s="1"/>
  <c r="L69" i="25"/>
  <c r="M75" i="25"/>
  <c r="P92" i="25"/>
  <c r="S115" i="25"/>
  <c r="T115" i="25" s="1"/>
  <c r="O124" i="25"/>
  <c r="O132" i="25"/>
  <c r="C140" i="25"/>
  <c r="M148" i="25"/>
  <c r="W162" i="25"/>
  <c r="C168" i="25"/>
  <c r="P179" i="25"/>
  <c r="P184" i="25"/>
  <c r="M189" i="25"/>
  <c r="M197" i="25"/>
  <c r="L217" i="25"/>
  <c r="U249" i="25"/>
  <c r="S269" i="25"/>
  <c r="T269" i="25" s="1"/>
  <c r="C272" i="25"/>
  <c r="O274" i="25"/>
  <c r="P274" i="25" s="1"/>
  <c r="U299" i="25"/>
  <c r="V299" i="25" s="1"/>
  <c r="M322" i="25"/>
  <c r="J400" i="25"/>
  <c r="P467" i="25"/>
  <c r="U470" i="25"/>
  <c r="V470" i="25" s="1"/>
  <c r="C470" i="25"/>
  <c r="Q517" i="25"/>
  <c r="S546" i="25"/>
  <c r="I560" i="25"/>
  <c r="R560" i="25" s="1"/>
  <c r="O560" i="25"/>
  <c r="P560" i="25" s="1"/>
  <c r="O648" i="25"/>
  <c r="P648" i="25" s="1"/>
  <c r="I648" i="25"/>
  <c r="R648" i="25" s="1"/>
  <c r="S688" i="25"/>
  <c r="T688" i="25" s="1"/>
  <c r="U730" i="25"/>
  <c r="V730" i="25" s="1"/>
  <c r="S812" i="25"/>
  <c r="L812" i="25"/>
  <c r="R823" i="25"/>
  <c r="Q857" i="25"/>
  <c r="R857" i="25" s="1"/>
  <c r="J857" i="25"/>
  <c r="C860" i="25"/>
  <c r="X860" i="25" s="1"/>
  <c r="U860" i="25"/>
  <c r="V860" i="25" s="1"/>
  <c r="U866" i="25"/>
  <c r="P866" i="25"/>
  <c r="J871" i="25"/>
  <c r="W903" i="25"/>
  <c r="S903" i="25"/>
  <c r="T903" i="25" s="1"/>
  <c r="W906" i="25"/>
  <c r="M906" i="25"/>
  <c r="U947" i="25"/>
  <c r="V947" i="25" s="1"/>
  <c r="C950" i="25"/>
  <c r="U950" i="25"/>
  <c r="V950" i="25" s="1"/>
  <c r="C83" i="25"/>
  <c r="P86" i="25"/>
  <c r="M88" i="25"/>
  <c r="I115" i="25"/>
  <c r="S148" i="25"/>
  <c r="C171" i="25"/>
  <c r="O176" i="25"/>
  <c r="P176" i="25" s="1"/>
  <c r="C179" i="25"/>
  <c r="X179" i="25" s="1"/>
  <c r="O181" i="25"/>
  <c r="M184" i="25"/>
  <c r="O202" i="25"/>
  <c r="C210" i="25"/>
  <c r="O217" i="25"/>
  <c r="P217" i="25" s="1"/>
  <c r="P220" i="25"/>
  <c r="M234" i="25"/>
  <c r="U251" i="25"/>
  <c r="V251" i="25" s="1"/>
  <c r="L253" i="25"/>
  <c r="Q267" i="25"/>
  <c r="R267" i="25" s="1"/>
  <c r="O310" i="25"/>
  <c r="I310" i="25"/>
  <c r="O316" i="25"/>
  <c r="O319" i="25"/>
  <c r="P319" i="25" s="1"/>
  <c r="U325" i="25"/>
  <c r="V325" i="25" s="1"/>
  <c r="M378" i="25"/>
  <c r="U380" i="25"/>
  <c r="V380" i="25" s="1"/>
  <c r="L386" i="25"/>
  <c r="S388" i="25"/>
  <c r="T388" i="25" s="1"/>
  <c r="U403" i="25"/>
  <c r="W403" i="25"/>
  <c r="X403" i="25" s="1"/>
  <c r="M403" i="25"/>
  <c r="I449" i="25"/>
  <c r="R449" i="25" s="1"/>
  <c r="S459" i="25"/>
  <c r="T459" i="25" s="1"/>
  <c r="Q477" i="25"/>
  <c r="M505" i="25"/>
  <c r="I520" i="25"/>
  <c r="O543" i="25"/>
  <c r="P543" i="25" s="1"/>
  <c r="W574" i="25"/>
  <c r="U574" i="25"/>
  <c r="V574" i="25" s="1"/>
  <c r="S576" i="25"/>
  <c r="T576" i="25" s="1"/>
  <c r="I637" i="25"/>
  <c r="R637" i="25" s="1"/>
  <c r="L738" i="25"/>
  <c r="S738" i="25"/>
  <c r="T738" i="25" s="1"/>
  <c r="C771" i="25"/>
  <c r="X771" i="25" s="1"/>
  <c r="J771" i="25"/>
  <c r="U780" i="25"/>
  <c r="V780" i="25" s="1"/>
  <c r="Q806" i="25"/>
  <c r="J806" i="25"/>
  <c r="O812" i="25"/>
  <c r="P812" i="25" s="1"/>
  <c r="I812" i="25"/>
  <c r="X818" i="25"/>
  <c r="J823" i="25"/>
  <c r="Q823" i="25"/>
  <c r="M860" i="25"/>
  <c r="W860" i="25"/>
  <c r="C866" i="25"/>
  <c r="I903" i="25"/>
  <c r="J5" i="25"/>
  <c r="I15" i="25"/>
  <c r="W24" i="25"/>
  <c r="J27" i="25"/>
  <c r="Q44" i="25"/>
  <c r="W55" i="25"/>
  <c r="X55" i="25" s="1"/>
  <c r="J69" i="25"/>
  <c r="Q72" i="25"/>
  <c r="S88" i="25"/>
  <c r="T88" i="25" s="1"/>
  <c r="I98" i="25"/>
  <c r="S108" i="25"/>
  <c r="T108" i="25" s="1"/>
  <c r="Q176" i="25"/>
  <c r="M179" i="25"/>
  <c r="Q181" i="25"/>
  <c r="O189" i="25"/>
  <c r="P192" i="25"/>
  <c r="W194" i="25"/>
  <c r="X194" i="25" s="1"/>
  <c r="O197" i="25"/>
  <c r="Q202" i="25"/>
  <c r="Q210" i="25"/>
  <c r="J217" i="25"/>
  <c r="C224" i="25"/>
  <c r="W241" i="25"/>
  <c r="M278" i="25"/>
  <c r="L285" i="25"/>
  <c r="I297" i="25"/>
  <c r="O322" i="25"/>
  <c r="M325" i="25"/>
  <c r="W325" i="25"/>
  <c r="I347" i="25"/>
  <c r="I350" i="25"/>
  <c r="R350" i="25" s="1"/>
  <c r="O350" i="25"/>
  <c r="O386" i="25"/>
  <c r="P386" i="25" s="1"/>
  <c r="W393" i="25"/>
  <c r="Q413" i="25"/>
  <c r="S441" i="25"/>
  <c r="T441" i="25" s="1"/>
  <c r="I459" i="25"/>
  <c r="O462" i="25"/>
  <c r="P462" i="25" s="1"/>
  <c r="I480" i="25"/>
  <c r="L497" i="25"/>
  <c r="W503" i="25"/>
  <c r="M503" i="25"/>
  <c r="O505" i="25"/>
  <c r="P505" i="25" s="1"/>
  <c r="L510" i="25"/>
  <c r="S510" i="25"/>
  <c r="T510" i="25" s="1"/>
  <c r="M538" i="25"/>
  <c r="X541" i="25"/>
  <c r="U555" i="25"/>
  <c r="M555" i="25"/>
  <c r="W555" i="25"/>
  <c r="S560" i="25"/>
  <c r="T560" i="25" s="1"/>
  <c r="M560" i="25"/>
  <c r="L560" i="25"/>
  <c r="C591" i="25"/>
  <c r="W612" i="25"/>
  <c r="S640" i="25"/>
  <c r="T640" i="25" s="1"/>
  <c r="W651" i="25"/>
  <c r="I727" i="25"/>
  <c r="O727" i="25"/>
  <c r="M730" i="25"/>
  <c r="C736" i="25"/>
  <c r="X736" i="25" s="1"/>
  <c r="U736" i="25"/>
  <c r="V736" i="25" s="1"/>
  <c r="C780" i="25"/>
  <c r="S787" i="25"/>
  <c r="T787" i="25" s="1"/>
  <c r="R812" i="25"/>
  <c r="O815" i="25"/>
  <c r="P815" i="25" s="1"/>
  <c r="W818" i="25"/>
  <c r="S871" i="25"/>
  <c r="T871" i="25" s="1"/>
  <c r="R936" i="25"/>
  <c r="C255" i="25"/>
  <c r="I268" i="25"/>
  <c r="R268" i="25" s="1"/>
  <c r="O286" i="25"/>
  <c r="I328" i="25"/>
  <c r="R328" i="25" s="1"/>
  <c r="I335" i="25"/>
  <c r="O338" i="25"/>
  <c r="P338" i="25" s="1"/>
  <c r="I360" i="25"/>
  <c r="I381" i="25"/>
  <c r="R381" i="25" s="1"/>
  <c r="W420" i="25"/>
  <c r="O428" i="25"/>
  <c r="U433" i="25"/>
  <c r="V433" i="25" s="1"/>
  <c r="Q438" i="25"/>
  <c r="C444" i="25"/>
  <c r="O451" i="25"/>
  <c r="P451" i="25" s="1"/>
  <c r="O478" i="25"/>
  <c r="P478" i="25" s="1"/>
  <c r="U481" i="25"/>
  <c r="V481" i="25" s="1"/>
  <c r="P481" i="25"/>
  <c r="L483" i="25"/>
  <c r="O488" i="25"/>
  <c r="P488" i="25" s="1"/>
  <c r="C495" i="25"/>
  <c r="I528" i="25"/>
  <c r="O528" i="25"/>
  <c r="P528" i="25" s="1"/>
  <c r="O572" i="25"/>
  <c r="C620" i="25"/>
  <c r="O633" i="25"/>
  <c r="U636" i="25"/>
  <c r="I649" i="25"/>
  <c r="R649" i="25" s="1"/>
  <c r="I657" i="25"/>
  <c r="R657" i="25" s="1"/>
  <c r="O657" i="25"/>
  <c r="P657" i="25" s="1"/>
  <c r="X709" i="25"/>
  <c r="L731" i="25"/>
  <c r="S731" i="25"/>
  <c r="T731" i="25" s="1"/>
  <c r="T754" i="25"/>
  <c r="Q866" i="25"/>
  <c r="J866" i="25"/>
  <c r="L891" i="25"/>
  <c r="S891" i="25"/>
  <c r="T891" i="25" s="1"/>
  <c r="L919" i="25"/>
  <c r="S919" i="25"/>
  <c r="T919" i="25" s="1"/>
  <c r="L927" i="25"/>
  <c r="L948" i="25"/>
  <c r="S948" i="25"/>
  <c r="T948" i="25" s="1"/>
  <c r="M957" i="25"/>
  <c r="W957" i="25"/>
  <c r="X957" i="25" s="1"/>
  <c r="M255" i="25"/>
  <c r="M303" i="25"/>
  <c r="O341" i="25"/>
  <c r="O344" i="25"/>
  <c r="P344" i="25" s="1"/>
  <c r="S390" i="25"/>
  <c r="T390" i="25" s="1"/>
  <c r="O410" i="25"/>
  <c r="P410" i="25" s="1"/>
  <c r="O415" i="25"/>
  <c r="O423" i="25"/>
  <c r="P423" i="25" s="1"/>
  <c r="J436" i="25"/>
  <c r="P447" i="25"/>
  <c r="J451" i="25"/>
  <c r="J453" i="25"/>
  <c r="L458" i="25"/>
  <c r="L460" i="25"/>
  <c r="S467" i="25"/>
  <c r="T467" i="25" s="1"/>
  <c r="M474" i="25"/>
  <c r="M476" i="25"/>
  <c r="C481" i="25"/>
  <c r="O483" i="25"/>
  <c r="J488" i="25"/>
  <c r="P491" i="25"/>
  <c r="U491" i="25"/>
  <c r="O552" i="25"/>
  <c r="I552" i="25"/>
  <c r="J572" i="25"/>
  <c r="W601" i="25"/>
  <c r="W636" i="25"/>
  <c r="C643" i="25"/>
  <c r="Q643" i="25"/>
  <c r="X720" i="25"/>
  <c r="I731" i="25"/>
  <c r="I736" i="25"/>
  <c r="O736" i="25"/>
  <c r="P736" i="25" s="1"/>
  <c r="P768" i="25"/>
  <c r="I813" i="25"/>
  <c r="R813" i="25" s="1"/>
  <c r="W826" i="25"/>
  <c r="M826" i="25"/>
  <c r="W837" i="25"/>
  <c r="U877" i="25"/>
  <c r="V877" i="25" s="1"/>
  <c r="L883" i="25"/>
  <c r="O911" i="25"/>
  <c r="P911" i="25" s="1"/>
  <c r="I919" i="25"/>
  <c r="O919" i="25"/>
  <c r="P919" i="25" s="1"/>
  <c r="I927" i="25"/>
  <c r="R927" i="25" s="1"/>
  <c r="U946" i="25"/>
  <c r="M946" i="25"/>
  <c r="L957" i="25"/>
  <c r="I255" i="25"/>
  <c r="R255" i="25" s="1"/>
  <c r="I264" i="25"/>
  <c r="I303" i="25"/>
  <c r="O307" i="25"/>
  <c r="P307" i="25" s="1"/>
  <c r="P376" i="25"/>
  <c r="O393" i="25"/>
  <c r="M410" i="25"/>
  <c r="U418" i="25"/>
  <c r="V418" i="25" s="1"/>
  <c r="M439" i="25"/>
  <c r="O444" i="25"/>
  <c r="P444" i="25" s="1"/>
  <c r="O476" i="25"/>
  <c r="W483" i="25"/>
  <c r="L491" i="25"/>
  <c r="V491" i="25"/>
  <c r="M493" i="25"/>
  <c r="P496" i="25"/>
  <c r="W570" i="25"/>
  <c r="W590" i="25"/>
  <c r="M618" i="25"/>
  <c r="W618" i="25"/>
  <c r="M621" i="25"/>
  <c r="W621" i="25"/>
  <c r="P623" i="25"/>
  <c r="U729" i="25"/>
  <c r="V729" i="25" s="1"/>
  <c r="P826" i="25"/>
  <c r="I886" i="25"/>
  <c r="I946" i="25"/>
  <c r="R946" i="25" s="1"/>
  <c r="O946" i="25"/>
  <c r="P946" i="25" s="1"/>
  <c r="P259" i="25"/>
  <c r="O268" i="25"/>
  <c r="O328" i="25"/>
  <c r="P328" i="25" s="1"/>
  <c r="I418" i="25"/>
  <c r="J444" i="25"/>
  <c r="Q458" i="25"/>
  <c r="R458" i="25" s="1"/>
  <c r="Q460" i="25"/>
  <c r="J476" i="25"/>
  <c r="S483" i="25"/>
  <c r="T483" i="25" s="1"/>
  <c r="O517" i="25"/>
  <c r="W550" i="25"/>
  <c r="Q562" i="25"/>
  <c r="U580" i="25"/>
  <c r="M596" i="25"/>
  <c r="W596" i="25"/>
  <c r="Q636" i="25"/>
  <c r="J636" i="25"/>
  <c r="O649" i="25"/>
  <c r="P649" i="25" s="1"/>
  <c r="Q698" i="25"/>
  <c r="M721" i="25"/>
  <c r="W721" i="25"/>
  <c r="S723" i="25"/>
  <c r="C729" i="25"/>
  <c r="M775" i="25"/>
  <c r="C788" i="25"/>
  <c r="U788" i="25"/>
  <c r="V788" i="25" s="1"/>
  <c r="I821" i="25"/>
  <c r="O821" i="25"/>
  <c r="I832" i="25"/>
  <c r="R832" i="25" s="1"/>
  <c r="O832" i="25"/>
  <c r="P832" i="25" s="1"/>
  <c r="L872" i="25"/>
  <c r="S872" i="25"/>
  <c r="J886" i="25"/>
  <c r="Q886" i="25"/>
  <c r="S894" i="25"/>
  <c r="T894" i="25" s="1"/>
  <c r="L894" i="25"/>
  <c r="L899" i="25"/>
  <c r="C902" i="25"/>
  <c r="X902" i="25" s="1"/>
  <c r="U902" i="25"/>
  <c r="V902" i="25" s="1"/>
  <c r="P902" i="25"/>
  <c r="J909" i="25"/>
  <c r="R930" i="25"/>
  <c r="X941" i="25"/>
  <c r="J946" i="25"/>
  <c r="W955" i="25"/>
  <c r="J957" i="25"/>
  <c r="I631" i="25"/>
  <c r="R631" i="25" s="1"/>
  <c r="O631" i="25"/>
  <c r="P631" i="25" s="1"/>
  <c r="J768" i="25"/>
  <c r="Q768" i="25"/>
  <c r="I894" i="25"/>
  <c r="O894" i="25"/>
  <c r="P894" i="25" s="1"/>
  <c r="V911" i="25"/>
  <c r="T927" i="25"/>
  <c r="I933" i="25"/>
  <c r="O933" i="25"/>
  <c r="P933" i="25" s="1"/>
  <c r="O255" i="25"/>
  <c r="P255" i="25" s="1"/>
  <c r="O303" i="25"/>
  <c r="W313" i="25"/>
  <c r="C384" i="25"/>
  <c r="X384" i="25" s="1"/>
  <c r="I393" i="25"/>
  <c r="R393" i="25" s="1"/>
  <c r="Q447" i="25"/>
  <c r="R447" i="25" s="1"/>
  <c r="S458" i="25"/>
  <c r="T458" i="25" s="1"/>
  <c r="S465" i="25"/>
  <c r="T465" i="25" s="1"/>
  <c r="Q474" i="25"/>
  <c r="Q476" i="25"/>
  <c r="X479" i="25"/>
  <c r="S481" i="25"/>
  <c r="T481" i="25" s="1"/>
  <c r="J493" i="25"/>
  <c r="O496" i="25"/>
  <c r="I496" i="25"/>
  <c r="S506" i="25"/>
  <c r="R523" i="25"/>
  <c r="M547" i="25"/>
  <c r="P550" i="25"/>
  <c r="V555" i="25"/>
  <c r="S555" i="25"/>
  <c r="T555" i="25" s="1"/>
  <c r="L555" i="25"/>
  <c r="Q560" i="25"/>
  <c r="J562" i="25"/>
  <c r="Q618" i="25"/>
  <c r="Q631" i="25"/>
  <c r="I636" i="25"/>
  <c r="R636" i="25" s="1"/>
  <c r="M693" i="25"/>
  <c r="W693" i="25"/>
  <c r="U724" i="25"/>
  <c r="V724" i="25" s="1"/>
  <c r="C724" i="25"/>
  <c r="S788" i="25"/>
  <c r="T788" i="25" s="1"/>
  <c r="C870" i="25"/>
  <c r="U883" i="25"/>
  <c r="J894" i="25"/>
  <c r="Q894" i="25"/>
  <c r="R894" i="25" s="1"/>
  <c r="O899" i="25"/>
  <c r="U907" i="25"/>
  <c r="W907" i="25"/>
  <c r="Q943" i="25"/>
  <c r="L955" i="25"/>
  <c r="S957" i="25"/>
  <c r="T957" i="25" s="1"/>
  <c r="W629" i="25"/>
  <c r="X629" i="25" s="1"/>
  <c r="M629" i="25"/>
  <c r="M636" i="25"/>
  <c r="R704" i="25"/>
  <c r="M715" i="25"/>
  <c r="W715" i="25"/>
  <c r="U750" i="25"/>
  <c r="M755" i="25"/>
  <c r="W755" i="25"/>
  <c r="X755" i="25" s="1"/>
  <c r="M763" i="25"/>
  <c r="W763" i="25"/>
  <c r="U763" i="25"/>
  <c r="V763" i="25" s="1"/>
  <c r="R768" i="25"/>
  <c r="U771" i="25"/>
  <c r="L790" i="25"/>
  <c r="S790" i="25"/>
  <c r="T790" i="25" s="1"/>
  <c r="C816" i="25"/>
  <c r="R897" i="25"/>
  <c r="S907" i="25"/>
  <c r="V907" i="25"/>
  <c r="C912" i="25"/>
  <c r="X912" i="25" s="1"/>
  <c r="U912" i="25"/>
  <c r="M955" i="25"/>
  <c r="S299" i="25"/>
  <c r="U321" i="25"/>
  <c r="V321" i="25" s="1"/>
  <c r="C387" i="25"/>
  <c r="L389" i="25"/>
  <c r="L397" i="25"/>
  <c r="P416" i="25"/>
  <c r="S447" i="25"/>
  <c r="M454" i="25"/>
  <c r="I463" i="25"/>
  <c r="R463" i="25" s="1"/>
  <c r="I468" i="25"/>
  <c r="R468" i="25" s="1"/>
  <c r="S486" i="25"/>
  <c r="T486" i="25" s="1"/>
  <c r="S491" i="25"/>
  <c r="R510" i="25"/>
  <c r="I550" i="25"/>
  <c r="M570" i="25"/>
  <c r="M577" i="25"/>
  <c r="I585" i="25"/>
  <c r="U601" i="25"/>
  <c r="V601" i="25" s="1"/>
  <c r="L631" i="25"/>
  <c r="O634" i="25"/>
  <c r="P634" i="25" s="1"/>
  <c r="I634" i="25"/>
  <c r="U663" i="25"/>
  <c r="V663" i="25" s="1"/>
  <c r="Q682" i="25"/>
  <c r="M696" i="25"/>
  <c r="W696" i="25"/>
  <c r="W709" i="25"/>
  <c r="S719" i="25"/>
  <c r="L724" i="25"/>
  <c r="S724" i="25"/>
  <c r="T724" i="25" s="1"/>
  <c r="C750" i="25"/>
  <c r="X750" i="25" s="1"/>
  <c r="S755" i="25"/>
  <c r="T755" i="25" s="1"/>
  <c r="L755" i="25"/>
  <c r="S768" i="25"/>
  <c r="T768" i="25" s="1"/>
  <c r="U783" i="25"/>
  <c r="V783" i="25" s="1"/>
  <c r="O808" i="25"/>
  <c r="P808" i="25" s="1"/>
  <c r="C841" i="25"/>
  <c r="C849" i="25"/>
  <c r="J867" i="25"/>
  <c r="V870" i="25"/>
  <c r="T904" i="25"/>
  <c r="Q904" i="25"/>
  <c r="U910" i="25"/>
  <c r="V910" i="25" s="1"/>
  <c r="M912" i="25"/>
  <c r="W912" i="25"/>
  <c r="C931" i="25"/>
  <c r="O938" i="25"/>
  <c r="P938" i="25" s="1"/>
  <c r="O955" i="25"/>
  <c r="P955" i="25" s="1"/>
  <c r="P188" i="7" s="1"/>
  <c r="I254" i="25"/>
  <c r="R254" i="25" s="1"/>
  <c r="I259" i="25"/>
  <c r="T280" i="25"/>
  <c r="V291" i="25"/>
  <c r="W303" i="25"/>
  <c r="I321" i="25"/>
  <c r="M356" i="25"/>
  <c r="I364" i="25"/>
  <c r="I372" i="25"/>
  <c r="I377" i="25"/>
  <c r="I382" i="25"/>
  <c r="M414" i="25"/>
  <c r="C422" i="25"/>
  <c r="I426" i="25"/>
  <c r="M437" i="25"/>
  <c r="W439" i="25"/>
  <c r="L454" i="25"/>
  <c r="P456" i="25"/>
  <c r="W458" i="25"/>
  <c r="U466" i="25"/>
  <c r="V466" i="25" s="1"/>
  <c r="U477" i="25"/>
  <c r="V477" i="25" s="1"/>
  <c r="P484" i="25"/>
  <c r="C507" i="25"/>
  <c r="X507" i="25" s="1"/>
  <c r="Q508" i="25"/>
  <c r="W516" i="25"/>
  <c r="O523" i="25"/>
  <c r="P523" i="25" s="1"/>
  <c r="W568" i="25"/>
  <c r="M568" i="25"/>
  <c r="U583" i="25"/>
  <c r="V583" i="25" s="1"/>
  <c r="O626" i="25"/>
  <c r="P626" i="25" s="1"/>
  <c r="I629" i="25"/>
  <c r="R629" i="25" s="1"/>
  <c r="O629" i="25"/>
  <c r="P629" i="25" s="1"/>
  <c r="J642" i="25"/>
  <c r="W642" i="25"/>
  <c r="S644" i="25"/>
  <c r="T644" i="25" s="1"/>
  <c r="W663" i="25"/>
  <c r="X663" i="25" s="1"/>
  <c r="U682" i="25"/>
  <c r="C702" i="25"/>
  <c r="M750" i="25"/>
  <c r="W750" i="25"/>
  <c r="U768" i="25"/>
  <c r="V768" i="25" s="1"/>
  <c r="S814" i="25"/>
  <c r="W910" i="25"/>
  <c r="L912" i="25"/>
  <c r="V912" i="25"/>
  <c r="M931" i="25"/>
  <c r="W946" i="25"/>
  <c r="Q955" i="25"/>
  <c r="S290" i="25"/>
  <c r="T290" i="25" s="1"/>
  <c r="M316" i="25"/>
  <c r="M319" i="25"/>
  <c r="Q389" i="25"/>
  <c r="R389" i="25" s="1"/>
  <c r="W402" i="25"/>
  <c r="L414" i="25"/>
  <c r="O445" i="25"/>
  <c r="U447" i="25"/>
  <c r="O454" i="25"/>
  <c r="P454" i="25" s="1"/>
  <c r="M477" i="25"/>
  <c r="S508" i="25"/>
  <c r="T508" i="25" s="1"/>
  <c r="W521" i="25"/>
  <c r="M521" i="25"/>
  <c r="I539" i="25"/>
  <c r="C571" i="25"/>
  <c r="P586" i="25"/>
  <c r="U586" i="25"/>
  <c r="V586" i="25" s="1"/>
  <c r="U596" i="25"/>
  <c r="V596" i="25" s="1"/>
  <c r="C619" i="25"/>
  <c r="X619" i="25" s="1"/>
  <c r="U644" i="25"/>
  <c r="L650" i="25"/>
  <c r="S650" i="25"/>
  <c r="T650" i="25" s="1"/>
  <c r="Q661" i="25"/>
  <c r="O669" i="25"/>
  <c r="P669" i="25" s="1"/>
  <c r="U690" i="25"/>
  <c r="V690" i="25" s="1"/>
  <c r="J715" i="25"/>
  <c r="Q715" i="25"/>
  <c r="R715" i="25" s="1"/>
  <c r="I717" i="25"/>
  <c r="V719" i="25"/>
  <c r="S729" i="25"/>
  <c r="O739" i="25"/>
  <c r="P739" i="25" s="1"/>
  <c r="I786" i="25"/>
  <c r="R786" i="25" s="1"/>
  <c r="L803" i="25"/>
  <c r="S857" i="25"/>
  <c r="T857" i="25" s="1"/>
  <c r="J859" i="25"/>
  <c r="T859" i="25"/>
  <c r="Q859" i="25"/>
  <c r="Q870" i="25"/>
  <c r="J870" i="25"/>
  <c r="M887" i="25"/>
  <c r="W887" i="25"/>
  <c r="U895" i="25"/>
  <c r="V895" i="25" s="1"/>
  <c r="O897" i="25"/>
  <c r="P897" i="25" s="1"/>
  <c r="O907" i="25"/>
  <c r="P907" i="25" s="1"/>
  <c r="S931" i="25"/>
  <c r="T931" i="25" s="1"/>
  <c r="L931" i="25"/>
  <c r="O941" i="25"/>
  <c r="S955" i="25"/>
  <c r="T955" i="25" s="1"/>
  <c r="K114" i="7" s="1"/>
  <c r="O437" i="25"/>
  <c r="C440" i="25"/>
  <c r="V447" i="25"/>
  <c r="M450" i="25"/>
  <c r="I452" i="25"/>
  <c r="J454" i="25"/>
  <c r="S456" i="25"/>
  <c r="T456" i="25" s="1"/>
  <c r="U459" i="25"/>
  <c r="V459" i="25" s="1"/>
  <c r="S461" i="25"/>
  <c r="T461" i="25" s="1"/>
  <c r="L466" i="25"/>
  <c r="U468" i="25"/>
  <c r="V468" i="25" s="1"/>
  <c r="S470" i="25"/>
  <c r="T470" i="25" s="1"/>
  <c r="W474" i="25"/>
  <c r="L477" i="25"/>
  <c r="U496" i="25"/>
  <c r="V496" i="25" s="1"/>
  <c r="V508" i="25"/>
  <c r="I516" i="25"/>
  <c r="L521" i="25"/>
  <c r="O537" i="25"/>
  <c r="P537" i="25" s="1"/>
  <c r="J573" i="25"/>
  <c r="M586" i="25"/>
  <c r="C589" i="25"/>
  <c r="W602" i="25"/>
  <c r="W608" i="25"/>
  <c r="L642" i="25"/>
  <c r="C666" i="25"/>
  <c r="Q669" i="25"/>
  <c r="W672" i="25"/>
  <c r="X672" i="25" s="1"/>
  <c r="V672" i="25"/>
  <c r="L675" i="25"/>
  <c r="S675" i="25"/>
  <c r="T675" i="25" s="1"/>
  <c r="Q693" i="25"/>
  <c r="U704" i="25"/>
  <c r="V704" i="25" s="1"/>
  <c r="J717" i="25"/>
  <c r="C722" i="25"/>
  <c r="X722" i="25" s="1"/>
  <c r="C735" i="25"/>
  <c r="C748" i="25"/>
  <c r="Q781" i="25"/>
  <c r="J786" i="25"/>
  <c r="O788" i="25"/>
  <c r="P788" i="25" s="1"/>
  <c r="U790" i="25"/>
  <c r="V790" i="25" s="1"/>
  <c r="O803" i="25"/>
  <c r="P803" i="25" s="1"/>
  <c r="P859" i="25"/>
  <c r="C882" i="25"/>
  <c r="U882" i="25"/>
  <c r="P882" i="25"/>
  <c r="M895" i="25"/>
  <c r="M902" i="25"/>
  <c r="W904" i="25"/>
  <c r="M907" i="25"/>
  <c r="P941" i="25"/>
  <c r="U955" i="25"/>
  <c r="V955" i="25" s="1"/>
  <c r="L618" i="25"/>
  <c r="O662" i="25"/>
  <c r="P662" i="25" s="1"/>
  <c r="L693" i="25"/>
  <c r="I708" i="25"/>
  <c r="R708" i="25" s="1"/>
  <c r="L721" i="25"/>
  <c r="M736" i="25"/>
  <c r="L740" i="25"/>
  <c r="O748" i="25"/>
  <c r="P748" i="25" s="1"/>
  <c r="O750" i="25"/>
  <c r="P750" i="25" s="1"/>
  <c r="C759" i="25"/>
  <c r="X759" i="25" s="1"/>
  <c r="O792" i="25"/>
  <c r="M870" i="25"/>
  <c r="U876" i="25"/>
  <c r="O905" i="25"/>
  <c r="P905" i="25" s="1"/>
  <c r="I910" i="25"/>
  <c r="M926" i="25"/>
  <c r="Q930" i="25"/>
  <c r="M934" i="25"/>
  <c r="I939" i="25"/>
  <c r="I948" i="25"/>
  <c r="M950" i="25"/>
  <c r="J952" i="25"/>
  <c r="J959" i="25"/>
  <c r="W479" i="25"/>
  <c r="J486" i="25"/>
  <c r="Q491" i="25"/>
  <c r="R491" i="25" s="1"/>
  <c r="L493" i="25"/>
  <c r="J509" i="25"/>
  <c r="O518" i="25"/>
  <c r="C533" i="25"/>
  <c r="U543" i="25"/>
  <c r="V543" i="25" s="1"/>
  <c r="U589" i="25"/>
  <c r="V589" i="25" s="1"/>
  <c r="J662" i="25"/>
  <c r="I674" i="25"/>
  <c r="J708" i="25"/>
  <c r="J710" i="25"/>
  <c r="C713" i="25"/>
  <c r="L717" i="25"/>
  <c r="I721" i="25"/>
  <c r="U731" i="25"/>
  <c r="V731" i="25" s="1"/>
  <c r="L736" i="25"/>
  <c r="W812" i="25"/>
  <c r="J842" i="25"/>
  <c r="L854" i="25"/>
  <c r="W894" i="25"/>
  <c r="J910" i="25"/>
  <c r="I921" i="25"/>
  <c r="R921" i="25" s="1"/>
  <c r="J924" i="25"/>
  <c r="L926" i="25"/>
  <c r="Q936" i="25"/>
  <c r="J939" i="25"/>
  <c r="S950" i="25"/>
  <c r="T950" i="25" s="1"/>
  <c r="J954" i="25"/>
  <c r="Q509" i="25"/>
  <c r="R509" i="25" s="1"/>
  <c r="O514" i="25"/>
  <c r="P514" i="25" s="1"/>
  <c r="U529" i="25"/>
  <c r="V529" i="25" s="1"/>
  <c r="I555" i="25"/>
  <c r="L561" i="25"/>
  <c r="L568" i="25"/>
  <c r="O586" i="25"/>
  <c r="S597" i="25"/>
  <c r="T597" i="25" s="1"/>
  <c r="L605" i="25"/>
  <c r="V618" i="25"/>
  <c r="O643" i="25"/>
  <c r="P643" i="25" s="1"/>
  <c r="T662" i="25"/>
  <c r="S693" i="25"/>
  <c r="T693" i="25" s="1"/>
  <c r="I701" i="25"/>
  <c r="R701" i="25" s="1"/>
  <c r="S717" i="25"/>
  <c r="L734" i="25"/>
  <c r="S764" i="25"/>
  <c r="W767" i="25"/>
  <c r="I831" i="25"/>
  <c r="R831" i="25" s="1"/>
  <c r="W843" i="25"/>
  <c r="O850" i="25"/>
  <c r="P850" i="25" s="1"/>
  <c r="C853" i="25"/>
  <c r="X853" i="25" s="1"/>
  <c r="L874" i="25"/>
  <c r="I898" i="25"/>
  <c r="R898" i="25" s="1"/>
  <c r="I900" i="25"/>
  <c r="R900" i="25" s="1"/>
  <c r="L906" i="25"/>
  <c r="O910" i="25"/>
  <c r="P910" i="25" s="1"/>
  <c r="I912" i="25"/>
  <c r="R912" i="25" s="1"/>
  <c r="C922" i="25"/>
  <c r="Q928" i="25"/>
  <c r="I931" i="25"/>
  <c r="R931" i="25" s="1"/>
  <c r="O944" i="25"/>
  <c r="P944" i="25" s="1"/>
  <c r="L950" i="25"/>
  <c r="L956" i="25"/>
  <c r="O504" i="25"/>
  <c r="P504" i="25" s="1"/>
  <c r="T506" i="25"/>
  <c r="U508" i="25"/>
  <c r="C529" i="25"/>
  <c r="U534" i="25"/>
  <c r="V534" i="25" s="1"/>
  <c r="O536" i="25"/>
  <c r="P536" i="25" s="1"/>
  <c r="W541" i="25"/>
  <c r="I561" i="25"/>
  <c r="I568" i="25"/>
  <c r="S574" i="25"/>
  <c r="T574" i="25" s="1"/>
  <c r="I592" i="25"/>
  <c r="S610" i="25"/>
  <c r="L636" i="25"/>
  <c r="J643" i="25"/>
  <c r="J650" i="25"/>
  <c r="C732" i="25"/>
  <c r="X732" i="25" s="1"/>
  <c r="Q757" i="25"/>
  <c r="O767" i="25"/>
  <c r="M782" i="25"/>
  <c r="S835" i="25"/>
  <c r="T835" i="25" s="1"/>
  <c r="W845" i="25"/>
  <c r="Q850" i="25"/>
  <c r="L857" i="25"/>
  <c r="O866" i="25"/>
  <c r="L870" i="25"/>
  <c r="W892" i="25"/>
  <c r="Q902" i="25"/>
  <c r="R902" i="25" s="1"/>
  <c r="I906" i="25"/>
  <c r="R906" i="25" s="1"/>
  <c r="I908" i="25"/>
  <c r="Q910" i="25"/>
  <c r="J912" i="25"/>
  <c r="J931" i="25"/>
  <c r="P541" i="25"/>
  <c r="T561" i="25"/>
  <c r="W597" i="25"/>
  <c r="O628" i="25"/>
  <c r="I653" i="25"/>
  <c r="O655" i="25"/>
  <c r="P655" i="25" s="1"/>
  <c r="U672" i="25"/>
  <c r="R787" i="25"/>
  <c r="X789" i="25"/>
  <c r="R853" i="25"/>
  <c r="T902" i="25"/>
  <c r="Q908" i="25"/>
  <c r="W950" i="25"/>
  <c r="J956" i="25"/>
  <c r="Q480" i="25"/>
  <c r="U492" i="25"/>
  <c r="V492" i="25" s="1"/>
  <c r="I504" i="25"/>
  <c r="R508" i="25"/>
  <c r="O529" i="25"/>
  <c r="I536" i="25"/>
  <c r="O561" i="25"/>
  <c r="P561" i="25" s="1"/>
  <c r="W579" i="25"/>
  <c r="U595" i="25"/>
  <c r="V595" i="25" s="1"/>
  <c r="J608" i="25"/>
  <c r="C661" i="25"/>
  <c r="C663" i="25"/>
  <c r="J670" i="25"/>
  <c r="J675" i="25"/>
  <c r="J724" i="25"/>
  <c r="S734" i="25"/>
  <c r="L767" i="25"/>
  <c r="W789" i="25"/>
  <c r="I801" i="25"/>
  <c r="R801" i="25" s="1"/>
  <c r="C805" i="25"/>
  <c r="M812" i="25"/>
  <c r="I826" i="25"/>
  <c r="L859" i="25"/>
  <c r="S870" i="25"/>
  <c r="T870" i="25" s="1"/>
  <c r="I890" i="25"/>
  <c r="R890" i="25" s="1"/>
  <c r="L904" i="25"/>
  <c r="O908" i="25"/>
  <c r="P908" i="25" s="1"/>
  <c r="Q912" i="25"/>
  <c r="I915" i="25"/>
  <c r="R915" i="25" s="1"/>
  <c r="L942" i="25"/>
  <c r="L953" i="25"/>
  <c r="W539" i="25"/>
  <c r="T605" i="25"/>
  <c r="S670" i="25"/>
  <c r="M682" i="25"/>
  <c r="C714" i="25"/>
  <c r="M722" i="25"/>
  <c r="Q726" i="25"/>
  <c r="R726" i="25" s="1"/>
  <c r="C783" i="25"/>
  <c r="T793" i="25"/>
  <c r="O892" i="25"/>
  <c r="P892" i="25" s="1"/>
  <c r="S906" i="25"/>
  <c r="T906" i="25" s="1"/>
  <c r="U919" i="25"/>
  <c r="V919" i="25" s="1"/>
  <c r="W926" i="25"/>
  <c r="C949" i="25"/>
  <c r="C951" i="25"/>
  <c r="C955" i="25"/>
  <c r="S480" i="25"/>
  <c r="T480" i="25" s="1"/>
  <c r="W487" i="25"/>
  <c r="M492" i="25"/>
  <c r="I541" i="25"/>
  <c r="R541" i="25" s="1"/>
  <c r="U547" i="25"/>
  <c r="V547" i="25" s="1"/>
  <c r="O555" i="25"/>
  <c r="P555" i="25" s="1"/>
  <c r="C560" i="25"/>
  <c r="X560" i="25" s="1"/>
  <c r="V561" i="25"/>
  <c r="S568" i="25"/>
  <c r="W573" i="25"/>
  <c r="M579" i="25"/>
  <c r="S590" i="25"/>
  <c r="T590" i="25" s="1"/>
  <c r="M642" i="25"/>
  <c r="O653" i="25"/>
  <c r="P653" i="25" s="1"/>
  <c r="Q675" i="25"/>
  <c r="R675" i="25" s="1"/>
  <c r="L682" i="25"/>
  <c r="M694" i="25"/>
  <c r="L722" i="25"/>
  <c r="S726" i="25"/>
  <c r="S767" i="25"/>
  <c r="T767" i="25" s="1"/>
  <c r="P772" i="25"/>
  <c r="C781" i="25"/>
  <c r="U801" i="25"/>
  <c r="V801" i="25" s="1"/>
  <c r="W829" i="25"/>
  <c r="O831" i="25"/>
  <c r="P831" i="25" s="1"/>
  <c r="I833" i="25"/>
  <c r="I845" i="25"/>
  <c r="I872" i="25"/>
  <c r="Q915" i="25"/>
  <c r="W919" i="25"/>
  <c r="X919" i="25" s="1"/>
  <c r="Q931" i="25"/>
  <c r="C938" i="25"/>
  <c r="W940" i="25"/>
  <c r="Q947" i="25"/>
  <c r="M949" i="25"/>
  <c r="J960" i="25"/>
  <c r="L492" i="25"/>
  <c r="J527" i="25"/>
  <c r="I529" i="25"/>
  <c r="R529" i="25" s="1"/>
  <c r="O539" i="25"/>
  <c r="I573" i="25"/>
  <c r="S577" i="25"/>
  <c r="O624" i="25"/>
  <c r="P624" i="25" s="1"/>
  <c r="U637" i="25"/>
  <c r="O661" i="25"/>
  <c r="P661" i="25" s="1"/>
  <c r="Q704" i="25"/>
  <c r="T726" i="25"/>
  <c r="S728" i="25"/>
  <c r="S732" i="25"/>
  <c r="T732" i="25" s="1"/>
  <c r="M737" i="25"/>
  <c r="O744" i="25"/>
  <c r="P744" i="25" s="1"/>
  <c r="L749" i="25"/>
  <c r="O779" i="25"/>
  <c r="P779" i="25" s="1"/>
  <c r="C796" i="25"/>
  <c r="O805" i="25"/>
  <c r="P805" i="25" s="1"/>
  <c r="I810" i="25"/>
  <c r="O841" i="25"/>
  <c r="P841" i="25" s="1"/>
  <c r="M843" i="25"/>
  <c r="O848" i="25"/>
  <c r="M878" i="25"/>
  <c r="U894" i="25"/>
  <c r="V894" i="25" s="1"/>
  <c r="S899" i="25"/>
  <c r="C911" i="25"/>
  <c r="O929" i="25"/>
  <c r="P929" i="25" s="1"/>
  <c r="O940" i="25"/>
  <c r="P940" i="25" s="1"/>
  <c r="Q942" i="25"/>
  <c r="L949" i="25"/>
  <c r="J953" i="25"/>
  <c r="S956" i="25"/>
  <c r="T956" i="25" s="1"/>
  <c r="K183" i="7" s="1"/>
  <c r="AJ183" i="7" s="1"/>
  <c r="AK183" i="7" s="1"/>
  <c r="W480" i="25"/>
  <c r="R485" i="25"/>
  <c r="O492" i="25"/>
  <c r="P492" i="25" s="1"/>
  <c r="P497" i="25"/>
  <c r="W507" i="25"/>
  <c r="I517" i="25"/>
  <c r="R517" i="25" s="1"/>
  <c r="P529" i="25"/>
  <c r="O534" i="25"/>
  <c r="P534" i="25" s="1"/>
  <c r="O544" i="25"/>
  <c r="Q567" i="25"/>
  <c r="R567" i="25" s="1"/>
  <c r="Q573" i="25"/>
  <c r="I582" i="25"/>
  <c r="U611" i="25"/>
  <c r="V611" i="25" s="1"/>
  <c r="Q619" i="25"/>
  <c r="I626" i="25"/>
  <c r="R626" i="25" s="1"/>
  <c r="I642" i="25"/>
  <c r="R642" i="25" s="1"/>
  <c r="C654" i="25"/>
  <c r="X654" i="25" s="1"/>
  <c r="J661" i="25"/>
  <c r="J663" i="25"/>
  <c r="J682" i="25"/>
  <c r="C699" i="25"/>
  <c r="O718" i="25"/>
  <c r="P718" i="25" s="1"/>
  <c r="O720" i="25"/>
  <c r="P720" i="25" s="1"/>
  <c r="L737" i="25"/>
  <c r="L739" i="25"/>
  <c r="P763" i="25"/>
  <c r="V767" i="25"/>
  <c r="O774" i="25"/>
  <c r="O776" i="25"/>
  <c r="P776" i="25" s="1"/>
  <c r="L781" i="25"/>
  <c r="O783" i="25"/>
  <c r="P783" i="25" s="1"/>
  <c r="O787" i="25"/>
  <c r="P787" i="25" s="1"/>
  <c r="P794" i="25"/>
  <c r="O801" i="25"/>
  <c r="P801" i="25" s="1"/>
  <c r="I803" i="25"/>
  <c r="R803" i="25" s="1"/>
  <c r="R824" i="25"/>
  <c r="O853" i="25"/>
  <c r="P853" i="25" s="1"/>
  <c r="I861" i="25"/>
  <c r="W870" i="25"/>
  <c r="C883" i="25"/>
  <c r="P890" i="25"/>
  <c r="I899" i="25"/>
  <c r="I901" i="25"/>
  <c r="R901" i="25" s="1"/>
  <c r="C907" i="25"/>
  <c r="O915" i="25"/>
  <c r="P915" i="25" s="1"/>
  <c r="L918" i="25"/>
  <c r="C920" i="25"/>
  <c r="X920" i="25" s="1"/>
  <c r="C927" i="25"/>
  <c r="Q933" i="25"/>
  <c r="S942" i="25"/>
  <c r="T942" i="25" s="1"/>
  <c r="J958" i="25"/>
  <c r="S62" i="25"/>
  <c r="T62" i="25" s="1"/>
  <c r="L62" i="25"/>
  <c r="S80" i="25"/>
  <c r="T80" i="25" s="1"/>
  <c r="O80" i="25"/>
  <c r="L80" i="25"/>
  <c r="J80" i="25"/>
  <c r="I80" i="25"/>
  <c r="O97" i="25"/>
  <c r="I97" i="25"/>
  <c r="X123" i="25"/>
  <c r="X42" i="25"/>
  <c r="Q49" i="25"/>
  <c r="O62" i="25"/>
  <c r="P62" i="25" s="1"/>
  <c r="I62" i="25"/>
  <c r="Q97" i="25"/>
  <c r="J97" i="25"/>
  <c r="S13" i="25"/>
  <c r="T13" i="25" s="1"/>
  <c r="L13" i="25"/>
  <c r="J70" i="25"/>
  <c r="W70" i="25"/>
  <c r="S70" i="25"/>
  <c r="T70" i="25" s="1"/>
  <c r="U70" i="25"/>
  <c r="V70" i="25" s="1"/>
  <c r="Q70" i="25"/>
  <c r="O70" i="25"/>
  <c r="P70" i="25" s="1"/>
  <c r="S159" i="25"/>
  <c r="T159" i="25" s="1"/>
  <c r="L159" i="25"/>
  <c r="I127" i="25"/>
  <c r="O127" i="25"/>
  <c r="J9" i="25"/>
  <c r="Q9" i="25"/>
  <c r="P35" i="25"/>
  <c r="U35" i="25"/>
  <c r="V35" i="25" s="1"/>
  <c r="U146" i="25"/>
  <c r="V146" i="25" s="1"/>
  <c r="S39" i="25"/>
  <c r="T39" i="25" s="1"/>
  <c r="L39" i="25"/>
  <c r="U4" i="25"/>
  <c r="M766" i="25"/>
  <c r="W766" i="25"/>
  <c r="O159" i="25"/>
  <c r="P159" i="25" s="1"/>
  <c r="I159" i="25"/>
  <c r="Q159" i="25"/>
  <c r="J159" i="25"/>
  <c r="X9" i="25"/>
  <c r="C35" i="25"/>
  <c r="U49" i="25"/>
  <c r="V49" i="25" s="1"/>
  <c r="U112" i="25"/>
  <c r="V112" i="25" s="1"/>
  <c r="O143" i="25"/>
  <c r="I143" i="25"/>
  <c r="R143" i="25" s="1"/>
  <c r="C146" i="25"/>
  <c r="U352" i="25"/>
  <c r="J13" i="25"/>
  <c r="Q13" i="25"/>
  <c r="U354" i="25"/>
  <c r="C354" i="25"/>
  <c r="I9" i="25"/>
  <c r="J23" i="25"/>
  <c r="Q23" i="25"/>
  <c r="W23" i="25"/>
  <c r="M35" i="25"/>
  <c r="W35" i="25"/>
  <c r="Q62" i="25"/>
  <c r="C112" i="25"/>
  <c r="Q141" i="25"/>
  <c r="J141" i="25"/>
  <c r="W336" i="25"/>
  <c r="X336" i="25" s="1"/>
  <c r="M336" i="25"/>
  <c r="U347" i="25"/>
  <c r="V347" i="25" s="1"/>
  <c r="C352" i="25"/>
  <c r="U23" i="25"/>
  <c r="V23" i="25" s="1"/>
  <c r="L23" i="25"/>
  <c r="I23" i="25"/>
  <c r="S35" i="25"/>
  <c r="T35" i="25" s="1"/>
  <c r="L35" i="25"/>
  <c r="W112" i="25"/>
  <c r="M112" i="25"/>
  <c r="W318" i="25"/>
  <c r="O318" i="25"/>
  <c r="P318" i="25" s="1"/>
  <c r="I318" i="25"/>
  <c r="R318" i="25" s="1"/>
  <c r="S336" i="25"/>
  <c r="T336" i="25" s="1"/>
  <c r="L336" i="25"/>
  <c r="P350" i="25"/>
  <c r="U350" i="25"/>
  <c r="V350" i="25" s="1"/>
  <c r="C350" i="25"/>
  <c r="P41" i="25"/>
  <c r="U41" i="25"/>
  <c r="V41" i="25" s="1"/>
  <c r="U29" i="25"/>
  <c r="C29" i="25"/>
  <c r="M9" i="25"/>
  <c r="U21" i="25"/>
  <c r="U45" i="25"/>
  <c r="V45" i="25" s="1"/>
  <c r="U76" i="25"/>
  <c r="V76" i="25" s="1"/>
  <c r="C76" i="25"/>
  <c r="L141" i="25"/>
  <c r="C243" i="25"/>
  <c r="Q243" i="25"/>
  <c r="J243" i="25"/>
  <c r="I243" i="25"/>
  <c r="T318" i="25"/>
  <c r="Q318" i="25"/>
  <c r="J318" i="25"/>
  <c r="O17" i="25"/>
  <c r="P17" i="25" s="1"/>
  <c r="I17" i="25"/>
  <c r="M39" i="25"/>
  <c r="W39" i="25"/>
  <c r="U39" i="25"/>
  <c r="V39" i="25" s="1"/>
  <c r="R70" i="25"/>
  <c r="X766" i="25"/>
  <c r="U56" i="25"/>
  <c r="V56" i="25" s="1"/>
  <c r="C56" i="25"/>
  <c r="X56" i="25" s="1"/>
  <c r="I13" i="25"/>
  <c r="O51" i="25"/>
  <c r="P51" i="25" s="1"/>
  <c r="I51" i="25"/>
  <c r="R51" i="25" s="1"/>
  <c r="M70" i="25"/>
  <c r="Q99" i="25"/>
  <c r="J99" i="25"/>
  <c r="I759" i="25"/>
  <c r="P25" i="25"/>
  <c r="U25" i="25"/>
  <c r="V25" i="25" s="1"/>
  <c r="Q156" i="25"/>
  <c r="J156" i="25"/>
  <c r="J759" i="25"/>
  <c r="Q127" i="25"/>
  <c r="J127" i="25"/>
  <c r="U553" i="25"/>
  <c r="P553" i="25"/>
  <c r="C553" i="25"/>
  <c r="M25" i="25"/>
  <c r="W25" i="25"/>
  <c r="X25" i="25" s="1"/>
  <c r="Q51" i="25"/>
  <c r="M97" i="25"/>
  <c r="W97" i="25"/>
  <c r="C21" i="25"/>
  <c r="S33" i="25"/>
  <c r="L33" i="25"/>
  <c r="W33" i="25"/>
  <c r="C45" i="25"/>
  <c r="O141" i="25"/>
  <c r="Q174" i="25"/>
  <c r="J174" i="25"/>
  <c r="I257" i="25"/>
  <c r="R257" i="25" s="1"/>
  <c r="W257" i="25"/>
  <c r="O257" i="25"/>
  <c r="P257" i="25" s="1"/>
  <c r="W308" i="25"/>
  <c r="M308" i="25"/>
  <c r="C318" i="25"/>
  <c r="U318" i="25"/>
  <c r="V318" i="25" s="1"/>
  <c r="M318" i="25"/>
  <c r="S97" i="25"/>
  <c r="T97" i="25" s="1"/>
  <c r="V97" i="25"/>
  <c r="L97" i="25"/>
  <c r="U17" i="25"/>
  <c r="V17" i="25" s="1"/>
  <c r="O33" i="25"/>
  <c r="P33" i="25" s="1"/>
  <c r="I33" i="25"/>
  <c r="M45" i="25"/>
  <c r="W45" i="25"/>
  <c r="W60" i="25"/>
  <c r="U60" i="25"/>
  <c r="V60" i="25" s="1"/>
  <c r="U84" i="25"/>
  <c r="V84" i="25" s="1"/>
  <c r="P84" i="25"/>
  <c r="S308" i="25"/>
  <c r="T308" i="25" s="1"/>
  <c r="L308" i="25"/>
  <c r="AN1642" i="5"/>
  <c r="AO1289" i="5"/>
  <c r="AO1642" i="5" s="1"/>
  <c r="C17" i="25"/>
  <c r="X17" i="25" s="1"/>
  <c r="J33" i="25"/>
  <c r="T33" i="25"/>
  <c r="Q33" i="25"/>
  <c r="S45" i="25"/>
  <c r="L45" i="25"/>
  <c r="Q60" i="25"/>
  <c r="C84" i="25"/>
  <c r="X84" i="25" s="1"/>
  <c r="S101" i="25"/>
  <c r="L101" i="25"/>
  <c r="W17" i="25"/>
  <c r="M17" i="25"/>
  <c r="C33" i="25"/>
  <c r="X33" i="25" s="1"/>
  <c r="U33" i="25"/>
  <c r="V33" i="25" s="1"/>
  <c r="O45" i="25"/>
  <c r="P45" i="25" s="1"/>
  <c r="I45" i="25"/>
  <c r="W84" i="25"/>
  <c r="M84" i="25"/>
  <c r="Q110" i="25"/>
  <c r="J110" i="25"/>
  <c r="W110" i="25"/>
  <c r="T110" i="25"/>
  <c r="X251" i="25"/>
  <c r="M13" i="25"/>
  <c r="W13" i="25"/>
  <c r="X13" i="25" s="1"/>
  <c r="C41" i="25"/>
  <c r="U108" i="25"/>
  <c r="V108" i="25" s="1"/>
  <c r="C108" i="25"/>
  <c r="W101" i="25"/>
  <c r="X101" i="25" s="1"/>
  <c r="M101" i="25"/>
  <c r="C4" i="25"/>
  <c r="J39" i="25"/>
  <c r="L70" i="25"/>
  <c r="W127" i="25"/>
  <c r="X127" i="25" s="1"/>
  <c r="M127" i="25"/>
  <c r="M159" i="25"/>
  <c r="W159" i="25"/>
  <c r="X159" i="25" s="1"/>
  <c r="U159" i="25"/>
  <c r="V159" i="25" s="1"/>
  <c r="S766" i="25"/>
  <c r="T766" i="25" s="1"/>
  <c r="L766" i="25"/>
  <c r="S127" i="25"/>
  <c r="T127" i="25" s="1"/>
  <c r="L127" i="25"/>
  <c r="I39" i="25"/>
  <c r="R39" i="25" s="1"/>
  <c r="M64" i="25"/>
  <c r="W64" i="25"/>
  <c r="L99" i="25"/>
  <c r="M54" i="25"/>
  <c r="W54" i="25"/>
  <c r="U54" i="25"/>
  <c r="M99" i="25"/>
  <c r="S17" i="25"/>
  <c r="T17" i="25" s="1"/>
  <c r="L17" i="25"/>
  <c r="J45" i="25"/>
  <c r="T45" i="25"/>
  <c r="Q45" i="25"/>
  <c r="S84" i="25"/>
  <c r="L84" i="25"/>
  <c r="U110" i="25"/>
  <c r="V110" i="25" s="1"/>
  <c r="O110" i="25"/>
  <c r="P110" i="25" s="1"/>
  <c r="M110" i="25"/>
  <c r="C69" i="25"/>
  <c r="X69" i="25" s="1"/>
  <c r="U69" i="25"/>
  <c r="V69" i="25" s="1"/>
  <c r="P69" i="25"/>
  <c r="U82" i="25"/>
  <c r="V82" i="25" s="1"/>
  <c r="P82" i="25"/>
  <c r="S106" i="25"/>
  <c r="T106" i="25" s="1"/>
  <c r="W106" i="25"/>
  <c r="V106" i="25"/>
  <c r="W123" i="25"/>
  <c r="M123" i="25"/>
  <c r="S144" i="25"/>
  <c r="W144" i="25"/>
  <c r="L144" i="25"/>
  <c r="O154" i="25"/>
  <c r="P154" i="25" s="1"/>
  <c r="I154" i="25"/>
  <c r="O301" i="25"/>
  <c r="I301" i="25"/>
  <c r="U304" i="25"/>
  <c r="O308" i="25"/>
  <c r="P308" i="25" s="1"/>
  <c r="I308" i="25"/>
  <c r="O336" i="25"/>
  <c r="P336" i="25" s="1"/>
  <c r="I336" i="25"/>
  <c r="R336" i="25" s="1"/>
  <c r="U339" i="25"/>
  <c r="C339" i="25"/>
  <c r="S921" i="25"/>
  <c r="T921" i="25" s="1"/>
  <c r="L921" i="25"/>
  <c r="W4" i="25"/>
  <c r="M4" i="25"/>
  <c r="J17" i="25"/>
  <c r="Q17" i="25"/>
  <c r="W21" i="25"/>
  <c r="M21" i="25"/>
  <c r="S25" i="25"/>
  <c r="L25" i="25"/>
  <c r="S54" i="25"/>
  <c r="L54" i="25"/>
  <c r="M56" i="25"/>
  <c r="W56" i="25"/>
  <c r="M65" i="25"/>
  <c r="W65" i="25"/>
  <c r="W76" i="25"/>
  <c r="M76" i="25"/>
  <c r="C82" i="25"/>
  <c r="I106" i="25"/>
  <c r="W108" i="25"/>
  <c r="M108" i="25"/>
  <c r="S123" i="25"/>
  <c r="T123" i="25" s="1"/>
  <c r="V123" i="25"/>
  <c r="L123" i="25"/>
  <c r="M137" i="25"/>
  <c r="W137" i="25"/>
  <c r="X137" i="25" s="1"/>
  <c r="O144" i="25"/>
  <c r="P144" i="25" s="1"/>
  <c r="I144" i="25"/>
  <c r="Q154" i="25"/>
  <c r="J154" i="25"/>
  <c r="C279" i="25"/>
  <c r="X279" i="25" s="1"/>
  <c r="U279" i="25"/>
  <c r="V279" i="25" s="1"/>
  <c r="C304" i="25"/>
  <c r="Q336" i="25"/>
  <c r="J336" i="25"/>
  <c r="S4" i="25"/>
  <c r="T4" i="25" s="1"/>
  <c r="L4" i="25"/>
  <c r="V4" i="25"/>
  <c r="S21" i="25"/>
  <c r="T21" i="25" s="1"/>
  <c r="V21" i="25"/>
  <c r="L21" i="25"/>
  <c r="R27" i="25"/>
  <c r="M29" i="25"/>
  <c r="W29" i="25"/>
  <c r="O54" i="25"/>
  <c r="P54" i="25" s="1"/>
  <c r="I54" i="25"/>
  <c r="S56" i="25"/>
  <c r="T56" i="25" s="1"/>
  <c r="L56" i="25"/>
  <c r="S65" i="25"/>
  <c r="T65" i="25" s="1"/>
  <c r="L65" i="25"/>
  <c r="U67" i="25"/>
  <c r="S76" i="25"/>
  <c r="T76" i="25" s="1"/>
  <c r="L76" i="25"/>
  <c r="M82" i="25"/>
  <c r="W82" i="25"/>
  <c r="P90" i="25"/>
  <c r="U90" i="25"/>
  <c r="V90" i="25" s="1"/>
  <c r="Q106" i="25"/>
  <c r="J106" i="25"/>
  <c r="I123" i="25"/>
  <c r="O123" i="25"/>
  <c r="P123" i="25" s="1"/>
  <c r="S137" i="25"/>
  <c r="T137" i="25" s="1"/>
  <c r="L137" i="25"/>
  <c r="R234" i="25"/>
  <c r="R283" i="25"/>
  <c r="W304" i="25"/>
  <c r="M304" i="25"/>
  <c r="W8" i="25"/>
  <c r="M8" i="25"/>
  <c r="P12" i="25"/>
  <c r="U12" i="25"/>
  <c r="U18" i="25"/>
  <c r="W18" i="25"/>
  <c r="J29" i="25"/>
  <c r="Q29" i="25"/>
  <c r="U48" i="25"/>
  <c r="V48" i="25" s="1"/>
  <c r="Q54" i="25"/>
  <c r="U61" i="25"/>
  <c r="V61" i="25" s="1"/>
  <c r="C61" i="25"/>
  <c r="X61" i="25" s="1"/>
  <c r="M106" i="25"/>
  <c r="X140" i="25"/>
  <c r="Q152" i="25"/>
  <c r="J152" i="25"/>
  <c r="C157" i="25"/>
  <c r="U157" i="25"/>
  <c r="V157" i="25" s="1"/>
  <c r="I433" i="25"/>
  <c r="R433" i="25" s="1"/>
  <c r="O4" i="25"/>
  <c r="P4" i="25" s="1"/>
  <c r="I4" i="25"/>
  <c r="S29" i="25"/>
  <c r="T29" i="25" s="1"/>
  <c r="L29" i="25"/>
  <c r="V29" i="25"/>
  <c r="O56" i="25"/>
  <c r="P56" i="25" s="1"/>
  <c r="I56" i="25"/>
  <c r="O65" i="25"/>
  <c r="I65" i="25"/>
  <c r="I137" i="25"/>
  <c r="O137" i="25"/>
  <c r="J433" i="25"/>
  <c r="T433" i="25"/>
  <c r="Q433" i="25"/>
  <c r="O14" i="25"/>
  <c r="P14" i="25" s="1"/>
  <c r="W14" i="25"/>
  <c r="S8" i="25"/>
  <c r="L8" i="25"/>
  <c r="I10" i="25"/>
  <c r="R10" i="25" s="1"/>
  <c r="C12" i="25"/>
  <c r="S18" i="25"/>
  <c r="T18" i="25" s="1"/>
  <c r="V18" i="25"/>
  <c r="M36" i="25"/>
  <c r="W36" i="25"/>
  <c r="U38" i="25"/>
  <c r="M42" i="25"/>
  <c r="W42" i="25"/>
  <c r="C48" i="25"/>
  <c r="T54" i="25"/>
  <c r="U59" i="25"/>
  <c r="V59" i="25" s="1"/>
  <c r="Q65" i="25"/>
  <c r="Z80" i="25"/>
  <c r="O106" i="25"/>
  <c r="P106" i="25" s="1"/>
  <c r="U135" i="25"/>
  <c r="V135" i="25" s="1"/>
  <c r="X152" i="25"/>
  <c r="M163" i="25"/>
  <c r="W163" i="25"/>
  <c r="M168" i="25"/>
  <c r="W168" i="25"/>
  <c r="X168" i="25" s="1"/>
  <c r="M190" i="25"/>
  <c r="W190" i="25"/>
  <c r="X190" i="25" s="1"/>
  <c r="J214" i="25"/>
  <c r="W277" i="25"/>
  <c r="X277" i="25" s="1"/>
  <c r="M277" i="25"/>
  <c r="I410" i="25"/>
  <c r="O152" i="25"/>
  <c r="I152" i="25"/>
  <c r="O8" i="25"/>
  <c r="P8" i="25" s="1"/>
  <c r="I8" i="25"/>
  <c r="L10" i="25"/>
  <c r="W12" i="25"/>
  <c r="M12" i="25"/>
  <c r="I14" i="25"/>
  <c r="U16" i="25"/>
  <c r="V16" i="25" s="1"/>
  <c r="C16" i="25"/>
  <c r="X16" i="25" s="1"/>
  <c r="O18" i="25"/>
  <c r="P18" i="25" s="1"/>
  <c r="U22" i="25"/>
  <c r="X26" i="25"/>
  <c r="S36" i="25"/>
  <c r="T36" i="25" s="1"/>
  <c r="L36" i="25"/>
  <c r="C38" i="25"/>
  <c r="S42" i="25"/>
  <c r="T42" i="25" s="1"/>
  <c r="L42" i="25"/>
  <c r="P44" i="25"/>
  <c r="U44" i="25"/>
  <c r="C44" i="25"/>
  <c r="M48" i="25"/>
  <c r="W48" i="25"/>
  <c r="C59" i="25"/>
  <c r="W79" i="25"/>
  <c r="X79" i="25" s="1"/>
  <c r="U79" i="25"/>
  <c r="V79" i="25" s="1"/>
  <c r="U96" i="25"/>
  <c r="V96" i="25" s="1"/>
  <c r="X124" i="25"/>
  <c r="S131" i="25"/>
  <c r="U166" i="25"/>
  <c r="S168" i="25"/>
  <c r="T168" i="25" s="1"/>
  <c r="L168" i="25"/>
  <c r="V168" i="25"/>
  <c r="P188" i="25"/>
  <c r="U188" i="25"/>
  <c r="V188" i="25" s="1"/>
  <c r="S190" i="25"/>
  <c r="T190" i="25" s="1"/>
  <c r="L190" i="25"/>
  <c r="V190" i="25"/>
  <c r="X214" i="25"/>
  <c r="S277" i="25"/>
  <c r="L277" i="25"/>
  <c r="M10" i="25"/>
  <c r="L14" i="25"/>
  <c r="J18" i="25"/>
  <c r="M26" i="25"/>
  <c r="U26" i="25"/>
  <c r="W26" i="25"/>
  <c r="O36" i="25"/>
  <c r="M38" i="25"/>
  <c r="W38" i="25"/>
  <c r="O42" i="25"/>
  <c r="P42" i="25" s="1"/>
  <c r="S48" i="25"/>
  <c r="T48" i="25" s="1"/>
  <c r="L48" i="25"/>
  <c r="V54" i="25"/>
  <c r="M59" i="25"/>
  <c r="W59" i="25"/>
  <c r="U65" i="25"/>
  <c r="V65" i="25" s="1"/>
  <c r="S79" i="25"/>
  <c r="T79" i="25" s="1"/>
  <c r="I131" i="25"/>
  <c r="R131" i="25" s="1"/>
  <c r="O131" i="25"/>
  <c r="P131" i="25" s="1"/>
  <c r="W135" i="25"/>
  <c r="X135" i="25" s="1"/>
  <c r="U152" i="25"/>
  <c r="V152" i="25" s="1"/>
  <c r="I214" i="25"/>
  <c r="R214" i="25" s="1"/>
  <c r="O277" i="25"/>
  <c r="I277" i="25"/>
  <c r="S5" i="25"/>
  <c r="T5" i="25" s="1"/>
  <c r="W5" i="25"/>
  <c r="Q10" i="25"/>
  <c r="W22" i="25"/>
  <c r="M22" i="25"/>
  <c r="S26" i="25"/>
  <c r="T26" i="25" s="1"/>
  <c r="V26" i="25"/>
  <c r="P32" i="25"/>
  <c r="U32" i="25"/>
  <c r="V32" i="25" s="1"/>
  <c r="J42" i="25"/>
  <c r="O48" i="25"/>
  <c r="P48" i="25" s="1"/>
  <c r="I48" i="25"/>
  <c r="S59" i="25"/>
  <c r="T59" i="25" s="1"/>
  <c r="L59" i="25"/>
  <c r="W71" i="25"/>
  <c r="X71" i="25" s="1"/>
  <c r="T71" i="25"/>
  <c r="I79" i="25"/>
  <c r="O79" i="25"/>
  <c r="P79" i="25" s="1"/>
  <c r="U120" i="25"/>
  <c r="V120" i="25" s="1"/>
  <c r="Q131" i="25"/>
  <c r="J131" i="25"/>
  <c r="T131" i="25"/>
  <c r="M166" i="25"/>
  <c r="W166" i="25"/>
  <c r="X166" i="25" s="1"/>
  <c r="M183" i="25"/>
  <c r="W183" i="25"/>
  <c r="X183" i="25" s="1"/>
  <c r="M188" i="25"/>
  <c r="W188" i="25"/>
  <c r="X188" i="25" s="1"/>
  <c r="M205" i="25"/>
  <c r="W205" i="25"/>
  <c r="T277" i="25"/>
  <c r="Q277" i="25"/>
  <c r="J277" i="25"/>
  <c r="C399" i="25"/>
  <c r="M399" i="25"/>
  <c r="U8" i="25"/>
  <c r="V8" i="25" s="1"/>
  <c r="S82" i="25"/>
  <c r="T82" i="25" s="1"/>
  <c r="L82" i="25"/>
  <c r="U104" i="25"/>
  <c r="V104" i="25" s="1"/>
  <c r="J4" i="25"/>
  <c r="Q4" i="25"/>
  <c r="L106" i="25"/>
  <c r="Q137" i="25"/>
  <c r="J137" i="25"/>
  <c r="Q157" i="25"/>
  <c r="J157" i="25"/>
  <c r="W157" i="25"/>
  <c r="P277" i="25"/>
  <c r="U277" i="25"/>
  <c r="V277" i="25" s="1"/>
  <c r="Q14" i="25"/>
  <c r="S22" i="25"/>
  <c r="T22" i="25" s="1"/>
  <c r="V22" i="25"/>
  <c r="C32" i="25"/>
  <c r="J48" i="25"/>
  <c r="Q48" i="25"/>
  <c r="O57" i="25"/>
  <c r="I57" i="25"/>
  <c r="O59" i="25"/>
  <c r="P59" i="25" s="1"/>
  <c r="I59" i="25"/>
  <c r="R59" i="25" s="1"/>
  <c r="R71" i="25"/>
  <c r="J79" i="25"/>
  <c r="Q79" i="25"/>
  <c r="J85" i="25"/>
  <c r="C120" i="25"/>
  <c r="X131" i="25"/>
  <c r="W152" i="25"/>
  <c r="U161" i="25"/>
  <c r="S183" i="25"/>
  <c r="T183" i="25" s="1"/>
  <c r="L183" i="25"/>
  <c r="S205" i="25"/>
  <c r="T205" i="25" s="1"/>
  <c r="L205" i="25"/>
  <c r="S367" i="25"/>
  <c r="T367" i="25" s="1"/>
  <c r="L367" i="25"/>
  <c r="I399" i="25"/>
  <c r="R399" i="25" s="1"/>
  <c r="O76" i="25"/>
  <c r="P76" i="25" s="1"/>
  <c r="I76" i="25"/>
  <c r="P98" i="25"/>
  <c r="U98" i="25"/>
  <c r="V98" i="25" s="1"/>
  <c r="C98" i="25"/>
  <c r="X98" i="25" s="1"/>
  <c r="C8" i="25"/>
  <c r="X8" i="25" s="1"/>
  <c r="U42" i="25"/>
  <c r="V42" i="25" s="1"/>
  <c r="M67" i="25"/>
  <c r="W67" i="25"/>
  <c r="C104" i="25"/>
  <c r="U168" i="25"/>
  <c r="P190" i="25"/>
  <c r="U190" i="25"/>
  <c r="L214" i="25"/>
  <c r="S214" i="25"/>
  <c r="T214" i="25" s="1"/>
  <c r="J410" i="25"/>
  <c r="Q410" i="25"/>
  <c r="U10" i="25"/>
  <c r="V10" i="25" s="1"/>
  <c r="T14" i="25"/>
  <c r="L18" i="25"/>
  <c r="O22" i="25"/>
  <c r="P22" i="25" s="1"/>
  <c r="J26" i="25"/>
  <c r="O30" i="25"/>
  <c r="P30" i="25" s="1"/>
  <c r="M32" i="25"/>
  <c r="W32" i="25"/>
  <c r="I36" i="25"/>
  <c r="I42" i="25"/>
  <c r="J59" i="25"/>
  <c r="Q59" i="25"/>
  <c r="P68" i="25"/>
  <c r="U68" i="25"/>
  <c r="V68" i="25" s="1"/>
  <c r="J71" i="25"/>
  <c r="J77" i="25"/>
  <c r="T77" i="25"/>
  <c r="Q77" i="25"/>
  <c r="L85" i="25"/>
  <c r="W120" i="25"/>
  <c r="M120" i="25"/>
  <c r="L131" i="25"/>
  <c r="C161" i="25"/>
  <c r="P275" i="25"/>
  <c r="U275" i="25"/>
  <c r="V275" i="25" s="1"/>
  <c r="C275" i="25"/>
  <c r="X275" i="25" s="1"/>
  <c r="X67" i="25"/>
  <c r="P3" i="25"/>
  <c r="U3" i="25"/>
  <c r="C5" i="25"/>
  <c r="U5" i="25"/>
  <c r="V5" i="25" s="1"/>
  <c r="M18" i="25"/>
  <c r="J22" i="25"/>
  <c r="Q22" i="25"/>
  <c r="J30" i="25"/>
  <c r="S32" i="25"/>
  <c r="T32" i="25" s="1"/>
  <c r="L32" i="25"/>
  <c r="Q36" i="25"/>
  <c r="Q42" i="25"/>
  <c r="U46" i="25"/>
  <c r="V46" i="25" s="1"/>
  <c r="U51" i="25"/>
  <c r="V51" i="25" s="1"/>
  <c r="C68" i="25"/>
  <c r="L79" i="25"/>
  <c r="Q83" i="25"/>
  <c r="T83" i="25"/>
  <c r="M85" i="25"/>
  <c r="S120" i="25"/>
  <c r="T120" i="25" s="1"/>
  <c r="L120" i="25"/>
  <c r="M131" i="25"/>
  <c r="M161" i="25"/>
  <c r="W161" i="25"/>
  <c r="I5" i="25"/>
  <c r="R5" i="25" s="1"/>
  <c r="W9" i="25"/>
  <c r="U9" i="25"/>
  <c r="V9" i="25" s="1"/>
  <c r="Q18" i="25"/>
  <c r="I26" i="25"/>
  <c r="O32" i="25"/>
  <c r="I32" i="25"/>
  <c r="U53" i="25"/>
  <c r="V53" i="25" s="1"/>
  <c r="U62" i="25"/>
  <c r="V62" i="25" s="1"/>
  <c r="M68" i="25"/>
  <c r="W68" i="25"/>
  <c r="I77" i="25"/>
  <c r="M79" i="25"/>
  <c r="O85" i="25"/>
  <c r="P85" i="25" s="1"/>
  <c r="W93" i="25"/>
  <c r="X93" i="25" s="1"/>
  <c r="O93" i="25"/>
  <c r="P93" i="25" s="1"/>
  <c r="W99" i="25"/>
  <c r="U99" i="25"/>
  <c r="V99" i="25" s="1"/>
  <c r="S161" i="25"/>
  <c r="T161" i="25" s="1"/>
  <c r="L161" i="25"/>
  <c r="V161" i="25"/>
  <c r="M164" i="25"/>
  <c r="W164" i="25"/>
  <c r="X164" i="25" s="1"/>
  <c r="U164" i="25"/>
  <c r="V164" i="25" s="1"/>
  <c r="M181" i="25"/>
  <c r="W181" i="25"/>
  <c r="X181" i="25" s="1"/>
  <c r="M186" i="25"/>
  <c r="W186" i="25"/>
  <c r="X186" i="25" s="1"/>
  <c r="U186" i="25"/>
  <c r="V186" i="25" s="1"/>
  <c r="M203" i="25"/>
  <c r="W203" i="25"/>
  <c r="X203" i="25" s="1"/>
  <c r="S208" i="25"/>
  <c r="L208" i="25"/>
  <c r="O261" i="25"/>
  <c r="I261" i="25"/>
  <c r="L5" i="25"/>
  <c r="S9" i="25"/>
  <c r="T9" i="25" s="1"/>
  <c r="P13" i="25"/>
  <c r="U13" i="25"/>
  <c r="V13" i="25" s="1"/>
  <c r="I22" i="25"/>
  <c r="L26" i="25"/>
  <c r="I30" i="25"/>
  <c r="R30" i="25" s="1"/>
  <c r="U36" i="25"/>
  <c r="V36" i="25" s="1"/>
  <c r="M51" i="25"/>
  <c r="W51" i="25"/>
  <c r="C53" i="25"/>
  <c r="C62" i="25"/>
  <c r="P64" i="25"/>
  <c r="U64" i="25"/>
  <c r="V64" i="25" s="1"/>
  <c r="L77" i="25"/>
  <c r="J83" i="25"/>
  <c r="Q91" i="25"/>
  <c r="R91" i="25" s="1"/>
  <c r="Q93" i="25"/>
  <c r="R93" i="25" s="1"/>
  <c r="U101" i="25"/>
  <c r="V101" i="25" s="1"/>
  <c r="U116" i="25"/>
  <c r="U148" i="25"/>
  <c r="V148" i="25" s="1"/>
  <c r="C148" i="25"/>
  <c r="O161" i="25"/>
  <c r="P161" i="25" s="1"/>
  <c r="I161" i="25"/>
  <c r="R161" i="25" s="1"/>
  <c r="S164" i="25"/>
  <c r="T164" i="25" s="1"/>
  <c r="L164" i="25"/>
  <c r="S181" i="25"/>
  <c r="T181" i="25" s="1"/>
  <c r="L181" i="25"/>
  <c r="V181" i="25"/>
  <c r="S186" i="25"/>
  <c r="T186" i="25" s="1"/>
  <c r="L186" i="25"/>
  <c r="S203" i="25"/>
  <c r="T203" i="25" s="1"/>
  <c r="L203" i="25"/>
  <c r="V203" i="25"/>
  <c r="O208" i="25"/>
  <c r="P208" i="25" s="1"/>
  <c r="I208" i="25"/>
  <c r="C257" i="25"/>
  <c r="U257" i="25"/>
  <c r="V257" i="25" s="1"/>
  <c r="T261" i="25"/>
  <c r="Q261" i="25"/>
  <c r="J261" i="25"/>
  <c r="O29" i="25"/>
  <c r="P29" i="25" s="1"/>
  <c r="I29" i="25"/>
  <c r="R29" i="25" s="1"/>
  <c r="U50" i="25"/>
  <c r="V50" i="25" s="1"/>
  <c r="C50" i="25"/>
  <c r="M5" i="25"/>
  <c r="O9" i="25"/>
  <c r="P9" i="25" s="1"/>
  <c r="L22" i="25"/>
  <c r="Q26" i="25"/>
  <c r="Q30" i="25"/>
  <c r="S51" i="25"/>
  <c r="T51" i="25" s="1"/>
  <c r="L51" i="25"/>
  <c r="M53" i="25"/>
  <c r="W53" i="25"/>
  <c r="M62" i="25"/>
  <c r="W62" i="25"/>
  <c r="M93" i="25"/>
  <c r="U93" i="25"/>
  <c r="V93" i="25" s="1"/>
  <c r="L93" i="25"/>
  <c r="X116" i="25"/>
  <c r="S143" i="25"/>
  <c r="L143" i="25"/>
  <c r="Q161" i="25"/>
  <c r="J161" i="25"/>
  <c r="X261" i="25"/>
  <c r="W302" i="25"/>
  <c r="U302" i="25"/>
  <c r="M302" i="25"/>
  <c r="P7" i="25"/>
  <c r="J8" i="25"/>
  <c r="J32" i="25"/>
  <c r="S38" i="25"/>
  <c r="T38" i="25" s="1"/>
  <c r="L38" i="25"/>
  <c r="S53" i="25"/>
  <c r="T53" i="25" s="1"/>
  <c r="L53" i="25"/>
  <c r="J56" i="25"/>
  <c r="S64" i="25"/>
  <c r="T64" i="25" s="1"/>
  <c r="L64" i="25"/>
  <c r="Q76" i="25"/>
  <c r="U78" i="25"/>
  <c r="V78" i="25" s="1"/>
  <c r="P78" i="25"/>
  <c r="W90" i="25"/>
  <c r="X90" i="25" s="1"/>
  <c r="M90" i="25"/>
  <c r="I101" i="25"/>
  <c r="O101" i="25"/>
  <c r="P101" i="25" s="1"/>
  <c r="S112" i="25"/>
  <c r="T112" i="25" s="1"/>
  <c r="L112" i="25"/>
  <c r="W116" i="25"/>
  <c r="M116" i="25"/>
  <c r="I120" i="25"/>
  <c r="O120" i="25"/>
  <c r="P120" i="25" s="1"/>
  <c r="W124" i="25"/>
  <c r="U124" i="25"/>
  <c r="V124" i="25" s="1"/>
  <c r="S128" i="25"/>
  <c r="T128" i="25" s="1"/>
  <c r="W128" i="25"/>
  <c r="U134" i="25"/>
  <c r="V134" i="25" s="1"/>
  <c r="Q144" i="25"/>
  <c r="J144" i="25"/>
  <c r="M146" i="25"/>
  <c r="W146" i="25"/>
  <c r="O164" i="25"/>
  <c r="I164" i="25"/>
  <c r="S166" i="25"/>
  <c r="L166" i="25"/>
  <c r="V166" i="25"/>
  <c r="P175" i="25"/>
  <c r="U175" i="25"/>
  <c r="V175" i="25" s="1"/>
  <c r="C175" i="25"/>
  <c r="S188" i="25"/>
  <c r="T188" i="25" s="1"/>
  <c r="L188" i="25"/>
  <c r="P197" i="25"/>
  <c r="U197" i="25"/>
  <c r="V197" i="25" s="1"/>
  <c r="C197" i="25"/>
  <c r="M275" i="25"/>
  <c r="W275" i="25"/>
  <c r="S302" i="25"/>
  <c r="T302" i="25" s="1"/>
  <c r="L302" i="25"/>
  <c r="V302" i="25"/>
  <c r="S44" i="25"/>
  <c r="T44" i="25" s="1"/>
  <c r="L44" i="25"/>
  <c r="S50" i="25"/>
  <c r="T50" i="25" s="1"/>
  <c r="L50" i="25"/>
  <c r="Q56" i="25"/>
  <c r="S61" i="25"/>
  <c r="T61" i="25" s="1"/>
  <c r="L61" i="25"/>
  <c r="J87" i="25"/>
  <c r="S92" i="25"/>
  <c r="S98" i="25"/>
  <c r="U105" i="25"/>
  <c r="V105" i="25" s="1"/>
  <c r="I116" i="25"/>
  <c r="R116" i="25" s="1"/>
  <c r="O116" i="25"/>
  <c r="P116" i="25" s="1"/>
  <c r="Q128" i="25"/>
  <c r="R128" i="25" s="1"/>
  <c r="J128" i="25"/>
  <c r="P130" i="25"/>
  <c r="U130" i="25"/>
  <c r="V130" i="25" s="1"/>
  <c r="Q132" i="25"/>
  <c r="J132" i="25"/>
  <c r="M134" i="25"/>
  <c r="W134" i="25"/>
  <c r="X134" i="25" s="1"/>
  <c r="Q138" i="25"/>
  <c r="J138" i="25"/>
  <c r="O146" i="25"/>
  <c r="P146" i="25" s="1"/>
  <c r="I146" i="25"/>
  <c r="U153" i="25"/>
  <c r="V153" i="25" s="1"/>
  <c r="C153" i="25"/>
  <c r="Q166" i="25"/>
  <c r="J166" i="25"/>
  <c r="C193" i="25"/>
  <c r="S247" i="25"/>
  <c r="T247" i="25" s="1"/>
  <c r="V247" i="25"/>
  <c r="L247" i="25"/>
  <c r="W265" i="25"/>
  <c r="S265" i="25"/>
  <c r="T265" i="25" s="1"/>
  <c r="L265" i="25"/>
  <c r="U271" i="25"/>
  <c r="V271" i="25" s="1"/>
  <c r="C271" i="25"/>
  <c r="X271" i="25" s="1"/>
  <c r="Q302" i="25"/>
  <c r="J302" i="25"/>
  <c r="I527" i="25"/>
  <c r="S41" i="25"/>
  <c r="T41" i="25" s="1"/>
  <c r="L41" i="25"/>
  <c r="W92" i="25"/>
  <c r="X92" i="25" s="1"/>
  <c r="U92" i="25"/>
  <c r="V92" i="25" s="1"/>
  <c r="Q101" i="25"/>
  <c r="J101" i="25"/>
  <c r="T101" i="25"/>
  <c r="I112" i="25"/>
  <c r="R112" i="25" s="1"/>
  <c r="O112" i="25"/>
  <c r="P112" i="25" s="1"/>
  <c r="O166" i="25"/>
  <c r="P166" i="25" s="1"/>
  <c r="I166" i="25"/>
  <c r="R166" i="25" s="1"/>
  <c r="P195" i="25"/>
  <c r="U195" i="25"/>
  <c r="V195" i="25" s="1"/>
  <c r="J3" i="25"/>
  <c r="S7" i="25"/>
  <c r="T7" i="25" s="1"/>
  <c r="C11" i="25"/>
  <c r="X11" i="25" s="1"/>
  <c r="I21" i="25"/>
  <c r="C24" i="25"/>
  <c r="X24" i="25" s="1"/>
  <c r="I25" i="25"/>
  <c r="S28" i="25"/>
  <c r="C31" i="25"/>
  <c r="Q32" i="25"/>
  <c r="P34" i="25"/>
  <c r="I35" i="25"/>
  <c r="J41" i="25"/>
  <c r="S47" i="25"/>
  <c r="L47" i="25"/>
  <c r="O50" i="25"/>
  <c r="P50" i="25" s="1"/>
  <c r="I50" i="25"/>
  <c r="R50" i="25" s="1"/>
  <c r="M58" i="25"/>
  <c r="O61" i="25"/>
  <c r="P61" i="25" s="1"/>
  <c r="I61" i="25"/>
  <c r="R61" i="25" s="1"/>
  <c r="W75" i="25"/>
  <c r="J76" i="25"/>
  <c r="S78" i="25"/>
  <c r="U81" i="25"/>
  <c r="V81" i="25" s="1"/>
  <c r="I84" i="25"/>
  <c r="Q90" i="25"/>
  <c r="T90" i="25"/>
  <c r="J90" i="25"/>
  <c r="C105" i="25"/>
  <c r="P109" i="25"/>
  <c r="U109" i="25"/>
  <c r="Q116" i="25"/>
  <c r="J116" i="25"/>
  <c r="Q124" i="25"/>
  <c r="R124" i="25" s="1"/>
  <c r="J124" i="25"/>
  <c r="U126" i="25"/>
  <c r="V126" i="25" s="1"/>
  <c r="C126" i="25"/>
  <c r="C130" i="25"/>
  <c r="S134" i="25"/>
  <c r="T134" i="25" s="1"/>
  <c r="L134" i="25"/>
  <c r="M140" i="25"/>
  <c r="W140" i="25"/>
  <c r="T144" i="25"/>
  <c r="Q146" i="25"/>
  <c r="J146" i="25"/>
  <c r="M171" i="25"/>
  <c r="W171" i="25"/>
  <c r="X171" i="25" s="1"/>
  <c r="M173" i="25"/>
  <c r="W173" i="25"/>
  <c r="X173" i="25" s="1"/>
  <c r="M193" i="25"/>
  <c r="W193" i="25"/>
  <c r="M195" i="25"/>
  <c r="W195" i="25"/>
  <c r="X195" i="25" s="1"/>
  <c r="U222" i="25"/>
  <c r="V222" i="25" s="1"/>
  <c r="P235" i="25"/>
  <c r="U235" i="25"/>
  <c r="V235" i="25" s="1"/>
  <c r="C235" i="25"/>
  <c r="X235" i="25" s="1"/>
  <c r="W245" i="25"/>
  <c r="M245" i="25"/>
  <c r="O247" i="25"/>
  <c r="P247" i="25" s="1"/>
  <c r="I247" i="25"/>
  <c r="W263" i="25"/>
  <c r="O265" i="25"/>
  <c r="P265" i="25" s="1"/>
  <c r="I265" i="25"/>
  <c r="W298" i="25"/>
  <c r="U298" i="25"/>
  <c r="V298" i="25" s="1"/>
  <c r="M298" i="25"/>
  <c r="W520" i="25"/>
  <c r="X520" i="25" s="1"/>
  <c r="M520" i="25"/>
  <c r="C522" i="25"/>
  <c r="S522" i="25"/>
  <c r="T522" i="25" s="1"/>
  <c r="Q522" i="25"/>
  <c r="O522" i="25"/>
  <c r="P522" i="25" s="1"/>
  <c r="M522" i="25"/>
  <c r="L522" i="25"/>
  <c r="J522" i="25"/>
  <c r="I522" i="25"/>
  <c r="C75" i="25"/>
  <c r="U75" i="25"/>
  <c r="V75" i="25" s="1"/>
  <c r="S90" i="25"/>
  <c r="L90" i="25"/>
  <c r="O7" i="25"/>
  <c r="I12" i="25"/>
  <c r="R12" i="25" s="1"/>
  <c r="S20" i="25"/>
  <c r="O28" i="25"/>
  <c r="P28" i="25" s="1"/>
  <c r="Q35" i="25"/>
  <c r="I38" i="25"/>
  <c r="O47" i="25"/>
  <c r="P47" i="25" s="1"/>
  <c r="Q53" i="25"/>
  <c r="S58" i="25"/>
  <c r="T58" i="25" s="1"/>
  <c r="L58" i="25"/>
  <c r="Q64" i="25"/>
  <c r="O67" i="25"/>
  <c r="P67" i="25" s="1"/>
  <c r="I78" i="25"/>
  <c r="Q98" i="25"/>
  <c r="J98" i="25"/>
  <c r="T98" i="25"/>
  <c r="W105" i="25"/>
  <c r="M105" i="25"/>
  <c r="L128" i="25"/>
  <c r="W130" i="25"/>
  <c r="M130" i="25"/>
  <c r="I134" i="25"/>
  <c r="O134" i="25"/>
  <c r="P134" i="25" s="1"/>
  <c r="L138" i="25"/>
  <c r="S140" i="25"/>
  <c r="L140" i="25"/>
  <c r="U151" i="25"/>
  <c r="V151" i="25" s="1"/>
  <c r="T166" i="25"/>
  <c r="S171" i="25"/>
  <c r="T171" i="25" s="1"/>
  <c r="L171" i="25"/>
  <c r="S173" i="25"/>
  <c r="T173" i="25" s="1"/>
  <c r="L173" i="25"/>
  <c r="V173" i="25"/>
  <c r="S193" i="25"/>
  <c r="T193" i="25" s="1"/>
  <c r="L193" i="25"/>
  <c r="S195" i="25"/>
  <c r="T195" i="25" s="1"/>
  <c r="L195" i="25"/>
  <c r="P209" i="25"/>
  <c r="U209" i="25"/>
  <c r="P231" i="25"/>
  <c r="U231" i="25"/>
  <c r="V231" i="25" s="1"/>
  <c r="S245" i="25"/>
  <c r="T245" i="25" s="1"/>
  <c r="L245" i="25"/>
  <c r="Q265" i="25"/>
  <c r="J265" i="25"/>
  <c r="P269" i="25"/>
  <c r="U269" i="25"/>
  <c r="V269" i="25" s="1"/>
  <c r="S298" i="25"/>
  <c r="T298" i="25" s="1"/>
  <c r="L298" i="25"/>
  <c r="W334" i="25"/>
  <c r="U334" i="25"/>
  <c r="V334" i="25" s="1"/>
  <c r="O334" i="25"/>
  <c r="P334" i="25" s="1"/>
  <c r="S520" i="25"/>
  <c r="T520" i="25" s="1"/>
  <c r="L520" i="25"/>
  <c r="U525" i="25"/>
  <c r="C525" i="25"/>
  <c r="P58" i="25"/>
  <c r="S146" i="25"/>
  <c r="T146" i="25" s="1"/>
  <c r="L146" i="25"/>
  <c r="P173" i="25"/>
  <c r="U173" i="25"/>
  <c r="O302" i="25"/>
  <c r="I302" i="25"/>
  <c r="R302" i="25" s="1"/>
  <c r="S527" i="25"/>
  <c r="L527" i="25"/>
  <c r="O527" i="25"/>
  <c r="P527" i="25" s="1"/>
  <c r="M527" i="25"/>
  <c r="I3" i="25"/>
  <c r="J7" i="25"/>
  <c r="Q8" i="25"/>
  <c r="S11" i="25"/>
  <c r="T11" i="25" s="1"/>
  <c r="L12" i="25"/>
  <c r="C15" i="25"/>
  <c r="X15" i="25" s="1"/>
  <c r="O20" i="25"/>
  <c r="P20" i="25" s="1"/>
  <c r="S24" i="25"/>
  <c r="Q25" i="25"/>
  <c r="J28" i="25"/>
  <c r="S31" i="25"/>
  <c r="T31" i="25" s="1"/>
  <c r="L31" i="25"/>
  <c r="C37" i="25"/>
  <c r="X37" i="25" s="1"/>
  <c r="Q38" i="25"/>
  <c r="I41" i="25"/>
  <c r="R41" i="25" s="1"/>
  <c r="J47" i="25"/>
  <c r="O58" i="25"/>
  <c r="I58" i="25"/>
  <c r="T75" i="25"/>
  <c r="J78" i="25"/>
  <c r="T78" i="25"/>
  <c r="W81" i="25"/>
  <c r="X81" i="25" s="1"/>
  <c r="M81" i="25"/>
  <c r="I90" i="25"/>
  <c r="S105" i="25"/>
  <c r="T105" i="25" s="1"/>
  <c r="W109" i="25"/>
  <c r="X109" i="25" s="1"/>
  <c r="M128" i="25"/>
  <c r="Q134" i="25"/>
  <c r="J134" i="25"/>
  <c r="O138" i="25"/>
  <c r="P138" i="25" s="1"/>
  <c r="I140" i="25"/>
  <c r="O140" i="25"/>
  <c r="P140" i="25" s="1"/>
  <c r="C149" i="25"/>
  <c r="C151" i="25"/>
  <c r="O171" i="25"/>
  <c r="P171" i="25" s="1"/>
  <c r="I171" i="25"/>
  <c r="P180" i="25"/>
  <c r="U180" i="25"/>
  <c r="V180" i="25" s="1"/>
  <c r="P202" i="25"/>
  <c r="U202" i="25"/>
  <c r="C209" i="25"/>
  <c r="M222" i="25"/>
  <c r="W222" i="25"/>
  <c r="X222" i="25" s="1"/>
  <c r="C231" i="25"/>
  <c r="R233" i="25"/>
  <c r="O242" i="25"/>
  <c r="P242" i="25" s="1"/>
  <c r="I242" i="25"/>
  <c r="R242" i="25" s="1"/>
  <c r="O245" i="25"/>
  <c r="P245" i="25" s="1"/>
  <c r="O263" i="25"/>
  <c r="P263" i="25" s="1"/>
  <c r="U265" i="25"/>
  <c r="V265" i="25" s="1"/>
  <c r="M265" i="25"/>
  <c r="C269" i="25"/>
  <c r="X269" i="25" s="1"/>
  <c r="O298" i="25"/>
  <c r="P298" i="25" s="1"/>
  <c r="I298" i="25"/>
  <c r="U332" i="25"/>
  <c r="I334" i="25"/>
  <c r="U454" i="25"/>
  <c r="V454" i="25" s="1"/>
  <c r="O53" i="25"/>
  <c r="P53" i="25" s="1"/>
  <c r="I53" i="25"/>
  <c r="Q120" i="25"/>
  <c r="J120" i="25"/>
  <c r="W247" i="25"/>
  <c r="X247" i="25" s="1"/>
  <c r="U247" i="25"/>
  <c r="M247" i="25"/>
  <c r="L3" i="25"/>
  <c r="T8" i="25"/>
  <c r="J20" i="25"/>
  <c r="Q21" i="25"/>
  <c r="T25" i="25"/>
  <c r="S34" i="25"/>
  <c r="T34" i="25" s="1"/>
  <c r="L34" i="25"/>
  <c r="R44" i="25"/>
  <c r="S55" i="25"/>
  <c r="T55" i="25" s="1"/>
  <c r="L55" i="25"/>
  <c r="J58" i="25"/>
  <c r="S66" i="25"/>
  <c r="L66" i="25"/>
  <c r="S67" i="25"/>
  <c r="T67" i="25" s="1"/>
  <c r="S81" i="25"/>
  <c r="T81" i="25" s="1"/>
  <c r="L81" i="25"/>
  <c r="O103" i="25"/>
  <c r="P103" i="25" s="1"/>
  <c r="I105" i="25"/>
  <c r="O105" i="25"/>
  <c r="P105" i="25" s="1"/>
  <c r="S109" i="25"/>
  <c r="T109" i="25" s="1"/>
  <c r="V109" i="25"/>
  <c r="X113" i="25"/>
  <c r="M124" i="25"/>
  <c r="O128" i="25"/>
  <c r="P128" i="25" s="1"/>
  <c r="T132" i="25"/>
  <c r="T138" i="25"/>
  <c r="M149" i="25"/>
  <c r="W149" i="25"/>
  <c r="M151" i="25"/>
  <c r="W151" i="25"/>
  <c r="U158" i="25"/>
  <c r="V158" i="25" s="1"/>
  <c r="S169" i="25"/>
  <c r="T169" i="25" s="1"/>
  <c r="L169" i="25"/>
  <c r="Q171" i="25"/>
  <c r="J171" i="25"/>
  <c r="U178" i="25"/>
  <c r="V178" i="25" s="1"/>
  <c r="S191" i="25"/>
  <c r="T191" i="25" s="1"/>
  <c r="L191" i="25"/>
  <c r="P200" i="25"/>
  <c r="U200" i="25"/>
  <c r="V200" i="25" s="1"/>
  <c r="M209" i="25"/>
  <c r="W209" i="25"/>
  <c r="P218" i="25"/>
  <c r="U218" i="25"/>
  <c r="V218" i="25" s="1"/>
  <c r="M231" i="25"/>
  <c r="W231" i="25"/>
  <c r="Q242" i="25"/>
  <c r="J242" i="25"/>
  <c r="Q245" i="25"/>
  <c r="J245" i="25"/>
  <c r="T263" i="25"/>
  <c r="Q263" i="25"/>
  <c r="M456" i="25"/>
  <c r="W456" i="25"/>
  <c r="X456" i="25" s="1"/>
  <c r="U456" i="25"/>
  <c r="V456" i="25" s="1"/>
  <c r="Q84" i="25"/>
  <c r="T84" i="25"/>
  <c r="M3" i="25"/>
  <c r="R7" i="25"/>
  <c r="P10" i="25"/>
  <c r="S37" i="25"/>
  <c r="T37" i="25" s="1"/>
  <c r="L37" i="25"/>
  <c r="O55" i="25"/>
  <c r="P55" i="25" s="1"/>
  <c r="I55" i="25"/>
  <c r="R55" i="25" s="1"/>
  <c r="P60" i="25"/>
  <c r="O66" i="25"/>
  <c r="P66" i="25" s="1"/>
  <c r="I66" i="25"/>
  <c r="R66" i="25" s="1"/>
  <c r="R75" i="25"/>
  <c r="U80" i="25"/>
  <c r="V80" i="25" s="1"/>
  <c r="P80" i="25"/>
  <c r="O81" i="25"/>
  <c r="P81" i="25" s="1"/>
  <c r="I81" i="25"/>
  <c r="R81" i="25" s="1"/>
  <c r="P89" i="25"/>
  <c r="X102" i="25"/>
  <c r="Q105" i="25"/>
  <c r="J105" i="25"/>
  <c r="I109" i="25"/>
  <c r="O109" i="25"/>
  <c r="W113" i="25"/>
  <c r="U113" i="25"/>
  <c r="V113" i="25" s="1"/>
  <c r="S149" i="25"/>
  <c r="T149" i="25" s="1"/>
  <c r="L149" i="25"/>
  <c r="S151" i="25"/>
  <c r="L151" i="25"/>
  <c r="X158" i="25"/>
  <c r="O169" i="25"/>
  <c r="P169" i="25" s="1"/>
  <c r="I169" i="25"/>
  <c r="R169" i="25" s="1"/>
  <c r="X178" i="25"/>
  <c r="V209" i="25"/>
  <c r="S209" i="25"/>
  <c r="L209" i="25"/>
  <c r="L231" i="25"/>
  <c r="S231" i="25"/>
  <c r="T231" i="25" s="1"/>
  <c r="O240" i="25"/>
  <c r="I240" i="25"/>
  <c r="X245" i="25"/>
  <c r="W320" i="25"/>
  <c r="X320" i="25" s="1"/>
  <c r="M320" i="25"/>
  <c r="W363" i="25"/>
  <c r="U363" i="25"/>
  <c r="V363" i="25" s="1"/>
  <c r="O363" i="25"/>
  <c r="P363" i="25" s="1"/>
  <c r="X440" i="25"/>
  <c r="S116" i="25"/>
  <c r="T116" i="25" s="1"/>
  <c r="V116" i="25"/>
  <c r="L116" i="25"/>
  <c r="J2" i="25"/>
  <c r="AA74" i="25"/>
  <c r="AC74" i="25" s="1"/>
  <c r="Q3" i="25"/>
  <c r="S6" i="25"/>
  <c r="T6" i="25" s="1"/>
  <c r="L7" i="25"/>
  <c r="C10" i="25"/>
  <c r="T12" i="25"/>
  <c r="L28" i="25"/>
  <c r="V38" i="25"/>
  <c r="S40" i="25"/>
  <c r="T40" i="25" s="1"/>
  <c r="L40" i="25"/>
  <c r="C46" i="25"/>
  <c r="X46" i="25" s="1"/>
  <c r="Q47" i="25"/>
  <c r="R47" i="25" s="1"/>
  <c r="C49" i="25"/>
  <c r="X49" i="25" s="1"/>
  <c r="S52" i="25"/>
  <c r="T52" i="25" s="1"/>
  <c r="L52" i="25"/>
  <c r="Q58" i="25"/>
  <c r="C60" i="25"/>
  <c r="X60" i="25" s="1"/>
  <c r="S63" i="25"/>
  <c r="T63" i="25" s="1"/>
  <c r="L63" i="25"/>
  <c r="J75" i="25"/>
  <c r="M78" i="25"/>
  <c r="C80" i="25"/>
  <c r="X80" i="25" s="1"/>
  <c r="J81" i="25"/>
  <c r="U83" i="25"/>
  <c r="V83" i="25" s="1"/>
  <c r="P83" i="25"/>
  <c r="C85" i="25"/>
  <c r="X85" i="25" s="1"/>
  <c r="L86" i="25"/>
  <c r="C89" i="25"/>
  <c r="L92" i="25"/>
  <c r="M98" i="25"/>
  <c r="Q109" i="25"/>
  <c r="J109" i="25"/>
  <c r="S113" i="25"/>
  <c r="T113" i="25" s="1"/>
  <c r="S117" i="25"/>
  <c r="T117" i="25" s="1"/>
  <c r="W117" i="25"/>
  <c r="T124" i="25"/>
  <c r="V138" i="25"/>
  <c r="O149" i="25"/>
  <c r="P149" i="25" s="1"/>
  <c r="I149" i="25"/>
  <c r="R149" i="25" s="1"/>
  <c r="O151" i="25"/>
  <c r="P151" i="25" s="1"/>
  <c r="I151" i="25"/>
  <c r="P156" i="25"/>
  <c r="U156" i="25"/>
  <c r="V156" i="25" s="1"/>
  <c r="Q169" i="25"/>
  <c r="J169" i="25"/>
  <c r="C176" i="25"/>
  <c r="M178" i="25"/>
  <c r="W178" i="25"/>
  <c r="C198" i="25"/>
  <c r="M200" i="25"/>
  <c r="W200" i="25"/>
  <c r="X200" i="25" s="1"/>
  <c r="M218" i="25"/>
  <c r="W218" i="25"/>
  <c r="X218" i="25" s="1"/>
  <c r="L227" i="25"/>
  <c r="S227" i="25"/>
  <c r="T227" i="25" s="1"/>
  <c r="T240" i="25"/>
  <c r="Q240" i="25"/>
  <c r="J240" i="25"/>
  <c r="I245" i="25"/>
  <c r="R245" i="25" s="1"/>
  <c r="I263" i="25"/>
  <c r="R263" i="25" s="1"/>
  <c r="R285" i="25"/>
  <c r="S320" i="25"/>
  <c r="T320" i="25" s="1"/>
  <c r="L320" i="25"/>
  <c r="W330" i="25"/>
  <c r="X330" i="25" s="1"/>
  <c r="M330" i="25"/>
  <c r="X369" i="25"/>
  <c r="Q442" i="25"/>
  <c r="W442" i="25"/>
  <c r="U442" i="25"/>
  <c r="V442" i="25" s="1"/>
  <c r="Q82" i="25"/>
  <c r="J82" i="25"/>
  <c r="U140" i="25"/>
  <c r="V140" i="25" s="1"/>
  <c r="T3" i="25"/>
  <c r="O6" i="25"/>
  <c r="P6" i="25" s="1"/>
  <c r="I11" i="25"/>
  <c r="Q16" i="25"/>
  <c r="R16" i="25" s="1"/>
  <c r="L20" i="25"/>
  <c r="C23" i="25"/>
  <c r="I24" i="25"/>
  <c r="Q28" i="25"/>
  <c r="R28" i="25" s="1"/>
  <c r="I31" i="25"/>
  <c r="O40" i="25"/>
  <c r="P40" i="25" s="1"/>
  <c r="S43" i="25"/>
  <c r="T43" i="25" s="1"/>
  <c r="L43" i="25"/>
  <c r="M46" i="25"/>
  <c r="T47" i="25"/>
  <c r="M49" i="25"/>
  <c r="O52" i="25"/>
  <c r="P52" i="25" s="1"/>
  <c r="I52" i="25"/>
  <c r="R52" i="25" s="1"/>
  <c r="P57" i="25"/>
  <c r="M60" i="25"/>
  <c r="O63" i="25"/>
  <c r="P63" i="25" s="1"/>
  <c r="I63" i="25"/>
  <c r="V67" i="25"/>
  <c r="L75" i="25"/>
  <c r="O78" i="25"/>
  <c r="W80" i="25"/>
  <c r="M80" i="25"/>
  <c r="W85" i="25"/>
  <c r="M86" i="25"/>
  <c r="U91" i="25"/>
  <c r="V91" i="25" s="1"/>
  <c r="P91" i="25"/>
  <c r="M92" i="25"/>
  <c r="S102" i="25"/>
  <c r="T102" i="25" s="1"/>
  <c r="L105" i="25"/>
  <c r="I113" i="25"/>
  <c r="I117" i="25"/>
  <c r="W132" i="25"/>
  <c r="W138" i="25"/>
  <c r="Q149" i="25"/>
  <c r="J149" i="25"/>
  <c r="C156" i="25"/>
  <c r="X156" i="25" s="1"/>
  <c r="U171" i="25"/>
  <c r="V171" i="25" s="1"/>
  <c r="M176" i="25"/>
  <c r="W176" i="25"/>
  <c r="S178" i="25"/>
  <c r="T178" i="25" s="1"/>
  <c r="L178" i="25"/>
  <c r="U193" i="25"/>
  <c r="V193" i="25" s="1"/>
  <c r="M198" i="25"/>
  <c r="W198" i="25"/>
  <c r="S200" i="25"/>
  <c r="T200" i="25" s="1"/>
  <c r="L200" i="25"/>
  <c r="L218" i="25"/>
  <c r="S218" i="25"/>
  <c r="T218" i="25" s="1"/>
  <c r="O227" i="25"/>
  <c r="P227" i="25" s="1"/>
  <c r="J263" i="25"/>
  <c r="W287" i="25"/>
  <c r="X287" i="25" s="1"/>
  <c r="M287" i="25"/>
  <c r="R315" i="25"/>
  <c r="O320" i="25"/>
  <c r="P320" i="25" s="1"/>
  <c r="I320" i="25"/>
  <c r="R320" i="25" s="1"/>
  <c r="S330" i="25"/>
  <c r="L330" i="25"/>
  <c r="M369" i="25"/>
  <c r="W369" i="25"/>
  <c r="U369" i="25"/>
  <c r="V369" i="25" s="1"/>
  <c r="M374" i="25"/>
  <c r="W374" i="25"/>
  <c r="X374" i="25" s="1"/>
  <c r="U374" i="25"/>
  <c r="U410" i="25"/>
  <c r="V410" i="25" s="1"/>
  <c r="L412" i="25"/>
  <c r="S412" i="25"/>
  <c r="T412" i="25" s="1"/>
  <c r="R452" i="25"/>
  <c r="S96" i="25"/>
  <c r="L96" i="25"/>
  <c r="S124" i="25"/>
  <c r="I2" i="25"/>
  <c r="P5" i="25"/>
  <c r="J6" i="25"/>
  <c r="Q7" i="25"/>
  <c r="S10" i="25"/>
  <c r="T10" i="25" s="1"/>
  <c r="L11" i="25"/>
  <c r="V12" i="25"/>
  <c r="C14" i="25"/>
  <c r="T16" i="25"/>
  <c r="M23" i="25"/>
  <c r="L24" i="25"/>
  <c r="T28" i="25"/>
  <c r="C30" i="25"/>
  <c r="X30" i="25" s="1"/>
  <c r="Q31" i="25"/>
  <c r="I34" i="25"/>
  <c r="R34" i="25" s="1"/>
  <c r="J40" i="25"/>
  <c r="W41" i="25"/>
  <c r="V44" i="25"/>
  <c r="S46" i="25"/>
  <c r="T46" i="25" s="1"/>
  <c r="L46" i="25"/>
  <c r="U47" i="25"/>
  <c r="V47" i="25" s="1"/>
  <c r="S49" i="25"/>
  <c r="T49" i="25" s="1"/>
  <c r="L49" i="25"/>
  <c r="W50" i="25"/>
  <c r="J52" i="25"/>
  <c r="Q55" i="25"/>
  <c r="C57" i="25"/>
  <c r="X57" i="25" s="1"/>
  <c r="U58" i="25"/>
  <c r="V58" i="25" s="1"/>
  <c r="S60" i="25"/>
  <c r="T60" i="25" s="1"/>
  <c r="L60" i="25"/>
  <c r="W61" i="25"/>
  <c r="J63" i="25"/>
  <c r="Q66" i="25"/>
  <c r="J74" i="25"/>
  <c r="U77" i="25"/>
  <c r="V77" i="25" s="1"/>
  <c r="P77" i="25"/>
  <c r="Q78" i="25"/>
  <c r="W83" i="25"/>
  <c r="M83" i="25"/>
  <c r="S85" i="25"/>
  <c r="T85" i="25" s="1"/>
  <c r="V85" i="25"/>
  <c r="W87" i="25"/>
  <c r="X87" i="25" s="1"/>
  <c r="C91" i="25"/>
  <c r="W103" i="25"/>
  <c r="L109" i="25"/>
  <c r="Q113" i="25"/>
  <c r="J113" i="25"/>
  <c r="U115" i="25"/>
  <c r="C115" i="25"/>
  <c r="X115" i="25" s="1"/>
  <c r="Q117" i="25"/>
  <c r="J117" i="25"/>
  <c r="U119" i="25"/>
  <c r="V119" i="25" s="1"/>
  <c r="Q121" i="25"/>
  <c r="J121" i="25"/>
  <c r="U131" i="25"/>
  <c r="V131" i="25" s="1"/>
  <c r="M141" i="25"/>
  <c r="W141" i="25"/>
  <c r="P143" i="25"/>
  <c r="U143" i="25"/>
  <c r="V143" i="25" s="1"/>
  <c r="Q147" i="25"/>
  <c r="J147" i="25"/>
  <c r="C154" i="25"/>
  <c r="X154" i="25" s="1"/>
  <c r="M156" i="25"/>
  <c r="W156" i="25"/>
  <c r="S176" i="25"/>
  <c r="T176" i="25" s="1"/>
  <c r="L176" i="25"/>
  <c r="P185" i="25"/>
  <c r="U185" i="25"/>
  <c r="S198" i="25"/>
  <c r="T198" i="25" s="1"/>
  <c r="L198" i="25"/>
  <c r="P207" i="25"/>
  <c r="U207" i="25"/>
  <c r="V207" i="25" s="1"/>
  <c r="O218" i="25"/>
  <c r="I218" i="25"/>
  <c r="J227" i="25"/>
  <c r="L240" i="25"/>
  <c r="L263" i="25"/>
  <c r="S287" i="25"/>
  <c r="V287" i="25"/>
  <c r="L287" i="25"/>
  <c r="J294" i="25"/>
  <c r="W294" i="25"/>
  <c r="Q294" i="25"/>
  <c r="Q320" i="25"/>
  <c r="J320" i="25"/>
  <c r="S369" i="25"/>
  <c r="T369" i="25" s="1"/>
  <c r="L369" i="25"/>
  <c r="X372" i="25"/>
  <c r="C410" i="25"/>
  <c r="O412" i="25"/>
  <c r="P412" i="25" s="1"/>
  <c r="I412" i="25"/>
  <c r="W435" i="25"/>
  <c r="S435" i="25"/>
  <c r="T435" i="25" s="1"/>
  <c r="Q435" i="25"/>
  <c r="R435" i="25" s="1"/>
  <c r="O440" i="25"/>
  <c r="P440" i="25" s="1"/>
  <c r="W440" i="25"/>
  <c r="I440" i="25"/>
  <c r="O64" i="25"/>
  <c r="I64" i="25"/>
  <c r="R138" i="25"/>
  <c r="Q164" i="25"/>
  <c r="J164" i="25"/>
  <c r="L2" i="25"/>
  <c r="V3" i="25"/>
  <c r="O10" i="25"/>
  <c r="R15" i="25"/>
  <c r="Q20" i="25"/>
  <c r="S23" i="25"/>
  <c r="T23" i="25" s="1"/>
  <c r="Q24" i="25"/>
  <c r="U28" i="25"/>
  <c r="V28" i="25" s="1"/>
  <c r="M30" i="25"/>
  <c r="Q34" i="25"/>
  <c r="P36" i="25"/>
  <c r="I37" i="25"/>
  <c r="W44" i="25"/>
  <c r="O46" i="25"/>
  <c r="P46" i="25" s="1"/>
  <c r="O49" i="25"/>
  <c r="P49" i="25" s="1"/>
  <c r="I49" i="25"/>
  <c r="R49" i="25" s="1"/>
  <c r="M57" i="25"/>
  <c r="O60" i="25"/>
  <c r="I60" i="25"/>
  <c r="P65" i="25"/>
  <c r="T66" i="25"/>
  <c r="C70" i="25"/>
  <c r="S83" i="25"/>
  <c r="L83" i="25"/>
  <c r="W91" i="25"/>
  <c r="T92" i="25"/>
  <c r="P97" i="25"/>
  <c r="U97" i="25"/>
  <c r="Q102" i="25"/>
  <c r="R102" i="25" s="1"/>
  <c r="J102" i="25"/>
  <c r="C106" i="25"/>
  <c r="M109" i="25"/>
  <c r="I135" i="25"/>
  <c r="S141" i="25"/>
  <c r="T141" i="25" s="1"/>
  <c r="X143" i="25"/>
  <c r="M154" i="25"/>
  <c r="W154" i="25"/>
  <c r="S156" i="25"/>
  <c r="T156" i="25" s="1"/>
  <c r="L156" i="25"/>
  <c r="U163" i="25"/>
  <c r="V163" i="25" s="1"/>
  <c r="J218" i="25"/>
  <c r="Q218" i="25"/>
  <c r="W261" i="25"/>
  <c r="M261" i="25"/>
  <c r="M263" i="25"/>
  <c r="O287" i="25"/>
  <c r="P287" i="25" s="1"/>
  <c r="I287" i="25"/>
  <c r="U294" i="25"/>
  <c r="V294" i="25" s="1"/>
  <c r="O294" i="25"/>
  <c r="M294" i="25"/>
  <c r="L294" i="25"/>
  <c r="Q343" i="25"/>
  <c r="J343" i="25"/>
  <c r="M372" i="25"/>
  <c r="W372" i="25"/>
  <c r="U372" i="25"/>
  <c r="V372" i="25" s="1"/>
  <c r="W410" i="25"/>
  <c r="I6" i="25"/>
  <c r="R6" i="25" s="1"/>
  <c r="U7" i="25"/>
  <c r="V7" i="25" s="1"/>
  <c r="J10" i="25"/>
  <c r="Q11" i="25"/>
  <c r="S14" i="25"/>
  <c r="L15" i="25"/>
  <c r="C18" i="25"/>
  <c r="X18" i="25" s="1"/>
  <c r="T20" i="25"/>
  <c r="O23" i="25"/>
  <c r="P23" i="25" s="1"/>
  <c r="T24" i="25"/>
  <c r="P26" i="25"/>
  <c r="S30" i="25"/>
  <c r="T30" i="25" s="1"/>
  <c r="L30" i="25"/>
  <c r="U31" i="25"/>
  <c r="V31" i="25" s="1"/>
  <c r="M33" i="25"/>
  <c r="C36" i="25"/>
  <c r="X36" i="25" s="1"/>
  <c r="Q37" i="25"/>
  <c r="P39" i="25"/>
  <c r="I40" i="25"/>
  <c r="R40" i="25" s="1"/>
  <c r="J46" i="25"/>
  <c r="W47" i="25"/>
  <c r="X47" i="25" s="1"/>
  <c r="J49" i="25"/>
  <c r="Q52" i="25"/>
  <c r="C54" i="25"/>
  <c r="X54" i="25" s="1"/>
  <c r="U55" i="25"/>
  <c r="V55" i="25" s="1"/>
  <c r="S57" i="25"/>
  <c r="T57" i="25" s="1"/>
  <c r="L57" i="25"/>
  <c r="W58" i="25"/>
  <c r="J60" i="25"/>
  <c r="Q63" i="25"/>
  <c r="C65" i="25"/>
  <c r="X65" i="25" s="1"/>
  <c r="U66" i="25"/>
  <c r="V66" i="25" s="1"/>
  <c r="J73" i="25"/>
  <c r="W77" i="25"/>
  <c r="X77" i="25" s="1"/>
  <c r="M77" i="25"/>
  <c r="Q80" i="25"/>
  <c r="O83" i="25"/>
  <c r="I83" i="25"/>
  <c r="Q85" i="25"/>
  <c r="R85" i="25" s="1"/>
  <c r="S91" i="25"/>
  <c r="T91" i="25" s="1"/>
  <c r="L91" i="25"/>
  <c r="C97" i="25"/>
  <c r="X97" i="25" s="1"/>
  <c r="L113" i="25"/>
  <c r="L117" i="25"/>
  <c r="W119" i="25"/>
  <c r="X119" i="25" s="1"/>
  <c r="M119" i="25"/>
  <c r="U123" i="25"/>
  <c r="P127" i="25"/>
  <c r="U127" i="25"/>
  <c r="V127" i="25" s="1"/>
  <c r="W131" i="25"/>
  <c r="Q135" i="25"/>
  <c r="J135" i="25"/>
  <c r="P137" i="25"/>
  <c r="U137" i="25"/>
  <c r="V137" i="25" s="1"/>
  <c r="I141" i="25"/>
  <c r="M143" i="25"/>
  <c r="W143" i="25"/>
  <c r="U149" i="25"/>
  <c r="V149" i="25" s="1"/>
  <c r="S154" i="25"/>
  <c r="T154" i="25" s="1"/>
  <c r="L154" i="25"/>
  <c r="O156" i="25"/>
  <c r="I156" i="25"/>
  <c r="C163" i="25"/>
  <c r="V169" i="25"/>
  <c r="U183" i="25"/>
  <c r="V183" i="25" s="1"/>
  <c r="M185" i="25"/>
  <c r="W185" i="25"/>
  <c r="X185" i="25" s="1"/>
  <c r="V191" i="25"/>
  <c r="P205" i="25"/>
  <c r="U205" i="25"/>
  <c r="V205" i="25" s="1"/>
  <c r="M207" i="25"/>
  <c r="W207" i="25"/>
  <c r="X207" i="25" s="1"/>
  <c r="M214" i="25"/>
  <c r="W214" i="25"/>
  <c r="I227" i="25"/>
  <c r="R227" i="25" s="1"/>
  <c r="U240" i="25"/>
  <c r="V240" i="25" s="1"/>
  <c r="S261" i="25"/>
  <c r="L261" i="25"/>
  <c r="S263" i="25"/>
  <c r="T287" i="25"/>
  <c r="Q287" i="25"/>
  <c r="J287" i="25"/>
  <c r="I294" i="25"/>
  <c r="M367" i="25"/>
  <c r="W367" i="25"/>
  <c r="X367" i="25" s="1"/>
  <c r="U367" i="25"/>
  <c r="V367" i="25" s="1"/>
  <c r="L410" i="25"/>
  <c r="S410" i="25"/>
  <c r="T410" i="25" s="1"/>
  <c r="O433" i="25"/>
  <c r="P433" i="25" s="1"/>
  <c r="U438" i="25"/>
  <c r="P438" i="25"/>
  <c r="C446" i="25"/>
  <c r="U446" i="25"/>
  <c r="V446" i="25" s="1"/>
  <c r="Q112" i="25"/>
  <c r="J112" i="25"/>
  <c r="Q123" i="25"/>
  <c r="J123" i="25"/>
  <c r="Q140" i="25"/>
  <c r="J140" i="25"/>
  <c r="Q143" i="25"/>
  <c r="J143" i="25"/>
  <c r="Q151" i="25"/>
  <c r="J151" i="25"/>
  <c r="S163" i="25"/>
  <c r="T163" i="25" s="1"/>
  <c r="L163" i="25"/>
  <c r="O168" i="25"/>
  <c r="P168" i="25" s="1"/>
  <c r="I168" i="25"/>
  <c r="Q173" i="25"/>
  <c r="J173" i="25"/>
  <c r="S185" i="25"/>
  <c r="T185" i="25" s="1"/>
  <c r="L185" i="25"/>
  <c r="S207" i="25"/>
  <c r="T207" i="25" s="1"/>
  <c r="L207" i="25"/>
  <c r="L222" i="25"/>
  <c r="S222" i="25"/>
  <c r="Q231" i="25"/>
  <c r="I231" i="25"/>
  <c r="R231" i="25" s="1"/>
  <c r="W266" i="25"/>
  <c r="Q266" i="25"/>
  <c r="R266" i="25" s="1"/>
  <c r="J298" i="25"/>
  <c r="Q298" i="25"/>
  <c r="U314" i="25"/>
  <c r="V314" i="25" s="1"/>
  <c r="M347" i="25"/>
  <c r="W347" i="25"/>
  <c r="X347" i="25" s="1"/>
  <c r="I367" i="25"/>
  <c r="R367" i="25" s="1"/>
  <c r="U394" i="25"/>
  <c r="V394" i="25" s="1"/>
  <c r="W406" i="25"/>
  <c r="U406" i="25"/>
  <c r="V406" i="25" s="1"/>
  <c r="M406" i="25"/>
  <c r="M438" i="25"/>
  <c r="W438" i="25"/>
  <c r="X438" i="25" s="1"/>
  <c r="Q616" i="25"/>
  <c r="J616" i="25"/>
  <c r="M619" i="25"/>
  <c r="W619" i="25"/>
  <c r="R119" i="25"/>
  <c r="R130" i="25"/>
  <c r="C133" i="25"/>
  <c r="X133" i="25" s="1"/>
  <c r="P136" i="25"/>
  <c r="P145" i="25"/>
  <c r="S158" i="25"/>
  <c r="T158" i="25" s="1"/>
  <c r="L158" i="25"/>
  <c r="O163" i="25"/>
  <c r="P163" i="25" s="1"/>
  <c r="I163" i="25"/>
  <c r="Q168" i="25"/>
  <c r="J168" i="25"/>
  <c r="C170" i="25"/>
  <c r="S180" i="25"/>
  <c r="T180" i="25" s="1"/>
  <c r="L180" i="25"/>
  <c r="C192" i="25"/>
  <c r="S202" i="25"/>
  <c r="T202" i="25" s="1"/>
  <c r="L202" i="25"/>
  <c r="J209" i="25"/>
  <c r="T209" i="25"/>
  <c r="Q209" i="25"/>
  <c r="O222" i="25"/>
  <c r="P222" i="25" s="1"/>
  <c r="I222" i="25"/>
  <c r="I224" i="25"/>
  <c r="R224" i="25" s="1"/>
  <c r="P226" i="25"/>
  <c r="U226" i="25"/>
  <c r="V226" i="25" s="1"/>
  <c r="J228" i="25"/>
  <c r="M235" i="25"/>
  <c r="W235" i="25"/>
  <c r="U239" i="25"/>
  <c r="V239" i="25" s="1"/>
  <c r="W251" i="25"/>
  <c r="Q251" i="25"/>
  <c r="J251" i="25"/>
  <c r="C266" i="25"/>
  <c r="U266" i="25"/>
  <c r="V266" i="25" s="1"/>
  <c r="S266" i="25"/>
  <c r="T266" i="25" s="1"/>
  <c r="W292" i="25"/>
  <c r="X292" i="25" s="1"/>
  <c r="M292" i="25"/>
  <c r="P296" i="25"/>
  <c r="U296" i="25"/>
  <c r="V296" i="25" s="1"/>
  <c r="Q311" i="25"/>
  <c r="J311" i="25"/>
  <c r="C314" i="25"/>
  <c r="T330" i="25"/>
  <c r="Q330" i="25"/>
  <c r="J330" i="25"/>
  <c r="P345" i="25"/>
  <c r="U345" i="25"/>
  <c r="V345" i="25" s="1"/>
  <c r="S347" i="25"/>
  <c r="T347" i="25" s="1"/>
  <c r="L347" i="25"/>
  <c r="Q367" i="25"/>
  <c r="J367" i="25"/>
  <c r="C394" i="25"/>
  <c r="J408" i="25"/>
  <c r="Q408" i="25"/>
  <c r="W408" i="25"/>
  <c r="Q520" i="25"/>
  <c r="J520" i="25"/>
  <c r="W525" i="25"/>
  <c r="M525" i="25"/>
  <c r="Q108" i="25"/>
  <c r="R108" i="25" s="1"/>
  <c r="J108" i="25"/>
  <c r="Q119" i="25"/>
  <c r="J119" i="25"/>
  <c r="Q130" i="25"/>
  <c r="J130" i="25"/>
  <c r="T151" i="25"/>
  <c r="S153" i="25"/>
  <c r="T153" i="25" s="1"/>
  <c r="L153" i="25"/>
  <c r="O158" i="25"/>
  <c r="P158" i="25" s="1"/>
  <c r="I158" i="25"/>
  <c r="Q163" i="25"/>
  <c r="J163" i="25"/>
  <c r="S175" i="25"/>
  <c r="T175" i="25" s="1"/>
  <c r="L175" i="25"/>
  <c r="S197" i="25"/>
  <c r="T197" i="25" s="1"/>
  <c r="L197" i="25"/>
  <c r="U213" i="25"/>
  <c r="V213" i="25" s="1"/>
  <c r="J222" i="25"/>
  <c r="T222" i="25"/>
  <c r="Q222" i="25"/>
  <c r="Q224" i="25"/>
  <c r="L235" i="25"/>
  <c r="S235" i="25"/>
  <c r="T235" i="25" s="1"/>
  <c r="S292" i="25"/>
  <c r="L292" i="25"/>
  <c r="X296" i="25"/>
  <c r="W314" i="25"/>
  <c r="M314" i="25"/>
  <c r="P326" i="25"/>
  <c r="U326" i="25"/>
  <c r="V326" i="25" s="1"/>
  <c r="X345" i="25"/>
  <c r="M365" i="25"/>
  <c r="W365" i="25"/>
  <c r="X365" i="25" s="1"/>
  <c r="W394" i="25"/>
  <c r="M394" i="25"/>
  <c r="C408" i="25"/>
  <c r="X408" i="25" s="1"/>
  <c r="U408" i="25"/>
  <c r="V408" i="25" s="1"/>
  <c r="S408" i="25"/>
  <c r="T408" i="25" s="1"/>
  <c r="P107" i="25"/>
  <c r="P118" i="25"/>
  <c r="P129" i="25"/>
  <c r="C139" i="25"/>
  <c r="X139" i="25" s="1"/>
  <c r="T143" i="25"/>
  <c r="O148" i="25"/>
  <c r="P148" i="25" s="1"/>
  <c r="I148" i="25"/>
  <c r="O153" i="25"/>
  <c r="P153" i="25" s="1"/>
  <c r="I153" i="25"/>
  <c r="R153" i="25" s="1"/>
  <c r="Q158" i="25"/>
  <c r="J158" i="25"/>
  <c r="C160" i="25"/>
  <c r="X160" i="25" s="1"/>
  <c r="S170" i="25"/>
  <c r="L170" i="25"/>
  <c r="C182" i="25"/>
  <c r="X182" i="25" s="1"/>
  <c r="S192" i="25"/>
  <c r="T192" i="25" s="1"/>
  <c r="L192" i="25"/>
  <c r="C204" i="25"/>
  <c r="X204" i="25" s="1"/>
  <c r="I209" i="25"/>
  <c r="C213" i="25"/>
  <c r="M226" i="25"/>
  <c r="W226" i="25"/>
  <c r="X226" i="25" s="1"/>
  <c r="I228" i="25"/>
  <c r="M232" i="25"/>
  <c r="W232" i="25"/>
  <c r="X232" i="25" s="1"/>
  <c r="U232" i="25"/>
  <c r="V232" i="25" s="1"/>
  <c r="Q237" i="25"/>
  <c r="R237" i="25" s="1"/>
  <c r="M239" i="25"/>
  <c r="W239" i="25"/>
  <c r="X239" i="25" s="1"/>
  <c r="U248" i="25"/>
  <c r="V248" i="25" s="1"/>
  <c r="W248" i="25"/>
  <c r="R251" i="25"/>
  <c r="X258" i="25"/>
  <c r="J266" i="25"/>
  <c r="O292" i="25"/>
  <c r="P292" i="25" s="1"/>
  <c r="I292" i="25"/>
  <c r="M296" i="25"/>
  <c r="W296" i="25"/>
  <c r="I311" i="25"/>
  <c r="S314" i="25"/>
  <c r="T314" i="25" s="1"/>
  <c r="L314" i="25"/>
  <c r="W324" i="25"/>
  <c r="C326" i="25"/>
  <c r="I330" i="25"/>
  <c r="S342" i="25"/>
  <c r="T342" i="25" s="1"/>
  <c r="L342" i="25"/>
  <c r="M345" i="25"/>
  <c r="W345" i="25"/>
  <c r="S365" i="25"/>
  <c r="T365" i="25" s="1"/>
  <c r="L365" i="25"/>
  <c r="O367" i="25"/>
  <c r="P367" i="25" s="1"/>
  <c r="W392" i="25"/>
  <c r="S392" i="25"/>
  <c r="T392" i="25" s="1"/>
  <c r="Q392" i="25"/>
  <c r="R392" i="25" s="1"/>
  <c r="M392" i="25"/>
  <c r="L392" i="25"/>
  <c r="J392" i="25"/>
  <c r="I82" i="25"/>
  <c r="Q96" i="25"/>
  <c r="R96" i="25" s="1"/>
  <c r="J96" i="25"/>
  <c r="Q104" i="25"/>
  <c r="R104" i="25" s="1"/>
  <c r="J104" i="25"/>
  <c r="C107" i="25"/>
  <c r="X107" i="25" s="1"/>
  <c r="L108" i="25"/>
  <c r="Q115" i="25"/>
  <c r="J115" i="25"/>
  <c r="C118" i="25"/>
  <c r="X118" i="25" s="1"/>
  <c r="L119" i="25"/>
  <c r="Q126" i="25"/>
  <c r="R126" i="25" s="1"/>
  <c r="J126" i="25"/>
  <c r="C129" i="25"/>
  <c r="X129" i="25" s="1"/>
  <c r="L130" i="25"/>
  <c r="I133" i="25"/>
  <c r="R133" i="25" s="1"/>
  <c r="T140" i="25"/>
  <c r="C142" i="25"/>
  <c r="X142" i="25" s="1"/>
  <c r="Q148" i="25"/>
  <c r="J148" i="25"/>
  <c r="Q153" i="25"/>
  <c r="J153" i="25"/>
  <c r="C155" i="25"/>
  <c r="S165" i="25"/>
  <c r="T165" i="25" s="1"/>
  <c r="L165" i="25"/>
  <c r="O170" i="25"/>
  <c r="P170" i="25" s="1"/>
  <c r="I170" i="25"/>
  <c r="C177" i="25"/>
  <c r="S187" i="25"/>
  <c r="T187" i="25" s="1"/>
  <c r="L187" i="25"/>
  <c r="C199" i="25"/>
  <c r="X199" i="25" s="1"/>
  <c r="M213" i="25"/>
  <c r="W213" i="25"/>
  <c r="L219" i="25"/>
  <c r="W219" i="25"/>
  <c r="V219" i="25"/>
  <c r="S224" i="25"/>
  <c r="T224" i="25" s="1"/>
  <c r="L226" i="25"/>
  <c r="S226" i="25"/>
  <c r="T226" i="25" s="1"/>
  <c r="Q228" i="25"/>
  <c r="P230" i="25"/>
  <c r="U230" i="25"/>
  <c r="L232" i="25"/>
  <c r="S239" i="25"/>
  <c r="T239" i="25" s="1"/>
  <c r="L239" i="25"/>
  <c r="S248" i="25"/>
  <c r="T248" i="25" s="1"/>
  <c r="U262" i="25"/>
  <c r="C262" i="25"/>
  <c r="L266" i="25"/>
  <c r="W272" i="25"/>
  <c r="U272" i="25"/>
  <c r="V272" i="25" s="1"/>
  <c r="P282" i="25"/>
  <c r="U282" i="25"/>
  <c r="V282" i="25" s="1"/>
  <c r="O314" i="25"/>
  <c r="P314" i="25" s="1"/>
  <c r="I314" i="25"/>
  <c r="S324" i="25"/>
  <c r="T324" i="25" s="1"/>
  <c r="L324" i="25"/>
  <c r="W326" i="25"/>
  <c r="M326" i="25"/>
  <c r="O342" i="25"/>
  <c r="P342" i="25" s="1"/>
  <c r="I342" i="25"/>
  <c r="S345" i="25"/>
  <c r="T345" i="25" s="1"/>
  <c r="L345" i="25"/>
  <c r="I362" i="25"/>
  <c r="O362" i="25"/>
  <c r="R365" i="25"/>
  <c r="X396" i="25"/>
  <c r="O511" i="25"/>
  <c r="I511" i="25"/>
  <c r="P114" i="25"/>
  <c r="P125" i="25"/>
  <c r="Q133" i="25"/>
  <c r="J133" i="25"/>
  <c r="M142" i="25"/>
  <c r="O145" i="25"/>
  <c r="I145" i="25"/>
  <c r="M155" i="25"/>
  <c r="S160" i="25"/>
  <c r="T160" i="25" s="1"/>
  <c r="L160" i="25"/>
  <c r="O165" i="25"/>
  <c r="P165" i="25" s="1"/>
  <c r="I165" i="25"/>
  <c r="R165" i="25" s="1"/>
  <c r="Q170" i="25"/>
  <c r="J170" i="25"/>
  <c r="S182" i="25"/>
  <c r="T182" i="25" s="1"/>
  <c r="L182" i="25"/>
  <c r="P189" i="25"/>
  <c r="S204" i="25"/>
  <c r="T204" i="25" s="1"/>
  <c r="L204" i="25"/>
  <c r="L213" i="25"/>
  <c r="S213" i="25"/>
  <c r="U217" i="25"/>
  <c r="S237" i="25"/>
  <c r="O239" i="25"/>
  <c r="P239" i="25" s="1"/>
  <c r="I239" i="25"/>
  <c r="C252" i="25"/>
  <c r="U252" i="25"/>
  <c r="V252" i="25" s="1"/>
  <c r="P252" i="25"/>
  <c r="M266" i="25"/>
  <c r="S272" i="25"/>
  <c r="T272" i="25" s="1"/>
  <c r="X282" i="25"/>
  <c r="S326" i="25"/>
  <c r="T326" i="25" s="1"/>
  <c r="L326" i="25"/>
  <c r="Q342" i="25"/>
  <c r="J342" i="25"/>
  <c r="I345" i="25"/>
  <c r="O345" i="25"/>
  <c r="Q362" i="25"/>
  <c r="J362" i="25"/>
  <c r="Q365" i="25"/>
  <c r="J365" i="25"/>
  <c r="O429" i="25"/>
  <c r="P429" i="25" s="1"/>
  <c r="W429" i="25"/>
  <c r="X429" i="25" s="1"/>
  <c r="I429" i="25"/>
  <c r="L498" i="25"/>
  <c r="V498" i="25"/>
  <c r="S498" i="25"/>
  <c r="T498" i="25" s="1"/>
  <c r="J67" i="25"/>
  <c r="J89" i="25"/>
  <c r="Q100" i="25"/>
  <c r="R100" i="25" s="1"/>
  <c r="J100" i="25"/>
  <c r="C103" i="25"/>
  <c r="L104" i="25"/>
  <c r="S107" i="25"/>
  <c r="T107" i="25" s="1"/>
  <c r="O108" i="25"/>
  <c r="P108" i="25" s="1"/>
  <c r="Q111" i="25"/>
  <c r="R111" i="25" s="1"/>
  <c r="J111" i="25"/>
  <c r="C114" i="25"/>
  <c r="L115" i="25"/>
  <c r="S118" i="25"/>
  <c r="T118" i="25" s="1"/>
  <c r="O119" i="25"/>
  <c r="P119" i="25" s="1"/>
  <c r="Q122" i="25"/>
  <c r="R122" i="25" s="1"/>
  <c r="J122" i="25"/>
  <c r="C125" i="25"/>
  <c r="L126" i="25"/>
  <c r="S129" i="25"/>
  <c r="T129" i="25" s="1"/>
  <c r="O130" i="25"/>
  <c r="Q136" i="25"/>
  <c r="J136" i="25"/>
  <c r="R139" i="25"/>
  <c r="S142" i="25"/>
  <c r="T142" i="25" s="1"/>
  <c r="Q145" i="25"/>
  <c r="J145" i="25"/>
  <c r="L148" i="25"/>
  <c r="S155" i="25"/>
  <c r="T155" i="25" s="1"/>
  <c r="L155" i="25"/>
  <c r="O160" i="25"/>
  <c r="P160" i="25" s="1"/>
  <c r="I160" i="25"/>
  <c r="Q165" i="25"/>
  <c r="J165" i="25"/>
  <c r="C167" i="25"/>
  <c r="S177" i="25"/>
  <c r="T177" i="25" s="1"/>
  <c r="L177" i="25"/>
  <c r="V185" i="25"/>
  <c r="C189" i="25"/>
  <c r="X189" i="25" s="1"/>
  <c r="S199" i="25"/>
  <c r="T199" i="25" s="1"/>
  <c r="L199" i="25"/>
  <c r="M210" i="25"/>
  <c r="W210" i="25"/>
  <c r="X210" i="25" s="1"/>
  <c r="U210" i="25"/>
  <c r="V210" i="25" s="1"/>
  <c r="O213" i="25"/>
  <c r="P213" i="25" s="1"/>
  <c r="I213" i="25"/>
  <c r="Q215" i="25"/>
  <c r="R215" i="25" s="1"/>
  <c r="C217" i="25"/>
  <c r="X217" i="25" s="1"/>
  <c r="U224" i="25"/>
  <c r="V224" i="25" s="1"/>
  <c r="S228" i="25"/>
  <c r="T228" i="25" s="1"/>
  <c r="U237" i="25"/>
  <c r="V237" i="25" s="1"/>
  <c r="U244" i="25"/>
  <c r="P244" i="25"/>
  <c r="Q248" i="25"/>
  <c r="R248" i="25" s="1"/>
  <c r="O266" i="25"/>
  <c r="P266" i="25" s="1"/>
  <c r="W282" i="25"/>
  <c r="M282" i="25"/>
  <c r="W284" i="25"/>
  <c r="Q284" i="25"/>
  <c r="J284" i="25"/>
  <c r="S289" i="25"/>
  <c r="T289" i="25" s="1"/>
  <c r="W289" i="25"/>
  <c r="Q324" i="25"/>
  <c r="J324" i="25"/>
  <c r="Q345" i="25"/>
  <c r="J345" i="25"/>
  <c r="S360" i="25"/>
  <c r="T360" i="25" s="1"/>
  <c r="L360" i="25"/>
  <c r="Q384" i="25"/>
  <c r="L396" i="25"/>
  <c r="W396" i="25"/>
  <c r="S396" i="25"/>
  <c r="T396" i="25" s="1"/>
  <c r="I68" i="25"/>
  <c r="R68" i="25" s="1"/>
  <c r="L89" i="25"/>
  <c r="I107" i="25"/>
  <c r="I118" i="25"/>
  <c r="R118" i="25" s="1"/>
  <c r="P121" i="25"/>
  <c r="I129" i="25"/>
  <c r="T130" i="25"/>
  <c r="P132" i="25"/>
  <c r="L133" i="25"/>
  <c r="Q139" i="25"/>
  <c r="J139" i="25"/>
  <c r="O142" i="25"/>
  <c r="P142" i="25" s="1"/>
  <c r="I142" i="25"/>
  <c r="T148" i="25"/>
  <c r="S150" i="25"/>
  <c r="T150" i="25" s="1"/>
  <c r="L150" i="25"/>
  <c r="O155" i="25"/>
  <c r="P155" i="25" s="1"/>
  <c r="I155" i="25"/>
  <c r="P157" i="25"/>
  <c r="Q160" i="25"/>
  <c r="J160" i="25"/>
  <c r="C162" i="25"/>
  <c r="T170" i="25"/>
  <c r="S172" i="25"/>
  <c r="T172" i="25" s="1"/>
  <c r="L172" i="25"/>
  <c r="C184" i="25"/>
  <c r="X184" i="25" s="1"/>
  <c r="S194" i="25"/>
  <c r="T194" i="25" s="1"/>
  <c r="L194" i="25"/>
  <c r="V202" i="25"/>
  <c r="C206" i="25"/>
  <c r="X206" i="25" s="1"/>
  <c r="L210" i="25"/>
  <c r="M217" i="25"/>
  <c r="W217" i="25"/>
  <c r="M223" i="25"/>
  <c r="W223" i="25"/>
  <c r="X223" i="25" s="1"/>
  <c r="U223" i="25"/>
  <c r="P236" i="25"/>
  <c r="U236" i="25"/>
  <c r="C244" i="25"/>
  <c r="X244" i="25" s="1"/>
  <c r="T258" i="25"/>
  <c r="J258" i="25"/>
  <c r="W258" i="25"/>
  <c r="U260" i="25"/>
  <c r="V260" i="25" s="1"/>
  <c r="Q272" i="25"/>
  <c r="R272" i="25" s="1"/>
  <c r="S282" i="25"/>
  <c r="T282" i="25" s="1"/>
  <c r="L282" i="25"/>
  <c r="U284" i="25"/>
  <c r="V284" i="25" s="1"/>
  <c r="O284" i="25"/>
  <c r="P284" i="25" s="1"/>
  <c r="M284" i="25"/>
  <c r="L284" i="25"/>
  <c r="I284" i="25"/>
  <c r="R284" i="25" s="1"/>
  <c r="O289" i="25"/>
  <c r="P289" i="25" s="1"/>
  <c r="P293" i="25"/>
  <c r="U293" i="25"/>
  <c r="V293" i="25" s="1"/>
  <c r="I340" i="25"/>
  <c r="O365" i="25"/>
  <c r="P365" i="25" s="1"/>
  <c r="X370" i="25"/>
  <c r="S382" i="25"/>
  <c r="L382" i="25"/>
  <c r="U393" i="25"/>
  <c r="V393" i="25" s="1"/>
  <c r="P393" i="25"/>
  <c r="O396" i="25"/>
  <c r="P396" i="25" s="1"/>
  <c r="I396" i="25"/>
  <c r="R396" i="25" s="1"/>
  <c r="U417" i="25"/>
  <c r="C417" i="25"/>
  <c r="X417" i="25" s="1"/>
  <c r="U482" i="25"/>
  <c r="V482" i="25" s="1"/>
  <c r="C484" i="25"/>
  <c r="W484" i="25"/>
  <c r="U484" i="25"/>
  <c r="V484" i="25" s="1"/>
  <c r="S484" i="25"/>
  <c r="T484" i="25" s="1"/>
  <c r="Q484" i="25"/>
  <c r="I484" i="25"/>
  <c r="S94" i="25"/>
  <c r="T94" i="25" s="1"/>
  <c r="C99" i="25"/>
  <c r="X99" i="25" s="1"/>
  <c r="L100" i="25"/>
  <c r="S103" i="25"/>
  <c r="T103" i="25" s="1"/>
  <c r="O104" i="25"/>
  <c r="P104" i="25" s="1"/>
  <c r="Q107" i="25"/>
  <c r="J107" i="25"/>
  <c r="C110" i="25"/>
  <c r="L111" i="25"/>
  <c r="S114" i="25"/>
  <c r="T114" i="25" s="1"/>
  <c r="O115" i="25"/>
  <c r="P115" i="25" s="1"/>
  <c r="Q118" i="25"/>
  <c r="J118" i="25"/>
  <c r="C121" i="25"/>
  <c r="X121" i="25" s="1"/>
  <c r="L122" i="25"/>
  <c r="S125" i="25"/>
  <c r="T125" i="25" s="1"/>
  <c r="O126" i="25"/>
  <c r="P126" i="25" s="1"/>
  <c r="Q129" i="25"/>
  <c r="J129" i="25"/>
  <c r="C132" i="25"/>
  <c r="O133" i="25"/>
  <c r="P133" i="25" s="1"/>
  <c r="P135" i="25"/>
  <c r="L136" i="25"/>
  <c r="Q142" i="25"/>
  <c r="J142" i="25"/>
  <c r="L145" i="25"/>
  <c r="C147" i="25"/>
  <c r="X147" i="25" s="1"/>
  <c r="O150" i="25"/>
  <c r="P150" i="25" s="1"/>
  <c r="I150" i="25"/>
  <c r="P152" i="25"/>
  <c r="Q155" i="25"/>
  <c r="J155" i="25"/>
  <c r="W158" i="25"/>
  <c r="M162" i="25"/>
  <c r="S167" i="25"/>
  <c r="T167" i="25" s="1"/>
  <c r="L167" i="25"/>
  <c r="U170" i="25"/>
  <c r="V170" i="25" s="1"/>
  <c r="P174" i="25"/>
  <c r="W180" i="25"/>
  <c r="X180" i="25" s="1"/>
  <c r="S189" i="25"/>
  <c r="T189" i="25" s="1"/>
  <c r="L189" i="25"/>
  <c r="U192" i="25"/>
  <c r="V192" i="25" s="1"/>
  <c r="P196" i="25"/>
  <c r="W202" i="25"/>
  <c r="X202" i="25" s="1"/>
  <c r="S215" i="25"/>
  <c r="T215" i="25" s="1"/>
  <c r="I219" i="25"/>
  <c r="R219" i="25" s="1"/>
  <c r="L223" i="25"/>
  <c r="V223" i="25"/>
  <c r="W224" i="25"/>
  <c r="U228" i="25"/>
  <c r="V228" i="25" s="1"/>
  <c r="I232" i="25"/>
  <c r="C236" i="25"/>
  <c r="U242" i="25"/>
  <c r="W244" i="25"/>
  <c r="M244" i="25"/>
  <c r="C260" i="25"/>
  <c r="W274" i="25"/>
  <c r="U274" i="25"/>
  <c r="V274" i="25" s="1"/>
  <c r="M274" i="25"/>
  <c r="I280" i="25"/>
  <c r="R280" i="25" s="1"/>
  <c r="W280" i="25"/>
  <c r="Q289" i="25"/>
  <c r="C293" i="25"/>
  <c r="X293" i="25" s="1"/>
  <c r="I324" i="25"/>
  <c r="R324" i="25" s="1"/>
  <c r="M340" i="25"/>
  <c r="Q360" i="25"/>
  <c r="R360" i="25" s="1"/>
  <c r="J360" i="25"/>
  <c r="U365" i="25"/>
  <c r="V365" i="25" s="1"/>
  <c r="I384" i="25"/>
  <c r="R384" i="25" s="1"/>
  <c r="C393" i="25"/>
  <c r="C482" i="25"/>
  <c r="M132" i="25"/>
  <c r="M147" i="25"/>
  <c r="Q150" i="25"/>
  <c r="J150" i="25"/>
  <c r="W153" i="25"/>
  <c r="M157" i="25"/>
  <c r="S162" i="25"/>
  <c r="T162" i="25" s="1"/>
  <c r="L162" i="25"/>
  <c r="O167" i="25"/>
  <c r="P167" i="25" s="1"/>
  <c r="I167" i="25"/>
  <c r="Q172" i="25"/>
  <c r="J172" i="25"/>
  <c r="W175" i="25"/>
  <c r="S184" i="25"/>
  <c r="T184" i="25" s="1"/>
  <c r="L184" i="25"/>
  <c r="P191" i="25"/>
  <c r="W197" i="25"/>
  <c r="S206" i="25"/>
  <c r="T206" i="25" s="1"/>
  <c r="L206" i="25"/>
  <c r="U208" i="25"/>
  <c r="V208" i="25" s="1"/>
  <c r="U221" i="25"/>
  <c r="V221" i="25" s="1"/>
  <c r="C221" i="25"/>
  <c r="X221" i="25" s="1"/>
  <c r="U227" i="25"/>
  <c r="V227" i="25" s="1"/>
  <c r="M236" i="25"/>
  <c r="W236" i="25"/>
  <c r="M260" i="25"/>
  <c r="W260" i="25"/>
  <c r="J282" i="25"/>
  <c r="Q282" i="25"/>
  <c r="C289" i="25"/>
  <c r="U289" i="25"/>
  <c r="V289" i="25" s="1"/>
  <c r="W293" i="25"/>
  <c r="M293" i="25"/>
  <c r="M324" i="25"/>
  <c r="O340" i="25"/>
  <c r="T358" i="25"/>
  <c r="Q358" i="25"/>
  <c r="J358" i="25"/>
  <c r="Q380" i="25"/>
  <c r="J380" i="25"/>
  <c r="T382" i="25"/>
  <c r="Q382" i="25"/>
  <c r="J382" i="25"/>
  <c r="J384" i="25"/>
  <c r="S86" i="25"/>
  <c r="T86" i="25" s="1"/>
  <c r="L88" i="25"/>
  <c r="J95" i="25"/>
  <c r="S99" i="25"/>
  <c r="T99" i="25" s="1"/>
  <c r="O100" i="25"/>
  <c r="P100" i="25" s="1"/>
  <c r="Q103" i="25"/>
  <c r="J103" i="25"/>
  <c r="L107" i="25"/>
  <c r="S110" i="25"/>
  <c r="O111" i="25"/>
  <c r="P111" i="25" s="1"/>
  <c r="Q114" i="25"/>
  <c r="R114" i="25" s="1"/>
  <c r="J114" i="25"/>
  <c r="C117" i="25"/>
  <c r="L118" i="25"/>
  <c r="S121" i="25"/>
  <c r="T121" i="25" s="1"/>
  <c r="O122" i="25"/>
  <c r="P122" i="25" s="1"/>
  <c r="Q125" i="25"/>
  <c r="R125" i="25" s="1"/>
  <c r="J125" i="25"/>
  <c r="C128" i="25"/>
  <c r="X128" i="25" s="1"/>
  <c r="L129" i="25"/>
  <c r="S132" i="25"/>
  <c r="U133" i="25"/>
  <c r="M135" i="25"/>
  <c r="T136" i="25"/>
  <c r="C138" i="25"/>
  <c r="O139" i="25"/>
  <c r="P139" i="25" s="1"/>
  <c r="P141" i="25"/>
  <c r="L142" i="25"/>
  <c r="C144" i="25"/>
  <c r="U145" i="25"/>
  <c r="V145" i="25" s="1"/>
  <c r="S147" i="25"/>
  <c r="T147" i="25" s="1"/>
  <c r="W148" i="25"/>
  <c r="M152" i="25"/>
  <c r="S157" i="25"/>
  <c r="T157" i="25" s="1"/>
  <c r="L157" i="25"/>
  <c r="U160" i="25"/>
  <c r="V160" i="25" s="1"/>
  <c r="O162" i="25"/>
  <c r="P162" i="25" s="1"/>
  <c r="I162" i="25"/>
  <c r="P164" i="25"/>
  <c r="V165" i="25"/>
  <c r="Q167" i="25"/>
  <c r="J167" i="25"/>
  <c r="C169" i="25"/>
  <c r="X169" i="25" s="1"/>
  <c r="W170" i="25"/>
  <c r="S179" i="25"/>
  <c r="T179" i="25" s="1"/>
  <c r="L179" i="25"/>
  <c r="U182" i="25"/>
  <c r="P186" i="25"/>
  <c r="C191" i="25"/>
  <c r="X191" i="25" s="1"/>
  <c r="W192" i="25"/>
  <c r="S201" i="25"/>
  <c r="T201" i="25" s="1"/>
  <c r="L201" i="25"/>
  <c r="U204" i="25"/>
  <c r="V204" i="25" s="1"/>
  <c r="C208" i="25"/>
  <c r="P214" i="25"/>
  <c r="U214" i="25"/>
  <c r="V214" i="25" s="1"/>
  <c r="J223" i="25"/>
  <c r="T223" i="25"/>
  <c r="C227" i="25"/>
  <c r="L236" i="25"/>
  <c r="V236" i="25"/>
  <c r="S236" i="25"/>
  <c r="T236" i="25" s="1"/>
  <c r="M242" i="25"/>
  <c r="W242" i="25"/>
  <c r="X242" i="25" s="1"/>
  <c r="L248" i="25"/>
  <c r="W252" i="25"/>
  <c r="S252" i="25"/>
  <c r="Q252" i="25"/>
  <c r="R252" i="25" s="1"/>
  <c r="O252" i="25"/>
  <c r="Q258" i="25"/>
  <c r="S270" i="25"/>
  <c r="L270" i="25"/>
  <c r="J272" i="25"/>
  <c r="I289" i="25"/>
  <c r="U308" i="25"/>
  <c r="V308" i="25" s="1"/>
  <c r="P310" i="25"/>
  <c r="U310" i="25"/>
  <c r="V310" i="25" s="1"/>
  <c r="O360" i="25"/>
  <c r="P360" i="25" s="1"/>
  <c r="C412" i="25"/>
  <c r="X412" i="25" s="1"/>
  <c r="T89" i="25"/>
  <c r="S93" i="25"/>
  <c r="T93" i="25" s="1"/>
  <c r="L95" i="25"/>
  <c r="T96" i="25"/>
  <c r="I99" i="25"/>
  <c r="R99" i="25" s="1"/>
  <c r="T100" i="25"/>
  <c r="P102" i="25"/>
  <c r="I110" i="25"/>
  <c r="T111" i="25"/>
  <c r="P113" i="25"/>
  <c r="V115" i="25"/>
  <c r="I121" i="25"/>
  <c r="T122" i="25"/>
  <c r="P124" i="25"/>
  <c r="I132" i="25"/>
  <c r="V133" i="25"/>
  <c r="S135" i="25"/>
  <c r="T135" i="25" s="1"/>
  <c r="U136" i="25"/>
  <c r="V136" i="25" s="1"/>
  <c r="M138" i="25"/>
  <c r="T139" i="25"/>
  <c r="C141" i="25"/>
  <c r="X141" i="25" s="1"/>
  <c r="M144" i="25"/>
  <c r="O147" i="25"/>
  <c r="P147" i="25" s="1"/>
  <c r="I147" i="25"/>
  <c r="R147" i="25" s="1"/>
  <c r="S152" i="25"/>
  <c r="T152" i="25" s="1"/>
  <c r="L152" i="25"/>
  <c r="U155" i="25"/>
  <c r="V155" i="25" s="1"/>
  <c r="O157" i="25"/>
  <c r="I157" i="25"/>
  <c r="Q162" i="25"/>
  <c r="J162" i="25"/>
  <c r="W165" i="25"/>
  <c r="X165" i="25" s="1"/>
  <c r="S174" i="25"/>
  <c r="T174" i="25" s="1"/>
  <c r="L174" i="25"/>
  <c r="U177" i="25"/>
  <c r="V177" i="25" s="1"/>
  <c r="P181" i="25"/>
  <c r="V182" i="25"/>
  <c r="W187" i="25"/>
  <c r="X187" i="25" s="1"/>
  <c r="S196" i="25"/>
  <c r="T196" i="25" s="1"/>
  <c r="L196" i="25"/>
  <c r="U199" i="25"/>
  <c r="V199" i="25" s="1"/>
  <c r="M208" i="25"/>
  <c r="W208" i="25"/>
  <c r="I210" i="25"/>
  <c r="R210" i="25" s="1"/>
  <c r="S219" i="25"/>
  <c r="T219" i="25" s="1"/>
  <c r="M227" i="25"/>
  <c r="W227" i="25"/>
  <c r="S232" i="25"/>
  <c r="T232" i="25" s="1"/>
  <c r="O236" i="25"/>
  <c r="S240" i="25"/>
  <c r="V242" i="25"/>
  <c r="S242" i="25"/>
  <c r="T242" i="25" s="1"/>
  <c r="L242" i="25"/>
  <c r="M248" i="25"/>
  <c r="C265" i="25"/>
  <c r="O270" i="25"/>
  <c r="I270" i="25"/>
  <c r="R270" i="25" s="1"/>
  <c r="L272" i="25"/>
  <c r="O280" i="25"/>
  <c r="P280" i="25" s="1"/>
  <c r="I282" i="25"/>
  <c r="R282" i="25" s="1"/>
  <c r="U287" i="25"/>
  <c r="J289" i="25"/>
  <c r="S301" i="25"/>
  <c r="T301" i="25" s="1"/>
  <c r="L301" i="25"/>
  <c r="C308" i="25"/>
  <c r="X308" i="25" s="1"/>
  <c r="C310" i="25"/>
  <c r="X310" i="25" s="1"/>
  <c r="U320" i="25"/>
  <c r="V320" i="25" s="1"/>
  <c r="U324" i="25"/>
  <c r="V324" i="25" s="1"/>
  <c r="W343" i="25"/>
  <c r="O343" i="25"/>
  <c r="I343" i="25"/>
  <c r="R343" i="25" s="1"/>
  <c r="U360" i="25"/>
  <c r="V360" i="25" s="1"/>
  <c r="O380" i="25"/>
  <c r="P380" i="25" s="1"/>
  <c r="O382" i="25"/>
  <c r="P382" i="25" s="1"/>
  <c r="M412" i="25"/>
  <c r="W412" i="25"/>
  <c r="U412" i="25"/>
  <c r="V412" i="25" s="1"/>
  <c r="U472" i="25"/>
  <c r="V472" i="25" s="1"/>
  <c r="P472" i="25"/>
  <c r="J208" i="25"/>
  <c r="J213" i="25"/>
  <c r="J235" i="25"/>
  <c r="Q239" i="25"/>
  <c r="V244" i="25"/>
  <c r="S244" i="25"/>
  <c r="T244" i="25" s="1"/>
  <c r="Q247" i="25"/>
  <c r="S260" i="25"/>
  <c r="L260" i="25"/>
  <c r="S293" i="25"/>
  <c r="T293" i="25" s="1"/>
  <c r="S304" i="25"/>
  <c r="L304" i="25"/>
  <c r="V304" i="25"/>
  <c r="Q308" i="25"/>
  <c r="J308" i="25"/>
  <c r="Q314" i="25"/>
  <c r="J314" i="25"/>
  <c r="X327" i="25"/>
  <c r="M350" i="25"/>
  <c r="W350" i="25"/>
  <c r="M352" i="25"/>
  <c r="W352" i="25"/>
  <c r="U359" i="25"/>
  <c r="V359" i="25" s="1"/>
  <c r="S372" i="25"/>
  <c r="T372" i="25" s="1"/>
  <c r="L372" i="25"/>
  <c r="S374" i="25"/>
  <c r="T374" i="25" s="1"/>
  <c r="L374" i="25"/>
  <c r="V374" i="25"/>
  <c r="U427" i="25"/>
  <c r="V427" i="25" s="1"/>
  <c r="X494" i="25"/>
  <c r="U569" i="25"/>
  <c r="V569" i="25" s="1"/>
  <c r="V619" i="25"/>
  <c r="L619" i="25"/>
  <c r="S619" i="25"/>
  <c r="T619" i="25" s="1"/>
  <c r="O260" i="25"/>
  <c r="P260" i="25" s="1"/>
  <c r="I260" i="25"/>
  <c r="W262" i="25"/>
  <c r="M262" i="25"/>
  <c r="J269" i="25"/>
  <c r="W271" i="25"/>
  <c r="M271" i="25"/>
  <c r="P288" i="25"/>
  <c r="U288" i="25"/>
  <c r="R312" i="25"/>
  <c r="P333" i="25"/>
  <c r="U333" i="25"/>
  <c r="V333" i="25" s="1"/>
  <c r="W339" i="25"/>
  <c r="M339" i="25"/>
  <c r="S350" i="25"/>
  <c r="T350" i="25" s="1"/>
  <c r="L350" i="25"/>
  <c r="S352" i="25"/>
  <c r="L352" i="25"/>
  <c r="V352" i="25"/>
  <c r="S370" i="25"/>
  <c r="L370" i="25"/>
  <c r="I374" i="25"/>
  <c r="O374" i="25"/>
  <c r="P374" i="25" s="1"/>
  <c r="U429" i="25"/>
  <c r="V429" i="25" s="1"/>
  <c r="S429" i="25"/>
  <c r="C569" i="25"/>
  <c r="L221" i="25"/>
  <c r="C225" i="25"/>
  <c r="I235" i="25"/>
  <c r="R235" i="25" s="1"/>
  <c r="C238" i="25"/>
  <c r="X238" i="25" s="1"/>
  <c r="J239" i="25"/>
  <c r="U241" i="25"/>
  <c r="V241" i="25" s="1"/>
  <c r="P241" i="25"/>
  <c r="P246" i="25"/>
  <c r="V262" i="25"/>
  <c r="S262" i="25"/>
  <c r="T262" i="25" s="1"/>
  <c r="L262" i="25"/>
  <c r="S271" i="25"/>
  <c r="L271" i="25"/>
  <c r="C288" i="25"/>
  <c r="J293" i="25"/>
  <c r="Q293" i="25"/>
  <c r="M312" i="25"/>
  <c r="S327" i="25"/>
  <c r="T327" i="25" s="1"/>
  <c r="L327" i="25"/>
  <c r="C333" i="25"/>
  <c r="T337" i="25"/>
  <c r="Q337" i="25"/>
  <c r="J337" i="25"/>
  <c r="S339" i="25"/>
  <c r="T339" i="25" s="1"/>
  <c r="L339" i="25"/>
  <c r="V339" i="25"/>
  <c r="I352" i="25"/>
  <c r="O352" i="25"/>
  <c r="P352" i="25" s="1"/>
  <c r="U357" i="25"/>
  <c r="V357" i="25" s="1"/>
  <c r="Q372" i="25"/>
  <c r="R372" i="25" s="1"/>
  <c r="J372" i="25"/>
  <c r="O418" i="25"/>
  <c r="P418" i="25" s="1"/>
  <c r="W418" i="25"/>
  <c r="X418" i="25" s="1"/>
  <c r="M427" i="25"/>
  <c r="W427" i="25"/>
  <c r="X427" i="25" s="1"/>
  <c r="X470" i="25"/>
  <c r="L494" i="25"/>
  <c r="I172" i="25"/>
  <c r="I173" i="25"/>
  <c r="I174" i="25"/>
  <c r="I175" i="25"/>
  <c r="R175" i="25" s="1"/>
  <c r="I176" i="25"/>
  <c r="I177" i="25"/>
  <c r="I178" i="25"/>
  <c r="R178" i="25" s="1"/>
  <c r="I179" i="25"/>
  <c r="R179" i="25" s="1"/>
  <c r="I180" i="25"/>
  <c r="R180" i="25" s="1"/>
  <c r="I181" i="25"/>
  <c r="R181" i="25" s="1"/>
  <c r="I182" i="25"/>
  <c r="R182" i="25" s="1"/>
  <c r="I183" i="25"/>
  <c r="R183" i="25" s="1"/>
  <c r="I184" i="25"/>
  <c r="R184" i="25" s="1"/>
  <c r="I185" i="25"/>
  <c r="R185" i="25" s="1"/>
  <c r="I186" i="25"/>
  <c r="R186" i="25" s="1"/>
  <c r="I187" i="25"/>
  <c r="R187" i="25" s="1"/>
  <c r="I188" i="25"/>
  <c r="R188" i="25" s="1"/>
  <c r="I189" i="25"/>
  <c r="R189" i="25" s="1"/>
  <c r="I190" i="25"/>
  <c r="R190" i="25" s="1"/>
  <c r="I191" i="25"/>
  <c r="R191" i="25" s="1"/>
  <c r="I192" i="25"/>
  <c r="R192" i="25" s="1"/>
  <c r="I193" i="25"/>
  <c r="R193" i="25" s="1"/>
  <c r="I194" i="25"/>
  <c r="R194" i="25" s="1"/>
  <c r="I195" i="25"/>
  <c r="R195" i="25" s="1"/>
  <c r="I196" i="25"/>
  <c r="R196" i="25" s="1"/>
  <c r="I197" i="25"/>
  <c r="R197" i="25" s="1"/>
  <c r="I198" i="25"/>
  <c r="R198" i="25" s="1"/>
  <c r="I199" i="25"/>
  <c r="R199" i="25" s="1"/>
  <c r="I200" i="25"/>
  <c r="R200" i="25" s="1"/>
  <c r="I201" i="25"/>
  <c r="R201" i="25" s="1"/>
  <c r="I202" i="25"/>
  <c r="R202" i="25" s="1"/>
  <c r="I203" i="25"/>
  <c r="R203" i="25" s="1"/>
  <c r="I204" i="25"/>
  <c r="R204" i="25" s="1"/>
  <c r="I205" i="25"/>
  <c r="R205" i="25" s="1"/>
  <c r="I206" i="25"/>
  <c r="I207" i="25"/>
  <c r="L212" i="25"/>
  <c r="Q213" i="25"/>
  <c r="C216" i="25"/>
  <c r="X216" i="25" s="1"/>
  <c r="O221" i="25"/>
  <c r="P221" i="25" s="1"/>
  <c r="M225" i="25"/>
  <c r="I226" i="25"/>
  <c r="P229" i="25"/>
  <c r="J230" i="25"/>
  <c r="L234" i="25"/>
  <c r="C241" i="25"/>
  <c r="X241" i="25" s="1"/>
  <c r="C246" i="25"/>
  <c r="J247" i="25"/>
  <c r="W250" i="25"/>
  <c r="L251" i="25"/>
  <c r="O262" i="25"/>
  <c r="P262" i="25" s="1"/>
  <c r="W264" i="25"/>
  <c r="X264" i="25" s="1"/>
  <c r="U264" i="25"/>
  <c r="V264" i="25" s="1"/>
  <c r="Q269" i="25"/>
  <c r="O271" i="25"/>
  <c r="P271" i="25" s="1"/>
  <c r="U276" i="25"/>
  <c r="V276" i="25" s="1"/>
  <c r="U281" i="25"/>
  <c r="V281" i="25" s="1"/>
  <c r="P286" i="25"/>
  <c r="W288" i="25"/>
  <c r="M288" i="25"/>
  <c r="O312" i="25"/>
  <c r="P312" i="25" s="1"/>
  <c r="S321" i="25"/>
  <c r="T321" i="25" s="1"/>
  <c r="L321" i="25"/>
  <c r="U323" i="25"/>
  <c r="V323" i="25" s="1"/>
  <c r="P329" i="25"/>
  <c r="U329" i="25"/>
  <c r="V329" i="25" s="1"/>
  <c r="W333" i="25"/>
  <c r="P335" i="25"/>
  <c r="U335" i="25"/>
  <c r="V335" i="25" s="1"/>
  <c r="C335" i="25"/>
  <c r="O339" i="25"/>
  <c r="P339" i="25" s="1"/>
  <c r="I339" i="25"/>
  <c r="R339" i="25" s="1"/>
  <c r="S348" i="25"/>
  <c r="L348" i="25"/>
  <c r="Q350" i="25"/>
  <c r="J350" i="25"/>
  <c r="C357" i="25"/>
  <c r="T370" i="25"/>
  <c r="Q370" i="25"/>
  <c r="R370" i="25" s="1"/>
  <c r="J370" i="25"/>
  <c r="J418" i="25"/>
  <c r="Q418" i="25"/>
  <c r="R418" i="25" s="1"/>
  <c r="U420" i="25"/>
  <c r="V420" i="25" s="1"/>
  <c r="L427" i="25"/>
  <c r="S427" i="25"/>
  <c r="T427" i="25" s="1"/>
  <c r="W446" i="25"/>
  <c r="S446" i="25"/>
  <c r="T446" i="25" s="1"/>
  <c r="Q446" i="25"/>
  <c r="M470" i="25"/>
  <c r="W470" i="25"/>
  <c r="O494" i="25"/>
  <c r="S569" i="25"/>
  <c r="T569" i="25" s="1"/>
  <c r="L569" i="25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192" i="25"/>
  <c r="J193" i="25"/>
  <c r="J194" i="25"/>
  <c r="J195" i="25"/>
  <c r="J196" i="25"/>
  <c r="J197" i="25"/>
  <c r="J198" i="25"/>
  <c r="J199" i="25"/>
  <c r="J200" i="25"/>
  <c r="J201" i="25"/>
  <c r="J202" i="25"/>
  <c r="J203" i="25"/>
  <c r="J204" i="25"/>
  <c r="J205" i="25"/>
  <c r="J206" i="25"/>
  <c r="J207" i="25"/>
  <c r="O212" i="25"/>
  <c r="P212" i="25" s="1"/>
  <c r="I217" i="25"/>
  <c r="R217" i="25" s="1"/>
  <c r="J221" i="25"/>
  <c r="L225" i="25"/>
  <c r="Q226" i="25"/>
  <c r="O234" i="25"/>
  <c r="P234" i="25" s="1"/>
  <c r="I244" i="25"/>
  <c r="W246" i="25"/>
  <c r="T250" i="25"/>
  <c r="M251" i="25"/>
  <c r="Q262" i="25"/>
  <c r="S264" i="25"/>
  <c r="T264" i="25" s="1"/>
  <c r="T271" i="25"/>
  <c r="W283" i="25"/>
  <c r="X283" i="25" s="1"/>
  <c r="U283" i="25"/>
  <c r="S288" i="25"/>
  <c r="T288" i="25" s="1"/>
  <c r="V288" i="25"/>
  <c r="I293" i="25"/>
  <c r="R293" i="25" s="1"/>
  <c r="U312" i="25"/>
  <c r="V312" i="25" s="1"/>
  <c r="R325" i="25"/>
  <c r="Q327" i="25"/>
  <c r="J327" i="25"/>
  <c r="S333" i="25"/>
  <c r="T333" i="25" s="1"/>
  <c r="L333" i="25"/>
  <c r="I337" i="25"/>
  <c r="Q339" i="25"/>
  <c r="J339" i="25"/>
  <c r="C355" i="25"/>
  <c r="M357" i="25"/>
  <c r="W357" i="25"/>
  <c r="O372" i="25"/>
  <c r="P372" i="25" s="1"/>
  <c r="X379" i="25"/>
  <c r="L416" i="25"/>
  <c r="V416" i="25"/>
  <c r="O427" i="25"/>
  <c r="P427" i="25" s="1"/>
  <c r="I427" i="25"/>
  <c r="I446" i="25"/>
  <c r="J494" i="25"/>
  <c r="Q208" i="25"/>
  <c r="P233" i="25"/>
  <c r="S241" i="25"/>
  <c r="T241" i="25" s="1"/>
  <c r="L241" i="25"/>
  <c r="V246" i="25"/>
  <c r="C250" i="25"/>
  <c r="U250" i="25"/>
  <c r="V250" i="25" s="1"/>
  <c r="O251" i="25"/>
  <c r="P251" i="25" s="1"/>
  <c r="S278" i="25"/>
  <c r="W278" i="25"/>
  <c r="V278" i="25"/>
  <c r="S283" i="25"/>
  <c r="V283" i="25"/>
  <c r="L293" i="25"/>
  <c r="P297" i="25"/>
  <c r="U297" i="25"/>
  <c r="V297" i="25" s="1"/>
  <c r="U317" i="25"/>
  <c r="V317" i="25" s="1"/>
  <c r="Q321" i="25"/>
  <c r="J321" i="25"/>
  <c r="W323" i="25"/>
  <c r="X323" i="25" s="1"/>
  <c r="M323" i="25"/>
  <c r="W329" i="25"/>
  <c r="X329" i="25" s="1"/>
  <c r="M329" i="25"/>
  <c r="T348" i="25"/>
  <c r="Q348" i="25"/>
  <c r="J348" i="25"/>
  <c r="M355" i="25"/>
  <c r="W355" i="25"/>
  <c r="S357" i="25"/>
  <c r="T357" i="25" s="1"/>
  <c r="L357" i="25"/>
  <c r="M377" i="25"/>
  <c r="W377" i="25"/>
  <c r="X377" i="25" s="1"/>
  <c r="M379" i="25"/>
  <c r="W379" i="25"/>
  <c r="U379" i="25"/>
  <c r="V379" i="25" s="1"/>
  <c r="J427" i="25"/>
  <c r="Q427" i="25"/>
  <c r="W494" i="25"/>
  <c r="S494" i="25"/>
  <c r="T494" i="25" s="1"/>
  <c r="U540" i="25"/>
  <c r="V540" i="25" s="1"/>
  <c r="P540" i="25"/>
  <c r="C540" i="25"/>
  <c r="X540" i="25" s="1"/>
  <c r="C211" i="25"/>
  <c r="X211" i="25" s="1"/>
  <c r="T213" i="25"/>
  <c r="I221" i="25"/>
  <c r="R221" i="25" s="1"/>
  <c r="J225" i="25"/>
  <c r="C233" i="25"/>
  <c r="U243" i="25"/>
  <c r="V243" i="25" s="1"/>
  <c r="L244" i="25"/>
  <c r="I250" i="25"/>
  <c r="R250" i="25" s="1"/>
  <c r="C259" i="25"/>
  <c r="X259" i="25" s="1"/>
  <c r="I262" i="25"/>
  <c r="Q264" i="25"/>
  <c r="I271" i="25"/>
  <c r="S276" i="25"/>
  <c r="L276" i="25"/>
  <c r="S281" i="25"/>
  <c r="L281" i="25"/>
  <c r="Q288" i="25"/>
  <c r="C297" i="25"/>
  <c r="X305" i="25"/>
  <c r="C317" i="25"/>
  <c r="S323" i="25"/>
  <c r="L323" i="25"/>
  <c r="I327" i="25"/>
  <c r="R331" i="25"/>
  <c r="Q333" i="25"/>
  <c r="J333" i="25"/>
  <c r="S355" i="25"/>
  <c r="L355" i="25"/>
  <c r="I357" i="25"/>
  <c r="R357" i="25" s="1"/>
  <c r="O357" i="25"/>
  <c r="P357" i="25" s="1"/>
  <c r="U370" i="25"/>
  <c r="V370" i="25" s="1"/>
  <c r="S377" i="25"/>
  <c r="T377" i="25" s="1"/>
  <c r="L377" i="25"/>
  <c r="S379" i="25"/>
  <c r="L379" i="25"/>
  <c r="U399" i="25"/>
  <c r="V399" i="25" s="1"/>
  <c r="J416" i="25"/>
  <c r="Q416" i="25"/>
  <c r="I494" i="25"/>
  <c r="W540" i="25"/>
  <c r="M540" i="25"/>
  <c r="O545" i="25"/>
  <c r="P545" i="25" s="1"/>
  <c r="I545" i="25"/>
  <c r="Q565" i="25"/>
  <c r="T565" i="25"/>
  <c r="J565" i="25"/>
  <c r="S217" i="25"/>
  <c r="T217" i="25" s="1"/>
  <c r="Q241" i="25"/>
  <c r="R241" i="25" s="1"/>
  <c r="J241" i="25"/>
  <c r="Q244" i="25"/>
  <c r="T246" i="25"/>
  <c r="Q246" i="25"/>
  <c r="R246" i="25" s="1"/>
  <c r="V249" i="25"/>
  <c r="S249" i="25"/>
  <c r="J250" i="25"/>
  <c r="W269" i="25"/>
  <c r="O276" i="25"/>
  <c r="P276" i="25" s="1"/>
  <c r="I276" i="25"/>
  <c r="T278" i="25"/>
  <c r="T283" i="25"/>
  <c r="Q283" i="25"/>
  <c r="W297" i="25"/>
  <c r="M297" i="25"/>
  <c r="P311" i="25"/>
  <c r="U311" i="25"/>
  <c r="V311" i="25" s="1"/>
  <c r="W317" i="25"/>
  <c r="M317" i="25"/>
  <c r="O323" i="25"/>
  <c r="P323" i="25" s="1"/>
  <c r="I323" i="25"/>
  <c r="M327" i="25"/>
  <c r="Q357" i="25"/>
  <c r="J357" i="25"/>
  <c r="I379" i="25"/>
  <c r="O379" i="25"/>
  <c r="P379" i="25" s="1"/>
  <c r="S386" i="25"/>
  <c r="T386" i="25" s="1"/>
  <c r="M423" i="25"/>
  <c r="W423" i="25"/>
  <c r="U423" i="25"/>
  <c r="V423" i="25" s="1"/>
  <c r="Q494" i="25"/>
  <c r="S540" i="25"/>
  <c r="T540" i="25" s="1"/>
  <c r="L540" i="25"/>
  <c r="C542" i="25"/>
  <c r="X542" i="25" s="1"/>
  <c r="S542" i="25"/>
  <c r="T542" i="25" s="1"/>
  <c r="O542" i="25"/>
  <c r="P542" i="25" s="1"/>
  <c r="M542" i="25"/>
  <c r="L542" i="25"/>
  <c r="J542" i="25"/>
  <c r="I542" i="25"/>
  <c r="C565" i="25"/>
  <c r="I565" i="25"/>
  <c r="Q207" i="25"/>
  <c r="T208" i="25"/>
  <c r="Q212" i="25"/>
  <c r="R212" i="25" s="1"/>
  <c r="C215" i="25"/>
  <c r="X215" i="25" s="1"/>
  <c r="M224" i="25"/>
  <c r="I225" i="25"/>
  <c r="P228" i="25"/>
  <c r="S230" i="25"/>
  <c r="T230" i="25" s="1"/>
  <c r="C237" i="25"/>
  <c r="I238" i="25"/>
  <c r="R238" i="25" s="1"/>
  <c r="W243" i="25"/>
  <c r="M243" i="25"/>
  <c r="L250" i="25"/>
  <c r="Q271" i="25"/>
  <c r="T276" i="25"/>
  <c r="Q276" i="25"/>
  <c r="J276" i="25"/>
  <c r="I288" i="25"/>
  <c r="R288" i="25" s="1"/>
  <c r="S297" i="25"/>
  <c r="T297" i="25" s="1"/>
  <c r="L297" i="25"/>
  <c r="S305" i="25"/>
  <c r="L305" i="25"/>
  <c r="V305" i="25"/>
  <c r="C311" i="25"/>
  <c r="Q315" i="25"/>
  <c r="J315" i="25"/>
  <c r="S317" i="25"/>
  <c r="T317" i="25" s="1"/>
  <c r="L317" i="25"/>
  <c r="M321" i="25"/>
  <c r="I333" i="25"/>
  <c r="T355" i="25"/>
  <c r="Q355" i="25"/>
  <c r="R355" i="25" s="1"/>
  <c r="J355" i="25"/>
  <c r="P362" i="25"/>
  <c r="U362" i="25"/>
  <c r="M364" i="25"/>
  <c r="W364" i="25"/>
  <c r="X364" i="25" s="1"/>
  <c r="U364" i="25"/>
  <c r="V364" i="25" s="1"/>
  <c r="W370" i="25"/>
  <c r="Q377" i="25"/>
  <c r="J377" i="25"/>
  <c r="T379" i="25"/>
  <c r="Q379" i="25"/>
  <c r="J379" i="25"/>
  <c r="W399" i="25"/>
  <c r="U401" i="25"/>
  <c r="V401" i="25" s="1"/>
  <c r="P401" i="25"/>
  <c r="I416" i="25"/>
  <c r="U421" i="25"/>
  <c r="V421" i="25" s="1"/>
  <c r="U444" i="25"/>
  <c r="V444" i="25" s="1"/>
  <c r="Q444" i="25"/>
  <c r="M215" i="25"/>
  <c r="I216" i="25"/>
  <c r="P219" i="25"/>
  <c r="S221" i="25"/>
  <c r="T221" i="25" s="1"/>
  <c r="L224" i="25"/>
  <c r="Q225" i="25"/>
  <c r="C228" i="25"/>
  <c r="X228" i="25" s="1"/>
  <c r="O233" i="25"/>
  <c r="M237" i="25"/>
  <c r="S243" i="25"/>
  <c r="L243" i="25"/>
  <c r="T249" i="25"/>
  <c r="M250" i="25"/>
  <c r="S251" i="25"/>
  <c r="T251" i="25" s="1"/>
  <c r="J264" i="25"/>
  <c r="I273" i="25"/>
  <c r="R273" i="25" s="1"/>
  <c r="J288" i="25"/>
  <c r="P301" i="25"/>
  <c r="U301" i="25"/>
  <c r="V301" i="25" s="1"/>
  <c r="U307" i="25"/>
  <c r="V307" i="25" s="1"/>
  <c r="W311" i="25"/>
  <c r="P313" i="25"/>
  <c r="U313" i="25"/>
  <c r="V313" i="25" s="1"/>
  <c r="C313" i="25"/>
  <c r="X313" i="25" s="1"/>
  <c r="O317" i="25"/>
  <c r="P317" i="25" s="1"/>
  <c r="I317" i="25"/>
  <c r="U327" i="25"/>
  <c r="V327" i="25" s="1"/>
  <c r="M333" i="25"/>
  <c r="W337" i="25"/>
  <c r="U342" i="25"/>
  <c r="V342" i="25" s="1"/>
  <c r="V348" i="25"/>
  <c r="I353" i="25"/>
  <c r="C362" i="25"/>
  <c r="X362" i="25" s="1"/>
  <c r="Q375" i="25"/>
  <c r="R375" i="25" s="1"/>
  <c r="J375" i="25"/>
  <c r="Q386" i="25"/>
  <c r="L399" i="25"/>
  <c r="S399" i="25"/>
  <c r="T399" i="25" s="1"/>
  <c r="C401" i="25"/>
  <c r="M419" i="25"/>
  <c r="W419" i="25"/>
  <c r="X419" i="25" s="1"/>
  <c r="U419" i="25"/>
  <c r="V419" i="25" s="1"/>
  <c r="C421" i="25"/>
  <c r="I444" i="25"/>
  <c r="U531" i="25"/>
  <c r="V531" i="25" s="1"/>
  <c r="P210" i="25"/>
  <c r="J211" i="25"/>
  <c r="S212" i="25"/>
  <c r="T212" i="25" s="1"/>
  <c r="L215" i="25"/>
  <c r="Q216" i="25"/>
  <c r="V217" i="25"/>
  <c r="C219" i="25"/>
  <c r="O224" i="25"/>
  <c r="P224" i="25" s="1"/>
  <c r="M228" i="25"/>
  <c r="I229" i="25"/>
  <c r="R229" i="25" s="1"/>
  <c r="P232" i="25"/>
  <c r="J233" i="25"/>
  <c r="S234" i="25"/>
  <c r="T234" i="25" s="1"/>
  <c r="L237" i="25"/>
  <c r="P240" i="25"/>
  <c r="O241" i="25"/>
  <c r="O243" i="25"/>
  <c r="P243" i="25" s="1"/>
  <c r="U245" i="25"/>
  <c r="V245" i="25" s="1"/>
  <c r="J246" i="25"/>
  <c r="O250" i="25"/>
  <c r="P250" i="25" s="1"/>
  <c r="U261" i="25"/>
  <c r="V261" i="25" s="1"/>
  <c r="P261" i="25"/>
  <c r="U263" i="25"/>
  <c r="V263" i="25" s="1"/>
  <c r="L264" i="25"/>
  <c r="P270" i="25"/>
  <c r="U270" i="25"/>
  <c r="V270" i="25" s="1"/>
  <c r="J273" i="25"/>
  <c r="M276" i="25"/>
  <c r="J278" i="25"/>
  <c r="J283" i="25"/>
  <c r="U286" i="25"/>
  <c r="V286" i="25" s="1"/>
  <c r="L288" i="25"/>
  <c r="R290" i="25"/>
  <c r="J297" i="25"/>
  <c r="Q297" i="25"/>
  <c r="R297" i="25" s="1"/>
  <c r="C301" i="25"/>
  <c r="X301" i="25" s="1"/>
  <c r="T305" i="25"/>
  <c r="Q305" i="25"/>
  <c r="R305" i="25" s="1"/>
  <c r="J305" i="25"/>
  <c r="C307" i="25"/>
  <c r="X307" i="25" s="1"/>
  <c r="S311" i="25"/>
  <c r="T311" i="25" s="1"/>
  <c r="L311" i="25"/>
  <c r="Q317" i="25"/>
  <c r="J317" i="25"/>
  <c r="C342" i="25"/>
  <c r="W348" i="25"/>
  <c r="Q353" i="25"/>
  <c r="J353" i="25"/>
  <c r="O355" i="25"/>
  <c r="P355" i="25" s="1"/>
  <c r="M362" i="25"/>
  <c r="W362" i="25"/>
  <c r="O377" i="25"/>
  <c r="P377" i="25" s="1"/>
  <c r="W384" i="25"/>
  <c r="U384" i="25"/>
  <c r="V384" i="25" s="1"/>
  <c r="M384" i="25"/>
  <c r="C386" i="25"/>
  <c r="U386" i="25"/>
  <c r="V386" i="25" s="1"/>
  <c r="M386" i="25"/>
  <c r="O399" i="25"/>
  <c r="P399" i="25" s="1"/>
  <c r="W401" i="25"/>
  <c r="M401" i="25"/>
  <c r="S416" i="25"/>
  <c r="T416" i="25" s="1"/>
  <c r="C462" i="25"/>
  <c r="W462" i="25"/>
  <c r="U462" i="25"/>
  <c r="V462" i="25" s="1"/>
  <c r="S462" i="25"/>
  <c r="T462" i="25" s="1"/>
  <c r="Q462" i="25"/>
  <c r="R462" i="25" s="1"/>
  <c r="C531" i="25"/>
  <c r="O215" i="25"/>
  <c r="P215" i="25" s="1"/>
  <c r="M219" i="25"/>
  <c r="I220" i="25"/>
  <c r="R220" i="25" s="1"/>
  <c r="P223" i="25"/>
  <c r="J224" i="25"/>
  <c r="S225" i="25"/>
  <c r="T225" i="25" s="1"/>
  <c r="L228" i="25"/>
  <c r="V230" i="25"/>
  <c r="O237" i="25"/>
  <c r="P237" i="25" s="1"/>
  <c r="S238" i="25"/>
  <c r="T238" i="25" s="1"/>
  <c r="T243" i="25"/>
  <c r="L246" i="25"/>
  <c r="C248" i="25"/>
  <c r="S256" i="25"/>
  <c r="T256" i="25" s="1"/>
  <c r="R259" i="25"/>
  <c r="M264" i="25"/>
  <c r="L273" i="25"/>
  <c r="L278" i="25"/>
  <c r="W281" i="25"/>
  <c r="X281" i="25" s="1"/>
  <c r="L283" i="25"/>
  <c r="U292" i="25"/>
  <c r="V292" i="25" s="1"/>
  <c r="W301" i="25"/>
  <c r="M301" i="25"/>
  <c r="W307" i="25"/>
  <c r="M307" i="25"/>
  <c r="O311" i="25"/>
  <c r="P330" i="25"/>
  <c r="U330" i="25"/>
  <c r="V330" i="25" s="1"/>
  <c r="U336" i="25"/>
  <c r="V336" i="25" s="1"/>
  <c r="Q340" i="25"/>
  <c r="J340" i="25"/>
  <c r="M342" i="25"/>
  <c r="W342" i="25"/>
  <c r="U355" i="25"/>
  <c r="V355" i="25" s="1"/>
  <c r="M360" i="25"/>
  <c r="S362" i="25"/>
  <c r="T362" i="25" s="1"/>
  <c r="L362" i="25"/>
  <c r="V362" i="25"/>
  <c r="O375" i="25"/>
  <c r="P375" i="25" s="1"/>
  <c r="U377" i="25"/>
  <c r="V377" i="25" s="1"/>
  <c r="S384" i="25"/>
  <c r="T384" i="25" s="1"/>
  <c r="L384" i="25"/>
  <c r="I386" i="25"/>
  <c r="Q399" i="25"/>
  <c r="J399" i="25"/>
  <c r="L401" i="25"/>
  <c r="S401" i="25"/>
  <c r="T401" i="25" s="1"/>
  <c r="U520" i="25"/>
  <c r="V520" i="25" s="1"/>
  <c r="T527" i="25"/>
  <c r="Q527" i="25"/>
  <c r="P300" i="25"/>
  <c r="Q301" i="25"/>
  <c r="J301" i="25"/>
  <c r="S307" i="25"/>
  <c r="L307" i="25"/>
  <c r="P316" i="25"/>
  <c r="T323" i="25"/>
  <c r="Q323" i="25"/>
  <c r="J323" i="25"/>
  <c r="S329" i="25"/>
  <c r="T329" i="25" s="1"/>
  <c r="L329" i="25"/>
  <c r="T352" i="25"/>
  <c r="Q352" i="25"/>
  <c r="J352" i="25"/>
  <c r="S364" i="25"/>
  <c r="T364" i="25" s="1"/>
  <c r="L364" i="25"/>
  <c r="Q374" i="25"/>
  <c r="J374" i="25"/>
  <c r="C405" i="25"/>
  <c r="U405" i="25"/>
  <c r="V405" i="25" s="1"/>
  <c r="C407" i="25"/>
  <c r="U407" i="25"/>
  <c r="V407" i="25" s="1"/>
  <c r="L438" i="25"/>
  <c r="V438" i="25"/>
  <c r="S438" i="25"/>
  <c r="T438" i="25" s="1"/>
  <c r="W472" i="25"/>
  <c r="X472" i="25" s="1"/>
  <c r="S472" i="25"/>
  <c r="T472" i="25" s="1"/>
  <c r="I472" i="25"/>
  <c r="X489" i="25"/>
  <c r="U502" i="25"/>
  <c r="V502" i="25" s="1"/>
  <c r="U518" i="25"/>
  <c r="V518" i="25" s="1"/>
  <c r="P518" i="25"/>
  <c r="R520" i="25"/>
  <c r="V525" i="25"/>
  <c r="S525" i="25"/>
  <c r="T525" i="25" s="1"/>
  <c r="L525" i="25"/>
  <c r="U609" i="25"/>
  <c r="U649" i="25"/>
  <c r="V649" i="25" s="1"/>
  <c r="W757" i="25"/>
  <c r="U757" i="25"/>
  <c r="V757" i="25" s="1"/>
  <c r="I757" i="25"/>
  <c r="R757" i="25" s="1"/>
  <c r="O835" i="25"/>
  <c r="P835" i="25" s="1"/>
  <c r="I835" i="25"/>
  <c r="P291" i="25"/>
  <c r="T292" i="25"/>
  <c r="J292" i="25"/>
  <c r="C300" i="25"/>
  <c r="T304" i="25"/>
  <c r="Q304" i="25"/>
  <c r="J304" i="25"/>
  <c r="S310" i="25"/>
  <c r="L310" i="25"/>
  <c r="C316" i="25"/>
  <c r="X316" i="25" s="1"/>
  <c r="Q326" i="25"/>
  <c r="J326" i="25"/>
  <c r="S332" i="25"/>
  <c r="T332" i="25" s="1"/>
  <c r="L332" i="25"/>
  <c r="C338" i="25"/>
  <c r="X338" i="25" s="1"/>
  <c r="P341" i="25"/>
  <c r="C344" i="25"/>
  <c r="Q347" i="25"/>
  <c r="R347" i="25" s="1"/>
  <c r="J347" i="25"/>
  <c r="C349" i="25"/>
  <c r="M354" i="25"/>
  <c r="S359" i="25"/>
  <c r="T359" i="25" s="1"/>
  <c r="L359" i="25"/>
  <c r="Q369" i="25"/>
  <c r="R369" i="25" s="1"/>
  <c r="J369" i="25"/>
  <c r="M376" i="25"/>
  <c r="S381" i="25"/>
  <c r="T381" i="25" s="1"/>
  <c r="L381" i="25"/>
  <c r="L421" i="25"/>
  <c r="S421" i="25"/>
  <c r="M430" i="25"/>
  <c r="W430" i="25"/>
  <c r="X430" i="25" s="1"/>
  <c r="U430" i="25"/>
  <c r="V430" i="25" s="1"/>
  <c r="M434" i="25"/>
  <c r="W434" i="25"/>
  <c r="U434" i="25"/>
  <c r="V434" i="25" s="1"/>
  <c r="U440" i="25"/>
  <c r="V440" i="25" s="1"/>
  <c r="S440" i="25"/>
  <c r="T440" i="25" s="1"/>
  <c r="Q440" i="25"/>
  <c r="I460" i="25"/>
  <c r="R460" i="25" s="1"/>
  <c r="Q472" i="25"/>
  <c r="C502" i="25"/>
  <c r="X502" i="25" s="1"/>
  <c r="R504" i="25"/>
  <c r="C518" i="25"/>
  <c r="P599" i="25"/>
  <c r="U599" i="25"/>
  <c r="V599" i="25" s="1"/>
  <c r="C599" i="25"/>
  <c r="C609" i="25"/>
  <c r="C649" i="25"/>
  <c r="J665" i="25"/>
  <c r="Q665" i="25"/>
  <c r="U833" i="25"/>
  <c r="P833" i="25"/>
  <c r="C833" i="25"/>
  <c r="T260" i="25"/>
  <c r="T270" i="25"/>
  <c r="S275" i="25"/>
  <c r="T275" i="25" s="1"/>
  <c r="C280" i="25"/>
  <c r="T281" i="25"/>
  <c r="S286" i="25"/>
  <c r="T286" i="25" s="1"/>
  <c r="C291" i="25"/>
  <c r="X291" i="25" s="1"/>
  <c r="T307" i="25"/>
  <c r="Q307" i="25"/>
  <c r="J307" i="25"/>
  <c r="S313" i="25"/>
  <c r="T313" i="25" s="1"/>
  <c r="L313" i="25"/>
  <c r="C319" i="25"/>
  <c r="X319" i="25" s="1"/>
  <c r="P322" i="25"/>
  <c r="Q329" i="25"/>
  <c r="J329" i="25"/>
  <c r="S335" i="25"/>
  <c r="T335" i="25" s="1"/>
  <c r="L335" i="25"/>
  <c r="C341" i="25"/>
  <c r="X341" i="25" s="1"/>
  <c r="M349" i="25"/>
  <c r="S354" i="25"/>
  <c r="T354" i="25" s="1"/>
  <c r="L354" i="25"/>
  <c r="Q364" i="25"/>
  <c r="J364" i="25"/>
  <c r="S376" i="25"/>
  <c r="T376" i="25" s="1"/>
  <c r="L376" i="25"/>
  <c r="W385" i="25"/>
  <c r="X385" i="25" s="1"/>
  <c r="U385" i="25"/>
  <c r="V385" i="25" s="1"/>
  <c r="L407" i="25"/>
  <c r="W407" i="25"/>
  <c r="U415" i="25"/>
  <c r="V415" i="25" s="1"/>
  <c r="P415" i="25"/>
  <c r="U432" i="25"/>
  <c r="S460" i="25"/>
  <c r="T460" i="25" s="1"/>
  <c r="W482" i="25"/>
  <c r="S482" i="25"/>
  <c r="T482" i="25" s="1"/>
  <c r="Q482" i="25"/>
  <c r="I482" i="25"/>
  <c r="L489" i="25"/>
  <c r="W502" i="25"/>
  <c r="M502" i="25"/>
  <c r="V553" i="25"/>
  <c r="S553" i="25"/>
  <c r="L553" i="25"/>
  <c r="S563" i="25"/>
  <c r="T563" i="25" s="1"/>
  <c r="O563" i="25"/>
  <c r="P563" i="25" s="1"/>
  <c r="I563" i="25"/>
  <c r="R563" i="25" s="1"/>
  <c r="W594" i="25"/>
  <c r="M594" i="25"/>
  <c r="L617" i="25"/>
  <c r="W617" i="25"/>
  <c r="S617" i="25"/>
  <c r="U647" i="25"/>
  <c r="V647" i="25" s="1"/>
  <c r="C647" i="25"/>
  <c r="P268" i="25"/>
  <c r="P285" i="25"/>
  <c r="P295" i="25"/>
  <c r="T296" i="25"/>
  <c r="J296" i="25"/>
  <c r="S300" i="25"/>
  <c r="T300" i="25" s="1"/>
  <c r="P303" i="25"/>
  <c r="I304" i="25"/>
  <c r="R304" i="25" s="1"/>
  <c r="T310" i="25"/>
  <c r="Q310" i="25"/>
  <c r="J310" i="25"/>
  <c r="S316" i="25"/>
  <c r="T316" i="25" s="1"/>
  <c r="L316" i="25"/>
  <c r="C322" i="25"/>
  <c r="X322" i="25" s="1"/>
  <c r="P325" i="25"/>
  <c r="I326" i="25"/>
  <c r="Q332" i="25"/>
  <c r="J332" i="25"/>
  <c r="S338" i="25"/>
  <c r="T338" i="25" s="1"/>
  <c r="L338" i="25"/>
  <c r="S344" i="25"/>
  <c r="T344" i="25" s="1"/>
  <c r="L344" i="25"/>
  <c r="O347" i="25"/>
  <c r="P347" i="25" s="1"/>
  <c r="S349" i="25"/>
  <c r="T349" i="25" s="1"/>
  <c r="L349" i="25"/>
  <c r="I354" i="25"/>
  <c r="Q359" i="25"/>
  <c r="J359" i="25"/>
  <c r="C361" i="25"/>
  <c r="X361" i="25" s="1"/>
  <c r="O369" i="25"/>
  <c r="P369" i="25" s="1"/>
  <c r="S371" i="25"/>
  <c r="T371" i="25" s="1"/>
  <c r="L371" i="25"/>
  <c r="I376" i="25"/>
  <c r="Q381" i="25"/>
  <c r="J381" i="25"/>
  <c r="U383" i="25"/>
  <c r="M383" i="25"/>
  <c r="S385" i="25"/>
  <c r="T385" i="25" s="1"/>
  <c r="O388" i="25"/>
  <c r="P388" i="25" s="1"/>
  <c r="I388" i="25"/>
  <c r="R388" i="25" s="1"/>
  <c r="U398" i="25"/>
  <c r="V398" i="25" s="1"/>
  <c r="U402" i="25"/>
  <c r="O407" i="25"/>
  <c r="P407" i="25" s="1"/>
  <c r="I407" i="25"/>
  <c r="R407" i="25" s="1"/>
  <c r="U409" i="25"/>
  <c r="V409" i="25" s="1"/>
  <c r="C415" i="25"/>
  <c r="C432" i="25"/>
  <c r="U487" i="25"/>
  <c r="V487" i="25" s="1"/>
  <c r="P487" i="25"/>
  <c r="O489" i="25"/>
  <c r="P489" i="25" s="1"/>
  <c r="S502" i="25"/>
  <c r="T502" i="25" s="1"/>
  <c r="L502" i="25"/>
  <c r="L518" i="25"/>
  <c r="S518" i="25"/>
  <c r="T518" i="25" s="1"/>
  <c r="U549" i="25"/>
  <c r="V549" i="25" s="1"/>
  <c r="O553" i="25"/>
  <c r="I553" i="25"/>
  <c r="S594" i="25"/>
  <c r="L594" i="25"/>
  <c r="U607" i="25"/>
  <c r="V607" i="25" s="1"/>
  <c r="S649" i="25"/>
  <c r="T649" i="25" s="1"/>
  <c r="L649" i="25"/>
  <c r="T237" i="25"/>
  <c r="T259" i="25"/>
  <c r="C268" i="25"/>
  <c r="X268" i="25" s="1"/>
  <c r="C274" i="25"/>
  <c r="X274" i="25" s="1"/>
  <c r="I281" i="25"/>
  <c r="C285" i="25"/>
  <c r="X285" i="25" s="1"/>
  <c r="C295" i="25"/>
  <c r="X295" i="25" s="1"/>
  <c r="C303" i="25"/>
  <c r="I307" i="25"/>
  <c r="R307" i="25" s="1"/>
  <c r="Q313" i="25"/>
  <c r="R313" i="25" s="1"/>
  <c r="J313" i="25"/>
  <c r="S319" i="25"/>
  <c r="T319" i="25" s="1"/>
  <c r="L319" i="25"/>
  <c r="C325" i="25"/>
  <c r="I329" i="25"/>
  <c r="R329" i="25" s="1"/>
  <c r="Q335" i="25"/>
  <c r="R335" i="25" s="1"/>
  <c r="J335" i="25"/>
  <c r="S341" i="25"/>
  <c r="T341" i="25" s="1"/>
  <c r="L341" i="25"/>
  <c r="I349" i="25"/>
  <c r="P351" i="25"/>
  <c r="Q354" i="25"/>
  <c r="J354" i="25"/>
  <c r="C356" i="25"/>
  <c r="X356" i="25" s="1"/>
  <c r="O364" i="25"/>
  <c r="P364" i="25" s="1"/>
  <c r="S366" i="25"/>
  <c r="L366" i="25"/>
  <c r="I371" i="25"/>
  <c r="Q376" i="25"/>
  <c r="J376" i="25"/>
  <c r="V383" i="25"/>
  <c r="S383" i="25"/>
  <c r="T383" i="25" s="1"/>
  <c r="L383" i="25"/>
  <c r="O385" i="25"/>
  <c r="P385" i="25" s="1"/>
  <c r="C398" i="25"/>
  <c r="X398" i="25" s="1"/>
  <c r="C402" i="25"/>
  <c r="X402" i="25" s="1"/>
  <c r="C409" i="25"/>
  <c r="I413" i="25"/>
  <c r="I438" i="25"/>
  <c r="M467" i="25"/>
  <c r="W467" i="25"/>
  <c r="X467" i="25" s="1"/>
  <c r="U467" i="25"/>
  <c r="V467" i="25" s="1"/>
  <c r="C487" i="25"/>
  <c r="X487" i="25" s="1"/>
  <c r="J489" i="25"/>
  <c r="C549" i="25"/>
  <c r="X549" i="25" s="1"/>
  <c r="O594" i="25"/>
  <c r="P594" i="25" s="1"/>
  <c r="I594" i="25"/>
  <c r="C607" i="25"/>
  <c r="P290" i="25"/>
  <c r="R296" i="25"/>
  <c r="J300" i="25"/>
  <c r="P309" i="25"/>
  <c r="Q316" i="25"/>
  <c r="J316" i="25"/>
  <c r="S322" i="25"/>
  <c r="T322" i="25" s="1"/>
  <c r="L322" i="25"/>
  <c r="P331" i="25"/>
  <c r="Q338" i="25"/>
  <c r="J338" i="25"/>
  <c r="Q344" i="25"/>
  <c r="J344" i="25"/>
  <c r="P346" i="25"/>
  <c r="Q349" i="25"/>
  <c r="J349" i="25"/>
  <c r="S361" i="25"/>
  <c r="T361" i="25" s="1"/>
  <c r="L361" i="25"/>
  <c r="Q371" i="25"/>
  <c r="J371" i="25"/>
  <c r="O383" i="25"/>
  <c r="P383" i="25" s="1"/>
  <c r="I383" i="25"/>
  <c r="Q391" i="25"/>
  <c r="J391" i="25"/>
  <c r="M398" i="25"/>
  <c r="W398" i="25"/>
  <c r="L415" i="25"/>
  <c r="S415" i="25"/>
  <c r="C424" i="25"/>
  <c r="U424" i="25"/>
  <c r="V424" i="25" s="1"/>
  <c r="L432" i="25"/>
  <c r="V432" i="25"/>
  <c r="S432" i="25"/>
  <c r="T432" i="25" s="1"/>
  <c r="M441" i="25"/>
  <c r="W441" i="25"/>
  <c r="X441" i="25" s="1"/>
  <c r="U441" i="25"/>
  <c r="V441" i="25" s="1"/>
  <c r="U449" i="25"/>
  <c r="V449" i="25" s="1"/>
  <c r="U461" i="25"/>
  <c r="V461" i="25" s="1"/>
  <c r="P461" i="25"/>
  <c r="C461" i="25"/>
  <c r="U465" i="25"/>
  <c r="V465" i="25" s="1"/>
  <c r="P465" i="25"/>
  <c r="W489" i="25"/>
  <c r="U489" i="25"/>
  <c r="V489" i="25" s="1"/>
  <c r="Q489" i="25"/>
  <c r="Q502" i="25"/>
  <c r="J502" i="25"/>
  <c r="W549" i="25"/>
  <c r="M549" i="25"/>
  <c r="Q594" i="25"/>
  <c r="T594" i="25"/>
  <c r="J594" i="25"/>
  <c r="M607" i="25"/>
  <c r="W607" i="25"/>
  <c r="T257" i="25"/>
  <c r="C290" i="25"/>
  <c r="X290" i="25" s="1"/>
  <c r="T291" i="25"/>
  <c r="J291" i="25"/>
  <c r="L296" i="25"/>
  <c r="C299" i="25"/>
  <c r="X299" i="25" s="1"/>
  <c r="S303" i="25"/>
  <c r="T303" i="25" s="1"/>
  <c r="L303" i="25"/>
  <c r="C309" i="25"/>
  <c r="M310" i="25"/>
  <c r="Q319" i="25"/>
  <c r="J319" i="25"/>
  <c r="S325" i="25"/>
  <c r="L325" i="25"/>
  <c r="C331" i="25"/>
  <c r="X331" i="25" s="1"/>
  <c r="M332" i="25"/>
  <c r="Q341" i="25"/>
  <c r="J341" i="25"/>
  <c r="C346" i="25"/>
  <c r="S356" i="25"/>
  <c r="T356" i="25" s="1"/>
  <c r="L356" i="25"/>
  <c r="R361" i="25"/>
  <c r="T366" i="25"/>
  <c r="Q366" i="25"/>
  <c r="R366" i="25" s="1"/>
  <c r="J366" i="25"/>
  <c r="S378" i="25"/>
  <c r="L378" i="25"/>
  <c r="U381" i="25"/>
  <c r="Q383" i="25"/>
  <c r="J383" i="25"/>
  <c r="L402" i="25"/>
  <c r="S402" i="25"/>
  <c r="V402" i="25"/>
  <c r="U443" i="25"/>
  <c r="V443" i="25" s="1"/>
  <c r="M445" i="25"/>
  <c r="W445" i="25"/>
  <c r="X445" i="25" s="1"/>
  <c r="U445" i="25"/>
  <c r="V445" i="25" s="1"/>
  <c r="C449" i="25"/>
  <c r="X449" i="25" s="1"/>
  <c r="M461" i="25"/>
  <c r="W461" i="25"/>
  <c r="C465" i="25"/>
  <c r="I489" i="25"/>
  <c r="R489" i="25" s="1"/>
  <c r="U500" i="25"/>
  <c r="V500" i="25" s="1"/>
  <c r="S549" i="25"/>
  <c r="T549" i="25" s="1"/>
  <c r="L549" i="25"/>
  <c r="P592" i="25"/>
  <c r="U592" i="25"/>
  <c r="L607" i="25"/>
  <c r="S607" i="25"/>
  <c r="J237" i="25"/>
  <c r="I258" i="25"/>
  <c r="J259" i="25"/>
  <c r="I269" i="25"/>
  <c r="P273" i="25"/>
  <c r="J275" i="25"/>
  <c r="J286" i="25"/>
  <c r="Q292" i="25"/>
  <c r="I300" i="25"/>
  <c r="S306" i="25"/>
  <c r="T306" i="25" s="1"/>
  <c r="L306" i="25"/>
  <c r="C312" i="25"/>
  <c r="X312" i="25" s="1"/>
  <c r="M313" i="25"/>
  <c r="P315" i="25"/>
  <c r="I316" i="25"/>
  <c r="Q322" i="25"/>
  <c r="J322" i="25"/>
  <c r="S328" i="25"/>
  <c r="T328" i="25" s="1"/>
  <c r="L328" i="25"/>
  <c r="C334" i="25"/>
  <c r="M335" i="25"/>
  <c r="P337" i="25"/>
  <c r="I338" i="25"/>
  <c r="R338" i="25" s="1"/>
  <c r="I344" i="25"/>
  <c r="O349" i="25"/>
  <c r="P349" i="25" s="1"/>
  <c r="S351" i="25"/>
  <c r="L351" i="25"/>
  <c r="P358" i="25"/>
  <c r="Q361" i="25"/>
  <c r="J361" i="25"/>
  <c r="C363" i="25"/>
  <c r="O371" i="25"/>
  <c r="P371" i="25" s="1"/>
  <c r="S373" i="25"/>
  <c r="T373" i="25" s="1"/>
  <c r="L373" i="25"/>
  <c r="U376" i="25"/>
  <c r="V376" i="25" s="1"/>
  <c r="V381" i="25"/>
  <c r="I385" i="25"/>
  <c r="R385" i="25" s="1"/>
  <c r="W395" i="25"/>
  <c r="X395" i="25" s="1"/>
  <c r="U395" i="25"/>
  <c r="V395" i="25" s="1"/>
  <c r="U426" i="25"/>
  <c r="V426" i="25" s="1"/>
  <c r="P426" i="25"/>
  <c r="C426" i="25"/>
  <c r="C443" i="25"/>
  <c r="M449" i="25"/>
  <c r="W449" i="25"/>
  <c r="I457" i="25"/>
  <c r="C500" i="25"/>
  <c r="W510" i="25"/>
  <c r="M510" i="25"/>
  <c r="O549" i="25"/>
  <c r="P549" i="25" s="1"/>
  <c r="I549" i="25"/>
  <c r="C592" i="25"/>
  <c r="T255" i="25"/>
  <c r="T268" i="25"/>
  <c r="T274" i="25"/>
  <c r="L275" i="25"/>
  <c r="C284" i="25"/>
  <c r="X284" i="25" s="1"/>
  <c r="T285" i="25"/>
  <c r="L286" i="25"/>
  <c r="I291" i="25"/>
  <c r="R291" i="25" s="1"/>
  <c r="P294" i="25"/>
  <c r="J295" i="25"/>
  <c r="L300" i="25"/>
  <c r="Q303" i="25"/>
  <c r="J303" i="25"/>
  <c r="S309" i="25"/>
  <c r="L309" i="25"/>
  <c r="C315" i="25"/>
  <c r="X315" i="25" s="1"/>
  <c r="I319" i="25"/>
  <c r="T325" i="25"/>
  <c r="Q325" i="25"/>
  <c r="J325" i="25"/>
  <c r="S331" i="25"/>
  <c r="T331" i="25" s="1"/>
  <c r="L331" i="25"/>
  <c r="C337" i="25"/>
  <c r="X337" i="25" s="1"/>
  <c r="P340" i="25"/>
  <c r="I341" i="25"/>
  <c r="R341" i="25" s="1"/>
  <c r="P343" i="25"/>
  <c r="S346" i="25"/>
  <c r="T346" i="25" s="1"/>
  <c r="L346" i="25"/>
  <c r="U349" i="25"/>
  <c r="V349" i="25" s="1"/>
  <c r="P353" i="25"/>
  <c r="V354" i="25"/>
  <c r="Q356" i="25"/>
  <c r="R356" i="25" s="1"/>
  <c r="J356" i="25"/>
  <c r="C358" i="25"/>
  <c r="X358" i="25" s="1"/>
  <c r="W359" i="25"/>
  <c r="X359" i="25" s="1"/>
  <c r="M363" i="25"/>
  <c r="O366" i="25"/>
  <c r="P366" i="25" s="1"/>
  <c r="S368" i="25"/>
  <c r="L368" i="25"/>
  <c r="U371" i="25"/>
  <c r="T378" i="25"/>
  <c r="Q378" i="25"/>
  <c r="R378" i="25" s="1"/>
  <c r="J378" i="25"/>
  <c r="W381" i="25"/>
  <c r="X381" i="25" s="1"/>
  <c r="J385" i="25"/>
  <c r="W391" i="25"/>
  <c r="X391" i="25" s="1"/>
  <c r="S395" i="25"/>
  <c r="T395" i="25" s="1"/>
  <c r="T402" i="25"/>
  <c r="Q402" i="25"/>
  <c r="S413" i="25"/>
  <c r="T413" i="25" s="1"/>
  <c r="L449" i="25"/>
  <c r="S449" i="25"/>
  <c r="T449" i="25" s="1"/>
  <c r="U475" i="25"/>
  <c r="V475" i="25" s="1"/>
  <c r="C477" i="25"/>
  <c r="X477" i="25" s="1"/>
  <c r="S489" i="25"/>
  <c r="T489" i="25" s="1"/>
  <c r="W500" i="25"/>
  <c r="M500" i="25"/>
  <c r="Q549" i="25"/>
  <c r="J549" i="25"/>
  <c r="W592" i="25"/>
  <c r="M592" i="25"/>
  <c r="X605" i="25"/>
  <c r="Q607" i="25"/>
  <c r="T607" i="25"/>
  <c r="J607" i="25"/>
  <c r="T254" i="25"/>
  <c r="J257" i="25"/>
  <c r="Q270" i="25"/>
  <c r="P278" i="25"/>
  <c r="J280" i="25"/>
  <c r="Q281" i="25"/>
  <c r="L291" i="25"/>
  <c r="C294" i="25"/>
  <c r="Q296" i="25"/>
  <c r="Q306" i="25"/>
  <c r="R306" i="25" s="1"/>
  <c r="J306" i="25"/>
  <c r="S312" i="25"/>
  <c r="T312" i="25" s="1"/>
  <c r="L312" i="25"/>
  <c r="P321" i="25"/>
  <c r="I322" i="25"/>
  <c r="Q328" i="25"/>
  <c r="J328" i="25"/>
  <c r="V332" i="25"/>
  <c r="S334" i="25"/>
  <c r="T334" i="25" s="1"/>
  <c r="L334" i="25"/>
  <c r="C340" i="25"/>
  <c r="X340" i="25" s="1"/>
  <c r="C343" i="25"/>
  <c r="U344" i="25"/>
  <c r="V344" i="25" s="1"/>
  <c r="T351" i="25"/>
  <c r="Q351" i="25"/>
  <c r="R351" i="25" s="1"/>
  <c r="J351" i="25"/>
  <c r="C353" i="25"/>
  <c r="X353" i="25" s="1"/>
  <c r="W354" i="25"/>
  <c r="M358" i="25"/>
  <c r="O361" i="25"/>
  <c r="P361" i="25" s="1"/>
  <c r="S363" i="25"/>
  <c r="T363" i="25" s="1"/>
  <c r="L363" i="25"/>
  <c r="U366" i="25"/>
  <c r="V366" i="25" s="1"/>
  <c r="V371" i="25"/>
  <c r="Q373" i="25"/>
  <c r="J373" i="25"/>
  <c r="W376" i="25"/>
  <c r="X376" i="25" s="1"/>
  <c r="M380" i="25"/>
  <c r="W383" i="25"/>
  <c r="X383" i="25" s="1"/>
  <c r="L385" i="25"/>
  <c r="U413" i="25"/>
  <c r="V413" i="25" s="1"/>
  <c r="C435" i="25"/>
  <c r="U435" i="25"/>
  <c r="V435" i="25" s="1"/>
  <c r="L443" i="25"/>
  <c r="S443" i="25"/>
  <c r="T443" i="25" s="1"/>
  <c r="Q457" i="25"/>
  <c r="M459" i="25"/>
  <c r="W459" i="25"/>
  <c r="X459" i="25" s="1"/>
  <c r="I467" i="25"/>
  <c r="R467" i="25" s="1"/>
  <c r="C475" i="25"/>
  <c r="X475" i="25" s="1"/>
  <c r="P498" i="25"/>
  <c r="U498" i="25"/>
  <c r="S500" i="25"/>
  <c r="T500" i="25" s="1"/>
  <c r="L500" i="25"/>
  <c r="V592" i="25"/>
  <c r="S592" i="25"/>
  <c r="T592" i="25" s="1"/>
  <c r="L592" i="25"/>
  <c r="T253" i="25"/>
  <c r="J256" i="25"/>
  <c r="Q260" i="25"/>
  <c r="T267" i="25"/>
  <c r="S273" i="25"/>
  <c r="T273" i="25" s="1"/>
  <c r="C278" i="25"/>
  <c r="T279" i="25"/>
  <c r="L280" i="25"/>
  <c r="S284" i="25"/>
  <c r="T284" i="25" s="1"/>
  <c r="R295" i="25"/>
  <c r="T299" i="25"/>
  <c r="J299" i="25"/>
  <c r="P302" i="25"/>
  <c r="T309" i="25"/>
  <c r="Q309" i="25"/>
  <c r="R309" i="25" s="1"/>
  <c r="J309" i="25"/>
  <c r="S315" i="25"/>
  <c r="T315" i="25" s="1"/>
  <c r="L315" i="25"/>
  <c r="U316" i="25"/>
  <c r="V316" i="25" s="1"/>
  <c r="C321" i="25"/>
  <c r="X321" i="25" s="1"/>
  <c r="P324" i="25"/>
  <c r="Q331" i="25"/>
  <c r="J331" i="25"/>
  <c r="S337" i="25"/>
  <c r="L337" i="25"/>
  <c r="U338" i="25"/>
  <c r="V338" i="25" s="1"/>
  <c r="M343" i="25"/>
  <c r="Q346" i="25"/>
  <c r="J346" i="25"/>
  <c r="C348" i="25"/>
  <c r="W349" i="25"/>
  <c r="M353" i="25"/>
  <c r="O356" i="25"/>
  <c r="P356" i="25" s="1"/>
  <c r="S358" i="25"/>
  <c r="L358" i="25"/>
  <c r="U361" i="25"/>
  <c r="V361" i="25" s="1"/>
  <c r="I363" i="25"/>
  <c r="T368" i="25"/>
  <c r="Q368" i="25"/>
  <c r="J368" i="25"/>
  <c r="W371" i="25"/>
  <c r="X371" i="25" s="1"/>
  <c r="M375" i="25"/>
  <c r="O378" i="25"/>
  <c r="P378" i="25" s="1"/>
  <c r="S380" i="25"/>
  <c r="T380" i="25" s="1"/>
  <c r="L380" i="25"/>
  <c r="M385" i="25"/>
  <c r="I402" i="25"/>
  <c r="S407" i="25"/>
  <c r="T407" i="25" s="1"/>
  <c r="J422" i="25"/>
  <c r="W424" i="25"/>
  <c r="S424" i="25"/>
  <c r="T424" i="25" s="1"/>
  <c r="Q424" i="25"/>
  <c r="R424" i="25" s="1"/>
  <c r="C433" i="25"/>
  <c r="J449" i="25"/>
  <c r="Q467" i="25"/>
  <c r="C498" i="25"/>
  <c r="Q238" i="25"/>
  <c r="T252" i="25"/>
  <c r="J255" i="25"/>
  <c r="J268" i="25"/>
  <c r="P272" i="25"/>
  <c r="J274" i="25"/>
  <c r="Q275" i="25"/>
  <c r="P283" i="25"/>
  <c r="J285" i="25"/>
  <c r="Q286" i="25"/>
  <c r="R286" i="25" s="1"/>
  <c r="S294" i="25"/>
  <c r="T294" i="25" s="1"/>
  <c r="L295" i="25"/>
  <c r="C298" i="25"/>
  <c r="X298" i="25" s="1"/>
  <c r="Q300" i="25"/>
  <c r="C302" i="25"/>
  <c r="P305" i="25"/>
  <c r="Q312" i="25"/>
  <c r="J312" i="25"/>
  <c r="S318" i="25"/>
  <c r="L318" i="25"/>
  <c r="U319" i="25"/>
  <c r="V319" i="25" s="1"/>
  <c r="C324" i="25"/>
  <c r="X324" i="25" s="1"/>
  <c r="P327" i="25"/>
  <c r="Q334" i="25"/>
  <c r="J334" i="25"/>
  <c r="S340" i="25"/>
  <c r="T340" i="25" s="1"/>
  <c r="L340" i="25"/>
  <c r="U341" i="25"/>
  <c r="V341" i="25" s="1"/>
  <c r="S343" i="25"/>
  <c r="T343" i="25" s="1"/>
  <c r="L343" i="25"/>
  <c r="W344" i="25"/>
  <c r="M348" i="25"/>
  <c r="O351" i="25"/>
  <c r="S353" i="25"/>
  <c r="T353" i="25" s="1"/>
  <c r="L353" i="25"/>
  <c r="U356" i="25"/>
  <c r="V356" i="25" s="1"/>
  <c r="I358" i="25"/>
  <c r="Q363" i="25"/>
  <c r="J363" i="25"/>
  <c r="W366" i="25"/>
  <c r="X366" i="25" s="1"/>
  <c r="M370" i="25"/>
  <c r="O373" i="25"/>
  <c r="P373" i="25" s="1"/>
  <c r="S375" i="25"/>
  <c r="T375" i="25" s="1"/>
  <c r="L375" i="25"/>
  <c r="U378" i="25"/>
  <c r="V378" i="25" s="1"/>
  <c r="I380" i="25"/>
  <c r="I387" i="25"/>
  <c r="C392" i="25"/>
  <c r="U392" i="25"/>
  <c r="V392" i="25" s="1"/>
  <c r="P392" i="25"/>
  <c r="J402" i="25"/>
  <c r="X406" i="25"/>
  <c r="M416" i="25"/>
  <c r="W416" i="25"/>
  <c r="U437" i="25"/>
  <c r="V437" i="25" s="1"/>
  <c r="P437" i="25"/>
  <c r="C437" i="25"/>
  <c r="S457" i="25"/>
  <c r="T457" i="25" s="1"/>
  <c r="W498" i="25"/>
  <c r="M498" i="25"/>
  <c r="P571" i="25"/>
  <c r="U571" i="25"/>
  <c r="Q592" i="25"/>
  <c r="J592" i="25"/>
  <c r="M421" i="25"/>
  <c r="W421" i="25"/>
  <c r="J429" i="25"/>
  <c r="M432" i="25"/>
  <c r="W432" i="25"/>
  <c r="J440" i="25"/>
  <c r="M443" i="25"/>
  <c r="W443" i="25"/>
  <c r="J482" i="25"/>
  <c r="O498" i="25"/>
  <c r="I498" i="25"/>
  <c r="R498" i="25" s="1"/>
  <c r="O525" i="25"/>
  <c r="P525" i="25" s="1"/>
  <c r="I525" i="25"/>
  <c r="U536" i="25"/>
  <c r="V536" i="25" s="1"/>
  <c r="S545" i="25"/>
  <c r="T545" i="25" s="1"/>
  <c r="L545" i="25"/>
  <c r="Q563" i="25"/>
  <c r="J563" i="25"/>
  <c r="C602" i="25"/>
  <c r="X602" i="25" s="1"/>
  <c r="U602" i="25"/>
  <c r="V602" i="25" s="1"/>
  <c r="O607" i="25"/>
  <c r="P607" i="25" s="1"/>
  <c r="I607" i="25"/>
  <c r="M649" i="25"/>
  <c r="W649" i="25"/>
  <c r="L398" i="25"/>
  <c r="S398" i="25"/>
  <c r="T398" i="25" s="1"/>
  <c r="C404" i="25"/>
  <c r="O421" i="25"/>
  <c r="P421" i="25" s="1"/>
  <c r="I421" i="25"/>
  <c r="L423" i="25"/>
  <c r="O432" i="25"/>
  <c r="P432" i="25" s="1"/>
  <c r="I432" i="25"/>
  <c r="L434" i="25"/>
  <c r="O443" i="25"/>
  <c r="P443" i="25" s="1"/>
  <c r="I443" i="25"/>
  <c r="R443" i="25" s="1"/>
  <c r="L445" i="25"/>
  <c r="W536" i="25"/>
  <c r="X536" i="25" s="1"/>
  <c r="M536" i="25"/>
  <c r="Q545" i="25"/>
  <c r="M605" i="25"/>
  <c r="W605" i="25"/>
  <c r="U605" i="25"/>
  <c r="V605" i="25" s="1"/>
  <c r="Q835" i="25"/>
  <c r="J835" i="25"/>
  <c r="I391" i="25"/>
  <c r="R391" i="25" s="1"/>
  <c r="I405" i="25"/>
  <c r="L409" i="25"/>
  <c r="S409" i="25"/>
  <c r="M417" i="25"/>
  <c r="J421" i="25"/>
  <c r="T421" i="25"/>
  <c r="J432" i="25"/>
  <c r="U450" i="25"/>
  <c r="V450" i="25" s="1"/>
  <c r="P450" i="25"/>
  <c r="Q451" i="25"/>
  <c r="I456" i="25"/>
  <c r="R456" i="25" s="1"/>
  <c r="C466" i="25"/>
  <c r="Q479" i="25"/>
  <c r="R479" i="25" s="1"/>
  <c r="C486" i="25"/>
  <c r="X486" i="25" s="1"/>
  <c r="S536" i="25"/>
  <c r="T536" i="25" s="1"/>
  <c r="L536" i="25"/>
  <c r="Q600" i="25"/>
  <c r="T600" i="25"/>
  <c r="O389" i="25"/>
  <c r="P389" i="25" s="1"/>
  <c r="J405" i="25"/>
  <c r="O409" i="25"/>
  <c r="P409" i="25" s="1"/>
  <c r="I409" i="25"/>
  <c r="R409" i="25" s="1"/>
  <c r="C411" i="25"/>
  <c r="Q412" i="25"/>
  <c r="L417" i="25"/>
  <c r="V417" i="25"/>
  <c r="J423" i="25"/>
  <c r="L426" i="25"/>
  <c r="S426" i="25"/>
  <c r="T426" i="25" s="1"/>
  <c r="C428" i="25"/>
  <c r="Q429" i="25"/>
  <c r="J434" i="25"/>
  <c r="L437" i="25"/>
  <c r="S437" i="25"/>
  <c r="T437" i="25" s="1"/>
  <c r="C439" i="25"/>
  <c r="J445" i="25"/>
  <c r="L448" i="25"/>
  <c r="S448" i="25"/>
  <c r="T448" i="25" s="1"/>
  <c r="C450" i="25"/>
  <c r="R459" i="25"/>
  <c r="J461" i="25"/>
  <c r="M466" i="25"/>
  <c r="W466" i="25"/>
  <c r="U483" i="25"/>
  <c r="V483" i="25" s="1"/>
  <c r="P483" i="25"/>
  <c r="C488" i="25"/>
  <c r="X488" i="25" s="1"/>
  <c r="U493" i="25"/>
  <c r="V493" i="25" s="1"/>
  <c r="O495" i="25"/>
  <c r="P495" i="25" s="1"/>
  <c r="U585" i="25"/>
  <c r="W587" i="25"/>
  <c r="X587" i="25" s="1"/>
  <c r="U587" i="25"/>
  <c r="V587" i="25" s="1"/>
  <c r="M587" i="25"/>
  <c r="I390" i="25"/>
  <c r="R390" i="25" s="1"/>
  <c r="L391" i="25"/>
  <c r="I401" i="25"/>
  <c r="O404" i="25"/>
  <c r="P404" i="25" s="1"/>
  <c r="W404" i="25"/>
  <c r="M405" i="25"/>
  <c r="J409" i="25"/>
  <c r="T409" i="25"/>
  <c r="Q409" i="25"/>
  <c r="W411" i="25"/>
  <c r="I415" i="25"/>
  <c r="O417" i="25"/>
  <c r="P417" i="25" s="1"/>
  <c r="S418" i="25"/>
  <c r="T418" i="25" s="1"/>
  <c r="Q421" i="25"/>
  <c r="Q432" i="25"/>
  <c r="S451" i="25"/>
  <c r="T451" i="25" s="1"/>
  <c r="Q456" i="25"/>
  <c r="J464" i="25"/>
  <c r="U476" i="25"/>
  <c r="V476" i="25" s="1"/>
  <c r="P476" i="25"/>
  <c r="S479" i="25"/>
  <c r="T479" i="25" s="1"/>
  <c r="J495" i="25"/>
  <c r="Q515" i="25"/>
  <c r="R515" i="25" s="1"/>
  <c r="J515" i="25"/>
  <c r="Q536" i="25"/>
  <c r="R536" i="25" s="1"/>
  <c r="J536" i="25"/>
  <c r="J545" i="25"/>
  <c r="I600" i="25"/>
  <c r="R600" i="25" s="1"/>
  <c r="W647" i="25"/>
  <c r="S647" i="25"/>
  <c r="T647" i="25" s="1"/>
  <c r="Q647" i="25"/>
  <c r="O647" i="25"/>
  <c r="P647" i="25" s="1"/>
  <c r="J647" i="25"/>
  <c r="L647" i="25"/>
  <c r="I647" i="25"/>
  <c r="J692" i="25"/>
  <c r="W692" i="25"/>
  <c r="Q692" i="25"/>
  <c r="M391" i="25"/>
  <c r="U400" i="25"/>
  <c r="V400" i="25" s="1"/>
  <c r="L411" i="25"/>
  <c r="S411" i="25"/>
  <c r="T411" i="25" s="1"/>
  <c r="C414" i="25"/>
  <c r="X414" i="25" s="1"/>
  <c r="J417" i="25"/>
  <c r="L428" i="25"/>
  <c r="V428" i="25"/>
  <c r="L439" i="25"/>
  <c r="V439" i="25"/>
  <c r="L450" i="25"/>
  <c r="U451" i="25"/>
  <c r="V451" i="25" s="1"/>
  <c r="S464" i="25"/>
  <c r="T464" i="25" s="1"/>
  <c r="Q464" i="25"/>
  <c r="I464" i="25"/>
  <c r="U471" i="25"/>
  <c r="V471" i="25" s="1"/>
  <c r="S515" i="25"/>
  <c r="T515" i="25" s="1"/>
  <c r="O515" i="25"/>
  <c r="P515" i="25" s="1"/>
  <c r="U530" i="25"/>
  <c r="V530" i="25" s="1"/>
  <c r="P530" i="25"/>
  <c r="Q532" i="25"/>
  <c r="Q558" i="25"/>
  <c r="W558" i="25"/>
  <c r="V598" i="25"/>
  <c r="L598" i="25"/>
  <c r="T429" i="25"/>
  <c r="U479" i="25"/>
  <c r="V479" i="25" s="1"/>
  <c r="S558" i="25"/>
  <c r="T558" i="25" s="1"/>
  <c r="O558" i="25"/>
  <c r="P558" i="25" s="1"/>
  <c r="M558" i="25"/>
  <c r="U566" i="25"/>
  <c r="V566" i="25" s="1"/>
  <c r="S566" i="25"/>
  <c r="T566" i="25" s="1"/>
  <c r="O566" i="25"/>
  <c r="M566" i="25"/>
  <c r="L566" i="25"/>
  <c r="J566" i="25"/>
  <c r="P578" i="25"/>
  <c r="U578" i="25"/>
  <c r="O598" i="25"/>
  <c r="I598" i="25"/>
  <c r="J389" i="25"/>
  <c r="M390" i="25"/>
  <c r="W400" i="25"/>
  <c r="X400" i="25" s="1"/>
  <c r="I404" i="25"/>
  <c r="R404" i="25" s="1"/>
  <c r="J411" i="25"/>
  <c r="W415" i="25"/>
  <c r="I417" i="25"/>
  <c r="C420" i="25"/>
  <c r="Q423" i="25"/>
  <c r="R423" i="25" s="1"/>
  <c r="J428" i="25"/>
  <c r="T428" i="25"/>
  <c r="C431" i="25"/>
  <c r="Q434" i="25"/>
  <c r="J439" i="25"/>
  <c r="C442" i="25"/>
  <c r="R448" i="25"/>
  <c r="J450" i="25"/>
  <c r="W451" i="25"/>
  <c r="X451" i="25" s="1"/>
  <c r="M455" i="25"/>
  <c r="W455" i="25"/>
  <c r="X455" i="25" s="1"/>
  <c r="U464" i="25"/>
  <c r="V464" i="25" s="1"/>
  <c r="M471" i="25"/>
  <c r="W471" i="25"/>
  <c r="X471" i="25" s="1"/>
  <c r="J478" i="25"/>
  <c r="W513" i="25"/>
  <c r="X513" i="25" s="1"/>
  <c r="M513" i="25"/>
  <c r="L515" i="25"/>
  <c r="W530" i="25"/>
  <c r="X530" i="25" s="1"/>
  <c r="M530" i="25"/>
  <c r="I532" i="25"/>
  <c r="I558" i="25"/>
  <c r="I566" i="25"/>
  <c r="R566" i="25" s="1"/>
  <c r="M576" i="25"/>
  <c r="W576" i="25"/>
  <c r="C578" i="25"/>
  <c r="Q598" i="25"/>
  <c r="J598" i="25"/>
  <c r="M600" i="25"/>
  <c r="W387" i="25"/>
  <c r="X387" i="25" s="1"/>
  <c r="L400" i="25"/>
  <c r="S400" i="25"/>
  <c r="T400" i="25" s="1"/>
  <c r="Q401" i="25"/>
  <c r="L403" i="25"/>
  <c r="V403" i="25"/>
  <c r="J404" i="25"/>
  <c r="O414" i="25"/>
  <c r="P414" i="25" s="1"/>
  <c r="I414" i="25"/>
  <c r="R414" i="25" s="1"/>
  <c r="M420" i="25"/>
  <c r="P436" i="25"/>
  <c r="Q495" i="25"/>
  <c r="R495" i="25" s="1"/>
  <c r="W504" i="25"/>
  <c r="X504" i="25" s="1"/>
  <c r="M504" i="25"/>
  <c r="S513" i="25"/>
  <c r="T513" i="25" s="1"/>
  <c r="L513" i="25"/>
  <c r="M515" i="25"/>
  <c r="S530" i="25"/>
  <c r="T530" i="25" s="1"/>
  <c r="L530" i="25"/>
  <c r="J532" i="25"/>
  <c r="J558" i="25"/>
  <c r="P562" i="25"/>
  <c r="U562" i="25"/>
  <c r="W578" i="25"/>
  <c r="M578" i="25"/>
  <c r="M603" i="25"/>
  <c r="W603" i="25"/>
  <c r="U603" i="25"/>
  <c r="V603" i="25" s="1"/>
  <c r="M389" i="25"/>
  <c r="S391" i="25"/>
  <c r="T391" i="25" s="1"/>
  <c r="M408" i="25"/>
  <c r="I411" i="25"/>
  <c r="R411" i="25" s="1"/>
  <c r="Q417" i="25"/>
  <c r="S423" i="25"/>
  <c r="T423" i="25" s="1"/>
  <c r="I428" i="25"/>
  <c r="S434" i="25"/>
  <c r="I439" i="25"/>
  <c r="R439" i="25" s="1"/>
  <c r="S445" i="25"/>
  <c r="T445" i="25" s="1"/>
  <c r="V448" i="25"/>
  <c r="I450" i="25"/>
  <c r="R450" i="25" s="1"/>
  <c r="S453" i="25"/>
  <c r="T453" i="25" s="1"/>
  <c r="Q453" i="25"/>
  <c r="I453" i="25"/>
  <c r="R453" i="25" s="1"/>
  <c r="C457" i="25"/>
  <c r="X457" i="25" s="1"/>
  <c r="U460" i="25"/>
  <c r="V460" i="25" s="1"/>
  <c r="P460" i="25"/>
  <c r="W464" i="25"/>
  <c r="X464" i="25" s="1"/>
  <c r="P466" i="25"/>
  <c r="I478" i="25"/>
  <c r="U486" i="25"/>
  <c r="V486" i="25" s="1"/>
  <c r="I490" i="25"/>
  <c r="R490" i="25" s="1"/>
  <c r="W493" i="25"/>
  <c r="X493" i="25" s="1"/>
  <c r="S493" i="25"/>
  <c r="T493" i="25" s="1"/>
  <c r="Q493" i="25"/>
  <c r="I493" i="25"/>
  <c r="R493" i="25" s="1"/>
  <c r="S504" i="25"/>
  <c r="T504" i="25" s="1"/>
  <c r="L504" i="25"/>
  <c r="U511" i="25"/>
  <c r="V511" i="25" s="1"/>
  <c r="P511" i="25"/>
  <c r="L532" i="25"/>
  <c r="O546" i="25"/>
  <c r="P546" i="25" s="1"/>
  <c r="I546" i="25"/>
  <c r="L558" i="25"/>
  <c r="C562" i="25"/>
  <c r="X562" i="25" s="1"/>
  <c r="V578" i="25"/>
  <c r="L578" i="25"/>
  <c r="S578" i="25"/>
  <c r="T578" i="25" s="1"/>
  <c r="O387" i="25"/>
  <c r="P387" i="25" s="1"/>
  <c r="Q397" i="25"/>
  <c r="J397" i="25"/>
  <c r="M411" i="25"/>
  <c r="C413" i="25"/>
  <c r="X413" i="25" s="1"/>
  <c r="U416" i="25"/>
  <c r="M422" i="25"/>
  <c r="W422" i="25"/>
  <c r="W426" i="25"/>
  <c r="P428" i="25"/>
  <c r="M433" i="25"/>
  <c r="W433" i="25"/>
  <c r="T434" i="25"/>
  <c r="W437" i="25"/>
  <c r="P439" i="25"/>
  <c r="M444" i="25"/>
  <c r="W444" i="25"/>
  <c r="W448" i="25"/>
  <c r="X448" i="25" s="1"/>
  <c r="X452" i="25"/>
  <c r="C460" i="25"/>
  <c r="I473" i="25"/>
  <c r="R473" i="25" s="1"/>
  <c r="I483" i="25"/>
  <c r="S495" i="25"/>
  <c r="T495" i="25" s="1"/>
  <c r="W497" i="25"/>
  <c r="X497" i="25" s="1"/>
  <c r="M497" i="25"/>
  <c r="C511" i="25"/>
  <c r="Q513" i="25"/>
  <c r="R513" i="25" s="1"/>
  <c r="M532" i="25"/>
  <c r="U594" i="25"/>
  <c r="V594" i="25" s="1"/>
  <c r="S598" i="25"/>
  <c r="T598" i="25" s="1"/>
  <c r="W386" i="25"/>
  <c r="U391" i="25"/>
  <c r="V391" i="25" s="1"/>
  <c r="C416" i="25"/>
  <c r="X416" i="25" s="1"/>
  <c r="S417" i="25"/>
  <c r="T417" i="25" s="1"/>
  <c r="J420" i="25"/>
  <c r="Q420" i="25"/>
  <c r="L422" i="25"/>
  <c r="S422" i="25"/>
  <c r="T422" i="25" s="1"/>
  <c r="O425" i="25"/>
  <c r="P425" i="25" s="1"/>
  <c r="I425" i="25"/>
  <c r="Q428" i="25"/>
  <c r="J431" i="25"/>
  <c r="Q431" i="25"/>
  <c r="L433" i="25"/>
  <c r="S433" i="25"/>
  <c r="O436" i="25"/>
  <c r="I436" i="25"/>
  <c r="R436" i="25" s="1"/>
  <c r="J442" i="25"/>
  <c r="L444" i="25"/>
  <c r="S444" i="25"/>
  <c r="T444" i="25" s="1"/>
  <c r="U453" i="25"/>
  <c r="V453" i="25" s="1"/>
  <c r="M460" i="25"/>
  <c r="W460" i="25"/>
  <c r="S471" i="25"/>
  <c r="T471" i="25" s="1"/>
  <c r="Q471" i="25"/>
  <c r="R471" i="25" s="1"/>
  <c r="Q478" i="25"/>
  <c r="Q483" i="25"/>
  <c r="U494" i="25"/>
  <c r="V494" i="25" s="1"/>
  <c r="P494" i="25"/>
  <c r="U495" i="25"/>
  <c r="V495" i="25" s="1"/>
  <c r="Q504" i="25"/>
  <c r="W511" i="25"/>
  <c r="M511" i="25"/>
  <c r="C594" i="25"/>
  <c r="O616" i="25"/>
  <c r="P616" i="25" s="1"/>
  <c r="I616" i="25"/>
  <c r="U619" i="25"/>
  <c r="O449" i="25"/>
  <c r="P449" i="25" s="1"/>
  <c r="O460" i="25"/>
  <c r="O471" i="25"/>
  <c r="P471" i="25" s="1"/>
  <c r="O482" i="25"/>
  <c r="P482" i="25" s="1"/>
  <c r="O493" i="25"/>
  <c r="P493" i="25" s="1"/>
  <c r="O500" i="25"/>
  <c r="P500" i="25" s="1"/>
  <c r="I500" i="25"/>
  <c r="O502" i="25"/>
  <c r="P502" i="25" s="1"/>
  <c r="I502" i="25"/>
  <c r="R502" i="25" s="1"/>
  <c r="U510" i="25"/>
  <c r="V510" i="25" s="1"/>
  <c r="P510" i="25"/>
  <c r="C510" i="25"/>
  <c r="X510" i="25" s="1"/>
  <c r="O520" i="25"/>
  <c r="P520" i="25" s="1"/>
  <c r="Q525" i="25"/>
  <c r="J525" i="25"/>
  <c r="W553" i="25"/>
  <c r="M553" i="25"/>
  <c r="Q566" i="25"/>
  <c r="W566" i="25"/>
  <c r="M569" i="25"/>
  <c r="W569" i="25"/>
  <c r="U526" i="25"/>
  <c r="V526" i="25" s="1"/>
  <c r="P526" i="25"/>
  <c r="W531" i="25"/>
  <c r="M531" i="25"/>
  <c r="O540" i="25"/>
  <c r="I540" i="25"/>
  <c r="R540" i="25" s="1"/>
  <c r="U544" i="25"/>
  <c r="V544" i="25" s="1"/>
  <c r="P544" i="25"/>
  <c r="T546" i="25"/>
  <c r="Q546" i="25"/>
  <c r="Q553" i="25"/>
  <c r="T553" i="25"/>
  <c r="J553" i="25"/>
  <c r="W559" i="25"/>
  <c r="X559" i="25" s="1"/>
  <c r="U559" i="25"/>
  <c r="V559" i="25" s="1"/>
  <c r="M562" i="25"/>
  <c r="W562" i="25"/>
  <c r="C581" i="25"/>
  <c r="U581" i="25"/>
  <c r="V581" i="25" s="1"/>
  <c r="Q583" i="25"/>
  <c r="J583" i="25"/>
  <c r="W585" i="25"/>
  <c r="X585" i="25" s="1"/>
  <c r="M585" i="25"/>
  <c r="S587" i="25"/>
  <c r="L587" i="25"/>
  <c r="L603" i="25"/>
  <c r="S603" i="25"/>
  <c r="T603" i="25" s="1"/>
  <c r="O617" i="25"/>
  <c r="P617" i="25" s="1"/>
  <c r="I617" i="25"/>
  <c r="M431" i="25"/>
  <c r="M442" i="25"/>
  <c r="M453" i="25"/>
  <c r="M464" i="25"/>
  <c r="M475" i="25"/>
  <c r="M486" i="25"/>
  <c r="U512" i="25"/>
  <c r="V512" i="25" s="1"/>
  <c r="P512" i="25"/>
  <c r="S514" i="25"/>
  <c r="T514" i="25" s="1"/>
  <c r="U517" i="25"/>
  <c r="C517" i="25"/>
  <c r="C526" i="25"/>
  <c r="S531" i="25"/>
  <c r="T531" i="25" s="1"/>
  <c r="L531" i="25"/>
  <c r="Q540" i="25"/>
  <c r="J540" i="25"/>
  <c r="C544" i="25"/>
  <c r="V550" i="25"/>
  <c r="S550" i="25"/>
  <c r="T550" i="25" s="1"/>
  <c r="S562" i="25"/>
  <c r="T562" i="25" s="1"/>
  <c r="V562" i="25"/>
  <c r="L562" i="25"/>
  <c r="Q579" i="25"/>
  <c r="V585" i="25"/>
  <c r="L585" i="25"/>
  <c r="S585" i="25"/>
  <c r="O603" i="25"/>
  <c r="P603" i="25" s="1"/>
  <c r="I603" i="25"/>
  <c r="Q617" i="25"/>
  <c r="T617" i="25"/>
  <c r="J617" i="25"/>
  <c r="U639" i="25"/>
  <c r="U679" i="25"/>
  <c r="V679" i="25" s="1"/>
  <c r="P679" i="25"/>
  <c r="C679" i="25"/>
  <c r="C703" i="25"/>
  <c r="U703" i="25"/>
  <c r="V703" i="25" s="1"/>
  <c r="U723" i="25"/>
  <c r="V723" i="25" s="1"/>
  <c r="L408" i="25"/>
  <c r="L420" i="25"/>
  <c r="C425" i="25"/>
  <c r="X425" i="25" s="1"/>
  <c r="L431" i="25"/>
  <c r="C436" i="25"/>
  <c r="X436" i="25" s="1"/>
  <c r="L442" i="25"/>
  <c r="C447" i="25"/>
  <c r="X447" i="25" s="1"/>
  <c r="L453" i="25"/>
  <c r="I454" i="25"/>
  <c r="C458" i="25"/>
  <c r="X458" i="25" s="1"/>
  <c r="L464" i="25"/>
  <c r="I465" i="25"/>
  <c r="R465" i="25" s="1"/>
  <c r="C469" i="25"/>
  <c r="L475" i="25"/>
  <c r="I476" i="25"/>
  <c r="R476" i="25" s="1"/>
  <c r="S477" i="25"/>
  <c r="T477" i="25" s="1"/>
  <c r="C480" i="25"/>
  <c r="L486" i="25"/>
  <c r="I487" i="25"/>
  <c r="S488" i="25"/>
  <c r="T488" i="25" s="1"/>
  <c r="C491" i="25"/>
  <c r="X491" i="25" s="1"/>
  <c r="U503" i="25"/>
  <c r="V503" i="25" s="1"/>
  <c r="P503" i="25"/>
  <c r="I506" i="25"/>
  <c r="C512" i="25"/>
  <c r="U524" i="25"/>
  <c r="V524" i="25" s="1"/>
  <c r="P524" i="25"/>
  <c r="W526" i="25"/>
  <c r="M526" i="25"/>
  <c r="O531" i="25"/>
  <c r="P531" i="25" s="1"/>
  <c r="S537" i="25"/>
  <c r="T537" i="25" s="1"/>
  <c r="W544" i="25"/>
  <c r="M544" i="25"/>
  <c r="U548" i="25"/>
  <c r="V548" i="25" s="1"/>
  <c r="P548" i="25"/>
  <c r="W575" i="25"/>
  <c r="S575" i="25"/>
  <c r="T575" i="25" s="1"/>
  <c r="L575" i="25"/>
  <c r="O583" i="25"/>
  <c r="P583" i="25" s="1"/>
  <c r="O585" i="25"/>
  <c r="P585" i="25" s="1"/>
  <c r="Q603" i="25"/>
  <c r="J603" i="25"/>
  <c r="C617" i="25"/>
  <c r="X617" i="25" s="1"/>
  <c r="U617" i="25"/>
  <c r="V617" i="25" s="1"/>
  <c r="C639" i="25"/>
  <c r="X639" i="25" s="1"/>
  <c r="S796" i="25"/>
  <c r="T796" i="25" s="1"/>
  <c r="L796" i="25"/>
  <c r="O397" i="25"/>
  <c r="P397" i="25" s="1"/>
  <c r="O408" i="25"/>
  <c r="P408" i="25" s="1"/>
  <c r="O420" i="25"/>
  <c r="P420" i="25" s="1"/>
  <c r="O431" i="25"/>
  <c r="P431" i="25" s="1"/>
  <c r="O442" i="25"/>
  <c r="P442" i="25" s="1"/>
  <c r="O453" i="25"/>
  <c r="P453" i="25" s="1"/>
  <c r="O464" i="25"/>
  <c r="P464" i="25" s="1"/>
  <c r="O475" i="25"/>
  <c r="P475" i="25" s="1"/>
  <c r="O486" i="25"/>
  <c r="P486" i="25" s="1"/>
  <c r="C496" i="25"/>
  <c r="C503" i="25"/>
  <c r="X503" i="25" s="1"/>
  <c r="J506" i="25"/>
  <c r="W512" i="25"/>
  <c r="M512" i="25"/>
  <c r="C524" i="25"/>
  <c r="S526" i="25"/>
  <c r="T526" i="25" s="1"/>
  <c r="Q531" i="25"/>
  <c r="R531" i="25" s="1"/>
  <c r="J531" i="25"/>
  <c r="I533" i="25"/>
  <c r="R533" i="25" s="1"/>
  <c r="S544" i="25"/>
  <c r="T544" i="25" s="1"/>
  <c r="L544" i="25"/>
  <c r="J546" i="25"/>
  <c r="C548" i="25"/>
  <c r="X548" i="25" s="1"/>
  <c r="Q550" i="25"/>
  <c r="R550" i="25" s="1"/>
  <c r="I575" i="25"/>
  <c r="R575" i="25" s="1"/>
  <c r="O575" i="25"/>
  <c r="I579" i="25"/>
  <c r="R579" i="25" s="1"/>
  <c r="Q585" i="25"/>
  <c r="R585" i="25" s="1"/>
  <c r="T585" i="25"/>
  <c r="J585" i="25"/>
  <c r="P591" i="25"/>
  <c r="U591" i="25"/>
  <c r="I595" i="25"/>
  <c r="P597" i="25"/>
  <c r="U597" i="25"/>
  <c r="V597" i="25" s="1"/>
  <c r="M639" i="25"/>
  <c r="W639" i="25"/>
  <c r="M723" i="25"/>
  <c r="W723" i="25"/>
  <c r="X723" i="25" s="1"/>
  <c r="O796" i="25"/>
  <c r="I796" i="25"/>
  <c r="J475" i="25"/>
  <c r="W496" i="25"/>
  <c r="M496" i="25"/>
  <c r="U501" i="25"/>
  <c r="V501" i="25" s="1"/>
  <c r="P501" i="25"/>
  <c r="U509" i="25"/>
  <c r="V509" i="25" s="1"/>
  <c r="C509" i="25"/>
  <c r="X509" i="25" s="1"/>
  <c r="S512" i="25"/>
  <c r="T512" i="25" s="1"/>
  <c r="L512" i="25"/>
  <c r="U535" i="25"/>
  <c r="V535" i="25" s="1"/>
  <c r="P535" i="25"/>
  <c r="Q537" i="25"/>
  <c r="Q581" i="25"/>
  <c r="W581" i="25"/>
  <c r="J581" i="25"/>
  <c r="T583" i="25"/>
  <c r="O610" i="25"/>
  <c r="I610" i="25"/>
  <c r="U613" i="25"/>
  <c r="V613" i="25" s="1"/>
  <c r="V639" i="25"/>
  <c r="S639" i="25"/>
  <c r="T639" i="25" s="1"/>
  <c r="L639" i="25"/>
  <c r="U717" i="25"/>
  <c r="V717" i="25" s="1"/>
  <c r="W499" i="25"/>
  <c r="X499" i="25" s="1"/>
  <c r="M499" i="25"/>
  <c r="C501" i="25"/>
  <c r="X501" i="25" s="1"/>
  <c r="S503" i="25"/>
  <c r="T503" i="25" s="1"/>
  <c r="L503" i="25"/>
  <c r="S521" i="25"/>
  <c r="T521" i="25" s="1"/>
  <c r="Q526" i="25"/>
  <c r="S554" i="25"/>
  <c r="W557" i="25"/>
  <c r="S557" i="25"/>
  <c r="L557" i="25"/>
  <c r="S581" i="25"/>
  <c r="T581" i="25" s="1"/>
  <c r="O581" i="25"/>
  <c r="P581" i="25" s="1"/>
  <c r="M581" i="25"/>
  <c r="L581" i="25"/>
  <c r="I581" i="25"/>
  <c r="R581" i="25" s="1"/>
  <c r="M591" i="25"/>
  <c r="W591" i="25"/>
  <c r="Q610" i="25"/>
  <c r="T610" i="25"/>
  <c r="C613" i="25"/>
  <c r="O639" i="25"/>
  <c r="P639" i="25" s="1"/>
  <c r="I639" i="25"/>
  <c r="M701" i="25"/>
  <c r="W701" i="25"/>
  <c r="X701" i="25" s="1"/>
  <c r="U701" i="25"/>
  <c r="C717" i="25"/>
  <c r="I397" i="25"/>
  <c r="L406" i="25"/>
  <c r="I408" i="25"/>
  <c r="R408" i="25" s="1"/>
  <c r="Q415" i="25"/>
  <c r="L419" i="25"/>
  <c r="I420" i="25"/>
  <c r="Q426" i="25"/>
  <c r="R426" i="25" s="1"/>
  <c r="L430" i="25"/>
  <c r="I431" i="25"/>
  <c r="R431" i="25" s="1"/>
  <c r="L441" i="25"/>
  <c r="I442" i="25"/>
  <c r="Q459" i="25"/>
  <c r="Q470" i="25"/>
  <c r="R470" i="25" s="1"/>
  <c r="I475" i="25"/>
  <c r="S476" i="25"/>
  <c r="T476" i="25" s="1"/>
  <c r="Q481" i="25"/>
  <c r="R481" i="25" s="1"/>
  <c r="I486" i="25"/>
  <c r="S487" i="25"/>
  <c r="T487" i="25" s="1"/>
  <c r="Q492" i="25"/>
  <c r="R492" i="25" s="1"/>
  <c r="S497" i="25"/>
  <c r="T497" i="25" s="1"/>
  <c r="S499" i="25"/>
  <c r="T499" i="25" s="1"/>
  <c r="L499" i="25"/>
  <c r="W501" i="25"/>
  <c r="M501" i="25"/>
  <c r="V505" i="25"/>
  <c r="S505" i="25"/>
  <c r="T505" i="25" s="1"/>
  <c r="O506" i="25"/>
  <c r="P506" i="25" s="1"/>
  <c r="Q512" i="25"/>
  <c r="J512" i="25"/>
  <c r="J514" i="25"/>
  <c r="U519" i="25"/>
  <c r="V519" i="25" s="1"/>
  <c r="M533" i="25"/>
  <c r="W535" i="25"/>
  <c r="M535" i="25"/>
  <c r="I537" i="25"/>
  <c r="R537" i="25" s="1"/>
  <c r="U539" i="25"/>
  <c r="V539" i="25" s="1"/>
  <c r="P539" i="25"/>
  <c r="C539" i="25"/>
  <c r="X539" i="25" s="1"/>
  <c r="J550" i="25"/>
  <c r="O557" i="25"/>
  <c r="P557" i="25" s="1"/>
  <c r="I557" i="25"/>
  <c r="R557" i="25" s="1"/>
  <c r="S572" i="25"/>
  <c r="T572" i="25" s="1"/>
  <c r="M595" i="25"/>
  <c r="M613" i="25"/>
  <c r="W613" i="25"/>
  <c r="U625" i="25"/>
  <c r="V625" i="25" s="1"/>
  <c r="C625" i="25"/>
  <c r="X625" i="25" s="1"/>
  <c r="M717" i="25"/>
  <c r="W717" i="25"/>
  <c r="O394" i="25"/>
  <c r="P394" i="25" s="1"/>
  <c r="O406" i="25"/>
  <c r="P406" i="25" s="1"/>
  <c r="M413" i="25"/>
  <c r="O419" i="25"/>
  <c r="P419" i="25" s="1"/>
  <c r="M424" i="25"/>
  <c r="O430" i="25"/>
  <c r="P430" i="25" s="1"/>
  <c r="M435" i="25"/>
  <c r="O441" i="25"/>
  <c r="P441" i="25" s="1"/>
  <c r="M446" i="25"/>
  <c r="O452" i="25"/>
  <c r="P452" i="25" s="1"/>
  <c r="M457" i="25"/>
  <c r="O463" i="25"/>
  <c r="P463" i="25" s="1"/>
  <c r="M468" i="25"/>
  <c r="O474" i="25"/>
  <c r="P474" i="25" s="1"/>
  <c r="M479" i="25"/>
  <c r="O485" i="25"/>
  <c r="P485" i="25" s="1"/>
  <c r="M490" i="25"/>
  <c r="O499" i="25"/>
  <c r="P499" i="25" s="1"/>
  <c r="I499" i="25"/>
  <c r="S501" i="25"/>
  <c r="T501" i="25" s="1"/>
  <c r="L501" i="25"/>
  <c r="Q503" i="25"/>
  <c r="L514" i="25"/>
  <c r="C519" i="25"/>
  <c r="I526" i="25"/>
  <c r="O533" i="25"/>
  <c r="P533" i="25" s="1"/>
  <c r="J537" i="25"/>
  <c r="S541" i="25"/>
  <c r="L550" i="25"/>
  <c r="Q554" i="25"/>
  <c r="T554" i="25"/>
  <c r="O579" i="25"/>
  <c r="P579" i="25" s="1"/>
  <c r="W583" i="25"/>
  <c r="S595" i="25"/>
  <c r="T595" i="25" s="1"/>
  <c r="P604" i="25"/>
  <c r="U604" i="25"/>
  <c r="J610" i="25"/>
  <c r="U633" i="25"/>
  <c r="V633" i="25" s="1"/>
  <c r="P633" i="25"/>
  <c r="C633" i="25"/>
  <c r="X633" i="25" s="1"/>
  <c r="U653" i="25"/>
  <c r="V653" i="25" s="1"/>
  <c r="U660" i="25"/>
  <c r="L405" i="25"/>
  <c r="L413" i="25"/>
  <c r="J419" i="25"/>
  <c r="L424" i="25"/>
  <c r="J430" i="25"/>
  <c r="L435" i="25"/>
  <c r="J441" i="25"/>
  <c r="L446" i="25"/>
  <c r="J452" i="25"/>
  <c r="L457" i="25"/>
  <c r="J463" i="25"/>
  <c r="L468" i="25"/>
  <c r="J474" i="25"/>
  <c r="Q475" i="25"/>
  <c r="L479" i="25"/>
  <c r="J485" i="25"/>
  <c r="Q486" i="25"/>
  <c r="L490" i="25"/>
  <c r="U497" i="25"/>
  <c r="V497" i="25" s="1"/>
  <c r="Q499" i="25"/>
  <c r="J499" i="25"/>
  <c r="Q505" i="25"/>
  <c r="Q506" i="25"/>
  <c r="I512" i="25"/>
  <c r="M514" i="25"/>
  <c r="P517" i="25"/>
  <c r="W519" i="25"/>
  <c r="M519" i="25"/>
  <c r="J526" i="25"/>
  <c r="W532" i="25"/>
  <c r="L537" i="25"/>
  <c r="U545" i="25"/>
  <c r="V545" i="25" s="1"/>
  <c r="M550" i="25"/>
  <c r="C554" i="25"/>
  <c r="U554" i="25"/>
  <c r="V554" i="25" s="1"/>
  <c r="M559" i="25"/>
  <c r="W563" i="25"/>
  <c r="M563" i="25"/>
  <c r="W565" i="25"/>
  <c r="U565" i="25"/>
  <c r="V565" i="25" s="1"/>
  <c r="M565" i="25"/>
  <c r="Q572" i="25"/>
  <c r="C574" i="25"/>
  <c r="W582" i="25"/>
  <c r="U582" i="25"/>
  <c r="W588" i="25"/>
  <c r="O588" i="25"/>
  <c r="C604" i="25"/>
  <c r="W631" i="25"/>
  <c r="M631" i="25"/>
  <c r="C653" i="25"/>
  <c r="C660" i="25"/>
  <c r="O392" i="25"/>
  <c r="O405" i="25"/>
  <c r="P405" i="25" s="1"/>
  <c r="O413" i="25"/>
  <c r="P413" i="25" s="1"/>
  <c r="T415" i="25"/>
  <c r="M418" i="25"/>
  <c r="O424" i="25"/>
  <c r="P424" i="25" s="1"/>
  <c r="M429" i="25"/>
  <c r="O435" i="25"/>
  <c r="P435" i="25" s="1"/>
  <c r="M440" i="25"/>
  <c r="O446" i="25"/>
  <c r="P446" i="25" s="1"/>
  <c r="M451" i="25"/>
  <c r="O457" i="25"/>
  <c r="P457" i="25" s="1"/>
  <c r="M462" i="25"/>
  <c r="O468" i="25"/>
  <c r="P468" i="25" s="1"/>
  <c r="M473" i="25"/>
  <c r="O479" i="25"/>
  <c r="P479" i="25" s="1"/>
  <c r="M484" i="25"/>
  <c r="O490" i="25"/>
  <c r="P490" i="25" s="1"/>
  <c r="Q501" i="25"/>
  <c r="R501" i="25" s="1"/>
  <c r="J501" i="25"/>
  <c r="I503" i="25"/>
  <c r="X505" i="25"/>
  <c r="S519" i="25"/>
  <c r="T519" i="25" s="1"/>
  <c r="L519" i="25"/>
  <c r="L526" i="25"/>
  <c r="V532" i="25"/>
  <c r="S532" i="25"/>
  <c r="T532" i="25" s="1"/>
  <c r="Q533" i="25"/>
  <c r="M537" i="25"/>
  <c r="T541" i="25"/>
  <c r="Q541" i="25"/>
  <c r="L563" i="25"/>
  <c r="S565" i="25"/>
  <c r="L565" i="25"/>
  <c r="Q570" i="25"/>
  <c r="T570" i="25"/>
  <c r="J570" i="25"/>
  <c r="U576" i="25"/>
  <c r="V576" i="25" s="1"/>
  <c r="V582" i="25"/>
  <c r="S582" i="25"/>
  <c r="T582" i="25" s="1"/>
  <c r="Q588" i="25"/>
  <c r="R588" i="25" s="1"/>
  <c r="W600" i="25"/>
  <c r="U600" i="25"/>
  <c r="V600" i="25" s="1"/>
  <c r="M660" i="25"/>
  <c r="W660" i="25"/>
  <c r="U694" i="25"/>
  <c r="P694" i="25"/>
  <c r="C694" i="25"/>
  <c r="O391" i="25"/>
  <c r="P391" i="25" s="1"/>
  <c r="I394" i="25"/>
  <c r="R394" i="25" s="1"/>
  <c r="L404" i="25"/>
  <c r="I406" i="25"/>
  <c r="R406" i="25" s="1"/>
  <c r="J413" i="25"/>
  <c r="Q414" i="25"/>
  <c r="L418" i="25"/>
  <c r="I419" i="25"/>
  <c r="R419" i="25" s="1"/>
  <c r="S420" i="25"/>
  <c r="T420" i="25" s="1"/>
  <c r="J424" i="25"/>
  <c r="Q425" i="25"/>
  <c r="L429" i="25"/>
  <c r="I430" i="25"/>
  <c r="R430" i="25" s="1"/>
  <c r="S431" i="25"/>
  <c r="T431" i="25" s="1"/>
  <c r="J435" i="25"/>
  <c r="L440" i="25"/>
  <c r="I441" i="25"/>
  <c r="R441" i="25" s="1"/>
  <c r="S442" i="25"/>
  <c r="T442" i="25" s="1"/>
  <c r="J446" i="25"/>
  <c r="L451" i="25"/>
  <c r="W454" i="25"/>
  <c r="J457" i="25"/>
  <c r="L462" i="25"/>
  <c r="W465" i="25"/>
  <c r="J468" i="25"/>
  <c r="L473" i="25"/>
  <c r="J479" i="25"/>
  <c r="L484" i="25"/>
  <c r="J490" i="25"/>
  <c r="L495" i="25"/>
  <c r="J503" i="25"/>
  <c r="U513" i="25"/>
  <c r="V513" i="25" s="1"/>
  <c r="P513" i="25"/>
  <c r="Q514" i="25"/>
  <c r="R514" i="25" s="1"/>
  <c r="O519" i="25"/>
  <c r="P519" i="25" s="1"/>
  <c r="I519" i="25"/>
  <c r="J521" i="25"/>
  <c r="W545" i="25"/>
  <c r="X545" i="25" s="1"/>
  <c r="M545" i="25"/>
  <c r="J554" i="25"/>
  <c r="C558" i="25"/>
  <c r="U558" i="25"/>
  <c r="V558" i="25" s="1"/>
  <c r="O565" i="25"/>
  <c r="P565" i="25" s="1"/>
  <c r="I572" i="25"/>
  <c r="R572" i="25" s="1"/>
  <c r="C576" i="25"/>
  <c r="U588" i="25"/>
  <c r="V588" i="25" s="1"/>
  <c r="S588" i="25"/>
  <c r="T588" i="25" s="1"/>
  <c r="L660" i="25"/>
  <c r="V660" i="25"/>
  <c r="S660" i="25"/>
  <c r="T660" i="25" s="1"/>
  <c r="U766" i="25"/>
  <c r="V766" i="25" s="1"/>
  <c r="W518" i="25"/>
  <c r="W524" i="25"/>
  <c r="W548" i="25"/>
  <c r="U552" i="25"/>
  <c r="V552" i="25" s="1"/>
  <c r="P552" i="25"/>
  <c r="Q557" i="25"/>
  <c r="O562" i="25"/>
  <c r="I562" i="25"/>
  <c r="R562" i="25" s="1"/>
  <c r="P568" i="25"/>
  <c r="C568" i="25"/>
  <c r="W571" i="25"/>
  <c r="M571" i="25"/>
  <c r="S591" i="25"/>
  <c r="T591" i="25" s="1"/>
  <c r="L591" i="25"/>
  <c r="M604" i="25"/>
  <c r="W604" i="25"/>
  <c r="Q611" i="25"/>
  <c r="L613" i="25"/>
  <c r="S613" i="25"/>
  <c r="T613" i="25" s="1"/>
  <c r="O619" i="25"/>
  <c r="P619" i="25" s="1"/>
  <c r="I619" i="25"/>
  <c r="Q639" i="25"/>
  <c r="U641" i="25"/>
  <c r="V641" i="25" s="1"/>
  <c r="S641" i="25"/>
  <c r="T641" i="25" s="1"/>
  <c r="Q641" i="25"/>
  <c r="O641" i="25"/>
  <c r="P641" i="25" s="1"/>
  <c r="L641" i="25"/>
  <c r="J641" i="25"/>
  <c r="I641" i="25"/>
  <c r="R641" i="25" s="1"/>
  <c r="O660" i="25"/>
  <c r="P660" i="25" s="1"/>
  <c r="I660" i="25"/>
  <c r="M671" i="25"/>
  <c r="W671" i="25"/>
  <c r="U671" i="25"/>
  <c r="V671" i="25" s="1"/>
  <c r="J686" i="25"/>
  <c r="R721" i="25"/>
  <c r="W833" i="25"/>
  <c r="M833" i="25"/>
  <c r="Q544" i="25"/>
  <c r="X557" i="25"/>
  <c r="V571" i="25"/>
  <c r="S571" i="25"/>
  <c r="O613" i="25"/>
  <c r="P613" i="25" s="1"/>
  <c r="I613" i="25"/>
  <c r="O645" i="25"/>
  <c r="P645" i="25" s="1"/>
  <c r="I645" i="25"/>
  <c r="W645" i="25"/>
  <c r="X645" i="25" s="1"/>
  <c r="O658" i="25"/>
  <c r="P658" i="25" s="1"/>
  <c r="I658" i="25"/>
  <c r="W658" i="25"/>
  <c r="J660" i="25"/>
  <c r="Q660" i="25"/>
  <c r="L671" i="25"/>
  <c r="S671" i="25"/>
  <c r="T671" i="25" s="1"/>
  <c r="C686" i="25"/>
  <c r="X686" i="25" s="1"/>
  <c r="U686" i="25"/>
  <c r="W747" i="25"/>
  <c r="U747" i="25"/>
  <c r="V747" i="25" s="1"/>
  <c r="S747" i="25"/>
  <c r="T747" i="25" s="1"/>
  <c r="Q747" i="25"/>
  <c r="L747" i="25"/>
  <c r="U917" i="25"/>
  <c r="V917" i="25" s="1"/>
  <c r="S917" i="25"/>
  <c r="T917" i="25" s="1"/>
  <c r="Q917" i="25"/>
  <c r="O917" i="25"/>
  <c r="P917" i="25" s="1"/>
  <c r="M917" i="25"/>
  <c r="L917" i="25"/>
  <c r="W495" i="25"/>
  <c r="X495" i="25" s="1"/>
  <c r="W529" i="25"/>
  <c r="X529" i="25" s="1"/>
  <c r="Q535" i="25"/>
  <c r="C543" i="25"/>
  <c r="X543" i="25" s="1"/>
  <c r="W552" i="25"/>
  <c r="X552" i="25" s="1"/>
  <c r="V556" i="25"/>
  <c r="W564" i="25"/>
  <c r="X564" i="25" s="1"/>
  <c r="W580" i="25"/>
  <c r="P593" i="25"/>
  <c r="I597" i="25"/>
  <c r="Q602" i="25"/>
  <c r="J602" i="25"/>
  <c r="O604" i="25"/>
  <c r="I604" i="25"/>
  <c r="R604" i="25" s="1"/>
  <c r="J611" i="25"/>
  <c r="Q613" i="25"/>
  <c r="T645" i="25"/>
  <c r="C656" i="25"/>
  <c r="X656" i="25" s="1"/>
  <c r="U656" i="25"/>
  <c r="V656" i="25" s="1"/>
  <c r="J658" i="25"/>
  <c r="Q658" i="25"/>
  <c r="I671" i="25"/>
  <c r="R671" i="25" s="1"/>
  <c r="O671" i="25"/>
  <c r="P671" i="25" s="1"/>
  <c r="O686" i="25"/>
  <c r="P686" i="25" s="1"/>
  <c r="P745" i="25"/>
  <c r="U745" i="25"/>
  <c r="V745" i="25" s="1"/>
  <c r="I747" i="25"/>
  <c r="R747" i="25" s="1"/>
  <c r="I808" i="25"/>
  <c r="X875" i="25"/>
  <c r="I880" i="25"/>
  <c r="O880" i="25"/>
  <c r="P880" i="25" s="1"/>
  <c r="J500" i="25"/>
  <c r="W509" i="25"/>
  <c r="W517" i="25"/>
  <c r="J519" i="25"/>
  <c r="C523" i="25"/>
  <c r="T524" i="25"/>
  <c r="I530" i="25"/>
  <c r="C534" i="25"/>
  <c r="W543" i="25"/>
  <c r="I544" i="25"/>
  <c r="T548" i="25"/>
  <c r="Q548" i="25"/>
  <c r="J557" i="25"/>
  <c r="S564" i="25"/>
  <c r="T564" i="25" s="1"/>
  <c r="I578" i="25"/>
  <c r="R578" i="25" s="1"/>
  <c r="V580" i="25"/>
  <c r="I587" i="25"/>
  <c r="R587" i="25" s="1"/>
  <c r="C593" i="25"/>
  <c r="Q599" i="25"/>
  <c r="T599" i="25"/>
  <c r="S611" i="25"/>
  <c r="T611" i="25" s="1"/>
  <c r="J639" i="25"/>
  <c r="S645" i="25"/>
  <c r="L645" i="25"/>
  <c r="C745" i="25"/>
  <c r="J747" i="25"/>
  <c r="J808" i="25"/>
  <c r="C817" i="25"/>
  <c r="S817" i="25"/>
  <c r="T817" i="25" s="1"/>
  <c r="O817" i="25"/>
  <c r="P817" i="25" s="1"/>
  <c r="M817" i="25"/>
  <c r="L817" i="25"/>
  <c r="I817" i="25"/>
  <c r="C508" i="25"/>
  <c r="U516" i="25"/>
  <c r="V517" i="25"/>
  <c r="W523" i="25"/>
  <c r="U528" i="25"/>
  <c r="V528" i="25" s="1"/>
  <c r="J530" i="25"/>
  <c r="W534" i="25"/>
  <c r="I535" i="25"/>
  <c r="U538" i="25"/>
  <c r="V538" i="25" s="1"/>
  <c r="T539" i="25"/>
  <c r="Q539" i="25"/>
  <c r="R539" i="25" s="1"/>
  <c r="J544" i="25"/>
  <c r="C547" i="25"/>
  <c r="C561" i="25"/>
  <c r="X561" i="25" s="1"/>
  <c r="O564" i="25"/>
  <c r="P564" i="25" s="1"/>
  <c r="Q568" i="25"/>
  <c r="J568" i="25"/>
  <c r="J578" i="25"/>
  <c r="O584" i="25"/>
  <c r="P584" i="25" s="1"/>
  <c r="I584" i="25"/>
  <c r="R584" i="25" s="1"/>
  <c r="J587" i="25"/>
  <c r="C590" i="25"/>
  <c r="W593" i="25"/>
  <c r="M593" i="25"/>
  <c r="C601" i="25"/>
  <c r="X601" i="25" s="1"/>
  <c r="T602" i="25"/>
  <c r="U606" i="25"/>
  <c r="V606" i="25" s="1"/>
  <c r="J613" i="25"/>
  <c r="U622" i="25"/>
  <c r="V622" i="25" s="1"/>
  <c r="P622" i="25"/>
  <c r="U628" i="25"/>
  <c r="V628" i="25" s="1"/>
  <c r="P628" i="25"/>
  <c r="U645" i="25"/>
  <c r="V645" i="25" s="1"/>
  <c r="U652" i="25"/>
  <c r="V652" i="25" s="1"/>
  <c r="Q686" i="25"/>
  <c r="M734" i="25"/>
  <c r="W734" i="25"/>
  <c r="J736" i="25"/>
  <c r="W736" i="25"/>
  <c r="T736" i="25"/>
  <c r="Q736" i="25"/>
  <c r="R736" i="25" s="1"/>
  <c r="O822" i="25"/>
  <c r="P822" i="25" s="1"/>
  <c r="I822" i="25"/>
  <c r="I497" i="25"/>
  <c r="J498" i="25"/>
  <c r="U507" i="25"/>
  <c r="V507" i="25" s="1"/>
  <c r="W508" i="25"/>
  <c r="J511" i="25"/>
  <c r="C516" i="25"/>
  <c r="X516" i="25" s="1"/>
  <c r="I518" i="25"/>
  <c r="R518" i="25" s="1"/>
  <c r="V523" i="25"/>
  <c r="I524" i="25"/>
  <c r="R524" i="25" s="1"/>
  <c r="C528" i="25"/>
  <c r="T529" i="25"/>
  <c r="J535" i="25"/>
  <c r="C538" i="25"/>
  <c r="W547" i="25"/>
  <c r="I548" i="25"/>
  <c r="U551" i="25"/>
  <c r="V551" i="25" s="1"/>
  <c r="Q552" i="25"/>
  <c r="X555" i="25"/>
  <c r="M557" i="25"/>
  <c r="Q564" i="25"/>
  <c r="I571" i="25"/>
  <c r="R571" i="25" s="1"/>
  <c r="P577" i="25"/>
  <c r="U577" i="25"/>
  <c r="V577" i="25" s="1"/>
  <c r="Q580" i="25"/>
  <c r="C586" i="25"/>
  <c r="X586" i="25" s="1"/>
  <c r="V593" i="25"/>
  <c r="S593" i="25"/>
  <c r="T593" i="25" s="1"/>
  <c r="I599" i="25"/>
  <c r="R599" i="25" s="1"/>
  <c r="J604" i="25"/>
  <c r="C606" i="25"/>
  <c r="X606" i="25" s="1"/>
  <c r="C608" i="25"/>
  <c r="X608" i="25" s="1"/>
  <c r="C622" i="25"/>
  <c r="X622" i="25" s="1"/>
  <c r="C628" i="25"/>
  <c r="C652" i="25"/>
  <c r="S658" i="25"/>
  <c r="T658" i="25" s="1"/>
  <c r="U667" i="25"/>
  <c r="V667" i="25" s="1"/>
  <c r="C667" i="25"/>
  <c r="J684" i="25"/>
  <c r="Q684" i="25"/>
  <c r="S692" i="25"/>
  <c r="T692" i="25" s="1"/>
  <c r="I730" i="25"/>
  <c r="W730" i="25"/>
  <c r="X730" i="25" s="1"/>
  <c r="O730" i="25"/>
  <c r="P730" i="25" s="1"/>
  <c r="Q822" i="25"/>
  <c r="J822" i="25"/>
  <c r="L511" i="25"/>
  <c r="U522" i="25"/>
  <c r="V522" i="25" s="1"/>
  <c r="W528" i="25"/>
  <c r="U533" i="25"/>
  <c r="V533" i="25" s="1"/>
  <c r="L535" i="25"/>
  <c r="W538" i="25"/>
  <c r="U542" i="25"/>
  <c r="V542" i="25" s="1"/>
  <c r="T543" i="25"/>
  <c r="Q543" i="25"/>
  <c r="R543" i="25" s="1"/>
  <c r="W586" i="25"/>
  <c r="S604" i="25"/>
  <c r="T604" i="25" s="1"/>
  <c r="M606" i="25"/>
  <c r="W606" i="25"/>
  <c r="V620" i="25"/>
  <c r="S620" i="25"/>
  <c r="T620" i="25" s="1"/>
  <c r="W622" i="25"/>
  <c r="M622" i="25"/>
  <c r="W628" i="25"/>
  <c r="M628" i="25"/>
  <c r="J656" i="25"/>
  <c r="W656" i="25"/>
  <c r="T656" i="25"/>
  <c r="Q656" i="25"/>
  <c r="J680" i="25"/>
  <c r="X684" i="25"/>
  <c r="S686" i="25"/>
  <c r="T686" i="25" s="1"/>
  <c r="J730" i="25"/>
  <c r="T730" i="25"/>
  <c r="Q730" i="25"/>
  <c r="I734" i="25"/>
  <c r="O734" i="25"/>
  <c r="P734" i="25" s="1"/>
  <c r="U798" i="25"/>
  <c r="P798" i="25"/>
  <c r="U800" i="25"/>
  <c r="Q800" i="25"/>
  <c r="O800" i="25"/>
  <c r="P800" i="25" s="1"/>
  <c r="L800" i="25"/>
  <c r="U506" i="25"/>
  <c r="V506" i="25" s="1"/>
  <c r="U515" i="25"/>
  <c r="V515" i="25" s="1"/>
  <c r="V516" i="25"/>
  <c r="T523" i="25"/>
  <c r="L524" i="25"/>
  <c r="T534" i="25"/>
  <c r="Q534" i="25"/>
  <c r="R534" i="25" s="1"/>
  <c r="L548" i="25"/>
  <c r="R561" i="25"/>
  <c r="R564" i="25"/>
  <c r="L571" i="25"/>
  <c r="L599" i="25"/>
  <c r="L606" i="25"/>
  <c r="W611" i="25"/>
  <c r="S622" i="25"/>
  <c r="T622" i="25" s="1"/>
  <c r="L622" i="25"/>
  <c r="S628" i="25"/>
  <c r="T628" i="25" s="1"/>
  <c r="L628" i="25"/>
  <c r="L652" i="25"/>
  <c r="S652" i="25"/>
  <c r="T652" i="25" s="1"/>
  <c r="S656" i="25"/>
  <c r="I656" i="25"/>
  <c r="R656" i="25" s="1"/>
  <c r="X680" i="25"/>
  <c r="M728" i="25"/>
  <c r="W728" i="25"/>
  <c r="X728" i="25" s="1"/>
  <c r="J734" i="25"/>
  <c r="T734" i="25"/>
  <c r="Q734" i="25"/>
  <c r="R800" i="25"/>
  <c r="Q500" i="25"/>
  <c r="C506" i="25"/>
  <c r="C515" i="25"/>
  <c r="M518" i="25"/>
  <c r="Q519" i="25"/>
  <c r="W522" i="25"/>
  <c r="M524" i="25"/>
  <c r="U527" i="25"/>
  <c r="V527" i="25" s="1"/>
  <c r="J529" i="25"/>
  <c r="W533" i="25"/>
  <c r="L539" i="25"/>
  <c r="W542" i="25"/>
  <c r="U546" i="25"/>
  <c r="V546" i="25" s="1"/>
  <c r="T547" i="25"/>
  <c r="Q547" i="25"/>
  <c r="R547" i="25" s="1"/>
  <c r="M548" i="25"/>
  <c r="J552" i="25"/>
  <c r="L556" i="25"/>
  <c r="Q561" i="25"/>
  <c r="J561" i="25"/>
  <c r="J564" i="25"/>
  <c r="U570" i="25"/>
  <c r="V570" i="25" s="1"/>
  <c r="T571" i="25"/>
  <c r="L574" i="25"/>
  <c r="U579" i="25"/>
  <c r="V579" i="25" s="1"/>
  <c r="J580" i="25"/>
  <c r="C583" i="25"/>
  <c r="L584" i="25"/>
  <c r="Q590" i="25"/>
  <c r="R590" i="25" s="1"/>
  <c r="J590" i="25"/>
  <c r="V591" i="25"/>
  <c r="L596" i="25"/>
  <c r="P610" i="25"/>
  <c r="U610" i="25"/>
  <c r="V610" i="25" s="1"/>
  <c r="U616" i="25"/>
  <c r="V616" i="25" s="1"/>
  <c r="Q620" i="25"/>
  <c r="J620" i="25"/>
  <c r="O622" i="25"/>
  <c r="I622" i="25"/>
  <c r="R622" i="25" s="1"/>
  <c r="W626" i="25"/>
  <c r="M626" i="25"/>
  <c r="O656" i="25"/>
  <c r="P656" i="25" s="1"/>
  <c r="C665" i="25"/>
  <c r="U665" i="25"/>
  <c r="L678" i="25"/>
  <c r="S678" i="25"/>
  <c r="T678" i="25" s="1"/>
  <c r="O680" i="25"/>
  <c r="P680" i="25" s="1"/>
  <c r="S684" i="25"/>
  <c r="T684" i="25" s="1"/>
  <c r="U700" i="25"/>
  <c r="V700" i="25" s="1"/>
  <c r="P700" i="25"/>
  <c r="C700" i="25"/>
  <c r="I778" i="25"/>
  <c r="J800" i="25"/>
  <c r="T811" i="25"/>
  <c r="Q811" i="25"/>
  <c r="J811" i="25"/>
  <c r="U505" i="25"/>
  <c r="W506" i="25"/>
  <c r="W515" i="25"/>
  <c r="C527" i="25"/>
  <c r="T528" i="25"/>
  <c r="L529" i="25"/>
  <c r="Q530" i="25"/>
  <c r="U537" i="25"/>
  <c r="V537" i="25" s="1"/>
  <c r="T538" i="25"/>
  <c r="Q538" i="25"/>
  <c r="R538" i="25" s="1"/>
  <c r="M539" i="25"/>
  <c r="J543" i="25"/>
  <c r="C546" i="25"/>
  <c r="X546" i="25" s="1"/>
  <c r="L552" i="25"/>
  <c r="Q555" i="25"/>
  <c r="R555" i="25" s="1"/>
  <c r="M556" i="25"/>
  <c r="T557" i="25"/>
  <c r="L564" i="25"/>
  <c r="T568" i="25"/>
  <c r="C570" i="25"/>
  <c r="M574" i="25"/>
  <c r="O577" i="25"/>
  <c r="I577" i="25"/>
  <c r="C579" i="25"/>
  <c r="L580" i="25"/>
  <c r="M583" i="25"/>
  <c r="U584" i="25"/>
  <c r="V584" i="25" s="1"/>
  <c r="Q586" i="25"/>
  <c r="T586" i="25"/>
  <c r="T587" i="25"/>
  <c r="I593" i="25"/>
  <c r="R593" i="25" s="1"/>
  <c r="P598" i="25"/>
  <c r="U598" i="25"/>
  <c r="W599" i="25"/>
  <c r="V604" i="25"/>
  <c r="C610" i="25"/>
  <c r="X610" i="25" s="1"/>
  <c r="O614" i="25"/>
  <c r="P614" i="25" s="1"/>
  <c r="I614" i="25"/>
  <c r="R614" i="25" s="1"/>
  <c r="C616" i="25"/>
  <c r="Q622" i="25"/>
  <c r="J622" i="25"/>
  <c r="Q628" i="25"/>
  <c r="O663" i="25"/>
  <c r="P663" i="25" s="1"/>
  <c r="I663" i="25"/>
  <c r="I678" i="25"/>
  <c r="R678" i="25" s="1"/>
  <c r="O678" i="25"/>
  <c r="P678" i="25" s="1"/>
  <c r="I728" i="25"/>
  <c r="O728" i="25"/>
  <c r="P728" i="25" s="1"/>
  <c r="L778" i="25"/>
  <c r="V798" i="25"/>
  <c r="S798" i="25"/>
  <c r="T798" i="25" s="1"/>
  <c r="L798" i="25"/>
  <c r="M800" i="25"/>
  <c r="M495" i="25"/>
  <c r="U514" i="25"/>
  <c r="V514" i="25" s="1"/>
  <c r="L517" i="25"/>
  <c r="U521" i="25"/>
  <c r="V521" i="25" s="1"/>
  <c r="J523" i="25"/>
  <c r="W527" i="25"/>
  <c r="M529" i="25"/>
  <c r="U532" i="25"/>
  <c r="J534" i="25"/>
  <c r="L543" i="25"/>
  <c r="W546" i="25"/>
  <c r="U550" i="25"/>
  <c r="T551" i="25"/>
  <c r="Q551" i="25"/>
  <c r="R551" i="25" s="1"/>
  <c r="M552" i="25"/>
  <c r="U557" i="25"/>
  <c r="V557" i="25" s="1"/>
  <c r="U563" i="25"/>
  <c r="V563" i="25" s="1"/>
  <c r="M564" i="25"/>
  <c r="U568" i="25"/>
  <c r="V568" i="25" s="1"/>
  <c r="X573" i="25"/>
  <c r="O574" i="25"/>
  <c r="P574" i="25" s="1"/>
  <c r="Q577" i="25"/>
  <c r="T577" i="25"/>
  <c r="J577" i="25"/>
  <c r="M580" i="25"/>
  <c r="L583" i="25"/>
  <c r="J593" i="25"/>
  <c r="O595" i="25"/>
  <c r="C598" i="25"/>
  <c r="I601" i="25"/>
  <c r="M610" i="25"/>
  <c r="W610" i="25"/>
  <c r="U612" i="25"/>
  <c r="V612" i="25" s="1"/>
  <c r="C612" i="25"/>
  <c r="M616" i="25"/>
  <c r="W616" i="25"/>
  <c r="I620" i="25"/>
  <c r="R620" i="25" s="1"/>
  <c r="Q634" i="25"/>
  <c r="R634" i="25" s="1"/>
  <c r="L665" i="25"/>
  <c r="W665" i="25"/>
  <c r="V665" i="25"/>
  <c r="S665" i="25"/>
  <c r="T665" i="25" s="1"/>
  <c r="J678" i="25"/>
  <c r="Q680" i="25"/>
  <c r="U504" i="25"/>
  <c r="V504" i="25" s="1"/>
  <c r="W505" i="25"/>
  <c r="M509" i="25"/>
  <c r="C514" i="25"/>
  <c r="X514" i="25" s="1"/>
  <c r="M517" i="25"/>
  <c r="C521" i="25"/>
  <c r="X521" i="25" s="1"/>
  <c r="L523" i="25"/>
  <c r="Q524" i="25"/>
  <c r="C532" i="25"/>
  <c r="L534" i="25"/>
  <c r="S535" i="25"/>
  <c r="T535" i="25" s="1"/>
  <c r="W537" i="25"/>
  <c r="X537" i="25" s="1"/>
  <c r="U541" i="25"/>
  <c r="V541" i="25" s="1"/>
  <c r="Q542" i="25"/>
  <c r="M543" i="25"/>
  <c r="J547" i="25"/>
  <c r="C550" i="25"/>
  <c r="X550" i="25" s="1"/>
  <c r="W554" i="25"/>
  <c r="C563" i="25"/>
  <c r="U564" i="25"/>
  <c r="V564" i="25" s="1"/>
  <c r="S570" i="25"/>
  <c r="L570" i="25"/>
  <c r="P572" i="25"/>
  <c r="U572" i="25"/>
  <c r="V572" i="25" s="1"/>
  <c r="S579" i="25"/>
  <c r="T579" i="25" s="1"/>
  <c r="I583" i="25"/>
  <c r="R583" i="25" s="1"/>
  <c r="W584" i="25"/>
  <c r="X584" i="25" s="1"/>
  <c r="I586" i="25"/>
  <c r="O590" i="25"/>
  <c r="P590" i="25" s="1"/>
  <c r="L593" i="25"/>
  <c r="Q595" i="25"/>
  <c r="W598" i="25"/>
  <c r="C603" i="25"/>
  <c r="S606" i="25"/>
  <c r="T606" i="25" s="1"/>
  <c r="L610" i="25"/>
  <c r="L616" i="25"/>
  <c r="S616" i="25"/>
  <c r="T616" i="25" s="1"/>
  <c r="L620" i="25"/>
  <c r="I628" i="25"/>
  <c r="R628" i="25" s="1"/>
  <c r="L632" i="25"/>
  <c r="O665" i="25"/>
  <c r="P665" i="25" s="1"/>
  <c r="I665" i="25"/>
  <c r="W707" i="25"/>
  <c r="S707" i="25"/>
  <c r="Q707" i="25"/>
  <c r="O707" i="25"/>
  <c r="P707" i="25" s="1"/>
  <c r="J765" i="25"/>
  <c r="Q765" i="25"/>
  <c r="W796" i="25"/>
  <c r="U796" i="25"/>
  <c r="V796" i="25" s="1"/>
  <c r="M796" i="25"/>
  <c r="M653" i="25"/>
  <c r="W653" i="25"/>
  <c r="U664" i="25"/>
  <c r="V664" i="25" s="1"/>
  <c r="P664" i="25"/>
  <c r="U685" i="25"/>
  <c r="L701" i="25"/>
  <c r="S701" i="25"/>
  <c r="T701" i="25" s="1"/>
  <c r="V701" i="25"/>
  <c r="I723" i="25"/>
  <c r="O723" i="25"/>
  <c r="P723" i="25" s="1"/>
  <c r="J725" i="25"/>
  <c r="W725" i="25"/>
  <c r="T725" i="25"/>
  <c r="Q725" i="25"/>
  <c r="R725" i="25" s="1"/>
  <c r="O766" i="25"/>
  <c r="P766" i="25" s="1"/>
  <c r="I766" i="25"/>
  <c r="R766" i="25" s="1"/>
  <c r="Q796" i="25"/>
  <c r="S811" i="25"/>
  <c r="O811" i="25"/>
  <c r="P811" i="25" s="1"/>
  <c r="M811" i="25"/>
  <c r="L811" i="25"/>
  <c r="M875" i="25"/>
  <c r="W875" i="25"/>
  <c r="W633" i="25"/>
  <c r="M633" i="25"/>
  <c r="L653" i="25"/>
  <c r="C664" i="25"/>
  <c r="X664" i="25" s="1"/>
  <c r="P677" i="25"/>
  <c r="U677" i="25"/>
  <c r="V677" i="25" s="1"/>
  <c r="C685" i="25"/>
  <c r="J723" i="25"/>
  <c r="T723" i="25"/>
  <c r="U743" i="25"/>
  <c r="S745" i="25"/>
  <c r="T745" i="25" s="1"/>
  <c r="L745" i="25"/>
  <c r="U760" i="25"/>
  <c r="V760" i="25" s="1"/>
  <c r="C760" i="25"/>
  <c r="I811" i="25"/>
  <c r="L875" i="25"/>
  <c r="S875" i="25"/>
  <c r="O606" i="25"/>
  <c r="P606" i="25" s="1"/>
  <c r="I606" i="25"/>
  <c r="R606" i="25" s="1"/>
  <c r="M612" i="25"/>
  <c r="C615" i="25"/>
  <c r="X615" i="25" s="1"/>
  <c r="P618" i="25"/>
  <c r="J619" i="25"/>
  <c r="C621" i="25"/>
  <c r="X621" i="25" s="1"/>
  <c r="T624" i="25"/>
  <c r="U627" i="25"/>
  <c r="V627" i="25" s="1"/>
  <c r="S633" i="25"/>
  <c r="T633" i="25" s="1"/>
  <c r="L633" i="25"/>
  <c r="U638" i="25"/>
  <c r="M640" i="25"/>
  <c r="W640" i="25"/>
  <c r="X640" i="25" s="1"/>
  <c r="U640" i="25"/>
  <c r="U648" i="25"/>
  <c r="V648" i="25" s="1"/>
  <c r="M664" i="25"/>
  <c r="W664" i="25"/>
  <c r="C668" i="25"/>
  <c r="C677" i="25"/>
  <c r="M685" i="25"/>
  <c r="W685" i="25"/>
  <c r="U695" i="25"/>
  <c r="V695" i="25" s="1"/>
  <c r="J701" i="25"/>
  <c r="C743" i="25"/>
  <c r="M760" i="25"/>
  <c r="W760" i="25"/>
  <c r="P575" i="25"/>
  <c r="M602" i="25"/>
  <c r="O609" i="25"/>
  <c r="P609" i="25" s="1"/>
  <c r="I609" i="25"/>
  <c r="R609" i="25" s="1"/>
  <c r="L612" i="25"/>
  <c r="M615" i="25"/>
  <c r="C618" i="25"/>
  <c r="X618" i="25" s="1"/>
  <c r="C627" i="25"/>
  <c r="T635" i="25"/>
  <c r="C638" i="25"/>
  <c r="V640" i="25"/>
  <c r="C646" i="25"/>
  <c r="U646" i="25"/>
  <c r="V646" i="25" s="1"/>
  <c r="C648" i="25"/>
  <c r="J653" i="25"/>
  <c r="Q653" i="25"/>
  <c r="R653" i="25" s="1"/>
  <c r="T653" i="25"/>
  <c r="M657" i="25"/>
  <c r="W657" i="25"/>
  <c r="X657" i="25" s="1"/>
  <c r="U657" i="25"/>
  <c r="V657" i="25" s="1"/>
  <c r="M668" i="25"/>
  <c r="W668" i="25"/>
  <c r="C674" i="25"/>
  <c r="U683" i="25"/>
  <c r="P683" i="25"/>
  <c r="L685" i="25"/>
  <c r="V685" i="25"/>
  <c r="S685" i="25"/>
  <c r="T685" i="25" s="1"/>
  <c r="C695" i="25"/>
  <c r="L697" i="25"/>
  <c r="W697" i="25"/>
  <c r="V697" i="25"/>
  <c r="S697" i="25"/>
  <c r="J699" i="25"/>
  <c r="Q699" i="25"/>
  <c r="J703" i="25"/>
  <c r="W703" i="25"/>
  <c r="T703" i="25"/>
  <c r="Q703" i="25"/>
  <c r="M743" i="25"/>
  <c r="W743" i="25"/>
  <c r="J796" i="25"/>
  <c r="O851" i="25"/>
  <c r="P851" i="25" s="1"/>
  <c r="I851" i="25"/>
  <c r="R851" i="25" s="1"/>
  <c r="C575" i="25"/>
  <c r="X575" i="25" s="1"/>
  <c r="P582" i="25"/>
  <c r="O597" i="25"/>
  <c r="O612" i="25"/>
  <c r="P612" i="25" s="1"/>
  <c r="I612" i="25"/>
  <c r="L615" i="25"/>
  <c r="S621" i="25"/>
  <c r="T621" i="25" s="1"/>
  <c r="L621" i="25"/>
  <c r="I624" i="25"/>
  <c r="W627" i="25"/>
  <c r="M627" i="25"/>
  <c r="Q633" i="25"/>
  <c r="R633" i="25" s="1"/>
  <c r="J633" i="25"/>
  <c r="W638" i="25"/>
  <c r="M638" i="25"/>
  <c r="O644" i="25"/>
  <c r="P644" i="25" s="1"/>
  <c r="I644" i="25"/>
  <c r="R644" i="25" s="1"/>
  <c r="M648" i="25"/>
  <c r="W648" i="25"/>
  <c r="I651" i="25"/>
  <c r="L657" i="25"/>
  <c r="L668" i="25"/>
  <c r="S668" i="25"/>
  <c r="V668" i="25"/>
  <c r="M674" i="25"/>
  <c r="W674" i="25"/>
  <c r="C683" i="25"/>
  <c r="M695" i="25"/>
  <c r="W695" i="25"/>
  <c r="I697" i="25"/>
  <c r="O697" i="25"/>
  <c r="P697" i="25" s="1"/>
  <c r="O701" i="25"/>
  <c r="P701" i="25" s="1"/>
  <c r="U712" i="25"/>
  <c r="V712" i="25" s="1"/>
  <c r="Q723" i="25"/>
  <c r="S743" i="25"/>
  <c r="T743" i="25" s="1"/>
  <c r="V743" i="25"/>
  <c r="L743" i="25"/>
  <c r="P752" i="25"/>
  <c r="U752" i="25"/>
  <c r="V752" i="25" s="1"/>
  <c r="Q851" i="25"/>
  <c r="Q576" i="25"/>
  <c r="C582" i="25"/>
  <c r="X582" i="25" s="1"/>
  <c r="C596" i="25"/>
  <c r="Q597" i="25"/>
  <c r="O602" i="25"/>
  <c r="P602" i="25" s="1"/>
  <c r="P605" i="25"/>
  <c r="J606" i="25"/>
  <c r="Q612" i="25"/>
  <c r="O615" i="25"/>
  <c r="P615" i="25" s="1"/>
  <c r="I615" i="25"/>
  <c r="O621" i="25"/>
  <c r="P621" i="25" s="1"/>
  <c r="U623" i="25"/>
  <c r="V623" i="25" s="1"/>
  <c r="J624" i="25"/>
  <c r="L627" i="25"/>
  <c r="I630" i="25"/>
  <c r="I635" i="25"/>
  <c r="V638" i="25"/>
  <c r="L638" i="25"/>
  <c r="S651" i="25"/>
  <c r="T651" i="25" s="1"/>
  <c r="P659" i="25"/>
  <c r="C659" i="25"/>
  <c r="X659" i="25" s="1"/>
  <c r="L661" i="25"/>
  <c r="S661" i="25"/>
  <c r="T661" i="25" s="1"/>
  <c r="V661" i="25"/>
  <c r="I668" i="25"/>
  <c r="L672" i="25"/>
  <c r="S672" i="25"/>
  <c r="T672" i="25" s="1"/>
  <c r="L674" i="25"/>
  <c r="V674" i="25"/>
  <c r="S674" i="25"/>
  <c r="T674" i="25" s="1"/>
  <c r="M683" i="25"/>
  <c r="W683" i="25"/>
  <c r="U689" i="25"/>
  <c r="V689" i="25" s="1"/>
  <c r="P689" i="25"/>
  <c r="M691" i="25"/>
  <c r="W691" i="25"/>
  <c r="X691" i="25" s="1"/>
  <c r="U691" i="25"/>
  <c r="V691" i="25" s="1"/>
  <c r="L695" i="25"/>
  <c r="J697" i="25"/>
  <c r="T697" i="25"/>
  <c r="Q697" i="25"/>
  <c r="S699" i="25"/>
  <c r="T699" i="25" s="1"/>
  <c r="C712" i="25"/>
  <c r="O743" i="25"/>
  <c r="P743" i="25" s="1"/>
  <c r="I743" i="25"/>
  <c r="C752" i="25"/>
  <c r="U758" i="25"/>
  <c r="V758" i="25" s="1"/>
  <c r="C758" i="25"/>
  <c r="Q615" i="25"/>
  <c r="O618" i="25"/>
  <c r="I618" i="25"/>
  <c r="Q621" i="25"/>
  <c r="X623" i="25"/>
  <c r="L624" i="25"/>
  <c r="O627" i="25"/>
  <c r="P627" i="25" s="1"/>
  <c r="I627" i="25"/>
  <c r="O638" i="25"/>
  <c r="P638" i="25" s="1"/>
  <c r="I638" i="25"/>
  <c r="R638" i="25" s="1"/>
  <c r="L655" i="25"/>
  <c r="S655" i="25"/>
  <c r="T655" i="25" s="1"/>
  <c r="J668" i="25"/>
  <c r="T668" i="25"/>
  <c r="C670" i="25"/>
  <c r="X670" i="25" s="1"/>
  <c r="U670" i="25"/>
  <c r="V670" i="25" s="1"/>
  <c r="P670" i="25"/>
  <c r="J677" i="25"/>
  <c r="Q677" i="25"/>
  <c r="W677" i="25"/>
  <c r="T677" i="25"/>
  <c r="L683" i="25"/>
  <c r="S683" i="25"/>
  <c r="T683" i="25" s="1"/>
  <c r="V683" i="25"/>
  <c r="L691" i="25"/>
  <c r="S691" i="25"/>
  <c r="T691" i="25" s="1"/>
  <c r="M712" i="25"/>
  <c r="W712" i="25"/>
  <c r="U733" i="25"/>
  <c r="V733" i="25" s="1"/>
  <c r="C733" i="25"/>
  <c r="U739" i="25"/>
  <c r="V739" i="25" s="1"/>
  <c r="M752" i="25"/>
  <c r="W752" i="25"/>
  <c r="P792" i="25"/>
  <c r="U792" i="25"/>
  <c r="V792" i="25" s="1"/>
  <c r="X849" i="25"/>
  <c r="Q627" i="25"/>
  <c r="V629" i="25"/>
  <c r="S629" i="25"/>
  <c r="L635" i="25"/>
  <c r="T638" i="25"/>
  <c r="Q638" i="25"/>
  <c r="J638" i="25"/>
  <c r="Q646" i="25"/>
  <c r="J674" i="25"/>
  <c r="M689" i="25"/>
  <c r="W689" i="25"/>
  <c r="X689" i="25" s="1"/>
  <c r="R691" i="25"/>
  <c r="J695" i="25"/>
  <c r="Q695" i="25"/>
  <c r="R695" i="25" s="1"/>
  <c r="L712" i="25"/>
  <c r="S712" i="25"/>
  <c r="J741" i="25"/>
  <c r="W741" i="25"/>
  <c r="S752" i="25"/>
  <c r="L752" i="25"/>
  <c r="L756" i="25"/>
  <c r="W756" i="25"/>
  <c r="X756" i="25" s="1"/>
  <c r="S756" i="25"/>
  <c r="T756" i="25" s="1"/>
  <c r="X792" i="25"/>
  <c r="U844" i="25"/>
  <c r="P844" i="25"/>
  <c r="C844" i="25"/>
  <c r="X844" i="25" s="1"/>
  <c r="U865" i="25"/>
  <c r="M873" i="25"/>
  <c r="W873" i="25"/>
  <c r="X873" i="25" s="1"/>
  <c r="P566" i="25"/>
  <c r="J576" i="25"/>
  <c r="P588" i="25"/>
  <c r="P595" i="25"/>
  <c r="J597" i="25"/>
  <c r="M601" i="25"/>
  <c r="I602" i="25"/>
  <c r="M608" i="25"/>
  <c r="C611" i="25"/>
  <c r="S612" i="25"/>
  <c r="J615" i="25"/>
  <c r="I621" i="25"/>
  <c r="S623" i="25"/>
  <c r="T623" i="25" s="1"/>
  <c r="M630" i="25"/>
  <c r="U634" i="25"/>
  <c r="V634" i="25" s="1"/>
  <c r="J640" i="25"/>
  <c r="S646" i="25"/>
  <c r="T646" i="25" s="1"/>
  <c r="O646" i="25"/>
  <c r="P646" i="25" s="1"/>
  <c r="L646" i="25"/>
  <c r="I646" i="25"/>
  <c r="M650" i="25"/>
  <c r="W650" i="25"/>
  <c r="X650" i="25" s="1"/>
  <c r="U650" i="25"/>
  <c r="V650" i="25" s="1"/>
  <c r="S653" i="25"/>
  <c r="I666" i="25"/>
  <c r="O668" i="25"/>
  <c r="P668" i="25" s="1"/>
  <c r="L689" i="25"/>
  <c r="S689" i="25"/>
  <c r="T689" i="25" s="1"/>
  <c r="L704" i="25"/>
  <c r="W704" i="25"/>
  <c r="U706" i="25"/>
  <c r="V706" i="25" s="1"/>
  <c r="R712" i="25"/>
  <c r="J714" i="25"/>
  <c r="W714" i="25"/>
  <c r="X714" i="25" s="1"/>
  <c r="Q714" i="25"/>
  <c r="M739" i="25"/>
  <c r="W739" i="25"/>
  <c r="X739" i="25" s="1"/>
  <c r="U741" i="25"/>
  <c r="V741" i="25" s="1"/>
  <c r="S741" i="25"/>
  <c r="T741" i="25" s="1"/>
  <c r="S750" i="25"/>
  <c r="T750" i="25" s="1"/>
  <c r="L750" i="25"/>
  <c r="V750" i="25"/>
  <c r="O752" i="25"/>
  <c r="I752" i="25"/>
  <c r="W792" i="25"/>
  <c r="M792" i="25"/>
  <c r="W842" i="25"/>
  <c r="M842" i="25"/>
  <c r="C865" i="25"/>
  <c r="M867" i="25"/>
  <c r="U867" i="25"/>
  <c r="W867" i="25"/>
  <c r="R869" i="25"/>
  <c r="S873" i="25"/>
  <c r="T873" i="25" s="1"/>
  <c r="L873" i="25"/>
  <c r="U881" i="25"/>
  <c r="V881" i="25" s="1"/>
  <c r="S881" i="25"/>
  <c r="T881" i="25" s="1"/>
  <c r="Q881" i="25"/>
  <c r="O881" i="25"/>
  <c r="P881" i="25" s="1"/>
  <c r="M881" i="25"/>
  <c r="L881" i="25"/>
  <c r="C566" i="25"/>
  <c r="P573" i="25"/>
  <c r="Q582" i="25"/>
  <c r="C588" i="25"/>
  <c r="C595" i="25"/>
  <c r="Q596" i="25"/>
  <c r="L597" i="25"/>
  <c r="O605" i="25"/>
  <c r="I605" i="25"/>
  <c r="R605" i="25" s="1"/>
  <c r="L608" i="25"/>
  <c r="M611" i="25"/>
  <c r="T612" i="25"/>
  <c r="C614" i="25"/>
  <c r="X614" i="25" s="1"/>
  <c r="S615" i="25"/>
  <c r="J618" i="25"/>
  <c r="P620" i="25"/>
  <c r="J621" i="25"/>
  <c r="J627" i="25"/>
  <c r="T629" i="25"/>
  <c r="U632" i="25"/>
  <c r="V632" i="25" s="1"/>
  <c r="P632" i="25"/>
  <c r="C634" i="25"/>
  <c r="X634" i="25" s="1"/>
  <c r="S638" i="25"/>
  <c r="L640" i="25"/>
  <c r="J646" i="25"/>
  <c r="I661" i="25"/>
  <c r="O666" i="25"/>
  <c r="O674" i="25"/>
  <c r="P674" i="25" s="1"/>
  <c r="M680" i="25"/>
  <c r="W680" i="25"/>
  <c r="U680" i="25"/>
  <c r="I689" i="25"/>
  <c r="O689" i="25"/>
  <c r="O695" i="25"/>
  <c r="P695" i="25" s="1"/>
  <c r="W699" i="25"/>
  <c r="C706" i="25"/>
  <c r="X706" i="25" s="1"/>
  <c r="J712" i="25"/>
  <c r="T712" i="25"/>
  <c r="U714" i="25"/>
  <c r="V714" i="25" s="1"/>
  <c r="S714" i="25"/>
  <c r="T714" i="25" s="1"/>
  <c r="O714" i="25"/>
  <c r="P714" i="25" s="1"/>
  <c r="Q741" i="25"/>
  <c r="Q752" i="25"/>
  <c r="T752" i="25"/>
  <c r="W773" i="25"/>
  <c r="X773" i="25" s="1"/>
  <c r="M773" i="25"/>
  <c r="U840" i="25"/>
  <c r="S842" i="25"/>
  <c r="T842" i="25" s="1"/>
  <c r="L842" i="25"/>
  <c r="M865" i="25"/>
  <c r="W865" i="25"/>
  <c r="O873" i="25"/>
  <c r="I873" i="25"/>
  <c r="R873" i="25" s="1"/>
  <c r="P600" i="25"/>
  <c r="O601" i="25"/>
  <c r="P601" i="25" s="1"/>
  <c r="L602" i="25"/>
  <c r="O608" i="25"/>
  <c r="P608" i="25" s="1"/>
  <c r="I608" i="25"/>
  <c r="V609" i="25"/>
  <c r="L611" i="25"/>
  <c r="M614" i="25"/>
  <c r="T615" i="25"/>
  <c r="S618" i="25"/>
  <c r="T618" i="25" s="1"/>
  <c r="Q623" i="25"/>
  <c r="R623" i="25" s="1"/>
  <c r="Q624" i="25"/>
  <c r="U626" i="25"/>
  <c r="S627" i="25"/>
  <c r="T627" i="25" s="1"/>
  <c r="C632" i="25"/>
  <c r="X632" i="25" s="1"/>
  <c r="W634" i="25"/>
  <c r="V644" i="25"/>
  <c r="W646" i="25"/>
  <c r="O650" i="25"/>
  <c r="P650" i="25" s="1"/>
  <c r="I650" i="25"/>
  <c r="R650" i="25" s="1"/>
  <c r="Q668" i="25"/>
  <c r="L680" i="25"/>
  <c r="V680" i="25"/>
  <c r="S680" i="25"/>
  <c r="T680" i="25" s="1"/>
  <c r="L686" i="25"/>
  <c r="W686" i="25"/>
  <c r="V686" i="25"/>
  <c r="J689" i="25"/>
  <c r="Q689" i="25"/>
  <c r="S695" i="25"/>
  <c r="T695" i="25" s="1"/>
  <c r="M698" i="25"/>
  <c r="W698" i="25"/>
  <c r="X698" i="25" s="1"/>
  <c r="U698" i="25"/>
  <c r="V698" i="25" s="1"/>
  <c r="M706" i="25"/>
  <c r="W706" i="25"/>
  <c r="Q750" i="25"/>
  <c r="R750" i="25" s="1"/>
  <c r="O778" i="25"/>
  <c r="P778" i="25" s="1"/>
  <c r="C840" i="25"/>
  <c r="O842" i="25"/>
  <c r="P842" i="25" s="1"/>
  <c r="I842" i="25"/>
  <c r="V865" i="25"/>
  <c r="S865" i="25"/>
  <c r="T865" i="25" s="1"/>
  <c r="L865" i="25"/>
  <c r="J560" i="25"/>
  <c r="Q574" i="25"/>
  <c r="R574" i="25" s="1"/>
  <c r="J575" i="25"/>
  <c r="C580" i="25"/>
  <c r="T584" i="25"/>
  <c r="P587" i="25"/>
  <c r="I596" i="25"/>
  <c r="R596" i="25" s="1"/>
  <c r="C600" i="25"/>
  <c r="X600" i="25" s="1"/>
  <c r="Q601" i="25"/>
  <c r="Q608" i="25"/>
  <c r="W609" i="25"/>
  <c r="O611" i="25"/>
  <c r="P611" i="25" s="1"/>
  <c r="I611" i="25"/>
  <c r="L614" i="25"/>
  <c r="U615" i="25"/>
  <c r="V615" i="25" s="1"/>
  <c r="M617" i="25"/>
  <c r="M620" i="25"/>
  <c r="U621" i="25"/>
  <c r="V621" i="25" s="1"/>
  <c r="C626" i="25"/>
  <c r="Q630" i="25"/>
  <c r="W632" i="25"/>
  <c r="M632" i="25"/>
  <c r="S634" i="25"/>
  <c r="T634" i="25" s="1"/>
  <c r="Q635" i="25"/>
  <c r="C637" i="25"/>
  <c r="W644" i="25"/>
  <c r="X644" i="25" s="1"/>
  <c r="S657" i="25"/>
  <c r="T657" i="25" s="1"/>
  <c r="U659" i="25"/>
  <c r="V659" i="25" s="1"/>
  <c r="U666" i="25"/>
  <c r="V666" i="25" s="1"/>
  <c r="Q674" i="25"/>
  <c r="I680" i="25"/>
  <c r="I686" i="25"/>
  <c r="R686" i="25" s="1"/>
  <c r="L706" i="25"/>
  <c r="S706" i="25"/>
  <c r="T706" i="25" s="1"/>
  <c r="O712" i="25"/>
  <c r="P712" i="25" s="1"/>
  <c r="U728" i="25"/>
  <c r="V728" i="25" s="1"/>
  <c r="J752" i="25"/>
  <c r="I771" i="25"/>
  <c r="Q778" i="25"/>
  <c r="J778" i="25"/>
  <c r="U849" i="25"/>
  <c r="S849" i="25"/>
  <c r="T849" i="25" s="1"/>
  <c r="O849" i="25"/>
  <c r="P849" i="25" s="1"/>
  <c r="L849" i="25"/>
  <c r="J849" i="25"/>
  <c r="I849" i="25"/>
  <c r="O865" i="25"/>
  <c r="P865" i="25" s="1"/>
  <c r="I865" i="25"/>
  <c r="X697" i="25"/>
  <c r="X735" i="25"/>
  <c r="O756" i="25"/>
  <c r="P756" i="25" s="1"/>
  <c r="I756" i="25"/>
  <c r="M758" i="25"/>
  <c r="W758" i="25"/>
  <c r="J766" i="25"/>
  <c r="Q766" i="25"/>
  <c r="L792" i="25"/>
  <c r="S792" i="25"/>
  <c r="U807" i="25"/>
  <c r="C807" i="25"/>
  <c r="V833" i="25"/>
  <c r="S833" i="25"/>
  <c r="T833" i="25" s="1"/>
  <c r="L833" i="25"/>
  <c r="R862" i="25"/>
  <c r="Q865" i="25"/>
  <c r="J865" i="25"/>
  <c r="M655" i="25"/>
  <c r="W655" i="25"/>
  <c r="X655" i="25" s="1"/>
  <c r="U673" i="25"/>
  <c r="V673" i="25" s="1"/>
  <c r="M679" i="25"/>
  <c r="W679" i="25"/>
  <c r="J685" i="25"/>
  <c r="J691" i="25"/>
  <c r="O703" i="25"/>
  <c r="P703" i="25" s="1"/>
  <c r="J706" i="25"/>
  <c r="Q706" i="25"/>
  <c r="R706" i="25" s="1"/>
  <c r="U722" i="25"/>
  <c r="V722" i="25" s="1"/>
  <c r="M735" i="25"/>
  <c r="W735" i="25"/>
  <c r="P738" i="25"/>
  <c r="C738" i="25"/>
  <c r="U803" i="25"/>
  <c r="V803" i="25" s="1"/>
  <c r="W807" i="25"/>
  <c r="M807" i="25"/>
  <c r="V820" i="25"/>
  <c r="S820" i="25"/>
  <c r="T820" i="25" s="1"/>
  <c r="L820" i="25"/>
  <c r="W897" i="25"/>
  <c r="M897" i="25"/>
  <c r="S937" i="25"/>
  <c r="T937" i="25" s="1"/>
  <c r="L937" i="25"/>
  <c r="L679" i="25"/>
  <c r="S679" i="25"/>
  <c r="L694" i="25"/>
  <c r="S694" i="25"/>
  <c r="L700" i="25"/>
  <c r="S700" i="25"/>
  <c r="T700" i="25" s="1"/>
  <c r="U711" i="25"/>
  <c r="V711" i="25" s="1"/>
  <c r="P764" i="25"/>
  <c r="U764" i="25"/>
  <c r="V764" i="25" s="1"/>
  <c r="J792" i="25"/>
  <c r="T792" i="25"/>
  <c r="Q792" i="25"/>
  <c r="S838" i="25"/>
  <c r="T838" i="25" s="1"/>
  <c r="L838" i="25"/>
  <c r="U909" i="25"/>
  <c r="V909" i="25" s="1"/>
  <c r="W909" i="25"/>
  <c r="M909" i="25"/>
  <c r="W637" i="25"/>
  <c r="I652" i="25"/>
  <c r="L667" i="25"/>
  <c r="S667" i="25"/>
  <c r="T667" i="25" s="1"/>
  <c r="M673" i="25"/>
  <c r="W673" i="25"/>
  <c r="X673" i="25" s="1"/>
  <c r="I679" i="25"/>
  <c r="R679" i="25" s="1"/>
  <c r="I682" i="25"/>
  <c r="O682" i="25"/>
  <c r="P682" i="25" s="1"/>
  <c r="O685" i="25"/>
  <c r="P685" i="25" s="1"/>
  <c r="O691" i="25"/>
  <c r="P691" i="25" s="1"/>
  <c r="C696" i="25"/>
  <c r="I700" i="25"/>
  <c r="O700" i="25"/>
  <c r="O706" i="25"/>
  <c r="P706" i="25" s="1"/>
  <c r="X708" i="25"/>
  <c r="C711" i="25"/>
  <c r="X711" i="25" s="1"/>
  <c r="M713" i="25"/>
  <c r="W713" i="25"/>
  <c r="O717" i="25"/>
  <c r="P717" i="25" s="1"/>
  <c r="O719" i="25"/>
  <c r="P719" i="25" s="1"/>
  <c r="M724" i="25"/>
  <c r="W724" i="25"/>
  <c r="X724" i="25" s="1"/>
  <c r="P727" i="25"/>
  <c r="C727" i="25"/>
  <c r="X727" i="25" s="1"/>
  <c r="I733" i="25"/>
  <c r="O733" i="25"/>
  <c r="P733" i="25" s="1"/>
  <c r="C740" i="25"/>
  <c r="M746" i="25"/>
  <c r="W746" i="25"/>
  <c r="U746" i="25"/>
  <c r="V746" i="25" s="1"/>
  <c r="C749" i="25"/>
  <c r="U749" i="25"/>
  <c r="V749" i="25" s="1"/>
  <c r="C764" i="25"/>
  <c r="W803" i="25"/>
  <c r="X803" i="25" s="1"/>
  <c r="M803" i="25"/>
  <c r="Q820" i="25"/>
  <c r="J820" i="25"/>
  <c r="V626" i="25"/>
  <c r="C631" i="25"/>
  <c r="X631" i="25" s="1"/>
  <c r="T632" i="25"/>
  <c r="V637" i="25"/>
  <c r="X642" i="25"/>
  <c r="J645" i="25"/>
  <c r="J652" i="25"/>
  <c r="J655" i="25"/>
  <c r="O667" i="25"/>
  <c r="P667" i="25" s="1"/>
  <c r="I667" i="25"/>
  <c r="R667" i="25" s="1"/>
  <c r="L673" i="25"/>
  <c r="J679" i="25"/>
  <c r="T679" i="25"/>
  <c r="J700" i="25"/>
  <c r="M702" i="25"/>
  <c r="W702" i="25"/>
  <c r="O708" i="25"/>
  <c r="P708" i="25" s="1"/>
  <c r="L713" i="25"/>
  <c r="J733" i="25"/>
  <c r="T733" i="25"/>
  <c r="Q733" i="25"/>
  <c r="M740" i="25"/>
  <c r="W740" i="25"/>
  <c r="S746" i="25"/>
  <c r="T746" i="25" s="1"/>
  <c r="M749" i="25"/>
  <c r="W749" i="25"/>
  <c r="P755" i="25"/>
  <c r="U755" i="25"/>
  <c r="V755" i="25" s="1"/>
  <c r="M764" i="25"/>
  <c r="W764" i="25"/>
  <c r="W787" i="25"/>
  <c r="X787" i="25" s="1"/>
  <c r="U787" i="25"/>
  <c r="V787" i="25" s="1"/>
  <c r="I792" i="25"/>
  <c r="L659" i="25"/>
  <c r="S659" i="25"/>
  <c r="J667" i="25"/>
  <c r="Q685" i="25"/>
  <c r="R685" i="25" s="1"/>
  <c r="Q691" i="25"/>
  <c r="L696" i="25"/>
  <c r="V696" i="25"/>
  <c r="L702" i="25"/>
  <c r="V702" i="25"/>
  <c r="P705" i="25"/>
  <c r="L711" i="25"/>
  <c r="S711" i="25"/>
  <c r="T711" i="25" s="1"/>
  <c r="Q719" i="25"/>
  <c r="R719" i="25" s="1"/>
  <c r="I722" i="25"/>
  <c r="R722" i="25" s="1"/>
  <c r="O722" i="25"/>
  <c r="P722" i="25" s="1"/>
  <c r="X729" i="25"/>
  <c r="U777" i="25"/>
  <c r="C777" i="25"/>
  <c r="T779" i="25"/>
  <c r="Q779" i="25"/>
  <c r="J779" i="25"/>
  <c r="S785" i="25"/>
  <c r="T785" i="25" s="1"/>
  <c r="Q785" i="25"/>
  <c r="O785" i="25"/>
  <c r="P785" i="25" s="1"/>
  <c r="M785" i="25"/>
  <c r="J785" i="25"/>
  <c r="J805" i="25"/>
  <c r="Q805" i="25"/>
  <c r="W816" i="25"/>
  <c r="M816" i="25"/>
  <c r="I820" i="25"/>
  <c r="W823" i="25"/>
  <c r="X823" i="25" s="1"/>
  <c r="M823" i="25"/>
  <c r="U825" i="25"/>
  <c r="V825" i="25" s="1"/>
  <c r="U827" i="25"/>
  <c r="V827" i="25" s="1"/>
  <c r="C827" i="25"/>
  <c r="X827" i="25" s="1"/>
  <c r="T626" i="25"/>
  <c r="V631" i="25"/>
  <c r="I632" i="25"/>
  <c r="R632" i="25" s="1"/>
  <c r="C636" i="25"/>
  <c r="T637" i="25"/>
  <c r="J644" i="25"/>
  <c r="O652" i="25"/>
  <c r="P652" i="25" s="1"/>
  <c r="I655" i="25"/>
  <c r="R655" i="25" s="1"/>
  <c r="L662" i="25"/>
  <c r="J673" i="25"/>
  <c r="Q673" i="25"/>
  <c r="R673" i="25" s="1"/>
  <c r="O679" i="25"/>
  <c r="J688" i="25"/>
  <c r="Q688" i="25"/>
  <c r="I696" i="25"/>
  <c r="Q700" i="25"/>
  <c r="I702" i="25"/>
  <c r="C705" i="25"/>
  <c r="X705" i="25" s="1"/>
  <c r="U707" i="25"/>
  <c r="Q708" i="25"/>
  <c r="I711" i="25"/>
  <c r="O711" i="25"/>
  <c r="P711" i="25" s="1"/>
  <c r="U718" i="25"/>
  <c r="V718" i="25" s="1"/>
  <c r="J722" i="25"/>
  <c r="T722" i="25"/>
  <c r="Q722" i="25"/>
  <c r="M729" i="25"/>
  <c r="W729" i="25"/>
  <c r="O735" i="25"/>
  <c r="P735" i="25" s="1"/>
  <c r="O740" i="25"/>
  <c r="P740" i="25" s="1"/>
  <c r="I740" i="25"/>
  <c r="P742" i="25"/>
  <c r="C742" i="25"/>
  <c r="X742" i="25" s="1"/>
  <c r="Q746" i="25"/>
  <c r="O749" i="25"/>
  <c r="P749" i="25" s="1"/>
  <c r="I749" i="25"/>
  <c r="R749" i="25" s="1"/>
  <c r="J753" i="25"/>
  <c r="W761" i="25"/>
  <c r="V761" i="25"/>
  <c r="S761" i="25"/>
  <c r="T761" i="25" s="1"/>
  <c r="I785" i="25"/>
  <c r="U814" i="25"/>
  <c r="V814" i="25" s="1"/>
  <c r="S816" i="25"/>
  <c r="T816" i="25" s="1"/>
  <c r="L816" i="25"/>
  <c r="M820" i="25"/>
  <c r="C825" i="25"/>
  <c r="X825" i="25" s="1"/>
  <c r="O863" i="25"/>
  <c r="P863" i="25" s="1"/>
  <c r="I863" i="25"/>
  <c r="W863" i="25"/>
  <c r="U630" i="25"/>
  <c r="V630" i="25" s="1"/>
  <c r="J632" i="25"/>
  <c r="I643" i="25"/>
  <c r="C651" i="25"/>
  <c r="J659" i="25"/>
  <c r="T659" i="25"/>
  <c r="Q659" i="25"/>
  <c r="P666" i="25"/>
  <c r="M669" i="25"/>
  <c r="W669" i="25"/>
  <c r="X669" i="25" s="1"/>
  <c r="Q670" i="25"/>
  <c r="U684" i="25"/>
  <c r="P684" i="25"/>
  <c r="M690" i="25"/>
  <c r="W690" i="25"/>
  <c r="X690" i="25" s="1"/>
  <c r="J696" i="25"/>
  <c r="T696" i="25"/>
  <c r="U697" i="25"/>
  <c r="J702" i="25"/>
  <c r="C707" i="25"/>
  <c r="J711" i="25"/>
  <c r="Q711" i="25"/>
  <c r="C718" i="25"/>
  <c r="W733" i="25"/>
  <c r="L753" i="25"/>
  <c r="L785" i="25"/>
  <c r="O816" i="25"/>
  <c r="P816" i="25" s="1"/>
  <c r="I816" i="25"/>
  <c r="P861" i="25"/>
  <c r="U861" i="25"/>
  <c r="V861" i="25" s="1"/>
  <c r="C861" i="25"/>
  <c r="X861" i="25" s="1"/>
  <c r="C630" i="25"/>
  <c r="T631" i="25"/>
  <c r="V636" i="25"/>
  <c r="M641" i="25"/>
  <c r="W641" i="25"/>
  <c r="X641" i="25" s="1"/>
  <c r="Q645" i="25"/>
  <c r="M651" i="25"/>
  <c r="Q652" i="25"/>
  <c r="Q663" i="25"/>
  <c r="Q667" i="25"/>
  <c r="L669" i="25"/>
  <c r="V669" i="25"/>
  <c r="O673" i="25"/>
  <c r="P673" i="25" s="1"/>
  <c r="Q679" i="25"/>
  <c r="S682" i="25"/>
  <c r="T682" i="25" s="1"/>
  <c r="L690" i="25"/>
  <c r="S690" i="25"/>
  <c r="T690" i="25" s="1"/>
  <c r="W700" i="25"/>
  <c r="L705" i="25"/>
  <c r="S705" i="25"/>
  <c r="T705" i="25" s="1"/>
  <c r="M707" i="25"/>
  <c r="S708" i="25"/>
  <c r="T708" i="25" s="1"/>
  <c r="O713" i="25"/>
  <c r="P713" i="25" s="1"/>
  <c r="M718" i="25"/>
  <c r="W718" i="25"/>
  <c r="T719" i="25"/>
  <c r="O724" i="25"/>
  <c r="P724" i="25" s="1"/>
  <c r="Q735" i="25"/>
  <c r="R735" i="25" s="1"/>
  <c r="T744" i="25"/>
  <c r="Q744" i="25"/>
  <c r="J744" i="25"/>
  <c r="I746" i="25"/>
  <c r="M759" i="25"/>
  <c r="W759" i="25"/>
  <c r="Q761" i="25"/>
  <c r="W771" i="25"/>
  <c r="M771" i="25"/>
  <c r="S775" i="25"/>
  <c r="T775" i="25" s="1"/>
  <c r="L775" i="25"/>
  <c r="T783" i="25"/>
  <c r="Q783" i="25"/>
  <c r="J783" i="25"/>
  <c r="W814" i="25"/>
  <c r="M814" i="25"/>
  <c r="S825" i="25"/>
  <c r="T825" i="25" s="1"/>
  <c r="L825" i="25"/>
  <c r="U830" i="25"/>
  <c r="V830" i="25" s="1"/>
  <c r="C830" i="25"/>
  <c r="X830" i="25" s="1"/>
  <c r="U624" i="25"/>
  <c r="V624" i="25" s="1"/>
  <c r="J626" i="25"/>
  <c r="W630" i="25"/>
  <c r="U635" i="25"/>
  <c r="V635" i="25" s="1"/>
  <c r="J637" i="25"/>
  <c r="L651" i="25"/>
  <c r="Q655" i="25"/>
  <c r="I659" i="25"/>
  <c r="M666" i="25"/>
  <c r="I669" i="25"/>
  <c r="R669" i="25" s="1"/>
  <c r="S673" i="25"/>
  <c r="U678" i="25"/>
  <c r="V678" i="25" s="1"/>
  <c r="M684" i="25"/>
  <c r="W684" i="25"/>
  <c r="I690" i="25"/>
  <c r="R690" i="25" s="1"/>
  <c r="I693" i="25"/>
  <c r="R693" i="25" s="1"/>
  <c r="O693" i="25"/>
  <c r="P693" i="25" s="1"/>
  <c r="V694" i="25"/>
  <c r="O696" i="25"/>
  <c r="P696" i="25" s="1"/>
  <c r="O702" i="25"/>
  <c r="P702" i="25" s="1"/>
  <c r="L707" i="25"/>
  <c r="V707" i="25"/>
  <c r="W711" i="25"/>
  <c r="W722" i="25"/>
  <c r="J729" i="25"/>
  <c r="T729" i="25"/>
  <c r="Q729" i="25"/>
  <c r="R729" i="25" s="1"/>
  <c r="U738" i="25"/>
  <c r="V738" i="25" s="1"/>
  <c r="J746" i="25"/>
  <c r="S759" i="25"/>
  <c r="T759" i="25" s="1"/>
  <c r="L759" i="25"/>
  <c r="L771" i="25"/>
  <c r="V771" i="25"/>
  <c r="S771" i="25"/>
  <c r="T771" i="25" s="1"/>
  <c r="O775" i="25"/>
  <c r="P775" i="25" s="1"/>
  <c r="I775" i="25"/>
  <c r="U786" i="25"/>
  <c r="V786" i="25" s="1"/>
  <c r="P786" i="25"/>
  <c r="L814" i="25"/>
  <c r="X816" i="25"/>
  <c r="C624" i="25"/>
  <c r="L626" i="25"/>
  <c r="C635" i="25"/>
  <c r="T636" i="25"/>
  <c r="L637" i="25"/>
  <c r="O651" i="25"/>
  <c r="P651" i="25" s="1"/>
  <c r="W652" i="25"/>
  <c r="J654" i="25"/>
  <c r="T654" i="25"/>
  <c r="C658" i="25"/>
  <c r="X658" i="25" s="1"/>
  <c r="I662" i="25"/>
  <c r="R662" i="25" s="1"/>
  <c r="L666" i="25"/>
  <c r="S666" i="25"/>
  <c r="T666" i="25" s="1"/>
  <c r="W667" i="25"/>
  <c r="J669" i="25"/>
  <c r="T670" i="25"/>
  <c r="T673" i="25"/>
  <c r="X675" i="25"/>
  <c r="C678" i="25"/>
  <c r="L684" i="25"/>
  <c r="V684" i="25"/>
  <c r="U688" i="25"/>
  <c r="V688" i="25" s="1"/>
  <c r="J690" i="25"/>
  <c r="W694" i="25"/>
  <c r="I707" i="25"/>
  <c r="U708" i="25"/>
  <c r="V708" i="25" s="1"/>
  <c r="P710" i="25"/>
  <c r="Q713" i="25"/>
  <c r="R713" i="25" s="1"/>
  <c r="C721" i="25"/>
  <c r="Q724" i="25"/>
  <c r="R724" i="25" s="1"/>
  <c r="U734" i="25"/>
  <c r="V734" i="25" s="1"/>
  <c r="Q740" i="25"/>
  <c r="I744" i="25"/>
  <c r="R744" i="25" s="1"/>
  <c r="L746" i="25"/>
  <c r="S753" i="25"/>
  <c r="T753" i="25" s="1"/>
  <c r="O759" i="25"/>
  <c r="P759" i="25" s="1"/>
  <c r="I761" i="25"/>
  <c r="R761" i="25" s="1"/>
  <c r="O771" i="25"/>
  <c r="P771" i="25" s="1"/>
  <c r="Q775" i="25"/>
  <c r="C786" i="25"/>
  <c r="O814" i="25"/>
  <c r="P814" i="25" s="1"/>
  <c r="I814" i="25"/>
  <c r="R814" i="25" s="1"/>
  <c r="M851" i="25"/>
  <c r="W851" i="25"/>
  <c r="X851" i="25" s="1"/>
  <c r="U851" i="25"/>
  <c r="V851" i="25" s="1"/>
  <c r="W624" i="25"/>
  <c r="U629" i="25"/>
  <c r="J631" i="25"/>
  <c r="W635" i="25"/>
  <c r="M637" i="25"/>
  <c r="J651" i="25"/>
  <c r="Q651" i="25"/>
  <c r="M658" i="25"/>
  <c r="M661" i="25"/>
  <c r="W661" i="25"/>
  <c r="T663" i="25"/>
  <c r="O675" i="25"/>
  <c r="P675" i="25" s="1"/>
  <c r="V682" i="25"/>
  <c r="I684" i="25"/>
  <c r="R684" i="25" s="1"/>
  <c r="C692" i="25"/>
  <c r="Q696" i="25"/>
  <c r="Q702" i="25"/>
  <c r="J707" i="25"/>
  <c r="T707" i="25"/>
  <c r="J718" i="25"/>
  <c r="T718" i="25"/>
  <c r="Q718" i="25"/>
  <c r="R718" i="25" s="1"/>
  <c r="W719" i="25"/>
  <c r="X719" i="25" s="1"/>
  <c r="U727" i="25"/>
  <c r="V727" i="25" s="1"/>
  <c r="O729" i="25"/>
  <c r="P729" i="25" s="1"/>
  <c r="X734" i="25"/>
  <c r="T735" i="25"/>
  <c r="W738" i="25"/>
  <c r="W753" i="25"/>
  <c r="Q759" i="25"/>
  <c r="J761" i="25"/>
  <c r="X769" i="25"/>
  <c r="Q771" i="25"/>
  <c r="M787" i="25"/>
  <c r="T814" i="25"/>
  <c r="Q814" i="25"/>
  <c r="S851" i="25"/>
  <c r="T851" i="25" s="1"/>
  <c r="L851" i="25"/>
  <c r="U875" i="25"/>
  <c r="V875" i="25" s="1"/>
  <c r="P875" i="25"/>
  <c r="Q743" i="25"/>
  <c r="M745" i="25"/>
  <c r="W745" i="25"/>
  <c r="W825" i="25"/>
  <c r="M825" i="25"/>
  <c r="Q842" i="25"/>
  <c r="I937" i="25"/>
  <c r="Q749" i="25"/>
  <c r="J749" i="25"/>
  <c r="S758" i="25"/>
  <c r="L758" i="25"/>
  <c r="S760" i="25"/>
  <c r="V777" i="25"/>
  <c r="S777" i="25"/>
  <c r="T777" i="25" s="1"/>
  <c r="L777" i="25"/>
  <c r="V807" i="25"/>
  <c r="S807" i="25"/>
  <c r="T807" i="25" s="1"/>
  <c r="L807" i="25"/>
  <c r="O825" i="25"/>
  <c r="P825" i="25" s="1"/>
  <c r="I825" i="25"/>
  <c r="R825" i="25" s="1"/>
  <c r="C885" i="25"/>
  <c r="U885" i="25"/>
  <c r="V885" i="25" s="1"/>
  <c r="Q937" i="25"/>
  <c r="O937" i="25"/>
  <c r="P937" i="25" s="1"/>
  <c r="M937" i="25"/>
  <c r="I672" i="25"/>
  <c r="M677" i="25"/>
  <c r="I683" i="25"/>
  <c r="M688" i="25"/>
  <c r="I694" i="25"/>
  <c r="M699" i="25"/>
  <c r="I705" i="25"/>
  <c r="M710" i="25"/>
  <c r="O754" i="25"/>
  <c r="P754" i="25" s="1"/>
  <c r="W754" i="25"/>
  <c r="O758" i="25"/>
  <c r="P758" i="25" s="1"/>
  <c r="I758" i="25"/>
  <c r="R758" i="25" s="1"/>
  <c r="O760" i="25"/>
  <c r="P760" i="25" s="1"/>
  <c r="O777" i="25"/>
  <c r="P777" i="25" s="1"/>
  <c r="I777" i="25"/>
  <c r="I779" i="25"/>
  <c r="R779" i="25" s="1"/>
  <c r="U799" i="25"/>
  <c r="V799" i="25" s="1"/>
  <c r="P799" i="25"/>
  <c r="J817" i="25"/>
  <c r="W830" i="25"/>
  <c r="M830" i="25"/>
  <c r="O836" i="25"/>
  <c r="P836" i="25" s="1"/>
  <c r="I836" i="25"/>
  <c r="R836" i="25" s="1"/>
  <c r="Q838" i="25"/>
  <c r="T840" i="25"/>
  <c r="J840" i="25"/>
  <c r="U847" i="25"/>
  <c r="P847" i="25"/>
  <c r="M861" i="25"/>
  <c r="W861" i="25"/>
  <c r="W885" i="25"/>
  <c r="M885" i="25"/>
  <c r="L658" i="25"/>
  <c r="J666" i="25"/>
  <c r="C671" i="25"/>
  <c r="J672" i="25"/>
  <c r="L677" i="25"/>
  <c r="C682" i="25"/>
  <c r="X682" i="25" s="1"/>
  <c r="J683" i="25"/>
  <c r="L688" i="25"/>
  <c r="C693" i="25"/>
  <c r="J694" i="25"/>
  <c r="L699" i="25"/>
  <c r="C704" i="25"/>
  <c r="X704" i="25" s="1"/>
  <c r="J705" i="25"/>
  <c r="L710" i="25"/>
  <c r="C715" i="25"/>
  <c r="Q717" i="25"/>
  <c r="R717" i="25" s="1"/>
  <c r="C726" i="25"/>
  <c r="X726" i="25" s="1"/>
  <c r="Q728" i="25"/>
  <c r="C737" i="25"/>
  <c r="X737" i="25" s="1"/>
  <c r="Q739" i="25"/>
  <c r="R739" i="25" s="1"/>
  <c r="U751" i="25"/>
  <c r="V751" i="25" s="1"/>
  <c r="T758" i="25"/>
  <c r="J758" i="25"/>
  <c r="T760" i="25"/>
  <c r="U770" i="25"/>
  <c r="V770" i="25" s="1"/>
  <c r="C799" i="25"/>
  <c r="S805" i="25"/>
  <c r="T805" i="25" s="1"/>
  <c r="Q807" i="25"/>
  <c r="J807" i="25"/>
  <c r="S830" i="25"/>
  <c r="T830" i="25" s="1"/>
  <c r="Q868" i="25"/>
  <c r="S885" i="25"/>
  <c r="T885" i="25" s="1"/>
  <c r="L885" i="25"/>
  <c r="M898" i="25"/>
  <c r="W898" i="25"/>
  <c r="U898" i="25"/>
  <c r="V898" i="25" s="1"/>
  <c r="I677" i="25"/>
  <c r="R677" i="25" s="1"/>
  <c r="I688" i="25"/>
  <c r="I699" i="25"/>
  <c r="R699" i="25" s="1"/>
  <c r="I710" i="25"/>
  <c r="I745" i="25"/>
  <c r="L779" i="25"/>
  <c r="Q784" i="25"/>
  <c r="R784" i="25" s="1"/>
  <c r="J784" i="25"/>
  <c r="U791" i="25"/>
  <c r="V791" i="25" s="1"/>
  <c r="P791" i="25"/>
  <c r="U795" i="25"/>
  <c r="V795" i="25" s="1"/>
  <c r="W799" i="25"/>
  <c r="O830" i="25"/>
  <c r="P830" i="25" s="1"/>
  <c r="I838" i="25"/>
  <c r="W847" i="25"/>
  <c r="X847" i="25" s="1"/>
  <c r="M847" i="25"/>
  <c r="U868" i="25"/>
  <c r="V868" i="25" s="1"/>
  <c r="S868" i="25"/>
  <c r="T868" i="25" s="1"/>
  <c r="L890" i="25"/>
  <c r="W890" i="25"/>
  <c r="X890" i="25" s="1"/>
  <c r="V890" i="25"/>
  <c r="S890" i="25"/>
  <c r="T890" i="25" s="1"/>
  <c r="C892" i="25"/>
  <c r="U892" i="25"/>
  <c r="V892" i="25" s="1"/>
  <c r="T749" i="25"/>
  <c r="M751" i="25"/>
  <c r="W751" i="25"/>
  <c r="X751" i="25" s="1"/>
  <c r="W770" i="25"/>
  <c r="X770" i="25" s="1"/>
  <c r="M770" i="25"/>
  <c r="P774" i="25"/>
  <c r="U774" i="25"/>
  <c r="V774" i="25" s="1"/>
  <c r="M779" i="25"/>
  <c r="X795" i="25"/>
  <c r="S799" i="25"/>
  <c r="T799" i="25" s="1"/>
  <c r="L799" i="25"/>
  <c r="X810" i="25"/>
  <c r="U828" i="25"/>
  <c r="C828" i="25"/>
  <c r="X828" i="25" s="1"/>
  <c r="Q830" i="25"/>
  <c r="J830" i="25"/>
  <c r="W856" i="25"/>
  <c r="U856" i="25"/>
  <c r="V856" i="25" s="1"/>
  <c r="S856" i="25"/>
  <c r="T856" i="25" s="1"/>
  <c r="Q856" i="25"/>
  <c r="O856" i="25"/>
  <c r="P856" i="25" s="1"/>
  <c r="C856" i="25"/>
  <c r="W858" i="25"/>
  <c r="X858" i="25" s="1"/>
  <c r="V858" i="25"/>
  <c r="S858" i="25"/>
  <c r="T858" i="25" s="1"/>
  <c r="L858" i="25"/>
  <c r="R868" i="25"/>
  <c r="X945" i="25"/>
  <c r="T717" i="25"/>
  <c r="T728" i="25"/>
  <c r="T739" i="25"/>
  <c r="S751" i="25"/>
  <c r="T751" i="25" s="1"/>
  <c r="L751" i="25"/>
  <c r="U765" i="25"/>
  <c r="V765" i="25" s="1"/>
  <c r="L770" i="25"/>
  <c r="S770" i="25"/>
  <c r="T770" i="25" s="1"/>
  <c r="C774" i="25"/>
  <c r="S782" i="25"/>
  <c r="T782" i="25" s="1"/>
  <c r="W795" i="25"/>
  <c r="M795" i="25"/>
  <c r="W810" i="25"/>
  <c r="M810" i="25"/>
  <c r="Q817" i="25"/>
  <c r="I856" i="25"/>
  <c r="R856" i="25" s="1"/>
  <c r="P872" i="25"/>
  <c r="U872" i="25"/>
  <c r="V872" i="25" s="1"/>
  <c r="C872" i="25"/>
  <c r="M647" i="25"/>
  <c r="Q672" i="25"/>
  <c r="O677" i="25"/>
  <c r="Q683" i="25"/>
  <c r="L687" i="25"/>
  <c r="O688" i="25"/>
  <c r="P688" i="25" s="1"/>
  <c r="Q694" i="25"/>
  <c r="L698" i="25"/>
  <c r="O699" i="25"/>
  <c r="P699" i="25" s="1"/>
  <c r="Q705" i="25"/>
  <c r="L709" i="25"/>
  <c r="O710" i="25"/>
  <c r="Q716" i="25"/>
  <c r="R716" i="25" s="1"/>
  <c r="O721" i="25"/>
  <c r="P721" i="25" s="1"/>
  <c r="Q727" i="25"/>
  <c r="R727" i="25" s="1"/>
  <c r="O732" i="25"/>
  <c r="P732" i="25" s="1"/>
  <c r="Q738" i="25"/>
  <c r="R738" i="25" s="1"/>
  <c r="P741" i="25"/>
  <c r="U744" i="25"/>
  <c r="V744" i="25" s="1"/>
  <c r="Q745" i="25"/>
  <c r="O751" i="25"/>
  <c r="P751" i="25" s="1"/>
  <c r="I751" i="25"/>
  <c r="R751" i="25" s="1"/>
  <c r="M753" i="25"/>
  <c r="U753" i="25"/>
  <c r="V753" i="25" s="1"/>
  <c r="L754" i="25"/>
  <c r="C757" i="25"/>
  <c r="L760" i="25"/>
  <c r="C765" i="25"/>
  <c r="X765" i="25" s="1"/>
  <c r="O770" i="25"/>
  <c r="P770" i="25" s="1"/>
  <c r="I770" i="25"/>
  <c r="W774" i="25"/>
  <c r="M774" i="25"/>
  <c r="U778" i="25"/>
  <c r="V778" i="25" s="1"/>
  <c r="R788" i="25"/>
  <c r="L791" i="25"/>
  <c r="S791" i="25"/>
  <c r="T791" i="25" s="1"/>
  <c r="I793" i="25"/>
  <c r="R793" i="25" s="1"/>
  <c r="S795" i="25"/>
  <c r="T795" i="25" s="1"/>
  <c r="L795" i="25"/>
  <c r="Q799" i="25"/>
  <c r="C804" i="25"/>
  <c r="U804" i="25"/>
  <c r="P804" i="25"/>
  <c r="S810" i="25"/>
  <c r="T810" i="25" s="1"/>
  <c r="I830" i="25"/>
  <c r="S845" i="25"/>
  <c r="T845" i="25" s="1"/>
  <c r="J856" i="25"/>
  <c r="L868" i="25"/>
  <c r="Q923" i="25"/>
  <c r="R923" i="25" s="1"/>
  <c r="O923" i="25"/>
  <c r="P923" i="25" s="1"/>
  <c r="Q935" i="25"/>
  <c r="O935" i="25"/>
  <c r="P935" i="25" s="1"/>
  <c r="S935" i="25"/>
  <c r="T935" i="25" s="1"/>
  <c r="W935" i="25"/>
  <c r="U935" i="25"/>
  <c r="V935" i="25" s="1"/>
  <c r="M646" i="25"/>
  <c r="M656" i="25"/>
  <c r="J657" i="25"/>
  <c r="Q666" i="25"/>
  <c r="M670" i="25"/>
  <c r="I676" i="25"/>
  <c r="R676" i="25" s="1"/>
  <c r="M681" i="25"/>
  <c r="I687" i="25"/>
  <c r="R687" i="25" s="1"/>
  <c r="M692" i="25"/>
  <c r="I698" i="25"/>
  <c r="R698" i="25" s="1"/>
  <c r="M703" i="25"/>
  <c r="I709" i="25"/>
  <c r="R709" i="25" s="1"/>
  <c r="M714" i="25"/>
  <c r="C741" i="25"/>
  <c r="I742" i="25"/>
  <c r="R742" i="25" s="1"/>
  <c r="C744" i="25"/>
  <c r="J751" i="25"/>
  <c r="M757" i="25"/>
  <c r="Q760" i="25"/>
  <c r="R760" i="25" s="1"/>
  <c r="M765" i="25"/>
  <c r="W765" i="25"/>
  <c r="J770" i="25"/>
  <c r="Q770" i="25"/>
  <c r="S774" i="25"/>
  <c r="T774" i="25" s="1"/>
  <c r="L774" i="25"/>
  <c r="C778" i="25"/>
  <c r="X778" i="25" s="1"/>
  <c r="J793" i="25"/>
  <c r="W804" i="25"/>
  <c r="M804" i="25"/>
  <c r="L830" i="25"/>
  <c r="R847" i="25"/>
  <c r="L856" i="25"/>
  <c r="W888" i="25"/>
  <c r="V888" i="25"/>
  <c r="S888" i="25"/>
  <c r="T888" i="25" s="1"/>
  <c r="L888" i="25"/>
  <c r="W930" i="25"/>
  <c r="X930" i="25" s="1"/>
  <c r="U930" i="25"/>
  <c r="M930" i="25"/>
  <c r="M645" i="25"/>
  <c r="L656" i="25"/>
  <c r="M663" i="25"/>
  <c r="J664" i="25"/>
  <c r="L670" i="25"/>
  <c r="J676" i="25"/>
  <c r="L681" i="25"/>
  <c r="J687" i="25"/>
  <c r="L692" i="25"/>
  <c r="J698" i="25"/>
  <c r="L703" i="25"/>
  <c r="O704" i="25"/>
  <c r="P704" i="25" s="1"/>
  <c r="J709" i="25"/>
  <c r="Q710" i="25"/>
  <c r="L714" i="25"/>
  <c r="O715" i="25"/>
  <c r="P715" i="25" s="1"/>
  <c r="Q721" i="25"/>
  <c r="O726" i="25"/>
  <c r="P726" i="25" s="1"/>
  <c r="Q732" i="25"/>
  <c r="R732" i="25" s="1"/>
  <c r="O737" i="25"/>
  <c r="P737" i="25" s="1"/>
  <c r="M741" i="25"/>
  <c r="S742" i="25"/>
  <c r="T742" i="25" s="1"/>
  <c r="M744" i="25"/>
  <c r="W744" i="25"/>
  <c r="O753" i="25"/>
  <c r="P753" i="25" s="1"/>
  <c r="S757" i="25"/>
  <c r="T757" i="25" s="1"/>
  <c r="U759" i="25"/>
  <c r="V759" i="25" s="1"/>
  <c r="S765" i="25"/>
  <c r="T765" i="25" s="1"/>
  <c r="L765" i="25"/>
  <c r="W778" i="25"/>
  <c r="V782" i="25"/>
  <c r="C785" i="25"/>
  <c r="U785" i="25"/>
  <c r="V785" i="25" s="1"/>
  <c r="Q795" i="25"/>
  <c r="J795" i="25"/>
  <c r="I799" i="25"/>
  <c r="V804" i="25"/>
  <c r="L804" i="25"/>
  <c r="S804" i="25"/>
  <c r="T804" i="25" s="1"/>
  <c r="Q810" i="25"/>
  <c r="R810" i="25" s="1"/>
  <c r="J810" i="25"/>
  <c r="T828" i="25"/>
  <c r="J828" i="25"/>
  <c r="Q828" i="25"/>
  <c r="R828" i="25" s="1"/>
  <c r="Q845" i="25"/>
  <c r="J914" i="25"/>
  <c r="M644" i="25"/>
  <c r="L663" i="25"/>
  <c r="I670" i="25"/>
  <c r="R670" i="25" s="1"/>
  <c r="M675" i="25"/>
  <c r="I681" i="25"/>
  <c r="R681" i="25" s="1"/>
  <c r="M686" i="25"/>
  <c r="I692" i="25"/>
  <c r="R692" i="25" s="1"/>
  <c r="T694" i="25"/>
  <c r="M697" i="25"/>
  <c r="I703" i="25"/>
  <c r="M708" i="25"/>
  <c r="I714" i="25"/>
  <c r="T716" i="25"/>
  <c r="T727" i="25"/>
  <c r="L741" i="25"/>
  <c r="O765" i="25"/>
  <c r="P765" i="25" s="1"/>
  <c r="I765" i="25"/>
  <c r="I767" i="25"/>
  <c r="Q774" i="25"/>
  <c r="R774" i="25" s="1"/>
  <c r="R776" i="25"/>
  <c r="S778" i="25"/>
  <c r="T778" i="25" s="1"/>
  <c r="L788" i="25"/>
  <c r="J799" i="25"/>
  <c r="Q808" i="25"/>
  <c r="U820" i="25"/>
  <c r="P820" i="25"/>
  <c r="V822" i="25"/>
  <c r="S822" i="25"/>
  <c r="T822" i="25" s="1"/>
  <c r="L822" i="25"/>
  <c r="U839" i="25"/>
  <c r="V839" i="25" s="1"/>
  <c r="C839" i="25"/>
  <c r="C857" i="25"/>
  <c r="U857" i="25"/>
  <c r="V857" i="25" s="1"/>
  <c r="P857" i="25"/>
  <c r="C880" i="25"/>
  <c r="U880" i="25"/>
  <c r="Q914" i="25"/>
  <c r="R914" i="25" s="1"/>
  <c r="W914" i="25"/>
  <c r="U914" i="25"/>
  <c r="V914" i="25" s="1"/>
  <c r="O914" i="25"/>
  <c r="P914" i="25" s="1"/>
  <c r="L914" i="25"/>
  <c r="W880" i="25"/>
  <c r="M880" i="25"/>
  <c r="J917" i="25"/>
  <c r="W777" i="25"/>
  <c r="W791" i="25"/>
  <c r="X791" i="25" s="1"/>
  <c r="M791" i="25"/>
  <c r="O795" i="25"/>
  <c r="P795" i="25" s="1"/>
  <c r="W798" i="25"/>
  <c r="X798" i="25" s="1"/>
  <c r="O807" i="25"/>
  <c r="P807" i="25" s="1"/>
  <c r="I807" i="25"/>
  <c r="U809" i="25"/>
  <c r="U819" i="25"/>
  <c r="V819" i="25" s="1"/>
  <c r="Q825" i="25"/>
  <c r="J825" i="25"/>
  <c r="U837" i="25"/>
  <c r="M857" i="25"/>
  <c r="W857" i="25"/>
  <c r="T863" i="25"/>
  <c r="J863" i="25"/>
  <c r="X867" i="25"/>
  <c r="V880" i="25"/>
  <c r="S880" i="25"/>
  <c r="C886" i="25"/>
  <c r="U886" i="25"/>
  <c r="V886" i="25" s="1"/>
  <c r="P886" i="25"/>
  <c r="Q909" i="25"/>
  <c r="O909" i="25"/>
  <c r="P909" i="25" s="1"/>
  <c r="V930" i="25"/>
  <c r="S930" i="25"/>
  <c r="T930" i="25" s="1"/>
  <c r="O791" i="25"/>
  <c r="I791" i="25"/>
  <c r="R791" i="25" s="1"/>
  <c r="W819" i="25"/>
  <c r="X819" i="25" s="1"/>
  <c r="M819" i="25"/>
  <c r="U821" i="25"/>
  <c r="P821" i="25"/>
  <c r="U848" i="25"/>
  <c r="P848" i="25"/>
  <c r="C855" i="25"/>
  <c r="U855" i="25"/>
  <c r="V855" i="25" s="1"/>
  <c r="V867" i="25"/>
  <c r="S867" i="25"/>
  <c r="T867" i="25" s="1"/>
  <c r="L867" i="25"/>
  <c r="J880" i="25"/>
  <c r="T880" i="25"/>
  <c r="Q880" i="25"/>
  <c r="I888" i="25"/>
  <c r="R888" i="25" s="1"/>
  <c r="O888" i="25"/>
  <c r="P888" i="25" s="1"/>
  <c r="L898" i="25"/>
  <c r="S898" i="25"/>
  <c r="W928" i="25"/>
  <c r="X928" i="25" s="1"/>
  <c r="U928" i="25"/>
  <c r="V928" i="25" s="1"/>
  <c r="W945" i="25"/>
  <c r="U945" i="25"/>
  <c r="M769" i="25"/>
  <c r="S773" i="25"/>
  <c r="W781" i="25"/>
  <c r="I783" i="25"/>
  <c r="L784" i="25"/>
  <c r="J791" i="25"/>
  <c r="C794" i="25"/>
  <c r="X794" i="25" s="1"/>
  <c r="I795" i="25"/>
  <c r="P806" i="25"/>
  <c r="V809" i="25"/>
  <c r="S809" i="25"/>
  <c r="T809" i="25" s="1"/>
  <c r="J816" i="25"/>
  <c r="L819" i="25"/>
  <c r="C821" i="25"/>
  <c r="L835" i="25"/>
  <c r="V837" i="25"/>
  <c r="S837" i="25"/>
  <c r="W844" i="25"/>
  <c r="M844" i="25"/>
  <c r="C848" i="25"/>
  <c r="X848" i="25" s="1"/>
  <c r="Q863" i="25"/>
  <c r="O867" i="25"/>
  <c r="P867" i="25" s="1"/>
  <c r="I867" i="25"/>
  <c r="C869" i="25"/>
  <c r="W869" i="25"/>
  <c r="U869" i="25"/>
  <c r="V869" i="25" s="1"/>
  <c r="M872" i="25"/>
  <c r="W872" i="25"/>
  <c r="L876" i="25"/>
  <c r="V876" i="25"/>
  <c r="S876" i="25"/>
  <c r="T876" i="25" s="1"/>
  <c r="C900" i="25"/>
  <c r="U900" i="25"/>
  <c r="V900" i="25" s="1"/>
  <c r="P900" i="25"/>
  <c r="J905" i="25"/>
  <c r="T905" i="25"/>
  <c r="Q905" i="25"/>
  <c r="R905" i="25" s="1"/>
  <c r="S928" i="25"/>
  <c r="T928" i="25" s="1"/>
  <c r="V945" i="25"/>
  <c r="S945" i="25"/>
  <c r="T945" i="25" s="1"/>
  <c r="L945" i="25"/>
  <c r="O757" i="25"/>
  <c r="P757" i="25" s="1"/>
  <c r="O764" i="25"/>
  <c r="L769" i="25"/>
  <c r="O773" i="25"/>
  <c r="P773" i="25" s="1"/>
  <c r="U776" i="25"/>
  <c r="V776" i="25" s="1"/>
  <c r="M784" i="25"/>
  <c r="W794" i="25"/>
  <c r="M794" i="25"/>
  <c r="O809" i="25"/>
  <c r="P809" i="25" s="1"/>
  <c r="U815" i="25"/>
  <c r="V815" i="25" s="1"/>
  <c r="O819" i="25"/>
  <c r="P819" i="25" s="1"/>
  <c r="W821" i="25"/>
  <c r="I827" i="25"/>
  <c r="U829" i="25"/>
  <c r="V829" i="25" s="1"/>
  <c r="U834" i="25"/>
  <c r="V834" i="25" s="1"/>
  <c r="P834" i="25"/>
  <c r="M835" i="25"/>
  <c r="O837" i="25"/>
  <c r="P837" i="25" s="1"/>
  <c r="I837" i="25"/>
  <c r="V844" i="25"/>
  <c r="S844" i="25"/>
  <c r="L844" i="25"/>
  <c r="M848" i="25"/>
  <c r="W848" i="25"/>
  <c r="O876" i="25"/>
  <c r="P876" i="25" s="1"/>
  <c r="S878" i="25"/>
  <c r="T878" i="25" s="1"/>
  <c r="L878" i="25"/>
  <c r="W878" i="25"/>
  <c r="L880" i="25"/>
  <c r="J898" i="25"/>
  <c r="T898" i="25"/>
  <c r="W900" i="25"/>
  <c r="M900" i="25"/>
  <c r="S913" i="25"/>
  <c r="T913" i="25" s="1"/>
  <c r="L930" i="25"/>
  <c r="I945" i="25"/>
  <c r="C763" i="25"/>
  <c r="X763" i="25" s="1"/>
  <c r="J764" i="25"/>
  <c r="O769" i="25"/>
  <c r="P769" i="25" s="1"/>
  <c r="Q773" i="25"/>
  <c r="R773" i="25" s="1"/>
  <c r="C776" i="25"/>
  <c r="I782" i="25"/>
  <c r="R782" i="25" s="1"/>
  <c r="L783" i="25"/>
  <c r="O784" i="25"/>
  <c r="P784" i="25" s="1"/>
  <c r="W790" i="25"/>
  <c r="X790" i="25" s="1"/>
  <c r="M790" i="25"/>
  <c r="I798" i="25"/>
  <c r="W806" i="25"/>
  <c r="X806" i="25" s="1"/>
  <c r="M806" i="25"/>
  <c r="C812" i="25"/>
  <c r="X812" i="25" s="1"/>
  <c r="T813" i="25"/>
  <c r="J813" i="25"/>
  <c r="C815" i="25"/>
  <c r="V821" i="25"/>
  <c r="U824" i="25"/>
  <c r="V824" i="25" s="1"/>
  <c r="P824" i="25"/>
  <c r="J827" i="25"/>
  <c r="C829" i="25"/>
  <c r="X829" i="25" s="1"/>
  <c r="C834" i="25"/>
  <c r="T837" i="25"/>
  <c r="Q837" i="25"/>
  <c r="J837" i="25"/>
  <c r="U841" i="25"/>
  <c r="V841" i="25" s="1"/>
  <c r="V848" i="25"/>
  <c r="S848" i="25"/>
  <c r="T848" i="25" s="1"/>
  <c r="U850" i="25"/>
  <c r="V850" i="25" s="1"/>
  <c r="V852" i="25"/>
  <c r="J869" i="25"/>
  <c r="J874" i="25"/>
  <c r="S900" i="25"/>
  <c r="L900" i="25"/>
  <c r="I913" i="25"/>
  <c r="J945" i="25"/>
  <c r="W776" i="25"/>
  <c r="M783" i="25"/>
  <c r="V806" i="25"/>
  <c r="L806" i="25"/>
  <c r="W815" i="25"/>
  <c r="M815" i="25"/>
  <c r="W834" i="25"/>
  <c r="M834" i="25"/>
  <c r="W855" i="25"/>
  <c r="Q855" i="25"/>
  <c r="J855" i="25"/>
  <c r="W916" i="25"/>
  <c r="X916" i="25" s="1"/>
  <c r="U916" i="25"/>
  <c r="V916" i="25" s="1"/>
  <c r="M916" i="25"/>
  <c r="Q945" i="25"/>
  <c r="O945" i="25"/>
  <c r="P945" i="25" s="1"/>
  <c r="C768" i="25"/>
  <c r="X768" i="25" s="1"/>
  <c r="C772" i="25"/>
  <c r="S776" i="25"/>
  <c r="T776" i="25" s="1"/>
  <c r="C797" i="25"/>
  <c r="X797" i="25" s="1"/>
  <c r="I809" i="25"/>
  <c r="R809" i="25" s="1"/>
  <c r="O813" i="25"/>
  <c r="S815" i="25"/>
  <c r="T815" i="25" s="1"/>
  <c r="I819" i="25"/>
  <c r="R819" i="25" s="1"/>
  <c r="T821" i="25"/>
  <c r="Q821" i="25"/>
  <c r="R821" i="25" s="1"/>
  <c r="W824" i="25"/>
  <c r="X824" i="25" s="1"/>
  <c r="M824" i="25"/>
  <c r="M827" i="25"/>
  <c r="S829" i="25"/>
  <c r="T829" i="25" s="1"/>
  <c r="I839" i="25"/>
  <c r="R839" i="25" s="1"/>
  <c r="W841" i="25"/>
  <c r="X841" i="25" s="1"/>
  <c r="M841" i="25"/>
  <c r="I846" i="25"/>
  <c r="Q848" i="25"/>
  <c r="M850" i="25"/>
  <c r="W850" i="25"/>
  <c r="X850" i="25" s="1"/>
  <c r="T852" i="25"/>
  <c r="S855" i="25"/>
  <c r="T855" i="25" s="1"/>
  <c r="O855" i="25"/>
  <c r="P855" i="25" s="1"/>
  <c r="L855" i="25"/>
  <c r="I855" i="25"/>
  <c r="I876" i="25"/>
  <c r="Q913" i="25"/>
  <c r="O913" i="25"/>
  <c r="P913" i="25" s="1"/>
  <c r="S916" i="25"/>
  <c r="T916" i="25" s="1"/>
  <c r="L916" i="25"/>
  <c r="L928" i="25"/>
  <c r="W943" i="25"/>
  <c r="X943" i="25" s="1"/>
  <c r="U943" i="25"/>
  <c r="V943" i="25" s="1"/>
  <c r="M945" i="25"/>
  <c r="I741" i="25"/>
  <c r="J742" i="25"/>
  <c r="J757" i="25"/>
  <c r="C762" i="25"/>
  <c r="L764" i="25"/>
  <c r="I769" i="25"/>
  <c r="W772" i="25"/>
  <c r="M772" i="25"/>
  <c r="J773" i="25"/>
  <c r="M777" i="25"/>
  <c r="I781" i="25"/>
  <c r="M798" i="25"/>
  <c r="C800" i="25"/>
  <c r="L802" i="25"/>
  <c r="J809" i="25"/>
  <c r="P813" i="25"/>
  <c r="Q816" i="25"/>
  <c r="O827" i="25"/>
  <c r="P827" i="25" s="1"/>
  <c r="O829" i="25"/>
  <c r="P829" i="25" s="1"/>
  <c r="I829" i="25"/>
  <c r="M832" i="25"/>
  <c r="M837" i="25"/>
  <c r="J839" i="25"/>
  <c r="S841" i="25"/>
  <c r="T841" i="25" s="1"/>
  <c r="L841" i="25"/>
  <c r="J846" i="25"/>
  <c r="U862" i="25"/>
  <c r="U864" i="25"/>
  <c r="V864" i="25" s="1"/>
  <c r="Q869" i="25"/>
  <c r="Q874" i="25"/>
  <c r="J876" i="25"/>
  <c r="C884" i="25"/>
  <c r="X884" i="25" s="1"/>
  <c r="U884" i="25"/>
  <c r="V884" i="25" s="1"/>
  <c r="L913" i="25"/>
  <c r="M928" i="25"/>
  <c r="S943" i="25"/>
  <c r="T943" i="25" s="1"/>
  <c r="L943" i="25"/>
  <c r="S951" i="25"/>
  <c r="T951" i="25" s="1"/>
  <c r="L951" i="25"/>
  <c r="C747" i="25"/>
  <c r="L757" i="25"/>
  <c r="M762" i="25"/>
  <c r="Q764" i="25"/>
  <c r="R764" i="25" s="1"/>
  <c r="Q769" i="25"/>
  <c r="L773" i="25"/>
  <c r="U779" i="25"/>
  <c r="V779" i="25" s="1"/>
  <c r="S784" i="25"/>
  <c r="T784" i="25" s="1"/>
  <c r="C793" i="25"/>
  <c r="X793" i="25" s="1"/>
  <c r="I794" i="25"/>
  <c r="R794" i="25" s="1"/>
  <c r="V797" i="25"/>
  <c r="S797" i="25"/>
  <c r="T797" i="25" s="1"/>
  <c r="L797" i="25"/>
  <c r="W800" i="25"/>
  <c r="M802" i="25"/>
  <c r="U808" i="25"/>
  <c r="L809" i="25"/>
  <c r="Q813" i="25"/>
  <c r="V818" i="25"/>
  <c r="S826" i="25"/>
  <c r="T826" i="25" s="1"/>
  <c r="Q829" i="25"/>
  <c r="J829" i="25"/>
  <c r="T834" i="25"/>
  <c r="Q834" i="25"/>
  <c r="L839" i="25"/>
  <c r="L846" i="25"/>
  <c r="I848" i="25"/>
  <c r="I852" i="25"/>
  <c r="R852" i="25" s="1"/>
  <c r="C862" i="25"/>
  <c r="C864" i="25"/>
  <c r="C868" i="25"/>
  <c r="W884" i="25"/>
  <c r="M884" i="25"/>
  <c r="R893" i="25"/>
  <c r="M747" i="25"/>
  <c r="C754" i="25"/>
  <c r="P761" i="25"/>
  <c r="P767" i="25"/>
  <c r="U775" i="25"/>
  <c r="V775" i="25" s="1"/>
  <c r="C779" i="25"/>
  <c r="O790" i="25"/>
  <c r="P790" i="25" s="1"/>
  <c r="W793" i="25"/>
  <c r="M793" i="25"/>
  <c r="J794" i="25"/>
  <c r="Q798" i="25"/>
  <c r="V800" i="25"/>
  <c r="S800" i="25"/>
  <c r="T800" i="25" s="1"/>
  <c r="O802" i="25"/>
  <c r="P802" i="25" s="1"/>
  <c r="I806" i="25"/>
  <c r="C808" i="25"/>
  <c r="M809" i="25"/>
  <c r="S819" i="25"/>
  <c r="T819" i="25" s="1"/>
  <c r="J821" i="25"/>
  <c r="Q827" i="25"/>
  <c r="T831" i="25"/>
  <c r="U838" i="25"/>
  <c r="V838" i="25" s="1"/>
  <c r="M839" i="25"/>
  <c r="J841" i="25"/>
  <c r="M846" i="25"/>
  <c r="J848" i="25"/>
  <c r="J852" i="25"/>
  <c r="M862" i="25"/>
  <c r="W862" i="25"/>
  <c r="M864" i="25"/>
  <c r="W864" i="25"/>
  <c r="S869" i="25"/>
  <c r="T869" i="25" s="1"/>
  <c r="W874" i="25"/>
  <c r="Q876" i="25"/>
  <c r="L884" i="25"/>
  <c r="S884" i="25"/>
  <c r="J893" i="25"/>
  <c r="Q893" i="25"/>
  <c r="M920" i="25"/>
  <c r="W920" i="25"/>
  <c r="U920" i="25"/>
  <c r="V920" i="25" s="1"/>
  <c r="C923" i="25"/>
  <c r="R939" i="25"/>
  <c r="P746" i="25"/>
  <c r="M754" i="25"/>
  <c r="C761" i="25"/>
  <c r="O762" i="25"/>
  <c r="P762" i="25" s="1"/>
  <c r="I763" i="25"/>
  <c r="R763" i="25" s="1"/>
  <c r="C767" i="25"/>
  <c r="X767" i="25" s="1"/>
  <c r="S769" i="25"/>
  <c r="T769" i="25" s="1"/>
  <c r="T773" i="25"/>
  <c r="C775" i="25"/>
  <c r="X775" i="25" s="1"/>
  <c r="Q777" i="25"/>
  <c r="W779" i="25"/>
  <c r="M781" i="25"/>
  <c r="U784" i="25"/>
  <c r="V784" i="25" s="1"/>
  <c r="L793" i="25"/>
  <c r="L794" i="25"/>
  <c r="Q797" i="25"/>
  <c r="R797" i="25" s="1"/>
  <c r="W808" i="25"/>
  <c r="M808" i="25"/>
  <c r="Q809" i="25"/>
  <c r="I815" i="25"/>
  <c r="R815" i="25" s="1"/>
  <c r="L821" i="25"/>
  <c r="Q826" i="25"/>
  <c r="L829" i="25"/>
  <c r="I834" i="25"/>
  <c r="C838" i="25"/>
  <c r="X838" i="25" s="1"/>
  <c r="U845" i="25"/>
  <c r="V845" i="25" s="1"/>
  <c r="P845" i="25"/>
  <c r="Q846" i="25"/>
  <c r="L848" i="25"/>
  <c r="R850" i="25"/>
  <c r="L852" i="25"/>
  <c r="S862" i="25"/>
  <c r="T862" i="25" s="1"/>
  <c r="V862" i="25"/>
  <c r="I884" i="25"/>
  <c r="R884" i="25" s="1"/>
  <c r="O884" i="25"/>
  <c r="P884" i="25" s="1"/>
  <c r="C746" i="25"/>
  <c r="O747" i="25"/>
  <c r="P747" i="25" s="1"/>
  <c r="I748" i="25"/>
  <c r="R748" i="25" s="1"/>
  <c r="M761" i="25"/>
  <c r="T764" i="25"/>
  <c r="M767" i="25"/>
  <c r="U773" i="25"/>
  <c r="V773" i="25" s="1"/>
  <c r="W775" i="25"/>
  <c r="J776" i="25"/>
  <c r="W788" i="25"/>
  <c r="Q790" i="25"/>
  <c r="R790" i="25" s="1"/>
  <c r="O793" i="25"/>
  <c r="P793" i="25" s="1"/>
  <c r="P796" i="25"/>
  <c r="L801" i="25"/>
  <c r="W805" i="25"/>
  <c r="X805" i="25" s="1"/>
  <c r="M805" i="25"/>
  <c r="V808" i="25"/>
  <c r="S808" i="25"/>
  <c r="T808" i="25" s="1"/>
  <c r="L808" i="25"/>
  <c r="J815" i="25"/>
  <c r="M821" i="25"/>
  <c r="M829" i="25"/>
  <c r="S832" i="25"/>
  <c r="J834" i="25"/>
  <c r="V836" i="25"/>
  <c r="L836" i="25"/>
  <c r="W838" i="25"/>
  <c r="I841" i="25"/>
  <c r="R841" i="25" s="1"/>
  <c r="C845" i="25"/>
  <c r="I859" i="25"/>
  <c r="R859" i="25" s="1"/>
  <c r="W859" i="25"/>
  <c r="X859" i="25" s="1"/>
  <c r="O868" i="25"/>
  <c r="P868" i="25" s="1"/>
  <c r="W868" i="25"/>
  <c r="P873" i="25"/>
  <c r="U873" i="25"/>
  <c r="V873" i="25" s="1"/>
  <c r="J881" i="25"/>
  <c r="J884" i="25"/>
  <c r="Q884" i="25"/>
  <c r="T884" i="25"/>
  <c r="C897" i="25"/>
  <c r="U897" i="25"/>
  <c r="R908" i="25"/>
  <c r="U939" i="25"/>
  <c r="V939" i="25" s="1"/>
  <c r="Q939" i="25"/>
  <c r="O939" i="25"/>
  <c r="P939" i="25" s="1"/>
  <c r="M943" i="25"/>
  <c r="J888" i="25"/>
  <c r="Q888" i="25"/>
  <c r="C905" i="25"/>
  <c r="U905" i="25"/>
  <c r="V905" i="25" s="1"/>
  <c r="S909" i="25"/>
  <c r="T909" i="25" s="1"/>
  <c r="W923" i="25"/>
  <c r="U923" i="25"/>
  <c r="V923" i="25" s="1"/>
  <c r="R928" i="25"/>
  <c r="R943" i="25"/>
  <c r="J895" i="25"/>
  <c r="Q895" i="25"/>
  <c r="R895" i="25" s="1"/>
  <c r="M905" i="25"/>
  <c r="W905" i="25"/>
  <c r="I909" i="25"/>
  <c r="W921" i="25"/>
  <c r="S923" i="25"/>
  <c r="T923" i="25" s="1"/>
  <c r="L923" i="25"/>
  <c r="W840" i="25"/>
  <c r="V847" i="25"/>
  <c r="S850" i="25"/>
  <c r="T850" i="25" s="1"/>
  <c r="L864" i="25"/>
  <c r="L897" i="25"/>
  <c r="V897" i="25"/>
  <c r="S897" i="25"/>
  <c r="T897" i="25" s="1"/>
  <c r="C901" i="25"/>
  <c r="X901" i="25" s="1"/>
  <c r="U901" i="25"/>
  <c r="V901" i="25" s="1"/>
  <c r="R916" i="25"/>
  <c r="M923" i="25"/>
  <c r="W938" i="25"/>
  <c r="U938" i="25"/>
  <c r="M938" i="25"/>
  <c r="V805" i="25"/>
  <c r="W813" i="25"/>
  <c r="X813" i="25" s="1"/>
  <c r="U818" i="25"/>
  <c r="W828" i="25"/>
  <c r="U832" i="25"/>
  <c r="V832" i="25" s="1"/>
  <c r="C836" i="25"/>
  <c r="V840" i="25"/>
  <c r="T844" i="25"/>
  <c r="O847" i="25"/>
  <c r="W854" i="25"/>
  <c r="X854" i="25" s="1"/>
  <c r="O864" i="25"/>
  <c r="P864" i="25" s="1"/>
  <c r="Q872" i="25"/>
  <c r="J872" i="25"/>
  <c r="T875" i="25"/>
  <c r="Q875" i="25"/>
  <c r="R875" i="25" s="1"/>
  <c r="S877" i="25"/>
  <c r="T877" i="25" s="1"/>
  <c r="J885" i="25"/>
  <c r="S892" i="25"/>
  <c r="L892" i="25"/>
  <c r="T895" i="25"/>
  <c r="W901" i="25"/>
  <c r="C904" i="25"/>
  <c r="X904" i="25" s="1"/>
  <c r="P904" i="25"/>
  <c r="J916" i="25"/>
  <c r="M921" i="25"/>
  <c r="L934" i="25"/>
  <c r="W934" i="25"/>
  <c r="V934" i="25"/>
  <c r="S934" i="25"/>
  <c r="T934" i="25" s="1"/>
  <c r="L940" i="25"/>
  <c r="U823" i="25"/>
  <c r="V823" i="25" s="1"/>
  <c r="T824" i="25"/>
  <c r="V828" i="25"/>
  <c r="W836" i="25"/>
  <c r="O840" i="25"/>
  <c r="P840" i="25" s="1"/>
  <c r="U843" i="25"/>
  <c r="Q861" i="25"/>
  <c r="R861" i="25" s="1"/>
  <c r="J861" i="25"/>
  <c r="I877" i="25"/>
  <c r="C887" i="25"/>
  <c r="X887" i="25" s="1"/>
  <c r="S901" i="25"/>
  <c r="T901" i="25" s="1"/>
  <c r="Q916" i="25"/>
  <c r="O916" i="25"/>
  <c r="P916" i="25" s="1"/>
  <c r="O921" i="25"/>
  <c r="P921" i="25" s="1"/>
  <c r="R938" i="25"/>
  <c r="M940" i="25"/>
  <c r="X866" i="25"/>
  <c r="J877" i="25"/>
  <c r="Q877" i="25"/>
  <c r="C906" i="25"/>
  <c r="X906" i="25" s="1"/>
  <c r="P906" i="25"/>
  <c r="U921" i="25"/>
  <c r="V921" i="25" s="1"/>
  <c r="U936" i="25"/>
  <c r="V936" i="25" s="1"/>
  <c r="M936" i="25"/>
  <c r="W936" i="25"/>
  <c r="X936" i="25" s="1"/>
  <c r="X958" i="25"/>
  <c r="W960" i="25"/>
  <c r="X960" i="25" s="1"/>
  <c r="U960" i="25"/>
  <c r="M960" i="25"/>
  <c r="U846" i="25"/>
  <c r="P846" i="25"/>
  <c r="I854" i="25"/>
  <c r="R854" i="25" s="1"/>
  <c r="C879" i="25"/>
  <c r="X879" i="25" s="1"/>
  <c r="U879" i="25"/>
  <c r="S887" i="25"/>
  <c r="L887" i="25"/>
  <c r="W895" i="25"/>
  <c r="J901" i="25"/>
  <c r="U958" i="25"/>
  <c r="V958" i="25" s="1"/>
  <c r="M958" i="25"/>
  <c r="W958" i="25"/>
  <c r="W786" i="25"/>
  <c r="I805" i="25"/>
  <c r="U817" i="25"/>
  <c r="J819" i="25"/>
  <c r="J824" i="25"/>
  <c r="T836" i="25"/>
  <c r="I840" i="25"/>
  <c r="R840" i="25" s="1"/>
  <c r="V843" i="25"/>
  <c r="C846" i="25"/>
  <c r="J847" i="25"/>
  <c r="J850" i="25"/>
  <c r="J854" i="25"/>
  <c r="J864" i="25"/>
  <c r="V866" i="25"/>
  <c r="S866" i="25"/>
  <c r="T866" i="25" s="1"/>
  <c r="U874" i="25"/>
  <c r="V874" i="25" s="1"/>
  <c r="P874" i="25"/>
  <c r="L877" i="25"/>
  <c r="W879" i="25"/>
  <c r="M879" i="25"/>
  <c r="O885" i="25"/>
  <c r="P885" i="25" s="1"/>
  <c r="I887" i="25"/>
  <c r="O887" i="25"/>
  <c r="P887" i="25" s="1"/>
  <c r="M892" i="25"/>
  <c r="Q940" i="25"/>
  <c r="W785" i="25"/>
  <c r="W802" i="25"/>
  <c r="X802" i="25" s="1"/>
  <c r="U811" i="25"/>
  <c r="V811" i="25" s="1"/>
  <c r="V812" i="25"/>
  <c r="T818" i="25"/>
  <c r="L824" i="25"/>
  <c r="W827" i="25"/>
  <c r="U831" i="25"/>
  <c r="T832" i="25"/>
  <c r="U835" i="25"/>
  <c r="W839" i="25"/>
  <c r="W846" i="25"/>
  <c r="L847" i="25"/>
  <c r="M849" i="25"/>
  <c r="W849" i="25"/>
  <c r="L850" i="25"/>
  <c r="U863" i="25"/>
  <c r="V863" i="25" s="1"/>
  <c r="Q864" i="25"/>
  <c r="R864" i="25" s="1"/>
  <c r="Q867" i="25"/>
  <c r="T872" i="25"/>
  <c r="C874" i="25"/>
  <c r="M877" i="25"/>
  <c r="V879" i="25"/>
  <c r="S879" i="25"/>
  <c r="T879" i="25" s="1"/>
  <c r="W889" i="25"/>
  <c r="X889" i="25" s="1"/>
  <c r="S889" i="25"/>
  <c r="T889" i="25" s="1"/>
  <c r="L901" i="25"/>
  <c r="M927" i="25"/>
  <c r="W927" i="25"/>
  <c r="X927" i="25" s="1"/>
  <c r="U927" i="25"/>
  <c r="V927" i="25" s="1"/>
  <c r="W784" i="25"/>
  <c r="X784" i="25" s="1"/>
  <c r="V802" i="25"/>
  <c r="L805" i="25"/>
  <c r="C811" i="25"/>
  <c r="W817" i="25"/>
  <c r="U822" i="25"/>
  <c r="T823" i="25"/>
  <c r="C831" i="25"/>
  <c r="C835" i="25"/>
  <c r="L840" i="25"/>
  <c r="T843" i="25"/>
  <c r="Q844" i="25"/>
  <c r="R844" i="25" s="1"/>
  <c r="V846" i="25"/>
  <c r="V849" i="25"/>
  <c r="O854" i="25"/>
  <c r="P854" i="25" s="1"/>
  <c r="T861" i="25"/>
  <c r="C863" i="25"/>
  <c r="X863" i="25" s="1"/>
  <c r="S864" i="25"/>
  <c r="T864" i="25" s="1"/>
  <c r="M874" i="25"/>
  <c r="O877" i="25"/>
  <c r="I879" i="25"/>
  <c r="O879" i="25"/>
  <c r="P879" i="25" s="1"/>
  <c r="V883" i="25"/>
  <c r="Q885" i="25"/>
  <c r="R885" i="25" s="1"/>
  <c r="L889" i="25"/>
  <c r="C891" i="25"/>
  <c r="X891" i="25" s="1"/>
  <c r="C893" i="25"/>
  <c r="U893" i="25"/>
  <c r="M901" i="25"/>
  <c r="J906" i="25"/>
  <c r="Q906" i="25"/>
  <c r="S940" i="25"/>
  <c r="T940" i="25" s="1"/>
  <c r="W783" i="25"/>
  <c r="X783" i="25" s="1"/>
  <c r="W801" i="25"/>
  <c r="X801" i="25" s="1"/>
  <c r="W811" i="25"/>
  <c r="T812" i="25"/>
  <c r="L813" i="25"/>
  <c r="V817" i="25"/>
  <c r="C822" i="25"/>
  <c r="L828" i="25"/>
  <c r="W831" i="25"/>
  <c r="Q833" i="25"/>
  <c r="W835" i="25"/>
  <c r="J836" i="25"/>
  <c r="O839" i="25"/>
  <c r="P839" i="25" s="1"/>
  <c r="M840" i="25"/>
  <c r="U842" i="25"/>
  <c r="V842" i="25" s="1"/>
  <c r="O846" i="25"/>
  <c r="Q847" i="25"/>
  <c r="C852" i="25"/>
  <c r="X852" i="25" s="1"/>
  <c r="M863" i="25"/>
  <c r="P871" i="25"/>
  <c r="S874" i="25"/>
  <c r="T874" i="25" s="1"/>
  <c r="J879" i="25"/>
  <c r="Q879" i="25"/>
  <c r="W883" i="25"/>
  <c r="X883" i="25" s="1"/>
  <c r="M889" i="25"/>
  <c r="W893" i="25"/>
  <c r="W908" i="25"/>
  <c r="X908" i="25" s="1"/>
  <c r="U908" i="25"/>
  <c r="V908" i="25" s="1"/>
  <c r="M908" i="25"/>
  <c r="C913" i="25"/>
  <c r="L924" i="25"/>
  <c r="U940" i="25"/>
  <c r="V940" i="25" s="1"/>
  <c r="W782" i="25"/>
  <c r="X782" i="25" s="1"/>
  <c r="U810" i="25"/>
  <c r="V810" i="25" s="1"/>
  <c r="M813" i="25"/>
  <c r="U816" i="25"/>
  <c r="V816" i="25" s="1"/>
  <c r="J818" i="25"/>
  <c r="W822" i="25"/>
  <c r="U826" i="25"/>
  <c r="V826" i="25" s="1"/>
  <c r="M828" i="25"/>
  <c r="V831" i="25"/>
  <c r="J832" i="25"/>
  <c r="V835" i="25"/>
  <c r="T839" i="25"/>
  <c r="C842" i="25"/>
  <c r="X842" i="25" s="1"/>
  <c r="I843" i="25"/>
  <c r="R843" i="25" s="1"/>
  <c r="T846" i="25"/>
  <c r="S847" i="25"/>
  <c r="T847" i="25" s="1"/>
  <c r="Q849" i="25"/>
  <c r="M852" i="25"/>
  <c r="W852" i="25"/>
  <c r="U852" i="25"/>
  <c r="P860" i="25"/>
  <c r="S863" i="25"/>
  <c r="I866" i="25"/>
  <c r="Q871" i="25"/>
  <c r="O874" i="25"/>
  <c r="I874" i="25"/>
  <c r="M876" i="25"/>
  <c r="W876" i="25"/>
  <c r="X876" i="25" s="1"/>
  <c r="I881" i="25"/>
  <c r="W881" i="25"/>
  <c r="U887" i="25"/>
  <c r="V887" i="25" s="1"/>
  <c r="O889" i="25"/>
  <c r="P889" i="25" s="1"/>
  <c r="V893" i="25"/>
  <c r="S893" i="25"/>
  <c r="T893" i="25" s="1"/>
  <c r="C898" i="25"/>
  <c r="P898" i="25"/>
  <c r="P901" i="25"/>
  <c r="S908" i="25"/>
  <c r="T908" i="25" s="1"/>
  <c r="L908" i="25"/>
  <c r="M913" i="25"/>
  <c r="W913" i="25"/>
  <c r="U913" i="25"/>
  <c r="V913" i="25" s="1"/>
  <c r="I917" i="25"/>
  <c r="R917" i="25" s="1"/>
  <c r="M924" i="25"/>
  <c r="W939" i="25"/>
  <c r="S939" i="25"/>
  <c r="T939" i="25" s="1"/>
  <c r="X938" i="25"/>
  <c r="U951" i="25"/>
  <c r="V951" i="25" s="1"/>
  <c r="M951" i="25"/>
  <c r="S958" i="25"/>
  <c r="T958" i="25" s="1"/>
  <c r="L958" i="25"/>
  <c r="S936" i="25"/>
  <c r="T936" i="25" s="1"/>
  <c r="L936" i="25"/>
  <c r="V938" i="25"/>
  <c r="S938" i="25"/>
  <c r="T938" i="25" s="1"/>
  <c r="W953" i="25"/>
  <c r="X953" i="25" s="1"/>
  <c r="U953" i="25"/>
  <c r="V953" i="25" s="1"/>
  <c r="V960" i="25"/>
  <c r="S960" i="25"/>
  <c r="T960" i="25" s="1"/>
  <c r="J892" i="25"/>
  <c r="T892" i="25"/>
  <c r="Q892" i="25"/>
  <c r="R892" i="25" s="1"/>
  <c r="W915" i="25"/>
  <c r="X915" i="25" s="1"/>
  <c r="U915" i="25"/>
  <c r="Q920" i="25"/>
  <c r="O920" i="25"/>
  <c r="P920" i="25" s="1"/>
  <c r="O930" i="25"/>
  <c r="P930" i="25" s="1"/>
  <c r="C878" i="25"/>
  <c r="X878" i="25" s="1"/>
  <c r="U878" i="25"/>
  <c r="V878" i="25" s="1"/>
  <c r="J900" i="25"/>
  <c r="T900" i="25"/>
  <c r="V915" i="25"/>
  <c r="W922" i="25"/>
  <c r="X922" i="25" s="1"/>
  <c r="U922" i="25"/>
  <c r="V922" i="25" s="1"/>
  <c r="J932" i="25"/>
  <c r="J936" i="25"/>
  <c r="J938" i="25"/>
  <c r="J951" i="25"/>
  <c r="I951" i="25"/>
  <c r="Q951" i="25"/>
  <c r="O951" i="25"/>
  <c r="P951" i="25" s="1"/>
  <c r="S920" i="25"/>
  <c r="T920" i="25" s="1"/>
  <c r="S922" i="25"/>
  <c r="T922" i="25" s="1"/>
  <c r="J947" i="25"/>
  <c r="U929" i="25"/>
  <c r="V929" i="25" s="1"/>
  <c r="M929" i="25"/>
  <c r="L938" i="25"/>
  <c r="W944" i="25"/>
  <c r="X944" i="25" s="1"/>
  <c r="U944" i="25"/>
  <c r="V944" i="25" s="1"/>
  <c r="L960" i="25"/>
  <c r="J862" i="25"/>
  <c r="J873" i="25"/>
  <c r="I883" i="25"/>
  <c r="O883" i="25"/>
  <c r="W886" i="25"/>
  <c r="X894" i="25"/>
  <c r="O896" i="25"/>
  <c r="P896" i="25" s="1"/>
  <c r="C899" i="25"/>
  <c r="X899" i="25" s="1"/>
  <c r="P899" i="25"/>
  <c r="J903" i="25"/>
  <c r="J922" i="25"/>
  <c r="S929" i="25"/>
  <c r="T929" i="25" s="1"/>
  <c r="M932" i="25"/>
  <c r="S944" i="25"/>
  <c r="T944" i="25" s="1"/>
  <c r="L947" i="25"/>
  <c r="W951" i="25"/>
  <c r="J878" i="25"/>
  <c r="R929" i="25"/>
  <c r="W931" i="25"/>
  <c r="X931" i="25" s="1"/>
  <c r="U931" i="25"/>
  <c r="V931" i="25" s="1"/>
  <c r="R944" i="25"/>
  <c r="M947" i="25"/>
  <c r="M953" i="25"/>
  <c r="M856" i="25"/>
  <c r="M869" i="25"/>
  <c r="Q887" i="25"/>
  <c r="I891" i="25"/>
  <c r="R891" i="25" s="1"/>
  <c r="O891" i="25"/>
  <c r="P891" i="25" s="1"/>
  <c r="Q896" i="25"/>
  <c r="Q900" i="25"/>
  <c r="L903" i="25"/>
  <c r="R907" i="25"/>
  <c r="L911" i="25"/>
  <c r="M915" i="25"/>
  <c r="L922" i="25"/>
  <c r="J925" i="25"/>
  <c r="J929" i="25"/>
  <c r="C935" i="25"/>
  <c r="J944" i="25"/>
  <c r="V946" i="25"/>
  <c r="O947" i="25"/>
  <c r="P947" i="25" s="1"/>
  <c r="M855" i="25"/>
  <c r="I860" i="25"/>
  <c r="R860" i="25" s="1"/>
  <c r="I871" i="25"/>
  <c r="R871" i="25" s="1"/>
  <c r="P883" i="25"/>
  <c r="J891" i="25"/>
  <c r="Q891" i="25"/>
  <c r="M903" i="25"/>
  <c r="J907" i="25"/>
  <c r="T907" i="25"/>
  <c r="M911" i="25"/>
  <c r="S912" i="25"/>
  <c r="T912" i="25" s="1"/>
  <c r="C914" i="25"/>
  <c r="M922" i="25"/>
  <c r="Q932" i="25"/>
  <c r="R932" i="25" s="1"/>
  <c r="M935" i="25"/>
  <c r="U942" i="25"/>
  <c r="V942" i="25" s="1"/>
  <c r="M854" i="25"/>
  <c r="M868" i="25"/>
  <c r="O869" i="25"/>
  <c r="P869" i="25" s="1"/>
  <c r="C877" i="25"/>
  <c r="X877" i="25" s="1"/>
  <c r="P877" i="25"/>
  <c r="Q883" i="25"/>
  <c r="J899" i="25"/>
  <c r="Q899" i="25"/>
  <c r="R899" i="25" s="1"/>
  <c r="M914" i="25"/>
  <c r="W917" i="25"/>
  <c r="O922" i="25"/>
  <c r="P922" i="25" s="1"/>
  <c r="V924" i="25"/>
  <c r="L925" i="25"/>
  <c r="L929" i="25"/>
  <c r="L935" i="25"/>
  <c r="C937" i="25"/>
  <c r="L944" i="25"/>
  <c r="W952" i="25"/>
  <c r="X952" i="25" s="1"/>
  <c r="U952" i="25"/>
  <c r="V952" i="25" s="1"/>
  <c r="W959" i="25"/>
  <c r="X959" i="25" s="1"/>
  <c r="U959" i="25"/>
  <c r="V959" i="25" s="1"/>
  <c r="M853" i="25"/>
  <c r="I870" i="25"/>
  <c r="O878" i="25"/>
  <c r="P878" i="25" s="1"/>
  <c r="L886" i="25"/>
  <c r="T887" i="25"/>
  <c r="T896" i="25"/>
  <c r="L907" i="25"/>
  <c r="C909" i="25"/>
  <c r="S914" i="25"/>
  <c r="T914" i="25" s="1"/>
  <c r="C921" i="25"/>
  <c r="I924" i="25"/>
  <c r="R924" i="25" s="1"/>
  <c r="S932" i="25"/>
  <c r="T932" i="25" s="1"/>
  <c r="W937" i="25"/>
  <c r="U937" i="25"/>
  <c r="V937" i="25" s="1"/>
  <c r="W942" i="25"/>
  <c r="X942" i="25" s="1"/>
  <c r="M944" i="25"/>
  <c r="S959" i="25"/>
  <c r="T959" i="25" s="1"/>
  <c r="I935" i="25"/>
  <c r="R935" i="25" s="1"/>
  <c r="J913" i="25"/>
  <c r="I920" i="25"/>
  <c r="R920" i="25" s="1"/>
  <c r="J935" i="25"/>
  <c r="I942" i="25"/>
  <c r="O943" i="25"/>
  <c r="P943" i="25" s="1"/>
  <c r="C896" i="25"/>
  <c r="C918" i="25"/>
  <c r="X918" i="25" s="1"/>
  <c r="O928" i="25"/>
  <c r="P928" i="25" s="1"/>
  <c r="C940" i="25"/>
  <c r="X940" i="25" s="1"/>
  <c r="O950" i="25"/>
  <c r="P950" i="25" s="1"/>
  <c r="C881" i="25"/>
  <c r="I882" i="25"/>
  <c r="R882" i="25" s="1"/>
  <c r="J897" i="25"/>
  <c r="C903" i="25"/>
  <c r="X903" i="25" s="1"/>
  <c r="I904" i="25"/>
  <c r="R904" i="25" s="1"/>
  <c r="J919" i="25"/>
  <c r="C925" i="25"/>
  <c r="X925" i="25" s="1"/>
  <c r="I926" i="25"/>
  <c r="R926" i="25" s="1"/>
  <c r="J941" i="25"/>
  <c r="C947" i="25"/>
  <c r="X947" i="25" s="1"/>
  <c r="J882" i="25"/>
  <c r="C888" i="25"/>
  <c r="X888" i="25" s="1"/>
  <c r="I889" i="25"/>
  <c r="R889" i="25" s="1"/>
  <c r="J904" i="25"/>
  <c r="C910" i="25"/>
  <c r="I911" i="25"/>
  <c r="R911" i="25" s="1"/>
  <c r="C932" i="25"/>
  <c r="X932" i="25" s="1"/>
  <c r="O942" i="25"/>
  <c r="P942" i="25" s="1"/>
  <c r="Q950" i="25"/>
  <c r="R950" i="25" s="1"/>
  <c r="J889" i="25"/>
  <c r="C895" i="25"/>
  <c r="X895" i="25" s="1"/>
  <c r="I896" i="25"/>
  <c r="J911" i="25"/>
  <c r="C917" i="25"/>
  <c r="I918" i="25"/>
  <c r="R918" i="25" s="1"/>
  <c r="C939" i="25"/>
  <c r="I940" i="25"/>
  <c r="R940" i="25" s="1"/>
  <c r="O949" i="25"/>
  <c r="P949" i="25" s="1"/>
  <c r="C924" i="25"/>
  <c r="X924" i="25" s="1"/>
  <c r="I925" i="25"/>
  <c r="R925" i="25" s="1"/>
  <c r="J940" i="25"/>
  <c r="C946" i="25"/>
  <c r="X946" i="25" s="1"/>
  <c r="I947" i="25"/>
  <c r="R947" i="25" s="1"/>
  <c r="I952" i="25"/>
  <c r="R952" i="25" s="1"/>
  <c r="I953" i="25"/>
  <c r="R953" i="25" s="1"/>
  <c r="I954" i="25"/>
  <c r="R954" i="25" s="1"/>
  <c r="I955" i="25"/>
  <c r="I956" i="25"/>
  <c r="R956" i="25" s="1"/>
  <c r="I957" i="25"/>
  <c r="R957" i="25" s="1"/>
  <c r="I958" i="25"/>
  <c r="R958" i="25" s="1"/>
  <c r="I959" i="25"/>
  <c r="R959" i="25" s="1"/>
  <c r="I960" i="25"/>
  <c r="R960" i="25" s="1"/>
  <c r="AA16" i="7"/>
  <c r="Q35" i="7"/>
  <c r="BH8" i="7"/>
  <c r="AA5" i="7"/>
  <c r="AA7" i="7"/>
  <c r="AA10" i="7"/>
  <c r="AF13" i="7"/>
  <c r="G20" i="7"/>
  <c r="DJ20" i="7"/>
  <c r="AJ20" i="7"/>
  <c r="AI20" i="7"/>
  <c r="AI22" i="7"/>
  <c r="AH22" i="7"/>
  <c r="AH26" i="7"/>
  <c r="AJ25" i="7"/>
  <c r="AK25" i="7" s="1"/>
  <c r="BC46" i="7"/>
  <c r="AJ70" i="7"/>
  <c r="BF70" i="7"/>
  <c r="L70" i="7"/>
  <c r="L51" i="7"/>
  <c r="AA26" i="7"/>
  <c r="DJ26" i="7"/>
  <c r="AB5" i="7"/>
  <c r="BL56" i="7"/>
  <c r="DJ3" i="7"/>
  <c r="AB7" i="7"/>
  <c r="DK7" i="7"/>
  <c r="AH8" i="7"/>
  <c r="AB10" i="7"/>
  <c r="AG13" i="7"/>
  <c r="DK31" i="7"/>
  <c r="H31" i="7"/>
  <c r="W34" i="7"/>
  <c r="AN34" i="7"/>
  <c r="BB54" i="7"/>
  <c r="BC54" i="7"/>
  <c r="DJ12" i="7"/>
  <c r="AH13" i="7"/>
  <c r="BL11" i="7"/>
  <c r="DL3" i="7"/>
  <c r="M8" i="7"/>
  <c r="DK12" i="7"/>
  <c r="AI13" i="7"/>
  <c r="AK13" i="7" s="1"/>
  <c r="BL15" i="7"/>
  <c r="AH18" i="7"/>
  <c r="AI17" i="7"/>
  <c r="AK17" i="7" s="1"/>
  <c r="AJ17" i="7"/>
  <c r="AH17" i="7"/>
  <c r="L43" i="7"/>
  <c r="AM26" i="7"/>
  <c r="V35" i="7"/>
  <c r="AM35" i="7"/>
  <c r="W35" i="7"/>
  <c r="AN35" i="7"/>
  <c r="AJ8" i="7"/>
  <c r="AF17" i="7"/>
  <c r="DJ46" i="7"/>
  <c r="L15" i="7"/>
  <c r="DK18" i="7"/>
  <c r="AB18" i="7"/>
  <c r="H25" i="7"/>
  <c r="AW36" i="7"/>
  <c r="AH66" i="7"/>
  <c r="AJ65" i="7"/>
  <c r="AB16" i="7"/>
  <c r="AA56" i="7"/>
  <c r="DJ56" i="7"/>
  <c r="AJ13" i="7"/>
  <c r="V14" i="7"/>
  <c r="DL19" i="7"/>
  <c r="AI19" i="7"/>
  <c r="AM47" i="7"/>
  <c r="AB56" i="7"/>
  <c r="G10" i="7"/>
  <c r="G17" i="7"/>
  <c r="DJ17" i="7"/>
  <c r="AF19" i="7"/>
  <c r="BM21" i="7"/>
  <c r="Q48" i="7"/>
  <c r="AN36" i="7"/>
  <c r="W36" i="7"/>
  <c r="AJ23" i="7"/>
  <c r="AH23" i="7"/>
  <c r="BL20" i="7"/>
  <c r="AI23" i="7"/>
  <c r="R4" i="7"/>
  <c r="DJ40" i="7"/>
  <c r="AA40" i="7"/>
  <c r="H10" i="7"/>
  <c r="AG19" i="7"/>
  <c r="DK21" i="7"/>
  <c r="AJ22" i="7"/>
  <c r="AW26" i="7"/>
  <c r="BR44" i="7"/>
  <c r="V7" i="7"/>
  <c r="AA14" i="7"/>
  <c r="DJ14" i="7"/>
  <c r="Q27" i="7"/>
  <c r="R27" i="7"/>
  <c r="DJ18" i="7"/>
  <c r="AA18" i="7"/>
  <c r="AJ15" i="7"/>
  <c r="H19" i="7"/>
  <c r="AA21" i="7"/>
  <c r="L29" i="7"/>
  <c r="BW32" i="7"/>
  <c r="AM36" i="7"/>
  <c r="V36" i="7"/>
  <c r="CB47" i="7"/>
  <c r="AH10" i="7"/>
  <c r="AA9" i="7"/>
  <c r="V27" i="7"/>
  <c r="V28" i="7"/>
  <c r="AA37" i="7"/>
  <c r="AO43" i="7"/>
  <c r="AH46" i="7"/>
  <c r="AG53" i="7"/>
  <c r="AW57" i="7"/>
  <c r="M61" i="7"/>
  <c r="L61" i="7"/>
  <c r="DK36" i="7"/>
  <c r="AB9" i="7"/>
  <c r="DK14" i="7"/>
  <c r="W28" i="7"/>
  <c r="AB37" i="7"/>
  <c r="V44" i="7"/>
  <c r="DL44" i="7"/>
  <c r="DK45" i="7"/>
  <c r="AB45" i="7"/>
  <c r="AH53" i="7"/>
  <c r="AJ63" i="7"/>
  <c r="AH63" i="7"/>
  <c r="AG67" i="7"/>
  <c r="AA54" i="7"/>
  <c r="AG1391" i="5"/>
  <c r="AG1622" i="5" s="1"/>
  <c r="AH12" i="7"/>
  <c r="R16" i="7"/>
  <c r="DJ27" i="7"/>
  <c r="AA27" i="7"/>
  <c r="DJ28" i="7"/>
  <c r="DK29" i="7"/>
  <c r="AH47" i="7"/>
  <c r="AB52" i="7"/>
  <c r="AI67" i="7"/>
  <c r="AH67" i="7"/>
  <c r="AI65" i="7"/>
  <c r="AB67" i="7"/>
  <c r="DK67" i="7"/>
  <c r="AJ64" i="7"/>
  <c r="AM25" i="7"/>
  <c r="DK27" i="7"/>
  <c r="AB27" i="7"/>
  <c r="BH28" i="7"/>
  <c r="DJ32" i="7"/>
  <c r="DJ42" i="7"/>
  <c r="AA45" i="7"/>
  <c r="AI47" i="7"/>
  <c r="CO82" i="7"/>
  <c r="BZ82" i="7"/>
  <c r="M39" i="7"/>
  <c r="BC15" i="7"/>
  <c r="AJ26" i="7"/>
  <c r="DK32" i="7"/>
  <c r="BB41" i="7"/>
  <c r="AJ47" i="7"/>
  <c r="R60" i="7"/>
  <c r="Q60" i="7"/>
  <c r="AJ67" i="7"/>
  <c r="G68" i="7"/>
  <c r="AW17" i="7"/>
  <c r="Q40" i="7"/>
  <c r="AX40" i="7"/>
  <c r="AJ53" i="7"/>
  <c r="G63" i="7"/>
  <c r="L39" i="7"/>
  <c r="DJ36" i="7"/>
  <c r="AA36" i="7"/>
  <c r="AJ19" i="7"/>
  <c r="AF4" i="7"/>
  <c r="AG9" i="7"/>
  <c r="L26" i="7"/>
  <c r="AJ45" i="7"/>
  <c r="AF45" i="7"/>
  <c r="AB49" i="7"/>
  <c r="DL50" i="7"/>
  <c r="F112" i="7"/>
  <c r="DD112" i="7"/>
  <c r="U112" i="7"/>
  <c r="P112" i="7" s="1"/>
  <c r="CU112" i="7" s="1"/>
  <c r="W45" i="7"/>
  <c r="W57" i="7" s="1"/>
  <c r="W69" i="7" s="1"/>
  <c r="W81" i="7" s="1"/>
  <c r="G6" i="7"/>
  <c r="AH9" i="7"/>
  <c r="H11" i="7"/>
  <c r="V17" i="7"/>
  <c r="BC18" i="7"/>
  <c r="DJ23" i="7"/>
  <c r="AB32" i="7"/>
  <c r="AH4" i="7"/>
  <c r="W20" i="7"/>
  <c r="DK23" i="7"/>
  <c r="AB23" i="7"/>
  <c r="H38" i="7"/>
  <c r="DK41" i="7"/>
  <c r="AG43" i="7"/>
  <c r="AD79" i="7" s="1"/>
  <c r="BL43" i="7"/>
  <c r="AB50" i="7"/>
  <c r="H52" i="7"/>
  <c r="R55" i="7"/>
  <c r="BC56" i="7"/>
  <c r="AH21" i="7"/>
  <c r="V45" i="7"/>
  <c r="AJ21" i="7"/>
  <c r="AG24" i="7"/>
  <c r="BM43" i="7"/>
  <c r="AI45" i="7"/>
  <c r="AK45" i="7" s="1"/>
  <c r="DL52" i="7"/>
  <c r="AI52" i="7"/>
  <c r="AK52" i="7" s="1"/>
  <c r="G52" i="7"/>
  <c r="AW54" i="7"/>
  <c r="AA58" i="7"/>
  <c r="AI55" i="7"/>
  <c r="AK55" i="7" s="1"/>
  <c r="AG55" i="7"/>
  <c r="AH56" i="7"/>
  <c r="AF55" i="7"/>
  <c r="AI40" i="7"/>
  <c r="G40" i="7"/>
  <c r="BG18" i="7"/>
  <c r="AH24" i="7"/>
  <c r="Q34" i="7"/>
  <c r="AX54" i="7"/>
  <c r="DJ57" i="7"/>
  <c r="AA57" i="7"/>
  <c r="DL61" i="7"/>
  <c r="AA61" i="7"/>
  <c r="BH16" i="7"/>
  <c r="AA20" i="7"/>
  <c r="AI24" i="7"/>
  <c r="AK24" i="7" s="1"/>
  <c r="AF24" i="7"/>
  <c r="R34" i="7"/>
  <c r="BQ44" i="7"/>
  <c r="BV45" i="7"/>
  <c r="BM51" i="7"/>
  <c r="M70" i="7"/>
  <c r="AO30" i="7"/>
  <c r="AM34" i="7"/>
  <c r="DL38" i="7"/>
  <c r="AN43" i="7"/>
  <c r="CX76" i="7"/>
  <c r="DU76" i="7"/>
  <c r="AO76" i="7"/>
  <c r="DU87" i="7"/>
  <c r="CX87" i="7"/>
  <c r="AO87" i="7"/>
  <c r="BH50" i="7"/>
  <c r="DJ58" i="7"/>
  <c r="DK60" i="7"/>
  <c r="DJ61" i="7"/>
  <c r="AW63" i="7"/>
  <c r="BZ85" i="7"/>
  <c r="DL85" i="7"/>
  <c r="CO85" i="7"/>
  <c r="AG32" i="7"/>
  <c r="M50" i="7"/>
  <c r="AB60" i="7"/>
  <c r="AX64" i="7"/>
  <c r="CR71" i="7"/>
  <c r="DH71" i="7" s="1"/>
  <c r="BF71" i="7"/>
  <c r="DH78" i="7"/>
  <c r="AB20" i="7"/>
  <c r="AM33" i="7"/>
  <c r="H40" i="7"/>
  <c r="AN42" i="7"/>
  <c r="AH57" i="7"/>
  <c r="AA59" i="7"/>
  <c r="CH68" i="7"/>
  <c r="AX68" i="7"/>
  <c r="AW68" i="7"/>
  <c r="L71" i="7"/>
  <c r="AM24" i="7"/>
  <c r="AN33" i="7"/>
  <c r="AI57" i="7"/>
  <c r="DJ62" i="7"/>
  <c r="AX66" i="7"/>
  <c r="AO69" i="7"/>
  <c r="DU69" i="7"/>
  <c r="AG58" i="7"/>
  <c r="DK63" i="7"/>
  <c r="AH58" i="7"/>
  <c r="DL63" i="7"/>
  <c r="DJ64" i="7"/>
  <c r="BB64" i="7"/>
  <c r="CB65" i="7"/>
  <c r="BC66" i="7"/>
  <c r="CL68" i="7"/>
  <c r="AO37" i="7"/>
  <c r="Q56" i="7"/>
  <c r="AX56" i="7"/>
  <c r="G58" i="7"/>
  <c r="DK64" i="7"/>
  <c r="AF72" i="7"/>
  <c r="DK54" i="7"/>
  <c r="AI62" i="7"/>
  <c r="AB62" i="7"/>
  <c r="CL62" i="7"/>
  <c r="BH62" i="7"/>
  <c r="BG62" i="7"/>
  <c r="AB63" i="7"/>
  <c r="DL64" i="7"/>
  <c r="DJ65" i="7"/>
  <c r="DC75" i="7"/>
  <c r="AF62" i="7"/>
  <c r="AF63" i="7"/>
  <c r="DK66" i="7"/>
  <c r="AZ79" i="7"/>
  <c r="BC79" i="7" s="1"/>
  <c r="AZ91" i="7" s="1"/>
  <c r="BC91" i="7" s="1"/>
  <c r="AZ103" i="7" s="1"/>
  <c r="BC103" i="7" s="1"/>
  <c r="AZ115" i="7" s="1"/>
  <c r="BC115" i="7" s="1"/>
  <c r="AZ127" i="7" s="1"/>
  <c r="BC127" i="7" s="1"/>
  <c r="BU73" i="7"/>
  <c r="AH73" i="7"/>
  <c r="DD72" i="7"/>
  <c r="AJ72" i="7"/>
  <c r="AI72" i="7"/>
  <c r="AH72" i="7"/>
  <c r="BQ52" i="7"/>
  <c r="AB55" i="7"/>
  <c r="BB56" i="7"/>
  <c r="AG62" i="7"/>
  <c r="AG63" i="7"/>
  <c r="DL65" i="7"/>
  <c r="DL66" i="7"/>
  <c r="AA67" i="7"/>
  <c r="DJ67" i="7"/>
  <c r="AG72" i="7"/>
  <c r="DA88" i="7"/>
  <c r="BU89" i="7"/>
  <c r="DL82" i="7"/>
  <c r="BU88" i="7"/>
  <c r="DL91" i="7"/>
  <c r="CO91" i="7"/>
  <c r="BZ91" i="7"/>
  <c r="AO96" i="7"/>
  <c r="CX96" i="7"/>
  <c r="DU96" i="7"/>
  <c r="F87" i="7"/>
  <c r="DL87" i="7" s="1"/>
  <c r="DD87" i="7"/>
  <c r="AO91" i="7"/>
  <c r="CX91" i="7"/>
  <c r="DU91" i="7"/>
  <c r="CJ62" i="7"/>
  <c r="AM66" i="7"/>
  <c r="DU70" i="7"/>
  <c r="DD96" i="7"/>
  <c r="BU97" i="7"/>
  <c r="F96" i="7"/>
  <c r="AN66" i="7"/>
  <c r="DU67" i="7"/>
  <c r="AH70" i="7"/>
  <c r="AF71" i="7"/>
  <c r="DB71" i="7"/>
  <c r="CO83" i="7"/>
  <c r="AA68" i="7"/>
  <c r="BS69" i="7"/>
  <c r="F105" i="7"/>
  <c r="DD105" i="7"/>
  <c r="BU106" i="7"/>
  <c r="U105" i="7"/>
  <c r="Q61" i="7"/>
  <c r="BL62" i="7"/>
  <c r="BB68" i="7"/>
  <c r="BK71" i="7"/>
  <c r="AG71" i="7"/>
  <c r="AG73" i="7"/>
  <c r="AI71" i="7"/>
  <c r="DD71" i="7"/>
  <c r="CX84" i="7"/>
  <c r="AO84" i="7"/>
  <c r="DU84" i="7"/>
  <c r="AO71" i="7"/>
  <c r="AO72" i="7"/>
  <c r="AO73" i="7"/>
  <c r="AO74" i="7"/>
  <c r="F90" i="7"/>
  <c r="DD84" i="7"/>
  <c r="DU71" i="7"/>
  <c r="DU72" i="7"/>
  <c r="DU74" i="7"/>
  <c r="DU77" i="7"/>
  <c r="BZ89" i="7"/>
  <c r="DA90" i="7"/>
  <c r="BU74" i="7"/>
  <c r="DB75" i="7"/>
  <c r="DL83" i="7"/>
  <c r="DD85" i="7"/>
  <c r="U85" i="7"/>
  <c r="AI76" i="7"/>
  <c r="BZ81" i="7"/>
  <c r="DA81" i="7"/>
  <c r="BU82" i="7"/>
  <c r="DD94" i="7"/>
  <c r="BU95" i="7"/>
  <c r="U94" i="7"/>
  <c r="P94" i="7" s="1"/>
  <c r="BK94" i="7" s="1"/>
  <c r="F94" i="7"/>
  <c r="K94" i="7" s="1"/>
  <c r="AJ94" i="7" s="1"/>
  <c r="DB72" i="7"/>
  <c r="DB73" i="7"/>
  <c r="DB74" i="7"/>
  <c r="AJ76" i="7"/>
  <c r="BK76" i="7"/>
  <c r="DA79" i="7"/>
  <c r="BU80" i="7"/>
  <c r="DA80" i="7"/>
  <c r="BU81" i="7"/>
  <c r="F104" i="7"/>
  <c r="DD104" i="7"/>
  <c r="U104" i="7"/>
  <c r="P104" i="7" s="1"/>
  <c r="CU104" i="7" s="1"/>
  <c r="BK104" i="7"/>
  <c r="DL109" i="7"/>
  <c r="AI109" i="7"/>
  <c r="CO109" i="7"/>
  <c r="F79" i="7"/>
  <c r="DD79" i="7"/>
  <c r="U79" i="7"/>
  <c r="F80" i="7"/>
  <c r="U80" i="7"/>
  <c r="F84" i="7"/>
  <c r="U90" i="7"/>
  <c r="P90" i="7" s="1"/>
  <c r="DD90" i="7"/>
  <c r="DD74" i="7"/>
  <c r="AH78" i="7"/>
  <c r="DU89" i="7"/>
  <c r="CX89" i="7"/>
  <c r="AO89" i="7"/>
  <c r="CX113" i="7"/>
  <c r="DU113" i="7"/>
  <c r="AO113" i="7"/>
  <c r="AH77" i="7"/>
  <c r="BU83" i="7"/>
  <c r="DA83" i="7"/>
  <c r="BU85" i="7"/>
  <c r="U88" i="7"/>
  <c r="P88" i="7" s="1"/>
  <c r="DD88" i="7"/>
  <c r="DA82" i="7"/>
  <c r="AI98" i="7"/>
  <c r="CO98" i="7"/>
  <c r="DL98" i="7"/>
  <c r="F88" i="7"/>
  <c r="BZ93" i="7"/>
  <c r="DL93" i="7"/>
  <c r="F106" i="7"/>
  <c r="K106" i="7" s="1"/>
  <c r="U106" i="7"/>
  <c r="P106" i="7" s="1"/>
  <c r="CU106" i="7" s="1"/>
  <c r="BU107" i="7"/>
  <c r="BK106" i="7"/>
  <c r="DD106" i="7"/>
  <c r="BU113" i="7"/>
  <c r="DA112" i="7"/>
  <c r="F102" i="7"/>
  <c r="DD102" i="7"/>
  <c r="U102" i="7"/>
  <c r="CX100" i="7"/>
  <c r="F103" i="7"/>
  <c r="DD103" i="7"/>
  <c r="U103" i="7"/>
  <c r="DA89" i="7"/>
  <c r="DL89" i="7"/>
  <c r="AO98" i="7"/>
  <c r="CX98" i="7"/>
  <c r="CO108" i="7"/>
  <c r="DD127" i="7"/>
  <c r="U127" i="7"/>
  <c r="F127" i="7"/>
  <c r="U99" i="7"/>
  <c r="F99" i="7"/>
  <c r="BU100" i="7"/>
  <c r="AO100" i="7"/>
  <c r="F100" i="7"/>
  <c r="DD109" i="7"/>
  <c r="U109" i="7"/>
  <c r="P109" i="7" s="1"/>
  <c r="CU109" i="7" s="1"/>
  <c r="F86" i="7"/>
  <c r="K86" i="7" s="1"/>
  <c r="F92" i="7"/>
  <c r="K92" i="7" s="1"/>
  <c r="CR92" i="7" s="1"/>
  <c r="CX119" i="7"/>
  <c r="AO119" i="7"/>
  <c r="DU119" i="7"/>
  <c r="BU109" i="7"/>
  <c r="BZ108" i="7"/>
  <c r="DL108" i="7"/>
  <c r="AI110" i="7"/>
  <c r="CO110" i="7"/>
  <c r="BU110" i="7"/>
  <c r="U95" i="7"/>
  <c r="F101" i="7"/>
  <c r="U101" i="7"/>
  <c r="AI107" i="7"/>
  <c r="CO107" i="7"/>
  <c r="BZ107" i="7"/>
  <c r="BZ110" i="7"/>
  <c r="BU111" i="7"/>
  <c r="DL110" i="7"/>
  <c r="DA110" i="7"/>
  <c r="AI111" i="7"/>
  <c r="U135" i="7"/>
  <c r="P135" i="7" s="1"/>
  <c r="F135" i="7"/>
  <c r="DD97" i="7"/>
  <c r="DL111" i="7"/>
  <c r="DD120" i="7"/>
  <c r="U120" i="7"/>
  <c r="F120" i="7"/>
  <c r="DD110" i="7"/>
  <c r="U110" i="7"/>
  <c r="AO111" i="7"/>
  <c r="CX111" i="7"/>
  <c r="BZ115" i="7"/>
  <c r="DA115" i="7"/>
  <c r="BU116" i="7"/>
  <c r="DL115" i="7"/>
  <c r="AI114" i="7"/>
  <c r="CO114" i="7"/>
  <c r="F95" i="7"/>
  <c r="DU111" i="7"/>
  <c r="DL124" i="7"/>
  <c r="DA124" i="7"/>
  <c r="BU125" i="7"/>
  <c r="BZ124" i="7"/>
  <c r="F97" i="7"/>
  <c r="BZ109" i="7"/>
  <c r="DA109" i="7"/>
  <c r="DD115" i="7"/>
  <c r="U115" i="7"/>
  <c r="P115" i="7" s="1"/>
  <c r="CU115" i="7" s="1"/>
  <c r="F115" i="7"/>
  <c r="K115" i="7" s="1"/>
  <c r="CX117" i="7"/>
  <c r="AO117" i="7"/>
  <c r="DL107" i="7"/>
  <c r="BZ111" i="7"/>
  <c r="DU117" i="7"/>
  <c r="U139" i="7"/>
  <c r="F139" i="7"/>
  <c r="DD111" i="7"/>
  <c r="BZ114" i="7"/>
  <c r="DD117" i="7"/>
  <c r="F117" i="7"/>
  <c r="AO122" i="7"/>
  <c r="CX122" i="7"/>
  <c r="DL125" i="7"/>
  <c r="BU126" i="7"/>
  <c r="BZ125" i="7"/>
  <c r="DA125" i="7"/>
  <c r="CX116" i="7"/>
  <c r="DU116" i="7"/>
  <c r="F118" i="7"/>
  <c r="K118" i="7" s="1"/>
  <c r="CR118" i="7" s="1"/>
  <c r="U118" i="7"/>
  <c r="DA118" i="7"/>
  <c r="CX114" i="7"/>
  <c r="AO114" i="7"/>
  <c r="U144" i="7"/>
  <c r="F144" i="7"/>
  <c r="F113" i="7"/>
  <c r="DD113" i="7"/>
  <c r="DU122" i="7"/>
  <c r="BK112" i="7"/>
  <c r="DA114" i="7"/>
  <c r="BU115" i="7"/>
  <c r="CX126" i="7"/>
  <c r="AO126" i="7"/>
  <c r="DU126" i="7"/>
  <c r="AI163" i="7"/>
  <c r="BZ122" i="7"/>
  <c r="BU123" i="7"/>
  <c r="DA122" i="7"/>
  <c r="U145" i="7"/>
  <c r="P145" i="7" s="1"/>
  <c r="F145" i="7"/>
  <c r="DU124" i="7"/>
  <c r="F129" i="7"/>
  <c r="K129" i="7" s="1"/>
  <c r="U129" i="7"/>
  <c r="P129" i="7" s="1"/>
  <c r="CU129" i="7" s="1"/>
  <c r="DD122" i="7"/>
  <c r="F122" i="7"/>
  <c r="AI150" i="7"/>
  <c r="AI119" i="7"/>
  <c r="CO119" i="7"/>
  <c r="AO123" i="7"/>
  <c r="CX123" i="7"/>
  <c r="BK131" i="7"/>
  <c r="CO125" i="7"/>
  <c r="AI125" i="7"/>
  <c r="BZ123" i="7"/>
  <c r="BU124" i="7"/>
  <c r="DL123" i="7"/>
  <c r="DA123" i="7"/>
  <c r="U155" i="7"/>
  <c r="F155" i="7"/>
  <c r="BU121" i="7"/>
  <c r="F152" i="7"/>
  <c r="U152" i="7"/>
  <c r="F126" i="7"/>
  <c r="AI194" i="7"/>
  <c r="BZ121" i="7"/>
  <c r="AI123" i="7"/>
  <c r="DA120" i="7"/>
  <c r="DL130" i="7"/>
  <c r="CX128" i="7"/>
  <c r="AI170" i="7"/>
  <c r="AI161" i="7"/>
  <c r="U153" i="7"/>
  <c r="F153" i="7"/>
  <c r="DA128" i="7"/>
  <c r="BU129" i="7"/>
  <c r="AI172" i="7"/>
  <c r="F181" i="7"/>
  <c r="U181" i="7"/>
  <c r="P181" i="7" s="1"/>
  <c r="F128" i="7"/>
  <c r="K128" i="7" s="1"/>
  <c r="U141" i="7"/>
  <c r="P141" i="7" s="1"/>
  <c r="F141" i="7"/>
  <c r="K141" i="7" s="1"/>
  <c r="AJ141" i="7"/>
  <c r="AI158" i="7"/>
  <c r="F154" i="7"/>
  <c r="K154" i="7" s="1"/>
  <c r="AJ154" i="7" s="1"/>
  <c r="F178" i="7"/>
  <c r="U178" i="7"/>
  <c r="U140" i="7"/>
  <c r="F140" i="7"/>
  <c r="BU132" i="7"/>
  <c r="AI149" i="7"/>
  <c r="DA127" i="7"/>
  <c r="BU128" i="7"/>
  <c r="AI133" i="7"/>
  <c r="DD130" i="7"/>
  <c r="U130" i="7"/>
  <c r="F131" i="7"/>
  <c r="BZ131" i="7" s="1"/>
  <c r="DD131" i="7"/>
  <c r="U131" i="7"/>
  <c r="P131" i="7" s="1"/>
  <c r="CU131" i="7" s="1"/>
  <c r="F136" i="7"/>
  <c r="K136" i="7" s="1"/>
  <c r="AJ136" i="7" s="1"/>
  <c r="U136" i="7"/>
  <c r="P136" i="7" s="1"/>
  <c r="AJ165" i="7"/>
  <c r="U166" i="7"/>
  <c r="P166" i="7" s="1"/>
  <c r="U168" i="7"/>
  <c r="P168" i="7" s="1"/>
  <c r="AI182" i="7"/>
  <c r="BZ132" i="7"/>
  <c r="U172" i="7"/>
  <c r="F166" i="7"/>
  <c r="U184" i="7"/>
  <c r="P184" i="7" s="1"/>
  <c r="DL132" i="7"/>
  <c r="F165" i="7"/>
  <c r="K165" i="7" s="1"/>
  <c r="BU130" i="7"/>
  <c r="AI171" i="7"/>
  <c r="AI190" i="7"/>
  <c r="DA129" i="7"/>
  <c r="CO132" i="7"/>
  <c r="F137" i="7"/>
  <c r="F160" i="7"/>
  <c r="BU131" i="7"/>
  <c r="AI134" i="7"/>
  <c r="F168" i="7"/>
  <c r="F143" i="7"/>
  <c r="U159" i="7"/>
  <c r="P159" i="7" s="1"/>
  <c r="AI185" i="7"/>
  <c r="F187" i="7"/>
  <c r="AI169" i="7"/>
  <c r="F177" i="7"/>
  <c r="K177" i="7" s="1"/>
  <c r="AJ177" i="7" s="1"/>
  <c r="F195" i="7"/>
  <c r="K195" i="7" s="1"/>
  <c r="AJ195" i="7" s="1"/>
  <c r="AX146" i="5"/>
  <c r="Y498" i="5"/>
  <c r="Z498" i="5"/>
  <c r="Z668" i="5"/>
  <c r="Y86" i="5"/>
  <c r="U137" i="5"/>
  <c r="AX332" i="5"/>
  <c r="U79" i="5"/>
  <c r="U344" i="5"/>
  <c r="U97" i="5"/>
  <c r="AX120" i="5"/>
  <c r="Y129" i="5"/>
  <c r="Y184" i="5"/>
  <c r="Z143" i="5"/>
  <c r="Z417" i="5"/>
  <c r="Y417" i="5"/>
  <c r="Z225" i="5"/>
  <c r="Z239" i="5"/>
  <c r="Z374" i="5"/>
  <c r="Z7" i="5"/>
  <c r="Z576" i="5"/>
  <c r="Y576" i="5"/>
  <c r="Y37" i="5"/>
  <c r="Z247" i="5"/>
  <c r="Y485" i="5"/>
  <c r="Y158" i="5"/>
  <c r="Y199" i="5"/>
  <c r="U201" i="5"/>
  <c r="Y240" i="5"/>
  <c r="Z307" i="5"/>
  <c r="U309" i="5"/>
  <c r="Y328" i="5"/>
  <c r="U354" i="5"/>
  <c r="Y367" i="5"/>
  <c r="Z453" i="5"/>
  <c r="U455" i="5"/>
  <c r="Z570" i="5"/>
  <c r="U572" i="5"/>
  <c r="Y641" i="5"/>
  <c r="U10" i="5"/>
  <c r="Z465" i="5"/>
  <c r="Y102" i="5"/>
  <c r="Y232" i="5"/>
  <c r="U267" i="5"/>
  <c r="Z327" i="5"/>
  <c r="Y327" i="5"/>
  <c r="AX85" i="5"/>
  <c r="EQ7" i="7" s="1"/>
  <c r="Y117" i="5"/>
  <c r="AX736" i="5"/>
  <c r="Z151" i="5"/>
  <c r="U208" i="5"/>
  <c r="U249" i="5"/>
  <c r="Y266" i="5"/>
  <c r="Z266" i="5"/>
  <c r="AX298" i="5"/>
  <c r="Z12" i="5"/>
  <c r="Y29" i="5"/>
  <c r="U126" i="5"/>
  <c r="Y192" i="5"/>
  <c r="Y206" i="5"/>
  <c r="AX231" i="5"/>
  <c r="U316" i="5"/>
  <c r="AX885" i="5"/>
  <c r="EO45" i="7" s="1"/>
  <c r="AX1633" i="5"/>
  <c r="Y155" i="5"/>
  <c r="Y169" i="5"/>
  <c r="Y217" i="5"/>
  <c r="Z405" i="5"/>
  <c r="Y405" i="5"/>
  <c r="Y18" i="5"/>
  <c r="Y299" i="5"/>
  <c r="U608" i="5"/>
  <c r="Y68" i="5"/>
  <c r="U601" i="5"/>
  <c r="AX161" i="5"/>
  <c r="Y170" i="5"/>
  <c r="U740" i="5"/>
  <c r="Y110" i="5"/>
  <c r="Z342" i="5"/>
  <c r="Y342" i="5"/>
  <c r="Y90" i="5"/>
  <c r="AX109" i="5"/>
  <c r="Y118" i="5"/>
  <c r="Y132" i="5"/>
  <c r="AX246" i="5"/>
  <c r="AX264" i="5"/>
  <c r="Y280" i="5"/>
  <c r="Y315" i="5"/>
  <c r="Y454" i="5"/>
  <c r="Z503" i="5"/>
  <c r="Y503" i="5"/>
  <c r="Y883" i="5"/>
  <c r="U903" i="5"/>
  <c r="Y785" i="5"/>
  <c r="Z785" i="5"/>
  <c r="Y669" i="5"/>
  <c r="Z669" i="5"/>
  <c r="Z319" i="5"/>
  <c r="U782" i="5"/>
  <c r="Y60" i="5"/>
  <c r="Z60" i="5"/>
  <c r="Y77" i="5"/>
  <c r="Y292" i="5"/>
  <c r="Y177" i="5"/>
  <c r="AX209" i="5"/>
  <c r="Z368" i="5"/>
  <c r="Y368" i="5"/>
  <c r="AX45" i="5"/>
  <c r="Z55" i="5"/>
  <c r="U57" i="5"/>
  <c r="Y64" i="5"/>
  <c r="U93" i="5"/>
  <c r="Y125" i="5"/>
  <c r="U134" i="5"/>
  <c r="Y159" i="5"/>
  <c r="Y173" i="5"/>
  <c r="Y221" i="5"/>
  <c r="U223" i="5"/>
  <c r="U230" i="5"/>
  <c r="Y288" i="5"/>
  <c r="U317" i="5"/>
  <c r="U339" i="5"/>
  <c r="Z353" i="5"/>
  <c r="Y353" i="5"/>
  <c r="AX408" i="5"/>
  <c r="Z429" i="5"/>
  <c r="Y429" i="5"/>
  <c r="AX516" i="5"/>
  <c r="EQ27" i="7" s="1"/>
  <c r="AX639" i="5"/>
  <c r="EO33" i="7" s="1"/>
  <c r="AX242" i="5"/>
  <c r="EO14" i="7" s="1"/>
  <c r="Y51" i="5"/>
  <c r="Y1630" i="5"/>
  <c r="Z258" i="5"/>
  <c r="Z19" i="5"/>
  <c r="U30" i="5"/>
  <c r="U186" i="5"/>
  <c r="Y218" i="5"/>
  <c r="AX58" i="5"/>
  <c r="Y144" i="5"/>
  <c r="Y185" i="5"/>
  <c r="Z185" i="5"/>
  <c r="AX567" i="5"/>
  <c r="U15" i="5"/>
  <c r="U4" i="5"/>
  <c r="AX36" i="5"/>
  <c r="U100" i="5"/>
  <c r="U141" i="5"/>
  <c r="Y166" i="5"/>
  <c r="U175" i="5"/>
  <c r="U182" i="5"/>
  <c r="Y207" i="5"/>
  <c r="Y214" i="5"/>
  <c r="Y228" i="5"/>
  <c r="Y255" i="5"/>
  <c r="Z255" i="5"/>
  <c r="U290" i="5"/>
  <c r="Z295" i="5"/>
  <c r="U349" i="5"/>
  <c r="Y412" i="5"/>
  <c r="AX552" i="5"/>
  <c r="AX561" i="5"/>
  <c r="Y901" i="5"/>
  <c r="Z901" i="5"/>
  <c r="Y128" i="5"/>
  <c r="Y59" i="5"/>
  <c r="Y196" i="5"/>
  <c r="Z373" i="5"/>
  <c r="Y373" i="5"/>
  <c r="Y396" i="5"/>
  <c r="Y95" i="5"/>
  <c r="Z491" i="5"/>
  <c r="Y491" i="5"/>
  <c r="AX400" i="5"/>
  <c r="U138" i="5"/>
  <c r="Y265" i="5"/>
  <c r="U321" i="5"/>
  <c r="Y28" i="5"/>
  <c r="Y358" i="5"/>
  <c r="Y524" i="5"/>
  <c r="Z738" i="5"/>
  <c r="Y69" i="5"/>
  <c r="Z518" i="5"/>
  <c r="Y518" i="5"/>
  <c r="Y38" i="5"/>
  <c r="Z38" i="5"/>
  <c r="AX949" i="5"/>
  <c r="AS949" i="5"/>
  <c r="Y180" i="5"/>
  <c r="AX198" i="5"/>
  <c r="U237" i="5"/>
  <c r="U263" i="5"/>
  <c r="Y281" i="5"/>
  <c r="Z281" i="5"/>
  <c r="Y338" i="5"/>
  <c r="Z347" i="5"/>
  <c r="Y347" i="5"/>
  <c r="Y385" i="5"/>
  <c r="AX409" i="5"/>
  <c r="EQ22" i="7" s="1"/>
  <c r="AS409" i="5"/>
  <c r="AX426" i="5"/>
  <c r="Y430" i="5"/>
  <c r="Z430" i="5"/>
  <c r="Z447" i="5"/>
  <c r="Y447" i="5"/>
  <c r="AX452" i="5"/>
  <c r="EO24" i="7" s="1"/>
  <c r="Z478" i="5"/>
  <c r="Y478" i="5"/>
  <c r="U631" i="5"/>
  <c r="U698" i="5"/>
  <c r="Z878" i="5"/>
  <c r="Y878" i="5"/>
  <c r="Z284" i="5"/>
  <c r="Y442" i="5"/>
  <c r="Z442" i="5"/>
  <c r="U301" i="5"/>
  <c r="U241" i="5"/>
  <c r="Z606" i="5"/>
  <c r="Y606" i="5"/>
  <c r="Y87" i="5"/>
  <c r="Z87" i="5"/>
  <c r="U260" i="5"/>
  <c r="AX283" i="5"/>
  <c r="Z527" i="5"/>
  <c r="Y527" i="5"/>
  <c r="U112" i="5"/>
  <c r="Y8" i="5"/>
  <c r="Z8" i="5"/>
  <c r="Y46" i="5"/>
  <c r="Y78" i="5"/>
  <c r="Z78" i="5"/>
  <c r="AX257" i="5"/>
  <c r="Z577" i="5"/>
  <c r="Y577" i="5"/>
  <c r="U167" i="5"/>
  <c r="Y73" i="5"/>
  <c r="AX171" i="5"/>
  <c r="EO11" i="7" s="1"/>
  <c r="AX219" i="5"/>
  <c r="EQ13" i="7" s="1"/>
  <c r="U364" i="5"/>
  <c r="AX501" i="5"/>
  <c r="Z628" i="5"/>
  <c r="Y628" i="5"/>
  <c r="Z855" i="5"/>
  <c r="Y855" i="5"/>
  <c r="Y324" i="5"/>
  <c r="AX187" i="5"/>
  <c r="Y203" i="5"/>
  <c r="AX302" i="5"/>
  <c r="Z251" i="5"/>
  <c r="U145" i="5"/>
  <c r="U178" i="5"/>
  <c r="U375" i="5"/>
  <c r="U437" i="5"/>
  <c r="U21" i="5"/>
  <c r="Y136" i="5"/>
  <c r="U39" i="5"/>
  <c r="AX395" i="5"/>
  <c r="U462" i="5"/>
  <c r="AX17" i="5"/>
  <c r="U48" i="5"/>
  <c r="U153" i="5"/>
  <c r="U215" i="5"/>
  <c r="Z952" i="5"/>
  <c r="Y952" i="5"/>
  <c r="U75" i="5"/>
  <c r="U101" i="5"/>
  <c r="Y140" i="5"/>
  <c r="U149" i="5"/>
  <c r="Y243" i="5"/>
  <c r="U245" i="5"/>
  <c r="U270" i="5"/>
  <c r="Y296" i="5"/>
  <c r="U305" i="5"/>
  <c r="U335" i="5"/>
  <c r="Y348" i="5"/>
  <c r="U387" i="5"/>
  <c r="U474" i="5"/>
  <c r="U507" i="5"/>
  <c r="U550" i="5"/>
  <c r="Y210" i="5"/>
  <c r="AX462" i="5"/>
  <c r="AS462" i="5"/>
  <c r="U226" i="5"/>
  <c r="U104" i="5"/>
  <c r="Y435" i="5"/>
  <c r="U234" i="5"/>
  <c r="U119" i="5"/>
  <c r="U193" i="5"/>
  <c r="AX355" i="5"/>
  <c r="P1638" i="5"/>
  <c r="U274" i="5"/>
  <c r="AX659" i="5"/>
  <c r="Z730" i="5"/>
  <c r="Y730" i="5"/>
  <c r="U406" i="5"/>
  <c r="AX469" i="5"/>
  <c r="AS469" i="5"/>
  <c r="Z542" i="5"/>
  <c r="Y542" i="5"/>
  <c r="Y629" i="5"/>
  <c r="Z629" i="5"/>
  <c r="Y677" i="5"/>
  <c r="Z677" i="5"/>
  <c r="U70" i="5"/>
  <c r="U398" i="5"/>
  <c r="AX777" i="5"/>
  <c r="Z661" i="5"/>
  <c r="Y661" i="5"/>
  <c r="U308" i="5"/>
  <c r="Y103" i="5"/>
  <c r="U160" i="5"/>
  <c r="Z343" i="5"/>
  <c r="Y343" i="5"/>
  <c r="Z710" i="5"/>
  <c r="Y710" i="5"/>
  <c r="Z428" i="5"/>
  <c r="Y428" i="5"/>
  <c r="Y33" i="5"/>
  <c r="Y107" i="5"/>
  <c r="Z107" i="5"/>
  <c r="AX172" i="5"/>
  <c r="Y195" i="5"/>
  <c r="AX220" i="5"/>
  <c r="Y262" i="5"/>
  <c r="Y269" i="5"/>
  <c r="AX360" i="5"/>
  <c r="AX383" i="5"/>
  <c r="AX420" i="5"/>
  <c r="AS420" i="5"/>
  <c r="AX625" i="5"/>
  <c r="U805" i="5"/>
  <c r="AX361" i="5"/>
  <c r="Y473" i="5"/>
  <c r="Z473" i="5"/>
  <c r="U9" i="5"/>
  <c r="Y277" i="5"/>
  <c r="AX94" i="5"/>
  <c r="S1638" i="5"/>
  <c r="S1646" i="5"/>
  <c r="AX23" i="5"/>
  <c r="U35" i="5"/>
  <c r="U52" i="5"/>
  <c r="U204" i="5"/>
  <c r="U271" i="5"/>
  <c r="U407" i="5"/>
  <c r="U475" i="5"/>
  <c r="AX547" i="5"/>
  <c r="AX673" i="5"/>
  <c r="Z798" i="5"/>
  <c r="Y798" i="5"/>
  <c r="Z448" i="5"/>
  <c r="Y448" i="5"/>
  <c r="Z467" i="5"/>
  <c r="Y467" i="5"/>
  <c r="AX675" i="5"/>
  <c r="AX318" i="5"/>
  <c r="Z334" i="5"/>
  <c r="AX384" i="5"/>
  <c r="Y392" i="5"/>
  <c r="Z424" i="5"/>
  <c r="U444" i="5"/>
  <c r="AX503" i="5"/>
  <c r="Z505" i="5"/>
  <c r="Z550" i="5"/>
  <c r="Y550" i="5"/>
  <c r="U594" i="5"/>
  <c r="AX778" i="5"/>
  <c r="Z781" i="5"/>
  <c r="R1222" i="5"/>
  <c r="W1222" i="5"/>
  <c r="Y1232" i="5"/>
  <c r="Z1232" i="5"/>
  <c r="Y3" i="5"/>
  <c r="Y25" i="5"/>
  <c r="Y47" i="5"/>
  <c r="Y65" i="5"/>
  <c r="Y111" i="5"/>
  <c r="Y122" i="5"/>
  <c r="Y133" i="5"/>
  <c r="Y148" i="5"/>
  <c r="Y152" i="5"/>
  <c r="Y163" i="5"/>
  <c r="Y174" i="5"/>
  <c r="Y189" i="5"/>
  <c r="Y200" i="5"/>
  <c r="Y211" i="5"/>
  <c r="Y222" i="5"/>
  <c r="Y233" i="5"/>
  <c r="Y244" i="5"/>
  <c r="X1638" i="5"/>
  <c r="Z285" i="5"/>
  <c r="Z300" i="5"/>
  <c r="Y304" i="5"/>
  <c r="Y312" i="5"/>
  <c r="Y329" i="5"/>
  <c r="U350" i="5"/>
  <c r="AX378" i="5"/>
  <c r="Y398" i="5"/>
  <c r="Y461" i="5"/>
  <c r="Z474" i="5"/>
  <c r="Y474" i="5"/>
  <c r="Y537" i="5"/>
  <c r="AX589" i="5"/>
  <c r="Y656" i="5"/>
  <c r="AX718" i="5"/>
  <c r="AX847" i="5"/>
  <c r="Z995" i="5"/>
  <c r="W1183" i="5"/>
  <c r="R1183" i="5"/>
  <c r="AX502" i="5"/>
  <c r="U565" i="5"/>
  <c r="Y115" i="5"/>
  <c r="Y126" i="5"/>
  <c r="Y141" i="5"/>
  <c r="Y156" i="5"/>
  <c r="Y167" i="5"/>
  <c r="Y178" i="5"/>
  <c r="Y193" i="5"/>
  <c r="Y204" i="5"/>
  <c r="Y215" i="5"/>
  <c r="Y226" i="5"/>
  <c r="Y237" i="5"/>
  <c r="Z1638" i="5"/>
  <c r="Y293" i="5"/>
  <c r="Y325" i="5"/>
  <c r="Y344" i="5"/>
  <c r="AX347" i="5"/>
  <c r="Y359" i="5"/>
  <c r="Y387" i="5"/>
  <c r="Z413" i="5"/>
  <c r="Y419" i="5"/>
  <c r="Y431" i="5"/>
  <c r="Z449" i="5"/>
  <c r="Y468" i="5"/>
  <c r="Y499" i="5"/>
  <c r="AX517" i="5"/>
  <c r="Y593" i="5"/>
  <c r="Y630" i="5"/>
  <c r="Y689" i="5"/>
  <c r="Y723" i="5"/>
  <c r="X1626" i="5"/>
  <c r="X1640" i="5"/>
  <c r="Y775" i="5"/>
  <c r="Z940" i="5"/>
  <c r="Y940" i="5"/>
  <c r="Z1214" i="5"/>
  <c r="Y1214" i="5"/>
  <c r="U488" i="5"/>
  <c r="Z697" i="5"/>
  <c r="Y697" i="5"/>
  <c r="Y92" i="5"/>
  <c r="Y9" i="5"/>
  <c r="Y30" i="5"/>
  <c r="Z43" i="5"/>
  <c r="Y52" i="5"/>
  <c r="Y70" i="5"/>
  <c r="Z83" i="5"/>
  <c r="Z100" i="5"/>
  <c r="Y182" i="5"/>
  <c r="Y252" i="5"/>
  <c r="Y263" i="5"/>
  <c r="Y278" i="5"/>
  <c r="Y297" i="5"/>
  <c r="Y370" i="5"/>
  <c r="U383" i="5"/>
  <c r="AX404" i="5"/>
  <c r="Y513" i="5"/>
  <c r="Y559" i="5"/>
  <c r="AX598" i="5"/>
  <c r="Y664" i="5"/>
  <c r="Z775" i="5"/>
  <c r="Y845" i="5"/>
  <c r="U948" i="5"/>
  <c r="W1185" i="5"/>
  <c r="R1185" i="5"/>
  <c r="AX1218" i="5"/>
  <c r="U365" i="5"/>
  <c r="U376" i="5"/>
  <c r="AX853" i="5"/>
  <c r="U394" i="5"/>
  <c r="Y282" i="5"/>
  <c r="U314" i="5"/>
  <c r="AX319" i="5"/>
  <c r="EP18" i="7" s="1"/>
  <c r="Y330" i="5"/>
  <c r="AX333" i="5"/>
  <c r="AX352" i="5"/>
  <c r="Y365" i="5"/>
  <c r="Y376" i="5"/>
  <c r="Y393" i="5"/>
  <c r="U452" i="5"/>
  <c r="U483" i="5"/>
  <c r="AX518" i="5"/>
  <c r="U561" i="5"/>
  <c r="Z565" i="5"/>
  <c r="Y565" i="5"/>
  <c r="Z586" i="5"/>
  <c r="Y586" i="5"/>
  <c r="AS621" i="5"/>
  <c r="AX661" i="5"/>
  <c r="U716" i="5"/>
  <c r="Z757" i="5"/>
  <c r="Y757" i="5"/>
  <c r="Z1100" i="5"/>
  <c r="Y1100" i="5"/>
  <c r="U1177" i="5"/>
  <c r="R1178" i="5"/>
  <c r="W1178" i="5"/>
  <c r="AX389" i="5"/>
  <c r="Z418" i="5"/>
  <c r="Y418" i="5"/>
  <c r="Z407" i="5"/>
  <c r="Y407" i="5"/>
  <c r="Z437" i="5"/>
  <c r="Y437" i="5"/>
  <c r="U451" i="5"/>
  <c r="U546" i="5"/>
  <c r="U725" i="5"/>
  <c r="AW1640" i="5"/>
  <c r="AX779" i="5"/>
  <c r="W1184" i="5"/>
  <c r="R1184" i="5"/>
  <c r="Z1184" i="5"/>
  <c r="Z1558" i="5"/>
  <c r="Y1558" i="5"/>
  <c r="Z623" i="5"/>
  <c r="Y623" i="5"/>
  <c r="AS688" i="5"/>
  <c r="AV1639" i="5"/>
  <c r="AX528" i="5"/>
  <c r="EQ28" i="7" s="1"/>
  <c r="AS528" i="5"/>
  <c r="Z768" i="5"/>
  <c r="Y768" i="5"/>
  <c r="W1626" i="5"/>
  <c r="W1640" i="5"/>
  <c r="AS207" i="5"/>
  <c r="AS218" i="5"/>
  <c r="AS229" i="5"/>
  <c r="AS240" i="5"/>
  <c r="AG1638" i="5"/>
  <c r="AS281" i="5"/>
  <c r="AX405" i="5"/>
  <c r="AS405" i="5"/>
  <c r="AS436" i="5"/>
  <c r="Z488" i="5"/>
  <c r="Y488" i="5"/>
  <c r="AS512" i="5"/>
  <c r="Z690" i="5"/>
  <c r="Y690" i="5"/>
  <c r="AS824" i="5"/>
  <c r="AS1161" i="5"/>
  <c r="Z1164" i="5"/>
  <c r="Y1164" i="5"/>
  <c r="Z331" i="5"/>
  <c r="Y331" i="5"/>
  <c r="Z553" i="5"/>
  <c r="Y553" i="5"/>
  <c r="Z587" i="5"/>
  <c r="Y587" i="5"/>
  <c r="Z707" i="5"/>
  <c r="Y707" i="5"/>
  <c r="P1627" i="5"/>
  <c r="U841" i="5"/>
  <c r="U699" i="5"/>
  <c r="U776" i="5"/>
  <c r="AV1633" i="5"/>
  <c r="AS1217" i="5"/>
  <c r="AS1634" i="5" s="1"/>
  <c r="Y22" i="5"/>
  <c r="Y31" i="5"/>
  <c r="Y53" i="5"/>
  <c r="Y71" i="5"/>
  <c r="Y101" i="5"/>
  <c r="Y116" i="5"/>
  <c r="Y127" i="5"/>
  <c r="Y142" i="5"/>
  <c r="Y157" i="5"/>
  <c r="Y168" i="5"/>
  <c r="Y179" i="5"/>
  <c r="Y194" i="5"/>
  <c r="Y205" i="5"/>
  <c r="Y216" i="5"/>
  <c r="Y227" i="5"/>
  <c r="Y238" i="5"/>
  <c r="AO1638" i="5"/>
  <c r="Y294" i="5"/>
  <c r="AS312" i="5"/>
  <c r="Y322" i="5"/>
  <c r="Y326" i="5"/>
  <c r="AX334" i="5"/>
  <c r="Y371" i="5"/>
  <c r="Y457" i="5"/>
  <c r="U459" i="5"/>
  <c r="AX479" i="5"/>
  <c r="AS480" i="5"/>
  <c r="AX614" i="5"/>
  <c r="EQ32" i="7" s="1"/>
  <c r="AX680" i="5"/>
  <c r="EP35" i="7" s="1"/>
  <c r="U686" i="5"/>
  <c r="AX1156" i="5"/>
  <c r="EQ58" i="7" s="1"/>
  <c r="AX439" i="5"/>
  <c r="E1638" i="5"/>
  <c r="AS308" i="5"/>
  <c r="U379" i="5"/>
  <c r="U497" i="5"/>
  <c r="O1639" i="5"/>
  <c r="U535" i="5"/>
  <c r="U590" i="5"/>
  <c r="U620" i="5"/>
  <c r="AX643" i="5"/>
  <c r="AV1647" i="5"/>
  <c r="AX1031" i="5"/>
  <c r="EP52" i="7" s="1"/>
  <c r="AS1031" i="5"/>
  <c r="AV1638" i="5"/>
  <c r="Z395" i="5"/>
  <c r="Y395" i="5"/>
  <c r="AX431" i="5"/>
  <c r="AS431" i="5"/>
  <c r="Z515" i="5"/>
  <c r="Y515" i="5"/>
  <c r="P1639" i="5"/>
  <c r="Z821" i="5"/>
  <c r="Y821" i="5"/>
  <c r="Z840" i="5"/>
  <c r="Y840" i="5"/>
  <c r="O1641" i="5"/>
  <c r="O1630" i="5"/>
  <c r="Z896" i="5"/>
  <c r="Y896" i="5"/>
  <c r="AX973" i="5"/>
  <c r="Y36" i="5"/>
  <c r="Y58" i="5"/>
  <c r="Y76" i="5"/>
  <c r="Y85" i="5"/>
  <c r="Y246" i="5"/>
  <c r="Y257" i="5"/>
  <c r="Y268" i="5"/>
  <c r="L1638" i="5"/>
  <c r="L1646" i="5"/>
  <c r="AW1638" i="5"/>
  <c r="Y287" i="5"/>
  <c r="Y314" i="5"/>
  <c r="Y318" i="5"/>
  <c r="Y332" i="5"/>
  <c r="Y341" i="5"/>
  <c r="AX364" i="5"/>
  <c r="AX375" i="5"/>
  <c r="Y389" i="5"/>
  <c r="AX419" i="5"/>
  <c r="Y434" i="5"/>
  <c r="AX468" i="5"/>
  <c r="AX530" i="5"/>
  <c r="Y582" i="5"/>
  <c r="Z582" i="5"/>
  <c r="AX608" i="5"/>
  <c r="Y611" i="5"/>
  <c r="Z618" i="5"/>
  <c r="Y640" i="5"/>
  <c r="U678" i="5"/>
  <c r="Y803" i="5"/>
  <c r="Z809" i="5"/>
  <c r="Y809" i="5"/>
  <c r="AX933" i="5"/>
  <c r="P1641" i="5"/>
  <c r="P1630" i="5"/>
  <c r="U1030" i="5"/>
  <c r="Y11" i="5"/>
  <c r="M1638" i="5"/>
  <c r="AX274" i="5"/>
  <c r="AX1638" i="5" s="1"/>
  <c r="Z306" i="5"/>
  <c r="U324" i="5"/>
  <c r="AX344" i="5"/>
  <c r="Y356" i="5"/>
  <c r="Z384" i="5"/>
  <c r="Y384" i="5"/>
  <c r="Z403" i="5"/>
  <c r="Y403" i="5"/>
  <c r="AX443" i="5"/>
  <c r="U466" i="5"/>
  <c r="U492" i="5"/>
  <c r="U527" i="5"/>
  <c r="Z575" i="5"/>
  <c r="Y575" i="5"/>
  <c r="U613" i="5"/>
  <c r="AX616" i="5"/>
  <c r="AX682" i="5"/>
  <c r="Y709" i="5"/>
  <c r="AX904" i="5"/>
  <c r="EQ46" i="7" s="1"/>
  <c r="U913" i="5"/>
  <c r="W1630" i="5"/>
  <c r="W1641" i="5"/>
  <c r="U479" i="5"/>
  <c r="AX484" i="5"/>
  <c r="AX597" i="5"/>
  <c r="U602" i="5"/>
  <c r="Z612" i="5"/>
  <c r="Y612" i="5"/>
  <c r="U654" i="5"/>
  <c r="AX674" i="5"/>
  <c r="U801" i="5"/>
  <c r="Z851" i="5"/>
  <c r="Y851" i="5"/>
  <c r="U875" i="5"/>
  <c r="U944" i="5"/>
  <c r="AS1174" i="5"/>
  <c r="AX1174" i="5"/>
  <c r="EO58" i="7" s="1"/>
  <c r="AX1515" i="5"/>
  <c r="EO75" i="7" s="1"/>
  <c r="AX498" i="5"/>
  <c r="Z526" i="5"/>
  <c r="Y526" i="5"/>
  <c r="Z624" i="5"/>
  <c r="Y624" i="5"/>
  <c r="Z800" i="5"/>
  <c r="Y800" i="5"/>
  <c r="W1627" i="5"/>
  <c r="Z982" i="5"/>
  <c r="Y982" i="5"/>
  <c r="AX1128" i="5"/>
  <c r="AS1128" i="5"/>
  <c r="Y379" i="5"/>
  <c r="Y390" i="5"/>
  <c r="Y401" i="5"/>
  <c r="Y406" i="5"/>
  <c r="Y451" i="5"/>
  <c r="Y466" i="5"/>
  <c r="Y534" i="5"/>
  <c r="Y566" i="5"/>
  <c r="Z595" i="5"/>
  <c r="Y595" i="5"/>
  <c r="Y607" i="5"/>
  <c r="Z613" i="5"/>
  <c r="Y613" i="5"/>
  <c r="AX640" i="5"/>
  <c r="Y653" i="5"/>
  <c r="Y733" i="5"/>
  <c r="U742" i="5"/>
  <c r="Y771" i="5"/>
  <c r="X1627" i="5"/>
  <c r="AX872" i="5"/>
  <c r="Z874" i="5"/>
  <c r="Y874" i="5"/>
  <c r="Y902" i="5"/>
  <c r="Z943" i="5"/>
  <c r="Y943" i="5"/>
  <c r="Z996" i="5"/>
  <c r="Y996" i="5"/>
  <c r="AX1064" i="5"/>
  <c r="EQ53" i="7" s="1"/>
  <c r="Z1319" i="5"/>
  <c r="W1319" i="5"/>
  <c r="R1319" i="5"/>
  <c r="Y410" i="5"/>
  <c r="Y421" i="5"/>
  <c r="Y432" i="5"/>
  <c r="Y470" i="5"/>
  <c r="Y496" i="5"/>
  <c r="Y545" i="5"/>
  <c r="AX629" i="5"/>
  <c r="Y648" i="5"/>
  <c r="U735" i="5"/>
  <c r="AX752" i="5"/>
  <c r="U795" i="5"/>
  <c r="Y835" i="5"/>
  <c r="U837" i="5"/>
  <c r="Y841" i="5"/>
  <c r="Y1627" i="5" s="1"/>
  <c r="AX1628" i="5"/>
  <c r="U985" i="5"/>
  <c r="Z1069" i="5"/>
  <c r="Y1069" i="5"/>
  <c r="X1632" i="5"/>
  <c r="Y1154" i="5"/>
  <c r="Y1632" i="5" s="1"/>
  <c r="Y1248" i="5"/>
  <c r="AX1276" i="5"/>
  <c r="AX1634" i="5" s="1"/>
  <c r="P1647" i="5"/>
  <c r="U1281" i="5"/>
  <c r="P1648" i="5"/>
  <c r="Z1291" i="5"/>
  <c r="Y511" i="5"/>
  <c r="AO1639" i="5"/>
  <c r="U531" i="5"/>
  <c r="Y556" i="5"/>
  <c r="U609" i="5"/>
  <c r="Z619" i="5"/>
  <c r="U627" i="5"/>
  <c r="U650" i="5"/>
  <c r="U667" i="5"/>
  <c r="AX669" i="5"/>
  <c r="Z686" i="5"/>
  <c r="Y686" i="5"/>
  <c r="AS696" i="5"/>
  <c r="U700" i="5"/>
  <c r="U750" i="5"/>
  <c r="U756" i="5"/>
  <c r="AD1626" i="5"/>
  <c r="AD1640" i="5"/>
  <c r="AX798" i="5"/>
  <c r="Z841" i="5"/>
  <c r="Z1628" i="5" s="1"/>
  <c r="U871" i="5"/>
  <c r="Z1046" i="5"/>
  <c r="Y1046" i="5"/>
  <c r="Z1154" i="5"/>
  <c r="AX1239" i="5"/>
  <c r="AS565" i="5"/>
  <c r="Z698" i="5"/>
  <c r="Y698" i="5"/>
  <c r="Z836" i="5"/>
  <c r="Y836" i="5"/>
  <c r="E1634" i="5"/>
  <c r="E1642" i="5"/>
  <c r="Q1276" i="5"/>
  <c r="P1628" i="5"/>
  <c r="U899" i="5"/>
  <c r="Z984" i="5"/>
  <c r="Y984" i="5"/>
  <c r="R1239" i="5"/>
  <c r="W1239" i="5"/>
  <c r="F1634" i="5"/>
  <c r="F1642" i="5"/>
  <c r="R1276" i="5"/>
  <c r="W1276" i="5"/>
  <c r="T1648" i="5"/>
  <c r="T1647" i="5"/>
  <c r="AF1647" i="5"/>
  <c r="AF1648" i="5"/>
  <c r="AX473" i="5"/>
  <c r="AS505" i="5"/>
  <c r="AX525" i="5"/>
  <c r="AW1639" i="5"/>
  <c r="AX533" i="5"/>
  <c r="AX538" i="5"/>
  <c r="U553" i="5"/>
  <c r="U558" i="5"/>
  <c r="AX606" i="5"/>
  <c r="AX630" i="5"/>
  <c r="Y672" i="5"/>
  <c r="Y687" i="5"/>
  <c r="Z687" i="5"/>
  <c r="U707" i="5"/>
  <c r="AX709" i="5"/>
  <c r="Y718" i="5"/>
  <c r="Y734" i="5"/>
  <c r="Y749" i="5"/>
  <c r="Z794" i="5"/>
  <c r="AS834" i="5"/>
  <c r="Y864" i="5"/>
  <c r="AX867" i="5"/>
  <c r="U933" i="5"/>
  <c r="X1629" i="5"/>
  <c r="Z967" i="5"/>
  <c r="Z1629" i="5" s="1"/>
  <c r="Y967" i="5"/>
  <c r="Y1629" i="5" s="1"/>
  <c r="U980" i="5"/>
  <c r="AX981" i="5"/>
  <c r="AX1035" i="5"/>
  <c r="Y1047" i="5"/>
  <c r="Z1061" i="5"/>
  <c r="Z1132" i="5"/>
  <c r="Y1242" i="5"/>
  <c r="U1275" i="5"/>
  <c r="AG1286" i="5"/>
  <c r="AG1619" i="5" s="1"/>
  <c r="Z1287" i="5"/>
  <c r="Y1287" i="5"/>
  <c r="U485" i="5"/>
  <c r="AS520" i="5"/>
  <c r="E1639" i="5"/>
  <c r="U598" i="5"/>
  <c r="Z638" i="5"/>
  <c r="Y638" i="5"/>
  <c r="U751" i="5"/>
  <c r="AX970" i="5"/>
  <c r="U1049" i="5"/>
  <c r="AX1130" i="5"/>
  <c r="W1240" i="5"/>
  <c r="R1240" i="5"/>
  <c r="AY1639" i="5"/>
  <c r="Z627" i="5"/>
  <c r="Y627" i="5"/>
  <c r="Z743" i="5"/>
  <c r="Y743" i="5"/>
  <c r="Z932" i="5"/>
  <c r="Y932" i="5"/>
  <c r="Z1011" i="5"/>
  <c r="Y1011" i="5"/>
  <c r="L1630" i="5"/>
  <c r="L1641" i="5"/>
  <c r="Z1124" i="5"/>
  <c r="Y1124" i="5"/>
  <c r="Z1265" i="5"/>
  <c r="W1265" i="5"/>
  <c r="R1265" i="5"/>
  <c r="U442" i="5"/>
  <c r="L1639" i="5"/>
  <c r="Z536" i="5"/>
  <c r="Y536" i="5"/>
  <c r="Y541" i="5"/>
  <c r="AX577" i="5"/>
  <c r="U605" i="5"/>
  <c r="Y615" i="5"/>
  <c r="U635" i="5"/>
  <c r="Y673" i="5"/>
  <c r="Y681" i="5"/>
  <c r="U721" i="5"/>
  <c r="Y784" i="5"/>
  <c r="AX787" i="5"/>
  <c r="Z807" i="5"/>
  <c r="Z859" i="5"/>
  <c r="Y859" i="5"/>
  <c r="U976" i="5"/>
  <c r="AX977" i="5"/>
  <c r="R1630" i="5"/>
  <c r="R1641" i="5"/>
  <c r="M1630" i="5"/>
  <c r="M1641" i="5"/>
  <c r="AX1036" i="5"/>
  <c r="W1221" i="5"/>
  <c r="R1221" i="5"/>
  <c r="Z1221" i="5"/>
  <c r="U1238" i="5"/>
  <c r="R1638" i="5"/>
  <c r="Z460" i="5"/>
  <c r="Y493" i="5"/>
  <c r="M1639" i="5"/>
  <c r="Y531" i="5"/>
  <c r="Z547" i="5"/>
  <c r="Y547" i="5"/>
  <c r="AX566" i="5"/>
  <c r="AX595" i="5"/>
  <c r="Z639" i="5"/>
  <c r="Y639" i="5"/>
  <c r="U746" i="5"/>
  <c r="Z767" i="5"/>
  <c r="Y767" i="5"/>
  <c r="Z779" i="5"/>
  <c r="Y779" i="5"/>
  <c r="U786" i="5"/>
  <c r="U839" i="5"/>
  <c r="U856" i="5"/>
  <c r="Y927" i="5"/>
  <c r="U929" i="5"/>
  <c r="U969" i="5"/>
  <c r="N1641" i="5"/>
  <c r="N1630" i="5"/>
  <c r="AX1037" i="5"/>
  <c r="Z1125" i="5"/>
  <c r="Y1125" i="5"/>
  <c r="N1639" i="5"/>
  <c r="AX765" i="5"/>
  <c r="AV1640" i="5"/>
  <c r="AS779" i="5"/>
  <c r="U814" i="5"/>
  <c r="U824" i="5"/>
  <c r="U843" i="5"/>
  <c r="U960" i="5"/>
  <c r="U1014" i="5"/>
  <c r="X1630" i="5"/>
  <c r="X1641" i="5"/>
  <c r="Z1029" i="5"/>
  <c r="U1071" i="5"/>
  <c r="U1172" i="5"/>
  <c r="U1233" i="5"/>
  <c r="AX1241" i="5"/>
  <c r="AG1626" i="5"/>
  <c r="AG1640" i="5"/>
  <c r="AX863" i="5"/>
  <c r="S1628" i="5"/>
  <c r="AX1032" i="5"/>
  <c r="AS1032" i="5"/>
  <c r="W1631" i="5"/>
  <c r="Z1171" i="5"/>
  <c r="Y1171" i="5"/>
  <c r="W1337" i="5"/>
  <c r="R1337" i="5"/>
  <c r="Z1337" i="5"/>
  <c r="Y601" i="5"/>
  <c r="U647" i="5"/>
  <c r="Y678" i="5"/>
  <c r="AX733" i="5"/>
  <c r="AY1640" i="5"/>
  <c r="AX816" i="5"/>
  <c r="Y832" i="5"/>
  <c r="AD1627" i="5"/>
  <c r="U862" i="5"/>
  <c r="AX901" i="5"/>
  <c r="AX911" i="5"/>
  <c r="Y959" i="5"/>
  <c r="Y991" i="5"/>
  <c r="X1631" i="5"/>
  <c r="Z1092" i="5"/>
  <c r="Z1631" i="5" s="1"/>
  <c r="W1196" i="5"/>
  <c r="R1196" i="5"/>
  <c r="AV1646" i="5"/>
  <c r="AV1643" i="5"/>
  <c r="Z1350" i="5"/>
  <c r="AX1375" i="5"/>
  <c r="R1639" i="5"/>
  <c r="Y568" i="5"/>
  <c r="Y579" i="5"/>
  <c r="Y590" i="5"/>
  <c r="Y616" i="5"/>
  <c r="Y631" i="5"/>
  <c r="Y642" i="5"/>
  <c r="AX652" i="5"/>
  <c r="Y658" i="5"/>
  <c r="Y662" i="5"/>
  <c r="Z666" i="5"/>
  <c r="Y670" i="5"/>
  <c r="Y674" i="5"/>
  <c r="Y682" i="5"/>
  <c r="AX701" i="5"/>
  <c r="EP36" i="7" s="1"/>
  <c r="Y716" i="5"/>
  <c r="Y720" i="5"/>
  <c r="L1640" i="5"/>
  <c r="L1626" i="5"/>
  <c r="AX807" i="5"/>
  <c r="Y819" i="5"/>
  <c r="Z823" i="5"/>
  <c r="Y838" i="5"/>
  <c r="Z842" i="5"/>
  <c r="Y889" i="5"/>
  <c r="U910" i="5"/>
  <c r="Z913" i="5"/>
  <c r="Y913" i="5"/>
  <c r="Z923" i="5"/>
  <c r="Y923" i="5"/>
  <c r="U945" i="5"/>
  <c r="AS1000" i="5"/>
  <c r="Z1042" i="5"/>
  <c r="Y1042" i="5"/>
  <c r="Y1062" i="5"/>
  <c r="Y1092" i="5"/>
  <c r="Y1631" i="5" s="1"/>
  <c r="Z1127" i="5"/>
  <c r="Y1127" i="5"/>
  <c r="AZ1392" i="5"/>
  <c r="U1221" i="5"/>
  <c r="Z1330" i="5"/>
  <c r="Y1330" i="5"/>
  <c r="W1348" i="5"/>
  <c r="R1348" i="5"/>
  <c r="Z1355" i="5"/>
  <c r="S1639" i="5"/>
  <c r="U732" i="5"/>
  <c r="M1640" i="5"/>
  <c r="M1626" i="5"/>
  <c r="U811" i="5"/>
  <c r="W1628" i="5"/>
  <c r="AX921" i="5"/>
  <c r="Z928" i="5"/>
  <c r="Y928" i="5"/>
  <c r="Z1093" i="5"/>
  <c r="Y1093" i="5"/>
  <c r="AX1152" i="5"/>
  <c r="U1195" i="5"/>
  <c r="W1218" i="5"/>
  <c r="R1218" i="5"/>
  <c r="BP61" i="7" s="1"/>
  <c r="CF61" i="7" s="1"/>
  <c r="Z1218" i="5"/>
  <c r="AX1327" i="5"/>
  <c r="Z1345" i="5"/>
  <c r="Y1345" i="5"/>
  <c r="Z769" i="5"/>
  <c r="Y769" i="5"/>
  <c r="N1640" i="5"/>
  <c r="N1626" i="5"/>
  <c r="AY1643" i="5"/>
  <c r="AY1646" i="5"/>
  <c r="Z1331" i="5"/>
  <c r="Y1331" i="5"/>
  <c r="R1473" i="5"/>
  <c r="W1473" i="5"/>
  <c r="O1640" i="5"/>
  <c r="O1626" i="5"/>
  <c r="Z796" i="5"/>
  <c r="Y796" i="5"/>
  <c r="Z805" i="5"/>
  <c r="Y805" i="5"/>
  <c r="Y1628" i="5"/>
  <c r="Z944" i="5"/>
  <c r="Y944" i="5"/>
  <c r="Z1111" i="5"/>
  <c r="Y1111" i="5"/>
  <c r="W1639" i="5"/>
  <c r="Y704" i="5"/>
  <c r="Y708" i="5"/>
  <c r="Y731" i="5"/>
  <c r="AX734" i="5"/>
  <c r="U743" i="5"/>
  <c r="Y752" i="5"/>
  <c r="Y756" i="5"/>
  <c r="AX1626" i="5"/>
  <c r="P1640" i="5"/>
  <c r="P1626" i="5"/>
  <c r="Z801" i="5"/>
  <c r="Y801" i="5"/>
  <c r="Y810" i="5"/>
  <c r="E1627" i="5"/>
  <c r="Q841" i="5"/>
  <c r="Y905" i="5"/>
  <c r="Y919" i="5"/>
  <c r="Y924" i="5"/>
  <c r="Z938" i="5"/>
  <c r="Y938" i="5"/>
  <c r="R1629" i="5"/>
  <c r="Y971" i="5"/>
  <c r="Y1003" i="5"/>
  <c r="AX1006" i="5"/>
  <c r="Z1044" i="5"/>
  <c r="Y1044" i="5"/>
  <c r="Y1194" i="5"/>
  <c r="X1639" i="5"/>
  <c r="AS694" i="5"/>
  <c r="U728" i="5"/>
  <c r="AY1626" i="5"/>
  <c r="AX785" i="5"/>
  <c r="EQ40" i="7" s="1"/>
  <c r="U798" i="5"/>
  <c r="U830" i="5"/>
  <c r="U849" i="5"/>
  <c r="U989" i="5"/>
  <c r="U1089" i="5"/>
  <c r="Z1104" i="5"/>
  <c r="Y1104" i="5"/>
  <c r="U1114" i="5"/>
  <c r="W1323" i="5"/>
  <c r="R1323" i="5"/>
  <c r="BP66" i="7" s="1"/>
  <c r="CF66" i="7" s="1"/>
  <c r="Z1323" i="5"/>
  <c r="P1643" i="5"/>
  <c r="U1327" i="5"/>
  <c r="W1328" i="5"/>
  <c r="R1328" i="5"/>
  <c r="Z834" i="5"/>
  <c r="Y834" i="5"/>
  <c r="R1199" i="5"/>
  <c r="W1199" i="5"/>
  <c r="U1322" i="5"/>
  <c r="Z1639" i="5"/>
  <c r="Y700" i="5"/>
  <c r="AX711" i="5"/>
  <c r="Y722" i="5"/>
  <c r="Z732" i="5"/>
  <c r="Y732" i="5"/>
  <c r="Y742" i="5"/>
  <c r="AX745" i="5"/>
  <c r="AX759" i="5"/>
  <c r="Y765" i="5"/>
  <c r="S1640" i="5"/>
  <c r="S1626" i="5"/>
  <c r="AX790" i="5"/>
  <c r="Y806" i="5"/>
  <c r="Y825" i="5"/>
  <c r="Y844" i="5"/>
  <c r="Y867" i="5"/>
  <c r="U887" i="5"/>
  <c r="U897" i="5"/>
  <c r="U1017" i="5"/>
  <c r="Y1057" i="5"/>
  <c r="Y1073" i="5"/>
  <c r="AX1192" i="5"/>
  <c r="AZ1393" i="5"/>
  <c r="Y1326" i="5"/>
  <c r="AG1639" i="5"/>
  <c r="AX690" i="5"/>
  <c r="U706" i="5"/>
  <c r="U739" i="5"/>
  <c r="Y753" i="5"/>
  <c r="AX768" i="5"/>
  <c r="R1640" i="5"/>
  <c r="R1626" i="5"/>
  <c r="T1640" i="5"/>
  <c r="T1626" i="5"/>
  <c r="Z783" i="5"/>
  <c r="Y783" i="5"/>
  <c r="U836" i="5"/>
  <c r="AX851" i="5"/>
  <c r="U878" i="5"/>
  <c r="AX894" i="5"/>
  <c r="Z900" i="5"/>
  <c r="Y900" i="5"/>
  <c r="U907" i="5"/>
  <c r="Z988" i="5"/>
  <c r="Y988" i="5"/>
  <c r="AX1054" i="5"/>
  <c r="AX1070" i="5"/>
  <c r="AS1070" i="5"/>
  <c r="U1075" i="5"/>
  <c r="Z1079" i="5"/>
  <c r="Y1105" i="5"/>
  <c r="AX1109" i="5"/>
  <c r="Z1196" i="5"/>
  <c r="Y1196" i="5"/>
  <c r="AV1634" i="5"/>
  <c r="Z1279" i="5"/>
  <c r="Y1279" i="5"/>
  <c r="AG1289" i="5"/>
  <c r="AG1642" i="5" s="1"/>
  <c r="W1293" i="5"/>
  <c r="R1293" i="5"/>
  <c r="Y1321" i="5"/>
  <c r="X1628" i="5"/>
  <c r="U973" i="5"/>
  <c r="U1059" i="5"/>
  <c r="U1134" i="5"/>
  <c r="AD1632" i="5"/>
  <c r="W1212" i="5"/>
  <c r="R1212" i="5"/>
  <c r="U1239" i="5"/>
  <c r="M1648" i="5"/>
  <c r="AX1436" i="5"/>
  <c r="L1529" i="5"/>
  <c r="W1526" i="5"/>
  <c r="R1526" i="5"/>
  <c r="AX915" i="5"/>
  <c r="AX974" i="5"/>
  <c r="AD1630" i="5"/>
  <c r="AD1641" i="5"/>
  <c r="AD1631" i="5"/>
  <c r="Z1149" i="5"/>
  <c r="Y1149" i="5"/>
  <c r="Z1172" i="5"/>
  <c r="Y1172" i="5"/>
  <c r="W1402" i="5"/>
  <c r="Z1402" i="5"/>
  <c r="R1402" i="5"/>
  <c r="W1410" i="5"/>
  <c r="R1410" i="5"/>
  <c r="AX1503" i="5"/>
  <c r="L1627" i="5"/>
  <c r="AV1627" i="5"/>
  <c r="Y852" i="5"/>
  <c r="Y871" i="5"/>
  <c r="Y893" i="5"/>
  <c r="Y910" i="5"/>
  <c r="Y948" i="5"/>
  <c r="Y972" i="5"/>
  <c r="Y992" i="5"/>
  <c r="U1001" i="5"/>
  <c r="Y1013" i="5"/>
  <c r="AG1641" i="5"/>
  <c r="AG1631" i="5"/>
  <c r="AG1630" i="5"/>
  <c r="Y1058" i="5"/>
  <c r="U1152" i="5"/>
  <c r="Z1178" i="5"/>
  <c r="Y1178" i="5"/>
  <c r="Z1189" i="5"/>
  <c r="Y1189" i="5"/>
  <c r="W1192" i="5"/>
  <c r="R1192" i="5"/>
  <c r="W1230" i="5"/>
  <c r="Z1230" i="5"/>
  <c r="R1230" i="5"/>
  <c r="AX1312" i="5"/>
  <c r="Y1463" i="5"/>
  <c r="Z1463" i="5"/>
  <c r="Y1493" i="5"/>
  <c r="Y766" i="5"/>
  <c r="Y795" i="5"/>
  <c r="Y817" i="5"/>
  <c r="Y833" i="5"/>
  <c r="M1627" i="5"/>
  <c r="AW1627" i="5"/>
  <c r="Y868" i="5"/>
  <c r="Y890" i="5"/>
  <c r="Y903" i="5"/>
  <c r="Y921" i="5"/>
  <c r="Z960" i="5"/>
  <c r="Y960" i="5"/>
  <c r="AX1002" i="5"/>
  <c r="EO50" i="7" s="1"/>
  <c r="Y1049" i="5"/>
  <c r="Y1070" i="5"/>
  <c r="AX1085" i="5"/>
  <c r="Z1133" i="5"/>
  <c r="Y1139" i="5"/>
  <c r="AX1147" i="5"/>
  <c r="Z1150" i="5"/>
  <c r="Y1150" i="5"/>
  <c r="W1186" i="5"/>
  <c r="Z1186" i="5"/>
  <c r="R1193" i="5"/>
  <c r="W1193" i="5"/>
  <c r="Y1263" i="5"/>
  <c r="X1620" i="5"/>
  <c r="X1621" i="5"/>
  <c r="X1623" i="5"/>
  <c r="X1624" i="5"/>
  <c r="W1404" i="5"/>
  <c r="R1404" i="5"/>
  <c r="Z1404" i="5"/>
  <c r="U1495" i="5"/>
  <c r="U1514" i="5"/>
  <c r="N1627" i="5"/>
  <c r="AX841" i="5"/>
  <c r="AX1627" i="5" s="1"/>
  <c r="U908" i="5"/>
  <c r="U1023" i="5"/>
  <c r="U1072" i="5"/>
  <c r="Y1101" i="5"/>
  <c r="Z1101" i="5"/>
  <c r="U1130" i="5"/>
  <c r="U1191" i="5"/>
  <c r="Z1222" i="5"/>
  <c r="R1312" i="5"/>
  <c r="Z1312" i="5"/>
  <c r="W1312" i="5"/>
  <c r="Y1369" i="5"/>
  <c r="Z1369" i="5"/>
  <c r="Y1395" i="5"/>
  <c r="O1627" i="5"/>
  <c r="AY1627" i="5"/>
  <c r="AD1628" i="5"/>
  <c r="AS971" i="5"/>
  <c r="R1231" i="5"/>
  <c r="W1231" i="5"/>
  <c r="Z1623" i="5"/>
  <c r="Z1621" i="5"/>
  <c r="Z1620" i="5"/>
  <c r="Z1624" i="5"/>
  <c r="Z945" i="5"/>
  <c r="Y945" i="5"/>
  <c r="AX1629" i="5"/>
  <c r="Z989" i="5"/>
  <c r="Y989" i="5"/>
  <c r="Z1089" i="5"/>
  <c r="Y1089" i="5"/>
  <c r="AY1631" i="5"/>
  <c r="P1646" i="5"/>
  <c r="P1618" i="5"/>
  <c r="P1619" i="5"/>
  <c r="Y918" i="5"/>
  <c r="Y941" i="5"/>
  <c r="Y949" i="5"/>
  <c r="Y953" i="5"/>
  <c r="AY1629" i="5"/>
  <c r="Y969" i="5"/>
  <c r="Y985" i="5"/>
  <c r="Y993" i="5"/>
  <c r="Y997" i="5"/>
  <c r="Y1014" i="5"/>
  <c r="Z1027" i="5"/>
  <c r="Y1027" i="5"/>
  <c r="Y1065" i="5"/>
  <c r="Z1082" i="5"/>
  <c r="Y1082" i="5"/>
  <c r="Z1115" i="5"/>
  <c r="Y1115" i="5"/>
  <c r="Y1145" i="5"/>
  <c r="W1209" i="5"/>
  <c r="Z1209" i="5"/>
  <c r="R1209" i="5"/>
  <c r="U1224" i="5"/>
  <c r="AX1261" i="5"/>
  <c r="R1301" i="5"/>
  <c r="W1301" i="5"/>
  <c r="Z1301" i="5"/>
  <c r="E1626" i="5"/>
  <c r="E1640" i="5"/>
  <c r="AO1626" i="5"/>
  <c r="AO1640" i="5"/>
  <c r="R1627" i="5"/>
  <c r="E1628" i="5"/>
  <c r="AO1628" i="5"/>
  <c r="U905" i="5"/>
  <c r="N1629" i="5"/>
  <c r="AX1003" i="5"/>
  <c r="AX1630" i="5"/>
  <c r="Y1045" i="5"/>
  <c r="AX1182" i="5"/>
  <c r="EQ59" i="7" s="1"/>
  <c r="W1203" i="5"/>
  <c r="R1203" i="5"/>
  <c r="Z1203" i="5"/>
  <c r="U1208" i="5"/>
  <c r="Y1229" i="5"/>
  <c r="AX1262" i="5"/>
  <c r="O1629" i="5"/>
  <c r="Z1010" i="5"/>
  <c r="Y1010" i="5"/>
  <c r="AY1630" i="5"/>
  <c r="N1631" i="5"/>
  <c r="R1180" i="5"/>
  <c r="Z1185" i="5"/>
  <c r="AV1626" i="5"/>
  <c r="T1627" i="5"/>
  <c r="Y869" i="5"/>
  <c r="Y891" i="5"/>
  <c r="L1628" i="5"/>
  <c r="AV1628" i="5"/>
  <c r="Y904" i="5"/>
  <c r="AX906" i="5"/>
  <c r="U951" i="5"/>
  <c r="P1629" i="5"/>
  <c r="U995" i="5"/>
  <c r="AX1025" i="5"/>
  <c r="AV1641" i="5"/>
  <c r="U1033" i="5"/>
  <c r="Y1041" i="5"/>
  <c r="Z1072" i="5"/>
  <c r="Y1072" i="5"/>
  <c r="Y1083" i="5"/>
  <c r="AX1087" i="5"/>
  <c r="U1125" i="5"/>
  <c r="Y1135" i="5"/>
  <c r="AX1160" i="5"/>
  <c r="Y1185" i="5"/>
  <c r="R1186" i="5"/>
  <c r="Y1200" i="5"/>
  <c r="R1208" i="5"/>
  <c r="U1254" i="5"/>
  <c r="Y1294" i="5"/>
  <c r="Y1644" i="5" s="1"/>
  <c r="Z1296" i="5"/>
  <c r="W1296" i="5"/>
  <c r="R1296" i="5"/>
  <c r="U1393" i="5"/>
  <c r="W1394" i="5"/>
  <c r="W1622" i="5" s="1"/>
  <c r="R1394" i="5"/>
  <c r="R1622" i="5" s="1"/>
  <c r="U1397" i="5"/>
  <c r="AW1626" i="5"/>
  <c r="M1628" i="5"/>
  <c r="AW1628" i="5"/>
  <c r="Y926" i="5"/>
  <c r="Q967" i="5"/>
  <c r="AW1641" i="5"/>
  <c r="AX1034" i="5"/>
  <c r="U1079" i="5"/>
  <c r="P1631" i="5"/>
  <c r="AX1107" i="5"/>
  <c r="Z1141" i="5"/>
  <c r="U1159" i="5"/>
  <c r="AG1633" i="5"/>
  <c r="AN1647" i="5"/>
  <c r="AO1222" i="5"/>
  <c r="AO1647" i="5" s="1"/>
  <c r="Y1224" i="5"/>
  <c r="Z1247" i="5"/>
  <c r="Z1253" i="5"/>
  <c r="Y1253" i="5"/>
  <c r="Z1294" i="5"/>
  <c r="Z1644" i="5" s="1"/>
  <c r="Y1377" i="5"/>
  <c r="Z1377" i="5"/>
  <c r="Z1225" i="5"/>
  <c r="Y1225" i="5"/>
  <c r="U1230" i="5"/>
  <c r="U1250" i="5"/>
  <c r="W1261" i="5"/>
  <c r="R1261" i="5"/>
  <c r="U1348" i="5"/>
  <c r="Z1450" i="5"/>
  <c r="Y1450" i="5"/>
  <c r="AS1015" i="5"/>
  <c r="S1630" i="5"/>
  <c r="S1641" i="5"/>
  <c r="AW1647" i="5"/>
  <c r="AS1047" i="5"/>
  <c r="AS1057" i="5"/>
  <c r="AS1061" i="5"/>
  <c r="U1068" i="5"/>
  <c r="AS1082" i="5"/>
  <c r="AS1095" i="5"/>
  <c r="AS1104" i="5"/>
  <c r="AX1117" i="5"/>
  <c r="AS1117" i="5"/>
  <c r="U1178" i="5"/>
  <c r="AX1184" i="5"/>
  <c r="EP59" i="7" s="1"/>
  <c r="Z1236" i="5"/>
  <c r="W1236" i="5"/>
  <c r="Z1238" i="5"/>
  <c r="AX1246" i="5"/>
  <c r="AX1272" i="5"/>
  <c r="U1276" i="5"/>
  <c r="Z1305" i="5"/>
  <c r="Y1305" i="5"/>
  <c r="L1624" i="5"/>
  <c r="L1621" i="5"/>
  <c r="L1620" i="5"/>
  <c r="L1623" i="5"/>
  <c r="Y1646" i="5"/>
  <c r="T1641" i="5"/>
  <c r="T1630" i="5"/>
  <c r="Z1071" i="5"/>
  <c r="Y1071" i="5"/>
  <c r="U1183" i="5"/>
  <c r="U1192" i="5"/>
  <c r="Z1212" i="5"/>
  <c r="Z1272" i="5"/>
  <c r="R1272" i="5"/>
  <c r="BN63" i="7" s="1"/>
  <c r="AX1642" i="5"/>
  <c r="R1320" i="5"/>
  <c r="Z1320" i="5"/>
  <c r="W1320" i="5"/>
  <c r="Y1636" i="5"/>
  <c r="U1452" i="5"/>
  <c r="W1607" i="5"/>
  <c r="R1607" i="5"/>
  <c r="Y1004" i="5"/>
  <c r="Y1026" i="5"/>
  <c r="AY1647" i="5"/>
  <c r="Y1036" i="5"/>
  <c r="Y1055" i="5"/>
  <c r="Y1067" i="5"/>
  <c r="AX1127" i="5"/>
  <c r="U1153" i="5"/>
  <c r="AX1188" i="5"/>
  <c r="Y1212" i="5"/>
  <c r="Y1226" i="5"/>
  <c r="Z1239" i="5"/>
  <c r="R1246" i="5"/>
  <c r="W1246" i="5"/>
  <c r="AX1268" i="5"/>
  <c r="Z1283" i="5"/>
  <c r="Y1283" i="5"/>
  <c r="Z1285" i="5"/>
  <c r="W1285" i="5"/>
  <c r="R1285" i="5"/>
  <c r="AY1642" i="5"/>
  <c r="W1303" i="5"/>
  <c r="Z1303" i="5"/>
  <c r="Y1318" i="5"/>
  <c r="R1344" i="5"/>
  <c r="W1344" i="5"/>
  <c r="Y1451" i="5"/>
  <c r="Z1605" i="5"/>
  <c r="W1605" i="5"/>
  <c r="R1605" i="5"/>
  <c r="AW1632" i="5"/>
  <c r="AX1154" i="5"/>
  <c r="Z1208" i="5"/>
  <c r="U1209" i="5"/>
  <c r="T1633" i="5"/>
  <c r="W1228" i="5"/>
  <c r="R1228" i="5"/>
  <c r="R1257" i="5"/>
  <c r="Z1257" i="5"/>
  <c r="W1257" i="5"/>
  <c r="U1319" i="5"/>
  <c r="Y1427" i="5"/>
  <c r="Z1427" i="5"/>
  <c r="AX1448" i="5"/>
  <c r="U1217" i="5"/>
  <c r="W1247" i="5"/>
  <c r="R1247" i="5"/>
  <c r="Z1277" i="5"/>
  <c r="Y1277" i="5"/>
  <c r="W1286" i="5"/>
  <c r="R1286" i="5"/>
  <c r="Z1376" i="5"/>
  <c r="W1376" i="5"/>
  <c r="R1376" i="5"/>
  <c r="R1440" i="5"/>
  <c r="W1440" i="5"/>
  <c r="R1602" i="5"/>
  <c r="W1602" i="5"/>
  <c r="Z1192" i="5"/>
  <c r="AX1224" i="5"/>
  <c r="AX1237" i="5"/>
  <c r="AS1237" i="5"/>
  <c r="Z1240" i="5"/>
  <c r="Y1240" i="5"/>
  <c r="R1268" i="5"/>
  <c r="W1268" i="5"/>
  <c r="R1448" i="5"/>
  <c r="Z1448" i="5"/>
  <c r="W1448" i="5"/>
  <c r="AX1589" i="5"/>
  <c r="AX1096" i="5"/>
  <c r="Z1183" i="5"/>
  <c r="Y1187" i="5"/>
  <c r="Y1192" i="5"/>
  <c r="Y1204" i="5"/>
  <c r="AX1215" i="5"/>
  <c r="X1633" i="5"/>
  <c r="Z1217" i="5"/>
  <c r="Z1633" i="5" s="1"/>
  <c r="Y1217" i="5"/>
  <c r="Z1251" i="5"/>
  <c r="Y1251" i="5"/>
  <c r="E1648" i="5"/>
  <c r="E1647" i="5"/>
  <c r="E1643" i="5"/>
  <c r="E1618" i="5"/>
  <c r="W1316" i="5"/>
  <c r="R1316" i="5"/>
  <c r="Y1362" i="5"/>
  <c r="U1363" i="5"/>
  <c r="R1364" i="5"/>
  <c r="Z1364" i="5"/>
  <c r="W1364" i="5"/>
  <c r="U1375" i="5"/>
  <c r="W1417" i="5"/>
  <c r="R1417" i="5"/>
  <c r="U1439" i="5"/>
  <c r="W1441" i="5"/>
  <c r="R1441" i="5"/>
  <c r="Z1441" i="5"/>
  <c r="E1641" i="5"/>
  <c r="E1630" i="5"/>
  <c r="AO1641" i="5"/>
  <c r="AO1630" i="5"/>
  <c r="Y1043" i="5"/>
  <c r="AS1048" i="5"/>
  <c r="Z1068" i="5"/>
  <c r="E1631" i="5"/>
  <c r="AS1114" i="5"/>
  <c r="U1122" i="5"/>
  <c r="AX1142" i="5"/>
  <c r="Y1148" i="5"/>
  <c r="P1632" i="5"/>
  <c r="U1154" i="5"/>
  <c r="U1162" i="5"/>
  <c r="Z1198" i="5"/>
  <c r="Y1198" i="5"/>
  <c r="Y1213" i="5"/>
  <c r="Y1231" i="5"/>
  <c r="Z1231" i="5"/>
  <c r="R1236" i="5"/>
  <c r="Y1266" i="5"/>
  <c r="O1642" i="5"/>
  <c r="O1634" i="5"/>
  <c r="F1647" i="5"/>
  <c r="F1648" i="5"/>
  <c r="R1281" i="5"/>
  <c r="BP64" i="7" s="1"/>
  <c r="CF64" i="7" s="1"/>
  <c r="W1281" i="5"/>
  <c r="W1643" i="5" s="1"/>
  <c r="U1339" i="5"/>
  <c r="Z1413" i="5"/>
  <c r="Y1413" i="5"/>
  <c r="AX1425" i="5"/>
  <c r="AX1588" i="5"/>
  <c r="AV1631" i="5"/>
  <c r="AX1151" i="5"/>
  <c r="AS1151" i="5"/>
  <c r="Q1154" i="5"/>
  <c r="W1181" i="5"/>
  <c r="R1181" i="5"/>
  <c r="AX1195" i="5"/>
  <c r="AX1202" i="5"/>
  <c r="R1224" i="5"/>
  <c r="W1224" i="5"/>
  <c r="W1243" i="5"/>
  <c r="R1243" i="5"/>
  <c r="Z1271" i="5"/>
  <c r="Y1271" i="5"/>
  <c r="P1642" i="5"/>
  <c r="P1634" i="5"/>
  <c r="U1280" i="5"/>
  <c r="U1285" i="5"/>
  <c r="U1303" i="5"/>
  <c r="U1314" i="5"/>
  <c r="W1317" i="5"/>
  <c r="R1317" i="5"/>
  <c r="W1336" i="5"/>
  <c r="R1336" i="5"/>
  <c r="Z1336" i="5"/>
  <c r="AG1636" i="5"/>
  <c r="AG1635" i="5"/>
  <c r="W1365" i="5"/>
  <c r="R1365" i="5"/>
  <c r="Y1446" i="5"/>
  <c r="Z1446" i="5"/>
  <c r="Y917" i="5"/>
  <c r="Y939" i="5"/>
  <c r="Y961" i="5"/>
  <c r="Y983" i="5"/>
  <c r="Y1005" i="5"/>
  <c r="AV1630" i="5"/>
  <c r="Y1037" i="5"/>
  <c r="Z1060" i="5"/>
  <c r="Y1060" i="5"/>
  <c r="Y1085" i="5"/>
  <c r="Y1094" i="5"/>
  <c r="Y1116" i="5"/>
  <c r="U1137" i="5"/>
  <c r="Y1153" i="5"/>
  <c r="Y1161" i="5"/>
  <c r="Y1170" i="5"/>
  <c r="Z1199" i="5"/>
  <c r="Y1199" i="5"/>
  <c r="Y1222" i="5"/>
  <c r="AX1225" i="5"/>
  <c r="Z1261" i="5"/>
  <c r="Y1302" i="5"/>
  <c r="R1303" i="5"/>
  <c r="BO65" i="7" s="1"/>
  <c r="Y1313" i="5"/>
  <c r="E1636" i="5"/>
  <c r="E1635" i="5"/>
  <c r="Q1341" i="5"/>
  <c r="Z1374" i="5"/>
  <c r="Y1374" i="5"/>
  <c r="R1418" i="5"/>
  <c r="W1418" i="5"/>
  <c r="Z1560" i="5"/>
  <c r="W1560" i="5"/>
  <c r="R1560" i="5"/>
  <c r="AX1585" i="5"/>
  <c r="AW1630" i="5"/>
  <c r="M1631" i="5"/>
  <c r="AX1092" i="5"/>
  <c r="AX1631" i="5" s="1"/>
  <c r="Z1126" i="5"/>
  <c r="Y1126" i="5"/>
  <c r="AX1129" i="5"/>
  <c r="Z1140" i="5"/>
  <c r="Y1140" i="5"/>
  <c r="U1180" i="5"/>
  <c r="U1206" i="5"/>
  <c r="AX1211" i="5"/>
  <c r="Z1254" i="5"/>
  <c r="W1254" i="5"/>
  <c r="R1254" i="5"/>
  <c r="U1360" i="5"/>
  <c r="W1535" i="5"/>
  <c r="Z1535" i="5"/>
  <c r="R1535" i="5"/>
  <c r="W1633" i="5"/>
  <c r="U1246" i="5"/>
  <c r="AF1644" i="5"/>
  <c r="AG1294" i="5"/>
  <c r="AG1644" i="5" s="1"/>
  <c r="U1336" i="5"/>
  <c r="W1361" i="5"/>
  <c r="R1361" i="5"/>
  <c r="Z1361" i="5"/>
  <c r="W1399" i="5"/>
  <c r="R1399" i="5"/>
  <c r="AS1405" i="5"/>
  <c r="W1600" i="5"/>
  <c r="R1600" i="5"/>
  <c r="Z1233" i="5"/>
  <c r="W1273" i="5"/>
  <c r="R1273" i="5"/>
  <c r="Z1275" i="5"/>
  <c r="Y1275" i="5"/>
  <c r="L1636" i="5"/>
  <c r="L1635" i="5"/>
  <c r="AO1636" i="5"/>
  <c r="AO1635" i="5"/>
  <c r="AX1411" i="5"/>
  <c r="AX1412" i="5"/>
  <c r="W1434" i="5"/>
  <c r="R1434" i="5"/>
  <c r="U1482" i="5"/>
  <c r="R1599" i="5"/>
  <c r="W1599" i="5"/>
  <c r="L1632" i="5"/>
  <c r="AV1632" i="5"/>
  <c r="AS1173" i="5"/>
  <c r="AS1197" i="5"/>
  <c r="AS1213" i="5"/>
  <c r="Y1233" i="5"/>
  <c r="W1262" i="5"/>
  <c r="R1262" i="5"/>
  <c r="BO63" i="7" s="1"/>
  <c r="Z1264" i="5"/>
  <c r="Y1264" i="5"/>
  <c r="AX1278" i="5"/>
  <c r="U1293" i="5"/>
  <c r="Z1315" i="5"/>
  <c r="Z1325" i="5"/>
  <c r="W1325" i="5"/>
  <c r="R1325" i="5"/>
  <c r="W1372" i="5"/>
  <c r="R1372" i="5"/>
  <c r="AX1372" i="5"/>
  <c r="U1389" i="5"/>
  <c r="X1642" i="5"/>
  <c r="X1634" i="5"/>
  <c r="Y1276" i="5"/>
  <c r="Y1635" i="5" s="1"/>
  <c r="N1635" i="5"/>
  <c r="N1636" i="5"/>
  <c r="AW1635" i="5"/>
  <c r="W1345" i="5"/>
  <c r="R1345" i="5"/>
  <c r="E1622" i="5"/>
  <c r="Q1391" i="5"/>
  <c r="Z1466" i="5"/>
  <c r="Y1466" i="5"/>
  <c r="Z1494" i="5"/>
  <c r="Y1494" i="5"/>
  <c r="W1596" i="5"/>
  <c r="Z1596" i="5"/>
  <c r="R1596" i="5"/>
  <c r="N1632" i="5"/>
  <c r="Y1162" i="5"/>
  <c r="Y1183" i="5"/>
  <c r="Z1246" i="5"/>
  <c r="Z1268" i="5"/>
  <c r="Z1276" i="5"/>
  <c r="AL1634" i="5"/>
  <c r="Z1281" i="5"/>
  <c r="AX1294" i="5"/>
  <c r="AX1309" i="5"/>
  <c r="AX1313" i="5"/>
  <c r="O1635" i="5"/>
  <c r="O1636" i="5"/>
  <c r="AX1341" i="5"/>
  <c r="Y1384" i="5"/>
  <c r="AO1391" i="5"/>
  <c r="AO1622" i="5" s="1"/>
  <c r="W1428" i="5"/>
  <c r="R1428" i="5"/>
  <c r="W1436" i="5"/>
  <c r="R1436" i="5"/>
  <c r="Z1436" i="5"/>
  <c r="Z1440" i="5"/>
  <c r="U1552" i="5"/>
  <c r="AO1631" i="5"/>
  <c r="O1632" i="5"/>
  <c r="AY1632" i="5"/>
  <c r="Z1206" i="5"/>
  <c r="AX1216" i="5"/>
  <c r="U1251" i="5"/>
  <c r="U1308" i="5"/>
  <c r="P1636" i="5"/>
  <c r="P1635" i="5"/>
  <c r="AY1635" i="5"/>
  <c r="W1386" i="5"/>
  <c r="R1386" i="5"/>
  <c r="Z1386" i="5"/>
  <c r="Y1409" i="5"/>
  <c r="Z1409" i="5"/>
  <c r="W1412" i="5"/>
  <c r="R1412" i="5"/>
  <c r="R1429" i="5"/>
  <c r="W1429" i="5"/>
  <c r="W1464" i="5"/>
  <c r="R1464" i="5"/>
  <c r="Z1464" i="5"/>
  <c r="U1469" i="5"/>
  <c r="Y1488" i="5"/>
  <c r="Z1286" i="5"/>
  <c r="Z1293" i="5"/>
  <c r="Z1328" i="5"/>
  <c r="Y1328" i="5"/>
  <c r="AS1404" i="5"/>
  <c r="R1373" i="5"/>
  <c r="W1373" i="5"/>
  <c r="AW1622" i="5"/>
  <c r="AX1391" i="5"/>
  <c r="AX1622" i="5" s="1"/>
  <c r="Z1489" i="5"/>
  <c r="Y1489" i="5"/>
  <c r="Z1316" i="5"/>
  <c r="Z1365" i="5"/>
  <c r="Y1365" i="5"/>
  <c r="R1378" i="5"/>
  <c r="Z1378" i="5"/>
  <c r="W1478" i="5"/>
  <c r="R1478" i="5"/>
  <c r="L1631" i="5"/>
  <c r="AW1631" i="5"/>
  <c r="R1632" i="5"/>
  <c r="E1633" i="5"/>
  <c r="AX1232" i="5"/>
  <c r="U1262" i="5"/>
  <c r="AD1642" i="5"/>
  <c r="AD1634" i="5"/>
  <c r="AD1647" i="5"/>
  <c r="AD1648" i="5"/>
  <c r="U1283" i="5"/>
  <c r="W1291" i="5"/>
  <c r="R1291" i="5"/>
  <c r="Y1316" i="5"/>
  <c r="S1635" i="5"/>
  <c r="S1636" i="5"/>
  <c r="W1342" i="5"/>
  <c r="R1342" i="5"/>
  <c r="BO67" i="7" s="1"/>
  <c r="AX1342" i="5"/>
  <c r="Z1351" i="5"/>
  <c r="W1351" i="5"/>
  <c r="R1351" i="5"/>
  <c r="R1354" i="5"/>
  <c r="U1372" i="5"/>
  <c r="Z1539" i="5"/>
  <c r="S1632" i="5"/>
  <c r="AG1634" i="5"/>
  <c r="L1644" i="5"/>
  <c r="L1642" i="5"/>
  <c r="L1634" i="5"/>
  <c r="R1290" i="5"/>
  <c r="W1304" i="5"/>
  <c r="W1306" i="5"/>
  <c r="R1306" i="5"/>
  <c r="T1635" i="5"/>
  <c r="T1636" i="5"/>
  <c r="U1382" i="5"/>
  <c r="AR1405" i="5"/>
  <c r="AR1406" i="5" s="1"/>
  <c r="U1428" i="5"/>
  <c r="Z1476" i="5"/>
  <c r="Y1476" i="5"/>
  <c r="U1485" i="5"/>
  <c r="AW1636" i="5"/>
  <c r="M1642" i="5"/>
  <c r="M1634" i="5"/>
  <c r="S1644" i="5"/>
  <c r="Z1317" i="5"/>
  <c r="W1339" i="5"/>
  <c r="Z1339" i="5"/>
  <c r="W1363" i="5"/>
  <c r="R1363" i="5"/>
  <c r="Y1371" i="5"/>
  <c r="Z1371" i="5"/>
  <c r="W1472" i="5"/>
  <c r="R1472" i="5"/>
  <c r="R1533" i="5"/>
  <c r="W1533" i="5"/>
  <c r="AY1636" i="5"/>
  <c r="O1631" i="5"/>
  <c r="L1633" i="5"/>
  <c r="AW1633" i="5"/>
  <c r="Z1273" i="5"/>
  <c r="N1642" i="5"/>
  <c r="N1634" i="5"/>
  <c r="AN1648" i="5"/>
  <c r="AO1281" i="5"/>
  <c r="AO1648" i="5" s="1"/>
  <c r="W1283" i="5"/>
  <c r="T1644" i="5"/>
  <c r="Z1308" i="5"/>
  <c r="Y1317" i="5"/>
  <c r="Z1329" i="5"/>
  <c r="L1531" i="5"/>
  <c r="X1643" i="5"/>
  <c r="Y1327" i="5"/>
  <c r="Y1643" i="5" s="1"/>
  <c r="AR1404" i="5"/>
  <c r="Z1344" i="5"/>
  <c r="U1351" i="5"/>
  <c r="U1368" i="5"/>
  <c r="AX1387" i="5"/>
  <c r="L1622" i="5"/>
  <c r="F1623" i="5"/>
  <c r="F1621" i="5"/>
  <c r="F1624" i="5"/>
  <c r="F1620" i="5"/>
  <c r="AN1623" i="5"/>
  <c r="AN1621" i="5"/>
  <c r="AN1624" i="5"/>
  <c r="AN1620" i="5"/>
  <c r="AO1395" i="5"/>
  <c r="U1417" i="5"/>
  <c r="AX1443" i="5"/>
  <c r="AX1460" i="5"/>
  <c r="AX1492" i="5"/>
  <c r="AX1584" i="5"/>
  <c r="S1634" i="5"/>
  <c r="S1642" i="5"/>
  <c r="Z1636" i="5"/>
  <c r="Z1635" i="5"/>
  <c r="N1622" i="5"/>
  <c r="Z1646" i="5"/>
  <c r="Z1429" i="5"/>
  <c r="Z1434" i="5"/>
  <c r="AX1461" i="5"/>
  <c r="EO72" i="7" s="1"/>
  <c r="T1634" i="5"/>
  <c r="T1642" i="5"/>
  <c r="L1619" i="5"/>
  <c r="L1643" i="5"/>
  <c r="L1618" i="5"/>
  <c r="AV1648" i="5"/>
  <c r="Z1322" i="5"/>
  <c r="AX1337" i="5"/>
  <c r="U1383" i="5"/>
  <c r="O1622" i="5"/>
  <c r="AY1622" i="5"/>
  <c r="AX1620" i="5"/>
  <c r="Z1410" i="5"/>
  <c r="Z1416" i="5"/>
  <c r="Z1421" i="5"/>
  <c r="Y1421" i="5"/>
  <c r="Y1434" i="5"/>
  <c r="Y1524" i="5"/>
  <c r="W1529" i="5"/>
  <c r="R1529" i="5"/>
  <c r="Y1543" i="5"/>
  <c r="W1585" i="5"/>
  <c r="R1585" i="5"/>
  <c r="M1647" i="5"/>
  <c r="AW1648" i="5"/>
  <c r="AN1644" i="5"/>
  <c r="Z1368" i="5"/>
  <c r="P1622" i="5"/>
  <c r="U1391" i="5"/>
  <c r="Z1425" i="5"/>
  <c r="R1425" i="5"/>
  <c r="U1436" i="5"/>
  <c r="W1461" i="5"/>
  <c r="R1461" i="5"/>
  <c r="U1472" i="5"/>
  <c r="Z1548" i="5"/>
  <c r="W1548" i="5"/>
  <c r="R1548" i="5"/>
  <c r="Z1583" i="5"/>
  <c r="W1583" i="5"/>
  <c r="R1583" i="5"/>
  <c r="N1648" i="5"/>
  <c r="N1647" i="5"/>
  <c r="AX1281" i="5"/>
  <c r="AV1642" i="5"/>
  <c r="AO1294" i="5"/>
  <c r="AO1644" i="5" s="1"/>
  <c r="Y1298" i="5"/>
  <c r="Y1314" i="5"/>
  <c r="AD1643" i="5"/>
  <c r="W1366" i="5"/>
  <c r="R1366" i="5"/>
  <c r="Y1368" i="5"/>
  <c r="AX1388" i="5"/>
  <c r="O1624" i="5"/>
  <c r="O1620" i="5"/>
  <c r="O1623" i="5"/>
  <c r="O1621" i="5"/>
  <c r="AX1444" i="5"/>
  <c r="AX1487" i="5"/>
  <c r="U1509" i="5"/>
  <c r="O1648" i="5"/>
  <c r="O1647" i="5"/>
  <c r="AY1648" i="5"/>
  <c r="AY1649" i="5" s="1"/>
  <c r="AW1642" i="5"/>
  <c r="M1644" i="5"/>
  <c r="AV1644" i="5"/>
  <c r="AF1643" i="5"/>
  <c r="AF1646" i="5"/>
  <c r="AD1636" i="5"/>
  <c r="AD1635" i="5"/>
  <c r="AD1618" i="5"/>
  <c r="AD1619" i="5"/>
  <c r="U1399" i="5"/>
  <c r="Z1418" i="5"/>
  <c r="Y1418" i="5"/>
  <c r="U1460" i="5"/>
  <c r="Z1478" i="5"/>
  <c r="W1574" i="5"/>
  <c r="R1574" i="5"/>
  <c r="AG1643" i="5"/>
  <c r="AG1646" i="5"/>
  <c r="Z1348" i="5"/>
  <c r="Z1372" i="5"/>
  <c r="S1622" i="5"/>
  <c r="Z1394" i="5"/>
  <c r="Z1622" i="5" s="1"/>
  <c r="Y1394" i="5"/>
  <c r="Y1622" i="5" s="1"/>
  <c r="W1396" i="5"/>
  <c r="R1396" i="5"/>
  <c r="AF1618" i="5"/>
  <c r="AF1619" i="5"/>
  <c r="W1408" i="5"/>
  <c r="R1408" i="5"/>
  <c r="Z1414" i="5"/>
  <c r="R1414" i="5"/>
  <c r="W1573" i="5"/>
  <c r="R1573" i="5"/>
  <c r="R1624" i="5"/>
  <c r="R1623" i="5"/>
  <c r="R1621" i="5"/>
  <c r="R1620" i="5"/>
  <c r="R1481" i="5"/>
  <c r="Z1481" i="5"/>
  <c r="W1481" i="5"/>
  <c r="W1501" i="5"/>
  <c r="R1501" i="5"/>
  <c r="Z1501" i="5"/>
  <c r="R1519" i="5"/>
  <c r="Z1519" i="5"/>
  <c r="W1519" i="5"/>
  <c r="W1521" i="5"/>
  <c r="R1521" i="5"/>
  <c r="Z1527" i="5"/>
  <c r="Y1527" i="5"/>
  <c r="AD1633" i="5"/>
  <c r="AY1644" i="5"/>
  <c r="AN1643" i="5"/>
  <c r="AN1646" i="5"/>
  <c r="U1329" i="5"/>
  <c r="F1636" i="5"/>
  <c r="F1635" i="5"/>
  <c r="U1380" i="5"/>
  <c r="W1389" i="5"/>
  <c r="R1389" i="5"/>
  <c r="S1624" i="5"/>
  <c r="S1620" i="5"/>
  <c r="S1623" i="5"/>
  <c r="S1621" i="5"/>
  <c r="Z1403" i="5"/>
  <c r="R1405" i="5"/>
  <c r="W1405" i="5"/>
  <c r="U1425" i="5"/>
  <c r="Y1454" i="5"/>
  <c r="W1456" i="5"/>
  <c r="R1456" i="5"/>
  <c r="Z1473" i="5"/>
  <c r="U1506" i="5"/>
  <c r="Z1509" i="5"/>
  <c r="Y1509" i="5"/>
  <c r="Z1520" i="5"/>
  <c r="W1520" i="5"/>
  <c r="R1520" i="5"/>
  <c r="U1575" i="5"/>
  <c r="AY1619" i="5"/>
  <c r="S1648" i="5"/>
  <c r="S1647" i="5"/>
  <c r="U1310" i="5"/>
  <c r="AO1646" i="5"/>
  <c r="AN1636" i="5"/>
  <c r="AN1635" i="5"/>
  <c r="R1346" i="5"/>
  <c r="T1624" i="5"/>
  <c r="T1620" i="5"/>
  <c r="T1623" i="5"/>
  <c r="T1621" i="5"/>
  <c r="Z1399" i="5"/>
  <c r="W1469" i="5"/>
  <c r="Z1469" i="5"/>
  <c r="R1469" i="5"/>
  <c r="R1480" i="5"/>
  <c r="W1522" i="5"/>
  <c r="R1522" i="5"/>
  <c r="R1541" i="5"/>
  <c r="Z1541" i="5"/>
  <c r="W1541" i="5"/>
  <c r="Z1412" i="5"/>
  <c r="L1530" i="5"/>
  <c r="W1507" i="5"/>
  <c r="R1507" i="5"/>
  <c r="AO1633" i="5"/>
  <c r="AW1646" i="5"/>
  <c r="AW1643" i="5"/>
  <c r="M1636" i="5"/>
  <c r="M1635" i="5"/>
  <c r="AV1636" i="5"/>
  <c r="AV1635" i="5"/>
  <c r="AX1350" i="5"/>
  <c r="AX1356" i="5"/>
  <c r="U1370" i="5"/>
  <c r="AX1371" i="5"/>
  <c r="Z1373" i="5"/>
  <c r="Y1373" i="5"/>
  <c r="W1395" i="5"/>
  <c r="U1396" i="5"/>
  <c r="F1644" i="5"/>
  <c r="F1619" i="5"/>
  <c r="F1646" i="5"/>
  <c r="W1397" i="5"/>
  <c r="F1618" i="5"/>
  <c r="R1397" i="5"/>
  <c r="AX1405" i="5"/>
  <c r="W1407" i="5"/>
  <c r="U1408" i="5"/>
  <c r="Y1412" i="5"/>
  <c r="U1414" i="5"/>
  <c r="Z1424" i="5"/>
  <c r="W1425" i="5"/>
  <c r="AX1433" i="5"/>
  <c r="Z1460" i="5"/>
  <c r="Y1460" i="5"/>
  <c r="Z1495" i="5"/>
  <c r="R1495" i="5"/>
  <c r="Z1505" i="5"/>
  <c r="U1573" i="5"/>
  <c r="F1643" i="5"/>
  <c r="E1644" i="5"/>
  <c r="E1619" i="5"/>
  <c r="E1646" i="5"/>
  <c r="AN1619" i="5"/>
  <c r="AN1618" i="5"/>
  <c r="U1405" i="5"/>
  <c r="Z1439" i="5"/>
  <c r="Y1439" i="5"/>
  <c r="Z1472" i="5"/>
  <c r="Y1472" i="5"/>
  <c r="W1492" i="5"/>
  <c r="R1492" i="5"/>
  <c r="W1500" i="5"/>
  <c r="J1647" i="5"/>
  <c r="J1619" i="5"/>
  <c r="J1618" i="5"/>
  <c r="Z1526" i="5"/>
  <c r="Y1526" i="5"/>
  <c r="Z1570" i="5"/>
  <c r="Y1570" i="5"/>
  <c r="T1622" i="5"/>
  <c r="AV1619" i="5"/>
  <c r="AV1618" i="5"/>
  <c r="AX1403" i="5"/>
  <c r="AX1437" i="5"/>
  <c r="Z1533" i="5"/>
  <c r="Y1533" i="5"/>
  <c r="Z1574" i="5"/>
  <c r="U1601" i="5"/>
  <c r="U1602" i="5"/>
  <c r="Y1370" i="5"/>
  <c r="Y1393" i="5"/>
  <c r="AD1621" i="5"/>
  <c r="AD1624" i="5"/>
  <c r="AD1620" i="5"/>
  <c r="AD1623" i="5"/>
  <c r="M1619" i="5"/>
  <c r="M1618" i="5"/>
  <c r="AW1619" i="5"/>
  <c r="AW1618" i="5"/>
  <c r="Y1407" i="5"/>
  <c r="U1418" i="5"/>
  <c r="Y1424" i="5"/>
  <c r="Z1428" i="5"/>
  <c r="Y1428" i="5"/>
  <c r="Y1443" i="5"/>
  <c r="Y1468" i="5"/>
  <c r="AX1470" i="5"/>
  <c r="EQ73" i="7" s="1"/>
  <c r="R1530" i="5"/>
  <c r="W1530" i="5"/>
  <c r="W1549" i="5"/>
  <c r="R1549" i="5"/>
  <c r="Y1353" i="5"/>
  <c r="Y1375" i="5"/>
  <c r="Y1388" i="5"/>
  <c r="AF1623" i="5"/>
  <c r="AF1621" i="5"/>
  <c r="AF1624" i="5"/>
  <c r="AF1620" i="5"/>
  <c r="N1619" i="5"/>
  <c r="N1618" i="5"/>
  <c r="AX1397" i="5"/>
  <c r="Y1410" i="5"/>
  <c r="Z1417" i="5"/>
  <c r="Y1417" i="5"/>
  <c r="Y1440" i="5"/>
  <c r="W1445" i="5"/>
  <c r="R1445" i="5"/>
  <c r="AX1449" i="5"/>
  <c r="Y1455" i="5"/>
  <c r="Y1473" i="5"/>
  <c r="Z1486" i="5"/>
  <c r="Y1510" i="5"/>
  <c r="Z1514" i="5"/>
  <c r="Y1514" i="5"/>
  <c r="U1548" i="5"/>
  <c r="Y1578" i="5"/>
  <c r="U1584" i="5"/>
  <c r="X1635" i="5"/>
  <c r="X1636" i="5"/>
  <c r="X1622" i="5"/>
  <c r="E1623" i="5"/>
  <c r="E1621" i="5"/>
  <c r="E1624" i="5"/>
  <c r="AG1395" i="5"/>
  <c r="O1618" i="5"/>
  <c r="AY1618" i="5"/>
  <c r="AX1415" i="5"/>
  <c r="AX1426" i="5"/>
  <c r="Z1475" i="5"/>
  <c r="W1475" i="5"/>
  <c r="R1475" i="5"/>
  <c r="Z1477" i="5"/>
  <c r="Y1477" i="5"/>
  <c r="W1537" i="5"/>
  <c r="R1537" i="5"/>
  <c r="Z1602" i="5"/>
  <c r="Z1456" i="5"/>
  <c r="W1557" i="5"/>
  <c r="R1557" i="5"/>
  <c r="W1504" i="5"/>
  <c r="R1504" i="5"/>
  <c r="Z1512" i="5"/>
  <c r="W1512" i="5"/>
  <c r="R1512" i="5"/>
  <c r="W1568" i="5"/>
  <c r="R1568" i="5"/>
  <c r="Z1585" i="5"/>
  <c r="Z1588" i="5"/>
  <c r="Y1588" i="5"/>
  <c r="T1643" i="5"/>
  <c r="R1359" i="5"/>
  <c r="R1381" i="5"/>
  <c r="AX1438" i="5"/>
  <c r="W1450" i="5"/>
  <c r="R1450" i="5"/>
  <c r="R1479" i="5"/>
  <c r="W1489" i="5"/>
  <c r="R1489" i="5"/>
  <c r="U1503" i="5"/>
  <c r="Z1521" i="5"/>
  <c r="Y1521" i="5"/>
  <c r="W1566" i="5"/>
  <c r="R1566" i="5"/>
  <c r="R1567" i="5"/>
  <c r="W1567" i="5"/>
  <c r="Y1580" i="5"/>
  <c r="M1621" i="5"/>
  <c r="S1618" i="5"/>
  <c r="R1483" i="5"/>
  <c r="U1493" i="5"/>
  <c r="Z1507" i="5"/>
  <c r="W1545" i="5"/>
  <c r="R1545" i="5"/>
  <c r="Z1555" i="5"/>
  <c r="Y1555" i="5"/>
  <c r="U1565" i="5"/>
  <c r="O1619" i="5"/>
  <c r="M1646" i="5"/>
  <c r="N1624" i="5"/>
  <c r="N1621" i="5"/>
  <c r="N1620" i="5"/>
  <c r="N1623" i="5"/>
  <c r="AW1624" i="5"/>
  <c r="AW1623" i="5"/>
  <c r="T1646" i="5"/>
  <c r="T1618" i="5"/>
  <c r="T1619" i="5"/>
  <c r="Z1461" i="5"/>
  <c r="Y1461" i="5"/>
  <c r="W1467" i="5"/>
  <c r="R1467" i="5"/>
  <c r="Z1497" i="5"/>
  <c r="Y1497" i="5"/>
  <c r="Z1522" i="5"/>
  <c r="Y1522" i="5"/>
  <c r="Z1529" i="5"/>
  <c r="N1646" i="5"/>
  <c r="O1646" i="5"/>
  <c r="AF1636" i="5"/>
  <c r="AF1635" i="5"/>
  <c r="P1621" i="5"/>
  <c r="X1646" i="5"/>
  <c r="X1618" i="5"/>
  <c r="X1619" i="5"/>
  <c r="U1412" i="5"/>
  <c r="U1434" i="5"/>
  <c r="Z1445" i="5"/>
  <c r="Z1453" i="5"/>
  <c r="W1462" i="5"/>
  <c r="W1470" i="5"/>
  <c r="Z1483" i="5"/>
  <c r="W1498" i="5"/>
  <c r="W1509" i="5"/>
  <c r="R1509" i="5"/>
  <c r="Z1530" i="5"/>
  <c r="AX1533" i="5"/>
  <c r="U1544" i="5"/>
  <c r="W1552" i="5"/>
  <c r="R1552" i="5"/>
  <c r="AX1577" i="5"/>
  <c r="EP82" i="7" s="1"/>
  <c r="U1498" i="5"/>
  <c r="M1623" i="5"/>
  <c r="G1682" i="5"/>
  <c r="U1585" i="5"/>
  <c r="U1604" i="5"/>
  <c r="M1620" i="5"/>
  <c r="AM1649" i="5"/>
  <c r="Z1503" i="5"/>
  <c r="Y1536" i="5"/>
  <c r="Z1544" i="5"/>
  <c r="Z1551" i="5"/>
  <c r="Z1597" i="5"/>
  <c r="Y1597" i="5"/>
  <c r="S1619" i="5"/>
  <c r="G1681" i="5"/>
  <c r="G1670" i="5"/>
  <c r="G1659" i="5"/>
  <c r="F1681" i="5"/>
  <c r="F1670" i="5"/>
  <c r="F1659" i="5"/>
  <c r="G1680" i="5"/>
  <c r="G1669" i="5"/>
  <c r="G1658" i="5"/>
  <c r="F1680" i="5"/>
  <c r="F1669" i="5"/>
  <c r="F1658" i="5"/>
  <c r="G1690" i="5"/>
  <c r="G1679" i="5"/>
  <c r="G1668" i="5"/>
  <c r="G1657" i="5"/>
  <c r="F1690" i="5"/>
  <c r="F1679" i="5"/>
  <c r="F1668" i="5"/>
  <c r="F1657" i="5"/>
  <c r="F1689" i="5"/>
  <c r="F1678" i="5"/>
  <c r="F1667" i="5"/>
  <c r="G1688" i="5"/>
  <c r="G1677" i="5"/>
  <c r="G1666" i="5"/>
  <c r="G1686" i="5"/>
  <c r="G1675" i="5"/>
  <c r="G1664" i="5"/>
  <c r="F1686" i="5"/>
  <c r="F1675" i="5"/>
  <c r="F1664" i="5"/>
  <c r="G1685" i="5"/>
  <c r="G1674" i="5"/>
  <c r="G1663" i="5"/>
  <c r="F1685" i="5"/>
  <c r="F1674" i="5"/>
  <c r="F1663" i="5"/>
  <c r="G1684" i="5"/>
  <c r="G1673" i="5"/>
  <c r="G1662" i="5"/>
  <c r="G1683" i="5"/>
  <c r="Y1503" i="5"/>
  <c r="Y1529" i="5"/>
  <c r="Y1544" i="5"/>
  <c r="U1561" i="5"/>
  <c r="Z1573" i="5"/>
  <c r="F1660" i="5"/>
  <c r="F1684" i="5"/>
  <c r="Z1540" i="5"/>
  <c r="Z1599" i="5"/>
  <c r="Y1599" i="5"/>
  <c r="Z1600" i="5"/>
  <c r="G1660" i="5"/>
  <c r="F1687" i="5"/>
  <c r="Z1566" i="5"/>
  <c r="Y1566" i="5"/>
  <c r="F1661" i="5"/>
  <c r="G1687" i="5"/>
  <c r="AX1520" i="5"/>
  <c r="AX1524" i="5"/>
  <c r="Y1552" i="5"/>
  <c r="AX1554" i="5"/>
  <c r="G1661" i="5"/>
  <c r="F1688" i="5"/>
  <c r="Z1492" i="5"/>
  <c r="R1516" i="5"/>
  <c r="R1527" i="5"/>
  <c r="R1538" i="5"/>
  <c r="U1542" i="5"/>
  <c r="R1553" i="5"/>
  <c r="Z1567" i="5"/>
  <c r="F1662" i="5"/>
  <c r="G1689" i="5"/>
  <c r="AV1621" i="5"/>
  <c r="AV1620" i="5"/>
  <c r="Y1492" i="5"/>
  <c r="Z1537" i="5"/>
  <c r="AX1543" i="5"/>
  <c r="AX1564" i="5"/>
  <c r="EP77" i="7" s="1"/>
  <c r="Y1567" i="5"/>
  <c r="Y1585" i="5"/>
  <c r="F1665" i="5"/>
  <c r="U1590" i="5"/>
  <c r="Z1608" i="5"/>
  <c r="Y1608" i="5"/>
  <c r="AV1623" i="5"/>
  <c r="E1675" i="5"/>
  <c r="E1674" i="5"/>
  <c r="E1673" i="5"/>
  <c r="E1672" i="5"/>
  <c r="E1671" i="5"/>
  <c r="E1670" i="5"/>
  <c r="E1690" i="5"/>
  <c r="E1668" i="5"/>
  <c r="E1689" i="5"/>
  <c r="E1667" i="5"/>
  <c r="E1685" i="5"/>
  <c r="E1663" i="5"/>
  <c r="E1684" i="5"/>
  <c r="E1662" i="5"/>
  <c r="E1683" i="5"/>
  <c r="E1661" i="5"/>
  <c r="E1682" i="5"/>
  <c r="E1660" i="5"/>
  <c r="E1681" i="5"/>
  <c r="E1659" i="5"/>
  <c r="G1665" i="5"/>
  <c r="E1657" i="5"/>
  <c r="F1666" i="5"/>
  <c r="F1622" i="5"/>
  <c r="P1624" i="5"/>
  <c r="P1620" i="5"/>
  <c r="P1623" i="5"/>
  <c r="W1514" i="5"/>
  <c r="R1514" i="5"/>
  <c r="Z1523" i="5"/>
  <c r="U1550" i="5"/>
  <c r="U1554" i="5"/>
  <c r="AX1555" i="5"/>
  <c r="Z1568" i="5"/>
  <c r="E1658" i="5"/>
  <c r="G1667" i="5"/>
  <c r="Y1581" i="5"/>
  <c r="Y1592" i="5"/>
  <c r="Y1603" i="5"/>
  <c r="Y1609" i="5"/>
  <c r="J1673" i="5"/>
  <c r="J1684" i="5"/>
  <c r="J1664" i="5"/>
  <c r="J1675" i="5"/>
  <c r="J1686" i="5"/>
  <c r="I1665" i="5"/>
  <c r="I1676" i="5"/>
  <c r="I1687" i="5"/>
  <c r="I1667" i="5"/>
  <c r="I1678" i="5"/>
  <c r="I1689" i="5"/>
  <c r="J1667" i="5"/>
  <c r="J1678" i="5"/>
  <c r="J1689" i="5"/>
  <c r="I1657" i="5"/>
  <c r="I1668" i="5"/>
  <c r="I1679" i="5"/>
  <c r="I1690" i="5"/>
  <c r="J1657" i="5"/>
  <c r="J1668" i="5"/>
  <c r="J1679" i="5"/>
  <c r="AZ73" i="7" l="1"/>
  <c r="BC73" i="7" s="1"/>
  <c r="AZ85" i="7" s="1"/>
  <c r="BC85" i="7" s="1"/>
  <c r="AZ97" i="7" s="1"/>
  <c r="BC97" i="7" s="1"/>
  <c r="AZ109" i="7" s="1"/>
  <c r="BC109" i="7" s="1"/>
  <c r="AZ121" i="7" s="1"/>
  <c r="BC121" i="7" s="1"/>
  <c r="X80" i="7"/>
  <c r="BS81" i="7" s="1"/>
  <c r="BV81" i="7" s="1"/>
  <c r="J83" i="7"/>
  <c r="M83" i="7" s="1"/>
  <c r="J95" i="7" s="1"/>
  <c r="O78" i="7"/>
  <c r="CT78" i="7" s="1"/>
  <c r="DG78" i="7" s="1"/>
  <c r="AD84" i="7"/>
  <c r="DC84" i="7" s="1"/>
  <c r="AK56" i="7"/>
  <c r="I81" i="7"/>
  <c r="CP81" i="7" s="1"/>
  <c r="CR114" i="7"/>
  <c r="AJ114" i="7"/>
  <c r="K167" i="7"/>
  <c r="AJ167" i="7" s="1"/>
  <c r="AI167" i="7"/>
  <c r="AK167" i="7" s="1"/>
  <c r="AA33" i="7"/>
  <c r="X69" i="7" s="1"/>
  <c r="DL33" i="7"/>
  <c r="AK32" i="7"/>
  <c r="BQ60" i="7"/>
  <c r="AZ71" i="7"/>
  <c r="BC71" i="7" s="1"/>
  <c r="AZ83" i="7" s="1"/>
  <c r="BC83" i="7" s="1"/>
  <c r="AZ95" i="7" s="1"/>
  <c r="BC95" i="7" s="1"/>
  <c r="AZ107" i="7" s="1"/>
  <c r="BC107" i="7" s="1"/>
  <c r="AZ119" i="7" s="1"/>
  <c r="BC119" i="7" s="1"/>
  <c r="AZ131" i="7" s="1"/>
  <c r="BC131" i="7" s="1"/>
  <c r="AJ118" i="7"/>
  <c r="BQ31" i="7"/>
  <c r="EP31" i="7"/>
  <c r="CU94" i="7"/>
  <c r="V47" i="7"/>
  <c r="EQ30" i="7"/>
  <c r="G16" i="7"/>
  <c r="EP70" i="7"/>
  <c r="EQ70" i="7"/>
  <c r="K96" i="7"/>
  <c r="AA4" i="7"/>
  <c r="R617" i="25"/>
  <c r="K175" i="7"/>
  <c r="AJ175" i="7" s="1"/>
  <c r="AK175" i="7" s="1"/>
  <c r="X83" i="25"/>
  <c r="EQ68" i="7"/>
  <c r="K100" i="7"/>
  <c r="BM32" i="7"/>
  <c r="AA8" i="7"/>
  <c r="DJ8" i="7"/>
  <c r="AX1624" i="5"/>
  <c r="EQ17" i="7"/>
  <c r="P144" i="7"/>
  <c r="K117" i="7"/>
  <c r="K101" i="7"/>
  <c r="AJ92" i="7"/>
  <c r="AK21" i="7"/>
  <c r="DK50" i="7"/>
  <c r="CQ71" i="7"/>
  <c r="R845" i="25"/>
  <c r="R745" i="25"/>
  <c r="R842" i="25"/>
  <c r="R817" i="25"/>
  <c r="X660" i="25"/>
  <c r="X591" i="25"/>
  <c r="X325" i="25"/>
  <c r="X423" i="25"/>
  <c r="X68" i="25"/>
  <c r="X949" i="25"/>
  <c r="R480" i="25"/>
  <c r="X474" i="25"/>
  <c r="X263" i="25"/>
  <c r="R87" i="25"/>
  <c r="X378" i="25"/>
  <c r="X490" i="25"/>
  <c r="P182" i="7"/>
  <c r="P81" i="7"/>
  <c r="BU70" i="7"/>
  <c r="AI69" i="7"/>
  <c r="AH69" i="7"/>
  <c r="BK69" i="7"/>
  <c r="P187" i="7"/>
  <c r="BN67" i="7"/>
  <c r="P162" i="7"/>
  <c r="BE72" i="7"/>
  <c r="BH72" i="7" s="1"/>
  <c r="P82" i="7"/>
  <c r="AW42" i="7"/>
  <c r="EQ51" i="7"/>
  <c r="EO17" i="7"/>
  <c r="BL32" i="7"/>
  <c r="R52" i="7"/>
  <c r="O76" i="7" s="1"/>
  <c r="CT76" i="7" s="1"/>
  <c r="BG30" i="7"/>
  <c r="BH30" i="7"/>
  <c r="EO8" i="7"/>
  <c r="DL14" i="7"/>
  <c r="AX36" i="7"/>
  <c r="DL48" i="7"/>
  <c r="EV73" i="7"/>
  <c r="EB73" i="7"/>
  <c r="DW73" i="7"/>
  <c r="DZ73" i="7" s="1"/>
  <c r="W38" i="7"/>
  <c r="AN38" i="7"/>
  <c r="BG15" i="7"/>
  <c r="BU78" i="7"/>
  <c r="AH75" i="7"/>
  <c r="AJ77" i="7"/>
  <c r="AK77" i="7" s="1"/>
  <c r="DD77" i="7"/>
  <c r="AJ68" i="7"/>
  <c r="BP69" i="7"/>
  <c r="DH106" i="7"/>
  <c r="X444" i="25"/>
  <c r="EQ71" i="7"/>
  <c r="R516" i="25"/>
  <c r="AJ86" i="7"/>
  <c r="AK86" i="7" s="1"/>
  <c r="CR86" i="7"/>
  <c r="R62" i="25"/>
  <c r="EP14" i="7"/>
  <c r="EQ38" i="7"/>
  <c r="EO38" i="7"/>
  <c r="AH52" i="7"/>
  <c r="R11" i="7"/>
  <c r="AI54" i="7"/>
  <c r="CX86" i="7"/>
  <c r="DU86" i="7"/>
  <c r="P86" i="7"/>
  <c r="AO86" i="7"/>
  <c r="M66" i="7"/>
  <c r="J78" i="7" s="1"/>
  <c r="L5" i="7"/>
  <c r="N73" i="7"/>
  <c r="Q73" i="7" s="1"/>
  <c r="N85" i="7" s="1"/>
  <c r="R333" i="25"/>
  <c r="AI164" i="7"/>
  <c r="K164" i="7"/>
  <c r="AJ164" i="7" s="1"/>
  <c r="BR39" i="7"/>
  <c r="DL62" i="7"/>
  <c r="AX1640" i="5"/>
  <c r="K166" i="7"/>
  <c r="AJ166" i="7" s="1"/>
  <c r="AK42" i="7"/>
  <c r="L1648" i="5"/>
  <c r="EO15" i="7"/>
  <c r="EQ15" i="7"/>
  <c r="EO74" i="7"/>
  <c r="EQ74" i="7"/>
  <c r="BN68" i="7"/>
  <c r="BP68" i="7"/>
  <c r="CF68" i="7" s="1"/>
  <c r="BP62" i="7"/>
  <c r="CF62" i="7" s="1"/>
  <c r="BN62" i="7"/>
  <c r="BQ62" i="7" s="1"/>
  <c r="BO62" i="7"/>
  <c r="BR62" i="7" s="1"/>
  <c r="EO30" i="7"/>
  <c r="DL128" i="7"/>
  <c r="BZ117" i="7"/>
  <c r="K97" i="7"/>
  <c r="K120" i="7"/>
  <c r="P95" i="7"/>
  <c r="K103" i="7"/>
  <c r="DU73" i="7"/>
  <c r="P105" i="7"/>
  <c r="AI58" i="7"/>
  <c r="G60" i="7"/>
  <c r="AA17" i="7"/>
  <c r="AB59" i="7"/>
  <c r="AA49" i="7"/>
  <c r="AG37" i="7"/>
  <c r="X935" i="25"/>
  <c r="X934" i="25"/>
  <c r="X808" i="25"/>
  <c r="X862" i="25"/>
  <c r="R783" i="25"/>
  <c r="R710" i="25"/>
  <c r="R705" i="25"/>
  <c r="X749" i="25"/>
  <c r="R689" i="25"/>
  <c r="R602" i="25"/>
  <c r="X532" i="25"/>
  <c r="R544" i="25"/>
  <c r="R519" i="25"/>
  <c r="X535" i="25"/>
  <c r="R796" i="25"/>
  <c r="X422" i="25"/>
  <c r="X439" i="25"/>
  <c r="R592" i="25"/>
  <c r="R416" i="25"/>
  <c r="R176" i="25"/>
  <c r="X333" i="25"/>
  <c r="X125" i="25"/>
  <c r="R64" i="25"/>
  <c r="R573" i="25"/>
  <c r="R332" i="25"/>
  <c r="R556" i="25"/>
  <c r="K134" i="7"/>
  <c r="AJ134" i="7" s="1"/>
  <c r="AK134" i="7" s="1"/>
  <c r="K180" i="7"/>
  <c r="AJ180" i="7" s="1"/>
  <c r="K142" i="7"/>
  <c r="AJ142" i="7" s="1"/>
  <c r="AK142" i="7" s="1"/>
  <c r="P165" i="7"/>
  <c r="CO89" i="7"/>
  <c r="K89" i="7"/>
  <c r="BW55" i="7"/>
  <c r="H63" i="7"/>
  <c r="E75" i="7" s="1"/>
  <c r="CN75" i="7" s="1"/>
  <c r="AI63" i="7"/>
  <c r="AK63" i="7" s="1"/>
  <c r="M64" i="7"/>
  <c r="K82" i="7"/>
  <c r="BC25" i="7"/>
  <c r="BR40" i="7"/>
  <c r="BW19" i="7"/>
  <c r="EO36" i="7"/>
  <c r="EQ52" i="7"/>
  <c r="EQ66" i="7"/>
  <c r="EP66" i="7"/>
  <c r="EO66" i="7"/>
  <c r="EQ14" i="7"/>
  <c r="BL21" i="7"/>
  <c r="BW29" i="7"/>
  <c r="EO7" i="7"/>
  <c r="EO6" i="7"/>
  <c r="EP26" i="7"/>
  <c r="EQ26" i="7"/>
  <c r="CA9" i="7"/>
  <c r="AW38" i="7"/>
  <c r="BW57" i="7"/>
  <c r="EP11" i="7"/>
  <c r="EO63" i="7"/>
  <c r="EQ63" i="7"/>
  <c r="EP63" i="7"/>
  <c r="BN59" i="7"/>
  <c r="BO59" i="7"/>
  <c r="AB33" i="7"/>
  <c r="DC77" i="7"/>
  <c r="AG77" i="7"/>
  <c r="AK158" i="7"/>
  <c r="AK111" i="7"/>
  <c r="Q26" i="7"/>
  <c r="AK62" i="7"/>
  <c r="DK68" i="7"/>
  <c r="BK115" i="7"/>
  <c r="R48" i="25"/>
  <c r="X346" i="25"/>
  <c r="X881" i="25"/>
  <c r="R781" i="25"/>
  <c r="BR31" i="7"/>
  <c r="EQ35" i="7"/>
  <c r="EO35" i="7"/>
  <c r="BK88" i="7"/>
  <c r="CU88" i="7"/>
  <c r="R767" i="25"/>
  <c r="BU71" i="7"/>
  <c r="AI70" i="7"/>
  <c r="AK70" i="7" s="1"/>
  <c r="AN50" i="7"/>
  <c r="W50" i="7"/>
  <c r="W62" i="7" s="1"/>
  <c r="W74" i="7" s="1"/>
  <c r="AX1623" i="5"/>
  <c r="P101" i="7"/>
  <c r="AB36" i="7"/>
  <c r="Y72" i="7" s="1"/>
  <c r="K83" i="7"/>
  <c r="BQ19" i="7"/>
  <c r="EP76" i="7"/>
  <c r="EO76" i="7"/>
  <c r="P152" i="7"/>
  <c r="AJ54" i="7"/>
  <c r="AH59" i="7"/>
  <c r="AB17" i="7"/>
  <c r="AI34" i="7"/>
  <c r="AK34" i="7" s="1"/>
  <c r="AK67" i="7"/>
  <c r="L60" i="7"/>
  <c r="I72" i="7" s="1"/>
  <c r="CP72" i="7" s="1"/>
  <c r="V62" i="7"/>
  <c r="V74" i="7" s="1"/>
  <c r="S74" i="7" s="1"/>
  <c r="R870" i="25"/>
  <c r="R806" i="25"/>
  <c r="X781" i="25"/>
  <c r="X753" i="25"/>
  <c r="R635" i="25"/>
  <c r="R586" i="25"/>
  <c r="R442" i="25"/>
  <c r="R364" i="25"/>
  <c r="R511" i="25"/>
  <c r="X177" i="25"/>
  <c r="R168" i="25"/>
  <c r="R522" i="25"/>
  <c r="R14" i="25"/>
  <c r="X950" i="25"/>
  <c r="R591" i="25"/>
  <c r="P177" i="7"/>
  <c r="P142" i="7"/>
  <c r="AK180" i="7"/>
  <c r="BV54" i="7"/>
  <c r="DL67" i="7"/>
  <c r="AN41" i="7"/>
  <c r="W41" i="7"/>
  <c r="W53" i="7" s="1"/>
  <c r="W65" i="7" s="1"/>
  <c r="W77" i="7" s="1"/>
  <c r="T77" i="7" s="1"/>
  <c r="L52" i="7"/>
  <c r="AB30" i="7"/>
  <c r="DK30" i="7"/>
  <c r="H14" i="7"/>
  <c r="AA35" i="7"/>
  <c r="DJ35" i="7"/>
  <c r="AW35" i="7"/>
  <c r="BR12" i="7"/>
  <c r="EP57" i="7"/>
  <c r="BC6" i="7"/>
  <c r="AG28" i="7"/>
  <c r="EO26" i="7"/>
  <c r="W40" i="7"/>
  <c r="W52" i="7" s="1"/>
  <c r="W64" i="7" s="1"/>
  <c r="W76" i="7" s="1"/>
  <c r="AN40" i="7"/>
  <c r="AF60" i="7"/>
  <c r="AC84" i="7" s="1"/>
  <c r="EP71" i="7"/>
  <c r="EQ76" i="7"/>
  <c r="EO32" i="7"/>
  <c r="EP32" i="7"/>
  <c r="CR129" i="7"/>
  <c r="DH129" i="7" s="1"/>
  <c r="AJ129" i="7"/>
  <c r="Q11" i="7"/>
  <c r="EP22" i="7"/>
  <c r="EO22" i="7"/>
  <c r="AD89" i="7"/>
  <c r="DS67" i="7"/>
  <c r="AM67" i="7"/>
  <c r="CB59" i="7"/>
  <c r="DK28" i="7"/>
  <c r="AB28" i="7"/>
  <c r="AB12" i="7"/>
  <c r="BC14" i="7"/>
  <c r="W15" i="7"/>
  <c r="R775" i="25"/>
  <c r="AI186" i="7"/>
  <c r="K186" i="7"/>
  <c r="AJ186" i="7" s="1"/>
  <c r="AK186" i="7" s="1"/>
  <c r="L19" i="7"/>
  <c r="DJ31" i="7"/>
  <c r="AA31" i="7"/>
  <c r="AB3" i="7"/>
  <c r="DK3" i="7"/>
  <c r="CU90" i="7"/>
  <c r="BK90" i="7"/>
  <c r="DK65" i="7"/>
  <c r="X554" i="25"/>
  <c r="W48" i="7"/>
  <c r="AN48" i="7"/>
  <c r="EP45" i="7"/>
  <c r="BK109" i="7"/>
  <c r="AC87" i="7"/>
  <c r="DB87" i="7" s="1"/>
  <c r="X814" i="25"/>
  <c r="X699" i="25"/>
  <c r="X743" i="25"/>
  <c r="R322" i="25"/>
  <c r="AB35" i="7"/>
  <c r="DK35" i="7"/>
  <c r="H49" i="7"/>
  <c r="E73" i="7" s="1"/>
  <c r="CN73" i="7" s="1"/>
  <c r="M33" i="7"/>
  <c r="J81" i="7" s="1"/>
  <c r="M81" i="7" s="1"/>
  <c r="J93" i="7" s="1"/>
  <c r="AN26" i="7"/>
  <c r="AK33" i="7"/>
  <c r="EO27" i="7"/>
  <c r="EO44" i="7"/>
  <c r="EQ44" i="7"/>
  <c r="K126" i="7"/>
  <c r="P110" i="7"/>
  <c r="DL84" i="7"/>
  <c r="K84" i="7"/>
  <c r="X237" i="25"/>
  <c r="R228" i="25"/>
  <c r="K124" i="7"/>
  <c r="EQ4" i="7"/>
  <c r="EP4" i="7"/>
  <c r="EO4" i="7"/>
  <c r="Z1619" i="5"/>
  <c r="EQ72" i="7"/>
  <c r="EP72" i="7"/>
  <c r="EO54" i="7"/>
  <c r="EQ54" i="7"/>
  <c r="EP28" i="7"/>
  <c r="EO28" i="7"/>
  <c r="K152" i="7"/>
  <c r="AJ152" i="7" s="1"/>
  <c r="P120" i="7"/>
  <c r="P85" i="7"/>
  <c r="BK70" i="7"/>
  <c r="M60" i="7"/>
  <c r="L56" i="7"/>
  <c r="DL42" i="7"/>
  <c r="O75" i="7"/>
  <c r="AK23" i="7"/>
  <c r="Q54" i="7"/>
  <c r="X951" i="25"/>
  <c r="R848" i="25"/>
  <c r="R867" i="25"/>
  <c r="X892" i="25"/>
  <c r="R688" i="25"/>
  <c r="R643" i="25"/>
  <c r="R630" i="25"/>
  <c r="R552" i="25"/>
  <c r="X534" i="25"/>
  <c r="R310" i="25"/>
  <c r="R271" i="25"/>
  <c r="X246" i="25"/>
  <c r="R174" i="25"/>
  <c r="X262" i="25"/>
  <c r="X120" i="25"/>
  <c r="X22" i="25"/>
  <c r="R933" i="25"/>
  <c r="R886" i="25"/>
  <c r="P195" i="7"/>
  <c r="K173" i="7"/>
  <c r="AJ173" i="7" s="1"/>
  <c r="P114" i="7"/>
  <c r="AG69" i="7"/>
  <c r="AX62" i="7"/>
  <c r="BG54" i="7"/>
  <c r="DJ60" i="7"/>
  <c r="AA60" i="7"/>
  <c r="BG63" i="7"/>
  <c r="EQ50" i="7"/>
  <c r="EP17" i="7"/>
  <c r="BL41" i="7"/>
  <c r="BL25" i="7"/>
  <c r="AJ40" i="7"/>
  <c r="AK40" i="7" s="1"/>
  <c r="BC52" i="7"/>
  <c r="AZ76" i="7" s="1"/>
  <c r="BC76" i="7" s="1"/>
  <c r="AZ88" i="7" s="1"/>
  <c r="BC88" i="7" s="1"/>
  <c r="AZ100" i="7" s="1"/>
  <c r="BC100" i="7" s="1"/>
  <c r="AZ112" i="7" s="1"/>
  <c r="BC112" i="7" s="1"/>
  <c r="AZ124" i="7" s="1"/>
  <c r="BC124" i="7" s="1"/>
  <c r="CB9" i="7"/>
  <c r="EP62" i="7"/>
  <c r="BB6" i="7"/>
  <c r="DL10" i="7"/>
  <c r="CA45" i="7"/>
  <c r="AF48" i="7"/>
  <c r="R40" i="7"/>
  <c r="DD78" i="7"/>
  <c r="BU79" i="7"/>
  <c r="AH79" i="7"/>
  <c r="AJ78" i="7"/>
  <c r="AK78" i="7" s="1"/>
  <c r="BK78" i="7"/>
  <c r="AZ78" i="7"/>
  <c r="BC78" i="7" s="1"/>
  <c r="AZ90" i="7" s="1"/>
  <c r="BC90" i="7" s="1"/>
  <c r="AZ102" i="7" s="1"/>
  <c r="BC102" i="7" s="1"/>
  <c r="AZ114" i="7" s="1"/>
  <c r="BC114" i="7" s="1"/>
  <c r="AZ126" i="7" s="1"/>
  <c r="BC126" i="7" s="1"/>
  <c r="AC83" i="7"/>
  <c r="DB83" i="7" s="1"/>
  <c r="CR106" i="7"/>
  <c r="AJ106" i="7"/>
  <c r="BP107" i="7"/>
  <c r="K189" i="7"/>
  <c r="AJ189" i="7" s="1"/>
  <c r="AI189" i="7"/>
  <c r="AK189" i="7" s="1"/>
  <c r="R872" i="25"/>
  <c r="X692" i="25"/>
  <c r="X231" i="25"/>
  <c r="EO78" i="7"/>
  <c r="EQ33" i="7"/>
  <c r="BH19" i="7"/>
  <c r="EO60" i="7"/>
  <c r="EP60" i="7"/>
  <c r="R753" i="25"/>
  <c r="L66" i="7"/>
  <c r="AJ66" i="7"/>
  <c r="AK66" i="7" s="1"/>
  <c r="W27" i="7"/>
  <c r="AN27" i="7"/>
  <c r="CA16" i="7"/>
  <c r="EQ5" i="7"/>
  <c r="EO5" i="7"/>
  <c r="X205" i="25"/>
  <c r="EP58" i="7"/>
  <c r="DW74" i="7"/>
  <c r="DZ74" i="7" s="1"/>
  <c r="X870" i="25"/>
  <c r="K168" i="7"/>
  <c r="AJ168" i="7" s="1"/>
  <c r="K153" i="7"/>
  <c r="AJ153" i="7" s="1"/>
  <c r="K99" i="7"/>
  <c r="P102" i="7"/>
  <c r="BZ88" i="7"/>
  <c r="K88" i="7"/>
  <c r="BZ86" i="7"/>
  <c r="P80" i="7"/>
  <c r="K105" i="7"/>
  <c r="DT67" i="7"/>
  <c r="AJ58" i="7"/>
  <c r="DJ63" i="7"/>
  <c r="DK16" i="7"/>
  <c r="V41" i="7"/>
  <c r="V53" i="7" s="1"/>
  <c r="V65" i="7" s="1"/>
  <c r="V77" i="7" s="1"/>
  <c r="DJ29" i="7"/>
  <c r="N75" i="7"/>
  <c r="CS75" i="7" s="1"/>
  <c r="DF75" i="7" s="1"/>
  <c r="R955" i="25"/>
  <c r="BP115" i="7" s="1"/>
  <c r="X910" i="25"/>
  <c r="X762" i="25"/>
  <c r="X721" i="25"/>
  <c r="X616" i="25"/>
  <c r="R530" i="25"/>
  <c r="X604" i="25"/>
  <c r="R303" i="25"/>
  <c r="R269" i="25"/>
  <c r="R294" i="25"/>
  <c r="R156" i="25"/>
  <c r="R63" i="25"/>
  <c r="R11" i="25"/>
  <c r="R35" i="25"/>
  <c r="R127" i="25"/>
  <c r="X240" i="25"/>
  <c r="K107" i="7"/>
  <c r="P185" i="7"/>
  <c r="DU123" i="7"/>
  <c r="P123" i="7"/>
  <c r="P192" i="7"/>
  <c r="AK173" i="7"/>
  <c r="BU75" i="7"/>
  <c r="BK74" i="7"/>
  <c r="BJ74" i="7" s="1"/>
  <c r="BM74" i="7" s="1"/>
  <c r="AJ74" i="7"/>
  <c r="AI74" i="7"/>
  <c r="AK74" i="7" s="1"/>
  <c r="BP75" i="7"/>
  <c r="BF74" i="7"/>
  <c r="AH74" i="7"/>
  <c r="G46" i="7"/>
  <c r="DW72" i="7"/>
  <c r="DZ72" i="7" s="1"/>
  <c r="AA47" i="7"/>
  <c r="DJ47" i="7"/>
  <c r="DL45" i="7"/>
  <c r="R25" i="7"/>
  <c r="DJ53" i="7"/>
  <c r="AA53" i="7"/>
  <c r="EO68" i="7"/>
  <c r="EO59" i="7"/>
  <c r="AA22" i="7"/>
  <c r="DJ22" i="7"/>
  <c r="EP27" i="7"/>
  <c r="EO41" i="7"/>
  <c r="EQ41" i="7"/>
  <c r="EQ10" i="7"/>
  <c r="DJ11" i="7"/>
  <c r="BW40" i="7"/>
  <c r="AH44" i="7"/>
  <c r="AF43" i="7"/>
  <c r="AC79" i="7" s="1"/>
  <c r="AF79" i="7" s="1"/>
  <c r="AC91" i="7" s="1"/>
  <c r="X678" i="25"/>
  <c r="EP42" i="7"/>
  <c r="EQ42" i="7"/>
  <c r="EO42" i="7"/>
  <c r="BK129" i="7"/>
  <c r="EO55" i="7"/>
  <c r="CB42" i="7"/>
  <c r="EO20" i="7"/>
  <c r="EP20" i="7"/>
  <c r="AB4" i="7"/>
  <c r="R434" i="25"/>
  <c r="X39" i="25"/>
  <c r="AW48" i="7"/>
  <c r="DX74" i="7"/>
  <c r="EA74" i="7" s="1"/>
  <c r="K104" i="7"/>
  <c r="R321" i="25"/>
  <c r="X208" i="25"/>
  <c r="BV51" i="7"/>
  <c r="EP43" i="7"/>
  <c r="EQ43" i="7"/>
  <c r="AA46" i="7"/>
  <c r="X70" i="7" s="1"/>
  <c r="R413" i="25"/>
  <c r="X161" i="25"/>
  <c r="D75" i="7"/>
  <c r="EQ75" i="7"/>
  <c r="EQ11" i="7"/>
  <c r="X478" i="25"/>
  <c r="EO49" i="7"/>
  <c r="EQ49" i="7"/>
  <c r="EP29" i="7"/>
  <c r="P172" i="7"/>
  <c r="P153" i="7"/>
  <c r="K139" i="7"/>
  <c r="AJ139" i="7" s="1"/>
  <c r="P99" i="7"/>
  <c r="DL86" i="7"/>
  <c r="K80" i="7"/>
  <c r="J80" i="7" s="1"/>
  <c r="Y79" i="7"/>
  <c r="BT80" i="7" s="1"/>
  <c r="BW80" i="7" s="1"/>
  <c r="D70" i="7"/>
  <c r="G70" i="7" s="1"/>
  <c r="D82" i="7" s="1"/>
  <c r="DW71" i="7"/>
  <c r="DZ71" i="7" s="1"/>
  <c r="AX14" i="7"/>
  <c r="R770" i="25"/>
  <c r="X715" i="25"/>
  <c r="R756" i="25"/>
  <c r="R627" i="25"/>
  <c r="X533" i="25"/>
  <c r="R568" i="25"/>
  <c r="X817" i="25"/>
  <c r="R619" i="25"/>
  <c r="R487" i="25"/>
  <c r="R616" i="25"/>
  <c r="X443" i="25"/>
  <c r="R344" i="25"/>
  <c r="X309" i="25"/>
  <c r="R383" i="25"/>
  <c r="R262" i="25"/>
  <c r="R172" i="25"/>
  <c r="X162" i="25"/>
  <c r="X167" i="25"/>
  <c r="X149" i="25"/>
  <c r="R32" i="25"/>
  <c r="X104" i="25"/>
  <c r="K121" i="7"/>
  <c r="AI121" i="7"/>
  <c r="DL121" i="7"/>
  <c r="CO121" i="7"/>
  <c r="K169" i="7"/>
  <c r="AJ169" i="7" s="1"/>
  <c r="AK169" i="7" s="1"/>
  <c r="AO128" i="7"/>
  <c r="DU128" i="7"/>
  <c r="P128" i="7"/>
  <c r="EP44" i="7"/>
  <c r="DK44" i="7"/>
  <c r="AB44" i="7"/>
  <c r="Q62" i="7"/>
  <c r="AF56" i="7"/>
  <c r="AC80" i="7" s="1"/>
  <c r="AJ48" i="7"/>
  <c r="BV57" i="7"/>
  <c r="BN66" i="7"/>
  <c r="BQ66" i="7" s="1"/>
  <c r="AA41" i="7"/>
  <c r="DJ41" i="7"/>
  <c r="DK20" i="7"/>
  <c r="DL16" i="7"/>
  <c r="AH29" i="7"/>
  <c r="EO29" i="7"/>
  <c r="EP53" i="7"/>
  <c r="EQ37" i="7"/>
  <c r="EO37" i="7"/>
  <c r="EP6" i="7"/>
  <c r="AX17" i="7"/>
  <c r="BL17" i="7"/>
  <c r="AH19" i="7"/>
  <c r="AH20" i="7"/>
  <c r="EP40" i="7"/>
  <c r="AH38" i="7"/>
  <c r="G41" i="7"/>
  <c r="AK130" i="7"/>
  <c r="O77" i="7"/>
  <c r="CR94" i="7"/>
  <c r="AJ115" i="7"/>
  <c r="CR115" i="7"/>
  <c r="DH115" i="7" s="1"/>
  <c r="D78" i="7"/>
  <c r="X799" i="25"/>
  <c r="X580" i="25"/>
  <c r="EP78" i="7"/>
  <c r="BP129" i="7"/>
  <c r="AJ128" i="7"/>
  <c r="CR128" i="7"/>
  <c r="V43" i="7"/>
  <c r="EQ45" i="7"/>
  <c r="DK58" i="7"/>
  <c r="DL113" i="7"/>
  <c r="K113" i="7"/>
  <c r="R136" i="25"/>
  <c r="BL67" i="7"/>
  <c r="EP55" i="7"/>
  <c r="EO61" i="7"/>
  <c r="EQ61" i="7"/>
  <c r="V52" i="7"/>
  <c r="V64" i="7" s="1"/>
  <c r="V76" i="7" s="1"/>
  <c r="P169" i="7"/>
  <c r="P143" i="7"/>
  <c r="P124" i="7"/>
  <c r="P193" i="7"/>
  <c r="P171" i="7"/>
  <c r="P175" i="7"/>
  <c r="P132" i="7"/>
  <c r="P147" i="7"/>
  <c r="P100" i="7"/>
  <c r="P173" i="7"/>
  <c r="P83" i="7"/>
  <c r="P108" i="7"/>
  <c r="P157" i="7"/>
  <c r="P92" i="7"/>
  <c r="P174" i="7"/>
  <c r="P122" i="7"/>
  <c r="P121" i="7"/>
  <c r="P137" i="7"/>
  <c r="P146" i="7"/>
  <c r="P164" i="7"/>
  <c r="P133" i="7"/>
  <c r="P180" i="7"/>
  <c r="P87" i="7"/>
  <c r="P194" i="7"/>
  <c r="P138" i="7"/>
  <c r="P98" i="7"/>
  <c r="P91" i="7"/>
  <c r="P111" i="7"/>
  <c r="P97" i="7"/>
  <c r="CB60" i="7"/>
  <c r="AI51" i="7"/>
  <c r="AK51" i="7" s="1"/>
  <c r="P130" i="7"/>
  <c r="AK19" i="7"/>
  <c r="R554" i="25"/>
  <c r="EO47" i="7"/>
  <c r="AX35" i="7"/>
  <c r="EQ34" i="7"/>
  <c r="EP34" i="7"/>
  <c r="EO34" i="7"/>
  <c r="P139" i="7"/>
  <c r="AJ111" i="7"/>
  <c r="K102" i="7"/>
  <c r="BK77" i="7"/>
  <c r="BJ77" i="7" s="1"/>
  <c r="BM77" i="7" s="1"/>
  <c r="AH76" i="7"/>
  <c r="AH71" i="7"/>
  <c r="M16" i="7"/>
  <c r="AA50" i="7"/>
  <c r="X74" i="7" s="1"/>
  <c r="AK26" i="7"/>
  <c r="AF37" i="7"/>
  <c r="G5" i="7"/>
  <c r="X897" i="25"/>
  <c r="X740" i="25"/>
  <c r="X595" i="25"/>
  <c r="X760" i="25"/>
  <c r="X700" i="25"/>
  <c r="X428" i="25"/>
  <c r="R98" i="25"/>
  <c r="X59" i="25"/>
  <c r="R8" i="25"/>
  <c r="X907" i="25"/>
  <c r="X481" i="25"/>
  <c r="R903" i="25"/>
  <c r="P191" i="7"/>
  <c r="P117" i="7"/>
  <c r="P148" i="7"/>
  <c r="P156" i="7"/>
  <c r="R20" i="25"/>
  <c r="K163" i="7"/>
  <c r="AJ163" i="7" s="1"/>
  <c r="AK163" i="7" s="1"/>
  <c r="K172" i="7"/>
  <c r="AJ172" i="7" s="1"/>
  <c r="AK172" i="7" s="1"/>
  <c r="CA54" i="7"/>
  <c r="DL60" i="7"/>
  <c r="BO64" i="7"/>
  <c r="BR64" i="7" s="1"/>
  <c r="EP50" i="7"/>
  <c r="H45" i="7"/>
  <c r="G45" i="7"/>
  <c r="BV52" i="7"/>
  <c r="BO68" i="7"/>
  <c r="EQ36" i="7"/>
  <c r="EO25" i="7"/>
  <c r="EQ12" i="7"/>
  <c r="H6" i="7"/>
  <c r="AF18" i="7"/>
  <c r="AG18" i="7"/>
  <c r="R30" i="7"/>
  <c r="BH47" i="7"/>
  <c r="BE71" i="7" s="1"/>
  <c r="BH71" i="7" s="1"/>
  <c r="BQ50" i="7"/>
  <c r="EO71" i="7"/>
  <c r="EP61" i="7"/>
  <c r="AW62" i="7"/>
  <c r="EP47" i="7"/>
  <c r="W46" i="7"/>
  <c r="W58" i="7" s="1"/>
  <c r="W70" i="7" s="1"/>
  <c r="AO46" i="7"/>
  <c r="AK190" i="7"/>
  <c r="AJ130" i="7"/>
  <c r="X788" i="25"/>
  <c r="X674" i="25"/>
  <c r="R90" i="25"/>
  <c r="BU76" i="7"/>
  <c r="BF75" i="7"/>
  <c r="BK75" i="7"/>
  <c r="BJ75" i="7" s="1"/>
  <c r="BM75" i="7" s="1"/>
  <c r="AI75" i="7"/>
  <c r="AJ75" i="7"/>
  <c r="AK75" i="7" s="1"/>
  <c r="EO40" i="7"/>
  <c r="BH42" i="7"/>
  <c r="EQ31" i="7"/>
  <c r="R148" i="25"/>
  <c r="BP72" i="7"/>
  <c r="AJ71" i="7"/>
  <c r="AK71" i="7" s="1"/>
  <c r="X405" i="25"/>
  <c r="DK24" i="7"/>
  <c r="H24" i="7"/>
  <c r="BC9" i="7"/>
  <c r="K144" i="7"/>
  <c r="AJ144" i="7" s="1"/>
  <c r="P84" i="7"/>
  <c r="K140" i="7"/>
  <c r="AJ140" i="7" s="1"/>
  <c r="K95" i="7"/>
  <c r="CR111" i="7"/>
  <c r="K127" i="7"/>
  <c r="P79" i="7"/>
  <c r="DJ66" i="7"/>
  <c r="AK57" i="7"/>
  <c r="AH55" i="7"/>
  <c r="AA24" i="7"/>
  <c r="CB24" i="7"/>
  <c r="AH34" i="7"/>
  <c r="DJ48" i="7"/>
  <c r="V26" i="7"/>
  <c r="R807" i="25"/>
  <c r="R661" i="25"/>
  <c r="X523" i="25"/>
  <c r="X480" i="25"/>
  <c r="X526" i="25"/>
  <c r="R525" i="25"/>
  <c r="X303" i="25"/>
  <c r="R359" i="25"/>
  <c r="X114" i="25"/>
  <c r="X155" i="25"/>
  <c r="R140" i="25"/>
  <c r="R78" i="25"/>
  <c r="X31" i="25"/>
  <c r="X62" i="25"/>
  <c r="R26" i="25"/>
  <c r="P170" i="7"/>
  <c r="R858" i="25"/>
  <c r="AI138" i="7"/>
  <c r="K138" i="7"/>
  <c r="AJ138" i="7" s="1"/>
  <c r="AI156" i="7"/>
  <c r="K156" i="7"/>
  <c r="AJ156" i="7" s="1"/>
  <c r="AK156" i="7" s="1"/>
  <c r="K150" i="7"/>
  <c r="AJ150" i="7" s="1"/>
  <c r="AK150" i="7" s="1"/>
  <c r="R466" i="25"/>
  <c r="P163" i="7"/>
  <c r="X72" i="25"/>
  <c r="P126" i="7"/>
  <c r="P134" i="7"/>
  <c r="AO75" i="7"/>
  <c r="CX75" i="7"/>
  <c r="DU75" i="7"/>
  <c r="P149" i="7"/>
  <c r="AH60" i="7"/>
  <c r="V50" i="7"/>
  <c r="AM50" i="7"/>
  <c r="AB47" i="7"/>
  <c r="DL47" i="7"/>
  <c r="BH40" i="7"/>
  <c r="AA52" i="7"/>
  <c r="DJ52" i="7"/>
  <c r="CB25" i="7"/>
  <c r="H21" i="7"/>
  <c r="EQ29" i="7"/>
  <c r="AK9" i="7"/>
  <c r="DL5" i="7"/>
  <c r="BB4" i="7"/>
  <c r="BW12" i="7"/>
  <c r="V12" i="7"/>
  <c r="EQ56" i="7"/>
  <c r="EP56" i="7"/>
  <c r="EO56" i="7"/>
  <c r="BV7" i="7"/>
  <c r="EQ69" i="7"/>
  <c r="EO69" i="7"/>
  <c r="DK48" i="7"/>
  <c r="AB48" i="7"/>
  <c r="EO13" i="7"/>
  <c r="EO21" i="7"/>
  <c r="EP21" i="7"/>
  <c r="EQ21" i="7"/>
  <c r="N81" i="7"/>
  <c r="Y1619" i="5"/>
  <c r="D76" i="7"/>
  <c r="AJ108" i="7"/>
  <c r="AK108" i="7" s="1"/>
  <c r="CR108" i="7"/>
  <c r="BP109" i="7"/>
  <c r="R454" i="25"/>
  <c r="DK47" i="7"/>
  <c r="EP19" i="7"/>
  <c r="EO19" i="7"/>
  <c r="BO66" i="7"/>
  <c r="BR66" i="7" s="1"/>
  <c r="R702" i="25"/>
  <c r="AX1644" i="5"/>
  <c r="EO39" i="7"/>
  <c r="EQ39" i="7"/>
  <c r="K131" i="7"/>
  <c r="AB31" i="7"/>
  <c r="DL31" i="7"/>
  <c r="P154" i="7"/>
  <c r="K162" i="7"/>
  <c r="AJ162" i="7" s="1"/>
  <c r="AI162" i="7"/>
  <c r="AK162" i="7" s="1"/>
  <c r="EQ65" i="7"/>
  <c r="BP63" i="7"/>
  <c r="CF63" i="7" s="1"/>
  <c r="EQ18" i="7"/>
  <c r="EP7" i="7"/>
  <c r="K160" i="7"/>
  <c r="AJ160" i="7" s="1"/>
  <c r="P140" i="7"/>
  <c r="K122" i="7"/>
  <c r="CU113" i="7"/>
  <c r="P127" i="7"/>
  <c r="AH54" i="7"/>
  <c r="AF54" i="7"/>
  <c r="L41" i="7"/>
  <c r="DL32" i="7"/>
  <c r="W32" i="7"/>
  <c r="H42" i="7"/>
  <c r="H66" i="7"/>
  <c r="DJ7" i="7"/>
  <c r="X914" i="25"/>
  <c r="X913" i="25"/>
  <c r="R707" i="25"/>
  <c r="X636" i="25"/>
  <c r="R733" i="25"/>
  <c r="R680" i="25"/>
  <c r="R582" i="25"/>
  <c r="R615" i="25"/>
  <c r="R323" i="25"/>
  <c r="R362" i="25"/>
  <c r="R135" i="25"/>
  <c r="R37" i="25"/>
  <c r="X105" i="25"/>
  <c r="R277" i="25"/>
  <c r="X553" i="25"/>
  <c r="X35" i="25"/>
  <c r="R88" i="25"/>
  <c r="P150" i="7"/>
  <c r="CX125" i="7"/>
  <c r="DU125" i="7"/>
  <c r="AO125" i="7"/>
  <c r="P125" i="7"/>
  <c r="P116" i="7"/>
  <c r="BP59" i="7"/>
  <c r="CF59" i="7" s="1"/>
  <c r="P119" i="7"/>
  <c r="G62" i="7"/>
  <c r="D74" i="7" s="1"/>
  <c r="G74" i="7" s="1"/>
  <c r="D86" i="7" s="1"/>
  <c r="DX72" i="7"/>
  <c r="EA72" i="7" s="1"/>
  <c r="AG56" i="7"/>
  <c r="AD80" i="7" s="1"/>
  <c r="BV47" i="7"/>
  <c r="BQ43" i="7"/>
  <c r="R19" i="7"/>
  <c r="BB66" i="7"/>
  <c r="AY78" i="7" s="1"/>
  <c r="BB78" i="7" s="1"/>
  <c r="AY90" i="7" s="1"/>
  <c r="BB90" i="7" s="1"/>
  <c r="AY102" i="7" s="1"/>
  <c r="BB102" i="7" s="1"/>
  <c r="AY114" i="7" s="1"/>
  <c r="BB114" i="7" s="1"/>
  <c r="AY126" i="7" s="1"/>
  <c r="BB126" i="7" s="1"/>
  <c r="AG45" i="7"/>
  <c r="AH45" i="7"/>
  <c r="AB41" i="7"/>
  <c r="AG40" i="7"/>
  <c r="G11" i="7"/>
  <c r="AI11" i="7"/>
  <c r="L36" i="7"/>
  <c r="AI28" i="7"/>
  <c r="BM26" i="7"/>
  <c r="CA35" i="7"/>
  <c r="DL7" i="7"/>
  <c r="EQ57" i="7"/>
  <c r="EO57" i="7"/>
  <c r="M6" i="7"/>
  <c r="EQ8" i="7"/>
  <c r="G21" i="7"/>
  <c r="AX43" i="7"/>
  <c r="BP119" i="7"/>
  <c r="V56" i="7"/>
  <c r="V68" i="7" s="1"/>
  <c r="V80" i="7" s="1"/>
  <c r="V92" i="7" s="1"/>
  <c r="V104" i="7" s="1"/>
  <c r="X442" i="25"/>
  <c r="V32" i="7"/>
  <c r="CA42" i="7"/>
  <c r="AI191" i="7"/>
  <c r="AK191" i="7" s="1"/>
  <c r="K191" i="7"/>
  <c r="AJ191" i="7" s="1"/>
  <c r="BK107" i="7"/>
  <c r="CU107" i="7"/>
  <c r="AH64" i="7"/>
  <c r="AH65" i="7"/>
  <c r="BP67" i="7"/>
  <c r="CF67" i="7" s="1"/>
  <c r="R44" i="7"/>
  <c r="EQ9" i="7"/>
  <c r="EP9" i="7"/>
  <c r="EO9" i="7"/>
  <c r="BB47" i="7"/>
  <c r="AY71" i="7" s="1"/>
  <c r="BB71" i="7" s="1"/>
  <c r="AY83" i="7" s="1"/>
  <c r="BB83" i="7" s="1"/>
  <c r="AY95" i="7" s="1"/>
  <c r="BB95" i="7" s="1"/>
  <c r="AY107" i="7" s="1"/>
  <c r="BB107" i="7" s="1"/>
  <c r="AY119" i="7" s="1"/>
  <c r="BB119" i="7" s="1"/>
  <c r="AY131" i="7" s="1"/>
  <c r="BB131" i="7" s="1"/>
  <c r="BO61" i="7"/>
  <c r="BR61" i="7" s="1"/>
  <c r="BN61" i="7"/>
  <c r="BQ61" i="7" s="1"/>
  <c r="K145" i="7"/>
  <c r="AJ145" i="7" s="1"/>
  <c r="R795" i="25"/>
  <c r="R500" i="25"/>
  <c r="X70" i="25"/>
  <c r="BK96" i="7"/>
  <c r="EP39" i="7"/>
  <c r="R833" i="25"/>
  <c r="EO77" i="7"/>
  <c r="EQ77" i="7"/>
  <c r="EP46" i="7"/>
  <c r="EO46" i="7"/>
  <c r="EP16" i="7"/>
  <c r="EO16" i="7"/>
  <c r="EP23" i="7"/>
  <c r="EQ23" i="7"/>
  <c r="EO23" i="7"/>
  <c r="P178" i="7"/>
  <c r="K155" i="7"/>
  <c r="AJ155" i="7" s="1"/>
  <c r="AK114" i="7"/>
  <c r="DL79" i="7"/>
  <c r="K79" i="7"/>
  <c r="DD75" i="7"/>
  <c r="EV74" i="7"/>
  <c r="AA15" i="7"/>
  <c r="V25" i="7"/>
  <c r="V61" i="7" s="1"/>
  <c r="V73" i="7" s="1"/>
  <c r="X776" i="25"/>
  <c r="X757" i="25"/>
  <c r="R674" i="25"/>
  <c r="R646" i="25"/>
  <c r="X583" i="25"/>
  <c r="X628" i="25"/>
  <c r="X574" i="25"/>
  <c r="X334" i="25"/>
  <c r="R354" i="25"/>
  <c r="X342" i="25"/>
  <c r="X110" i="25"/>
  <c r="X51" i="25"/>
  <c r="X713" i="25"/>
  <c r="CO123" i="7"/>
  <c r="K123" i="7"/>
  <c r="K98" i="7"/>
  <c r="K147" i="7"/>
  <c r="AJ147" i="7" s="1"/>
  <c r="AK147" i="7" s="1"/>
  <c r="EQ60" i="7"/>
  <c r="DK43" i="7"/>
  <c r="CA43" i="7"/>
  <c r="BL66" i="7"/>
  <c r="AF66" i="7"/>
  <c r="Q19" i="7"/>
  <c r="BV19" i="7"/>
  <c r="G33" i="7"/>
  <c r="EP33" i="7"/>
  <c r="EQ48" i="7"/>
  <c r="EO48" i="7"/>
  <c r="BM27" i="7"/>
  <c r="AA32" i="7"/>
  <c r="BV50" i="7"/>
  <c r="EP74" i="7"/>
  <c r="BR67" i="7"/>
  <c r="DB77" i="7"/>
  <c r="AF77" i="7"/>
  <c r="AC89" i="7" s="1"/>
  <c r="I77" i="7"/>
  <c r="CR85" i="7"/>
  <c r="AJ85" i="7"/>
  <c r="AK85" i="7" s="1"/>
  <c r="BP86" i="7"/>
  <c r="CA27" i="7"/>
  <c r="AK171" i="7"/>
  <c r="BZ87" i="7"/>
  <c r="K87" i="7"/>
  <c r="CB27" i="7"/>
  <c r="BP65" i="7"/>
  <c r="CF65" i="7" s="1"/>
  <c r="BN65" i="7"/>
  <c r="X465" i="25"/>
  <c r="R213" i="25"/>
  <c r="CF55" i="7"/>
  <c r="BR55" i="7"/>
  <c r="AF51" i="7"/>
  <c r="AH51" i="7"/>
  <c r="V39" i="7"/>
  <c r="AM39" i="7"/>
  <c r="EO18" i="7"/>
  <c r="AW33" i="7"/>
  <c r="K187" i="7"/>
  <c r="AJ187" i="7" s="1"/>
  <c r="G32" i="7"/>
  <c r="D80" i="7" s="1"/>
  <c r="DJ80" i="7" s="1"/>
  <c r="X78" i="7"/>
  <c r="CY78" i="7" s="1"/>
  <c r="X909" i="25"/>
  <c r="R820" i="25"/>
  <c r="AF28" i="7"/>
  <c r="K181" i="7"/>
  <c r="AJ181" i="7" s="1"/>
  <c r="AI43" i="7"/>
  <c r="R896" i="25"/>
  <c r="R887" i="25"/>
  <c r="R696" i="25"/>
  <c r="X579" i="25"/>
  <c r="AB61" i="7"/>
  <c r="DL112" i="7"/>
  <c r="K112" i="7"/>
  <c r="T69" i="7"/>
  <c r="R497" i="25"/>
  <c r="EO65" i="7"/>
  <c r="AK48" i="7"/>
  <c r="EO73" i="7"/>
  <c r="EP73" i="7"/>
  <c r="K143" i="7"/>
  <c r="AJ143" i="7" s="1"/>
  <c r="P103" i="7"/>
  <c r="X71" i="7"/>
  <c r="BX71" i="7" s="1"/>
  <c r="CA71" i="7" s="1"/>
  <c r="X661" i="25"/>
  <c r="X612" i="25"/>
  <c r="M41" i="7"/>
  <c r="J77" i="7" s="1"/>
  <c r="BN64" i="7"/>
  <c r="BQ64" i="7" s="1"/>
  <c r="BP60" i="7"/>
  <c r="CF60" i="7" s="1"/>
  <c r="BO60" i="7"/>
  <c r="BR60" i="7" s="1"/>
  <c r="AX1648" i="5"/>
  <c r="EP64" i="7"/>
  <c r="EQ64" i="7"/>
  <c r="L1647" i="5"/>
  <c r="EP67" i="7"/>
  <c r="EQ67" i="7"/>
  <c r="K137" i="7"/>
  <c r="AJ137" i="7" s="1"/>
  <c r="K178" i="7"/>
  <c r="AJ178" i="7" s="1"/>
  <c r="DL126" i="7"/>
  <c r="P155" i="7"/>
  <c r="P118" i="7"/>
  <c r="K135" i="7"/>
  <c r="AJ135" i="7" s="1"/>
  <c r="DY75" i="7"/>
  <c r="EB75" i="7" s="1"/>
  <c r="K90" i="7"/>
  <c r="AK72" i="7"/>
  <c r="J75" i="7"/>
  <c r="CQ75" i="7" s="1"/>
  <c r="AJ61" i="7"/>
  <c r="H5" i="7"/>
  <c r="X822" i="25"/>
  <c r="X747" i="25"/>
  <c r="R837" i="25"/>
  <c r="X566" i="25"/>
  <c r="R618" i="25"/>
  <c r="R594" i="25"/>
  <c r="X233" i="25"/>
  <c r="X393" i="25"/>
  <c r="X224" i="25"/>
  <c r="X106" i="25"/>
  <c r="X10" i="25"/>
  <c r="R54" i="25"/>
  <c r="K171" i="7"/>
  <c r="AJ171" i="7" s="1"/>
  <c r="K192" i="7"/>
  <c r="AJ192" i="7" s="1"/>
  <c r="AK192" i="7" s="1"/>
  <c r="K146" i="7"/>
  <c r="AJ146" i="7" s="1"/>
  <c r="AK146" i="7" s="1"/>
  <c r="K194" i="7"/>
  <c r="AJ194" i="7" s="1"/>
  <c r="AK194" i="7" s="1"/>
  <c r="K182" i="7"/>
  <c r="AJ182" i="7" s="1"/>
  <c r="AK182" i="7" s="1"/>
  <c r="K132" i="7"/>
  <c r="K185" i="7"/>
  <c r="AJ185" i="7" s="1"/>
  <c r="AK185" i="7" s="1"/>
  <c r="K188" i="7"/>
  <c r="AJ188" i="7" s="1"/>
  <c r="AK188" i="7" s="1"/>
  <c r="K148" i="7"/>
  <c r="AJ148" i="7" s="1"/>
  <c r="AK148" i="7" s="1"/>
  <c r="K151" i="7"/>
  <c r="AJ151" i="7" s="1"/>
  <c r="AK151" i="7" s="1"/>
  <c r="K190" i="7"/>
  <c r="AJ190" i="7" s="1"/>
  <c r="K170" i="7"/>
  <c r="AJ170" i="7" s="1"/>
  <c r="AK170" i="7" s="1"/>
  <c r="K193" i="7"/>
  <c r="AJ193" i="7" s="1"/>
  <c r="AK193" i="7" s="1"/>
  <c r="K133" i="7"/>
  <c r="AJ133" i="7" s="1"/>
  <c r="K179" i="7"/>
  <c r="AJ179" i="7" s="1"/>
  <c r="AK179" i="7" s="1"/>
  <c r="K109" i="7"/>
  <c r="K91" i="7"/>
  <c r="K159" i="7"/>
  <c r="AJ159" i="7" s="1"/>
  <c r="AK159" i="7" s="1"/>
  <c r="K119" i="7"/>
  <c r="K157" i="7"/>
  <c r="AJ157" i="7" s="1"/>
  <c r="K116" i="7"/>
  <c r="K184" i="7"/>
  <c r="AJ184" i="7" s="1"/>
  <c r="AK184" i="7" s="1"/>
  <c r="K81" i="7"/>
  <c r="R451" i="25"/>
  <c r="P179" i="7"/>
  <c r="X643" i="25"/>
  <c r="P151" i="7"/>
  <c r="K110" i="7"/>
  <c r="H62" i="7"/>
  <c r="E74" i="7" s="1"/>
  <c r="CN74" i="7" s="1"/>
  <c r="AO77" i="7"/>
  <c r="CX77" i="7"/>
  <c r="CA60" i="7"/>
  <c r="BQ55" i="7"/>
  <c r="EO64" i="7"/>
  <c r="AB57" i="7"/>
  <c r="DK57" i="7"/>
  <c r="AB46" i="7"/>
  <c r="DK46" i="7"/>
  <c r="BM66" i="7"/>
  <c r="W25" i="7"/>
  <c r="AN25" i="7"/>
  <c r="BM41" i="7"/>
  <c r="AI53" i="7"/>
  <c r="AK53" i="7" s="1"/>
  <c r="V24" i="7"/>
  <c r="EQ20" i="7"/>
  <c r="BG34" i="7"/>
  <c r="BD70" i="7" s="1"/>
  <c r="BG70" i="7" s="1"/>
  <c r="AW29" i="7"/>
  <c r="AA12" i="7"/>
  <c r="BQ12" i="7"/>
  <c r="BL27" i="7"/>
  <c r="EO3" i="7"/>
  <c r="EQ3" i="7"/>
  <c r="BL48" i="7"/>
  <c r="AX32" i="7"/>
  <c r="EP41" i="7"/>
  <c r="V30" i="7"/>
  <c r="AM30" i="7"/>
  <c r="BC24" i="7"/>
  <c r="G24" i="7"/>
  <c r="BQ10" i="7"/>
  <c r="BC68" i="7"/>
  <c r="AZ80" i="7" s="1"/>
  <c r="BC80" i="7" s="1"/>
  <c r="AZ92" i="7" s="1"/>
  <c r="BC92" i="7" s="1"/>
  <c r="AZ104" i="7" s="1"/>
  <c r="BC104" i="7" s="1"/>
  <c r="AZ116" i="7" s="1"/>
  <c r="BC116" i="7" s="1"/>
  <c r="AZ128" i="7" s="1"/>
  <c r="BC128" i="7" s="1"/>
  <c r="H33" i="7"/>
  <c r="AX8" i="7"/>
  <c r="V31" i="7"/>
  <c r="AO31" i="7"/>
  <c r="BB20" i="7"/>
  <c r="BH26" i="7"/>
  <c r="BG35" i="7"/>
  <c r="BD71" i="7" s="1"/>
  <c r="BG71" i="7" s="1"/>
  <c r="AB34" i="7"/>
  <c r="Y70" i="7" s="1"/>
  <c r="DK34" i="7"/>
  <c r="AF29" i="7"/>
  <c r="W39" i="7"/>
  <c r="W51" i="7" s="1"/>
  <c r="W63" i="7" s="1"/>
  <c r="W75" i="7" s="1"/>
  <c r="T75" i="7" s="1"/>
  <c r="AN39" i="7"/>
  <c r="AX22" i="7"/>
  <c r="BQ16" i="7"/>
  <c r="AI12" i="7"/>
  <c r="BC27" i="7"/>
  <c r="AX16" i="7"/>
  <c r="BQ11" i="7"/>
  <c r="CB14" i="7"/>
  <c r="DK8" i="7"/>
  <c r="AB8" i="7"/>
  <c r="AB24" i="7"/>
  <c r="L22" i="7"/>
  <c r="AX21" i="7"/>
  <c r="BM31" i="7"/>
  <c r="CB44" i="7"/>
  <c r="R38" i="7"/>
  <c r="O74" i="7" s="1"/>
  <c r="V38" i="7"/>
  <c r="AM38" i="7"/>
  <c r="AW43" i="7"/>
  <c r="AX44" i="7"/>
  <c r="DB78" i="7"/>
  <c r="AF78" i="7"/>
  <c r="AF76" i="7"/>
  <c r="DB76" i="7"/>
  <c r="AG68" i="7"/>
  <c r="G13" i="7"/>
  <c r="M24" i="7"/>
  <c r="BB3" i="7"/>
  <c r="L14" i="7"/>
  <c r="AI8" i="7"/>
  <c r="AK8" i="7" s="1"/>
  <c r="BM68" i="7"/>
  <c r="DS68" i="7"/>
  <c r="AM68" i="7"/>
  <c r="BL16" i="7"/>
  <c r="BG20" i="7"/>
  <c r="BL26" i="7"/>
  <c r="BH34" i="7"/>
  <c r="AX29" i="7"/>
  <c r="BM16" i="7"/>
  <c r="AJ12" i="7"/>
  <c r="L12" i="7"/>
  <c r="AB6" i="7"/>
  <c r="DL6" i="7"/>
  <c r="AH5" i="7"/>
  <c r="R43" i="7"/>
  <c r="O79" i="7" s="1"/>
  <c r="BG33" i="7"/>
  <c r="BH33" i="7"/>
  <c r="AX25" i="7"/>
  <c r="CA18" i="7"/>
  <c r="L47" i="7"/>
  <c r="M47" i="7"/>
  <c r="M42" i="7"/>
  <c r="DJ51" i="7"/>
  <c r="AA51" i="7"/>
  <c r="X75" i="7" s="1"/>
  <c r="BB42" i="7"/>
  <c r="DK42" i="7"/>
  <c r="G48" i="7"/>
  <c r="M62" i="7"/>
  <c r="J74" i="7" s="1"/>
  <c r="Y1638" i="5"/>
  <c r="BQ30" i="7"/>
  <c r="BG68" i="7"/>
  <c r="BV31" i="7"/>
  <c r="BG10" i="7"/>
  <c r="AX33" i="7"/>
  <c r="AG34" i="7"/>
  <c r="W29" i="7"/>
  <c r="AN29" i="7"/>
  <c r="Q15" i="7"/>
  <c r="R15" i="7"/>
  <c r="DK15" i="7"/>
  <c r="AB15" i="7"/>
  <c r="BW20" i="7"/>
  <c r="BQ39" i="7"/>
  <c r="AF22" i="7"/>
  <c r="W22" i="7"/>
  <c r="AK4" i="7"/>
  <c r="Q4" i="7"/>
  <c r="CB12" i="7"/>
  <c r="AW27" i="7"/>
  <c r="BR38" i="7"/>
  <c r="AK36" i="7"/>
  <c r="Q36" i="7"/>
  <c r="N72" i="7" s="1"/>
  <c r="Q42" i="7"/>
  <c r="BL33" i="7"/>
  <c r="AG21" i="7"/>
  <c r="BB19" i="7"/>
  <c r="BR43" i="7"/>
  <c r="CA20" i="7"/>
  <c r="AX49" i="7"/>
  <c r="M52" i="7"/>
  <c r="V48" i="7"/>
  <c r="V60" i="7" s="1"/>
  <c r="V72" i="7" s="1"/>
  <c r="AM48" i="7"/>
  <c r="AB54" i="7"/>
  <c r="CB58" i="7"/>
  <c r="AI44" i="7"/>
  <c r="AK44" i="7" s="1"/>
  <c r="BB48" i="7"/>
  <c r="AY72" i="7" s="1"/>
  <c r="BB72" i="7" s="1"/>
  <c r="AY84" i="7" s="1"/>
  <c r="BB84" i="7" s="1"/>
  <c r="AY96" i="7" s="1"/>
  <c r="BB96" i="7" s="1"/>
  <c r="AY108" i="7" s="1"/>
  <c r="BB108" i="7" s="1"/>
  <c r="AY120" i="7" s="1"/>
  <c r="BB120" i="7" s="1"/>
  <c r="AY132" i="7" s="1"/>
  <c r="BB132" i="7" s="1"/>
  <c r="G56" i="7"/>
  <c r="AI61" i="7"/>
  <c r="CX78" i="7"/>
  <c r="DU78" i="7"/>
  <c r="AO78" i="7"/>
  <c r="P93" i="7"/>
  <c r="AO93" i="7"/>
  <c r="DU93" i="7"/>
  <c r="CX93" i="7"/>
  <c r="H30" i="7"/>
  <c r="E78" i="7" s="1"/>
  <c r="BY78" i="7" s="1"/>
  <c r="CB78" i="7" s="1"/>
  <c r="H60" i="7"/>
  <c r="E72" i="7" s="1"/>
  <c r="CN72" i="7" s="1"/>
  <c r="BH63" i="7"/>
  <c r="AA64" i="7"/>
  <c r="X76" i="7" s="1"/>
  <c r="BB50" i="7"/>
  <c r="AY74" i="7" s="1"/>
  <c r="BB74" i="7" s="1"/>
  <c r="AY86" i="7" s="1"/>
  <c r="BB86" i="7" s="1"/>
  <c r="AY98" i="7" s="1"/>
  <c r="BB98" i="7" s="1"/>
  <c r="AY110" i="7" s="1"/>
  <c r="BB110" i="7" s="1"/>
  <c r="AY122" i="7" s="1"/>
  <c r="BB122" i="7" s="1"/>
  <c r="AX50" i="7"/>
  <c r="R57" i="7"/>
  <c r="BQ46" i="7"/>
  <c r="BR47" i="7"/>
  <c r="Q43" i="7"/>
  <c r="V40" i="7"/>
  <c r="AM40" i="7"/>
  <c r="BC32" i="7"/>
  <c r="M36" i="7"/>
  <c r="G36" i="7"/>
  <c r="BW52" i="7"/>
  <c r="V16" i="7"/>
  <c r="DL53" i="7"/>
  <c r="H28" i="7"/>
  <c r="R24" i="7"/>
  <c r="O72" i="7" s="1"/>
  <c r="Q24" i="7"/>
  <c r="AF26" i="7"/>
  <c r="BR16" i="7"/>
  <c r="BH10" i="7"/>
  <c r="Q20" i="7"/>
  <c r="BW26" i="7"/>
  <c r="R21" i="7"/>
  <c r="Q29" i="7"/>
  <c r="BH29" i="7"/>
  <c r="BQ9" i="7"/>
  <c r="BM5" i="7"/>
  <c r="DJ5" i="7"/>
  <c r="BM15" i="7"/>
  <c r="CA11" i="7"/>
  <c r="V22" i="7"/>
  <c r="R559" i="25"/>
  <c r="G12" i="7"/>
  <c r="EP12" i="7"/>
  <c r="L27" i="7"/>
  <c r="BQ6" i="7"/>
  <c r="BH3" i="7"/>
  <c r="BQ38" i="7"/>
  <c r="CB41" i="7"/>
  <c r="AH36" i="7"/>
  <c r="BC22" i="7"/>
  <c r="Q30" i="7"/>
  <c r="BM44" i="7"/>
  <c r="BB36" i="7"/>
  <c r="AJ10" i="7"/>
  <c r="AK10" i="7" s="1"/>
  <c r="BB63" i="7"/>
  <c r="AY75" i="7" s="1"/>
  <c r="BB75" i="7" s="1"/>
  <c r="AY87" i="7" s="1"/>
  <c r="BB87" i="7" s="1"/>
  <c r="AY99" i="7" s="1"/>
  <c r="BB99" i="7" s="1"/>
  <c r="AY111" i="7" s="1"/>
  <c r="BB111" i="7" s="1"/>
  <c r="AY123" i="7" s="1"/>
  <c r="BB123" i="7" s="1"/>
  <c r="H32" i="7"/>
  <c r="BB17" i="7"/>
  <c r="L42" i="7"/>
  <c r="BM59" i="7"/>
  <c r="CJ59" i="7"/>
  <c r="H48" i="7"/>
  <c r="BQ51" i="7"/>
  <c r="BW54" i="7"/>
  <c r="CB64" i="7"/>
  <c r="BL60" i="7"/>
  <c r="AB64" i="7"/>
  <c r="Q13" i="7"/>
  <c r="BW65" i="7"/>
  <c r="AG70" i="7"/>
  <c r="G67" i="7"/>
  <c r="D79" i="7" s="1"/>
  <c r="BW63" i="7"/>
  <c r="AA55" i="7"/>
  <c r="X79" i="7" s="1"/>
  <c r="DL55" i="7"/>
  <c r="AF64" i="7"/>
  <c r="AJ50" i="7"/>
  <c r="EP75" i="7"/>
  <c r="BG59" i="7"/>
  <c r="AX42" i="7"/>
  <c r="BC38" i="7"/>
  <c r="DL57" i="7"/>
  <c r="AX46" i="7"/>
  <c r="BQ47" i="7"/>
  <c r="BB32" i="7"/>
  <c r="CA14" i="7"/>
  <c r="BQ53" i="7"/>
  <c r="BG24" i="7"/>
  <c r="Q14" i="7"/>
  <c r="AO68" i="7"/>
  <c r="DU68" i="7"/>
  <c r="AN68" i="7"/>
  <c r="DT68" i="7"/>
  <c r="AW8" i="7"/>
  <c r="BC29" i="7"/>
  <c r="L11" i="7"/>
  <c r="AJ11" i="7"/>
  <c r="CA5" i="7"/>
  <c r="G35" i="7"/>
  <c r="AG22" i="7"/>
  <c r="M12" i="7"/>
  <c r="BG7" i="7"/>
  <c r="AF7" i="7"/>
  <c r="BV4" i="7"/>
  <c r="L9" i="7"/>
  <c r="BV35" i="7"/>
  <c r="W11" i="7"/>
  <c r="BW8" i="7"/>
  <c r="AW46" i="7"/>
  <c r="AJ43" i="7"/>
  <c r="BB40" i="7"/>
  <c r="CB32" i="7"/>
  <c r="W30" i="7"/>
  <c r="W54" i="7" s="1"/>
  <c r="W66" i="7" s="1"/>
  <c r="W78" i="7" s="1"/>
  <c r="W90" i="7" s="1"/>
  <c r="W102" i="7" s="1"/>
  <c r="W114" i="7" s="1"/>
  <c r="W126" i="7" s="1"/>
  <c r="W138" i="7" s="1"/>
  <c r="BB21" i="7"/>
  <c r="AY69" i="7" s="1"/>
  <c r="BB69" i="7" s="1"/>
  <c r="AY81" i="7" s="1"/>
  <c r="BB81" i="7" s="1"/>
  <c r="AY93" i="7" s="1"/>
  <c r="BB93" i="7" s="1"/>
  <c r="AY105" i="7" s="1"/>
  <c r="BB105" i="7" s="1"/>
  <c r="AY117" i="7" s="1"/>
  <c r="BB117" i="7" s="1"/>
  <c r="AY129" i="7" s="1"/>
  <c r="BB129" i="7" s="1"/>
  <c r="BG17" i="7"/>
  <c r="CA46" i="7"/>
  <c r="BV43" i="7"/>
  <c r="W37" i="7"/>
  <c r="AN37" i="7"/>
  <c r="Q59" i="7"/>
  <c r="N71" i="7" s="1"/>
  <c r="CS71" i="7" s="1"/>
  <c r="DF71" i="7" s="1"/>
  <c r="AI50" i="7"/>
  <c r="AK50" i="7" s="1"/>
  <c r="BH32" i="7"/>
  <c r="AX57" i="7"/>
  <c r="AG61" i="7"/>
  <c r="AD85" i="7" s="1"/>
  <c r="BQ42" i="7"/>
  <c r="BR48" i="7"/>
  <c r="BB55" i="7"/>
  <c r="V49" i="7"/>
  <c r="AM49" i="7"/>
  <c r="G65" i="7"/>
  <c r="AG76" i="7"/>
  <c r="AD88" i="7" s="1"/>
  <c r="DC76" i="7"/>
  <c r="AK20" i="7"/>
  <c r="X896" i="25"/>
  <c r="X651" i="25"/>
  <c r="X738" i="25"/>
  <c r="X796" i="25"/>
  <c r="R570" i="25"/>
  <c r="R505" i="25"/>
  <c r="R610" i="25"/>
  <c r="X544" i="25"/>
  <c r="R346" i="25"/>
  <c r="R438" i="25"/>
  <c r="R206" i="25"/>
  <c r="R129" i="25"/>
  <c r="X252" i="25"/>
  <c r="R222" i="25"/>
  <c r="X410" i="25"/>
  <c r="R105" i="25"/>
  <c r="X53" i="25"/>
  <c r="R488" i="25"/>
  <c r="X94" i="25"/>
  <c r="X948" i="25"/>
  <c r="M55" i="7"/>
  <c r="X256" i="25"/>
  <c r="CB54" i="7"/>
  <c r="CB67" i="7"/>
  <c r="K93" i="7"/>
  <c r="AI93" i="7"/>
  <c r="CO93" i="7"/>
  <c r="AJ28" i="7"/>
  <c r="AX51" i="7"/>
  <c r="L37" i="7"/>
  <c r="I73" i="7" s="1"/>
  <c r="BQ41" i="7"/>
  <c r="BH7" i="7"/>
  <c r="BM45" i="7"/>
  <c r="R41" i="7"/>
  <c r="H41" i="7"/>
  <c r="R32" i="7"/>
  <c r="R14" i="7"/>
  <c r="BV30" i="7"/>
  <c r="AB21" i="7"/>
  <c r="BR19" i="7"/>
  <c r="BC8" i="7"/>
  <c r="BW68" i="7"/>
  <c r="DJ16" i="7"/>
  <c r="R20" i="7"/>
  <c r="AW3" i="7"/>
  <c r="DK33" i="7"/>
  <c r="CA26" i="7"/>
  <c r="H26" i="7"/>
  <c r="AX34" i="7"/>
  <c r="DL29" i="7"/>
  <c r="Q9" i="7"/>
  <c r="DK9" i="7"/>
  <c r="V5" i="7"/>
  <c r="V15" i="7"/>
  <c r="DL15" i="7"/>
  <c r="Q39" i="7"/>
  <c r="BC4" i="7"/>
  <c r="BQ4" i="7"/>
  <c r="BB12" i="7"/>
  <c r="AX27" i="7"/>
  <c r="BM7" i="7"/>
  <c r="DK6" i="7"/>
  <c r="AH6" i="7"/>
  <c r="BH11" i="7"/>
  <c r="BR42" i="7"/>
  <c r="AF25" i="7"/>
  <c r="EO53" i="7"/>
  <c r="BC33" i="7"/>
  <c r="AZ69" i="7" s="1"/>
  <c r="BC69" i="7" s="1"/>
  <c r="AZ81" i="7" s="1"/>
  <c r="BC81" i="7" s="1"/>
  <c r="AZ93" i="7" s="1"/>
  <c r="BC93" i="7" s="1"/>
  <c r="AZ105" i="7" s="1"/>
  <c r="BC105" i="7" s="1"/>
  <c r="AZ117" i="7" s="1"/>
  <c r="BC117" i="7" s="1"/>
  <c r="AZ129" i="7" s="1"/>
  <c r="BC129" i="7" s="1"/>
  <c r="AB43" i="7"/>
  <c r="DL43" i="7"/>
  <c r="AJ39" i="7"/>
  <c r="AK39" i="7" s="1"/>
  <c r="BM33" i="7"/>
  <c r="BV23" i="7"/>
  <c r="BV44" i="7"/>
  <c r="AI38" i="7"/>
  <c r="AK38" i="7" s="1"/>
  <c r="BQ17" i="7"/>
  <c r="BH24" i="7"/>
  <c r="AI59" i="7"/>
  <c r="M59" i="7"/>
  <c r="R61" i="7"/>
  <c r="M49" i="7"/>
  <c r="J73" i="7" s="1"/>
  <c r="BV48" i="7"/>
  <c r="AX60" i="7"/>
  <c r="BV49" i="7"/>
  <c r="BG61" i="7"/>
  <c r="CL61" i="7"/>
  <c r="AH14" i="7"/>
  <c r="BM35" i="7"/>
  <c r="L4" i="7"/>
  <c r="AA43" i="7"/>
  <c r="DJ43" i="7"/>
  <c r="L30" i="7"/>
  <c r="AJ30" i="7"/>
  <c r="AK30" i="7" s="1"/>
  <c r="AF42" i="7"/>
  <c r="AN49" i="7"/>
  <c r="W49" i="7"/>
  <c r="W61" i="7" s="1"/>
  <c r="W73" i="7" s="1"/>
  <c r="W85" i="7" s="1"/>
  <c r="W97" i="7" s="1"/>
  <c r="CB46" i="7"/>
  <c r="BV17" i="7"/>
  <c r="Q17" i="7"/>
  <c r="AW23" i="7"/>
  <c r="DL51" i="7"/>
  <c r="G49" i="7"/>
  <c r="CA49" i="7"/>
  <c r="DK62" i="7"/>
  <c r="R49" i="7"/>
  <c r="G59" i="7"/>
  <c r="D71" i="7" s="1"/>
  <c r="M54" i="7"/>
  <c r="DL13" i="7"/>
  <c r="AA13" i="7"/>
  <c r="DJ13" i="7"/>
  <c r="EO12" i="7"/>
  <c r="R942" i="25"/>
  <c r="R866" i="25"/>
  <c r="X845" i="25"/>
  <c r="R826" i="25"/>
  <c r="X800" i="25"/>
  <c r="R827" i="25"/>
  <c r="X900" i="25"/>
  <c r="R838" i="25"/>
  <c r="X693" i="25"/>
  <c r="X702" i="25"/>
  <c r="X696" i="25"/>
  <c r="X626" i="25"/>
  <c r="R608" i="25"/>
  <c r="X570" i="25"/>
  <c r="R580" i="25"/>
  <c r="R420" i="25"/>
  <c r="X511" i="25"/>
  <c r="X431" i="25"/>
  <c r="R405" i="25"/>
  <c r="R402" i="25"/>
  <c r="X294" i="25"/>
  <c r="X409" i="25"/>
  <c r="X300" i="25"/>
  <c r="X531" i="25"/>
  <c r="X219" i="25"/>
  <c r="R353" i="25"/>
  <c r="R382" i="25"/>
  <c r="R287" i="25"/>
  <c r="R301" i="25"/>
  <c r="R243" i="25"/>
  <c r="X95" i="25"/>
  <c r="X589" i="25"/>
  <c r="R398" i="25"/>
  <c r="AI176" i="7"/>
  <c r="AK176" i="7" s="1"/>
  <c r="K176" i="7"/>
  <c r="AJ176" i="7" s="1"/>
  <c r="M69" i="7"/>
  <c r="BK72" i="7"/>
  <c r="BF72" i="7"/>
  <c r="DL49" i="7"/>
  <c r="AF75" i="7"/>
  <c r="AW60" i="7"/>
  <c r="BL63" i="7"/>
  <c r="BC60" i="7"/>
  <c r="AZ72" i="7" s="1"/>
  <c r="BC72" i="7" s="1"/>
  <c r="AZ84" i="7" s="1"/>
  <c r="BC84" i="7" s="1"/>
  <c r="AZ96" i="7" s="1"/>
  <c r="BC96" i="7" s="1"/>
  <c r="AZ108" i="7" s="1"/>
  <c r="BC108" i="7" s="1"/>
  <c r="AZ120" i="7" s="1"/>
  <c r="BC120" i="7" s="1"/>
  <c r="AZ132" i="7" s="1"/>
  <c r="BC132" i="7" s="1"/>
  <c r="L50" i="7"/>
  <c r="BB58" i="7"/>
  <c r="AY70" i="7" s="1"/>
  <c r="BB70" i="7" s="1"/>
  <c r="AY82" i="7" s="1"/>
  <c r="BB82" i="7" s="1"/>
  <c r="AY94" i="7" s="1"/>
  <c r="BB94" i="7" s="1"/>
  <c r="AY106" i="7" s="1"/>
  <c r="BB106" i="7" s="1"/>
  <c r="AY118" i="7" s="1"/>
  <c r="BB118" i="7" s="1"/>
  <c r="AY130" i="7" s="1"/>
  <c r="BB130" i="7" s="1"/>
  <c r="CA58" i="7"/>
  <c r="BG51" i="7"/>
  <c r="AG57" i="7"/>
  <c r="M40" i="7"/>
  <c r="R45" i="7"/>
  <c r="M25" i="7"/>
  <c r="H37" i="7"/>
  <c r="CB18" i="7"/>
  <c r="BM25" i="7"/>
  <c r="BW10" i="7"/>
  <c r="BC53" i="7"/>
  <c r="AZ77" i="7" s="1"/>
  <c r="BC77" i="7" s="1"/>
  <c r="AZ89" i="7" s="1"/>
  <c r="BC89" i="7" s="1"/>
  <c r="AZ101" i="7" s="1"/>
  <c r="BC101" i="7" s="1"/>
  <c r="AZ113" i="7" s="1"/>
  <c r="BC113" i="7" s="1"/>
  <c r="AZ125" i="7" s="1"/>
  <c r="BC125" i="7" s="1"/>
  <c r="CB53" i="7"/>
  <c r="BV53" i="7"/>
  <c r="BR14" i="7"/>
  <c r="BR8" i="7"/>
  <c r="AF10" i="7"/>
  <c r="BG3" i="7"/>
  <c r="G26" i="7"/>
  <c r="H29" i="7"/>
  <c r="BG29" i="7"/>
  <c r="CA39" i="7"/>
  <c r="BH12" i="7"/>
  <c r="AI27" i="7"/>
  <c r="AK27" i="7" s="1"/>
  <c r="BH27" i="7"/>
  <c r="BW7" i="7"/>
  <c r="AW9" i="7"/>
  <c r="AG5" i="7"/>
  <c r="V34" i="7"/>
  <c r="CB3" i="7"/>
  <c r="H3" i="7"/>
  <c r="AB39" i="7"/>
  <c r="DK39" i="7"/>
  <c r="M44" i="7"/>
  <c r="AX30" i="7"/>
  <c r="BV25" i="7"/>
  <c r="G18" i="7"/>
  <c r="L59" i="7"/>
  <c r="I83" i="7" s="1"/>
  <c r="CA17" i="7"/>
  <c r="AJ62" i="7"/>
  <c r="AH62" i="7"/>
  <c r="BW45" i="7"/>
  <c r="DK40" i="7"/>
  <c r="AM23" i="7"/>
  <c r="V23" i="7"/>
  <c r="V59" i="7" s="1"/>
  <c r="V71" i="7" s="1"/>
  <c r="AF61" i="7"/>
  <c r="BV58" i="7"/>
  <c r="BB61" i="7"/>
  <c r="AY73" i="7" s="1"/>
  <c r="BB73" i="7" s="1"/>
  <c r="AY85" i="7" s="1"/>
  <c r="BB85" i="7" s="1"/>
  <c r="AY97" i="7" s="1"/>
  <c r="BB97" i="7" s="1"/>
  <c r="AY109" i="7" s="1"/>
  <c r="BB109" i="7" s="1"/>
  <c r="AY121" i="7" s="1"/>
  <c r="BB121" i="7" s="1"/>
  <c r="BQ54" i="7"/>
  <c r="Q64" i="7"/>
  <c r="N76" i="7" s="1"/>
  <c r="BQ13" i="7"/>
  <c r="DJ45" i="7"/>
  <c r="BB8" i="7"/>
  <c r="BW22" i="7"/>
  <c r="L49" i="7"/>
  <c r="BM57" i="7"/>
  <c r="AX45" i="7"/>
  <c r="AM46" i="7"/>
  <c r="V46" i="7"/>
  <c r="AH32" i="7"/>
  <c r="BR28" i="7"/>
  <c r="M17" i="7"/>
  <c r="AJ59" i="7"/>
  <c r="DJ38" i="7"/>
  <c r="AW32" i="7"/>
  <c r="BM40" i="7"/>
  <c r="BM62" i="7"/>
  <c r="M18" i="7"/>
  <c r="BV64" i="7"/>
  <c r="BC51" i="7"/>
  <c r="AG50" i="7"/>
  <c r="AF70" i="7"/>
  <c r="AC82" i="7" s="1"/>
  <c r="M67" i="7"/>
  <c r="L13" i="7"/>
  <c r="AJ69" i="7"/>
  <c r="BF69" i="7"/>
  <c r="K149" i="7"/>
  <c r="AJ149" i="7" s="1"/>
  <c r="P89" i="7"/>
  <c r="G30" i="7"/>
  <c r="CA64" i="7"/>
  <c r="AI56" i="7"/>
  <c r="CB48" i="7"/>
  <c r="L58" i="7"/>
  <c r="M58" i="7"/>
  <c r="V42" i="7"/>
  <c r="V54" i="7" s="1"/>
  <c r="V66" i="7" s="1"/>
  <c r="V78" i="7" s="1"/>
  <c r="AM42" i="7"/>
  <c r="BB38" i="7"/>
  <c r="M46" i="7"/>
  <c r="W47" i="7"/>
  <c r="AN47" i="7"/>
  <c r="BW41" i="7"/>
  <c r="AX19" i="7"/>
  <c r="BQ32" i="7"/>
  <c r="AJ18" i="7"/>
  <c r="AX52" i="7"/>
  <c r="BG53" i="7"/>
  <c r="BV16" i="7"/>
  <c r="Q31" i="7"/>
  <c r="AW19" i="7"/>
  <c r="W14" i="7"/>
  <c r="BW16" i="7"/>
  <c r="AI26" i="7"/>
  <c r="DL34" i="7"/>
  <c r="AI29" i="7"/>
  <c r="CB29" i="7"/>
  <c r="BW35" i="7"/>
  <c r="AA39" i="7"/>
  <c r="DJ39" i="7"/>
  <c r="AB22" i="7"/>
  <c r="DK22" i="7"/>
  <c r="AA34" i="7"/>
  <c r="DJ34" i="7"/>
  <c r="AH27" i="7"/>
  <c r="DL8" i="7"/>
  <c r="CB22" i="7"/>
  <c r="CB8" i="7"/>
  <c r="L44" i="7"/>
  <c r="Q44" i="7"/>
  <c r="AA30" i="7"/>
  <c r="DJ30" i="7"/>
  <c r="AW56" i="7"/>
  <c r="M31" i="7"/>
  <c r="CB20" i="7"/>
  <c r="BW17" i="7"/>
  <c r="DL25" i="7"/>
  <c r="CA67" i="7"/>
  <c r="BB18" i="7"/>
  <c r="BW61" i="7"/>
  <c r="BC62" i="7"/>
  <c r="BH65" i="7"/>
  <c r="EV72" i="7"/>
  <c r="EB72" i="7"/>
  <c r="AH49" i="7"/>
  <c r="AF69" i="7"/>
  <c r="AC81" i="7" s="1"/>
  <c r="AF81" i="7" s="1"/>
  <c r="AC93" i="7" s="1"/>
  <c r="EV65" i="7"/>
  <c r="AB13" i="7"/>
  <c r="DK13" i="7"/>
  <c r="G37" i="7"/>
  <c r="AH41" i="7"/>
  <c r="K125" i="7"/>
  <c r="BV61" i="7"/>
  <c r="BH64" i="7"/>
  <c r="BQ56" i="7"/>
  <c r="AW50" i="7"/>
  <c r="DL30" i="7"/>
  <c r="W44" i="7"/>
  <c r="AN44" i="7"/>
  <c r="BG42" i="7"/>
  <c r="BH51" i="7"/>
  <c r="BL46" i="7"/>
  <c r="BL47" i="7"/>
  <c r="BI71" i="7" s="1"/>
  <c r="BL71" i="7" s="1"/>
  <c r="AA66" i="7"/>
  <c r="CB36" i="7"/>
  <c r="M19" i="7"/>
  <c r="AW25" i="7"/>
  <c r="G53" i="7"/>
  <c r="BL8" i="7"/>
  <c r="BH53" i="7"/>
  <c r="Q53" i="7"/>
  <c r="N77" i="7" s="1"/>
  <c r="CS77" i="7" s="1"/>
  <c r="DF77" i="7" s="1"/>
  <c r="AN24" i="7"/>
  <c r="W24" i="7"/>
  <c r="AB68" i="7"/>
  <c r="BT69" i="7"/>
  <c r="M21" i="7"/>
  <c r="V33" i="7"/>
  <c r="V57" i="7" s="1"/>
  <c r="V69" i="7" s="1"/>
  <c r="R26" i="7"/>
  <c r="BC34" i="7"/>
  <c r="AZ70" i="7" s="1"/>
  <c r="BC70" i="7" s="1"/>
  <c r="AZ82" i="7" s="1"/>
  <c r="BC82" i="7" s="1"/>
  <c r="AZ94" i="7" s="1"/>
  <c r="BC94" i="7" s="1"/>
  <c r="AZ106" i="7" s="1"/>
  <c r="BC106" i="7" s="1"/>
  <c r="AZ118" i="7" s="1"/>
  <c r="BC118" i="7" s="1"/>
  <c r="AZ130" i="7" s="1"/>
  <c r="BC130" i="7" s="1"/>
  <c r="BW34" i="7"/>
  <c r="BB15" i="7"/>
  <c r="AK35" i="7"/>
  <c r="AW11" i="7"/>
  <c r="BQ22" i="7"/>
  <c r="BC16" i="7"/>
  <c r="BW11" i="7"/>
  <c r="BB27" i="7"/>
  <c r="BR7" i="7"/>
  <c r="BM14" i="7"/>
  <c r="V11" i="7"/>
  <c r="BQ48" i="7"/>
  <c r="BB9" i="7"/>
  <c r="BG9" i="7"/>
  <c r="BL57" i="7"/>
  <c r="BL5" i="7"/>
  <c r="BL9" i="7"/>
  <c r="W3" i="7"/>
  <c r="BB31" i="7"/>
  <c r="BR20" i="7"/>
  <c r="BV42" i="7"/>
  <c r="DL37" i="7"/>
  <c r="AI18" i="7"/>
  <c r="CB17" i="7"/>
  <c r="BV32" i="7"/>
  <c r="BG47" i="7"/>
  <c r="AW44" i="7"/>
  <c r="DD73" i="7"/>
  <c r="AJ73" i="7"/>
  <c r="AI73" i="7"/>
  <c r="AK73" i="7" s="1"/>
  <c r="BF73" i="7"/>
  <c r="BK73" i="7"/>
  <c r="L62" i="7"/>
  <c r="I74" i="7" s="1"/>
  <c r="H56" i="7"/>
  <c r="E80" i="7" s="1"/>
  <c r="BL61" i="7"/>
  <c r="L67" i="7"/>
  <c r="M13" i="7"/>
  <c r="BR13" i="7"/>
  <c r="R682" i="25"/>
  <c r="X596" i="25"/>
  <c r="X590" i="25"/>
  <c r="X571" i="25"/>
  <c r="X496" i="25"/>
  <c r="X517" i="25"/>
  <c r="X420" i="25"/>
  <c r="X450" i="25"/>
  <c r="R387" i="25"/>
  <c r="R275" i="25"/>
  <c r="X278" i="25"/>
  <c r="X435" i="25"/>
  <c r="X426" i="25"/>
  <c r="R258" i="25"/>
  <c r="R835" i="25"/>
  <c r="R264" i="25"/>
  <c r="X225" i="25"/>
  <c r="X227" i="25"/>
  <c r="R162" i="25"/>
  <c r="R232" i="25"/>
  <c r="R107" i="25"/>
  <c r="R115" i="25"/>
  <c r="X58" i="25"/>
  <c r="R117" i="25"/>
  <c r="X89" i="25"/>
  <c r="X130" i="25"/>
  <c r="R22" i="25"/>
  <c r="R57" i="25"/>
  <c r="R910" i="25"/>
  <c r="X955" i="25"/>
  <c r="R72" i="25"/>
  <c r="R496" i="25"/>
  <c r="X34" i="25"/>
  <c r="X196" i="25"/>
  <c r="AF67" i="7"/>
  <c r="AK157" i="7"/>
  <c r="CA63" i="7"/>
  <c r="H64" i="7"/>
  <c r="E76" i="7" s="1"/>
  <c r="BR56" i="7"/>
  <c r="AX48" i="7"/>
  <c r="BW59" i="7"/>
  <c r="BH57" i="7"/>
  <c r="CB57" i="7"/>
  <c r="BQ25" i="7"/>
  <c r="BG45" i="7"/>
  <c r="L45" i="7"/>
  <c r="AX37" i="7"/>
  <c r="AB11" i="7"/>
  <c r="BL53" i="7"/>
  <c r="L28" i="7"/>
  <c r="M28" i="7"/>
  <c r="W19" i="7"/>
  <c r="BW14" i="7"/>
  <c r="G19" i="7"/>
  <c r="CB68" i="7"/>
  <c r="M68" i="7"/>
  <c r="AG16" i="7"/>
  <c r="CB10" i="7"/>
  <c r="BV20" i="7"/>
  <c r="AF3" i="7"/>
  <c r="BQ33" i="7"/>
  <c r="AG33" i="7"/>
  <c r="BB26" i="7"/>
  <c r="AJ29" i="7"/>
  <c r="AM29" i="7"/>
  <c r="V29" i="7"/>
  <c r="BW9" i="7"/>
  <c r="DL39" i="7"/>
  <c r="CB39" i="7"/>
  <c r="BG4" i="7"/>
  <c r="BV12" i="7"/>
  <c r="BQ27" i="7"/>
  <c r="H7" i="7"/>
  <c r="CA4" i="7"/>
  <c r="X956" i="25"/>
  <c r="AW6" i="7"/>
  <c r="M9" i="7"/>
  <c r="DL28" i="7"/>
  <c r="BW43" i="7"/>
  <c r="L38" i="7"/>
  <c r="BR18" i="7"/>
  <c r="DK38" i="7"/>
  <c r="AB38" i="7"/>
  <c r="Y74" i="7" s="1"/>
  <c r="BC63" i="7"/>
  <c r="AZ75" i="7" s="1"/>
  <c r="BC75" i="7" s="1"/>
  <c r="AZ87" i="7" s="1"/>
  <c r="BC87" i="7" s="1"/>
  <c r="AZ99" i="7" s="1"/>
  <c r="BC99" i="7" s="1"/>
  <c r="AZ111" i="7" s="1"/>
  <c r="BC111" i="7" s="1"/>
  <c r="AZ123" i="7" s="1"/>
  <c r="BC123" i="7" s="1"/>
  <c r="R23" i="7"/>
  <c r="O71" i="7" s="1"/>
  <c r="W23" i="7"/>
  <c r="AN23" i="7"/>
  <c r="BU77" i="7"/>
  <c r="DD76" i="7"/>
  <c r="BM56" i="7"/>
  <c r="G61" i="7"/>
  <c r="AF74" i="7"/>
  <c r="EP65" i="7"/>
  <c r="BB13" i="7"/>
  <c r="M37" i="7"/>
  <c r="X840" i="25"/>
  <c r="X725" i="25"/>
  <c r="R665" i="25"/>
  <c r="R778" i="25"/>
  <c r="X508" i="25"/>
  <c r="X568" i="25"/>
  <c r="R397" i="25"/>
  <c r="X469" i="25"/>
  <c r="R417" i="25"/>
  <c r="R326" i="25"/>
  <c r="R377" i="25"/>
  <c r="X355" i="25"/>
  <c r="X335" i="25"/>
  <c r="R177" i="25"/>
  <c r="X272" i="25"/>
  <c r="X326" i="25"/>
  <c r="X91" i="25"/>
  <c r="R113" i="25"/>
  <c r="X126" i="25"/>
  <c r="R144" i="25"/>
  <c r="R13" i="25"/>
  <c r="X76" i="25"/>
  <c r="R528" i="25"/>
  <c r="AX59" i="7"/>
  <c r="AG23" i="7"/>
  <c r="G64" i="7"/>
  <c r="Q50" i="7"/>
  <c r="AX38" i="7"/>
  <c r="Q46" i="7"/>
  <c r="N70" i="7" s="1"/>
  <c r="Q70" i="7" s="1"/>
  <c r="N82" i="7" s="1"/>
  <c r="AH48" i="7"/>
  <c r="DK25" i="7"/>
  <c r="AB25" i="7"/>
  <c r="Y73" i="7" s="1"/>
  <c r="AB66" i="7"/>
  <c r="Y78" i="7" s="1"/>
  <c r="BH45" i="7"/>
  <c r="BH37" i="7"/>
  <c r="AB19" i="7"/>
  <c r="Q32" i="7"/>
  <c r="BB52" i="7"/>
  <c r="AY76" i="7" s="1"/>
  <c r="BB76" i="7" s="1"/>
  <c r="AY88" i="7" s="1"/>
  <c r="BB88" i="7" s="1"/>
  <c r="AY100" i="7" s="1"/>
  <c r="BB100" i="7" s="1"/>
  <c r="AY112" i="7" s="1"/>
  <c r="BB112" i="7" s="1"/>
  <c r="AY124" i="7" s="1"/>
  <c r="BB124" i="7" s="1"/>
  <c r="BR53" i="7"/>
  <c r="CB30" i="7"/>
  <c r="M14" i="7"/>
  <c r="W31" i="7"/>
  <c r="AN31" i="7"/>
  <c r="G14" i="7"/>
  <c r="L68" i="7"/>
  <c r="BU69" i="7"/>
  <c r="BV69" i="7" s="1"/>
  <c r="AI68" i="7"/>
  <c r="AH68" i="7"/>
  <c r="CB16" i="7"/>
  <c r="G3" i="7"/>
  <c r="BC26" i="7"/>
  <c r="H34" i="7"/>
  <c r="E70" i="7" s="1"/>
  <c r="H70" i="7" s="1"/>
  <c r="E82" i="7" s="1"/>
  <c r="CB34" i="7"/>
  <c r="BB29" i="7"/>
  <c r="AY77" i="7" s="1"/>
  <c r="BB77" i="7" s="1"/>
  <c r="AY89" i="7" s="1"/>
  <c r="BB89" i="7" s="1"/>
  <c r="AY101" i="7" s="1"/>
  <c r="BB101" i="7" s="1"/>
  <c r="AY113" i="7" s="1"/>
  <c r="BB113" i="7" s="1"/>
  <c r="AY125" i="7" s="1"/>
  <c r="BB125" i="7" s="1"/>
  <c r="AX9" i="7"/>
  <c r="AG35" i="7"/>
  <c r="AD83" i="7" s="1"/>
  <c r="BB11" i="7"/>
  <c r="BV11" i="7"/>
  <c r="AF39" i="7"/>
  <c r="AH39" i="7"/>
  <c r="DL22" i="7"/>
  <c r="W16" i="7"/>
  <c r="AG27" i="7"/>
  <c r="M27" i="7"/>
  <c r="M7" i="7"/>
  <c r="BL29" i="7"/>
  <c r="DJ6" i="7"/>
  <c r="Q6" i="7"/>
  <c r="BM11" i="7"/>
  <c r="CA10" i="7"/>
  <c r="BL35" i="7"/>
  <c r="BQ20" i="7"/>
  <c r="L34" i="7"/>
  <c r="AH30" i="7"/>
  <c r="BH9" i="7"/>
  <c r="BM9" i="7"/>
  <c r="Q55" i="7"/>
  <c r="CB21" i="7"/>
  <c r="BM60" i="7"/>
  <c r="BW44" i="7"/>
  <c r="AJ38" i="7"/>
  <c r="AX23" i="7"/>
  <c r="BW18" i="7"/>
  <c r="AG42" i="7"/>
  <c r="BC42" i="7"/>
  <c r="CB45" i="7"/>
  <c r="L40" i="7"/>
  <c r="BL23" i="7"/>
  <c r="BW23" i="7"/>
  <c r="CB61" i="7"/>
  <c r="BC13" i="7"/>
  <c r="R13" i="7"/>
  <c r="BH35" i="7"/>
  <c r="AH15" i="7"/>
  <c r="BL38" i="7"/>
  <c r="Q8" i="7"/>
  <c r="V3" i="7"/>
  <c r="AW40" i="7"/>
  <c r="AF38" i="7"/>
  <c r="AC86" i="7" s="1"/>
  <c r="BV40" i="7"/>
  <c r="CB62" i="7"/>
  <c r="BH59" i="7"/>
  <c r="L63" i="7"/>
  <c r="I75" i="7" s="1"/>
  <c r="L69" i="7"/>
  <c r="DC78" i="7"/>
  <c r="AG78" i="7"/>
  <c r="AD90" i="7" s="1"/>
  <c r="DC90" i="7" s="1"/>
  <c r="AX65" i="7"/>
  <c r="CH65" i="7"/>
  <c r="BM13" i="7"/>
  <c r="R8" i="7"/>
  <c r="X492" i="25"/>
  <c r="AG74" i="7"/>
  <c r="AD86" i="7" s="1"/>
  <c r="DC74" i="7"/>
  <c r="R46" i="7"/>
  <c r="O70" i="7" s="1"/>
  <c r="R70" i="7" s="1"/>
  <c r="O82" i="7" s="1"/>
  <c r="AB53" i="7"/>
  <c r="Y77" i="7" s="1"/>
  <c r="DK53" i="7"/>
  <c r="BR49" i="7"/>
  <c r="EV71" i="7"/>
  <c r="EB71" i="7"/>
  <c r="BW60" i="7"/>
  <c r="L55" i="7"/>
  <c r="AX63" i="7"/>
  <c r="BQ58" i="7"/>
  <c r="BW50" i="7"/>
  <c r="BW47" i="7"/>
  <c r="AW66" i="7"/>
  <c r="CB66" i="7"/>
  <c r="DU66" i="7"/>
  <c r="AO66" i="7"/>
  <c r="BQ45" i="7"/>
  <c r="BW36" i="7"/>
  <c r="BQ40" i="7"/>
  <c r="V18" i="7"/>
  <c r="BV36" i="7"/>
  <c r="BG52" i="7"/>
  <c r="AA25" i="7"/>
  <c r="X73" i="7" s="1"/>
  <c r="DJ25" i="7"/>
  <c r="R3" i="7"/>
  <c r="H53" i="7"/>
  <c r="E77" i="7" s="1"/>
  <c r="Q28" i="7"/>
  <c r="BV10" i="7"/>
  <c r="BC19" i="7"/>
  <c r="BB10" i="7"/>
  <c r="R31" i="7"/>
  <c r="AB26" i="7"/>
  <c r="DK26" i="7"/>
  <c r="CA34" i="7"/>
  <c r="BQ29" i="7"/>
  <c r="M5" i="7"/>
  <c r="BW5" i="7"/>
  <c r="G15" i="7"/>
  <c r="AI15" i="7"/>
  <c r="AK15" i="7" s="1"/>
  <c r="BV15" i="7"/>
  <c r="L35" i="7"/>
  <c r="AJ35" i="7"/>
  <c r="W12" i="7"/>
  <c r="L7" i="7"/>
  <c r="CA29" i="7"/>
  <c r="AX6" i="7"/>
  <c r="CB6" i="7"/>
  <c r="AF16" i="7"/>
  <c r="M45" i="7"/>
  <c r="BV22" i="7"/>
  <c r="EP8" i="7"/>
  <c r="DJ44" i="7"/>
  <c r="M38" i="7"/>
  <c r="AF40" i="7"/>
  <c r="BB30" i="7"/>
  <c r="BV28" i="7"/>
  <c r="G25" i="7"/>
  <c r="Q25" i="7"/>
  <c r="BG40" i="7"/>
  <c r="Q23" i="7"/>
  <c r="BL42" i="7"/>
  <c r="G42" i="7"/>
  <c r="AJ32" i="7"/>
  <c r="BG49" i="7"/>
  <c r="AG60" i="7"/>
  <c r="H44" i="7"/>
  <c r="BG65" i="7"/>
  <c r="AG49" i="7"/>
  <c r="EV69" i="7"/>
  <c r="CA23" i="7"/>
  <c r="T962" i="25"/>
  <c r="R2" i="25"/>
  <c r="AB76" i="25"/>
  <c r="AA70" i="25"/>
  <c r="X432" i="25"/>
  <c r="X667" i="25"/>
  <c r="X703" i="25"/>
  <c r="X415" i="25"/>
  <c r="R446" i="25"/>
  <c r="X41" i="25"/>
  <c r="R658" i="25"/>
  <c r="R150" i="25"/>
  <c r="R798" i="25"/>
  <c r="X869" i="25"/>
  <c r="R611" i="25"/>
  <c r="R548" i="25"/>
  <c r="X679" i="25"/>
  <c r="X462" i="25"/>
  <c r="R427" i="25"/>
  <c r="X265" i="25"/>
  <c r="X50" i="25"/>
  <c r="X146" i="25"/>
  <c r="X392" i="25"/>
  <c r="R457" i="25"/>
  <c r="R499" i="25"/>
  <c r="X804" i="25"/>
  <c r="X314" i="25"/>
  <c r="R164" i="25"/>
  <c r="X318" i="25"/>
  <c r="V962" i="25"/>
  <c r="X157" i="25"/>
  <c r="R666" i="25"/>
  <c r="X538" i="25"/>
  <c r="X717" i="25"/>
  <c r="R440" i="25"/>
  <c r="X522" i="25"/>
  <c r="X21" i="25"/>
  <c r="S962" i="25"/>
  <c r="X872" i="25"/>
  <c r="X885" i="25"/>
  <c r="R752" i="25"/>
  <c r="X652" i="25"/>
  <c r="R432" i="25"/>
  <c r="R546" i="25"/>
  <c r="R865" i="25"/>
  <c r="X248" i="25"/>
  <c r="R76" i="25"/>
  <c r="P962" i="25"/>
  <c r="O962" i="25"/>
  <c r="R879" i="25"/>
  <c r="R777" i="25"/>
  <c r="X718" i="25"/>
  <c r="R740" i="25"/>
  <c r="X547" i="25"/>
  <c r="X745" i="25"/>
  <c r="X461" i="25"/>
  <c r="R352" i="25"/>
  <c r="R167" i="25"/>
  <c r="X243" i="25"/>
  <c r="R380" i="25"/>
  <c r="R951" i="25"/>
  <c r="X857" i="25"/>
  <c r="R746" i="25"/>
  <c r="X528" i="25"/>
  <c r="R503" i="25"/>
  <c r="R558" i="25"/>
  <c r="X411" i="25"/>
  <c r="X599" i="25"/>
  <c r="X886" i="25"/>
  <c r="X163" i="25"/>
  <c r="X779" i="25"/>
  <c r="X811" i="25"/>
  <c r="X868" i="25"/>
  <c r="X671" i="25"/>
  <c r="R532" i="25"/>
  <c r="X386" i="25"/>
  <c r="X103" i="25"/>
  <c r="X112" i="25"/>
  <c r="R883" i="25"/>
  <c r="R830" i="25"/>
  <c r="X864" i="25"/>
  <c r="R876" i="25"/>
  <c r="X839" i="25"/>
  <c r="R651" i="25"/>
  <c r="X653" i="25"/>
  <c r="R478" i="25"/>
  <c r="R415" i="25"/>
  <c r="R298" i="25"/>
  <c r="U962" i="25"/>
  <c r="R173" i="25"/>
  <c r="X898" i="25"/>
  <c r="X846" i="25"/>
  <c r="R855" i="25"/>
  <c r="R714" i="25"/>
  <c r="X764" i="25"/>
  <c r="R700" i="25"/>
  <c r="X460" i="25"/>
  <c r="R472" i="25"/>
  <c r="R151" i="25"/>
  <c r="R154" i="25"/>
  <c r="R401" i="25"/>
  <c r="X603" i="25"/>
  <c r="X348" i="25"/>
  <c r="X518" i="25"/>
  <c r="R97" i="25"/>
  <c r="R881" i="25"/>
  <c r="X905" i="25"/>
  <c r="R703" i="25"/>
  <c r="X707" i="25"/>
  <c r="R863" i="25"/>
  <c r="X758" i="25"/>
  <c r="R697" i="25"/>
  <c r="X685" i="25"/>
  <c r="R553" i="25"/>
  <c r="X280" i="25"/>
  <c r="X349" i="25"/>
  <c r="R225" i="25"/>
  <c r="R132" i="25"/>
  <c r="X117" i="25"/>
  <c r="R38" i="25"/>
  <c r="X193" i="25"/>
  <c r="X197" i="25"/>
  <c r="X148" i="25"/>
  <c r="X44" i="25"/>
  <c r="R123" i="25"/>
  <c r="R45" i="25"/>
  <c r="R9" i="25"/>
  <c r="X836" i="25"/>
  <c r="R834" i="25"/>
  <c r="R849" i="25"/>
  <c r="X648" i="25"/>
  <c r="R728" i="25"/>
  <c r="R645" i="25"/>
  <c r="R660" i="25"/>
  <c r="R421" i="25"/>
  <c r="X607" i="25"/>
  <c r="R371" i="25"/>
  <c r="R482" i="25"/>
  <c r="R545" i="25"/>
  <c r="R226" i="25"/>
  <c r="X569" i="25"/>
  <c r="R289" i="25"/>
  <c r="R484" i="25"/>
  <c r="R340" i="25"/>
  <c r="R155" i="25"/>
  <c r="R429" i="25"/>
  <c r="R170" i="25"/>
  <c r="R330" i="25"/>
  <c r="R412" i="25"/>
  <c r="R218" i="25"/>
  <c r="X525" i="25"/>
  <c r="R80" i="25"/>
  <c r="AF1649" i="5"/>
  <c r="R874" i="25"/>
  <c r="X761" i="25"/>
  <c r="R769" i="25"/>
  <c r="X855" i="25"/>
  <c r="R799" i="25"/>
  <c r="R652" i="25"/>
  <c r="X752" i="25"/>
  <c r="R668" i="25"/>
  <c r="R624" i="25"/>
  <c r="X665" i="25"/>
  <c r="R613" i="25"/>
  <c r="X404" i="25"/>
  <c r="X311" i="25"/>
  <c r="R276" i="25"/>
  <c r="R327" i="25"/>
  <c r="X132" i="25"/>
  <c r="R239" i="25"/>
  <c r="R145" i="25"/>
  <c r="X192" i="25"/>
  <c r="X153" i="25"/>
  <c r="R120" i="25"/>
  <c r="R65" i="25"/>
  <c r="X82" i="25"/>
  <c r="X354" i="25"/>
  <c r="R159" i="25"/>
  <c r="X937" i="25"/>
  <c r="X874" i="25"/>
  <c r="X807" i="25"/>
  <c r="X637" i="25"/>
  <c r="R743" i="25"/>
  <c r="X646" i="25"/>
  <c r="X677" i="25"/>
  <c r="R723" i="25"/>
  <c r="X576" i="25"/>
  <c r="R603" i="25"/>
  <c r="X592" i="25"/>
  <c r="X424" i="25"/>
  <c r="X833" i="25"/>
  <c r="X344" i="25"/>
  <c r="R444" i="25"/>
  <c r="R317" i="25"/>
  <c r="R379" i="25"/>
  <c r="R121" i="25"/>
  <c r="X213" i="25"/>
  <c r="R158" i="25"/>
  <c r="X394" i="25"/>
  <c r="X198" i="25"/>
  <c r="R53" i="25"/>
  <c r="X209" i="25"/>
  <c r="R410" i="25"/>
  <c r="R23" i="25"/>
  <c r="R877" i="25"/>
  <c r="X772" i="25"/>
  <c r="X834" i="25"/>
  <c r="R694" i="25"/>
  <c r="X733" i="25"/>
  <c r="X683" i="25"/>
  <c r="X668" i="25"/>
  <c r="R663" i="25"/>
  <c r="X515" i="25"/>
  <c r="R535" i="25"/>
  <c r="X581" i="25"/>
  <c r="X437" i="25"/>
  <c r="R319" i="25"/>
  <c r="R549" i="25"/>
  <c r="R316" i="25"/>
  <c r="X647" i="25"/>
  <c r="R386" i="25"/>
  <c r="X421" i="25"/>
  <c r="R494" i="25"/>
  <c r="X357" i="25"/>
  <c r="X260" i="25"/>
  <c r="R342" i="25"/>
  <c r="R209" i="25"/>
  <c r="X266" i="25"/>
  <c r="R134" i="25"/>
  <c r="R265" i="25"/>
  <c r="R84" i="25"/>
  <c r="X257" i="25"/>
  <c r="X32" i="25"/>
  <c r="R56" i="25"/>
  <c r="X339" i="25"/>
  <c r="X4" i="25"/>
  <c r="X29" i="25"/>
  <c r="X835" i="25"/>
  <c r="X754" i="25"/>
  <c r="X635" i="25"/>
  <c r="X630" i="25"/>
  <c r="X865" i="25"/>
  <c r="R621" i="25"/>
  <c r="X712" i="25"/>
  <c r="X638" i="25"/>
  <c r="R601" i="25"/>
  <c r="R577" i="25"/>
  <c r="X527" i="25"/>
  <c r="X506" i="25"/>
  <c r="R730" i="25"/>
  <c r="R486" i="25"/>
  <c r="X594" i="25"/>
  <c r="R428" i="25"/>
  <c r="X498" i="25"/>
  <c r="X407" i="25"/>
  <c r="R374" i="25"/>
  <c r="R157" i="25"/>
  <c r="X144" i="25"/>
  <c r="X484" i="25"/>
  <c r="X170" i="25"/>
  <c r="R83" i="25"/>
  <c r="R240" i="25"/>
  <c r="R146" i="25"/>
  <c r="X175" i="25"/>
  <c r="R208" i="25"/>
  <c r="R79" i="25"/>
  <c r="X38" i="25"/>
  <c r="AN1649" i="5"/>
  <c r="X893" i="25"/>
  <c r="X831" i="25"/>
  <c r="R805" i="25"/>
  <c r="R909" i="25"/>
  <c r="X923" i="25"/>
  <c r="R846" i="25"/>
  <c r="R945" i="25"/>
  <c r="X744" i="25"/>
  <c r="R683" i="25"/>
  <c r="X786" i="25"/>
  <c r="R659" i="25"/>
  <c r="X695" i="25"/>
  <c r="X598" i="25"/>
  <c r="X593" i="25"/>
  <c r="R880" i="25"/>
  <c r="R597" i="25"/>
  <c r="X694" i="25"/>
  <c r="R639" i="25"/>
  <c r="R464" i="25"/>
  <c r="R358" i="25"/>
  <c r="R363" i="25"/>
  <c r="X343" i="25"/>
  <c r="X363" i="25"/>
  <c r="R565" i="25"/>
  <c r="X317" i="25"/>
  <c r="R207" i="25"/>
  <c r="X288" i="25"/>
  <c r="R142" i="25"/>
  <c r="R82" i="25"/>
  <c r="R311" i="25"/>
  <c r="R141" i="25"/>
  <c r="X14" i="25"/>
  <c r="R31" i="25"/>
  <c r="X176" i="25"/>
  <c r="R109" i="25"/>
  <c r="R25" i="25"/>
  <c r="R527" i="25"/>
  <c r="R261" i="25"/>
  <c r="X45" i="25"/>
  <c r="X352" i="25"/>
  <c r="R152" i="25"/>
  <c r="X48" i="25"/>
  <c r="R137" i="25"/>
  <c r="R106" i="25"/>
  <c r="X563" i="25"/>
  <c r="R822" i="25"/>
  <c r="R512" i="25"/>
  <c r="R607" i="25"/>
  <c r="R281" i="25"/>
  <c r="X565" i="25"/>
  <c r="R260" i="25"/>
  <c r="R110" i="25"/>
  <c r="X289" i="25"/>
  <c r="X482" i="25"/>
  <c r="R247" i="25"/>
  <c r="R17" i="25"/>
  <c r="X939" i="25"/>
  <c r="R829" i="25"/>
  <c r="R741" i="25"/>
  <c r="X785" i="25"/>
  <c r="X741" i="25"/>
  <c r="X856" i="25"/>
  <c r="R672" i="25"/>
  <c r="R785" i="25"/>
  <c r="R711" i="25"/>
  <c r="R612" i="25"/>
  <c r="X627" i="25"/>
  <c r="R808" i="25"/>
  <c r="X558" i="25"/>
  <c r="R526" i="25"/>
  <c r="R475" i="25"/>
  <c r="X613" i="25"/>
  <c r="R425" i="25"/>
  <c r="R483" i="25"/>
  <c r="R647" i="25"/>
  <c r="X401" i="25"/>
  <c r="R216" i="25"/>
  <c r="R542" i="25"/>
  <c r="X297" i="25"/>
  <c r="X250" i="25"/>
  <c r="R337" i="25"/>
  <c r="R60" i="25"/>
  <c r="R334" i="25"/>
  <c r="R171" i="25"/>
  <c r="R58" i="25"/>
  <c r="R3" i="25"/>
  <c r="R21" i="25"/>
  <c r="X399" i="25"/>
  <c r="X304" i="25"/>
  <c r="X108" i="25"/>
  <c r="R913" i="25"/>
  <c r="X624" i="25"/>
  <c r="X777" i="25"/>
  <c r="R792" i="25"/>
  <c r="R771" i="25"/>
  <c r="X611" i="25"/>
  <c r="R811" i="25"/>
  <c r="R595" i="25"/>
  <c r="X524" i="25"/>
  <c r="X512" i="25"/>
  <c r="X433" i="25"/>
  <c r="R349" i="25"/>
  <c r="X649" i="25"/>
  <c r="X138" i="25"/>
  <c r="R292" i="25"/>
  <c r="R163" i="25"/>
  <c r="R24" i="25"/>
  <c r="R101" i="25"/>
  <c r="R77" i="25"/>
  <c r="X5" i="25"/>
  <c r="R42" i="25"/>
  <c r="R4" i="25"/>
  <c r="R759" i="25"/>
  <c r="X350" i="25"/>
  <c r="X917" i="25"/>
  <c r="X921" i="25"/>
  <c r="X746" i="25"/>
  <c r="X815" i="25"/>
  <c r="X821" i="25"/>
  <c r="X880" i="25"/>
  <c r="R765" i="25"/>
  <c r="X774" i="25"/>
  <c r="R937" i="25"/>
  <c r="R816" i="25"/>
  <c r="X588" i="25"/>
  <c r="R734" i="25"/>
  <c r="X519" i="25"/>
  <c r="R506" i="25"/>
  <c r="X578" i="25"/>
  <c r="R598" i="25"/>
  <c r="X466" i="25"/>
  <c r="X302" i="25"/>
  <c r="X500" i="25"/>
  <c r="R300" i="25"/>
  <c r="R376" i="25"/>
  <c r="X609" i="25"/>
  <c r="R244" i="25"/>
  <c r="X236" i="25"/>
  <c r="R160" i="25"/>
  <c r="R345" i="25"/>
  <c r="R314" i="25"/>
  <c r="X446" i="25"/>
  <c r="X23" i="25"/>
  <c r="X151" i="25"/>
  <c r="X75" i="25"/>
  <c r="R36" i="25"/>
  <c r="X12" i="25"/>
  <c r="R308" i="25"/>
  <c r="R33" i="25"/>
  <c r="CM82" i="7"/>
  <c r="G82" i="7"/>
  <c r="D94" i="7" s="1"/>
  <c r="L81" i="7"/>
  <c r="I93" i="7" s="1"/>
  <c r="V85" i="7"/>
  <c r="V97" i="7" s="1"/>
  <c r="S73" i="7"/>
  <c r="AG89" i="7"/>
  <c r="AD101" i="7" s="1"/>
  <c r="DC89" i="7"/>
  <c r="R75" i="7"/>
  <c r="CT75" i="7"/>
  <c r="CT77" i="7"/>
  <c r="R77" i="7"/>
  <c r="O89" i="7" s="1"/>
  <c r="DB79" i="7"/>
  <c r="AG79" i="7"/>
  <c r="AD91" i="7" s="1"/>
  <c r="DC79" i="7"/>
  <c r="G76" i="7"/>
  <c r="D88" i="7" s="1"/>
  <c r="CM76" i="7"/>
  <c r="CP77" i="7"/>
  <c r="L77" i="7"/>
  <c r="AI165" i="7"/>
  <c r="AK165" i="7" s="1"/>
  <c r="AO129" i="7"/>
  <c r="DU129" i="7"/>
  <c r="CX129" i="7"/>
  <c r="AI152" i="7"/>
  <c r="AK152" i="7" s="1"/>
  <c r="CX104" i="7"/>
  <c r="AO104" i="7"/>
  <c r="DU104" i="7"/>
  <c r="W88" i="7"/>
  <c r="W100" i="7" s="1"/>
  <c r="T76" i="7"/>
  <c r="DU94" i="7"/>
  <c r="AO94" i="7"/>
  <c r="CX94" i="7"/>
  <c r="M78" i="7"/>
  <c r="J90" i="7" s="1"/>
  <c r="CQ78" i="7"/>
  <c r="AI166" i="7"/>
  <c r="AK166" i="7" s="1"/>
  <c r="CO99" i="7"/>
  <c r="BZ99" i="7"/>
  <c r="AI99" i="7"/>
  <c r="DL99" i="7"/>
  <c r="AI181" i="7"/>
  <c r="AK181" i="7" s="1"/>
  <c r="CO86" i="7"/>
  <c r="DL102" i="7"/>
  <c r="AI102" i="7"/>
  <c r="CO102" i="7"/>
  <c r="BZ102" i="7"/>
  <c r="AN69" i="7"/>
  <c r="DT69" i="7"/>
  <c r="CO95" i="7"/>
  <c r="DL95" i="7"/>
  <c r="AI95" i="7"/>
  <c r="BZ95" i="7"/>
  <c r="AI155" i="7"/>
  <c r="AK155" i="7" s="1"/>
  <c r="AI178" i="7"/>
  <c r="AK178" i="7" s="1"/>
  <c r="DY76" i="7"/>
  <c r="EV75" i="7"/>
  <c r="CO105" i="7"/>
  <c r="DL105" i="7"/>
  <c r="AI105" i="7"/>
  <c r="BZ105" i="7"/>
  <c r="AI122" i="7"/>
  <c r="CO122" i="7"/>
  <c r="DL122" i="7"/>
  <c r="BZ113" i="7"/>
  <c r="CO117" i="7"/>
  <c r="AI117" i="7"/>
  <c r="CX99" i="7"/>
  <c r="DU99" i="7"/>
  <c r="AO99" i="7"/>
  <c r="CX80" i="7"/>
  <c r="S80" i="7"/>
  <c r="DU80" i="7"/>
  <c r="AO80" i="7"/>
  <c r="BJ70" i="7"/>
  <c r="BM70" i="7" s="1"/>
  <c r="BI70" i="7"/>
  <c r="BL70" i="7" s="1"/>
  <c r="CJ70" i="7"/>
  <c r="CL71" i="7"/>
  <c r="AV71" i="7"/>
  <c r="DU112" i="7"/>
  <c r="AO112" i="7"/>
  <c r="CX112" i="7"/>
  <c r="AI168" i="7"/>
  <c r="AK168" i="7" s="1"/>
  <c r="AI140" i="7"/>
  <c r="AK140" i="7" s="1"/>
  <c r="DL96" i="7"/>
  <c r="AI96" i="7"/>
  <c r="CO96" i="7"/>
  <c r="BZ96" i="7"/>
  <c r="CO128" i="7"/>
  <c r="BZ128" i="7"/>
  <c r="AI128" i="7"/>
  <c r="AK128" i="7" s="1"/>
  <c r="DL120" i="7"/>
  <c r="CO120" i="7"/>
  <c r="AI120" i="7"/>
  <c r="AI94" i="7"/>
  <c r="AK94" i="7" s="1"/>
  <c r="CO94" i="7"/>
  <c r="BZ94" i="7"/>
  <c r="DL94" i="7"/>
  <c r="CX102" i="7"/>
  <c r="AO102" i="7"/>
  <c r="DU102" i="7"/>
  <c r="AI195" i="7"/>
  <c r="AK195" i="7" s="1"/>
  <c r="AI143" i="7"/>
  <c r="AI160" i="7"/>
  <c r="AK149" i="7"/>
  <c r="CO126" i="7"/>
  <c r="AI126" i="7"/>
  <c r="BZ126" i="7"/>
  <c r="CX101" i="7"/>
  <c r="AO101" i="7"/>
  <c r="DU101" i="7"/>
  <c r="DL127" i="7"/>
  <c r="BZ127" i="7"/>
  <c r="CO127" i="7"/>
  <c r="AI127" i="7"/>
  <c r="DB80" i="7"/>
  <c r="AF80" i="7"/>
  <c r="AC92" i="7" s="1"/>
  <c r="DL88" i="7"/>
  <c r="CL70" i="7"/>
  <c r="BE70" i="7"/>
  <c r="BH70" i="7" s="1"/>
  <c r="AV70" i="7"/>
  <c r="AI141" i="7"/>
  <c r="AK141" i="7" s="1"/>
  <c r="CO97" i="7"/>
  <c r="DL97" i="7"/>
  <c r="BZ97" i="7"/>
  <c r="AI97" i="7"/>
  <c r="AI154" i="7"/>
  <c r="AK154" i="7" s="1"/>
  <c r="BZ101" i="7"/>
  <c r="AI101" i="7"/>
  <c r="DL101" i="7"/>
  <c r="CO101" i="7"/>
  <c r="AO127" i="7"/>
  <c r="CX127" i="7"/>
  <c r="DU127" i="7"/>
  <c r="BZ112" i="7"/>
  <c r="CX88" i="7"/>
  <c r="DU88" i="7"/>
  <c r="AO88" i="7"/>
  <c r="H71" i="7"/>
  <c r="E83" i="7" s="1"/>
  <c r="CN71" i="7"/>
  <c r="BZ129" i="7"/>
  <c r="DL129" i="7"/>
  <c r="AI129" i="7"/>
  <c r="AK129" i="7" s="1"/>
  <c r="CO129" i="7"/>
  <c r="AI153" i="7"/>
  <c r="AK153" i="7" s="1"/>
  <c r="CO80" i="7"/>
  <c r="DL80" i="7"/>
  <c r="AK161" i="7"/>
  <c r="DL117" i="7"/>
  <c r="CX79" i="7"/>
  <c r="AO79" i="7"/>
  <c r="DU79" i="7"/>
  <c r="CO88" i="7"/>
  <c r="CX105" i="7"/>
  <c r="AO105" i="7"/>
  <c r="DU105" i="7"/>
  <c r="CO92" i="7"/>
  <c r="DL92" i="7"/>
  <c r="BZ92" i="7"/>
  <c r="AI92" i="7"/>
  <c r="AK92" i="7" s="1"/>
  <c r="AI136" i="7"/>
  <c r="AK136" i="7" s="1"/>
  <c r="DU109" i="7"/>
  <c r="CX109" i="7"/>
  <c r="AO109" i="7"/>
  <c r="AA80" i="7"/>
  <c r="X92" i="7" s="1"/>
  <c r="CY80" i="7"/>
  <c r="DC88" i="7"/>
  <c r="AG88" i="7"/>
  <c r="AD100" i="7" s="1"/>
  <c r="W56" i="7"/>
  <c r="W68" i="7" s="1"/>
  <c r="W80" i="7" s="1"/>
  <c r="W92" i="7" s="1"/>
  <c r="G78" i="7"/>
  <c r="D90" i="7" s="1"/>
  <c r="CM78" i="7"/>
  <c r="CX85" i="7"/>
  <c r="DU85" i="7"/>
  <c r="AO85" i="7"/>
  <c r="CX120" i="7"/>
  <c r="AO120" i="7"/>
  <c r="DU120" i="7"/>
  <c r="V90" i="7"/>
  <c r="V102" i="7" s="1"/>
  <c r="V114" i="7" s="1"/>
  <c r="S78" i="7"/>
  <c r="CO115" i="7"/>
  <c r="AI115" i="7"/>
  <c r="CX95" i="7"/>
  <c r="DU95" i="7"/>
  <c r="AO95" i="7"/>
  <c r="E79" i="7"/>
  <c r="CO79" i="7"/>
  <c r="BZ80" i="7"/>
  <c r="CX106" i="7"/>
  <c r="AO106" i="7"/>
  <c r="DU106" i="7"/>
  <c r="BJ76" i="7"/>
  <c r="BM76" i="7" s="1"/>
  <c r="BJ88" i="7" s="1"/>
  <c r="BM88" i="7" s="1"/>
  <c r="BI76" i="7"/>
  <c r="BL76" i="7" s="1"/>
  <c r="BI88" i="7" s="1"/>
  <c r="BL88" i="7" s="1"/>
  <c r="AO90" i="7"/>
  <c r="CX90" i="7"/>
  <c r="DU90" i="7"/>
  <c r="D87" i="7"/>
  <c r="CO87" i="7"/>
  <c r="CO104" i="7"/>
  <c r="DL104" i="7"/>
  <c r="AI104" i="7"/>
  <c r="BZ104" i="7"/>
  <c r="AI177" i="7"/>
  <c r="AK177" i="7" s="1"/>
  <c r="AI187" i="7"/>
  <c r="AI137" i="7"/>
  <c r="AK137" i="7" s="1"/>
  <c r="CX131" i="7"/>
  <c r="AO131" i="7"/>
  <c r="DU131" i="7"/>
  <c r="AO115" i="7"/>
  <c r="CX115" i="7"/>
  <c r="DU115" i="7"/>
  <c r="AI135" i="7"/>
  <c r="AK135" i="7" s="1"/>
  <c r="CX103" i="7"/>
  <c r="AO103" i="7"/>
  <c r="DU103" i="7"/>
  <c r="W93" i="7"/>
  <c r="T81" i="7"/>
  <c r="AK64" i="7"/>
  <c r="CO112" i="7"/>
  <c r="AI112" i="7"/>
  <c r="CP75" i="7"/>
  <c r="L75" i="7"/>
  <c r="I87" i="7" s="1"/>
  <c r="AI144" i="7"/>
  <c r="AK144" i="7" s="1"/>
  <c r="AK133" i="7"/>
  <c r="CO84" i="7"/>
  <c r="BZ84" i="7"/>
  <c r="BZ100" i="7"/>
  <c r="AI100" i="7"/>
  <c r="CO100" i="7"/>
  <c r="DL100" i="7"/>
  <c r="BZ120" i="7"/>
  <c r="T78" i="7"/>
  <c r="Y75" i="7"/>
  <c r="AK65" i="7"/>
  <c r="AI113" i="7"/>
  <c r="CO113" i="7"/>
  <c r="BZ106" i="7"/>
  <c r="DL106" i="7"/>
  <c r="CO106" i="7"/>
  <c r="AI106" i="7"/>
  <c r="CO90" i="7"/>
  <c r="Q82" i="7"/>
  <c r="N94" i="7" s="1"/>
  <c r="CS82" i="7"/>
  <c r="AG87" i="7"/>
  <c r="AD99" i="7" s="1"/>
  <c r="DC87" i="7"/>
  <c r="AI118" i="7"/>
  <c r="CO118" i="7"/>
  <c r="DL131" i="7"/>
  <c r="AI131" i="7"/>
  <c r="CO131" i="7"/>
  <c r="DL118" i="7"/>
  <c r="CO103" i="7"/>
  <c r="DL103" i="7"/>
  <c r="AI103" i="7"/>
  <c r="BZ103" i="7"/>
  <c r="BZ90" i="7"/>
  <c r="BJ71" i="7"/>
  <c r="BM71" i="7" s="1"/>
  <c r="AK47" i="7"/>
  <c r="AO110" i="7"/>
  <c r="CX110" i="7"/>
  <c r="DU110" i="7"/>
  <c r="CX118" i="7"/>
  <c r="DU118" i="7"/>
  <c r="AO118" i="7"/>
  <c r="G75" i="7"/>
  <c r="CM75" i="7"/>
  <c r="CX130" i="7"/>
  <c r="DU130" i="7"/>
  <c r="AO130" i="7"/>
  <c r="AI145" i="7"/>
  <c r="BZ118" i="7"/>
  <c r="AI139" i="7"/>
  <c r="BZ79" i="7"/>
  <c r="AK76" i="7"/>
  <c r="DL90" i="7"/>
  <c r="AY80" i="7"/>
  <c r="BB80" i="7" s="1"/>
  <c r="AY92" i="7" s="1"/>
  <c r="BB92" i="7" s="1"/>
  <c r="AY104" i="7" s="1"/>
  <c r="BB104" i="7" s="1"/>
  <c r="AY116" i="7" s="1"/>
  <c r="BB116" i="7" s="1"/>
  <c r="AY128" i="7" s="1"/>
  <c r="BB128" i="7" s="1"/>
  <c r="Y71" i="7"/>
  <c r="AK22" i="7"/>
  <c r="AX1643" i="5"/>
  <c r="AX1646" i="5"/>
  <c r="W1620" i="5"/>
  <c r="W1621" i="5"/>
  <c r="W1623" i="5"/>
  <c r="W1624" i="5"/>
  <c r="AG1623" i="5"/>
  <c r="AG1624" i="5"/>
  <c r="AG1621" i="5"/>
  <c r="AG1620" i="5"/>
  <c r="W1646" i="5"/>
  <c r="W1619" i="5"/>
  <c r="W1618" i="5"/>
  <c r="R1648" i="5"/>
  <c r="R1647" i="5"/>
  <c r="R1643" i="5"/>
  <c r="Z1630" i="5"/>
  <c r="Z1641" i="5"/>
  <c r="Z1626" i="5"/>
  <c r="Z1640" i="5"/>
  <c r="Z1618" i="5"/>
  <c r="AG1647" i="5"/>
  <c r="AX1647" i="5"/>
  <c r="AX1649" i="5" s="1"/>
  <c r="AG1648" i="5"/>
  <c r="Y1633" i="5"/>
  <c r="AO1618" i="5"/>
  <c r="AX1619" i="5"/>
  <c r="AX1618" i="5"/>
  <c r="W1636" i="5"/>
  <c r="Z1632" i="5"/>
  <c r="R1646" i="5"/>
  <c r="R1618" i="5"/>
  <c r="R1619" i="5"/>
  <c r="R1644" i="5"/>
  <c r="Y1618" i="5"/>
  <c r="AG1618" i="5"/>
  <c r="Z1647" i="5"/>
  <c r="Z1648" i="5"/>
  <c r="Z1643" i="5"/>
  <c r="Y1620" i="5"/>
  <c r="Y1623" i="5"/>
  <c r="Y1621" i="5"/>
  <c r="Y1624" i="5"/>
  <c r="AO1619" i="5"/>
  <c r="AX1632" i="5"/>
  <c r="Y1640" i="5"/>
  <c r="Y1626" i="5"/>
  <c r="AO1649" i="5"/>
  <c r="AX1635" i="5"/>
  <c r="AX1636" i="5"/>
  <c r="AV1649" i="5"/>
  <c r="Z1642" i="5"/>
  <c r="Z1634" i="5"/>
  <c r="AX1641" i="5"/>
  <c r="W1634" i="5"/>
  <c r="W1642" i="5"/>
  <c r="X1612" i="5"/>
  <c r="AO1643" i="5"/>
  <c r="R1636" i="5"/>
  <c r="W1648" i="5"/>
  <c r="W1647" i="5"/>
  <c r="Y1612" i="5"/>
  <c r="Y1647" i="5" s="1"/>
  <c r="AW1649" i="5"/>
  <c r="AO1623" i="5"/>
  <c r="AO1621" i="5"/>
  <c r="AO1620" i="5"/>
  <c r="AO1624" i="5"/>
  <c r="Y1642" i="5"/>
  <c r="Y1634" i="5"/>
  <c r="AS1406" i="5"/>
  <c r="R1634" i="5"/>
  <c r="R1642" i="5"/>
  <c r="Z1627" i="5"/>
  <c r="AX1639" i="5"/>
  <c r="Y1641" i="5"/>
  <c r="V84" i="7" l="1"/>
  <c r="S72" i="7"/>
  <c r="BS70" i="7"/>
  <c r="BV70" i="7" s="1"/>
  <c r="AA69" i="7"/>
  <c r="X81" i="7" s="1"/>
  <c r="CQ77" i="7"/>
  <c r="M77" i="7"/>
  <c r="CS76" i="7"/>
  <c r="Q76" i="7"/>
  <c r="N88" i="7" s="1"/>
  <c r="AG83" i="7"/>
  <c r="AD95" i="7" s="1"/>
  <c r="DC83" i="7"/>
  <c r="CT71" i="7"/>
  <c r="DG71" i="7" s="1"/>
  <c r="R71" i="7"/>
  <c r="O83" i="7" s="1"/>
  <c r="CT74" i="7"/>
  <c r="DG74" i="7" s="1"/>
  <c r="R74" i="7"/>
  <c r="O86" i="7" s="1"/>
  <c r="CT86" i="7" s="1"/>
  <c r="DG86" i="7" s="1"/>
  <c r="W86" i="7"/>
  <c r="W98" i="7" s="1"/>
  <c r="T74" i="7"/>
  <c r="BX76" i="7"/>
  <c r="CA76" i="7" s="1"/>
  <c r="CY76" i="7"/>
  <c r="AA76" i="7"/>
  <c r="X88" i="7" s="1"/>
  <c r="DJ88" i="7" s="1"/>
  <c r="DJ76" i="7"/>
  <c r="BS77" i="7"/>
  <c r="BV77" i="7" s="1"/>
  <c r="AF86" i="7"/>
  <c r="AC98" i="7" s="1"/>
  <c r="DB86" i="7"/>
  <c r="CZ78" i="7"/>
  <c r="AB78" i="7"/>
  <c r="Y90" i="7" s="1"/>
  <c r="BT79" i="7"/>
  <c r="BW79" i="7" s="1"/>
  <c r="DK78" i="7"/>
  <c r="R72" i="7"/>
  <c r="O84" i="7" s="1"/>
  <c r="CT72" i="7"/>
  <c r="AA70" i="7"/>
  <c r="X82" i="7" s="1"/>
  <c r="BS71" i="7"/>
  <c r="BV71" i="7" s="1"/>
  <c r="DJ70" i="7"/>
  <c r="BX70" i="7"/>
  <c r="CA70" i="7" s="1"/>
  <c r="DK74" i="7"/>
  <c r="BY74" i="7"/>
  <c r="CB74" i="7" s="1"/>
  <c r="AB74" i="7"/>
  <c r="Y86" i="7" s="1"/>
  <c r="AB86" i="7" s="1"/>
  <c r="Y98" i="7" s="1"/>
  <c r="CZ74" i="7"/>
  <c r="BT75" i="7"/>
  <c r="BW75" i="7" s="1"/>
  <c r="CP74" i="7"/>
  <c r="L74" i="7"/>
  <c r="I86" i="7" s="1"/>
  <c r="L86" i="7" s="1"/>
  <c r="I98" i="7" s="1"/>
  <c r="CQ74" i="7"/>
  <c r="M74" i="7"/>
  <c r="J86" i="7" s="1"/>
  <c r="R79" i="7"/>
  <c r="O91" i="7" s="1"/>
  <c r="CT79" i="7"/>
  <c r="H76" i="7"/>
  <c r="E88" i="7" s="1"/>
  <c r="CN76" i="7"/>
  <c r="H82" i="7"/>
  <c r="E94" i="7" s="1"/>
  <c r="CN82" i="7"/>
  <c r="V116" i="7"/>
  <c r="S104" i="7"/>
  <c r="AA79" i="7"/>
  <c r="X91" i="7" s="1"/>
  <c r="BS92" i="7" s="1"/>
  <c r="BV92" i="7" s="1"/>
  <c r="BS80" i="7"/>
  <c r="BV80" i="7" s="1"/>
  <c r="CY79" i="7"/>
  <c r="DK77" i="7"/>
  <c r="CN77" i="7"/>
  <c r="H77" i="7"/>
  <c r="E89" i="7" s="1"/>
  <c r="H89" i="7" s="1"/>
  <c r="E101" i="7" s="1"/>
  <c r="DC80" i="7"/>
  <c r="AG80" i="7"/>
  <c r="AD92" i="7" s="1"/>
  <c r="DC92" i="7" s="1"/>
  <c r="CQ73" i="7"/>
  <c r="M73" i="7"/>
  <c r="J85" i="7" s="1"/>
  <c r="BT71" i="7"/>
  <c r="BW71" i="7" s="1"/>
  <c r="DK70" i="7"/>
  <c r="AB70" i="7"/>
  <c r="Y82" i="7" s="1"/>
  <c r="BY70" i="7"/>
  <c r="CB70" i="7" s="1"/>
  <c r="BX75" i="7"/>
  <c r="CA75" i="7" s="1"/>
  <c r="AA75" i="7"/>
  <c r="X87" i="7" s="1"/>
  <c r="BS76" i="7"/>
  <c r="BV76" i="7" s="1"/>
  <c r="CY75" i="7"/>
  <c r="DJ75" i="7"/>
  <c r="DM75" i="7" s="1"/>
  <c r="W82" i="7"/>
  <c r="T70" i="7"/>
  <c r="DT70" i="7" s="1"/>
  <c r="DB89" i="7"/>
  <c r="AF89" i="7"/>
  <c r="AC101" i="7" s="1"/>
  <c r="CZ77" i="7"/>
  <c r="BT78" i="7"/>
  <c r="BW78" i="7" s="1"/>
  <c r="AB77" i="7"/>
  <c r="Y89" i="7" s="1"/>
  <c r="BY77" i="7"/>
  <c r="CB77" i="7" s="1"/>
  <c r="BI83" i="7"/>
  <c r="BL83" i="7" s="1"/>
  <c r="BI95" i="7" s="1"/>
  <c r="BL95" i="7" s="1"/>
  <c r="BI107" i="7" s="1"/>
  <c r="BL107" i="7" s="1"/>
  <c r="BI119" i="7" s="1"/>
  <c r="BL119" i="7" s="1"/>
  <c r="BI131" i="7" s="1"/>
  <c r="BL131" i="7" s="1"/>
  <c r="DC85" i="7"/>
  <c r="AG85" i="7"/>
  <c r="AD97" i="7" s="1"/>
  <c r="DC97" i="7" s="1"/>
  <c r="DB84" i="7"/>
  <c r="AF84" i="7"/>
  <c r="AC96" i="7" s="1"/>
  <c r="L73" i="7"/>
  <c r="I85" i="7" s="1"/>
  <c r="CP73" i="7"/>
  <c r="CY73" i="7"/>
  <c r="AA73" i="7"/>
  <c r="X85" i="7" s="1"/>
  <c r="BS74" i="7"/>
  <c r="BV74" i="7" s="1"/>
  <c r="CT82" i="7"/>
  <c r="R82" i="7"/>
  <c r="O94" i="7" s="1"/>
  <c r="M80" i="7"/>
  <c r="J92" i="7" s="1"/>
  <c r="CQ80" i="7"/>
  <c r="DB82" i="7"/>
  <c r="AF82" i="7"/>
  <c r="AC94" i="7" s="1"/>
  <c r="G71" i="7"/>
  <c r="D83" i="7" s="1"/>
  <c r="CM71" i="7"/>
  <c r="V81" i="7"/>
  <c r="S69" i="7"/>
  <c r="DS69" i="7" s="1"/>
  <c r="AG86" i="7"/>
  <c r="AD98" i="7" s="1"/>
  <c r="DC98" i="7" s="1"/>
  <c r="DC86" i="7"/>
  <c r="CP83" i="7"/>
  <c r="L83" i="7"/>
  <c r="I95" i="7" s="1"/>
  <c r="CP95" i="7" s="1"/>
  <c r="AJ132" i="7"/>
  <c r="AK132" i="7" s="1"/>
  <c r="CR132" i="7"/>
  <c r="CR97" i="7"/>
  <c r="AJ97" i="7"/>
  <c r="BP98" i="7"/>
  <c r="BK100" i="7"/>
  <c r="CU100" i="7"/>
  <c r="CL74" i="7"/>
  <c r="BD74" i="7"/>
  <c r="BG74" i="7" s="1"/>
  <c r="AV74" i="7"/>
  <c r="BE74" i="7"/>
  <c r="BH74" i="7" s="1"/>
  <c r="BK97" i="7"/>
  <c r="CU97" i="7"/>
  <c r="DH97" i="7" s="1"/>
  <c r="AK120" i="7"/>
  <c r="AK68" i="7"/>
  <c r="CR116" i="7"/>
  <c r="BP117" i="7"/>
  <c r="AJ116" i="7"/>
  <c r="AK116" i="7" s="1"/>
  <c r="V51" i="7"/>
  <c r="V63" i="7" s="1"/>
  <c r="V75" i="7" s="1"/>
  <c r="V88" i="7"/>
  <c r="S76" i="7"/>
  <c r="BP79" i="7"/>
  <c r="AD81" i="7"/>
  <c r="N78" i="7"/>
  <c r="BP125" i="7"/>
  <c r="CR124" i="7"/>
  <c r="AJ124" i="7"/>
  <c r="AK124" i="7" s="1"/>
  <c r="BI74" i="7"/>
  <c r="BL74" i="7" s="1"/>
  <c r="BQ67" i="7"/>
  <c r="CS73" i="7"/>
  <c r="DF73" i="7" s="1"/>
  <c r="CY71" i="7"/>
  <c r="W89" i="7"/>
  <c r="W101" i="7" s="1"/>
  <c r="BI77" i="7"/>
  <c r="BL77" i="7" s="1"/>
  <c r="AF87" i="7"/>
  <c r="AC99" i="7" s="1"/>
  <c r="DB99" i="7" s="1"/>
  <c r="V86" i="7"/>
  <c r="V98" i="7" s="1"/>
  <c r="Y76" i="7"/>
  <c r="AK28" i="7"/>
  <c r="BP76" i="7"/>
  <c r="BP95" i="7"/>
  <c r="CU114" i="7"/>
  <c r="DH114" i="7" s="1"/>
  <c r="BK114" i="7"/>
  <c r="BQ68" i="7"/>
  <c r="BK95" i="7"/>
  <c r="CU95" i="7"/>
  <c r="CR79" i="7"/>
  <c r="BP80" i="7"/>
  <c r="AJ79" i="7"/>
  <c r="AK79" i="7" s="1"/>
  <c r="J79" i="7"/>
  <c r="I79" i="7"/>
  <c r="CF69" i="7"/>
  <c r="BO69" i="7"/>
  <c r="BR69" i="7" s="1"/>
  <c r="BN69" i="7"/>
  <c r="BQ69" i="7" s="1"/>
  <c r="W87" i="7"/>
  <c r="AC85" i="7"/>
  <c r="CU124" i="7"/>
  <c r="DH124" i="7" s="1"/>
  <c r="BK124" i="7"/>
  <c r="CM74" i="7"/>
  <c r="BN74" i="7"/>
  <c r="BQ74" i="7" s="1"/>
  <c r="BN86" i="7" s="1"/>
  <c r="BQ86" i="7" s="1"/>
  <c r="BN98" i="7" s="1"/>
  <c r="BQ98" i="7" s="1"/>
  <c r="BK93" i="7"/>
  <c r="CU93" i="7"/>
  <c r="DH93" i="7" s="1"/>
  <c r="N93" i="7"/>
  <c r="CU86" i="7"/>
  <c r="DH86" i="7" s="1"/>
  <c r="BK86" i="7"/>
  <c r="BP103" i="7"/>
  <c r="AJ102" i="7"/>
  <c r="CR102" i="7"/>
  <c r="AK139" i="7"/>
  <c r="AK106" i="7"/>
  <c r="BS72" i="7"/>
  <c r="BV72" i="7" s="1"/>
  <c r="Q77" i="7"/>
  <c r="N89" i="7" s="1"/>
  <c r="H72" i="7"/>
  <c r="E84" i="7" s="1"/>
  <c r="Q71" i="7"/>
  <c r="N83" i="7" s="1"/>
  <c r="Q75" i="7"/>
  <c r="N87" i="7" s="1"/>
  <c r="CR119" i="7"/>
  <c r="BP120" i="7"/>
  <c r="AJ119" i="7"/>
  <c r="AK119" i="7" s="1"/>
  <c r="BP113" i="7"/>
  <c r="CR112" i="7"/>
  <c r="DH112" i="7" s="1"/>
  <c r="AJ112" i="7"/>
  <c r="BK79" i="7"/>
  <c r="N79" i="7"/>
  <c r="CU79" i="7"/>
  <c r="DH79" i="7" s="1"/>
  <c r="BP108" i="7"/>
  <c r="CR107" i="7"/>
  <c r="DH107" i="7" s="1"/>
  <c r="AJ107" i="7"/>
  <c r="AK107" i="7" s="1"/>
  <c r="AJ83" i="7"/>
  <c r="AK83" i="7" s="1"/>
  <c r="BP84" i="7"/>
  <c r="CR83" i="7"/>
  <c r="AK54" i="7"/>
  <c r="CJ69" i="7"/>
  <c r="BI69" i="7"/>
  <c r="BL69" i="7" s="1"/>
  <c r="BJ69" i="7"/>
  <c r="BM69" i="7" s="1"/>
  <c r="BP97" i="7"/>
  <c r="CR96" i="7"/>
  <c r="DH96" i="7" s="1"/>
  <c r="AJ96" i="7"/>
  <c r="AK96" i="7" s="1"/>
  <c r="BD72" i="7"/>
  <c r="BG72" i="7" s="1"/>
  <c r="CL72" i="7"/>
  <c r="AV72" i="7"/>
  <c r="BP92" i="7"/>
  <c r="CR91" i="7"/>
  <c r="AJ91" i="7"/>
  <c r="AK91" i="7" s="1"/>
  <c r="BD75" i="7"/>
  <c r="BG75" i="7" s="1"/>
  <c r="BF76" i="7"/>
  <c r="AV75" i="7"/>
  <c r="CL75" i="7"/>
  <c r="N74" i="7"/>
  <c r="X77" i="7"/>
  <c r="CR105" i="7"/>
  <c r="BP106" i="7"/>
  <c r="AJ105" i="7"/>
  <c r="AJ84" i="7"/>
  <c r="AK84" i="7" s="1"/>
  <c r="CR84" i="7"/>
  <c r="BP85" i="7"/>
  <c r="W60" i="7"/>
  <c r="W72" i="7" s="1"/>
  <c r="CU101" i="7"/>
  <c r="DH101" i="7" s="1"/>
  <c r="BK101" i="7"/>
  <c r="AK69" i="7"/>
  <c r="BJ100" i="7"/>
  <c r="BM100" i="7" s="1"/>
  <c r="BJ112" i="7" s="1"/>
  <c r="BM112" i="7" s="1"/>
  <c r="CR110" i="7"/>
  <c r="BP111" i="7"/>
  <c r="AJ110" i="7"/>
  <c r="AK110" i="7" s="1"/>
  <c r="CU132" i="7"/>
  <c r="DH132" i="7" s="1"/>
  <c r="BK132" i="7"/>
  <c r="CU111" i="7"/>
  <c r="DH111" i="7" s="1"/>
  <c r="BK111" i="7"/>
  <c r="AJ100" i="7"/>
  <c r="AK100" i="7" s="1"/>
  <c r="BP101" i="7"/>
  <c r="CR100" i="7"/>
  <c r="BK125" i="7"/>
  <c r="CU125" i="7"/>
  <c r="AD82" i="7"/>
  <c r="AK97" i="7"/>
  <c r="AF83" i="7"/>
  <c r="AC95" i="7" s="1"/>
  <c r="T114" i="7"/>
  <c r="AK143" i="7"/>
  <c r="AA78" i="7"/>
  <c r="X90" i="7" s="1"/>
  <c r="DK79" i="7"/>
  <c r="W55" i="7"/>
  <c r="W67" i="7" s="1"/>
  <c r="W79" i="7" s="1"/>
  <c r="AK18" i="7"/>
  <c r="V58" i="7"/>
  <c r="V70" i="7" s="1"/>
  <c r="BJ72" i="7"/>
  <c r="BM72" i="7" s="1"/>
  <c r="BI72" i="7"/>
  <c r="BL72" i="7" s="1"/>
  <c r="D77" i="7"/>
  <c r="CR109" i="7"/>
  <c r="DH109" i="7" s="1"/>
  <c r="BP110" i="7"/>
  <c r="AJ109" i="7"/>
  <c r="AK109" i="7" s="1"/>
  <c r="AC90" i="7"/>
  <c r="BP96" i="7"/>
  <c r="CR95" i="7"/>
  <c r="AJ95" i="7"/>
  <c r="BK121" i="7"/>
  <c r="CU121" i="7"/>
  <c r="Y80" i="7"/>
  <c r="BY80" i="7" s="1"/>
  <c r="CB80" i="7" s="1"/>
  <c r="I80" i="7"/>
  <c r="BE75" i="7"/>
  <c r="BH75" i="7" s="1"/>
  <c r="BP122" i="7"/>
  <c r="CR121" i="7"/>
  <c r="AJ121" i="7"/>
  <c r="AK121" i="7" s="1"/>
  <c r="AK164" i="7"/>
  <c r="BJ73" i="7"/>
  <c r="BM73" i="7" s="1"/>
  <c r="BJ85" i="7" s="1"/>
  <c r="BM85" i="7" s="1"/>
  <c r="BI73" i="7"/>
  <c r="BL73" i="7" s="1"/>
  <c r="BI85" i="7" s="1"/>
  <c r="BL85" i="7" s="1"/>
  <c r="CR123" i="7"/>
  <c r="BP124" i="7"/>
  <c r="AJ123" i="7"/>
  <c r="AK123" i="7" s="1"/>
  <c r="BK82" i="7"/>
  <c r="CU82" i="7"/>
  <c r="DJ71" i="7"/>
  <c r="CQ83" i="7"/>
  <c r="BP116" i="7"/>
  <c r="CU123" i="7"/>
  <c r="BK123" i="7"/>
  <c r="CU122" i="7"/>
  <c r="BK122" i="7"/>
  <c r="BP114" i="7"/>
  <c r="AJ113" i="7"/>
  <c r="CR113" i="7"/>
  <c r="DH113" i="7" s="1"/>
  <c r="BK80" i="7"/>
  <c r="CU80" i="7"/>
  <c r="N80" i="7"/>
  <c r="O80" i="7"/>
  <c r="J72" i="7"/>
  <c r="BK110" i="7"/>
  <c r="CU110" i="7"/>
  <c r="DH110" i="7" s="1"/>
  <c r="BK81" i="7"/>
  <c r="CU81" i="7"/>
  <c r="AK102" i="7"/>
  <c r="X72" i="7"/>
  <c r="CU118" i="7"/>
  <c r="DH118" i="7" s="1"/>
  <c r="BK118" i="7"/>
  <c r="AK122" i="7"/>
  <c r="BP94" i="7"/>
  <c r="CR93" i="7"/>
  <c r="AJ93" i="7"/>
  <c r="AK93" i="7" s="1"/>
  <c r="BK99" i="7"/>
  <c r="CU99" i="7"/>
  <c r="I78" i="7"/>
  <c r="DJ78" i="7"/>
  <c r="DB81" i="7"/>
  <c r="R78" i="7"/>
  <c r="O90" i="7" s="1"/>
  <c r="AK105" i="7"/>
  <c r="BS79" i="7"/>
  <c r="BV79" i="7" s="1"/>
  <c r="O87" i="7"/>
  <c r="R87" i="7" s="1"/>
  <c r="O99" i="7" s="1"/>
  <c r="CZ79" i="7"/>
  <c r="D73" i="7"/>
  <c r="BK89" i="7"/>
  <c r="BJ89" i="7" s="1"/>
  <c r="BM89" i="7" s="1"/>
  <c r="BJ101" i="7" s="1"/>
  <c r="BM101" i="7" s="1"/>
  <c r="BJ113" i="7" s="1"/>
  <c r="BM113" i="7" s="1"/>
  <c r="BJ125" i="7" s="1"/>
  <c r="BM125" i="7" s="1"/>
  <c r="CU89" i="7"/>
  <c r="CU84" i="7"/>
  <c r="DH84" i="7" s="1"/>
  <c r="BK84" i="7"/>
  <c r="BR68" i="7"/>
  <c r="AJ126" i="7"/>
  <c r="AK126" i="7" s="1"/>
  <c r="BP127" i="7"/>
  <c r="CR126" i="7"/>
  <c r="BP121" i="7"/>
  <c r="AJ120" i="7"/>
  <c r="CR120" i="7"/>
  <c r="BK98" i="7"/>
  <c r="CU98" i="7"/>
  <c r="DH98" i="7" s="1"/>
  <c r="CU87" i="7"/>
  <c r="BK87" i="7"/>
  <c r="CR104" i="7"/>
  <c r="DH104" i="7" s="1"/>
  <c r="BP105" i="7"/>
  <c r="AJ104" i="7"/>
  <c r="AK104" i="7" s="1"/>
  <c r="AG84" i="7"/>
  <c r="AD96" i="7" s="1"/>
  <c r="DC96" i="7" s="1"/>
  <c r="AK113" i="7"/>
  <c r="AK112" i="7"/>
  <c r="S90" i="7"/>
  <c r="DS90" i="7" s="1"/>
  <c r="T126" i="7"/>
  <c r="DT126" i="7" s="1"/>
  <c r="S102" i="7"/>
  <c r="AM102" i="7" s="1"/>
  <c r="BX78" i="7"/>
  <c r="CA78" i="7" s="1"/>
  <c r="CQ81" i="7"/>
  <c r="AB79" i="7"/>
  <c r="Y91" i="7" s="1"/>
  <c r="AY79" i="7"/>
  <c r="BB79" i="7" s="1"/>
  <c r="AY91" i="7" s="1"/>
  <c r="BB91" i="7" s="1"/>
  <c r="AY103" i="7" s="1"/>
  <c r="BB103" i="7" s="1"/>
  <c r="AY115" i="7" s="1"/>
  <c r="BB115" i="7" s="1"/>
  <c r="AY127" i="7" s="1"/>
  <c r="BB127" i="7" s="1"/>
  <c r="Y69" i="7"/>
  <c r="BQ65" i="7"/>
  <c r="CU127" i="7"/>
  <c r="BK127" i="7"/>
  <c r="BP71" i="7"/>
  <c r="BP93" i="7"/>
  <c r="CU92" i="7"/>
  <c r="DH92" i="7" s="1"/>
  <c r="BK92" i="7"/>
  <c r="BK128" i="7"/>
  <c r="CU128" i="7"/>
  <c r="DH128" i="7" s="1"/>
  <c r="BP89" i="7"/>
  <c r="CR88" i="7"/>
  <c r="DH88" i="7" s="1"/>
  <c r="AJ88" i="7"/>
  <c r="AK88" i="7" s="1"/>
  <c r="DH90" i="7"/>
  <c r="BR59" i="7"/>
  <c r="D72" i="7"/>
  <c r="AJ101" i="7"/>
  <c r="AK101" i="7" s="1"/>
  <c r="BP102" i="7"/>
  <c r="CR101" i="7"/>
  <c r="BR65" i="7"/>
  <c r="CR90" i="7"/>
  <c r="BP91" i="7"/>
  <c r="AJ90" i="7"/>
  <c r="AK90" i="7" s="1"/>
  <c r="CU103" i="7"/>
  <c r="BK103" i="7"/>
  <c r="BP99" i="7"/>
  <c r="CR98" i="7"/>
  <c r="AJ98" i="7"/>
  <c r="AK98" i="7" s="1"/>
  <c r="BK119" i="7"/>
  <c r="CU119" i="7"/>
  <c r="DH119" i="7" s="1"/>
  <c r="Q81" i="7"/>
  <c r="CS81" i="7"/>
  <c r="DF81" i="7" s="1"/>
  <c r="BP82" i="7"/>
  <c r="CR81" i="7"/>
  <c r="DH81" i="7" s="1"/>
  <c r="AJ81" i="7"/>
  <c r="AK81" i="7" s="1"/>
  <c r="AA71" i="7"/>
  <c r="X83" i="7" s="1"/>
  <c r="DJ83" i="7" s="1"/>
  <c r="H73" i="7"/>
  <c r="E85" i="7" s="1"/>
  <c r="CN85" i="7" s="1"/>
  <c r="CL69" i="7"/>
  <c r="AV69" i="7"/>
  <c r="BE69" i="7"/>
  <c r="BH69" i="7" s="1"/>
  <c r="BD69" i="7"/>
  <c r="BG69" i="7" s="1"/>
  <c r="O73" i="7"/>
  <c r="AK43" i="7"/>
  <c r="D69" i="7"/>
  <c r="G69" i="7" s="1"/>
  <c r="D81" i="7" s="1"/>
  <c r="CU85" i="7"/>
  <c r="DH85" i="7" s="1"/>
  <c r="BK85" i="7"/>
  <c r="BQ59" i="7"/>
  <c r="AK58" i="7"/>
  <c r="BP118" i="7"/>
  <c r="CR117" i="7"/>
  <c r="AJ117" i="7"/>
  <c r="BQ63" i="7"/>
  <c r="BN75" i="7" s="1"/>
  <c r="BQ75" i="7" s="1"/>
  <c r="BR63" i="7"/>
  <c r="BO75" i="7" s="1"/>
  <c r="BR75" i="7" s="1"/>
  <c r="BI100" i="7"/>
  <c r="BL100" i="7" s="1"/>
  <c r="BI112" i="7" s="1"/>
  <c r="BL112" i="7" s="1"/>
  <c r="BI124" i="7" s="1"/>
  <c r="BL124" i="7" s="1"/>
  <c r="AJ89" i="7"/>
  <c r="AK89" i="7" s="1"/>
  <c r="BP90" i="7"/>
  <c r="J89" i="7"/>
  <c r="CR89" i="7"/>
  <c r="I89" i="7"/>
  <c r="L89" i="7" s="1"/>
  <c r="I101" i="7" s="1"/>
  <c r="DG77" i="7"/>
  <c r="AV73" i="7"/>
  <c r="CL73" i="7"/>
  <c r="BD73" i="7"/>
  <c r="BG73" i="7" s="1"/>
  <c r="BE73" i="7"/>
  <c r="BH73" i="7" s="1"/>
  <c r="W59" i="7"/>
  <c r="W71" i="7" s="1"/>
  <c r="T73" i="7"/>
  <c r="BP112" i="7"/>
  <c r="BP74" i="7"/>
  <c r="BO74" i="7" s="1"/>
  <c r="BR74" i="7" s="1"/>
  <c r="BO86" i="7" s="1"/>
  <c r="BR86" i="7" s="1"/>
  <c r="BO98" i="7" s="1"/>
  <c r="BR98" i="7" s="1"/>
  <c r="L72" i="7"/>
  <c r="I84" i="7" s="1"/>
  <c r="AZ74" i="7"/>
  <c r="BC74" i="7" s="1"/>
  <c r="AZ86" i="7" s="1"/>
  <c r="BC86" i="7" s="1"/>
  <c r="AZ98" i="7" s="1"/>
  <c r="BC98" i="7" s="1"/>
  <c r="AZ110" i="7" s="1"/>
  <c r="BC110" i="7" s="1"/>
  <c r="AZ122" i="7" s="1"/>
  <c r="BC122" i="7" s="1"/>
  <c r="AK187" i="7"/>
  <c r="AK29" i="7"/>
  <c r="AK11" i="7"/>
  <c r="CR131" i="7"/>
  <c r="DH131" i="7" s="1"/>
  <c r="AJ131" i="7"/>
  <c r="AK131" i="7" s="1"/>
  <c r="BP132" i="7"/>
  <c r="BI75" i="7"/>
  <c r="BL75" i="7" s="1"/>
  <c r="AK160" i="7"/>
  <c r="BY79" i="7"/>
  <c r="CB79" i="7" s="1"/>
  <c r="BP73" i="7"/>
  <c r="BO73" i="7" s="1"/>
  <c r="BR73" i="7" s="1"/>
  <c r="BO85" i="7" s="1"/>
  <c r="BR85" i="7" s="1"/>
  <c r="BO97" i="7" s="1"/>
  <c r="BR97" i="7" s="1"/>
  <c r="BO109" i="7" s="1"/>
  <c r="BR109" i="7" s="1"/>
  <c r="BO121" i="7" s="1"/>
  <c r="BR121" i="7" s="1"/>
  <c r="T90" i="7"/>
  <c r="DT90" i="7" s="1"/>
  <c r="BP77" i="7"/>
  <c r="BW69" i="7"/>
  <c r="BP70" i="7"/>
  <c r="BP123" i="7"/>
  <c r="CR122" i="7"/>
  <c r="AJ122" i="7"/>
  <c r="CU126" i="7"/>
  <c r="DH126" i="7" s="1"/>
  <c r="BK126" i="7"/>
  <c r="E69" i="7"/>
  <c r="H69" i="7" s="1"/>
  <c r="E81" i="7" s="1"/>
  <c r="CU108" i="7"/>
  <c r="DH108" i="7" s="1"/>
  <c r="BK108" i="7"/>
  <c r="V55" i="7"/>
  <c r="V67" i="7" s="1"/>
  <c r="V79" i="7" s="1"/>
  <c r="BK102" i="7"/>
  <c r="CU102" i="7"/>
  <c r="DH102" i="7" s="1"/>
  <c r="CU120" i="7"/>
  <c r="BK120" i="7"/>
  <c r="BP83" i="7"/>
  <c r="I82" i="7"/>
  <c r="AJ82" i="7"/>
  <c r="AK82" i="7" s="1"/>
  <c r="J82" i="7"/>
  <c r="CR82" i="7"/>
  <c r="CU105" i="7"/>
  <c r="BK105" i="7"/>
  <c r="BP87" i="7"/>
  <c r="DH94" i="7"/>
  <c r="AC88" i="7"/>
  <c r="BP81" i="7"/>
  <c r="AJ80" i="7"/>
  <c r="AK80" i="7" s="1"/>
  <c r="CR80" i="7"/>
  <c r="AK95" i="7"/>
  <c r="BP78" i="7"/>
  <c r="BP128" i="7"/>
  <c r="AJ127" i="7"/>
  <c r="AK127" i="7" s="1"/>
  <c r="CR127" i="7"/>
  <c r="DH127" i="7" s="1"/>
  <c r="S85" i="7"/>
  <c r="AK118" i="7"/>
  <c r="T88" i="7"/>
  <c r="AG90" i="7"/>
  <c r="AD102" i="7" s="1"/>
  <c r="DC102" i="7" s="1"/>
  <c r="H74" i="7"/>
  <c r="E86" i="7" s="1"/>
  <c r="AK115" i="7"/>
  <c r="S92" i="7"/>
  <c r="CV92" i="7" s="1"/>
  <c r="T102" i="7"/>
  <c r="CW102" i="7" s="1"/>
  <c r="R76" i="7"/>
  <c r="O88" i="7" s="1"/>
  <c r="R88" i="7" s="1"/>
  <c r="O100" i="7" s="1"/>
  <c r="T80" i="7"/>
  <c r="DT80" i="7" s="1"/>
  <c r="DW75" i="7"/>
  <c r="DZ75" i="7" s="1"/>
  <c r="M75" i="7"/>
  <c r="J87" i="7" s="1"/>
  <c r="BX80" i="7"/>
  <c r="H75" i="7"/>
  <c r="E87" i="7" s="1"/>
  <c r="DX75" i="7"/>
  <c r="EA75" i="7" s="1"/>
  <c r="CR125" i="7"/>
  <c r="AJ125" i="7"/>
  <c r="AK125" i="7" s="1"/>
  <c r="BP126" i="7"/>
  <c r="AK59" i="7"/>
  <c r="O69" i="7"/>
  <c r="R69" i="7" s="1"/>
  <c r="O81" i="7" s="1"/>
  <c r="AK12" i="7"/>
  <c r="CR87" i="7"/>
  <c r="BP88" i="7"/>
  <c r="AJ87" i="7"/>
  <c r="AK87" i="7" s="1"/>
  <c r="BP131" i="7"/>
  <c r="CU83" i="7"/>
  <c r="DH83" i="7" s="1"/>
  <c r="BK83" i="7"/>
  <c r="BJ83" i="7" s="1"/>
  <c r="BM83" i="7" s="1"/>
  <c r="BJ95" i="7" s="1"/>
  <c r="BM95" i="7" s="1"/>
  <c r="BJ107" i="7" s="1"/>
  <c r="BM107" i="7" s="1"/>
  <c r="BJ119" i="7" s="1"/>
  <c r="BM119" i="7" s="1"/>
  <c r="BJ131" i="7" s="1"/>
  <c r="BM131" i="7" s="1"/>
  <c r="BP100" i="7"/>
  <c r="CR99" i="7"/>
  <c r="DH99" i="7" s="1"/>
  <c r="AJ99" i="7"/>
  <c r="AK99" i="7" s="1"/>
  <c r="J76" i="7"/>
  <c r="AK117" i="7"/>
  <c r="BO72" i="7"/>
  <c r="BR72" i="7" s="1"/>
  <c r="BO84" i="7" s="1"/>
  <c r="BR84" i="7" s="1"/>
  <c r="BN72" i="7"/>
  <c r="BQ72" i="7" s="1"/>
  <c r="BN84" i="7" s="1"/>
  <c r="BQ84" i="7" s="1"/>
  <c r="CU91" i="7"/>
  <c r="BK91" i="7"/>
  <c r="CU116" i="7"/>
  <c r="BK116" i="7"/>
  <c r="AK138" i="7"/>
  <c r="CU117" i="7"/>
  <c r="BK117" i="7"/>
  <c r="BI78" i="7"/>
  <c r="BL78" i="7" s="1"/>
  <c r="BI90" i="7" s="1"/>
  <c r="BL90" i="7" s="1"/>
  <c r="BJ78" i="7"/>
  <c r="BM78" i="7" s="1"/>
  <c r="BJ90" i="7" s="1"/>
  <c r="BM90" i="7" s="1"/>
  <c r="AK145" i="7"/>
  <c r="BN70" i="7"/>
  <c r="BQ70" i="7" s="1"/>
  <c r="AK61" i="7"/>
  <c r="BK130" i="7"/>
  <c r="CU130" i="7"/>
  <c r="DH130" i="7" s="1"/>
  <c r="BP130" i="7"/>
  <c r="I76" i="7"/>
  <c r="CR103" i="7"/>
  <c r="DH103" i="7" s="1"/>
  <c r="BP104" i="7"/>
  <c r="AJ103" i="7"/>
  <c r="AK103" i="7" s="1"/>
  <c r="X962" i="25"/>
  <c r="W962" i="25"/>
  <c r="AA76" i="25"/>
  <c r="AA75" i="25" s="1"/>
  <c r="AA67" i="25"/>
  <c r="AB75" i="25"/>
  <c r="Q962" i="25"/>
  <c r="R962" i="25"/>
  <c r="CN84" i="7"/>
  <c r="H84" i="7"/>
  <c r="E96" i="7" s="1"/>
  <c r="G86" i="7"/>
  <c r="D98" i="7" s="1"/>
  <c r="CM86" i="7"/>
  <c r="CN87" i="7"/>
  <c r="H87" i="7"/>
  <c r="E99" i="7" s="1"/>
  <c r="H94" i="7"/>
  <c r="E106" i="7" s="1"/>
  <c r="CN94" i="7"/>
  <c r="H86" i="7"/>
  <c r="E98" i="7" s="1"/>
  <c r="CN86" i="7"/>
  <c r="DB96" i="7"/>
  <c r="AF96" i="7"/>
  <c r="AC108" i="7" s="1"/>
  <c r="CT91" i="7"/>
  <c r="R91" i="7"/>
  <c r="O103" i="7" s="1"/>
  <c r="AU70" i="7"/>
  <c r="AX70" i="7" s="1"/>
  <c r="CH70" i="7"/>
  <c r="AT70" i="7"/>
  <c r="AW70" i="7" s="1"/>
  <c r="DK82" i="7"/>
  <c r="CZ82" i="7"/>
  <c r="BT83" i="7"/>
  <c r="BW83" i="7" s="1"/>
  <c r="BY82" i="7"/>
  <c r="CB82" i="7" s="1"/>
  <c r="AB82" i="7"/>
  <c r="Y94" i="7" s="1"/>
  <c r="DC100" i="7"/>
  <c r="AG100" i="7"/>
  <c r="AD112" i="7" s="1"/>
  <c r="DS102" i="7"/>
  <c r="CW78" i="7"/>
  <c r="DT78" i="7"/>
  <c r="AN78" i="7"/>
  <c r="W109" i="7"/>
  <c r="T97" i="7"/>
  <c r="W112" i="7"/>
  <c r="T100" i="7"/>
  <c r="CZ90" i="7"/>
  <c r="AB90" i="7"/>
  <c r="Y102" i="7" s="1"/>
  <c r="BT91" i="7"/>
  <c r="BW91" i="7" s="1"/>
  <c r="CW114" i="7"/>
  <c r="AN114" i="7"/>
  <c r="DT114" i="7"/>
  <c r="CS85" i="7"/>
  <c r="Q85" i="7"/>
  <c r="N97" i="7" s="1"/>
  <c r="CW81" i="7"/>
  <c r="DT81" i="7"/>
  <c r="AN81" i="7"/>
  <c r="DT77" i="7"/>
  <c r="AN77" i="7"/>
  <c r="CW77" i="7"/>
  <c r="T85" i="7"/>
  <c r="CV72" i="7"/>
  <c r="DS72" i="7"/>
  <c r="AM72" i="7"/>
  <c r="DG75" i="7"/>
  <c r="AG102" i="7"/>
  <c r="AD114" i="7" s="1"/>
  <c r="CP93" i="7"/>
  <c r="L93" i="7"/>
  <c r="I105" i="7" s="1"/>
  <c r="V126" i="7"/>
  <c r="S114" i="7"/>
  <c r="H78" i="7"/>
  <c r="E90" i="7" s="1"/>
  <c r="DK90" i="7" s="1"/>
  <c r="CN78" i="7"/>
  <c r="W94" i="7"/>
  <c r="T82" i="7"/>
  <c r="DK80" i="7"/>
  <c r="CQ93" i="7"/>
  <c r="M93" i="7"/>
  <c r="J105" i="7" s="1"/>
  <c r="CV74" i="7"/>
  <c r="AM74" i="7"/>
  <c r="DS74" i="7"/>
  <c r="R83" i="7"/>
  <c r="O95" i="7" s="1"/>
  <c r="CT83" i="7"/>
  <c r="CV78" i="7"/>
  <c r="DS78" i="7"/>
  <c r="AM78" i="7"/>
  <c r="BS86" i="7"/>
  <c r="BV86" i="7" s="1"/>
  <c r="AA85" i="7"/>
  <c r="X97" i="7" s="1"/>
  <c r="CY85" i="7"/>
  <c r="L87" i="7"/>
  <c r="I99" i="7" s="1"/>
  <c r="CP87" i="7"/>
  <c r="CA80" i="7"/>
  <c r="Q88" i="7"/>
  <c r="N100" i="7" s="1"/>
  <c r="CS88" i="7"/>
  <c r="BS88" i="7"/>
  <c r="BV88" i="7" s="1"/>
  <c r="BX87" i="7"/>
  <c r="CA87" i="7" s="1"/>
  <c r="DJ87" i="7"/>
  <c r="AA87" i="7"/>
  <c r="X99" i="7" s="1"/>
  <c r="CY87" i="7"/>
  <c r="S71" i="7"/>
  <c r="V83" i="7"/>
  <c r="CQ85" i="7"/>
  <c r="M85" i="7"/>
  <c r="J97" i="7" s="1"/>
  <c r="G79" i="7"/>
  <c r="D91" i="7" s="1"/>
  <c r="CM79" i="7"/>
  <c r="AU71" i="7"/>
  <c r="AX71" i="7" s="1"/>
  <c r="AT71" i="7"/>
  <c r="AW71" i="7" s="1"/>
  <c r="W99" i="7"/>
  <c r="T87" i="7"/>
  <c r="DC101" i="7"/>
  <c r="AG101" i="7"/>
  <c r="AD113" i="7" s="1"/>
  <c r="H79" i="7"/>
  <c r="E91" i="7" s="1"/>
  <c r="DK91" i="7" s="1"/>
  <c r="CN79" i="7"/>
  <c r="G80" i="7"/>
  <c r="D92" i="7" s="1"/>
  <c r="CM80" i="7"/>
  <c r="CT90" i="7"/>
  <c r="DG90" i="7" s="1"/>
  <c r="R90" i="7"/>
  <c r="O102" i="7" s="1"/>
  <c r="CW75" i="7"/>
  <c r="AN75" i="7"/>
  <c r="DT75" i="7"/>
  <c r="DS80" i="7"/>
  <c r="CV80" i="7"/>
  <c r="AM80" i="7"/>
  <c r="BY73" i="7"/>
  <c r="CB73" i="7" s="1"/>
  <c r="AB73" i="7"/>
  <c r="Y85" i="7" s="1"/>
  <c r="CZ73" i="7"/>
  <c r="BT74" i="7"/>
  <c r="BW74" i="7" s="1"/>
  <c r="DK73" i="7"/>
  <c r="AM90" i="7"/>
  <c r="BS93" i="7"/>
  <c r="BV93" i="7" s="1"/>
  <c r="AA92" i="7"/>
  <c r="X104" i="7" s="1"/>
  <c r="CY92" i="7"/>
  <c r="L84" i="7"/>
  <c r="I96" i="7" s="1"/>
  <c r="CP84" i="7"/>
  <c r="EV76" i="7"/>
  <c r="DX76" i="7"/>
  <c r="EA76" i="7" s="1"/>
  <c r="DW76" i="7"/>
  <c r="DZ76" i="7" s="1"/>
  <c r="DY77" i="7"/>
  <c r="EB76" i="7"/>
  <c r="DB95" i="7"/>
  <c r="AF95" i="7"/>
  <c r="AC107" i="7" s="1"/>
  <c r="DB98" i="7"/>
  <c r="AF98" i="7"/>
  <c r="AC110" i="7" s="1"/>
  <c r="M87" i="7"/>
  <c r="J99" i="7" s="1"/>
  <c r="CQ87" i="7"/>
  <c r="DC95" i="7"/>
  <c r="AG95" i="7"/>
  <c r="AD107" i="7" s="1"/>
  <c r="AB72" i="7"/>
  <c r="Y84" i="7" s="1"/>
  <c r="CZ72" i="7"/>
  <c r="DK72" i="7"/>
  <c r="BY72" i="7"/>
  <c r="CB72" i="7" s="1"/>
  <c r="BT73" i="7"/>
  <c r="BW73" i="7" s="1"/>
  <c r="DB94" i="7"/>
  <c r="AF94" i="7"/>
  <c r="AC106" i="7" s="1"/>
  <c r="AN88" i="7"/>
  <c r="CW88" i="7"/>
  <c r="DT88" i="7"/>
  <c r="DJ90" i="7"/>
  <c r="BS91" i="7"/>
  <c r="BV91" i="7" s="1"/>
  <c r="CY90" i="7"/>
  <c r="BX90" i="7"/>
  <c r="CA90" i="7" s="1"/>
  <c r="AA90" i="7"/>
  <c r="X102" i="7" s="1"/>
  <c r="DS104" i="7"/>
  <c r="AM104" i="7"/>
  <c r="CV104" i="7"/>
  <c r="DN80" i="7"/>
  <c r="DM80" i="7"/>
  <c r="DO80" i="7" s="1"/>
  <c r="H80" i="7"/>
  <c r="E92" i="7" s="1"/>
  <c r="CN80" i="7"/>
  <c r="Q72" i="7"/>
  <c r="N84" i="7" s="1"/>
  <c r="CS72" i="7"/>
  <c r="DF72" i="7" s="1"/>
  <c r="W150" i="7"/>
  <c r="T138" i="7"/>
  <c r="G94" i="7"/>
  <c r="D106" i="7" s="1"/>
  <c r="CM94" i="7"/>
  <c r="DJ79" i="7"/>
  <c r="M86" i="7"/>
  <c r="J98" i="7" s="1"/>
  <c r="CQ86" i="7"/>
  <c r="DJ81" i="7"/>
  <c r="CY81" i="7"/>
  <c r="BS82" i="7"/>
  <c r="BV82" i="7" s="1"/>
  <c r="AA81" i="7"/>
  <c r="X93" i="7" s="1"/>
  <c r="BX81" i="7"/>
  <c r="CA81" i="7" s="1"/>
  <c r="DT73" i="7"/>
  <c r="CW73" i="7"/>
  <c r="AN73" i="7"/>
  <c r="CZ91" i="7"/>
  <c r="BT92" i="7"/>
  <c r="BW92" i="7" s="1"/>
  <c r="AB91" i="7"/>
  <c r="Y103" i="7" s="1"/>
  <c r="CP85" i="7"/>
  <c r="L85" i="7"/>
  <c r="I97" i="7" s="1"/>
  <c r="DB93" i="7"/>
  <c r="AF93" i="7"/>
  <c r="AC105" i="7" s="1"/>
  <c r="DB91" i="7"/>
  <c r="AF91" i="7"/>
  <c r="AC103" i="7" s="1"/>
  <c r="DJ82" i="7"/>
  <c r="BX82" i="7"/>
  <c r="CA82" i="7" s="1"/>
  <c r="BS83" i="7"/>
  <c r="BV83" i="7" s="1"/>
  <c r="AA82" i="7"/>
  <c r="X94" i="7" s="1"/>
  <c r="CY82" i="7"/>
  <c r="W105" i="7"/>
  <c r="T93" i="7"/>
  <c r="V96" i="7"/>
  <c r="S84" i="7"/>
  <c r="W104" i="7"/>
  <c r="T92" i="7"/>
  <c r="CT84" i="7"/>
  <c r="R84" i="7"/>
  <c r="O96" i="7" s="1"/>
  <c r="V128" i="7"/>
  <c r="S116" i="7"/>
  <c r="M90" i="7"/>
  <c r="J102" i="7" s="1"/>
  <c r="CQ90" i="7"/>
  <c r="CT89" i="7"/>
  <c r="R89" i="7"/>
  <c r="O101" i="7" s="1"/>
  <c r="BT87" i="7"/>
  <c r="BW87" i="7" s="1"/>
  <c r="DK86" i="7"/>
  <c r="CS94" i="7"/>
  <c r="Q94" i="7"/>
  <c r="N106" i="7" s="1"/>
  <c r="CZ75" i="7"/>
  <c r="BT76" i="7"/>
  <c r="BW76" i="7" s="1"/>
  <c r="AB75" i="7"/>
  <c r="Y87" i="7" s="1"/>
  <c r="BY75" i="7"/>
  <c r="CB75" i="7" s="1"/>
  <c r="DK75" i="7"/>
  <c r="DN75" i="7" s="1"/>
  <c r="CV85" i="7"/>
  <c r="DS85" i="7"/>
  <c r="AM85" i="7"/>
  <c r="G87" i="7"/>
  <c r="D99" i="7" s="1"/>
  <c r="CM87" i="7"/>
  <c r="CN83" i="7"/>
  <c r="H83" i="7"/>
  <c r="E95" i="7" s="1"/>
  <c r="Q83" i="7"/>
  <c r="N95" i="7" s="1"/>
  <c r="CS83" i="7"/>
  <c r="DC91" i="7"/>
  <c r="AG91" i="7"/>
  <c r="AD103" i="7" s="1"/>
  <c r="CV73" i="7"/>
  <c r="DS73" i="7"/>
  <c r="AM73" i="7"/>
  <c r="CS89" i="7"/>
  <c r="Q89" i="7"/>
  <c r="N101" i="7" s="1"/>
  <c r="CW80" i="7"/>
  <c r="CS87" i="7"/>
  <c r="Q87" i="7"/>
  <c r="N99" i="7" s="1"/>
  <c r="AG1649" i="5"/>
  <c r="G88" i="7"/>
  <c r="D100" i="7" s="1"/>
  <c r="CM88" i="7"/>
  <c r="H88" i="7"/>
  <c r="E100" i="7" s="1"/>
  <c r="CN88" i="7"/>
  <c r="AB71" i="7"/>
  <c r="Y83" i="7" s="1"/>
  <c r="CZ71" i="7"/>
  <c r="BT72" i="7"/>
  <c r="BW72" i="7" s="1"/>
  <c r="BY71" i="7"/>
  <c r="CB71" i="7" s="1"/>
  <c r="DK71" i="7"/>
  <c r="V89" i="7"/>
  <c r="S77" i="7"/>
  <c r="DC99" i="7"/>
  <c r="AG99" i="7"/>
  <c r="AD111" i="7" s="1"/>
  <c r="DB92" i="7"/>
  <c r="AF92" i="7"/>
  <c r="AC104" i="7" s="1"/>
  <c r="AA74" i="7"/>
  <c r="X86" i="7" s="1"/>
  <c r="BS75" i="7"/>
  <c r="BV75" i="7" s="1"/>
  <c r="BX74" i="7"/>
  <c r="CA74" i="7" s="1"/>
  <c r="CY74" i="7"/>
  <c r="DJ74" i="7"/>
  <c r="BX79" i="7"/>
  <c r="CA79" i="7" s="1"/>
  <c r="CW74" i="7"/>
  <c r="DT74" i="7"/>
  <c r="AN74" i="7"/>
  <c r="V109" i="7"/>
  <c r="S97" i="7"/>
  <c r="DN78" i="7"/>
  <c r="DM78" i="7"/>
  <c r="DO78" i="7" s="1"/>
  <c r="CM90" i="7"/>
  <c r="G90" i="7"/>
  <c r="D102" i="7" s="1"/>
  <c r="DT76" i="7"/>
  <c r="CW76" i="7"/>
  <c r="AN76" i="7"/>
  <c r="M95" i="7"/>
  <c r="J107" i="7" s="1"/>
  <c r="CQ95" i="7"/>
  <c r="M92" i="7"/>
  <c r="J104" i="7" s="1"/>
  <c r="CQ92" i="7"/>
  <c r="R94" i="7"/>
  <c r="O106" i="7" s="1"/>
  <c r="CT94" i="7"/>
  <c r="X1648" i="5"/>
  <c r="X1647" i="5"/>
  <c r="Y1648" i="5"/>
  <c r="DO75" i="7" l="1"/>
  <c r="CY88" i="7"/>
  <c r="DH89" i="7"/>
  <c r="BJ82" i="7"/>
  <c r="BM82" i="7" s="1"/>
  <c r="BJ94" i="7" s="1"/>
  <c r="BM94" i="7" s="1"/>
  <c r="BJ106" i="7" s="1"/>
  <c r="BM106" i="7" s="1"/>
  <c r="BJ118" i="7" s="1"/>
  <c r="BM118" i="7" s="1"/>
  <c r="BJ130" i="7" s="1"/>
  <c r="BM130" i="7" s="1"/>
  <c r="BI82" i="7"/>
  <c r="BL82" i="7" s="1"/>
  <c r="BI94" i="7" s="1"/>
  <c r="BL94" i="7" s="1"/>
  <c r="BI106" i="7" s="1"/>
  <c r="BL106" i="7" s="1"/>
  <c r="BI118" i="7" s="1"/>
  <c r="BL118" i="7" s="1"/>
  <c r="BI130" i="7" s="1"/>
  <c r="BL130" i="7" s="1"/>
  <c r="BJ86" i="7"/>
  <c r="BM86" i="7" s="1"/>
  <c r="BJ98" i="7" s="1"/>
  <c r="BM98" i="7" s="1"/>
  <c r="BJ110" i="7" s="1"/>
  <c r="BM110" i="7" s="1"/>
  <c r="BJ122" i="7" s="1"/>
  <c r="BM122" i="7" s="1"/>
  <c r="BI86" i="7"/>
  <c r="BL86" i="7" s="1"/>
  <c r="BI98" i="7" s="1"/>
  <c r="BL98" i="7" s="1"/>
  <c r="BI110" i="7" s="1"/>
  <c r="BL110" i="7" s="1"/>
  <c r="BI122" i="7" s="1"/>
  <c r="BL122" i="7" s="1"/>
  <c r="CQ89" i="7"/>
  <c r="DG89" i="7" s="1"/>
  <c r="M89" i="7"/>
  <c r="J101" i="7" s="1"/>
  <c r="BI84" i="7"/>
  <c r="BL84" i="7" s="1"/>
  <c r="BI96" i="7" s="1"/>
  <c r="BL96" i="7" s="1"/>
  <c r="BI108" i="7" s="1"/>
  <c r="BL108" i="7" s="1"/>
  <c r="BJ84" i="7"/>
  <c r="BM84" i="7" s="1"/>
  <c r="BJ96" i="7" s="1"/>
  <c r="BM96" i="7" s="1"/>
  <c r="BJ108" i="7" s="1"/>
  <c r="BM108" i="7" s="1"/>
  <c r="BJ120" i="7" s="1"/>
  <c r="BM120" i="7" s="1"/>
  <c r="BJ132" i="7" s="1"/>
  <c r="BM132" i="7" s="1"/>
  <c r="DN71" i="7"/>
  <c r="CL76" i="7"/>
  <c r="BD76" i="7"/>
  <c r="BG76" i="7" s="1"/>
  <c r="AV76" i="7"/>
  <c r="BF77" i="7"/>
  <c r="BE76" i="7"/>
  <c r="BH76" i="7" s="1"/>
  <c r="AM92" i="7"/>
  <c r="G73" i="7"/>
  <c r="D85" i="7" s="1"/>
  <c r="CM73" i="7"/>
  <c r="DS92" i="7"/>
  <c r="BX88" i="7"/>
  <c r="CA88" i="7" s="1"/>
  <c r="AN90" i="7"/>
  <c r="CW126" i="7"/>
  <c r="W91" i="7"/>
  <c r="T79" i="7"/>
  <c r="DM76" i="7"/>
  <c r="AN126" i="7"/>
  <c r="AG98" i="7"/>
  <c r="AD110" i="7" s="1"/>
  <c r="DC110" i="7" s="1"/>
  <c r="BJ102" i="7"/>
  <c r="BM102" i="7" s="1"/>
  <c r="BJ114" i="7" s="1"/>
  <c r="BM114" i="7" s="1"/>
  <c r="BJ126" i="7" s="1"/>
  <c r="BM126" i="7" s="1"/>
  <c r="DH87" i="7"/>
  <c r="CT80" i="7"/>
  <c r="DG80" i="7" s="1"/>
  <c r="R80" i="7"/>
  <c r="O92" i="7" s="1"/>
  <c r="BJ124" i="7"/>
  <c r="BM124" i="7" s="1"/>
  <c r="AU74" i="7"/>
  <c r="AX74" i="7" s="1"/>
  <c r="AT74" i="7"/>
  <c r="AW74" i="7" s="1"/>
  <c r="M82" i="7"/>
  <c r="J94" i="7" s="1"/>
  <c r="CQ82" i="7"/>
  <c r="DG82" i="7" s="1"/>
  <c r="H85" i="7"/>
  <c r="E97" i="7" s="1"/>
  <c r="H97" i="7" s="1"/>
  <c r="E109" i="7" s="1"/>
  <c r="BJ81" i="7"/>
  <c r="BM81" i="7" s="1"/>
  <c r="BI81" i="7"/>
  <c r="BL81" i="7" s="1"/>
  <c r="BI93" i="7" s="1"/>
  <c r="BL93" i="7" s="1"/>
  <c r="BI105" i="7" s="1"/>
  <c r="BL105" i="7" s="1"/>
  <c r="BI117" i="7" s="1"/>
  <c r="BL117" i="7" s="1"/>
  <c r="BI129" i="7" s="1"/>
  <c r="BL129" i="7" s="1"/>
  <c r="BN82" i="7"/>
  <c r="BQ82" i="7" s="1"/>
  <c r="BN94" i="7" s="1"/>
  <c r="BQ94" i="7" s="1"/>
  <c r="BN106" i="7" s="1"/>
  <c r="BQ106" i="7" s="1"/>
  <c r="DB85" i="7"/>
  <c r="AF85" i="7"/>
  <c r="AC97" i="7" s="1"/>
  <c r="AN70" i="7"/>
  <c r="CY83" i="7"/>
  <c r="AF99" i="7"/>
  <c r="AC111" i="7" s="1"/>
  <c r="BI102" i="7"/>
  <c r="BL102" i="7" s="1"/>
  <c r="BI114" i="7" s="1"/>
  <c r="BL114" i="7" s="1"/>
  <c r="BI126" i="7" s="1"/>
  <c r="BL126" i="7" s="1"/>
  <c r="R81" i="7"/>
  <c r="O93" i="7" s="1"/>
  <c r="CT81" i="7"/>
  <c r="DG81" i="7" s="1"/>
  <c r="BO71" i="7"/>
  <c r="BR71" i="7" s="1"/>
  <c r="BN71" i="7"/>
  <c r="BQ71" i="7" s="1"/>
  <c r="BN83" i="7" s="1"/>
  <c r="BQ83" i="7" s="1"/>
  <c r="BN95" i="7" s="1"/>
  <c r="BQ95" i="7" s="1"/>
  <c r="BN107" i="7" s="1"/>
  <c r="BQ107" i="7" s="1"/>
  <c r="BN119" i="7" s="1"/>
  <c r="BQ119" i="7" s="1"/>
  <c r="BN131" i="7" s="1"/>
  <c r="BQ131" i="7" s="1"/>
  <c r="CS80" i="7"/>
  <c r="DF80" i="7" s="1"/>
  <c r="Q80" i="7"/>
  <c r="N92" i="7" s="1"/>
  <c r="CS93" i="7"/>
  <c r="Q93" i="7"/>
  <c r="N105" i="7" s="1"/>
  <c r="BS73" i="7"/>
  <c r="BV73" i="7" s="1"/>
  <c r="DJ72" i="7"/>
  <c r="DM72" i="7" s="1"/>
  <c r="AA72" i="7"/>
  <c r="X84" i="7" s="1"/>
  <c r="BX72" i="7"/>
  <c r="CA72" i="7" s="1"/>
  <c r="CY72" i="7"/>
  <c r="DG83" i="7"/>
  <c r="AG92" i="7"/>
  <c r="AD104" i="7" s="1"/>
  <c r="V82" i="7"/>
  <c r="S70" i="7"/>
  <c r="DB101" i="7"/>
  <c r="AF101" i="7"/>
  <c r="AC113" i="7" s="1"/>
  <c r="BJ97" i="7"/>
  <c r="BM97" i="7" s="1"/>
  <c r="BJ109" i="7" s="1"/>
  <c r="BM109" i="7" s="1"/>
  <c r="BJ121" i="7" s="1"/>
  <c r="BM121" i="7" s="1"/>
  <c r="BN118" i="7"/>
  <c r="BQ118" i="7" s="1"/>
  <c r="BN130" i="7" s="1"/>
  <c r="BQ130" i="7" s="1"/>
  <c r="R86" i="7"/>
  <c r="O98" i="7" s="1"/>
  <c r="BS84" i="7"/>
  <c r="BV84" i="7" s="1"/>
  <c r="CP86" i="7"/>
  <c r="BO78" i="7"/>
  <c r="BR78" i="7" s="1"/>
  <c r="BO90" i="7" s="1"/>
  <c r="BR90" i="7" s="1"/>
  <c r="BO102" i="7" s="1"/>
  <c r="BR102" i="7" s="1"/>
  <c r="BO114" i="7" s="1"/>
  <c r="BR114" i="7" s="1"/>
  <c r="BO126" i="7" s="1"/>
  <c r="BR126" i="7" s="1"/>
  <c r="BN78" i="7"/>
  <c r="BQ78" i="7" s="1"/>
  <c r="BN90" i="7" s="1"/>
  <c r="BQ90" i="7" s="1"/>
  <c r="BN102" i="7" s="1"/>
  <c r="BQ102" i="7" s="1"/>
  <c r="BN114" i="7" s="1"/>
  <c r="BQ114" i="7" s="1"/>
  <c r="BN126" i="7" s="1"/>
  <c r="BQ126" i="7" s="1"/>
  <c r="H81" i="7"/>
  <c r="E93" i="7" s="1"/>
  <c r="CN81" i="7"/>
  <c r="BO110" i="7"/>
  <c r="BR110" i="7" s="1"/>
  <c r="BO122" i="7" s="1"/>
  <c r="BR122" i="7" s="1"/>
  <c r="BJ103" i="7"/>
  <c r="BM103" i="7" s="1"/>
  <c r="BJ115" i="7" s="1"/>
  <c r="BM115" i="7" s="1"/>
  <c r="BJ127" i="7" s="1"/>
  <c r="BM127" i="7" s="1"/>
  <c r="BI103" i="7"/>
  <c r="BL103" i="7" s="1"/>
  <c r="BI115" i="7" s="1"/>
  <c r="BL115" i="7" s="1"/>
  <c r="BI127" i="7" s="1"/>
  <c r="BL127" i="7" s="1"/>
  <c r="DH80" i="7"/>
  <c r="DJ77" i="7"/>
  <c r="AA77" i="7"/>
  <c r="X89" i="7" s="1"/>
  <c r="BS78" i="7"/>
  <c r="BV78" i="7" s="1"/>
  <c r="BX77" i="7"/>
  <c r="CA77" i="7" s="1"/>
  <c r="CY77" i="7"/>
  <c r="BO83" i="7"/>
  <c r="BR83" i="7" s="1"/>
  <c r="BO95" i="7" s="1"/>
  <c r="BR95" i="7" s="1"/>
  <c r="BO107" i="7" s="1"/>
  <c r="BR107" i="7" s="1"/>
  <c r="BO119" i="7" s="1"/>
  <c r="BR119" i="7" s="1"/>
  <c r="BO131" i="7" s="1"/>
  <c r="BR131" i="7" s="1"/>
  <c r="G77" i="7"/>
  <c r="D89" i="7" s="1"/>
  <c r="CM77" i="7"/>
  <c r="BJ79" i="7"/>
  <c r="BM79" i="7" s="1"/>
  <c r="BJ91" i="7" s="1"/>
  <c r="BM91" i="7" s="1"/>
  <c r="BI79" i="7"/>
  <c r="BL79" i="7" s="1"/>
  <c r="BI91" i="7" s="1"/>
  <c r="BL91" i="7" s="1"/>
  <c r="AA88" i="7"/>
  <c r="X100" i="7" s="1"/>
  <c r="AA100" i="7" s="1"/>
  <c r="X112" i="7" s="1"/>
  <c r="T86" i="7"/>
  <c r="BS89" i="7"/>
  <c r="BV89" i="7" s="1"/>
  <c r="CW90" i="7"/>
  <c r="V91" i="7"/>
  <c r="S79" i="7"/>
  <c r="BJ87" i="7"/>
  <c r="BM87" i="7" s="1"/>
  <c r="BJ99" i="7" s="1"/>
  <c r="BM99" i="7" s="1"/>
  <c r="BI87" i="7"/>
  <c r="BL87" i="7" s="1"/>
  <c r="BI99" i="7" s="1"/>
  <c r="BL99" i="7" s="1"/>
  <c r="AG97" i="7"/>
  <c r="AD109" i="7" s="1"/>
  <c r="BX83" i="7"/>
  <c r="CA83" i="7" s="1"/>
  <c r="DH117" i="7"/>
  <c r="BJ80" i="7"/>
  <c r="BM80" i="7" s="1"/>
  <c r="BI80" i="7"/>
  <c r="BL80" i="7" s="1"/>
  <c r="BI92" i="7" s="1"/>
  <c r="BL92" i="7" s="1"/>
  <c r="BI104" i="7" s="1"/>
  <c r="BL104" i="7" s="1"/>
  <c r="BI116" i="7" s="1"/>
  <c r="BL116" i="7" s="1"/>
  <c r="BI128" i="7" s="1"/>
  <c r="BL128" i="7" s="1"/>
  <c r="BN73" i="7"/>
  <c r="BQ73" i="7" s="1"/>
  <c r="BN85" i="7" s="1"/>
  <c r="BQ85" i="7" s="1"/>
  <c r="BN97" i="7"/>
  <c r="BQ97" i="7" s="1"/>
  <c r="BN109" i="7" s="1"/>
  <c r="BQ109" i="7" s="1"/>
  <c r="BN121" i="7" s="1"/>
  <c r="BQ121" i="7" s="1"/>
  <c r="L79" i="7"/>
  <c r="I91" i="7" s="1"/>
  <c r="CP79" i="7"/>
  <c r="DH100" i="7"/>
  <c r="BX73" i="7"/>
  <c r="CA73" i="7" s="1"/>
  <c r="CQ76" i="7"/>
  <c r="DG76" i="7" s="1"/>
  <c r="M76" i="7"/>
  <c r="J88" i="7" s="1"/>
  <c r="L76" i="7"/>
  <c r="I88" i="7" s="1"/>
  <c r="CP76" i="7"/>
  <c r="DF76" i="7" s="1"/>
  <c r="Q79" i="7"/>
  <c r="N91" i="7" s="1"/>
  <c r="CS79" i="7"/>
  <c r="DF79" i="7" s="1"/>
  <c r="BN110" i="7"/>
  <c r="BQ110" i="7" s="1"/>
  <c r="BN122" i="7" s="1"/>
  <c r="BQ122" i="7" s="1"/>
  <c r="CM83" i="7"/>
  <c r="G83" i="7"/>
  <c r="D95" i="7" s="1"/>
  <c r="AM69" i="7"/>
  <c r="CQ72" i="7"/>
  <c r="DG72" i="7" s="1"/>
  <c r="M72" i="7"/>
  <c r="J84" i="7" s="1"/>
  <c r="BX91" i="7"/>
  <c r="CA91" i="7" s="1"/>
  <c r="S86" i="7"/>
  <c r="CT88" i="7"/>
  <c r="BY91" i="7"/>
  <c r="CB91" i="7" s="1"/>
  <c r="AA83" i="7"/>
  <c r="X95" i="7" s="1"/>
  <c r="AG96" i="7"/>
  <c r="AD108" i="7" s="1"/>
  <c r="G81" i="7"/>
  <c r="D93" i="7" s="1"/>
  <c r="DJ93" i="7" s="1"/>
  <c r="CM81" i="7"/>
  <c r="DH120" i="7"/>
  <c r="CP78" i="7"/>
  <c r="L78" i="7"/>
  <c r="I90" i="7" s="1"/>
  <c r="W84" i="7"/>
  <c r="T72" i="7"/>
  <c r="CQ79" i="7"/>
  <c r="M79" i="7"/>
  <c r="J91" i="7" s="1"/>
  <c r="DJ73" i="7"/>
  <c r="DN73" i="7" s="1"/>
  <c r="CS74" i="7"/>
  <c r="DF74" i="7" s="1"/>
  <c r="Q74" i="7"/>
  <c r="N86" i="7" s="1"/>
  <c r="DH82" i="7"/>
  <c r="AU75" i="7"/>
  <c r="AX75" i="7" s="1"/>
  <c r="AT75" i="7"/>
  <c r="AW75" i="7" s="1"/>
  <c r="AN102" i="7"/>
  <c r="BI89" i="7"/>
  <c r="BL89" i="7" s="1"/>
  <c r="BI101" i="7" s="1"/>
  <c r="BL101" i="7" s="1"/>
  <c r="BI113" i="7" s="1"/>
  <c r="BL113" i="7" s="1"/>
  <c r="BI125" i="7" s="1"/>
  <c r="BL125" i="7" s="1"/>
  <c r="W83" i="7"/>
  <c r="T71" i="7"/>
  <c r="BY69" i="7"/>
  <c r="CB69" i="7" s="1"/>
  <c r="AB69" i="7"/>
  <c r="Y81" i="7" s="1"/>
  <c r="BT70" i="7"/>
  <c r="BW70" i="7" s="1"/>
  <c r="DK69" i="7"/>
  <c r="CP80" i="7"/>
  <c r="L80" i="7"/>
  <c r="I92" i="7" s="1"/>
  <c r="DJ69" i="7"/>
  <c r="G72" i="7"/>
  <c r="D84" i="7" s="1"/>
  <c r="CM72" i="7"/>
  <c r="AF90" i="7"/>
  <c r="AC102" i="7" s="1"/>
  <c r="BS103" i="7" s="1"/>
  <c r="BV103" i="7" s="1"/>
  <c r="DB90" i="7"/>
  <c r="BO76" i="7"/>
  <c r="BR76" i="7" s="1"/>
  <c r="BO88" i="7" s="1"/>
  <c r="BR88" i="7" s="1"/>
  <c r="BO100" i="7" s="1"/>
  <c r="BR100" i="7" s="1"/>
  <c r="BO112" i="7" s="1"/>
  <c r="BR112" i="7" s="1"/>
  <c r="BO124" i="7" s="1"/>
  <c r="BR124" i="7" s="1"/>
  <c r="BN76" i="7"/>
  <c r="BQ76" i="7" s="1"/>
  <c r="BN88" i="7" s="1"/>
  <c r="BQ88" i="7" s="1"/>
  <c r="BN100" i="7" s="1"/>
  <c r="BQ100" i="7" s="1"/>
  <c r="BN112" i="7" s="1"/>
  <c r="BQ112" i="7" s="1"/>
  <c r="BN124" i="7" s="1"/>
  <c r="BQ124" i="7" s="1"/>
  <c r="CP82" i="7"/>
  <c r="DF82" i="7" s="1"/>
  <c r="L82" i="7"/>
  <c r="I94" i="7" s="1"/>
  <c r="BT90" i="7"/>
  <c r="BW90" i="7" s="1"/>
  <c r="AB89" i="7"/>
  <c r="Y101" i="7" s="1"/>
  <c r="BY89" i="7"/>
  <c r="CB89" i="7" s="1"/>
  <c r="CZ89" i="7"/>
  <c r="DK89" i="7"/>
  <c r="AU72" i="7"/>
  <c r="AX72" i="7" s="1"/>
  <c r="AT72" i="7"/>
  <c r="AW72" i="7" s="1"/>
  <c r="DH116" i="7"/>
  <c r="BN81" i="7"/>
  <c r="BQ81" i="7" s="1"/>
  <c r="BN93" i="7" s="1"/>
  <c r="BQ93" i="7" s="1"/>
  <c r="BN105" i="7" s="1"/>
  <c r="BQ105" i="7" s="1"/>
  <c r="BN117" i="7" s="1"/>
  <c r="BQ117" i="7" s="1"/>
  <c r="BN129" i="7" s="1"/>
  <c r="BQ129" i="7" s="1"/>
  <c r="BO81" i="7"/>
  <c r="BR81" i="7" s="1"/>
  <c r="BO93" i="7" s="1"/>
  <c r="BR93" i="7" s="1"/>
  <c r="BO105" i="7" s="1"/>
  <c r="BR105" i="7" s="1"/>
  <c r="BO117" i="7" s="1"/>
  <c r="BR117" i="7" s="1"/>
  <c r="BO129" i="7" s="1"/>
  <c r="BR129" i="7" s="1"/>
  <c r="R73" i="7"/>
  <c r="O85" i="7" s="1"/>
  <c r="CT73" i="7"/>
  <c r="DG73" i="7" s="1"/>
  <c r="CZ80" i="7"/>
  <c r="BT81" i="7"/>
  <c r="BW81" i="7" s="1"/>
  <c r="AB80" i="7"/>
  <c r="Y92" i="7" s="1"/>
  <c r="DK92" i="7" s="1"/>
  <c r="DC82" i="7"/>
  <c r="AG82" i="7"/>
  <c r="AD94" i="7" s="1"/>
  <c r="BO80" i="7"/>
  <c r="BR80" i="7" s="1"/>
  <c r="BO92" i="7" s="1"/>
  <c r="BR92" i="7" s="1"/>
  <c r="BO104" i="7" s="1"/>
  <c r="BR104" i="7" s="1"/>
  <c r="BO116" i="7" s="1"/>
  <c r="BR116" i="7" s="1"/>
  <c r="BO128" i="7" s="1"/>
  <c r="BR128" i="7" s="1"/>
  <c r="BN80" i="7"/>
  <c r="BQ80" i="7" s="1"/>
  <c r="BN92" i="7" s="1"/>
  <c r="BQ92" i="7" s="1"/>
  <c r="BN104" i="7" s="1"/>
  <c r="BQ104" i="7" s="1"/>
  <c r="BN116" i="7" s="1"/>
  <c r="BQ116" i="7" s="1"/>
  <c r="BN128" i="7" s="1"/>
  <c r="BQ128" i="7" s="1"/>
  <c r="BJ111" i="7"/>
  <c r="BM111" i="7" s="1"/>
  <c r="BJ123" i="7" s="1"/>
  <c r="BM123" i="7" s="1"/>
  <c r="BI111" i="7"/>
  <c r="BL111" i="7" s="1"/>
  <c r="BI123" i="7" s="1"/>
  <c r="BL123" i="7" s="1"/>
  <c r="S81" i="7"/>
  <c r="V93" i="7"/>
  <c r="AA91" i="7"/>
  <c r="X103" i="7" s="1"/>
  <c r="L95" i="7"/>
  <c r="I107" i="7" s="1"/>
  <c r="CN89" i="7"/>
  <c r="CY91" i="7"/>
  <c r="CT87" i="7"/>
  <c r="DG87" i="7" s="1"/>
  <c r="AC75" i="25"/>
  <c r="AD74" i="25" s="1"/>
  <c r="AE74" i="25" s="1"/>
  <c r="AF74" i="25" s="1"/>
  <c r="DB88" i="7"/>
  <c r="AF88" i="7"/>
  <c r="AC100" i="7" s="1"/>
  <c r="DH121" i="7"/>
  <c r="DH125" i="7"/>
  <c r="CS78" i="7"/>
  <c r="DF78" i="7" s="1"/>
  <c r="Q78" i="7"/>
  <c r="N90" i="7" s="1"/>
  <c r="DG79" i="7"/>
  <c r="BX69" i="7"/>
  <c r="CA69" i="7" s="1"/>
  <c r="V87" i="7"/>
  <c r="S75" i="7"/>
  <c r="BJ93" i="7"/>
  <c r="BM93" i="7" s="1"/>
  <c r="DT102" i="7"/>
  <c r="DK76" i="7"/>
  <c r="DN76" i="7" s="1"/>
  <c r="AB76" i="7"/>
  <c r="Y88" i="7" s="1"/>
  <c r="BY76" i="7"/>
  <c r="CB76" i="7" s="1"/>
  <c r="CZ76" i="7"/>
  <c r="BT77" i="7"/>
  <c r="BW77" i="7" s="1"/>
  <c r="BJ92" i="7"/>
  <c r="BM92" i="7" s="1"/>
  <c r="BJ104" i="7" s="1"/>
  <c r="BM104" i="7" s="1"/>
  <c r="BJ116" i="7" s="1"/>
  <c r="BM116" i="7" s="1"/>
  <c r="BJ128" i="7" s="1"/>
  <c r="BM128" i="7" s="1"/>
  <c r="DF83" i="7"/>
  <c r="CZ86" i="7"/>
  <c r="CP89" i="7"/>
  <c r="T89" i="7"/>
  <c r="CW89" i="7" s="1"/>
  <c r="DH91" i="7"/>
  <c r="CF70" i="7"/>
  <c r="BO70" i="7"/>
  <c r="BR70" i="7" s="1"/>
  <c r="BO82" i="7" s="1"/>
  <c r="BR82" i="7" s="1"/>
  <c r="BO94" i="7" s="1"/>
  <c r="BR94" i="7" s="1"/>
  <c r="BO106" i="7" s="1"/>
  <c r="BR106" i="7" s="1"/>
  <c r="BO118" i="7" s="1"/>
  <c r="BR118" i="7" s="1"/>
  <c r="BO130" i="7" s="1"/>
  <c r="BR130" i="7" s="1"/>
  <c r="DH122" i="7"/>
  <c r="DH95" i="7"/>
  <c r="DC81" i="7"/>
  <c r="AG81" i="7"/>
  <c r="AD93" i="7" s="1"/>
  <c r="DF93" i="7"/>
  <c r="BI97" i="7"/>
  <c r="BL97" i="7" s="1"/>
  <c r="BI109" i="7" s="1"/>
  <c r="BL109" i="7" s="1"/>
  <c r="BI121" i="7" s="1"/>
  <c r="BL121" i="7" s="1"/>
  <c r="AN80" i="7"/>
  <c r="BY86" i="7"/>
  <c r="CB86" i="7" s="1"/>
  <c r="CV90" i="7"/>
  <c r="BY90" i="7"/>
  <c r="CB90" i="7" s="1"/>
  <c r="CV102" i="7"/>
  <c r="BN96" i="7"/>
  <c r="BQ96" i="7" s="1"/>
  <c r="BN108" i="7" s="1"/>
  <c r="BQ108" i="7" s="1"/>
  <c r="BN120" i="7" s="1"/>
  <c r="BQ120" i="7" s="1"/>
  <c r="BN132" i="7" s="1"/>
  <c r="BQ132" i="7" s="1"/>
  <c r="BO87" i="7"/>
  <c r="BR87" i="7" s="1"/>
  <c r="BO99" i="7" s="1"/>
  <c r="BR99" i="7" s="1"/>
  <c r="BO111" i="7" s="1"/>
  <c r="BR111" i="7" s="1"/>
  <c r="BO123" i="7" s="1"/>
  <c r="BR123" i="7" s="1"/>
  <c r="BN87" i="7"/>
  <c r="BQ87" i="7" s="1"/>
  <c r="BN99" i="7" s="1"/>
  <c r="BQ99" i="7" s="1"/>
  <c r="BN111" i="7" s="1"/>
  <c r="BQ111" i="7" s="1"/>
  <c r="BN123" i="7" s="1"/>
  <c r="BQ123" i="7" s="1"/>
  <c r="AU73" i="7"/>
  <c r="AX73" i="7" s="1"/>
  <c r="AT73" i="7"/>
  <c r="AW73" i="7" s="1"/>
  <c r="AT69" i="7"/>
  <c r="AW69" i="7" s="1"/>
  <c r="CH69" i="7"/>
  <c r="AU69" i="7"/>
  <c r="AX69" i="7" s="1"/>
  <c r="BN79" i="7"/>
  <c r="BQ79" i="7" s="1"/>
  <c r="BN91" i="7" s="1"/>
  <c r="BQ91" i="7" s="1"/>
  <c r="BN103" i="7" s="1"/>
  <c r="BQ103" i="7" s="1"/>
  <c r="BN115" i="7" s="1"/>
  <c r="BQ115" i="7" s="1"/>
  <c r="BN127" i="7" s="1"/>
  <c r="BQ127" i="7" s="1"/>
  <c r="BO79" i="7"/>
  <c r="BR79" i="7" s="1"/>
  <c r="BO91" i="7" s="1"/>
  <c r="BR91" i="7" s="1"/>
  <c r="BO103" i="7" s="1"/>
  <c r="BR103" i="7" s="1"/>
  <c r="BO115" i="7" s="1"/>
  <c r="BR115" i="7" s="1"/>
  <c r="BO127" i="7" s="1"/>
  <c r="BR127" i="7" s="1"/>
  <c r="V100" i="7"/>
  <c r="S88" i="7"/>
  <c r="BI120" i="7"/>
  <c r="BL120" i="7" s="1"/>
  <c r="BI132" i="7" s="1"/>
  <c r="BL132" i="7" s="1"/>
  <c r="BO96" i="7"/>
  <c r="BR96" i="7" s="1"/>
  <c r="BO108" i="7" s="1"/>
  <c r="BR108" i="7" s="1"/>
  <c r="BO120" i="7" s="1"/>
  <c r="BR120" i="7" s="1"/>
  <c r="BO132" i="7" s="1"/>
  <c r="BR132" i="7" s="1"/>
  <c r="BJ105" i="7"/>
  <c r="BM105" i="7" s="1"/>
  <c r="BJ117" i="7" s="1"/>
  <c r="BM117" i="7" s="1"/>
  <c r="BJ129" i="7" s="1"/>
  <c r="BM129" i="7" s="1"/>
  <c r="BN77" i="7"/>
  <c r="BQ77" i="7" s="1"/>
  <c r="BN89" i="7" s="1"/>
  <c r="BQ89" i="7" s="1"/>
  <c r="BN101" i="7" s="1"/>
  <c r="BQ101" i="7" s="1"/>
  <c r="BN113" i="7" s="1"/>
  <c r="BQ113" i="7" s="1"/>
  <c r="BN125" i="7" s="1"/>
  <c r="BQ125" i="7" s="1"/>
  <c r="BO77" i="7"/>
  <c r="BR77" i="7" s="1"/>
  <c r="BO89" i="7" s="1"/>
  <c r="BR89" i="7" s="1"/>
  <c r="BO101" i="7" s="1"/>
  <c r="BR101" i="7" s="1"/>
  <c r="BO113" i="7" s="1"/>
  <c r="BR113" i="7" s="1"/>
  <c r="BO125" i="7" s="1"/>
  <c r="BR125" i="7" s="1"/>
  <c r="DH123" i="7"/>
  <c r="DH105" i="7"/>
  <c r="CV76" i="7"/>
  <c r="AM76" i="7"/>
  <c r="DS76" i="7"/>
  <c r="AA69" i="25"/>
  <c r="AA68" i="25"/>
  <c r="AA66" i="25"/>
  <c r="AD66" i="25"/>
  <c r="AD67" i="25" s="1"/>
  <c r="AD68" i="25"/>
  <c r="AE80" i="25"/>
  <c r="AF79" i="25"/>
  <c r="AE79" i="25"/>
  <c r="AD79" i="25"/>
  <c r="AF80" i="25"/>
  <c r="AE81" i="25"/>
  <c r="AD81" i="25"/>
  <c r="AF81" i="25"/>
  <c r="AD80" i="25"/>
  <c r="R103" i="7"/>
  <c r="O115" i="7" s="1"/>
  <c r="CT103" i="7"/>
  <c r="L101" i="7"/>
  <c r="I113" i="7" s="1"/>
  <c r="CP101" i="7"/>
  <c r="AA99" i="7"/>
  <c r="X111" i="7" s="1"/>
  <c r="DJ99" i="7"/>
  <c r="BX99" i="7"/>
  <c r="CA99" i="7" s="1"/>
  <c r="BS100" i="7"/>
  <c r="BV100" i="7" s="1"/>
  <c r="CY99" i="7"/>
  <c r="AF107" i="7"/>
  <c r="AC119" i="7" s="1"/>
  <c r="DB107" i="7"/>
  <c r="AN93" i="7"/>
  <c r="CW93" i="7"/>
  <c r="DT93" i="7"/>
  <c r="W117" i="7"/>
  <c r="T105" i="7"/>
  <c r="CQ102" i="7"/>
  <c r="M102" i="7"/>
  <c r="J114" i="7" s="1"/>
  <c r="CZ94" i="7"/>
  <c r="BY94" i="7"/>
  <c r="CB94" i="7" s="1"/>
  <c r="DK94" i="7"/>
  <c r="AB94" i="7"/>
  <c r="Y106" i="7" s="1"/>
  <c r="DB105" i="7"/>
  <c r="AF105" i="7"/>
  <c r="AC117" i="7" s="1"/>
  <c r="AB84" i="7"/>
  <c r="Y96" i="7" s="1"/>
  <c r="DK84" i="7"/>
  <c r="BT85" i="7"/>
  <c r="BW85" i="7" s="1"/>
  <c r="CZ84" i="7"/>
  <c r="BY84" i="7"/>
  <c r="CB84" i="7" s="1"/>
  <c r="G91" i="7"/>
  <c r="D103" i="7" s="1"/>
  <c r="CM91" i="7"/>
  <c r="AG114" i="7"/>
  <c r="AD126" i="7" s="1"/>
  <c r="DC114" i="7"/>
  <c r="W162" i="7"/>
  <c r="T150" i="7"/>
  <c r="DT89" i="7"/>
  <c r="DM71" i="7"/>
  <c r="W113" i="7"/>
  <c r="T101" i="7"/>
  <c r="H92" i="7"/>
  <c r="E104" i="7" s="1"/>
  <c r="CN92" i="7"/>
  <c r="G102" i="7"/>
  <c r="D114" i="7" s="1"/>
  <c r="CM102" i="7"/>
  <c r="AG107" i="7"/>
  <c r="AD119" i="7" s="1"/>
  <c r="DC107" i="7"/>
  <c r="Q100" i="7"/>
  <c r="N112" i="7" s="1"/>
  <c r="CS100" i="7"/>
  <c r="H106" i="7"/>
  <c r="E118" i="7" s="1"/>
  <c r="CN106" i="7"/>
  <c r="CP99" i="7"/>
  <c r="L99" i="7"/>
  <c r="I111" i="7" s="1"/>
  <c r="AF108" i="7"/>
  <c r="AC120" i="7" s="1"/>
  <c r="DB108" i="7"/>
  <c r="DB104" i="7"/>
  <c r="AF104" i="7"/>
  <c r="AC116" i="7" s="1"/>
  <c r="CZ87" i="7"/>
  <c r="BT88" i="7"/>
  <c r="BW88" i="7" s="1"/>
  <c r="DK87" i="7"/>
  <c r="AB87" i="7"/>
  <c r="Y99" i="7" s="1"/>
  <c r="BY87" i="7"/>
  <c r="CB87" i="7" s="1"/>
  <c r="DC103" i="7"/>
  <c r="AG103" i="7"/>
  <c r="AD115" i="7" s="1"/>
  <c r="BS95" i="7"/>
  <c r="BV95" i="7" s="1"/>
  <c r="DJ94" i="7"/>
  <c r="AA94" i="7"/>
  <c r="X106" i="7" s="1"/>
  <c r="CY94" i="7"/>
  <c r="BX94" i="7"/>
  <c r="CA94" i="7" s="1"/>
  <c r="DN81" i="7"/>
  <c r="DM81" i="7"/>
  <c r="DO81" i="7" s="1"/>
  <c r="H90" i="7"/>
  <c r="E102" i="7" s="1"/>
  <c r="BY102" i="7" s="1"/>
  <c r="CB102" i="7" s="1"/>
  <c r="CN90" i="7"/>
  <c r="DJ91" i="7"/>
  <c r="CV86" i="7"/>
  <c r="DS86" i="7"/>
  <c r="AM86" i="7"/>
  <c r="DN82" i="7"/>
  <c r="DM82" i="7"/>
  <c r="DO82" i="7" s="1"/>
  <c r="CP97" i="7"/>
  <c r="L97" i="7"/>
  <c r="I109" i="7" s="1"/>
  <c r="R95" i="7"/>
  <c r="O107" i="7" s="1"/>
  <c r="CT95" i="7"/>
  <c r="DG95" i="7" s="1"/>
  <c r="CN99" i="7"/>
  <c r="H99" i="7"/>
  <c r="E111" i="7" s="1"/>
  <c r="DN88" i="7"/>
  <c r="DM88" i="7"/>
  <c r="DO88" i="7" s="1"/>
  <c r="V110" i="7"/>
  <c r="S98" i="7"/>
  <c r="R100" i="7"/>
  <c r="O112" i="7" s="1"/>
  <c r="CT100" i="7"/>
  <c r="DC109" i="7"/>
  <c r="AG109" i="7"/>
  <c r="AD121" i="7" s="1"/>
  <c r="M98" i="7"/>
  <c r="J110" i="7" s="1"/>
  <c r="CQ98" i="7"/>
  <c r="DN74" i="7"/>
  <c r="DM74" i="7"/>
  <c r="DO74" i="7" s="1"/>
  <c r="CW100" i="7"/>
  <c r="AN100" i="7"/>
  <c r="DT100" i="7"/>
  <c r="R101" i="7"/>
  <c r="O113" i="7" s="1"/>
  <c r="CT101" i="7"/>
  <c r="AG112" i="7"/>
  <c r="AD124" i="7" s="1"/>
  <c r="DC112" i="7"/>
  <c r="CP107" i="7"/>
  <c r="L107" i="7"/>
  <c r="I119" i="7" s="1"/>
  <c r="Q99" i="7"/>
  <c r="N111" i="7" s="1"/>
  <c r="CS99" i="7"/>
  <c r="AA103" i="7"/>
  <c r="X115" i="7" s="1"/>
  <c r="BS104" i="7"/>
  <c r="BV104" i="7" s="1"/>
  <c r="CY103" i="7"/>
  <c r="Q106" i="7"/>
  <c r="N118" i="7" s="1"/>
  <c r="CS106" i="7"/>
  <c r="DN79" i="7"/>
  <c r="DM79" i="7"/>
  <c r="DO79" i="7" s="1"/>
  <c r="CQ99" i="7"/>
  <c r="M99" i="7"/>
  <c r="J111" i="7" s="1"/>
  <c r="L96" i="7"/>
  <c r="I108" i="7" s="1"/>
  <c r="CP96" i="7"/>
  <c r="H91" i="7"/>
  <c r="E103" i="7" s="1"/>
  <c r="DK103" i="7" s="1"/>
  <c r="CN91" i="7"/>
  <c r="M97" i="7"/>
  <c r="J109" i="7" s="1"/>
  <c r="CQ97" i="7"/>
  <c r="CV114" i="7"/>
  <c r="DS114" i="7"/>
  <c r="AM114" i="7"/>
  <c r="DB103" i="7"/>
  <c r="AF103" i="7"/>
  <c r="AC115" i="7" s="1"/>
  <c r="CS84" i="7"/>
  <c r="DF84" i="7" s="1"/>
  <c r="Q84" i="7"/>
  <c r="N96" i="7" s="1"/>
  <c r="W106" i="7"/>
  <c r="T94" i="7"/>
  <c r="DB106" i="7"/>
  <c r="AF106" i="7"/>
  <c r="AC118" i="7" s="1"/>
  <c r="CY86" i="7"/>
  <c r="DJ86" i="7"/>
  <c r="AA86" i="7"/>
  <c r="X98" i="7" s="1"/>
  <c r="BS87" i="7"/>
  <c r="BV87" i="7" s="1"/>
  <c r="BX86" i="7"/>
  <c r="CA86" i="7" s="1"/>
  <c r="H100" i="7"/>
  <c r="E112" i="7" s="1"/>
  <c r="CN100" i="7"/>
  <c r="H101" i="7"/>
  <c r="E113" i="7" s="1"/>
  <c r="CN101" i="7"/>
  <c r="DF87" i="7"/>
  <c r="AB103" i="7"/>
  <c r="Y115" i="7" s="1"/>
  <c r="CZ103" i="7"/>
  <c r="BT104" i="7"/>
  <c r="BW104" i="7" s="1"/>
  <c r="DB110" i="7"/>
  <c r="AF110" i="7"/>
  <c r="AC122" i="7" s="1"/>
  <c r="V138" i="7"/>
  <c r="S126" i="7"/>
  <c r="AG110" i="7"/>
  <c r="AD122" i="7" s="1"/>
  <c r="DT82" i="7"/>
  <c r="AN82" i="7"/>
  <c r="CW82" i="7"/>
  <c r="DP75" i="7"/>
  <c r="DQ75" i="7"/>
  <c r="DT87" i="7"/>
  <c r="CW87" i="7"/>
  <c r="AN87" i="7"/>
  <c r="DP78" i="7"/>
  <c r="DQ78" i="7"/>
  <c r="AM116" i="7"/>
  <c r="CV116" i="7"/>
  <c r="DS116" i="7"/>
  <c r="AA104" i="7"/>
  <c r="X116" i="7" s="1"/>
  <c r="BS105" i="7"/>
  <c r="BV105" i="7" s="1"/>
  <c r="CY104" i="7"/>
  <c r="DJ104" i="7"/>
  <c r="DB111" i="7"/>
  <c r="AF111" i="7"/>
  <c r="AC123" i="7" s="1"/>
  <c r="Q97" i="7"/>
  <c r="N109" i="7" s="1"/>
  <c r="CS97" i="7"/>
  <c r="DF97" i="7" s="1"/>
  <c r="DN90" i="7"/>
  <c r="DM90" i="7"/>
  <c r="DO90" i="7" s="1"/>
  <c r="CW86" i="7"/>
  <c r="DT86" i="7"/>
  <c r="AN86" i="7"/>
  <c r="W111" i="7"/>
  <c r="T99" i="7"/>
  <c r="BS94" i="7"/>
  <c r="BV94" i="7" s="1"/>
  <c r="AA93" i="7"/>
  <c r="X105" i="7" s="1"/>
  <c r="CY93" i="7"/>
  <c r="G92" i="7"/>
  <c r="D104" i="7" s="1"/>
  <c r="CM92" i="7"/>
  <c r="R98" i="7"/>
  <c r="O110" i="7" s="1"/>
  <c r="CT98" i="7"/>
  <c r="DG98" i="7" s="1"/>
  <c r="DS97" i="7"/>
  <c r="AM97" i="7"/>
  <c r="CV97" i="7"/>
  <c r="Q95" i="7"/>
  <c r="N107" i="7" s="1"/>
  <c r="CS95" i="7"/>
  <c r="DF95" i="7" s="1"/>
  <c r="V140" i="7"/>
  <c r="S128" i="7"/>
  <c r="BX92" i="7"/>
  <c r="CA92" i="7" s="1"/>
  <c r="DF85" i="7"/>
  <c r="CQ104" i="7"/>
  <c r="M104" i="7"/>
  <c r="J116" i="7" s="1"/>
  <c r="W110" i="7"/>
  <c r="T98" i="7"/>
  <c r="DM87" i="7"/>
  <c r="DO87" i="7" s="1"/>
  <c r="DN87" i="7"/>
  <c r="CT102" i="7"/>
  <c r="R102" i="7"/>
  <c r="O114" i="7" s="1"/>
  <c r="EB77" i="7"/>
  <c r="DY78" i="7"/>
  <c r="DW77" i="7"/>
  <c r="DZ77" i="7" s="1"/>
  <c r="EV77" i="7"/>
  <c r="DX77" i="7"/>
  <c r="EA77" i="7" s="1"/>
  <c r="V121" i="7"/>
  <c r="S109" i="7"/>
  <c r="DC111" i="7"/>
  <c r="AG111" i="7"/>
  <c r="AD123" i="7" s="1"/>
  <c r="H95" i="7"/>
  <c r="E107" i="7" s="1"/>
  <c r="CN95" i="7"/>
  <c r="CZ98" i="7"/>
  <c r="BT99" i="7"/>
  <c r="BW99" i="7" s="1"/>
  <c r="AB98" i="7"/>
  <c r="Y110" i="7" s="1"/>
  <c r="DK98" i="7"/>
  <c r="BY98" i="7"/>
  <c r="CB98" i="7" s="1"/>
  <c r="R96" i="7"/>
  <c r="O108" i="7" s="1"/>
  <c r="CT96" i="7"/>
  <c r="G106" i="7"/>
  <c r="D118" i="7" s="1"/>
  <c r="CM106" i="7"/>
  <c r="BX102" i="7"/>
  <c r="CA102" i="7" s="1"/>
  <c r="AA102" i="7"/>
  <c r="X114" i="7" s="1"/>
  <c r="CY102" i="7"/>
  <c r="DJ102" i="7"/>
  <c r="DJ92" i="7"/>
  <c r="BS96" i="7"/>
  <c r="BV96" i="7" s="1"/>
  <c r="AA95" i="7"/>
  <c r="X107" i="7" s="1"/>
  <c r="CY95" i="7"/>
  <c r="V95" i="7"/>
  <c r="S83" i="7"/>
  <c r="CP98" i="7"/>
  <c r="L98" i="7"/>
  <c r="I110" i="7" s="1"/>
  <c r="CQ107" i="7"/>
  <c r="M107" i="7"/>
  <c r="J119" i="7" s="1"/>
  <c r="CV84" i="7"/>
  <c r="DS84" i="7"/>
  <c r="AM84" i="7"/>
  <c r="AA97" i="7"/>
  <c r="X109" i="7" s="1"/>
  <c r="BS98" i="7"/>
  <c r="BV98" i="7" s="1"/>
  <c r="CY97" i="7"/>
  <c r="BY85" i="7"/>
  <c r="CB85" i="7" s="1"/>
  <c r="BT86" i="7"/>
  <c r="BW86" i="7" s="1"/>
  <c r="AB85" i="7"/>
  <c r="Y97" i="7" s="1"/>
  <c r="DK85" i="7"/>
  <c r="CZ85" i="7"/>
  <c r="Q101" i="7"/>
  <c r="N113" i="7" s="1"/>
  <c r="CS101" i="7"/>
  <c r="DF101" i="7" s="1"/>
  <c r="BY92" i="7"/>
  <c r="CB92" i="7" s="1"/>
  <c r="DM83" i="7"/>
  <c r="DO83" i="7" s="1"/>
  <c r="DN83" i="7"/>
  <c r="CV71" i="7"/>
  <c r="DS71" i="7"/>
  <c r="AM71" i="7"/>
  <c r="AG108" i="7"/>
  <c r="AD120" i="7" s="1"/>
  <c r="DC108" i="7"/>
  <c r="DT97" i="7"/>
  <c r="CW97" i="7"/>
  <c r="AN97" i="7"/>
  <c r="G98" i="7"/>
  <c r="D110" i="7" s="1"/>
  <c r="CM98" i="7"/>
  <c r="AB102" i="7"/>
  <c r="Y114" i="7" s="1"/>
  <c r="CZ102" i="7"/>
  <c r="BT103" i="7"/>
  <c r="BW103" i="7" s="1"/>
  <c r="DC104" i="7"/>
  <c r="AG104" i="7"/>
  <c r="AD116" i="7" s="1"/>
  <c r="W124" i="7"/>
  <c r="T112" i="7"/>
  <c r="DQ80" i="7"/>
  <c r="DP80" i="7"/>
  <c r="G100" i="7"/>
  <c r="D112" i="7" s="1"/>
  <c r="CM100" i="7"/>
  <c r="R106" i="7"/>
  <c r="O118" i="7" s="1"/>
  <c r="CT106" i="7"/>
  <c r="CV77" i="7"/>
  <c r="DS77" i="7"/>
  <c r="AM77" i="7"/>
  <c r="DF89" i="7"/>
  <c r="DT92" i="7"/>
  <c r="AN92" i="7"/>
  <c r="CW92" i="7"/>
  <c r="CQ105" i="7"/>
  <c r="M105" i="7"/>
  <c r="J117" i="7" s="1"/>
  <c r="W121" i="7"/>
  <c r="T109" i="7"/>
  <c r="H96" i="7"/>
  <c r="E108" i="7" s="1"/>
  <c r="CN96" i="7"/>
  <c r="AG113" i="7"/>
  <c r="AD125" i="7" s="1"/>
  <c r="DC113" i="7"/>
  <c r="CM99" i="7"/>
  <c r="G99" i="7"/>
  <c r="D111" i="7" s="1"/>
  <c r="DK83" i="7"/>
  <c r="BY83" i="7"/>
  <c r="CB83" i="7" s="1"/>
  <c r="BT84" i="7"/>
  <c r="BW84" i="7" s="1"/>
  <c r="AB83" i="7"/>
  <c r="Y95" i="7" s="1"/>
  <c r="CZ83" i="7"/>
  <c r="V108" i="7"/>
  <c r="S96" i="7"/>
  <c r="AN85" i="7"/>
  <c r="DT85" i="7"/>
  <c r="CW85" i="7"/>
  <c r="H98" i="7"/>
  <c r="E110" i="7" s="1"/>
  <c r="CN98" i="7"/>
  <c r="L105" i="7"/>
  <c r="I117" i="7" s="1"/>
  <c r="CP105" i="7"/>
  <c r="V101" i="7"/>
  <c r="S89" i="7"/>
  <c r="W116" i="7"/>
  <c r="T104" i="7"/>
  <c r="R99" i="7"/>
  <c r="O111" i="7" s="1"/>
  <c r="CT99" i="7"/>
  <c r="CS90" i="7" l="1"/>
  <c r="Q90" i="7"/>
  <c r="N102" i="7" s="1"/>
  <c r="CM84" i="7"/>
  <c r="G84" i="7"/>
  <c r="D96" i="7" s="1"/>
  <c r="CY100" i="7"/>
  <c r="CP92" i="7"/>
  <c r="L92" i="7"/>
  <c r="I104" i="7" s="1"/>
  <c r="L90" i="7"/>
  <c r="I102" i="7" s="1"/>
  <c r="CP90" i="7"/>
  <c r="BX100" i="7"/>
  <c r="CA100" i="7" s="1"/>
  <c r="DO71" i="7"/>
  <c r="AF100" i="7"/>
  <c r="AC112" i="7" s="1"/>
  <c r="DB100" i="7"/>
  <c r="CT92" i="7"/>
  <c r="DG92" i="7" s="1"/>
  <c r="R92" i="7"/>
  <c r="O104" i="7" s="1"/>
  <c r="V99" i="7"/>
  <c r="S87" i="7"/>
  <c r="AM88" i="7"/>
  <c r="DS88" i="7"/>
  <c r="CV88" i="7"/>
  <c r="DK102" i="7"/>
  <c r="DJ100" i="7"/>
  <c r="AN89" i="7"/>
  <c r="CT85" i="7"/>
  <c r="DG85" i="7" s="1"/>
  <c r="R85" i="7"/>
  <c r="O97" i="7" s="1"/>
  <c r="G95" i="7"/>
  <c r="D107" i="7" s="1"/>
  <c r="CM95" i="7"/>
  <c r="CV75" i="7"/>
  <c r="DS75" i="7"/>
  <c r="AM75" i="7"/>
  <c r="DC93" i="7"/>
  <c r="AG93" i="7"/>
  <c r="AD105" i="7" s="1"/>
  <c r="V112" i="7"/>
  <c r="S100" i="7"/>
  <c r="DM73" i="7"/>
  <c r="DO73" i="7" s="1"/>
  <c r="DP73" i="7" s="1"/>
  <c r="BS101" i="7"/>
  <c r="BV101" i="7" s="1"/>
  <c r="CM89" i="7"/>
  <c r="G89" i="7"/>
  <c r="D101" i="7" s="1"/>
  <c r="M101" i="7"/>
  <c r="J113" i="7" s="1"/>
  <c r="CQ101" i="7"/>
  <c r="DG101" i="7" s="1"/>
  <c r="CY84" i="7"/>
  <c r="DJ84" i="7"/>
  <c r="BS85" i="7"/>
  <c r="BV85" i="7" s="1"/>
  <c r="BX84" i="7"/>
  <c r="CA84" i="7" s="1"/>
  <c r="AA84" i="7"/>
  <c r="X96" i="7" s="1"/>
  <c r="Q86" i="7"/>
  <c r="N98" i="7" s="1"/>
  <c r="CS86" i="7"/>
  <c r="DF86" i="7" s="1"/>
  <c r="CV79" i="7"/>
  <c r="AM79" i="7"/>
  <c r="DS79" i="7"/>
  <c r="DF105" i="7"/>
  <c r="CN93" i="7"/>
  <c r="H93" i="7"/>
  <c r="E105" i="7" s="1"/>
  <c r="AU76" i="7"/>
  <c r="AX76" i="7" s="1"/>
  <c r="AT76" i="7"/>
  <c r="AW76" i="7" s="1"/>
  <c r="M88" i="7"/>
  <c r="J100" i="7" s="1"/>
  <c r="CQ88" i="7"/>
  <c r="DG88" i="7" s="1"/>
  <c r="CT93" i="7"/>
  <c r="DG93" i="7" s="1"/>
  <c r="R93" i="7"/>
  <c r="O105" i="7" s="1"/>
  <c r="V103" i="7"/>
  <c r="S91" i="7"/>
  <c r="Q91" i="7"/>
  <c r="N103" i="7" s="1"/>
  <c r="CS91" i="7"/>
  <c r="DF91" i="7" s="1"/>
  <c r="DB113" i="7"/>
  <c r="AF113" i="7"/>
  <c r="AC125" i="7" s="1"/>
  <c r="M91" i="7"/>
  <c r="J103" i="7" s="1"/>
  <c r="CQ91" i="7"/>
  <c r="DG91" i="7" s="1"/>
  <c r="AB92" i="7"/>
  <c r="Y104" i="7" s="1"/>
  <c r="BT93" i="7"/>
  <c r="BW93" i="7" s="1"/>
  <c r="CZ92" i="7"/>
  <c r="DN72" i="7"/>
  <c r="DO72" i="7" s="1"/>
  <c r="DP72" i="7" s="1"/>
  <c r="AN71" i="7"/>
  <c r="CW71" i="7"/>
  <c r="DT71" i="7"/>
  <c r="DO76" i="7"/>
  <c r="AG94" i="7"/>
  <c r="AD106" i="7" s="1"/>
  <c r="DC94" i="7"/>
  <c r="AN72" i="7"/>
  <c r="CW72" i="7"/>
  <c r="DT72" i="7"/>
  <c r="T84" i="7"/>
  <c r="W96" i="7"/>
  <c r="W95" i="7"/>
  <c r="T83" i="7"/>
  <c r="AM70" i="7"/>
  <c r="DS70" i="7"/>
  <c r="CW79" i="7"/>
  <c r="DT79" i="7"/>
  <c r="AN79" i="7"/>
  <c r="Q105" i="7"/>
  <c r="N117" i="7" s="1"/>
  <c r="CS105" i="7"/>
  <c r="Q92" i="7"/>
  <c r="N104" i="7" s="1"/>
  <c r="CS92" i="7"/>
  <c r="DF92" i="7" s="1"/>
  <c r="CN97" i="7"/>
  <c r="BT95" i="7"/>
  <c r="BW95" i="7" s="1"/>
  <c r="S82" i="7"/>
  <c r="V94" i="7"/>
  <c r="W103" i="7"/>
  <c r="T91" i="7"/>
  <c r="G85" i="7"/>
  <c r="D97" i="7" s="1"/>
  <c r="CM85" i="7"/>
  <c r="BX85" i="7"/>
  <c r="CA85" i="7" s="1"/>
  <c r="DJ85" i="7"/>
  <c r="BF78" i="7"/>
  <c r="BE77" i="7"/>
  <c r="BH77" i="7" s="1"/>
  <c r="BD77" i="7"/>
  <c r="BG77" i="7" s="1"/>
  <c r="AV77" i="7"/>
  <c r="CQ94" i="7"/>
  <c r="DG94" i="7" s="1"/>
  <c r="M94" i="7"/>
  <c r="J106" i="7" s="1"/>
  <c r="CM93" i="7"/>
  <c r="G93" i="7"/>
  <c r="D105" i="7" s="1"/>
  <c r="BX89" i="7"/>
  <c r="CA89" i="7" s="1"/>
  <c r="DJ89" i="7"/>
  <c r="CY89" i="7"/>
  <c r="BS90" i="7"/>
  <c r="BV90" i="7" s="1"/>
  <c r="AA89" i="7"/>
  <c r="X101" i="7" s="1"/>
  <c r="DB97" i="7"/>
  <c r="AF97" i="7"/>
  <c r="AC109" i="7" s="1"/>
  <c r="DB102" i="7"/>
  <c r="AF102" i="7"/>
  <c r="AC114" i="7" s="1"/>
  <c r="BX93" i="7"/>
  <c r="CA93" i="7" s="1"/>
  <c r="AB88" i="7"/>
  <c r="Y100" i="7" s="1"/>
  <c r="CZ88" i="7"/>
  <c r="BT89" i="7"/>
  <c r="BW89" i="7" s="1"/>
  <c r="DK88" i="7"/>
  <c r="BY88" i="7"/>
  <c r="CB88" i="7" s="1"/>
  <c r="V105" i="7"/>
  <c r="S93" i="7"/>
  <c r="BT102" i="7"/>
  <c r="BW102" i="7" s="1"/>
  <c r="AB101" i="7"/>
  <c r="Y113" i="7" s="1"/>
  <c r="DK101" i="7"/>
  <c r="CZ101" i="7"/>
  <c r="BY101" i="7"/>
  <c r="CB101" i="7" s="1"/>
  <c r="M84" i="7"/>
  <c r="J96" i="7" s="1"/>
  <c r="CQ84" i="7"/>
  <c r="DG84" i="7" s="1"/>
  <c r="DM77" i="7"/>
  <c r="DN77" i="7"/>
  <c r="L91" i="7"/>
  <c r="I103" i="7" s="1"/>
  <c r="CP91" i="7"/>
  <c r="DJ95" i="7"/>
  <c r="DS81" i="7"/>
  <c r="AM81" i="7"/>
  <c r="CV81" i="7"/>
  <c r="L88" i="7"/>
  <c r="I100" i="7" s="1"/>
  <c r="CP88" i="7"/>
  <c r="DF88" i="7" s="1"/>
  <c r="AB81" i="7"/>
  <c r="Y93" i="7" s="1"/>
  <c r="CZ81" i="7"/>
  <c r="DK81" i="7"/>
  <c r="BT82" i="7"/>
  <c r="BW82" i="7" s="1"/>
  <c r="BY81" i="7"/>
  <c r="CB81" i="7" s="1"/>
  <c r="BX95" i="7"/>
  <c r="CA95" i="7" s="1"/>
  <c r="L94" i="7"/>
  <c r="I106" i="7" s="1"/>
  <c r="CP94" i="7"/>
  <c r="DF94" i="7" s="1"/>
  <c r="DQ72" i="7"/>
  <c r="R111" i="7"/>
  <c r="O123" i="7" s="1"/>
  <c r="CT111" i="7"/>
  <c r="CP117" i="7"/>
  <c r="L117" i="7"/>
  <c r="I129" i="7" s="1"/>
  <c r="DQ90" i="7"/>
  <c r="DP90" i="7"/>
  <c r="H108" i="7"/>
  <c r="E120" i="7" s="1"/>
  <c r="CN108" i="7"/>
  <c r="CY114" i="7"/>
  <c r="BX114" i="7"/>
  <c r="CA114" i="7" s="1"/>
  <c r="DJ114" i="7"/>
  <c r="AA114" i="7"/>
  <c r="X126" i="7" s="1"/>
  <c r="R114" i="7"/>
  <c r="O126" i="7" s="1"/>
  <c r="CT114" i="7"/>
  <c r="Q107" i="7"/>
  <c r="N119" i="7" s="1"/>
  <c r="CS107" i="7"/>
  <c r="DF107" i="7" s="1"/>
  <c r="CQ114" i="7"/>
  <c r="M114" i="7"/>
  <c r="J126" i="7" s="1"/>
  <c r="H110" i="7"/>
  <c r="E122" i="7" s="1"/>
  <c r="CN110" i="7"/>
  <c r="AN109" i="7"/>
  <c r="DT109" i="7"/>
  <c r="CW109" i="7"/>
  <c r="M119" i="7"/>
  <c r="J131" i="7" s="1"/>
  <c r="CQ119" i="7"/>
  <c r="DG102" i="7"/>
  <c r="CW105" i="7"/>
  <c r="DT105" i="7"/>
  <c r="AN105" i="7"/>
  <c r="CT118" i="7"/>
  <c r="R118" i="7"/>
  <c r="O130" i="7" s="1"/>
  <c r="DQ87" i="7"/>
  <c r="DP87" i="7"/>
  <c r="AF123" i="7"/>
  <c r="AC135" i="7" s="1"/>
  <c r="AF135" i="7" s="1"/>
  <c r="AC147" i="7" s="1"/>
  <c r="AF147" i="7" s="1"/>
  <c r="AC159" i="7" s="1"/>
  <c r="AF159" i="7" s="1"/>
  <c r="AC171" i="7" s="1"/>
  <c r="AF171" i="7" s="1"/>
  <c r="AC183" i="7" s="1"/>
  <c r="AF183" i="7" s="1"/>
  <c r="AC195" i="7" s="1"/>
  <c r="AF195" i="7" s="1"/>
  <c r="DB123" i="7"/>
  <c r="AN98" i="7"/>
  <c r="CW98" i="7"/>
  <c r="DT98" i="7"/>
  <c r="DS96" i="7"/>
  <c r="CV96" i="7"/>
  <c r="AM96" i="7"/>
  <c r="G112" i="7"/>
  <c r="D124" i="7" s="1"/>
  <c r="CM112" i="7"/>
  <c r="L110" i="7"/>
  <c r="I122" i="7" s="1"/>
  <c r="CP110" i="7"/>
  <c r="CT108" i="7"/>
  <c r="R108" i="7"/>
  <c r="O120" i="7" s="1"/>
  <c r="W122" i="7"/>
  <c r="T110" i="7"/>
  <c r="BX112" i="7"/>
  <c r="CA112" i="7" s="1"/>
  <c r="AA112" i="7"/>
  <c r="X124" i="7" s="1"/>
  <c r="DJ112" i="7"/>
  <c r="BS113" i="7"/>
  <c r="BV113" i="7" s="1"/>
  <c r="CY112" i="7"/>
  <c r="CQ111" i="7"/>
  <c r="M111" i="7"/>
  <c r="J123" i="7" s="1"/>
  <c r="CT113" i="7"/>
  <c r="R113" i="7"/>
  <c r="O125" i="7" s="1"/>
  <c r="V120" i="7"/>
  <c r="S108" i="7"/>
  <c r="CZ114" i="7"/>
  <c r="BT115" i="7"/>
  <c r="BW115" i="7" s="1"/>
  <c r="AB114" i="7"/>
  <c r="Y126" i="7" s="1"/>
  <c r="M116" i="7"/>
  <c r="J128" i="7" s="1"/>
  <c r="CQ116" i="7"/>
  <c r="DK115" i="7"/>
  <c r="BY115" i="7"/>
  <c r="CB115" i="7" s="1"/>
  <c r="CZ115" i="7"/>
  <c r="BT116" i="7"/>
  <c r="BW116" i="7" s="1"/>
  <c r="AB115" i="7"/>
  <c r="Y127" i="7" s="1"/>
  <c r="H104" i="7"/>
  <c r="E116" i="7" s="1"/>
  <c r="CN104" i="7"/>
  <c r="CZ96" i="7"/>
  <c r="BT97" i="7"/>
  <c r="BW97" i="7" s="1"/>
  <c r="DK96" i="7"/>
  <c r="AB96" i="7"/>
  <c r="Y108" i="7" s="1"/>
  <c r="BY96" i="7"/>
  <c r="CB96" i="7" s="1"/>
  <c r="DN104" i="7"/>
  <c r="DM104" i="7"/>
  <c r="DO104" i="7" s="1"/>
  <c r="BY103" i="7"/>
  <c r="CB103" i="7" s="1"/>
  <c r="H102" i="7"/>
  <c r="E114" i="7" s="1"/>
  <c r="BY114" i="7" s="1"/>
  <c r="CB114" i="7" s="1"/>
  <c r="CN102" i="7"/>
  <c r="DB120" i="7"/>
  <c r="AF120" i="7"/>
  <c r="AC132" i="7" s="1"/>
  <c r="CW101" i="7"/>
  <c r="AN101" i="7"/>
  <c r="DT101" i="7"/>
  <c r="G103" i="7"/>
  <c r="D115" i="7" s="1"/>
  <c r="CM103" i="7"/>
  <c r="CM114" i="7"/>
  <c r="G114" i="7"/>
  <c r="D126" i="7" s="1"/>
  <c r="DN91" i="7"/>
  <c r="DM91" i="7"/>
  <c r="DO91" i="7" s="1"/>
  <c r="AF116" i="7"/>
  <c r="AC128" i="7" s="1"/>
  <c r="DB116" i="7"/>
  <c r="BY104" i="7"/>
  <c r="CB104" i="7" s="1"/>
  <c r="AN112" i="7"/>
  <c r="DT112" i="7"/>
  <c r="CW112" i="7"/>
  <c r="AB97" i="7"/>
  <c r="Y109" i="7" s="1"/>
  <c r="BY97" i="7"/>
  <c r="CB97" i="7" s="1"/>
  <c r="DK97" i="7"/>
  <c r="CZ97" i="7"/>
  <c r="BT98" i="7"/>
  <c r="BW98" i="7" s="1"/>
  <c r="G104" i="7"/>
  <c r="D116" i="7" s="1"/>
  <c r="CM104" i="7"/>
  <c r="BS117" i="7"/>
  <c r="BV117" i="7" s="1"/>
  <c r="CY116" i="7"/>
  <c r="AA116" i="7"/>
  <c r="X128" i="7" s="1"/>
  <c r="DT94" i="7"/>
  <c r="AN94" i="7"/>
  <c r="CW94" i="7"/>
  <c r="DQ88" i="7"/>
  <c r="DP88" i="7"/>
  <c r="AF119" i="7"/>
  <c r="AC131" i="7" s="1"/>
  <c r="DB119" i="7"/>
  <c r="W125" i="7"/>
  <c r="T113" i="7"/>
  <c r="CW104" i="7"/>
  <c r="DT104" i="7"/>
  <c r="AN104" i="7"/>
  <c r="W136" i="7"/>
  <c r="T124" i="7"/>
  <c r="DS83" i="7"/>
  <c r="CV83" i="7"/>
  <c r="AM83" i="7"/>
  <c r="BX104" i="7"/>
  <c r="CA104" i="7" s="1"/>
  <c r="W118" i="7"/>
  <c r="T106" i="7"/>
  <c r="H118" i="7"/>
  <c r="E130" i="7" s="1"/>
  <c r="CN118" i="7"/>
  <c r="Q111" i="7"/>
  <c r="N123" i="7" s="1"/>
  <c r="CS111" i="7"/>
  <c r="DF111" i="7" s="1"/>
  <c r="L119" i="7"/>
  <c r="I131" i="7" s="1"/>
  <c r="CP119" i="7"/>
  <c r="AG124" i="7"/>
  <c r="AD136" i="7" s="1"/>
  <c r="AG136" i="7" s="1"/>
  <c r="AD148" i="7" s="1"/>
  <c r="AG148" i="7" s="1"/>
  <c r="AD160" i="7" s="1"/>
  <c r="AG160" i="7" s="1"/>
  <c r="AD172" i="7" s="1"/>
  <c r="AG172" i="7" s="1"/>
  <c r="AD184" i="7" s="1"/>
  <c r="AG184" i="7" s="1"/>
  <c r="DC124" i="7"/>
  <c r="DP79" i="7"/>
  <c r="DQ79" i="7"/>
  <c r="W128" i="7"/>
  <c r="T116" i="7"/>
  <c r="V107" i="7"/>
  <c r="S95" i="7"/>
  <c r="H107" i="7"/>
  <c r="E119" i="7" s="1"/>
  <c r="CN107" i="7"/>
  <c r="DN93" i="7"/>
  <c r="DM93" i="7"/>
  <c r="DO93" i="7" s="1"/>
  <c r="Q96" i="7"/>
  <c r="N108" i="7" s="1"/>
  <c r="CS96" i="7"/>
  <c r="DF96" i="7" s="1"/>
  <c r="H111" i="7"/>
  <c r="E123" i="7" s="1"/>
  <c r="CN111" i="7"/>
  <c r="DJ106" i="7"/>
  <c r="AA106" i="7"/>
  <c r="X118" i="7" s="1"/>
  <c r="BX106" i="7"/>
  <c r="CA106" i="7" s="1"/>
  <c r="CY106" i="7"/>
  <c r="BS107" i="7"/>
  <c r="BV107" i="7" s="1"/>
  <c r="W133" i="7"/>
  <c r="T121" i="7"/>
  <c r="Q109" i="7"/>
  <c r="N121" i="7" s="1"/>
  <c r="CS109" i="7"/>
  <c r="DF109" i="7" s="1"/>
  <c r="L111" i="7"/>
  <c r="I123" i="7" s="1"/>
  <c r="CP111" i="7"/>
  <c r="DP74" i="7"/>
  <c r="DQ74" i="7"/>
  <c r="DC123" i="7"/>
  <c r="AG123" i="7"/>
  <c r="AD135" i="7" s="1"/>
  <c r="AG135" i="7" s="1"/>
  <c r="AD147" i="7" s="1"/>
  <c r="AG147" i="7" s="1"/>
  <c r="AD159" i="7" s="1"/>
  <c r="AG159" i="7" s="1"/>
  <c r="AD171" i="7" s="1"/>
  <c r="AG171" i="7" s="1"/>
  <c r="AD183" i="7" s="1"/>
  <c r="AG183" i="7" s="1"/>
  <c r="AD195" i="7" s="1"/>
  <c r="AG195" i="7" s="1"/>
  <c r="BX105" i="7"/>
  <c r="CA105" i="7" s="1"/>
  <c r="AA105" i="7"/>
  <c r="X117" i="7" s="1"/>
  <c r="CY105" i="7"/>
  <c r="BS106" i="7"/>
  <c r="BV106" i="7" s="1"/>
  <c r="DJ105" i="7"/>
  <c r="H113" i="7"/>
  <c r="E125" i="7" s="1"/>
  <c r="CN113" i="7"/>
  <c r="DN94" i="7"/>
  <c r="DM94" i="7"/>
  <c r="DO94" i="7" s="1"/>
  <c r="DN86" i="7"/>
  <c r="DM86" i="7"/>
  <c r="DO86" i="7" s="1"/>
  <c r="DB118" i="7"/>
  <c r="AF118" i="7"/>
  <c r="AC130" i="7" s="1"/>
  <c r="DS89" i="7"/>
  <c r="CV89" i="7"/>
  <c r="AM89" i="7"/>
  <c r="DC116" i="7"/>
  <c r="AG116" i="7"/>
  <c r="AD128" i="7" s="1"/>
  <c r="DC120" i="7"/>
  <c r="AG120" i="7"/>
  <c r="AD132" i="7" s="1"/>
  <c r="DJ107" i="7"/>
  <c r="AA107" i="7"/>
  <c r="X119" i="7" s="1"/>
  <c r="BX107" i="7"/>
  <c r="CA107" i="7" s="1"/>
  <c r="CY107" i="7"/>
  <c r="BS108" i="7"/>
  <c r="BV108" i="7" s="1"/>
  <c r="DB115" i="7"/>
  <c r="AF115" i="7"/>
  <c r="AC127" i="7" s="1"/>
  <c r="Q118" i="7"/>
  <c r="N130" i="7" s="1"/>
  <c r="CS118" i="7"/>
  <c r="W174" i="7"/>
  <c r="T162" i="7"/>
  <c r="DN99" i="7"/>
  <c r="DM99" i="7"/>
  <c r="DO99" i="7" s="1"/>
  <c r="M117" i="7"/>
  <c r="J129" i="7" s="1"/>
  <c r="CQ117" i="7"/>
  <c r="G118" i="7"/>
  <c r="D130" i="7" s="1"/>
  <c r="CM118" i="7"/>
  <c r="W129" i="7"/>
  <c r="T117" i="7"/>
  <c r="CS113" i="7"/>
  <c r="Q113" i="7"/>
  <c r="N125" i="7" s="1"/>
  <c r="BT96" i="7"/>
  <c r="BW96" i="7" s="1"/>
  <c r="DK95" i="7"/>
  <c r="CZ95" i="7"/>
  <c r="AB95" i="7"/>
  <c r="Y107" i="7" s="1"/>
  <c r="BY95" i="7"/>
  <c r="CB95" i="7" s="1"/>
  <c r="BY110" i="7"/>
  <c r="CB110" i="7" s="1"/>
  <c r="BT111" i="7"/>
  <c r="BW111" i="7" s="1"/>
  <c r="DK110" i="7"/>
  <c r="CZ110" i="7"/>
  <c r="AB110" i="7"/>
  <c r="Y122" i="7" s="1"/>
  <c r="R110" i="7"/>
  <c r="O122" i="7" s="1"/>
  <c r="CT110" i="7"/>
  <c r="DG110" i="7" s="1"/>
  <c r="G110" i="7"/>
  <c r="D122" i="7" s="1"/>
  <c r="CM110" i="7"/>
  <c r="DP71" i="7"/>
  <c r="DQ71" i="7"/>
  <c r="V113" i="7"/>
  <c r="S101" i="7"/>
  <c r="DN95" i="7"/>
  <c r="DM95" i="7"/>
  <c r="DO95" i="7" s="1"/>
  <c r="DS109" i="7"/>
  <c r="AM109" i="7"/>
  <c r="CV109" i="7"/>
  <c r="DJ103" i="7"/>
  <c r="R107" i="7"/>
  <c r="O119" i="7" s="1"/>
  <c r="CT107" i="7"/>
  <c r="DG107" i="7" s="1"/>
  <c r="DC115" i="7"/>
  <c r="AG115" i="7"/>
  <c r="AD127" i="7" s="1"/>
  <c r="CS112" i="7"/>
  <c r="Q112" i="7"/>
  <c r="N124" i="7" s="1"/>
  <c r="DK106" i="7"/>
  <c r="AB106" i="7"/>
  <c r="Y118" i="7" s="1"/>
  <c r="BY106" i="7"/>
  <c r="CB106" i="7" s="1"/>
  <c r="CZ106" i="7"/>
  <c r="BX111" i="7"/>
  <c r="CA111" i="7" s="1"/>
  <c r="AA111" i="7"/>
  <c r="X123" i="7" s="1"/>
  <c r="DJ111" i="7"/>
  <c r="CY111" i="7"/>
  <c r="BS112" i="7"/>
  <c r="BV112" i="7" s="1"/>
  <c r="V133" i="7"/>
  <c r="S121" i="7"/>
  <c r="DT99" i="7"/>
  <c r="AN99" i="7"/>
  <c r="CW99" i="7"/>
  <c r="DC122" i="7"/>
  <c r="AG122" i="7"/>
  <c r="AD134" i="7" s="1"/>
  <c r="AG134" i="7" s="1"/>
  <c r="AD146" i="7" s="1"/>
  <c r="AG146" i="7" s="1"/>
  <c r="AD158" i="7" s="1"/>
  <c r="AG158" i="7" s="1"/>
  <c r="AD170" i="7" s="1"/>
  <c r="AG170" i="7" s="1"/>
  <c r="AD182" i="7" s="1"/>
  <c r="AG182" i="7" s="1"/>
  <c r="AD194" i="7" s="1"/>
  <c r="AG194" i="7" s="1"/>
  <c r="L109" i="7"/>
  <c r="I121" i="7" s="1"/>
  <c r="CP109" i="7"/>
  <c r="DQ81" i="7"/>
  <c r="DP81" i="7"/>
  <c r="AF117" i="7"/>
  <c r="AC129" i="7" s="1"/>
  <c r="DB117" i="7"/>
  <c r="G111" i="7"/>
  <c r="D123" i="7" s="1"/>
  <c r="CM111" i="7"/>
  <c r="AA109" i="7"/>
  <c r="X121" i="7" s="1"/>
  <c r="BS110" i="7"/>
  <c r="BV110" i="7" s="1"/>
  <c r="CY109" i="7"/>
  <c r="W123" i="7"/>
  <c r="T111" i="7"/>
  <c r="H112" i="7"/>
  <c r="E124" i="7" s="1"/>
  <c r="CN112" i="7"/>
  <c r="CQ110" i="7"/>
  <c r="M110" i="7"/>
  <c r="J122" i="7" s="1"/>
  <c r="AG126" i="7"/>
  <c r="AD138" i="7" s="1"/>
  <c r="AG138" i="7" s="1"/>
  <c r="AD150" i="7" s="1"/>
  <c r="AG150" i="7" s="1"/>
  <c r="AD162" i="7" s="1"/>
  <c r="AG162" i="7" s="1"/>
  <c r="AD174" i="7" s="1"/>
  <c r="AG174" i="7" s="1"/>
  <c r="AD186" i="7" s="1"/>
  <c r="AG186" i="7" s="1"/>
  <c r="DC126" i="7"/>
  <c r="L113" i="7"/>
  <c r="I125" i="7" s="1"/>
  <c r="CP113" i="7"/>
  <c r="CQ109" i="7"/>
  <c r="M109" i="7"/>
  <c r="J121" i="7" s="1"/>
  <c r="DN100" i="7"/>
  <c r="DM100" i="7"/>
  <c r="DO100" i="7" s="1"/>
  <c r="DM92" i="7"/>
  <c r="DO92" i="7" s="1"/>
  <c r="DN92" i="7"/>
  <c r="AM126" i="7"/>
  <c r="CV126" i="7"/>
  <c r="DS126" i="7"/>
  <c r="AA115" i="7"/>
  <c r="X127" i="7" s="1"/>
  <c r="CY115" i="7"/>
  <c r="BS116" i="7"/>
  <c r="BV116" i="7" s="1"/>
  <c r="AG121" i="7"/>
  <c r="AD133" i="7" s="1"/>
  <c r="AG133" i="7" s="1"/>
  <c r="AD145" i="7" s="1"/>
  <c r="AG145" i="7" s="1"/>
  <c r="AD157" i="7" s="1"/>
  <c r="AG157" i="7" s="1"/>
  <c r="AD169" i="7" s="1"/>
  <c r="AG169" i="7" s="1"/>
  <c r="AD181" i="7" s="1"/>
  <c r="AG181" i="7" s="1"/>
  <c r="AD193" i="7" s="1"/>
  <c r="AG193" i="7" s="1"/>
  <c r="DC121" i="7"/>
  <c r="DQ82" i="7"/>
  <c r="DP82" i="7"/>
  <c r="H109" i="7"/>
  <c r="E121" i="7" s="1"/>
  <c r="CN109" i="7"/>
  <c r="R112" i="7"/>
  <c r="O124" i="7" s="1"/>
  <c r="CT112" i="7"/>
  <c r="AM98" i="7"/>
  <c r="CV98" i="7"/>
  <c r="DS98" i="7"/>
  <c r="V122" i="7"/>
  <c r="S110" i="7"/>
  <c r="H103" i="7"/>
  <c r="E115" i="7" s="1"/>
  <c r="CN103" i="7"/>
  <c r="CP108" i="7"/>
  <c r="L108" i="7"/>
  <c r="I120" i="7" s="1"/>
  <c r="DQ83" i="7"/>
  <c r="DP83" i="7"/>
  <c r="DN102" i="7"/>
  <c r="DM102" i="7"/>
  <c r="DO102" i="7" s="1"/>
  <c r="AM128" i="7"/>
  <c r="CV128" i="7"/>
  <c r="DS128" i="7"/>
  <c r="V150" i="7"/>
  <c r="S138" i="7"/>
  <c r="BX103" i="7"/>
  <c r="CA103" i="7" s="1"/>
  <c r="DC119" i="7"/>
  <c r="AG119" i="7"/>
  <c r="AD131" i="7" s="1"/>
  <c r="R115" i="7"/>
  <c r="O127" i="7" s="1"/>
  <c r="CT115" i="7"/>
  <c r="DG99" i="7"/>
  <c r="AG125" i="7"/>
  <c r="AD137" i="7" s="1"/>
  <c r="AG137" i="7" s="1"/>
  <c r="AD149" i="7" s="1"/>
  <c r="AG149" i="7" s="1"/>
  <c r="AD161" i="7" s="1"/>
  <c r="AG161" i="7" s="1"/>
  <c r="AD173" i="7" s="1"/>
  <c r="AG173" i="7" s="1"/>
  <c r="AD185" i="7" s="1"/>
  <c r="AG185" i="7" s="1"/>
  <c r="DC125" i="7"/>
  <c r="DY79" i="7"/>
  <c r="EV78" i="7"/>
  <c r="DX78" i="7"/>
  <c r="EA78" i="7" s="1"/>
  <c r="DW78" i="7"/>
  <c r="DZ78" i="7" s="1"/>
  <c r="EB78" i="7"/>
  <c r="V152" i="7"/>
  <c r="S140" i="7"/>
  <c r="DB122" i="7"/>
  <c r="AF122" i="7"/>
  <c r="AC134" i="7" s="1"/>
  <c r="AF134" i="7" s="1"/>
  <c r="AC146" i="7" s="1"/>
  <c r="AF146" i="7" s="1"/>
  <c r="AC158" i="7" s="1"/>
  <c r="AF158" i="7" s="1"/>
  <c r="AC170" i="7" s="1"/>
  <c r="AF170" i="7" s="1"/>
  <c r="AC182" i="7" s="1"/>
  <c r="AF182" i="7" s="1"/>
  <c r="AC194" i="7" s="1"/>
  <c r="AF194" i="7" s="1"/>
  <c r="CY98" i="7"/>
  <c r="AA98" i="7"/>
  <c r="X110" i="7" s="1"/>
  <c r="DJ98" i="7"/>
  <c r="BS99" i="7"/>
  <c r="BV99" i="7" s="1"/>
  <c r="BX98" i="7"/>
  <c r="CA98" i="7" s="1"/>
  <c r="DF99" i="7"/>
  <c r="AB99" i="7"/>
  <c r="Y111" i="7" s="1"/>
  <c r="BT100" i="7"/>
  <c r="BW100" i="7" s="1"/>
  <c r="DK99" i="7"/>
  <c r="BY99" i="7"/>
  <c r="CB99" i="7" s="1"/>
  <c r="CZ99" i="7"/>
  <c r="V117" i="7" l="1"/>
  <c r="S105" i="7"/>
  <c r="DT83" i="7"/>
  <c r="AN83" i="7"/>
  <c r="CW83" i="7"/>
  <c r="DM84" i="7"/>
  <c r="DO84" i="7" s="1"/>
  <c r="DN84" i="7"/>
  <c r="W107" i="7"/>
  <c r="T95" i="7"/>
  <c r="Q103" i="7"/>
  <c r="N115" i="7" s="1"/>
  <c r="CS103" i="7"/>
  <c r="BT94" i="7"/>
  <c r="BW94" i="7" s="1"/>
  <c r="BY93" i="7"/>
  <c r="CB93" i="7" s="1"/>
  <c r="DK93" i="7"/>
  <c r="AB93" i="7"/>
  <c r="Y105" i="7" s="1"/>
  <c r="CZ93" i="7"/>
  <c r="BF79" i="7"/>
  <c r="BE78" i="7"/>
  <c r="BH78" i="7" s="1"/>
  <c r="BD78" i="7"/>
  <c r="BG78" i="7" s="1"/>
  <c r="AV78" i="7"/>
  <c r="T96" i="7"/>
  <c r="W108" i="7"/>
  <c r="DS91" i="7"/>
  <c r="AM91" i="7"/>
  <c r="CV91" i="7"/>
  <c r="DK100" i="7"/>
  <c r="BY100" i="7"/>
  <c r="CB100" i="7" s="1"/>
  <c r="CZ100" i="7"/>
  <c r="BT101" i="7"/>
  <c r="BW101" i="7" s="1"/>
  <c r="AB100" i="7"/>
  <c r="Y112" i="7" s="1"/>
  <c r="AF114" i="7"/>
  <c r="AC126" i="7" s="1"/>
  <c r="BS127" i="7" s="1"/>
  <c r="BV127" i="7" s="1"/>
  <c r="DB114" i="7"/>
  <c r="DT91" i="7"/>
  <c r="AN91" i="7"/>
  <c r="CW91" i="7"/>
  <c r="W115" i="7"/>
  <c r="T103" i="7"/>
  <c r="DC106" i="7"/>
  <c r="AG106" i="7"/>
  <c r="AD118" i="7" s="1"/>
  <c r="BT119" i="7" s="1"/>
  <c r="BW119" i="7" s="1"/>
  <c r="CV100" i="7"/>
  <c r="DS100" i="7"/>
  <c r="AM100" i="7"/>
  <c r="AF112" i="7"/>
  <c r="AC124" i="7" s="1"/>
  <c r="BS125" i="7" s="1"/>
  <c r="BV125" i="7" s="1"/>
  <c r="DB112" i="7"/>
  <c r="R104" i="7"/>
  <c r="O116" i="7" s="1"/>
  <c r="CT104" i="7"/>
  <c r="DG104" i="7" s="1"/>
  <c r="M100" i="7"/>
  <c r="J112" i="7" s="1"/>
  <c r="CQ100" i="7"/>
  <c r="DG100" i="7" s="1"/>
  <c r="DQ73" i="7"/>
  <c r="DB109" i="7"/>
  <c r="AF109" i="7"/>
  <c r="AC121" i="7" s="1"/>
  <c r="V106" i="7"/>
  <c r="S94" i="7"/>
  <c r="DP76" i="7"/>
  <c r="DQ76" i="7"/>
  <c r="V124" i="7"/>
  <c r="S112" i="7"/>
  <c r="BT107" i="7"/>
  <c r="BW107" i="7" s="1"/>
  <c r="CV82" i="7"/>
  <c r="DS82" i="7"/>
  <c r="AM82" i="7"/>
  <c r="H105" i="7"/>
  <c r="E117" i="7" s="1"/>
  <c r="CN105" i="7"/>
  <c r="DC105" i="7"/>
  <c r="AG105" i="7"/>
  <c r="AD117" i="7" s="1"/>
  <c r="DT84" i="7"/>
  <c r="AN84" i="7"/>
  <c r="CW84" i="7"/>
  <c r="DS93" i="7"/>
  <c r="AM93" i="7"/>
  <c r="CV93" i="7"/>
  <c r="DO77" i="7"/>
  <c r="CP102" i="7"/>
  <c r="L102" i="7"/>
  <c r="I114" i="7" s="1"/>
  <c r="CP103" i="7"/>
  <c r="L103" i="7"/>
  <c r="I115" i="7" s="1"/>
  <c r="DN89" i="7"/>
  <c r="DM89" i="7"/>
  <c r="DO89" i="7" s="1"/>
  <c r="Q104" i="7"/>
  <c r="N116" i="7" s="1"/>
  <c r="CS104" i="7"/>
  <c r="L104" i="7"/>
  <c r="I116" i="7" s="1"/>
  <c r="CP104" i="7"/>
  <c r="DN85" i="7"/>
  <c r="DM85" i="7"/>
  <c r="DO85" i="7" s="1"/>
  <c r="CQ96" i="7"/>
  <c r="DG96" i="7" s="1"/>
  <c r="M96" i="7"/>
  <c r="J108" i="7" s="1"/>
  <c r="G97" i="7"/>
  <c r="D109" i="7" s="1"/>
  <c r="CM97" i="7"/>
  <c r="BX97" i="7"/>
  <c r="CA97" i="7" s="1"/>
  <c r="DJ97" i="7"/>
  <c r="BS102" i="7"/>
  <c r="BV102" i="7" s="1"/>
  <c r="CY101" i="7"/>
  <c r="BX101" i="7"/>
  <c r="CA101" i="7" s="1"/>
  <c r="DJ101" i="7"/>
  <c r="AA101" i="7"/>
  <c r="X113" i="7" s="1"/>
  <c r="G105" i="7"/>
  <c r="D117" i="7" s="1"/>
  <c r="CM105" i="7"/>
  <c r="Q117" i="7"/>
  <c r="N129" i="7" s="1"/>
  <c r="CS117" i="7"/>
  <c r="DF117" i="7" s="1"/>
  <c r="DK104" i="7"/>
  <c r="AB104" i="7"/>
  <c r="Y116" i="7" s="1"/>
  <c r="CZ104" i="7"/>
  <c r="BT105" i="7"/>
  <c r="BW105" i="7" s="1"/>
  <c r="G107" i="7"/>
  <c r="D119" i="7" s="1"/>
  <c r="DJ119" i="7" s="1"/>
  <c r="CM107" i="7"/>
  <c r="V115" i="7"/>
  <c r="S103" i="7"/>
  <c r="CT105" i="7"/>
  <c r="DG105" i="7" s="1"/>
  <c r="R105" i="7"/>
  <c r="O117" i="7" s="1"/>
  <c r="BS115" i="7"/>
  <c r="BV115" i="7" s="1"/>
  <c r="R97" i="7"/>
  <c r="O109" i="7" s="1"/>
  <c r="CT97" i="7"/>
  <c r="DG97" i="7" s="1"/>
  <c r="G96" i="7"/>
  <c r="D108" i="7" s="1"/>
  <c r="CM96" i="7"/>
  <c r="CV87" i="7"/>
  <c r="AM87" i="7"/>
  <c r="DS87" i="7"/>
  <c r="V111" i="7"/>
  <c r="S99" i="7"/>
  <c r="CP106" i="7"/>
  <c r="DF106" i="7" s="1"/>
  <c r="L106" i="7"/>
  <c r="I118" i="7" s="1"/>
  <c r="CQ103" i="7"/>
  <c r="DG103" i="7" s="1"/>
  <c r="M103" i="7"/>
  <c r="J115" i="7" s="1"/>
  <c r="Q98" i="7"/>
  <c r="N110" i="7" s="1"/>
  <c r="CS98" i="7"/>
  <c r="DF98" i="7" s="1"/>
  <c r="AT77" i="7"/>
  <c r="AW77" i="7" s="1"/>
  <c r="AU77" i="7"/>
  <c r="AX77" i="7" s="1"/>
  <c r="L100" i="7"/>
  <c r="I112" i="7" s="1"/>
  <c r="CP100" i="7"/>
  <c r="DF100" i="7" s="1"/>
  <c r="BY113" i="7"/>
  <c r="CB113" i="7" s="1"/>
  <c r="AB113" i="7"/>
  <c r="Y125" i="7" s="1"/>
  <c r="DK113" i="7"/>
  <c r="CZ113" i="7"/>
  <c r="BT114" i="7"/>
  <c r="BW114" i="7" s="1"/>
  <c r="M106" i="7"/>
  <c r="J118" i="7" s="1"/>
  <c r="CQ106" i="7"/>
  <c r="DG106" i="7" s="1"/>
  <c r="DB125" i="7"/>
  <c r="AF125" i="7"/>
  <c r="AC137" i="7" s="1"/>
  <c r="AF137" i="7" s="1"/>
  <c r="AC149" i="7" s="1"/>
  <c r="AF149" i="7" s="1"/>
  <c r="AC161" i="7" s="1"/>
  <c r="AF161" i="7" s="1"/>
  <c r="AC173" i="7" s="1"/>
  <c r="AF173" i="7" s="1"/>
  <c r="AC185" i="7" s="1"/>
  <c r="AF185" i="7" s="1"/>
  <c r="CY96" i="7"/>
  <c r="DJ96" i="7"/>
  <c r="BX96" i="7"/>
  <c r="CA96" i="7" s="1"/>
  <c r="BS97" i="7"/>
  <c r="BV97" i="7" s="1"/>
  <c r="AA96" i="7"/>
  <c r="X108" i="7" s="1"/>
  <c r="Q102" i="7"/>
  <c r="N114" i="7" s="1"/>
  <c r="CS102" i="7"/>
  <c r="DF102" i="7" s="1"/>
  <c r="CQ113" i="7"/>
  <c r="DG113" i="7" s="1"/>
  <c r="M113" i="7"/>
  <c r="J125" i="7" s="1"/>
  <c r="CM101" i="7"/>
  <c r="G101" i="7"/>
  <c r="D113" i="7" s="1"/>
  <c r="DF90" i="7"/>
  <c r="DQ100" i="7"/>
  <c r="DP100" i="7"/>
  <c r="CM123" i="7"/>
  <c r="G123" i="7"/>
  <c r="D135" i="7" s="1"/>
  <c r="G135" i="7" s="1"/>
  <c r="D147" i="7" s="1"/>
  <c r="G147" i="7" s="1"/>
  <c r="D159" i="7" s="1"/>
  <c r="G159" i="7" s="1"/>
  <c r="D171" i="7" s="1"/>
  <c r="G171" i="7" s="1"/>
  <c r="D183" i="7" s="1"/>
  <c r="G183" i="7" s="1"/>
  <c r="D195" i="7" s="1"/>
  <c r="G195" i="7" s="1"/>
  <c r="R122" i="7"/>
  <c r="O134" i="7" s="1"/>
  <c r="R134" i="7" s="1"/>
  <c r="O146" i="7" s="1"/>
  <c r="R146" i="7" s="1"/>
  <c r="O158" i="7" s="1"/>
  <c r="R158" i="7" s="1"/>
  <c r="O170" i="7" s="1"/>
  <c r="R170" i="7" s="1"/>
  <c r="O182" i="7" s="1"/>
  <c r="R182" i="7" s="1"/>
  <c r="O194" i="7" s="1"/>
  <c r="R194" i="7" s="1"/>
  <c r="CT122" i="7"/>
  <c r="DN107" i="7"/>
  <c r="DM107" i="7"/>
  <c r="DO107" i="7" s="1"/>
  <c r="R124" i="7"/>
  <c r="O136" i="7" s="1"/>
  <c r="R136" i="7" s="1"/>
  <c r="O148" i="7" s="1"/>
  <c r="R148" i="7" s="1"/>
  <c r="O160" i="7" s="1"/>
  <c r="R160" i="7" s="1"/>
  <c r="O172" i="7" s="1"/>
  <c r="R172" i="7" s="1"/>
  <c r="O184" i="7" s="1"/>
  <c r="R184" i="7" s="1"/>
  <c r="CT124" i="7"/>
  <c r="H120" i="7"/>
  <c r="E132" i="7" s="1"/>
  <c r="CN120" i="7"/>
  <c r="DQ99" i="7"/>
  <c r="DP99" i="7"/>
  <c r="AG132" i="7"/>
  <c r="AD144" i="7" s="1"/>
  <c r="AG144" i="7" s="1"/>
  <c r="AD156" i="7" s="1"/>
  <c r="AG156" i="7" s="1"/>
  <c r="AD168" i="7" s="1"/>
  <c r="AG168" i="7" s="1"/>
  <c r="AD180" i="7" s="1"/>
  <c r="AG180" i="7" s="1"/>
  <c r="AD192" i="7" s="1"/>
  <c r="AG192" i="7" s="1"/>
  <c r="DC132" i="7"/>
  <c r="CN125" i="7"/>
  <c r="H125" i="7"/>
  <c r="E137" i="7" s="1"/>
  <c r="H137" i="7" s="1"/>
  <c r="E149" i="7" s="1"/>
  <c r="H149" i="7" s="1"/>
  <c r="E161" i="7" s="1"/>
  <c r="H161" i="7" s="1"/>
  <c r="E173" i="7" s="1"/>
  <c r="H173" i="7" s="1"/>
  <c r="E185" i="7" s="1"/>
  <c r="H185" i="7" s="1"/>
  <c r="H130" i="7"/>
  <c r="E142" i="7" s="1"/>
  <c r="H142" i="7" s="1"/>
  <c r="E154" i="7" s="1"/>
  <c r="H154" i="7" s="1"/>
  <c r="E166" i="7" s="1"/>
  <c r="H166" i="7" s="1"/>
  <c r="E178" i="7" s="1"/>
  <c r="H178" i="7" s="1"/>
  <c r="E190" i="7" s="1"/>
  <c r="H190" i="7" s="1"/>
  <c r="CN130" i="7"/>
  <c r="DB129" i="7"/>
  <c r="AF129" i="7"/>
  <c r="AC141" i="7" s="1"/>
  <c r="AF141" i="7" s="1"/>
  <c r="AC153" i="7" s="1"/>
  <c r="AF153" i="7" s="1"/>
  <c r="AC165" i="7" s="1"/>
  <c r="AF165" i="7" s="1"/>
  <c r="AC177" i="7" s="1"/>
  <c r="AF177" i="7" s="1"/>
  <c r="AC189" i="7" s="1"/>
  <c r="AF189" i="7" s="1"/>
  <c r="DT113" i="7"/>
  <c r="CW113" i="7"/>
  <c r="AN113" i="7"/>
  <c r="CM115" i="7"/>
  <c r="G115" i="7"/>
  <c r="D127" i="7" s="1"/>
  <c r="BX127" i="7" s="1"/>
  <c r="CA127" i="7" s="1"/>
  <c r="DC128" i="7"/>
  <c r="AG128" i="7"/>
  <c r="AD140" i="7" s="1"/>
  <c r="AG140" i="7" s="1"/>
  <c r="AD152" i="7" s="1"/>
  <c r="AG152" i="7" s="1"/>
  <c r="AD164" i="7" s="1"/>
  <c r="AG164" i="7" s="1"/>
  <c r="AD176" i="7" s="1"/>
  <c r="AG176" i="7" s="1"/>
  <c r="AD188" i="7" s="1"/>
  <c r="AG188" i="7" s="1"/>
  <c r="Q121" i="7"/>
  <c r="N133" i="7" s="1"/>
  <c r="Q133" i="7" s="1"/>
  <c r="N145" i="7" s="1"/>
  <c r="Q145" i="7" s="1"/>
  <c r="N157" i="7" s="1"/>
  <c r="Q157" i="7" s="1"/>
  <c r="N169" i="7" s="1"/>
  <c r="Q169" i="7" s="1"/>
  <c r="N181" i="7" s="1"/>
  <c r="Q181" i="7" s="1"/>
  <c r="N193" i="7" s="1"/>
  <c r="Q193" i="7" s="1"/>
  <c r="CS121" i="7"/>
  <c r="H119" i="7"/>
  <c r="E131" i="7" s="1"/>
  <c r="CN119" i="7"/>
  <c r="W137" i="7"/>
  <c r="T125" i="7"/>
  <c r="DN111" i="7"/>
  <c r="DM111" i="7"/>
  <c r="DO111" i="7" s="1"/>
  <c r="AM101" i="7"/>
  <c r="DS101" i="7"/>
  <c r="CV101" i="7"/>
  <c r="T174" i="7"/>
  <c r="W186" i="7"/>
  <c r="T186" i="7" s="1"/>
  <c r="DT121" i="7"/>
  <c r="CW121" i="7"/>
  <c r="AN121" i="7"/>
  <c r="DS95" i="7"/>
  <c r="CV95" i="7"/>
  <c r="AM95" i="7"/>
  <c r="CT125" i="7"/>
  <c r="R125" i="7"/>
  <c r="O137" i="7" s="1"/>
  <c r="R137" i="7" s="1"/>
  <c r="O149" i="7" s="1"/>
  <c r="R149" i="7" s="1"/>
  <c r="O161" i="7" s="1"/>
  <c r="R161" i="7" s="1"/>
  <c r="O173" i="7" s="1"/>
  <c r="R173" i="7" s="1"/>
  <c r="O185" i="7" s="1"/>
  <c r="R185" i="7" s="1"/>
  <c r="CZ127" i="7"/>
  <c r="BT128" i="7"/>
  <c r="BW128" i="7" s="1"/>
  <c r="AB127" i="7"/>
  <c r="Y139" i="7" s="1"/>
  <c r="AB139" i="7" s="1"/>
  <c r="Y151" i="7" s="1"/>
  <c r="AB151" i="7" s="1"/>
  <c r="Y163" i="7" s="1"/>
  <c r="AB163" i="7" s="1"/>
  <c r="Y175" i="7" s="1"/>
  <c r="AB175" i="7" s="1"/>
  <c r="Y187" i="7" s="1"/>
  <c r="AB187" i="7" s="1"/>
  <c r="M122" i="7"/>
  <c r="J134" i="7" s="1"/>
  <c r="M134" i="7" s="1"/>
  <c r="J146" i="7" s="1"/>
  <c r="M146" i="7" s="1"/>
  <c r="J158" i="7" s="1"/>
  <c r="M158" i="7" s="1"/>
  <c r="J170" i="7" s="1"/>
  <c r="M170" i="7" s="1"/>
  <c r="J182" i="7" s="1"/>
  <c r="M182" i="7" s="1"/>
  <c r="J194" i="7" s="1"/>
  <c r="M194" i="7" s="1"/>
  <c r="CQ122" i="7"/>
  <c r="CS130" i="7"/>
  <c r="Q130" i="7"/>
  <c r="N142" i="7" s="1"/>
  <c r="Q142" i="7" s="1"/>
  <c r="N154" i="7" s="1"/>
  <c r="Q154" i="7" s="1"/>
  <c r="N166" i="7" s="1"/>
  <c r="Q166" i="7" s="1"/>
  <c r="N178" i="7" s="1"/>
  <c r="Q178" i="7" s="1"/>
  <c r="N190" i="7" s="1"/>
  <c r="Q190" i="7" s="1"/>
  <c r="DN105" i="7"/>
  <c r="DM105" i="7"/>
  <c r="DO105" i="7" s="1"/>
  <c r="DP94" i="7"/>
  <c r="DQ94" i="7"/>
  <c r="EV79" i="7"/>
  <c r="DY80" i="7"/>
  <c r="DX79" i="7"/>
  <c r="EA79" i="7" s="1"/>
  <c r="DW79" i="7"/>
  <c r="DZ79" i="7" s="1"/>
  <c r="EB79" i="7"/>
  <c r="DB127" i="7"/>
  <c r="AF127" i="7"/>
  <c r="AC139" i="7" s="1"/>
  <c r="AF139" i="7" s="1"/>
  <c r="AC151" i="7" s="1"/>
  <c r="AF151" i="7" s="1"/>
  <c r="AC163" i="7" s="1"/>
  <c r="AF163" i="7" s="1"/>
  <c r="AC175" i="7" s="1"/>
  <c r="AF175" i="7" s="1"/>
  <c r="AC187" i="7" s="1"/>
  <c r="AF187" i="7" s="1"/>
  <c r="W130" i="7"/>
  <c r="T118" i="7"/>
  <c r="DJ124" i="7"/>
  <c r="BX124" i="7"/>
  <c r="CA124" i="7" s="1"/>
  <c r="CY124" i="7"/>
  <c r="AA124" i="7"/>
  <c r="X136" i="7" s="1"/>
  <c r="AA136" i="7" s="1"/>
  <c r="X148" i="7" s="1"/>
  <c r="AA148" i="7" s="1"/>
  <c r="X160" i="7" s="1"/>
  <c r="AA160" i="7" s="1"/>
  <c r="X172" i="7" s="1"/>
  <c r="AA172" i="7" s="1"/>
  <c r="X184" i="7" s="1"/>
  <c r="AA184" i="7" s="1"/>
  <c r="H122" i="7"/>
  <c r="E134" i="7" s="1"/>
  <c r="H134" i="7" s="1"/>
  <c r="E146" i="7" s="1"/>
  <c r="H146" i="7" s="1"/>
  <c r="E158" i="7" s="1"/>
  <c r="H158" i="7" s="1"/>
  <c r="E170" i="7" s="1"/>
  <c r="H170" i="7" s="1"/>
  <c r="E182" i="7" s="1"/>
  <c r="H182" i="7" s="1"/>
  <c r="E194" i="7" s="1"/>
  <c r="H194" i="7" s="1"/>
  <c r="CN122" i="7"/>
  <c r="L131" i="7"/>
  <c r="I143" i="7" s="1"/>
  <c r="L143" i="7" s="1"/>
  <c r="I155" i="7" s="1"/>
  <c r="L155" i="7" s="1"/>
  <c r="I167" i="7" s="1"/>
  <c r="L167" i="7" s="1"/>
  <c r="I179" i="7" s="1"/>
  <c r="L179" i="7" s="1"/>
  <c r="I191" i="7" s="1"/>
  <c r="L191" i="7" s="1"/>
  <c r="CP131" i="7"/>
  <c r="Q123" i="7"/>
  <c r="N135" i="7" s="1"/>
  <c r="Q135" i="7" s="1"/>
  <c r="N147" i="7" s="1"/>
  <c r="Q147" i="7" s="1"/>
  <c r="N159" i="7" s="1"/>
  <c r="Q159" i="7" s="1"/>
  <c r="N171" i="7" s="1"/>
  <c r="Q171" i="7" s="1"/>
  <c r="N183" i="7" s="1"/>
  <c r="Q183" i="7" s="1"/>
  <c r="N195" i="7" s="1"/>
  <c r="Q195" i="7" s="1"/>
  <c r="CS123" i="7"/>
  <c r="DF123" i="7" s="1"/>
  <c r="L125" i="7"/>
  <c r="I137" i="7" s="1"/>
  <c r="L137" i="7" s="1"/>
  <c r="I149" i="7" s="1"/>
  <c r="L149" i="7" s="1"/>
  <c r="I161" i="7" s="1"/>
  <c r="L161" i="7" s="1"/>
  <c r="I173" i="7" s="1"/>
  <c r="L173" i="7" s="1"/>
  <c r="I185" i="7" s="1"/>
  <c r="L185" i="7" s="1"/>
  <c r="CP125" i="7"/>
  <c r="CP121" i="7"/>
  <c r="L121" i="7"/>
  <c r="I133" i="7" s="1"/>
  <c r="L133" i="7" s="1"/>
  <c r="I145" i="7" s="1"/>
  <c r="L145" i="7" s="1"/>
  <c r="I157" i="7" s="1"/>
  <c r="L157" i="7" s="1"/>
  <c r="I169" i="7" s="1"/>
  <c r="L169" i="7" s="1"/>
  <c r="I181" i="7" s="1"/>
  <c r="L181" i="7" s="1"/>
  <c r="I193" i="7" s="1"/>
  <c r="L193" i="7" s="1"/>
  <c r="M126" i="7"/>
  <c r="J138" i="7" s="1"/>
  <c r="M138" i="7" s="1"/>
  <c r="J150" i="7" s="1"/>
  <c r="M150" i="7" s="1"/>
  <c r="J162" i="7" s="1"/>
  <c r="M162" i="7" s="1"/>
  <c r="J174" i="7" s="1"/>
  <c r="M174" i="7" s="1"/>
  <c r="J186" i="7" s="1"/>
  <c r="M186" i="7" s="1"/>
  <c r="CQ126" i="7"/>
  <c r="DN103" i="7"/>
  <c r="DM103" i="7"/>
  <c r="DO103" i="7" s="1"/>
  <c r="G130" i="7"/>
  <c r="D142" i="7" s="1"/>
  <c r="G142" i="7" s="1"/>
  <c r="D154" i="7" s="1"/>
  <c r="G154" i="7" s="1"/>
  <c r="D166" i="7" s="1"/>
  <c r="G166" i="7" s="1"/>
  <c r="D178" i="7" s="1"/>
  <c r="G178" i="7" s="1"/>
  <c r="D190" i="7" s="1"/>
  <c r="G190" i="7" s="1"/>
  <c r="CM130" i="7"/>
  <c r="CS108" i="7"/>
  <c r="DF108" i="7" s="1"/>
  <c r="Q108" i="7"/>
  <c r="N120" i="7" s="1"/>
  <c r="DP95" i="7"/>
  <c r="DQ95" i="7"/>
  <c r="DJ115" i="7"/>
  <c r="CN124" i="7"/>
  <c r="H124" i="7"/>
  <c r="E136" i="7" s="1"/>
  <c r="H136" i="7" s="1"/>
  <c r="E148" i="7" s="1"/>
  <c r="H148" i="7" s="1"/>
  <c r="E160" i="7" s="1"/>
  <c r="H160" i="7" s="1"/>
  <c r="E172" i="7" s="1"/>
  <c r="H172" i="7" s="1"/>
  <c r="E184" i="7" s="1"/>
  <c r="H184" i="7" s="1"/>
  <c r="BY107" i="7"/>
  <c r="CB107" i="7" s="1"/>
  <c r="DK107" i="7"/>
  <c r="CZ107" i="7"/>
  <c r="BT108" i="7"/>
  <c r="BW108" i="7" s="1"/>
  <c r="AB107" i="7"/>
  <c r="Y119" i="7" s="1"/>
  <c r="BX117" i="7"/>
  <c r="CA117" i="7" s="1"/>
  <c r="AA117" i="7"/>
  <c r="X129" i="7" s="1"/>
  <c r="DJ117" i="7"/>
  <c r="CY117" i="7"/>
  <c r="BS118" i="7"/>
  <c r="BV118" i="7" s="1"/>
  <c r="CN114" i="7"/>
  <c r="H114" i="7"/>
  <c r="E126" i="7" s="1"/>
  <c r="DK126" i="7" s="1"/>
  <c r="AN110" i="7"/>
  <c r="CW110" i="7"/>
  <c r="DT110" i="7"/>
  <c r="BS128" i="7"/>
  <c r="BV128" i="7" s="1"/>
  <c r="AA127" i="7"/>
  <c r="X139" i="7" s="1"/>
  <c r="AA139" i="7" s="1"/>
  <c r="X151" i="7" s="1"/>
  <c r="AA151" i="7" s="1"/>
  <c r="X163" i="7" s="1"/>
  <c r="AA163" i="7" s="1"/>
  <c r="X175" i="7" s="1"/>
  <c r="AA175" i="7" s="1"/>
  <c r="X187" i="7" s="1"/>
  <c r="AA187" i="7" s="1"/>
  <c r="CY127" i="7"/>
  <c r="AN111" i="7"/>
  <c r="DT111" i="7"/>
  <c r="CW111" i="7"/>
  <c r="DK118" i="7"/>
  <c r="AB118" i="7"/>
  <c r="Y130" i="7" s="1"/>
  <c r="BY118" i="7"/>
  <c r="CB118" i="7" s="1"/>
  <c r="CZ118" i="7"/>
  <c r="DB130" i="7"/>
  <c r="AF130" i="7"/>
  <c r="AC142" i="7" s="1"/>
  <c r="AF142" i="7" s="1"/>
  <c r="AC154" i="7" s="1"/>
  <c r="AF154" i="7" s="1"/>
  <c r="AC166" i="7" s="1"/>
  <c r="AF166" i="7" s="1"/>
  <c r="AC178" i="7" s="1"/>
  <c r="AF178" i="7" s="1"/>
  <c r="AC190" i="7" s="1"/>
  <c r="AF190" i="7" s="1"/>
  <c r="DB131" i="7"/>
  <c r="AF131" i="7"/>
  <c r="AC143" i="7" s="1"/>
  <c r="AF143" i="7" s="1"/>
  <c r="AC155" i="7" s="1"/>
  <c r="AF155" i="7" s="1"/>
  <c r="AC167" i="7" s="1"/>
  <c r="AF167" i="7" s="1"/>
  <c r="AC179" i="7" s="1"/>
  <c r="AF179" i="7" s="1"/>
  <c r="AC191" i="7" s="1"/>
  <c r="AF191" i="7" s="1"/>
  <c r="AB109" i="7"/>
  <c r="Y121" i="7" s="1"/>
  <c r="CZ109" i="7"/>
  <c r="BT110" i="7"/>
  <c r="BW110" i="7" s="1"/>
  <c r="DK109" i="7"/>
  <c r="BY109" i="7"/>
  <c r="CB109" i="7" s="1"/>
  <c r="W134" i="7"/>
  <c r="T122" i="7"/>
  <c r="CY128" i="7"/>
  <c r="BS129" i="7"/>
  <c r="BV129" i="7" s="1"/>
  <c r="AA128" i="7"/>
  <c r="X140" i="7" s="1"/>
  <c r="AA140" i="7" s="1"/>
  <c r="X152" i="7" s="1"/>
  <c r="AA152" i="7" s="1"/>
  <c r="X164" i="7" s="1"/>
  <c r="AA164" i="7" s="1"/>
  <c r="X176" i="7" s="1"/>
  <c r="AA176" i="7" s="1"/>
  <c r="X188" i="7" s="1"/>
  <c r="AA188" i="7" s="1"/>
  <c r="V164" i="7"/>
  <c r="S152" i="7"/>
  <c r="L120" i="7"/>
  <c r="I132" i="7" s="1"/>
  <c r="CP120" i="7"/>
  <c r="BX115" i="7"/>
  <c r="CA115" i="7" s="1"/>
  <c r="W135" i="7"/>
  <c r="T123" i="7"/>
  <c r="AN116" i="7"/>
  <c r="DT116" i="7"/>
  <c r="CW116" i="7"/>
  <c r="R120" i="7"/>
  <c r="O132" i="7" s="1"/>
  <c r="CT120" i="7"/>
  <c r="Q119" i="7"/>
  <c r="N131" i="7" s="1"/>
  <c r="CS119" i="7"/>
  <c r="DF119" i="7" s="1"/>
  <c r="CN121" i="7"/>
  <c r="H121" i="7"/>
  <c r="E133" i="7" s="1"/>
  <c r="H133" i="7" s="1"/>
  <c r="E145" i="7" s="1"/>
  <c r="H145" i="7" s="1"/>
  <c r="E157" i="7" s="1"/>
  <c r="H157" i="7" s="1"/>
  <c r="E169" i="7" s="1"/>
  <c r="H169" i="7" s="1"/>
  <c r="E181" i="7" s="1"/>
  <c r="H181" i="7" s="1"/>
  <c r="E193" i="7" s="1"/>
  <c r="H193" i="7" s="1"/>
  <c r="DB132" i="7"/>
  <c r="AF132" i="7"/>
  <c r="AC144" i="7" s="1"/>
  <c r="AF144" i="7" s="1"/>
  <c r="AC156" i="7" s="1"/>
  <c r="AF156" i="7" s="1"/>
  <c r="AC168" i="7" s="1"/>
  <c r="AF168" i="7" s="1"/>
  <c r="AC180" i="7" s="1"/>
  <c r="AF180" i="7" s="1"/>
  <c r="AC192" i="7" s="1"/>
  <c r="AF192" i="7" s="1"/>
  <c r="R127" i="7"/>
  <c r="O139" i="7" s="1"/>
  <c r="R139" i="7" s="1"/>
  <c r="O151" i="7" s="1"/>
  <c r="R151" i="7" s="1"/>
  <c r="O163" i="7" s="1"/>
  <c r="R163" i="7" s="1"/>
  <c r="O175" i="7" s="1"/>
  <c r="R175" i="7" s="1"/>
  <c r="O187" i="7" s="1"/>
  <c r="R187" i="7" s="1"/>
  <c r="CT127" i="7"/>
  <c r="Q124" i="7"/>
  <c r="N136" i="7" s="1"/>
  <c r="Q136" i="7" s="1"/>
  <c r="N148" i="7" s="1"/>
  <c r="Q148" i="7" s="1"/>
  <c r="N160" i="7" s="1"/>
  <c r="Q160" i="7" s="1"/>
  <c r="N172" i="7" s="1"/>
  <c r="Q172" i="7" s="1"/>
  <c r="N184" i="7" s="1"/>
  <c r="Q184" i="7" s="1"/>
  <c r="CS124" i="7"/>
  <c r="W140" i="7"/>
  <c r="T128" i="7"/>
  <c r="M128" i="7"/>
  <c r="J140" i="7" s="1"/>
  <c r="M140" i="7" s="1"/>
  <c r="J152" i="7" s="1"/>
  <c r="M152" i="7" s="1"/>
  <c r="J164" i="7" s="1"/>
  <c r="M164" i="7" s="1"/>
  <c r="J176" i="7" s="1"/>
  <c r="M176" i="7" s="1"/>
  <c r="J188" i="7" s="1"/>
  <c r="M188" i="7" s="1"/>
  <c r="CQ128" i="7"/>
  <c r="DG114" i="7"/>
  <c r="L129" i="7"/>
  <c r="I141" i="7" s="1"/>
  <c r="L141" i="7" s="1"/>
  <c r="I153" i="7" s="1"/>
  <c r="L153" i="7" s="1"/>
  <c r="I165" i="7" s="1"/>
  <c r="L165" i="7" s="1"/>
  <c r="I177" i="7" s="1"/>
  <c r="L177" i="7" s="1"/>
  <c r="I189" i="7" s="1"/>
  <c r="L189" i="7" s="1"/>
  <c r="CP129" i="7"/>
  <c r="CM116" i="7"/>
  <c r="G116" i="7"/>
  <c r="D128" i="7" s="1"/>
  <c r="V119" i="7"/>
  <c r="S107" i="7"/>
  <c r="CW106" i="7"/>
  <c r="AN106" i="7"/>
  <c r="DT106" i="7"/>
  <c r="DC131" i="7"/>
  <c r="AG131" i="7"/>
  <c r="AD143" i="7" s="1"/>
  <c r="AG143" i="7" s="1"/>
  <c r="AD155" i="7" s="1"/>
  <c r="AG155" i="7" s="1"/>
  <c r="AD167" i="7" s="1"/>
  <c r="AG167" i="7" s="1"/>
  <c r="AD179" i="7" s="1"/>
  <c r="AG179" i="7" s="1"/>
  <c r="AD191" i="7" s="1"/>
  <c r="AG191" i="7" s="1"/>
  <c r="G122" i="7"/>
  <c r="D134" i="7" s="1"/>
  <c r="G134" i="7" s="1"/>
  <c r="D146" i="7" s="1"/>
  <c r="G146" i="7" s="1"/>
  <c r="D158" i="7" s="1"/>
  <c r="G158" i="7" s="1"/>
  <c r="D170" i="7" s="1"/>
  <c r="G170" i="7" s="1"/>
  <c r="D182" i="7" s="1"/>
  <c r="G182" i="7" s="1"/>
  <c r="D194" i="7" s="1"/>
  <c r="G194" i="7" s="1"/>
  <c r="CM122" i="7"/>
  <c r="CS125" i="7"/>
  <c r="DF125" i="7" s="1"/>
  <c r="Q125" i="7"/>
  <c r="N137" i="7" s="1"/>
  <c r="Q137" i="7" s="1"/>
  <c r="N149" i="7" s="1"/>
  <c r="Q149" i="7" s="1"/>
  <c r="N161" i="7" s="1"/>
  <c r="Q161" i="7" s="1"/>
  <c r="N173" i="7" s="1"/>
  <c r="Q173" i="7" s="1"/>
  <c r="N185" i="7" s="1"/>
  <c r="Q185" i="7" s="1"/>
  <c r="DJ118" i="7"/>
  <c r="AA118" i="7"/>
  <c r="X130" i="7" s="1"/>
  <c r="BX118" i="7"/>
  <c r="CA118" i="7" s="1"/>
  <c r="BS119" i="7"/>
  <c r="BV119" i="7" s="1"/>
  <c r="CY118" i="7"/>
  <c r="CZ126" i="7"/>
  <c r="BT127" i="7"/>
  <c r="BW127" i="7" s="1"/>
  <c r="AB126" i="7"/>
  <c r="Y138" i="7" s="1"/>
  <c r="AB138" i="7" s="1"/>
  <c r="Y150" i="7" s="1"/>
  <c r="AB150" i="7" s="1"/>
  <c r="Y162" i="7" s="1"/>
  <c r="AB162" i="7" s="1"/>
  <c r="Y174" i="7" s="1"/>
  <c r="AB174" i="7" s="1"/>
  <c r="Y186" i="7" s="1"/>
  <c r="AB186" i="7" s="1"/>
  <c r="R126" i="7"/>
  <c r="O138" i="7" s="1"/>
  <c r="R138" i="7" s="1"/>
  <c r="O150" i="7" s="1"/>
  <c r="R150" i="7" s="1"/>
  <c r="O162" i="7" s="1"/>
  <c r="R162" i="7" s="1"/>
  <c r="O174" i="7" s="1"/>
  <c r="R174" i="7" s="1"/>
  <c r="O186" i="7" s="1"/>
  <c r="R186" i="7" s="1"/>
  <c r="CT126" i="7"/>
  <c r="DG126" i="7" s="1"/>
  <c r="DQ91" i="7"/>
  <c r="DP91" i="7"/>
  <c r="G126" i="7"/>
  <c r="D138" i="7" s="1"/>
  <c r="G138" i="7" s="1"/>
  <c r="D150" i="7" s="1"/>
  <c r="G150" i="7" s="1"/>
  <c r="D162" i="7" s="1"/>
  <c r="G162" i="7" s="1"/>
  <c r="D174" i="7" s="1"/>
  <c r="G174" i="7" s="1"/>
  <c r="D186" i="7" s="1"/>
  <c r="G186" i="7" s="1"/>
  <c r="CM126" i="7"/>
  <c r="DQ93" i="7"/>
  <c r="DP93" i="7"/>
  <c r="H116" i="7"/>
  <c r="E128" i="7" s="1"/>
  <c r="CN116" i="7"/>
  <c r="DJ123" i="7"/>
  <c r="BS124" i="7"/>
  <c r="BV124" i="7" s="1"/>
  <c r="CY123" i="7"/>
  <c r="AA123" i="7"/>
  <c r="X135" i="7" s="1"/>
  <c r="AA135" i="7" s="1"/>
  <c r="X147" i="7" s="1"/>
  <c r="AA147" i="7" s="1"/>
  <c r="X159" i="7" s="1"/>
  <c r="AA159" i="7" s="1"/>
  <c r="X171" i="7" s="1"/>
  <c r="AA171" i="7" s="1"/>
  <c r="X183" i="7" s="1"/>
  <c r="AA183" i="7" s="1"/>
  <c r="X195" i="7" s="1"/>
  <c r="AA195" i="7" s="1"/>
  <c r="BX123" i="7"/>
  <c r="CA123" i="7" s="1"/>
  <c r="DN112" i="7"/>
  <c r="DM112" i="7"/>
  <c r="DO112" i="7" s="1"/>
  <c r="CZ111" i="7"/>
  <c r="BT112" i="7"/>
  <c r="BW112" i="7" s="1"/>
  <c r="AB111" i="7"/>
  <c r="Y123" i="7" s="1"/>
  <c r="BY111" i="7"/>
  <c r="CB111" i="7" s="1"/>
  <c r="DK111" i="7"/>
  <c r="H115" i="7"/>
  <c r="E127" i="7" s="1"/>
  <c r="DK127" i="7" s="1"/>
  <c r="CN115" i="7"/>
  <c r="DC127" i="7"/>
  <c r="AG127" i="7"/>
  <c r="AD139" i="7" s="1"/>
  <c r="AG139" i="7" s="1"/>
  <c r="AD151" i="7" s="1"/>
  <c r="AG151" i="7" s="1"/>
  <c r="AD163" i="7" s="1"/>
  <c r="AG163" i="7" s="1"/>
  <c r="AD175" i="7" s="1"/>
  <c r="AG175" i="7" s="1"/>
  <c r="AD187" i="7" s="1"/>
  <c r="AG187" i="7" s="1"/>
  <c r="DF113" i="7"/>
  <c r="DQ86" i="7"/>
  <c r="DP86" i="7"/>
  <c r="DN106" i="7"/>
  <c r="DM106" i="7"/>
  <c r="DO106" i="7" s="1"/>
  <c r="AN124" i="7"/>
  <c r="DT124" i="7"/>
  <c r="CW124" i="7"/>
  <c r="DQ104" i="7"/>
  <c r="DP104" i="7"/>
  <c r="DK114" i="7"/>
  <c r="L122" i="7"/>
  <c r="I134" i="7" s="1"/>
  <c r="L134" i="7" s="1"/>
  <c r="I146" i="7" s="1"/>
  <c r="L146" i="7" s="1"/>
  <c r="I158" i="7" s="1"/>
  <c r="L158" i="7" s="1"/>
  <c r="I170" i="7" s="1"/>
  <c r="L170" i="7" s="1"/>
  <c r="I182" i="7" s="1"/>
  <c r="L182" i="7" s="1"/>
  <c r="I194" i="7" s="1"/>
  <c r="L194" i="7" s="1"/>
  <c r="CP122" i="7"/>
  <c r="CY126" i="7"/>
  <c r="BX126" i="7"/>
  <c r="CA126" i="7" s="1"/>
  <c r="DJ126" i="7"/>
  <c r="AA126" i="7"/>
  <c r="X138" i="7" s="1"/>
  <c r="AA138" i="7" s="1"/>
  <c r="X150" i="7" s="1"/>
  <c r="AA150" i="7" s="1"/>
  <c r="X162" i="7" s="1"/>
  <c r="AA162" i="7" s="1"/>
  <c r="X174" i="7" s="1"/>
  <c r="AA174" i="7" s="1"/>
  <c r="X186" i="7" s="1"/>
  <c r="AA186" i="7" s="1"/>
  <c r="DG111" i="7"/>
  <c r="DM98" i="7"/>
  <c r="DO98" i="7" s="1"/>
  <c r="DN98" i="7"/>
  <c r="BT109" i="7"/>
  <c r="BW109" i="7" s="1"/>
  <c r="DK108" i="7"/>
  <c r="AB108" i="7"/>
  <c r="Y120" i="7" s="1"/>
  <c r="CZ108" i="7"/>
  <c r="BY108" i="7"/>
  <c r="CB108" i="7" s="1"/>
  <c r="V125" i="7"/>
  <c r="S113" i="7"/>
  <c r="AM110" i="7"/>
  <c r="CV110" i="7"/>
  <c r="DS110" i="7"/>
  <c r="CW117" i="7"/>
  <c r="AN117" i="7"/>
  <c r="DT117" i="7"/>
  <c r="W148" i="7"/>
  <c r="T136" i="7"/>
  <c r="R130" i="7"/>
  <c r="O142" i="7" s="1"/>
  <c r="R142" i="7" s="1"/>
  <c r="O154" i="7" s="1"/>
  <c r="R154" i="7" s="1"/>
  <c r="O166" i="7" s="1"/>
  <c r="R166" i="7" s="1"/>
  <c r="O178" i="7" s="1"/>
  <c r="R178" i="7" s="1"/>
  <c r="O190" i="7" s="1"/>
  <c r="R190" i="7" s="1"/>
  <c r="CT130" i="7"/>
  <c r="DN114" i="7"/>
  <c r="DM114" i="7"/>
  <c r="DO114" i="7" s="1"/>
  <c r="R123" i="7"/>
  <c r="O135" i="7" s="1"/>
  <c r="R135" i="7" s="1"/>
  <c r="O147" i="7" s="1"/>
  <c r="R147" i="7" s="1"/>
  <c r="O159" i="7" s="1"/>
  <c r="R159" i="7" s="1"/>
  <c r="O171" i="7" s="1"/>
  <c r="R171" i="7" s="1"/>
  <c r="O183" i="7" s="1"/>
  <c r="R183" i="7" s="1"/>
  <c r="O195" i="7" s="1"/>
  <c r="R195" i="7" s="1"/>
  <c r="CT123" i="7"/>
  <c r="BX110" i="7"/>
  <c r="CA110" i="7" s="1"/>
  <c r="AA110" i="7"/>
  <c r="X122" i="7" s="1"/>
  <c r="BS111" i="7"/>
  <c r="BV111" i="7" s="1"/>
  <c r="DJ110" i="7"/>
  <c r="CY110" i="7"/>
  <c r="CY119" i="7"/>
  <c r="BS120" i="7"/>
  <c r="BV120" i="7" s="1"/>
  <c r="AA119" i="7"/>
  <c r="X131" i="7" s="1"/>
  <c r="CQ121" i="7"/>
  <c r="M121" i="7"/>
  <c r="J133" i="7" s="1"/>
  <c r="M133" i="7" s="1"/>
  <c r="J145" i="7" s="1"/>
  <c r="M145" i="7" s="1"/>
  <c r="J157" i="7" s="1"/>
  <c r="M157" i="7" s="1"/>
  <c r="J169" i="7" s="1"/>
  <c r="M169" i="7" s="1"/>
  <c r="J181" i="7" s="1"/>
  <c r="M181" i="7" s="1"/>
  <c r="J193" i="7" s="1"/>
  <c r="M193" i="7" s="1"/>
  <c r="M129" i="7"/>
  <c r="J141" i="7" s="1"/>
  <c r="M141" i="7" s="1"/>
  <c r="J153" i="7" s="1"/>
  <c r="M153" i="7" s="1"/>
  <c r="J165" i="7" s="1"/>
  <c r="M165" i="7" s="1"/>
  <c r="J177" i="7" s="1"/>
  <c r="M177" i="7" s="1"/>
  <c r="J189" i="7" s="1"/>
  <c r="M189" i="7" s="1"/>
  <c r="CQ129" i="7"/>
  <c r="DQ102" i="7"/>
  <c r="DP102" i="7"/>
  <c r="BT123" i="7"/>
  <c r="BW123" i="7" s="1"/>
  <c r="CZ122" i="7"/>
  <c r="AB122" i="7"/>
  <c r="Y134" i="7" s="1"/>
  <c r="AB134" i="7" s="1"/>
  <c r="Y146" i="7" s="1"/>
  <c r="AB146" i="7" s="1"/>
  <c r="Y158" i="7" s="1"/>
  <c r="AB158" i="7" s="1"/>
  <c r="Y170" i="7" s="1"/>
  <c r="AB170" i="7" s="1"/>
  <c r="Y182" i="7" s="1"/>
  <c r="AB182" i="7" s="1"/>
  <c r="Y194" i="7" s="1"/>
  <c r="AB194" i="7" s="1"/>
  <c r="BY122" i="7"/>
  <c r="CB122" i="7" s="1"/>
  <c r="DK122" i="7"/>
  <c r="M131" i="7"/>
  <c r="J143" i="7" s="1"/>
  <c r="M143" i="7" s="1"/>
  <c r="J155" i="7" s="1"/>
  <c r="M155" i="7" s="1"/>
  <c r="J167" i="7" s="1"/>
  <c r="M167" i="7" s="1"/>
  <c r="J179" i="7" s="1"/>
  <c r="M179" i="7" s="1"/>
  <c r="J191" i="7" s="1"/>
  <c r="M191" i="7" s="1"/>
  <c r="CQ131" i="7"/>
  <c r="T133" i="7"/>
  <c r="W145" i="7"/>
  <c r="V134" i="7"/>
  <c r="S122" i="7"/>
  <c r="DQ92" i="7"/>
  <c r="DP92" i="7"/>
  <c r="DS121" i="7"/>
  <c r="CV121" i="7"/>
  <c r="AM121" i="7"/>
  <c r="W141" i="7"/>
  <c r="T129" i="7"/>
  <c r="L123" i="7"/>
  <c r="I135" i="7" s="1"/>
  <c r="L135" i="7" s="1"/>
  <c r="I147" i="7" s="1"/>
  <c r="L147" i="7" s="1"/>
  <c r="I159" i="7" s="1"/>
  <c r="L159" i="7" s="1"/>
  <c r="I171" i="7" s="1"/>
  <c r="L171" i="7" s="1"/>
  <c r="I183" i="7" s="1"/>
  <c r="L183" i="7" s="1"/>
  <c r="I195" i="7" s="1"/>
  <c r="L195" i="7" s="1"/>
  <c r="CP123" i="7"/>
  <c r="H123" i="7"/>
  <c r="E135" i="7" s="1"/>
  <c r="H135" i="7" s="1"/>
  <c r="E147" i="7" s="1"/>
  <c r="H147" i="7" s="1"/>
  <c r="E159" i="7" s="1"/>
  <c r="H159" i="7" s="1"/>
  <c r="E171" i="7" s="1"/>
  <c r="H171" i="7" s="1"/>
  <c r="E183" i="7" s="1"/>
  <c r="H183" i="7" s="1"/>
  <c r="E195" i="7" s="1"/>
  <c r="H195" i="7" s="1"/>
  <c r="CN123" i="7"/>
  <c r="DJ116" i="7"/>
  <c r="DB128" i="7"/>
  <c r="AF128" i="7"/>
  <c r="AC140" i="7" s="1"/>
  <c r="AF140" i="7" s="1"/>
  <c r="AC152" i="7" s="1"/>
  <c r="AF152" i="7" s="1"/>
  <c r="AC164" i="7" s="1"/>
  <c r="AF164" i="7" s="1"/>
  <c r="AC176" i="7" s="1"/>
  <c r="AF176" i="7" s="1"/>
  <c r="AC188" i="7" s="1"/>
  <c r="AF188" i="7" s="1"/>
  <c r="CM124" i="7"/>
  <c r="G124" i="7"/>
  <c r="D136" i="7" s="1"/>
  <c r="G136" i="7" s="1"/>
  <c r="D148" i="7" s="1"/>
  <c r="G148" i="7" s="1"/>
  <c r="D160" i="7" s="1"/>
  <c r="G160" i="7" s="1"/>
  <c r="D172" i="7" s="1"/>
  <c r="G172" i="7" s="1"/>
  <c r="D184" i="7" s="1"/>
  <c r="G184" i="7" s="1"/>
  <c r="CV108" i="7"/>
  <c r="AM108" i="7"/>
  <c r="DS108" i="7"/>
  <c r="V132" i="7"/>
  <c r="S120" i="7"/>
  <c r="M123" i="7"/>
  <c r="J135" i="7" s="1"/>
  <c r="M135" i="7" s="1"/>
  <c r="J147" i="7" s="1"/>
  <c r="M147" i="7" s="1"/>
  <c r="J159" i="7" s="1"/>
  <c r="M159" i="7" s="1"/>
  <c r="J171" i="7" s="1"/>
  <c r="M171" i="7" s="1"/>
  <c r="J183" i="7" s="1"/>
  <c r="M183" i="7" s="1"/>
  <c r="J195" i="7" s="1"/>
  <c r="M195" i="7" s="1"/>
  <c r="CQ123" i="7"/>
  <c r="V162" i="7"/>
  <c r="S150" i="7"/>
  <c r="BS122" i="7"/>
  <c r="BV122" i="7" s="1"/>
  <c r="AA121" i="7"/>
  <c r="X133" i="7" s="1"/>
  <c r="AA133" i="7" s="1"/>
  <c r="X145" i="7" s="1"/>
  <c r="AA145" i="7" s="1"/>
  <c r="X157" i="7" s="1"/>
  <c r="AA157" i="7" s="1"/>
  <c r="X169" i="7" s="1"/>
  <c r="AA169" i="7" s="1"/>
  <c r="X181" i="7" s="1"/>
  <c r="AA181" i="7" s="1"/>
  <c r="X193" i="7" s="1"/>
  <c r="AA193" i="7" s="1"/>
  <c r="CY121" i="7"/>
  <c r="V145" i="7"/>
  <c r="S133" i="7"/>
  <c r="R119" i="7"/>
  <c r="O131" i="7" s="1"/>
  <c r="CT119" i="7"/>
  <c r="DG119" i="7" s="1"/>
  <c r="BY116" i="7"/>
  <c r="CB116" i="7" s="1"/>
  <c r="BX116" i="7"/>
  <c r="CA116" i="7" s="1"/>
  <c r="M125" i="7" l="1"/>
  <c r="J137" i="7" s="1"/>
  <c r="M137" i="7" s="1"/>
  <c r="J149" i="7" s="1"/>
  <c r="M149" i="7" s="1"/>
  <c r="J161" i="7" s="1"/>
  <c r="M161" i="7" s="1"/>
  <c r="J173" i="7" s="1"/>
  <c r="M173" i="7" s="1"/>
  <c r="J185" i="7" s="1"/>
  <c r="M185" i="7" s="1"/>
  <c r="CQ125" i="7"/>
  <c r="M115" i="7"/>
  <c r="J127" i="7" s="1"/>
  <c r="CQ115" i="7"/>
  <c r="DG115" i="7" s="1"/>
  <c r="DK116" i="7"/>
  <c r="AB116" i="7"/>
  <c r="Y128" i="7" s="1"/>
  <c r="CZ116" i="7"/>
  <c r="BT117" i="7"/>
  <c r="BW117" i="7" s="1"/>
  <c r="AM99" i="7"/>
  <c r="CV99" i="7"/>
  <c r="DS99" i="7"/>
  <c r="Q129" i="7"/>
  <c r="N141" i="7" s="1"/>
  <c r="Q141" i="7" s="1"/>
  <c r="N153" i="7" s="1"/>
  <c r="Q153" i="7" s="1"/>
  <c r="N165" i="7" s="1"/>
  <c r="Q165" i="7" s="1"/>
  <c r="N177" i="7" s="1"/>
  <c r="Q177" i="7" s="1"/>
  <c r="N189" i="7" s="1"/>
  <c r="Q189" i="7" s="1"/>
  <c r="CS129" i="7"/>
  <c r="DF129" i="7" s="1"/>
  <c r="DQ89" i="7"/>
  <c r="DP89" i="7"/>
  <c r="BX119" i="7"/>
  <c r="CA119" i="7" s="1"/>
  <c r="DN96" i="7"/>
  <c r="DM96" i="7"/>
  <c r="DO96" i="7" s="1"/>
  <c r="V123" i="7"/>
  <c r="S111" i="7"/>
  <c r="S124" i="7"/>
  <c r="V136" i="7"/>
  <c r="G113" i="7"/>
  <c r="D125" i="7" s="1"/>
  <c r="CM113" i="7"/>
  <c r="H117" i="7"/>
  <c r="E129" i="7" s="1"/>
  <c r="CN117" i="7"/>
  <c r="CM117" i="7"/>
  <c r="G117" i="7"/>
  <c r="D129" i="7" s="1"/>
  <c r="L115" i="7"/>
  <c r="I127" i="7" s="1"/>
  <c r="CP115" i="7"/>
  <c r="DF103" i="7"/>
  <c r="DP85" i="7"/>
  <c r="DQ85" i="7"/>
  <c r="L116" i="7"/>
  <c r="I128" i="7" s="1"/>
  <c r="CP116" i="7"/>
  <c r="BX108" i="7"/>
  <c r="CA108" i="7" s="1"/>
  <c r="DJ108" i="7"/>
  <c r="AA108" i="7"/>
  <c r="X120" i="7" s="1"/>
  <c r="BS109" i="7"/>
  <c r="BV109" i="7" s="1"/>
  <c r="CY108" i="7"/>
  <c r="W127" i="7"/>
  <c r="T115" i="7"/>
  <c r="AM112" i="7"/>
  <c r="CV112" i="7"/>
  <c r="DS112" i="7"/>
  <c r="DG122" i="7"/>
  <c r="Q115" i="7"/>
  <c r="N127" i="7" s="1"/>
  <c r="CS115" i="7"/>
  <c r="DC118" i="7"/>
  <c r="AG118" i="7"/>
  <c r="AD130" i="7" s="1"/>
  <c r="CP118" i="7"/>
  <c r="DF118" i="7" s="1"/>
  <c r="L118" i="7"/>
  <c r="I130" i="7" s="1"/>
  <c r="DS94" i="7"/>
  <c r="CV94" i="7"/>
  <c r="AM94" i="7"/>
  <c r="AN95" i="7"/>
  <c r="DT95" i="7"/>
  <c r="CW95" i="7"/>
  <c r="AA113" i="7"/>
  <c r="X125" i="7" s="1"/>
  <c r="CY113" i="7"/>
  <c r="DJ113" i="7"/>
  <c r="BX113" i="7"/>
  <c r="CA113" i="7" s="1"/>
  <c r="BS114" i="7"/>
  <c r="BV114" i="7" s="1"/>
  <c r="V118" i="7"/>
  <c r="S106" i="7"/>
  <c r="AB112" i="7"/>
  <c r="Y124" i="7" s="1"/>
  <c r="BY112" i="7"/>
  <c r="CB112" i="7" s="1"/>
  <c r="DK112" i="7"/>
  <c r="BT113" i="7"/>
  <c r="BW113" i="7" s="1"/>
  <c r="CZ112" i="7"/>
  <c r="W119" i="7"/>
  <c r="T107" i="7"/>
  <c r="M108" i="7"/>
  <c r="J120" i="7" s="1"/>
  <c r="CQ108" i="7"/>
  <c r="DG108" i="7" s="1"/>
  <c r="CS110" i="7"/>
  <c r="DF110" i="7" s="1"/>
  <c r="Q110" i="7"/>
  <c r="N122" i="7" s="1"/>
  <c r="DF104" i="7"/>
  <c r="L114" i="7"/>
  <c r="I126" i="7" s="1"/>
  <c r="CP114" i="7"/>
  <c r="DB126" i="7"/>
  <c r="AF126" i="7"/>
  <c r="AC138" i="7" s="1"/>
  <c r="AF138" i="7" s="1"/>
  <c r="AC150" i="7" s="1"/>
  <c r="AF150" i="7" s="1"/>
  <c r="AC162" i="7" s="1"/>
  <c r="AF162" i="7" s="1"/>
  <c r="AC174" i="7" s="1"/>
  <c r="AF174" i="7" s="1"/>
  <c r="AC186" i="7" s="1"/>
  <c r="AF186" i="7" s="1"/>
  <c r="CQ118" i="7"/>
  <c r="DG118" i="7" s="1"/>
  <c r="M118" i="7"/>
  <c r="J130" i="7" s="1"/>
  <c r="DM101" i="7"/>
  <c r="DO101" i="7" s="1"/>
  <c r="DN101" i="7"/>
  <c r="DP77" i="7"/>
  <c r="DQ77" i="7"/>
  <c r="DB121" i="7"/>
  <c r="AF121" i="7"/>
  <c r="AC133" i="7" s="1"/>
  <c r="AF133" i="7" s="1"/>
  <c r="AC145" i="7" s="1"/>
  <c r="AF145" i="7" s="1"/>
  <c r="AC157" i="7" s="1"/>
  <c r="AF157" i="7" s="1"/>
  <c r="AC169" i="7" s="1"/>
  <c r="AF169" i="7" s="1"/>
  <c r="AC181" i="7" s="1"/>
  <c r="AF181" i="7" s="1"/>
  <c r="AC193" i="7" s="1"/>
  <c r="AF193" i="7" s="1"/>
  <c r="G108" i="7"/>
  <c r="D120" i="7" s="1"/>
  <c r="CM108" i="7"/>
  <c r="DP84" i="7"/>
  <c r="DQ84" i="7"/>
  <c r="CS116" i="7"/>
  <c r="Q116" i="7"/>
  <c r="N128" i="7" s="1"/>
  <c r="BT106" i="7"/>
  <c r="BW106" i="7" s="1"/>
  <c r="CZ105" i="7"/>
  <c r="DK105" i="7"/>
  <c r="AB105" i="7"/>
  <c r="Y117" i="7" s="1"/>
  <c r="BY105" i="7"/>
  <c r="CB105" i="7" s="1"/>
  <c r="R109" i="7"/>
  <c r="O121" i="7" s="1"/>
  <c r="CT109" i="7"/>
  <c r="DG109" i="7" s="1"/>
  <c r="AU78" i="7"/>
  <c r="AX78" i="7" s="1"/>
  <c r="AT78" i="7"/>
  <c r="AW78" i="7" s="1"/>
  <c r="BF80" i="7"/>
  <c r="BE79" i="7"/>
  <c r="BH79" i="7" s="1"/>
  <c r="BD79" i="7"/>
  <c r="BG79" i="7" s="1"/>
  <c r="AV79" i="7"/>
  <c r="BT126" i="7"/>
  <c r="BW126" i="7" s="1"/>
  <c r="AB125" i="7"/>
  <c r="Y137" i="7" s="1"/>
  <c r="AB137" i="7" s="1"/>
  <c r="Y149" i="7" s="1"/>
  <c r="AB149" i="7" s="1"/>
  <c r="Y161" i="7" s="1"/>
  <c r="AB161" i="7" s="1"/>
  <c r="Y173" i="7" s="1"/>
  <c r="AB173" i="7" s="1"/>
  <c r="Y185" i="7" s="1"/>
  <c r="AB185" i="7" s="1"/>
  <c r="DK125" i="7"/>
  <c r="BY125" i="7"/>
  <c r="CB125" i="7" s="1"/>
  <c r="CZ125" i="7"/>
  <c r="DN97" i="7"/>
  <c r="DM97" i="7"/>
  <c r="DO97" i="7" s="1"/>
  <c r="CQ112" i="7"/>
  <c r="DG112" i="7" s="1"/>
  <c r="M112" i="7"/>
  <c r="J124" i="7" s="1"/>
  <c r="AF124" i="7"/>
  <c r="AC136" i="7" s="1"/>
  <c r="AF136" i="7" s="1"/>
  <c r="AC148" i="7" s="1"/>
  <c r="AF148" i="7" s="1"/>
  <c r="AC160" i="7" s="1"/>
  <c r="AF160" i="7" s="1"/>
  <c r="AC172" i="7" s="1"/>
  <c r="AF172" i="7" s="1"/>
  <c r="AC184" i="7" s="1"/>
  <c r="AF184" i="7" s="1"/>
  <c r="DB124" i="7"/>
  <c r="DG125" i="7"/>
  <c r="DS105" i="7"/>
  <c r="AM105" i="7"/>
  <c r="CV105" i="7"/>
  <c r="V127" i="7"/>
  <c r="S115" i="7"/>
  <c r="G119" i="7"/>
  <c r="D131" i="7" s="1"/>
  <c r="CM119" i="7"/>
  <c r="Q114" i="7"/>
  <c r="N126" i="7" s="1"/>
  <c r="CS114" i="7"/>
  <c r="DF114" i="7" s="1"/>
  <c r="CT116" i="7"/>
  <c r="DG116" i="7" s="1"/>
  <c r="R116" i="7"/>
  <c r="O128" i="7" s="1"/>
  <c r="V129" i="7"/>
  <c r="S117" i="7"/>
  <c r="AN96" i="7"/>
  <c r="DT96" i="7"/>
  <c r="CW96" i="7"/>
  <c r="AN103" i="7"/>
  <c r="DT103" i="7"/>
  <c r="CW103" i="7"/>
  <c r="R117" i="7"/>
  <c r="O129" i="7" s="1"/>
  <c r="CT117" i="7"/>
  <c r="DG117" i="7" s="1"/>
  <c r="CP112" i="7"/>
  <c r="DF112" i="7" s="1"/>
  <c r="L112" i="7"/>
  <c r="I124" i="7" s="1"/>
  <c r="DS103" i="7"/>
  <c r="AM103" i="7"/>
  <c r="CV103" i="7"/>
  <c r="CM109" i="7"/>
  <c r="G109" i="7"/>
  <c r="D121" i="7" s="1"/>
  <c r="DJ109" i="7"/>
  <c r="BX109" i="7"/>
  <c r="CA109" i="7" s="1"/>
  <c r="AG117" i="7"/>
  <c r="AD129" i="7" s="1"/>
  <c r="DC117" i="7"/>
  <c r="W120" i="7"/>
  <c r="T108" i="7"/>
  <c r="V174" i="7"/>
  <c r="S162" i="7"/>
  <c r="CM128" i="7"/>
  <c r="G128" i="7"/>
  <c r="D140" i="7" s="1"/>
  <c r="G140" i="7" s="1"/>
  <c r="D152" i="7" s="1"/>
  <c r="G152" i="7" s="1"/>
  <c r="D164" i="7" s="1"/>
  <c r="G164" i="7" s="1"/>
  <c r="D176" i="7" s="1"/>
  <c r="G176" i="7" s="1"/>
  <c r="D188" i="7" s="1"/>
  <c r="G188" i="7" s="1"/>
  <c r="CZ130" i="7"/>
  <c r="BT131" i="7"/>
  <c r="BW131" i="7" s="1"/>
  <c r="DK130" i="7"/>
  <c r="AB130" i="7"/>
  <c r="Y142" i="7" s="1"/>
  <c r="AB142" i="7" s="1"/>
  <c r="Y154" i="7" s="1"/>
  <c r="AB154" i="7" s="1"/>
  <c r="Y166" i="7" s="1"/>
  <c r="AB166" i="7" s="1"/>
  <c r="Y178" i="7" s="1"/>
  <c r="AB178" i="7" s="1"/>
  <c r="Y190" i="7" s="1"/>
  <c r="AB190" i="7" s="1"/>
  <c r="BY130" i="7"/>
  <c r="CB130" i="7" s="1"/>
  <c r="BY126" i="7"/>
  <c r="CB126" i="7" s="1"/>
  <c r="DJ128" i="7"/>
  <c r="EV80" i="7"/>
  <c r="DY81" i="7"/>
  <c r="DX80" i="7"/>
  <c r="EA80" i="7" s="1"/>
  <c r="DW80" i="7"/>
  <c r="DZ80" i="7" s="1"/>
  <c r="EB80" i="7"/>
  <c r="DP107" i="7"/>
  <c r="DQ107" i="7"/>
  <c r="DN115" i="7"/>
  <c r="DM115" i="7"/>
  <c r="DO115" i="7" s="1"/>
  <c r="DN126" i="7"/>
  <c r="DM126" i="7"/>
  <c r="DO126" i="7" s="1"/>
  <c r="CV107" i="7"/>
  <c r="DS107" i="7"/>
  <c r="AM107" i="7"/>
  <c r="DP112" i="7"/>
  <c r="DQ112" i="7"/>
  <c r="V131" i="7"/>
  <c r="S119" i="7"/>
  <c r="BX128" i="7"/>
  <c r="CA128" i="7" s="1"/>
  <c r="DQ103" i="7"/>
  <c r="DP103" i="7"/>
  <c r="CW129" i="7"/>
  <c r="DT129" i="7"/>
  <c r="AN129" i="7"/>
  <c r="DM110" i="7"/>
  <c r="DO110" i="7" s="1"/>
  <c r="DN110" i="7"/>
  <c r="Q131" i="7"/>
  <c r="N143" i="7" s="1"/>
  <c r="Q143" i="7" s="1"/>
  <c r="N155" i="7" s="1"/>
  <c r="Q155" i="7" s="1"/>
  <c r="N167" i="7" s="1"/>
  <c r="Q167" i="7" s="1"/>
  <c r="N179" i="7" s="1"/>
  <c r="Q179" i="7" s="1"/>
  <c r="N191" i="7" s="1"/>
  <c r="Q191" i="7" s="1"/>
  <c r="CS131" i="7"/>
  <c r="DF131" i="7" s="1"/>
  <c r="DP111" i="7"/>
  <c r="DQ111" i="7"/>
  <c r="DP98" i="7"/>
  <c r="DQ98" i="7"/>
  <c r="H127" i="7"/>
  <c r="E139" i="7" s="1"/>
  <c r="H139" i="7" s="1"/>
  <c r="E151" i="7" s="1"/>
  <c r="H151" i="7" s="1"/>
  <c r="E163" i="7" s="1"/>
  <c r="H163" i="7" s="1"/>
  <c r="E175" i="7" s="1"/>
  <c r="H175" i="7" s="1"/>
  <c r="E187" i="7" s="1"/>
  <c r="H187" i="7" s="1"/>
  <c r="CN127" i="7"/>
  <c r="DN119" i="7"/>
  <c r="DM119" i="7"/>
  <c r="DO119" i="7" s="1"/>
  <c r="DN123" i="7"/>
  <c r="DM123" i="7"/>
  <c r="DO123" i="7" s="1"/>
  <c r="BY121" i="7"/>
  <c r="CB121" i="7" s="1"/>
  <c r="AB121" i="7"/>
  <c r="Y133" i="7" s="1"/>
  <c r="AB133" i="7" s="1"/>
  <c r="Y145" i="7" s="1"/>
  <c r="AB145" i="7" s="1"/>
  <c r="Y157" i="7" s="1"/>
  <c r="AB157" i="7" s="1"/>
  <c r="Y169" i="7" s="1"/>
  <c r="AB169" i="7" s="1"/>
  <c r="Y181" i="7" s="1"/>
  <c r="AB181" i="7" s="1"/>
  <c r="Y193" i="7" s="1"/>
  <c r="AB193" i="7" s="1"/>
  <c r="BT122" i="7"/>
  <c r="BW122" i="7" s="1"/>
  <c r="DK121" i="7"/>
  <c r="CZ121" i="7"/>
  <c r="V146" i="7"/>
  <c r="S134" i="7"/>
  <c r="W157" i="7"/>
  <c r="T145" i="7"/>
  <c r="CN132" i="7"/>
  <c r="H132" i="7"/>
  <c r="E144" i="7" s="1"/>
  <c r="H144" i="7" s="1"/>
  <c r="E156" i="7" s="1"/>
  <c r="H156" i="7" s="1"/>
  <c r="E168" i="7" s="1"/>
  <c r="H168" i="7" s="1"/>
  <c r="E180" i="7" s="1"/>
  <c r="H180" i="7" s="1"/>
  <c r="E192" i="7" s="1"/>
  <c r="H192" i="7" s="1"/>
  <c r="DG123" i="7"/>
  <c r="DQ106" i="7"/>
  <c r="DP106" i="7"/>
  <c r="BX130" i="7"/>
  <c r="CA130" i="7" s="1"/>
  <c r="AA130" i="7"/>
  <c r="X142" i="7" s="1"/>
  <c r="AA142" i="7" s="1"/>
  <c r="X154" i="7" s="1"/>
  <c r="AA154" i="7" s="1"/>
  <c r="X166" i="7" s="1"/>
  <c r="AA166" i="7" s="1"/>
  <c r="X178" i="7" s="1"/>
  <c r="AA178" i="7" s="1"/>
  <c r="X190" i="7" s="1"/>
  <c r="AA190" i="7" s="1"/>
  <c r="BS131" i="7"/>
  <c r="BV131" i="7" s="1"/>
  <c r="DJ130" i="7"/>
  <c r="CY130" i="7"/>
  <c r="DJ127" i="7"/>
  <c r="DT125" i="7"/>
  <c r="AN125" i="7"/>
  <c r="CW125" i="7"/>
  <c r="W147" i="7"/>
  <c r="T135" i="7"/>
  <c r="V176" i="7"/>
  <c r="S164" i="7"/>
  <c r="CV120" i="7"/>
  <c r="AM120" i="7"/>
  <c r="DS120" i="7"/>
  <c r="DN118" i="7"/>
  <c r="DM118" i="7"/>
  <c r="DO118" i="7" s="1"/>
  <c r="AN128" i="7"/>
  <c r="CW128" i="7"/>
  <c r="DT128" i="7"/>
  <c r="AN122" i="7"/>
  <c r="CW122" i="7"/>
  <c r="DT122" i="7"/>
  <c r="W149" i="7"/>
  <c r="T137" i="7"/>
  <c r="W160" i="7"/>
  <c r="T148" i="7"/>
  <c r="CN126" i="7"/>
  <c r="H126" i="7"/>
  <c r="E138" i="7" s="1"/>
  <c r="H138" i="7" s="1"/>
  <c r="E150" i="7" s="1"/>
  <c r="H150" i="7" s="1"/>
  <c r="E162" i="7" s="1"/>
  <c r="H162" i="7" s="1"/>
  <c r="E174" i="7" s="1"/>
  <c r="H174" i="7" s="1"/>
  <c r="E186" i="7" s="1"/>
  <c r="H186" i="7" s="1"/>
  <c r="W153" i="7"/>
  <c r="T141" i="7"/>
  <c r="CY122" i="7"/>
  <c r="BS123" i="7"/>
  <c r="BV123" i="7" s="1"/>
  <c r="DJ122" i="7"/>
  <c r="AA122" i="7"/>
  <c r="X134" i="7" s="1"/>
  <c r="AA134" i="7" s="1"/>
  <c r="X146" i="7" s="1"/>
  <c r="AA146" i="7" s="1"/>
  <c r="X158" i="7" s="1"/>
  <c r="AA158" i="7" s="1"/>
  <c r="X170" i="7" s="1"/>
  <c r="AA170" i="7" s="1"/>
  <c r="X182" i="7" s="1"/>
  <c r="AA182" i="7" s="1"/>
  <c r="X194" i="7" s="1"/>
  <c r="AA194" i="7" s="1"/>
  <c r="BX122" i="7"/>
  <c r="CA122" i="7" s="1"/>
  <c r="R132" i="7"/>
  <c r="O144" i="7" s="1"/>
  <c r="R144" i="7" s="1"/>
  <c r="O156" i="7" s="1"/>
  <c r="R156" i="7" s="1"/>
  <c r="O168" i="7" s="1"/>
  <c r="R168" i="7" s="1"/>
  <c r="O180" i="7" s="1"/>
  <c r="R180" i="7" s="1"/>
  <c r="O192" i="7" s="1"/>
  <c r="R192" i="7" s="1"/>
  <c r="CT132" i="7"/>
  <c r="BS130" i="7"/>
  <c r="BV130" i="7" s="1"/>
  <c r="BX129" i="7"/>
  <c r="CA129" i="7" s="1"/>
  <c r="AA129" i="7"/>
  <c r="X141" i="7" s="1"/>
  <c r="AA141" i="7" s="1"/>
  <c r="X153" i="7" s="1"/>
  <c r="AA153" i="7" s="1"/>
  <c r="X165" i="7" s="1"/>
  <c r="AA165" i="7" s="1"/>
  <c r="X177" i="7" s="1"/>
  <c r="AA177" i="7" s="1"/>
  <c r="X189" i="7" s="1"/>
  <c r="AA189" i="7" s="1"/>
  <c r="DJ129" i="7"/>
  <c r="CY129" i="7"/>
  <c r="V144" i="7"/>
  <c r="S132" i="7"/>
  <c r="DQ114" i="7"/>
  <c r="DP114" i="7"/>
  <c r="W152" i="7"/>
  <c r="T140" i="7"/>
  <c r="W146" i="7"/>
  <c r="T134" i="7"/>
  <c r="BT120" i="7"/>
  <c r="BW120" i="7" s="1"/>
  <c r="BY119" i="7"/>
  <c r="CB119" i="7" s="1"/>
  <c r="DK119" i="7"/>
  <c r="AB119" i="7"/>
  <c r="Y131" i="7" s="1"/>
  <c r="CZ119" i="7"/>
  <c r="DN124" i="7"/>
  <c r="DM124" i="7"/>
  <c r="DO124" i="7" s="1"/>
  <c r="DQ105" i="7"/>
  <c r="DP105" i="7"/>
  <c r="V157" i="7"/>
  <c r="S145" i="7"/>
  <c r="BY127" i="7"/>
  <c r="CB127" i="7" s="1"/>
  <c r="CP132" i="7"/>
  <c r="L132" i="7"/>
  <c r="I144" i="7" s="1"/>
  <c r="L144" i="7" s="1"/>
  <c r="I156" i="7" s="1"/>
  <c r="L156" i="7" s="1"/>
  <c r="I168" i="7" s="1"/>
  <c r="L168" i="7" s="1"/>
  <c r="I180" i="7" s="1"/>
  <c r="L180" i="7" s="1"/>
  <c r="I192" i="7" s="1"/>
  <c r="L192" i="7" s="1"/>
  <c r="Q120" i="7"/>
  <c r="N132" i="7" s="1"/>
  <c r="CS120" i="7"/>
  <c r="DF120" i="7" s="1"/>
  <c r="BY120" i="7"/>
  <c r="CB120" i="7" s="1"/>
  <c r="CZ120" i="7"/>
  <c r="BT121" i="7"/>
  <c r="BW121" i="7" s="1"/>
  <c r="DK120" i="7"/>
  <c r="AB120" i="7"/>
  <c r="Y132" i="7" s="1"/>
  <c r="H128" i="7"/>
  <c r="E140" i="7" s="1"/>
  <c r="H140" i="7" s="1"/>
  <c r="E152" i="7" s="1"/>
  <c r="H152" i="7" s="1"/>
  <c r="E164" i="7" s="1"/>
  <c r="H164" i="7" s="1"/>
  <c r="E176" i="7" s="1"/>
  <c r="H176" i="7" s="1"/>
  <c r="E188" i="7" s="1"/>
  <c r="H188" i="7" s="1"/>
  <c r="CN128" i="7"/>
  <c r="H131" i="7"/>
  <c r="E143" i="7" s="1"/>
  <c r="H143" i="7" s="1"/>
  <c r="E155" i="7" s="1"/>
  <c r="H155" i="7" s="1"/>
  <c r="E167" i="7" s="1"/>
  <c r="H167" i="7" s="1"/>
  <c r="E179" i="7" s="1"/>
  <c r="H179" i="7" s="1"/>
  <c r="E191" i="7" s="1"/>
  <c r="H191" i="7" s="1"/>
  <c r="CN131" i="7"/>
  <c r="AM122" i="7"/>
  <c r="CV122" i="7"/>
  <c r="DS122" i="7"/>
  <c r="CM127" i="7"/>
  <c r="G127" i="7"/>
  <c r="D139" i="7" s="1"/>
  <c r="G139" i="7" s="1"/>
  <c r="D151" i="7" s="1"/>
  <c r="G151" i="7" s="1"/>
  <c r="D163" i="7" s="1"/>
  <c r="G163" i="7" s="1"/>
  <c r="D175" i="7" s="1"/>
  <c r="G175" i="7" s="1"/>
  <c r="D187" i="7" s="1"/>
  <c r="G187" i="7" s="1"/>
  <c r="DF121" i="7"/>
  <c r="AA131" i="7"/>
  <c r="X143" i="7" s="1"/>
  <c r="AA143" i="7" s="1"/>
  <c r="X155" i="7" s="1"/>
  <c r="AA155" i="7" s="1"/>
  <c r="X167" i="7" s="1"/>
  <c r="AA167" i="7" s="1"/>
  <c r="X179" i="7" s="1"/>
  <c r="AA179" i="7" s="1"/>
  <c r="X191" i="7" s="1"/>
  <c r="AA191" i="7" s="1"/>
  <c r="CY131" i="7"/>
  <c r="BS132" i="7"/>
  <c r="BV132" i="7" s="1"/>
  <c r="DN116" i="7"/>
  <c r="DM116" i="7"/>
  <c r="DO116" i="7" s="1"/>
  <c r="DK123" i="7"/>
  <c r="CZ123" i="7"/>
  <c r="BT124" i="7"/>
  <c r="BW124" i="7" s="1"/>
  <c r="AB123" i="7"/>
  <c r="Y135" i="7" s="1"/>
  <c r="AB135" i="7" s="1"/>
  <c r="Y147" i="7" s="1"/>
  <c r="AB147" i="7" s="1"/>
  <c r="Y159" i="7" s="1"/>
  <c r="AB159" i="7" s="1"/>
  <c r="Y171" i="7" s="1"/>
  <c r="AB171" i="7" s="1"/>
  <c r="Y183" i="7" s="1"/>
  <c r="AB183" i="7" s="1"/>
  <c r="Y195" i="7" s="1"/>
  <c r="AB195" i="7" s="1"/>
  <c r="BY123" i="7"/>
  <c r="CB123" i="7" s="1"/>
  <c r="V137" i="7"/>
  <c r="S125" i="7"/>
  <c r="CW118" i="7"/>
  <c r="AN118" i="7"/>
  <c r="DT118" i="7"/>
  <c r="DS113" i="7"/>
  <c r="CV113" i="7"/>
  <c r="AM113" i="7"/>
  <c r="DN117" i="7"/>
  <c r="DM117" i="7"/>
  <c r="DO117" i="7" s="1"/>
  <c r="R131" i="7"/>
  <c r="O143" i="7" s="1"/>
  <c r="R143" i="7" s="1"/>
  <c r="O155" i="7" s="1"/>
  <c r="R155" i="7" s="1"/>
  <c r="O167" i="7" s="1"/>
  <c r="R167" i="7" s="1"/>
  <c r="O179" i="7" s="1"/>
  <c r="R179" i="7" s="1"/>
  <c r="O191" i="7" s="1"/>
  <c r="R191" i="7" s="1"/>
  <c r="CT131" i="7"/>
  <c r="DG131" i="7" s="1"/>
  <c r="AN123" i="7"/>
  <c r="CW123" i="7"/>
  <c r="DT123" i="7"/>
  <c r="W142" i="7"/>
  <c r="T130" i="7"/>
  <c r="R121" i="7" l="1"/>
  <c r="O133" i="7" s="1"/>
  <c r="R133" i="7" s="1"/>
  <c r="O145" i="7" s="1"/>
  <c r="R145" i="7" s="1"/>
  <c r="O157" i="7" s="1"/>
  <c r="R157" i="7" s="1"/>
  <c r="O169" i="7" s="1"/>
  <c r="R169" i="7" s="1"/>
  <c r="O181" i="7" s="1"/>
  <c r="R181" i="7" s="1"/>
  <c r="O193" i="7" s="1"/>
  <c r="R193" i="7" s="1"/>
  <c r="CT121" i="7"/>
  <c r="DG121" i="7" s="1"/>
  <c r="AB117" i="7"/>
  <c r="Y129" i="7" s="1"/>
  <c r="BT118" i="7"/>
  <c r="BW118" i="7" s="1"/>
  <c r="CZ117" i="7"/>
  <c r="BY117" i="7"/>
  <c r="CB117" i="7" s="1"/>
  <c r="DK117" i="7"/>
  <c r="L128" i="7"/>
  <c r="I140" i="7" s="1"/>
  <c r="L140" i="7" s="1"/>
  <c r="I152" i="7" s="1"/>
  <c r="L152" i="7" s="1"/>
  <c r="I164" i="7" s="1"/>
  <c r="L164" i="7" s="1"/>
  <c r="I176" i="7" s="1"/>
  <c r="L176" i="7" s="1"/>
  <c r="I188" i="7" s="1"/>
  <c r="L188" i="7" s="1"/>
  <c r="CP128" i="7"/>
  <c r="W139" i="7"/>
  <c r="T127" i="7"/>
  <c r="CQ130" i="7"/>
  <c r="DG130" i="7" s="1"/>
  <c r="M130" i="7"/>
  <c r="J142" i="7" s="1"/>
  <c r="M142" i="7" s="1"/>
  <c r="J154" i="7" s="1"/>
  <c r="M154" i="7" s="1"/>
  <c r="J166" i="7" s="1"/>
  <c r="M166" i="7" s="1"/>
  <c r="J178" i="7" s="1"/>
  <c r="M178" i="7" s="1"/>
  <c r="J190" i="7" s="1"/>
  <c r="M190" i="7" s="1"/>
  <c r="Q122" i="7"/>
  <c r="N134" i="7" s="1"/>
  <c r="Q134" i="7" s="1"/>
  <c r="N146" i="7" s="1"/>
  <c r="Q146" i="7" s="1"/>
  <c r="N158" i="7" s="1"/>
  <c r="Q158" i="7" s="1"/>
  <c r="N170" i="7" s="1"/>
  <c r="Q170" i="7" s="1"/>
  <c r="N182" i="7" s="1"/>
  <c r="Q182" i="7" s="1"/>
  <c r="N194" i="7" s="1"/>
  <c r="Q194" i="7" s="1"/>
  <c r="CS122" i="7"/>
  <c r="DF122" i="7" s="1"/>
  <c r="Q126" i="7"/>
  <c r="N138" i="7" s="1"/>
  <c r="Q138" i="7" s="1"/>
  <c r="N150" i="7" s="1"/>
  <c r="Q150" i="7" s="1"/>
  <c r="N162" i="7" s="1"/>
  <c r="Q162" i="7" s="1"/>
  <c r="N174" i="7" s="1"/>
  <c r="Q174" i="7" s="1"/>
  <c r="N186" i="7" s="1"/>
  <c r="Q186" i="7" s="1"/>
  <c r="CS126" i="7"/>
  <c r="CM131" i="7"/>
  <c r="G131" i="7"/>
  <c r="D143" i="7" s="1"/>
  <c r="G143" i="7" s="1"/>
  <c r="D155" i="7" s="1"/>
  <c r="G155" i="7" s="1"/>
  <c r="D167" i="7" s="1"/>
  <c r="G167" i="7" s="1"/>
  <c r="D179" i="7" s="1"/>
  <c r="G179" i="7" s="1"/>
  <c r="D191" i="7" s="1"/>
  <c r="G191" i="7" s="1"/>
  <c r="L124" i="7"/>
  <c r="I136" i="7" s="1"/>
  <c r="L136" i="7" s="1"/>
  <c r="I148" i="7" s="1"/>
  <c r="L148" i="7" s="1"/>
  <c r="I160" i="7" s="1"/>
  <c r="L160" i="7" s="1"/>
  <c r="I172" i="7" s="1"/>
  <c r="L172" i="7" s="1"/>
  <c r="I184" i="7" s="1"/>
  <c r="L184" i="7" s="1"/>
  <c r="CP124" i="7"/>
  <c r="DF124" i="7" s="1"/>
  <c r="CP126" i="7"/>
  <c r="L126" i="7"/>
  <c r="I138" i="7" s="1"/>
  <c r="L138" i="7" s="1"/>
  <c r="I150" i="7" s="1"/>
  <c r="L150" i="7" s="1"/>
  <c r="I162" i="7" s="1"/>
  <c r="L162" i="7" s="1"/>
  <c r="I174" i="7" s="1"/>
  <c r="L174" i="7" s="1"/>
  <c r="I186" i="7" s="1"/>
  <c r="L186" i="7" s="1"/>
  <c r="CT129" i="7"/>
  <c r="DG129" i="7" s="1"/>
  <c r="R129" i="7"/>
  <c r="O141" i="7" s="1"/>
  <c r="R141" i="7" s="1"/>
  <c r="O153" i="7" s="1"/>
  <c r="R153" i="7" s="1"/>
  <c r="O165" i="7" s="1"/>
  <c r="R165" i="7" s="1"/>
  <c r="O177" i="7" s="1"/>
  <c r="R177" i="7" s="1"/>
  <c r="O189" i="7" s="1"/>
  <c r="R189" i="7" s="1"/>
  <c r="CM121" i="7"/>
  <c r="G121" i="7"/>
  <c r="D133" i="7" s="1"/>
  <c r="G133" i="7" s="1"/>
  <c r="D145" i="7" s="1"/>
  <c r="G145" i="7" s="1"/>
  <c r="D157" i="7" s="1"/>
  <c r="G157" i="7" s="1"/>
  <c r="D169" i="7" s="1"/>
  <c r="G169" i="7" s="1"/>
  <c r="D181" i="7" s="1"/>
  <c r="G181" i="7" s="1"/>
  <c r="D193" i="7" s="1"/>
  <c r="G193" i="7" s="1"/>
  <c r="DJ121" i="7"/>
  <c r="BX121" i="7"/>
  <c r="CA121" i="7" s="1"/>
  <c r="V139" i="7"/>
  <c r="S127" i="7"/>
  <c r="CP130" i="7"/>
  <c r="DF130" i="7" s="1"/>
  <c r="L130" i="7"/>
  <c r="I142" i="7" s="1"/>
  <c r="L142" i="7" s="1"/>
  <c r="I154" i="7" s="1"/>
  <c r="L154" i="7" s="1"/>
  <c r="I166" i="7" s="1"/>
  <c r="L166" i="7" s="1"/>
  <c r="I178" i="7" s="1"/>
  <c r="L178" i="7" s="1"/>
  <c r="I190" i="7" s="1"/>
  <c r="L190" i="7" s="1"/>
  <c r="DQ97" i="7"/>
  <c r="DP97" i="7"/>
  <c r="DF116" i="7"/>
  <c r="CW107" i="7"/>
  <c r="DT107" i="7"/>
  <c r="AN107" i="7"/>
  <c r="L127" i="7"/>
  <c r="I139" i="7" s="1"/>
  <c r="L139" i="7" s="1"/>
  <c r="I151" i="7" s="1"/>
  <c r="L151" i="7" s="1"/>
  <c r="I163" i="7" s="1"/>
  <c r="L163" i="7" s="1"/>
  <c r="I175" i="7" s="1"/>
  <c r="L175" i="7" s="1"/>
  <c r="I187" i="7" s="1"/>
  <c r="L187" i="7" s="1"/>
  <c r="CP127" i="7"/>
  <c r="BE80" i="7"/>
  <c r="BH80" i="7" s="1"/>
  <c r="BD80" i="7"/>
  <c r="BG80" i="7" s="1"/>
  <c r="AV80" i="7"/>
  <c r="BF81" i="7"/>
  <c r="DN108" i="7"/>
  <c r="DM108" i="7"/>
  <c r="DO108" i="7" s="1"/>
  <c r="W131" i="7"/>
  <c r="T119" i="7"/>
  <c r="DC130" i="7"/>
  <c r="AG130" i="7"/>
  <c r="AD142" i="7" s="1"/>
  <c r="AG142" i="7" s="1"/>
  <c r="AD154" i="7" s="1"/>
  <c r="AG154" i="7" s="1"/>
  <c r="AD166" i="7" s="1"/>
  <c r="AG166" i="7" s="1"/>
  <c r="AD178" i="7" s="1"/>
  <c r="AG178" i="7" s="1"/>
  <c r="AD190" i="7" s="1"/>
  <c r="AG190" i="7" s="1"/>
  <c r="CM129" i="7"/>
  <c r="G129" i="7"/>
  <c r="D141" i="7" s="1"/>
  <c r="G141" i="7" s="1"/>
  <c r="D153" i="7" s="1"/>
  <c r="G153" i="7" s="1"/>
  <c r="D165" i="7" s="1"/>
  <c r="G165" i="7" s="1"/>
  <c r="D177" i="7" s="1"/>
  <c r="G177" i="7" s="1"/>
  <c r="D189" i="7" s="1"/>
  <c r="G189" i="7" s="1"/>
  <c r="S118" i="7"/>
  <c r="V130" i="7"/>
  <c r="DN113" i="7"/>
  <c r="DM113" i="7"/>
  <c r="DO113" i="7" s="1"/>
  <c r="BX131" i="7"/>
  <c r="CA131" i="7" s="1"/>
  <c r="BY128" i="7"/>
  <c r="CB128" i="7" s="1"/>
  <c r="BT129" i="7"/>
  <c r="BW129" i="7" s="1"/>
  <c r="AB128" i="7"/>
  <c r="Y140" i="7" s="1"/>
  <c r="AB140" i="7" s="1"/>
  <c r="Y152" i="7" s="1"/>
  <c r="AB152" i="7" s="1"/>
  <c r="Y164" i="7" s="1"/>
  <c r="AB164" i="7" s="1"/>
  <c r="Y176" i="7" s="1"/>
  <c r="AB176" i="7" s="1"/>
  <c r="Y188" i="7" s="1"/>
  <c r="AB188" i="7" s="1"/>
  <c r="CZ128" i="7"/>
  <c r="DK128" i="7"/>
  <c r="DC129" i="7"/>
  <c r="AG129" i="7"/>
  <c r="AD141" i="7" s="1"/>
  <c r="AG141" i="7" s="1"/>
  <c r="AD153" i="7" s="1"/>
  <c r="AG153" i="7" s="1"/>
  <c r="AD165" i="7" s="1"/>
  <c r="AG165" i="7" s="1"/>
  <c r="AD177" i="7" s="1"/>
  <c r="AG177" i="7" s="1"/>
  <c r="AD189" i="7" s="1"/>
  <c r="AG189" i="7" s="1"/>
  <c r="V135" i="7"/>
  <c r="S123" i="7"/>
  <c r="BX120" i="7"/>
  <c r="CA120" i="7" s="1"/>
  <c r="AA120" i="7"/>
  <c r="X132" i="7" s="1"/>
  <c r="CY120" i="7"/>
  <c r="BS121" i="7"/>
  <c r="BV121" i="7" s="1"/>
  <c r="DJ120" i="7"/>
  <c r="M124" i="7"/>
  <c r="J136" i="7" s="1"/>
  <c r="M136" i="7" s="1"/>
  <c r="J148" i="7" s="1"/>
  <c r="M148" i="7" s="1"/>
  <c r="J160" i="7" s="1"/>
  <c r="M160" i="7" s="1"/>
  <c r="J172" i="7" s="1"/>
  <c r="M172" i="7" s="1"/>
  <c r="J184" i="7" s="1"/>
  <c r="M184" i="7" s="1"/>
  <c r="CQ124" i="7"/>
  <c r="DG124" i="7" s="1"/>
  <c r="DF115" i="7"/>
  <c r="CV124" i="7"/>
  <c r="DS124" i="7"/>
  <c r="AM124" i="7"/>
  <c r="DP101" i="7"/>
  <c r="DQ101" i="7"/>
  <c r="CS128" i="7"/>
  <c r="DF128" i="7" s="1"/>
  <c r="Q128" i="7"/>
  <c r="N140" i="7" s="1"/>
  <c r="Q140" i="7" s="1"/>
  <c r="N152" i="7" s="1"/>
  <c r="Q152" i="7" s="1"/>
  <c r="N164" i="7" s="1"/>
  <c r="Q164" i="7" s="1"/>
  <c r="N176" i="7" s="1"/>
  <c r="Q176" i="7" s="1"/>
  <c r="N188" i="7" s="1"/>
  <c r="Q188" i="7" s="1"/>
  <c r="DJ131" i="7"/>
  <c r="DN131" i="7" s="1"/>
  <c r="AM117" i="7"/>
  <c r="CV117" i="7"/>
  <c r="DS117" i="7"/>
  <c r="G120" i="7"/>
  <c r="D132" i="7" s="1"/>
  <c r="CM120" i="7"/>
  <c r="Q127" i="7"/>
  <c r="N139" i="7" s="1"/>
  <c r="Q139" i="7" s="1"/>
  <c r="N151" i="7" s="1"/>
  <c r="Q151" i="7" s="1"/>
  <c r="N163" i="7" s="1"/>
  <c r="Q163" i="7" s="1"/>
  <c r="N175" i="7" s="1"/>
  <c r="Q175" i="7" s="1"/>
  <c r="N187" i="7" s="1"/>
  <c r="Q187" i="7" s="1"/>
  <c r="CS127" i="7"/>
  <c r="CN129" i="7"/>
  <c r="H129" i="7"/>
  <c r="E141" i="7" s="1"/>
  <c r="H141" i="7" s="1"/>
  <c r="E153" i="7" s="1"/>
  <c r="H153" i="7" s="1"/>
  <c r="E165" i="7" s="1"/>
  <c r="H165" i="7" s="1"/>
  <c r="E177" i="7" s="1"/>
  <c r="H177" i="7" s="1"/>
  <c r="E189" i="7" s="1"/>
  <c r="H189" i="7" s="1"/>
  <c r="DS111" i="7"/>
  <c r="CV111" i="7"/>
  <c r="AM111" i="7"/>
  <c r="DN109" i="7"/>
  <c r="DM109" i="7"/>
  <c r="DO109" i="7" s="1"/>
  <c r="AN108" i="7"/>
  <c r="DT108" i="7"/>
  <c r="CW108" i="7"/>
  <c r="V141" i="7"/>
  <c r="S129" i="7"/>
  <c r="M127" i="7"/>
  <c r="J139" i="7" s="1"/>
  <c r="M139" i="7" s="1"/>
  <c r="J151" i="7" s="1"/>
  <c r="M151" i="7" s="1"/>
  <c r="J163" i="7" s="1"/>
  <c r="M163" i="7" s="1"/>
  <c r="J175" i="7" s="1"/>
  <c r="M175" i="7" s="1"/>
  <c r="J187" i="7" s="1"/>
  <c r="M187" i="7" s="1"/>
  <c r="CQ127" i="7"/>
  <c r="DG127" i="7" s="1"/>
  <c r="AM115" i="7"/>
  <c r="DS115" i="7"/>
  <c r="CV115" i="7"/>
  <c r="W132" i="7"/>
  <c r="T120" i="7"/>
  <c r="CT128" i="7"/>
  <c r="DG128" i="7" s="1"/>
  <c r="R128" i="7"/>
  <c r="O140" i="7" s="1"/>
  <c r="R140" i="7" s="1"/>
  <c r="O152" i="7" s="1"/>
  <c r="R152" i="7" s="1"/>
  <c r="O164" i="7" s="1"/>
  <c r="R164" i="7" s="1"/>
  <c r="O176" i="7" s="1"/>
  <c r="R176" i="7" s="1"/>
  <c r="O188" i="7" s="1"/>
  <c r="R188" i="7" s="1"/>
  <c r="AB124" i="7"/>
  <c r="Y136" i="7" s="1"/>
  <c r="AB136" i="7" s="1"/>
  <c r="Y148" i="7" s="1"/>
  <c r="AB148" i="7" s="1"/>
  <c r="Y160" i="7" s="1"/>
  <c r="AB160" i="7" s="1"/>
  <c r="Y172" i="7" s="1"/>
  <c r="AB172" i="7" s="1"/>
  <c r="Y184" i="7" s="1"/>
  <c r="AB184" i="7" s="1"/>
  <c r="BT125" i="7"/>
  <c r="BW125" i="7" s="1"/>
  <c r="BY124" i="7"/>
  <c r="CB124" i="7" s="1"/>
  <c r="DK124" i="7"/>
  <c r="CZ124" i="7"/>
  <c r="G125" i="7"/>
  <c r="D137" i="7" s="1"/>
  <c r="G137" i="7" s="1"/>
  <c r="D149" i="7" s="1"/>
  <c r="G149" i="7" s="1"/>
  <c r="D161" i="7" s="1"/>
  <c r="G161" i="7" s="1"/>
  <c r="D173" i="7" s="1"/>
  <c r="G173" i="7" s="1"/>
  <c r="D185" i="7" s="1"/>
  <c r="G185" i="7" s="1"/>
  <c r="CM125" i="7"/>
  <c r="AN115" i="7"/>
  <c r="CW115" i="7"/>
  <c r="DT115" i="7"/>
  <c r="DQ96" i="7"/>
  <c r="DP96" i="7"/>
  <c r="BS126" i="7"/>
  <c r="BV126" i="7" s="1"/>
  <c r="BX125" i="7"/>
  <c r="CA125" i="7" s="1"/>
  <c r="DJ125" i="7"/>
  <c r="AA125" i="7"/>
  <c r="X137" i="7" s="1"/>
  <c r="AA137" i="7" s="1"/>
  <c r="X149" i="7" s="1"/>
  <c r="AA149" i="7" s="1"/>
  <c r="X161" i="7" s="1"/>
  <c r="AA161" i="7" s="1"/>
  <c r="X173" i="7" s="1"/>
  <c r="AA173" i="7" s="1"/>
  <c r="X185" i="7" s="1"/>
  <c r="AA185" i="7" s="1"/>
  <c r="CY125" i="7"/>
  <c r="M120" i="7"/>
  <c r="J132" i="7" s="1"/>
  <c r="CQ120" i="7"/>
  <c r="DG120" i="7" s="1"/>
  <c r="AU79" i="7"/>
  <c r="AX79" i="7" s="1"/>
  <c r="AT79" i="7"/>
  <c r="AW79" i="7" s="1"/>
  <c r="AM106" i="7"/>
  <c r="DS106" i="7"/>
  <c r="CV106" i="7"/>
  <c r="V148" i="7"/>
  <c r="S136" i="7"/>
  <c r="CW130" i="7"/>
  <c r="DT130" i="7"/>
  <c r="AN130" i="7"/>
  <c r="V169" i="7"/>
  <c r="S157" i="7"/>
  <c r="V149" i="7"/>
  <c r="S137" i="7"/>
  <c r="DQ124" i="7"/>
  <c r="DP124" i="7"/>
  <c r="DN128" i="7"/>
  <c r="DM128" i="7"/>
  <c r="DO128" i="7" s="1"/>
  <c r="W172" i="7"/>
  <c r="T160" i="7"/>
  <c r="DN129" i="7"/>
  <c r="DM129" i="7"/>
  <c r="DO129" i="7" s="1"/>
  <c r="DQ118" i="7"/>
  <c r="DP118" i="7"/>
  <c r="DP117" i="7"/>
  <c r="DQ117" i="7"/>
  <c r="DM122" i="7"/>
  <c r="DO122" i="7" s="1"/>
  <c r="DN122" i="7"/>
  <c r="W161" i="7"/>
  <c r="T149" i="7"/>
  <c r="V158" i="7"/>
  <c r="S146" i="7"/>
  <c r="AB131" i="7"/>
  <c r="Y143" i="7" s="1"/>
  <c r="AB143" i="7" s="1"/>
  <c r="Y155" i="7" s="1"/>
  <c r="AB155" i="7" s="1"/>
  <c r="Y167" i="7" s="1"/>
  <c r="AB167" i="7" s="1"/>
  <c r="Y179" i="7" s="1"/>
  <c r="AB179" i="7" s="1"/>
  <c r="Y191" i="7" s="1"/>
  <c r="AB191" i="7" s="1"/>
  <c r="BY131" i="7"/>
  <c r="CB131" i="7" s="1"/>
  <c r="CZ131" i="7"/>
  <c r="BT132" i="7"/>
  <c r="BW132" i="7" s="1"/>
  <c r="DK131" i="7"/>
  <c r="CV119" i="7"/>
  <c r="DS119" i="7"/>
  <c r="AM119" i="7"/>
  <c r="V156" i="7"/>
  <c r="S144" i="7"/>
  <c r="DS125" i="7"/>
  <c r="AM125" i="7"/>
  <c r="CV125" i="7"/>
  <c r="DQ116" i="7"/>
  <c r="DP116" i="7"/>
  <c r="V143" i="7"/>
  <c r="S131" i="7"/>
  <c r="DQ115" i="7"/>
  <c r="DP115" i="7"/>
  <c r="T142" i="7"/>
  <c r="W154" i="7"/>
  <c r="DM127" i="7"/>
  <c r="DO127" i="7" s="1"/>
  <c r="DN127" i="7"/>
  <c r="DN130" i="7"/>
  <c r="DM130" i="7"/>
  <c r="DO130" i="7" s="1"/>
  <c r="V188" i="7"/>
  <c r="S188" i="7" s="1"/>
  <c r="S176" i="7"/>
  <c r="DQ123" i="7"/>
  <c r="DP123" i="7"/>
  <c r="AM132" i="7"/>
  <c r="DS132" i="7"/>
  <c r="CV132" i="7"/>
  <c r="EB81" i="7"/>
  <c r="EV81" i="7"/>
  <c r="DY82" i="7"/>
  <c r="DX81" i="7"/>
  <c r="EA81" i="7" s="1"/>
  <c r="DW81" i="7"/>
  <c r="DZ81" i="7" s="1"/>
  <c r="DK132" i="7"/>
  <c r="AB132" i="7"/>
  <c r="Y144" i="7" s="1"/>
  <c r="AB144" i="7" s="1"/>
  <c r="Y156" i="7" s="1"/>
  <c r="AB156" i="7" s="1"/>
  <c r="Y168" i="7" s="1"/>
  <c r="AB168" i="7" s="1"/>
  <c r="Y180" i="7" s="1"/>
  <c r="AB180" i="7" s="1"/>
  <c r="Y192" i="7" s="1"/>
  <c r="AB192" i="7" s="1"/>
  <c r="BY132" i="7"/>
  <c r="CB132" i="7" s="1"/>
  <c r="CZ132" i="7"/>
  <c r="W158" i="7"/>
  <c r="T146" i="7"/>
  <c r="DP110" i="7"/>
  <c r="DQ110" i="7"/>
  <c r="W169" i="7"/>
  <c r="T157" i="7"/>
  <c r="W165" i="7"/>
  <c r="T153" i="7"/>
  <c r="W159" i="7"/>
  <c r="T147" i="7"/>
  <c r="DQ119" i="7"/>
  <c r="DP119" i="7"/>
  <c r="CS132" i="7"/>
  <c r="DF132" i="7" s="1"/>
  <c r="Q132" i="7"/>
  <c r="N144" i="7" s="1"/>
  <c r="Q144" i="7" s="1"/>
  <c r="N156" i="7" s="1"/>
  <c r="Q156" i="7" s="1"/>
  <c r="N168" i="7" s="1"/>
  <c r="Q168" i="7" s="1"/>
  <c r="N180" i="7" s="1"/>
  <c r="Q180" i="7" s="1"/>
  <c r="N192" i="7" s="1"/>
  <c r="Q192" i="7" s="1"/>
  <c r="W164" i="7"/>
  <c r="T152" i="7"/>
  <c r="DQ126" i="7"/>
  <c r="DP126" i="7"/>
  <c r="V186" i="7"/>
  <c r="S186" i="7" s="1"/>
  <c r="S174" i="7"/>
  <c r="CQ132" i="7" l="1"/>
  <c r="DG132" i="7" s="1"/>
  <c r="M132" i="7"/>
  <c r="J144" i="7" s="1"/>
  <c r="M144" i="7" s="1"/>
  <c r="J156" i="7" s="1"/>
  <c r="M156" i="7" s="1"/>
  <c r="J168" i="7" s="1"/>
  <c r="M168" i="7" s="1"/>
  <c r="J180" i="7" s="1"/>
  <c r="M180" i="7" s="1"/>
  <c r="J192" i="7" s="1"/>
  <c r="M192" i="7" s="1"/>
  <c r="W144" i="7"/>
  <c r="T132" i="7"/>
  <c r="S141" i="7"/>
  <c r="V153" i="7"/>
  <c r="DQ113" i="7"/>
  <c r="DP113" i="7"/>
  <c r="CM132" i="7"/>
  <c r="G132" i="7"/>
  <c r="D144" i="7" s="1"/>
  <c r="G144" i="7" s="1"/>
  <c r="D156" i="7" s="1"/>
  <c r="G156" i="7" s="1"/>
  <c r="D168" i="7" s="1"/>
  <c r="G168" i="7" s="1"/>
  <c r="D180" i="7" s="1"/>
  <c r="G180" i="7" s="1"/>
  <c r="D192" i="7" s="1"/>
  <c r="G192" i="7" s="1"/>
  <c r="DM131" i="7"/>
  <c r="DO131" i="7" s="1"/>
  <c r="DP131" i="7" s="1"/>
  <c r="S130" i="7"/>
  <c r="V142" i="7"/>
  <c r="CW127" i="7"/>
  <c r="AN127" i="7"/>
  <c r="DT127" i="7"/>
  <c r="V151" i="7"/>
  <c r="S139" i="7"/>
  <c r="S135" i="7"/>
  <c r="V147" i="7"/>
  <c r="DF126" i="7"/>
  <c r="W151" i="7"/>
  <c r="T139" i="7"/>
  <c r="DM125" i="7"/>
  <c r="DO125" i="7" s="1"/>
  <c r="DN125" i="7"/>
  <c r="DN120" i="7"/>
  <c r="DM120" i="7"/>
  <c r="DO120" i="7" s="1"/>
  <c r="DN121" i="7"/>
  <c r="DM121" i="7"/>
  <c r="DO121" i="7" s="1"/>
  <c r="AM129" i="7"/>
  <c r="DS129" i="7"/>
  <c r="CV129" i="7"/>
  <c r="CV127" i="7"/>
  <c r="AM127" i="7"/>
  <c r="DS127" i="7"/>
  <c r="V160" i="7"/>
  <c r="S148" i="7"/>
  <c r="CW119" i="7"/>
  <c r="DT119" i="7"/>
  <c r="AN119" i="7"/>
  <c r="CV118" i="7"/>
  <c r="DS118" i="7"/>
  <c r="AM118" i="7"/>
  <c r="DP109" i="7"/>
  <c r="DQ109" i="7"/>
  <c r="W143" i="7"/>
  <c r="T131" i="7"/>
  <c r="AN120" i="7"/>
  <c r="CW120" i="7"/>
  <c r="DT120" i="7"/>
  <c r="BX132" i="7"/>
  <c r="CA132" i="7" s="1"/>
  <c r="AA132" i="7"/>
  <c r="X144" i="7" s="1"/>
  <c r="AA144" i="7" s="1"/>
  <c r="X156" i="7" s="1"/>
  <c r="AA156" i="7" s="1"/>
  <c r="X168" i="7" s="1"/>
  <c r="AA168" i="7" s="1"/>
  <c r="X180" i="7" s="1"/>
  <c r="AA180" i="7" s="1"/>
  <c r="X192" i="7" s="1"/>
  <c r="AA192" i="7" s="1"/>
  <c r="DJ132" i="7"/>
  <c r="CY132" i="7"/>
  <c r="DQ108" i="7"/>
  <c r="DP108" i="7"/>
  <c r="DK129" i="7"/>
  <c r="AB129" i="7"/>
  <c r="Y141" i="7" s="1"/>
  <c r="AB141" i="7" s="1"/>
  <c r="Y153" i="7" s="1"/>
  <c r="AB153" i="7" s="1"/>
  <c r="Y165" i="7" s="1"/>
  <c r="AB165" i="7" s="1"/>
  <c r="Y177" i="7" s="1"/>
  <c r="AB177" i="7" s="1"/>
  <c r="Y189" i="7" s="1"/>
  <c r="AB189" i="7" s="1"/>
  <c r="CZ129" i="7"/>
  <c r="BT130" i="7"/>
  <c r="BW130" i="7" s="1"/>
  <c r="BY129" i="7"/>
  <c r="CB129" i="7" s="1"/>
  <c r="AU80" i="7"/>
  <c r="AX80" i="7" s="1"/>
  <c r="AT80" i="7"/>
  <c r="AW80" i="7" s="1"/>
  <c r="DF127" i="7"/>
  <c r="CV123" i="7"/>
  <c r="AM123" i="7"/>
  <c r="DS123" i="7"/>
  <c r="AV81" i="7"/>
  <c r="BF82" i="7"/>
  <c r="BD81" i="7"/>
  <c r="BG81" i="7" s="1"/>
  <c r="BE81" i="7"/>
  <c r="BH81" i="7" s="1"/>
  <c r="DQ127" i="7"/>
  <c r="DP127" i="7"/>
  <c r="W177" i="7"/>
  <c r="T165" i="7"/>
  <c r="S158" i="7"/>
  <c r="V170" i="7"/>
  <c r="W184" i="7"/>
  <c r="T184" i="7" s="1"/>
  <c r="T172" i="7"/>
  <c r="T161" i="7"/>
  <c r="W173" i="7"/>
  <c r="W171" i="7"/>
  <c r="T159" i="7"/>
  <c r="DQ128" i="7"/>
  <c r="DP128" i="7"/>
  <c r="DS131" i="7"/>
  <c r="CV131" i="7"/>
  <c r="AM131" i="7"/>
  <c r="DQ122" i="7"/>
  <c r="DP122" i="7"/>
  <c r="EB82" i="7"/>
  <c r="EV82" i="7"/>
  <c r="DX82" i="7"/>
  <c r="EA82" i="7" s="1"/>
  <c r="DW82" i="7"/>
  <c r="DZ82" i="7" s="1"/>
  <c r="DY83" i="7"/>
  <c r="W181" i="7"/>
  <c r="T169" i="7"/>
  <c r="W176" i="7"/>
  <c r="T164" i="7"/>
  <c r="W170" i="7"/>
  <c r="T158" i="7"/>
  <c r="V161" i="7"/>
  <c r="S149" i="7"/>
  <c r="DQ131" i="7"/>
  <c r="V181" i="7"/>
  <c r="S169" i="7"/>
  <c r="V168" i="7"/>
  <c r="S156" i="7"/>
  <c r="DQ129" i="7"/>
  <c r="DP129" i="7"/>
  <c r="W166" i="7"/>
  <c r="T154" i="7"/>
  <c r="V155" i="7"/>
  <c r="S143" i="7"/>
  <c r="DQ130" i="7"/>
  <c r="DP130" i="7"/>
  <c r="V154" i="7" l="1"/>
  <c r="S142" i="7"/>
  <c r="CV130" i="7"/>
  <c r="DS130" i="7"/>
  <c r="AM130" i="7"/>
  <c r="V172" i="7"/>
  <c r="S160" i="7"/>
  <c r="DP121" i="7"/>
  <c r="DQ121" i="7"/>
  <c r="S153" i="7"/>
  <c r="V165" i="7"/>
  <c r="DN132" i="7"/>
  <c r="DM132" i="7"/>
  <c r="DO132" i="7" s="1"/>
  <c r="DQ120" i="7"/>
  <c r="DP120" i="7"/>
  <c r="T151" i="7"/>
  <c r="W163" i="7"/>
  <c r="V159" i="7"/>
  <c r="S147" i="7"/>
  <c r="CW132" i="7"/>
  <c r="AN132" i="7"/>
  <c r="DT132" i="7"/>
  <c r="AV82" i="7"/>
  <c r="BF83" i="7"/>
  <c r="BE82" i="7"/>
  <c r="BH82" i="7" s="1"/>
  <c r="BD82" i="7"/>
  <c r="BG82" i="7" s="1"/>
  <c r="CW131" i="7"/>
  <c r="AN131" i="7"/>
  <c r="DT131" i="7"/>
  <c r="W156" i="7"/>
  <c r="T144" i="7"/>
  <c r="AU81" i="7"/>
  <c r="AX81" i="7" s="1"/>
  <c r="AT81" i="7"/>
  <c r="AW81" i="7" s="1"/>
  <c r="T143" i="7"/>
  <c r="W155" i="7"/>
  <c r="DQ125" i="7"/>
  <c r="DP125" i="7"/>
  <c r="V163" i="7"/>
  <c r="S151" i="7"/>
  <c r="V167" i="7"/>
  <c r="S155" i="7"/>
  <c r="W188" i="7"/>
  <c r="T188" i="7" s="1"/>
  <c r="T176" i="7"/>
  <c r="W183" i="7"/>
  <c r="T171" i="7"/>
  <c r="T173" i="7"/>
  <c r="W185" i="7"/>
  <c r="T185" i="7" s="1"/>
  <c r="S170" i="7"/>
  <c r="V182" i="7"/>
  <c r="T170" i="7"/>
  <c r="W182" i="7"/>
  <c r="V193" i="7"/>
  <c r="S193" i="7" s="1"/>
  <c r="S181" i="7"/>
  <c r="W189" i="7"/>
  <c r="T189" i="7" s="1"/>
  <c r="T177" i="7"/>
  <c r="S161" i="7"/>
  <c r="V173" i="7"/>
  <c r="W178" i="7"/>
  <c r="T166" i="7"/>
  <c r="EB83" i="7"/>
  <c r="DY84" i="7"/>
  <c r="DX83" i="7"/>
  <c r="EA83" i="7" s="1"/>
  <c r="EV83" i="7"/>
  <c r="DW83" i="7"/>
  <c r="DZ83" i="7" s="1"/>
  <c r="W193" i="7"/>
  <c r="T193" i="7" s="1"/>
  <c r="T181" i="7"/>
  <c r="V180" i="7"/>
  <c r="S168" i="7"/>
  <c r="V177" i="7" l="1"/>
  <c r="S165" i="7"/>
  <c r="W167" i="7"/>
  <c r="T155" i="7"/>
  <c r="V171" i="7"/>
  <c r="S159" i="7"/>
  <c r="T156" i="7"/>
  <c r="W168" i="7"/>
  <c r="V175" i="7"/>
  <c r="S163" i="7"/>
  <c r="S172" i="7"/>
  <c r="V184" i="7"/>
  <c r="S184" i="7" s="1"/>
  <c r="DQ132" i="7"/>
  <c r="DP132" i="7"/>
  <c r="AV83" i="7"/>
  <c r="BF84" i="7"/>
  <c r="BE83" i="7"/>
  <c r="BH83" i="7" s="1"/>
  <c r="BD83" i="7"/>
  <c r="BG83" i="7" s="1"/>
  <c r="T163" i="7"/>
  <c r="W175" i="7"/>
  <c r="AT82" i="7"/>
  <c r="AW82" i="7" s="1"/>
  <c r="AU82" i="7"/>
  <c r="AX82" i="7" s="1"/>
  <c r="S154" i="7"/>
  <c r="V166" i="7"/>
  <c r="W195" i="7"/>
  <c r="T195" i="7" s="1"/>
  <c r="T183" i="7"/>
  <c r="W190" i="7"/>
  <c r="T190" i="7" s="1"/>
  <c r="T178" i="7"/>
  <c r="W194" i="7"/>
  <c r="T194" i="7" s="1"/>
  <c r="T182" i="7"/>
  <c r="S182" i="7"/>
  <c r="V194" i="7"/>
  <c r="S194" i="7" s="1"/>
  <c r="DW84" i="7"/>
  <c r="DZ84" i="7" s="1"/>
  <c r="DX84" i="7"/>
  <c r="EA84" i="7" s="1"/>
  <c r="EV84" i="7"/>
  <c r="DY85" i="7"/>
  <c r="EB84" i="7"/>
  <c r="V185" i="7"/>
  <c r="S185" i="7" s="1"/>
  <c r="S173" i="7"/>
  <c r="V179" i="7"/>
  <c r="S167" i="7"/>
  <c r="V192" i="7"/>
  <c r="S192" i="7" s="1"/>
  <c r="S180" i="7"/>
  <c r="BF85" i="7" l="1"/>
  <c r="AV84" i="7"/>
  <c r="BD84" i="7"/>
  <c r="BG84" i="7" s="1"/>
  <c r="BE84" i="7"/>
  <c r="BH84" i="7" s="1"/>
  <c r="V187" i="7"/>
  <c r="S187" i="7" s="1"/>
  <c r="S175" i="7"/>
  <c r="W180" i="7"/>
  <c r="T168" i="7"/>
  <c r="AU83" i="7"/>
  <c r="AX83" i="7" s="1"/>
  <c r="AT83" i="7"/>
  <c r="AW83" i="7" s="1"/>
  <c r="T175" i="7"/>
  <c r="W187" i="7"/>
  <c r="T187" i="7" s="1"/>
  <c r="V183" i="7"/>
  <c r="S171" i="7"/>
  <c r="W179" i="7"/>
  <c r="T167" i="7"/>
  <c r="V178" i="7"/>
  <c r="S166" i="7"/>
  <c r="V189" i="7"/>
  <c r="S189" i="7" s="1"/>
  <c r="S177" i="7"/>
  <c r="DW85" i="7"/>
  <c r="DZ85" i="7" s="1"/>
  <c r="EB85" i="7"/>
  <c r="EV85" i="7"/>
  <c r="DX85" i="7"/>
  <c r="EA85" i="7" s="1"/>
  <c r="DY86" i="7"/>
  <c r="V191" i="7"/>
  <c r="S191" i="7" s="1"/>
  <c r="S179" i="7"/>
  <c r="W192" i="7" l="1"/>
  <c r="T192" i="7" s="1"/>
  <c r="T180" i="7"/>
  <c r="S183" i="7"/>
  <c r="V195" i="7"/>
  <c r="S195" i="7" s="1"/>
  <c r="W191" i="7"/>
  <c r="T191" i="7" s="1"/>
  <c r="T179" i="7"/>
  <c r="V190" i="7"/>
  <c r="S190" i="7" s="1"/>
  <c r="S178" i="7"/>
  <c r="AU84" i="7"/>
  <c r="AX84" i="7" s="1"/>
  <c r="AT84" i="7"/>
  <c r="AW84" i="7" s="1"/>
  <c r="BD85" i="7"/>
  <c r="BG85" i="7" s="1"/>
  <c r="BF86" i="7"/>
  <c r="AV85" i="7"/>
  <c r="BE85" i="7"/>
  <c r="BH85" i="7" s="1"/>
  <c r="DY87" i="7"/>
  <c r="DX86" i="7"/>
  <c r="EA86" i="7" s="1"/>
  <c r="EB86" i="7"/>
  <c r="DW86" i="7"/>
  <c r="DZ86" i="7" s="1"/>
  <c r="EV86" i="7"/>
  <c r="BE86" i="7" l="1"/>
  <c r="BH86" i="7" s="1"/>
  <c r="BF87" i="7"/>
  <c r="BD86" i="7"/>
  <c r="BG86" i="7" s="1"/>
  <c r="AV86" i="7"/>
  <c r="AU85" i="7"/>
  <c r="AX85" i="7" s="1"/>
  <c r="AT85" i="7"/>
  <c r="AW85" i="7" s="1"/>
  <c r="EV87" i="7"/>
  <c r="DY88" i="7"/>
  <c r="DX87" i="7"/>
  <c r="EA87" i="7" s="1"/>
  <c r="DW87" i="7"/>
  <c r="DZ87" i="7" s="1"/>
  <c r="EB87" i="7"/>
  <c r="AT86" i="7" l="1"/>
  <c r="AW86" i="7" s="1"/>
  <c r="AU86" i="7"/>
  <c r="AX86" i="7" s="1"/>
  <c r="BD87" i="7"/>
  <c r="BG87" i="7" s="1"/>
  <c r="BF88" i="7"/>
  <c r="AV87" i="7"/>
  <c r="BE87" i="7"/>
  <c r="BH87" i="7" s="1"/>
  <c r="EV88" i="7"/>
  <c r="DX88" i="7"/>
  <c r="EA88" i="7" s="1"/>
  <c r="DW88" i="7"/>
  <c r="DZ88" i="7" s="1"/>
  <c r="DY89" i="7"/>
  <c r="EB88" i="7"/>
  <c r="AT87" i="7" l="1"/>
  <c r="AW87" i="7" s="1"/>
  <c r="AU87" i="7"/>
  <c r="AX87" i="7" s="1"/>
  <c r="BD88" i="7"/>
  <c r="BG88" i="7" s="1"/>
  <c r="AV88" i="7"/>
  <c r="BE88" i="7"/>
  <c r="BH88" i="7" s="1"/>
  <c r="BF89" i="7"/>
  <c r="EB89" i="7"/>
  <c r="DX89" i="7"/>
  <c r="EA89" i="7" s="1"/>
  <c r="EV89" i="7"/>
  <c r="DW89" i="7"/>
  <c r="DZ89" i="7" s="1"/>
  <c r="DY90" i="7"/>
  <c r="BE89" i="7" l="1"/>
  <c r="BH89" i="7" s="1"/>
  <c r="BF90" i="7"/>
  <c r="BD89" i="7"/>
  <c r="BG89" i="7" s="1"/>
  <c r="AV89" i="7"/>
  <c r="AT88" i="7"/>
  <c r="AW88" i="7" s="1"/>
  <c r="AU88" i="7"/>
  <c r="AX88" i="7" s="1"/>
  <c r="EB90" i="7"/>
  <c r="DX90" i="7"/>
  <c r="EA90" i="7" s="1"/>
  <c r="DY91" i="7"/>
  <c r="DW90" i="7"/>
  <c r="DZ90" i="7" s="1"/>
  <c r="EV90" i="7"/>
  <c r="BE90" i="7" l="1"/>
  <c r="BH90" i="7" s="1"/>
  <c r="AV90" i="7"/>
  <c r="BF91" i="7"/>
  <c r="BD90" i="7"/>
  <c r="BG90" i="7" s="1"/>
  <c r="AU89" i="7"/>
  <c r="AX89" i="7" s="1"/>
  <c r="AT89" i="7"/>
  <c r="AW89" i="7" s="1"/>
  <c r="EB91" i="7"/>
  <c r="DY92" i="7"/>
  <c r="EV91" i="7"/>
  <c r="DX91" i="7"/>
  <c r="EA91" i="7" s="1"/>
  <c r="DW91" i="7"/>
  <c r="DZ91" i="7" s="1"/>
  <c r="BF92" i="7" l="1"/>
  <c r="BD91" i="7"/>
  <c r="BG91" i="7" s="1"/>
  <c r="AV91" i="7"/>
  <c r="BE91" i="7"/>
  <c r="BH91" i="7" s="1"/>
  <c r="AT90" i="7"/>
  <c r="AW90" i="7" s="1"/>
  <c r="AU90" i="7"/>
  <c r="AX90" i="7" s="1"/>
  <c r="EB92" i="7"/>
  <c r="DX92" i="7"/>
  <c r="EA92" i="7" s="1"/>
  <c r="EV92" i="7"/>
  <c r="DW92" i="7"/>
  <c r="DZ92" i="7" s="1"/>
  <c r="DY93" i="7"/>
  <c r="AU91" i="7" l="1"/>
  <c r="AX91" i="7" s="1"/>
  <c r="AT91" i="7"/>
  <c r="AW91" i="7" s="1"/>
  <c r="BD92" i="7"/>
  <c r="BG92" i="7" s="1"/>
  <c r="BF93" i="7"/>
  <c r="AV92" i="7"/>
  <c r="BE92" i="7"/>
  <c r="BH92" i="7" s="1"/>
  <c r="EB93" i="7"/>
  <c r="DY94" i="7"/>
  <c r="DX93" i="7"/>
  <c r="EA93" i="7" s="1"/>
  <c r="EV93" i="7"/>
  <c r="DW93" i="7"/>
  <c r="DZ93" i="7" s="1"/>
  <c r="BD93" i="7" l="1"/>
  <c r="BG93" i="7" s="1"/>
  <c r="BE93" i="7"/>
  <c r="BH93" i="7" s="1"/>
  <c r="BF94" i="7"/>
  <c r="AV93" i="7"/>
  <c r="AU92" i="7"/>
  <c r="AX92" i="7" s="1"/>
  <c r="AT92" i="7"/>
  <c r="AW92" i="7" s="1"/>
  <c r="EB94" i="7"/>
  <c r="DX94" i="7"/>
  <c r="EA94" i="7" s="1"/>
  <c r="EV94" i="7"/>
  <c r="DW94" i="7"/>
  <c r="DZ94" i="7" s="1"/>
  <c r="DY95" i="7"/>
  <c r="AU93" i="7" l="1"/>
  <c r="AX93" i="7" s="1"/>
  <c r="AT93" i="7"/>
  <c r="AW93" i="7" s="1"/>
  <c r="BD94" i="7"/>
  <c r="BG94" i="7" s="1"/>
  <c r="AV94" i="7"/>
  <c r="BE94" i="7"/>
  <c r="BH94" i="7" s="1"/>
  <c r="BF95" i="7"/>
  <c r="EB95" i="7"/>
  <c r="DY96" i="7"/>
  <c r="DX95" i="7"/>
  <c r="EA95" i="7" s="1"/>
  <c r="EV95" i="7"/>
  <c r="DW95" i="7"/>
  <c r="DZ95" i="7" s="1"/>
  <c r="BE95" i="7" l="1"/>
  <c r="BH95" i="7" s="1"/>
  <c r="BD95" i="7"/>
  <c r="BG95" i="7" s="1"/>
  <c r="AV95" i="7"/>
  <c r="BF96" i="7"/>
  <c r="AT94" i="7"/>
  <c r="AW94" i="7" s="1"/>
  <c r="AU94" i="7"/>
  <c r="AX94" i="7" s="1"/>
  <c r="EB96" i="7"/>
  <c r="DX96" i="7"/>
  <c r="EA96" i="7" s="1"/>
  <c r="DW96" i="7"/>
  <c r="DZ96" i="7" s="1"/>
  <c r="EV96" i="7"/>
  <c r="DY97" i="7"/>
  <c r="BE96" i="7" l="1"/>
  <c r="BH96" i="7" s="1"/>
  <c r="BF97" i="7"/>
  <c r="BD96" i="7"/>
  <c r="BG96" i="7" s="1"/>
  <c r="AV96" i="7"/>
  <c r="AU95" i="7"/>
  <c r="AX95" i="7" s="1"/>
  <c r="AT95" i="7"/>
  <c r="AW95" i="7" s="1"/>
  <c r="EB97" i="7"/>
  <c r="DY98" i="7"/>
  <c r="DX97" i="7"/>
  <c r="EA97" i="7" s="1"/>
  <c r="EV97" i="7"/>
  <c r="DW97" i="7"/>
  <c r="DZ97" i="7" s="1"/>
  <c r="BD97" i="7" l="1"/>
  <c r="BG97" i="7" s="1"/>
  <c r="BF98" i="7"/>
  <c r="AV97" i="7"/>
  <c r="BE97" i="7"/>
  <c r="BH97" i="7" s="1"/>
  <c r="AT96" i="7"/>
  <c r="AW96" i="7" s="1"/>
  <c r="AU96" i="7"/>
  <c r="AX96" i="7" s="1"/>
  <c r="EB98" i="7"/>
  <c r="DX98" i="7"/>
  <c r="EA98" i="7" s="1"/>
  <c r="EV98" i="7"/>
  <c r="DW98" i="7"/>
  <c r="DZ98" i="7" s="1"/>
  <c r="DY99" i="7"/>
  <c r="BF99" i="7" l="1"/>
  <c r="BE98" i="7"/>
  <c r="BH98" i="7" s="1"/>
  <c r="BD98" i="7"/>
  <c r="BG98" i="7" s="1"/>
  <c r="AV98" i="7"/>
  <c r="AU97" i="7"/>
  <c r="AX97" i="7" s="1"/>
  <c r="AT97" i="7"/>
  <c r="AW97" i="7" s="1"/>
  <c r="EB99" i="7"/>
  <c r="DW99" i="7"/>
  <c r="DZ99" i="7" s="1"/>
  <c r="DY100" i="7"/>
  <c r="DX99" i="7"/>
  <c r="EA99" i="7" s="1"/>
  <c r="EV99" i="7"/>
  <c r="AT98" i="7" l="1"/>
  <c r="AW98" i="7" s="1"/>
  <c r="AU98" i="7"/>
  <c r="AX98" i="7" s="1"/>
  <c r="AV99" i="7"/>
  <c r="BF100" i="7"/>
  <c r="BE99" i="7"/>
  <c r="BH99" i="7" s="1"/>
  <c r="BD99" i="7"/>
  <c r="BG99" i="7" s="1"/>
  <c r="EB100" i="7"/>
  <c r="DW100" i="7"/>
  <c r="DZ100" i="7" s="1"/>
  <c r="DX100" i="7"/>
  <c r="EA100" i="7" s="1"/>
  <c r="DY101" i="7"/>
  <c r="EV100" i="7"/>
  <c r="AV100" i="7" l="1"/>
  <c r="BD100" i="7"/>
  <c r="BG100" i="7" s="1"/>
  <c r="BE100" i="7"/>
  <c r="BH100" i="7" s="1"/>
  <c r="BF101" i="7"/>
  <c r="AT99" i="7"/>
  <c r="AW99" i="7" s="1"/>
  <c r="AU99" i="7"/>
  <c r="AX99" i="7" s="1"/>
  <c r="EB101" i="7"/>
  <c r="DX101" i="7"/>
  <c r="EA101" i="7" s="1"/>
  <c r="DW101" i="7"/>
  <c r="DZ101" i="7" s="1"/>
  <c r="EV101" i="7"/>
  <c r="DY102" i="7"/>
  <c r="AV101" i="7" l="1"/>
  <c r="BE101" i="7"/>
  <c r="BH101" i="7" s="1"/>
  <c r="BD101" i="7"/>
  <c r="BG101" i="7" s="1"/>
  <c r="BF102" i="7"/>
  <c r="AU100" i="7"/>
  <c r="AX100" i="7" s="1"/>
  <c r="AT100" i="7"/>
  <c r="AW100" i="7" s="1"/>
  <c r="EB102" i="7"/>
  <c r="DX102" i="7"/>
  <c r="EA102" i="7" s="1"/>
  <c r="DW102" i="7"/>
  <c r="DZ102" i="7" s="1"/>
  <c r="EV102" i="7"/>
  <c r="DY103" i="7"/>
  <c r="AV102" i="7" l="1"/>
  <c r="BE102" i="7"/>
  <c r="BH102" i="7" s="1"/>
  <c r="BF103" i="7"/>
  <c r="BD102" i="7"/>
  <c r="BG102" i="7" s="1"/>
  <c r="AU101" i="7"/>
  <c r="AX101" i="7" s="1"/>
  <c r="AT101" i="7"/>
  <c r="AW101" i="7" s="1"/>
  <c r="EB103" i="7"/>
  <c r="DX103" i="7"/>
  <c r="EA103" i="7" s="1"/>
  <c r="DW103" i="7"/>
  <c r="DZ103" i="7" s="1"/>
  <c r="DY104" i="7"/>
  <c r="EV103" i="7"/>
  <c r="AV103" i="7" l="1"/>
  <c r="BF104" i="7"/>
  <c r="BD103" i="7"/>
  <c r="BG103" i="7" s="1"/>
  <c r="BE103" i="7"/>
  <c r="BH103" i="7" s="1"/>
  <c r="AU102" i="7"/>
  <c r="AX102" i="7" s="1"/>
  <c r="AT102" i="7"/>
  <c r="AW102" i="7" s="1"/>
  <c r="EB104" i="7"/>
  <c r="DX104" i="7"/>
  <c r="EA104" i="7" s="1"/>
  <c r="DW104" i="7"/>
  <c r="DZ104" i="7" s="1"/>
  <c r="DY105" i="7"/>
  <c r="EV104" i="7"/>
  <c r="BE104" i="7" l="1"/>
  <c r="BH104" i="7" s="1"/>
  <c r="BF105" i="7"/>
  <c r="BD104" i="7"/>
  <c r="BG104" i="7" s="1"/>
  <c r="AV104" i="7"/>
  <c r="AT103" i="7"/>
  <c r="AW103" i="7" s="1"/>
  <c r="AU103" i="7"/>
  <c r="AX103" i="7" s="1"/>
  <c r="EB105" i="7"/>
  <c r="DX105" i="7"/>
  <c r="EA105" i="7" s="1"/>
  <c r="DW105" i="7"/>
  <c r="DZ105" i="7" s="1"/>
  <c r="DY106" i="7"/>
  <c r="EV105" i="7"/>
  <c r="BE105" i="7" l="1"/>
  <c r="BH105" i="7" s="1"/>
  <c r="BF106" i="7"/>
  <c r="AV105" i="7"/>
  <c r="BD105" i="7"/>
  <c r="BG105" i="7" s="1"/>
  <c r="AU104" i="7"/>
  <c r="AX104" i="7" s="1"/>
  <c r="AT104" i="7"/>
  <c r="AW104" i="7" s="1"/>
  <c r="EB106" i="7"/>
  <c r="DX106" i="7"/>
  <c r="EA106" i="7" s="1"/>
  <c r="DW106" i="7"/>
  <c r="DZ106" i="7" s="1"/>
  <c r="DY107" i="7"/>
  <c r="EV106" i="7"/>
  <c r="BE106" i="7" l="1"/>
  <c r="BH106" i="7" s="1"/>
  <c r="AV106" i="7"/>
  <c r="BD106" i="7"/>
  <c r="BG106" i="7" s="1"/>
  <c r="BF107" i="7"/>
  <c r="AT105" i="7"/>
  <c r="AW105" i="7" s="1"/>
  <c r="AU105" i="7"/>
  <c r="AX105" i="7" s="1"/>
  <c r="EB107" i="7"/>
  <c r="EV107" i="7"/>
  <c r="DX107" i="7"/>
  <c r="EA107" i="7" s="1"/>
  <c r="DW107" i="7"/>
  <c r="DZ107" i="7" s="1"/>
  <c r="DY108" i="7"/>
  <c r="BE107" i="7" l="1"/>
  <c r="BH107" i="7" s="1"/>
  <c r="AV107" i="7"/>
  <c r="BD107" i="7"/>
  <c r="BG107" i="7" s="1"/>
  <c r="BF108" i="7"/>
  <c r="AU106" i="7"/>
  <c r="AX106" i="7" s="1"/>
  <c r="AT106" i="7"/>
  <c r="AW106" i="7" s="1"/>
  <c r="DY109" i="7"/>
  <c r="EB108" i="7"/>
  <c r="DX108" i="7"/>
  <c r="EA108" i="7" s="1"/>
  <c r="DW108" i="7"/>
  <c r="DZ108" i="7" s="1"/>
  <c r="EV108" i="7"/>
  <c r="BF109" i="7" l="1"/>
  <c r="BD108" i="7"/>
  <c r="BG108" i="7" s="1"/>
  <c r="AV108" i="7"/>
  <c r="BE108" i="7"/>
  <c r="BH108" i="7" s="1"/>
  <c r="AU107" i="7"/>
  <c r="AX107" i="7" s="1"/>
  <c r="AT107" i="7"/>
  <c r="AW107" i="7" s="1"/>
  <c r="EV109" i="7"/>
  <c r="DX109" i="7"/>
  <c r="EA109" i="7" s="1"/>
  <c r="DW109" i="7"/>
  <c r="DZ109" i="7" s="1"/>
  <c r="EB109" i="7"/>
  <c r="DY110" i="7"/>
  <c r="AU108" i="7" l="1"/>
  <c r="AX108" i="7" s="1"/>
  <c r="AT108" i="7"/>
  <c r="AW108" i="7" s="1"/>
  <c r="BE109" i="7"/>
  <c r="BH109" i="7" s="1"/>
  <c r="AV109" i="7"/>
  <c r="BF110" i="7"/>
  <c r="BD109" i="7"/>
  <c r="BG109" i="7" s="1"/>
  <c r="DY111" i="7"/>
  <c r="EB110" i="7"/>
  <c r="DX110" i="7"/>
  <c r="EA110" i="7" s="1"/>
  <c r="DW110" i="7"/>
  <c r="DZ110" i="7" s="1"/>
  <c r="EV110" i="7"/>
  <c r="BD110" i="7" l="1"/>
  <c r="BG110" i="7" s="1"/>
  <c r="BE110" i="7"/>
  <c r="BH110" i="7" s="1"/>
  <c r="BF111" i="7"/>
  <c r="AV110" i="7"/>
  <c r="AT109" i="7"/>
  <c r="AW109" i="7" s="1"/>
  <c r="AU109" i="7"/>
  <c r="AX109" i="7" s="1"/>
  <c r="DY112" i="7"/>
  <c r="EB111" i="7"/>
  <c r="EV111" i="7"/>
  <c r="DX111" i="7"/>
  <c r="EA111" i="7" s="1"/>
  <c r="DW111" i="7"/>
  <c r="DZ111" i="7" s="1"/>
  <c r="AT110" i="7" l="1"/>
  <c r="AW110" i="7" s="1"/>
  <c r="AU110" i="7"/>
  <c r="AX110" i="7" s="1"/>
  <c r="BF112" i="7"/>
  <c r="BD111" i="7"/>
  <c r="BG111" i="7" s="1"/>
  <c r="BE111" i="7"/>
  <c r="BH111" i="7" s="1"/>
  <c r="AV111" i="7"/>
  <c r="EV112" i="7"/>
  <c r="DX112" i="7"/>
  <c r="EA112" i="7" s="1"/>
  <c r="DW112" i="7"/>
  <c r="DZ112" i="7" s="1"/>
  <c r="EB112" i="7"/>
  <c r="DY113" i="7"/>
  <c r="AT111" i="7" l="1"/>
  <c r="AW111" i="7" s="1"/>
  <c r="AU111" i="7"/>
  <c r="AX111" i="7" s="1"/>
  <c r="BE112" i="7"/>
  <c r="BH112" i="7" s="1"/>
  <c r="BF113" i="7"/>
  <c r="BD112" i="7"/>
  <c r="BG112" i="7" s="1"/>
  <c r="AV112" i="7"/>
  <c r="EB113" i="7"/>
  <c r="DY114" i="7"/>
  <c r="EV113" i="7"/>
  <c r="DX113" i="7"/>
  <c r="EA113" i="7" s="1"/>
  <c r="DW113" i="7"/>
  <c r="DZ113" i="7" s="1"/>
  <c r="AU112" i="7" l="1"/>
  <c r="AX112" i="7" s="1"/>
  <c r="AT112" i="7"/>
  <c r="AW112" i="7" s="1"/>
  <c r="BE113" i="7"/>
  <c r="BH113" i="7" s="1"/>
  <c r="BD113" i="7"/>
  <c r="BG113" i="7" s="1"/>
  <c r="AV113" i="7"/>
  <c r="BF114" i="7"/>
  <c r="EV114" i="7"/>
  <c r="DX114" i="7"/>
  <c r="EA114" i="7" s="1"/>
  <c r="DW114" i="7"/>
  <c r="DZ114" i="7" s="1"/>
  <c r="DY115" i="7"/>
  <c r="EB114" i="7"/>
  <c r="BE114" i="7" l="1"/>
  <c r="BH114" i="7" s="1"/>
  <c r="BD114" i="7"/>
  <c r="BG114" i="7" s="1"/>
  <c r="BF115" i="7"/>
  <c r="AV114" i="7"/>
  <c r="AU113" i="7"/>
  <c r="AX113" i="7" s="1"/>
  <c r="AT113" i="7"/>
  <c r="AW113" i="7" s="1"/>
  <c r="DY116" i="7"/>
  <c r="EB115" i="7"/>
  <c r="DX115" i="7"/>
  <c r="EA115" i="7" s="1"/>
  <c r="DW115" i="7"/>
  <c r="DZ115" i="7" s="1"/>
  <c r="AT114" i="7" l="1"/>
  <c r="AW114" i="7" s="1"/>
  <c r="AU114" i="7"/>
  <c r="AX114" i="7" s="1"/>
  <c r="AV115" i="7"/>
  <c r="BF116" i="7"/>
  <c r="BE115" i="7"/>
  <c r="BH115" i="7" s="1"/>
  <c r="BD115" i="7"/>
  <c r="BG115" i="7" s="1"/>
  <c r="EB116" i="7"/>
  <c r="DW116" i="7"/>
  <c r="DZ116" i="7" s="1"/>
  <c r="DX116" i="7"/>
  <c r="EA116" i="7" s="1"/>
  <c r="DY117" i="7"/>
  <c r="AV116" i="7" l="1"/>
  <c r="BD116" i="7"/>
  <c r="BG116" i="7" s="1"/>
  <c r="BF117" i="7"/>
  <c r="BE116" i="7"/>
  <c r="BH116" i="7" s="1"/>
  <c r="AT115" i="7"/>
  <c r="AW115" i="7" s="1"/>
  <c r="AU115" i="7"/>
  <c r="AX115" i="7" s="1"/>
  <c r="EB117" i="7"/>
  <c r="DY118" i="7"/>
  <c r="DX117" i="7"/>
  <c r="EA117" i="7" s="1"/>
  <c r="DW117" i="7"/>
  <c r="DZ117" i="7" s="1"/>
  <c r="BD117" i="7" l="1"/>
  <c r="BG117" i="7" s="1"/>
  <c r="AV117" i="7"/>
  <c r="BE117" i="7"/>
  <c r="BH117" i="7" s="1"/>
  <c r="BF118" i="7"/>
  <c r="AU116" i="7"/>
  <c r="AX116" i="7" s="1"/>
  <c r="AT116" i="7"/>
  <c r="AW116" i="7" s="1"/>
  <c r="DY119" i="7"/>
  <c r="EB118" i="7"/>
  <c r="DX118" i="7"/>
  <c r="EA118" i="7" s="1"/>
  <c r="DW118" i="7"/>
  <c r="DZ118" i="7" s="1"/>
  <c r="BE118" i="7" l="1"/>
  <c r="BH118" i="7" s="1"/>
  <c r="AV118" i="7"/>
  <c r="BD118" i="7"/>
  <c r="BG118" i="7" s="1"/>
  <c r="BF119" i="7"/>
  <c r="AU117" i="7"/>
  <c r="AX117" i="7" s="1"/>
  <c r="AT117" i="7"/>
  <c r="AW117" i="7" s="1"/>
  <c r="EB119" i="7"/>
  <c r="DX119" i="7"/>
  <c r="EA119" i="7" s="1"/>
  <c r="DW119" i="7"/>
  <c r="DZ119" i="7" s="1"/>
  <c r="DY120" i="7"/>
  <c r="BE119" i="7" l="1"/>
  <c r="BH119" i="7" s="1"/>
  <c r="BF120" i="7"/>
  <c r="AV119" i="7"/>
  <c r="BD119" i="7"/>
  <c r="BG119" i="7" s="1"/>
  <c r="AU118" i="7"/>
  <c r="AX118" i="7" s="1"/>
  <c r="AT118" i="7"/>
  <c r="AW118" i="7" s="1"/>
  <c r="DX120" i="7"/>
  <c r="EA120" i="7" s="1"/>
  <c r="DW120" i="7"/>
  <c r="DZ120" i="7" s="1"/>
  <c r="EB120" i="7"/>
  <c r="DY121" i="7"/>
  <c r="BD120" i="7" l="1"/>
  <c r="BG120" i="7" s="1"/>
  <c r="AV120" i="7"/>
  <c r="BE120" i="7"/>
  <c r="BH120" i="7" s="1"/>
  <c r="BF121" i="7"/>
  <c r="AT119" i="7"/>
  <c r="AW119" i="7" s="1"/>
  <c r="AU119" i="7"/>
  <c r="AX119" i="7" s="1"/>
  <c r="DY122" i="7"/>
  <c r="DX121" i="7"/>
  <c r="EA121" i="7" s="1"/>
  <c r="DW121" i="7"/>
  <c r="DZ121" i="7" s="1"/>
  <c r="EB121" i="7"/>
  <c r="BD121" i="7" l="1"/>
  <c r="BG121" i="7" s="1"/>
  <c r="BF122" i="7"/>
  <c r="AV121" i="7"/>
  <c r="BE121" i="7"/>
  <c r="BH121" i="7" s="1"/>
  <c r="AT120" i="7"/>
  <c r="AW120" i="7" s="1"/>
  <c r="AU120" i="7"/>
  <c r="AX120" i="7" s="1"/>
  <c r="DY123" i="7"/>
  <c r="DX122" i="7"/>
  <c r="EA122" i="7" s="1"/>
  <c r="EB122" i="7"/>
  <c r="DW122" i="7"/>
  <c r="DZ122" i="7" s="1"/>
  <c r="BF123" i="7" l="1"/>
  <c r="AV122" i="7"/>
  <c r="BE122" i="7"/>
  <c r="BH122" i="7" s="1"/>
  <c r="BD122" i="7"/>
  <c r="BG122" i="7" s="1"/>
  <c r="AU121" i="7"/>
  <c r="AX121" i="7" s="1"/>
  <c r="AT121" i="7"/>
  <c r="AW121" i="7" s="1"/>
  <c r="DY124" i="7"/>
  <c r="EB123" i="7"/>
  <c r="DX123" i="7"/>
  <c r="EA123" i="7" s="1"/>
  <c r="DW123" i="7"/>
  <c r="DZ123" i="7" s="1"/>
  <c r="AT122" i="7" l="1"/>
  <c r="AW122" i="7" s="1"/>
  <c r="AU122" i="7"/>
  <c r="AX122" i="7" s="1"/>
  <c r="BD123" i="7"/>
  <c r="BG123" i="7" s="1"/>
  <c r="BE123" i="7"/>
  <c r="BH123" i="7" s="1"/>
  <c r="BF124" i="7"/>
  <c r="AV123" i="7"/>
  <c r="DY125" i="7"/>
  <c r="EB124" i="7"/>
  <c r="DX124" i="7"/>
  <c r="EA124" i="7" s="1"/>
  <c r="DW124" i="7"/>
  <c r="DZ124" i="7" s="1"/>
  <c r="AT123" i="7" l="1"/>
  <c r="AW123" i="7" s="1"/>
  <c r="AU123" i="7"/>
  <c r="AX123" i="7" s="1"/>
  <c r="BD124" i="7"/>
  <c r="BG124" i="7" s="1"/>
  <c r="BF125" i="7"/>
  <c r="AV124" i="7"/>
  <c r="BE124" i="7"/>
  <c r="BH124" i="7" s="1"/>
  <c r="DY126" i="7"/>
  <c r="DW125" i="7"/>
  <c r="DZ125" i="7" s="1"/>
  <c r="EB125" i="7"/>
  <c r="DX125" i="7"/>
  <c r="EA125" i="7" s="1"/>
  <c r="AT124" i="7" l="1"/>
  <c r="AW124" i="7" s="1"/>
  <c r="AU124" i="7"/>
  <c r="AX124" i="7" s="1"/>
  <c r="AV125" i="7"/>
  <c r="BD125" i="7"/>
  <c r="BG125" i="7" s="1"/>
  <c r="BE125" i="7"/>
  <c r="BH125" i="7" s="1"/>
  <c r="BF126" i="7"/>
  <c r="DY127" i="7"/>
  <c r="DX126" i="7"/>
  <c r="EA126" i="7" s="1"/>
  <c r="DW126" i="7"/>
  <c r="DZ126" i="7" s="1"/>
  <c r="EB126" i="7"/>
  <c r="AV126" i="7" l="1"/>
  <c r="BF127" i="7"/>
  <c r="BD126" i="7"/>
  <c r="BG126" i="7" s="1"/>
  <c r="BE126" i="7"/>
  <c r="BH126" i="7" s="1"/>
  <c r="AU125" i="7"/>
  <c r="AX125" i="7" s="1"/>
  <c r="AT125" i="7"/>
  <c r="AW125" i="7" s="1"/>
  <c r="DY128" i="7"/>
  <c r="EB127" i="7"/>
  <c r="DX127" i="7"/>
  <c r="EA127" i="7" s="1"/>
  <c r="DW127" i="7"/>
  <c r="DZ127" i="7" s="1"/>
  <c r="BF128" i="7" l="1"/>
  <c r="BE127" i="7"/>
  <c r="BH127" i="7" s="1"/>
  <c r="AV127" i="7"/>
  <c r="BD127" i="7"/>
  <c r="BG127" i="7" s="1"/>
  <c r="AT126" i="7"/>
  <c r="AW126" i="7" s="1"/>
  <c r="AU126" i="7"/>
  <c r="AX126" i="7" s="1"/>
  <c r="DY129" i="7"/>
  <c r="DX128" i="7"/>
  <c r="EA128" i="7" s="1"/>
  <c r="EB128" i="7"/>
  <c r="DW128" i="7"/>
  <c r="DZ128" i="7" s="1"/>
  <c r="AU127" i="7" l="1"/>
  <c r="AX127" i="7" s="1"/>
  <c r="AT127" i="7"/>
  <c r="AW127" i="7" s="1"/>
  <c r="BD128" i="7"/>
  <c r="BG128" i="7" s="1"/>
  <c r="AV128" i="7"/>
  <c r="BE128" i="7"/>
  <c r="BH128" i="7" s="1"/>
  <c r="BF129" i="7"/>
  <c r="EB129" i="7"/>
  <c r="DY130" i="7"/>
  <c r="DX129" i="7"/>
  <c r="EA129" i="7" s="1"/>
  <c r="DW129" i="7"/>
  <c r="DZ129" i="7" s="1"/>
  <c r="AV129" i="7" l="1"/>
  <c r="BD129" i="7"/>
  <c r="BG129" i="7" s="1"/>
  <c r="BF130" i="7"/>
  <c r="BE129" i="7"/>
  <c r="BH129" i="7" s="1"/>
  <c r="AU128" i="7"/>
  <c r="AX128" i="7" s="1"/>
  <c r="AT128" i="7"/>
  <c r="AW128" i="7" s="1"/>
  <c r="EB130" i="7"/>
  <c r="DW130" i="7"/>
  <c r="DZ130" i="7" s="1"/>
  <c r="DY131" i="7"/>
  <c r="DX130" i="7"/>
  <c r="EA130" i="7" s="1"/>
  <c r="BE130" i="7" l="1"/>
  <c r="BH130" i="7" s="1"/>
  <c r="BD130" i="7"/>
  <c r="BG130" i="7" s="1"/>
  <c r="BF131" i="7"/>
  <c r="AV130" i="7"/>
  <c r="AT129" i="7"/>
  <c r="AW129" i="7" s="1"/>
  <c r="AU129" i="7"/>
  <c r="AX129" i="7" s="1"/>
  <c r="EB131" i="7"/>
  <c r="DX131" i="7"/>
  <c r="EA131" i="7" s="1"/>
  <c r="DY132" i="7"/>
  <c r="DW131" i="7"/>
  <c r="DZ131" i="7" s="1"/>
  <c r="AU130" i="7" l="1"/>
  <c r="AX130" i="7" s="1"/>
  <c r="AT130" i="7"/>
  <c r="AW130" i="7" s="1"/>
  <c r="BE131" i="7"/>
  <c r="BH131" i="7" s="1"/>
  <c r="BF132" i="7"/>
  <c r="BD131" i="7"/>
  <c r="BG131" i="7" s="1"/>
  <c r="AV131" i="7"/>
  <c r="EB132" i="7"/>
  <c r="DX132" i="7"/>
  <c r="EA132" i="7" s="1"/>
  <c r="DW132" i="7"/>
  <c r="DZ132" i="7" s="1"/>
  <c r="AU131" i="7" l="1"/>
  <c r="AX131" i="7" s="1"/>
  <c r="AT131" i="7"/>
  <c r="AW131" i="7" s="1"/>
  <c r="BE132" i="7"/>
  <c r="BH132" i="7" s="1"/>
  <c r="AV132" i="7"/>
  <c r="BF133" i="7"/>
  <c r="BD132" i="7"/>
  <c r="BG132" i="7" s="1"/>
  <c r="BD133" i="7" l="1"/>
  <c r="BG133" i="7" s="1"/>
  <c r="BF134" i="7"/>
  <c r="BE133" i="7"/>
  <c r="AT132" i="7"/>
  <c r="AW132" i="7" s="1"/>
  <c r="AU132" i="7"/>
  <c r="AX132" i="7" s="1"/>
  <c r="BE134" i="7" l="1"/>
  <c r="BD134" i="7"/>
  <c r="BG134" i="7" s="1"/>
  <c r="BF135" i="7"/>
  <c r="BE135" i="7" l="1"/>
  <c r="BF136" i="7"/>
  <c r="BD135" i="7"/>
  <c r="BG135" i="7" s="1"/>
  <c r="BE136" i="7" l="1"/>
  <c r="BD136" i="7"/>
  <c r="BG136" i="7" s="1"/>
  <c r="BF137" i="7"/>
  <c r="BE137" i="7" l="1"/>
  <c r="BF138" i="7"/>
  <c r="BD137" i="7"/>
  <c r="BG137" i="7" s="1"/>
  <c r="BD138" i="7" l="1"/>
  <c r="BG138" i="7" s="1"/>
  <c r="BF139" i="7"/>
  <c r="BE138" i="7"/>
  <c r="BD139" i="7" l="1"/>
  <c r="BG139" i="7" s="1"/>
  <c r="BE139" i="7"/>
  <c r="BF140" i="7"/>
  <c r="BD140" i="7" l="1"/>
  <c r="BG140" i="7" s="1"/>
  <c r="BF141" i="7"/>
  <c r="BE140" i="7"/>
  <c r="BD141" i="7" l="1"/>
  <c r="BG141" i="7" s="1"/>
  <c r="BE141" i="7"/>
  <c r="BF142" i="7"/>
  <c r="BE142" i="7" l="1"/>
  <c r="BD142" i="7"/>
  <c r="BG142" i="7" s="1"/>
  <c r="BF143" i="7"/>
  <c r="BD143" i="7" l="1"/>
  <c r="BG143" i="7" s="1"/>
  <c r="BF144" i="7"/>
  <c r="BE143" i="7"/>
  <c r="BE144" i="7" l="1"/>
  <c r="BD144" i="7"/>
  <c r="BG144" i="7" s="1"/>
  <c r="BF145" i="7"/>
  <c r="BF146" i="7" l="1"/>
  <c r="BE145" i="7"/>
  <c r="BD145" i="7"/>
  <c r="BG145" i="7" s="1"/>
  <c r="BE146" i="7" l="1"/>
  <c r="BD146" i="7"/>
  <c r="BG146" i="7" s="1"/>
  <c r="BF147" i="7"/>
  <c r="BF148" i="7" l="1"/>
  <c r="BE147" i="7"/>
  <c r="BD147" i="7"/>
  <c r="BG147" i="7" s="1"/>
  <c r="BF149" i="7" l="1"/>
  <c r="BE148" i="7"/>
  <c r="BD148" i="7"/>
  <c r="BG148" i="7" s="1"/>
  <c r="BD149" i="7" l="1"/>
  <c r="BG149" i="7" s="1"/>
  <c r="BF150" i="7"/>
  <c r="BE149" i="7"/>
  <c r="BF151" i="7" l="1"/>
  <c r="BE150" i="7"/>
  <c r="BD150" i="7"/>
  <c r="BG150" i="7" s="1"/>
  <c r="BD151" i="7" l="1"/>
  <c r="BG151" i="7" s="1"/>
  <c r="BF152" i="7"/>
  <c r="BE151" i="7"/>
  <c r="BD152" i="7" l="1"/>
  <c r="BG152" i="7" s="1"/>
  <c r="BE152" i="7"/>
  <c r="BF153" i="7"/>
  <c r="BE153" i="7" l="1"/>
  <c r="BD153" i="7"/>
  <c r="BG153" i="7" s="1"/>
  <c r="BF154" i="7"/>
  <c r="BD154" i="7" l="1"/>
  <c r="BG154" i="7" s="1"/>
  <c r="BF155" i="7"/>
  <c r="BE154" i="7"/>
  <c r="BE155" i="7" l="1"/>
  <c r="BF156" i="7"/>
  <c r="BD155" i="7"/>
  <c r="BG155" i="7" s="1"/>
  <c r="BF157" i="7" l="1"/>
  <c r="BE156" i="7"/>
  <c r="BD156" i="7"/>
  <c r="BG156" i="7" s="1"/>
  <c r="BD157" i="7" l="1"/>
  <c r="BG157" i="7" s="1"/>
  <c r="BF158" i="7"/>
  <c r="BE157" i="7"/>
  <c r="BD158" i="7" l="1"/>
  <c r="BG158" i="7" s="1"/>
  <c r="BF159" i="7"/>
  <c r="BE158" i="7"/>
  <c r="BF160" i="7" l="1"/>
  <c r="BD159" i="7"/>
  <c r="BG159" i="7" s="1"/>
  <c r="BE159" i="7"/>
  <c r="BD160" i="7" l="1"/>
  <c r="BG160" i="7" s="1"/>
  <c r="BE160" i="7"/>
  <c r="BF161" i="7"/>
  <c r="BF162" i="7" l="1"/>
  <c r="BE161" i="7"/>
  <c r="BD161" i="7"/>
  <c r="BG161" i="7" s="1"/>
  <c r="BF163" i="7" l="1"/>
  <c r="BD162" i="7"/>
  <c r="BG162" i="7" s="1"/>
  <c r="BE162" i="7"/>
  <c r="BD163" i="7" l="1"/>
  <c r="BG163" i="7" s="1"/>
  <c r="BF164" i="7"/>
  <c r="BE163" i="7"/>
  <c r="BF165" i="7" l="1"/>
  <c r="BE164" i="7"/>
  <c r="BD164" i="7"/>
  <c r="BG164" i="7" s="1"/>
  <c r="BD165" i="7" l="1"/>
  <c r="BG165" i="7" s="1"/>
  <c r="BF166" i="7"/>
  <c r="BE165" i="7"/>
  <c r="BE166" i="7" l="1"/>
  <c r="BD166" i="7"/>
  <c r="BG166" i="7" s="1"/>
  <c r="BF167" i="7"/>
  <c r="BE167" i="7" l="1"/>
  <c r="BD167" i="7"/>
  <c r="BG167" i="7" s="1"/>
  <c r="BF168" i="7"/>
  <c r="BE168" i="7" l="1"/>
  <c r="BF169" i="7"/>
  <c r="BD168" i="7"/>
  <c r="BG168" i="7" s="1"/>
  <c r="BF170" i="7" l="1"/>
  <c r="BE169" i="7"/>
  <c r="BD169" i="7"/>
  <c r="BG169" i="7" s="1"/>
  <c r="BE170" i="7" l="1"/>
  <c r="BF171" i="7"/>
  <c r="BD170" i="7"/>
  <c r="BG170" i="7" s="1"/>
  <c r="BD171" i="7" l="1"/>
  <c r="BG171" i="7" s="1"/>
  <c r="BE171" i="7"/>
  <c r="BF172" i="7"/>
  <c r="BF173" i="7" l="1"/>
  <c r="BE172" i="7"/>
  <c r="BD172" i="7"/>
  <c r="BG172" i="7" s="1"/>
  <c r="BF174" i="7" l="1"/>
  <c r="BE173" i="7"/>
  <c r="BD173" i="7"/>
  <c r="BG173" i="7" s="1"/>
  <c r="BF175" i="7" l="1"/>
  <c r="BE174" i="7"/>
  <c r="BD174" i="7"/>
  <c r="BG174" i="7" s="1"/>
  <c r="BD175" i="7" l="1"/>
  <c r="BG175" i="7" s="1"/>
  <c r="BE175" i="7"/>
  <c r="BF176" i="7"/>
  <c r="BE176" i="7" l="1"/>
  <c r="BD176" i="7"/>
  <c r="BG176" i="7" s="1"/>
  <c r="BF177" i="7"/>
  <c r="BE177" i="7" l="1"/>
  <c r="BF178" i="7"/>
  <c r="BD177" i="7"/>
  <c r="BG177" i="7" s="1"/>
  <c r="BE178" i="7" l="1"/>
  <c r="BF179" i="7"/>
  <c r="BD178" i="7"/>
  <c r="BG178" i="7" s="1"/>
  <c r="BE179" i="7" l="1"/>
  <c r="BD179" i="7"/>
  <c r="BG179" i="7" s="1"/>
  <c r="BF180" i="7"/>
  <c r="BE180" i="7" l="1"/>
  <c r="BD180" i="7"/>
  <c r="BG180" i="7" s="1"/>
  <c r="BF181" i="7"/>
  <c r="BD181" i="7" l="1"/>
  <c r="BG181" i="7" s="1"/>
  <c r="BE181" i="7"/>
  <c r="BF182" i="7"/>
  <c r="BE182" i="7" l="1"/>
  <c r="BD182" i="7"/>
  <c r="BG182" i="7" s="1"/>
</calcChain>
</file>

<file path=xl/sharedStrings.xml><?xml version="1.0" encoding="utf-8"?>
<sst xmlns="http://schemas.openxmlformats.org/spreadsheetml/2006/main" count="611" uniqueCount="221">
  <si>
    <t>Day</t>
  </si>
  <si>
    <t>RBD - central Illinois</t>
  </si>
  <si>
    <t>Crude-degummed - central Illinois</t>
  </si>
  <si>
    <t>Crude-degummed - Gulf</t>
  </si>
  <si>
    <t>Brazil - SBO FOB</t>
  </si>
  <si>
    <t>Argentina UpRiver</t>
  </si>
  <si>
    <t>Canola Oil - Los Angeles</t>
  </si>
  <si>
    <t>SBO Futures</t>
  </si>
  <si>
    <t>RBD Palm Oil - West Coast</t>
  </si>
  <si>
    <t>Palm Oil Futures</t>
  </si>
  <si>
    <t>RBD SBO - RBD PO</t>
  </si>
  <si>
    <t>Palm Oil Basis</t>
  </si>
  <si>
    <t>RBD Basis</t>
  </si>
  <si>
    <t>Refining Margin</t>
  </si>
  <si>
    <t>Central Illinois Basis</t>
  </si>
  <si>
    <t>Gulf Basis</t>
  </si>
  <si>
    <t>Paranagua Basis</t>
  </si>
  <si>
    <t>Argentina Up River</t>
  </si>
  <si>
    <t>Canola Oil Basis</t>
  </si>
  <si>
    <t xml:space="preserve">RBD Canola Oil - RBD SBO </t>
  </si>
  <si>
    <t>Argentina UpRiver ($/mt)</t>
  </si>
  <si>
    <t>Gulf - Up River</t>
  </si>
  <si>
    <t>Brazil - FOB SOB</t>
  </si>
  <si>
    <t>Gulf - Brazil</t>
  </si>
  <si>
    <t>Brazl - Argentina</t>
  </si>
  <si>
    <t>Month</t>
  </si>
  <si>
    <t>Year</t>
  </si>
  <si>
    <t>Week</t>
  </si>
  <si>
    <t>4-Yr Avg SBO Futures</t>
  </si>
  <si>
    <t>Argentine Peso/$</t>
  </si>
  <si>
    <t>Argentina local price in peso per pound</t>
  </si>
  <si>
    <t>Crude Oil</t>
  </si>
  <si>
    <t>Heating Oil</t>
  </si>
  <si>
    <t>Brazil SBO FOB</t>
  </si>
  <si>
    <t>Brazil Real/$</t>
  </si>
  <si>
    <t>Brazil SBO in real per pound</t>
  </si>
  <si>
    <t>Central Illinois Soybean Meal ($/ton)</t>
  </si>
  <si>
    <t>Central Illinois Soybeans ($/bu)</t>
  </si>
  <si>
    <t>Central Illinois Crush Margin (crude degummed, $/bu)</t>
  </si>
  <si>
    <t>Central Illinois Crush Margin (RBD, $/bu)</t>
  </si>
  <si>
    <t>Refining Margin ($/bu)</t>
  </si>
  <si>
    <t>Oil Share</t>
  </si>
  <si>
    <t>Crude-deguumed central Illinois $/ton</t>
  </si>
  <si>
    <t/>
  </si>
  <si>
    <t xml:space="preserve"> 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</si>
  <si>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</si>
  <si>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</si>
  <si>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</si>
  <si>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</si>
  <si>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</si>
  <si>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</si>
  <si>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</si>
  <si>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</si>
  <si>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</si>
  <si>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2/3/2025</t>
  </si>
  <si>
    <t>2/4/2025</t>
  </si>
  <si>
    <t>2/5/2025</t>
  </si>
  <si>
    <t>2/6/2025</t>
  </si>
  <si>
    <t>2/7/2025</t>
  </si>
  <si>
    <t>2/10/2025</t>
  </si>
  <si>
    <t>2/11/2025</t>
  </si>
  <si>
    <t>2/12/2025</t>
  </si>
  <si>
    <t>2/13/2025</t>
  </si>
  <si>
    <t>2/14/2025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</si>
  <si>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</si>
  <si>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</si>
  <si>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</si>
  <si>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</si>
  <si>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</si>
  <si>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</si>
  <si>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</si>
  <si>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</si>
  <si>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</si>
  <si>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3/3/2025</t>
  </si>
  <si>
    <t>3/4/2025</t>
  </si>
  <si>
    <t>3/5/2025</t>
  </si>
  <si>
    <t>3/6/2025</t>
  </si>
  <si>
    <t>3/7/2025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</si>
  <si>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</si>
  <si>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</si>
  <si>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</si>
  <si>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</si>
  <si>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</si>
  <si>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</si>
  <si>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</si>
  <si>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</si>
  <si>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</si>
  <si>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</si>
  <si>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</si>
  <si>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</si>
  <si>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</si>
  <si>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</si>
  <si>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</si>
  <si>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</si>
  <si>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</si>
  <si>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</si>
  <si>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</si>
  <si>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</si>
  <si>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</si>
  <si>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</si>
  <si>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</si>
  <si>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</si>
  <si>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</si>
  <si>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</si>
  <si>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</si>
  <si>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</si>
  <si>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</si>
  <si>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</si>
  <si>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21/04/2025</t>
  </si>
  <si>
    <t>22/04/2025</t>
  </si>
  <si>
    <t>23/04/2025</t>
  </si>
  <si>
    <t>DO NOT ADD DATA OTHER THAN DAILY PRICE DATA IN THE COLUMNS USED TO TRACK PRICES ABOVE THE YELLOW LINE</t>
  </si>
  <si>
    <t>Delta to Year Low</t>
  </si>
  <si>
    <t>Delta to Year High</t>
  </si>
  <si>
    <t>Last Week</t>
  </si>
  <si>
    <t>Last Year</t>
  </si>
  <si>
    <t>Weekly Range</t>
  </si>
  <si>
    <t>M-F Percent Change</t>
  </si>
  <si>
    <t>M-F Change</t>
  </si>
  <si>
    <t>Q4 2021 Change</t>
  </si>
  <si>
    <t>Q1 2022 Change</t>
  </si>
  <si>
    <t>Q2 2022 Change</t>
  </si>
  <si>
    <t>Q3 2022 Change</t>
  </si>
  <si>
    <t>Q4 2022 Change</t>
  </si>
  <si>
    <t>Q1 2023 Change</t>
  </si>
  <si>
    <t>Q2 2023 Change</t>
  </si>
  <si>
    <t>Q3 2023 Change</t>
  </si>
  <si>
    <t>Q4 2023 Change</t>
  </si>
  <si>
    <t>Q1 2024 Change</t>
  </si>
  <si>
    <t>Q2 2024 Change</t>
  </si>
  <si>
    <t>2019 Change</t>
  </si>
  <si>
    <t>2020 Change</t>
  </si>
  <si>
    <t>2021 Change</t>
  </si>
  <si>
    <t>2022 Change</t>
  </si>
  <si>
    <t>2023 Change</t>
  </si>
  <si>
    <t>2024 Change</t>
  </si>
  <si>
    <t>2024 Percent Change</t>
  </si>
  <si>
    <t>Change from Jan1 2020</t>
  </si>
  <si>
    <t>Year's Low</t>
  </si>
  <si>
    <t>Year's High</t>
  </si>
  <si>
    <t>Copy AI - AK to CE - CL to set basis levels.</t>
  </si>
  <si>
    <t>RBD - Central Illinois</t>
  </si>
  <si>
    <t>Crude-degummed - Central Illinois</t>
  </si>
  <si>
    <t>Crude-degummed Argentina - UpRiver</t>
  </si>
  <si>
    <t>Crude Basis</t>
  </si>
  <si>
    <t>Ref Margin</t>
  </si>
  <si>
    <t>Crude-degummed Argentina - UpRiver ($/mt)</t>
  </si>
  <si>
    <t>Crush Margin</t>
  </si>
  <si>
    <t>Argentina Up River Basis Prediction</t>
  </si>
  <si>
    <t>RBD - Central Illinois Refining Margin Prediction</t>
  </si>
  <si>
    <t>Gulf Basis Prediction</t>
  </si>
  <si>
    <t>Gulf - central Illinois</t>
  </si>
  <si>
    <t>Canola Oil - RBD SBO</t>
  </si>
  <si>
    <t>Canola Oil - RBD Spread Forecast</t>
  </si>
  <si>
    <t>Brazil (cents per pound)</t>
  </si>
  <si>
    <t>Brazil ($/tonne)</t>
  </si>
  <si>
    <t>US SBM - C. IL ($/ton)</t>
  </si>
  <si>
    <t>US Soy - C. IL ($/bu)</t>
  </si>
  <si>
    <t>C. IL Cash Crush - crude degummed ($/bu)</t>
  </si>
  <si>
    <t>C. IL Cash Crush - RBD ($/bu)</t>
  </si>
  <si>
    <t>C. IL SBO Refining Margin - RBD ($/bu)</t>
  </si>
  <si>
    <t xml:space="preserve">C. IL SBO Oil Share - RBD </t>
  </si>
  <si>
    <t>Low</t>
  </si>
  <si>
    <t>High</t>
  </si>
  <si>
    <t>Average</t>
  </si>
  <si>
    <t>Low-Avg</t>
  </si>
  <si>
    <t>High-Avg</t>
  </si>
  <si>
    <t>Copy refining margin to cells to the right</t>
  </si>
  <si>
    <t>Prediction</t>
  </si>
  <si>
    <t>Difference</t>
  </si>
  <si>
    <t xml:space="preserve">Refresh at the beginning of the month </t>
  </si>
  <si>
    <t>Copy cells for each category from left to this area</t>
  </si>
  <si>
    <t>DO NOT ERASE</t>
  </si>
  <si>
    <t>=========</t>
  </si>
  <si>
    <t>&gt;</t>
  </si>
  <si>
    <t>&lt;</t>
  </si>
  <si>
    <t>Erase to</t>
  </si>
  <si>
    <t>right at the</t>
  </si>
  <si>
    <t>beginning</t>
  </si>
  <si>
    <t xml:space="preserve">of the </t>
  </si>
  <si>
    <t>month</t>
  </si>
  <si>
    <t>Crude Basis - Gulf</t>
  </si>
  <si>
    <t>RBD - Chicago</t>
  </si>
  <si>
    <t>Crude-degummed - Chicago</t>
  </si>
  <si>
    <t xml:space="preserve"> UpRiver Basis</t>
  </si>
  <si>
    <t>Crude Basis - Central Illinois</t>
  </si>
  <si>
    <t>Gulf</t>
  </si>
  <si>
    <t>UpRiver Basis</t>
  </si>
  <si>
    <t>Crude - CI</t>
  </si>
  <si>
    <t>RBD</t>
  </si>
  <si>
    <t>OVERALL FIT</t>
  </si>
  <si>
    <t>Multiple R</t>
  </si>
  <si>
    <t>AIC</t>
  </si>
  <si>
    <t>R Square</t>
  </si>
  <si>
    <t>AICc</t>
  </si>
  <si>
    <t>Adjusted R Square</t>
  </si>
  <si>
    <t>SBC</t>
  </si>
  <si>
    <t>Standard Error</t>
  </si>
  <si>
    <t>Observations</t>
  </si>
  <si>
    <t>ANOVA</t>
  </si>
  <si>
    <t>Alpha</t>
  </si>
  <si>
    <t>df</t>
  </si>
  <si>
    <t>SS</t>
  </si>
  <si>
    <t>MS</t>
  </si>
  <si>
    <t>F</t>
  </si>
  <si>
    <t>p-value</t>
  </si>
  <si>
    <t>sig</t>
  </si>
  <si>
    <t>Regression</t>
  </si>
  <si>
    <t>yes</t>
  </si>
  <si>
    <t>Residual</t>
  </si>
  <si>
    <t>Total</t>
  </si>
  <si>
    <t>coeff</t>
  </si>
  <si>
    <t>std err</t>
  </si>
  <si>
    <t>t stat</t>
  </si>
  <si>
    <t>lower</t>
  </si>
  <si>
    <t>upper</t>
  </si>
  <si>
    <t>vif</t>
  </si>
  <si>
    <t>Intercept</t>
  </si>
  <si>
    <t>&lt;1.96</t>
  </si>
  <si>
    <t>&gt;0.05 - no effect</t>
  </si>
  <si>
    <t>Crude - Central 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</si>
</sst>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_);[Red]\(0.00\)"/>
    <numFmt numFmtId="165" formatCode="#,##0.0_);[Red]\(#,##0.0\)"/>
    <numFmt numFmtId="166" formatCode="m/dd/yyyy"/>
    <numFmt numFmtId="167" formatCode="0.0%"/>
    <numFmt numFmtId="168" formatCode="0.0"/>
    <numFmt numFmtId="169" formatCode="[$-409]d\-mmm\-yy;@"/>
    <numFmt numFmtId="170" formatCode="[$-409]mmm\-yy;@"/>
  </numFmts>
  <fonts count="25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ptos Display"/>
      <family val="2"/>
    </font>
    <font>
      <sz val="9"/>
      <color theme="1"/>
      <name val="Aptos Display"/>
      <family val="2"/>
    </font>
    <font>
      <b/>
      <sz val="18"/>
      <color theme="1"/>
      <name val="Aptos Display"/>
      <family val="2"/>
    </font>
    <font>
      <b/>
      <sz val="10"/>
      <color theme="1"/>
      <name val="Aptos Display"/>
      <family val="2"/>
    </font>
    <font>
      <sz val="7"/>
      <color theme="1"/>
      <name val="Aptos Display"/>
      <family val="2"/>
    </font>
    <font>
      <b/>
      <sz val="12"/>
      <color rgb="FF6F0791"/>
      <name val="Arial Narrow"/>
      <family val="2"/>
    </font>
    <font>
      <b/>
      <sz val="16"/>
      <color theme="1"/>
      <name val="Arial Narrow"/>
      <family val="2"/>
    </font>
    <font>
      <b/>
      <sz val="11"/>
      <color rgb="FFFF0000"/>
      <name val="Arial Narrow"/>
      <family val="2"/>
    </font>
    <font>
      <sz val="16"/>
      <color theme="1"/>
      <name val="Arial Narrow"/>
      <family val="2"/>
    </font>
    <font>
      <b/>
      <sz val="16"/>
      <color rgb="FF6F079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6F0791"/>
      <name val="Aptos Display"/>
      <family val="2"/>
    </font>
    <font>
      <b/>
      <sz val="10"/>
      <color rgb="FFFF0000"/>
      <name val="Aptos Display"/>
      <family val="2"/>
    </font>
    <font>
      <b/>
      <sz val="10"/>
      <color theme="9" tint="-0.249977111117893"/>
      <name val="Arial Narrow"/>
      <family val="2"/>
    </font>
    <font>
      <b/>
      <sz val="16"/>
      <color theme="9" tint="-0.249977111117893"/>
      <name val="Arial Narrow"/>
      <family val="2"/>
    </font>
    <font>
      <b/>
      <sz val="9"/>
      <color theme="9" tint="-0.249977111117893"/>
      <name val="Aptos Display"/>
      <family val="2"/>
    </font>
    <font>
      <sz val="10"/>
      <color rgb="FF6F0791"/>
      <name val="Arial Narrow"/>
      <family val="2"/>
    </font>
    <font>
      <b/>
      <sz val="10"/>
      <color rgb="FF6F0791"/>
      <name val="Arial Narrow"/>
      <family val="2"/>
    </font>
    <font>
      <i/>
      <sz val="10"/>
      <color theme="1"/>
      <name val="Arial Narrow"/>
      <family val="2"/>
    </font>
    <font>
      <b/>
      <sz val="10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14" fontId="2" fillId="0" borderId="0" xfId="0" applyNumberFormat="1" applyFont="1"/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0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38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167" fontId="2" fillId="0" borderId="0" xfId="1" applyNumberFormat="1" applyFont="1" applyAlignment="1">
      <alignment horizontal="center" vertical="center"/>
    </xf>
    <xf numFmtId="40" fontId="2" fillId="0" borderId="0" xfId="0" applyNumberFormat="1" applyFont="1"/>
    <xf numFmtId="9" fontId="2" fillId="0" borderId="0" xfId="1" applyFont="1"/>
    <xf numFmtId="16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horizontal="center"/>
    </xf>
    <xf numFmtId="40" fontId="2" fillId="0" borderId="0" xfId="1" applyNumberFormat="1" applyFont="1" applyAlignment="1">
      <alignment horizontal="center" vertical="center"/>
    </xf>
    <xf numFmtId="167" fontId="2" fillId="0" borderId="0" xfId="0" applyNumberFormat="1" applyFont="1"/>
    <xf numFmtId="2" fontId="2" fillId="0" borderId="0" xfId="0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40" fontId="0" fillId="0" borderId="0" xfId="0" applyNumberFormat="1"/>
    <xf numFmtId="164" fontId="2" fillId="2" borderId="0" xfId="0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14" fontId="2" fillId="3" borderId="0" xfId="0" applyNumberFormat="1" applyFont="1" applyFill="1"/>
    <xf numFmtId="40" fontId="4" fillId="3" borderId="0" xfId="0" applyNumberFormat="1" applyFont="1" applyFill="1" applyAlignment="1">
      <alignment horizontal="center" vertical="center"/>
    </xf>
    <xf numFmtId="40" fontId="2" fillId="3" borderId="0" xfId="0" applyNumberFormat="1" applyFont="1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168" fontId="2" fillId="3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38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0" fontId="2" fillId="0" borderId="0" xfId="1" applyNumberFormat="1" applyFont="1" applyAlignment="1">
      <alignment horizontal="center" vertical="center"/>
    </xf>
    <xf numFmtId="10" fontId="2" fillId="0" borderId="0" xfId="1" applyNumberFormat="1" applyFont="1"/>
    <xf numFmtId="0" fontId="5" fillId="0" borderId="0" xfId="0" applyFont="1"/>
    <xf numFmtId="169" fontId="6" fillId="0" borderId="0" xfId="0" applyNumberFormat="1" applyFont="1" applyAlignment="1">
      <alignment horizontal="center" vertical="center"/>
    </xf>
    <xf numFmtId="40" fontId="3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40" fontId="0" fillId="0" borderId="0" xfId="0" applyNumberFormat="1" applyAlignment="1">
      <alignment horizontal="center" vertical="center"/>
    </xf>
    <xf numFmtId="170" fontId="0" fillId="0" borderId="0" xfId="0" applyNumberFormat="1"/>
    <xf numFmtId="167" fontId="0" fillId="0" borderId="0" xfId="1" applyNumberFormat="1" applyFont="1" applyAlignment="1">
      <alignment horizontal="center" vertical="center"/>
    </xf>
    <xf numFmtId="167" fontId="15" fillId="0" borderId="0" xfId="1" applyNumberFormat="1" applyFont="1" applyAlignment="1">
      <alignment horizontal="center" vertical="center"/>
    </xf>
    <xf numFmtId="38" fontId="0" fillId="0" borderId="0" xfId="0" applyNumberFormat="1"/>
    <xf numFmtId="0" fontId="16" fillId="0" borderId="0" xfId="0" applyFont="1"/>
    <xf numFmtId="0" fontId="17" fillId="3" borderId="0" xfId="0" applyFont="1" applyFill="1" applyAlignment="1">
      <alignment horizontal="center" vertical="center" wrapText="1"/>
    </xf>
    <xf numFmtId="40" fontId="15" fillId="0" borderId="0" xfId="0" applyNumberFormat="1" applyFont="1"/>
    <xf numFmtId="40" fontId="18" fillId="0" borderId="0" xfId="0" quotePrefix="1" applyNumberFormat="1" applyFont="1" applyAlignment="1">
      <alignment vertical="center"/>
    </xf>
    <xf numFmtId="40" fontId="19" fillId="0" borderId="0" xfId="0" applyNumberFormat="1" applyFont="1" applyAlignment="1">
      <alignment vertical="center"/>
    </xf>
    <xf numFmtId="40" fontId="19" fillId="0" borderId="0" xfId="0" applyNumberFormat="1" applyFont="1" applyAlignment="1">
      <alignment horizontal="right" vertical="center"/>
    </xf>
    <xf numFmtId="0" fontId="20" fillId="0" borderId="0" xfId="0" applyFont="1"/>
    <xf numFmtId="40" fontId="21" fillId="0" borderId="0" xfId="0" applyNumberFormat="1" applyFont="1" applyAlignment="1">
      <alignment horizontal="center" vertical="center"/>
    </xf>
    <xf numFmtId="167" fontId="1" fillId="0" borderId="0" xfId="1" applyNumberFormat="1" applyFont="1" applyAlignment="1">
      <alignment horizontal="center" vertical="center"/>
    </xf>
    <xf numFmtId="40" fontId="15" fillId="0" borderId="0" xfId="0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40" fontId="22" fillId="0" borderId="0" xfId="0" applyNumberFormat="1" applyFont="1" applyAlignment="1">
      <alignment horizontal="center" vertical="center"/>
    </xf>
    <xf numFmtId="38" fontId="15" fillId="0" borderId="0" xfId="0" applyNumberFormat="1" applyFont="1"/>
    <xf numFmtId="14" fontId="0" fillId="4" borderId="0" xfId="0" applyNumberFormat="1" applyFill="1"/>
    <xf numFmtId="1" fontId="0" fillId="4" borderId="0" xfId="0" applyNumberFormat="1" applyFill="1"/>
    <xf numFmtId="40" fontId="15" fillId="4" borderId="0" xfId="0" applyNumberFormat="1" applyFont="1" applyFill="1" applyAlignment="1">
      <alignment horizontal="center" vertical="center"/>
    </xf>
    <xf numFmtId="40" fontId="22" fillId="4" borderId="0" xfId="0" applyNumberFormat="1" applyFont="1" applyFill="1" applyAlignment="1">
      <alignment horizontal="center" vertical="center"/>
    </xf>
    <xf numFmtId="38" fontId="15" fillId="4" borderId="0" xfId="0" applyNumberFormat="1" applyFont="1" applyFill="1"/>
    <xf numFmtId="0" fontId="0" fillId="4" borderId="0" xfId="0" applyFill="1"/>
    <xf numFmtId="40" fontId="0" fillId="4" borderId="0" xfId="0" applyNumberFormat="1" applyFill="1"/>
    <xf numFmtId="40" fontId="15" fillId="4" borderId="0" xfId="0" applyNumberFormat="1" applyFont="1" applyFill="1"/>
    <xf numFmtId="170" fontId="0" fillId="4" borderId="0" xfId="0" applyNumberFormat="1" applyFill="1"/>
    <xf numFmtId="167" fontId="15" fillId="4" borderId="0" xfId="1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23" fillId="0" borderId="3" xfId="0" applyFont="1" applyBorder="1" applyAlignment="1">
      <alignment horizontal="center"/>
    </xf>
    <xf numFmtId="0" fontId="2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26" Type="http://schemas.openxmlformats.org/officeDocument/2006/relationships/chartsheet" Target="chartsheets/sheet23.xml"/><Relationship Id="rId39" Type="http://schemas.openxmlformats.org/officeDocument/2006/relationships/sharedStrings" Target="sharedStrings.xml"/><Relationship Id="rId21" Type="http://schemas.openxmlformats.org/officeDocument/2006/relationships/chartsheet" Target="chartsheets/sheet19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2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worksheet" Target="worksheets/sheet3.xml"/><Relationship Id="rId33" Type="http://schemas.openxmlformats.org/officeDocument/2006/relationships/externalLink" Target="externalLinks/externalLink2.xml"/><Relationship Id="rId38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29" Type="http://schemas.openxmlformats.org/officeDocument/2006/relationships/chartsheet" Target="chartsheets/sheet26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9.xml"/><Relationship Id="rId24" Type="http://schemas.openxmlformats.org/officeDocument/2006/relationships/chartsheet" Target="chartsheets/sheet22.xml"/><Relationship Id="rId32" Type="http://schemas.openxmlformats.org/officeDocument/2006/relationships/externalLink" Target="externalLinks/externalLink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1.xml"/><Relationship Id="rId15" Type="http://schemas.openxmlformats.org/officeDocument/2006/relationships/chartsheet" Target="chartsheets/sheet13.xml"/><Relationship Id="rId23" Type="http://schemas.openxmlformats.org/officeDocument/2006/relationships/chartsheet" Target="chartsheets/sheet21.xml"/><Relationship Id="rId28" Type="http://schemas.openxmlformats.org/officeDocument/2006/relationships/chartsheet" Target="chartsheets/sheet25.xml"/><Relationship Id="rId36" Type="http://schemas.openxmlformats.org/officeDocument/2006/relationships/externalLink" Target="externalLinks/externalLink5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31" Type="http://schemas.openxmlformats.org/officeDocument/2006/relationships/worksheet" Target="worksheets/sheet4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Relationship Id="rId27" Type="http://schemas.openxmlformats.org/officeDocument/2006/relationships/chartsheet" Target="chartsheets/sheet24.xml"/><Relationship Id="rId30" Type="http://schemas.openxmlformats.org/officeDocument/2006/relationships/chartsheet" Target="chartsheets/sheet27.xml"/><Relationship Id="rId35" Type="http://schemas.openxmlformats.org/officeDocument/2006/relationships/externalLink" Target="externalLinks/externalLink4.xml"/><Relationship Id="rId8" Type="http://schemas.openxmlformats.org/officeDocument/2006/relationships/chartsheet" Target="chartsheets/sheet6.xml"/><Relationship Id="rId3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Refining</a:t>
            </a:r>
            <a:r>
              <a:rPr lang="pt-BR" baseline="0"/>
              <a:t> margins moving back to the historical average?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'Monthly Data'!$AQ$1</c:f>
              <c:strCache>
                <c:ptCount val="1"/>
                <c:pt idx="0">
                  <c:v>Crush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62"/>
              <c:pt idx="0">
                <c:v>1.00 </c:v>
              </c:pt>
              <c:pt idx="1">
                <c:v>2.00 </c:v>
              </c:pt>
              <c:pt idx="2">
                <c:v>3.00 </c:v>
              </c:pt>
              <c:pt idx="3">
                <c:v>4.00 </c:v>
              </c:pt>
              <c:pt idx="4">
                <c:v>5.00 </c:v>
              </c:pt>
              <c:pt idx="5">
                <c:v>6.00 </c:v>
              </c:pt>
              <c:pt idx="6">
                <c:v>7.00 </c:v>
              </c:pt>
              <c:pt idx="7">
                <c:v>8.00 </c:v>
              </c:pt>
              <c:pt idx="8">
                <c:v>9.00 </c:v>
              </c:pt>
              <c:pt idx="9">
                <c:v>10.00 </c:v>
              </c:pt>
              <c:pt idx="10">
                <c:v>11.00 </c:v>
              </c:pt>
              <c:pt idx="11">
                <c:v>12.00 </c:v>
              </c:pt>
              <c:pt idx="12">
                <c:v>13.00 </c:v>
              </c:pt>
              <c:pt idx="13">
                <c:v>14.00 </c:v>
              </c:pt>
              <c:pt idx="14">
                <c:v>15.00 </c:v>
              </c:pt>
              <c:pt idx="15">
                <c:v>16.00 </c:v>
              </c:pt>
              <c:pt idx="16">
                <c:v>17.00 </c:v>
              </c:pt>
              <c:pt idx="17">
                <c:v>18.00 </c:v>
              </c:pt>
              <c:pt idx="18">
                <c:v>19.00 </c:v>
              </c:pt>
              <c:pt idx="19">
                <c:v>20.00 </c:v>
              </c:pt>
              <c:pt idx="20">
                <c:v>21.00 </c:v>
              </c:pt>
              <c:pt idx="21">
                <c:v>22.00 </c:v>
              </c:pt>
              <c:pt idx="22">
                <c:v>23.00 </c:v>
              </c:pt>
              <c:pt idx="23">
                <c:v>24.00 </c:v>
              </c:pt>
              <c:pt idx="24">
                <c:v>25.00 </c:v>
              </c:pt>
              <c:pt idx="25">
                <c:v>26.00 </c:v>
              </c:pt>
              <c:pt idx="26">
                <c:v>27.00 </c:v>
              </c:pt>
              <c:pt idx="27">
                <c:v>28.00 </c:v>
              </c:pt>
              <c:pt idx="28">
                <c:v>29.00 </c:v>
              </c:pt>
              <c:pt idx="29">
                <c:v>30.00 </c:v>
              </c:pt>
              <c:pt idx="30">
                <c:v>31.00 </c:v>
              </c:pt>
              <c:pt idx="31">
                <c:v>32.00 </c:v>
              </c:pt>
              <c:pt idx="32">
                <c:v>33.00 </c:v>
              </c:pt>
              <c:pt idx="33">
                <c:v>34.00 </c:v>
              </c:pt>
              <c:pt idx="34">
                <c:v>35.00 </c:v>
              </c:pt>
              <c:pt idx="35">
                <c:v>36.00 </c:v>
              </c:pt>
              <c:pt idx="36">
                <c:v>37.00 </c:v>
              </c:pt>
              <c:pt idx="37">
                <c:v>38.00 </c:v>
              </c:pt>
              <c:pt idx="38">
                <c:v>39.00 </c:v>
              </c:pt>
              <c:pt idx="39">
                <c:v>40.00 </c:v>
              </c:pt>
              <c:pt idx="40">
                <c:v>41.00 </c:v>
              </c:pt>
              <c:pt idx="41">
                <c:v>42.00 </c:v>
              </c:pt>
              <c:pt idx="42">
                <c:v>43.00 </c:v>
              </c:pt>
              <c:pt idx="43">
                <c:v>44.00 </c:v>
              </c:pt>
              <c:pt idx="44">
                <c:v>45.00 </c:v>
              </c:pt>
              <c:pt idx="45">
                <c:v>46.00 </c:v>
              </c:pt>
              <c:pt idx="46">
                <c:v>47.00 </c:v>
              </c:pt>
              <c:pt idx="47">
                <c:v>48.00 </c:v>
              </c:pt>
              <c:pt idx="48">
                <c:v>49.00 </c:v>
              </c:pt>
              <c:pt idx="49">
                <c:v>50.00 </c:v>
              </c:pt>
              <c:pt idx="50">
                <c:v>51.00 </c:v>
              </c:pt>
              <c:pt idx="51">
                <c:v>52.00 </c:v>
              </c:pt>
              <c:pt idx="52">
                <c:v>53.00 </c:v>
              </c:pt>
              <c:pt idx="53">
                <c:v>54.00 </c:v>
              </c:pt>
              <c:pt idx="54">
                <c:v>55.00 </c:v>
              </c:pt>
              <c:pt idx="55">
                <c:v>56.00 </c:v>
              </c:pt>
              <c:pt idx="56">
                <c:v>57.00 </c:v>
              </c:pt>
              <c:pt idx="57">
                <c:v>58.00 </c:v>
              </c:pt>
              <c:pt idx="58">
                <c:v>59.00 </c:v>
              </c:pt>
              <c:pt idx="59">
                <c:v>60.00 </c:v>
              </c:pt>
              <c:pt idx="60">
                <c:v>61.00 </c:v>
              </c:pt>
              <c:pt idx="61">
                <c:v>62.00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Data'!$AQ$16:$AQ$88</c15:sqref>
                  </c15:fullRef>
                </c:ext>
              </c:extLst>
              <c:f>'Monthly Data'!$AQ$16:$AQ$77</c:f>
              <c:numCache>
                <c:formatCode>#,##0.00_);[Red]\(#,##0.00\)</c:formatCode>
                <c:ptCount val="62"/>
                <c:pt idx="0">
                  <c:v>1.5332428571428567</c:v>
                </c:pt>
                <c:pt idx="1">
                  <c:v>1.5389626315789471</c:v>
                </c:pt>
                <c:pt idx="2">
                  <c:v>1.7444786363636362</c:v>
                </c:pt>
                <c:pt idx="3">
                  <c:v>1.5576223809523806</c:v>
                </c:pt>
                <c:pt idx="4">
                  <c:v>1.4547644999999993</c:v>
                </c:pt>
                <c:pt idx="5">
                  <c:v>1.3658940909090911</c:v>
                </c:pt>
                <c:pt idx="6">
                  <c:v>1.4512490909090907</c:v>
                </c:pt>
                <c:pt idx="7">
                  <c:v>1.7280452380952378</c:v>
                </c:pt>
                <c:pt idx="8">
                  <c:v>1.7432209523809519</c:v>
                </c:pt>
                <c:pt idx="9">
                  <c:v>2.3053377272727271</c:v>
                </c:pt>
                <c:pt idx="10">
                  <c:v>2.4441674999999998</c:v>
                </c:pt>
                <c:pt idx="11">
                  <c:v>2.4079327777777779</c:v>
                </c:pt>
                <c:pt idx="12">
                  <c:v>2.2336613043478253</c:v>
                </c:pt>
                <c:pt idx="13">
                  <c:v>2.36992947368421</c:v>
                </c:pt>
                <c:pt idx="14">
                  <c:v>2.5616378260869554</c:v>
                </c:pt>
                <c:pt idx="15">
                  <c:v>2.6116761904761892</c:v>
                </c:pt>
                <c:pt idx="16">
                  <c:v>2.9595214999999984</c:v>
                </c:pt>
                <c:pt idx="17">
                  <c:v>3.2644295454545453</c:v>
                </c:pt>
                <c:pt idx="18">
                  <c:v>2.9293199999999993</c:v>
                </c:pt>
                <c:pt idx="19">
                  <c:v>2.6394804545454544</c:v>
                </c:pt>
                <c:pt idx="20">
                  <c:v>2.8932190476190471</c:v>
                </c:pt>
                <c:pt idx="21">
                  <c:v>3.2783757142857142</c:v>
                </c:pt>
                <c:pt idx="22">
                  <c:v>3.6260861904761894</c:v>
                </c:pt>
                <c:pt idx="23">
                  <c:v>3.3759652380952381</c:v>
                </c:pt>
                <c:pt idx="24">
                  <c:v>3.4600474999999995</c:v>
                </c:pt>
                <c:pt idx="25">
                  <c:v>3.1480173684210526</c:v>
                </c:pt>
                <c:pt idx="26">
                  <c:v>4.308871739130435</c:v>
                </c:pt>
                <c:pt idx="27">
                  <c:v>4.2874089999999985</c:v>
                </c:pt>
                <c:pt idx="28">
                  <c:v>3.4242476190476183</c:v>
                </c:pt>
                <c:pt idx="29">
                  <c:v>3.2163719047619037</c:v>
                </c:pt>
                <c:pt idx="30">
                  <c:v>3.5153409999999994</c:v>
                </c:pt>
                <c:pt idx="31">
                  <c:v>3.101933478260869</c:v>
                </c:pt>
                <c:pt idx="32">
                  <c:v>2.949799047619047</c:v>
                </c:pt>
                <c:pt idx="33">
                  <c:v>4.5103552380952383</c:v>
                </c:pt>
                <c:pt idx="34">
                  <c:v>5.0247971428571434</c:v>
                </c:pt>
                <c:pt idx="35">
                  <c:v>4.2957980952380943</c:v>
                </c:pt>
                <c:pt idx="36">
                  <c:v>3.6769904999999978</c:v>
                </c:pt>
                <c:pt idx="37">
                  <c:v>3.8611557894736839</c:v>
                </c:pt>
                <c:pt idx="38">
                  <c:v>3.2942608695652176</c:v>
                </c:pt>
                <c:pt idx="39">
                  <c:v>2.6217357894736848</c:v>
                </c:pt>
                <c:pt idx="40">
                  <c:v>2.7348877272727261</c:v>
                </c:pt>
                <c:pt idx="41">
                  <c:v>2.8099219047619046</c:v>
                </c:pt>
                <c:pt idx="42">
                  <c:v>3.5345649999999984</c:v>
                </c:pt>
                <c:pt idx="43">
                  <c:v>4.13868652173913</c:v>
                </c:pt>
                <c:pt idx="44">
                  <c:v>4.3068542499999989</c:v>
                </c:pt>
                <c:pt idx="45">
                  <c:v>4.2134204545454539</c:v>
                </c:pt>
                <c:pt idx="46">
                  <c:v>4.688757142857142</c:v>
                </c:pt>
                <c:pt idx="47">
                  <c:v>3.5022659999999997</c:v>
                </c:pt>
                <c:pt idx="48">
                  <c:v>2.8564988095238086</c:v>
                </c:pt>
                <c:pt idx="49">
                  <c:v>2.8848499999999992</c:v>
                </c:pt>
                <c:pt idx="50">
                  <c:v>2.6676454999999999</c:v>
                </c:pt>
                <c:pt idx="51">
                  <c:v>2.1535390909090903</c:v>
                </c:pt>
                <c:pt idx="52">
                  <c:v>2.1615677272727272</c:v>
                </c:pt>
                <c:pt idx="53">
                  <c:v>2.394020263157894</c:v>
                </c:pt>
                <c:pt idx="54">
                  <c:v>3.4560138636363633</c:v>
                </c:pt>
                <c:pt idx="55">
                  <c:v>3.550653333333333</c:v>
                </c:pt>
                <c:pt idx="56">
                  <c:v>3.5450627499999996</c:v>
                </c:pt>
                <c:pt idx="57">
                  <c:v>3.7917413613312787</c:v>
                </c:pt>
                <c:pt idx="58">
                  <c:v>2.994238999999999</c:v>
                </c:pt>
                <c:pt idx="59">
                  <c:v>2.3288680952380951</c:v>
                </c:pt>
                <c:pt idx="60">
                  <c:v>2.2125149999999993</c:v>
                </c:pt>
                <c:pt idx="61">
                  <c:v>2.0745339999999999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8-47E1-B5B9-7F2DD27D9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61919"/>
        <c:axId val="227369599"/>
      </c:barChart>
      <c:lineChart>
        <c:grouping val="standard"/>
        <c:varyColors val="0"/>
        <c:ser>
          <c:idx val="0"/>
          <c:order val="0"/>
          <c:tx>
            <c:strRef>
              <c:f>'Monthly Data'!$D$1:$H$1</c:f>
              <c:strCache>
                <c:ptCount val="1"/>
                <c:pt idx="0">
                  <c:v>RBD - Central Illinois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128-47E1-B5B9-7F2DD27D9919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Data'!$A$16:$A$88</c15:sqref>
                  </c15:fullRef>
                </c:ext>
              </c:extLst>
              <c:f>'Monthly Data'!$A$16:$A$77</c:f>
              <c:numCache>
                <c:formatCode>m/d/yyyy</c:formatCode>
                <c:ptCount val="6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Data'!$F$16:$F$88</c15:sqref>
                  </c15:fullRef>
                </c:ext>
              </c:extLst>
              <c:f>'Monthly Data'!$F$16:$F$77</c:f>
              <c:numCache>
                <c:formatCode>#,##0.00_);[Red]\(#,##0.00\)</c:formatCode>
                <c:ptCount val="62"/>
                <c:pt idx="0">
                  <c:v>36.092857142857142</c:v>
                </c:pt>
                <c:pt idx="1">
                  <c:v>33.432631578947372</c:v>
                </c:pt>
                <c:pt idx="2">
                  <c:v>30.176818181818181</c:v>
                </c:pt>
                <c:pt idx="3">
                  <c:v>28.802857142857142</c:v>
                </c:pt>
                <c:pt idx="4">
                  <c:v>28.418499999999995</c:v>
                </c:pt>
                <c:pt idx="5">
                  <c:v>29.76409090909091</c:v>
                </c:pt>
                <c:pt idx="6">
                  <c:v>31.746956521739133</c:v>
                </c:pt>
                <c:pt idx="7">
                  <c:v>35.142857142857146</c:v>
                </c:pt>
                <c:pt idx="8">
                  <c:v>37.217619047619053</c:v>
                </c:pt>
                <c:pt idx="9">
                  <c:v>37.026818181818193</c:v>
                </c:pt>
                <c:pt idx="10">
                  <c:v>41.102499999999999</c:v>
                </c:pt>
                <c:pt idx="11">
                  <c:v>45.09</c:v>
                </c:pt>
                <c:pt idx="12">
                  <c:v>49.266521739130432</c:v>
                </c:pt>
                <c:pt idx="13">
                  <c:v>52.604210526315782</c:v>
                </c:pt>
                <c:pt idx="14">
                  <c:v>62.609130434782621</c:v>
                </c:pt>
                <c:pt idx="15">
                  <c:v>71.766666666666694</c:v>
                </c:pt>
                <c:pt idx="16">
                  <c:v>92.789500000000004</c:v>
                </c:pt>
                <c:pt idx="17">
                  <c:v>97.356818181818198</c:v>
                </c:pt>
                <c:pt idx="18">
                  <c:v>92.793333333333337</c:v>
                </c:pt>
                <c:pt idx="19">
                  <c:v>82.827727272727259</c:v>
                </c:pt>
                <c:pt idx="20">
                  <c:v>75.157142857142844</c:v>
                </c:pt>
                <c:pt idx="21">
                  <c:v>79.65095238095239</c:v>
                </c:pt>
                <c:pt idx="22">
                  <c:v>77.377619047619064</c:v>
                </c:pt>
                <c:pt idx="23">
                  <c:v>73.03857142857143</c:v>
                </c:pt>
                <c:pt idx="24">
                  <c:v>75.567499999999995</c:v>
                </c:pt>
                <c:pt idx="25">
                  <c:v>79.657368421052638</c:v>
                </c:pt>
                <c:pt idx="26">
                  <c:v>91.289130434782606</c:v>
                </c:pt>
                <c:pt idx="27">
                  <c:v>96.501999999999995</c:v>
                </c:pt>
                <c:pt idx="28">
                  <c:v>104.02857142857144</c:v>
                </c:pt>
                <c:pt idx="29">
                  <c:v>98.782380952380947</c:v>
                </c:pt>
                <c:pt idx="30">
                  <c:v>81.498000000000005</c:v>
                </c:pt>
                <c:pt idx="31">
                  <c:v>85.409130434782597</c:v>
                </c:pt>
                <c:pt idx="32">
                  <c:v>83.801904761904751</c:v>
                </c:pt>
                <c:pt idx="33">
                  <c:v>84.172857142857154</c:v>
                </c:pt>
                <c:pt idx="34">
                  <c:v>91.439047619047614</c:v>
                </c:pt>
                <c:pt idx="35">
                  <c:v>78.703809523809525</c:v>
                </c:pt>
                <c:pt idx="36">
                  <c:v>74.771500000000003</c:v>
                </c:pt>
                <c:pt idx="37">
                  <c:v>71.927894736842092</c:v>
                </c:pt>
                <c:pt idx="38">
                  <c:v>68.043478260869549</c:v>
                </c:pt>
                <c:pt idx="39">
                  <c:v>66.049473684210511</c:v>
                </c:pt>
                <c:pt idx="40">
                  <c:v>63.129090909090912</c:v>
                </c:pt>
                <c:pt idx="41">
                  <c:v>71.920476190476194</c:v>
                </c:pt>
                <c:pt idx="42">
                  <c:v>83.214999999999989</c:v>
                </c:pt>
                <c:pt idx="43">
                  <c:v>79.824782608695656</c:v>
                </c:pt>
                <c:pt idx="44">
                  <c:v>74.341499999999982</c:v>
                </c:pt>
                <c:pt idx="45">
                  <c:v>65.709090909090918</c:v>
                </c:pt>
                <c:pt idx="46">
                  <c:v>63.272619047619052</c:v>
                </c:pt>
                <c:pt idx="47">
                  <c:v>60.323</c:v>
                </c:pt>
                <c:pt idx="48">
                  <c:v>56.135714285714279</c:v>
                </c:pt>
                <c:pt idx="49">
                  <c:v>53.089999999999996</c:v>
                </c:pt>
                <c:pt idx="50">
                  <c:v>53.306499999999993</c:v>
                </c:pt>
                <c:pt idx="51">
                  <c:v>50.796818181818168</c:v>
                </c:pt>
                <c:pt idx="52">
                  <c:v>50.7941</c:v>
                </c:pt>
                <c:pt idx="53">
                  <c:v>49.844999999999999</c:v>
                </c:pt>
                <c:pt idx="54">
                  <c:v>50.844999999999999</c:v>
                </c:pt>
                <c:pt idx="55">
                  <c:v>51.844999999999999</c:v>
                </c:pt>
                <c:pt idx="56">
                  <c:v>47.349299999999999</c:v>
                </c:pt>
                <c:pt idx="57">
                  <c:v>47.606099999999998</c:v>
                </c:pt>
                <c:pt idx="58">
                  <c:v>49.0685</c:v>
                </c:pt>
                <c:pt idx="59">
                  <c:v>43.401899999999998</c:v>
                </c:pt>
                <c:pt idx="60">
                  <c:v>46.11</c:v>
                </c:pt>
                <c:pt idx="61">
                  <c:v>47.9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'Monthly Data'!$F$78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Data'!$F$79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Data'!$F$82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Data'!$F$83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Data'!$F$84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Data'!$F$85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Data'!$F$86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Data'!$F$87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Data'!$F$88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C128-47E1-B5B9-7F2DD27D9919}"/>
            </c:ext>
          </c:extLst>
        </c:ser>
        <c:ser>
          <c:idx val="1"/>
          <c:order val="1"/>
          <c:tx>
            <c:strRef>
              <c:f>'Monthly Data'!$I$1:$M$1</c:f>
              <c:strCache>
                <c:ptCount val="1"/>
                <c:pt idx="0">
                  <c:v>Crude-degummed - Central Illinois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28-47E1-B5B9-7F2DD27D9919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Data'!$A$16:$A$88</c15:sqref>
                  </c15:fullRef>
                </c:ext>
              </c:extLst>
              <c:f>'Monthly Data'!$A$16:$A$77</c:f>
              <c:numCache>
                <c:formatCode>m/d/yyyy</c:formatCode>
                <c:ptCount val="6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Data'!$K$16:$K$88</c15:sqref>
                  </c15:fullRef>
                </c:ext>
              </c:extLst>
              <c:f>'Monthly Data'!$K$16:$K$77</c:f>
              <c:numCache>
                <c:formatCode>#,##0.00_);[Red]\(#,##0.00\)</c:formatCode>
                <c:ptCount val="62"/>
                <c:pt idx="0">
                  <c:v>32.94285714285715</c:v>
                </c:pt>
                <c:pt idx="1">
                  <c:v>30.282631578947363</c:v>
                </c:pt>
                <c:pt idx="2">
                  <c:v>27.026818181818182</c:v>
                </c:pt>
                <c:pt idx="3">
                  <c:v>25.652857142857144</c:v>
                </c:pt>
                <c:pt idx="4">
                  <c:v>25.268499999999996</c:v>
                </c:pt>
                <c:pt idx="5">
                  <c:v>26.614090909090908</c:v>
                </c:pt>
                <c:pt idx="6">
                  <c:v>28.636086956521734</c:v>
                </c:pt>
                <c:pt idx="7">
                  <c:v>31.99285714285714</c:v>
                </c:pt>
                <c:pt idx="8">
                  <c:v>34.067619047619047</c:v>
                </c:pt>
                <c:pt idx="9">
                  <c:v>33.876818181818187</c:v>
                </c:pt>
                <c:pt idx="10">
                  <c:v>37.952500000000001</c:v>
                </c:pt>
                <c:pt idx="11">
                  <c:v>41.465000000000003</c:v>
                </c:pt>
                <c:pt idx="12">
                  <c:v>46.266521739130418</c:v>
                </c:pt>
                <c:pt idx="13">
                  <c:v>50.472631578947365</c:v>
                </c:pt>
                <c:pt idx="14">
                  <c:v>60.000434782608707</c:v>
                </c:pt>
                <c:pt idx="15">
                  <c:v>65.338095238095264</c:v>
                </c:pt>
                <c:pt idx="16">
                  <c:v>77.164500000000004</c:v>
                </c:pt>
                <c:pt idx="17">
                  <c:v>76.834090909090932</c:v>
                </c:pt>
                <c:pt idx="18">
                  <c:v>72.721904761904781</c:v>
                </c:pt>
                <c:pt idx="19">
                  <c:v>68.714090909090885</c:v>
                </c:pt>
                <c:pt idx="20">
                  <c:v>64.157142857142844</c:v>
                </c:pt>
                <c:pt idx="21">
                  <c:v>66.222380952380959</c:v>
                </c:pt>
                <c:pt idx="22">
                  <c:v>63.877619047619042</c:v>
                </c:pt>
                <c:pt idx="23">
                  <c:v>60.348095238095247</c:v>
                </c:pt>
                <c:pt idx="24">
                  <c:v>64.41749999999999</c:v>
                </c:pt>
                <c:pt idx="25">
                  <c:v>69.420526315789488</c:v>
                </c:pt>
                <c:pt idx="26">
                  <c:v>78.723913043478262</c:v>
                </c:pt>
                <c:pt idx="27">
                  <c:v>84.326999999999998</c:v>
                </c:pt>
                <c:pt idx="28">
                  <c:v>85.790476190476198</c:v>
                </c:pt>
                <c:pt idx="29">
                  <c:v>80.449047619047604</c:v>
                </c:pt>
                <c:pt idx="30">
                  <c:v>65.847999999999999</c:v>
                </c:pt>
                <c:pt idx="31">
                  <c:v>72.561304347826066</c:v>
                </c:pt>
                <c:pt idx="32">
                  <c:v>73.754285714285714</c:v>
                </c:pt>
                <c:pt idx="33">
                  <c:v>75.04190476190476</c:v>
                </c:pt>
                <c:pt idx="34">
                  <c:v>81.820000000000007</c:v>
                </c:pt>
                <c:pt idx="35">
                  <c:v>70.179999999999993</c:v>
                </c:pt>
                <c:pt idx="36">
                  <c:v>65.009</c:v>
                </c:pt>
                <c:pt idx="37">
                  <c:v>63.309473684210523</c:v>
                </c:pt>
                <c:pt idx="38">
                  <c:v>58.771739130434781</c:v>
                </c:pt>
                <c:pt idx="39">
                  <c:v>56.049473684210533</c:v>
                </c:pt>
                <c:pt idx="40">
                  <c:v>52.481363636363646</c:v>
                </c:pt>
                <c:pt idx="41">
                  <c:v>59.599047619047603</c:v>
                </c:pt>
                <c:pt idx="42">
                  <c:v>70.764999999999972</c:v>
                </c:pt>
                <c:pt idx="43">
                  <c:v>70.042173913043484</c:v>
                </c:pt>
                <c:pt idx="44">
                  <c:v>65.897749999999988</c:v>
                </c:pt>
                <c:pt idx="45">
                  <c:v>58.163636363636378</c:v>
                </c:pt>
                <c:pt idx="46">
                  <c:v>55.421428571428564</c:v>
                </c:pt>
                <c:pt idx="47">
                  <c:v>52.085500000000003</c:v>
                </c:pt>
                <c:pt idx="48">
                  <c:v>48.421428571428564</c:v>
                </c:pt>
                <c:pt idx="49">
                  <c:v>43.989999999999995</c:v>
                </c:pt>
                <c:pt idx="50">
                  <c:v>44.856499999999997</c:v>
                </c:pt>
                <c:pt idx="51">
                  <c:v>43.149090909090894</c:v>
                </c:pt>
                <c:pt idx="52">
                  <c:v>41.839545454545451</c:v>
                </c:pt>
                <c:pt idx="53">
                  <c:v>42.101578947368424</c:v>
                </c:pt>
                <c:pt idx="54">
                  <c:v>47.479090909090907</c:v>
                </c:pt>
                <c:pt idx="55">
                  <c:v>42.688571428571422</c:v>
                </c:pt>
                <c:pt idx="56">
                  <c:v>42.549300000000002</c:v>
                </c:pt>
                <c:pt idx="57">
                  <c:v>43.915900000000001</c:v>
                </c:pt>
                <c:pt idx="58">
                  <c:v>45.168500000000002</c:v>
                </c:pt>
                <c:pt idx="59">
                  <c:v>40.866199999999999</c:v>
                </c:pt>
                <c:pt idx="60">
                  <c:v>42.93</c:v>
                </c:pt>
                <c:pt idx="61">
                  <c:v>44.67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'Monthly Data'!$K$78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Data'!$K$79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Data'!$K$80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Data'!$K$81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Data'!$K$82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Data'!$K$83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Data'!$K$84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Data'!$K$85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Data'!$K$86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Data'!$K$87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'Monthly Data'!$K$88</c15:sqref>
                  <c15:spPr xmlns:c15="http://schemas.microsoft.com/office/drawing/2012/chart">
                    <a:ln w="28575" cap="rnd">
                      <a:solidFill>
                        <a:srgbClr val="323232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C128-47E1-B5B9-7F2DD27D9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414160"/>
        <c:axId val="1532416560"/>
      </c:lineChart>
      <c:dateAx>
        <c:axId val="153241416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6560"/>
        <c:crosses val="autoZero"/>
        <c:auto val="1"/>
        <c:lblOffset val="100"/>
        <c:baseTimeUnit val="months"/>
      </c:dateAx>
      <c:valAx>
        <c:axId val="15324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Soybean oil price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4160"/>
        <c:crosses val="autoZero"/>
        <c:crossBetween val="between"/>
      </c:valAx>
      <c:valAx>
        <c:axId val="2273695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/>
                  <a:t>Refining margins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7361919"/>
        <c:crosses val="max"/>
        <c:crossBetween val="between"/>
      </c:valAx>
      <c:catAx>
        <c:axId val="227361919"/>
        <c:scaling>
          <c:orientation val="minMax"/>
        </c:scaling>
        <c:delete val="1"/>
        <c:axPos val="b"/>
        <c:majorTickMark val="out"/>
        <c:minorTickMark val="none"/>
        <c:tickLblPos val="nextTo"/>
        <c:crossAx val="227369599"/>
        <c:crosses val="autoZero"/>
        <c:auto val="1"/>
        <c:lblAlgn val="ctr"/>
        <c:lblOffset val="100"/>
        <c:noMultiLvlLbl val="0"/>
      </c:catAx>
      <c:spPr>
        <a:noFill/>
        <a:ln w="2857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Does refining</a:t>
            </a:r>
            <a:r>
              <a:rPr lang="pt-BR" sz="2000" baseline="0"/>
              <a:t> capacity outgrew refined oil demand? Negative refining margin for the first time 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237959996155234E-2"/>
          <c:y val="0.11935752388536996"/>
          <c:w val="0.86509471500120017"/>
          <c:h val="0.6992915621400149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Spreads!$N$2</c:f>
              <c:strCache>
                <c:ptCount val="1"/>
                <c:pt idx="0">
                  <c:v>Refining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952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96-45B0-AAC4-7C4B725923C8}"/>
              </c:ext>
            </c:extLst>
          </c:dPt>
          <c:dPt>
            <c:idx val="954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96-45B0-AAC4-7C4B725923C8}"/>
              </c:ext>
            </c:extLst>
          </c:dPt>
          <c:dPt>
            <c:idx val="955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96-45B0-AAC4-7C4B725923C8}"/>
              </c:ext>
            </c:extLst>
          </c:dPt>
          <c:dPt>
            <c:idx val="957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96-45B0-AAC4-7C4B725923C8}"/>
              </c:ext>
            </c:extLst>
          </c:dPt>
          <c:dPt>
            <c:idx val="958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96-45B0-AAC4-7C4B725923C8}"/>
              </c:ext>
            </c:extLst>
          </c:dPt>
          <c:dPt>
            <c:idx val="959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A96-45B0-AAC4-7C4B725923C8}"/>
              </c:ext>
            </c:extLst>
          </c:dPt>
          <c:dPt>
            <c:idx val="960"/>
            <c:invertIfNegative val="0"/>
            <c:bubble3D val="0"/>
            <c:spPr>
              <a:solidFill>
                <a:schemeClr val="accent3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A96-45B0-AAC4-7C4B725923C8}"/>
              </c:ext>
            </c:extLst>
          </c:dPt>
          <c:val>
            <c:numRef>
              <c:f>Spreads!$N$529:$N$1491</c:f>
              <c:numCache>
                <c:formatCode>#,##0.00_);[Red]\(#,##0.00\)</c:formatCode>
                <c:ptCount val="96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1.75</c:v>
                </c:pt>
                <c:pt idx="33">
                  <c:v>2.25</c:v>
                </c:pt>
                <c:pt idx="34">
                  <c:v>2.25</c:v>
                </c:pt>
                <c:pt idx="35">
                  <c:v>2.25</c:v>
                </c:pt>
                <c:pt idx="36">
                  <c:v>3.5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2.9999999999999929</c:v>
                </c:pt>
                <c:pt idx="51">
                  <c:v>3</c:v>
                </c:pt>
                <c:pt idx="52">
                  <c:v>3</c:v>
                </c:pt>
                <c:pt idx="53">
                  <c:v>3.0000000000000071</c:v>
                </c:pt>
                <c:pt idx="54">
                  <c:v>3</c:v>
                </c:pt>
                <c:pt idx="55">
                  <c:v>3</c:v>
                </c:pt>
                <c:pt idx="56">
                  <c:v>3.0000000000000071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2.9999999999999929</c:v>
                </c:pt>
                <c:pt idx="70">
                  <c:v>10.5</c:v>
                </c:pt>
                <c:pt idx="71">
                  <c:v>10.5</c:v>
                </c:pt>
                <c:pt idx="72">
                  <c:v>8.4999999999999929</c:v>
                </c:pt>
                <c:pt idx="73">
                  <c:v>8.5</c:v>
                </c:pt>
                <c:pt idx="74">
                  <c:v>8.5</c:v>
                </c:pt>
                <c:pt idx="75">
                  <c:v>12</c:v>
                </c:pt>
                <c:pt idx="76">
                  <c:v>12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22</c:v>
                </c:pt>
                <c:pt idx="109">
                  <c:v>17</c:v>
                </c:pt>
                <c:pt idx="110">
                  <c:v>17.5</c:v>
                </c:pt>
                <c:pt idx="111">
                  <c:v>17.5</c:v>
                </c:pt>
                <c:pt idx="112">
                  <c:v>17.5</c:v>
                </c:pt>
                <c:pt idx="113">
                  <c:v>21.5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24</c:v>
                </c:pt>
                <c:pt idx="118">
                  <c:v>20</c:v>
                </c:pt>
                <c:pt idx="119">
                  <c:v>20</c:v>
                </c:pt>
                <c:pt idx="120">
                  <c:v>18</c:v>
                </c:pt>
                <c:pt idx="121">
                  <c:v>18</c:v>
                </c:pt>
                <c:pt idx="122">
                  <c:v>19</c:v>
                </c:pt>
                <c:pt idx="123">
                  <c:v>29.5</c:v>
                </c:pt>
                <c:pt idx="124">
                  <c:v>29.5</c:v>
                </c:pt>
                <c:pt idx="125">
                  <c:v>29.5</c:v>
                </c:pt>
                <c:pt idx="126">
                  <c:v>29</c:v>
                </c:pt>
                <c:pt idx="127">
                  <c:v>21</c:v>
                </c:pt>
                <c:pt idx="128">
                  <c:v>21</c:v>
                </c:pt>
                <c:pt idx="129">
                  <c:v>20</c:v>
                </c:pt>
                <c:pt idx="130">
                  <c:v>19</c:v>
                </c:pt>
                <c:pt idx="131">
                  <c:v>19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18</c:v>
                </c:pt>
                <c:pt idx="139">
                  <c:v>19</c:v>
                </c:pt>
                <c:pt idx="140">
                  <c:v>19</c:v>
                </c:pt>
                <c:pt idx="141">
                  <c:v>20.5</c:v>
                </c:pt>
                <c:pt idx="142">
                  <c:v>20</c:v>
                </c:pt>
                <c:pt idx="143">
                  <c:v>20.5</c:v>
                </c:pt>
                <c:pt idx="144">
                  <c:v>20.5</c:v>
                </c:pt>
                <c:pt idx="145">
                  <c:v>19.5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</c:v>
                </c:pt>
                <c:pt idx="151">
                  <c:v>14</c:v>
                </c:pt>
                <c:pt idx="152">
                  <c:v>14</c:v>
                </c:pt>
                <c:pt idx="153">
                  <c:v>13</c:v>
                </c:pt>
                <c:pt idx="154">
                  <c:v>13</c:v>
                </c:pt>
                <c:pt idx="155">
                  <c:v>13.5</c:v>
                </c:pt>
                <c:pt idx="156">
                  <c:v>13.5</c:v>
                </c:pt>
                <c:pt idx="157">
                  <c:v>12</c:v>
                </c:pt>
                <c:pt idx="158">
                  <c:v>12</c:v>
                </c:pt>
                <c:pt idx="159">
                  <c:v>11.5</c:v>
                </c:pt>
                <c:pt idx="160">
                  <c:v>12</c:v>
                </c:pt>
                <c:pt idx="161">
                  <c:v>13</c:v>
                </c:pt>
                <c:pt idx="162">
                  <c:v>14.5</c:v>
                </c:pt>
                <c:pt idx="163">
                  <c:v>14.5</c:v>
                </c:pt>
                <c:pt idx="164">
                  <c:v>13.5</c:v>
                </c:pt>
                <c:pt idx="165">
                  <c:v>8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11</c:v>
                </c:pt>
                <c:pt idx="172">
                  <c:v>10.5</c:v>
                </c:pt>
                <c:pt idx="173">
                  <c:v>11.5</c:v>
                </c:pt>
                <c:pt idx="174">
                  <c:v>13</c:v>
                </c:pt>
                <c:pt idx="175">
                  <c:v>12.999999999999993</c:v>
                </c:pt>
                <c:pt idx="176">
                  <c:v>13</c:v>
                </c:pt>
                <c:pt idx="177">
                  <c:v>14.5</c:v>
                </c:pt>
                <c:pt idx="178">
                  <c:v>12.500000000000007</c:v>
                </c:pt>
                <c:pt idx="179">
                  <c:v>12.5</c:v>
                </c:pt>
                <c:pt idx="180">
                  <c:v>10.999999999999993</c:v>
                </c:pt>
                <c:pt idx="181">
                  <c:v>11</c:v>
                </c:pt>
                <c:pt idx="182">
                  <c:v>10.999999999999993</c:v>
                </c:pt>
                <c:pt idx="183">
                  <c:v>11.5</c:v>
                </c:pt>
                <c:pt idx="184">
                  <c:v>12.5</c:v>
                </c:pt>
                <c:pt idx="185">
                  <c:v>11.999999999999993</c:v>
                </c:pt>
                <c:pt idx="186">
                  <c:v>11</c:v>
                </c:pt>
                <c:pt idx="187">
                  <c:v>11.5</c:v>
                </c:pt>
                <c:pt idx="188">
                  <c:v>10</c:v>
                </c:pt>
                <c:pt idx="189">
                  <c:v>12</c:v>
                </c:pt>
                <c:pt idx="190">
                  <c:v>12.5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12.999999999999993</c:v>
                </c:pt>
                <c:pt idx="196">
                  <c:v>14</c:v>
                </c:pt>
                <c:pt idx="197">
                  <c:v>14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14.5</c:v>
                </c:pt>
                <c:pt idx="203">
                  <c:v>15</c:v>
                </c:pt>
                <c:pt idx="204">
                  <c:v>15</c:v>
                </c:pt>
                <c:pt idx="205">
                  <c:v>13</c:v>
                </c:pt>
                <c:pt idx="206">
                  <c:v>13</c:v>
                </c:pt>
                <c:pt idx="207">
                  <c:v>14</c:v>
                </c:pt>
                <c:pt idx="208">
                  <c:v>14</c:v>
                </c:pt>
                <c:pt idx="209">
                  <c:v>13.5</c:v>
                </c:pt>
                <c:pt idx="210">
                  <c:v>13.5</c:v>
                </c:pt>
                <c:pt idx="211">
                  <c:v>13.5</c:v>
                </c:pt>
                <c:pt idx="212">
                  <c:v>14</c:v>
                </c:pt>
                <c:pt idx="213">
                  <c:v>14.5</c:v>
                </c:pt>
                <c:pt idx="214">
                  <c:v>14.5</c:v>
                </c:pt>
                <c:pt idx="215">
                  <c:v>14.5</c:v>
                </c:pt>
                <c:pt idx="216">
                  <c:v>14.5</c:v>
                </c:pt>
                <c:pt idx="217">
                  <c:v>14.5</c:v>
                </c:pt>
                <c:pt idx="218">
                  <c:v>14.5</c:v>
                </c:pt>
                <c:pt idx="219">
                  <c:v>14</c:v>
                </c:pt>
                <c:pt idx="220">
                  <c:v>12</c:v>
                </c:pt>
                <c:pt idx="221">
                  <c:v>12.5</c:v>
                </c:pt>
                <c:pt idx="222">
                  <c:v>12.5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13.000000000000007</c:v>
                </c:pt>
                <c:pt idx="229">
                  <c:v>13</c:v>
                </c:pt>
                <c:pt idx="230">
                  <c:v>12.500000000000007</c:v>
                </c:pt>
                <c:pt idx="231">
                  <c:v>12.5</c:v>
                </c:pt>
                <c:pt idx="232">
                  <c:v>12.5</c:v>
                </c:pt>
                <c:pt idx="233">
                  <c:v>12.5</c:v>
                </c:pt>
                <c:pt idx="234">
                  <c:v>12.499999999999993</c:v>
                </c:pt>
                <c:pt idx="235">
                  <c:v>12.5</c:v>
                </c:pt>
                <c:pt idx="236">
                  <c:v>12.499999999999993</c:v>
                </c:pt>
                <c:pt idx="237">
                  <c:v>12.5</c:v>
                </c:pt>
                <c:pt idx="238">
                  <c:v>12.499999999999993</c:v>
                </c:pt>
                <c:pt idx="239">
                  <c:v>12.999999999999993</c:v>
                </c:pt>
                <c:pt idx="240">
                  <c:v>13.5</c:v>
                </c:pt>
                <c:pt idx="241">
                  <c:v>13.000000000000007</c:v>
                </c:pt>
                <c:pt idx="242">
                  <c:v>12.999999999999993</c:v>
                </c:pt>
                <c:pt idx="243">
                  <c:v>13</c:v>
                </c:pt>
                <c:pt idx="244">
                  <c:v>13.000000000000007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12.5</c:v>
                </c:pt>
                <c:pt idx="249">
                  <c:v>12</c:v>
                </c:pt>
                <c:pt idx="250">
                  <c:v>11.999999999999993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11.000000000000007</c:v>
                </c:pt>
                <c:pt idx="255">
                  <c:v>11</c:v>
                </c:pt>
                <c:pt idx="256">
                  <c:v>11</c:v>
                </c:pt>
                <c:pt idx="257">
                  <c:v>11.000000000000007</c:v>
                </c:pt>
                <c:pt idx="258">
                  <c:v>11.000000000000007</c:v>
                </c:pt>
                <c:pt idx="259">
                  <c:v>11</c:v>
                </c:pt>
                <c:pt idx="260">
                  <c:v>10.999999999999993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11.5</c:v>
                </c:pt>
                <c:pt idx="273">
                  <c:v>11</c:v>
                </c:pt>
                <c:pt idx="274">
                  <c:v>11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12</c:v>
                </c:pt>
                <c:pt idx="298">
                  <c:v>13.5</c:v>
                </c:pt>
                <c:pt idx="299">
                  <c:v>14</c:v>
                </c:pt>
                <c:pt idx="300">
                  <c:v>12.5</c:v>
                </c:pt>
                <c:pt idx="301">
                  <c:v>13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13</c:v>
                </c:pt>
                <c:pt idx="308">
                  <c:v>14</c:v>
                </c:pt>
                <c:pt idx="309">
                  <c:v>15</c:v>
                </c:pt>
                <c:pt idx="310">
                  <c:v>15</c:v>
                </c:pt>
                <c:pt idx="311">
                  <c:v>13</c:v>
                </c:pt>
                <c:pt idx="312">
                  <c:v>14</c:v>
                </c:pt>
                <c:pt idx="313">
                  <c:v>13</c:v>
                </c:pt>
                <c:pt idx="314">
                  <c:v>13</c:v>
                </c:pt>
                <c:pt idx="315">
                  <c:v>12.5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11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16</c:v>
                </c:pt>
                <c:pt idx="334">
                  <c:v>16</c:v>
                </c:pt>
                <c:pt idx="335">
                  <c:v>17</c:v>
                </c:pt>
                <c:pt idx="336">
                  <c:v>17.5</c:v>
                </c:pt>
                <c:pt idx="337">
                  <c:v>17.5</c:v>
                </c:pt>
                <c:pt idx="338">
                  <c:v>17.5</c:v>
                </c:pt>
                <c:pt idx="339">
                  <c:v>17.5</c:v>
                </c:pt>
                <c:pt idx="340">
                  <c:v>17.5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19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19</c:v>
                </c:pt>
                <c:pt idx="349">
                  <c:v>19.5</c:v>
                </c:pt>
                <c:pt idx="350">
                  <c:v>19.5</c:v>
                </c:pt>
                <c:pt idx="351">
                  <c:v>19.5</c:v>
                </c:pt>
                <c:pt idx="352">
                  <c:v>19.5</c:v>
                </c:pt>
                <c:pt idx="353">
                  <c:v>19.5</c:v>
                </c:pt>
                <c:pt idx="354">
                  <c:v>19.5</c:v>
                </c:pt>
                <c:pt idx="355">
                  <c:v>19.5</c:v>
                </c:pt>
                <c:pt idx="356">
                  <c:v>19.5</c:v>
                </c:pt>
                <c:pt idx="357">
                  <c:v>19.5</c:v>
                </c:pt>
                <c:pt idx="358">
                  <c:v>19.5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17.5</c:v>
                </c:pt>
                <c:pt idx="364">
                  <c:v>17.5</c:v>
                </c:pt>
                <c:pt idx="365">
                  <c:v>18.5</c:v>
                </c:pt>
                <c:pt idx="366">
                  <c:v>18.5</c:v>
                </c:pt>
                <c:pt idx="367">
                  <c:v>18.5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18</c:v>
                </c:pt>
                <c:pt idx="372">
                  <c:v>18</c:v>
                </c:pt>
                <c:pt idx="373">
                  <c:v>17.5</c:v>
                </c:pt>
                <c:pt idx="374">
                  <c:v>17.5</c:v>
                </c:pt>
                <c:pt idx="375">
                  <c:v>17.5</c:v>
                </c:pt>
                <c:pt idx="376">
                  <c:v>17.500000000000007</c:v>
                </c:pt>
                <c:pt idx="377">
                  <c:v>16.5</c:v>
                </c:pt>
                <c:pt idx="378">
                  <c:v>16.5</c:v>
                </c:pt>
                <c:pt idx="379">
                  <c:v>16.5</c:v>
                </c:pt>
                <c:pt idx="380">
                  <c:v>16.5</c:v>
                </c:pt>
                <c:pt idx="381">
                  <c:v>16.5</c:v>
                </c:pt>
                <c:pt idx="382">
                  <c:v>16.5</c:v>
                </c:pt>
                <c:pt idx="383">
                  <c:v>16.5</c:v>
                </c:pt>
                <c:pt idx="384">
                  <c:v>16.5</c:v>
                </c:pt>
                <c:pt idx="385">
                  <c:v>16.5</c:v>
                </c:pt>
                <c:pt idx="386">
                  <c:v>14.5</c:v>
                </c:pt>
                <c:pt idx="387">
                  <c:v>14.5</c:v>
                </c:pt>
                <c:pt idx="388">
                  <c:v>14.499999999999993</c:v>
                </c:pt>
                <c:pt idx="389">
                  <c:v>14.5</c:v>
                </c:pt>
                <c:pt idx="390">
                  <c:v>15.5</c:v>
                </c:pt>
                <c:pt idx="391">
                  <c:v>15.5</c:v>
                </c:pt>
                <c:pt idx="392">
                  <c:v>13.5</c:v>
                </c:pt>
                <c:pt idx="393">
                  <c:v>13.5</c:v>
                </c:pt>
                <c:pt idx="394">
                  <c:v>13.5</c:v>
                </c:pt>
                <c:pt idx="395">
                  <c:v>13.5</c:v>
                </c:pt>
                <c:pt idx="396">
                  <c:v>13</c:v>
                </c:pt>
                <c:pt idx="397">
                  <c:v>13.5</c:v>
                </c:pt>
                <c:pt idx="398">
                  <c:v>12.5</c:v>
                </c:pt>
                <c:pt idx="399">
                  <c:v>12.5</c:v>
                </c:pt>
                <c:pt idx="400">
                  <c:v>13</c:v>
                </c:pt>
                <c:pt idx="401">
                  <c:v>13</c:v>
                </c:pt>
                <c:pt idx="402">
                  <c:v>13</c:v>
                </c:pt>
                <c:pt idx="403">
                  <c:v>13</c:v>
                </c:pt>
                <c:pt idx="404">
                  <c:v>13</c:v>
                </c:pt>
                <c:pt idx="405">
                  <c:v>14</c:v>
                </c:pt>
                <c:pt idx="406">
                  <c:v>13.5</c:v>
                </c:pt>
                <c:pt idx="407">
                  <c:v>13.5</c:v>
                </c:pt>
                <c:pt idx="408">
                  <c:v>13.5</c:v>
                </c:pt>
                <c:pt idx="409">
                  <c:v>13.5</c:v>
                </c:pt>
                <c:pt idx="410">
                  <c:v>13</c:v>
                </c:pt>
                <c:pt idx="411">
                  <c:v>13</c:v>
                </c:pt>
                <c:pt idx="412">
                  <c:v>13</c:v>
                </c:pt>
                <c:pt idx="413">
                  <c:v>13</c:v>
                </c:pt>
                <c:pt idx="414">
                  <c:v>13</c:v>
                </c:pt>
                <c:pt idx="415">
                  <c:v>11</c:v>
                </c:pt>
                <c:pt idx="416">
                  <c:v>11</c:v>
                </c:pt>
                <c:pt idx="417">
                  <c:v>10.5</c:v>
                </c:pt>
                <c:pt idx="418">
                  <c:v>10.5</c:v>
                </c:pt>
                <c:pt idx="419">
                  <c:v>10.5</c:v>
                </c:pt>
                <c:pt idx="420">
                  <c:v>11.5</c:v>
                </c:pt>
                <c:pt idx="421">
                  <c:v>11.5</c:v>
                </c:pt>
                <c:pt idx="422">
                  <c:v>11</c:v>
                </c:pt>
                <c:pt idx="423">
                  <c:v>11</c:v>
                </c:pt>
                <c:pt idx="424">
                  <c:v>11.5</c:v>
                </c:pt>
                <c:pt idx="425">
                  <c:v>11.5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9</c:v>
                </c:pt>
                <c:pt idx="435">
                  <c:v>8.5</c:v>
                </c:pt>
                <c:pt idx="436">
                  <c:v>8.5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10</c:v>
                </c:pt>
                <c:pt idx="442">
                  <c:v>9.5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8.5</c:v>
                </c:pt>
                <c:pt idx="447">
                  <c:v>8.5</c:v>
                </c:pt>
                <c:pt idx="448">
                  <c:v>8.5</c:v>
                </c:pt>
                <c:pt idx="449">
                  <c:v>8.5</c:v>
                </c:pt>
                <c:pt idx="450">
                  <c:v>8.25</c:v>
                </c:pt>
                <c:pt idx="451">
                  <c:v>8.25</c:v>
                </c:pt>
                <c:pt idx="452">
                  <c:v>8.5</c:v>
                </c:pt>
                <c:pt idx="453">
                  <c:v>9</c:v>
                </c:pt>
                <c:pt idx="454">
                  <c:v>10</c:v>
                </c:pt>
                <c:pt idx="455">
                  <c:v>10.25</c:v>
                </c:pt>
                <c:pt idx="456">
                  <c:v>10.25</c:v>
                </c:pt>
                <c:pt idx="457">
                  <c:v>10.25</c:v>
                </c:pt>
                <c:pt idx="458">
                  <c:v>10.25</c:v>
                </c:pt>
                <c:pt idx="459">
                  <c:v>10.25</c:v>
                </c:pt>
                <c:pt idx="460">
                  <c:v>10.25</c:v>
                </c:pt>
                <c:pt idx="461">
                  <c:v>10.25</c:v>
                </c:pt>
                <c:pt idx="462">
                  <c:v>10.25</c:v>
                </c:pt>
                <c:pt idx="463">
                  <c:v>10.75</c:v>
                </c:pt>
                <c:pt idx="464">
                  <c:v>10.75</c:v>
                </c:pt>
                <c:pt idx="465">
                  <c:v>10.25</c:v>
                </c:pt>
                <c:pt idx="466">
                  <c:v>10.25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9.25</c:v>
                </c:pt>
                <c:pt idx="471">
                  <c:v>9</c:v>
                </c:pt>
                <c:pt idx="472">
                  <c:v>9</c:v>
                </c:pt>
                <c:pt idx="473">
                  <c:v>9</c:v>
                </c:pt>
                <c:pt idx="474">
                  <c:v>9</c:v>
                </c:pt>
                <c:pt idx="475">
                  <c:v>9</c:v>
                </c:pt>
                <c:pt idx="476">
                  <c:v>9</c:v>
                </c:pt>
                <c:pt idx="477">
                  <c:v>9</c:v>
                </c:pt>
                <c:pt idx="478">
                  <c:v>9</c:v>
                </c:pt>
                <c:pt idx="479">
                  <c:v>9</c:v>
                </c:pt>
                <c:pt idx="480">
                  <c:v>9</c:v>
                </c:pt>
                <c:pt idx="481">
                  <c:v>9.5</c:v>
                </c:pt>
                <c:pt idx="482">
                  <c:v>9.5</c:v>
                </c:pt>
                <c:pt idx="483">
                  <c:v>9.5</c:v>
                </c:pt>
                <c:pt idx="484">
                  <c:v>9.5</c:v>
                </c:pt>
                <c:pt idx="485">
                  <c:v>9.5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6.5</c:v>
                </c:pt>
                <c:pt idx="493">
                  <c:v>7</c:v>
                </c:pt>
                <c:pt idx="494">
                  <c:v>7</c:v>
                </c:pt>
                <c:pt idx="495">
                  <c:v>7.5</c:v>
                </c:pt>
                <c:pt idx="496">
                  <c:v>7</c:v>
                </c:pt>
                <c:pt idx="497">
                  <c:v>7</c:v>
                </c:pt>
                <c:pt idx="498">
                  <c:v>6.5</c:v>
                </c:pt>
                <c:pt idx="499">
                  <c:v>6.5</c:v>
                </c:pt>
                <c:pt idx="500">
                  <c:v>7.5</c:v>
                </c:pt>
                <c:pt idx="501">
                  <c:v>9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10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9.75</c:v>
                </c:pt>
                <c:pt idx="513">
                  <c:v>9.75</c:v>
                </c:pt>
                <c:pt idx="514">
                  <c:v>8.75</c:v>
                </c:pt>
                <c:pt idx="515">
                  <c:v>8.25</c:v>
                </c:pt>
                <c:pt idx="516">
                  <c:v>8.25</c:v>
                </c:pt>
                <c:pt idx="517">
                  <c:v>8.25</c:v>
                </c:pt>
                <c:pt idx="518">
                  <c:v>8.25</c:v>
                </c:pt>
                <c:pt idx="519">
                  <c:v>8.25</c:v>
                </c:pt>
                <c:pt idx="520">
                  <c:v>8.25</c:v>
                </c:pt>
                <c:pt idx="521">
                  <c:v>8.5</c:v>
                </c:pt>
                <c:pt idx="522">
                  <c:v>8.75</c:v>
                </c:pt>
                <c:pt idx="523">
                  <c:v>8.5</c:v>
                </c:pt>
                <c:pt idx="524">
                  <c:v>8.5</c:v>
                </c:pt>
                <c:pt idx="525">
                  <c:v>8.5</c:v>
                </c:pt>
                <c:pt idx="526">
                  <c:v>8</c:v>
                </c:pt>
                <c:pt idx="527">
                  <c:v>8.5</c:v>
                </c:pt>
                <c:pt idx="528">
                  <c:v>8.0000000000000071</c:v>
                </c:pt>
                <c:pt idx="529">
                  <c:v>8.0000000000000071</c:v>
                </c:pt>
                <c:pt idx="530">
                  <c:v>8</c:v>
                </c:pt>
                <c:pt idx="531">
                  <c:v>8.0000000000000071</c:v>
                </c:pt>
                <c:pt idx="532">
                  <c:v>7.9999999999999929</c:v>
                </c:pt>
                <c:pt idx="533">
                  <c:v>9.0000000000000071</c:v>
                </c:pt>
                <c:pt idx="534">
                  <c:v>9.0000000000000071</c:v>
                </c:pt>
                <c:pt idx="535">
                  <c:v>9</c:v>
                </c:pt>
                <c:pt idx="536">
                  <c:v>9.5</c:v>
                </c:pt>
                <c:pt idx="537">
                  <c:v>9.5</c:v>
                </c:pt>
                <c:pt idx="538">
                  <c:v>9</c:v>
                </c:pt>
                <c:pt idx="539">
                  <c:v>9.0000000000000071</c:v>
                </c:pt>
                <c:pt idx="540">
                  <c:v>9</c:v>
                </c:pt>
                <c:pt idx="541">
                  <c:v>9</c:v>
                </c:pt>
                <c:pt idx="542">
                  <c:v>8.7500000000000071</c:v>
                </c:pt>
                <c:pt idx="543">
                  <c:v>8.75</c:v>
                </c:pt>
                <c:pt idx="544">
                  <c:v>9</c:v>
                </c:pt>
                <c:pt idx="545">
                  <c:v>9</c:v>
                </c:pt>
                <c:pt idx="546">
                  <c:v>9.25</c:v>
                </c:pt>
                <c:pt idx="547">
                  <c:v>9.25</c:v>
                </c:pt>
                <c:pt idx="548">
                  <c:v>9.25</c:v>
                </c:pt>
                <c:pt idx="549">
                  <c:v>9.25</c:v>
                </c:pt>
                <c:pt idx="550">
                  <c:v>9.2500000000000071</c:v>
                </c:pt>
                <c:pt idx="551">
                  <c:v>9.25</c:v>
                </c:pt>
                <c:pt idx="552">
                  <c:v>9.5000000000000071</c:v>
                </c:pt>
                <c:pt idx="553">
                  <c:v>9.4999999999999929</c:v>
                </c:pt>
                <c:pt idx="554">
                  <c:v>9.4999999999999929</c:v>
                </c:pt>
                <c:pt idx="555">
                  <c:v>9.4999999999999929</c:v>
                </c:pt>
                <c:pt idx="556">
                  <c:v>9</c:v>
                </c:pt>
                <c:pt idx="557">
                  <c:v>9.5</c:v>
                </c:pt>
                <c:pt idx="558">
                  <c:v>8.9999999999999929</c:v>
                </c:pt>
                <c:pt idx="559">
                  <c:v>9.25</c:v>
                </c:pt>
                <c:pt idx="560">
                  <c:v>9.5</c:v>
                </c:pt>
                <c:pt idx="561">
                  <c:v>9.4999999999999929</c:v>
                </c:pt>
                <c:pt idx="562">
                  <c:v>9.5000000000000071</c:v>
                </c:pt>
                <c:pt idx="563">
                  <c:v>9.9999999999999929</c:v>
                </c:pt>
                <c:pt idx="564">
                  <c:v>10.000000000000007</c:v>
                </c:pt>
                <c:pt idx="565">
                  <c:v>9.9999999999999929</c:v>
                </c:pt>
                <c:pt idx="566">
                  <c:v>10</c:v>
                </c:pt>
                <c:pt idx="567">
                  <c:v>10</c:v>
                </c:pt>
                <c:pt idx="568">
                  <c:v>10.000000000000007</c:v>
                </c:pt>
                <c:pt idx="569">
                  <c:v>10</c:v>
                </c:pt>
                <c:pt idx="570">
                  <c:v>10</c:v>
                </c:pt>
                <c:pt idx="571">
                  <c:v>10.25</c:v>
                </c:pt>
                <c:pt idx="572">
                  <c:v>10.25</c:v>
                </c:pt>
                <c:pt idx="573">
                  <c:v>9.9999999999999929</c:v>
                </c:pt>
                <c:pt idx="574">
                  <c:v>9.75</c:v>
                </c:pt>
                <c:pt idx="575">
                  <c:v>9.7499999999999929</c:v>
                </c:pt>
                <c:pt idx="576">
                  <c:v>10.000000000000007</c:v>
                </c:pt>
                <c:pt idx="577">
                  <c:v>10.000000000000007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10.75</c:v>
                </c:pt>
                <c:pt idx="584">
                  <c:v>10.500000000000007</c:v>
                </c:pt>
                <c:pt idx="585">
                  <c:v>10.5</c:v>
                </c:pt>
                <c:pt idx="586">
                  <c:v>10.500000000000007</c:v>
                </c:pt>
                <c:pt idx="587">
                  <c:v>10.5</c:v>
                </c:pt>
                <c:pt idx="588">
                  <c:v>10.250000000000007</c:v>
                </c:pt>
                <c:pt idx="589">
                  <c:v>10.750000000000007</c:v>
                </c:pt>
                <c:pt idx="590">
                  <c:v>11</c:v>
                </c:pt>
                <c:pt idx="591">
                  <c:v>11.000000000000007</c:v>
                </c:pt>
                <c:pt idx="592">
                  <c:v>11</c:v>
                </c:pt>
                <c:pt idx="593">
                  <c:v>10</c:v>
                </c:pt>
                <c:pt idx="594">
                  <c:v>10</c:v>
                </c:pt>
                <c:pt idx="595">
                  <c:v>10</c:v>
                </c:pt>
                <c:pt idx="596">
                  <c:v>10</c:v>
                </c:pt>
                <c:pt idx="597">
                  <c:v>10</c:v>
                </c:pt>
                <c:pt idx="598">
                  <c:v>10.75</c:v>
                </c:pt>
                <c:pt idx="599">
                  <c:v>11.25</c:v>
                </c:pt>
                <c:pt idx="600">
                  <c:v>11.25</c:v>
                </c:pt>
                <c:pt idx="601">
                  <c:v>11.25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11.5</c:v>
                </c:pt>
                <c:pt idx="607">
                  <c:v>12.000000000000007</c:v>
                </c:pt>
                <c:pt idx="608">
                  <c:v>11.75</c:v>
                </c:pt>
                <c:pt idx="609">
                  <c:v>11.75</c:v>
                </c:pt>
                <c:pt idx="610">
                  <c:v>11.75</c:v>
                </c:pt>
                <c:pt idx="611">
                  <c:v>11.75</c:v>
                </c:pt>
                <c:pt idx="612">
                  <c:v>13.000000000000007</c:v>
                </c:pt>
                <c:pt idx="613">
                  <c:v>13.000000000000007</c:v>
                </c:pt>
                <c:pt idx="614">
                  <c:v>12.999999999999993</c:v>
                </c:pt>
                <c:pt idx="615">
                  <c:v>13.000000000000007</c:v>
                </c:pt>
                <c:pt idx="616">
                  <c:v>13</c:v>
                </c:pt>
                <c:pt idx="617">
                  <c:v>12.999999999999993</c:v>
                </c:pt>
                <c:pt idx="618">
                  <c:v>12.249999999999993</c:v>
                </c:pt>
                <c:pt idx="619">
                  <c:v>12.249999999999993</c:v>
                </c:pt>
                <c:pt idx="620">
                  <c:v>12.25</c:v>
                </c:pt>
                <c:pt idx="621">
                  <c:v>12.500000000000007</c:v>
                </c:pt>
                <c:pt idx="622">
                  <c:v>12.5</c:v>
                </c:pt>
                <c:pt idx="623">
                  <c:v>12.500000000000007</c:v>
                </c:pt>
                <c:pt idx="624">
                  <c:v>12.5</c:v>
                </c:pt>
                <c:pt idx="625">
                  <c:v>12.5</c:v>
                </c:pt>
                <c:pt idx="626">
                  <c:v>12.5</c:v>
                </c:pt>
                <c:pt idx="627">
                  <c:v>12.5</c:v>
                </c:pt>
                <c:pt idx="628">
                  <c:v>12.5</c:v>
                </c:pt>
                <c:pt idx="629">
                  <c:v>12.75</c:v>
                </c:pt>
                <c:pt idx="630">
                  <c:v>12.75</c:v>
                </c:pt>
                <c:pt idx="631">
                  <c:v>13</c:v>
                </c:pt>
                <c:pt idx="632">
                  <c:v>13</c:v>
                </c:pt>
                <c:pt idx="633">
                  <c:v>12.75</c:v>
                </c:pt>
                <c:pt idx="634">
                  <c:v>12.75</c:v>
                </c:pt>
                <c:pt idx="635">
                  <c:v>12.75</c:v>
                </c:pt>
                <c:pt idx="636">
                  <c:v>12.75</c:v>
                </c:pt>
                <c:pt idx="637">
                  <c:v>12.75</c:v>
                </c:pt>
                <c:pt idx="638">
                  <c:v>12.75</c:v>
                </c:pt>
                <c:pt idx="639">
                  <c:v>12.75</c:v>
                </c:pt>
                <c:pt idx="640">
                  <c:v>12.75</c:v>
                </c:pt>
                <c:pt idx="641">
                  <c:v>11.75</c:v>
                </c:pt>
                <c:pt idx="642">
                  <c:v>11.75</c:v>
                </c:pt>
                <c:pt idx="643">
                  <c:v>11.75</c:v>
                </c:pt>
                <c:pt idx="644">
                  <c:v>11.75</c:v>
                </c:pt>
                <c:pt idx="645">
                  <c:v>11</c:v>
                </c:pt>
                <c:pt idx="646">
                  <c:v>10</c:v>
                </c:pt>
                <c:pt idx="647">
                  <c:v>10</c:v>
                </c:pt>
                <c:pt idx="648">
                  <c:v>9.5</c:v>
                </c:pt>
                <c:pt idx="649">
                  <c:v>9.5</c:v>
                </c:pt>
                <c:pt idx="650">
                  <c:v>9.5</c:v>
                </c:pt>
                <c:pt idx="651">
                  <c:v>10</c:v>
                </c:pt>
                <c:pt idx="652">
                  <c:v>10</c:v>
                </c:pt>
                <c:pt idx="653">
                  <c:v>9.5</c:v>
                </c:pt>
                <c:pt idx="654">
                  <c:v>10.5</c:v>
                </c:pt>
                <c:pt idx="655">
                  <c:v>9.5</c:v>
                </c:pt>
                <c:pt idx="656">
                  <c:v>9.75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10</c:v>
                </c:pt>
                <c:pt idx="663">
                  <c:v>10</c:v>
                </c:pt>
                <c:pt idx="664">
                  <c:v>10</c:v>
                </c:pt>
                <c:pt idx="665">
                  <c:v>10</c:v>
                </c:pt>
                <c:pt idx="666">
                  <c:v>9.75</c:v>
                </c:pt>
                <c:pt idx="667">
                  <c:v>8.75</c:v>
                </c:pt>
                <c:pt idx="668">
                  <c:v>8.75</c:v>
                </c:pt>
                <c:pt idx="669">
                  <c:v>8.75</c:v>
                </c:pt>
                <c:pt idx="670">
                  <c:v>8.75</c:v>
                </c:pt>
                <c:pt idx="671">
                  <c:v>8.75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8.75</c:v>
                </c:pt>
                <c:pt idx="678">
                  <c:v>8.75</c:v>
                </c:pt>
                <c:pt idx="679">
                  <c:v>9</c:v>
                </c:pt>
                <c:pt idx="680">
                  <c:v>9</c:v>
                </c:pt>
                <c:pt idx="681">
                  <c:v>8.25</c:v>
                </c:pt>
                <c:pt idx="682">
                  <c:v>8.5</c:v>
                </c:pt>
                <c:pt idx="683">
                  <c:v>7.125</c:v>
                </c:pt>
                <c:pt idx="684">
                  <c:v>7.125</c:v>
                </c:pt>
                <c:pt idx="685">
                  <c:v>7.125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7.7500000000000071</c:v>
                </c:pt>
                <c:pt idx="690">
                  <c:v>7.9999999999999929</c:v>
                </c:pt>
                <c:pt idx="691">
                  <c:v>7.7499999999999929</c:v>
                </c:pt>
                <c:pt idx="692">
                  <c:v>7.75</c:v>
                </c:pt>
                <c:pt idx="693">
                  <c:v>7.7499999999999929</c:v>
                </c:pt>
                <c:pt idx="694">
                  <c:v>7.7500000000000071</c:v>
                </c:pt>
                <c:pt idx="695">
                  <c:v>7.7500000000000071</c:v>
                </c:pt>
                <c:pt idx="696">
                  <c:v>7.75</c:v>
                </c:pt>
                <c:pt idx="697">
                  <c:v>7.7500000000000071</c:v>
                </c:pt>
                <c:pt idx="698">
                  <c:v>7.7499999999999929</c:v>
                </c:pt>
                <c:pt idx="699">
                  <c:v>7.7500000000000071</c:v>
                </c:pt>
                <c:pt idx="700">
                  <c:v>7.7499999999999929</c:v>
                </c:pt>
                <c:pt idx="701">
                  <c:v>7.75</c:v>
                </c:pt>
                <c:pt idx="702">
                  <c:v>7.5</c:v>
                </c:pt>
                <c:pt idx="703">
                  <c:v>7.5</c:v>
                </c:pt>
                <c:pt idx="704">
                  <c:v>7.25</c:v>
                </c:pt>
                <c:pt idx="705">
                  <c:v>7.25</c:v>
                </c:pt>
                <c:pt idx="706">
                  <c:v>7.2499999999999929</c:v>
                </c:pt>
                <c:pt idx="707">
                  <c:v>7.25</c:v>
                </c:pt>
                <c:pt idx="708">
                  <c:v>6.9999999999999929</c:v>
                </c:pt>
                <c:pt idx="709">
                  <c:v>7</c:v>
                </c:pt>
                <c:pt idx="710">
                  <c:v>7</c:v>
                </c:pt>
                <c:pt idx="711">
                  <c:v>7.25</c:v>
                </c:pt>
                <c:pt idx="712">
                  <c:v>7.5</c:v>
                </c:pt>
                <c:pt idx="713">
                  <c:v>7.5</c:v>
                </c:pt>
                <c:pt idx="714">
                  <c:v>7.625</c:v>
                </c:pt>
                <c:pt idx="715">
                  <c:v>7.375</c:v>
                </c:pt>
                <c:pt idx="716">
                  <c:v>7.5</c:v>
                </c:pt>
                <c:pt idx="717">
                  <c:v>7.75</c:v>
                </c:pt>
                <c:pt idx="718">
                  <c:v>7.75</c:v>
                </c:pt>
                <c:pt idx="719">
                  <c:v>7.75</c:v>
                </c:pt>
                <c:pt idx="720">
                  <c:v>7.75</c:v>
                </c:pt>
                <c:pt idx="721">
                  <c:v>7.25</c:v>
                </c:pt>
                <c:pt idx="722">
                  <c:v>7.5</c:v>
                </c:pt>
                <c:pt idx="723">
                  <c:v>8.3750000000000071</c:v>
                </c:pt>
                <c:pt idx="724">
                  <c:v>8.25</c:v>
                </c:pt>
                <c:pt idx="725">
                  <c:v>8.25</c:v>
                </c:pt>
                <c:pt idx="726">
                  <c:v>8.2499999999999929</c:v>
                </c:pt>
                <c:pt idx="727">
                  <c:v>8.25</c:v>
                </c:pt>
                <c:pt idx="728">
                  <c:v>8.25</c:v>
                </c:pt>
                <c:pt idx="729">
                  <c:v>8.25</c:v>
                </c:pt>
                <c:pt idx="730">
                  <c:v>8.2500000000000071</c:v>
                </c:pt>
                <c:pt idx="731">
                  <c:v>8.2500000000000071</c:v>
                </c:pt>
                <c:pt idx="732">
                  <c:v>8.25</c:v>
                </c:pt>
                <c:pt idx="733">
                  <c:v>8.25</c:v>
                </c:pt>
                <c:pt idx="734">
                  <c:v>8.25</c:v>
                </c:pt>
                <c:pt idx="735">
                  <c:v>8.25</c:v>
                </c:pt>
                <c:pt idx="736">
                  <c:v>8.25</c:v>
                </c:pt>
                <c:pt idx="737">
                  <c:v>8.5</c:v>
                </c:pt>
                <c:pt idx="738">
                  <c:v>8.5</c:v>
                </c:pt>
                <c:pt idx="739">
                  <c:v>9</c:v>
                </c:pt>
                <c:pt idx="740">
                  <c:v>9</c:v>
                </c:pt>
                <c:pt idx="741">
                  <c:v>8.5</c:v>
                </c:pt>
                <c:pt idx="742">
                  <c:v>8.5</c:v>
                </c:pt>
                <c:pt idx="743">
                  <c:v>8</c:v>
                </c:pt>
                <c:pt idx="744">
                  <c:v>7</c:v>
                </c:pt>
                <c:pt idx="745">
                  <c:v>6.25</c:v>
                </c:pt>
                <c:pt idx="746">
                  <c:v>6.25</c:v>
                </c:pt>
                <c:pt idx="747">
                  <c:v>6.25</c:v>
                </c:pt>
                <c:pt idx="748">
                  <c:v>6.25</c:v>
                </c:pt>
                <c:pt idx="749">
                  <c:v>7.25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8.5</c:v>
                </c:pt>
                <c:pt idx="754">
                  <c:v>7.5</c:v>
                </c:pt>
                <c:pt idx="755">
                  <c:v>6.75</c:v>
                </c:pt>
                <c:pt idx="756">
                  <c:v>6.25</c:v>
                </c:pt>
                <c:pt idx="757">
                  <c:v>6.25</c:v>
                </c:pt>
                <c:pt idx="758">
                  <c:v>6.25</c:v>
                </c:pt>
                <c:pt idx="759">
                  <c:v>6.5</c:v>
                </c:pt>
                <c:pt idx="760">
                  <c:v>6.5</c:v>
                </c:pt>
                <c:pt idx="761">
                  <c:v>7.5</c:v>
                </c:pt>
                <c:pt idx="762">
                  <c:v>7</c:v>
                </c:pt>
                <c:pt idx="763">
                  <c:v>7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7</c:v>
                </c:pt>
                <c:pt idx="768">
                  <c:v>7</c:v>
                </c:pt>
                <c:pt idx="769">
                  <c:v>7.5</c:v>
                </c:pt>
                <c:pt idx="770">
                  <c:v>7.25</c:v>
                </c:pt>
                <c:pt idx="771">
                  <c:v>7.375</c:v>
                </c:pt>
                <c:pt idx="772">
                  <c:v>7</c:v>
                </c:pt>
                <c:pt idx="773">
                  <c:v>7</c:v>
                </c:pt>
                <c:pt idx="774">
                  <c:v>7.5</c:v>
                </c:pt>
                <c:pt idx="775">
                  <c:v>7.125</c:v>
                </c:pt>
                <c:pt idx="776">
                  <c:v>6.875</c:v>
                </c:pt>
                <c:pt idx="777">
                  <c:v>6.875</c:v>
                </c:pt>
                <c:pt idx="778">
                  <c:v>5.875</c:v>
                </c:pt>
                <c:pt idx="779">
                  <c:v>5.875</c:v>
                </c:pt>
                <c:pt idx="780">
                  <c:v>5.875</c:v>
                </c:pt>
                <c:pt idx="781">
                  <c:v>5.875</c:v>
                </c:pt>
                <c:pt idx="782">
                  <c:v>5.375</c:v>
                </c:pt>
                <c:pt idx="783">
                  <c:v>5.75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6.25</c:v>
                </c:pt>
                <c:pt idx="788">
                  <c:v>6.25</c:v>
                </c:pt>
                <c:pt idx="789">
                  <c:v>6.25</c:v>
                </c:pt>
                <c:pt idx="790">
                  <c:v>6.25</c:v>
                </c:pt>
                <c:pt idx="791">
                  <c:v>6.25</c:v>
                </c:pt>
                <c:pt idx="792">
                  <c:v>6.25</c:v>
                </c:pt>
                <c:pt idx="793">
                  <c:v>6.5</c:v>
                </c:pt>
                <c:pt idx="794">
                  <c:v>5.75</c:v>
                </c:pt>
                <c:pt idx="795">
                  <c:v>6</c:v>
                </c:pt>
                <c:pt idx="796">
                  <c:v>6</c:v>
                </c:pt>
                <c:pt idx="797">
                  <c:v>5.5</c:v>
                </c:pt>
                <c:pt idx="798">
                  <c:v>5.5</c:v>
                </c:pt>
                <c:pt idx="799">
                  <c:v>6</c:v>
                </c:pt>
                <c:pt idx="800">
                  <c:v>5.75</c:v>
                </c:pt>
                <c:pt idx="801">
                  <c:v>5.75</c:v>
                </c:pt>
                <c:pt idx="802">
                  <c:v>4.5</c:v>
                </c:pt>
                <c:pt idx="803">
                  <c:v>4.75</c:v>
                </c:pt>
                <c:pt idx="804">
                  <c:v>4.75</c:v>
                </c:pt>
                <c:pt idx="805">
                  <c:v>4.75</c:v>
                </c:pt>
                <c:pt idx="806">
                  <c:v>4.75</c:v>
                </c:pt>
                <c:pt idx="807">
                  <c:v>5</c:v>
                </c:pt>
                <c:pt idx="808">
                  <c:v>6</c:v>
                </c:pt>
                <c:pt idx="809">
                  <c:v>5.75</c:v>
                </c:pt>
                <c:pt idx="810">
                  <c:v>5.75</c:v>
                </c:pt>
                <c:pt idx="811">
                  <c:v>5.75</c:v>
                </c:pt>
                <c:pt idx="812">
                  <c:v>5.75</c:v>
                </c:pt>
                <c:pt idx="813">
                  <c:v>6.25</c:v>
                </c:pt>
                <c:pt idx="814">
                  <c:v>6.25</c:v>
                </c:pt>
                <c:pt idx="815">
                  <c:v>6</c:v>
                </c:pt>
                <c:pt idx="816">
                  <c:v>5.75</c:v>
                </c:pt>
                <c:pt idx="817">
                  <c:v>5.5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4.25</c:v>
                </c:pt>
                <c:pt idx="822">
                  <c:v>4.25</c:v>
                </c:pt>
                <c:pt idx="823">
                  <c:v>5.75</c:v>
                </c:pt>
                <c:pt idx="824">
                  <c:v>6</c:v>
                </c:pt>
                <c:pt idx="825">
                  <c:v>6</c:v>
                </c:pt>
                <c:pt idx="826">
                  <c:v>5.75</c:v>
                </c:pt>
                <c:pt idx="827">
                  <c:v>5.75</c:v>
                </c:pt>
                <c:pt idx="828">
                  <c:v>5.25</c:v>
                </c:pt>
                <c:pt idx="829">
                  <c:v>5.25</c:v>
                </c:pt>
                <c:pt idx="830">
                  <c:v>5.25</c:v>
                </c:pt>
                <c:pt idx="831">
                  <c:v>4.75</c:v>
                </c:pt>
                <c:pt idx="832">
                  <c:v>6.5</c:v>
                </c:pt>
                <c:pt idx="833">
                  <c:v>6.5</c:v>
                </c:pt>
                <c:pt idx="834">
                  <c:v>6.5</c:v>
                </c:pt>
                <c:pt idx="835">
                  <c:v>7</c:v>
                </c:pt>
                <c:pt idx="836">
                  <c:v>6.5</c:v>
                </c:pt>
                <c:pt idx="837">
                  <c:v>6.5</c:v>
                </c:pt>
                <c:pt idx="838">
                  <c:v>6.5</c:v>
                </c:pt>
                <c:pt idx="839">
                  <c:v>6.5</c:v>
                </c:pt>
                <c:pt idx="840">
                  <c:v>6.5</c:v>
                </c:pt>
                <c:pt idx="841">
                  <c:v>6.5</c:v>
                </c:pt>
                <c:pt idx="842">
                  <c:v>6.75</c:v>
                </c:pt>
                <c:pt idx="843">
                  <c:v>6.75</c:v>
                </c:pt>
                <c:pt idx="844">
                  <c:v>6.75</c:v>
                </c:pt>
                <c:pt idx="845">
                  <c:v>6.75</c:v>
                </c:pt>
                <c:pt idx="846">
                  <c:v>6.75</c:v>
                </c:pt>
                <c:pt idx="847">
                  <c:v>6.75</c:v>
                </c:pt>
                <c:pt idx="848">
                  <c:v>6.5</c:v>
                </c:pt>
                <c:pt idx="849">
                  <c:v>6.5</c:v>
                </c:pt>
                <c:pt idx="850">
                  <c:v>6.5</c:v>
                </c:pt>
                <c:pt idx="851">
                  <c:v>6.5</c:v>
                </c:pt>
                <c:pt idx="852">
                  <c:v>6.5</c:v>
                </c:pt>
                <c:pt idx="853">
                  <c:v>6.75</c:v>
                </c:pt>
                <c:pt idx="854">
                  <c:v>6.75</c:v>
                </c:pt>
                <c:pt idx="855">
                  <c:v>6.75</c:v>
                </c:pt>
                <c:pt idx="856">
                  <c:v>6.75</c:v>
                </c:pt>
                <c:pt idx="857">
                  <c:v>6.25</c:v>
                </c:pt>
                <c:pt idx="858">
                  <c:v>6.25</c:v>
                </c:pt>
                <c:pt idx="859">
                  <c:v>5.75</c:v>
                </c:pt>
                <c:pt idx="860">
                  <c:v>5.25</c:v>
                </c:pt>
                <c:pt idx="861">
                  <c:v>5.25</c:v>
                </c:pt>
                <c:pt idx="862">
                  <c:v>5.25</c:v>
                </c:pt>
                <c:pt idx="863">
                  <c:v>5.25</c:v>
                </c:pt>
                <c:pt idx="864">
                  <c:v>5.5</c:v>
                </c:pt>
                <c:pt idx="865">
                  <c:v>4.875</c:v>
                </c:pt>
                <c:pt idx="866">
                  <c:v>4.875</c:v>
                </c:pt>
                <c:pt idx="867">
                  <c:v>4.625</c:v>
                </c:pt>
                <c:pt idx="868">
                  <c:v>4.75</c:v>
                </c:pt>
                <c:pt idx="869">
                  <c:v>4.75</c:v>
                </c:pt>
                <c:pt idx="870">
                  <c:v>4.75</c:v>
                </c:pt>
                <c:pt idx="871">
                  <c:v>3.75</c:v>
                </c:pt>
                <c:pt idx="872">
                  <c:v>3.75</c:v>
                </c:pt>
                <c:pt idx="873">
                  <c:v>3.75</c:v>
                </c:pt>
                <c:pt idx="874">
                  <c:v>3.75</c:v>
                </c:pt>
                <c:pt idx="875">
                  <c:v>4.875</c:v>
                </c:pt>
                <c:pt idx="876">
                  <c:v>4.75</c:v>
                </c:pt>
                <c:pt idx="877">
                  <c:v>4.25</c:v>
                </c:pt>
                <c:pt idx="878">
                  <c:v>4.25</c:v>
                </c:pt>
                <c:pt idx="879">
                  <c:v>4.25</c:v>
                </c:pt>
                <c:pt idx="880">
                  <c:v>4</c:v>
                </c:pt>
                <c:pt idx="881">
                  <c:v>3.75</c:v>
                </c:pt>
                <c:pt idx="882">
                  <c:v>4.5</c:v>
                </c:pt>
                <c:pt idx="883">
                  <c:v>4.25</c:v>
                </c:pt>
                <c:pt idx="884">
                  <c:v>4.25</c:v>
                </c:pt>
                <c:pt idx="885">
                  <c:v>4.25</c:v>
                </c:pt>
                <c:pt idx="886">
                  <c:v>4.25</c:v>
                </c:pt>
                <c:pt idx="887">
                  <c:v>4.25</c:v>
                </c:pt>
                <c:pt idx="888">
                  <c:v>4.375</c:v>
                </c:pt>
                <c:pt idx="889">
                  <c:v>4.5</c:v>
                </c:pt>
                <c:pt idx="890">
                  <c:v>4.5</c:v>
                </c:pt>
                <c:pt idx="891">
                  <c:v>4.75</c:v>
                </c:pt>
                <c:pt idx="892">
                  <c:v>4.75</c:v>
                </c:pt>
                <c:pt idx="893">
                  <c:v>4.75</c:v>
                </c:pt>
                <c:pt idx="894">
                  <c:v>4.75</c:v>
                </c:pt>
                <c:pt idx="895">
                  <c:v>4.75</c:v>
                </c:pt>
                <c:pt idx="896">
                  <c:v>4.75</c:v>
                </c:pt>
                <c:pt idx="897">
                  <c:v>4.75</c:v>
                </c:pt>
                <c:pt idx="898">
                  <c:v>4.75</c:v>
                </c:pt>
                <c:pt idx="899">
                  <c:v>4.25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3</c:v>
                </c:pt>
                <c:pt idx="905">
                  <c:v>2.5</c:v>
                </c:pt>
                <c:pt idx="906">
                  <c:v>2</c:v>
                </c:pt>
                <c:pt idx="907">
                  <c:v>1.75</c:v>
                </c:pt>
                <c:pt idx="908">
                  <c:v>1.75</c:v>
                </c:pt>
                <c:pt idx="909">
                  <c:v>1.75</c:v>
                </c:pt>
                <c:pt idx="910">
                  <c:v>1.75</c:v>
                </c:pt>
                <c:pt idx="911">
                  <c:v>2.25</c:v>
                </c:pt>
                <c:pt idx="912">
                  <c:v>1.5</c:v>
                </c:pt>
                <c:pt idx="913">
                  <c:v>1.25</c:v>
                </c:pt>
                <c:pt idx="914">
                  <c:v>1.25</c:v>
                </c:pt>
                <c:pt idx="915">
                  <c:v>1.25</c:v>
                </c:pt>
                <c:pt idx="916">
                  <c:v>1.25</c:v>
                </c:pt>
                <c:pt idx="917">
                  <c:v>1.75</c:v>
                </c:pt>
                <c:pt idx="918">
                  <c:v>1.75</c:v>
                </c:pt>
                <c:pt idx="919">
                  <c:v>1.5</c:v>
                </c:pt>
                <c:pt idx="920">
                  <c:v>1.75</c:v>
                </c:pt>
                <c:pt idx="921">
                  <c:v>1.75</c:v>
                </c:pt>
                <c:pt idx="922">
                  <c:v>0.27000000000000313</c:v>
                </c:pt>
                <c:pt idx="923">
                  <c:v>2</c:v>
                </c:pt>
                <c:pt idx="924">
                  <c:v>2</c:v>
                </c:pt>
                <c:pt idx="925">
                  <c:v>1.75</c:v>
                </c:pt>
                <c:pt idx="926">
                  <c:v>1.75</c:v>
                </c:pt>
                <c:pt idx="927">
                  <c:v>1.5</c:v>
                </c:pt>
                <c:pt idx="928">
                  <c:v>1.5</c:v>
                </c:pt>
                <c:pt idx="929">
                  <c:v>1.5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0.875</c:v>
                </c:pt>
                <c:pt idx="935">
                  <c:v>1</c:v>
                </c:pt>
                <c:pt idx="936">
                  <c:v>1.125</c:v>
                </c:pt>
                <c:pt idx="937">
                  <c:v>0.25</c:v>
                </c:pt>
                <c:pt idx="938">
                  <c:v>0.5</c:v>
                </c:pt>
                <c:pt idx="939">
                  <c:v>1</c:v>
                </c:pt>
                <c:pt idx="940">
                  <c:v>1.5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1.25</c:v>
                </c:pt>
                <c:pt idx="945">
                  <c:v>1.25</c:v>
                </c:pt>
                <c:pt idx="946">
                  <c:v>0.75</c:v>
                </c:pt>
                <c:pt idx="947">
                  <c:v>0.75</c:v>
                </c:pt>
                <c:pt idx="948">
                  <c:v>0.5</c:v>
                </c:pt>
                <c:pt idx="949">
                  <c:v>0.5</c:v>
                </c:pt>
                <c:pt idx="950">
                  <c:v>0</c:v>
                </c:pt>
                <c:pt idx="951">
                  <c:v>-0.5</c:v>
                </c:pt>
                <c:pt idx="952">
                  <c:v>-0.5</c:v>
                </c:pt>
                <c:pt idx="953">
                  <c:v>-0.25</c:v>
                </c:pt>
                <c:pt idx="954">
                  <c:v>-0.5</c:v>
                </c:pt>
                <c:pt idx="955">
                  <c:v>-0.25</c:v>
                </c:pt>
                <c:pt idx="956">
                  <c:v>-0.5</c:v>
                </c:pt>
                <c:pt idx="957">
                  <c:v>-1</c:v>
                </c:pt>
                <c:pt idx="958">
                  <c:v>-1.2349999999999994</c:v>
                </c:pt>
                <c:pt idx="959">
                  <c:v>-2.0100000000000051</c:v>
                </c:pt>
                <c:pt idx="960">
                  <c:v>-2.8299999999999983</c:v>
                </c:pt>
                <c:pt idx="961">
                  <c:v>-2.6599999999999966</c:v>
                </c:pt>
                <c:pt idx="962">
                  <c:v>-0.26000000000000512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A96-45B0-AAC4-7C4B72592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698080"/>
        <c:axId val="711690880"/>
      </c:barChart>
      <c:lineChart>
        <c:grouping val="standard"/>
        <c:varyColors val="0"/>
        <c:ser>
          <c:idx val="0"/>
          <c:order val="0"/>
          <c:tx>
            <c:strRef>
              <c:f>Spreads!$B$2</c:f>
              <c:strCache>
                <c:ptCount val="1"/>
                <c:pt idx="0">
                  <c:v>RBD - central Illinois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Spreads!$A$529:$A$1491</c:f>
              <c:numCache>
                <c:formatCode>m/d/yyyy</c:formatCode>
                <c:ptCount val="963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44564</c:v>
                </c:pt>
                <c:pt idx="252">
                  <c:v>44565</c:v>
                </c:pt>
                <c:pt idx="253">
                  <c:v>44566</c:v>
                </c:pt>
                <c:pt idx="254">
                  <c:v>44567</c:v>
                </c:pt>
                <c:pt idx="255">
                  <c:v>44568</c:v>
                </c:pt>
                <c:pt idx="256">
                  <c:v>44571</c:v>
                </c:pt>
                <c:pt idx="257">
                  <c:v>44572</c:v>
                </c:pt>
                <c:pt idx="258">
                  <c:v>44573</c:v>
                </c:pt>
                <c:pt idx="259">
                  <c:v>44574</c:v>
                </c:pt>
                <c:pt idx="260">
                  <c:v>44575</c:v>
                </c:pt>
                <c:pt idx="261">
                  <c:v>44579</c:v>
                </c:pt>
                <c:pt idx="262">
                  <c:v>44580</c:v>
                </c:pt>
                <c:pt idx="263">
                  <c:v>44581</c:v>
                </c:pt>
                <c:pt idx="264">
                  <c:v>44582</c:v>
                </c:pt>
                <c:pt idx="265">
                  <c:v>44585</c:v>
                </c:pt>
                <c:pt idx="266">
                  <c:v>44586</c:v>
                </c:pt>
                <c:pt idx="267">
                  <c:v>44587</c:v>
                </c:pt>
                <c:pt idx="268">
                  <c:v>44588</c:v>
                </c:pt>
                <c:pt idx="269">
                  <c:v>44589</c:v>
                </c:pt>
                <c:pt idx="270">
                  <c:v>44592</c:v>
                </c:pt>
                <c:pt idx="271">
                  <c:v>44593</c:v>
                </c:pt>
                <c:pt idx="272">
                  <c:v>44594</c:v>
                </c:pt>
                <c:pt idx="273">
                  <c:v>44595</c:v>
                </c:pt>
                <c:pt idx="274">
                  <c:v>44596</c:v>
                </c:pt>
                <c:pt idx="275">
                  <c:v>44599</c:v>
                </c:pt>
                <c:pt idx="276">
                  <c:v>44600</c:v>
                </c:pt>
                <c:pt idx="277">
                  <c:v>44601</c:v>
                </c:pt>
                <c:pt idx="278">
                  <c:v>44602</c:v>
                </c:pt>
                <c:pt idx="279">
                  <c:v>44603</c:v>
                </c:pt>
                <c:pt idx="280">
                  <c:v>44606</c:v>
                </c:pt>
                <c:pt idx="281">
                  <c:v>44607</c:v>
                </c:pt>
                <c:pt idx="282">
                  <c:v>44608</c:v>
                </c:pt>
                <c:pt idx="283">
                  <c:v>44609</c:v>
                </c:pt>
                <c:pt idx="284">
                  <c:v>44610</c:v>
                </c:pt>
                <c:pt idx="285">
                  <c:v>44614</c:v>
                </c:pt>
                <c:pt idx="286">
                  <c:v>44615</c:v>
                </c:pt>
                <c:pt idx="287">
                  <c:v>44616</c:v>
                </c:pt>
                <c:pt idx="288">
                  <c:v>44617</c:v>
                </c:pt>
                <c:pt idx="289">
                  <c:v>44620</c:v>
                </c:pt>
                <c:pt idx="290">
                  <c:v>44621</c:v>
                </c:pt>
                <c:pt idx="291">
                  <c:v>44622</c:v>
                </c:pt>
                <c:pt idx="292">
                  <c:v>44623</c:v>
                </c:pt>
                <c:pt idx="293">
                  <c:v>44624</c:v>
                </c:pt>
                <c:pt idx="294">
                  <c:v>44627</c:v>
                </c:pt>
                <c:pt idx="295">
                  <c:v>44628</c:v>
                </c:pt>
                <c:pt idx="296">
                  <c:v>44629</c:v>
                </c:pt>
                <c:pt idx="297">
                  <c:v>44630</c:v>
                </c:pt>
                <c:pt idx="298">
                  <c:v>44631</c:v>
                </c:pt>
                <c:pt idx="299">
                  <c:v>44634</c:v>
                </c:pt>
                <c:pt idx="300">
                  <c:v>44635</c:v>
                </c:pt>
                <c:pt idx="301">
                  <c:v>44636</c:v>
                </c:pt>
                <c:pt idx="302">
                  <c:v>44637</c:v>
                </c:pt>
                <c:pt idx="303">
                  <c:v>44638</c:v>
                </c:pt>
                <c:pt idx="304">
                  <c:v>44641</c:v>
                </c:pt>
                <c:pt idx="305">
                  <c:v>44642</c:v>
                </c:pt>
                <c:pt idx="306">
                  <c:v>44643</c:v>
                </c:pt>
                <c:pt idx="307">
                  <c:v>44644</c:v>
                </c:pt>
                <c:pt idx="308">
                  <c:v>44645</c:v>
                </c:pt>
                <c:pt idx="309">
                  <c:v>44648</c:v>
                </c:pt>
                <c:pt idx="310">
                  <c:v>44649</c:v>
                </c:pt>
                <c:pt idx="311">
                  <c:v>44650</c:v>
                </c:pt>
                <c:pt idx="312">
                  <c:v>44651</c:v>
                </c:pt>
                <c:pt idx="313">
                  <c:v>44652</c:v>
                </c:pt>
                <c:pt idx="314">
                  <c:v>44655</c:v>
                </c:pt>
                <c:pt idx="315">
                  <c:v>44656</c:v>
                </c:pt>
                <c:pt idx="316">
                  <c:v>44657</c:v>
                </c:pt>
                <c:pt idx="317">
                  <c:v>44658</c:v>
                </c:pt>
                <c:pt idx="318">
                  <c:v>44659</c:v>
                </c:pt>
                <c:pt idx="319">
                  <c:v>44662</c:v>
                </c:pt>
                <c:pt idx="320">
                  <c:v>44663</c:v>
                </c:pt>
                <c:pt idx="321">
                  <c:v>44664</c:v>
                </c:pt>
                <c:pt idx="322">
                  <c:v>44665</c:v>
                </c:pt>
                <c:pt idx="323">
                  <c:v>44669</c:v>
                </c:pt>
                <c:pt idx="324">
                  <c:v>44670</c:v>
                </c:pt>
                <c:pt idx="325">
                  <c:v>44671</c:v>
                </c:pt>
                <c:pt idx="326">
                  <c:v>44672</c:v>
                </c:pt>
                <c:pt idx="327">
                  <c:v>44673</c:v>
                </c:pt>
                <c:pt idx="328">
                  <c:v>44676</c:v>
                </c:pt>
                <c:pt idx="329">
                  <c:v>44677</c:v>
                </c:pt>
                <c:pt idx="330">
                  <c:v>44678</c:v>
                </c:pt>
                <c:pt idx="331">
                  <c:v>44679</c:v>
                </c:pt>
                <c:pt idx="332">
                  <c:v>44680</c:v>
                </c:pt>
                <c:pt idx="333">
                  <c:v>44683</c:v>
                </c:pt>
                <c:pt idx="334">
                  <c:v>44684</c:v>
                </c:pt>
                <c:pt idx="335">
                  <c:v>44685</c:v>
                </c:pt>
                <c:pt idx="336">
                  <c:v>44686</c:v>
                </c:pt>
                <c:pt idx="337">
                  <c:v>44687</c:v>
                </c:pt>
                <c:pt idx="338">
                  <c:v>44690</c:v>
                </c:pt>
                <c:pt idx="339">
                  <c:v>44691</c:v>
                </c:pt>
                <c:pt idx="340">
                  <c:v>44692</c:v>
                </c:pt>
                <c:pt idx="341">
                  <c:v>44693</c:v>
                </c:pt>
                <c:pt idx="342">
                  <c:v>44694</c:v>
                </c:pt>
                <c:pt idx="343">
                  <c:v>44697</c:v>
                </c:pt>
                <c:pt idx="344">
                  <c:v>44698</c:v>
                </c:pt>
                <c:pt idx="345">
                  <c:v>44699</c:v>
                </c:pt>
                <c:pt idx="346">
                  <c:v>44700</c:v>
                </c:pt>
                <c:pt idx="347">
                  <c:v>44701</c:v>
                </c:pt>
                <c:pt idx="348">
                  <c:v>44704</c:v>
                </c:pt>
                <c:pt idx="349">
                  <c:v>44705</c:v>
                </c:pt>
                <c:pt idx="350">
                  <c:v>44706</c:v>
                </c:pt>
                <c:pt idx="351">
                  <c:v>44707</c:v>
                </c:pt>
                <c:pt idx="352">
                  <c:v>44708</c:v>
                </c:pt>
                <c:pt idx="353">
                  <c:v>44712</c:v>
                </c:pt>
                <c:pt idx="354">
                  <c:v>44713</c:v>
                </c:pt>
                <c:pt idx="355">
                  <c:v>44714</c:v>
                </c:pt>
                <c:pt idx="356">
                  <c:v>44715</c:v>
                </c:pt>
                <c:pt idx="357">
                  <c:v>44718</c:v>
                </c:pt>
                <c:pt idx="358">
                  <c:v>44719</c:v>
                </c:pt>
                <c:pt idx="359">
                  <c:v>44720</c:v>
                </c:pt>
                <c:pt idx="360">
                  <c:v>44721</c:v>
                </c:pt>
                <c:pt idx="361">
                  <c:v>44722</c:v>
                </c:pt>
                <c:pt idx="362">
                  <c:v>44725</c:v>
                </c:pt>
                <c:pt idx="363">
                  <c:v>44726</c:v>
                </c:pt>
                <c:pt idx="364">
                  <c:v>44727</c:v>
                </c:pt>
                <c:pt idx="365">
                  <c:v>44728</c:v>
                </c:pt>
                <c:pt idx="366">
                  <c:v>44729</c:v>
                </c:pt>
                <c:pt idx="367">
                  <c:v>44733</c:v>
                </c:pt>
                <c:pt idx="368">
                  <c:v>44734</c:v>
                </c:pt>
                <c:pt idx="369">
                  <c:v>44735</c:v>
                </c:pt>
                <c:pt idx="370">
                  <c:v>44736</c:v>
                </c:pt>
                <c:pt idx="371">
                  <c:v>44739</c:v>
                </c:pt>
                <c:pt idx="372">
                  <c:v>44740</c:v>
                </c:pt>
                <c:pt idx="373">
                  <c:v>44741</c:v>
                </c:pt>
                <c:pt idx="374">
                  <c:v>44742</c:v>
                </c:pt>
                <c:pt idx="375">
                  <c:v>44743</c:v>
                </c:pt>
                <c:pt idx="376">
                  <c:v>44747</c:v>
                </c:pt>
                <c:pt idx="377">
                  <c:v>44748</c:v>
                </c:pt>
                <c:pt idx="378">
                  <c:v>44749</c:v>
                </c:pt>
                <c:pt idx="379">
                  <c:v>44750</c:v>
                </c:pt>
                <c:pt idx="380">
                  <c:v>44753</c:v>
                </c:pt>
                <c:pt idx="381">
                  <c:v>44754</c:v>
                </c:pt>
                <c:pt idx="382">
                  <c:v>44755</c:v>
                </c:pt>
                <c:pt idx="383">
                  <c:v>44756</c:v>
                </c:pt>
                <c:pt idx="384">
                  <c:v>44757</c:v>
                </c:pt>
                <c:pt idx="385">
                  <c:v>44760</c:v>
                </c:pt>
                <c:pt idx="386">
                  <c:v>44761</c:v>
                </c:pt>
                <c:pt idx="387">
                  <c:v>44762</c:v>
                </c:pt>
                <c:pt idx="388">
                  <c:v>44763</c:v>
                </c:pt>
                <c:pt idx="389">
                  <c:v>44764</c:v>
                </c:pt>
                <c:pt idx="390">
                  <c:v>44767</c:v>
                </c:pt>
                <c:pt idx="391">
                  <c:v>44768</c:v>
                </c:pt>
                <c:pt idx="392">
                  <c:v>44769</c:v>
                </c:pt>
                <c:pt idx="393">
                  <c:v>44770</c:v>
                </c:pt>
                <c:pt idx="394">
                  <c:v>44771</c:v>
                </c:pt>
                <c:pt idx="395">
                  <c:v>44774</c:v>
                </c:pt>
                <c:pt idx="396">
                  <c:v>44775</c:v>
                </c:pt>
                <c:pt idx="397">
                  <c:v>44776</c:v>
                </c:pt>
                <c:pt idx="398">
                  <c:v>44777</c:v>
                </c:pt>
                <c:pt idx="399">
                  <c:v>44778</c:v>
                </c:pt>
                <c:pt idx="400">
                  <c:v>44781</c:v>
                </c:pt>
                <c:pt idx="401">
                  <c:v>44782</c:v>
                </c:pt>
                <c:pt idx="402">
                  <c:v>44783</c:v>
                </c:pt>
                <c:pt idx="403">
                  <c:v>44784</c:v>
                </c:pt>
                <c:pt idx="404">
                  <c:v>44785</c:v>
                </c:pt>
                <c:pt idx="405">
                  <c:v>44788</c:v>
                </c:pt>
                <c:pt idx="406">
                  <c:v>44789</c:v>
                </c:pt>
                <c:pt idx="407">
                  <c:v>44790</c:v>
                </c:pt>
                <c:pt idx="408">
                  <c:v>44791</c:v>
                </c:pt>
                <c:pt idx="409">
                  <c:v>44792</c:v>
                </c:pt>
                <c:pt idx="410">
                  <c:v>44795</c:v>
                </c:pt>
                <c:pt idx="411">
                  <c:v>44796</c:v>
                </c:pt>
                <c:pt idx="412">
                  <c:v>44797</c:v>
                </c:pt>
                <c:pt idx="413">
                  <c:v>44798</c:v>
                </c:pt>
                <c:pt idx="414">
                  <c:v>44799</c:v>
                </c:pt>
                <c:pt idx="415">
                  <c:v>44802</c:v>
                </c:pt>
                <c:pt idx="416">
                  <c:v>44803</c:v>
                </c:pt>
                <c:pt idx="417">
                  <c:v>44804</c:v>
                </c:pt>
                <c:pt idx="418">
                  <c:v>44805</c:v>
                </c:pt>
                <c:pt idx="419">
                  <c:v>44806</c:v>
                </c:pt>
                <c:pt idx="420">
                  <c:v>44810</c:v>
                </c:pt>
                <c:pt idx="421">
                  <c:v>44811</c:v>
                </c:pt>
                <c:pt idx="422">
                  <c:v>44812</c:v>
                </c:pt>
                <c:pt idx="423">
                  <c:v>44813</c:v>
                </c:pt>
                <c:pt idx="424">
                  <c:v>44816</c:v>
                </c:pt>
                <c:pt idx="425">
                  <c:v>44817</c:v>
                </c:pt>
                <c:pt idx="426">
                  <c:v>44818</c:v>
                </c:pt>
                <c:pt idx="427">
                  <c:v>44819</c:v>
                </c:pt>
                <c:pt idx="428">
                  <c:v>44820</c:v>
                </c:pt>
                <c:pt idx="429">
                  <c:v>44823</c:v>
                </c:pt>
                <c:pt idx="430">
                  <c:v>44824</c:v>
                </c:pt>
                <c:pt idx="431">
                  <c:v>44825</c:v>
                </c:pt>
                <c:pt idx="432">
                  <c:v>44826</c:v>
                </c:pt>
                <c:pt idx="433">
                  <c:v>44827</c:v>
                </c:pt>
                <c:pt idx="434">
                  <c:v>44830</c:v>
                </c:pt>
                <c:pt idx="435">
                  <c:v>44831</c:v>
                </c:pt>
                <c:pt idx="436">
                  <c:v>44832</c:v>
                </c:pt>
                <c:pt idx="437">
                  <c:v>44833</c:v>
                </c:pt>
                <c:pt idx="438">
                  <c:v>44834</c:v>
                </c:pt>
                <c:pt idx="439">
                  <c:v>44837</c:v>
                </c:pt>
                <c:pt idx="440">
                  <c:v>44838</c:v>
                </c:pt>
                <c:pt idx="441">
                  <c:v>44839</c:v>
                </c:pt>
                <c:pt idx="442">
                  <c:v>44840</c:v>
                </c:pt>
                <c:pt idx="443">
                  <c:v>44841</c:v>
                </c:pt>
                <c:pt idx="444">
                  <c:v>44844</c:v>
                </c:pt>
                <c:pt idx="445">
                  <c:v>44845</c:v>
                </c:pt>
                <c:pt idx="446">
                  <c:v>44846</c:v>
                </c:pt>
                <c:pt idx="447">
                  <c:v>44847</c:v>
                </c:pt>
                <c:pt idx="448">
                  <c:v>44848</c:v>
                </c:pt>
                <c:pt idx="449">
                  <c:v>44851</c:v>
                </c:pt>
                <c:pt idx="450">
                  <c:v>44852</c:v>
                </c:pt>
                <c:pt idx="451">
                  <c:v>44853</c:v>
                </c:pt>
                <c:pt idx="452">
                  <c:v>44854</c:v>
                </c:pt>
                <c:pt idx="453">
                  <c:v>44855</c:v>
                </c:pt>
                <c:pt idx="454">
                  <c:v>44858</c:v>
                </c:pt>
                <c:pt idx="455">
                  <c:v>44859</c:v>
                </c:pt>
                <c:pt idx="456">
                  <c:v>44860</c:v>
                </c:pt>
                <c:pt idx="457">
                  <c:v>44861</c:v>
                </c:pt>
                <c:pt idx="458">
                  <c:v>44862</c:v>
                </c:pt>
                <c:pt idx="459">
                  <c:v>44865</c:v>
                </c:pt>
                <c:pt idx="460">
                  <c:v>44866</c:v>
                </c:pt>
                <c:pt idx="461">
                  <c:v>44867</c:v>
                </c:pt>
                <c:pt idx="462">
                  <c:v>44868</c:v>
                </c:pt>
                <c:pt idx="463">
                  <c:v>44869</c:v>
                </c:pt>
                <c:pt idx="464">
                  <c:v>44872</c:v>
                </c:pt>
                <c:pt idx="465">
                  <c:v>44873</c:v>
                </c:pt>
                <c:pt idx="466">
                  <c:v>44874</c:v>
                </c:pt>
                <c:pt idx="467">
                  <c:v>44875</c:v>
                </c:pt>
                <c:pt idx="468">
                  <c:v>44876</c:v>
                </c:pt>
                <c:pt idx="469">
                  <c:v>44879</c:v>
                </c:pt>
                <c:pt idx="470">
                  <c:v>44880</c:v>
                </c:pt>
                <c:pt idx="471">
                  <c:v>44881</c:v>
                </c:pt>
                <c:pt idx="472">
                  <c:v>44882</c:v>
                </c:pt>
                <c:pt idx="473">
                  <c:v>44883</c:v>
                </c:pt>
                <c:pt idx="474">
                  <c:v>44886</c:v>
                </c:pt>
                <c:pt idx="475">
                  <c:v>44887</c:v>
                </c:pt>
                <c:pt idx="476">
                  <c:v>44888</c:v>
                </c:pt>
                <c:pt idx="477">
                  <c:v>44890</c:v>
                </c:pt>
                <c:pt idx="478">
                  <c:v>44893</c:v>
                </c:pt>
                <c:pt idx="479">
                  <c:v>44894</c:v>
                </c:pt>
                <c:pt idx="480">
                  <c:v>44895</c:v>
                </c:pt>
                <c:pt idx="481">
                  <c:v>44896</c:v>
                </c:pt>
                <c:pt idx="482">
                  <c:v>44897</c:v>
                </c:pt>
                <c:pt idx="483">
                  <c:v>44900</c:v>
                </c:pt>
                <c:pt idx="484">
                  <c:v>44901</c:v>
                </c:pt>
                <c:pt idx="485">
                  <c:v>44902</c:v>
                </c:pt>
                <c:pt idx="486">
                  <c:v>44903</c:v>
                </c:pt>
                <c:pt idx="487">
                  <c:v>44904</c:v>
                </c:pt>
                <c:pt idx="488">
                  <c:v>44907</c:v>
                </c:pt>
                <c:pt idx="489">
                  <c:v>44908</c:v>
                </c:pt>
                <c:pt idx="490">
                  <c:v>44909</c:v>
                </c:pt>
                <c:pt idx="491">
                  <c:v>44910</c:v>
                </c:pt>
                <c:pt idx="492">
                  <c:v>44911</c:v>
                </c:pt>
                <c:pt idx="493">
                  <c:v>44914</c:v>
                </c:pt>
                <c:pt idx="494">
                  <c:v>44915</c:v>
                </c:pt>
                <c:pt idx="495">
                  <c:v>44916</c:v>
                </c:pt>
                <c:pt idx="496">
                  <c:v>44917</c:v>
                </c:pt>
                <c:pt idx="497">
                  <c:v>44918</c:v>
                </c:pt>
                <c:pt idx="498">
                  <c:v>44922</c:v>
                </c:pt>
                <c:pt idx="499">
                  <c:v>44923</c:v>
                </c:pt>
                <c:pt idx="500">
                  <c:v>44924</c:v>
                </c:pt>
                <c:pt idx="501">
                  <c:v>44925</c:v>
                </c:pt>
                <c:pt idx="502">
                  <c:v>44929</c:v>
                </c:pt>
                <c:pt idx="503">
                  <c:v>44930</c:v>
                </c:pt>
                <c:pt idx="504">
                  <c:v>44931</c:v>
                </c:pt>
                <c:pt idx="505">
                  <c:v>44932</c:v>
                </c:pt>
                <c:pt idx="506">
                  <c:v>44935</c:v>
                </c:pt>
                <c:pt idx="507">
                  <c:v>44936</c:v>
                </c:pt>
                <c:pt idx="508">
                  <c:v>44937</c:v>
                </c:pt>
                <c:pt idx="509">
                  <c:v>44938</c:v>
                </c:pt>
                <c:pt idx="510">
                  <c:v>44939</c:v>
                </c:pt>
                <c:pt idx="511">
                  <c:v>44943</c:v>
                </c:pt>
                <c:pt idx="512">
                  <c:v>44944</c:v>
                </c:pt>
                <c:pt idx="513">
                  <c:v>44945</c:v>
                </c:pt>
                <c:pt idx="514">
                  <c:v>44946</c:v>
                </c:pt>
                <c:pt idx="515">
                  <c:v>44949</c:v>
                </c:pt>
                <c:pt idx="516">
                  <c:v>44950</c:v>
                </c:pt>
                <c:pt idx="517">
                  <c:v>44951</c:v>
                </c:pt>
                <c:pt idx="518">
                  <c:v>44952</c:v>
                </c:pt>
                <c:pt idx="519">
                  <c:v>44953</c:v>
                </c:pt>
                <c:pt idx="520">
                  <c:v>44956</c:v>
                </c:pt>
                <c:pt idx="521">
                  <c:v>44957</c:v>
                </c:pt>
                <c:pt idx="522">
                  <c:v>44958</c:v>
                </c:pt>
                <c:pt idx="523">
                  <c:v>44959</c:v>
                </c:pt>
                <c:pt idx="524">
                  <c:v>44960</c:v>
                </c:pt>
                <c:pt idx="525">
                  <c:v>44963</c:v>
                </c:pt>
                <c:pt idx="526">
                  <c:v>44964</c:v>
                </c:pt>
                <c:pt idx="527">
                  <c:v>44965</c:v>
                </c:pt>
                <c:pt idx="528">
                  <c:v>44966</c:v>
                </c:pt>
                <c:pt idx="529">
                  <c:v>44967</c:v>
                </c:pt>
                <c:pt idx="530">
                  <c:v>44970</c:v>
                </c:pt>
                <c:pt idx="531">
                  <c:v>44971</c:v>
                </c:pt>
                <c:pt idx="532">
                  <c:v>44972</c:v>
                </c:pt>
                <c:pt idx="533">
                  <c:v>44973</c:v>
                </c:pt>
                <c:pt idx="534">
                  <c:v>44974</c:v>
                </c:pt>
                <c:pt idx="535">
                  <c:v>44978</c:v>
                </c:pt>
                <c:pt idx="536">
                  <c:v>44979</c:v>
                </c:pt>
                <c:pt idx="537">
                  <c:v>44980</c:v>
                </c:pt>
                <c:pt idx="538">
                  <c:v>44981</c:v>
                </c:pt>
                <c:pt idx="539">
                  <c:v>44984</c:v>
                </c:pt>
                <c:pt idx="540">
                  <c:v>44985</c:v>
                </c:pt>
                <c:pt idx="541">
                  <c:v>44986</c:v>
                </c:pt>
                <c:pt idx="542">
                  <c:v>44987</c:v>
                </c:pt>
                <c:pt idx="543">
                  <c:v>44988</c:v>
                </c:pt>
                <c:pt idx="544">
                  <c:v>44991</c:v>
                </c:pt>
                <c:pt idx="545">
                  <c:v>44992</c:v>
                </c:pt>
                <c:pt idx="546">
                  <c:v>44993</c:v>
                </c:pt>
                <c:pt idx="547">
                  <c:v>44994</c:v>
                </c:pt>
                <c:pt idx="548">
                  <c:v>44995</c:v>
                </c:pt>
                <c:pt idx="549">
                  <c:v>44998</c:v>
                </c:pt>
                <c:pt idx="550">
                  <c:v>44999</c:v>
                </c:pt>
                <c:pt idx="551">
                  <c:v>45000</c:v>
                </c:pt>
                <c:pt idx="552">
                  <c:v>45001</c:v>
                </c:pt>
                <c:pt idx="553">
                  <c:v>45002</c:v>
                </c:pt>
                <c:pt idx="554">
                  <c:v>45005</c:v>
                </c:pt>
                <c:pt idx="555">
                  <c:v>45006</c:v>
                </c:pt>
                <c:pt idx="556">
                  <c:v>45007</c:v>
                </c:pt>
                <c:pt idx="557">
                  <c:v>45008</c:v>
                </c:pt>
                <c:pt idx="558">
                  <c:v>45009</c:v>
                </c:pt>
                <c:pt idx="559">
                  <c:v>45012</c:v>
                </c:pt>
                <c:pt idx="560">
                  <c:v>45013</c:v>
                </c:pt>
                <c:pt idx="561">
                  <c:v>45014</c:v>
                </c:pt>
                <c:pt idx="562">
                  <c:v>45015</c:v>
                </c:pt>
                <c:pt idx="563">
                  <c:v>45016</c:v>
                </c:pt>
                <c:pt idx="564">
                  <c:v>45019</c:v>
                </c:pt>
                <c:pt idx="565">
                  <c:v>45020</c:v>
                </c:pt>
                <c:pt idx="566">
                  <c:v>45021</c:v>
                </c:pt>
                <c:pt idx="567">
                  <c:v>45022</c:v>
                </c:pt>
                <c:pt idx="568">
                  <c:v>45026</c:v>
                </c:pt>
                <c:pt idx="569">
                  <c:v>45027</c:v>
                </c:pt>
                <c:pt idx="570">
                  <c:v>45028</c:v>
                </c:pt>
                <c:pt idx="571">
                  <c:v>45029</c:v>
                </c:pt>
                <c:pt idx="572">
                  <c:v>45030</c:v>
                </c:pt>
                <c:pt idx="573">
                  <c:v>45033</c:v>
                </c:pt>
                <c:pt idx="574">
                  <c:v>45034</c:v>
                </c:pt>
                <c:pt idx="575">
                  <c:v>45035</c:v>
                </c:pt>
                <c:pt idx="576">
                  <c:v>45036</c:v>
                </c:pt>
                <c:pt idx="577">
                  <c:v>45037</c:v>
                </c:pt>
                <c:pt idx="578">
                  <c:v>45040</c:v>
                </c:pt>
                <c:pt idx="579">
                  <c:v>45041</c:v>
                </c:pt>
                <c:pt idx="580">
                  <c:v>45042</c:v>
                </c:pt>
                <c:pt idx="581">
                  <c:v>45043</c:v>
                </c:pt>
                <c:pt idx="582">
                  <c:v>45044</c:v>
                </c:pt>
                <c:pt idx="583">
                  <c:v>45047</c:v>
                </c:pt>
                <c:pt idx="584">
                  <c:v>45048</c:v>
                </c:pt>
                <c:pt idx="585">
                  <c:v>45049</c:v>
                </c:pt>
                <c:pt idx="586">
                  <c:v>45050</c:v>
                </c:pt>
                <c:pt idx="587">
                  <c:v>45051</c:v>
                </c:pt>
                <c:pt idx="588">
                  <c:v>45054</c:v>
                </c:pt>
                <c:pt idx="589">
                  <c:v>45055</c:v>
                </c:pt>
                <c:pt idx="590">
                  <c:v>45056</c:v>
                </c:pt>
                <c:pt idx="591">
                  <c:v>45057</c:v>
                </c:pt>
                <c:pt idx="592">
                  <c:v>45058</c:v>
                </c:pt>
                <c:pt idx="593">
                  <c:v>45061</c:v>
                </c:pt>
                <c:pt idx="594">
                  <c:v>45062</c:v>
                </c:pt>
                <c:pt idx="595">
                  <c:v>45063</c:v>
                </c:pt>
                <c:pt idx="596">
                  <c:v>45064</c:v>
                </c:pt>
                <c:pt idx="597">
                  <c:v>45065</c:v>
                </c:pt>
                <c:pt idx="598">
                  <c:v>45068</c:v>
                </c:pt>
                <c:pt idx="599">
                  <c:v>45069</c:v>
                </c:pt>
                <c:pt idx="600">
                  <c:v>45070</c:v>
                </c:pt>
                <c:pt idx="601">
                  <c:v>45071</c:v>
                </c:pt>
                <c:pt idx="602">
                  <c:v>45072</c:v>
                </c:pt>
                <c:pt idx="603">
                  <c:v>45076</c:v>
                </c:pt>
                <c:pt idx="604">
                  <c:v>45077</c:v>
                </c:pt>
                <c:pt idx="605">
                  <c:v>45078</c:v>
                </c:pt>
                <c:pt idx="606">
                  <c:v>45079</c:v>
                </c:pt>
                <c:pt idx="607">
                  <c:v>45082</c:v>
                </c:pt>
                <c:pt idx="608">
                  <c:v>45083</c:v>
                </c:pt>
                <c:pt idx="609">
                  <c:v>45084</c:v>
                </c:pt>
                <c:pt idx="610">
                  <c:v>45085</c:v>
                </c:pt>
                <c:pt idx="611">
                  <c:v>45086</c:v>
                </c:pt>
                <c:pt idx="612">
                  <c:v>45089</c:v>
                </c:pt>
                <c:pt idx="613">
                  <c:v>45090</c:v>
                </c:pt>
                <c:pt idx="614">
                  <c:v>45091</c:v>
                </c:pt>
                <c:pt idx="615">
                  <c:v>45092</c:v>
                </c:pt>
                <c:pt idx="616">
                  <c:v>45093</c:v>
                </c:pt>
                <c:pt idx="617">
                  <c:v>45097</c:v>
                </c:pt>
                <c:pt idx="618">
                  <c:v>45098</c:v>
                </c:pt>
                <c:pt idx="619">
                  <c:v>45099</c:v>
                </c:pt>
                <c:pt idx="620">
                  <c:v>45100</c:v>
                </c:pt>
                <c:pt idx="621">
                  <c:v>45103</c:v>
                </c:pt>
                <c:pt idx="622">
                  <c:v>45104</c:v>
                </c:pt>
                <c:pt idx="623">
                  <c:v>45105</c:v>
                </c:pt>
                <c:pt idx="624">
                  <c:v>45106</c:v>
                </c:pt>
                <c:pt idx="625">
                  <c:v>45107</c:v>
                </c:pt>
                <c:pt idx="626">
                  <c:v>45110</c:v>
                </c:pt>
                <c:pt idx="627">
                  <c:v>45112</c:v>
                </c:pt>
                <c:pt idx="628">
                  <c:v>45113</c:v>
                </c:pt>
                <c:pt idx="629">
                  <c:v>45114</c:v>
                </c:pt>
                <c:pt idx="630">
                  <c:v>45117</c:v>
                </c:pt>
                <c:pt idx="631">
                  <c:v>45118</c:v>
                </c:pt>
                <c:pt idx="632">
                  <c:v>45119</c:v>
                </c:pt>
                <c:pt idx="633">
                  <c:v>45120</c:v>
                </c:pt>
                <c:pt idx="634">
                  <c:v>45121</c:v>
                </c:pt>
                <c:pt idx="635">
                  <c:v>45124</c:v>
                </c:pt>
                <c:pt idx="636">
                  <c:v>45125</c:v>
                </c:pt>
                <c:pt idx="637">
                  <c:v>45126</c:v>
                </c:pt>
                <c:pt idx="638">
                  <c:v>45127</c:v>
                </c:pt>
                <c:pt idx="639">
                  <c:v>45128</c:v>
                </c:pt>
                <c:pt idx="640">
                  <c:v>45131</c:v>
                </c:pt>
                <c:pt idx="641">
                  <c:v>45132</c:v>
                </c:pt>
                <c:pt idx="642">
                  <c:v>45133</c:v>
                </c:pt>
                <c:pt idx="643">
                  <c:v>45134</c:v>
                </c:pt>
                <c:pt idx="644">
                  <c:v>45135</c:v>
                </c:pt>
                <c:pt idx="645">
                  <c:v>45138</c:v>
                </c:pt>
                <c:pt idx="646">
                  <c:v>45139</c:v>
                </c:pt>
                <c:pt idx="647">
                  <c:v>45140</c:v>
                </c:pt>
                <c:pt idx="648">
                  <c:v>45141</c:v>
                </c:pt>
                <c:pt idx="649">
                  <c:v>45142</c:v>
                </c:pt>
                <c:pt idx="650">
                  <c:v>45145</c:v>
                </c:pt>
                <c:pt idx="651">
                  <c:v>45146</c:v>
                </c:pt>
                <c:pt idx="652">
                  <c:v>45147</c:v>
                </c:pt>
                <c:pt idx="653">
                  <c:v>45148</c:v>
                </c:pt>
                <c:pt idx="654">
                  <c:v>45149</c:v>
                </c:pt>
                <c:pt idx="655">
                  <c:v>45152</c:v>
                </c:pt>
                <c:pt idx="656">
                  <c:v>45153</c:v>
                </c:pt>
                <c:pt idx="657">
                  <c:v>45154</c:v>
                </c:pt>
                <c:pt idx="658">
                  <c:v>45155</c:v>
                </c:pt>
                <c:pt idx="659">
                  <c:v>45156</c:v>
                </c:pt>
                <c:pt idx="660">
                  <c:v>45159</c:v>
                </c:pt>
                <c:pt idx="661">
                  <c:v>45160</c:v>
                </c:pt>
                <c:pt idx="662">
                  <c:v>45161</c:v>
                </c:pt>
                <c:pt idx="663">
                  <c:v>45162</c:v>
                </c:pt>
                <c:pt idx="664">
                  <c:v>45163</c:v>
                </c:pt>
                <c:pt idx="665">
                  <c:v>45166</c:v>
                </c:pt>
                <c:pt idx="666">
                  <c:v>45167</c:v>
                </c:pt>
                <c:pt idx="667">
                  <c:v>45168</c:v>
                </c:pt>
                <c:pt idx="668">
                  <c:v>45169</c:v>
                </c:pt>
                <c:pt idx="669">
                  <c:v>45170</c:v>
                </c:pt>
                <c:pt idx="670">
                  <c:v>45174</c:v>
                </c:pt>
                <c:pt idx="671">
                  <c:v>45175</c:v>
                </c:pt>
                <c:pt idx="672">
                  <c:v>45176</c:v>
                </c:pt>
                <c:pt idx="673">
                  <c:v>45177</c:v>
                </c:pt>
                <c:pt idx="674">
                  <c:v>45180</c:v>
                </c:pt>
                <c:pt idx="675">
                  <c:v>45181</c:v>
                </c:pt>
                <c:pt idx="676">
                  <c:v>45182</c:v>
                </c:pt>
                <c:pt idx="677">
                  <c:v>45183</c:v>
                </c:pt>
                <c:pt idx="678">
                  <c:v>45184</c:v>
                </c:pt>
                <c:pt idx="679">
                  <c:v>45187</c:v>
                </c:pt>
                <c:pt idx="680">
                  <c:v>45188</c:v>
                </c:pt>
                <c:pt idx="681">
                  <c:v>45189</c:v>
                </c:pt>
                <c:pt idx="682">
                  <c:v>45190</c:v>
                </c:pt>
                <c:pt idx="683">
                  <c:v>45191</c:v>
                </c:pt>
                <c:pt idx="684">
                  <c:v>45194</c:v>
                </c:pt>
                <c:pt idx="685">
                  <c:v>45195</c:v>
                </c:pt>
                <c:pt idx="686">
                  <c:v>45196</c:v>
                </c:pt>
                <c:pt idx="687">
                  <c:v>45197</c:v>
                </c:pt>
                <c:pt idx="688">
                  <c:v>45198</c:v>
                </c:pt>
                <c:pt idx="689">
                  <c:v>45201</c:v>
                </c:pt>
                <c:pt idx="690">
                  <c:v>45202</c:v>
                </c:pt>
                <c:pt idx="691">
                  <c:v>45203</c:v>
                </c:pt>
                <c:pt idx="692">
                  <c:v>45204</c:v>
                </c:pt>
                <c:pt idx="693">
                  <c:v>45205</c:v>
                </c:pt>
                <c:pt idx="694">
                  <c:v>45208</c:v>
                </c:pt>
                <c:pt idx="695">
                  <c:v>45209</c:v>
                </c:pt>
                <c:pt idx="696">
                  <c:v>45210</c:v>
                </c:pt>
                <c:pt idx="697">
                  <c:v>45211</c:v>
                </c:pt>
                <c:pt idx="698">
                  <c:v>45212</c:v>
                </c:pt>
                <c:pt idx="699">
                  <c:v>45215</c:v>
                </c:pt>
                <c:pt idx="700">
                  <c:v>45216</c:v>
                </c:pt>
                <c:pt idx="701">
                  <c:v>45217</c:v>
                </c:pt>
                <c:pt idx="702">
                  <c:v>45218</c:v>
                </c:pt>
                <c:pt idx="703">
                  <c:v>45219</c:v>
                </c:pt>
                <c:pt idx="704">
                  <c:v>45222</c:v>
                </c:pt>
                <c:pt idx="705">
                  <c:v>45223</c:v>
                </c:pt>
                <c:pt idx="706">
                  <c:v>45224</c:v>
                </c:pt>
                <c:pt idx="707">
                  <c:v>45225</c:v>
                </c:pt>
                <c:pt idx="708">
                  <c:v>45226</c:v>
                </c:pt>
                <c:pt idx="709">
                  <c:v>45229</c:v>
                </c:pt>
                <c:pt idx="710">
                  <c:v>45230</c:v>
                </c:pt>
                <c:pt idx="711">
                  <c:v>45231</c:v>
                </c:pt>
                <c:pt idx="712">
                  <c:v>45232</c:v>
                </c:pt>
                <c:pt idx="713">
                  <c:v>45233</c:v>
                </c:pt>
                <c:pt idx="714">
                  <c:v>45236</c:v>
                </c:pt>
                <c:pt idx="715">
                  <c:v>45237</c:v>
                </c:pt>
                <c:pt idx="716">
                  <c:v>45238</c:v>
                </c:pt>
                <c:pt idx="717">
                  <c:v>45239</c:v>
                </c:pt>
                <c:pt idx="718">
                  <c:v>45240</c:v>
                </c:pt>
                <c:pt idx="719">
                  <c:v>45243</c:v>
                </c:pt>
                <c:pt idx="720">
                  <c:v>45244</c:v>
                </c:pt>
                <c:pt idx="721">
                  <c:v>45245</c:v>
                </c:pt>
                <c:pt idx="722">
                  <c:v>45246</c:v>
                </c:pt>
                <c:pt idx="723">
                  <c:v>45247</c:v>
                </c:pt>
                <c:pt idx="724">
                  <c:v>45250</c:v>
                </c:pt>
                <c:pt idx="725">
                  <c:v>45251</c:v>
                </c:pt>
                <c:pt idx="726">
                  <c:v>45252</c:v>
                </c:pt>
                <c:pt idx="727">
                  <c:v>45254</c:v>
                </c:pt>
                <c:pt idx="728">
                  <c:v>45257</c:v>
                </c:pt>
                <c:pt idx="729">
                  <c:v>45258</c:v>
                </c:pt>
                <c:pt idx="730">
                  <c:v>45259</c:v>
                </c:pt>
                <c:pt idx="731">
                  <c:v>45260</c:v>
                </c:pt>
                <c:pt idx="732">
                  <c:v>45261</c:v>
                </c:pt>
                <c:pt idx="733">
                  <c:v>45264</c:v>
                </c:pt>
                <c:pt idx="734">
                  <c:v>45265</c:v>
                </c:pt>
                <c:pt idx="735">
                  <c:v>45266</c:v>
                </c:pt>
                <c:pt idx="736">
                  <c:v>45267</c:v>
                </c:pt>
                <c:pt idx="737">
                  <c:v>45268</c:v>
                </c:pt>
                <c:pt idx="738">
                  <c:v>45271</c:v>
                </c:pt>
                <c:pt idx="739">
                  <c:v>45272</c:v>
                </c:pt>
                <c:pt idx="740">
                  <c:v>45273</c:v>
                </c:pt>
                <c:pt idx="741">
                  <c:v>45274</c:v>
                </c:pt>
                <c:pt idx="742">
                  <c:v>45275</c:v>
                </c:pt>
                <c:pt idx="743">
                  <c:v>45278</c:v>
                </c:pt>
                <c:pt idx="744">
                  <c:v>45279</c:v>
                </c:pt>
                <c:pt idx="745">
                  <c:v>45280</c:v>
                </c:pt>
                <c:pt idx="746">
                  <c:v>45281</c:v>
                </c:pt>
                <c:pt idx="747">
                  <c:v>45282</c:v>
                </c:pt>
                <c:pt idx="748">
                  <c:v>45286</c:v>
                </c:pt>
                <c:pt idx="749">
                  <c:v>45287</c:v>
                </c:pt>
                <c:pt idx="750">
                  <c:v>45288</c:v>
                </c:pt>
                <c:pt idx="751">
                  <c:v>45289</c:v>
                </c:pt>
                <c:pt idx="752">
                  <c:v>45293</c:v>
                </c:pt>
                <c:pt idx="753">
                  <c:v>45294</c:v>
                </c:pt>
                <c:pt idx="754">
                  <c:v>45295</c:v>
                </c:pt>
                <c:pt idx="755">
                  <c:v>45296</c:v>
                </c:pt>
                <c:pt idx="756">
                  <c:v>45299</c:v>
                </c:pt>
                <c:pt idx="757">
                  <c:v>45300</c:v>
                </c:pt>
                <c:pt idx="758">
                  <c:v>45301</c:v>
                </c:pt>
                <c:pt idx="759">
                  <c:v>45302</c:v>
                </c:pt>
                <c:pt idx="760">
                  <c:v>45303</c:v>
                </c:pt>
                <c:pt idx="761">
                  <c:v>45307</c:v>
                </c:pt>
                <c:pt idx="762">
                  <c:v>45308</c:v>
                </c:pt>
                <c:pt idx="763">
                  <c:v>45309</c:v>
                </c:pt>
                <c:pt idx="764">
                  <c:v>45310</c:v>
                </c:pt>
                <c:pt idx="765">
                  <c:v>45313</c:v>
                </c:pt>
                <c:pt idx="766">
                  <c:v>45314</c:v>
                </c:pt>
                <c:pt idx="767">
                  <c:v>45315</c:v>
                </c:pt>
                <c:pt idx="768">
                  <c:v>45316</c:v>
                </c:pt>
                <c:pt idx="769">
                  <c:v>45317</c:v>
                </c:pt>
                <c:pt idx="770">
                  <c:v>45320</c:v>
                </c:pt>
                <c:pt idx="771">
                  <c:v>45321</c:v>
                </c:pt>
                <c:pt idx="772">
                  <c:v>45322</c:v>
                </c:pt>
                <c:pt idx="773">
                  <c:v>45323</c:v>
                </c:pt>
                <c:pt idx="774">
                  <c:v>45324</c:v>
                </c:pt>
                <c:pt idx="775">
                  <c:v>45327</c:v>
                </c:pt>
                <c:pt idx="776">
                  <c:v>45328</c:v>
                </c:pt>
                <c:pt idx="777">
                  <c:v>45329</c:v>
                </c:pt>
                <c:pt idx="778">
                  <c:v>45330</c:v>
                </c:pt>
                <c:pt idx="779">
                  <c:v>45331</c:v>
                </c:pt>
                <c:pt idx="780">
                  <c:v>45334</c:v>
                </c:pt>
                <c:pt idx="781">
                  <c:v>45335</c:v>
                </c:pt>
                <c:pt idx="782">
                  <c:v>45336</c:v>
                </c:pt>
                <c:pt idx="783">
                  <c:v>45337</c:v>
                </c:pt>
                <c:pt idx="784">
                  <c:v>45338</c:v>
                </c:pt>
                <c:pt idx="785">
                  <c:v>45342</c:v>
                </c:pt>
                <c:pt idx="786">
                  <c:v>45343</c:v>
                </c:pt>
                <c:pt idx="787">
                  <c:v>45344</c:v>
                </c:pt>
                <c:pt idx="788">
                  <c:v>45345</c:v>
                </c:pt>
                <c:pt idx="789">
                  <c:v>45348</c:v>
                </c:pt>
                <c:pt idx="790">
                  <c:v>45349</c:v>
                </c:pt>
                <c:pt idx="791">
                  <c:v>45350</c:v>
                </c:pt>
                <c:pt idx="792">
                  <c:v>45351</c:v>
                </c:pt>
                <c:pt idx="793">
                  <c:v>45352</c:v>
                </c:pt>
                <c:pt idx="794">
                  <c:v>45355</c:v>
                </c:pt>
                <c:pt idx="795">
                  <c:v>45356</c:v>
                </c:pt>
                <c:pt idx="796">
                  <c:v>45357</c:v>
                </c:pt>
                <c:pt idx="797">
                  <c:v>45358</c:v>
                </c:pt>
                <c:pt idx="798">
                  <c:v>45359</c:v>
                </c:pt>
                <c:pt idx="799">
                  <c:v>45362</c:v>
                </c:pt>
                <c:pt idx="800">
                  <c:v>45363</c:v>
                </c:pt>
                <c:pt idx="801">
                  <c:v>45364</c:v>
                </c:pt>
                <c:pt idx="802">
                  <c:v>45365</c:v>
                </c:pt>
                <c:pt idx="803">
                  <c:v>45366</c:v>
                </c:pt>
                <c:pt idx="804">
                  <c:v>45369</c:v>
                </c:pt>
                <c:pt idx="805">
                  <c:v>45370</c:v>
                </c:pt>
                <c:pt idx="806">
                  <c:v>45371</c:v>
                </c:pt>
                <c:pt idx="807">
                  <c:v>45372</c:v>
                </c:pt>
                <c:pt idx="808">
                  <c:v>45373</c:v>
                </c:pt>
                <c:pt idx="809">
                  <c:v>45376</c:v>
                </c:pt>
                <c:pt idx="810">
                  <c:v>45377</c:v>
                </c:pt>
                <c:pt idx="811">
                  <c:v>45378</c:v>
                </c:pt>
                <c:pt idx="812">
                  <c:v>45379</c:v>
                </c:pt>
                <c:pt idx="813">
                  <c:v>45383</c:v>
                </c:pt>
                <c:pt idx="814">
                  <c:v>45384</c:v>
                </c:pt>
                <c:pt idx="815">
                  <c:v>45385</c:v>
                </c:pt>
                <c:pt idx="816">
                  <c:v>45386</c:v>
                </c:pt>
                <c:pt idx="817">
                  <c:v>45387</c:v>
                </c:pt>
                <c:pt idx="818">
                  <c:v>45390</c:v>
                </c:pt>
                <c:pt idx="819">
                  <c:v>45391</c:v>
                </c:pt>
                <c:pt idx="820">
                  <c:v>45392</c:v>
                </c:pt>
                <c:pt idx="821">
                  <c:v>45393</c:v>
                </c:pt>
                <c:pt idx="822">
                  <c:v>45394</c:v>
                </c:pt>
                <c:pt idx="823">
                  <c:v>45397</c:v>
                </c:pt>
                <c:pt idx="824">
                  <c:v>45398</c:v>
                </c:pt>
                <c:pt idx="825">
                  <c:v>45399</c:v>
                </c:pt>
                <c:pt idx="826">
                  <c:v>45400</c:v>
                </c:pt>
                <c:pt idx="827">
                  <c:v>45401</c:v>
                </c:pt>
                <c:pt idx="828">
                  <c:v>45404</c:v>
                </c:pt>
                <c:pt idx="829">
                  <c:v>45405</c:v>
                </c:pt>
                <c:pt idx="830">
                  <c:v>45406</c:v>
                </c:pt>
                <c:pt idx="831">
                  <c:v>45407</c:v>
                </c:pt>
                <c:pt idx="832">
                  <c:v>45408</c:v>
                </c:pt>
                <c:pt idx="833">
                  <c:v>45411</c:v>
                </c:pt>
                <c:pt idx="834">
                  <c:v>45412</c:v>
                </c:pt>
                <c:pt idx="835">
                  <c:v>45413</c:v>
                </c:pt>
                <c:pt idx="836">
                  <c:v>45414</c:v>
                </c:pt>
                <c:pt idx="837">
                  <c:v>45415</c:v>
                </c:pt>
                <c:pt idx="838">
                  <c:v>45418</c:v>
                </c:pt>
                <c:pt idx="839">
                  <c:v>45419</c:v>
                </c:pt>
                <c:pt idx="840">
                  <c:v>45420</c:v>
                </c:pt>
                <c:pt idx="841">
                  <c:v>45421</c:v>
                </c:pt>
                <c:pt idx="842">
                  <c:v>45422</c:v>
                </c:pt>
                <c:pt idx="843">
                  <c:v>45425</c:v>
                </c:pt>
                <c:pt idx="844">
                  <c:v>45426</c:v>
                </c:pt>
                <c:pt idx="845">
                  <c:v>45427</c:v>
                </c:pt>
                <c:pt idx="846">
                  <c:v>45428</c:v>
                </c:pt>
                <c:pt idx="847">
                  <c:v>45429</c:v>
                </c:pt>
                <c:pt idx="848">
                  <c:v>45432</c:v>
                </c:pt>
                <c:pt idx="849">
                  <c:v>45433</c:v>
                </c:pt>
                <c:pt idx="850">
                  <c:v>45434</c:v>
                </c:pt>
                <c:pt idx="851">
                  <c:v>45435</c:v>
                </c:pt>
                <c:pt idx="852">
                  <c:v>45436</c:v>
                </c:pt>
                <c:pt idx="853">
                  <c:v>45440</c:v>
                </c:pt>
                <c:pt idx="854">
                  <c:v>45441</c:v>
                </c:pt>
                <c:pt idx="855">
                  <c:v>45442</c:v>
                </c:pt>
                <c:pt idx="856">
                  <c:v>45443</c:v>
                </c:pt>
                <c:pt idx="857">
                  <c:v>45446</c:v>
                </c:pt>
                <c:pt idx="858">
                  <c:v>45447</c:v>
                </c:pt>
                <c:pt idx="859">
                  <c:v>45448</c:v>
                </c:pt>
                <c:pt idx="860">
                  <c:v>45449</c:v>
                </c:pt>
                <c:pt idx="861">
                  <c:v>45450</c:v>
                </c:pt>
                <c:pt idx="862">
                  <c:v>45453</c:v>
                </c:pt>
                <c:pt idx="863">
                  <c:v>45454</c:v>
                </c:pt>
                <c:pt idx="864">
                  <c:v>45455</c:v>
                </c:pt>
                <c:pt idx="865">
                  <c:v>45456</c:v>
                </c:pt>
                <c:pt idx="866">
                  <c:v>45457</c:v>
                </c:pt>
                <c:pt idx="867">
                  <c:v>45460</c:v>
                </c:pt>
                <c:pt idx="868">
                  <c:v>45461</c:v>
                </c:pt>
                <c:pt idx="869">
                  <c:v>45463</c:v>
                </c:pt>
                <c:pt idx="870">
                  <c:v>45464</c:v>
                </c:pt>
                <c:pt idx="871">
                  <c:v>45467</c:v>
                </c:pt>
                <c:pt idx="872">
                  <c:v>45468</c:v>
                </c:pt>
                <c:pt idx="873">
                  <c:v>45469</c:v>
                </c:pt>
                <c:pt idx="874">
                  <c:v>45470</c:v>
                </c:pt>
                <c:pt idx="875">
                  <c:v>45471</c:v>
                </c:pt>
                <c:pt idx="876">
                  <c:v>45474</c:v>
                </c:pt>
                <c:pt idx="877">
                  <c:v>45475</c:v>
                </c:pt>
                <c:pt idx="878">
                  <c:v>45476</c:v>
                </c:pt>
                <c:pt idx="879">
                  <c:v>45478</c:v>
                </c:pt>
                <c:pt idx="880">
                  <c:v>45481</c:v>
                </c:pt>
                <c:pt idx="881">
                  <c:v>45482</c:v>
                </c:pt>
                <c:pt idx="882">
                  <c:v>45483</c:v>
                </c:pt>
                <c:pt idx="883">
                  <c:v>45484</c:v>
                </c:pt>
                <c:pt idx="884">
                  <c:v>45485</c:v>
                </c:pt>
                <c:pt idx="885">
                  <c:v>45488</c:v>
                </c:pt>
                <c:pt idx="886">
                  <c:v>45489</c:v>
                </c:pt>
                <c:pt idx="887">
                  <c:v>45490</c:v>
                </c:pt>
                <c:pt idx="888">
                  <c:v>45491</c:v>
                </c:pt>
                <c:pt idx="889">
                  <c:v>45492</c:v>
                </c:pt>
                <c:pt idx="890">
                  <c:v>45495</c:v>
                </c:pt>
                <c:pt idx="891">
                  <c:v>45496</c:v>
                </c:pt>
                <c:pt idx="892">
                  <c:v>45497</c:v>
                </c:pt>
                <c:pt idx="893">
                  <c:v>45498</c:v>
                </c:pt>
                <c:pt idx="894">
                  <c:v>45499</c:v>
                </c:pt>
                <c:pt idx="895">
                  <c:v>45502</c:v>
                </c:pt>
                <c:pt idx="896">
                  <c:v>45503</c:v>
                </c:pt>
                <c:pt idx="897">
                  <c:v>45504</c:v>
                </c:pt>
                <c:pt idx="898">
                  <c:v>45505</c:v>
                </c:pt>
                <c:pt idx="899">
                  <c:v>45506</c:v>
                </c:pt>
                <c:pt idx="900">
                  <c:v>45509</c:v>
                </c:pt>
                <c:pt idx="901">
                  <c:v>45511</c:v>
                </c:pt>
                <c:pt idx="902">
                  <c:v>45512</c:v>
                </c:pt>
                <c:pt idx="903">
                  <c:v>45513</c:v>
                </c:pt>
                <c:pt idx="904">
                  <c:v>45516</c:v>
                </c:pt>
                <c:pt idx="905">
                  <c:v>45517</c:v>
                </c:pt>
                <c:pt idx="906">
                  <c:v>45518</c:v>
                </c:pt>
                <c:pt idx="907">
                  <c:v>45519</c:v>
                </c:pt>
                <c:pt idx="908">
                  <c:v>45520</c:v>
                </c:pt>
                <c:pt idx="909">
                  <c:v>45523</c:v>
                </c:pt>
                <c:pt idx="910">
                  <c:v>45524</c:v>
                </c:pt>
                <c:pt idx="911">
                  <c:v>45525</c:v>
                </c:pt>
                <c:pt idx="912">
                  <c:v>45526</c:v>
                </c:pt>
                <c:pt idx="913">
                  <c:v>45527</c:v>
                </c:pt>
                <c:pt idx="914">
                  <c:v>45530</c:v>
                </c:pt>
                <c:pt idx="915">
                  <c:v>45531</c:v>
                </c:pt>
                <c:pt idx="916">
                  <c:v>45532</c:v>
                </c:pt>
                <c:pt idx="917">
                  <c:v>45533</c:v>
                </c:pt>
                <c:pt idx="918">
                  <c:v>45534</c:v>
                </c:pt>
                <c:pt idx="919">
                  <c:v>45538</c:v>
                </c:pt>
                <c:pt idx="920">
                  <c:v>45539</c:v>
                </c:pt>
                <c:pt idx="921">
                  <c:v>45540</c:v>
                </c:pt>
                <c:pt idx="922">
                  <c:v>45541</c:v>
                </c:pt>
                <c:pt idx="923">
                  <c:v>45544</c:v>
                </c:pt>
                <c:pt idx="924">
                  <c:v>45545</c:v>
                </c:pt>
                <c:pt idx="925">
                  <c:v>45546</c:v>
                </c:pt>
                <c:pt idx="926">
                  <c:v>45547</c:v>
                </c:pt>
                <c:pt idx="927">
                  <c:v>45548</c:v>
                </c:pt>
                <c:pt idx="928">
                  <c:v>45551</c:v>
                </c:pt>
                <c:pt idx="929">
                  <c:v>45552</c:v>
                </c:pt>
                <c:pt idx="930">
                  <c:v>45553</c:v>
                </c:pt>
                <c:pt idx="931">
                  <c:v>45554</c:v>
                </c:pt>
                <c:pt idx="932">
                  <c:v>45555</c:v>
                </c:pt>
                <c:pt idx="933">
                  <c:v>45558</c:v>
                </c:pt>
                <c:pt idx="934">
                  <c:v>45559</c:v>
                </c:pt>
                <c:pt idx="935">
                  <c:v>45560</c:v>
                </c:pt>
                <c:pt idx="936">
                  <c:v>45561</c:v>
                </c:pt>
                <c:pt idx="937">
                  <c:v>45562</c:v>
                </c:pt>
                <c:pt idx="938">
                  <c:v>45565</c:v>
                </c:pt>
                <c:pt idx="939">
                  <c:v>45566</c:v>
                </c:pt>
                <c:pt idx="940">
                  <c:v>45567</c:v>
                </c:pt>
                <c:pt idx="941">
                  <c:v>45568</c:v>
                </c:pt>
                <c:pt idx="942">
                  <c:v>45569</c:v>
                </c:pt>
                <c:pt idx="943">
                  <c:v>45572</c:v>
                </c:pt>
                <c:pt idx="944">
                  <c:v>45573</c:v>
                </c:pt>
                <c:pt idx="945">
                  <c:v>45574</c:v>
                </c:pt>
                <c:pt idx="946">
                  <c:v>45575</c:v>
                </c:pt>
                <c:pt idx="947">
                  <c:v>45576</c:v>
                </c:pt>
                <c:pt idx="948">
                  <c:v>45579</c:v>
                </c:pt>
                <c:pt idx="949">
                  <c:v>45580</c:v>
                </c:pt>
                <c:pt idx="950">
                  <c:v>45581</c:v>
                </c:pt>
                <c:pt idx="951">
                  <c:v>45582</c:v>
                </c:pt>
                <c:pt idx="952">
                  <c:v>45583</c:v>
                </c:pt>
                <c:pt idx="953">
                  <c:v>45586</c:v>
                </c:pt>
                <c:pt idx="954">
                  <c:v>45587</c:v>
                </c:pt>
                <c:pt idx="955">
                  <c:v>45588</c:v>
                </c:pt>
                <c:pt idx="956">
                  <c:v>45589</c:v>
                </c:pt>
                <c:pt idx="957">
                  <c:v>45590</c:v>
                </c:pt>
                <c:pt idx="958">
                  <c:v>45593</c:v>
                </c:pt>
                <c:pt idx="959">
                  <c:v>45594</c:v>
                </c:pt>
                <c:pt idx="960">
                  <c:v>45595</c:v>
                </c:pt>
                <c:pt idx="961">
                  <c:v>45596</c:v>
                </c:pt>
                <c:pt idx="962">
                  <c:v>45597</c:v>
                </c:pt>
              </c:numCache>
            </c:numRef>
          </c:cat>
          <c:val>
            <c:numRef>
              <c:f>Spreads!$B$529:$B$1491</c:f>
              <c:numCache>
                <c:formatCode>#,##0.00_);[Red]\(#,##0.00\)</c:formatCode>
                <c:ptCount val="963"/>
                <c:pt idx="0">
                  <c:v>48.13</c:v>
                </c:pt>
                <c:pt idx="1">
                  <c:v>49.6</c:v>
                </c:pt>
                <c:pt idx="2">
                  <c:v>49.84</c:v>
                </c:pt>
                <c:pt idx="3">
                  <c:v>49.79</c:v>
                </c:pt>
                <c:pt idx="4">
                  <c:v>49.59</c:v>
                </c:pt>
                <c:pt idx="5">
                  <c:v>48.63</c:v>
                </c:pt>
                <c:pt idx="6">
                  <c:v>48.63</c:v>
                </c:pt>
                <c:pt idx="7">
                  <c:v>48.18</c:v>
                </c:pt>
                <c:pt idx="8">
                  <c:v>49.11</c:v>
                </c:pt>
                <c:pt idx="9">
                  <c:v>48.35</c:v>
                </c:pt>
                <c:pt idx="10">
                  <c:v>48.2</c:v>
                </c:pt>
                <c:pt idx="11">
                  <c:v>49.04</c:v>
                </c:pt>
                <c:pt idx="12">
                  <c:v>49.93</c:v>
                </c:pt>
                <c:pt idx="13">
                  <c:v>48.77</c:v>
                </c:pt>
                <c:pt idx="14">
                  <c:v>49.44</c:v>
                </c:pt>
                <c:pt idx="15">
                  <c:v>50.41</c:v>
                </c:pt>
                <c:pt idx="16">
                  <c:v>51.02</c:v>
                </c:pt>
                <c:pt idx="17">
                  <c:v>51.15</c:v>
                </c:pt>
                <c:pt idx="18">
                  <c:v>51.12</c:v>
                </c:pt>
                <c:pt idx="19">
                  <c:v>50.47</c:v>
                </c:pt>
                <c:pt idx="20">
                  <c:v>49.82</c:v>
                </c:pt>
                <c:pt idx="21">
                  <c:v>49.98</c:v>
                </c:pt>
                <c:pt idx="22">
                  <c:v>50.44</c:v>
                </c:pt>
                <c:pt idx="23">
                  <c:v>50.16</c:v>
                </c:pt>
                <c:pt idx="24">
                  <c:v>51.13</c:v>
                </c:pt>
                <c:pt idx="25">
                  <c:v>52.02</c:v>
                </c:pt>
                <c:pt idx="26">
                  <c:v>51.19</c:v>
                </c:pt>
                <c:pt idx="27">
                  <c:v>50.63</c:v>
                </c:pt>
                <c:pt idx="28">
                  <c:v>51.04</c:v>
                </c:pt>
                <c:pt idx="29">
                  <c:v>52.27</c:v>
                </c:pt>
                <c:pt idx="30">
                  <c:v>51.77</c:v>
                </c:pt>
                <c:pt idx="31">
                  <c:v>51.91</c:v>
                </c:pt>
                <c:pt idx="32">
                  <c:v>53.05</c:v>
                </c:pt>
                <c:pt idx="33">
                  <c:v>53.9</c:v>
                </c:pt>
                <c:pt idx="34">
                  <c:v>55.26</c:v>
                </c:pt>
                <c:pt idx="35">
                  <c:v>57.14</c:v>
                </c:pt>
                <c:pt idx="36">
                  <c:v>58.46</c:v>
                </c:pt>
                <c:pt idx="37">
                  <c:v>58.84</c:v>
                </c:pt>
                <c:pt idx="38">
                  <c:v>56.73</c:v>
                </c:pt>
                <c:pt idx="39">
                  <c:v>57.16</c:v>
                </c:pt>
                <c:pt idx="40">
                  <c:v>57.28</c:v>
                </c:pt>
                <c:pt idx="41">
                  <c:v>58.21</c:v>
                </c:pt>
                <c:pt idx="42">
                  <c:v>59.3</c:v>
                </c:pt>
                <c:pt idx="43">
                  <c:v>59.96</c:v>
                </c:pt>
                <c:pt idx="44">
                  <c:v>61.05</c:v>
                </c:pt>
                <c:pt idx="45">
                  <c:v>63.51</c:v>
                </c:pt>
                <c:pt idx="46">
                  <c:v>64.61</c:v>
                </c:pt>
                <c:pt idx="47">
                  <c:v>65.36</c:v>
                </c:pt>
                <c:pt idx="48">
                  <c:v>65.09</c:v>
                </c:pt>
                <c:pt idx="49">
                  <c:v>65.09</c:v>
                </c:pt>
                <c:pt idx="50">
                  <c:v>64.599999999999994</c:v>
                </c:pt>
                <c:pt idx="51">
                  <c:v>63.52</c:v>
                </c:pt>
                <c:pt idx="52">
                  <c:v>63.87</c:v>
                </c:pt>
                <c:pt idx="53">
                  <c:v>66.37</c:v>
                </c:pt>
                <c:pt idx="54">
                  <c:v>67.02</c:v>
                </c:pt>
                <c:pt idx="55">
                  <c:v>67.48</c:v>
                </c:pt>
                <c:pt idx="56">
                  <c:v>64.98</c:v>
                </c:pt>
                <c:pt idx="57">
                  <c:v>62.48</c:v>
                </c:pt>
                <c:pt idx="58">
                  <c:v>62.96</c:v>
                </c:pt>
                <c:pt idx="59">
                  <c:v>60.46</c:v>
                </c:pt>
                <c:pt idx="60">
                  <c:v>62.92</c:v>
                </c:pt>
                <c:pt idx="61">
                  <c:v>62.13</c:v>
                </c:pt>
                <c:pt idx="62">
                  <c:v>62.81</c:v>
                </c:pt>
                <c:pt idx="63">
                  <c:v>63.92</c:v>
                </c:pt>
                <c:pt idx="64">
                  <c:v>62.85</c:v>
                </c:pt>
                <c:pt idx="65">
                  <c:v>63.38</c:v>
                </c:pt>
                <c:pt idx="66">
                  <c:v>62.85</c:v>
                </c:pt>
                <c:pt idx="67">
                  <c:v>61.45</c:v>
                </c:pt>
                <c:pt idx="68">
                  <c:v>63.03</c:v>
                </c:pt>
                <c:pt idx="69">
                  <c:v>64.239999999999995</c:v>
                </c:pt>
                <c:pt idx="70">
                  <c:v>72.89</c:v>
                </c:pt>
                <c:pt idx="71">
                  <c:v>74.33</c:v>
                </c:pt>
                <c:pt idx="72">
                  <c:v>72.27</c:v>
                </c:pt>
                <c:pt idx="73">
                  <c:v>74.319999999999993</c:v>
                </c:pt>
                <c:pt idx="74">
                  <c:v>76.19</c:v>
                </c:pt>
                <c:pt idx="75">
                  <c:v>82.52</c:v>
                </c:pt>
                <c:pt idx="76">
                  <c:v>82.71</c:v>
                </c:pt>
                <c:pt idx="77">
                  <c:v>80.89</c:v>
                </c:pt>
                <c:pt idx="78">
                  <c:v>80.88</c:v>
                </c:pt>
                <c:pt idx="79">
                  <c:v>81.16</c:v>
                </c:pt>
                <c:pt idx="80">
                  <c:v>79.89</c:v>
                </c:pt>
                <c:pt idx="81">
                  <c:v>82.39</c:v>
                </c:pt>
                <c:pt idx="82">
                  <c:v>83.06</c:v>
                </c:pt>
                <c:pt idx="83">
                  <c:v>83.58</c:v>
                </c:pt>
                <c:pt idx="84">
                  <c:v>83.46</c:v>
                </c:pt>
                <c:pt idx="85">
                  <c:v>84.35</c:v>
                </c:pt>
                <c:pt idx="86">
                  <c:v>84.48</c:v>
                </c:pt>
                <c:pt idx="87">
                  <c:v>83.84</c:v>
                </c:pt>
                <c:pt idx="88">
                  <c:v>84.8</c:v>
                </c:pt>
                <c:pt idx="89">
                  <c:v>97.4</c:v>
                </c:pt>
                <c:pt idx="90">
                  <c:v>96.78</c:v>
                </c:pt>
                <c:pt idx="91">
                  <c:v>98.58</c:v>
                </c:pt>
                <c:pt idx="92">
                  <c:v>99.97</c:v>
                </c:pt>
                <c:pt idx="93">
                  <c:v>99.67</c:v>
                </c:pt>
                <c:pt idx="94">
                  <c:v>97.47</c:v>
                </c:pt>
                <c:pt idx="95">
                  <c:v>96.76</c:v>
                </c:pt>
                <c:pt idx="96">
                  <c:v>96.49</c:v>
                </c:pt>
                <c:pt idx="97">
                  <c:v>96.13</c:v>
                </c:pt>
                <c:pt idx="98">
                  <c:v>97.69</c:v>
                </c:pt>
                <c:pt idx="99">
                  <c:v>96.68</c:v>
                </c:pt>
                <c:pt idx="100">
                  <c:v>97.81</c:v>
                </c:pt>
                <c:pt idx="101">
                  <c:v>96.79</c:v>
                </c:pt>
                <c:pt idx="102">
                  <c:v>98.39</c:v>
                </c:pt>
                <c:pt idx="103">
                  <c:v>101.38</c:v>
                </c:pt>
                <c:pt idx="104">
                  <c:v>100.85</c:v>
                </c:pt>
                <c:pt idx="105">
                  <c:v>103.34</c:v>
                </c:pt>
                <c:pt idx="106">
                  <c:v>102.83</c:v>
                </c:pt>
                <c:pt idx="107">
                  <c:v>104.08</c:v>
                </c:pt>
                <c:pt idx="108">
                  <c:v>104.59</c:v>
                </c:pt>
                <c:pt idx="109">
                  <c:v>103.46</c:v>
                </c:pt>
                <c:pt idx="110">
                  <c:v>100.48</c:v>
                </c:pt>
                <c:pt idx="111">
                  <c:v>99.46</c:v>
                </c:pt>
                <c:pt idx="112">
                  <c:v>99.07</c:v>
                </c:pt>
                <c:pt idx="113">
                  <c:v>95.07</c:v>
                </c:pt>
                <c:pt idx="114">
                  <c:v>89.57</c:v>
                </c:pt>
                <c:pt idx="115">
                  <c:v>91.12</c:v>
                </c:pt>
                <c:pt idx="116">
                  <c:v>93.33</c:v>
                </c:pt>
                <c:pt idx="117">
                  <c:v>93.67</c:v>
                </c:pt>
                <c:pt idx="118">
                  <c:v>92.13</c:v>
                </c:pt>
                <c:pt idx="119">
                  <c:v>92.7</c:v>
                </c:pt>
                <c:pt idx="120">
                  <c:v>88.71</c:v>
                </c:pt>
                <c:pt idx="121">
                  <c:v>91.31</c:v>
                </c:pt>
                <c:pt idx="122">
                  <c:v>94.15</c:v>
                </c:pt>
                <c:pt idx="123">
                  <c:v>102.16</c:v>
                </c:pt>
                <c:pt idx="124">
                  <c:v>99.65</c:v>
                </c:pt>
                <c:pt idx="125">
                  <c:v>100.47</c:v>
                </c:pt>
                <c:pt idx="126">
                  <c:v>97.4</c:v>
                </c:pt>
                <c:pt idx="127">
                  <c:v>93.06</c:v>
                </c:pt>
                <c:pt idx="128">
                  <c:v>90.48</c:v>
                </c:pt>
                <c:pt idx="129">
                  <c:v>91.35</c:v>
                </c:pt>
                <c:pt idx="130">
                  <c:v>92.05</c:v>
                </c:pt>
                <c:pt idx="131">
                  <c:v>93.54</c:v>
                </c:pt>
                <c:pt idx="132">
                  <c:v>90.22</c:v>
                </c:pt>
                <c:pt idx="133">
                  <c:v>91.31</c:v>
                </c:pt>
                <c:pt idx="134">
                  <c:v>92.31</c:v>
                </c:pt>
                <c:pt idx="135">
                  <c:v>90.69</c:v>
                </c:pt>
                <c:pt idx="136">
                  <c:v>91.02</c:v>
                </c:pt>
                <c:pt idx="137">
                  <c:v>89.46</c:v>
                </c:pt>
                <c:pt idx="138">
                  <c:v>89</c:v>
                </c:pt>
                <c:pt idx="139">
                  <c:v>91.16</c:v>
                </c:pt>
                <c:pt idx="140">
                  <c:v>91.93</c:v>
                </c:pt>
                <c:pt idx="141">
                  <c:v>93.26</c:v>
                </c:pt>
                <c:pt idx="142">
                  <c:v>93.55</c:v>
                </c:pt>
                <c:pt idx="143">
                  <c:v>93.93</c:v>
                </c:pt>
                <c:pt idx="144">
                  <c:v>92.82</c:v>
                </c:pt>
                <c:pt idx="145">
                  <c:v>89.71</c:v>
                </c:pt>
                <c:pt idx="146">
                  <c:v>88.45</c:v>
                </c:pt>
                <c:pt idx="147">
                  <c:v>88.32</c:v>
                </c:pt>
                <c:pt idx="148">
                  <c:v>87.47</c:v>
                </c:pt>
                <c:pt idx="149">
                  <c:v>87.81</c:v>
                </c:pt>
                <c:pt idx="150">
                  <c:v>85.72</c:v>
                </c:pt>
                <c:pt idx="151">
                  <c:v>82.19</c:v>
                </c:pt>
                <c:pt idx="152">
                  <c:v>83.22</c:v>
                </c:pt>
                <c:pt idx="153">
                  <c:v>82.25</c:v>
                </c:pt>
                <c:pt idx="154">
                  <c:v>83.72</c:v>
                </c:pt>
                <c:pt idx="155">
                  <c:v>83.29</c:v>
                </c:pt>
                <c:pt idx="156">
                  <c:v>82.54</c:v>
                </c:pt>
                <c:pt idx="157">
                  <c:v>81.93</c:v>
                </c:pt>
                <c:pt idx="158">
                  <c:v>80.599999999999994</c:v>
                </c:pt>
                <c:pt idx="159">
                  <c:v>77.489999999999995</c:v>
                </c:pt>
                <c:pt idx="160">
                  <c:v>79.25</c:v>
                </c:pt>
                <c:pt idx="161">
                  <c:v>82.09</c:v>
                </c:pt>
                <c:pt idx="162">
                  <c:v>82.89</c:v>
                </c:pt>
                <c:pt idx="163">
                  <c:v>82.33</c:v>
                </c:pt>
                <c:pt idx="164">
                  <c:v>81.3</c:v>
                </c:pt>
                <c:pt idx="165">
                  <c:v>75.28</c:v>
                </c:pt>
                <c:pt idx="166">
                  <c:v>74.36</c:v>
                </c:pt>
                <c:pt idx="167">
                  <c:v>73.11</c:v>
                </c:pt>
                <c:pt idx="168">
                  <c:v>73.87</c:v>
                </c:pt>
                <c:pt idx="169">
                  <c:v>74</c:v>
                </c:pt>
                <c:pt idx="170">
                  <c:v>72.72</c:v>
                </c:pt>
                <c:pt idx="171">
                  <c:v>77.459999999999994</c:v>
                </c:pt>
                <c:pt idx="172">
                  <c:v>76.06</c:v>
                </c:pt>
                <c:pt idx="173">
                  <c:v>75.78</c:v>
                </c:pt>
                <c:pt idx="174">
                  <c:v>75.8</c:v>
                </c:pt>
                <c:pt idx="175">
                  <c:v>76.739999999999995</c:v>
                </c:pt>
                <c:pt idx="176">
                  <c:v>78.31</c:v>
                </c:pt>
                <c:pt idx="177">
                  <c:v>76.83</c:v>
                </c:pt>
                <c:pt idx="178">
                  <c:v>74.290000000000006</c:v>
                </c:pt>
                <c:pt idx="179">
                  <c:v>72.91</c:v>
                </c:pt>
                <c:pt idx="180">
                  <c:v>72.319999999999993</c:v>
                </c:pt>
                <c:pt idx="181">
                  <c:v>73.39</c:v>
                </c:pt>
                <c:pt idx="182">
                  <c:v>74.099999999999994</c:v>
                </c:pt>
                <c:pt idx="183">
                  <c:v>74.97</c:v>
                </c:pt>
                <c:pt idx="184">
                  <c:v>76.3</c:v>
                </c:pt>
                <c:pt idx="185">
                  <c:v>75.77</c:v>
                </c:pt>
                <c:pt idx="186">
                  <c:v>75.78</c:v>
                </c:pt>
                <c:pt idx="187">
                  <c:v>77.790000000000006</c:v>
                </c:pt>
                <c:pt idx="188">
                  <c:v>76.819999999999993</c:v>
                </c:pt>
                <c:pt idx="189">
                  <c:v>76.83</c:v>
                </c:pt>
                <c:pt idx="190">
                  <c:v>79.14</c:v>
                </c:pt>
                <c:pt idx="191">
                  <c:v>78.34</c:v>
                </c:pt>
                <c:pt idx="192">
                  <c:v>80.06</c:v>
                </c:pt>
                <c:pt idx="193">
                  <c:v>79.510000000000005</c:v>
                </c:pt>
                <c:pt idx="194">
                  <c:v>78.510000000000005</c:v>
                </c:pt>
                <c:pt idx="195">
                  <c:v>76.849999999999994</c:v>
                </c:pt>
                <c:pt idx="196">
                  <c:v>78.59</c:v>
                </c:pt>
                <c:pt idx="197">
                  <c:v>79.44</c:v>
                </c:pt>
                <c:pt idx="198">
                  <c:v>80.290000000000006</c:v>
                </c:pt>
                <c:pt idx="199">
                  <c:v>81.02</c:v>
                </c:pt>
                <c:pt idx="200">
                  <c:v>80.89</c:v>
                </c:pt>
                <c:pt idx="201">
                  <c:v>83.2</c:v>
                </c:pt>
                <c:pt idx="202">
                  <c:v>81.08</c:v>
                </c:pt>
                <c:pt idx="203">
                  <c:v>81.09</c:v>
                </c:pt>
                <c:pt idx="204">
                  <c:v>82.14</c:v>
                </c:pt>
                <c:pt idx="205">
                  <c:v>80.31</c:v>
                </c:pt>
                <c:pt idx="206">
                  <c:v>79.42</c:v>
                </c:pt>
                <c:pt idx="207">
                  <c:v>79.37</c:v>
                </c:pt>
                <c:pt idx="208">
                  <c:v>79.77</c:v>
                </c:pt>
                <c:pt idx="209">
                  <c:v>79.97</c:v>
                </c:pt>
                <c:pt idx="210">
                  <c:v>79.989999999999995</c:v>
                </c:pt>
                <c:pt idx="211">
                  <c:v>79.03</c:v>
                </c:pt>
                <c:pt idx="212">
                  <c:v>77.58</c:v>
                </c:pt>
                <c:pt idx="213">
                  <c:v>77.28</c:v>
                </c:pt>
                <c:pt idx="214">
                  <c:v>76.55</c:v>
                </c:pt>
                <c:pt idx="215">
                  <c:v>76.97</c:v>
                </c:pt>
                <c:pt idx="216">
                  <c:v>77.64</c:v>
                </c:pt>
                <c:pt idx="217">
                  <c:v>77.64</c:v>
                </c:pt>
                <c:pt idx="218">
                  <c:v>77.47</c:v>
                </c:pt>
                <c:pt idx="219">
                  <c:v>76.2</c:v>
                </c:pt>
                <c:pt idx="220">
                  <c:v>77.17</c:v>
                </c:pt>
                <c:pt idx="221">
                  <c:v>77.23</c:v>
                </c:pt>
                <c:pt idx="222">
                  <c:v>77.17</c:v>
                </c:pt>
                <c:pt idx="223">
                  <c:v>76.16</c:v>
                </c:pt>
                <c:pt idx="224">
                  <c:v>77.41</c:v>
                </c:pt>
                <c:pt idx="225">
                  <c:v>78.14</c:v>
                </c:pt>
                <c:pt idx="226">
                  <c:v>78.94</c:v>
                </c:pt>
                <c:pt idx="227">
                  <c:v>77.02</c:v>
                </c:pt>
                <c:pt idx="228">
                  <c:v>76.260000000000005</c:v>
                </c:pt>
                <c:pt idx="229">
                  <c:v>73.11</c:v>
                </c:pt>
                <c:pt idx="230">
                  <c:v>73.180000000000007</c:v>
                </c:pt>
                <c:pt idx="231">
                  <c:v>74.34</c:v>
                </c:pt>
                <c:pt idx="232">
                  <c:v>75.22</c:v>
                </c:pt>
                <c:pt idx="233">
                  <c:v>75.86</c:v>
                </c:pt>
                <c:pt idx="234">
                  <c:v>75.099999999999994</c:v>
                </c:pt>
                <c:pt idx="235">
                  <c:v>73.55</c:v>
                </c:pt>
                <c:pt idx="236">
                  <c:v>72.849999999999994</c:v>
                </c:pt>
                <c:pt idx="237">
                  <c:v>71.69</c:v>
                </c:pt>
                <c:pt idx="238">
                  <c:v>71.349999999999994</c:v>
                </c:pt>
                <c:pt idx="239">
                  <c:v>70.239999999999995</c:v>
                </c:pt>
                <c:pt idx="240">
                  <c:v>71.47</c:v>
                </c:pt>
                <c:pt idx="241">
                  <c:v>72.650000000000006</c:v>
                </c:pt>
                <c:pt idx="242">
                  <c:v>71.88</c:v>
                </c:pt>
                <c:pt idx="243">
                  <c:v>70.94</c:v>
                </c:pt>
                <c:pt idx="244">
                  <c:v>71.900000000000006</c:v>
                </c:pt>
                <c:pt idx="245">
                  <c:v>72.83</c:v>
                </c:pt>
                <c:pt idx="246">
                  <c:v>73.44</c:v>
                </c:pt>
                <c:pt idx="247">
                  <c:v>74.72</c:v>
                </c:pt>
                <c:pt idx="248">
                  <c:v>74.05</c:v>
                </c:pt>
                <c:pt idx="249">
                  <c:v>73.7</c:v>
                </c:pt>
                <c:pt idx="250">
                  <c:v>72.849999999999994</c:v>
                </c:pt>
                <c:pt idx="251">
                  <c:v>73.42</c:v>
                </c:pt>
                <c:pt idx="252">
                  <c:v>75.33</c:v>
                </c:pt>
                <c:pt idx="253">
                  <c:v>76.44</c:v>
                </c:pt>
                <c:pt idx="254">
                  <c:v>73.900000000000006</c:v>
                </c:pt>
                <c:pt idx="255">
                  <c:v>73.78</c:v>
                </c:pt>
                <c:pt idx="256">
                  <c:v>73.03</c:v>
                </c:pt>
                <c:pt idx="257">
                  <c:v>73.87</c:v>
                </c:pt>
                <c:pt idx="258">
                  <c:v>73.87</c:v>
                </c:pt>
                <c:pt idx="259">
                  <c:v>72.94</c:v>
                </c:pt>
                <c:pt idx="260">
                  <c:v>72.959999999999994</c:v>
                </c:pt>
                <c:pt idx="261">
                  <c:v>73.58</c:v>
                </c:pt>
                <c:pt idx="262">
                  <c:v>75.260000000000005</c:v>
                </c:pt>
                <c:pt idx="263">
                  <c:v>77.38</c:v>
                </c:pt>
                <c:pt idx="264">
                  <c:v>77.5</c:v>
                </c:pt>
                <c:pt idx="265">
                  <c:v>76.97</c:v>
                </c:pt>
                <c:pt idx="266">
                  <c:v>77.510000000000005</c:v>
                </c:pt>
                <c:pt idx="267">
                  <c:v>78.180000000000007</c:v>
                </c:pt>
                <c:pt idx="268">
                  <c:v>78.34</c:v>
                </c:pt>
                <c:pt idx="269">
                  <c:v>78.77</c:v>
                </c:pt>
                <c:pt idx="270">
                  <c:v>78.319999999999993</c:v>
                </c:pt>
                <c:pt idx="271">
                  <c:v>79.33</c:v>
                </c:pt>
                <c:pt idx="272">
                  <c:v>79.98</c:v>
                </c:pt>
                <c:pt idx="273">
                  <c:v>79.25</c:v>
                </c:pt>
                <c:pt idx="274">
                  <c:v>78.86</c:v>
                </c:pt>
                <c:pt idx="275">
                  <c:v>78.09</c:v>
                </c:pt>
                <c:pt idx="276">
                  <c:v>76.099999999999994</c:v>
                </c:pt>
                <c:pt idx="277">
                  <c:v>76.849999999999994</c:v>
                </c:pt>
                <c:pt idx="278">
                  <c:v>77.010000000000005</c:v>
                </c:pt>
                <c:pt idx="279">
                  <c:v>79.22</c:v>
                </c:pt>
                <c:pt idx="280">
                  <c:v>78.81</c:v>
                </c:pt>
                <c:pt idx="281">
                  <c:v>78.13</c:v>
                </c:pt>
                <c:pt idx="282">
                  <c:v>78.97</c:v>
                </c:pt>
                <c:pt idx="283">
                  <c:v>78.81</c:v>
                </c:pt>
                <c:pt idx="284">
                  <c:v>79.569999999999993</c:v>
                </c:pt>
                <c:pt idx="285">
                  <c:v>82.15</c:v>
                </c:pt>
                <c:pt idx="286">
                  <c:v>82.72</c:v>
                </c:pt>
                <c:pt idx="287">
                  <c:v>84</c:v>
                </c:pt>
                <c:pt idx="288">
                  <c:v>80.75</c:v>
                </c:pt>
                <c:pt idx="289">
                  <c:v>84.89</c:v>
                </c:pt>
                <c:pt idx="290">
                  <c:v>89.21</c:v>
                </c:pt>
                <c:pt idx="291">
                  <c:v>88.87</c:v>
                </c:pt>
                <c:pt idx="292">
                  <c:v>87.81</c:v>
                </c:pt>
                <c:pt idx="293">
                  <c:v>85.8</c:v>
                </c:pt>
                <c:pt idx="294">
                  <c:v>87.22</c:v>
                </c:pt>
                <c:pt idx="295">
                  <c:v>90.75</c:v>
                </c:pt>
                <c:pt idx="296">
                  <c:v>89.15</c:v>
                </c:pt>
                <c:pt idx="297">
                  <c:v>91.68</c:v>
                </c:pt>
                <c:pt idx="298">
                  <c:v>94.53</c:v>
                </c:pt>
                <c:pt idx="299">
                  <c:v>92.95</c:v>
                </c:pt>
                <c:pt idx="300">
                  <c:v>92.68</c:v>
                </c:pt>
                <c:pt idx="301">
                  <c:v>93.05</c:v>
                </c:pt>
                <c:pt idx="302">
                  <c:v>94.13</c:v>
                </c:pt>
                <c:pt idx="303">
                  <c:v>91.79</c:v>
                </c:pt>
                <c:pt idx="304">
                  <c:v>93.21</c:v>
                </c:pt>
                <c:pt idx="305">
                  <c:v>93.54</c:v>
                </c:pt>
                <c:pt idx="306">
                  <c:v>94.97</c:v>
                </c:pt>
                <c:pt idx="307">
                  <c:v>92.29</c:v>
                </c:pt>
                <c:pt idx="308">
                  <c:v>93.75</c:v>
                </c:pt>
                <c:pt idx="309">
                  <c:v>92.45</c:v>
                </c:pt>
                <c:pt idx="310">
                  <c:v>91.66</c:v>
                </c:pt>
                <c:pt idx="311">
                  <c:v>90.22</c:v>
                </c:pt>
                <c:pt idx="312">
                  <c:v>87.94</c:v>
                </c:pt>
                <c:pt idx="313">
                  <c:v>88.2</c:v>
                </c:pt>
                <c:pt idx="314">
                  <c:v>89.34</c:v>
                </c:pt>
                <c:pt idx="315">
                  <c:v>89.41</c:v>
                </c:pt>
                <c:pt idx="316">
                  <c:v>86.83</c:v>
                </c:pt>
                <c:pt idx="317">
                  <c:v>88.02</c:v>
                </c:pt>
                <c:pt idx="318">
                  <c:v>90.12</c:v>
                </c:pt>
                <c:pt idx="319">
                  <c:v>90.3</c:v>
                </c:pt>
                <c:pt idx="320">
                  <c:v>92.43</c:v>
                </c:pt>
                <c:pt idx="321">
                  <c:v>95.11</c:v>
                </c:pt>
                <c:pt idx="322">
                  <c:v>95.91</c:v>
                </c:pt>
                <c:pt idx="323">
                  <c:v>96.99</c:v>
                </c:pt>
                <c:pt idx="324">
                  <c:v>98.21</c:v>
                </c:pt>
                <c:pt idx="325">
                  <c:v>98.81</c:v>
                </c:pt>
                <c:pt idx="326">
                  <c:v>99.5</c:v>
                </c:pt>
                <c:pt idx="327">
                  <c:v>101.26</c:v>
                </c:pt>
                <c:pt idx="328">
                  <c:v>100.74</c:v>
                </c:pt>
                <c:pt idx="329">
                  <c:v>104.29</c:v>
                </c:pt>
                <c:pt idx="330">
                  <c:v>106.8</c:v>
                </c:pt>
                <c:pt idx="331">
                  <c:v>109.6</c:v>
                </c:pt>
                <c:pt idx="332">
                  <c:v>108.17</c:v>
                </c:pt>
                <c:pt idx="333">
                  <c:v>102.09</c:v>
                </c:pt>
                <c:pt idx="334">
                  <c:v>102.28</c:v>
                </c:pt>
                <c:pt idx="335">
                  <c:v>105.43</c:v>
                </c:pt>
                <c:pt idx="336">
                  <c:v>104.85</c:v>
                </c:pt>
                <c:pt idx="337">
                  <c:v>103.9</c:v>
                </c:pt>
                <c:pt idx="338">
                  <c:v>102.74</c:v>
                </c:pt>
                <c:pt idx="339">
                  <c:v>104.04</c:v>
                </c:pt>
                <c:pt idx="340">
                  <c:v>106.45</c:v>
                </c:pt>
                <c:pt idx="341">
                  <c:v>105.52</c:v>
                </c:pt>
                <c:pt idx="342">
                  <c:v>106.79</c:v>
                </c:pt>
                <c:pt idx="343">
                  <c:v>105.99</c:v>
                </c:pt>
                <c:pt idx="344">
                  <c:v>106.49</c:v>
                </c:pt>
                <c:pt idx="345">
                  <c:v>103.55</c:v>
                </c:pt>
                <c:pt idx="346">
                  <c:v>102.53</c:v>
                </c:pt>
                <c:pt idx="347">
                  <c:v>103.93</c:v>
                </c:pt>
                <c:pt idx="348">
                  <c:v>103.47</c:v>
                </c:pt>
                <c:pt idx="349">
                  <c:v>103.62</c:v>
                </c:pt>
                <c:pt idx="350">
                  <c:v>102.42</c:v>
                </c:pt>
                <c:pt idx="351">
                  <c:v>104.02</c:v>
                </c:pt>
                <c:pt idx="352">
                  <c:v>103.07</c:v>
                </c:pt>
                <c:pt idx="353">
                  <c:v>101.42</c:v>
                </c:pt>
                <c:pt idx="354">
                  <c:v>101.61</c:v>
                </c:pt>
                <c:pt idx="355">
                  <c:v>104.94</c:v>
                </c:pt>
                <c:pt idx="356">
                  <c:v>105.35</c:v>
                </c:pt>
                <c:pt idx="357">
                  <c:v>104.69</c:v>
                </c:pt>
                <c:pt idx="358">
                  <c:v>104.94</c:v>
                </c:pt>
                <c:pt idx="359">
                  <c:v>104.94</c:v>
                </c:pt>
                <c:pt idx="360">
                  <c:v>104.63</c:v>
                </c:pt>
                <c:pt idx="361">
                  <c:v>102.81</c:v>
                </c:pt>
                <c:pt idx="362">
                  <c:v>101.51</c:v>
                </c:pt>
                <c:pt idx="363">
                  <c:v>100.28</c:v>
                </c:pt>
                <c:pt idx="364">
                  <c:v>99.67</c:v>
                </c:pt>
                <c:pt idx="365">
                  <c:v>99.34</c:v>
                </c:pt>
                <c:pt idx="366">
                  <c:v>96.79</c:v>
                </c:pt>
                <c:pt idx="367">
                  <c:v>96.37</c:v>
                </c:pt>
                <c:pt idx="368">
                  <c:v>92.66</c:v>
                </c:pt>
                <c:pt idx="369">
                  <c:v>89.71</c:v>
                </c:pt>
                <c:pt idx="370">
                  <c:v>91.75</c:v>
                </c:pt>
                <c:pt idx="371">
                  <c:v>92.82</c:v>
                </c:pt>
                <c:pt idx="372">
                  <c:v>94.09</c:v>
                </c:pt>
                <c:pt idx="373">
                  <c:v>94.1</c:v>
                </c:pt>
                <c:pt idx="374">
                  <c:v>91.43</c:v>
                </c:pt>
                <c:pt idx="375">
                  <c:v>85.93</c:v>
                </c:pt>
                <c:pt idx="376">
                  <c:v>81.12</c:v>
                </c:pt>
                <c:pt idx="377">
                  <c:v>79.06</c:v>
                </c:pt>
                <c:pt idx="378">
                  <c:v>82.12</c:v>
                </c:pt>
                <c:pt idx="379">
                  <c:v>83.09</c:v>
                </c:pt>
                <c:pt idx="380">
                  <c:v>84.22</c:v>
                </c:pt>
                <c:pt idx="381">
                  <c:v>80.61</c:v>
                </c:pt>
                <c:pt idx="382">
                  <c:v>79.5</c:v>
                </c:pt>
                <c:pt idx="383">
                  <c:v>78.64</c:v>
                </c:pt>
                <c:pt idx="384">
                  <c:v>80.58</c:v>
                </c:pt>
                <c:pt idx="385">
                  <c:v>83.7</c:v>
                </c:pt>
                <c:pt idx="386">
                  <c:v>81.39</c:v>
                </c:pt>
                <c:pt idx="387">
                  <c:v>79.53</c:v>
                </c:pt>
                <c:pt idx="388">
                  <c:v>78.099999999999994</c:v>
                </c:pt>
                <c:pt idx="389">
                  <c:v>79.819999999999993</c:v>
                </c:pt>
                <c:pt idx="390">
                  <c:v>80.510000000000005</c:v>
                </c:pt>
                <c:pt idx="391">
                  <c:v>80.92</c:v>
                </c:pt>
                <c:pt idx="392">
                  <c:v>79.680000000000007</c:v>
                </c:pt>
                <c:pt idx="393">
                  <c:v>84.34</c:v>
                </c:pt>
                <c:pt idx="394">
                  <c:v>87.1</c:v>
                </c:pt>
                <c:pt idx="395">
                  <c:v>82.59</c:v>
                </c:pt>
                <c:pt idx="396">
                  <c:v>80.83</c:v>
                </c:pt>
                <c:pt idx="397">
                  <c:v>80.319999999999993</c:v>
                </c:pt>
                <c:pt idx="398">
                  <c:v>79.95</c:v>
                </c:pt>
                <c:pt idx="399">
                  <c:v>82.5</c:v>
                </c:pt>
                <c:pt idx="400">
                  <c:v>83.35</c:v>
                </c:pt>
                <c:pt idx="401">
                  <c:v>83.76</c:v>
                </c:pt>
                <c:pt idx="402">
                  <c:v>85.38</c:v>
                </c:pt>
                <c:pt idx="403">
                  <c:v>87.3</c:v>
                </c:pt>
                <c:pt idx="404">
                  <c:v>87.53</c:v>
                </c:pt>
                <c:pt idx="405">
                  <c:v>87.94</c:v>
                </c:pt>
                <c:pt idx="406">
                  <c:v>85.84</c:v>
                </c:pt>
                <c:pt idx="407">
                  <c:v>85.41</c:v>
                </c:pt>
                <c:pt idx="408">
                  <c:v>84.26</c:v>
                </c:pt>
                <c:pt idx="409">
                  <c:v>85.9</c:v>
                </c:pt>
                <c:pt idx="410">
                  <c:v>86.27</c:v>
                </c:pt>
                <c:pt idx="411">
                  <c:v>87.09</c:v>
                </c:pt>
                <c:pt idx="412">
                  <c:v>86.27</c:v>
                </c:pt>
                <c:pt idx="413">
                  <c:v>86.59</c:v>
                </c:pt>
                <c:pt idx="414">
                  <c:v>88.32</c:v>
                </c:pt>
                <c:pt idx="415">
                  <c:v>88.48</c:v>
                </c:pt>
                <c:pt idx="416">
                  <c:v>88.29</c:v>
                </c:pt>
                <c:pt idx="417">
                  <c:v>90.24</c:v>
                </c:pt>
                <c:pt idx="418">
                  <c:v>82.77</c:v>
                </c:pt>
                <c:pt idx="419">
                  <c:v>85.44</c:v>
                </c:pt>
                <c:pt idx="420">
                  <c:v>82.9</c:v>
                </c:pt>
                <c:pt idx="421">
                  <c:v>81.180000000000007</c:v>
                </c:pt>
                <c:pt idx="422">
                  <c:v>82.54</c:v>
                </c:pt>
                <c:pt idx="423">
                  <c:v>84.18</c:v>
                </c:pt>
                <c:pt idx="424">
                  <c:v>85.84</c:v>
                </c:pt>
                <c:pt idx="425">
                  <c:v>86.43</c:v>
                </c:pt>
                <c:pt idx="426">
                  <c:v>84.14</c:v>
                </c:pt>
                <c:pt idx="427">
                  <c:v>83.79</c:v>
                </c:pt>
                <c:pt idx="428">
                  <c:v>85.66</c:v>
                </c:pt>
                <c:pt idx="429">
                  <c:v>85</c:v>
                </c:pt>
                <c:pt idx="430">
                  <c:v>85.59</c:v>
                </c:pt>
                <c:pt idx="431">
                  <c:v>84.83</c:v>
                </c:pt>
                <c:pt idx="432">
                  <c:v>86.43</c:v>
                </c:pt>
                <c:pt idx="433">
                  <c:v>84</c:v>
                </c:pt>
                <c:pt idx="434">
                  <c:v>82.11</c:v>
                </c:pt>
                <c:pt idx="435">
                  <c:v>81.66</c:v>
                </c:pt>
                <c:pt idx="436">
                  <c:v>81.52</c:v>
                </c:pt>
                <c:pt idx="437">
                  <c:v>82.98</c:v>
                </c:pt>
                <c:pt idx="438">
                  <c:v>80.849999999999994</c:v>
                </c:pt>
                <c:pt idx="439">
                  <c:v>78.84</c:v>
                </c:pt>
                <c:pt idx="440">
                  <c:v>80.52</c:v>
                </c:pt>
                <c:pt idx="441">
                  <c:v>81.540000000000006</c:v>
                </c:pt>
                <c:pt idx="442">
                  <c:v>82.02</c:v>
                </c:pt>
                <c:pt idx="443">
                  <c:v>82.6</c:v>
                </c:pt>
                <c:pt idx="444">
                  <c:v>82.06</c:v>
                </c:pt>
                <c:pt idx="445">
                  <c:v>81.47</c:v>
                </c:pt>
                <c:pt idx="446">
                  <c:v>81.09</c:v>
                </c:pt>
                <c:pt idx="447">
                  <c:v>81.93</c:v>
                </c:pt>
                <c:pt idx="448">
                  <c:v>80.8</c:v>
                </c:pt>
                <c:pt idx="449">
                  <c:v>82.34</c:v>
                </c:pt>
                <c:pt idx="450">
                  <c:v>83.49</c:v>
                </c:pt>
                <c:pt idx="451">
                  <c:v>85.39</c:v>
                </c:pt>
                <c:pt idx="452">
                  <c:v>84.92</c:v>
                </c:pt>
                <c:pt idx="453">
                  <c:v>86.5</c:v>
                </c:pt>
                <c:pt idx="454">
                  <c:v>87.87</c:v>
                </c:pt>
                <c:pt idx="455">
                  <c:v>88.53</c:v>
                </c:pt>
                <c:pt idx="456">
                  <c:v>89.67</c:v>
                </c:pt>
                <c:pt idx="457">
                  <c:v>88.55</c:v>
                </c:pt>
                <c:pt idx="458">
                  <c:v>88.04</c:v>
                </c:pt>
                <c:pt idx="459">
                  <c:v>89.46</c:v>
                </c:pt>
                <c:pt idx="460">
                  <c:v>89.62</c:v>
                </c:pt>
                <c:pt idx="461">
                  <c:v>92.36</c:v>
                </c:pt>
                <c:pt idx="462">
                  <c:v>92.04</c:v>
                </c:pt>
                <c:pt idx="463">
                  <c:v>93.92</c:v>
                </c:pt>
                <c:pt idx="464">
                  <c:v>93.08</c:v>
                </c:pt>
                <c:pt idx="465">
                  <c:v>91.78</c:v>
                </c:pt>
                <c:pt idx="466">
                  <c:v>92.29</c:v>
                </c:pt>
                <c:pt idx="467">
                  <c:v>92.59</c:v>
                </c:pt>
                <c:pt idx="468">
                  <c:v>93.47</c:v>
                </c:pt>
                <c:pt idx="469">
                  <c:v>92.78</c:v>
                </c:pt>
                <c:pt idx="470">
                  <c:v>93.23</c:v>
                </c:pt>
                <c:pt idx="471">
                  <c:v>90.08</c:v>
                </c:pt>
                <c:pt idx="472">
                  <c:v>88.13</c:v>
                </c:pt>
                <c:pt idx="473">
                  <c:v>88.74</c:v>
                </c:pt>
                <c:pt idx="474">
                  <c:v>89</c:v>
                </c:pt>
                <c:pt idx="475">
                  <c:v>89.84</c:v>
                </c:pt>
                <c:pt idx="476">
                  <c:v>90.91</c:v>
                </c:pt>
                <c:pt idx="477">
                  <c:v>90.52</c:v>
                </c:pt>
                <c:pt idx="478">
                  <c:v>92.07</c:v>
                </c:pt>
                <c:pt idx="479">
                  <c:v>92.54</c:v>
                </c:pt>
                <c:pt idx="480">
                  <c:v>91.23</c:v>
                </c:pt>
                <c:pt idx="481">
                  <c:v>83.38</c:v>
                </c:pt>
                <c:pt idx="482">
                  <c:v>81.22</c:v>
                </c:pt>
                <c:pt idx="483">
                  <c:v>78.569999999999993</c:v>
                </c:pt>
                <c:pt idx="484">
                  <c:v>77.62</c:v>
                </c:pt>
                <c:pt idx="485">
                  <c:v>76.959999999999994</c:v>
                </c:pt>
                <c:pt idx="486">
                  <c:v>77.31</c:v>
                </c:pt>
                <c:pt idx="487">
                  <c:v>76.010000000000005</c:v>
                </c:pt>
                <c:pt idx="488">
                  <c:v>78.2</c:v>
                </c:pt>
                <c:pt idx="489">
                  <c:v>80.12</c:v>
                </c:pt>
                <c:pt idx="490">
                  <c:v>79.55</c:v>
                </c:pt>
                <c:pt idx="491">
                  <c:v>79.819999999999993</c:v>
                </c:pt>
                <c:pt idx="492">
                  <c:v>75.86</c:v>
                </c:pt>
                <c:pt idx="493">
                  <c:v>76.91</c:v>
                </c:pt>
                <c:pt idx="494">
                  <c:v>78.55</c:v>
                </c:pt>
                <c:pt idx="495">
                  <c:v>79.31</c:v>
                </c:pt>
                <c:pt idx="496">
                  <c:v>78.8</c:v>
                </c:pt>
                <c:pt idx="497">
                  <c:v>78.930000000000007</c:v>
                </c:pt>
                <c:pt idx="498">
                  <c:v>80.650000000000006</c:v>
                </c:pt>
                <c:pt idx="499">
                  <c:v>78.8</c:v>
                </c:pt>
                <c:pt idx="500">
                  <c:v>79.400000000000006</c:v>
                </c:pt>
                <c:pt idx="501">
                  <c:v>76.81</c:v>
                </c:pt>
                <c:pt idx="502">
                  <c:v>76.2</c:v>
                </c:pt>
                <c:pt idx="503">
                  <c:v>75.849999999999994</c:v>
                </c:pt>
                <c:pt idx="504">
                  <c:v>75.42</c:v>
                </c:pt>
                <c:pt idx="505">
                  <c:v>76.17</c:v>
                </c:pt>
                <c:pt idx="506">
                  <c:v>76.349999999999994</c:v>
                </c:pt>
                <c:pt idx="507">
                  <c:v>75.569999999999993</c:v>
                </c:pt>
                <c:pt idx="508">
                  <c:v>75.11</c:v>
                </c:pt>
                <c:pt idx="509">
                  <c:v>76.25</c:v>
                </c:pt>
                <c:pt idx="510">
                  <c:v>76.06</c:v>
                </c:pt>
                <c:pt idx="511">
                  <c:v>76.84</c:v>
                </c:pt>
                <c:pt idx="512">
                  <c:v>75.87</c:v>
                </c:pt>
                <c:pt idx="513">
                  <c:v>74.900000000000006</c:v>
                </c:pt>
                <c:pt idx="514">
                  <c:v>73.72</c:v>
                </c:pt>
                <c:pt idx="515">
                  <c:v>73.790000000000006</c:v>
                </c:pt>
                <c:pt idx="516">
                  <c:v>72.73</c:v>
                </c:pt>
                <c:pt idx="517">
                  <c:v>72.290000000000006</c:v>
                </c:pt>
                <c:pt idx="518">
                  <c:v>72.540000000000006</c:v>
                </c:pt>
                <c:pt idx="519">
                  <c:v>72.37</c:v>
                </c:pt>
                <c:pt idx="520">
                  <c:v>73.069999999999993</c:v>
                </c:pt>
                <c:pt idx="521">
                  <c:v>74.33</c:v>
                </c:pt>
                <c:pt idx="522">
                  <c:v>73.040000000000006</c:v>
                </c:pt>
                <c:pt idx="523">
                  <c:v>72.94</c:v>
                </c:pt>
                <c:pt idx="524">
                  <c:v>71.06</c:v>
                </c:pt>
                <c:pt idx="525">
                  <c:v>71.31</c:v>
                </c:pt>
                <c:pt idx="526">
                  <c:v>71.89</c:v>
                </c:pt>
                <c:pt idx="527">
                  <c:v>71.58</c:v>
                </c:pt>
                <c:pt idx="528">
                  <c:v>69.540000000000006</c:v>
                </c:pt>
                <c:pt idx="529">
                  <c:v>71.040000000000006</c:v>
                </c:pt>
                <c:pt idx="530">
                  <c:v>70.64</c:v>
                </c:pt>
                <c:pt idx="531">
                  <c:v>70.900000000000006</c:v>
                </c:pt>
                <c:pt idx="532">
                  <c:v>71.739999999999995</c:v>
                </c:pt>
                <c:pt idx="533">
                  <c:v>72.900000000000006</c:v>
                </c:pt>
                <c:pt idx="534">
                  <c:v>72.510000000000005</c:v>
                </c:pt>
                <c:pt idx="535">
                  <c:v>73.77</c:v>
                </c:pt>
                <c:pt idx="536">
                  <c:v>74.33</c:v>
                </c:pt>
                <c:pt idx="537">
                  <c:v>73.540000000000006</c:v>
                </c:pt>
                <c:pt idx="538">
                  <c:v>72.11</c:v>
                </c:pt>
                <c:pt idx="539">
                  <c:v>71.040000000000006</c:v>
                </c:pt>
                <c:pt idx="540">
                  <c:v>70.75</c:v>
                </c:pt>
                <c:pt idx="541">
                  <c:v>71.83</c:v>
                </c:pt>
                <c:pt idx="542">
                  <c:v>72.650000000000006</c:v>
                </c:pt>
                <c:pt idx="543">
                  <c:v>71.94</c:v>
                </c:pt>
                <c:pt idx="544">
                  <c:v>71.2</c:v>
                </c:pt>
                <c:pt idx="545">
                  <c:v>69.41</c:v>
                </c:pt>
                <c:pt idx="546">
                  <c:v>69.83</c:v>
                </c:pt>
                <c:pt idx="547">
                  <c:v>67.81</c:v>
                </c:pt>
                <c:pt idx="548">
                  <c:v>67.36</c:v>
                </c:pt>
                <c:pt idx="549">
                  <c:v>66.61</c:v>
                </c:pt>
                <c:pt idx="550">
                  <c:v>66.930000000000007</c:v>
                </c:pt>
                <c:pt idx="551">
                  <c:v>67.09</c:v>
                </c:pt>
                <c:pt idx="552">
                  <c:v>68.73</c:v>
                </c:pt>
                <c:pt idx="553">
                  <c:v>68.459999999999994</c:v>
                </c:pt>
                <c:pt idx="554">
                  <c:v>68.989999999999995</c:v>
                </c:pt>
                <c:pt idx="555">
                  <c:v>67.239999999999995</c:v>
                </c:pt>
                <c:pt idx="556">
                  <c:v>65.64</c:v>
                </c:pt>
                <c:pt idx="557">
                  <c:v>63.67</c:v>
                </c:pt>
                <c:pt idx="558">
                  <c:v>64.77</c:v>
                </c:pt>
                <c:pt idx="559">
                  <c:v>66.55</c:v>
                </c:pt>
                <c:pt idx="560">
                  <c:v>67.05</c:v>
                </c:pt>
                <c:pt idx="561">
                  <c:v>67.38</c:v>
                </c:pt>
                <c:pt idx="562">
                  <c:v>66.37</c:v>
                </c:pt>
                <c:pt idx="563">
                  <c:v>67.489999999999995</c:v>
                </c:pt>
                <c:pt idx="564">
                  <c:v>68.680000000000007</c:v>
                </c:pt>
                <c:pt idx="565">
                  <c:v>67.739999999999995</c:v>
                </c:pt>
                <c:pt idx="566">
                  <c:v>67.22</c:v>
                </c:pt>
                <c:pt idx="567">
                  <c:v>66.53</c:v>
                </c:pt>
                <c:pt idx="568">
                  <c:v>66.48</c:v>
                </c:pt>
                <c:pt idx="569">
                  <c:v>66.89</c:v>
                </c:pt>
                <c:pt idx="570">
                  <c:v>66.25</c:v>
                </c:pt>
                <c:pt idx="571">
                  <c:v>66.22</c:v>
                </c:pt>
                <c:pt idx="572">
                  <c:v>66.16</c:v>
                </c:pt>
                <c:pt idx="573">
                  <c:v>66.819999999999993</c:v>
                </c:pt>
                <c:pt idx="574">
                  <c:v>67.61</c:v>
                </c:pt>
                <c:pt idx="575">
                  <c:v>67.27</c:v>
                </c:pt>
                <c:pt idx="576">
                  <c:v>66.680000000000007</c:v>
                </c:pt>
                <c:pt idx="577">
                  <c:v>65.650000000000006</c:v>
                </c:pt>
                <c:pt idx="578">
                  <c:v>64.56</c:v>
                </c:pt>
                <c:pt idx="579">
                  <c:v>63.71</c:v>
                </c:pt>
                <c:pt idx="580">
                  <c:v>64.08</c:v>
                </c:pt>
                <c:pt idx="581">
                  <c:v>62.78</c:v>
                </c:pt>
                <c:pt idx="582">
                  <c:v>63.61</c:v>
                </c:pt>
                <c:pt idx="583">
                  <c:v>64.06</c:v>
                </c:pt>
                <c:pt idx="584">
                  <c:v>64.040000000000006</c:v>
                </c:pt>
                <c:pt idx="585">
                  <c:v>64.89</c:v>
                </c:pt>
                <c:pt idx="586">
                  <c:v>64.73</c:v>
                </c:pt>
                <c:pt idx="587">
                  <c:v>66.83</c:v>
                </c:pt>
                <c:pt idx="588">
                  <c:v>66.650000000000006</c:v>
                </c:pt>
                <c:pt idx="589">
                  <c:v>66.540000000000006</c:v>
                </c:pt>
                <c:pt idx="590">
                  <c:v>66.05</c:v>
                </c:pt>
                <c:pt idx="591">
                  <c:v>65.150000000000006</c:v>
                </c:pt>
                <c:pt idx="592">
                  <c:v>63.52</c:v>
                </c:pt>
                <c:pt idx="593">
                  <c:v>62.69</c:v>
                </c:pt>
                <c:pt idx="594">
                  <c:v>60.45</c:v>
                </c:pt>
                <c:pt idx="595">
                  <c:v>59.41</c:v>
                </c:pt>
                <c:pt idx="596">
                  <c:v>60.29</c:v>
                </c:pt>
                <c:pt idx="597">
                  <c:v>60.27</c:v>
                </c:pt>
                <c:pt idx="598">
                  <c:v>62.27</c:v>
                </c:pt>
                <c:pt idx="599">
                  <c:v>61.76</c:v>
                </c:pt>
                <c:pt idx="600">
                  <c:v>62</c:v>
                </c:pt>
                <c:pt idx="601">
                  <c:v>62.52</c:v>
                </c:pt>
                <c:pt idx="602">
                  <c:v>62.82</c:v>
                </c:pt>
                <c:pt idx="603">
                  <c:v>60.7</c:v>
                </c:pt>
                <c:pt idx="604">
                  <c:v>61.2</c:v>
                </c:pt>
                <c:pt idx="605">
                  <c:v>62.86</c:v>
                </c:pt>
                <c:pt idx="606">
                  <c:v>65</c:v>
                </c:pt>
                <c:pt idx="607">
                  <c:v>64.760000000000005</c:v>
                </c:pt>
                <c:pt idx="608">
                  <c:v>66.17</c:v>
                </c:pt>
                <c:pt idx="609">
                  <c:v>65.72</c:v>
                </c:pt>
                <c:pt idx="610">
                  <c:v>67.75</c:v>
                </c:pt>
                <c:pt idx="611">
                  <c:v>69.84</c:v>
                </c:pt>
                <c:pt idx="612">
                  <c:v>70.48</c:v>
                </c:pt>
                <c:pt idx="613">
                  <c:v>71.930000000000007</c:v>
                </c:pt>
                <c:pt idx="614">
                  <c:v>72.459999999999994</c:v>
                </c:pt>
                <c:pt idx="615">
                  <c:v>74.930000000000007</c:v>
                </c:pt>
                <c:pt idx="616">
                  <c:v>76.19</c:v>
                </c:pt>
                <c:pt idx="617">
                  <c:v>76.13</c:v>
                </c:pt>
                <c:pt idx="618">
                  <c:v>71.88</c:v>
                </c:pt>
                <c:pt idx="619">
                  <c:v>72.02</c:v>
                </c:pt>
                <c:pt idx="620">
                  <c:v>74.19</c:v>
                </c:pt>
                <c:pt idx="621">
                  <c:v>76.010000000000005</c:v>
                </c:pt>
                <c:pt idx="622">
                  <c:v>77.05</c:v>
                </c:pt>
                <c:pt idx="623">
                  <c:v>76.12</c:v>
                </c:pt>
                <c:pt idx="624">
                  <c:v>77.33</c:v>
                </c:pt>
                <c:pt idx="625">
                  <c:v>81.510000000000005</c:v>
                </c:pt>
                <c:pt idx="626">
                  <c:v>80.17</c:v>
                </c:pt>
                <c:pt idx="627">
                  <c:v>81.53</c:v>
                </c:pt>
                <c:pt idx="628">
                  <c:v>79.48</c:v>
                </c:pt>
                <c:pt idx="629">
                  <c:v>79.069999999999993</c:v>
                </c:pt>
                <c:pt idx="630">
                  <c:v>81.83</c:v>
                </c:pt>
                <c:pt idx="631">
                  <c:v>81.63</c:v>
                </c:pt>
                <c:pt idx="632">
                  <c:v>81.34</c:v>
                </c:pt>
                <c:pt idx="633">
                  <c:v>82.69</c:v>
                </c:pt>
                <c:pt idx="634">
                  <c:v>82.05</c:v>
                </c:pt>
                <c:pt idx="635">
                  <c:v>81.760000000000005</c:v>
                </c:pt>
                <c:pt idx="636">
                  <c:v>81.05</c:v>
                </c:pt>
                <c:pt idx="637">
                  <c:v>83.05</c:v>
                </c:pt>
                <c:pt idx="638">
                  <c:v>84.64</c:v>
                </c:pt>
                <c:pt idx="639">
                  <c:v>86.4</c:v>
                </c:pt>
                <c:pt idx="640">
                  <c:v>88.99</c:v>
                </c:pt>
                <c:pt idx="641">
                  <c:v>89.56</c:v>
                </c:pt>
                <c:pt idx="642">
                  <c:v>87.27</c:v>
                </c:pt>
                <c:pt idx="643">
                  <c:v>85.61</c:v>
                </c:pt>
                <c:pt idx="644">
                  <c:v>84.6</c:v>
                </c:pt>
                <c:pt idx="645">
                  <c:v>81.58</c:v>
                </c:pt>
                <c:pt idx="646">
                  <c:v>79.39</c:v>
                </c:pt>
                <c:pt idx="647">
                  <c:v>79.66</c:v>
                </c:pt>
                <c:pt idx="648">
                  <c:v>78.540000000000006</c:v>
                </c:pt>
                <c:pt idx="649">
                  <c:v>79.89</c:v>
                </c:pt>
                <c:pt idx="650">
                  <c:v>78.58</c:v>
                </c:pt>
                <c:pt idx="651">
                  <c:v>78.98</c:v>
                </c:pt>
                <c:pt idx="652">
                  <c:v>79.209999999999994</c:v>
                </c:pt>
                <c:pt idx="653">
                  <c:v>78.680000000000007</c:v>
                </c:pt>
                <c:pt idx="654">
                  <c:v>78.63</c:v>
                </c:pt>
                <c:pt idx="655">
                  <c:v>78.55</c:v>
                </c:pt>
                <c:pt idx="656">
                  <c:v>79.650000000000006</c:v>
                </c:pt>
                <c:pt idx="657">
                  <c:v>80.77</c:v>
                </c:pt>
                <c:pt idx="658">
                  <c:v>81.760000000000005</c:v>
                </c:pt>
                <c:pt idx="659">
                  <c:v>82.29</c:v>
                </c:pt>
                <c:pt idx="660">
                  <c:v>81.99</c:v>
                </c:pt>
                <c:pt idx="661">
                  <c:v>79.209999999999994</c:v>
                </c:pt>
                <c:pt idx="662">
                  <c:v>80.150000000000006</c:v>
                </c:pt>
                <c:pt idx="663">
                  <c:v>79.540000000000006</c:v>
                </c:pt>
                <c:pt idx="664">
                  <c:v>80.73</c:v>
                </c:pt>
                <c:pt idx="665">
                  <c:v>80.900000000000006</c:v>
                </c:pt>
                <c:pt idx="666">
                  <c:v>80.31</c:v>
                </c:pt>
                <c:pt idx="667">
                  <c:v>79.290000000000006</c:v>
                </c:pt>
                <c:pt idx="668">
                  <c:v>79.27</c:v>
                </c:pt>
                <c:pt idx="669">
                  <c:v>78.5</c:v>
                </c:pt>
                <c:pt idx="670">
                  <c:v>78.010000000000005</c:v>
                </c:pt>
                <c:pt idx="671">
                  <c:v>77.53</c:v>
                </c:pt>
                <c:pt idx="672">
                  <c:v>75.84</c:v>
                </c:pt>
                <c:pt idx="673">
                  <c:v>75.209999999999994</c:v>
                </c:pt>
                <c:pt idx="674">
                  <c:v>75.09</c:v>
                </c:pt>
                <c:pt idx="675">
                  <c:v>74.760000000000005</c:v>
                </c:pt>
                <c:pt idx="676">
                  <c:v>76.34</c:v>
                </c:pt>
                <c:pt idx="677">
                  <c:v>76.150000000000006</c:v>
                </c:pt>
                <c:pt idx="678">
                  <c:v>76.63</c:v>
                </c:pt>
                <c:pt idx="679">
                  <c:v>75.64</c:v>
                </c:pt>
                <c:pt idx="680">
                  <c:v>75.010000000000005</c:v>
                </c:pt>
                <c:pt idx="681">
                  <c:v>73.430000000000007</c:v>
                </c:pt>
                <c:pt idx="682">
                  <c:v>72.650000000000006</c:v>
                </c:pt>
                <c:pt idx="683">
                  <c:v>72.349999999999994</c:v>
                </c:pt>
                <c:pt idx="684">
                  <c:v>70.25</c:v>
                </c:pt>
                <c:pt idx="685">
                  <c:v>70.36</c:v>
                </c:pt>
                <c:pt idx="686">
                  <c:v>72.11</c:v>
                </c:pt>
                <c:pt idx="687">
                  <c:v>71.03</c:v>
                </c:pt>
                <c:pt idx="688">
                  <c:v>69.94</c:v>
                </c:pt>
                <c:pt idx="689">
                  <c:v>69.430000000000007</c:v>
                </c:pt>
                <c:pt idx="690">
                  <c:v>69.13</c:v>
                </c:pt>
                <c:pt idx="691">
                  <c:v>67.989999999999995</c:v>
                </c:pt>
                <c:pt idx="692">
                  <c:v>67.28</c:v>
                </c:pt>
                <c:pt idx="693">
                  <c:v>67.349999999999994</c:v>
                </c:pt>
                <c:pt idx="694">
                  <c:v>65.930000000000007</c:v>
                </c:pt>
                <c:pt idx="695">
                  <c:v>65.23</c:v>
                </c:pt>
                <c:pt idx="696">
                  <c:v>64.72</c:v>
                </c:pt>
                <c:pt idx="697">
                  <c:v>65.37</c:v>
                </c:pt>
                <c:pt idx="698">
                  <c:v>66.38</c:v>
                </c:pt>
                <c:pt idx="699">
                  <c:v>67.900000000000006</c:v>
                </c:pt>
                <c:pt idx="700">
                  <c:v>67.349999999999994</c:v>
                </c:pt>
                <c:pt idx="701">
                  <c:v>66.86</c:v>
                </c:pt>
                <c:pt idx="702">
                  <c:v>65.11</c:v>
                </c:pt>
                <c:pt idx="703">
                  <c:v>65.39</c:v>
                </c:pt>
                <c:pt idx="704">
                  <c:v>63.44</c:v>
                </c:pt>
                <c:pt idx="705">
                  <c:v>62.82</c:v>
                </c:pt>
                <c:pt idx="706">
                  <c:v>64.099999999999994</c:v>
                </c:pt>
                <c:pt idx="707">
                  <c:v>63.24</c:v>
                </c:pt>
                <c:pt idx="708">
                  <c:v>63.769999999999996</c:v>
                </c:pt>
                <c:pt idx="709">
                  <c:v>63.89</c:v>
                </c:pt>
                <c:pt idx="710">
                  <c:v>62.92</c:v>
                </c:pt>
                <c:pt idx="711">
                  <c:v>61.65</c:v>
                </c:pt>
                <c:pt idx="712">
                  <c:v>62.07</c:v>
                </c:pt>
                <c:pt idx="713">
                  <c:v>61.11</c:v>
                </c:pt>
                <c:pt idx="714">
                  <c:v>62.55</c:v>
                </c:pt>
                <c:pt idx="715">
                  <c:v>60.99</c:v>
                </c:pt>
                <c:pt idx="716">
                  <c:v>61.2</c:v>
                </c:pt>
                <c:pt idx="717">
                  <c:v>61.95</c:v>
                </c:pt>
                <c:pt idx="718">
                  <c:v>62.7</c:v>
                </c:pt>
                <c:pt idx="719">
                  <c:v>63.04</c:v>
                </c:pt>
                <c:pt idx="720">
                  <c:v>64.25</c:v>
                </c:pt>
                <c:pt idx="721">
                  <c:v>64.05</c:v>
                </c:pt>
                <c:pt idx="722">
                  <c:v>62.88</c:v>
                </c:pt>
                <c:pt idx="723">
                  <c:v>63.885000000000005</c:v>
                </c:pt>
                <c:pt idx="724">
                  <c:v>64.86</c:v>
                </c:pt>
                <c:pt idx="725">
                  <c:v>65.94</c:v>
                </c:pt>
                <c:pt idx="726">
                  <c:v>65.349999999999994</c:v>
                </c:pt>
                <c:pt idx="727">
                  <c:v>63.28</c:v>
                </c:pt>
                <c:pt idx="728">
                  <c:v>63.66</c:v>
                </c:pt>
                <c:pt idx="729">
                  <c:v>65.09</c:v>
                </c:pt>
                <c:pt idx="730">
                  <c:v>64.430000000000007</c:v>
                </c:pt>
                <c:pt idx="731">
                  <c:v>63.790000000000006</c:v>
                </c:pt>
                <c:pt idx="732">
                  <c:v>62.95</c:v>
                </c:pt>
                <c:pt idx="733">
                  <c:v>62.74</c:v>
                </c:pt>
                <c:pt idx="734">
                  <c:v>61.76</c:v>
                </c:pt>
                <c:pt idx="735">
                  <c:v>60.84</c:v>
                </c:pt>
                <c:pt idx="736">
                  <c:v>62.63</c:v>
                </c:pt>
                <c:pt idx="737">
                  <c:v>61.2</c:v>
                </c:pt>
                <c:pt idx="738">
                  <c:v>62.11</c:v>
                </c:pt>
                <c:pt idx="739">
                  <c:v>61.42</c:v>
                </c:pt>
                <c:pt idx="740">
                  <c:v>60.83</c:v>
                </c:pt>
                <c:pt idx="741">
                  <c:v>60.01</c:v>
                </c:pt>
                <c:pt idx="742">
                  <c:v>60.49</c:v>
                </c:pt>
                <c:pt idx="743">
                  <c:v>60.64</c:v>
                </c:pt>
                <c:pt idx="744">
                  <c:v>60.73</c:v>
                </c:pt>
                <c:pt idx="745">
                  <c:v>60.31</c:v>
                </c:pt>
                <c:pt idx="746">
                  <c:v>58.79</c:v>
                </c:pt>
                <c:pt idx="747">
                  <c:v>58.28</c:v>
                </c:pt>
                <c:pt idx="748">
                  <c:v>57.66</c:v>
                </c:pt>
                <c:pt idx="749">
                  <c:v>58.24</c:v>
                </c:pt>
                <c:pt idx="750">
                  <c:v>57.24</c:v>
                </c:pt>
                <c:pt idx="751">
                  <c:v>57.59</c:v>
                </c:pt>
                <c:pt idx="752">
                  <c:v>58.04</c:v>
                </c:pt>
                <c:pt idx="753">
                  <c:v>58.1</c:v>
                </c:pt>
                <c:pt idx="754">
                  <c:v>57.66</c:v>
                </c:pt>
                <c:pt idx="755">
                  <c:v>56.38</c:v>
                </c:pt>
                <c:pt idx="756">
                  <c:v>56.31</c:v>
                </c:pt>
                <c:pt idx="757">
                  <c:v>56.95</c:v>
                </c:pt>
                <c:pt idx="758">
                  <c:v>56.75</c:v>
                </c:pt>
                <c:pt idx="759">
                  <c:v>57.22</c:v>
                </c:pt>
                <c:pt idx="760">
                  <c:v>56.75</c:v>
                </c:pt>
                <c:pt idx="761">
                  <c:v>55.75</c:v>
                </c:pt>
                <c:pt idx="762">
                  <c:v>56.2</c:v>
                </c:pt>
                <c:pt idx="763">
                  <c:v>56.12</c:v>
                </c:pt>
                <c:pt idx="764">
                  <c:v>54.9</c:v>
                </c:pt>
                <c:pt idx="765">
                  <c:v>56.16</c:v>
                </c:pt>
                <c:pt idx="766">
                  <c:v>56.21</c:v>
                </c:pt>
                <c:pt idx="767">
                  <c:v>55.82</c:v>
                </c:pt>
                <c:pt idx="768">
                  <c:v>55.03</c:v>
                </c:pt>
                <c:pt idx="769">
                  <c:v>55.68</c:v>
                </c:pt>
                <c:pt idx="770">
                  <c:v>54.05</c:v>
                </c:pt>
                <c:pt idx="771">
                  <c:v>54.5</c:v>
                </c:pt>
                <c:pt idx="772">
                  <c:v>54.27</c:v>
                </c:pt>
                <c:pt idx="773">
                  <c:v>53.85</c:v>
                </c:pt>
                <c:pt idx="774">
                  <c:v>53.23</c:v>
                </c:pt>
                <c:pt idx="775">
                  <c:v>53.58</c:v>
                </c:pt>
                <c:pt idx="776">
                  <c:v>53.94</c:v>
                </c:pt>
                <c:pt idx="777">
                  <c:v>54.76</c:v>
                </c:pt>
                <c:pt idx="778">
                  <c:v>54.94</c:v>
                </c:pt>
                <c:pt idx="779">
                  <c:v>54.26</c:v>
                </c:pt>
                <c:pt idx="780">
                  <c:v>53.9</c:v>
                </c:pt>
                <c:pt idx="781">
                  <c:v>54.3</c:v>
                </c:pt>
                <c:pt idx="782">
                  <c:v>52.85</c:v>
                </c:pt>
                <c:pt idx="783">
                  <c:v>53</c:v>
                </c:pt>
                <c:pt idx="784">
                  <c:v>52.59</c:v>
                </c:pt>
                <c:pt idx="785">
                  <c:v>52.66</c:v>
                </c:pt>
                <c:pt idx="786">
                  <c:v>52.08</c:v>
                </c:pt>
                <c:pt idx="787">
                  <c:v>51.71</c:v>
                </c:pt>
                <c:pt idx="788">
                  <c:v>51.52</c:v>
                </c:pt>
                <c:pt idx="789">
                  <c:v>51.9</c:v>
                </c:pt>
                <c:pt idx="790">
                  <c:v>52.41</c:v>
                </c:pt>
                <c:pt idx="791">
                  <c:v>52.16</c:v>
                </c:pt>
                <c:pt idx="792">
                  <c:v>52.16</c:v>
                </c:pt>
                <c:pt idx="793">
                  <c:v>52.41</c:v>
                </c:pt>
                <c:pt idx="794">
                  <c:v>51.92</c:v>
                </c:pt>
                <c:pt idx="795">
                  <c:v>51.54</c:v>
                </c:pt>
                <c:pt idx="796">
                  <c:v>51.82</c:v>
                </c:pt>
                <c:pt idx="797">
                  <c:v>52.35</c:v>
                </c:pt>
                <c:pt idx="798">
                  <c:v>52.17</c:v>
                </c:pt>
                <c:pt idx="799">
                  <c:v>52.89</c:v>
                </c:pt>
                <c:pt idx="800">
                  <c:v>53.82</c:v>
                </c:pt>
                <c:pt idx="801">
                  <c:v>54.57</c:v>
                </c:pt>
                <c:pt idx="802">
                  <c:v>52.89</c:v>
                </c:pt>
                <c:pt idx="803">
                  <c:v>54.42</c:v>
                </c:pt>
                <c:pt idx="804">
                  <c:v>53.7</c:v>
                </c:pt>
                <c:pt idx="805">
                  <c:v>53.14</c:v>
                </c:pt>
                <c:pt idx="806">
                  <c:v>54</c:v>
                </c:pt>
                <c:pt idx="807">
                  <c:v>53.79</c:v>
                </c:pt>
                <c:pt idx="808">
                  <c:v>53.64</c:v>
                </c:pt>
                <c:pt idx="809" formatCode="0.00_);[Red]\(0.00\)">
                  <c:v>55.02</c:v>
                </c:pt>
                <c:pt idx="810">
                  <c:v>54.42</c:v>
                </c:pt>
                <c:pt idx="811">
                  <c:v>53.67</c:v>
                </c:pt>
                <c:pt idx="812">
                  <c:v>53.95</c:v>
                </c:pt>
                <c:pt idx="813">
                  <c:v>54.74</c:v>
                </c:pt>
                <c:pt idx="814">
                  <c:v>55.1</c:v>
                </c:pt>
                <c:pt idx="815">
                  <c:v>54.85</c:v>
                </c:pt>
                <c:pt idx="816">
                  <c:v>53.9</c:v>
                </c:pt>
                <c:pt idx="817">
                  <c:v>54.39</c:v>
                </c:pt>
                <c:pt idx="818">
                  <c:v>51.9</c:v>
                </c:pt>
                <c:pt idx="819">
                  <c:v>51.52</c:v>
                </c:pt>
                <c:pt idx="820">
                  <c:v>51.6</c:v>
                </c:pt>
                <c:pt idx="821">
                  <c:v>50.02</c:v>
                </c:pt>
                <c:pt idx="822">
                  <c:v>49.89</c:v>
                </c:pt>
                <c:pt idx="823">
                  <c:v>49.47</c:v>
                </c:pt>
                <c:pt idx="824">
                  <c:v>48.91</c:v>
                </c:pt>
                <c:pt idx="825">
                  <c:v>49</c:v>
                </c:pt>
                <c:pt idx="826">
                  <c:v>48.12</c:v>
                </c:pt>
                <c:pt idx="827">
                  <c:v>48.38</c:v>
                </c:pt>
                <c:pt idx="828">
                  <c:v>49.29</c:v>
                </c:pt>
                <c:pt idx="829">
                  <c:v>49.56</c:v>
                </c:pt>
                <c:pt idx="830">
                  <c:v>48.91</c:v>
                </c:pt>
                <c:pt idx="831">
                  <c:v>49.07</c:v>
                </c:pt>
                <c:pt idx="832">
                  <c:v>50.93</c:v>
                </c:pt>
                <c:pt idx="833">
                  <c:v>49.69</c:v>
                </c:pt>
                <c:pt idx="834">
                  <c:v>48.29</c:v>
                </c:pt>
                <c:pt idx="835">
                  <c:v>49.76</c:v>
                </c:pt>
                <c:pt idx="836">
                  <c:v>49.24</c:v>
                </c:pt>
                <c:pt idx="837">
                  <c:v>49.08</c:v>
                </c:pt>
                <c:pt idx="838">
                  <c:v>49.84</c:v>
                </c:pt>
                <c:pt idx="839">
                  <c:v>50.5</c:v>
                </c:pt>
                <c:pt idx="840">
                  <c:v>49.79</c:v>
                </c:pt>
                <c:pt idx="841">
                  <c:v>48.64</c:v>
                </c:pt>
                <c:pt idx="842">
                  <c:v>50.44</c:v>
                </c:pt>
                <c:pt idx="843">
                  <c:v>51.15</c:v>
                </c:pt>
                <c:pt idx="844">
                  <c:v>49.4</c:v>
                </c:pt>
                <c:pt idx="845">
                  <c:v>49.55</c:v>
                </c:pt>
                <c:pt idx="846">
                  <c:v>50.52</c:v>
                </c:pt>
                <c:pt idx="847">
                  <c:v>51.27</c:v>
                </c:pt>
                <c:pt idx="848">
                  <c:v>52.32</c:v>
                </c:pt>
                <c:pt idx="849">
                  <c:v>51.81</c:v>
                </c:pt>
                <c:pt idx="850">
                  <c:v>52.38</c:v>
                </c:pt>
                <c:pt idx="851">
                  <c:v>51.69</c:v>
                </c:pt>
                <c:pt idx="852">
                  <c:v>51.45</c:v>
                </c:pt>
                <c:pt idx="853">
                  <c:v>52.02</c:v>
                </c:pt>
                <c:pt idx="854">
                  <c:v>52.38</c:v>
                </c:pt>
                <c:pt idx="855">
                  <c:v>52.22</c:v>
                </c:pt>
                <c:pt idx="856">
                  <c:v>52.02</c:v>
                </c:pt>
                <c:pt idx="857">
                  <c:v>50.64</c:v>
                </c:pt>
                <c:pt idx="858">
                  <c:v>50.12</c:v>
                </c:pt>
                <c:pt idx="859">
                  <c:v>49.88</c:v>
                </c:pt>
                <c:pt idx="860">
                  <c:v>50.6</c:v>
                </c:pt>
                <c:pt idx="861">
                  <c:v>49.88</c:v>
                </c:pt>
                <c:pt idx="862">
                  <c:v>49.91</c:v>
                </c:pt>
                <c:pt idx="863">
                  <c:v>49.92</c:v>
                </c:pt>
                <c:pt idx="864">
                  <c:v>50.29</c:v>
                </c:pt>
                <c:pt idx="865">
                  <c:v>50.36</c:v>
                </c:pt>
                <c:pt idx="866">
                  <c:v>50.18</c:v>
                </c:pt>
                <c:pt idx="867">
                  <c:v>49.98</c:v>
                </c:pt>
                <c:pt idx="868">
                  <c:v>50.55</c:v>
                </c:pt>
                <c:pt idx="869">
                  <c:v>50.22</c:v>
                </c:pt>
                <c:pt idx="870">
                  <c:v>50.19</c:v>
                </c:pt>
                <c:pt idx="871">
                  <c:v>48.74</c:v>
                </c:pt>
                <c:pt idx="872">
                  <c:v>48.01</c:v>
                </c:pt>
                <c:pt idx="873">
                  <c:v>48.7</c:v>
                </c:pt>
                <c:pt idx="874">
                  <c:v>48.74</c:v>
                </c:pt>
                <c:pt idx="875">
                  <c:v>50.145000000000003</c:v>
                </c:pt>
                <c:pt idx="876">
                  <c:v>53.03</c:v>
                </c:pt>
                <c:pt idx="877">
                  <c:v>54.04</c:v>
                </c:pt>
                <c:pt idx="878">
                  <c:v>55.64</c:v>
                </c:pt>
                <c:pt idx="879">
                  <c:v>56.55</c:v>
                </c:pt>
                <c:pt idx="880">
                  <c:v>56.09</c:v>
                </c:pt>
                <c:pt idx="881">
                  <c:v>53.95</c:v>
                </c:pt>
                <c:pt idx="882">
                  <c:v>54.09</c:v>
                </c:pt>
                <c:pt idx="883">
                  <c:v>54.62</c:v>
                </c:pt>
                <c:pt idx="884">
                  <c:v>54.15</c:v>
                </c:pt>
                <c:pt idx="885">
                  <c:v>53.92</c:v>
                </c:pt>
                <c:pt idx="886">
                  <c:v>54.2</c:v>
                </c:pt>
                <c:pt idx="887">
                  <c:v>53.71</c:v>
                </c:pt>
                <c:pt idx="888">
                  <c:v>53.95</c:v>
                </c:pt>
                <c:pt idx="889">
                  <c:v>54.06</c:v>
                </c:pt>
                <c:pt idx="890">
                  <c:v>54.5</c:v>
                </c:pt>
                <c:pt idx="891">
                  <c:v>54.41</c:v>
                </c:pt>
                <c:pt idx="892">
                  <c:v>53.52</c:v>
                </c:pt>
                <c:pt idx="893">
                  <c:v>53.31</c:v>
                </c:pt>
                <c:pt idx="894">
                  <c:v>51.16</c:v>
                </c:pt>
                <c:pt idx="895">
                  <c:v>50.34</c:v>
                </c:pt>
                <c:pt idx="896">
                  <c:v>50.25</c:v>
                </c:pt>
                <c:pt idx="897">
                  <c:v>50.8</c:v>
                </c:pt>
                <c:pt idx="898">
                  <c:v>49.97</c:v>
                </c:pt>
                <c:pt idx="899">
                  <c:v>49.18</c:v>
                </c:pt>
                <c:pt idx="900">
                  <c:v>48.59</c:v>
                </c:pt>
                <c:pt idx="901">
                  <c:v>48.35</c:v>
                </c:pt>
                <c:pt idx="902">
                  <c:v>49.57</c:v>
                </c:pt>
                <c:pt idx="903">
                  <c:v>49.67</c:v>
                </c:pt>
                <c:pt idx="904">
                  <c:v>49.92</c:v>
                </c:pt>
                <c:pt idx="905">
                  <c:v>48.98</c:v>
                </c:pt>
                <c:pt idx="906">
                  <c:v>46.51</c:v>
                </c:pt>
                <c:pt idx="907">
                  <c:v>45.97</c:v>
                </c:pt>
                <c:pt idx="908">
                  <c:v>46.45</c:v>
                </c:pt>
                <c:pt idx="909">
                  <c:v>46.97</c:v>
                </c:pt>
                <c:pt idx="910">
                  <c:v>47.21</c:v>
                </c:pt>
                <c:pt idx="911">
                  <c:v>47.5</c:v>
                </c:pt>
                <c:pt idx="912">
                  <c:v>46.69</c:v>
                </c:pt>
                <c:pt idx="913">
                  <c:v>47.72</c:v>
                </c:pt>
                <c:pt idx="914">
                  <c:v>47.95</c:v>
                </c:pt>
                <c:pt idx="915">
                  <c:v>47.4</c:v>
                </c:pt>
                <c:pt idx="916">
                  <c:v>48.05</c:v>
                </c:pt>
                <c:pt idx="917">
                  <c:v>49.92</c:v>
                </c:pt>
                <c:pt idx="918">
                  <c:v>49.89</c:v>
                </c:pt>
                <c:pt idx="919">
                  <c:v>48.23</c:v>
                </c:pt>
                <c:pt idx="920">
                  <c:v>47.47</c:v>
                </c:pt>
                <c:pt idx="921">
                  <c:v>48.44</c:v>
                </c:pt>
                <c:pt idx="922">
                  <c:v>46.96</c:v>
                </c:pt>
                <c:pt idx="923">
                  <c:v>47.82</c:v>
                </c:pt>
                <c:pt idx="924">
                  <c:v>46.54</c:v>
                </c:pt>
                <c:pt idx="925">
                  <c:v>46.03</c:v>
                </c:pt>
                <c:pt idx="926">
                  <c:v>46.58</c:v>
                </c:pt>
                <c:pt idx="927">
                  <c:v>45.28</c:v>
                </c:pt>
                <c:pt idx="928">
                  <c:v>45.5</c:v>
                </c:pt>
                <c:pt idx="929">
                  <c:v>46.3</c:v>
                </c:pt>
                <c:pt idx="930">
                  <c:v>46.49</c:v>
                </c:pt>
                <c:pt idx="931">
                  <c:v>47.25</c:v>
                </c:pt>
                <c:pt idx="932">
                  <c:v>47.66</c:v>
                </c:pt>
                <c:pt idx="933">
                  <c:v>48.12</c:v>
                </c:pt>
                <c:pt idx="934">
                  <c:v>49.45</c:v>
                </c:pt>
                <c:pt idx="935">
                  <c:v>49.88</c:v>
                </c:pt>
                <c:pt idx="936">
                  <c:v>48.295000000000002</c:v>
                </c:pt>
                <c:pt idx="937">
                  <c:v>46.68</c:v>
                </c:pt>
                <c:pt idx="938">
                  <c:v>48.01</c:v>
                </c:pt>
                <c:pt idx="939">
                  <c:v>47.91</c:v>
                </c:pt>
                <c:pt idx="940">
                  <c:v>48.64</c:v>
                </c:pt>
                <c:pt idx="941">
                  <c:v>49.53</c:v>
                </c:pt>
                <c:pt idx="942">
                  <c:v>48.97</c:v>
                </c:pt>
                <c:pt idx="943">
                  <c:v>49.07</c:v>
                </c:pt>
                <c:pt idx="944">
                  <c:v>47.84</c:v>
                </c:pt>
                <c:pt idx="945">
                  <c:v>47.81</c:v>
                </c:pt>
                <c:pt idx="946">
                  <c:v>48.51</c:v>
                </c:pt>
                <c:pt idx="947">
                  <c:v>48.08</c:v>
                </c:pt>
                <c:pt idx="948">
                  <c:v>46.4</c:v>
                </c:pt>
                <c:pt idx="949">
                  <c:v>46.95</c:v>
                </c:pt>
                <c:pt idx="950">
                  <c:v>45.68</c:v>
                </c:pt>
                <c:pt idx="951">
                  <c:v>46.09</c:v>
                </c:pt>
                <c:pt idx="952">
                  <c:v>45.32</c:v>
                </c:pt>
                <c:pt idx="953">
                  <c:v>46.14</c:v>
                </c:pt>
                <c:pt idx="954">
                  <c:v>47.69</c:v>
                </c:pt>
                <c:pt idx="955">
                  <c:v>47.39</c:v>
                </c:pt>
                <c:pt idx="956">
                  <c:v>48.33</c:v>
                </c:pt>
                <c:pt idx="957">
                  <c:v>48.15</c:v>
                </c:pt>
                <c:pt idx="958">
                  <c:v>46.69</c:v>
                </c:pt>
                <c:pt idx="959">
                  <c:v>46.8</c:v>
                </c:pt>
                <c:pt idx="960" formatCode="0.00_);[Red]\(0.00\)">
                  <c:v>47.81</c:v>
                </c:pt>
                <c:pt idx="961" formatCode="0.00_);[Red]\(0.00\)">
                  <c:v>49.14</c:v>
                </c:pt>
                <c:pt idx="962" formatCode="0.00_);[Red]\(0.00\)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A96-45B0-AAC4-7C4B725923C8}"/>
            </c:ext>
          </c:extLst>
        </c:ser>
        <c:ser>
          <c:idx val="1"/>
          <c:order val="1"/>
          <c:tx>
            <c:strRef>
              <c:f>Spreads!$C$2</c:f>
              <c:strCache>
                <c:ptCount val="1"/>
                <c:pt idx="0">
                  <c:v>Crude-degummed - central Illinois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Spreads!$A$529:$A$1491</c:f>
              <c:numCache>
                <c:formatCode>m/d/yyyy</c:formatCode>
                <c:ptCount val="963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44564</c:v>
                </c:pt>
                <c:pt idx="252">
                  <c:v>44565</c:v>
                </c:pt>
                <c:pt idx="253">
                  <c:v>44566</c:v>
                </c:pt>
                <c:pt idx="254">
                  <c:v>44567</c:v>
                </c:pt>
                <c:pt idx="255">
                  <c:v>44568</c:v>
                </c:pt>
                <c:pt idx="256">
                  <c:v>44571</c:v>
                </c:pt>
                <c:pt idx="257">
                  <c:v>44572</c:v>
                </c:pt>
                <c:pt idx="258">
                  <c:v>44573</c:v>
                </c:pt>
                <c:pt idx="259">
                  <c:v>44574</c:v>
                </c:pt>
                <c:pt idx="260">
                  <c:v>44575</c:v>
                </c:pt>
                <c:pt idx="261">
                  <c:v>44579</c:v>
                </c:pt>
                <c:pt idx="262">
                  <c:v>44580</c:v>
                </c:pt>
                <c:pt idx="263">
                  <c:v>44581</c:v>
                </c:pt>
                <c:pt idx="264">
                  <c:v>44582</c:v>
                </c:pt>
                <c:pt idx="265">
                  <c:v>44585</c:v>
                </c:pt>
                <c:pt idx="266">
                  <c:v>44586</c:v>
                </c:pt>
                <c:pt idx="267">
                  <c:v>44587</c:v>
                </c:pt>
                <c:pt idx="268">
                  <c:v>44588</c:v>
                </c:pt>
                <c:pt idx="269">
                  <c:v>44589</c:v>
                </c:pt>
                <c:pt idx="270">
                  <c:v>44592</c:v>
                </c:pt>
                <c:pt idx="271">
                  <c:v>44593</c:v>
                </c:pt>
                <c:pt idx="272">
                  <c:v>44594</c:v>
                </c:pt>
                <c:pt idx="273">
                  <c:v>44595</c:v>
                </c:pt>
                <c:pt idx="274">
                  <c:v>44596</c:v>
                </c:pt>
                <c:pt idx="275">
                  <c:v>44599</c:v>
                </c:pt>
                <c:pt idx="276">
                  <c:v>44600</c:v>
                </c:pt>
                <c:pt idx="277">
                  <c:v>44601</c:v>
                </c:pt>
                <c:pt idx="278">
                  <c:v>44602</c:v>
                </c:pt>
                <c:pt idx="279">
                  <c:v>44603</c:v>
                </c:pt>
                <c:pt idx="280">
                  <c:v>44606</c:v>
                </c:pt>
                <c:pt idx="281">
                  <c:v>44607</c:v>
                </c:pt>
                <c:pt idx="282">
                  <c:v>44608</c:v>
                </c:pt>
                <c:pt idx="283">
                  <c:v>44609</c:v>
                </c:pt>
                <c:pt idx="284">
                  <c:v>44610</c:v>
                </c:pt>
                <c:pt idx="285">
                  <c:v>44614</c:v>
                </c:pt>
                <c:pt idx="286">
                  <c:v>44615</c:v>
                </c:pt>
                <c:pt idx="287">
                  <c:v>44616</c:v>
                </c:pt>
                <c:pt idx="288">
                  <c:v>44617</c:v>
                </c:pt>
                <c:pt idx="289">
                  <c:v>44620</c:v>
                </c:pt>
                <c:pt idx="290">
                  <c:v>44621</c:v>
                </c:pt>
                <c:pt idx="291">
                  <c:v>44622</c:v>
                </c:pt>
                <c:pt idx="292">
                  <c:v>44623</c:v>
                </c:pt>
                <c:pt idx="293">
                  <c:v>44624</c:v>
                </c:pt>
                <c:pt idx="294">
                  <c:v>44627</c:v>
                </c:pt>
                <c:pt idx="295">
                  <c:v>44628</c:v>
                </c:pt>
                <c:pt idx="296">
                  <c:v>44629</c:v>
                </c:pt>
                <c:pt idx="297">
                  <c:v>44630</c:v>
                </c:pt>
                <c:pt idx="298">
                  <c:v>44631</c:v>
                </c:pt>
                <c:pt idx="299">
                  <c:v>44634</c:v>
                </c:pt>
                <c:pt idx="300">
                  <c:v>44635</c:v>
                </c:pt>
                <c:pt idx="301">
                  <c:v>44636</c:v>
                </c:pt>
                <c:pt idx="302">
                  <c:v>44637</c:v>
                </c:pt>
                <c:pt idx="303">
                  <c:v>44638</c:v>
                </c:pt>
                <c:pt idx="304">
                  <c:v>44641</c:v>
                </c:pt>
                <c:pt idx="305">
                  <c:v>44642</c:v>
                </c:pt>
                <c:pt idx="306">
                  <c:v>44643</c:v>
                </c:pt>
                <c:pt idx="307">
                  <c:v>44644</c:v>
                </c:pt>
                <c:pt idx="308">
                  <c:v>44645</c:v>
                </c:pt>
                <c:pt idx="309">
                  <c:v>44648</c:v>
                </c:pt>
                <c:pt idx="310">
                  <c:v>44649</c:v>
                </c:pt>
                <c:pt idx="311">
                  <c:v>44650</c:v>
                </c:pt>
                <c:pt idx="312">
                  <c:v>44651</c:v>
                </c:pt>
                <c:pt idx="313">
                  <c:v>44652</c:v>
                </c:pt>
                <c:pt idx="314">
                  <c:v>44655</c:v>
                </c:pt>
                <c:pt idx="315">
                  <c:v>44656</c:v>
                </c:pt>
                <c:pt idx="316">
                  <c:v>44657</c:v>
                </c:pt>
                <c:pt idx="317">
                  <c:v>44658</c:v>
                </c:pt>
                <c:pt idx="318">
                  <c:v>44659</c:v>
                </c:pt>
                <c:pt idx="319">
                  <c:v>44662</c:v>
                </c:pt>
                <c:pt idx="320">
                  <c:v>44663</c:v>
                </c:pt>
                <c:pt idx="321">
                  <c:v>44664</c:v>
                </c:pt>
                <c:pt idx="322">
                  <c:v>44665</c:v>
                </c:pt>
                <c:pt idx="323">
                  <c:v>44669</c:v>
                </c:pt>
                <c:pt idx="324">
                  <c:v>44670</c:v>
                </c:pt>
                <c:pt idx="325">
                  <c:v>44671</c:v>
                </c:pt>
                <c:pt idx="326">
                  <c:v>44672</c:v>
                </c:pt>
                <c:pt idx="327">
                  <c:v>44673</c:v>
                </c:pt>
                <c:pt idx="328">
                  <c:v>44676</c:v>
                </c:pt>
                <c:pt idx="329">
                  <c:v>44677</c:v>
                </c:pt>
                <c:pt idx="330">
                  <c:v>44678</c:v>
                </c:pt>
                <c:pt idx="331">
                  <c:v>44679</c:v>
                </c:pt>
                <c:pt idx="332">
                  <c:v>44680</c:v>
                </c:pt>
                <c:pt idx="333">
                  <c:v>44683</c:v>
                </c:pt>
                <c:pt idx="334">
                  <c:v>44684</c:v>
                </c:pt>
                <c:pt idx="335">
                  <c:v>44685</c:v>
                </c:pt>
                <c:pt idx="336">
                  <c:v>44686</c:v>
                </c:pt>
                <c:pt idx="337">
                  <c:v>44687</c:v>
                </c:pt>
                <c:pt idx="338">
                  <c:v>44690</c:v>
                </c:pt>
                <c:pt idx="339">
                  <c:v>44691</c:v>
                </c:pt>
                <c:pt idx="340">
                  <c:v>44692</c:v>
                </c:pt>
                <c:pt idx="341">
                  <c:v>44693</c:v>
                </c:pt>
                <c:pt idx="342">
                  <c:v>44694</c:v>
                </c:pt>
                <c:pt idx="343">
                  <c:v>44697</c:v>
                </c:pt>
                <c:pt idx="344">
                  <c:v>44698</c:v>
                </c:pt>
                <c:pt idx="345">
                  <c:v>44699</c:v>
                </c:pt>
                <c:pt idx="346">
                  <c:v>44700</c:v>
                </c:pt>
                <c:pt idx="347">
                  <c:v>44701</c:v>
                </c:pt>
                <c:pt idx="348">
                  <c:v>44704</c:v>
                </c:pt>
                <c:pt idx="349">
                  <c:v>44705</c:v>
                </c:pt>
                <c:pt idx="350">
                  <c:v>44706</c:v>
                </c:pt>
                <c:pt idx="351">
                  <c:v>44707</c:v>
                </c:pt>
                <c:pt idx="352">
                  <c:v>44708</c:v>
                </c:pt>
                <c:pt idx="353">
                  <c:v>44712</c:v>
                </c:pt>
                <c:pt idx="354">
                  <c:v>44713</c:v>
                </c:pt>
                <c:pt idx="355">
                  <c:v>44714</c:v>
                </c:pt>
                <c:pt idx="356">
                  <c:v>44715</c:v>
                </c:pt>
                <c:pt idx="357">
                  <c:v>44718</c:v>
                </c:pt>
                <c:pt idx="358">
                  <c:v>44719</c:v>
                </c:pt>
                <c:pt idx="359">
                  <c:v>44720</c:v>
                </c:pt>
                <c:pt idx="360">
                  <c:v>44721</c:v>
                </c:pt>
                <c:pt idx="361">
                  <c:v>44722</c:v>
                </c:pt>
                <c:pt idx="362">
                  <c:v>44725</c:v>
                </c:pt>
                <c:pt idx="363">
                  <c:v>44726</c:v>
                </c:pt>
                <c:pt idx="364">
                  <c:v>44727</c:v>
                </c:pt>
                <c:pt idx="365">
                  <c:v>44728</c:v>
                </c:pt>
                <c:pt idx="366">
                  <c:v>44729</c:v>
                </c:pt>
                <c:pt idx="367">
                  <c:v>44733</c:v>
                </c:pt>
                <c:pt idx="368">
                  <c:v>44734</c:v>
                </c:pt>
                <c:pt idx="369">
                  <c:v>44735</c:v>
                </c:pt>
                <c:pt idx="370">
                  <c:v>44736</c:v>
                </c:pt>
                <c:pt idx="371">
                  <c:v>44739</c:v>
                </c:pt>
                <c:pt idx="372">
                  <c:v>44740</c:v>
                </c:pt>
                <c:pt idx="373">
                  <c:v>44741</c:v>
                </c:pt>
                <c:pt idx="374">
                  <c:v>44742</c:v>
                </c:pt>
                <c:pt idx="375">
                  <c:v>44743</c:v>
                </c:pt>
                <c:pt idx="376">
                  <c:v>44747</c:v>
                </c:pt>
                <c:pt idx="377">
                  <c:v>44748</c:v>
                </c:pt>
                <c:pt idx="378">
                  <c:v>44749</c:v>
                </c:pt>
                <c:pt idx="379">
                  <c:v>44750</c:v>
                </c:pt>
                <c:pt idx="380">
                  <c:v>44753</c:v>
                </c:pt>
                <c:pt idx="381">
                  <c:v>44754</c:v>
                </c:pt>
                <c:pt idx="382">
                  <c:v>44755</c:v>
                </c:pt>
                <c:pt idx="383">
                  <c:v>44756</c:v>
                </c:pt>
                <c:pt idx="384">
                  <c:v>44757</c:v>
                </c:pt>
                <c:pt idx="385">
                  <c:v>44760</c:v>
                </c:pt>
                <c:pt idx="386">
                  <c:v>44761</c:v>
                </c:pt>
                <c:pt idx="387">
                  <c:v>44762</c:v>
                </c:pt>
                <c:pt idx="388">
                  <c:v>44763</c:v>
                </c:pt>
                <c:pt idx="389">
                  <c:v>44764</c:v>
                </c:pt>
                <c:pt idx="390">
                  <c:v>44767</c:v>
                </c:pt>
                <c:pt idx="391">
                  <c:v>44768</c:v>
                </c:pt>
                <c:pt idx="392">
                  <c:v>44769</c:v>
                </c:pt>
                <c:pt idx="393">
                  <c:v>44770</c:v>
                </c:pt>
                <c:pt idx="394">
                  <c:v>44771</c:v>
                </c:pt>
                <c:pt idx="395">
                  <c:v>44774</c:v>
                </c:pt>
                <c:pt idx="396">
                  <c:v>44775</c:v>
                </c:pt>
                <c:pt idx="397">
                  <c:v>44776</c:v>
                </c:pt>
                <c:pt idx="398">
                  <c:v>44777</c:v>
                </c:pt>
                <c:pt idx="399">
                  <c:v>44778</c:v>
                </c:pt>
                <c:pt idx="400">
                  <c:v>44781</c:v>
                </c:pt>
                <c:pt idx="401">
                  <c:v>44782</c:v>
                </c:pt>
                <c:pt idx="402">
                  <c:v>44783</c:v>
                </c:pt>
                <c:pt idx="403">
                  <c:v>44784</c:v>
                </c:pt>
                <c:pt idx="404">
                  <c:v>44785</c:v>
                </c:pt>
                <c:pt idx="405">
                  <c:v>44788</c:v>
                </c:pt>
                <c:pt idx="406">
                  <c:v>44789</c:v>
                </c:pt>
                <c:pt idx="407">
                  <c:v>44790</c:v>
                </c:pt>
                <c:pt idx="408">
                  <c:v>44791</c:v>
                </c:pt>
                <c:pt idx="409">
                  <c:v>44792</c:v>
                </c:pt>
                <c:pt idx="410">
                  <c:v>44795</c:v>
                </c:pt>
                <c:pt idx="411">
                  <c:v>44796</c:v>
                </c:pt>
                <c:pt idx="412">
                  <c:v>44797</c:v>
                </c:pt>
                <c:pt idx="413">
                  <c:v>44798</c:v>
                </c:pt>
                <c:pt idx="414">
                  <c:v>44799</c:v>
                </c:pt>
                <c:pt idx="415">
                  <c:v>44802</c:v>
                </c:pt>
                <c:pt idx="416">
                  <c:v>44803</c:v>
                </c:pt>
                <c:pt idx="417">
                  <c:v>44804</c:v>
                </c:pt>
                <c:pt idx="418">
                  <c:v>44805</c:v>
                </c:pt>
                <c:pt idx="419">
                  <c:v>44806</c:v>
                </c:pt>
                <c:pt idx="420">
                  <c:v>44810</c:v>
                </c:pt>
                <c:pt idx="421">
                  <c:v>44811</c:v>
                </c:pt>
                <c:pt idx="422">
                  <c:v>44812</c:v>
                </c:pt>
                <c:pt idx="423">
                  <c:v>44813</c:v>
                </c:pt>
                <c:pt idx="424">
                  <c:v>44816</c:v>
                </c:pt>
                <c:pt idx="425">
                  <c:v>44817</c:v>
                </c:pt>
                <c:pt idx="426">
                  <c:v>44818</c:v>
                </c:pt>
                <c:pt idx="427">
                  <c:v>44819</c:v>
                </c:pt>
                <c:pt idx="428">
                  <c:v>44820</c:v>
                </c:pt>
                <c:pt idx="429">
                  <c:v>44823</c:v>
                </c:pt>
                <c:pt idx="430">
                  <c:v>44824</c:v>
                </c:pt>
                <c:pt idx="431">
                  <c:v>44825</c:v>
                </c:pt>
                <c:pt idx="432">
                  <c:v>44826</c:v>
                </c:pt>
                <c:pt idx="433">
                  <c:v>44827</c:v>
                </c:pt>
                <c:pt idx="434">
                  <c:v>44830</c:v>
                </c:pt>
                <c:pt idx="435">
                  <c:v>44831</c:v>
                </c:pt>
                <c:pt idx="436">
                  <c:v>44832</c:v>
                </c:pt>
                <c:pt idx="437">
                  <c:v>44833</c:v>
                </c:pt>
                <c:pt idx="438">
                  <c:v>44834</c:v>
                </c:pt>
                <c:pt idx="439">
                  <c:v>44837</c:v>
                </c:pt>
                <c:pt idx="440">
                  <c:v>44838</c:v>
                </c:pt>
                <c:pt idx="441">
                  <c:v>44839</c:v>
                </c:pt>
                <c:pt idx="442">
                  <c:v>44840</c:v>
                </c:pt>
                <c:pt idx="443">
                  <c:v>44841</c:v>
                </c:pt>
                <c:pt idx="444">
                  <c:v>44844</c:v>
                </c:pt>
                <c:pt idx="445">
                  <c:v>44845</c:v>
                </c:pt>
                <c:pt idx="446">
                  <c:v>44846</c:v>
                </c:pt>
                <c:pt idx="447">
                  <c:v>44847</c:v>
                </c:pt>
                <c:pt idx="448">
                  <c:v>44848</c:v>
                </c:pt>
                <c:pt idx="449">
                  <c:v>44851</c:v>
                </c:pt>
                <c:pt idx="450">
                  <c:v>44852</c:v>
                </c:pt>
                <c:pt idx="451">
                  <c:v>44853</c:v>
                </c:pt>
                <c:pt idx="452">
                  <c:v>44854</c:v>
                </c:pt>
                <c:pt idx="453">
                  <c:v>44855</c:v>
                </c:pt>
                <c:pt idx="454">
                  <c:v>44858</c:v>
                </c:pt>
                <c:pt idx="455">
                  <c:v>44859</c:v>
                </c:pt>
                <c:pt idx="456">
                  <c:v>44860</c:v>
                </c:pt>
                <c:pt idx="457">
                  <c:v>44861</c:v>
                </c:pt>
                <c:pt idx="458">
                  <c:v>44862</c:v>
                </c:pt>
                <c:pt idx="459">
                  <c:v>44865</c:v>
                </c:pt>
                <c:pt idx="460">
                  <c:v>44866</c:v>
                </c:pt>
                <c:pt idx="461">
                  <c:v>44867</c:v>
                </c:pt>
                <c:pt idx="462">
                  <c:v>44868</c:v>
                </c:pt>
                <c:pt idx="463">
                  <c:v>44869</c:v>
                </c:pt>
                <c:pt idx="464">
                  <c:v>44872</c:v>
                </c:pt>
                <c:pt idx="465">
                  <c:v>44873</c:v>
                </c:pt>
                <c:pt idx="466">
                  <c:v>44874</c:v>
                </c:pt>
                <c:pt idx="467">
                  <c:v>44875</c:v>
                </c:pt>
                <c:pt idx="468">
                  <c:v>44876</c:v>
                </c:pt>
                <c:pt idx="469">
                  <c:v>44879</c:v>
                </c:pt>
                <c:pt idx="470">
                  <c:v>44880</c:v>
                </c:pt>
                <c:pt idx="471">
                  <c:v>44881</c:v>
                </c:pt>
                <c:pt idx="472">
                  <c:v>44882</c:v>
                </c:pt>
                <c:pt idx="473">
                  <c:v>44883</c:v>
                </c:pt>
                <c:pt idx="474">
                  <c:v>44886</c:v>
                </c:pt>
                <c:pt idx="475">
                  <c:v>44887</c:v>
                </c:pt>
                <c:pt idx="476">
                  <c:v>44888</c:v>
                </c:pt>
                <c:pt idx="477">
                  <c:v>44890</c:v>
                </c:pt>
                <c:pt idx="478">
                  <c:v>44893</c:v>
                </c:pt>
                <c:pt idx="479">
                  <c:v>44894</c:v>
                </c:pt>
                <c:pt idx="480">
                  <c:v>44895</c:v>
                </c:pt>
                <c:pt idx="481">
                  <c:v>44896</c:v>
                </c:pt>
                <c:pt idx="482">
                  <c:v>44897</c:v>
                </c:pt>
                <c:pt idx="483">
                  <c:v>44900</c:v>
                </c:pt>
                <c:pt idx="484">
                  <c:v>44901</c:v>
                </c:pt>
                <c:pt idx="485">
                  <c:v>44902</c:v>
                </c:pt>
                <c:pt idx="486">
                  <c:v>44903</c:v>
                </c:pt>
                <c:pt idx="487">
                  <c:v>44904</c:v>
                </c:pt>
                <c:pt idx="488">
                  <c:v>44907</c:v>
                </c:pt>
                <c:pt idx="489">
                  <c:v>44908</c:v>
                </c:pt>
                <c:pt idx="490">
                  <c:v>44909</c:v>
                </c:pt>
                <c:pt idx="491">
                  <c:v>44910</c:v>
                </c:pt>
                <c:pt idx="492">
                  <c:v>44911</c:v>
                </c:pt>
                <c:pt idx="493">
                  <c:v>44914</c:v>
                </c:pt>
                <c:pt idx="494">
                  <c:v>44915</c:v>
                </c:pt>
                <c:pt idx="495">
                  <c:v>44916</c:v>
                </c:pt>
                <c:pt idx="496">
                  <c:v>44917</c:v>
                </c:pt>
                <c:pt idx="497">
                  <c:v>44918</c:v>
                </c:pt>
                <c:pt idx="498">
                  <c:v>44922</c:v>
                </c:pt>
                <c:pt idx="499">
                  <c:v>44923</c:v>
                </c:pt>
                <c:pt idx="500">
                  <c:v>44924</c:v>
                </c:pt>
                <c:pt idx="501">
                  <c:v>44925</c:v>
                </c:pt>
                <c:pt idx="502">
                  <c:v>44929</c:v>
                </c:pt>
                <c:pt idx="503">
                  <c:v>44930</c:v>
                </c:pt>
                <c:pt idx="504">
                  <c:v>44931</c:v>
                </c:pt>
                <c:pt idx="505">
                  <c:v>44932</c:v>
                </c:pt>
                <c:pt idx="506">
                  <c:v>44935</c:v>
                </c:pt>
                <c:pt idx="507">
                  <c:v>44936</c:v>
                </c:pt>
                <c:pt idx="508">
                  <c:v>44937</c:v>
                </c:pt>
                <c:pt idx="509">
                  <c:v>44938</c:v>
                </c:pt>
                <c:pt idx="510">
                  <c:v>44939</c:v>
                </c:pt>
                <c:pt idx="511">
                  <c:v>44943</c:v>
                </c:pt>
                <c:pt idx="512">
                  <c:v>44944</c:v>
                </c:pt>
                <c:pt idx="513">
                  <c:v>44945</c:v>
                </c:pt>
                <c:pt idx="514">
                  <c:v>44946</c:v>
                </c:pt>
                <c:pt idx="515">
                  <c:v>44949</c:v>
                </c:pt>
                <c:pt idx="516">
                  <c:v>44950</c:v>
                </c:pt>
                <c:pt idx="517">
                  <c:v>44951</c:v>
                </c:pt>
                <c:pt idx="518">
                  <c:v>44952</c:v>
                </c:pt>
                <c:pt idx="519">
                  <c:v>44953</c:v>
                </c:pt>
                <c:pt idx="520">
                  <c:v>44956</c:v>
                </c:pt>
                <c:pt idx="521">
                  <c:v>44957</c:v>
                </c:pt>
                <c:pt idx="522">
                  <c:v>44958</c:v>
                </c:pt>
                <c:pt idx="523">
                  <c:v>44959</c:v>
                </c:pt>
                <c:pt idx="524">
                  <c:v>44960</c:v>
                </c:pt>
                <c:pt idx="525">
                  <c:v>44963</c:v>
                </c:pt>
                <c:pt idx="526">
                  <c:v>44964</c:v>
                </c:pt>
                <c:pt idx="527">
                  <c:v>44965</c:v>
                </c:pt>
                <c:pt idx="528">
                  <c:v>44966</c:v>
                </c:pt>
                <c:pt idx="529">
                  <c:v>44967</c:v>
                </c:pt>
                <c:pt idx="530">
                  <c:v>44970</c:v>
                </c:pt>
                <c:pt idx="531">
                  <c:v>44971</c:v>
                </c:pt>
                <c:pt idx="532">
                  <c:v>44972</c:v>
                </c:pt>
                <c:pt idx="533">
                  <c:v>44973</c:v>
                </c:pt>
                <c:pt idx="534">
                  <c:v>44974</c:v>
                </c:pt>
                <c:pt idx="535">
                  <c:v>44978</c:v>
                </c:pt>
                <c:pt idx="536">
                  <c:v>44979</c:v>
                </c:pt>
                <c:pt idx="537">
                  <c:v>44980</c:v>
                </c:pt>
                <c:pt idx="538">
                  <c:v>44981</c:v>
                </c:pt>
                <c:pt idx="539">
                  <c:v>44984</c:v>
                </c:pt>
                <c:pt idx="540">
                  <c:v>44985</c:v>
                </c:pt>
                <c:pt idx="541">
                  <c:v>44986</c:v>
                </c:pt>
                <c:pt idx="542">
                  <c:v>44987</c:v>
                </c:pt>
                <c:pt idx="543">
                  <c:v>44988</c:v>
                </c:pt>
                <c:pt idx="544">
                  <c:v>44991</c:v>
                </c:pt>
                <c:pt idx="545">
                  <c:v>44992</c:v>
                </c:pt>
                <c:pt idx="546">
                  <c:v>44993</c:v>
                </c:pt>
                <c:pt idx="547">
                  <c:v>44994</c:v>
                </c:pt>
                <c:pt idx="548">
                  <c:v>44995</c:v>
                </c:pt>
                <c:pt idx="549">
                  <c:v>44998</c:v>
                </c:pt>
                <c:pt idx="550">
                  <c:v>44999</c:v>
                </c:pt>
                <c:pt idx="551">
                  <c:v>45000</c:v>
                </c:pt>
                <c:pt idx="552">
                  <c:v>45001</c:v>
                </c:pt>
                <c:pt idx="553">
                  <c:v>45002</c:v>
                </c:pt>
                <c:pt idx="554">
                  <c:v>45005</c:v>
                </c:pt>
                <c:pt idx="555">
                  <c:v>45006</c:v>
                </c:pt>
                <c:pt idx="556">
                  <c:v>45007</c:v>
                </c:pt>
                <c:pt idx="557">
                  <c:v>45008</c:v>
                </c:pt>
                <c:pt idx="558">
                  <c:v>45009</c:v>
                </c:pt>
                <c:pt idx="559">
                  <c:v>45012</c:v>
                </c:pt>
                <c:pt idx="560">
                  <c:v>45013</c:v>
                </c:pt>
                <c:pt idx="561">
                  <c:v>45014</c:v>
                </c:pt>
                <c:pt idx="562">
                  <c:v>45015</c:v>
                </c:pt>
                <c:pt idx="563">
                  <c:v>45016</c:v>
                </c:pt>
                <c:pt idx="564">
                  <c:v>45019</c:v>
                </c:pt>
                <c:pt idx="565">
                  <c:v>45020</c:v>
                </c:pt>
                <c:pt idx="566">
                  <c:v>45021</c:v>
                </c:pt>
                <c:pt idx="567">
                  <c:v>45022</c:v>
                </c:pt>
                <c:pt idx="568">
                  <c:v>45026</c:v>
                </c:pt>
                <c:pt idx="569">
                  <c:v>45027</c:v>
                </c:pt>
                <c:pt idx="570">
                  <c:v>45028</c:v>
                </c:pt>
                <c:pt idx="571">
                  <c:v>45029</c:v>
                </c:pt>
                <c:pt idx="572">
                  <c:v>45030</c:v>
                </c:pt>
                <c:pt idx="573">
                  <c:v>45033</c:v>
                </c:pt>
                <c:pt idx="574">
                  <c:v>45034</c:v>
                </c:pt>
                <c:pt idx="575">
                  <c:v>45035</c:v>
                </c:pt>
                <c:pt idx="576">
                  <c:v>45036</c:v>
                </c:pt>
                <c:pt idx="577">
                  <c:v>45037</c:v>
                </c:pt>
                <c:pt idx="578">
                  <c:v>45040</c:v>
                </c:pt>
                <c:pt idx="579">
                  <c:v>45041</c:v>
                </c:pt>
                <c:pt idx="580">
                  <c:v>45042</c:v>
                </c:pt>
                <c:pt idx="581">
                  <c:v>45043</c:v>
                </c:pt>
                <c:pt idx="582">
                  <c:v>45044</c:v>
                </c:pt>
                <c:pt idx="583">
                  <c:v>45047</c:v>
                </c:pt>
                <c:pt idx="584">
                  <c:v>45048</c:v>
                </c:pt>
                <c:pt idx="585">
                  <c:v>45049</c:v>
                </c:pt>
                <c:pt idx="586">
                  <c:v>45050</c:v>
                </c:pt>
                <c:pt idx="587">
                  <c:v>45051</c:v>
                </c:pt>
                <c:pt idx="588">
                  <c:v>45054</c:v>
                </c:pt>
                <c:pt idx="589">
                  <c:v>45055</c:v>
                </c:pt>
                <c:pt idx="590">
                  <c:v>45056</c:v>
                </c:pt>
                <c:pt idx="591">
                  <c:v>45057</c:v>
                </c:pt>
                <c:pt idx="592">
                  <c:v>45058</c:v>
                </c:pt>
                <c:pt idx="593">
                  <c:v>45061</c:v>
                </c:pt>
                <c:pt idx="594">
                  <c:v>45062</c:v>
                </c:pt>
                <c:pt idx="595">
                  <c:v>45063</c:v>
                </c:pt>
                <c:pt idx="596">
                  <c:v>45064</c:v>
                </c:pt>
                <c:pt idx="597">
                  <c:v>45065</c:v>
                </c:pt>
                <c:pt idx="598">
                  <c:v>45068</c:v>
                </c:pt>
                <c:pt idx="599">
                  <c:v>45069</c:v>
                </c:pt>
                <c:pt idx="600">
                  <c:v>45070</c:v>
                </c:pt>
                <c:pt idx="601">
                  <c:v>45071</c:v>
                </c:pt>
                <c:pt idx="602">
                  <c:v>45072</c:v>
                </c:pt>
                <c:pt idx="603">
                  <c:v>45076</c:v>
                </c:pt>
                <c:pt idx="604">
                  <c:v>45077</c:v>
                </c:pt>
                <c:pt idx="605">
                  <c:v>45078</c:v>
                </c:pt>
                <c:pt idx="606">
                  <c:v>45079</c:v>
                </c:pt>
                <c:pt idx="607">
                  <c:v>45082</c:v>
                </c:pt>
                <c:pt idx="608">
                  <c:v>45083</c:v>
                </c:pt>
                <c:pt idx="609">
                  <c:v>45084</c:v>
                </c:pt>
                <c:pt idx="610">
                  <c:v>45085</c:v>
                </c:pt>
                <c:pt idx="611">
                  <c:v>45086</c:v>
                </c:pt>
                <c:pt idx="612">
                  <c:v>45089</c:v>
                </c:pt>
                <c:pt idx="613">
                  <c:v>45090</c:v>
                </c:pt>
                <c:pt idx="614">
                  <c:v>45091</c:v>
                </c:pt>
                <c:pt idx="615">
                  <c:v>45092</c:v>
                </c:pt>
                <c:pt idx="616">
                  <c:v>45093</c:v>
                </c:pt>
                <c:pt idx="617">
                  <c:v>45097</c:v>
                </c:pt>
                <c:pt idx="618">
                  <c:v>45098</c:v>
                </c:pt>
                <c:pt idx="619">
                  <c:v>45099</c:v>
                </c:pt>
                <c:pt idx="620">
                  <c:v>45100</c:v>
                </c:pt>
                <c:pt idx="621">
                  <c:v>45103</c:v>
                </c:pt>
                <c:pt idx="622">
                  <c:v>45104</c:v>
                </c:pt>
                <c:pt idx="623">
                  <c:v>45105</c:v>
                </c:pt>
                <c:pt idx="624">
                  <c:v>45106</c:v>
                </c:pt>
                <c:pt idx="625">
                  <c:v>45107</c:v>
                </c:pt>
                <c:pt idx="626">
                  <c:v>45110</c:v>
                </c:pt>
                <c:pt idx="627">
                  <c:v>45112</c:v>
                </c:pt>
                <c:pt idx="628">
                  <c:v>45113</c:v>
                </c:pt>
                <c:pt idx="629">
                  <c:v>45114</c:v>
                </c:pt>
                <c:pt idx="630">
                  <c:v>45117</c:v>
                </c:pt>
                <c:pt idx="631">
                  <c:v>45118</c:v>
                </c:pt>
                <c:pt idx="632">
                  <c:v>45119</c:v>
                </c:pt>
                <c:pt idx="633">
                  <c:v>45120</c:v>
                </c:pt>
                <c:pt idx="634">
                  <c:v>45121</c:v>
                </c:pt>
                <c:pt idx="635">
                  <c:v>45124</c:v>
                </c:pt>
                <c:pt idx="636">
                  <c:v>45125</c:v>
                </c:pt>
                <c:pt idx="637">
                  <c:v>45126</c:v>
                </c:pt>
                <c:pt idx="638">
                  <c:v>45127</c:v>
                </c:pt>
                <c:pt idx="639">
                  <c:v>45128</c:v>
                </c:pt>
                <c:pt idx="640">
                  <c:v>45131</c:v>
                </c:pt>
                <c:pt idx="641">
                  <c:v>45132</c:v>
                </c:pt>
                <c:pt idx="642">
                  <c:v>45133</c:v>
                </c:pt>
                <c:pt idx="643">
                  <c:v>45134</c:v>
                </c:pt>
                <c:pt idx="644">
                  <c:v>45135</c:v>
                </c:pt>
                <c:pt idx="645">
                  <c:v>45138</c:v>
                </c:pt>
                <c:pt idx="646">
                  <c:v>45139</c:v>
                </c:pt>
                <c:pt idx="647">
                  <c:v>45140</c:v>
                </c:pt>
                <c:pt idx="648">
                  <c:v>45141</c:v>
                </c:pt>
                <c:pt idx="649">
                  <c:v>45142</c:v>
                </c:pt>
                <c:pt idx="650">
                  <c:v>45145</c:v>
                </c:pt>
                <c:pt idx="651">
                  <c:v>45146</c:v>
                </c:pt>
                <c:pt idx="652">
                  <c:v>45147</c:v>
                </c:pt>
                <c:pt idx="653">
                  <c:v>45148</c:v>
                </c:pt>
                <c:pt idx="654">
                  <c:v>45149</c:v>
                </c:pt>
                <c:pt idx="655">
                  <c:v>45152</c:v>
                </c:pt>
                <c:pt idx="656">
                  <c:v>45153</c:v>
                </c:pt>
                <c:pt idx="657">
                  <c:v>45154</c:v>
                </c:pt>
                <c:pt idx="658">
                  <c:v>45155</c:v>
                </c:pt>
                <c:pt idx="659">
                  <c:v>45156</c:v>
                </c:pt>
                <c:pt idx="660">
                  <c:v>45159</c:v>
                </c:pt>
                <c:pt idx="661">
                  <c:v>45160</c:v>
                </c:pt>
                <c:pt idx="662">
                  <c:v>45161</c:v>
                </c:pt>
                <c:pt idx="663">
                  <c:v>45162</c:v>
                </c:pt>
                <c:pt idx="664">
                  <c:v>45163</c:v>
                </c:pt>
                <c:pt idx="665">
                  <c:v>45166</c:v>
                </c:pt>
                <c:pt idx="666">
                  <c:v>45167</c:v>
                </c:pt>
                <c:pt idx="667">
                  <c:v>45168</c:v>
                </c:pt>
                <c:pt idx="668">
                  <c:v>45169</c:v>
                </c:pt>
                <c:pt idx="669">
                  <c:v>45170</c:v>
                </c:pt>
                <c:pt idx="670">
                  <c:v>45174</c:v>
                </c:pt>
                <c:pt idx="671">
                  <c:v>45175</c:v>
                </c:pt>
                <c:pt idx="672">
                  <c:v>45176</c:v>
                </c:pt>
                <c:pt idx="673">
                  <c:v>45177</c:v>
                </c:pt>
                <c:pt idx="674">
                  <c:v>45180</c:v>
                </c:pt>
                <c:pt idx="675">
                  <c:v>45181</c:v>
                </c:pt>
                <c:pt idx="676">
                  <c:v>45182</c:v>
                </c:pt>
                <c:pt idx="677">
                  <c:v>45183</c:v>
                </c:pt>
                <c:pt idx="678">
                  <c:v>45184</c:v>
                </c:pt>
                <c:pt idx="679">
                  <c:v>45187</c:v>
                </c:pt>
                <c:pt idx="680">
                  <c:v>45188</c:v>
                </c:pt>
                <c:pt idx="681">
                  <c:v>45189</c:v>
                </c:pt>
                <c:pt idx="682">
                  <c:v>45190</c:v>
                </c:pt>
                <c:pt idx="683">
                  <c:v>45191</c:v>
                </c:pt>
                <c:pt idx="684">
                  <c:v>45194</c:v>
                </c:pt>
                <c:pt idx="685">
                  <c:v>45195</c:v>
                </c:pt>
                <c:pt idx="686">
                  <c:v>45196</c:v>
                </c:pt>
                <c:pt idx="687">
                  <c:v>45197</c:v>
                </c:pt>
                <c:pt idx="688">
                  <c:v>45198</c:v>
                </c:pt>
                <c:pt idx="689">
                  <c:v>45201</c:v>
                </c:pt>
                <c:pt idx="690">
                  <c:v>45202</c:v>
                </c:pt>
                <c:pt idx="691">
                  <c:v>45203</c:v>
                </c:pt>
                <c:pt idx="692">
                  <c:v>45204</c:v>
                </c:pt>
                <c:pt idx="693">
                  <c:v>45205</c:v>
                </c:pt>
                <c:pt idx="694">
                  <c:v>45208</c:v>
                </c:pt>
                <c:pt idx="695">
                  <c:v>45209</c:v>
                </c:pt>
                <c:pt idx="696">
                  <c:v>45210</c:v>
                </c:pt>
                <c:pt idx="697">
                  <c:v>45211</c:v>
                </c:pt>
                <c:pt idx="698">
                  <c:v>45212</c:v>
                </c:pt>
                <c:pt idx="699">
                  <c:v>45215</c:v>
                </c:pt>
                <c:pt idx="700">
                  <c:v>45216</c:v>
                </c:pt>
                <c:pt idx="701">
                  <c:v>45217</c:v>
                </c:pt>
                <c:pt idx="702">
                  <c:v>45218</c:v>
                </c:pt>
                <c:pt idx="703">
                  <c:v>45219</c:v>
                </c:pt>
                <c:pt idx="704">
                  <c:v>45222</c:v>
                </c:pt>
                <c:pt idx="705">
                  <c:v>45223</c:v>
                </c:pt>
                <c:pt idx="706">
                  <c:v>45224</c:v>
                </c:pt>
                <c:pt idx="707">
                  <c:v>45225</c:v>
                </c:pt>
                <c:pt idx="708">
                  <c:v>45226</c:v>
                </c:pt>
                <c:pt idx="709">
                  <c:v>45229</c:v>
                </c:pt>
                <c:pt idx="710">
                  <c:v>45230</c:v>
                </c:pt>
                <c:pt idx="711">
                  <c:v>45231</c:v>
                </c:pt>
                <c:pt idx="712">
                  <c:v>45232</c:v>
                </c:pt>
                <c:pt idx="713">
                  <c:v>45233</c:v>
                </c:pt>
                <c:pt idx="714">
                  <c:v>45236</c:v>
                </c:pt>
                <c:pt idx="715">
                  <c:v>45237</c:v>
                </c:pt>
                <c:pt idx="716">
                  <c:v>45238</c:v>
                </c:pt>
                <c:pt idx="717">
                  <c:v>45239</c:v>
                </c:pt>
                <c:pt idx="718">
                  <c:v>45240</c:v>
                </c:pt>
                <c:pt idx="719">
                  <c:v>45243</c:v>
                </c:pt>
                <c:pt idx="720">
                  <c:v>45244</c:v>
                </c:pt>
                <c:pt idx="721">
                  <c:v>45245</c:v>
                </c:pt>
                <c:pt idx="722">
                  <c:v>45246</c:v>
                </c:pt>
                <c:pt idx="723">
                  <c:v>45247</c:v>
                </c:pt>
                <c:pt idx="724">
                  <c:v>45250</c:v>
                </c:pt>
                <c:pt idx="725">
                  <c:v>45251</c:v>
                </c:pt>
                <c:pt idx="726">
                  <c:v>45252</c:v>
                </c:pt>
                <c:pt idx="727">
                  <c:v>45254</c:v>
                </c:pt>
                <c:pt idx="728">
                  <c:v>45257</c:v>
                </c:pt>
                <c:pt idx="729">
                  <c:v>45258</c:v>
                </c:pt>
                <c:pt idx="730">
                  <c:v>45259</c:v>
                </c:pt>
                <c:pt idx="731">
                  <c:v>45260</c:v>
                </c:pt>
                <c:pt idx="732">
                  <c:v>45261</c:v>
                </c:pt>
                <c:pt idx="733">
                  <c:v>45264</c:v>
                </c:pt>
                <c:pt idx="734">
                  <c:v>45265</c:v>
                </c:pt>
                <c:pt idx="735">
                  <c:v>45266</c:v>
                </c:pt>
                <c:pt idx="736">
                  <c:v>45267</c:v>
                </c:pt>
                <c:pt idx="737">
                  <c:v>45268</c:v>
                </c:pt>
                <c:pt idx="738">
                  <c:v>45271</c:v>
                </c:pt>
                <c:pt idx="739">
                  <c:v>45272</c:v>
                </c:pt>
                <c:pt idx="740">
                  <c:v>45273</c:v>
                </c:pt>
                <c:pt idx="741">
                  <c:v>45274</c:v>
                </c:pt>
                <c:pt idx="742">
                  <c:v>45275</c:v>
                </c:pt>
                <c:pt idx="743">
                  <c:v>45278</c:v>
                </c:pt>
                <c:pt idx="744">
                  <c:v>45279</c:v>
                </c:pt>
                <c:pt idx="745">
                  <c:v>45280</c:v>
                </c:pt>
                <c:pt idx="746">
                  <c:v>45281</c:v>
                </c:pt>
                <c:pt idx="747">
                  <c:v>45282</c:v>
                </c:pt>
                <c:pt idx="748">
                  <c:v>45286</c:v>
                </c:pt>
                <c:pt idx="749">
                  <c:v>45287</c:v>
                </c:pt>
                <c:pt idx="750">
                  <c:v>45288</c:v>
                </c:pt>
                <c:pt idx="751">
                  <c:v>45289</c:v>
                </c:pt>
                <c:pt idx="752">
                  <c:v>45293</c:v>
                </c:pt>
                <c:pt idx="753">
                  <c:v>45294</c:v>
                </c:pt>
                <c:pt idx="754">
                  <c:v>45295</c:v>
                </c:pt>
                <c:pt idx="755">
                  <c:v>45296</c:v>
                </c:pt>
                <c:pt idx="756">
                  <c:v>45299</c:v>
                </c:pt>
                <c:pt idx="757">
                  <c:v>45300</c:v>
                </c:pt>
                <c:pt idx="758">
                  <c:v>45301</c:v>
                </c:pt>
                <c:pt idx="759">
                  <c:v>45302</c:v>
                </c:pt>
                <c:pt idx="760">
                  <c:v>45303</c:v>
                </c:pt>
                <c:pt idx="761">
                  <c:v>45307</c:v>
                </c:pt>
                <c:pt idx="762">
                  <c:v>45308</c:v>
                </c:pt>
                <c:pt idx="763">
                  <c:v>45309</c:v>
                </c:pt>
                <c:pt idx="764">
                  <c:v>45310</c:v>
                </c:pt>
                <c:pt idx="765">
                  <c:v>45313</c:v>
                </c:pt>
                <c:pt idx="766">
                  <c:v>45314</c:v>
                </c:pt>
                <c:pt idx="767">
                  <c:v>45315</c:v>
                </c:pt>
                <c:pt idx="768">
                  <c:v>45316</c:v>
                </c:pt>
                <c:pt idx="769">
                  <c:v>45317</c:v>
                </c:pt>
                <c:pt idx="770">
                  <c:v>45320</c:v>
                </c:pt>
                <c:pt idx="771">
                  <c:v>45321</c:v>
                </c:pt>
                <c:pt idx="772">
                  <c:v>45322</c:v>
                </c:pt>
                <c:pt idx="773">
                  <c:v>45323</c:v>
                </c:pt>
                <c:pt idx="774">
                  <c:v>45324</c:v>
                </c:pt>
                <c:pt idx="775">
                  <c:v>45327</c:v>
                </c:pt>
                <c:pt idx="776">
                  <c:v>45328</c:v>
                </c:pt>
                <c:pt idx="777">
                  <c:v>45329</c:v>
                </c:pt>
                <c:pt idx="778">
                  <c:v>45330</c:v>
                </c:pt>
                <c:pt idx="779">
                  <c:v>45331</c:v>
                </c:pt>
                <c:pt idx="780">
                  <c:v>45334</c:v>
                </c:pt>
                <c:pt idx="781">
                  <c:v>45335</c:v>
                </c:pt>
                <c:pt idx="782">
                  <c:v>45336</c:v>
                </c:pt>
                <c:pt idx="783">
                  <c:v>45337</c:v>
                </c:pt>
                <c:pt idx="784">
                  <c:v>45338</c:v>
                </c:pt>
                <c:pt idx="785">
                  <c:v>45342</c:v>
                </c:pt>
                <c:pt idx="786">
                  <c:v>45343</c:v>
                </c:pt>
                <c:pt idx="787">
                  <c:v>45344</c:v>
                </c:pt>
                <c:pt idx="788">
                  <c:v>45345</c:v>
                </c:pt>
                <c:pt idx="789">
                  <c:v>45348</c:v>
                </c:pt>
                <c:pt idx="790">
                  <c:v>45349</c:v>
                </c:pt>
                <c:pt idx="791">
                  <c:v>45350</c:v>
                </c:pt>
                <c:pt idx="792">
                  <c:v>45351</c:v>
                </c:pt>
                <c:pt idx="793">
                  <c:v>45352</c:v>
                </c:pt>
                <c:pt idx="794">
                  <c:v>45355</c:v>
                </c:pt>
                <c:pt idx="795">
                  <c:v>45356</c:v>
                </c:pt>
                <c:pt idx="796">
                  <c:v>45357</c:v>
                </c:pt>
                <c:pt idx="797">
                  <c:v>45358</c:v>
                </c:pt>
                <c:pt idx="798">
                  <c:v>45359</c:v>
                </c:pt>
                <c:pt idx="799">
                  <c:v>45362</c:v>
                </c:pt>
                <c:pt idx="800">
                  <c:v>45363</c:v>
                </c:pt>
                <c:pt idx="801">
                  <c:v>45364</c:v>
                </c:pt>
                <c:pt idx="802">
                  <c:v>45365</c:v>
                </c:pt>
                <c:pt idx="803">
                  <c:v>45366</c:v>
                </c:pt>
                <c:pt idx="804">
                  <c:v>45369</c:v>
                </c:pt>
                <c:pt idx="805">
                  <c:v>45370</c:v>
                </c:pt>
                <c:pt idx="806">
                  <c:v>45371</c:v>
                </c:pt>
                <c:pt idx="807">
                  <c:v>45372</c:v>
                </c:pt>
                <c:pt idx="808">
                  <c:v>45373</c:v>
                </c:pt>
                <c:pt idx="809">
                  <c:v>45376</c:v>
                </c:pt>
                <c:pt idx="810">
                  <c:v>45377</c:v>
                </c:pt>
                <c:pt idx="811">
                  <c:v>45378</c:v>
                </c:pt>
                <c:pt idx="812">
                  <c:v>45379</c:v>
                </c:pt>
                <c:pt idx="813">
                  <c:v>45383</c:v>
                </c:pt>
                <c:pt idx="814">
                  <c:v>45384</c:v>
                </c:pt>
                <c:pt idx="815">
                  <c:v>45385</c:v>
                </c:pt>
                <c:pt idx="816">
                  <c:v>45386</c:v>
                </c:pt>
                <c:pt idx="817">
                  <c:v>45387</c:v>
                </c:pt>
                <c:pt idx="818">
                  <c:v>45390</c:v>
                </c:pt>
                <c:pt idx="819">
                  <c:v>45391</c:v>
                </c:pt>
                <c:pt idx="820">
                  <c:v>45392</c:v>
                </c:pt>
                <c:pt idx="821">
                  <c:v>45393</c:v>
                </c:pt>
                <c:pt idx="822">
                  <c:v>45394</c:v>
                </c:pt>
                <c:pt idx="823">
                  <c:v>45397</c:v>
                </c:pt>
                <c:pt idx="824">
                  <c:v>45398</c:v>
                </c:pt>
                <c:pt idx="825">
                  <c:v>45399</c:v>
                </c:pt>
                <c:pt idx="826">
                  <c:v>45400</c:v>
                </c:pt>
                <c:pt idx="827">
                  <c:v>45401</c:v>
                </c:pt>
                <c:pt idx="828">
                  <c:v>45404</c:v>
                </c:pt>
                <c:pt idx="829">
                  <c:v>45405</c:v>
                </c:pt>
                <c:pt idx="830">
                  <c:v>45406</c:v>
                </c:pt>
                <c:pt idx="831">
                  <c:v>45407</c:v>
                </c:pt>
                <c:pt idx="832">
                  <c:v>45408</c:v>
                </c:pt>
                <c:pt idx="833">
                  <c:v>45411</c:v>
                </c:pt>
                <c:pt idx="834">
                  <c:v>45412</c:v>
                </c:pt>
                <c:pt idx="835">
                  <c:v>45413</c:v>
                </c:pt>
                <c:pt idx="836">
                  <c:v>45414</c:v>
                </c:pt>
                <c:pt idx="837">
                  <c:v>45415</c:v>
                </c:pt>
                <c:pt idx="838">
                  <c:v>45418</c:v>
                </c:pt>
                <c:pt idx="839">
                  <c:v>45419</c:v>
                </c:pt>
                <c:pt idx="840">
                  <c:v>45420</c:v>
                </c:pt>
                <c:pt idx="841">
                  <c:v>45421</c:v>
                </c:pt>
                <c:pt idx="842">
                  <c:v>45422</c:v>
                </c:pt>
                <c:pt idx="843">
                  <c:v>45425</c:v>
                </c:pt>
                <c:pt idx="844">
                  <c:v>45426</c:v>
                </c:pt>
                <c:pt idx="845">
                  <c:v>45427</c:v>
                </c:pt>
                <c:pt idx="846">
                  <c:v>45428</c:v>
                </c:pt>
                <c:pt idx="847">
                  <c:v>45429</c:v>
                </c:pt>
                <c:pt idx="848">
                  <c:v>45432</c:v>
                </c:pt>
                <c:pt idx="849">
                  <c:v>45433</c:v>
                </c:pt>
                <c:pt idx="850">
                  <c:v>45434</c:v>
                </c:pt>
                <c:pt idx="851">
                  <c:v>45435</c:v>
                </c:pt>
                <c:pt idx="852">
                  <c:v>45436</c:v>
                </c:pt>
                <c:pt idx="853">
                  <c:v>45440</c:v>
                </c:pt>
                <c:pt idx="854">
                  <c:v>45441</c:v>
                </c:pt>
                <c:pt idx="855">
                  <c:v>45442</c:v>
                </c:pt>
                <c:pt idx="856">
                  <c:v>45443</c:v>
                </c:pt>
                <c:pt idx="857">
                  <c:v>45446</c:v>
                </c:pt>
                <c:pt idx="858">
                  <c:v>45447</c:v>
                </c:pt>
                <c:pt idx="859">
                  <c:v>45448</c:v>
                </c:pt>
                <c:pt idx="860">
                  <c:v>45449</c:v>
                </c:pt>
                <c:pt idx="861">
                  <c:v>45450</c:v>
                </c:pt>
                <c:pt idx="862">
                  <c:v>45453</c:v>
                </c:pt>
                <c:pt idx="863">
                  <c:v>45454</c:v>
                </c:pt>
                <c:pt idx="864">
                  <c:v>45455</c:v>
                </c:pt>
                <c:pt idx="865">
                  <c:v>45456</c:v>
                </c:pt>
                <c:pt idx="866">
                  <c:v>45457</c:v>
                </c:pt>
                <c:pt idx="867">
                  <c:v>45460</c:v>
                </c:pt>
                <c:pt idx="868">
                  <c:v>45461</c:v>
                </c:pt>
                <c:pt idx="869">
                  <c:v>45463</c:v>
                </c:pt>
                <c:pt idx="870">
                  <c:v>45464</c:v>
                </c:pt>
                <c:pt idx="871">
                  <c:v>45467</c:v>
                </c:pt>
                <c:pt idx="872">
                  <c:v>45468</c:v>
                </c:pt>
                <c:pt idx="873">
                  <c:v>45469</c:v>
                </c:pt>
                <c:pt idx="874">
                  <c:v>45470</c:v>
                </c:pt>
                <c:pt idx="875">
                  <c:v>45471</c:v>
                </c:pt>
                <c:pt idx="876">
                  <c:v>45474</c:v>
                </c:pt>
                <c:pt idx="877">
                  <c:v>45475</c:v>
                </c:pt>
                <c:pt idx="878">
                  <c:v>45476</c:v>
                </c:pt>
                <c:pt idx="879">
                  <c:v>45478</c:v>
                </c:pt>
                <c:pt idx="880">
                  <c:v>45481</c:v>
                </c:pt>
                <c:pt idx="881">
                  <c:v>45482</c:v>
                </c:pt>
                <c:pt idx="882">
                  <c:v>45483</c:v>
                </c:pt>
                <c:pt idx="883">
                  <c:v>45484</c:v>
                </c:pt>
                <c:pt idx="884">
                  <c:v>45485</c:v>
                </c:pt>
                <c:pt idx="885">
                  <c:v>45488</c:v>
                </c:pt>
                <c:pt idx="886">
                  <c:v>45489</c:v>
                </c:pt>
                <c:pt idx="887">
                  <c:v>45490</c:v>
                </c:pt>
                <c:pt idx="888">
                  <c:v>45491</c:v>
                </c:pt>
                <c:pt idx="889">
                  <c:v>45492</c:v>
                </c:pt>
                <c:pt idx="890">
                  <c:v>45495</c:v>
                </c:pt>
                <c:pt idx="891">
                  <c:v>45496</c:v>
                </c:pt>
                <c:pt idx="892">
                  <c:v>45497</c:v>
                </c:pt>
                <c:pt idx="893">
                  <c:v>45498</c:v>
                </c:pt>
                <c:pt idx="894">
                  <c:v>45499</c:v>
                </c:pt>
                <c:pt idx="895">
                  <c:v>45502</c:v>
                </c:pt>
                <c:pt idx="896">
                  <c:v>45503</c:v>
                </c:pt>
                <c:pt idx="897">
                  <c:v>45504</c:v>
                </c:pt>
                <c:pt idx="898">
                  <c:v>45505</c:v>
                </c:pt>
                <c:pt idx="899">
                  <c:v>45506</c:v>
                </c:pt>
                <c:pt idx="900">
                  <c:v>45509</c:v>
                </c:pt>
                <c:pt idx="901">
                  <c:v>45511</c:v>
                </c:pt>
                <c:pt idx="902">
                  <c:v>45512</c:v>
                </c:pt>
                <c:pt idx="903">
                  <c:v>45513</c:v>
                </c:pt>
                <c:pt idx="904">
                  <c:v>45516</c:v>
                </c:pt>
                <c:pt idx="905">
                  <c:v>45517</c:v>
                </c:pt>
                <c:pt idx="906">
                  <c:v>45518</c:v>
                </c:pt>
                <c:pt idx="907">
                  <c:v>45519</c:v>
                </c:pt>
                <c:pt idx="908">
                  <c:v>45520</c:v>
                </c:pt>
                <c:pt idx="909">
                  <c:v>45523</c:v>
                </c:pt>
                <c:pt idx="910">
                  <c:v>45524</c:v>
                </c:pt>
                <c:pt idx="911">
                  <c:v>45525</c:v>
                </c:pt>
                <c:pt idx="912">
                  <c:v>45526</c:v>
                </c:pt>
                <c:pt idx="913">
                  <c:v>45527</c:v>
                </c:pt>
                <c:pt idx="914">
                  <c:v>45530</c:v>
                </c:pt>
                <c:pt idx="915">
                  <c:v>45531</c:v>
                </c:pt>
                <c:pt idx="916">
                  <c:v>45532</c:v>
                </c:pt>
                <c:pt idx="917">
                  <c:v>45533</c:v>
                </c:pt>
                <c:pt idx="918">
                  <c:v>45534</c:v>
                </c:pt>
                <c:pt idx="919">
                  <c:v>45538</c:v>
                </c:pt>
                <c:pt idx="920">
                  <c:v>45539</c:v>
                </c:pt>
                <c:pt idx="921">
                  <c:v>45540</c:v>
                </c:pt>
                <c:pt idx="922">
                  <c:v>45541</c:v>
                </c:pt>
                <c:pt idx="923">
                  <c:v>45544</c:v>
                </c:pt>
                <c:pt idx="924">
                  <c:v>45545</c:v>
                </c:pt>
                <c:pt idx="925">
                  <c:v>45546</c:v>
                </c:pt>
                <c:pt idx="926">
                  <c:v>45547</c:v>
                </c:pt>
                <c:pt idx="927">
                  <c:v>45548</c:v>
                </c:pt>
                <c:pt idx="928">
                  <c:v>45551</c:v>
                </c:pt>
                <c:pt idx="929">
                  <c:v>45552</c:v>
                </c:pt>
                <c:pt idx="930">
                  <c:v>45553</c:v>
                </c:pt>
                <c:pt idx="931">
                  <c:v>45554</c:v>
                </c:pt>
                <c:pt idx="932">
                  <c:v>45555</c:v>
                </c:pt>
                <c:pt idx="933">
                  <c:v>45558</c:v>
                </c:pt>
                <c:pt idx="934">
                  <c:v>45559</c:v>
                </c:pt>
                <c:pt idx="935">
                  <c:v>45560</c:v>
                </c:pt>
                <c:pt idx="936">
                  <c:v>45561</c:v>
                </c:pt>
                <c:pt idx="937">
                  <c:v>45562</c:v>
                </c:pt>
                <c:pt idx="938">
                  <c:v>45565</c:v>
                </c:pt>
                <c:pt idx="939">
                  <c:v>45566</c:v>
                </c:pt>
                <c:pt idx="940">
                  <c:v>45567</c:v>
                </c:pt>
                <c:pt idx="941">
                  <c:v>45568</c:v>
                </c:pt>
                <c:pt idx="942">
                  <c:v>45569</c:v>
                </c:pt>
                <c:pt idx="943">
                  <c:v>45572</c:v>
                </c:pt>
                <c:pt idx="944">
                  <c:v>45573</c:v>
                </c:pt>
                <c:pt idx="945">
                  <c:v>45574</c:v>
                </c:pt>
                <c:pt idx="946">
                  <c:v>45575</c:v>
                </c:pt>
                <c:pt idx="947">
                  <c:v>45576</c:v>
                </c:pt>
                <c:pt idx="948">
                  <c:v>45579</c:v>
                </c:pt>
                <c:pt idx="949">
                  <c:v>45580</c:v>
                </c:pt>
                <c:pt idx="950">
                  <c:v>45581</c:v>
                </c:pt>
                <c:pt idx="951">
                  <c:v>45582</c:v>
                </c:pt>
                <c:pt idx="952">
                  <c:v>45583</c:v>
                </c:pt>
                <c:pt idx="953">
                  <c:v>45586</c:v>
                </c:pt>
                <c:pt idx="954">
                  <c:v>45587</c:v>
                </c:pt>
                <c:pt idx="955">
                  <c:v>45588</c:v>
                </c:pt>
                <c:pt idx="956">
                  <c:v>45589</c:v>
                </c:pt>
                <c:pt idx="957">
                  <c:v>45590</c:v>
                </c:pt>
                <c:pt idx="958">
                  <c:v>45593</c:v>
                </c:pt>
                <c:pt idx="959">
                  <c:v>45594</c:v>
                </c:pt>
                <c:pt idx="960">
                  <c:v>45595</c:v>
                </c:pt>
                <c:pt idx="961">
                  <c:v>45596</c:v>
                </c:pt>
                <c:pt idx="962">
                  <c:v>45597</c:v>
                </c:pt>
              </c:numCache>
            </c:numRef>
          </c:cat>
          <c:val>
            <c:numRef>
              <c:f>Spreads!$C$529:$C$1491</c:f>
              <c:numCache>
                <c:formatCode>#,##0.00_);[Red]\(#,##0.00\)</c:formatCode>
                <c:ptCount val="963"/>
                <c:pt idx="0">
                  <c:v>45.13</c:v>
                </c:pt>
                <c:pt idx="1">
                  <c:v>46.6</c:v>
                </c:pt>
                <c:pt idx="2">
                  <c:v>46.84</c:v>
                </c:pt>
                <c:pt idx="3">
                  <c:v>46.79</c:v>
                </c:pt>
                <c:pt idx="4">
                  <c:v>46.59</c:v>
                </c:pt>
                <c:pt idx="5">
                  <c:v>45.63</c:v>
                </c:pt>
                <c:pt idx="6">
                  <c:v>45.63</c:v>
                </c:pt>
                <c:pt idx="7">
                  <c:v>45.18</c:v>
                </c:pt>
                <c:pt idx="8">
                  <c:v>46.11</c:v>
                </c:pt>
                <c:pt idx="9">
                  <c:v>45.35</c:v>
                </c:pt>
                <c:pt idx="10">
                  <c:v>45.2</c:v>
                </c:pt>
                <c:pt idx="11">
                  <c:v>46.04</c:v>
                </c:pt>
                <c:pt idx="12">
                  <c:v>46.93</c:v>
                </c:pt>
                <c:pt idx="13">
                  <c:v>45.77</c:v>
                </c:pt>
                <c:pt idx="14">
                  <c:v>46.44</c:v>
                </c:pt>
                <c:pt idx="15">
                  <c:v>47.41</c:v>
                </c:pt>
                <c:pt idx="16">
                  <c:v>48.02</c:v>
                </c:pt>
                <c:pt idx="17">
                  <c:v>48.15</c:v>
                </c:pt>
                <c:pt idx="18">
                  <c:v>48.12</c:v>
                </c:pt>
                <c:pt idx="19">
                  <c:v>47.97</c:v>
                </c:pt>
                <c:pt idx="20">
                  <c:v>47.32</c:v>
                </c:pt>
                <c:pt idx="21">
                  <c:v>47.48</c:v>
                </c:pt>
                <c:pt idx="22">
                  <c:v>47.94</c:v>
                </c:pt>
                <c:pt idx="23">
                  <c:v>47.66</c:v>
                </c:pt>
                <c:pt idx="24">
                  <c:v>48.63</c:v>
                </c:pt>
                <c:pt idx="25">
                  <c:v>49.52</c:v>
                </c:pt>
                <c:pt idx="26">
                  <c:v>48.69</c:v>
                </c:pt>
                <c:pt idx="27">
                  <c:v>49.63</c:v>
                </c:pt>
                <c:pt idx="28">
                  <c:v>50.04</c:v>
                </c:pt>
                <c:pt idx="29">
                  <c:v>51.27</c:v>
                </c:pt>
                <c:pt idx="30">
                  <c:v>50.77</c:v>
                </c:pt>
                <c:pt idx="31">
                  <c:v>50.91</c:v>
                </c:pt>
                <c:pt idx="32">
                  <c:v>51.3</c:v>
                </c:pt>
                <c:pt idx="33">
                  <c:v>51.65</c:v>
                </c:pt>
                <c:pt idx="34">
                  <c:v>53.01</c:v>
                </c:pt>
                <c:pt idx="35">
                  <c:v>54.89</c:v>
                </c:pt>
                <c:pt idx="36">
                  <c:v>54.96</c:v>
                </c:pt>
                <c:pt idx="37">
                  <c:v>55.34</c:v>
                </c:pt>
                <c:pt idx="38">
                  <c:v>53.23</c:v>
                </c:pt>
                <c:pt idx="39">
                  <c:v>53.66</c:v>
                </c:pt>
                <c:pt idx="40">
                  <c:v>56.28</c:v>
                </c:pt>
                <c:pt idx="41">
                  <c:v>57.21</c:v>
                </c:pt>
                <c:pt idx="42">
                  <c:v>58.3</c:v>
                </c:pt>
                <c:pt idx="43">
                  <c:v>58.96</c:v>
                </c:pt>
                <c:pt idx="44">
                  <c:v>60.05</c:v>
                </c:pt>
                <c:pt idx="45">
                  <c:v>60.51</c:v>
                </c:pt>
                <c:pt idx="46">
                  <c:v>61.61</c:v>
                </c:pt>
                <c:pt idx="47">
                  <c:v>62.36</c:v>
                </c:pt>
                <c:pt idx="48">
                  <c:v>62.09</c:v>
                </c:pt>
                <c:pt idx="49">
                  <c:v>62.09</c:v>
                </c:pt>
                <c:pt idx="50">
                  <c:v>61.6</c:v>
                </c:pt>
                <c:pt idx="51">
                  <c:v>60.52</c:v>
                </c:pt>
                <c:pt idx="52">
                  <c:v>60.87</c:v>
                </c:pt>
                <c:pt idx="53">
                  <c:v>63.37</c:v>
                </c:pt>
                <c:pt idx="54">
                  <c:v>64.02</c:v>
                </c:pt>
                <c:pt idx="55">
                  <c:v>64.48</c:v>
                </c:pt>
                <c:pt idx="56">
                  <c:v>61.98</c:v>
                </c:pt>
                <c:pt idx="57">
                  <c:v>59.48</c:v>
                </c:pt>
                <c:pt idx="58">
                  <c:v>59.96</c:v>
                </c:pt>
                <c:pt idx="59">
                  <c:v>57.46</c:v>
                </c:pt>
                <c:pt idx="60">
                  <c:v>59.92</c:v>
                </c:pt>
                <c:pt idx="61">
                  <c:v>59.13</c:v>
                </c:pt>
                <c:pt idx="62">
                  <c:v>59.81</c:v>
                </c:pt>
                <c:pt idx="63">
                  <c:v>60.92</c:v>
                </c:pt>
                <c:pt idx="64">
                  <c:v>59.85</c:v>
                </c:pt>
                <c:pt idx="65">
                  <c:v>60.38</c:v>
                </c:pt>
                <c:pt idx="66">
                  <c:v>59.85</c:v>
                </c:pt>
                <c:pt idx="67">
                  <c:v>58.45</c:v>
                </c:pt>
                <c:pt idx="68">
                  <c:v>60.03</c:v>
                </c:pt>
                <c:pt idx="69">
                  <c:v>61.24</c:v>
                </c:pt>
                <c:pt idx="70">
                  <c:v>62.39</c:v>
                </c:pt>
                <c:pt idx="71">
                  <c:v>63.83</c:v>
                </c:pt>
                <c:pt idx="72">
                  <c:v>63.77</c:v>
                </c:pt>
                <c:pt idx="73">
                  <c:v>65.819999999999993</c:v>
                </c:pt>
                <c:pt idx="74">
                  <c:v>67.69</c:v>
                </c:pt>
                <c:pt idx="75">
                  <c:v>70.52</c:v>
                </c:pt>
                <c:pt idx="76">
                  <c:v>70.709999999999994</c:v>
                </c:pt>
                <c:pt idx="77">
                  <c:v>73.39</c:v>
                </c:pt>
                <c:pt idx="78">
                  <c:v>73.38</c:v>
                </c:pt>
                <c:pt idx="79">
                  <c:v>73.66</c:v>
                </c:pt>
                <c:pt idx="80">
                  <c:v>72.39</c:v>
                </c:pt>
                <c:pt idx="81">
                  <c:v>74.89</c:v>
                </c:pt>
                <c:pt idx="82">
                  <c:v>75.56</c:v>
                </c:pt>
                <c:pt idx="83">
                  <c:v>76.08</c:v>
                </c:pt>
                <c:pt idx="84">
                  <c:v>75.959999999999994</c:v>
                </c:pt>
                <c:pt idx="85">
                  <c:v>76.849999999999994</c:v>
                </c:pt>
                <c:pt idx="86">
                  <c:v>76.98</c:v>
                </c:pt>
                <c:pt idx="87">
                  <c:v>76.34</c:v>
                </c:pt>
                <c:pt idx="88">
                  <c:v>77.3</c:v>
                </c:pt>
                <c:pt idx="89">
                  <c:v>77.400000000000006</c:v>
                </c:pt>
                <c:pt idx="90">
                  <c:v>76.78</c:v>
                </c:pt>
                <c:pt idx="91">
                  <c:v>78.58</c:v>
                </c:pt>
                <c:pt idx="92">
                  <c:v>79.97</c:v>
                </c:pt>
                <c:pt idx="93">
                  <c:v>79.67</c:v>
                </c:pt>
                <c:pt idx="94">
                  <c:v>77.47</c:v>
                </c:pt>
                <c:pt idx="95">
                  <c:v>76.760000000000005</c:v>
                </c:pt>
                <c:pt idx="96">
                  <c:v>76.489999999999995</c:v>
                </c:pt>
                <c:pt idx="97">
                  <c:v>76.13</c:v>
                </c:pt>
                <c:pt idx="98">
                  <c:v>77.69</c:v>
                </c:pt>
                <c:pt idx="99">
                  <c:v>76.680000000000007</c:v>
                </c:pt>
                <c:pt idx="100">
                  <c:v>77.81</c:v>
                </c:pt>
                <c:pt idx="101">
                  <c:v>76.790000000000006</c:v>
                </c:pt>
                <c:pt idx="102">
                  <c:v>78.39</c:v>
                </c:pt>
                <c:pt idx="103">
                  <c:v>81.38</c:v>
                </c:pt>
                <c:pt idx="104">
                  <c:v>79.849999999999994</c:v>
                </c:pt>
                <c:pt idx="105">
                  <c:v>82.34</c:v>
                </c:pt>
                <c:pt idx="106">
                  <c:v>81.83</c:v>
                </c:pt>
                <c:pt idx="107">
                  <c:v>83.08</c:v>
                </c:pt>
                <c:pt idx="108">
                  <c:v>82.59</c:v>
                </c:pt>
                <c:pt idx="109">
                  <c:v>86.46</c:v>
                </c:pt>
                <c:pt idx="110">
                  <c:v>82.98</c:v>
                </c:pt>
                <c:pt idx="111">
                  <c:v>81.96</c:v>
                </c:pt>
                <c:pt idx="112">
                  <c:v>81.569999999999993</c:v>
                </c:pt>
                <c:pt idx="113">
                  <c:v>73.569999999999993</c:v>
                </c:pt>
                <c:pt idx="114">
                  <c:v>67.569999999999993</c:v>
                </c:pt>
                <c:pt idx="115">
                  <c:v>69.12</c:v>
                </c:pt>
                <c:pt idx="116">
                  <c:v>71.33</c:v>
                </c:pt>
                <c:pt idx="117">
                  <c:v>69.67</c:v>
                </c:pt>
                <c:pt idx="118">
                  <c:v>72.13</c:v>
                </c:pt>
                <c:pt idx="119">
                  <c:v>72.7</c:v>
                </c:pt>
                <c:pt idx="120">
                  <c:v>70.709999999999994</c:v>
                </c:pt>
                <c:pt idx="121">
                  <c:v>73.31</c:v>
                </c:pt>
                <c:pt idx="122">
                  <c:v>75.150000000000006</c:v>
                </c:pt>
                <c:pt idx="123">
                  <c:v>72.66</c:v>
                </c:pt>
                <c:pt idx="124">
                  <c:v>70.150000000000006</c:v>
                </c:pt>
                <c:pt idx="125">
                  <c:v>70.97</c:v>
                </c:pt>
                <c:pt idx="126">
                  <c:v>68.400000000000006</c:v>
                </c:pt>
                <c:pt idx="127">
                  <c:v>72.06</c:v>
                </c:pt>
                <c:pt idx="128">
                  <c:v>69.48</c:v>
                </c:pt>
                <c:pt idx="129">
                  <c:v>71.349999999999994</c:v>
                </c:pt>
                <c:pt idx="130">
                  <c:v>73.05</c:v>
                </c:pt>
                <c:pt idx="131">
                  <c:v>74.540000000000006</c:v>
                </c:pt>
                <c:pt idx="132">
                  <c:v>75.22</c:v>
                </c:pt>
                <c:pt idx="133">
                  <c:v>76.31</c:v>
                </c:pt>
                <c:pt idx="134">
                  <c:v>77.31</c:v>
                </c:pt>
                <c:pt idx="135">
                  <c:v>74.69</c:v>
                </c:pt>
                <c:pt idx="136">
                  <c:v>74.02</c:v>
                </c:pt>
                <c:pt idx="137">
                  <c:v>71.459999999999994</c:v>
                </c:pt>
                <c:pt idx="138">
                  <c:v>71</c:v>
                </c:pt>
                <c:pt idx="139">
                  <c:v>72.16</c:v>
                </c:pt>
                <c:pt idx="140">
                  <c:v>72.930000000000007</c:v>
                </c:pt>
                <c:pt idx="141">
                  <c:v>72.760000000000005</c:v>
                </c:pt>
                <c:pt idx="142">
                  <c:v>73.55</c:v>
                </c:pt>
                <c:pt idx="143">
                  <c:v>73.430000000000007</c:v>
                </c:pt>
                <c:pt idx="144">
                  <c:v>72.319999999999993</c:v>
                </c:pt>
                <c:pt idx="145">
                  <c:v>70.209999999999994</c:v>
                </c:pt>
                <c:pt idx="146">
                  <c:v>69.95</c:v>
                </c:pt>
                <c:pt idx="147">
                  <c:v>69.819999999999993</c:v>
                </c:pt>
                <c:pt idx="148">
                  <c:v>68.97</c:v>
                </c:pt>
                <c:pt idx="149">
                  <c:v>69.31</c:v>
                </c:pt>
                <c:pt idx="150">
                  <c:v>67.72</c:v>
                </c:pt>
                <c:pt idx="151">
                  <c:v>68.19</c:v>
                </c:pt>
                <c:pt idx="152">
                  <c:v>69.22</c:v>
                </c:pt>
                <c:pt idx="153">
                  <c:v>69.25</c:v>
                </c:pt>
                <c:pt idx="154">
                  <c:v>70.72</c:v>
                </c:pt>
                <c:pt idx="155">
                  <c:v>69.790000000000006</c:v>
                </c:pt>
                <c:pt idx="156">
                  <c:v>69.040000000000006</c:v>
                </c:pt>
                <c:pt idx="157">
                  <c:v>69.930000000000007</c:v>
                </c:pt>
                <c:pt idx="158">
                  <c:v>68.599999999999994</c:v>
                </c:pt>
                <c:pt idx="159">
                  <c:v>65.989999999999995</c:v>
                </c:pt>
                <c:pt idx="160">
                  <c:v>67.25</c:v>
                </c:pt>
                <c:pt idx="161">
                  <c:v>69.09</c:v>
                </c:pt>
                <c:pt idx="162">
                  <c:v>68.39</c:v>
                </c:pt>
                <c:pt idx="163">
                  <c:v>67.83</c:v>
                </c:pt>
                <c:pt idx="164">
                  <c:v>67.8</c:v>
                </c:pt>
                <c:pt idx="165">
                  <c:v>67.28</c:v>
                </c:pt>
                <c:pt idx="166">
                  <c:v>67.36</c:v>
                </c:pt>
                <c:pt idx="167">
                  <c:v>66.11</c:v>
                </c:pt>
                <c:pt idx="168">
                  <c:v>66.87</c:v>
                </c:pt>
                <c:pt idx="169">
                  <c:v>67</c:v>
                </c:pt>
                <c:pt idx="170">
                  <c:v>65.72</c:v>
                </c:pt>
                <c:pt idx="171">
                  <c:v>66.459999999999994</c:v>
                </c:pt>
                <c:pt idx="172">
                  <c:v>65.56</c:v>
                </c:pt>
                <c:pt idx="173">
                  <c:v>64.28</c:v>
                </c:pt>
                <c:pt idx="174">
                  <c:v>62.8</c:v>
                </c:pt>
                <c:pt idx="175">
                  <c:v>63.74</c:v>
                </c:pt>
                <c:pt idx="176">
                  <c:v>65.31</c:v>
                </c:pt>
                <c:pt idx="177">
                  <c:v>62.33</c:v>
                </c:pt>
                <c:pt idx="178">
                  <c:v>61.79</c:v>
                </c:pt>
                <c:pt idx="179">
                  <c:v>60.41</c:v>
                </c:pt>
                <c:pt idx="180">
                  <c:v>61.32</c:v>
                </c:pt>
                <c:pt idx="181">
                  <c:v>62.39</c:v>
                </c:pt>
                <c:pt idx="182">
                  <c:v>63.1</c:v>
                </c:pt>
                <c:pt idx="183">
                  <c:v>63.47</c:v>
                </c:pt>
                <c:pt idx="184">
                  <c:v>63.8</c:v>
                </c:pt>
                <c:pt idx="185">
                  <c:v>63.77</c:v>
                </c:pt>
                <c:pt idx="186">
                  <c:v>64.78</c:v>
                </c:pt>
                <c:pt idx="187">
                  <c:v>66.290000000000006</c:v>
                </c:pt>
                <c:pt idx="188">
                  <c:v>66.819999999999993</c:v>
                </c:pt>
                <c:pt idx="189">
                  <c:v>64.83</c:v>
                </c:pt>
                <c:pt idx="190">
                  <c:v>66.64</c:v>
                </c:pt>
                <c:pt idx="191">
                  <c:v>65.34</c:v>
                </c:pt>
                <c:pt idx="192">
                  <c:v>67.06</c:v>
                </c:pt>
                <c:pt idx="193">
                  <c:v>66.510000000000005</c:v>
                </c:pt>
                <c:pt idx="194">
                  <c:v>65.510000000000005</c:v>
                </c:pt>
                <c:pt idx="195">
                  <c:v>63.85</c:v>
                </c:pt>
                <c:pt idx="196">
                  <c:v>64.59</c:v>
                </c:pt>
                <c:pt idx="197">
                  <c:v>65.44</c:v>
                </c:pt>
                <c:pt idx="198">
                  <c:v>66.290000000000006</c:v>
                </c:pt>
                <c:pt idx="199">
                  <c:v>67.02</c:v>
                </c:pt>
                <c:pt idx="200">
                  <c:v>66.89</c:v>
                </c:pt>
                <c:pt idx="201">
                  <c:v>69.2</c:v>
                </c:pt>
                <c:pt idx="202">
                  <c:v>66.58</c:v>
                </c:pt>
                <c:pt idx="203">
                  <c:v>66.09</c:v>
                </c:pt>
                <c:pt idx="204">
                  <c:v>67.14</c:v>
                </c:pt>
                <c:pt idx="205">
                  <c:v>67.31</c:v>
                </c:pt>
                <c:pt idx="206">
                  <c:v>66.42</c:v>
                </c:pt>
                <c:pt idx="207">
                  <c:v>65.37</c:v>
                </c:pt>
                <c:pt idx="208">
                  <c:v>65.77</c:v>
                </c:pt>
                <c:pt idx="209">
                  <c:v>66.47</c:v>
                </c:pt>
                <c:pt idx="210">
                  <c:v>66.489999999999995</c:v>
                </c:pt>
                <c:pt idx="211">
                  <c:v>65.53</c:v>
                </c:pt>
                <c:pt idx="212">
                  <c:v>63.58</c:v>
                </c:pt>
                <c:pt idx="213">
                  <c:v>62.78</c:v>
                </c:pt>
                <c:pt idx="214">
                  <c:v>62.05</c:v>
                </c:pt>
                <c:pt idx="215">
                  <c:v>62.47</c:v>
                </c:pt>
                <c:pt idx="216">
                  <c:v>63.14</c:v>
                </c:pt>
                <c:pt idx="217">
                  <c:v>63.14</c:v>
                </c:pt>
                <c:pt idx="218">
                  <c:v>62.97</c:v>
                </c:pt>
                <c:pt idx="219">
                  <c:v>62.2</c:v>
                </c:pt>
                <c:pt idx="220">
                  <c:v>65.17</c:v>
                </c:pt>
                <c:pt idx="221">
                  <c:v>64.73</c:v>
                </c:pt>
                <c:pt idx="222">
                  <c:v>64.67</c:v>
                </c:pt>
                <c:pt idx="223">
                  <c:v>63.16</c:v>
                </c:pt>
                <c:pt idx="224">
                  <c:v>64.41</c:v>
                </c:pt>
                <c:pt idx="225">
                  <c:v>65.14</c:v>
                </c:pt>
                <c:pt idx="226">
                  <c:v>65.94</c:v>
                </c:pt>
                <c:pt idx="227">
                  <c:v>64.02</c:v>
                </c:pt>
                <c:pt idx="228">
                  <c:v>63.26</c:v>
                </c:pt>
                <c:pt idx="229">
                  <c:v>60.11</c:v>
                </c:pt>
                <c:pt idx="230">
                  <c:v>60.68</c:v>
                </c:pt>
                <c:pt idx="231">
                  <c:v>61.84</c:v>
                </c:pt>
                <c:pt idx="232">
                  <c:v>62.72</c:v>
                </c:pt>
                <c:pt idx="233">
                  <c:v>63.36</c:v>
                </c:pt>
                <c:pt idx="234">
                  <c:v>62.6</c:v>
                </c:pt>
                <c:pt idx="235">
                  <c:v>61.05</c:v>
                </c:pt>
                <c:pt idx="236">
                  <c:v>60.35</c:v>
                </c:pt>
                <c:pt idx="237">
                  <c:v>59.19</c:v>
                </c:pt>
                <c:pt idx="238">
                  <c:v>58.85</c:v>
                </c:pt>
                <c:pt idx="239">
                  <c:v>57.24</c:v>
                </c:pt>
                <c:pt idx="240">
                  <c:v>57.97</c:v>
                </c:pt>
                <c:pt idx="241">
                  <c:v>59.65</c:v>
                </c:pt>
                <c:pt idx="242">
                  <c:v>58.88</c:v>
                </c:pt>
                <c:pt idx="243">
                  <c:v>57.94</c:v>
                </c:pt>
                <c:pt idx="244">
                  <c:v>58.9</c:v>
                </c:pt>
                <c:pt idx="245">
                  <c:v>59.83</c:v>
                </c:pt>
                <c:pt idx="246">
                  <c:v>60.44</c:v>
                </c:pt>
                <c:pt idx="247">
                  <c:v>61.72</c:v>
                </c:pt>
                <c:pt idx="248">
                  <c:v>61.55</c:v>
                </c:pt>
                <c:pt idx="249">
                  <c:v>61.7</c:v>
                </c:pt>
                <c:pt idx="250">
                  <c:v>60.85</c:v>
                </c:pt>
                <c:pt idx="251">
                  <c:v>61.42</c:v>
                </c:pt>
                <c:pt idx="252">
                  <c:v>63.33</c:v>
                </c:pt>
                <c:pt idx="253">
                  <c:v>64.44</c:v>
                </c:pt>
                <c:pt idx="254">
                  <c:v>62.9</c:v>
                </c:pt>
                <c:pt idx="255">
                  <c:v>62.78</c:v>
                </c:pt>
                <c:pt idx="256">
                  <c:v>62.03</c:v>
                </c:pt>
                <c:pt idx="257">
                  <c:v>62.87</c:v>
                </c:pt>
                <c:pt idx="258">
                  <c:v>62.87</c:v>
                </c:pt>
                <c:pt idx="259">
                  <c:v>61.94</c:v>
                </c:pt>
                <c:pt idx="260">
                  <c:v>61.96</c:v>
                </c:pt>
                <c:pt idx="261">
                  <c:v>62.58</c:v>
                </c:pt>
                <c:pt idx="262">
                  <c:v>64.260000000000005</c:v>
                </c:pt>
                <c:pt idx="263">
                  <c:v>66.38</c:v>
                </c:pt>
                <c:pt idx="264">
                  <c:v>66.5</c:v>
                </c:pt>
                <c:pt idx="265">
                  <c:v>65.97</c:v>
                </c:pt>
                <c:pt idx="266">
                  <c:v>66.510000000000005</c:v>
                </c:pt>
                <c:pt idx="267">
                  <c:v>67.180000000000007</c:v>
                </c:pt>
                <c:pt idx="268">
                  <c:v>67.34</c:v>
                </c:pt>
                <c:pt idx="269">
                  <c:v>67.77</c:v>
                </c:pt>
                <c:pt idx="270">
                  <c:v>67.319999999999993</c:v>
                </c:pt>
                <c:pt idx="271">
                  <c:v>68.33</c:v>
                </c:pt>
                <c:pt idx="272">
                  <c:v>68.48</c:v>
                </c:pt>
                <c:pt idx="273">
                  <c:v>68.25</c:v>
                </c:pt>
                <c:pt idx="274">
                  <c:v>67.86</c:v>
                </c:pt>
                <c:pt idx="275">
                  <c:v>68.09</c:v>
                </c:pt>
                <c:pt idx="276">
                  <c:v>66.099999999999994</c:v>
                </c:pt>
                <c:pt idx="277">
                  <c:v>66.849999999999994</c:v>
                </c:pt>
                <c:pt idx="278">
                  <c:v>67.010000000000005</c:v>
                </c:pt>
                <c:pt idx="279">
                  <c:v>69.22</c:v>
                </c:pt>
                <c:pt idx="280">
                  <c:v>68.81</c:v>
                </c:pt>
                <c:pt idx="281">
                  <c:v>68.13</c:v>
                </c:pt>
                <c:pt idx="282">
                  <c:v>68.97</c:v>
                </c:pt>
                <c:pt idx="283">
                  <c:v>68.81</c:v>
                </c:pt>
                <c:pt idx="284">
                  <c:v>69.569999999999993</c:v>
                </c:pt>
                <c:pt idx="285">
                  <c:v>72.150000000000006</c:v>
                </c:pt>
                <c:pt idx="286">
                  <c:v>72.72</c:v>
                </c:pt>
                <c:pt idx="287">
                  <c:v>74</c:v>
                </c:pt>
                <c:pt idx="288">
                  <c:v>70.75</c:v>
                </c:pt>
                <c:pt idx="289">
                  <c:v>74.89</c:v>
                </c:pt>
                <c:pt idx="290">
                  <c:v>79.209999999999994</c:v>
                </c:pt>
                <c:pt idx="291">
                  <c:v>78.87</c:v>
                </c:pt>
                <c:pt idx="292">
                  <c:v>77.81</c:v>
                </c:pt>
                <c:pt idx="293">
                  <c:v>75.8</c:v>
                </c:pt>
                <c:pt idx="294">
                  <c:v>77.22</c:v>
                </c:pt>
                <c:pt idx="295">
                  <c:v>80.75</c:v>
                </c:pt>
                <c:pt idx="296">
                  <c:v>79.150000000000006</c:v>
                </c:pt>
                <c:pt idx="297">
                  <c:v>79.680000000000007</c:v>
                </c:pt>
                <c:pt idx="298">
                  <c:v>81.03</c:v>
                </c:pt>
                <c:pt idx="299">
                  <c:v>78.95</c:v>
                </c:pt>
                <c:pt idx="300">
                  <c:v>80.180000000000007</c:v>
                </c:pt>
                <c:pt idx="301">
                  <c:v>80.05</c:v>
                </c:pt>
                <c:pt idx="302">
                  <c:v>80.13</c:v>
                </c:pt>
                <c:pt idx="303">
                  <c:v>77.790000000000006</c:v>
                </c:pt>
                <c:pt idx="304">
                  <c:v>79.209999999999994</c:v>
                </c:pt>
                <c:pt idx="305">
                  <c:v>79.540000000000006</c:v>
                </c:pt>
                <c:pt idx="306">
                  <c:v>80.97</c:v>
                </c:pt>
                <c:pt idx="307">
                  <c:v>79.290000000000006</c:v>
                </c:pt>
                <c:pt idx="308">
                  <c:v>79.75</c:v>
                </c:pt>
                <c:pt idx="309">
                  <c:v>77.45</c:v>
                </c:pt>
                <c:pt idx="310">
                  <c:v>76.66</c:v>
                </c:pt>
                <c:pt idx="311">
                  <c:v>77.22</c:v>
                </c:pt>
                <c:pt idx="312">
                  <c:v>73.94</c:v>
                </c:pt>
                <c:pt idx="313">
                  <c:v>75.2</c:v>
                </c:pt>
                <c:pt idx="314">
                  <c:v>76.34</c:v>
                </c:pt>
                <c:pt idx="315">
                  <c:v>76.91</c:v>
                </c:pt>
                <c:pt idx="316">
                  <c:v>76.83</c:v>
                </c:pt>
                <c:pt idx="317">
                  <c:v>78.02</c:v>
                </c:pt>
                <c:pt idx="318">
                  <c:v>80.12</c:v>
                </c:pt>
                <c:pt idx="319">
                  <c:v>79.3</c:v>
                </c:pt>
                <c:pt idx="320">
                  <c:v>80.430000000000007</c:v>
                </c:pt>
                <c:pt idx="321">
                  <c:v>83.11</c:v>
                </c:pt>
                <c:pt idx="322">
                  <c:v>83.91</c:v>
                </c:pt>
                <c:pt idx="323">
                  <c:v>84.99</c:v>
                </c:pt>
                <c:pt idx="324">
                  <c:v>85.21</c:v>
                </c:pt>
                <c:pt idx="325">
                  <c:v>85.81</c:v>
                </c:pt>
                <c:pt idx="326">
                  <c:v>86.5</c:v>
                </c:pt>
                <c:pt idx="327">
                  <c:v>88.26</c:v>
                </c:pt>
                <c:pt idx="328">
                  <c:v>88.74</c:v>
                </c:pt>
                <c:pt idx="329">
                  <c:v>91.29</c:v>
                </c:pt>
                <c:pt idx="330">
                  <c:v>93.8</c:v>
                </c:pt>
                <c:pt idx="331">
                  <c:v>96.6</c:v>
                </c:pt>
                <c:pt idx="332">
                  <c:v>95.17</c:v>
                </c:pt>
                <c:pt idx="333">
                  <c:v>86.09</c:v>
                </c:pt>
                <c:pt idx="334">
                  <c:v>86.28</c:v>
                </c:pt>
                <c:pt idx="335">
                  <c:v>88.43</c:v>
                </c:pt>
                <c:pt idx="336">
                  <c:v>87.35</c:v>
                </c:pt>
                <c:pt idx="337">
                  <c:v>86.4</c:v>
                </c:pt>
                <c:pt idx="338">
                  <c:v>85.24</c:v>
                </c:pt>
                <c:pt idx="339">
                  <c:v>86.54</c:v>
                </c:pt>
                <c:pt idx="340">
                  <c:v>88.95</c:v>
                </c:pt>
                <c:pt idx="341">
                  <c:v>86.52</c:v>
                </c:pt>
                <c:pt idx="342">
                  <c:v>87.79</c:v>
                </c:pt>
                <c:pt idx="343">
                  <c:v>86.99</c:v>
                </c:pt>
                <c:pt idx="344">
                  <c:v>87.49</c:v>
                </c:pt>
                <c:pt idx="345">
                  <c:v>85.55</c:v>
                </c:pt>
                <c:pt idx="346">
                  <c:v>84.53</c:v>
                </c:pt>
                <c:pt idx="347">
                  <c:v>85.93</c:v>
                </c:pt>
                <c:pt idx="348">
                  <c:v>84.47</c:v>
                </c:pt>
                <c:pt idx="349">
                  <c:v>84.12</c:v>
                </c:pt>
                <c:pt idx="350">
                  <c:v>82.92</c:v>
                </c:pt>
                <c:pt idx="351">
                  <c:v>84.52</c:v>
                </c:pt>
                <c:pt idx="352">
                  <c:v>83.57</c:v>
                </c:pt>
                <c:pt idx="353">
                  <c:v>81.92</c:v>
                </c:pt>
                <c:pt idx="354">
                  <c:v>82.11</c:v>
                </c:pt>
                <c:pt idx="355">
                  <c:v>85.44</c:v>
                </c:pt>
                <c:pt idx="356">
                  <c:v>85.85</c:v>
                </c:pt>
                <c:pt idx="357">
                  <c:v>85.19</c:v>
                </c:pt>
                <c:pt idx="358">
                  <c:v>85.44</c:v>
                </c:pt>
                <c:pt idx="359">
                  <c:v>86.94</c:v>
                </c:pt>
                <c:pt idx="360">
                  <c:v>86.63</c:v>
                </c:pt>
                <c:pt idx="361">
                  <c:v>84.81</c:v>
                </c:pt>
                <c:pt idx="362">
                  <c:v>83.51</c:v>
                </c:pt>
                <c:pt idx="363">
                  <c:v>82.78</c:v>
                </c:pt>
                <c:pt idx="364">
                  <c:v>82.17</c:v>
                </c:pt>
                <c:pt idx="365">
                  <c:v>80.84</c:v>
                </c:pt>
                <c:pt idx="366">
                  <c:v>78.290000000000006</c:v>
                </c:pt>
                <c:pt idx="367">
                  <c:v>77.87</c:v>
                </c:pt>
                <c:pt idx="368">
                  <c:v>74.66</c:v>
                </c:pt>
                <c:pt idx="369">
                  <c:v>71.709999999999994</c:v>
                </c:pt>
                <c:pt idx="370">
                  <c:v>73.75</c:v>
                </c:pt>
                <c:pt idx="371">
                  <c:v>74.819999999999993</c:v>
                </c:pt>
                <c:pt idx="372">
                  <c:v>76.09</c:v>
                </c:pt>
                <c:pt idx="373">
                  <c:v>76.599999999999994</c:v>
                </c:pt>
                <c:pt idx="374">
                  <c:v>73.930000000000007</c:v>
                </c:pt>
                <c:pt idx="375">
                  <c:v>68.430000000000007</c:v>
                </c:pt>
                <c:pt idx="376">
                  <c:v>63.62</c:v>
                </c:pt>
                <c:pt idx="377">
                  <c:v>62.56</c:v>
                </c:pt>
                <c:pt idx="378">
                  <c:v>65.62</c:v>
                </c:pt>
                <c:pt idx="379">
                  <c:v>66.59</c:v>
                </c:pt>
                <c:pt idx="380">
                  <c:v>67.72</c:v>
                </c:pt>
                <c:pt idx="381">
                  <c:v>64.11</c:v>
                </c:pt>
                <c:pt idx="382">
                  <c:v>63</c:v>
                </c:pt>
                <c:pt idx="383">
                  <c:v>62.14</c:v>
                </c:pt>
                <c:pt idx="384">
                  <c:v>64.08</c:v>
                </c:pt>
                <c:pt idx="385">
                  <c:v>67.2</c:v>
                </c:pt>
                <c:pt idx="386">
                  <c:v>66.89</c:v>
                </c:pt>
                <c:pt idx="387">
                  <c:v>65.03</c:v>
                </c:pt>
                <c:pt idx="388">
                  <c:v>63.6</c:v>
                </c:pt>
                <c:pt idx="389">
                  <c:v>65.319999999999993</c:v>
                </c:pt>
                <c:pt idx="390">
                  <c:v>65.010000000000005</c:v>
                </c:pt>
                <c:pt idx="391">
                  <c:v>65.42</c:v>
                </c:pt>
                <c:pt idx="392">
                  <c:v>66.180000000000007</c:v>
                </c:pt>
                <c:pt idx="393">
                  <c:v>70.84</c:v>
                </c:pt>
                <c:pt idx="394">
                  <c:v>73.599999999999994</c:v>
                </c:pt>
                <c:pt idx="395">
                  <c:v>69.09</c:v>
                </c:pt>
                <c:pt idx="396">
                  <c:v>67.83</c:v>
                </c:pt>
                <c:pt idx="397">
                  <c:v>66.819999999999993</c:v>
                </c:pt>
                <c:pt idx="398">
                  <c:v>67.45</c:v>
                </c:pt>
                <c:pt idx="399">
                  <c:v>70</c:v>
                </c:pt>
                <c:pt idx="400">
                  <c:v>70.349999999999994</c:v>
                </c:pt>
                <c:pt idx="401">
                  <c:v>70.760000000000005</c:v>
                </c:pt>
                <c:pt idx="402">
                  <c:v>72.38</c:v>
                </c:pt>
                <c:pt idx="403">
                  <c:v>74.3</c:v>
                </c:pt>
                <c:pt idx="404">
                  <c:v>74.53</c:v>
                </c:pt>
                <c:pt idx="405">
                  <c:v>73.94</c:v>
                </c:pt>
                <c:pt idx="406">
                  <c:v>72.34</c:v>
                </c:pt>
                <c:pt idx="407">
                  <c:v>71.91</c:v>
                </c:pt>
                <c:pt idx="408">
                  <c:v>70.760000000000005</c:v>
                </c:pt>
                <c:pt idx="409">
                  <c:v>72.400000000000006</c:v>
                </c:pt>
                <c:pt idx="410">
                  <c:v>73.27</c:v>
                </c:pt>
                <c:pt idx="411">
                  <c:v>74.09</c:v>
                </c:pt>
                <c:pt idx="412">
                  <c:v>73.27</c:v>
                </c:pt>
                <c:pt idx="413">
                  <c:v>73.59</c:v>
                </c:pt>
                <c:pt idx="414">
                  <c:v>75.319999999999993</c:v>
                </c:pt>
                <c:pt idx="415">
                  <c:v>77.48</c:v>
                </c:pt>
                <c:pt idx="416">
                  <c:v>77.290000000000006</c:v>
                </c:pt>
                <c:pt idx="417">
                  <c:v>79.739999999999995</c:v>
                </c:pt>
                <c:pt idx="418">
                  <c:v>72.27</c:v>
                </c:pt>
                <c:pt idx="419">
                  <c:v>74.94</c:v>
                </c:pt>
                <c:pt idx="420">
                  <c:v>71.400000000000006</c:v>
                </c:pt>
                <c:pt idx="421">
                  <c:v>69.680000000000007</c:v>
                </c:pt>
                <c:pt idx="422">
                  <c:v>71.540000000000006</c:v>
                </c:pt>
                <c:pt idx="423">
                  <c:v>73.180000000000007</c:v>
                </c:pt>
                <c:pt idx="424">
                  <c:v>74.34</c:v>
                </c:pt>
                <c:pt idx="425">
                  <c:v>74.930000000000007</c:v>
                </c:pt>
                <c:pt idx="426">
                  <c:v>74.14</c:v>
                </c:pt>
                <c:pt idx="427">
                  <c:v>73.790000000000006</c:v>
                </c:pt>
                <c:pt idx="428">
                  <c:v>75.66</c:v>
                </c:pt>
                <c:pt idx="429">
                  <c:v>75</c:v>
                </c:pt>
                <c:pt idx="430">
                  <c:v>75.59</c:v>
                </c:pt>
                <c:pt idx="431">
                  <c:v>74.83</c:v>
                </c:pt>
                <c:pt idx="432">
                  <c:v>76.430000000000007</c:v>
                </c:pt>
                <c:pt idx="433">
                  <c:v>74</c:v>
                </c:pt>
                <c:pt idx="434">
                  <c:v>73.11</c:v>
                </c:pt>
                <c:pt idx="435">
                  <c:v>73.16</c:v>
                </c:pt>
                <c:pt idx="436">
                  <c:v>73.02</c:v>
                </c:pt>
                <c:pt idx="437">
                  <c:v>74.98</c:v>
                </c:pt>
                <c:pt idx="438">
                  <c:v>72.849999999999994</c:v>
                </c:pt>
                <c:pt idx="439">
                  <c:v>70.84</c:v>
                </c:pt>
                <c:pt idx="440">
                  <c:v>72.52</c:v>
                </c:pt>
                <c:pt idx="441">
                  <c:v>71.540000000000006</c:v>
                </c:pt>
                <c:pt idx="442">
                  <c:v>72.52</c:v>
                </c:pt>
                <c:pt idx="443">
                  <c:v>73.599999999999994</c:v>
                </c:pt>
                <c:pt idx="444">
                  <c:v>73.06</c:v>
                </c:pt>
                <c:pt idx="445">
                  <c:v>72.47</c:v>
                </c:pt>
                <c:pt idx="446">
                  <c:v>72.59</c:v>
                </c:pt>
                <c:pt idx="447">
                  <c:v>73.430000000000007</c:v>
                </c:pt>
                <c:pt idx="448">
                  <c:v>72.3</c:v>
                </c:pt>
                <c:pt idx="449">
                  <c:v>73.84</c:v>
                </c:pt>
                <c:pt idx="450">
                  <c:v>75.239999999999995</c:v>
                </c:pt>
                <c:pt idx="451">
                  <c:v>77.14</c:v>
                </c:pt>
                <c:pt idx="452">
                  <c:v>76.42</c:v>
                </c:pt>
                <c:pt idx="453">
                  <c:v>77.5</c:v>
                </c:pt>
                <c:pt idx="454">
                  <c:v>77.87</c:v>
                </c:pt>
                <c:pt idx="455">
                  <c:v>78.28</c:v>
                </c:pt>
                <c:pt idx="456">
                  <c:v>79.42</c:v>
                </c:pt>
                <c:pt idx="457">
                  <c:v>78.3</c:v>
                </c:pt>
                <c:pt idx="458">
                  <c:v>77.790000000000006</c:v>
                </c:pt>
                <c:pt idx="459">
                  <c:v>79.209999999999994</c:v>
                </c:pt>
                <c:pt idx="460">
                  <c:v>79.37</c:v>
                </c:pt>
                <c:pt idx="461">
                  <c:v>82.11</c:v>
                </c:pt>
                <c:pt idx="462">
                  <c:v>81.790000000000006</c:v>
                </c:pt>
                <c:pt idx="463">
                  <c:v>83.17</c:v>
                </c:pt>
                <c:pt idx="464">
                  <c:v>82.33</c:v>
                </c:pt>
                <c:pt idx="465">
                  <c:v>81.53</c:v>
                </c:pt>
                <c:pt idx="466">
                  <c:v>82.04</c:v>
                </c:pt>
                <c:pt idx="467">
                  <c:v>82.59</c:v>
                </c:pt>
                <c:pt idx="468">
                  <c:v>83.47</c:v>
                </c:pt>
                <c:pt idx="469">
                  <c:v>82.78</c:v>
                </c:pt>
                <c:pt idx="470">
                  <c:v>83.98</c:v>
                </c:pt>
                <c:pt idx="471">
                  <c:v>81.08</c:v>
                </c:pt>
                <c:pt idx="472">
                  <c:v>79.13</c:v>
                </c:pt>
                <c:pt idx="473">
                  <c:v>79.739999999999995</c:v>
                </c:pt>
                <c:pt idx="474">
                  <c:v>80</c:v>
                </c:pt>
                <c:pt idx="475">
                  <c:v>80.84</c:v>
                </c:pt>
                <c:pt idx="476">
                  <c:v>81.91</c:v>
                </c:pt>
                <c:pt idx="477">
                  <c:v>81.52</c:v>
                </c:pt>
                <c:pt idx="478">
                  <c:v>83.07</c:v>
                </c:pt>
                <c:pt idx="479">
                  <c:v>83.54</c:v>
                </c:pt>
                <c:pt idx="480">
                  <c:v>82.23</c:v>
                </c:pt>
                <c:pt idx="481">
                  <c:v>73.88</c:v>
                </c:pt>
                <c:pt idx="482">
                  <c:v>71.72</c:v>
                </c:pt>
                <c:pt idx="483">
                  <c:v>69.069999999999993</c:v>
                </c:pt>
                <c:pt idx="484">
                  <c:v>68.12</c:v>
                </c:pt>
                <c:pt idx="485">
                  <c:v>67.459999999999994</c:v>
                </c:pt>
                <c:pt idx="486">
                  <c:v>67.31</c:v>
                </c:pt>
                <c:pt idx="487">
                  <c:v>66.010000000000005</c:v>
                </c:pt>
                <c:pt idx="488">
                  <c:v>68.2</c:v>
                </c:pt>
                <c:pt idx="489">
                  <c:v>70.12</c:v>
                </c:pt>
                <c:pt idx="490">
                  <c:v>69.55</c:v>
                </c:pt>
                <c:pt idx="491">
                  <c:v>69.819999999999993</c:v>
                </c:pt>
                <c:pt idx="492">
                  <c:v>69.36</c:v>
                </c:pt>
                <c:pt idx="493">
                  <c:v>69.91</c:v>
                </c:pt>
                <c:pt idx="494">
                  <c:v>71.55</c:v>
                </c:pt>
                <c:pt idx="495">
                  <c:v>71.81</c:v>
                </c:pt>
                <c:pt idx="496">
                  <c:v>71.8</c:v>
                </c:pt>
                <c:pt idx="497">
                  <c:v>71.930000000000007</c:v>
                </c:pt>
                <c:pt idx="498">
                  <c:v>74.150000000000006</c:v>
                </c:pt>
                <c:pt idx="499">
                  <c:v>72.3</c:v>
                </c:pt>
                <c:pt idx="500">
                  <c:v>71.900000000000006</c:v>
                </c:pt>
                <c:pt idx="501">
                  <c:v>67.81</c:v>
                </c:pt>
                <c:pt idx="502">
                  <c:v>65.2</c:v>
                </c:pt>
                <c:pt idx="503">
                  <c:v>64.849999999999994</c:v>
                </c:pt>
                <c:pt idx="504">
                  <c:v>64.42</c:v>
                </c:pt>
                <c:pt idx="505">
                  <c:v>65.17</c:v>
                </c:pt>
                <c:pt idx="506">
                  <c:v>66.349999999999994</c:v>
                </c:pt>
                <c:pt idx="507">
                  <c:v>64.569999999999993</c:v>
                </c:pt>
                <c:pt idx="508">
                  <c:v>64.11</c:v>
                </c:pt>
                <c:pt idx="509">
                  <c:v>65.25</c:v>
                </c:pt>
                <c:pt idx="510">
                  <c:v>65.06</c:v>
                </c:pt>
                <c:pt idx="511">
                  <c:v>65.84</c:v>
                </c:pt>
                <c:pt idx="512">
                  <c:v>66.12</c:v>
                </c:pt>
                <c:pt idx="513">
                  <c:v>65.150000000000006</c:v>
                </c:pt>
                <c:pt idx="514">
                  <c:v>64.97</c:v>
                </c:pt>
                <c:pt idx="515">
                  <c:v>65.540000000000006</c:v>
                </c:pt>
                <c:pt idx="516">
                  <c:v>64.48</c:v>
                </c:pt>
                <c:pt idx="517">
                  <c:v>64.040000000000006</c:v>
                </c:pt>
                <c:pt idx="518">
                  <c:v>64.290000000000006</c:v>
                </c:pt>
                <c:pt idx="519">
                  <c:v>64.12</c:v>
                </c:pt>
                <c:pt idx="520">
                  <c:v>64.819999999999993</c:v>
                </c:pt>
                <c:pt idx="521">
                  <c:v>65.83</c:v>
                </c:pt>
                <c:pt idx="522">
                  <c:v>64.290000000000006</c:v>
                </c:pt>
                <c:pt idx="523">
                  <c:v>64.44</c:v>
                </c:pt>
                <c:pt idx="524">
                  <c:v>62.56</c:v>
                </c:pt>
                <c:pt idx="525">
                  <c:v>62.81</c:v>
                </c:pt>
                <c:pt idx="526">
                  <c:v>63.89</c:v>
                </c:pt>
                <c:pt idx="527">
                  <c:v>63.08</c:v>
                </c:pt>
                <c:pt idx="528">
                  <c:v>61.54</c:v>
                </c:pt>
                <c:pt idx="529">
                  <c:v>63.04</c:v>
                </c:pt>
                <c:pt idx="530">
                  <c:v>62.64</c:v>
                </c:pt>
                <c:pt idx="531">
                  <c:v>62.9</c:v>
                </c:pt>
                <c:pt idx="532">
                  <c:v>63.74</c:v>
                </c:pt>
                <c:pt idx="533">
                  <c:v>63.9</c:v>
                </c:pt>
                <c:pt idx="534">
                  <c:v>63.51</c:v>
                </c:pt>
                <c:pt idx="535">
                  <c:v>64.77</c:v>
                </c:pt>
                <c:pt idx="536">
                  <c:v>64.83</c:v>
                </c:pt>
                <c:pt idx="537">
                  <c:v>64.040000000000006</c:v>
                </c:pt>
                <c:pt idx="538">
                  <c:v>63.11</c:v>
                </c:pt>
                <c:pt idx="539">
                  <c:v>62.04</c:v>
                </c:pt>
                <c:pt idx="540">
                  <c:v>61.75</c:v>
                </c:pt>
                <c:pt idx="541">
                  <c:v>62.83</c:v>
                </c:pt>
                <c:pt idx="542">
                  <c:v>63.9</c:v>
                </c:pt>
                <c:pt idx="543">
                  <c:v>63.19</c:v>
                </c:pt>
                <c:pt idx="544">
                  <c:v>62.2</c:v>
                </c:pt>
                <c:pt idx="545">
                  <c:v>60.41</c:v>
                </c:pt>
                <c:pt idx="546">
                  <c:v>60.58</c:v>
                </c:pt>
                <c:pt idx="547">
                  <c:v>58.56</c:v>
                </c:pt>
                <c:pt idx="548">
                  <c:v>58.11</c:v>
                </c:pt>
                <c:pt idx="549">
                  <c:v>57.36</c:v>
                </c:pt>
                <c:pt idx="550">
                  <c:v>57.68</c:v>
                </c:pt>
                <c:pt idx="551">
                  <c:v>57.84</c:v>
                </c:pt>
                <c:pt idx="552">
                  <c:v>59.23</c:v>
                </c:pt>
                <c:pt idx="553">
                  <c:v>58.96</c:v>
                </c:pt>
                <c:pt idx="554">
                  <c:v>59.49</c:v>
                </c:pt>
                <c:pt idx="555">
                  <c:v>57.74</c:v>
                </c:pt>
                <c:pt idx="556">
                  <c:v>56.64</c:v>
                </c:pt>
                <c:pt idx="557">
                  <c:v>54.17</c:v>
                </c:pt>
                <c:pt idx="558">
                  <c:v>55.77</c:v>
                </c:pt>
                <c:pt idx="559">
                  <c:v>57.3</c:v>
                </c:pt>
                <c:pt idx="560">
                  <c:v>57.55</c:v>
                </c:pt>
                <c:pt idx="561">
                  <c:v>57.88</c:v>
                </c:pt>
                <c:pt idx="562">
                  <c:v>56.87</c:v>
                </c:pt>
                <c:pt idx="563">
                  <c:v>57.49</c:v>
                </c:pt>
                <c:pt idx="564">
                  <c:v>58.68</c:v>
                </c:pt>
                <c:pt idx="565">
                  <c:v>57.74</c:v>
                </c:pt>
                <c:pt idx="566">
                  <c:v>57.22</c:v>
                </c:pt>
                <c:pt idx="567">
                  <c:v>56.53</c:v>
                </c:pt>
                <c:pt idx="568">
                  <c:v>56.48</c:v>
                </c:pt>
                <c:pt idx="569">
                  <c:v>56.89</c:v>
                </c:pt>
                <c:pt idx="570">
                  <c:v>56.25</c:v>
                </c:pt>
                <c:pt idx="571">
                  <c:v>55.97</c:v>
                </c:pt>
                <c:pt idx="572">
                  <c:v>55.91</c:v>
                </c:pt>
                <c:pt idx="573">
                  <c:v>56.82</c:v>
                </c:pt>
                <c:pt idx="574">
                  <c:v>57.86</c:v>
                </c:pt>
                <c:pt idx="575">
                  <c:v>57.52</c:v>
                </c:pt>
                <c:pt idx="576">
                  <c:v>56.68</c:v>
                </c:pt>
                <c:pt idx="577">
                  <c:v>55.65</c:v>
                </c:pt>
                <c:pt idx="578">
                  <c:v>54.56</c:v>
                </c:pt>
                <c:pt idx="579">
                  <c:v>53.71</c:v>
                </c:pt>
                <c:pt idx="580">
                  <c:v>54.08</c:v>
                </c:pt>
                <c:pt idx="581">
                  <c:v>52.78</c:v>
                </c:pt>
                <c:pt idx="582">
                  <c:v>53.61</c:v>
                </c:pt>
                <c:pt idx="583">
                  <c:v>53.31</c:v>
                </c:pt>
                <c:pt idx="584">
                  <c:v>53.54</c:v>
                </c:pt>
                <c:pt idx="585">
                  <c:v>54.39</c:v>
                </c:pt>
                <c:pt idx="586">
                  <c:v>54.23</c:v>
                </c:pt>
                <c:pt idx="587">
                  <c:v>56.33</c:v>
                </c:pt>
                <c:pt idx="588">
                  <c:v>56.4</c:v>
                </c:pt>
                <c:pt idx="589">
                  <c:v>55.79</c:v>
                </c:pt>
                <c:pt idx="590">
                  <c:v>55.05</c:v>
                </c:pt>
                <c:pt idx="591">
                  <c:v>54.15</c:v>
                </c:pt>
                <c:pt idx="592">
                  <c:v>52.52</c:v>
                </c:pt>
                <c:pt idx="593">
                  <c:v>52.69</c:v>
                </c:pt>
                <c:pt idx="594">
                  <c:v>50.45</c:v>
                </c:pt>
                <c:pt idx="595">
                  <c:v>49.41</c:v>
                </c:pt>
                <c:pt idx="596">
                  <c:v>50.29</c:v>
                </c:pt>
                <c:pt idx="597">
                  <c:v>50.27</c:v>
                </c:pt>
                <c:pt idx="598">
                  <c:v>51.52</c:v>
                </c:pt>
                <c:pt idx="599">
                  <c:v>50.51</c:v>
                </c:pt>
                <c:pt idx="600">
                  <c:v>50.75</c:v>
                </c:pt>
                <c:pt idx="601">
                  <c:v>51.27</c:v>
                </c:pt>
                <c:pt idx="602">
                  <c:v>51.82</c:v>
                </c:pt>
                <c:pt idx="603">
                  <c:v>49.7</c:v>
                </c:pt>
                <c:pt idx="604">
                  <c:v>50.2</c:v>
                </c:pt>
                <c:pt idx="605">
                  <c:v>51.86</c:v>
                </c:pt>
                <c:pt idx="606">
                  <c:v>53.5</c:v>
                </c:pt>
                <c:pt idx="607">
                  <c:v>52.76</c:v>
                </c:pt>
                <c:pt idx="608">
                  <c:v>54.42</c:v>
                </c:pt>
                <c:pt idx="609">
                  <c:v>53.97</c:v>
                </c:pt>
                <c:pt idx="610">
                  <c:v>56</c:v>
                </c:pt>
                <c:pt idx="611">
                  <c:v>58.09</c:v>
                </c:pt>
                <c:pt idx="612">
                  <c:v>57.48</c:v>
                </c:pt>
                <c:pt idx="613">
                  <c:v>58.93</c:v>
                </c:pt>
                <c:pt idx="614">
                  <c:v>59.46</c:v>
                </c:pt>
                <c:pt idx="615">
                  <c:v>61.93</c:v>
                </c:pt>
                <c:pt idx="616">
                  <c:v>63.19</c:v>
                </c:pt>
                <c:pt idx="617">
                  <c:v>63.13</c:v>
                </c:pt>
                <c:pt idx="618">
                  <c:v>59.63</c:v>
                </c:pt>
                <c:pt idx="619">
                  <c:v>59.77</c:v>
                </c:pt>
                <c:pt idx="620">
                  <c:v>61.94</c:v>
                </c:pt>
                <c:pt idx="621">
                  <c:v>63.51</c:v>
                </c:pt>
                <c:pt idx="622">
                  <c:v>64.55</c:v>
                </c:pt>
                <c:pt idx="623">
                  <c:v>63.62</c:v>
                </c:pt>
                <c:pt idx="624">
                  <c:v>64.83</c:v>
                </c:pt>
                <c:pt idx="625">
                  <c:v>69.010000000000005</c:v>
                </c:pt>
                <c:pt idx="626">
                  <c:v>67.67</c:v>
                </c:pt>
                <c:pt idx="627">
                  <c:v>69.03</c:v>
                </c:pt>
                <c:pt idx="628">
                  <c:v>66.98</c:v>
                </c:pt>
                <c:pt idx="629">
                  <c:v>66.319999999999993</c:v>
                </c:pt>
                <c:pt idx="630">
                  <c:v>69.08</c:v>
                </c:pt>
                <c:pt idx="631">
                  <c:v>68.63</c:v>
                </c:pt>
                <c:pt idx="632">
                  <c:v>68.34</c:v>
                </c:pt>
                <c:pt idx="633">
                  <c:v>69.94</c:v>
                </c:pt>
                <c:pt idx="634">
                  <c:v>69.3</c:v>
                </c:pt>
                <c:pt idx="635">
                  <c:v>69.010000000000005</c:v>
                </c:pt>
                <c:pt idx="636">
                  <c:v>68.3</c:v>
                </c:pt>
                <c:pt idx="637">
                  <c:v>70.3</c:v>
                </c:pt>
                <c:pt idx="638">
                  <c:v>71.89</c:v>
                </c:pt>
                <c:pt idx="639">
                  <c:v>73.650000000000006</c:v>
                </c:pt>
                <c:pt idx="640">
                  <c:v>76.239999999999995</c:v>
                </c:pt>
                <c:pt idx="641">
                  <c:v>77.81</c:v>
                </c:pt>
                <c:pt idx="642">
                  <c:v>75.52</c:v>
                </c:pt>
                <c:pt idx="643">
                  <c:v>73.86</c:v>
                </c:pt>
                <c:pt idx="644">
                  <c:v>72.849999999999994</c:v>
                </c:pt>
                <c:pt idx="645">
                  <c:v>70.58</c:v>
                </c:pt>
                <c:pt idx="646">
                  <c:v>69.39</c:v>
                </c:pt>
                <c:pt idx="647">
                  <c:v>69.66</c:v>
                </c:pt>
                <c:pt idx="648">
                  <c:v>69.040000000000006</c:v>
                </c:pt>
                <c:pt idx="649">
                  <c:v>70.39</c:v>
                </c:pt>
                <c:pt idx="650">
                  <c:v>69.08</c:v>
                </c:pt>
                <c:pt idx="651">
                  <c:v>68.98</c:v>
                </c:pt>
                <c:pt idx="652">
                  <c:v>69.209999999999994</c:v>
                </c:pt>
                <c:pt idx="653">
                  <c:v>69.180000000000007</c:v>
                </c:pt>
                <c:pt idx="654">
                  <c:v>68.13</c:v>
                </c:pt>
                <c:pt idx="655">
                  <c:v>69.05</c:v>
                </c:pt>
                <c:pt idx="656">
                  <c:v>69.900000000000006</c:v>
                </c:pt>
                <c:pt idx="657">
                  <c:v>70.77</c:v>
                </c:pt>
                <c:pt idx="658">
                  <c:v>71.760000000000005</c:v>
                </c:pt>
                <c:pt idx="659">
                  <c:v>72.290000000000006</c:v>
                </c:pt>
                <c:pt idx="660">
                  <c:v>71.989999999999995</c:v>
                </c:pt>
                <c:pt idx="661">
                  <c:v>69.209999999999994</c:v>
                </c:pt>
                <c:pt idx="662">
                  <c:v>70.150000000000006</c:v>
                </c:pt>
                <c:pt idx="663">
                  <c:v>69.540000000000006</c:v>
                </c:pt>
                <c:pt idx="664">
                  <c:v>70.73</c:v>
                </c:pt>
                <c:pt idx="665">
                  <c:v>70.900000000000006</c:v>
                </c:pt>
                <c:pt idx="666">
                  <c:v>70.56</c:v>
                </c:pt>
                <c:pt idx="667">
                  <c:v>70.540000000000006</c:v>
                </c:pt>
                <c:pt idx="668">
                  <c:v>70.52</c:v>
                </c:pt>
                <c:pt idx="669">
                  <c:v>69.75</c:v>
                </c:pt>
                <c:pt idx="670">
                  <c:v>69.260000000000005</c:v>
                </c:pt>
                <c:pt idx="671">
                  <c:v>68.78</c:v>
                </c:pt>
                <c:pt idx="672">
                  <c:v>66.84</c:v>
                </c:pt>
                <c:pt idx="673">
                  <c:v>66.209999999999994</c:v>
                </c:pt>
                <c:pt idx="674">
                  <c:v>66.09</c:v>
                </c:pt>
                <c:pt idx="675">
                  <c:v>65.760000000000005</c:v>
                </c:pt>
                <c:pt idx="676">
                  <c:v>67.34</c:v>
                </c:pt>
                <c:pt idx="677">
                  <c:v>67.400000000000006</c:v>
                </c:pt>
                <c:pt idx="678">
                  <c:v>67.88</c:v>
                </c:pt>
                <c:pt idx="679">
                  <c:v>66.64</c:v>
                </c:pt>
                <c:pt idx="680">
                  <c:v>66.010000000000005</c:v>
                </c:pt>
                <c:pt idx="681">
                  <c:v>65.180000000000007</c:v>
                </c:pt>
                <c:pt idx="682">
                  <c:v>64.150000000000006</c:v>
                </c:pt>
                <c:pt idx="683">
                  <c:v>65.224999999999994</c:v>
                </c:pt>
                <c:pt idx="684">
                  <c:v>63.125</c:v>
                </c:pt>
                <c:pt idx="685">
                  <c:v>63.234999999999999</c:v>
                </c:pt>
                <c:pt idx="686">
                  <c:v>64.11</c:v>
                </c:pt>
                <c:pt idx="687">
                  <c:v>63.03</c:v>
                </c:pt>
                <c:pt idx="688">
                  <c:v>61.94</c:v>
                </c:pt>
                <c:pt idx="689">
                  <c:v>61.68</c:v>
                </c:pt>
                <c:pt idx="690">
                  <c:v>61.13</c:v>
                </c:pt>
                <c:pt idx="691">
                  <c:v>60.24</c:v>
                </c:pt>
                <c:pt idx="692">
                  <c:v>59.53</c:v>
                </c:pt>
                <c:pt idx="693">
                  <c:v>59.6</c:v>
                </c:pt>
                <c:pt idx="694">
                  <c:v>58.18</c:v>
                </c:pt>
                <c:pt idx="695">
                  <c:v>57.48</c:v>
                </c:pt>
                <c:pt idx="696">
                  <c:v>56.97</c:v>
                </c:pt>
                <c:pt idx="697">
                  <c:v>57.62</c:v>
                </c:pt>
                <c:pt idx="698">
                  <c:v>58.63</c:v>
                </c:pt>
                <c:pt idx="699">
                  <c:v>60.15</c:v>
                </c:pt>
                <c:pt idx="700">
                  <c:v>59.6</c:v>
                </c:pt>
                <c:pt idx="701">
                  <c:v>59.11</c:v>
                </c:pt>
                <c:pt idx="702">
                  <c:v>57.61</c:v>
                </c:pt>
                <c:pt idx="703">
                  <c:v>57.89</c:v>
                </c:pt>
                <c:pt idx="704">
                  <c:v>56.19</c:v>
                </c:pt>
                <c:pt idx="705">
                  <c:v>55.57</c:v>
                </c:pt>
                <c:pt idx="706">
                  <c:v>56.85</c:v>
                </c:pt>
                <c:pt idx="707">
                  <c:v>55.99</c:v>
                </c:pt>
                <c:pt idx="708">
                  <c:v>56.77</c:v>
                </c:pt>
                <c:pt idx="709">
                  <c:v>56.89</c:v>
                </c:pt>
                <c:pt idx="710">
                  <c:v>55.92</c:v>
                </c:pt>
                <c:pt idx="711">
                  <c:v>54.4</c:v>
                </c:pt>
                <c:pt idx="712">
                  <c:v>54.57</c:v>
                </c:pt>
                <c:pt idx="713">
                  <c:v>53.61</c:v>
                </c:pt>
                <c:pt idx="714">
                  <c:v>54.924999999999997</c:v>
                </c:pt>
                <c:pt idx="715">
                  <c:v>53.615000000000002</c:v>
                </c:pt>
                <c:pt idx="716">
                  <c:v>53.7</c:v>
                </c:pt>
                <c:pt idx="717">
                  <c:v>54.2</c:v>
                </c:pt>
                <c:pt idx="718">
                  <c:v>54.95</c:v>
                </c:pt>
                <c:pt idx="719">
                  <c:v>55.29</c:v>
                </c:pt>
                <c:pt idx="720">
                  <c:v>56.5</c:v>
                </c:pt>
                <c:pt idx="721">
                  <c:v>56.8</c:v>
                </c:pt>
                <c:pt idx="722">
                  <c:v>55.38</c:v>
                </c:pt>
                <c:pt idx="723">
                  <c:v>55.51</c:v>
                </c:pt>
                <c:pt idx="724">
                  <c:v>56.61</c:v>
                </c:pt>
                <c:pt idx="725">
                  <c:v>57.69</c:v>
                </c:pt>
                <c:pt idx="726">
                  <c:v>57.1</c:v>
                </c:pt>
                <c:pt idx="727">
                  <c:v>55.03</c:v>
                </c:pt>
                <c:pt idx="728">
                  <c:v>55.41</c:v>
                </c:pt>
                <c:pt idx="729">
                  <c:v>56.84</c:v>
                </c:pt>
                <c:pt idx="730">
                  <c:v>56.18</c:v>
                </c:pt>
                <c:pt idx="731">
                  <c:v>55.54</c:v>
                </c:pt>
                <c:pt idx="732">
                  <c:v>54.7</c:v>
                </c:pt>
                <c:pt idx="733">
                  <c:v>54.49</c:v>
                </c:pt>
                <c:pt idx="734">
                  <c:v>53.51</c:v>
                </c:pt>
                <c:pt idx="735">
                  <c:v>52.59</c:v>
                </c:pt>
                <c:pt idx="736">
                  <c:v>54.38</c:v>
                </c:pt>
                <c:pt idx="737">
                  <c:v>52.7</c:v>
                </c:pt>
                <c:pt idx="738">
                  <c:v>53.61</c:v>
                </c:pt>
                <c:pt idx="739">
                  <c:v>52.42</c:v>
                </c:pt>
                <c:pt idx="740">
                  <c:v>51.83</c:v>
                </c:pt>
                <c:pt idx="741">
                  <c:v>51.51</c:v>
                </c:pt>
                <c:pt idx="742">
                  <c:v>51.99</c:v>
                </c:pt>
                <c:pt idx="743">
                  <c:v>52.64</c:v>
                </c:pt>
                <c:pt idx="744">
                  <c:v>52.73</c:v>
                </c:pt>
                <c:pt idx="745">
                  <c:v>52.31</c:v>
                </c:pt>
                <c:pt idx="746">
                  <c:v>50.79</c:v>
                </c:pt>
                <c:pt idx="747">
                  <c:v>50.28</c:v>
                </c:pt>
                <c:pt idx="748">
                  <c:v>49.66</c:v>
                </c:pt>
                <c:pt idx="749">
                  <c:v>50.24</c:v>
                </c:pt>
                <c:pt idx="750">
                  <c:v>49.49</c:v>
                </c:pt>
                <c:pt idx="751">
                  <c:v>49.84</c:v>
                </c:pt>
                <c:pt idx="752">
                  <c:v>50.29</c:v>
                </c:pt>
                <c:pt idx="753">
                  <c:v>50.6</c:v>
                </c:pt>
                <c:pt idx="754">
                  <c:v>50.16</c:v>
                </c:pt>
                <c:pt idx="755">
                  <c:v>49.13</c:v>
                </c:pt>
                <c:pt idx="756">
                  <c:v>49.56</c:v>
                </c:pt>
                <c:pt idx="757">
                  <c:v>50.2</c:v>
                </c:pt>
                <c:pt idx="758">
                  <c:v>50</c:v>
                </c:pt>
                <c:pt idx="759">
                  <c:v>50.47</c:v>
                </c:pt>
                <c:pt idx="760">
                  <c:v>50</c:v>
                </c:pt>
                <c:pt idx="761">
                  <c:v>49</c:v>
                </c:pt>
                <c:pt idx="762">
                  <c:v>49.45</c:v>
                </c:pt>
                <c:pt idx="763">
                  <c:v>49.37</c:v>
                </c:pt>
                <c:pt idx="764">
                  <c:v>47.9</c:v>
                </c:pt>
                <c:pt idx="765">
                  <c:v>49.66</c:v>
                </c:pt>
                <c:pt idx="766">
                  <c:v>49.46</c:v>
                </c:pt>
                <c:pt idx="767">
                  <c:v>46.07</c:v>
                </c:pt>
                <c:pt idx="768">
                  <c:v>45.28</c:v>
                </c:pt>
                <c:pt idx="769">
                  <c:v>45.68</c:v>
                </c:pt>
                <c:pt idx="770">
                  <c:v>44.05</c:v>
                </c:pt>
                <c:pt idx="771">
                  <c:v>44.5</c:v>
                </c:pt>
                <c:pt idx="772">
                  <c:v>46.02</c:v>
                </c:pt>
                <c:pt idx="773">
                  <c:v>45.6</c:v>
                </c:pt>
                <c:pt idx="774">
                  <c:v>42.23</c:v>
                </c:pt>
                <c:pt idx="775">
                  <c:v>42.83</c:v>
                </c:pt>
                <c:pt idx="776">
                  <c:v>43.44</c:v>
                </c:pt>
                <c:pt idx="777">
                  <c:v>45.26</c:v>
                </c:pt>
                <c:pt idx="778">
                  <c:v>45.94</c:v>
                </c:pt>
                <c:pt idx="779">
                  <c:v>45.26</c:v>
                </c:pt>
                <c:pt idx="780">
                  <c:v>44.9</c:v>
                </c:pt>
                <c:pt idx="781">
                  <c:v>45.3</c:v>
                </c:pt>
                <c:pt idx="782">
                  <c:v>44.35</c:v>
                </c:pt>
                <c:pt idx="783">
                  <c:v>44.5</c:v>
                </c:pt>
                <c:pt idx="784">
                  <c:v>44.09</c:v>
                </c:pt>
                <c:pt idx="785">
                  <c:v>44.41</c:v>
                </c:pt>
                <c:pt idx="786">
                  <c:v>43.83</c:v>
                </c:pt>
                <c:pt idx="787">
                  <c:v>42.71</c:v>
                </c:pt>
                <c:pt idx="788">
                  <c:v>42.52</c:v>
                </c:pt>
                <c:pt idx="789">
                  <c:v>42.9</c:v>
                </c:pt>
                <c:pt idx="790">
                  <c:v>43.41</c:v>
                </c:pt>
                <c:pt idx="791">
                  <c:v>43.16</c:v>
                </c:pt>
                <c:pt idx="792">
                  <c:v>43.16</c:v>
                </c:pt>
                <c:pt idx="793">
                  <c:v>44.16</c:v>
                </c:pt>
                <c:pt idx="794">
                  <c:v>43.67</c:v>
                </c:pt>
                <c:pt idx="795">
                  <c:v>42.29</c:v>
                </c:pt>
                <c:pt idx="796">
                  <c:v>42.82</c:v>
                </c:pt>
                <c:pt idx="797">
                  <c:v>43.85</c:v>
                </c:pt>
                <c:pt idx="798">
                  <c:v>43.67</c:v>
                </c:pt>
                <c:pt idx="799">
                  <c:v>44.14</c:v>
                </c:pt>
                <c:pt idx="800">
                  <c:v>45.32</c:v>
                </c:pt>
                <c:pt idx="801">
                  <c:v>46.07</c:v>
                </c:pt>
                <c:pt idx="802">
                  <c:v>44.39</c:v>
                </c:pt>
                <c:pt idx="803">
                  <c:v>45.92</c:v>
                </c:pt>
                <c:pt idx="804">
                  <c:v>45.2</c:v>
                </c:pt>
                <c:pt idx="805">
                  <c:v>44.64</c:v>
                </c:pt>
                <c:pt idx="806">
                  <c:v>45.5</c:v>
                </c:pt>
                <c:pt idx="807">
                  <c:v>46.29</c:v>
                </c:pt>
                <c:pt idx="808">
                  <c:v>45.14</c:v>
                </c:pt>
                <c:pt idx="809">
                  <c:v>46.77</c:v>
                </c:pt>
                <c:pt idx="810">
                  <c:v>46.17</c:v>
                </c:pt>
                <c:pt idx="811">
                  <c:v>45.42</c:v>
                </c:pt>
                <c:pt idx="812">
                  <c:v>45.7</c:v>
                </c:pt>
                <c:pt idx="813">
                  <c:v>45.99</c:v>
                </c:pt>
                <c:pt idx="814">
                  <c:v>46.6</c:v>
                </c:pt>
                <c:pt idx="815">
                  <c:v>46.35</c:v>
                </c:pt>
                <c:pt idx="816">
                  <c:v>45.15</c:v>
                </c:pt>
                <c:pt idx="817">
                  <c:v>45.89</c:v>
                </c:pt>
                <c:pt idx="818">
                  <c:v>44.9</c:v>
                </c:pt>
                <c:pt idx="819">
                  <c:v>44.52</c:v>
                </c:pt>
                <c:pt idx="820">
                  <c:v>44.6</c:v>
                </c:pt>
                <c:pt idx="821">
                  <c:v>42.52</c:v>
                </c:pt>
                <c:pt idx="822">
                  <c:v>42.64</c:v>
                </c:pt>
                <c:pt idx="823">
                  <c:v>42.22</c:v>
                </c:pt>
                <c:pt idx="824">
                  <c:v>41.66</c:v>
                </c:pt>
                <c:pt idx="825">
                  <c:v>41.75</c:v>
                </c:pt>
                <c:pt idx="826">
                  <c:v>40.619999999999997</c:v>
                </c:pt>
                <c:pt idx="827">
                  <c:v>40.880000000000003</c:v>
                </c:pt>
                <c:pt idx="828" formatCode="0.00_);[Red]\(0.00\)">
                  <c:v>42.54</c:v>
                </c:pt>
                <c:pt idx="829" formatCode="0.00_);[Red]\(0.00\)">
                  <c:v>42.56</c:v>
                </c:pt>
                <c:pt idx="830" formatCode="0.00_);[Red]\(0.00\)">
                  <c:v>41.91</c:v>
                </c:pt>
                <c:pt idx="831" formatCode="0.00_);[Red]\(0.00\)">
                  <c:v>42.07</c:v>
                </c:pt>
                <c:pt idx="832" formatCode="0.00_);[Red]\(0.00\)">
                  <c:v>42.18</c:v>
                </c:pt>
                <c:pt idx="833" formatCode="0.00_);[Red]\(0.00\)">
                  <c:v>40.94</c:v>
                </c:pt>
                <c:pt idx="834" formatCode="0.00_);[Red]\(0.00\)">
                  <c:v>40.79</c:v>
                </c:pt>
                <c:pt idx="835" formatCode="0.00_);[Red]\(0.00\)">
                  <c:v>40.26</c:v>
                </c:pt>
                <c:pt idx="836" formatCode="0.00_);[Red]\(0.00\)">
                  <c:v>39.99</c:v>
                </c:pt>
                <c:pt idx="837" formatCode="0.00_);[Red]\(0.00\)">
                  <c:v>39.83</c:v>
                </c:pt>
                <c:pt idx="838" formatCode="0.00_);[Red]\(0.00\)">
                  <c:v>40.590000000000003</c:v>
                </c:pt>
                <c:pt idx="839" formatCode="0.00_);[Red]\(0.00\)">
                  <c:v>41.25</c:v>
                </c:pt>
                <c:pt idx="840" formatCode="0.00_);[Red]\(0.00\)">
                  <c:v>40.54</c:v>
                </c:pt>
                <c:pt idx="841" formatCode="0.00_);[Red]\(0.00\)">
                  <c:v>39.14</c:v>
                </c:pt>
                <c:pt idx="842" formatCode="0.00_);[Red]\(0.00\)">
                  <c:v>40.94</c:v>
                </c:pt>
                <c:pt idx="843" formatCode="0.00_);[Red]\(0.00\)">
                  <c:v>41.65</c:v>
                </c:pt>
                <c:pt idx="844" formatCode="0.00_);[Red]\(0.00\)">
                  <c:v>39.9</c:v>
                </c:pt>
                <c:pt idx="845" formatCode="0.00_);[Red]\(0.00\)">
                  <c:v>42.55</c:v>
                </c:pt>
                <c:pt idx="846">
                  <c:v>42.02</c:v>
                </c:pt>
                <c:pt idx="847" formatCode="0.00_);[Red]\(0.00\)">
                  <c:v>42.77</c:v>
                </c:pt>
                <c:pt idx="848" formatCode="0.00_);[Red]\(0.00\)">
                  <c:v>44.07</c:v>
                </c:pt>
                <c:pt idx="849" formatCode="0.00_);[Red]\(0.00\)">
                  <c:v>43.56</c:v>
                </c:pt>
                <c:pt idx="850" formatCode="0.00_);[Red]\(0.00\)">
                  <c:v>43.63</c:v>
                </c:pt>
                <c:pt idx="851" formatCode="0.00_);[Red]\(0.00\)">
                  <c:v>42.69</c:v>
                </c:pt>
                <c:pt idx="852" formatCode="0.00_);[Red]\(0.00\)">
                  <c:v>42.45</c:v>
                </c:pt>
                <c:pt idx="853" formatCode="0.00_);[Red]\(0.00\)">
                  <c:v>43.02</c:v>
                </c:pt>
                <c:pt idx="854" formatCode="0.00_);[Red]\(0.00\)">
                  <c:v>43.38</c:v>
                </c:pt>
                <c:pt idx="855" formatCode="0.00_);[Red]\(0.00\)">
                  <c:v>43.22</c:v>
                </c:pt>
                <c:pt idx="856">
                  <c:v>43.02</c:v>
                </c:pt>
                <c:pt idx="857" formatCode="0.00_);[Red]\(0.00\)">
                  <c:v>41.89</c:v>
                </c:pt>
                <c:pt idx="858" formatCode="0.00_);[Red]\(0.00\)">
                  <c:v>41.37</c:v>
                </c:pt>
                <c:pt idx="859" formatCode="0.00_);[Red]\(0.00\)">
                  <c:v>41.13</c:v>
                </c:pt>
                <c:pt idx="860" formatCode="0.00_);[Red]\(0.00\)">
                  <c:v>42.225000000000001</c:v>
                </c:pt>
                <c:pt idx="861">
                  <c:v>41.505000000000003</c:v>
                </c:pt>
                <c:pt idx="862">
                  <c:v>41.534999999999997</c:v>
                </c:pt>
                <c:pt idx="863">
                  <c:v>41.545000000000002</c:v>
                </c:pt>
                <c:pt idx="864">
                  <c:v>42.04</c:v>
                </c:pt>
                <c:pt idx="865">
                  <c:v>42.61</c:v>
                </c:pt>
                <c:pt idx="866">
                  <c:v>42.43</c:v>
                </c:pt>
                <c:pt idx="867">
                  <c:v>42.48</c:v>
                </c:pt>
                <c:pt idx="868">
                  <c:v>43.05</c:v>
                </c:pt>
                <c:pt idx="869">
                  <c:v>42.72</c:v>
                </c:pt>
                <c:pt idx="870">
                  <c:v>42.69</c:v>
                </c:pt>
                <c:pt idx="871">
                  <c:v>42.24</c:v>
                </c:pt>
                <c:pt idx="872">
                  <c:v>41.51</c:v>
                </c:pt>
                <c:pt idx="873">
                  <c:v>42.2</c:v>
                </c:pt>
                <c:pt idx="874">
                  <c:v>42.24</c:v>
                </c:pt>
                <c:pt idx="875">
                  <c:v>42.52</c:v>
                </c:pt>
                <c:pt idx="876">
                  <c:v>45.655000000000001</c:v>
                </c:pt>
                <c:pt idx="877">
                  <c:v>47.04</c:v>
                </c:pt>
                <c:pt idx="878">
                  <c:v>48.64</c:v>
                </c:pt>
                <c:pt idx="879">
                  <c:v>49.55</c:v>
                </c:pt>
                <c:pt idx="880">
                  <c:v>49.59</c:v>
                </c:pt>
                <c:pt idx="881">
                  <c:v>47.7</c:v>
                </c:pt>
                <c:pt idx="882">
                  <c:v>47.34</c:v>
                </c:pt>
                <c:pt idx="883">
                  <c:v>48.12</c:v>
                </c:pt>
                <c:pt idx="884">
                  <c:v>47.65</c:v>
                </c:pt>
                <c:pt idx="885">
                  <c:v>47.42</c:v>
                </c:pt>
                <c:pt idx="886">
                  <c:v>47.45</c:v>
                </c:pt>
                <c:pt idx="887">
                  <c:v>48.46</c:v>
                </c:pt>
                <c:pt idx="888">
                  <c:v>48.7</c:v>
                </c:pt>
                <c:pt idx="889">
                  <c:v>48.81</c:v>
                </c:pt>
                <c:pt idx="890">
                  <c:v>49.375</c:v>
                </c:pt>
                <c:pt idx="891">
                  <c:v>48.66</c:v>
                </c:pt>
                <c:pt idx="892">
                  <c:v>48.02</c:v>
                </c:pt>
                <c:pt idx="893">
                  <c:v>47.81</c:v>
                </c:pt>
                <c:pt idx="894">
                  <c:v>45.66</c:v>
                </c:pt>
                <c:pt idx="895">
                  <c:v>44.84</c:v>
                </c:pt>
                <c:pt idx="896">
                  <c:v>43.75</c:v>
                </c:pt>
                <c:pt idx="897">
                  <c:v>44.3</c:v>
                </c:pt>
                <c:pt idx="898">
                  <c:v>43.47</c:v>
                </c:pt>
                <c:pt idx="899">
                  <c:v>42.68</c:v>
                </c:pt>
                <c:pt idx="900">
                  <c:v>42.09</c:v>
                </c:pt>
                <c:pt idx="901">
                  <c:v>42.35</c:v>
                </c:pt>
                <c:pt idx="902">
                  <c:v>43.57</c:v>
                </c:pt>
                <c:pt idx="903">
                  <c:v>43.67</c:v>
                </c:pt>
                <c:pt idx="904">
                  <c:v>43.92</c:v>
                </c:pt>
                <c:pt idx="905">
                  <c:v>42.98</c:v>
                </c:pt>
                <c:pt idx="906">
                  <c:v>41.01</c:v>
                </c:pt>
                <c:pt idx="907">
                  <c:v>40.47</c:v>
                </c:pt>
                <c:pt idx="908">
                  <c:v>40.950000000000003</c:v>
                </c:pt>
                <c:pt idx="909">
                  <c:v>42.22</c:v>
                </c:pt>
                <c:pt idx="910">
                  <c:v>42.46</c:v>
                </c:pt>
                <c:pt idx="911">
                  <c:v>42.25</c:v>
                </c:pt>
                <c:pt idx="912">
                  <c:v>41.69</c:v>
                </c:pt>
                <c:pt idx="913">
                  <c:v>42.844999999999999</c:v>
                </c:pt>
                <c:pt idx="914">
                  <c:v>43.075000000000003</c:v>
                </c:pt>
                <c:pt idx="915">
                  <c:v>42.524999999999999</c:v>
                </c:pt>
                <c:pt idx="916">
                  <c:v>43.174999999999997</c:v>
                </c:pt>
                <c:pt idx="917">
                  <c:v>44.545000000000002</c:v>
                </c:pt>
                <c:pt idx="918">
                  <c:v>44.515000000000001</c:v>
                </c:pt>
                <c:pt idx="919">
                  <c:v>42.854999999999997</c:v>
                </c:pt>
                <c:pt idx="920">
                  <c:v>42.72</c:v>
                </c:pt>
                <c:pt idx="921">
                  <c:v>43.69</c:v>
                </c:pt>
                <c:pt idx="922">
                  <c:v>41.96</c:v>
                </c:pt>
                <c:pt idx="923">
                  <c:v>42.57</c:v>
                </c:pt>
                <c:pt idx="924">
                  <c:v>41.164999999999999</c:v>
                </c:pt>
                <c:pt idx="925">
                  <c:v>40.655000000000001</c:v>
                </c:pt>
                <c:pt idx="926">
                  <c:v>41.08</c:v>
                </c:pt>
                <c:pt idx="927">
                  <c:v>40.28</c:v>
                </c:pt>
                <c:pt idx="928">
                  <c:v>40.75</c:v>
                </c:pt>
                <c:pt idx="929">
                  <c:v>41.55</c:v>
                </c:pt>
                <c:pt idx="930">
                  <c:v>41.99</c:v>
                </c:pt>
                <c:pt idx="931">
                  <c:v>42.5</c:v>
                </c:pt>
                <c:pt idx="932">
                  <c:v>42.91</c:v>
                </c:pt>
                <c:pt idx="933">
                  <c:v>43.37</c:v>
                </c:pt>
                <c:pt idx="934">
                  <c:v>44.825000000000003</c:v>
                </c:pt>
                <c:pt idx="935">
                  <c:v>45.255000000000003</c:v>
                </c:pt>
                <c:pt idx="936">
                  <c:v>43.67</c:v>
                </c:pt>
                <c:pt idx="937">
                  <c:v>42.93</c:v>
                </c:pt>
                <c:pt idx="938">
                  <c:v>44.26</c:v>
                </c:pt>
                <c:pt idx="939">
                  <c:v>43.66</c:v>
                </c:pt>
                <c:pt idx="940">
                  <c:v>44.64</c:v>
                </c:pt>
                <c:pt idx="941">
                  <c:v>45.53</c:v>
                </c:pt>
                <c:pt idx="942">
                  <c:v>44.97</c:v>
                </c:pt>
                <c:pt idx="943">
                  <c:v>44.82</c:v>
                </c:pt>
                <c:pt idx="944">
                  <c:v>43.84</c:v>
                </c:pt>
                <c:pt idx="945">
                  <c:v>43.81</c:v>
                </c:pt>
                <c:pt idx="946">
                  <c:v>44.26</c:v>
                </c:pt>
                <c:pt idx="947">
                  <c:v>43.83</c:v>
                </c:pt>
                <c:pt idx="948">
                  <c:v>42.4</c:v>
                </c:pt>
                <c:pt idx="949">
                  <c:v>42.95</c:v>
                </c:pt>
                <c:pt idx="950">
                  <c:v>41.93</c:v>
                </c:pt>
                <c:pt idx="951">
                  <c:v>42.84</c:v>
                </c:pt>
                <c:pt idx="952">
                  <c:v>42.07</c:v>
                </c:pt>
                <c:pt idx="953">
                  <c:v>42.64</c:v>
                </c:pt>
                <c:pt idx="954">
                  <c:v>43.94</c:v>
                </c:pt>
                <c:pt idx="955">
                  <c:v>44.39</c:v>
                </c:pt>
                <c:pt idx="956">
                  <c:v>45.33</c:v>
                </c:pt>
                <c:pt idx="957">
                  <c:v>45.15</c:v>
                </c:pt>
                <c:pt idx="958">
                  <c:v>43.424999999999997</c:v>
                </c:pt>
                <c:pt idx="959">
                  <c:v>44.31</c:v>
                </c:pt>
                <c:pt idx="960" formatCode="0.00_);[Red]\(0.00\)">
                  <c:v>45.64</c:v>
                </c:pt>
                <c:pt idx="961" formatCode="0.00_);[Red]\(0.00\)">
                  <c:v>47.55</c:v>
                </c:pt>
                <c:pt idx="962" formatCode="0.00_);[Red]\(0.00\)">
                  <c:v>46.81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96-45B0-AAC4-7C4B72592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634288"/>
        <c:axId val="869647728"/>
      </c:lineChart>
      <c:dateAx>
        <c:axId val="86963428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47728"/>
        <c:crosses val="autoZero"/>
        <c:auto val="1"/>
        <c:lblOffset val="100"/>
        <c:baseTimeUnit val="days"/>
      </c:dateAx>
      <c:valAx>
        <c:axId val="8696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Soybean oil prices (cents per pound)</a:t>
                </a:r>
              </a:p>
            </c:rich>
          </c:tx>
          <c:layout>
            <c:manualLayout>
              <c:xMode val="edge"/>
              <c:yMode val="edge"/>
              <c:x val="7.6713861731187351E-3"/>
              <c:y val="0.26751532119282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34288"/>
        <c:crosses val="autoZero"/>
        <c:crossBetween val="between"/>
      </c:valAx>
      <c:valAx>
        <c:axId val="711690880"/>
        <c:scaling>
          <c:orientation val="minMax"/>
          <c:max val="30"/>
          <c:min val="-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Refining Margin (cents per pound</a:t>
                </a:r>
                <a:r>
                  <a:rPr lang="pt-BR"/>
                  <a:t>)</a:t>
                </a:r>
              </a:p>
            </c:rich>
          </c:tx>
          <c:layout>
            <c:manualLayout>
              <c:xMode val="edge"/>
              <c:yMode val="edge"/>
              <c:x val="0.97412889960698523"/>
              <c:y val="0.25872663663036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11698080"/>
        <c:crosses val="max"/>
        <c:crossBetween val="between"/>
      </c:valAx>
      <c:catAx>
        <c:axId val="711698080"/>
        <c:scaling>
          <c:orientation val="minMax"/>
        </c:scaling>
        <c:delete val="1"/>
        <c:axPos val="b"/>
        <c:majorTickMark val="out"/>
        <c:minorTickMark val="none"/>
        <c:tickLblPos val="nextTo"/>
        <c:crossAx val="711690880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323232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Soybean</a:t>
            </a:r>
            <a:r>
              <a:rPr lang="pt-BR" sz="2000" baseline="0"/>
              <a:t> oil trading at a premium </a:t>
            </a:r>
            <a:br>
              <a:rPr lang="pt-BR" sz="2000" baseline="0"/>
            </a:br>
            <a:r>
              <a:rPr lang="pt-BR" sz="2000" baseline="0"/>
              <a:t>in SoAm for the first time since late 2020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996986022437027E-2"/>
          <c:y val="0.11935752388536996"/>
          <c:w val="0.84733569008738074"/>
          <c:h val="0.69929156214001498"/>
        </c:manualLayout>
      </c:layout>
      <c:lineChart>
        <c:grouping val="standard"/>
        <c:varyColors val="0"/>
        <c:ser>
          <c:idx val="0"/>
          <c:order val="0"/>
          <c:tx>
            <c:strRef>
              <c:f>Spreads!$AM$2</c:f>
              <c:strCache>
                <c:ptCount val="1"/>
                <c:pt idx="0">
                  <c:v>Brazil SBO FOB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Spreads!$A$275:$A$1559</c:f>
              <c:strCache>
                <c:ptCount val="1285"/>
                <c:pt idx="0">
                  <c:v>1/2/2020</c:v>
                </c:pt>
                <c:pt idx="1">
                  <c:v>1/3/2020</c:v>
                </c:pt>
                <c:pt idx="2">
                  <c:v>1/6/2020</c:v>
                </c:pt>
                <c:pt idx="3">
                  <c:v>1/7/2020</c:v>
                </c:pt>
                <c:pt idx="4">
                  <c:v>1/8/2020</c:v>
                </c:pt>
                <c:pt idx="5">
                  <c:v>1/9/2020</c:v>
                </c:pt>
                <c:pt idx="6">
                  <c:v>1/10/2020</c:v>
                </c:pt>
                <c:pt idx="7">
                  <c:v>1/13/2020</c:v>
                </c:pt>
                <c:pt idx="8">
                  <c:v>1/14/2020</c:v>
                </c:pt>
                <c:pt idx="9">
                  <c:v>1/15/2020</c:v>
                </c:pt>
                <c:pt idx="10">
                  <c:v>1/16/2020</c:v>
                </c:pt>
                <c:pt idx="11">
                  <c:v>1/17/2020</c:v>
                </c:pt>
                <c:pt idx="12">
                  <c:v>1/21/2020</c:v>
                </c:pt>
                <c:pt idx="13">
                  <c:v>1/22/2020</c:v>
                </c:pt>
                <c:pt idx="14">
                  <c:v>1/23/2020</c:v>
                </c:pt>
                <c:pt idx="15">
                  <c:v>1/24/2020</c:v>
                </c:pt>
                <c:pt idx="16">
                  <c:v>1/27/2020</c:v>
                </c:pt>
                <c:pt idx="17">
                  <c:v>1/28/2020</c:v>
                </c:pt>
                <c:pt idx="18">
                  <c:v>1/29/2020</c:v>
                </c:pt>
                <c:pt idx="19">
                  <c:v>1/30/2020</c:v>
                </c:pt>
                <c:pt idx="20">
                  <c:v>1/31/2020</c:v>
                </c:pt>
                <c:pt idx="21">
                  <c:v>2/3/2020</c:v>
                </c:pt>
                <c:pt idx="22">
                  <c:v>2/4/2020</c:v>
                </c:pt>
                <c:pt idx="23">
                  <c:v>2/5/2020</c:v>
                </c:pt>
                <c:pt idx="24">
                  <c:v>2/6/2020</c:v>
                </c:pt>
                <c:pt idx="25">
                  <c:v>2/7/2020</c:v>
                </c:pt>
                <c:pt idx="26">
                  <c:v>2/10/2020</c:v>
                </c:pt>
                <c:pt idx="27">
                  <c:v>2/11/2020</c:v>
                </c:pt>
                <c:pt idx="28">
                  <c:v>2/12/2020</c:v>
                </c:pt>
                <c:pt idx="29">
                  <c:v>2/13/2020</c:v>
                </c:pt>
                <c:pt idx="30">
                  <c:v>2/14/2020</c:v>
                </c:pt>
                <c:pt idx="31">
                  <c:v>2/18/2020</c:v>
                </c:pt>
                <c:pt idx="32">
                  <c:v>2/19/2020</c:v>
                </c:pt>
                <c:pt idx="33">
                  <c:v>2/20/2020</c:v>
                </c:pt>
                <c:pt idx="34">
                  <c:v>2/21/2020</c:v>
                </c:pt>
                <c:pt idx="35">
                  <c:v>2/24/2020</c:v>
                </c:pt>
                <c:pt idx="36">
                  <c:v>2/25/2020</c:v>
                </c:pt>
                <c:pt idx="37">
                  <c:v>2/26/2020</c:v>
                </c:pt>
                <c:pt idx="38">
                  <c:v>2/27/2020</c:v>
                </c:pt>
                <c:pt idx="39">
                  <c:v>2/28/2020</c:v>
                </c:pt>
                <c:pt idx="40">
                  <c:v>3/2/2020</c:v>
                </c:pt>
                <c:pt idx="41">
                  <c:v>3/3/2020</c:v>
                </c:pt>
                <c:pt idx="42">
                  <c:v>3/4/2020</c:v>
                </c:pt>
                <c:pt idx="43">
                  <c:v>3/5/2020</c:v>
                </c:pt>
                <c:pt idx="44">
                  <c:v>3/6/2020</c:v>
                </c:pt>
                <c:pt idx="45">
                  <c:v>3/9/2020</c:v>
                </c:pt>
                <c:pt idx="46">
                  <c:v>3/10/2020</c:v>
                </c:pt>
                <c:pt idx="47">
                  <c:v>3/11/2020</c:v>
                </c:pt>
                <c:pt idx="48">
                  <c:v>3/12/2020</c:v>
                </c:pt>
                <c:pt idx="49">
                  <c:v>3/13/2020</c:v>
                </c:pt>
                <c:pt idx="50">
                  <c:v>3/16/2020</c:v>
                </c:pt>
                <c:pt idx="51">
                  <c:v>3/17/2020</c:v>
                </c:pt>
                <c:pt idx="52">
                  <c:v>3/18/2020</c:v>
                </c:pt>
                <c:pt idx="53">
                  <c:v>3/19/2020</c:v>
                </c:pt>
                <c:pt idx="54">
                  <c:v>3/20/2020</c:v>
                </c:pt>
                <c:pt idx="55">
                  <c:v>3/23/2020</c:v>
                </c:pt>
                <c:pt idx="56">
                  <c:v>3/24/2020</c:v>
                </c:pt>
                <c:pt idx="57">
                  <c:v>3/25/2020</c:v>
                </c:pt>
                <c:pt idx="58">
                  <c:v>3/26/2020</c:v>
                </c:pt>
                <c:pt idx="59">
                  <c:v>3/27/2020</c:v>
                </c:pt>
                <c:pt idx="60">
                  <c:v>3/30/2020</c:v>
                </c:pt>
                <c:pt idx="61">
                  <c:v>3/31/2020</c:v>
                </c:pt>
                <c:pt idx="62">
                  <c:v>4/1/2020</c:v>
                </c:pt>
                <c:pt idx="63">
                  <c:v>4/2/2020</c:v>
                </c:pt>
                <c:pt idx="64">
                  <c:v>4/3/2020</c:v>
                </c:pt>
                <c:pt idx="65">
                  <c:v>4/6/2020</c:v>
                </c:pt>
                <c:pt idx="66">
                  <c:v>4/7/2020</c:v>
                </c:pt>
                <c:pt idx="67">
                  <c:v>4/8/2020</c:v>
                </c:pt>
                <c:pt idx="68">
                  <c:v>4/9/2020</c:v>
                </c:pt>
                <c:pt idx="69">
                  <c:v>4/13/2020</c:v>
                </c:pt>
                <c:pt idx="70">
                  <c:v>4/14/2020</c:v>
                </c:pt>
                <c:pt idx="71">
                  <c:v>4/15/2020</c:v>
                </c:pt>
                <c:pt idx="72">
                  <c:v>4/16/2020</c:v>
                </c:pt>
                <c:pt idx="73">
                  <c:v>4/17/2020</c:v>
                </c:pt>
                <c:pt idx="74">
                  <c:v>4/20/2020</c:v>
                </c:pt>
                <c:pt idx="75">
                  <c:v>4/21/2020</c:v>
                </c:pt>
                <c:pt idx="76">
                  <c:v>4/22/2020</c:v>
                </c:pt>
                <c:pt idx="77">
                  <c:v>4/23/2020</c:v>
                </c:pt>
                <c:pt idx="78">
                  <c:v>4/24/2020</c:v>
                </c:pt>
                <c:pt idx="79">
                  <c:v>4/27/2020</c:v>
                </c:pt>
                <c:pt idx="80">
                  <c:v>4/28/2020</c:v>
                </c:pt>
                <c:pt idx="81">
                  <c:v>4/29/2020</c:v>
                </c:pt>
                <c:pt idx="82">
                  <c:v>4/30/2020</c:v>
                </c:pt>
                <c:pt idx="83">
                  <c:v>5/1/2020</c:v>
                </c:pt>
                <c:pt idx="84">
                  <c:v>5/4/2020</c:v>
                </c:pt>
                <c:pt idx="85">
                  <c:v>5/5/2020</c:v>
                </c:pt>
                <c:pt idx="86">
                  <c:v>5/6/2020</c:v>
                </c:pt>
                <c:pt idx="87">
                  <c:v>5/7/2020</c:v>
                </c:pt>
                <c:pt idx="88">
                  <c:v>5/8/2020</c:v>
                </c:pt>
                <c:pt idx="89">
                  <c:v>5/11/2020</c:v>
                </c:pt>
                <c:pt idx="90">
                  <c:v>5/12/2020</c:v>
                </c:pt>
                <c:pt idx="91">
                  <c:v>5/13/2020</c:v>
                </c:pt>
                <c:pt idx="92">
                  <c:v>5/14/2020</c:v>
                </c:pt>
                <c:pt idx="93">
                  <c:v>5/15/2020</c:v>
                </c:pt>
                <c:pt idx="94">
                  <c:v>5/18/2020</c:v>
                </c:pt>
                <c:pt idx="95">
                  <c:v>5/19/2020</c:v>
                </c:pt>
                <c:pt idx="96">
                  <c:v>5/20/2020</c:v>
                </c:pt>
                <c:pt idx="97">
                  <c:v>5/21/2020</c:v>
                </c:pt>
                <c:pt idx="98">
                  <c:v>5/22/2020</c:v>
                </c:pt>
                <c:pt idx="99">
                  <c:v>5/26/2020</c:v>
                </c:pt>
                <c:pt idx="100">
                  <c:v>5/27/2020</c:v>
                </c:pt>
                <c:pt idx="101">
                  <c:v>5/28/2020</c:v>
                </c:pt>
                <c:pt idx="102">
                  <c:v>5/29/2020</c:v>
                </c:pt>
                <c:pt idx="103">
                  <c:v>6/1/2020</c:v>
                </c:pt>
                <c:pt idx="104">
                  <c:v>6/2/2020</c:v>
                </c:pt>
                <c:pt idx="105">
                  <c:v>6/3/2020</c:v>
                </c:pt>
                <c:pt idx="106">
                  <c:v>6/4/2020</c:v>
                </c:pt>
                <c:pt idx="107">
                  <c:v>6/5/2020</c:v>
                </c:pt>
                <c:pt idx="108">
                  <c:v>6/8/2020</c:v>
                </c:pt>
                <c:pt idx="109">
                  <c:v>6/9/2020</c:v>
                </c:pt>
                <c:pt idx="110">
                  <c:v>6/10/2020</c:v>
                </c:pt>
                <c:pt idx="111">
                  <c:v>6/11/2020</c:v>
                </c:pt>
                <c:pt idx="112">
                  <c:v>6/12/2020</c:v>
                </c:pt>
                <c:pt idx="113">
                  <c:v>6/15/2020</c:v>
                </c:pt>
                <c:pt idx="114">
                  <c:v>6/16/2020</c:v>
                </c:pt>
                <c:pt idx="115">
                  <c:v>6/17/2020</c:v>
                </c:pt>
                <c:pt idx="116">
                  <c:v>6/18/2020</c:v>
                </c:pt>
                <c:pt idx="117">
                  <c:v>6/19/2020</c:v>
                </c:pt>
                <c:pt idx="118">
                  <c:v>6/22/2020</c:v>
                </c:pt>
                <c:pt idx="119">
                  <c:v>6/23/2020</c:v>
                </c:pt>
                <c:pt idx="120">
                  <c:v>6/24/2020</c:v>
                </c:pt>
                <c:pt idx="121">
                  <c:v>6/25/2020</c:v>
                </c:pt>
                <c:pt idx="122">
                  <c:v>6/26/2020</c:v>
                </c:pt>
                <c:pt idx="123">
                  <c:v>6/29/2020</c:v>
                </c:pt>
                <c:pt idx="124">
                  <c:v>6/30/2020</c:v>
                </c:pt>
                <c:pt idx="125">
                  <c:v>7/1/2020</c:v>
                </c:pt>
                <c:pt idx="126">
                  <c:v>7/2/2020</c:v>
                </c:pt>
                <c:pt idx="127">
                  <c:v>7/3/2020</c:v>
                </c:pt>
                <c:pt idx="128">
                  <c:v>7/6/2020</c:v>
                </c:pt>
                <c:pt idx="129">
                  <c:v>7/7/2020</c:v>
                </c:pt>
                <c:pt idx="130">
                  <c:v>7/8/2020</c:v>
                </c:pt>
                <c:pt idx="131">
                  <c:v>7/9/2020</c:v>
                </c:pt>
                <c:pt idx="132">
                  <c:v>7/10/2020</c:v>
                </c:pt>
                <c:pt idx="133">
                  <c:v>7/13/2020</c:v>
                </c:pt>
                <c:pt idx="134">
                  <c:v>7/14/2020</c:v>
                </c:pt>
                <c:pt idx="135">
                  <c:v>7/15/2020</c:v>
                </c:pt>
                <c:pt idx="136">
                  <c:v>7/16/2020</c:v>
                </c:pt>
                <c:pt idx="137">
                  <c:v>7/17/2020</c:v>
                </c:pt>
                <c:pt idx="138">
                  <c:v>7/20/2020</c:v>
                </c:pt>
                <c:pt idx="139">
                  <c:v>7/21/2020</c:v>
                </c:pt>
                <c:pt idx="140">
                  <c:v>7/22/2020</c:v>
                </c:pt>
                <c:pt idx="141">
                  <c:v>7/23/2020</c:v>
                </c:pt>
                <c:pt idx="142">
                  <c:v>7/24/2020</c:v>
                </c:pt>
                <c:pt idx="143">
                  <c:v>7/27/2020</c:v>
                </c:pt>
                <c:pt idx="144">
                  <c:v>7/28/2020</c:v>
                </c:pt>
                <c:pt idx="145">
                  <c:v>7/29/2020</c:v>
                </c:pt>
                <c:pt idx="146">
                  <c:v>7/30/2020</c:v>
                </c:pt>
                <c:pt idx="147">
                  <c:v>7/31/2020</c:v>
                </c:pt>
                <c:pt idx="148">
                  <c:v>8/3/2020</c:v>
                </c:pt>
                <c:pt idx="149">
                  <c:v>8/4/2020</c:v>
                </c:pt>
                <c:pt idx="150">
                  <c:v>8/5/2020</c:v>
                </c:pt>
                <c:pt idx="151">
                  <c:v>8/6/2020</c:v>
                </c:pt>
                <c:pt idx="152">
                  <c:v>8/7/2020</c:v>
                </c:pt>
                <c:pt idx="153">
                  <c:v>8/10/2020</c:v>
                </c:pt>
                <c:pt idx="154">
                  <c:v>8/11/2020</c:v>
                </c:pt>
                <c:pt idx="155">
                  <c:v>8/12/2020</c:v>
                </c:pt>
                <c:pt idx="156">
                  <c:v>8/13/2020</c:v>
                </c:pt>
                <c:pt idx="157">
                  <c:v>8/14/2020</c:v>
                </c:pt>
                <c:pt idx="158">
                  <c:v>8/17/2020</c:v>
                </c:pt>
                <c:pt idx="159">
                  <c:v>8/18/2020</c:v>
                </c:pt>
                <c:pt idx="160">
                  <c:v>8/19/2020</c:v>
                </c:pt>
                <c:pt idx="161">
                  <c:v>8/20/2020</c:v>
                </c:pt>
                <c:pt idx="162">
                  <c:v>8/21/2020</c:v>
                </c:pt>
                <c:pt idx="163">
                  <c:v>8/24/2020</c:v>
                </c:pt>
                <c:pt idx="164">
                  <c:v>8/25/2020</c:v>
                </c:pt>
                <c:pt idx="165">
                  <c:v>8/26/2020</c:v>
                </c:pt>
                <c:pt idx="166">
                  <c:v>8/27/2020</c:v>
                </c:pt>
                <c:pt idx="167">
                  <c:v>8/28/2020</c:v>
                </c:pt>
                <c:pt idx="168">
                  <c:v>8/31/2020</c:v>
                </c:pt>
                <c:pt idx="169">
                  <c:v>9/1/2020</c:v>
                </c:pt>
                <c:pt idx="170">
                  <c:v>9/2/2020</c:v>
                </c:pt>
                <c:pt idx="171">
                  <c:v>9/3/2020</c:v>
                </c:pt>
                <c:pt idx="172">
                  <c:v>9/4/2020</c:v>
                </c:pt>
                <c:pt idx="173">
                  <c:v>9/8/2020</c:v>
                </c:pt>
                <c:pt idx="174">
                  <c:v>9/9/2020</c:v>
                </c:pt>
                <c:pt idx="175">
                  <c:v>9/10/2020</c:v>
                </c:pt>
                <c:pt idx="176">
                  <c:v>9/11/2020</c:v>
                </c:pt>
                <c:pt idx="177">
                  <c:v>9/14/2020</c:v>
                </c:pt>
                <c:pt idx="178">
                  <c:v>9/15/2020</c:v>
                </c:pt>
                <c:pt idx="179">
                  <c:v>9/16/2020</c:v>
                </c:pt>
                <c:pt idx="180">
                  <c:v>9/17/2020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9/22/2020</c:v>
                </c:pt>
                <c:pt idx="184">
                  <c:v>9/23/2020</c:v>
                </c:pt>
                <c:pt idx="185">
                  <c:v>9/24/2020</c:v>
                </c:pt>
                <c:pt idx="186">
                  <c:v>9/25/2020</c:v>
                </c:pt>
                <c:pt idx="187">
                  <c:v>9/28/2020</c:v>
                </c:pt>
                <c:pt idx="188">
                  <c:v>9/29/2020</c:v>
                </c:pt>
                <c:pt idx="189">
                  <c:v>9/30/2020</c:v>
                </c:pt>
                <c:pt idx="190">
                  <c:v>10/1/2020</c:v>
                </c:pt>
                <c:pt idx="191">
                  <c:v>10/2/2020</c:v>
                </c:pt>
                <c:pt idx="192">
                  <c:v>10/5/2020</c:v>
                </c:pt>
                <c:pt idx="193">
                  <c:v>10/6/2020</c:v>
                </c:pt>
                <c:pt idx="194">
                  <c:v>10/7/2020</c:v>
                </c:pt>
                <c:pt idx="195">
                  <c:v>10/8/2020</c:v>
                </c:pt>
                <c:pt idx="196">
                  <c:v>10/9/2020</c:v>
                </c:pt>
                <c:pt idx="197">
                  <c:v>10/12/2020</c:v>
                </c:pt>
                <c:pt idx="198">
                  <c:v>10/13/2020</c:v>
                </c:pt>
                <c:pt idx="199">
                  <c:v>10/14/2020</c:v>
                </c:pt>
                <c:pt idx="200">
                  <c:v>10/15/2020</c:v>
                </c:pt>
                <c:pt idx="201">
                  <c:v>10/16/2020</c:v>
                </c:pt>
                <c:pt idx="202">
                  <c:v>10/19/2020</c:v>
                </c:pt>
                <c:pt idx="203">
                  <c:v>10/20/2020</c:v>
                </c:pt>
                <c:pt idx="204">
                  <c:v>10/21/2020</c:v>
                </c:pt>
                <c:pt idx="205">
                  <c:v>10/22/2020</c:v>
                </c:pt>
                <c:pt idx="206">
                  <c:v>10/23/2020</c:v>
                </c:pt>
                <c:pt idx="207">
                  <c:v>10/26/2020</c:v>
                </c:pt>
                <c:pt idx="208">
                  <c:v>10/27/2020</c:v>
                </c:pt>
                <c:pt idx="209">
                  <c:v>10/28/2020</c:v>
                </c:pt>
                <c:pt idx="210">
                  <c:v>10/29/2020</c:v>
                </c:pt>
                <c:pt idx="211">
                  <c:v>10/30/2020</c:v>
                </c:pt>
                <c:pt idx="212">
                  <c:v>11/2/2020</c:v>
                </c:pt>
                <c:pt idx="213">
                  <c:v>11/3/2020</c:v>
                </c:pt>
                <c:pt idx="214">
                  <c:v>11/4/2020</c:v>
                </c:pt>
                <c:pt idx="215">
                  <c:v>11/5/2020</c:v>
                </c:pt>
                <c:pt idx="216">
                  <c:v>11/6/2020</c:v>
                </c:pt>
                <c:pt idx="217">
                  <c:v>11/9/2020</c:v>
                </c:pt>
                <c:pt idx="218">
                  <c:v>11/10/2020</c:v>
                </c:pt>
                <c:pt idx="219">
                  <c:v>11/11/2020</c:v>
                </c:pt>
                <c:pt idx="220">
                  <c:v>11/12/2020</c:v>
                </c:pt>
                <c:pt idx="221">
                  <c:v>11/13/2020</c:v>
                </c:pt>
                <c:pt idx="222">
                  <c:v>11/16/2020</c:v>
                </c:pt>
                <c:pt idx="223">
                  <c:v>11/17/2020</c:v>
                </c:pt>
                <c:pt idx="224">
                  <c:v>11/18/2020</c:v>
                </c:pt>
                <c:pt idx="225">
                  <c:v>11/19/2020</c:v>
                </c:pt>
                <c:pt idx="226">
                  <c:v>11/20/2020</c:v>
                </c:pt>
                <c:pt idx="227">
                  <c:v>11/23/2020</c:v>
                </c:pt>
                <c:pt idx="228">
                  <c:v>11/24/2020</c:v>
                </c:pt>
                <c:pt idx="229">
                  <c:v>11/25/2020</c:v>
                </c:pt>
                <c:pt idx="230">
                  <c:v>11/27/2020</c:v>
                </c:pt>
                <c:pt idx="231">
                  <c:v>11/30/2020</c:v>
                </c:pt>
                <c:pt idx="232">
                  <c:v>12/1/2020</c:v>
                </c:pt>
                <c:pt idx="233">
                  <c:v>12/2/2020</c:v>
                </c:pt>
                <c:pt idx="234">
                  <c:v>12/3/2020</c:v>
                </c:pt>
                <c:pt idx="235">
                  <c:v>12/4/2020</c:v>
                </c:pt>
                <c:pt idx="236">
                  <c:v>12/7/2020</c:v>
                </c:pt>
                <c:pt idx="237">
                  <c:v>12/8/2020</c:v>
                </c:pt>
                <c:pt idx="238">
                  <c:v>12/9/2020</c:v>
                </c:pt>
                <c:pt idx="239">
                  <c:v>12/10/2020</c:v>
                </c:pt>
                <c:pt idx="240">
                  <c:v>12/11/2020</c:v>
                </c:pt>
                <c:pt idx="241">
                  <c:v>12/14/2020</c:v>
                </c:pt>
                <c:pt idx="242">
                  <c:v>12/15/2020</c:v>
                </c:pt>
                <c:pt idx="243">
                  <c:v>12/16/2020</c:v>
                </c:pt>
                <c:pt idx="244">
                  <c:v>12/17/2020</c:v>
                </c:pt>
                <c:pt idx="245">
                  <c:v>12/18/2020</c:v>
                </c:pt>
                <c:pt idx="246">
                  <c:v>12/21/2020</c:v>
                </c:pt>
                <c:pt idx="247">
                  <c:v>12/22/2020</c:v>
                </c:pt>
                <c:pt idx="248">
                  <c:v>12/23/2020</c:v>
                </c:pt>
                <c:pt idx="249">
                  <c:v>12/24/2020</c:v>
                </c:pt>
                <c:pt idx="250">
                  <c:v>12/28/2020</c:v>
                </c:pt>
                <c:pt idx="251">
                  <c:v>12/29/2020</c:v>
                </c:pt>
                <c:pt idx="252">
                  <c:v>12/30/2020</c:v>
                </c:pt>
                <c:pt idx="253">
                  <c:v>12/31/2020</c:v>
                </c:pt>
                <c:pt idx="254">
                  <c:v>1/4/2021</c:v>
                </c:pt>
                <c:pt idx="255">
                  <c:v>1/5/2021</c:v>
                </c:pt>
                <c:pt idx="256">
                  <c:v>1/6/2021</c:v>
                </c:pt>
                <c:pt idx="257">
                  <c:v>1/7/2021</c:v>
                </c:pt>
                <c:pt idx="258">
                  <c:v>1/8/2021</c:v>
                </c:pt>
                <c:pt idx="259">
                  <c:v>1/11/2021</c:v>
                </c:pt>
                <c:pt idx="260">
                  <c:v>1/12/2021</c:v>
                </c:pt>
                <c:pt idx="261">
                  <c:v>1/13/2021</c:v>
                </c:pt>
                <c:pt idx="262">
                  <c:v>1/14/2021</c:v>
                </c:pt>
                <c:pt idx="263">
                  <c:v>1/15/2021</c:v>
                </c:pt>
                <c:pt idx="264">
                  <c:v>1/19/2021</c:v>
                </c:pt>
                <c:pt idx="265">
                  <c:v>1/20/2021</c:v>
                </c:pt>
                <c:pt idx="266">
                  <c:v>1/21/2021</c:v>
                </c:pt>
                <c:pt idx="267">
                  <c:v>1/22/2021</c:v>
                </c:pt>
                <c:pt idx="268">
                  <c:v>1/25/2021</c:v>
                </c:pt>
                <c:pt idx="269">
                  <c:v>1/26/2021</c:v>
                </c:pt>
                <c:pt idx="270">
                  <c:v>1/27/2021</c:v>
                </c:pt>
                <c:pt idx="271">
                  <c:v>1/28/2021</c:v>
                </c:pt>
                <c:pt idx="272">
                  <c:v>1/29/2021</c:v>
                </c:pt>
                <c:pt idx="273">
                  <c:v>2/1/2021</c:v>
                </c:pt>
                <c:pt idx="274">
                  <c:v>2/2/2021</c:v>
                </c:pt>
                <c:pt idx="275">
                  <c:v>2/3/2021</c:v>
                </c:pt>
                <c:pt idx="276">
                  <c:v>2/4/2021</c:v>
                </c:pt>
                <c:pt idx="277">
                  <c:v>2/5/2021</c:v>
                </c:pt>
                <c:pt idx="278">
                  <c:v>2/8/2021</c:v>
                </c:pt>
                <c:pt idx="279">
                  <c:v>2/9/2021</c:v>
                </c:pt>
                <c:pt idx="280">
                  <c:v>2/10/2021</c:v>
                </c:pt>
                <c:pt idx="281">
                  <c:v>2/11/2021</c:v>
                </c:pt>
                <c:pt idx="282">
                  <c:v>2/12/2021</c:v>
                </c:pt>
                <c:pt idx="283">
                  <c:v>2/16/2021</c:v>
                </c:pt>
                <c:pt idx="284">
                  <c:v>2/17/2021</c:v>
                </c:pt>
                <c:pt idx="285">
                  <c:v>2/18/2021</c:v>
                </c:pt>
                <c:pt idx="286">
                  <c:v>2/19/2021</c:v>
                </c:pt>
                <c:pt idx="287">
                  <c:v>2/22/2021</c:v>
                </c:pt>
                <c:pt idx="288">
                  <c:v>2/23/2021</c:v>
                </c:pt>
                <c:pt idx="289">
                  <c:v>2/24/2021</c:v>
                </c:pt>
                <c:pt idx="290">
                  <c:v>2/25/2021</c:v>
                </c:pt>
                <c:pt idx="291">
                  <c:v>2/26/2021</c:v>
                </c:pt>
                <c:pt idx="292">
                  <c:v>3/1/2021</c:v>
                </c:pt>
                <c:pt idx="293">
                  <c:v>3/2/2021</c:v>
                </c:pt>
                <c:pt idx="294">
                  <c:v>3/3/2021</c:v>
                </c:pt>
                <c:pt idx="295">
                  <c:v>3/4/2021</c:v>
                </c:pt>
                <c:pt idx="296">
                  <c:v>3/5/2021</c:v>
                </c:pt>
                <c:pt idx="297">
                  <c:v>3/8/2021</c:v>
                </c:pt>
                <c:pt idx="298">
                  <c:v>3/9/2021</c:v>
                </c:pt>
                <c:pt idx="299">
                  <c:v>3/10/2021</c:v>
                </c:pt>
                <c:pt idx="300">
                  <c:v>3/11/2021</c:v>
                </c:pt>
                <c:pt idx="301">
                  <c:v>3/12/2021</c:v>
                </c:pt>
                <c:pt idx="302">
                  <c:v>3/15/2021</c:v>
                </c:pt>
                <c:pt idx="303">
                  <c:v>3/16/2021</c:v>
                </c:pt>
                <c:pt idx="304">
                  <c:v>3/17/2021</c:v>
                </c:pt>
                <c:pt idx="305">
                  <c:v>3/18/2021</c:v>
                </c:pt>
                <c:pt idx="306">
                  <c:v>3/19/2021</c:v>
                </c:pt>
                <c:pt idx="307">
                  <c:v>3/22/2021</c:v>
                </c:pt>
                <c:pt idx="308">
                  <c:v>3/23/2021</c:v>
                </c:pt>
                <c:pt idx="309">
                  <c:v>3/24/2021</c:v>
                </c:pt>
                <c:pt idx="310">
                  <c:v>3/25/2021</c:v>
                </c:pt>
                <c:pt idx="311">
                  <c:v>3/26/2021</c:v>
                </c:pt>
                <c:pt idx="312">
                  <c:v>3/29/2021</c:v>
                </c:pt>
                <c:pt idx="313">
                  <c:v>3/30/2021</c:v>
                </c:pt>
                <c:pt idx="314">
                  <c:v>3/31/2021</c:v>
                </c:pt>
                <c:pt idx="315">
                  <c:v>4/1/2021</c:v>
                </c:pt>
                <c:pt idx="316">
                  <c:v>4/5/2021</c:v>
                </c:pt>
                <c:pt idx="317">
                  <c:v>4/6/2021</c:v>
                </c:pt>
                <c:pt idx="318">
                  <c:v>4/7/2021</c:v>
                </c:pt>
                <c:pt idx="319">
                  <c:v>4/8/2021</c:v>
                </c:pt>
                <c:pt idx="320">
                  <c:v>4/9/2021</c:v>
                </c:pt>
                <c:pt idx="321">
                  <c:v>4/12/2021</c:v>
                </c:pt>
                <c:pt idx="322">
                  <c:v>4/13/2021</c:v>
                </c:pt>
                <c:pt idx="323">
                  <c:v>4/14/2021</c:v>
                </c:pt>
                <c:pt idx="324">
                  <c:v>4/15/2021</c:v>
                </c:pt>
                <c:pt idx="325">
                  <c:v>4/16/2021</c:v>
                </c:pt>
                <c:pt idx="326">
                  <c:v>4/19/2021</c:v>
                </c:pt>
                <c:pt idx="327">
                  <c:v>4/20/2021</c:v>
                </c:pt>
                <c:pt idx="328">
                  <c:v>4/21/2021</c:v>
                </c:pt>
                <c:pt idx="329">
                  <c:v>4/22/2021</c:v>
                </c:pt>
                <c:pt idx="330">
                  <c:v>4/23/2021</c:v>
                </c:pt>
                <c:pt idx="331">
                  <c:v>4/26/2021</c:v>
                </c:pt>
                <c:pt idx="332">
                  <c:v>4/27/2021</c:v>
                </c:pt>
                <c:pt idx="333">
                  <c:v>4/28/2021</c:v>
                </c:pt>
                <c:pt idx="334">
                  <c:v>4/29/2021</c:v>
                </c:pt>
                <c:pt idx="335">
                  <c:v>4/30/2021</c:v>
                </c:pt>
                <c:pt idx="336">
                  <c:v>5/3/2021</c:v>
                </c:pt>
                <c:pt idx="337">
                  <c:v>5/4/2021</c:v>
                </c:pt>
                <c:pt idx="338">
                  <c:v>5/5/2021</c:v>
                </c:pt>
                <c:pt idx="339">
                  <c:v>5/6/2021</c:v>
                </c:pt>
                <c:pt idx="340">
                  <c:v>5/7/2021</c:v>
                </c:pt>
                <c:pt idx="341">
                  <c:v>5/10/2021</c:v>
                </c:pt>
                <c:pt idx="342">
                  <c:v>5/11/2021</c:v>
                </c:pt>
                <c:pt idx="343">
                  <c:v>5/12/2021</c:v>
                </c:pt>
                <c:pt idx="344">
                  <c:v>5/13/2021</c:v>
                </c:pt>
                <c:pt idx="345">
                  <c:v>5/14/2021</c:v>
                </c:pt>
                <c:pt idx="346">
                  <c:v>5/17/2021</c:v>
                </c:pt>
                <c:pt idx="347">
                  <c:v>5/18/2021</c:v>
                </c:pt>
                <c:pt idx="348">
                  <c:v>5/19/2021</c:v>
                </c:pt>
                <c:pt idx="349">
                  <c:v>5/20/2021</c:v>
                </c:pt>
                <c:pt idx="350">
                  <c:v>5/21/2021</c:v>
                </c:pt>
                <c:pt idx="351">
                  <c:v>5/24/2021</c:v>
                </c:pt>
                <c:pt idx="352">
                  <c:v>5/25/2021</c:v>
                </c:pt>
                <c:pt idx="353">
                  <c:v>5/26/2021</c:v>
                </c:pt>
                <c:pt idx="354">
                  <c:v>5/27/2021</c:v>
                </c:pt>
                <c:pt idx="355">
                  <c:v>5/28/2021</c:v>
                </c:pt>
                <c:pt idx="356">
                  <c:v>6/1/2021</c:v>
                </c:pt>
                <c:pt idx="357">
                  <c:v>6/2/2021</c:v>
                </c:pt>
                <c:pt idx="358">
                  <c:v>6/3/2021</c:v>
                </c:pt>
                <c:pt idx="359">
                  <c:v>6/4/2021</c:v>
                </c:pt>
                <c:pt idx="360">
                  <c:v>6/7/2021</c:v>
                </c:pt>
                <c:pt idx="361">
                  <c:v>6/8/2021</c:v>
                </c:pt>
                <c:pt idx="362">
                  <c:v>6/9/2021</c:v>
                </c:pt>
                <c:pt idx="363">
                  <c:v>6/10/2021</c:v>
                </c:pt>
                <c:pt idx="364">
                  <c:v>6/11/2021</c:v>
                </c:pt>
                <c:pt idx="365">
                  <c:v>6/14/2021</c:v>
                </c:pt>
                <c:pt idx="366">
                  <c:v>6/15/2021</c:v>
                </c:pt>
                <c:pt idx="367">
                  <c:v>6/16/2021</c:v>
                </c:pt>
                <c:pt idx="368">
                  <c:v>6/17/2021</c:v>
                </c:pt>
                <c:pt idx="369">
                  <c:v>6/18/2021</c:v>
                </c:pt>
                <c:pt idx="370">
                  <c:v>6/21/2021</c:v>
                </c:pt>
                <c:pt idx="371">
                  <c:v>6/22/2021</c:v>
                </c:pt>
                <c:pt idx="372">
                  <c:v>6/23/2021</c:v>
                </c:pt>
                <c:pt idx="373">
                  <c:v>6/24/2021</c:v>
                </c:pt>
                <c:pt idx="374">
                  <c:v>6/25/2021</c:v>
                </c:pt>
                <c:pt idx="375">
                  <c:v>6/28/2021</c:v>
                </c:pt>
                <c:pt idx="376">
                  <c:v>6/29/2021</c:v>
                </c:pt>
                <c:pt idx="377">
                  <c:v>6/30/2021</c:v>
                </c:pt>
                <c:pt idx="378">
                  <c:v>7/1/2021</c:v>
                </c:pt>
                <c:pt idx="379">
                  <c:v>7/2/2021</c:v>
                </c:pt>
                <c:pt idx="380">
                  <c:v>7/6/2021</c:v>
                </c:pt>
                <c:pt idx="381">
                  <c:v>7/7/2021</c:v>
                </c:pt>
                <c:pt idx="382">
                  <c:v>7/8/2021</c:v>
                </c:pt>
                <c:pt idx="383">
                  <c:v>7/9/2021</c:v>
                </c:pt>
                <c:pt idx="384">
                  <c:v>7/12/2021</c:v>
                </c:pt>
                <c:pt idx="385">
                  <c:v>7/13/2021</c:v>
                </c:pt>
                <c:pt idx="386">
                  <c:v>7/14/2021</c:v>
                </c:pt>
                <c:pt idx="387">
                  <c:v>7/15/2021</c:v>
                </c:pt>
                <c:pt idx="388">
                  <c:v>7/16/2021</c:v>
                </c:pt>
                <c:pt idx="389">
                  <c:v>7/19/2021</c:v>
                </c:pt>
                <c:pt idx="390">
                  <c:v>7/20/2021</c:v>
                </c:pt>
                <c:pt idx="391">
                  <c:v>7/21/2021</c:v>
                </c:pt>
                <c:pt idx="392">
                  <c:v>7/22/2021</c:v>
                </c:pt>
                <c:pt idx="393">
                  <c:v>7/23/2021</c:v>
                </c:pt>
                <c:pt idx="394">
                  <c:v>7/26/2021</c:v>
                </c:pt>
                <c:pt idx="395">
                  <c:v>7/27/2021</c:v>
                </c:pt>
                <c:pt idx="396">
                  <c:v>7/28/2021</c:v>
                </c:pt>
                <c:pt idx="397">
                  <c:v>7/29/2021</c:v>
                </c:pt>
                <c:pt idx="398">
                  <c:v>7/30/2021</c:v>
                </c:pt>
                <c:pt idx="399">
                  <c:v>8/2/2021</c:v>
                </c:pt>
                <c:pt idx="400">
                  <c:v>8/3/2021</c:v>
                </c:pt>
                <c:pt idx="401">
                  <c:v>8/4/2021</c:v>
                </c:pt>
                <c:pt idx="402">
                  <c:v>8/5/2021</c:v>
                </c:pt>
                <c:pt idx="403">
                  <c:v>8/6/2021</c:v>
                </c:pt>
                <c:pt idx="404">
                  <c:v>8/9/2021</c:v>
                </c:pt>
                <c:pt idx="405">
                  <c:v>8/10/2021</c:v>
                </c:pt>
                <c:pt idx="406">
                  <c:v>8/11/2021</c:v>
                </c:pt>
                <c:pt idx="407">
                  <c:v>8/12/2021</c:v>
                </c:pt>
                <c:pt idx="408">
                  <c:v>8/13/2021</c:v>
                </c:pt>
                <c:pt idx="409">
                  <c:v>8/16/2021</c:v>
                </c:pt>
                <c:pt idx="410">
                  <c:v>8/17/2021</c:v>
                </c:pt>
                <c:pt idx="411">
                  <c:v>8/18/2021</c:v>
                </c:pt>
                <c:pt idx="412">
                  <c:v>8/19/2021</c:v>
                </c:pt>
                <c:pt idx="413">
                  <c:v>8/20/2021</c:v>
                </c:pt>
                <c:pt idx="414">
                  <c:v>8/23/2021</c:v>
                </c:pt>
                <c:pt idx="415">
                  <c:v>8/24/2021</c:v>
                </c:pt>
                <c:pt idx="416">
                  <c:v>8/25/2021</c:v>
                </c:pt>
                <c:pt idx="417">
                  <c:v>8/26/2021</c:v>
                </c:pt>
                <c:pt idx="418">
                  <c:v>8/27/2021</c:v>
                </c:pt>
                <c:pt idx="419">
                  <c:v>8/30/2021</c:v>
                </c:pt>
                <c:pt idx="420">
                  <c:v>8/31/2021</c:v>
                </c:pt>
                <c:pt idx="421">
                  <c:v>9/1/2021</c:v>
                </c:pt>
                <c:pt idx="422">
                  <c:v>9/2/2021</c:v>
                </c:pt>
                <c:pt idx="423">
                  <c:v>9/3/2021</c:v>
                </c:pt>
                <c:pt idx="424">
                  <c:v>9/7/2021</c:v>
                </c:pt>
                <c:pt idx="425">
                  <c:v>9/8/2021</c:v>
                </c:pt>
                <c:pt idx="426">
                  <c:v>9/9/2021</c:v>
                </c:pt>
                <c:pt idx="427">
                  <c:v>9/10/2021</c:v>
                </c:pt>
                <c:pt idx="428">
                  <c:v>9/13/2021</c:v>
                </c:pt>
                <c:pt idx="429">
                  <c:v>9/14/2021</c:v>
                </c:pt>
                <c:pt idx="430">
                  <c:v>9/15/2021</c:v>
                </c:pt>
                <c:pt idx="431">
                  <c:v>9/16/2021</c:v>
                </c:pt>
                <c:pt idx="432">
                  <c:v>9/17/2021</c:v>
                </c:pt>
                <c:pt idx="433">
                  <c:v>9/20/2021</c:v>
                </c:pt>
                <c:pt idx="434">
                  <c:v>9/21/2021</c:v>
                </c:pt>
                <c:pt idx="435">
                  <c:v>9/22/2021</c:v>
                </c:pt>
                <c:pt idx="436">
                  <c:v>9/23/2021</c:v>
                </c:pt>
                <c:pt idx="437">
                  <c:v>9/24/2021</c:v>
                </c:pt>
                <c:pt idx="438">
                  <c:v>9/27/2021</c:v>
                </c:pt>
                <c:pt idx="439">
                  <c:v>9/28/2021</c:v>
                </c:pt>
                <c:pt idx="440">
                  <c:v>9/29/2021</c:v>
                </c:pt>
                <c:pt idx="441">
                  <c:v>9/30/2021</c:v>
                </c:pt>
                <c:pt idx="442">
                  <c:v>10/1/2021</c:v>
                </c:pt>
                <c:pt idx="443">
                  <c:v>10/4/2021</c:v>
                </c:pt>
                <c:pt idx="444">
                  <c:v>10/5/2021</c:v>
                </c:pt>
                <c:pt idx="445">
                  <c:v>10/6/2021</c:v>
                </c:pt>
                <c:pt idx="446">
                  <c:v>10/7/2021</c:v>
                </c:pt>
                <c:pt idx="447">
                  <c:v>10/8/2021</c:v>
                </c:pt>
                <c:pt idx="448">
                  <c:v>10/11/2021</c:v>
                </c:pt>
                <c:pt idx="449">
                  <c:v>10/12/2021</c:v>
                </c:pt>
                <c:pt idx="450">
                  <c:v>10/13/2021</c:v>
                </c:pt>
                <c:pt idx="451">
                  <c:v>10/14/2021</c:v>
                </c:pt>
                <c:pt idx="452">
                  <c:v>10/15/2021</c:v>
                </c:pt>
                <c:pt idx="453">
                  <c:v>10/18/2021</c:v>
                </c:pt>
                <c:pt idx="454">
                  <c:v>10/19/2021</c:v>
                </c:pt>
                <c:pt idx="455">
                  <c:v>10/20/2021</c:v>
                </c:pt>
                <c:pt idx="456">
                  <c:v>10/21/2021</c:v>
                </c:pt>
                <c:pt idx="457">
                  <c:v>10/22/2021</c:v>
                </c:pt>
                <c:pt idx="458">
                  <c:v>10/25/2021</c:v>
                </c:pt>
                <c:pt idx="459">
                  <c:v>10/26/2021</c:v>
                </c:pt>
                <c:pt idx="460">
                  <c:v>10/27/2021</c:v>
                </c:pt>
                <c:pt idx="461">
                  <c:v>10/28/2021</c:v>
                </c:pt>
                <c:pt idx="462">
                  <c:v>10/29/2021</c:v>
                </c:pt>
                <c:pt idx="463">
                  <c:v>11/1/2021</c:v>
                </c:pt>
                <c:pt idx="464">
                  <c:v>11/2/2021</c:v>
                </c:pt>
                <c:pt idx="465">
                  <c:v>11/3/2021</c:v>
                </c:pt>
                <c:pt idx="466">
                  <c:v>11/4/2021</c:v>
                </c:pt>
                <c:pt idx="467">
                  <c:v>11/5/2021</c:v>
                </c:pt>
                <c:pt idx="468">
                  <c:v>11/8/2021</c:v>
                </c:pt>
                <c:pt idx="469">
                  <c:v>11/9/2021</c:v>
                </c:pt>
                <c:pt idx="470">
                  <c:v>11/10/2021</c:v>
                </c:pt>
                <c:pt idx="471">
                  <c:v>11/11/2021</c:v>
                </c:pt>
                <c:pt idx="472">
                  <c:v>11/12/2021</c:v>
                </c:pt>
                <c:pt idx="473">
                  <c:v>11/15/2021</c:v>
                </c:pt>
                <c:pt idx="474">
                  <c:v>11/16/2021</c:v>
                </c:pt>
                <c:pt idx="475">
                  <c:v>11/17/2021</c:v>
                </c:pt>
                <c:pt idx="476">
                  <c:v>11/18/2021</c:v>
                </c:pt>
                <c:pt idx="477">
                  <c:v>11/19/2021</c:v>
                </c:pt>
                <c:pt idx="478">
                  <c:v>11/22/2021</c:v>
                </c:pt>
                <c:pt idx="479">
                  <c:v>11/23/2021</c:v>
                </c:pt>
                <c:pt idx="480">
                  <c:v>11/24/2021</c:v>
                </c:pt>
                <c:pt idx="481">
                  <c:v>11/26/2021</c:v>
                </c:pt>
                <c:pt idx="482">
                  <c:v>11/29/2021</c:v>
                </c:pt>
                <c:pt idx="483">
                  <c:v>11/30/2021</c:v>
                </c:pt>
                <c:pt idx="484">
                  <c:v>12/1/2021</c:v>
                </c:pt>
                <c:pt idx="485">
                  <c:v>12/2/2021</c:v>
                </c:pt>
                <c:pt idx="486">
                  <c:v>12/3/2021</c:v>
                </c:pt>
                <c:pt idx="487">
                  <c:v>12/6/2021</c:v>
                </c:pt>
                <c:pt idx="488">
                  <c:v>12/7/2021</c:v>
                </c:pt>
                <c:pt idx="489">
                  <c:v>12/8/2021</c:v>
                </c:pt>
                <c:pt idx="490">
                  <c:v>12/9/2021</c:v>
                </c:pt>
                <c:pt idx="491">
                  <c:v>12/10/2021</c:v>
                </c:pt>
                <c:pt idx="492">
                  <c:v>12/13/2021</c:v>
                </c:pt>
                <c:pt idx="493">
                  <c:v>12/14/2021</c:v>
                </c:pt>
                <c:pt idx="494">
                  <c:v>12/15/2021</c:v>
                </c:pt>
                <c:pt idx="495">
                  <c:v>12/16/2021</c:v>
                </c:pt>
                <c:pt idx="496">
                  <c:v>12/17/2021</c:v>
                </c:pt>
                <c:pt idx="497">
                  <c:v>12/20/2021</c:v>
                </c:pt>
                <c:pt idx="498">
                  <c:v>12/21/2021</c:v>
                </c:pt>
                <c:pt idx="499">
                  <c:v>12/22/2021</c:v>
                </c:pt>
                <c:pt idx="500">
                  <c:v>12/23/2021</c:v>
                </c:pt>
                <c:pt idx="501">
                  <c:v>12/27/2021</c:v>
                </c:pt>
                <c:pt idx="502">
                  <c:v>12/28/2021</c:v>
                </c:pt>
                <c:pt idx="503">
                  <c:v>12/29/2021</c:v>
                </c:pt>
                <c:pt idx="504">
                  <c:v>12/30/2021</c:v>
                </c:pt>
                <c:pt idx="505">
                  <c:v>1/3/2022</c:v>
                </c:pt>
                <c:pt idx="506">
                  <c:v>1/4/2022</c:v>
                </c:pt>
                <c:pt idx="507">
                  <c:v>1/5/2022</c:v>
                </c:pt>
                <c:pt idx="508">
                  <c:v>1/6/2022</c:v>
                </c:pt>
                <c:pt idx="509">
                  <c:v>1/7/2022</c:v>
                </c:pt>
                <c:pt idx="510">
                  <c:v>1/10/2022</c:v>
                </c:pt>
                <c:pt idx="511">
                  <c:v>1/11/2022</c:v>
                </c:pt>
                <c:pt idx="512">
                  <c:v>1/12/2022</c:v>
                </c:pt>
                <c:pt idx="513">
                  <c:v>1/13/2022</c:v>
                </c:pt>
                <c:pt idx="514">
                  <c:v>1/14/2022</c:v>
                </c:pt>
                <c:pt idx="515">
                  <c:v>1/18/2022</c:v>
                </c:pt>
                <c:pt idx="516">
                  <c:v>1/19/2022</c:v>
                </c:pt>
                <c:pt idx="517">
                  <c:v>1/20/2022</c:v>
                </c:pt>
                <c:pt idx="518">
                  <c:v>1/21/2022</c:v>
                </c:pt>
                <c:pt idx="519">
                  <c:v>1/24/2022</c:v>
                </c:pt>
                <c:pt idx="520">
                  <c:v>1/25/2022</c:v>
                </c:pt>
                <c:pt idx="521">
                  <c:v>1/26/2022</c:v>
                </c:pt>
                <c:pt idx="522">
                  <c:v>1/27/2022</c:v>
                </c:pt>
                <c:pt idx="523">
                  <c:v>1/28/2022</c:v>
                </c:pt>
                <c:pt idx="524">
                  <c:v>1/31/2022</c:v>
                </c:pt>
                <c:pt idx="525">
                  <c:v>2/1/2022</c:v>
                </c:pt>
                <c:pt idx="526">
                  <c:v>2/2/2022</c:v>
                </c:pt>
                <c:pt idx="527">
                  <c:v>2/3/2022</c:v>
                </c:pt>
                <c:pt idx="528">
                  <c:v>2/4/2022</c:v>
                </c:pt>
                <c:pt idx="529">
                  <c:v>2/7/2022</c:v>
                </c:pt>
                <c:pt idx="530">
                  <c:v>2/8/2022</c:v>
                </c:pt>
                <c:pt idx="531">
                  <c:v>2/9/2022</c:v>
                </c:pt>
                <c:pt idx="532">
                  <c:v>2/10/2022</c:v>
                </c:pt>
                <c:pt idx="533">
                  <c:v>2/11/2022</c:v>
                </c:pt>
                <c:pt idx="534">
                  <c:v>2/14/2022</c:v>
                </c:pt>
                <c:pt idx="535">
                  <c:v>2/15/2022</c:v>
                </c:pt>
                <c:pt idx="536">
                  <c:v>2/16/2022</c:v>
                </c:pt>
                <c:pt idx="537">
                  <c:v>2/17/2022</c:v>
                </c:pt>
                <c:pt idx="538">
                  <c:v>2/18/2022</c:v>
                </c:pt>
                <c:pt idx="539">
                  <c:v>2/22/2022</c:v>
                </c:pt>
                <c:pt idx="540">
                  <c:v>2/23/2022</c:v>
                </c:pt>
                <c:pt idx="541">
                  <c:v>2/24/2022</c:v>
                </c:pt>
                <c:pt idx="542">
                  <c:v>2/25/2022</c:v>
                </c:pt>
                <c:pt idx="543">
                  <c:v>2/28/2022</c:v>
                </c:pt>
                <c:pt idx="544">
                  <c:v>3/1/2022</c:v>
                </c:pt>
                <c:pt idx="545">
                  <c:v>3/2/2022</c:v>
                </c:pt>
                <c:pt idx="546">
                  <c:v>3/3/2022</c:v>
                </c:pt>
                <c:pt idx="547">
                  <c:v>3/4/2022</c:v>
                </c:pt>
                <c:pt idx="548">
                  <c:v>3/7/2022</c:v>
                </c:pt>
                <c:pt idx="549">
                  <c:v>3/8/2022</c:v>
                </c:pt>
                <c:pt idx="550">
                  <c:v>3/9/2022</c:v>
                </c:pt>
                <c:pt idx="551">
                  <c:v>3/10/2022</c:v>
                </c:pt>
                <c:pt idx="552">
                  <c:v>3/11/2022</c:v>
                </c:pt>
                <c:pt idx="553">
                  <c:v>3/14/2022</c:v>
                </c:pt>
                <c:pt idx="554">
                  <c:v>3/15/2022</c:v>
                </c:pt>
                <c:pt idx="555">
                  <c:v>3/16/2022</c:v>
                </c:pt>
                <c:pt idx="556">
                  <c:v>3/17/2022</c:v>
                </c:pt>
                <c:pt idx="557">
                  <c:v>3/18/2022</c:v>
                </c:pt>
                <c:pt idx="558">
                  <c:v>3/21/2022</c:v>
                </c:pt>
                <c:pt idx="559">
                  <c:v>3/22/2022</c:v>
                </c:pt>
                <c:pt idx="560">
                  <c:v>3/23/2022</c:v>
                </c:pt>
                <c:pt idx="561">
                  <c:v>3/24/2022</c:v>
                </c:pt>
                <c:pt idx="562">
                  <c:v>3/25/2022</c:v>
                </c:pt>
                <c:pt idx="563">
                  <c:v>3/28/2022</c:v>
                </c:pt>
                <c:pt idx="564">
                  <c:v>3/29/2022</c:v>
                </c:pt>
                <c:pt idx="565">
                  <c:v>3/30/2022</c:v>
                </c:pt>
                <c:pt idx="566">
                  <c:v>3/31/2022</c:v>
                </c:pt>
                <c:pt idx="567">
                  <c:v>4/1/2022</c:v>
                </c:pt>
                <c:pt idx="568">
                  <c:v>4/4/2022</c:v>
                </c:pt>
                <c:pt idx="569">
                  <c:v>4/5/2022</c:v>
                </c:pt>
                <c:pt idx="570">
                  <c:v>4/6/2022</c:v>
                </c:pt>
                <c:pt idx="571">
                  <c:v>4/7/2022</c:v>
                </c:pt>
                <c:pt idx="572">
                  <c:v>4/8/2022</c:v>
                </c:pt>
                <c:pt idx="573">
                  <c:v>4/11/2022</c:v>
                </c:pt>
                <c:pt idx="574">
                  <c:v>4/12/2022</c:v>
                </c:pt>
                <c:pt idx="575">
                  <c:v>4/13/2022</c:v>
                </c:pt>
                <c:pt idx="576">
                  <c:v>4/14/2022</c:v>
                </c:pt>
                <c:pt idx="577">
                  <c:v>4/18/2022</c:v>
                </c:pt>
                <c:pt idx="578">
                  <c:v>4/19/2022</c:v>
                </c:pt>
                <c:pt idx="579">
                  <c:v>4/20/2022</c:v>
                </c:pt>
                <c:pt idx="580">
                  <c:v>4/21/2022</c:v>
                </c:pt>
                <c:pt idx="581">
                  <c:v>4/22/2022</c:v>
                </c:pt>
                <c:pt idx="582">
                  <c:v>4/25/2022</c:v>
                </c:pt>
                <c:pt idx="583">
                  <c:v>4/26/2022</c:v>
                </c:pt>
                <c:pt idx="584">
                  <c:v>4/27/2022</c:v>
                </c:pt>
                <c:pt idx="585">
                  <c:v>4/28/2022</c:v>
                </c:pt>
                <c:pt idx="586">
                  <c:v>4/29/2022</c:v>
                </c:pt>
                <c:pt idx="587">
                  <c:v>5/2/2022</c:v>
                </c:pt>
                <c:pt idx="588">
                  <c:v>5/3/2022</c:v>
                </c:pt>
                <c:pt idx="589">
                  <c:v>5/4/2022</c:v>
                </c:pt>
                <c:pt idx="590">
                  <c:v>5/5/2022</c:v>
                </c:pt>
                <c:pt idx="591">
                  <c:v>5/6/2022</c:v>
                </c:pt>
                <c:pt idx="592">
                  <c:v>5/9/2022</c:v>
                </c:pt>
                <c:pt idx="593">
                  <c:v>5/10/2022</c:v>
                </c:pt>
                <c:pt idx="594">
                  <c:v>5/11/2022</c:v>
                </c:pt>
                <c:pt idx="595">
                  <c:v>5/12/2022</c:v>
                </c:pt>
                <c:pt idx="596">
                  <c:v>5/13/2022</c:v>
                </c:pt>
                <c:pt idx="597">
                  <c:v>5/16/2022</c:v>
                </c:pt>
                <c:pt idx="598">
                  <c:v>5/17/2022</c:v>
                </c:pt>
                <c:pt idx="599">
                  <c:v>5/18/2022</c:v>
                </c:pt>
                <c:pt idx="600">
                  <c:v>5/19/2022</c:v>
                </c:pt>
                <c:pt idx="601">
                  <c:v>5/20/2022</c:v>
                </c:pt>
                <c:pt idx="602">
                  <c:v>5/23/2022</c:v>
                </c:pt>
                <c:pt idx="603">
                  <c:v>5/24/2022</c:v>
                </c:pt>
                <c:pt idx="604">
                  <c:v>5/25/2022</c:v>
                </c:pt>
                <c:pt idx="605">
                  <c:v>5/26/2022</c:v>
                </c:pt>
                <c:pt idx="606">
                  <c:v>5/27/2022</c:v>
                </c:pt>
                <c:pt idx="607">
                  <c:v>5/31/2022</c:v>
                </c:pt>
                <c:pt idx="608">
                  <c:v>6/1/2022</c:v>
                </c:pt>
                <c:pt idx="609">
                  <c:v>6/2/2022</c:v>
                </c:pt>
                <c:pt idx="610">
                  <c:v>6/3/2022</c:v>
                </c:pt>
                <c:pt idx="611">
                  <c:v>6/6/2022</c:v>
                </c:pt>
                <c:pt idx="612">
                  <c:v>6/7/2022</c:v>
                </c:pt>
                <c:pt idx="613">
                  <c:v>6/8/2022</c:v>
                </c:pt>
                <c:pt idx="614">
                  <c:v>6/9/2022</c:v>
                </c:pt>
                <c:pt idx="615">
                  <c:v>6/10/2022</c:v>
                </c:pt>
                <c:pt idx="616">
                  <c:v>6/13/2022</c:v>
                </c:pt>
                <c:pt idx="617">
                  <c:v>6/14/2022</c:v>
                </c:pt>
                <c:pt idx="618">
                  <c:v>6/15/2022</c:v>
                </c:pt>
                <c:pt idx="619">
                  <c:v>6/16/2022</c:v>
                </c:pt>
                <c:pt idx="620">
                  <c:v>6/17/2022</c:v>
                </c:pt>
                <c:pt idx="621">
                  <c:v>6/21/2022</c:v>
                </c:pt>
                <c:pt idx="622">
                  <c:v>6/22/2022</c:v>
                </c:pt>
                <c:pt idx="623">
                  <c:v>6/23/2022</c:v>
                </c:pt>
                <c:pt idx="624">
                  <c:v>6/24/2022</c:v>
                </c:pt>
                <c:pt idx="625">
                  <c:v>6/27/2022</c:v>
                </c:pt>
                <c:pt idx="626">
                  <c:v>6/28/2022</c:v>
                </c:pt>
                <c:pt idx="627">
                  <c:v>6/29/2022</c:v>
                </c:pt>
                <c:pt idx="628">
                  <c:v>6/30/2022</c:v>
                </c:pt>
                <c:pt idx="629">
                  <c:v>7/1/2022</c:v>
                </c:pt>
                <c:pt idx="630">
                  <c:v>7/5/2022</c:v>
                </c:pt>
                <c:pt idx="631">
                  <c:v>7/6/2022</c:v>
                </c:pt>
                <c:pt idx="632">
                  <c:v>7/7/2022</c:v>
                </c:pt>
                <c:pt idx="633">
                  <c:v>7/8/2022</c:v>
                </c:pt>
                <c:pt idx="634">
                  <c:v>7/11/2022</c:v>
                </c:pt>
                <c:pt idx="635">
                  <c:v>7/12/2022</c:v>
                </c:pt>
                <c:pt idx="636">
                  <c:v>7/13/2022</c:v>
                </c:pt>
                <c:pt idx="637">
                  <c:v>7/14/2022</c:v>
                </c:pt>
                <c:pt idx="638">
                  <c:v>7/15/2022</c:v>
                </c:pt>
                <c:pt idx="639">
                  <c:v>7/18/2022</c:v>
                </c:pt>
                <c:pt idx="640">
                  <c:v>7/19/2022</c:v>
                </c:pt>
                <c:pt idx="641">
                  <c:v>7/20/2022</c:v>
                </c:pt>
                <c:pt idx="642">
                  <c:v>7/21/2022</c:v>
                </c:pt>
                <c:pt idx="643">
                  <c:v>7/22/2022</c:v>
                </c:pt>
                <c:pt idx="644">
                  <c:v>7/25/2022</c:v>
                </c:pt>
                <c:pt idx="645">
                  <c:v>7/26/2022</c:v>
                </c:pt>
                <c:pt idx="646">
                  <c:v>7/27/2022</c:v>
                </c:pt>
                <c:pt idx="647">
                  <c:v>7/28/2022</c:v>
                </c:pt>
                <c:pt idx="648">
                  <c:v>7/29/2022</c:v>
                </c:pt>
                <c:pt idx="649">
                  <c:v>8/1/2022</c:v>
                </c:pt>
                <c:pt idx="650">
                  <c:v>8/2/2022</c:v>
                </c:pt>
                <c:pt idx="651">
                  <c:v>8/3/2022</c:v>
                </c:pt>
                <c:pt idx="652">
                  <c:v>8/4/2022</c:v>
                </c:pt>
                <c:pt idx="653">
                  <c:v>8/5/2022</c:v>
                </c:pt>
                <c:pt idx="654">
                  <c:v>8/8/2022</c:v>
                </c:pt>
                <c:pt idx="655">
                  <c:v>8/9/2022</c:v>
                </c:pt>
                <c:pt idx="656">
                  <c:v>8/10/2022</c:v>
                </c:pt>
                <c:pt idx="657">
                  <c:v>8/11/2022</c:v>
                </c:pt>
                <c:pt idx="658">
                  <c:v>8/12/2022</c:v>
                </c:pt>
                <c:pt idx="659">
                  <c:v>8/15/2022</c:v>
                </c:pt>
                <c:pt idx="660">
                  <c:v>8/16/2022</c:v>
                </c:pt>
                <c:pt idx="661">
                  <c:v>8/17/2022</c:v>
                </c:pt>
                <c:pt idx="662">
                  <c:v>8/18/2022</c:v>
                </c:pt>
                <c:pt idx="663">
                  <c:v>8/19/2022</c:v>
                </c:pt>
                <c:pt idx="664">
                  <c:v>8/22/2022</c:v>
                </c:pt>
                <c:pt idx="665">
                  <c:v>8/23/2022</c:v>
                </c:pt>
                <c:pt idx="666">
                  <c:v>8/24/2022</c:v>
                </c:pt>
                <c:pt idx="667">
                  <c:v>8/25/2022</c:v>
                </c:pt>
                <c:pt idx="668">
                  <c:v>8/26/2022</c:v>
                </c:pt>
                <c:pt idx="669">
                  <c:v>8/29/2022</c:v>
                </c:pt>
                <c:pt idx="670">
                  <c:v>8/30/2022</c:v>
                </c:pt>
                <c:pt idx="671">
                  <c:v>8/31/2022</c:v>
                </c:pt>
                <c:pt idx="672">
                  <c:v>9/1/2022</c:v>
                </c:pt>
                <c:pt idx="673">
                  <c:v>9/2/2022</c:v>
                </c:pt>
                <c:pt idx="674">
                  <c:v>9/6/2022</c:v>
                </c:pt>
                <c:pt idx="675">
                  <c:v>9/7/2022</c:v>
                </c:pt>
                <c:pt idx="676">
                  <c:v>9/8/2022</c:v>
                </c:pt>
                <c:pt idx="677">
                  <c:v>9/9/2022</c:v>
                </c:pt>
                <c:pt idx="678">
                  <c:v>9/12/2022</c:v>
                </c:pt>
                <c:pt idx="679">
                  <c:v>9/13/2022</c:v>
                </c:pt>
                <c:pt idx="680">
                  <c:v>9/14/2022</c:v>
                </c:pt>
                <c:pt idx="681">
                  <c:v>9/15/2022</c:v>
                </c:pt>
                <c:pt idx="682">
                  <c:v>9/16/2022</c:v>
                </c:pt>
                <c:pt idx="683">
                  <c:v>9/19/2022</c:v>
                </c:pt>
                <c:pt idx="684">
                  <c:v>9/20/2022</c:v>
                </c:pt>
                <c:pt idx="685">
                  <c:v>9/21/2022</c:v>
                </c:pt>
                <c:pt idx="686">
                  <c:v>9/22/2022</c:v>
                </c:pt>
                <c:pt idx="687">
                  <c:v>9/23/2022</c:v>
                </c:pt>
                <c:pt idx="688">
                  <c:v>9/26/2022</c:v>
                </c:pt>
                <c:pt idx="689">
                  <c:v>9/27/2022</c:v>
                </c:pt>
                <c:pt idx="690">
                  <c:v>9/28/2022</c:v>
                </c:pt>
                <c:pt idx="691">
                  <c:v>9/29/2022</c:v>
                </c:pt>
                <c:pt idx="692">
                  <c:v>9/30/2022</c:v>
                </c:pt>
                <c:pt idx="693">
                  <c:v>10/3/2022</c:v>
                </c:pt>
                <c:pt idx="694">
                  <c:v>10/4/2022</c:v>
                </c:pt>
                <c:pt idx="695">
                  <c:v>10/5/2022</c:v>
                </c:pt>
                <c:pt idx="696">
                  <c:v>10/6/2022</c:v>
                </c:pt>
                <c:pt idx="697">
                  <c:v>10/7/2022</c:v>
                </c:pt>
                <c:pt idx="698">
                  <c:v>10/10/2022</c:v>
                </c:pt>
                <c:pt idx="699">
                  <c:v>10/11/2022</c:v>
                </c:pt>
                <c:pt idx="700">
                  <c:v>10/12/2022</c:v>
                </c:pt>
                <c:pt idx="701">
                  <c:v>10/13/2022</c:v>
                </c:pt>
                <c:pt idx="702">
                  <c:v>10/14/2022</c:v>
                </c:pt>
                <c:pt idx="703">
                  <c:v>10/17/2022</c:v>
                </c:pt>
                <c:pt idx="704">
                  <c:v>10/18/2022</c:v>
                </c:pt>
                <c:pt idx="705">
                  <c:v>10/19/2022</c:v>
                </c:pt>
                <c:pt idx="706">
                  <c:v>10/20/2022</c:v>
                </c:pt>
                <c:pt idx="707">
                  <c:v>10/21/2022</c:v>
                </c:pt>
                <c:pt idx="708">
                  <c:v>10/24/2022</c:v>
                </c:pt>
                <c:pt idx="709">
                  <c:v>10/25/2022</c:v>
                </c:pt>
                <c:pt idx="710">
                  <c:v>10/26/2022</c:v>
                </c:pt>
                <c:pt idx="711">
                  <c:v>10/27/2022</c:v>
                </c:pt>
                <c:pt idx="712">
                  <c:v>10/28/2022</c:v>
                </c:pt>
                <c:pt idx="713">
                  <c:v>10/31/2022</c:v>
                </c:pt>
                <c:pt idx="714">
                  <c:v>11/1/2022</c:v>
                </c:pt>
                <c:pt idx="715">
                  <c:v>11/2/2022</c:v>
                </c:pt>
                <c:pt idx="716">
                  <c:v>11/3/2022</c:v>
                </c:pt>
                <c:pt idx="717">
                  <c:v>11/4/2022</c:v>
                </c:pt>
                <c:pt idx="718">
                  <c:v>11/7/2022</c:v>
                </c:pt>
                <c:pt idx="719">
                  <c:v>11/8/2022</c:v>
                </c:pt>
                <c:pt idx="720">
                  <c:v>11/9/2022</c:v>
                </c:pt>
                <c:pt idx="721">
                  <c:v>11/10/2022</c:v>
                </c:pt>
                <c:pt idx="722">
                  <c:v>11/11/2022</c:v>
                </c:pt>
                <c:pt idx="723">
                  <c:v>11/14/2022</c:v>
                </c:pt>
                <c:pt idx="724">
                  <c:v>11/15/2022</c:v>
                </c:pt>
                <c:pt idx="725">
                  <c:v>11/16/2022</c:v>
                </c:pt>
                <c:pt idx="726">
                  <c:v>11/17/2022</c:v>
                </c:pt>
                <c:pt idx="727">
                  <c:v>11/18/2022</c:v>
                </c:pt>
                <c:pt idx="728">
                  <c:v>11/21/2022</c:v>
                </c:pt>
                <c:pt idx="729">
                  <c:v>11/22/2022</c:v>
                </c:pt>
                <c:pt idx="730">
                  <c:v>11/23/2022</c:v>
                </c:pt>
                <c:pt idx="731">
                  <c:v>11/25/2022</c:v>
                </c:pt>
                <c:pt idx="732">
                  <c:v>11/28/2022</c:v>
                </c:pt>
                <c:pt idx="733">
                  <c:v>11/29/2022</c:v>
                </c:pt>
                <c:pt idx="734">
                  <c:v>11/30/2022</c:v>
                </c:pt>
                <c:pt idx="735">
                  <c:v>12/1/2022</c:v>
                </c:pt>
                <c:pt idx="736">
                  <c:v>12/2/2022</c:v>
                </c:pt>
                <c:pt idx="737">
                  <c:v>12/5/2022</c:v>
                </c:pt>
                <c:pt idx="738">
                  <c:v>12/6/2022</c:v>
                </c:pt>
                <c:pt idx="739">
                  <c:v>12/7/2022</c:v>
                </c:pt>
                <c:pt idx="740">
                  <c:v>12/8/2022</c:v>
                </c:pt>
                <c:pt idx="741">
                  <c:v>12/9/2022</c:v>
                </c:pt>
                <c:pt idx="742">
                  <c:v>12/12/2022</c:v>
                </c:pt>
                <c:pt idx="743">
                  <c:v>12/13/2022</c:v>
                </c:pt>
                <c:pt idx="744">
                  <c:v>12/14/2022</c:v>
                </c:pt>
                <c:pt idx="745">
                  <c:v>12/15/2022</c:v>
                </c:pt>
                <c:pt idx="746">
                  <c:v>12/16/2022</c:v>
                </c:pt>
                <c:pt idx="747">
                  <c:v>12/19/2022</c:v>
                </c:pt>
                <c:pt idx="748">
                  <c:v>12/20/2022</c:v>
                </c:pt>
                <c:pt idx="749">
                  <c:v>12/21/2022</c:v>
                </c:pt>
                <c:pt idx="750">
                  <c:v>12/22/2022</c:v>
                </c:pt>
                <c:pt idx="751">
                  <c:v>12/23/2022</c:v>
                </c:pt>
                <c:pt idx="752">
                  <c:v>12/27/2022</c:v>
                </c:pt>
                <c:pt idx="753">
                  <c:v>12/28/2022</c:v>
                </c:pt>
                <c:pt idx="754">
                  <c:v>12/29/2022</c:v>
                </c:pt>
                <c:pt idx="755">
                  <c:v>12/30/2022</c:v>
                </c:pt>
                <c:pt idx="756">
                  <c:v>1/3/2023</c:v>
                </c:pt>
                <c:pt idx="757">
                  <c:v>1/4/2023</c:v>
                </c:pt>
                <c:pt idx="758">
                  <c:v>1/5/2023</c:v>
                </c:pt>
                <c:pt idx="759">
                  <c:v>1/6/2023</c:v>
                </c:pt>
                <c:pt idx="760">
                  <c:v>1/9/2023</c:v>
                </c:pt>
                <c:pt idx="761">
                  <c:v>1/10/2023</c:v>
                </c:pt>
                <c:pt idx="762">
                  <c:v>1/11/2023</c:v>
                </c:pt>
                <c:pt idx="763">
                  <c:v>1/12/2023</c:v>
                </c:pt>
                <c:pt idx="764">
                  <c:v>1/13/2023</c:v>
                </c:pt>
                <c:pt idx="765">
                  <c:v>1/17/2023</c:v>
                </c:pt>
                <c:pt idx="766">
                  <c:v>1/18/2023</c:v>
                </c:pt>
                <c:pt idx="767">
                  <c:v>1/19/2023</c:v>
                </c:pt>
                <c:pt idx="768">
                  <c:v>1/20/2023</c:v>
                </c:pt>
                <c:pt idx="769">
                  <c:v>1/23/2023</c:v>
                </c:pt>
                <c:pt idx="770">
                  <c:v>1/24/2023</c:v>
                </c:pt>
                <c:pt idx="771">
                  <c:v>1/25/2023</c:v>
                </c:pt>
                <c:pt idx="772">
                  <c:v>1/26/2023</c:v>
                </c:pt>
                <c:pt idx="773">
                  <c:v>1/27/2023</c:v>
                </c:pt>
                <c:pt idx="774">
                  <c:v>1/30/2023</c:v>
                </c:pt>
                <c:pt idx="775">
                  <c:v>1/31/2023</c:v>
                </c:pt>
                <c:pt idx="776">
                  <c:v>2/1/2023</c:v>
                </c:pt>
                <c:pt idx="777">
                  <c:v>2/2/2023</c:v>
                </c:pt>
                <c:pt idx="778">
                  <c:v>2/3/2023</c:v>
                </c:pt>
                <c:pt idx="779">
                  <c:v>2/6/2023</c:v>
                </c:pt>
                <c:pt idx="780">
                  <c:v>2/7/2023</c:v>
                </c:pt>
                <c:pt idx="781">
                  <c:v>2/8/2023</c:v>
                </c:pt>
                <c:pt idx="782">
                  <c:v>2/9/2023</c:v>
                </c:pt>
                <c:pt idx="783">
                  <c:v>2/10/2023</c:v>
                </c:pt>
                <c:pt idx="784">
                  <c:v>2/13/2023</c:v>
                </c:pt>
                <c:pt idx="785">
                  <c:v>2/14/2023</c:v>
                </c:pt>
                <c:pt idx="786">
                  <c:v>2/15/2023</c:v>
                </c:pt>
                <c:pt idx="787">
                  <c:v>2/16/2023</c:v>
                </c:pt>
                <c:pt idx="788">
                  <c:v>2/17/2023</c:v>
                </c:pt>
                <c:pt idx="789">
                  <c:v>2/21/2023</c:v>
                </c:pt>
                <c:pt idx="790">
                  <c:v>2/22/2023</c:v>
                </c:pt>
                <c:pt idx="791">
                  <c:v>2/23/2023</c:v>
                </c:pt>
                <c:pt idx="792">
                  <c:v>2/24/2023</c:v>
                </c:pt>
                <c:pt idx="793">
                  <c:v>2/27/2023</c:v>
                </c:pt>
                <c:pt idx="794">
                  <c:v>2/28/2023</c:v>
                </c:pt>
                <c:pt idx="795">
                  <c:v>3/1/2023</c:v>
                </c:pt>
                <c:pt idx="796">
                  <c:v>3/2/2023</c:v>
                </c:pt>
                <c:pt idx="797">
                  <c:v>3/3/2023</c:v>
                </c:pt>
                <c:pt idx="798">
                  <c:v>3/6/2023</c:v>
                </c:pt>
                <c:pt idx="799">
                  <c:v>3/7/2023</c:v>
                </c:pt>
                <c:pt idx="800">
                  <c:v>3/8/2023</c:v>
                </c:pt>
                <c:pt idx="801">
                  <c:v>3/9/2023</c:v>
                </c:pt>
                <c:pt idx="802">
                  <c:v>3/10/2023</c:v>
                </c:pt>
                <c:pt idx="803">
                  <c:v>3/13/2023</c:v>
                </c:pt>
                <c:pt idx="804">
                  <c:v>3/14/2023</c:v>
                </c:pt>
                <c:pt idx="805">
                  <c:v>3/15/2023</c:v>
                </c:pt>
                <c:pt idx="806">
                  <c:v>3/16/2023</c:v>
                </c:pt>
                <c:pt idx="807">
                  <c:v>3/17/2023</c:v>
                </c:pt>
                <c:pt idx="808">
                  <c:v>3/20/2023</c:v>
                </c:pt>
                <c:pt idx="809">
                  <c:v>3/21/2023</c:v>
                </c:pt>
                <c:pt idx="810">
                  <c:v>3/22/2023</c:v>
                </c:pt>
                <c:pt idx="811">
                  <c:v>3/23/2023</c:v>
                </c:pt>
                <c:pt idx="812">
                  <c:v>3/24/2023</c:v>
                </c:pt>
                <c:pt idx="813">
                  <c:v>3/27/2023</c:v>
                </c:pt>
                <c:pt idx="814">
                  <c:v>3/28/2023</c:v>
                </c:pt>
                <c:pt idx="815">
                  <c:v>3/29/2023</c:v>
                </c:pt>
                <c:pt idx="816">
                  <c:v>3/30/2023</c:v>
                </c:pt>
                <c:pt idx="817">
                  <c:v>3/31/2023</c:v>
                </c:pt>
                <c:pt idx="818">
                  <c:v>4/3/2023</c:v>
                </c:pt>
                <c:pt idx="819">
                  <c:v>4/4/2023</c:v>
                </c:pt>
                <c:pt idx="820">
                  <c:v>4/5/2023</c:v>
                </c:pt>
                <c:pt idx="821">
                  <c:v>4/6/2023</c:v>
                </c:pt>
                <c:pt idx="822">
                  <c:v>4/10/2023</c:v>
                </c:pt>
                <c:pt idx="823">
                  <c:v>4/11/2023</c:v>
                </c:pt>
                <c:pt idx="824">
                  <c:v>4/12/2023</c:v>
                </c:pt>
                <c:pt idx="825">
                  <c:v>4/13/2023</c:v>
                </c:pt>
                <c:pt idx="826">
                  <c:v>4/14/2023</c:v>
                </c:pt>
                <c:pt idx="827">
                  <c:v>4/17/2023</c:v>
                </c:pt>
                <c:pt idx="828">
                  <c:v>4/18/2023</c:v>
                </c:pt>
                <c:pt idx="829">
                  <c:v>4/19/2023</c:v>
                </c:pt>
                <c:pt idx="830">
                  <c:v>4/20/2023</c:v>
                </c:pt>
                <c:pt idx="831">
                  <c:v>4/21/2023</c:v>
                </c:pt>
                <c:pt idx="832">
                  <c:v>4/24/2023</c:v>
                </c:pt>
                <c:pt idx="833">
                  <c:v>4/25/2023</c:v>
                </c:pt>
                <c:pt idx="834">
                  <c:v>4/26/2023</c:v>
                </c:pt>
                <c:pt idx="835">
                  <c:v>4/27/2023</c:v>
                </c:pt>
                <c:pt idx="836">
                  <c:v>4/28/2023</c:v>
                </c:pt>
                <c:pt idx="837">
                  <c:v>5/1/2023</c:v>
                </c:pt>
                <c:pt idx="838">
                  <c:v>5/2/2023</c:v>
                </c:pt>
                <c:pt idx="839">
                  <c:v>5/3/2023</c:v>
                </c:pt>
                <c:pt idx="840">
                  <c:v>5/4/2023</c:v>
                </c:pt>
                <c:pt idx="841">
                  <c:v>5/5/2023</c:v>
                </c:pt>
                <c:pt idx="842">
                  <c:v>5/8/2023</c:v>
                </c:pt>
                <c:pt idx="843">
                  <c:v>5/9/2023</c:v>
                </c:pt>
                <c:pt idx="844">
                  <c:v>5/10/2023</c:v>
                </c:pt>
                <c:pt idx="845">
                  <c:v>5/11/2023</c:v>
                </c:pt>
                <c:pt idx="846">
                  <c:v>5/12/2023</c:v>
                </c:pt>
                <c:pt idx="847">
                  <c:v>5/15/2023</c:v>
                </c:pt>
                <c:pt idx="848">
                  <c:v>5/16/2023</c:v>
                </c:pt>
                <c:pt idx="849">
                  <c:v>5/17/2023</c:v>
                </c:pt>
                <c:pt idx="850">
                  <c:v>5/18/2023</c:v>
                </c:pt>
                <c:pt idx="851">
                  <c:v>5/19/2023</c:v>
                </c:pt>
                <c:pt idx="852">
                  <c:v>5/22/2023</c:v>
                </c:pt>
                <c:pt idx="853">
                  <c:v>5/23/2023</c:v>
                </c:pt>
                <c:pt idx="854">
                  <c:v>5/24/2023</c:v>
                </c:pt>
                <c:pt idx="855">
                  <c:v>5/25/2023</c:v>
                </c:pt>
                <c:pt idx="856">
                  <c:v>5/26/2023</c:v>
                </c:pt>
                <c:pt idx="857">
                  <c:v>5/30/2023</c:v>
                </c:pt>
                <c:pt idx="858">
                  <c:v>5/31/2023</c:v>
                </c:pt>
                <c:pt idx="859">
                  <c:v>6/1/2023</c:v>
                </c:pt>
                <c:pt idx="860">
                  <c:v>6/2/2023</c:v>
                </c:pt>
                <c:pt idx="861">
                  <c:v>6/5/2023</c:v>
                </c:pt>
                <c:pt idx="862">
                  <c:v>6/6/2023</c:v>
                </c:pt>
                <c:pt idx="863">
                  <c:v>6/7/2023</c:v>
                </c:pt>
                <c:pt idx="864">
                  <c:v>6/8/2023</c:v>
                </c:pt>
                <c:pt idx="865">
                  <c:v>6/9/2023</c:v>
                </c:pt>
                <c:pt idx="866">
                  <c:v>6/12/2023</c:v>
                </c:pt>
                <c:pt idx="867">
                  <c:v>6/13/2023</c:v>
                </c:pt>
                <c:pt idx="868">
                  <c:v>6/14/2023</c:v>
                </c:pt>
                <c:pt idx="869">
                  <c:v>6/15/2023</c:v>
                </c:pt>
                <c:pt idx="870">
                  <c:v>6/16/2023</c:v>
                </c:pt>
                <c:pt idx="871">
                  <c:v>6/20/2023</c:v>
                </c:pt>
                <c:pt idx="872">
                  <c:v>6/21/2023</c:v>
                </c:pt>
                <c:pt idx="873">
                  <c:v>6/22/2023</c:v>
                </c:pt>
                <c:pt idx="874">
                  <c:v>6/23/2023</c:v>
                </c:pt>
                <c:pt idx="875">
                  <c:v>6/26/2023</c:v>
                </c:pt>
                <c:pt idx="876">
                  <c:v>6/27/2023</c:v>
                </c:pt>
                <c:pt idx="877">
                  <c:v>6/28/2023</c:v>
                </c:pt>
                <c:pt idx="878">
                  <c:v>6/29/2023</c:v>
                </c:pt>
                <c:pt idx="879">
                  <c:v>6/30/2023</c:v>
                </c:pt>
                <c:pt idx="880">
                  <c:v>7/3/2023</c:v>
                </c:pt>
                <c:pt idx="881">
                  <c:v>7/5/2023</c:v>
                </c:pt>
                <c:pt idx="882">
                  <c:v>7/6/2023</c:v>
                </c:pt>
                <c:pt idx="883">
                  <c:v>7/7/2023</c:v>
                </c:pt>
                <c:pt idx="884">
                  <c:v>7/10/2023</c:v>
                </c:pt>
                <c:pt idx="885">
                  <c:v>7/11/2023</c:v>
                </c:pt>
                <c:pt idx="886">
                  <c:v>7/12/2023</c:v>
                </c:pt>
                <c:pt idx="887">
                  <c:v>7/13/2023</c:v>
                </c:pt>
                <c:pt idx="888">
                  <c:v>7/14/2023</c:v>
                </c:pt>
                <c:pt idx="889">
                  <c:v>7/17/2023</c:v>
                </c:pt>
                <c:pt idx="890">
                  <c:v>7/18/2023</c:v>
                </c:pt>
                <c:pt idx="891">
                  <c:v>7/19/2023</c:v>
                </c:pt>
                <c:pt idx="892">
                  <c:v>7/20/2023</c:v>
                </c:pt>
                <c:pt idx="893">
                  <c:v>7/21/2023</c:v>
                </c:pt>
                <c:pt idx="894">
                  <c:v>7/24/2023</c:v>
                </c:pt>
                <c:pt idx="895">
                  <c:v>7/25/2023</c:v>
                </c:pt>
                <c:pt idx="896">
                  <c:v>7/26/2023</c:v>
                </c:pt>
                <c:pt idx="897">
                  <c:v>7/27/2023</c:v>
                </c:pt>
                <c:pt idx="898">
                  <c:v>7/28/2023</c:v>
                </c:pt>
                <c:pt idx="899">
                  <c:v>7/31/2023</c:v>
                </c:pt>
                <c:pt idx="900">
                  <c:v>8/1/2023</c:v>
                </c:pt>
                <c:pt idx="901">
                  <c:v>8/2/2023</c:v>
                </c:pt>
                <c:pt idx="902">
                  <c:v>8/3/2023</c:v>
                </c:pt>
                <c:pt idx="903">
                  <c:v>8/4/2023</c:v>
                </c:pt>
                <c:pt idx="904">
                  <c:v>8/7/2023</c:v>
                </c:pt>
                <c:pt idx="905">
                  <c:v>8/8/2023</c:v>
                </c:pt>
                <c:pt idx="906">
                  <c:v>8/9/2023</c:v>
                </c:pt>
                <c:pt idx="907">
                  <c:v>8/10/2023</c:v>
                </c:pt>
                <c:pt idx="908">
                  <c:v>8/11/2023</c:v>
                </c:pt>
                <c:pt idx="909">
                  <c:v>8/14/2023</c:v>
                </c:pt>
                <c:pt idx="910">
                  <c:v>8/15/2023</c:v>
                </c:pt>
                <c:pt idx="911">
                  <c:v>8/16/2023</c:v>
                </c:pt>
                <c:pt idx="912">
                  <c:v>8/17/2023</c:v>
                </c:pt>
                <c:pt idx="913">
                  <c:v>8/18/2023</c:v>
                </c:pt>
                <c:pt idx="914">
                  <c:v>8/21/2023</c:v>
                </c:pt>
                <c:pt idx="915">
                  <c:v>8/22/2023</c:v>
                </c:pt>
                <c:pt idx="916">
                  <c:v>8/23/2023</c:v>
                </c:pt>
                <c:pt idx="917">
                  <c:v>8/24/2023</c:v>
                </c:pt>
                <c:pt idx="918">
                  <c:v>8/25/2023</c:v>
                </c:pt>
                <c:pt idx="919">
                  <c:v>8/28/2023</c:v>
                </c:pt>
                <c:pt idx="920">
                  <c:v>8/29/2023</c:v>
                </c:pt>
                <c:pt idx="921">
                  <c:v>8/30/2023</c:v>
                </c:pt>
                <c:pt idx="922">
                  <c:v>8/31/2023</c:v>
                </c:pt>
                <c:pt idx="923">
                  <c:v>9/1/2023</c:v>
                </c:pt>
                <c:pt idx="924">
                  <c:v>9/5/2023</c:v>
                </c:pt>
                <c:pt idx="925">
                  <c:v>9/6/2023</c:v>
                </c:pt>
                <c:pt idx="926">
                  <c:v>9/7/2023</c:v>
                </c:pt>
                <c:pt idx="927">
                  <c:v>9/8/2023</c:v>
                </c:pt>
                <c:pt idx="928">
                  <c:v>9/11/2023</c:v>
                </c:pt>
                <c:pt idx="929">
                  <c:v>9/12/2023</c:v>
                </c:pt>
                <c:pt idx="930">
                  <c:v>9/13/2023</c:v>
                </c:pt>
                <c:pt idx="931">
                  <c:v>9/14/2023</c:v>
                </c:pt>
                <c:pt idx="932">
                  <c:v>9/15/2023</c:v>
                </c:pt>
                <c:pt idx="933">
                  <c:v>9/18/2023</c:v>
                </c:pt>
                <c:pt idx="934">
                  <c:v>9/19/2023</c:v>
                </c:pt>
                <c:pt idx="935">
                  <c:v>9/20/2023</c:v>
                </c:pt>
                <c:pt idx="936">
                  <c:v>9/21/2023</c:v>
                </c:pt>
                <c:pt idx="937">
                  <c:v>9/22/2023</c:v>
                </c:pt>
                <c:pt idx="938">
                  <c:v>9/25/2023</c:v>
                </c:pt>
                <c:pt idx="939">
                  <c:v>9/26/2023</c:v>
                </c:pt>
                <c:pt idx="940">
                  <c:v>9/27/2023</c:v>
                </c:pt>
                <c:pt idx="941">
                  <c:v>9/28/2023</c:v>
                </c:pt>
                <c:pt idx="942">
                  <c:v>9/29/2023</c:v>
                </c:pt>
                <c:pt idx="943">
                  <c:v>10/2/2023</c:v>
                </c:pt>
                <c:pt idx="944">
                  <c:v>10/3/2023</c:v>
                </c:pt>
                <c:pt idx="945">
                  <c:v>10/4/2023</c:v>
                </c:pt>
                <c:pt idx="946">
                  <c:v>10/5/2023</c:v>
                </c:pt>
                <c:pt idx="947">
                  <c:v>10/6/2023</c:v>
                </c:pt>
                <c:pt idx="948">
                  <c:v>10/9/2023</c:v>
                </c:pt>
                <c:pt idx="949">
                  <c:v>10/10/2023</c:v>
                </c:pt>
                <c:pt idx="950">
                  <c:v>10/11/2023</c:v>
                </c:pt>
                <c:pt idx="951">
                  <c:v>10/12/2023</c:v>
                </c:pt>
                <c:pt idx="952">
                  <c:v>10/13/2023</c:v>
                </c:pt>
                <c:pt idx="953">
                  <c:v>10/16/2023</c:v>
                </c:pt>
                <c:pt idx="954">
                  <c:v>10/17/2023</c:v>
                </c:pt>
                <c:pt idx="955">
                  <c:v>10/18/2023</c:v>
                </c:pt>
                <c:pt idx="956">
                  <c:v>10/19/2023</c:v>
                </c:pt>
                <c:pt idx="957">
                  <c:v>10/20/2023</c:v>
                </c:pt>
                <c:pt idx="958">
                  <c:v>10/23/2023</c:v>
                </c:pt>
                <c:pt idx="959">
                  <c:v>10/24/2023</c:v>
                </c:pt>
                <c:pt idx="960">
                  <c:v>10/25/2023</c:v>
                </c:pt>
                <c:pt idx="961">
                  <c:v>10/26/2023</c:v>
                </c:pt>
                <c:pt idx="962">
                  <c:v>10/27/2023</c:v>
                </c:pt>
                <c:pt idx="963">
                  <c:v>10/30/2023</c:v>
                </c:pt>
                <c:pt idx="964">
                  <c:v>10/31/2023</c:v>
                </c:pt>
                <c:pt idx="965">
                  <c:v>11/1/2023</c:v>
                </c:pt>
                <c:pt idx="966">
                  <c:v>11/2/2023</c:v>
                </c:pt>
                <c:pt idx="967">
                  <c:v>11/3/2023</c:v>
                </c:pt>
                <c:pt idx="968">
                  <c:v>11/6/2023</c:v>
                </c:pt>
                <c:pt idx="969">
                  <c:v>11/7/2023</c:v>
                </c:pt>
                <c:pt idx="970">
                  <c:v>11/8/2023</c:v>
                </c:pt>
                <c:pt idx="971">
                  <c:v>11/9/2023</c:v>
                </c:pt>
                <c:pt idx="972">
                  <c:v>11/10/2023</c:v>
                </c:pt>
                <c:pt idx="973">
                  <c:v>11/13/2023</c:v>
                </c:pt>
                <c:pt idx="974">
                  <c:v>11/14/2023</c:v>
                </c:pt>
                <c:pt idx="975">
                  <c:v>11/15/2023</c:v>
                </c:pt>
                <c:pt idx="976">
                  <c:v>11/16/2023</c:v>
                </c:pt>
                <c:pt idx="977">
                  <c:v>11/17/2023</c:v>
                </c:pt>
                <c:pt idx="978">
                  <c:v>11/20/2023</c:v>
                </c:pt>
                <c:pt idx="979">
                  <c:v>11/21/2023</c:v>
                </c:pt>
                <c:pt idx="980">
                  <c:v>11/22/2023</c:v>
                </c:pt>
                <c:pt idx="981">
                  <c:v>11/24/2023</c:v>
                </c:pt>
                <c:pt idx="982">
                  <c:v>11/27/2023</c:v>
                </c:pt>
                <c:pt idx="983">
                  <c:v>11/28/2023</c:v>
                </c:pt>
                <c:pt idx="984">
                  <c:v>11/29/2023</c:v>
                </c:pt>
                <c:pt idx="985">
                  <c:v>11/30/2023</c:v>
                </c:pt>
                <c:pt idx="986">
                  <c:v>12/1/2023</c:v>
                </c:pt>
                <c:pt idx="987">
                  <c:v>12/4/2023</c:v>
                </c:pt>
                <c:pt idx="988">
                  <c:v>12/5/2023</c:v>
                </c:pt>
                <c:pt idx="989">
                  <c:v>12/6/2023</c:v>
                </c:pt>
                <c:pt idx="990">
                  <c:v>12/7/2023</c:v>
                </c:pt>
                <c:pt idx="991">
                  <c:v>12/8/2023</c:v>
                </c:pt>
                <c:pt idx="992">
                  <c:v>12/11/2023</c:v>
                </c:pt>
                <c:pt idx="993">
                  <c:v>12/12/2023</c:v>
                </c:pt>
                <c:pt idx="994">
                  <c:v>12/13/2023</c:v>
                </c:pt>
                <c:pt idx="995">
                  <c:v>12/14/2023</c:v>
                </c:pt>
                <c:pt idx="996">
                  <c:v>12/15/2023</c:v>
                </c:pt>
                <c:pt idx="997">
                  <c:v>12/18/2023</c:v>
                </c:pt>
                <c:pt idx="998">
                  <c:v>12/19/2023</c:v>
                </c:pt>
                <c:pt idx="999">
                  <c:v>12/20/2023</c:v>
                </c:pt>
                <c:pt idx="1000">
                  <c:v>12/21/2023</c:v>
                </c:pt>
                <c:pt idx="1001">
                  <c:v>12/22/2023</c:v>
                </c:pt>
                <c:pt idx="1002">
                  <c:v>12/26/2023</c:v>
                </c:pt>
                <c:pt idx="1003">
                  <c:v>12/27/2023</c:v>
                </c:pt>
                <c:pt idx="1004">
                  <c:v>12/28/2023</c:v>
                </c:pt>
                <c:pt idx="1005">
                  <c:v>12/29/2023</c:v>
                </c:pt>
                <c:pt idx="1006">
                  <c:v>1/2/2024</c:v>
                </c:pt>
                <c:pt idx="1007">
                  <c:v>1/3/2024</c:v>
                </c:pt>
                <c:pt idx="1008">
                  <c:v>1/4/2024</c:v>
                </c:pt>
                <c:pt idx="1009">
                  <c:v>1/5/2024</c:v>
                </c:pt>
                <c:pt idx="1010">
                  <c:v>1/8/2024</c:v>
                </c:pt>
                <c:pt idx="1011">
                  <c:v>1/9/2024</c:v>
                </c:pt>
                <c:pt idx="1012">
                  <c:v>1/10/2024</c:v>
                </c:pt>
                <c:pt idx="1013">
                  <c:v>1/11/2024</c:v>
                </c:pt>
                <c:pt idx="1014">
                  <c:v>1/12/2024</c:v>
                </c:pt>
                <c:pt idx="1015">
                  <c:v>1/16/2024</c:v>
                </c:pt>
                <c:pt idx="1016">
                  <c:v>1/17/2024</c:v>
                </c:pt>
                <c:pt idx="1017">
                  <c:v>1/18/2024</c:v>
                </c:pt>
                <c:pt idx="1018">
                  <c:v>1/19/2024</c:v>
                </c:pt>
                <c:pt idx="1019">
                  <c:v>1/22/2024</c:v>
                </c:pt>
                <c:pt idx="1020">
                  <c:v>1/23/2024</c:v>
                </c:pt>
                <c:pt idx="1021">
                  <c:v>1/24/2024</c:v>
                </c:pt>
                <c:pt idx="1022">
                  <c:v>1/25/2024</c:v>
                </c:pt>
                <c:pt idx="1023">
                  <c:v>1/26/2024</c:v>
                </c:pt>
                <c:pt idx="1024">
                  <c:v>1/29/2024</c:v>
                </c:pt>
                <c:pt idx="1025">
                  <c:v>1/30/2024</c:v>
                </c:pt>
                <c:pt idx="1026">
                  <c:v>1/31/2024</c:v>
                </c:pt>
                <c:pt idx="1027">
                  <c:v>2/1/2024</c:v>
                </c:pt>
                <c:pt idx="1028">
                  <c:v>2/2/2024</c:v>
                </c:pt>
                <c:pt idx="1029">
                  <c:v>2/5/2024</c:v>
                </c:pt>
                <c:pt idx="1030">
                  <c:v>2/6/2024</c:v>
                </c:pt>
                <c:pt idx="1031">
                  <c:v>2/7/2024</c:v>
                </c:pt>
                <c:pt idx="1032">
                  <c:v>2/8/2024</c:v>
                </c:pt>
                <c:pt idx="1033">
                  <c:v>2/9/2024</c:v>
                </c:pt>
                <c:pt idx="1034">
                  <c:v>2/12/2024</c:v>
                </c:pt>
                <c:pt idx="1035">
                  <c:v>2/13/2024</c:v>
                </c:pt>
                <c:pt idx="1036">
                  <c:v>2/14/2024</c:v>
                </c:pt>
                <c:pt idx="1037">
                  <c:v>2/15/2024</c:v>
                </c:pt>
                <c:pt idx="1038">
                  <c:v>2/16/2024</c:v>
                </c:pt>
                <c:pt idx="1039">
                  <c:v>2/20/2024</c:v>
                </c:pt>
                <c:pt idx="1040">
                  <c:v>2/21/2024</c:v>
                </c:pt>
                <c:pt idx="1041">
                  <c:v>2/22/2024</c:v>
                </c:pt>
                <c:pt idx="1042">
                  <c:v>2/23/2024</c:v>
                </c:pt>
                <c:pt idx="1043">
                  <c:v>2/26/2024</c:v>
                </c:pt>
                <c:pt idx="1044">
                  <c:v>2/27/2024</c:v>
                </c:pt>
                <c:pt idx="1045">
                  <c:v>2/28/2024</c:v>
                </c:pt>
                <c:pt idx="1046">
                  <c:v>2/29/2024</c:v>
                </c:pt>
                <c:pt idx="1047">
                  <c:v>3/1/2024</c:v>
                </c:pt>
                <c:pt idx="1048">
                  <c:v>3/4/2024</c:v>
                </c:pt>
                <c:pt idx="1049">
                  <c:v>3/5/2024</c:v>
                </c:pt>
                <c:pt idx="1050">
                  <c:v>3/6/2024</c:v>
                </c:pt>
                <c:pt idx="1051">
                  <c:v>3/7/2024</c:v>
                </c:pt>
                <c:pt idx="1052">
                  <c:v>3/8/2024</c:v>
                </c:pt>
                <c:pt idx="1053">
                  <c:v>3/11/2024</c:v>
                </c:pt>
                <c:pt idx="1054">
                  <c:v>3/12/2024</c:v>
                </c:pt>
                <c:pt idx="1055">
                  <c:v>3/13/2024</c:v>
                </c:pt>
                <c:pt idx="1056">
                  <c:v>3/14/2024</c:v>
                </c:pt>
                <c:pt idx="1057">
                  <c:v>3/15/2024</c:v>
                </c:pt>
                <c:pt idx="1058">
                  <c:v>3/18/2024</c:v>
                </c:pt>
                <c:pt idx="1059">
                  <c:v>3/19/2024</c:v>
                </c:pt>
                <c:pt idx="1060">
                  <c:v>3/20/2024</c:v>
                </c:pt>
                <c:pt idx="1061">
                  <c:v>3/21/2024</c:v>
                </c:pt>
                <c:pt idx="1062">
                  <c:v>3/22/2024</c:v>
                </c:pt>
                <c:pt idx="1063">
                  <c:v>3/25/2024</c:v>
                </c:pt>
                <c:pt idx="1064">
                  <c:v>3/26/2024</c:v>
                </c:pt>
                <c:pt idx="1065">
                  <c:v>3/27/2024</c:v>
                </c:pt>
                <c:pt idx="1066">
                  <c:v>3/28/2024</c:v>
                </c:pt>
                <c:pt idx="1067">
                  <c:v>4/1/2024</c:v>
                </c:pt>
                <c:pt idx="1068">
                  <c:v>4/2/2024</c:v>
                </c:pt>
                <c:pt idx="1069">
                  <c:v>4/3/2024</c:v>
                </c:pt>
                <c:pt idx="1070">
                  <c:v>4/4/2024</c:v>
                </c:pt>
                <c:pt idx="1071">
                  <c:v>4/5/2024</c:v>
                </c:pt>
                <c:pt idx="1072">
                  <c:v>4/8/2024</c:v>
                </c:pt>
                <c:pt idx="1073">
                  <c:v>4/9/2024</c:v>
                </c:pt>
                <c:pt idx="1074">
                  <c:v>4/10/2024</c:v>
                </c:pt>
                <c:pt idx="1075">
                  <c:v>4/11/2024</c:v>
                </c:pt>
                <c:pt idx="1076">
                  <c:v>4/12/2024</c:v>
                </c:pt>
                <c:pt idx="1077">
                  <c:v>4/15/2024</c:v>
                </c:pt>
                <c:pt idx="1078">
                  <c:v>4/16/2024</c:v>
                </c:pt>
                <c:pt idx="1079">
                  <c:v>4/17/2024</c:v>
                </c:pt>
                <c:pt idx="1080">
                  <c:v>4/18/2024</c:v>
                </c:pt>
                <c:pt idx="1081">
                  <c:v>4/19/2024</c:v>
                </c:pt>
                <c:pt idx="1082">
                  <c:v>4/22/2024</c:v>
                </c:pt>
                <c:pt idx="1083">
                  <c:v>4/23/2024</c:v>
                </c:pt>
                <c:pt idx="1084">
                  <c:v>4/24/2024</c:v>
                </c:pt>
                <c:pt idx="1085">
                  <c:v>4/25/2024</c:v>
                </c:pt>
                <c:pt idx="1086">
                  <c:v>4/26/2024</c:v>
                </c:pt>
                <c:pt idx="1087">
                  <c:v>4/29/2024</c:v>
                </c:pt>
                <c:pt idx="1088">
                  <c:v>4/30/2024</c:v>
                </c:pt>
                <c:pt idx="1089">
                  <c:v>5/1/2024</c:v>
                </c:pt>
                <c:pt idx="1090">
                  <c:v>5/2/2024</c:v>
                </c:pt>
                <c:pt idx="1091">
                  <c:v>5/3/2024</c:v>
                </c:pt>
                <c:pt idx="1092">
                  <c:v>5/6/2024</c:v>
                </c:pt>
                <c:pt idx="1093">
                  <c:v>5/7/2024</c:v>
                </c:pt>
                <c:pt idx="1094">
                  <c:v>5/8/2024</c:v>
                </c:pt>
                <c:pt idx="1095">
                  <c:v>5/9/2024</c:v>
                </c:pt>
                <c:pt idx="1096">
                  <c:v>5/10/2024</c:v>
                </c:pt>
                <c:pt idx="1097">
                  <c:v>5/13/2024</c:v>
                </c:pt>
                <c:pt idx="1098">
                  <c:v>5/14/2024</c:v>
                </c:pt>
                <c:pt idx="1099">
                  <c:v>5/15/2024</c:v>
                </c:pt>
                <c:pt idx="1100">
                  <c:v>5/16/2024</c:v>
                </c:pt>
                <c:pt idx="1101">
                  <c:v>5/17/2024</c:v>
                </c:pt>
                <c:pt idx="1102">
                  <c:v>5/20/2024</c:v>
                </c:pt>
                <c:pt idx="1103">
                  <c:v>5/21/2024</c:v>
                </c:pt>
                <c:pt idx="1104">
                  <c:v>5/22/2024</c:v>
                </c:pt>
                <c:pt idx="1105">
                  <c:v>5/23/2024</c:v>
                </c:pt>
                <c:pt idx="1106">
                  <c:v>5/24/2024</c:v>
                </c:pt>
                <c:pt idx="1107">
                  <c:v>5/28/2024</c:v>
                </c:pt>
                <c:pt idx="1108">
                  <c:v>5/29/2024</c:v>
                </c:pt>
                <c:pt idx="1109">
                  <c:v>5/30/2024</c:v>
                </c:pt>
                <c:pt idx="1110">
                  <c:v>5/31/2024</c:v>
                </c:pt>
                <c:pt idx="1111">
                  <c:v>6/3/2024</c:v>
                </c:pt>
                <c:pt idx="1112">
                  <c:v>6/4/2024</c:v>
                </c:pt>
                <c:pt idx="1113">
                  <c:v>6/5/2024</c:v>
                </c:pt>
                <c:pt idx="1114">
                  <c:v>6/6/2024</c:v>
                </c:pt>
                <c:pt idx="1115">
                  <c:v>6/7/2024</c:v>
                </c:pt>
                <c:pt idx="1116">
                  <c:v>6/10/2024</c:v>
                </c:pt>
                <c:pt idx="1117">
                  <c:v>6/11/2024</c:v>
                </c:pt>
                <c:pt idx="1118">
                  <c:v>6/12/2024</c:v>
                </c:pt>
                <c:pt idx="1119">
                  <c:v>6/13/2024</c:v>
                </c:pt>
                <c:pt idx="1120">
                  <c:v>6/14/2024</c:v>
                </c:pt>
                <c:pt idx="1121">
                  <c:v>6/17/2024</c:v>
                </c:pt>
                <c:pt idx="1122">
                  <c:v>6/18/2024</c:v>
                </c:pt>
                <c:pt idx="1123">
                  <c:v>6/20/2024</c:v>
                </c:pt>
                <c:pt idx="1124">
                  <c:v>6/21/2024</c:v>
                </c:pt>
                <c:pt idx="1125">
                  <c:v>6/24/2024</c:v>
                </c:pt>
                <c:pt idx="1126">
                  <c:v>6/25/2024</c:v>
                </c:pt>
                <c:pt idx="1127">
                  <c:v>6/26/2024</c:v>
                </c:pt>
                <c:pt idx="1128">
                  <c:v>6/27/2024</c:v>
                </c:pt>
                <c:pt idx="1129">
                  <c:v>6/28/2024</c:v>
                </c:pt>
                <c:pt idx="1130">
                  <c:v>7/1/2024</c:v>
                </c:pt>
                <c:pt idx="1131">
                  <c:v>7/2/2024</c:v>
                </c:pt>
                <c:pt idx="1132">
                  <c:v>7/3/2024</c:v>
                </c:pt>
                <c:pt idx="1133">
                  <c:v>7/5/2024</c:v>
                </c:pt>
                <c:pt idx="1134">
                  <c:v>7/8/2024</c:v>
                </c:pt>
                <c:pt idx="1135">
                  <c:v>7/9/2024</c:v>
                </c:pt>
                <c:pt idx="1136">
                  <c:v>7/10/2024</c:v>
                </c:pt>
                <c:pt idx="1137">
                  <c:v>7/11/2024</c:v>
                </c:pt>
                <c:pt idx="1138">
                  <c:v>7/12/2024</c:v>
                </c:pt>
                <c:pt idx="1139">
                  <c:v>7/15/2024</c:v>
                </c:pt>
                <c:pt idx="1140">
                  <c:v>7/16/2024</c:v>
                </c:pt>
                <c:pt idx="1141">
                  <c:v>7/17/2024</c:v>
                </c:pt>
                <c:pt idx="1142">
                  <c:v>7/18/2024</c:v>
                </c:pt>
                <c:pt idx="1143">
                  <c:v>7/19/2024</c:v>
                </c:pt>
                <c:pt idx="1144">
                  <c:v>7/22/2024</c:v>
                </c:pt>
                <c:pt idx="1145">
                  <c:v>7/23/2024</c:v>
                </c:pt>
                <c:pt idx="1146">
                  <c:v>7/24/2024</c:v>
                </c:pt>
                <c:pt idx="1147">
                  <c:v>7/25/2024</c:v>
                </c:pt>
                <c:pt idx="1148">
                  <c:v>7/26/2024</c:v>
                </c:pt>
                <c:pt idx="1149">
                  <c:v>7/29/2024</c:v>
                </c:pt>
                <c:pt idx="1150">
                  <c:v>7/30/2024</c:v>
                </c:pt>
                <c:pt idx="1151">
                  <c:v>7/31/2024</c:v>
                </c:pt>
                <c:pt idx="1152">
                  <c:v>8/1/2024</c:v>
                </c:pt>
                <c:pt idx="1153">
                  <c:v>8/2/2024</c:v>
                </c:pt>
                <c:pt idx="1154">
                  <c:v>8/5/2024</c:v>
                </c:pt>
                <c:pt idx="1155">
                  <c:v>8/7/2024</c:v>
                </c:pt>
                <c:pt idx="1156">
                  <c:v>8/8/2024</c:v>
                </c:pt>
                <c:pt idx="1157">
                  <c:v>8/9/2024</c:v>
                </c:pt>
                <c:pt idx="1158">
                  <c:v>8/12/2024</c:v>
                </c:pt>
                <c:pt idx="1159">
                  <c:v>8/13/2024</c:v>
                </c:pt>
                <c:pt idx="1160">
                  <c:v>8/14/2024</c:v>
                </c:pt>
                <c:pt idx="1161">
                  <c:v>8/15/2024</c:v>
                </c:pt>
                <c:pt idx="1162">
                  <c:v>8/16/2024</c:v>
                </c:pt>
                <c:pt idx="1163">
                  <c:v>8/19/2024</c:v>
                </c:pt>
                <c:pt idx="1164">
                  <c:v>8/20/2024</c:v>
                </c:pt>
                <c:pt idx="1165">
                  <c:v>8/21/2024</c:v>
                </c:pt>
                <c:pt idx="1166">
                  <c:v>8/22/2024</c:v>
                </c:pt>
                <c:pt idx="1167">
                  <c:v>8/23/2024</c:v>
                </c:pt>
                <c:pt idx="1168">
                  <c:v>8/26/2024</c:v>
                </c:pt>
                <c:pt idx="1169">
                  <c:v>8/27/2024</c:v>
                </c:pt>
                <c:pt idx="1170">
                  <c:v>8/28/2024</c:v>
                </c:pt>
                <c:pt idx="1171">
                  <c:v>8/29/2024</c:v>
                </c:pt>
                <c:pt idx="1172">
                  <c:v>8/30/2024</c:v>
                </c:pt>
                <c:pt idx="1173">
                  <c:v>9/3/2024</c:v>
                </c:pt>
                <c:pt idx="1174">
                  <c:v>9/4/2024</c:v>
                </c:pt>
                <c:pt idx="1175">
                  <c:v>9/5/2024</c:v>
                </c:pt>
                <c:pt idx="1176">
                  <c:v>9/6/2024</c:v>
                </c:pt>
                <c:pt idx="1177">
                  <c:v>9/9/2024</c:v>
                </c:pt>
                <c:pt idx="1178">
                  <c:v>9/10/2024</c:v>
                </c:pt>
                <c:pt idx="1179">
                  <c:v>9/11/2024</c:v>
                </c:pt>
                <c:pt idx="1180">
                  <c:v>9/12/2024</c:v>
                </c:pt>
                <c:pt idx="1181">
                  <c:v>9/13/2024</c:v>
                </c:pt>
                <c:pt idx="1182">
                  <c:v>9/16/2024</c:v>
                </c:pt>
                <c:pt idx="1183">
                  <c:v>9/17/2024</c:v>
                </c:pt>
                <c:pt idx="1184">
                  <c:v>9/18/2024</c:v>
                </c:pt>
                <c:pt idx="1185">
                  <c:v>9/19/2024</c:v>
                </c:pt>
                <c:pt idx="1186">
                  <c:v>9/20/2024</c:v>
                </c:pt>
                <c:pt idx="1187">
                  <c:v>9/23/2024</c:v>
                </c:pt>
                <c:pt idx="1188">
                  <c:v>9/24/2024</c:v>
                </c:pt>
                <c:pt idx="1189">
                  <c:v>9/25/2024</c:v>
                </c:pt>
                <c:pt idx="1190">
                  <c:v>9/26/2024</c:v>
                </c:pt>
                <c:pt idx="1191">
                  <c:v>9/27/2024</c:v>
                </c:pt>
                <c:pt idx="1192">
                  <c:v>9/30/2024</c:v>
                </c:pt>
                <c:pt idx="1193">
                  <c:v>10/1/2024</c:v>
                </c:pt>
                <c:pt idx="1194">
                  <c:v>10/2/2024</c:v>
                </c:pt>
                <c:pt idx="1195">
                  <c:v>10/3/2024</c:v>
                </c:pt>
                <c:pt idx="1196">
                  <c:v>10/4/2024</c:v>
                </c:pt>
                <c:pt idx="1197">
                  <c:v>10/7/2024</c:v>
                </c:pt>
                <c:pt idx="1198">
                  <c:v>10/8/2024</c:v>
                </c:pt>
                <c:pt idx="1199">
                  <c:v>10/9/2024</c:v>
                </c:pt>
                <c:pt idx="1200">
                  <c:v>10/10/2024</c:v>
                </c:pt>
                <c:pt idx="1201">
                  <c:v>10/11/2024</c:v>
                </c:pt>
                <c:pt idx="1202">
                  <c:v>10/14/2024</c:v>
                </c:pt>
                <c:pt idx="1203">
                  <c:v>10/15/2024</c:v>
                </c:pt>
                <c:pt idx="1204">
                  <c:v>10/16/2024</c:v>
                </c:pt>
                <c:pt idx="1205">
                  <c:v>10/17/2024</c:v>
                </c:pt>
                <c:pt idx="1206">
                  <c:v>10/18/2024</c:v>
                </c:pt>
                <c:pt idx="1207">
                  <c:v>10/21/2024</c:v>
                </c:pt>
                <c:pt idx="1208">
                  <c:v>10/22/2024</c:v>
                </c:pt>
                <c:pt idx="1209">
                  <c:v>10/23/2024</c:v>
                </c:pt>
                <c:pt idx="1210">
                  <c:v>10/24/2024</c:v>
                </c:pt>
                <c:pt idx="1211">
                  <c:v>10/25/2024</c:v>
                </c:pt>
                <c:pt idx="1212">
                  <c:v>10/28/2024</c:v>
                </c:pt>
                <c:pt idx="1213">
                  <c:v>10/29/2024</c:v>
                </c:pt>
                <c:pt idx="1214">
                  <c:v>10/30/2024</c:v>
                </c:pt>
                <c:pt idx="1215">
                  <c:v>10/31/2024</c:v>
                </c:pt>
                <c:pt idx="1216">
                  <c:v>11/1/2024</c:v>
                </c:pt>
                <c:pt idx="1217">
                  <c:v>11/4/2024</c:v>
                </c:pt>
                <c:pt idx="1218">
                  <c:v>11/5/2024</c:v>
                </c:pt>
                <c:pt idx="1219">
                  <c:v>11/6/2024</c:v>
                </c:pt>
                <c:pt idx="1220">
                  <c:v>11/7/2024</c:v>
                </c:pt>
                <c:pt idx="1221">
                  <c:v>11/8/2024</c:v>
                </c:pt>
                <c:pt idx="1222">
                  <c:v>11/11/2024</c:v>
                </c:pt>
                <c:pt idx="1223">
                  <c:v>11/12/2024</c:v>
                </c:pt>
                <c:pt idx="1224">
                  <c:v>11/13/2024</c:v>
                </c:pt>
                <c:pt idx="1225">
                  <c:v>11/14/2024</c:v>
                </c:pt>
                <c:pt idx="1226">
                  <c:v>11/15/2024</c:v>
                </c:pt>
                <c:pt idx="1227">
                  <c:v>11/18/2024</c:v>
                </c:pt>
                <c:pt idx="1228">
                  <c:v>11/19/2024</c:v>
                </c:pt>
                <c:pt idx="1229">
                  <c:v>11/20/2024</c:v>
                </c:pt>
                <c:pt idx="1230">
                  <c:v>11/21/2024</c:v>
                </c:pt>
                <c:pt idx="1231">
                  <c:v>11/22/2024</c:v>
                </c:pt>
                <c:pt idx="1232">
                  <c:v>11/25/2024</c:v>
                </c:pt>
                <c:pt idx="1233">
                  <c:v>11/26/2024</c:v>
                </c:pt>
                <c:pt idx="1234">
                  <c:v>11/27/2024</c:v>
                </c:pt>
                <c:pt idx="1235">
                  <c:v>11/29/2024</c:v>
                </c:pt>
                <c:pt idx="1236">
                  <c:v>12/2/2024</c:v>
                </c:pt>
                <c:pt idx="1237">
                  <c:v>12/3/2024</c:v>
                </c:pt>
                <c:pt idx="1238">
                  <c:v>12/4/2024</c:v>
                </c:pt>
                <c:pt idx="1239">
                  <c:v>12/5/2024</c:v>
                </c:pt>
                <c:pt idx="1240">
                  <c:v>12/6/2024</c:v>
                </c:pt>
                <c:pt idx="1241">
                  <c:v>12/9/2024</c:v>
                </c:pt>
                <c:pt idx="1242">
                  <c:v>12/10/2024</c:v>
                </c:pt>
                <c:pt idx="1243">
                  <c:v>12/11/2024</c:v>
                </c:pt>
                <c:pt idx="1244">
                  <c:v>12/12/2024</c:v>
                </c:pt>
                <c:pt idx="1245">
                  <c:v>12/13/2024</c:v>
                </c:pt>
                <c:pt idx="1246">
                  <c:v>12/16/2024</c:v>
                </c:pt>
                <c:pt idx="1247">
                  <c:v>12/17/2024</c:v>
                </c:pt>
                <c:pt idx="1248">
                  <c:v>12/18/2024</c:v>
                </c:pt>
                <c:pt idx="1249">
                  <c:v>12/19/2024</c:v>
                </c:pt>
                <c:pt idx="1250">
                  <c:v>12/20/2024</c:v>
                </c:pt>
                <c:pt idx="1251">
                  <c:v>12/23/2024</c:v>
                </c:pt>
                <c:pt idx="1252">
                  <c:v>12/24/2024</c:v>
                </c:pt>
                <c:pt idx="1253">
                  <c:v>12/26/2024</c:v>
                </c:pt>
                <c:pt idx="1254">
                  <c:v>12/27/2024</c:v>
                </c:pt>
                <c:pt idx="1255">
                  <c:v>12/30/2024</c:v>
                </c:pt>
                <c:pt idx="1256">
                  <c:v>12/31/2024</c:v>
                </c:pt>
                <c:pt idx="1257">
                  <c:v>1/2/2025</c:v>
                </c:pt>
                <c:pt idx="1258">
                  <c:v>1/3/2025</c:v>
                </c:pt>
                <c:pt idx="1259">
                  <c:v>1/6/2025</c:v>
                </c:pt>
                <c:pt idx="1260">
                  <c:v>1/7/2025</c:v>
                </c:pt>
                <c:pt idx="1261">
                  <c:v>1/8/2025</c:v>
                </c:pt>
                <c:pt idx="1262">
                  <c:v>1/9/2025</c:v>
                </c:pt>
                <c:pt idx="1263">
                  <c:v>1/10/2025</c:v>
                </c:pt>
                <c:pt idx="1264">
                  <c:v>1/13/2025</c:v>
                </c:pt>
                <c:pt idx="1265">
                  <c:v>1/14/2025</c:v>
                </c:pt>
                <c:pt idx="1266">
                  <c:v>1/15/2025</c:v>
                </c:pt>
                <c:pt idx="1267">
                  <c:v>1/16/2025</c:v>
                </c:pt>
                <c:pt idx="1268">
                  <c:v>1/17/2025</c:v>
                </c:pt>
                <c:pt idx="1269">
                  <c:v>1/21/2025</c:v>
                </c:pt>
                <c:pt idx="1270">
                  <c:v>1/22/2025</c:v>
                </c:pt>
                <c:pt idx="1271">
                  <c:v>1/23/2025</c:v>
                </c:pt>
                <c:pt idx="1272">
                  <c:v>1/24/2025</c:v>
                </c:pt>
                <c:pt idx="1273">
                  <c:v>1/27/2025</c:v>
                </c:pt>
                <c:pt idx="1274">
                  <c:v>1/28/2025</c:v>
                </c:pt>
                <c:pt idx="1275">
                  <c:v>1/29/2025</c:v>
                </c:pt>
                <c:pt idx="1276">
                  <c:v>1/30/2025</c:v>
                </c:pt>
                <c:pt idx="1277">
                  <c:v>1/31/2025</c:v>
                </c:pt>
                <c:pt idx="1278">
                  <c:v>2/3/2025</c:v>
                </c:pt>
                <c:pt idx="1279">
                  <c:v>2/4/2025</c:v>
                </c:pt>
                <c:pt idx="1280">
                  <c:v>2/5/2025</c:v>
                </c:pt>
                <c:pt idx="1281">
                  <c:v>2/6/2025</c:v>
                </c:pt>
                <c:pt idx="1282">
                  <c:v>2/7/2025</c:v>
                </c:pt>
                <c:pt idx="1283">
                  <c:v>2/10/2025</c:v>
                </c:pt>
                <c:pt idx="1284">
                  <c:v>2/11/2025</c:v>
                </c:pt>
              </c:strCache>
            </c:strRef>
          </c:cat>
          <c:val>
            <c:numRef>
              <c:f>Spreads!$AM$275:$AM$1559</c:f>
              <c:numCache>
                <c:formatCode>#,##0.0_);[Red]\(#,##0.0\)</c:formatCode>
                <c:ptCount val="1285"/>
                <c:pt idx="0">
                  <c:v>817.5</c:v>
                </c:pt>
                <c:pt idx="1">
                  <c:v>814.75</c:v>
                </c:pt>
                <c:pt idx="2">
                  <c:v>810.75</c:v>
                </c:pt>
                <c:pt idx="3">
                  <c:v>814</c:v>
                </c:pt>
                <c:pt idx="4">
                  <c:v>821.5</c:v>
                </c:pt>
                <c:pt idx="5">
                  <c:v>820.75</c:v>
                </c:pt>
                <c:pt idx="6">
                  <c:v>818.5</c:v>
                </c:pt>
                <c:pt idx="7">
                  <c:v>816</c:v>
                </c:pt>
                <c:pt idx="8">
                  <c:v>814.5</c:v>
                </c:pt>
                <c:pt idx="9">
                  <c:v>807.5</c:v>
                </c:pt>
                <c:pt idx="10">
                  <c:v>784.5</c:v>
                </c:pt>
                <c:pt idx="11">
                  <c:v>786.5</c:v>
                </c:pt>
                <c:pt idx="12">
                  <c:v>775.5</c:v>
                </c:pt>
                <c:pt idx="13">
                  <c:v>777.75</c:v>
                </c:pt>
                <c:pt idx="14">
                  <c:v>768</c:v>
                </c:pt>
                <c:pt idx="15">
                  <c:v>758.5</c:v>
                </c:pt>
                <c:pt idx="16">
                  <c:v>738</c:v>
                </c:pt>
                <c:pt idx="17">
                  <c:v>749</c:v>
                </c:pt>
                <c:pt idx="18">
                  <c:v>738.25</c:v>
                </c:pt>
                <c:pt idx="19">
                  <c:v>720.5</c:v>
                </c:pt>
                <c:pt idx="20">
                  <c:v>705.5</c:v>
                </c:pt>
                <c:pt idx="21">
                  <c:v>710.5</c:v>
                </c:pt>
                <c:pt idx="22">
                  <c:v>723</c:v>
                </c:pt>
                <c:pt idx="23">
                  <c:v>731</c:v>
                </c:pt>
                <c:pt idx="24">
                  <c:v>739.75</c:v>
                </c:pt>
                <c:pt idx="25">
                  <c:v>733.75</c:v>
                </c:pt>
                <c:pt idx="26">
                  <c:v>733.5</c:v>
                </c:pt>
                <c:pt idx="27">
                  <c:v>741.75</c:v>
                </c:pt>
                <c:pt idx="28">
                  <c:v>740</c:v>
                </c:pt>
                <c:pt idx="29">
                  <c:v>729.5</c:v>
                </c:pt>
                <c:pt idx="30">
                  <c:v>732.75</c:v>
                </c:pt>
                <c:pt idx="31">
                  <c:v>703.75</c:v>
                </c:pt>
                <c:pt idx="32">
                  <c:v>699</c:v>
                </c:pt>
                <c:pt idx="33">
                  <c:v>697</c:v>
                </c:pt>
                <c:pt idx="34">
                  <c:v>702.5</c:v>
                </c:pt>
                <c:pt idx="37">
                  <c:v>669.5</c:v>
                </c:pt>
                <c:pt idx="38">
                  <c:v>666.75</c:v>
                </c:pt>
                <c:pt idx="39">
                  <c:v>651.25</c:v>
                </c:pt>
                <c:pt idx="40">
                  <c:v>652.25</c:v>
                </c:pt>
                <c:pt idx="41">
                  <c:v>658</c:v>
                </c:pt>
                <c:pt idx="42">
                  <c:v>665.5</c:v>
                </c:pt>
                <c:pt idx="43">
                  <c:v>660.5</c:v>
                </c:pt>
                <c:pt idx="44">
                  <c:v>644.75</c:v>
                </c:pt>
                <c:pt idx="45">
                  <c:v>625.5</c:v>
                </c:pt>
                <c:pt idx="46">
                  <c:v>619.25</c:v>
                </c:pt>
                <c:pt idx="47">
                  <c:v>616.75</c:v>
                </c:pt>
                <c:pt idx="48">
                  <c:v>592.5</c:v>
                </c:pt>
                <c:pt idx="49">
                  <c:v>586.75</c:v>
                </c:pt>
                <c:pt idx="50">
                  <c:v>560.25</c:v>
                </c:pt>
                <c:pt idx="51">
                  <c:v>562.5</c:v>
                </c:pt>
                <c:pt idx="52">
                  <c:v>559</c:v>
                </c:pt>
                <c:pt idx="53">
                  <c:v>572.5</c:v>
                </c:pt>
                <c:pt idx="54">
                  <c:v>572.75</c:v>
                </c:pt>
                <c:pt idx="55">
                  <c:v>578.75</c:v>
                </c:pt>
                <c:pt idx="56">
                  <c:v>601</c:v>
                </c:pt>
                <c:pt idx="57">
                  <c:v>592.5</c:v>
                </c:pt>
                <c:pt idx="58">
                  <c:v>599.75</c:v>
                </c:pt>
                <c:pt idx="59">
                  <c:v>600.5</c:v>
                </c:pt>
                <c:pt idx="60">
                  <c:v>601.75</c:v>
                </c:pt>
                <c:pt idx="61">
                  <c:v>606</c:v>
                </c:pt>
                <c:pt idx="62">
                  <c:v>573</c:v>
                </c:pt>
                <c:pt idx="63">
                  <c:v>585.5</c:v>
                </c:pt>
                <c:pt idx="64">
                  <c:v>584.75</c:v>
                </c:pt>
                <c:pt idx="65">
                  <c:v>594</c:v>
                </c:pt>
                <c:pt idx="66">
                  <c:v>605.75</c:v>
                </c:pt>
                <c:pt idx="67">
                  <c:v>596.25</c:v>
                </c:pt>
                <c:pt idx="68">
                  <c:v>597.5</c:v>
                </c:pt>
                <c:pt idx="70">
                  <c:v>590.5</c:v>
                </c:pt>
                <c:pt idx="71">
                  <c:v>601.25</c:v>
                </c:pt>
                <c:pt idx="72">
                  <c:v>595.5</c:v>
                </c:pt>
                <c:pt idx="73">
                  <c:v>596</c:v>
                </c:pt>
                <c:pt idx="74">
                  <c:v>590.5</c:v>
                </c:pt>
                <c:pt idx="76">
                  <c:v>586</c:v>
                </c:pt>
                <c:pt idx="77">
                  <c:v>583.25</c:v>
                </c:pt>
                <c:pt idx="78">
                  <c:v>567.25</c:v>
                </c:pt>
                <c:pt idx="79">
                  <c:v>566</c:v>
                </c:pt>
                <c:pt idx="80">
                  <c:v>568.25</c:v>
                </c:pt>
                <c:pt idx="81">
                  <c:v>575.75</c:v>
                </c:pt>
                <c:pt idx="82">
                  <c:v>580.5</c:v>
                </c:pt>
                <c:pt idx="84">
                  <c:v>568</c:v>
                </c:pt>
                <c:pt idx="85">
                  <c:v>570</c:v>
                </c:pt>
                <c:pt idx="86">
                  <c:v>564</c:v>
                </c:pt>
                <c:pt idx="87">
                  <c:v>570.5</c:v>
                </c:pt>
                <c:pt idx="89">
                  <c:v>572</c:v>
                </c:pt>
                <c:pt idx="90">
                  <c:v>574.5</c:v>
                </c:pt>
                <c:pt idx="91">
                  <c:v>560.75</c:v>
                </c:pt>
                <c:pt idx="92">
                  <c:v>582</c:v>
                </c:pt>
                <c:pt idx="93">
                  <c:v>597.75</c:v>
                </c:pt>
                <c:pt idx="94">
                  <c:v>612.75</c:v>
                </c:pt>
                <c:pt idx="95">
                  <c:v>609.25</c:v>
                </c:pt>
                <c:pt idx="96">
                  <c:v>622.25</c:v>
                </c:pt>
                <c:pt idx="97">
                  <c:v>610.5</c:v>
                </c:pt>
                <c:pt idx="98">
                  <c:v>600.75</c:v>
                </c:pt>
                <c:pt idx="99">
                  <c:v>617.5</c:v>
                </c:pt>
                <c:pt idx="100">
                  <c:v>623</c:v>
                </c:pt>
                <c:pt idx="101">
                  <c:v>624.25</c:v>
                </c:pt>
                <c:pt idx="102">
                  <c:v>632.25</c:v>
                </c:pt>
                <c:pt idx="103">
                  <c:v>643.75</c:v>
                </c:pt>
                <c:pt idx="104">
                  <c:v>653.25</c:v>
                </c:pt>
                <c:pt idx="105">
                  <c:v>657.5</c:v>
                </c:pt>
                <c:pt idx="106">
                  <c:v>656.25</c:v>
                </c:pt>
                <c:pt idx="107">
                  <c:v>672.5</c:v>
                </c:pt>
                <c:pt idx="108">
                  <c:v>662.75</c:v>
                </c:pt>
                <c:pt idx="109">
                  <c:v>661.75</c:v>
                </c:pt>
                <c:pt idx="110">
                  <c:v>660.5</c:v>
                </c:pt>
                <c:pt idx="112">
                  <c:v>653</c:v>
                </c:pt>
                <c:pt idx="113">
                  <c:v>660</c:v>
                </c:pt>
                <c:pt idx="114">
                  <c:v>665.25</c:v>
                </c:pt>
                <c:pt idx="115">
                  <c:v>656.5</c:v>
                </c:pt>
                <c:pt idx="116">
                  <c:v>657.75</c:v>
                </c:pt>
                <c:pt idx="117">
                  <c:v>673.5</c:v>
                </c:pt>
                <c:pt idx="118">
                  <c:v>671.5</c:v>
                </c:pt>
                <c:pt idx="119">
                  <c:v>676.75</c:v>
                </c:pt>
                <c:pt idx="120">
                  <c:v>667.25</c:v>
                </c:pt>
                <c:pt idx="121">
                  <c:v>666.5</c:v>
                </c:pt>
                <c:pt idx="122">
                  <c:v>654.75</c:v>
                </c:pt>
                <c:pt idx="123">
                  <c:v>663.5</c:v>
                </c:pt>
                <c:pt idx="124">
                  <c:v>677.25</c:v>
                </c:pt>
                <c:pt idx="125">
                  <c:v>666.25</c:v>
                </c:pt>
                <c:pt idx="126">
                  <c:v>667.25</c:v>
                </c:pt>
                <c:pt idx="128">
                  <c:v>676.25</c:v>
                </c:pt>
                <c:pt idx="129">
                  <c:v>697.75</c:v>
                </c:pt>
                <c:pt idx="130">
                  <c:v>691.25</c:v>
                </c:pt>
                <c:pt idx="132">
                  <c:v>694.25</c:v>
                </c:pt>
                <c:pt idx="133">
                  <c:v>693</c:v>
                </c:pt>
                <c:pt idx="134">
                  <c:v>728.75</c:v>
                </c:pt>
                <c:pt idx="135">
                  <c:v>738</c:v>
                </c:pt>
                <c:pt idx="136">
                  <c:v>730.25</c:v>
                </c:pt>
                <c:pt idx="137">
                  <c:v>734</c:v>
                </c:pt>
                <c:pt idx="138">
                  <c:v>734.25</c:v>
                </c:pt>
                <c:pt idx="139">
                  <c:v>728.25</c:v>
                </c:pt>
                <c:pt idx="140">
                  <c:v>739</c:v>
                </c:pt>
                <c:pt idx="141">
                  <c:v>750.5</c:v>
                </c:pt>
                <c:pt idx="142">
                  <c:v>751</c:v>
                </c:pt>
                <c:pt idx="143">
                  <c:v>762.25</c:v>
                </c:pt>
                <c:pt idx="144">
                  <c:v>765</c:v>
                </c:pt>
                <c:pt idx="145">
                  <c:v>776.5</c:v>
                </c:pt>
                <c:pt idx="146">
                  <c:v>795.25</c:v>
                </c:pt>
                <c:pt idx="147">
                  <c:v>804.5</c:v>
                </c:pt>
                <c:pt idx="148">
                  <c:v>818</c:v>
                </c:pt>
                <c:pt idx="149">
                  <c:v>784</c:v>
                </c:pt>
                <c:pt idx="150">
                  <c:v>772</c:v>
                </c:pt>
                <c:pt idx="151">
                  <c:v>784.75</c:v>
                </c:pt>
                <c:pt idx="152">
                  <c:v>781.25</c:v>
                </c:pt>
                <c:pt idx="153">
                  <c:v>777</c:v>
                </c:pt>
                <c:pt idx="154">
                  <c:v>760.75</c:v>
                </c:pt>
                <c:pt idx="155">
                  <c:v>777</c:v>
                </c:pt>
                <c:pt idx="156">
                  <c:v>769</c:v>
                </c:pt>
                <c:pt idx="157">
                  <c:v>764.5</c:v>
                </c:pt>
                <c:pt idx="158">
                  <c:v>771.5</c:v>
                </c:pt>
                <c:pt idx="159">
                  <c:v>769.25</c:v>
                </c:pt>
                <c:pt idx="160">
                  <c:v>764.5</c:v>
                </c:pt>
                <c:pt idx="161">
                  <c:v>760.25</c:v>
                </c:pt>
                <c:pt idx="162">
                  <c:v>759.5</c:v>
                </c:pt>
                <c:pt idx="163">
                  <c:v>777</c:v>
                </c:pt>
                <c:pt idx="164">
                  <c:v>775.75</c:v>
                </c:pt>
                <c:pt idx="165">
                  <c:v>782.25</c:v>
                </c:pt>
                <c:pt idx="166">
                  <c:v>802.75</c:v>
                </c:pt>
                <c:pt idx="167">
                  <c:v>788</c:v>
                </c:pt>
                <c:pt idx="169">
                  <c:v>788.25</c:v>
                </c:pt>
                <c:pt idx="170">
                  <c:v>807</c:v>
                </c:pt>
                <c:pt idx="171">
                  <c:v>805.25</c:v>
                </c:pt>
                <c:pt idx="172">
                  <c:v>811.25</c:v>
                </c:pt>
                <c:pt idx="173">
                  <c:v>825.75</c:v>
                </c:pt>
                <c:pt idx="174">
                  <c:v>818.25</c:v>
                </c:pt>
                <c:pt idx="175">
                  <c:v>816.75</c:v>
                </c:pt>
                <c:pt idx="176">
                  <c:v>834.75</c:v>
                </c:pt>
                <c:pt idx="177">
                  <c:v>849.5</c:v>
                </c:pt>
                <c:pt idx="178">
                  <c:v>838.75</c:v>
                </c:pt>
                <c:pt idx="179">
                  <c:v>879.5</c:v>
                </c:pt>
                <c:pt idx="180">
                  <c:v>874.25</c:v>
                </c:pt>
                <c:pt idx="181">
                  <c:v>890.5</c:v>
                </c:pt>
                <c:pt idx="182">
                  <c:v>874.5</c:v>
                </c:pt>
                <c:pt idx="183">
                  <c:v>863</c:v>
                </c:pt>
                <c:pt idx="184">
                  <c:v>923.25</c:v>
                </c:pt>
                <c:pt idx="185">
                  <c:v>908.25</c:v>
                </c:pt>
                <c:pt idx="186">
                  <c:v>919.25</c:v>
                </c:pt>
                <c:pt idx="187">
                  <c:v>922.25</c:v>
                </c:pt>
                <c:pt idx="188">
                  <c:v>837.25</c:v>
                </c:pt>
                <c:pt idx="189">
                  <c:v>855.75</c:v>
                </c:pt>
                <c:pt idx="190">
                  <c:v>835.5</c:v>
                </c:pt>
                <c:pt idx="191">
                  <c:v>819.75</c:v>
                </c:pt>
                <c:pt idx="192">
                  <c:v>833.75</c:v>
                </c:pt>
                <c:pt idx="193">
                  <c:v>841</c:v>
                </c:pt>
                <c:pt idx="194">
                  <c:v>884.75</c:v>
                </c:pt>
                <c:pt idx="195">
                  <c:v>890.25</c:v>
                </c:pt>
                <c:pt idx="196">
                  <c:v>902.5</c:v>
                </c:pt>
                <c:pt idx="198">
                  <c:v>888</c:v>
                </c:pt>
                <c:pt idx="199">
                  <c:v>911.25</c:v>
                </c:pt>
                <c:pt idx="200">
                  <c:v>900.75</c:v>
                </c:pt>
                <c:pt idx="201">
                  <c:v>897.5</c:v>
                </c:pt>
                <c:pt idx="202">
                  <c:v>886.25</c:v>
                </c:pt>
                <c:pt idx="203">
                  <c:v>900.5</c:v>
                </c:pt>
                <c:pt idx="204">
                  <c:v>903.5</c:v>
                </c:pt>
                <c:pt idx="205">
                  <c:v>915.75</c:v>
                </c:pt>
                <c:pt idx="206">
                  <c:v>922</c:v>
                </c:pt>
                <c:pt idx="207">
                  <c:v>934</c:v>
                </c:pt>
                <c:pt idx="208">
                  <c:v>924.5</c:v>
                </c:pt>
                <c:pt idx="209">
                  <c:v>906</c:v>
                </c:pt>
                <c:pt idx="210">
                  <c:v>894.25</c:v>
                </c:pt>
                <c:pt idx="211">
                  <c:v>900.5</c:v>
                </c:pt>
                <c:pt idx="213">
                  <c:v>876</c:v>
                </c:pt>
                <c:pt idx="214">
                  <c:v>899</c:v>
                </c:pt>
                <c:pt idx="215">
                  <c:v>926</c:v>
                </c:pt>
                <c:pt idx="216">
                  <c:v>925.25</c:v>
                </c:pt>
                <c:pt idx="217">
                  <c:v>927.25</c:v>
                </c:pt>
                <c:pt idx="218">
                  <c:v>944</c:v>
                </c:pt>
                <c:pt idx="219">
                  <c:v>979.5</c:v>
                </c:pt>
                <c:pt idx="220">
                  <c:v>978.25</c:v>
                </c:pt>
                <c:pt idx="221">
                  <c:v>983.25</c:v>
                </c:pt>
                <c:pt idx="222">
                  <c:v>955.5</c:v>
                </c:pt>
                <c:pt idx="223">
                  <c:v>964.25</c:v>
                </c:pt>
                <c:pt idx="224">
                  <c:v>990</c:v>
                </c:pt>
                <c:pt idx="225">
                  <c:v>992</c:v>
                </c:pt>
                <c:pt idx="226">
                  <c:v>993.75</c:v>
                </c:pt>
                <c:pt idx="227">
                  <c:v>1004.25</c:v>
                </c:pt>
                <c:pt idx="228">
                  <c:v>977.5</c:v>
                </c:pt>
                <c:pt idx="229">
                  <c:v>982.5</c:v>
                </c:pt>
                <c:pt idx="230">
                  <c:v>988.25</c:v>
                </c:pt>
                <c:pt idx="231">
                  <c:v>971.75</c:v>
                </c:pt>
                <c:pt idx="232">
                  <c:v>967.25</c:v>
                </c:pt>
                <c:pt idx="233">
                  <c:v>956.25</c:v>
                </c:pt>
                <c:pt idx="234">
                  <c:v>973.25</c:v>
                </c:pt>
                <c:pt idx="235">
                  <c:v>990.5</c:v>
                </c:pt>
                <c:pt idx="236">
                  <c:v>987</c:v>
                </c:pt>
                <c:pt idx="237">
                  <c:v>976.5</c:v>
                </c:pt>
                <c:pt idx="238">
                  <c:v>980.25</c:v>
                </c:pt>
                <c:pt idx="239">
                  <c:v>964.5</c:v>
                </c:pt>
                <c:pt idx="240">
                  <c:v>967.5</c:v>
                </c:pt>
                <c:pt idx="241">
                  <c:v>985.75</c:v>
                </c:pt>
                <c:pt idx="242">
                  <c:v>973.75</c:v>
                </c:pt>
                <c:pt idx="243">
                  <c:v>974.75</c:v>
                </c:pt>
                <c:pt idx="244">
                  <c:v>977.25</c:v>
                </c:pt>
                <c:pt idx="245">
                  <c:v>998</c:v>
                </c:pt>
                <c:pt idx="246">
                  <c:v>984.25</c:v>
                </c:pt>
                <c:pt idx="247">
                  <c:v>997.25</c:v>
                </c:pt>
                <c:pt idx="248">
                  <c:v>1023.75</c:v>
                </c:pt>
                <c:pt idx="249">
                  <c:v>1037.25</c:v>
                </c:pt>
                <c:pt idx="251">
                  <c:v>1049.5</c:v>
                </c:pt>
                <c:pt idx="252">
                  <c:v>1049.75</c:v>
                </c:pt>
                <c:pt idx="253">
                  <c:v>1067.5</c:v>
                </c:pt>
                <c:pt idx="254">
                  <c:v>1074.75</c:v>
                </c:pt>
                <c:pt idx="255">
                  <c:v>1097.25</c:v>
                </c:pt>
                <c:pt idx="256">
                  <c:v>1117.5</c:v>
                </c:pt>
                <c:pt idx="257">
                  <c:v>1110.75</c:v>
                </c:pt>
                <c:pt idx="258">
                  <c:v>1092.5</c:v>
                </c:pt>
                <c:pt idx="259">
                  <c:v>1072.5</c:v>
                </c:pt>
                <c:pt idx="260">
                  <c:v>1070.75</c:v>
                </c:pt>
                <c:pt idx="261">
                  <c:v>1062</c:v>
                </c:pt>
                <c:pt idx="262">
                  <c:v>1076.75</c:v>
                </c:pt>
                <c:pt idx="263">
                  <c:v>1052.25</c:v>
                </c:pt>
                <c:pt idx="264">
                  <c:v>987.75</c:v>
                </c:pt>
                <c:pt idx="265">
                  <c:v>978.75</c:v>
                </c:pt>
                <c:pt idx="266">
                  <c:v>997</c:v>
                </c:pt>
                <c:pt idx="267">
                  <c:v>975.75</c:v>
                </c:pt>
                <c:pt idx="268">
                  <c:v>991.75</c:v>
                </c:pt>
                <c:pt idx="269">
                  <c:v>999</c:v>
                </c:pt>
                <c:pt idx="270">
                  <c:v>991.25</c:v>
                </c:pt>
                <c:pt idx="271">
                  <c:v>978.5</c:v>
                </c:pt>
                <c:pt idx="272">
                  <c:v>1017</c:v>
                </c:pt>
                <c:pt idx="273">
                  <c:v>1029.5</c:v>
                </c:pt>
                <c:pt idx="274">
                  <c:v>1021</c:v>
                </c:pt>
                <c:pt idx="275">
                  <c:v>1029.75</c:v>
                </c:pt>
                <c:pt idx="276">
                  <c:v>1037.5</c:v>
                </c:pt>
                <c:pt idx="277">
                  <c:v>1030</c:v>
                </c:pt>
                <c:pt idx="278">
                  <c:v>1036.25</c:v>
                </c:pt>
                <c:pt idx="279">
                  <c:v>1046.75</c:v>
                </c:pt>
                <c:pt idx="280">
                  <c:v>1033</c:v>
                </c:pt>
                <c:pt idx="281">
                  <c:v>1038.25</c:v>
                </c:pt>
                <c:pt idx="282">
                  <c:v>1054.75</c:v>
                </c:pt>
                <c:pt idx="284">
                  <c:v>1006.25</c:v>
                </c:pt>
                <c:pt idx="285">
                  <c:v>1005.75</c:v>
                </c:pt>
                <c:pt idx="286">
                  <c:v>1030.5</c:v>
                </c:pt>
                <c:pt idx="287">
                  <c:v>1034.25</c:v>
                </c:pt>
                <c:pt idx="288">
                  <c:v>1066.75</c:v>
                </c:pt>
                <c:pt idx="289">
                  <c:v>1103.25</c:v>
                </c:pt>
                <c:pt idx="290">
                  <c:v>1086.25</c:v>
                </c:pt>
                <c:pt idx="291">
                  <c:v>1080.75</c:v>
                </c:pt>
                <c:pt idx="292">
                  <c:v>1076.5</c:v>
                </c:pt>
                <c:pt idx="293">
                  <c:v>1088.5</c:v>
                </c:pt>
                <c:pt idx="294">
                  <c:v>1100</c:v>
                </c:pt>
                <c:pt idx="295">
                  <c:v>1128</c:v>
                </c:pt>
                <c:pt idx="296">
                  <c:v>1156</c:v>
                </c:pt>
                <c:pt idx="297">
                  <c:v>1193.75</c:v>
                </c:pt>
                <c:pt idx="298">
                  <c:v>1219.5</c:v>
                </c:pt>
                <c:pt idx="299">
                  <c:v>1225.5</c:v>
                </c:pt>
                <c:pt idx="300">
                  <c:v>1253.5</c:v>
                </c:pt>
                <c:pt idx="301">
                  <c:v>1264.25</c:v>
                </c:pt>
                <c:pt idx="302">
                  <c:v>1257.25</c:v>
                </c:pt>
                <c:pt idx="303">
                  <c:v>1224.25</c:v>
                </c:pt>
                <c:pt idx="304">
                  <c:v>1223</c:v>
                </c:pt>
                <c:pt idx="305">
                  <c:v>1206.25</c:v>
                </c:pt>
                <c:pt idx="306">
                  <c:v>1209</c:v>
                </c:pt>
                <c:pt idx="307">
                  <c:v>1229.5</c:v>
                </c:pt>
                <c:pt idx="308">
                  <c:v>1259</c:v>
                </c:pt>
                <c:pt idx="309">
                  <c:v>1265.25</c:v>
                </c:pt>
                <c:pt idx="310">
                  <c:v>1216.5</c:v>
                </c:pt>
                <c:pt idx="311">
                  <c:v>1181.5</c:v>
                </c:pt>
                <c:pt idx="312">
                  <c:v>1212</c:v>
                </c:pt>
                <c:pt idx="313">
                  <c:v>1145.5</c:v>
                </c:pt>
                <c:pt idx="314">
                  <c:v>1196.25</c:v>
                </c:pt>
                <c:pt idx="315">
                  <c:v>1166.75</c:v>
                </c:pt>
                <c:pt idx="317">
                  <c:v>1221.75</c:v>
                </c:pt>
                <c:pt idx="318">
                  <c:v>1207.75</c:v>
                </c:pt>
                <c:pt idx="319">
                  <c:v>1190.5</c:v>
                </c:pt>
                <c:pt idx="320">
                  <c:v>1187.75</c:v>
                </c:pt>
                <c:pt idx="321">
                  <c:v>1159.75</c:v>
                </c:pt>
                <c:pt idx="322">
                  <c:v>1193.25</c:v>
                </c:pt>
                <c:pt idx="323">
                  <c:v>1214</c:v>
                </c:pt>
                <c:pt idx="324">
                  <c:v>1228.25</c:v>
                </c:pt>
                <c:pt idx="325">
                  <c:v>1189.5</c:v>
                </c:pt>
                <c:pt idx="326">
                  <c:v>1168</c:v>
                </c:pt>
                <c:pt idx="327">
                  <c:v>1185.25</c:v>
                </c:pt>
                <c:pt idx="329">
                  <c:v>1261.5</c:v>
                </c:pt>
                <c:pt idx="330">
                  <c:v>1228.5</c:v>
                </c:pt>
                <c:pt idx="331">
                  <c:v>1258</c:v>
                </c:pt>
                <c:pt idx="332">
                  <c:v>1226.25</c:v>
                </c:pt>
                <c:pt idx="333">
                  <c:v>1251</c:v>
                </c:pt>
                <c:pt idx="334">
                  <c:v>1214</c:v>
                </c:pt>
                <c:pt idx="335">
                  <c:v>1251</c:v>
                </c:pt>
                <c:pt idx="337">
                  <c:v>1253</c:v>
                </c:pt>
                <c:pt idx="338">
                  <c:v>1253.25</c:v>
                </c:pt>
                <c:pt idx="339">
                  <c:v>1286.75</c:v>
                </c:pt>
                <c:pt idx="340">
                  <c:v>1387.75</c:v>
                </c:pt>
                <c:pt idx="341">
                  <c:v>1337</c:v>
                </c:pt>
                <c:pt idx="342">
                  <c:v>1381</c:v>
                </c:pt>
                <c:pt idx="343">
                  <c:v>1392.25</c:v>
                </c:pt>
                <c:pt idx="344">
                  <c:v>1357.5</c:v>
                </c:pt>
                <c:pt idx="345">
                  <c:v>1404</c:v>
                </c:pt>
                <c:pt idx="346">
                  <c:v>1414.75</c:v>
                </c:pt>
                <c:pt idx="347">
                  <c:v>1402.75</c:v>
                </c:pt>
                <c:pt idx="348">
                  <c:v>1351.25</c:v>
                </c:pt>
                <c:pt idx="349">
                  <c:v>1346.5</c:v>
                </c:pt>
                <c:pt idx="350">
                  <c:v>1336.5</c:v>
                </c:pt>
                <c:pt idx="351">
                  <c:v>1354</c:v>
                </c:pt>
                <c:pt idx="352">
                  <c:v>1372</c:v>
                </c:pt>
                <c:pt idx="353">
                  <c:v>1365</c:v>
                </c:pt>
                <c:pt idx="354">
                  <c:v>1340.25</c:v>
                </c:pt>
                <c:pt idx="355">
                  <c:v>1318.5</c:v>
                </c:pt>
                <c:pt idx="356">
                  <c:v>1318</c:v>
                </c:pt>
                <c:pt idx="357">
                  <c:v>1362.25</c:v>
                </c:pt>
                <c:pt idx="358">
                  <c:v>1324.75</c:v>
                </c:pt>
                <c:pt idx="359">
                  <c:v>1358.75</c:v>
                </c:pt>
                <c:pt idx="360">
                  <c:v>1324.25</c:v>
                </c:pt>
                <c:pt idx="361">
                  <c:v>1313.75</c:v>
                </c:pt>
                <c:pt idx="362">
                  <c:v>1284</c:v>
                </c:pt>
                <c:pt idx="363">
                  <c:v>1224.5</c:v>
                </c:pt>
                <c:pt idx="364">
                  <c:v>1200.75</c:v>
                </c:pt>
                <c:pt idx="365">
                  <c:v>1185.75</c:v>
                </c:pt>
                <c:pt idx="366">
                  <c:v>1147.75</c:v>
                </c:pt>
                <c:pt idx="367">
                  <c:v>1108.25</c:v>
                </c:pt>
                <c:pt idx="368">
                  <c:v>1045.75</c:v>
                </c:pt>
                <c:pt idx="369">
                  <c:v>1081.75</c:v>
                </c:pt>
                <c:pt idx="370">
                  <c:v>1130.25</c:v>
                </c:pt>
                <c:pt idx="371">
                  <c:v>1171.25</c:v>
                </c:pt>
                <c:pt idx="372">
                  <c:v>1198.75</c:v>
                </c:pt>
                <c:pt idx="373">
                  <c:v>1135</c:v>
                </c:pt>
                <c:pt idx="374">
                  <c:v>1059.75</c:v>
                </c:pt>
                <c:pt idx="375">
                  <c:v>1129.25</c:v>
                </c:pt>
                <c:pt idx="376">
                  <c:v>1145.5</c:v>
                </c:pt>
                <c:pt idx="377">
                  <c:v>1161.25</c:v>
                </c:pt>
                <c:pt idx="378">
                  <c:v>1190.5</c:v>
                </c:pt>
                <c:pt idx="379">
                  <c:v>1212.5</c:v>
                </c:pt>
                <c:pt idx="380">
                  <c:v>1256.75</c:v>
                </c:pt>
                <c:pt idx="381">
                  <c:v>1267.75</c:v>
                </c:pt>
                <c:pt idx="382">
                  <c:v>1267.75</c:v>
                </c:pt>
                <c:pt idx="383">
                  <c:v>1267.75</c:v>
                </c:pt>
                <c:pt idx="384">
                  <c:v>1267.75</c:v>
                </c:pt>
                <c:pt idx="385">
                  <c:v>1256.75</c:v>
                </c:pt>
                <c:pt idx="386">
                  <c:v>1245.5</c:v>
                </c:pt>
                <c:pt idx="387">
                  <c:v>1251</c:v>
                </c:pt>
                <c:pt idx="388">
                  <c:v>1343.25</c:v>
                </c:pt>
                <c:pt idx="389">
                  <c:v>1278.25</c:v>
                </c:pt>
                <c:pt idx="390">
                  <c:v>1327.5</c:v>
                </c:pt>
                <c:pt idx="391">
                  <c:v>1288</c:v>
                </c:pt>
                <c:pt idx="392">
                  <c:v>1287.5</c:v>
                </c:pt>
                <c:pt idx="393">
                  <c:v>1308.5</c:v>
                </c:pt>
                <c:pt idx="394">
                  <c:v>1303.75</c:v>
                </c:pt>
                <c:pt idx="395">
                  <c:v>1336</c:v>
                </c:pt>
                <c:pt idx="396">
                  <c:v>1356.75</c:v>
                </c:pt>
                <c:pt idx="397">
                  <c:v>1387</c:v>
                </c:pt>
                <c:pt idx="398">
                  <c:v>1340.75</c:v>
                </c:pt>
                <c:pt idx="399">
                  <c:v>1328.25</c:v>
                </c:pt>
                <c:pt idx="400">
                  <c:v>1343.75</c:v>
                </c:pt>
                <c:pt idx="401">
                  <c:v>1344.75</c:v>
                </c:pt>
                <c:pt idx="402">
                  <c:v>1348.25</c:v>
                </c:pt>
                <c:pt idx="403">
                  <c:v>1348.25</c:v>
                </c:pt>
                <c:pt idx="404">
                  <c:v>1355.75</c:v>
                </c:pt>
                <c:pt idx="405">
                  <c:v>1273</c:v>
                </c:pt>
                <c:pt idx="406">
                  <c:v>1290.25</c:v>
                </c:pt>
                <c:pt idx="407">
                  <c:v>1311.75</c:v>
                </c:pt>
                <c:pt idx="408">
                  <c:v>1297.25</c:v>
                </c:pt>
                <c:pt idx="409">
                  <c:v>1335</c:v>
                </c:pt>
                <c:pt idx="410">
                  <c:v>1299</c:v>
                </c:pt>
                <c:pt idx="411">
                  <c:v>1297.75</c:v>
                </c:pt>
                <c:pt idx="412">
                  <c:v>1333.25</c:v>
                </c:pt>
                <c:pt idx="413">
                  <c:v>1310.75</c:v>
                </c:pt>
                <c:pt idx="414">
                  <c:v>1341.5</c:v>
                </c:pt>
                <c:pt idx="415">
                  <c:v>1385.5</c:v>
                </c:pt>
                <c:pt idx="416">
                  <c:v>1341.25</c:v>
                </c:pt>
                <c:pt idx="417">
                  <c:v>1309.5</c:v>
                </c:pt>
                <c:pt idx="418">
                  <c:v>1316</c:v>
                </c:pt>
                <c:pt idx="420">
                  <c:v>1274.25</c:v>
                </c:pt>
                <c:pt idx="421">
                  <c:v>1292.25</c:v>
                </c:pt>
                <c:pt idx="422">
                  <c:v>1302.25</c:v>
                </c:pt>
                <c:pt idx="423">
                  <c:v>1301.25</c:v>
                </c:pt>
                <c:pt idx="425">
                  <c:v>1296</c:v>
                </c:pt>
                <c:pt idx="426">
                  <c:v>1286</c:v>
                </c:pt>
                <c:pt idx="427">
                  <c:v>1281.75</c:v>
                </c:pt>
                <c:pt idx="428">
                  <c:v>1286</c:v>
                </c:pt>
                <c:pt idx="429">
                  <c:v>1319</c:v>
                </c:pt>
                <c:pt idx="430">
                  <c:v>1347.75</c:v>
                </c:pt>
                <c:pt idx="431">
                  <c:v>1311.25</c:v>
                </c:pt>
                <c:pt idx="432">
                  <c:v>1297.75</c:v>
                </c:pt>
                <c:pt idx="433">
                  <c:v>1271.75</c:v>
                </c:pt>
                <c:pt idx="434">
                  <c:v>1280.75</c:v>
                </c:pt>
                <c:pt idx="435">
                  <c:v>1305.25</c:v>
                </c:pt>
                <c:pt idx="436">
                  <c:v>1332</c:v>
                </c:pt>
                <c:pt idx="437">
                  <c:v>1344.5</c:v>
                </c:pt>
                <c:pt idx="438">
                  <c:v>1346</c:v>
                </c:pt>
                <c:pt idx="439">
                  <c:v>1312.5</c:v>
                </c:pt>
                <c:pt idx="440">
                  <c:v>1312.75</c:v>
                </c:pt>
                <c:pt idx="441">
                  <c:v>1309.25</c:v>
                </c:pt>
                <c:pt idx="442">
                  <c:v>1327.75</c:v>
                </c:pt>
                <c:pt idx="443">
                  <c:v>1338.75</c:v>
                </c:pt>
                <c:pt idx="444">
                  <c:v>1375.5</c:v>
                </c:pt>
                <c:pt idx="445">
                  <c:v>1353.25</c:v>
                </c:pt>
                <c:pt idx="446">
                  <c:v>1367.5</c:v>
                </c:pt>
                <c:pt idx="447">
                  <c:v>1371.25</c:v>
                </c:pt>
                <c:pt idx="448">
                  <c:v>1347</c:v>
                </c:pt>
                <c:pt idx="449">
                  <c:v>1325.75</c:v>
                </c:pt>
                <c:pt idx="450">
                  <c:v>1372.25</c:v>
                </c:pt>
                <c:pt idx="451">
                  <c:v>1397</c:v>
                </c:pt>
                <c:pt idx="452">
                  <c:v>1402.75</c:v>
                </c:pt>
                <c:pt idx="453">
                  <c:v>1413.75</c:v>
                </c:pt>
                <c:pt idx="454">
                  <c:v>1413.25</c:v>
                </c:pt>
                <c:pt idx="455">
                  <c:v>1440</c:v>
                </c:pt>
                <c:pt idx="456">
                  <c:v>1405.5</c:v>
                </c:pt>
                <c:pt idx="457">
                  <c:v>1391.25</c:v>
                </c:pt>
                <c:pt idx="458">
                  <c:v>1416</c:v>
                </c:pt>
                <c:pt idx="459">
                  <c:v>1404</c:v>
                </c:pt>
                <c:pt idx="460">
                  <c:v>1379.5</c:v>
                </c:pt>
                <c:pt idx="461">
                  <c:v>1375</c:v>
                </c:pt>
                <c:pt idx="462">
                  <c:v>1406</c:v>
                </c:pt>
                <c:pt idx="463">
                  <c:v>1409</c:v>
                </c:pt>
                <c:pt idx="464">
                  <c:v>1418.75</c:v>
                </c:pt>
                <c:pt idx="465">
                  <c:v>1410</c:v>
                </c:pt>
                <c:pt idx="466">
                  <c:v>1364.75</c:v>
                </c:pt>
                <c:pt idx="467">
                  <c:v>1359</c:v>
                </c:pt>
                <c:pt idx="468">
                  <c:v>1345.25</c:v>
                </c:pt>
                <c:pt idx="469">
                  <c:v>1350.25</c:v>
                </c:pt>
                <c:pt idx="470">
                  <c:v>1374</c:v>
                </c:pt>
                <c:pt idx="471">
                  <c:v>1365.5</c:v>
                </c:pt>
                <c:pt idx="472">
                  <c:v>1372.5</c:v>
                </c:pt>
                <c:pt idx="473">
                  <c:v>1334.75</c:v>
                </c:pt>
                <c:pt idx="474">
                  <c:v>1373</c:v>
                </c:pt>
                <c:pt idx="475">
                  <c:v>1374</c:v>
                </c:pt>
                <c:pt idx="476">
                  <c:v>1380.5</c:v>
                </c:pt>
                <c:pt idx="477">
                  <c:v>1357.5</c:v>
                </c:pt>
                <c:pt idx="478">
                  <c:v>1389.75</c:v>
                </c:pt>
                <c:pt idx="479">
                  <c:v>1410.5</c:v>
                </c:pt>
                <c:pt idx="480">
                  <c:v>1420.25</c:v>
                </c:pt>
                <c:pt idx="481">
                  <c:v>1387.25</c:v>
                </c:pt>
                <c:pt idx="482">
                  <c:v>1380</c:v>
                </c:pt>
                <c:pt idx="483">
                  <c:v>1311.25</c:v>
                </c:pt>
                <c:pt idx="484">
                  <c:v>1323.75</c:v>
                </c:pt>
                <c:pt idx="485">
                  <c:v>1349.5</c:v>
                </c:pt>
                <c:pt idx="486">
                  <c:v>1370.5</c:v>
                </c:pt>
                <c:pt idx="487">
                  <c:v>1377</c:v>
                </c:pt>
                <c:pt idx="488">
                  <c:v>1367.25</c:v>
                </c:pt>
                <c:pt idx="489">
                  <c:v>1338.75</c:v>
                </c:pt>
                <c:pt idx="490">
                  <c:v>1334.25</c:v>
                </c:pt>
                <c:pt idx="491">
                  <c:v>1317.75</c:v>
                </c:pt>
                <c:pt idx="492">
                  <c:v>1332</c:v>
                </c:pt>
                <c:pt idx="493">
                  <c:v>1326.25</c:v>
                </c:pt>
                <c:pt idx="494">
                  <c:v>1341.5</c:v>
                </c:pt>
                <c:pt idx="495">
                  <c:v>1322.75</c:v>
                </c:pt>
                <c:pt idx="496">
                  <c:v>1303.25</c:v>
                </c:pt>
                <c:pt idx="497">
                  <c:v>1270.75</c:v>
                </c:pt>
                <c:pt idx="498">
                  <c:v>1293.75</c:v>
                </c:pt>
                <c:pt idx="499">
                  <c:v>1303.25</c:v>
                </c:pt>
                <c:pt idx="500">
                  <c:v>1307.75</c:v>
                </c:pt>
                <c:pt idx="506">
                  <c:v>1337</c:v>
                </c:pt>
                <c:pt idx="507">
                  <c:v>1343.25</c:v>
                </c:pt>
                <c:pt idx="508">
                  <c:v>1336.75</c:v>
                </c:pt>
                <c:pt idx="509">
                  <c:v>1326.5</c:v>
                </c:pt>
                <c:pt idx="510">
                  <c:v>1316.5</c:v>
                </c:pt>
                <c:pt idx="511">
                  <c:v>1355</c:v>
                </c:pt>
                <c:pt idx="512">
                  <c:v>1348.75</c:v>
                </c:pt>
                <c:pt idx="513">
                  <c:v>1342</c:v>
                </c:pt>
                <c:pt idx="514">
                  <c:v>1349</c:v>
                </c:pt>
                <c:pt idx="515">
                  <c:v>1325</c:v>
                </c:pt>
                <c:pt idx="516">
                  <c:v>1357.75</c:v>
                </c:pt>
                <c:pt idx="517">
                  <c:v>1404.75</c:v>
                </c:pt>
                <c:pt idx="518">
                  <c:v>1398.25</c:v>
                </c:pt>
                <c:pt idx="519">
                  <c:v>1372.5</c:v>
                </c:pt>
                <c:pt idx="520">
                  <c:v>1402.25</c:v>
                </c:pt>
                <c:pt idx="521">
                  <c:v>1405</c:v>
                </c:pt>
                <c:pt idx="522">
                  <c:v>1421</c:v>
                </c:pt>
                <c:pt idx="523">
                  <c:v>1436.25</c:v>
                </c:pt>
                <c:pt idx="524">
                  <c:v>1421.75</c:v>
                </c:pt>
                <c:pt idx="525">
                  <c:v>1448.5</c:v>
                </c:pt>
                <c:pt idx="526">
                  <c:v>1428.5</c:v>
                </c:pt>
                <c:pt idx="527">
                  <c:v>1424.75</c:v>
                </c:pt>
                <c:pt idx="528">
                  <c:v>1428.75</c:v>
                </c:pt>
                <c:pt idx="529">
                  <c:v>1453.75</c:v>
                </c:pt>
                <c:pt idx="530">
                  <c:v>1427.5</c:v>
                </c:pt>
                <c:pt idx="531">
                  <c:v>1469.5</c:v>
                </c:pt>
                <c:pt idx="532">
                  <c:v>1486.25</c:v>
                </c:pt>
                <c:pt idx="533">
                  <c:v>1493.75</c:v>
                </c:pt>
                <c:pt idx="534">
                  <c:v>1504.5</c:v>
                </c:pt>
                <c:pt idx="535">
                  <c:v>1528.75</c:v>
                </c:pt>
                <c:pt idx="536">
                  <c:v>1525.75</c:v>
                </c:pt>
                <c:pt idx="537">
                  <c:v>1536.25</c:v>
                </c:pt>
                <c:pt idx="538">
                  <c:v>1549</c:v>
                </c:pt>
                <c:pt idx="539">
                  <c:v>1556.75</c:v>
                </c:pt>
                <c:pt idx="540">
                  <c:v>1529.75</c:v>
                </c:pt>
                <c:pt idx="541">
                  <c:v>1625.5</c:v>
                </c:pt>
                <c:pt idx="542">
                  <c:v>1600.5</c:v>
                </c:pt>
                <c:pt idx="543">
                  <c:v>1600.5</c:v>
                </c:pt>
                <c:pt idx="544">
                  <c:v>1600.5</c:v>
                </c:pt>
                <c:pt idx="545">
                  <c:v>1795.75</c:v>
                </c:pt>
                <c:pt idx="546">
                  <c:v>1818.25</c:v>
                </c:pt>
                <c:pt idx="547">
                  <c:v>1778.5</c:v>
                </c:pt>
                <c:pt idx="548">
                  <c:v>1769.25</c:v>
                </c:pt>
                <c:pt idx="549">
                  <c:v>1796</c:v>
                </c:pt>
                <c:pt idx="550">
                  <c:v>1793.25</c:v>
                </c:pt>
                <c:pt idx="551">
                  <c:v>1804.5</c:v>
                </c:pt>
                <c:pt idx="552">
                  <c:v>1790.25</c:v>
                </c:pt>
                <c:pt idx="553">
                  <c:v>1702.75</c:v>
                </c:pt>
                <c:pt idx="554">
                  <c:v>1747.25</c:v>
                </c:pt>
                <c:pt idx="555">
                  <c:v>1738</c:v>
                </c:pt>
                <c:pt idx="556">
                  <c:v>1740</c:v>
                </c:pt>
                <c:pt idx="557">
                  <c:v>1658.25</c:v>
                </c:pt>
                <c:pt idx="558">
                  <c:v>1686.5</c:v>
                </c:pt>
                <c:pt idx="559">
                  <c:v>1669</c:v>
                </c:pt>
                <c:pt idx="560">
                  <c:v>1684.5</c:v>
                </c:pt>
                <c:pt idx="561">
                  <c:v>1664.25</c:v>
                </c:pt>
                <c:pt idx="562">
                  <c:v>1689.5</c:v>
                </c:pt>
                <c:pt idx="563">
                  <c:v>1667.25</c:v>
                </c:pt>
                <c:pt idx="564">
                  <c:v>1650.5</c:v>
                </c:pt>
                <c:pt idx="565">
                  <c:v>1649.5</c:v>
                </c:pt>
                <c:pt idx="566">
                  <c:v>1601.25</c:v>
                </c:pt>
                <c:pt idx="567">
                  <c:v>1656</c:v>
                </c:pt>
                <c:pt idx="568">
                  <c:v>1641.75</c:v>
                </c:pt>
                <c:pt idx="569">
                  <c:v>1689</c:v>
                </c:pt>
                <c:pt idx="570">
                  <c:v>1680.25</c:v>
                </c:pt>
                <c:pt idx="571">
                  <c:v>1715.25</c:v>
                </c:pt>
                <c:pt idx="572">
                  <c:v>1769.5</c:v>
                </c:pt>
                <c:pt idx="573">
                  <c:v>1768</c:v>
                </c:pt>
                <c:pt idx="574">
                  <c:v>1777.25</c:v>
                </c:pt>
                <c:pt idx="575">
                  <c:v>1820</c:v>
                </c:pt>
                <c:pt idx="576">
                  <c:v>1827.75</c:v>
                </c:pt>
                <c:pt idx="577">
                  <c:v>1827.75</c:v>
                </c:pt>
                <c:pt idx="578">
                  <c:v>1794</c:v>
                </c:pt>
                <c:pt idx="579">
                  <c:v>1804.75</c:v>
                </c:pt>
                <c:pt idx="580">
                  <c:v>1812.75</c:v>
                </c:pt>
                <c:pt idx="581">
                  <c:v>1853</c:v>
                </c:pt>
                <c:pt idx="582">
                  <c:v>1818.75</c:v>
                </c:pt>
                <c:pt idx="583">
                  <c:v>1879</c:v>
                </c:pt>
                <c:pt idx="584">
                  <c:v>1896.5</c:v>
                </c:pt>
                <c:pt idx="585">
                  <c:v>1913</c:v>
                </c:pt>
                <c:pt idx="586">
                  <c:v>1896.75</c:v>
                </c:pt>
                <c:pt idx="587">
                  <c:v>1896.75</c:v>
                </c:pt>
                <c:pt idx="588">
                  <c:v>1799.25</c:v>
                </c:pt>
                <c:pt idx="589">
                  <c:v>1848.5</c:v>
                </c:pt>
                <c:pt idx="590">
                  <c:v>1812.75</c:v>
                </c:pt>
                <c:pt idx="591">
                  <c:v>1806.75</c:v>
                </c:pt>
                <c:pt idx="592">
                  <c:v>1805.25</c:v>
                </c:pt>
                <c:pt idx="593">
                  <c:v>1818.25</c:v>
                </c:pt>
                <c:pt idx="594">
                  <c:v>1859.25</c:v>
                </c:pt>
                <c:pt idx="595">
                  <c:v>1838.75</c:v>
                </c:pt>
                <c:pt idx="596">
                  <c:v>1853.75</c:v>
                </c:pt>
                <c:pt idx="597">
                  <c:v>1829.5</c:v>
                </c:pt>
                <c:pt idx="598">
                  <c:v>1834.5</c:v>
                </c:pt>
                <c:pt idx="599">
                  <c:v>1795.75</c:v>
                </c:pt>
                <c:pt idx="600">
                  <c:v>1730.75</c:v>
                </c:pt>
                <c:pt idx="601">
                  <c:v>1759.5</c:v>
                </c:pt>
                <c:pt idx="602">
                  <c:v>1740.5</c:v>
                </c:pt>
                <c:pt idx="603">
                  <c:v>1767</c:v>
                </c:pt>
                <c:pt idx="604">
                  <c:v>1734.25</c:v>
                </c:pt>
                <c:pt idx="605">
                  <c:v>1794.5</c:v>
                </c:pt>
                <c:pt idx="606">
                  <c:v>1743.75</c:v>
                </c:pt>
                <c:pt idx="607">
                  <c:v>1746.25</c:v>
                </c:pt>
                <c:pt idx="608">
                  <c:v>1725.25</c:v>
                </c:pt>
                <c:pt idx="609">
                  <c:v>1788.5</c:v>
                </c:pt>
                <c:pt idx="610">
                  <c:v>1806</c:v>
                </c:pt>
                <c:pt idx="611">
                  <c:v>1724.75</c:v>
                </c:pt>
                <c:pt idx="612">
                  <c:v>1725</c:v>
                </c:pt>
                <c:pt idx="613">
                  <c:v>1767.5</c:v>
                </c:pt>
                <c:pt idx="614">
                  <c:v>1722.75</c:v>
                </c:pt>
                <c:pt idx="615">
                  <c:v>1690.5</c:v>
                </c:pt>
                <c:pt idx="616">
                  <c:v>1656</c:v>
                </c:pt>
                <c:pt idx="617">
                  <c:v>1636.5</c:v>
                </c:pt>
                <c:pt idx="618">
                  <c:v>1618.75</c:v>
                </c:pt>
                <c:pt idx="619">
                  <c:v>1588.75</c:v>
                </c:pt>
                <c:pt idx="620">
                  <c:v>1555</c:v>
                </c:pt>
                <c:pt idx="621">
                  <c:v>1545</c:v>
                </c:pt>
                <c:pt idx="622">
                  <c:v>1462.75</c:v>
                </c:pt>
                <c:pt idx="623">
                  <c:v>1397.75</c:v>
                </c:pt>
                <c:pt idx="624">
                  <c:v>1435.75</c:v>
                </c:pt>
                <c:pt idx="625">
                  <c:v>1459.5</c:v>
                </c:pt>
                <c:pt idx="626">
                  <c:v>1459</c:v>
                </c:pt>
                <c:pt idx="627">
                  <c:v>1435.75</c:v>
                </c:pt>
                <c:pt idx="628">
                  <c:v>1426.5</c:v>
                </c:pt>
                <c:pt idx="629">
                  <c:v>1401</c:v>
                </c:pt>
                <c:pt idx="630">
                  <c:v>1315.5</c:v>
                </c:pt>
                <c:pt idx="631">
                  <c:v>1303</c:v>
                </c:pt>
                <c:pt idx="632">
                  <c:v>1353.75</c:v>
                </c:pt>
                <c:pt idx="633">
                  <c:v>1363</c:v>
                </c:pt>
                <c:pt idx="634">
                  <c:v>1399</c:v>
                </c:pt>
                <c:pt idx="635">
                  <c:v>1310</c:v>
                </c:pt>
                <c:pt idx="636">
                  <c:v>1315.5</c:v>
                </c:pt>
                <c:pt idx="637">
                  <c:v>1301.5</c:v>
                </c:pt>
                <c:pt idx="638">
                  <c:v>1291.5</c:v>
                </c:pt>
                <c:pt idx="639">
                  <c:v>1372.5</c:v>
                </c:pt>
                <c:pt idx="640">
                  <c:v>1326.75</c:v>
                </c:pt>
                <c:pt idx="641">
                  <c:v>1281</c:v>
                </c:pt>
                <c:pt idx="642">
                  <c:v>1228.75</c:v>
                </c:pt>
                <c:pt idx="643">
                  <c:v>1262.75</c:v>
                </c:pt>
                <c:pt idx="644">
                  <c:v>1264.25</c:v>
                </c:pt>
                <c:pt idx="645">
                  <c:v>1268</c:v>
                </c:pt>
                <c:pt idx="646">
                  <c:v>1278.25</c:v>
                </c:pt>
                <c:pt idx="647">
                  <c:v>1346.5</c:v>
                </c:pt>
                <c:pt idx="648">
                  <c:v>1378.5</c:v>
                </c:pt>
                <c:pt idx="649">
                  <c:v>1328.5</c:v>
                </c:pt>
                <c:pt idx="650">
                  <c:v>1319</c:v>
                </c:pt>
                <c:pt idx="651">
                  <c:v>1259.5</c:v>
                </c:pt>
                <c:pt idx="652">
                  <c:v>1273.25</c:v>
                </c:pt>
                <c:pt idx="653">
                  <c:v>1317</c:v>
                </c:pt>
                <c:pt idx="654">
                  <c:v>1364.5</c:v>
                </c:pt>
                <c:pt idx="655">
                  <c:v>1368.25</c:v>
                </c:pt>
                <c:pt idx="656">
                  <c:v>1388.25</c:v>
                </c:pt>
                <c:pt idx="657">
                  <c:v>1419</c:v>
                </c:pt>
                <c:pt idx="658">
                  <c:v>1403</c:v>
                </c:pt>
                <c:pt idx="659">
                  <c:v>1395.75</c:v>
                </c:pt>
                <c:pt idx="660">
                  <c:v>1335.75</c:v>
                </c:pt>
                <c:pt idx="661">
                  <c:v>1331.25</c:v>
                </c:pt>
                <c:pt idx="662">
                  <c:v>1300.25</c:v>
                </c:pt>
                <c:pt idx="663">
                  <c:v>1333.5</c:v>
                </c:pt>
                <c:pt idx="664">
                  <c:v>1324.25</c:v>
                </c:pt>
                <c:pt idx="665">
                  <c:v>1377.75</c:v>
                </c:pt>
                <c:pt idx="666">
                  <c:v>1327.75</c:v>
                </c:pt>
                <c:pt idx="667">
                  <c:v>1344.5</c:v>
                </c:pt>
                <c:pt idx="668">
                  <c:v>1394.5</c:v>
                </c:pt>
                <c:pt idx="669">
                  <c:v>1368.5</c:v>
                </c:pt>
                <c:pt idx="670">
                  <c:v>1374.25</c:v>
                </c:pt>
                <c:pt idx="671">
                  <c:v>1402.5</c:v>
                </c:pt>
                <c:pt idx="672">
                  <c:v>1347</c:v>
                </c:pt>
                <c:pt idx="673">
                  <c:v>1371.25</c:v>
                </c:pt>
                <c:pt idx="674">
                  <c:v>1301</c:v>
                </c:pt>
                <c:pt idx="675">
                  <c:v>1219.5</c:v>
                </c:pt>
                <c:pt idx="676">
                  <c:v>1207</c:v>
                </c:pt>
                <c:pt idx="677">
                  <c:v>1235.5</c:v>
                </c:pt>
                <c:pt idx="678">
                  <c:v>1269.75</c:v>
                </c:pt>
                <c:pt idx="679">
                  <c:v>1219.75</c:v>
                </c:pt>
                <c:pt idx="680">
                  <c:v>1217</c:v>
                </c:pt>
                <c:pt idx="681">
                  <c:v>1217</c:v>
                </c:pt>
                <c:pt idx="682">
                  <c:v>1245.75</c:v>
                </c:pt>
                <c:pt idx="683">
                  <c:v>1217</c:v>
                </c:pt>
                <c:pt idx="684">
                  <c:v>1241.75</c:v>
                </c:pt>
                <c:pt idx="685">
                  <c:v>1226</c:v>
                </c:pt>
                <c:pt idx="686">
                  <c:v>1190</c:v>
                </c:pt>
                <c:pt idx="687">
                  <c:v>1109</c:v>
                </c:pt>
                <c:pt idx="688">
                  <c:v>1070.75</c:v>
                </c:pt>
                <c:pt idx="689">
                  <c:v>1078</c:v>
                </c:pt>
                <c:pt idx="690">
                  <c:v>1062.75</c:v>
                </c:pt>
                <c:pt idx="691">
                  <c:v>1098.25</c:v>
                </c:pt>
                <c:pt idx="692">
                  <c:v>1096.5</c:v>
                </c:pt>
                <c:pt idx="693">
                  <c:v>1157.75</c:v>
                </c:pt>
                <c:pt idx="694">
                  <c:v>1180.5</c:v>
                </c:pt>
                <c:pt idx="695">
                  <c:v>1222.25</c:v>
                </c:pt>
                <c:pt idx="696">
                  <c:v>1247</c:v>
                </c:pt>
                <c:pt idx="697">
                  <c:v>1267.75</c:v>
                </c:pt>
                <c:pt idx="698">
                  <c:v>1250</c:v>
                </c:pt>
                <c:pt idx="699">
                  <c:v>1240.75</c:v>
                </c:pt>
                <c:pt idx="700">
                  <c:v>1242.5</c:v>
                </c:pt>
                <c:pt idx="701">
                  <c:v>1262.25</c:v>
                </c:pt>
                <c:pt idx="702">
                  <c:v>1224</c:v>
                </c:pt>
                <c:pt idx="703">
                  <c:v>1247.25</c:v>
                </c:pt>
                <c:pt idx="704">
                  <c:v>1266.75</c:v>
                </c:pt>
                <c:pt idx="705">
                  <c:v>1294</c:v>
                </c:pt>
                <c:pt idx="706">
                  <c:v>1305.25</c:v>
                </c:pt>
                <c:pt idx="707">
                  <c:v>1315.25</c:v>
                </c:pt>
                <c:pt idx="708">
                  <c:v>1310.75</c:v>
                </c:pt>
                <c:pt idx="709">
                  <c:v>1343.75</c:v>
                </c:pt>
                <c:pt idx="710">
                  <c:v>1370</c:v>
                </c:pt>
                <c:pt idx="711">
                  <c:v>1328</c:v>
                </c:pt>
                <c:pt idx="712">
                  <c:v>1319.5</c:v>
                </c:pt>
                <c:pt idx="713">
                  <c:v>1340.75</c:v>
                </c:pt>
                <c:pt idx="714">
                  <c:v>1356.5</c:v>
                </c:pt>
                <c:pt idx="715">
                  <c:v>1415.25</c:v>
                </c:pt>
                <c:pt idx="716">
                  <c:v>1406</c:v>
                </c:pt>
                <c:pt idx="717">
                  <c:v>1419.75</c:v>
                </c:pt>
                <c:pt idx="718">
                  <c:v>1436.5</c:v>
                </c:pt>
                <c:pt idx="719">
                  <c:v>1400.25</c:v>
                </c:pt>
                <c:pt idx="720">
                  <c:v>1401</c:v>
                </c:pt>
                <c:pt idx="721">
                  <c:v>1408.25</c:v>
                </c:pt>
                <c:pt idx="722">
                  <c:v>1421.25</c:v>
                </c:pt>
                <c:pt idx="723">
                  <c:v>1402</c:v>
                </c:pt>
                <c:pt idx="724">
                  <c:v>1352.75</c:v>
                </c:pt>
                <c:pt idx="725">
                  <c:v>1322</c:v>
                </c:pt>
                <c:pt idx="726">
                  <c:v>1316.75</c:v>
                </c:pt>
                <c:pt idx="727">
                  <c:v>1311.75</c:v>
                </c:pt>
                <c:pt idx="728">
                  <c:v>1320.25</c:v>
                </c:pt>
                <c:pt idx="729">
                  <c:v>1328.5</c:v>
                </c:pt>
                <c:pt idx="730">
                  <c:v>1313.75</c:v>
                </c:pt>
                <c:pt idx="731">
                  <c:v>1316.5</c:v>
                </c:pt>
                <c:pt idx="732">
                  <c:v>1348.5</c:v>
                </c:pt>
                <c:pt idx="733">
                  <c:v>1321.25</c:v>
                </c:pt>
                <c:pt idx="734">
                  <c:v>1292</c:v>
                </c:pt>
                <c:pt idx="735">
                  <c:v>1204.5</c:v>
                </c:pt>
                <c:pt idx="736">
                  <c:v>1195.75</c:v>
                </c:pt>
                <c:pt idx="737">
                  <c:v>1156.5</c:v>
                </c:pt>
                <c:pt idx="738">
                  <c:v>1161.5</c:v>
                </c:pt>
                <c:pt idx="739">
                  <c:v>1155.5</c:v>
                </c:pt>
                <c:pt idx="740">
                  <c:v>1155.75</c:v>
                </c:pt>
                <c:pt idx="741">
                  <c:v>1160.75</c:v>
                </c:pt>
                <c:pt idx="742">
                  <c:v>1206.5</c:v>
                </c:pt>
                <c:pt idx="743">
                  <c:v>1242.25</c:v>
                </c:pt>
                <c:pt idx="744">
                  <c:v>1240.5</c:v>
                </c:pt>
                <c:pt idx="745">
                  <c:v>1251</c:v>
                </c:pt>
                <c:pt idx="746">
                  <c:v>1205.25</c:v>
                </c:pt>
                <c:pt idx="747">
                  <c:v>1228.75</c:v>
                </c:pt>
                <c:pt idx="748">
                  <c:v>1280.25</c:v>
                </c:pt>
                <c:pt idx="749">
                  <c:v>1251.5</c:v>
                </c:pt>
                <c:pt idx="750">
                  <c:v>1240</c:v>
                </c:pt>
                <c:pt idx="751">
                  <c:v>1273.25</c:v>
                </c:pt>
                <c:pt idx="752">
                  <c:v>1273.25</c:v>
                </c:pt>
                <c:pt idx="753">
                  <c:v>1256.75</c:v>
                </c:pt>
                <c:pt idx="754">
                  <c:v>1272.5</c:v>
                </c:pt>
                <c:pt idx="755">
                  <c:v>1272.5</c:v>
                </c:pt>
                <c:pt idx="756">
                  <c:v>1198.75</c:v>
                </c:pt>
                <c:pt idx="757">
                  <c:v>1198</c:v>
                </c:pt>
                <c:pt idx="758">
                  <c:v>1179.5</c:v>
                </c:pt>
                <c:pt idx="759">
                  <c:v>1197.75</c:v>
                </c:pt>
                <c:pt idx="760">
                  <c:v>1201.5</c:v>
                </c:pt>
                <c:pt idx="761">
                  <c:v>1178</c:v>
                </c:pt>
                <c:pt idx="762">
                  <c:v>1178.25</c:v>
                </c:pt>
                <c:pt idx="763">
                  <c:v>1192</c:v>
                </c:pt>
                <c:pt idx="764">
                  <c:v>1193.5</c:v>
                </c:pt>
                <c:pt idx="765">
                  <c:v>1166.25</c:v>
                </c:pt>
                <c:pt idx="766">
                  <c:v>1172.25</c:v>
                </c:pt>
                <c:pt idx="767">
                  <c:v>1145.25</c:v>
                </c:pt>
                <c:pt idx="768">
                  <c:v>1133.75</c:v>
                </c:pt>
                <c:pt idx="769">
                  <c:v>1127.5</c:v>
                </c:pt>
                <c:pt idx="770">
                  <c:v>1101.75</c:v>
                </c:pt>
                <c:pt idx="771">
                  <c:v>1101.75</c:v>
                </c:pt>
                <c:pt idx="772">
                  <c:v>1120</c:v>
                </c:pt>
                <c:pt idx="773">
                  <c:v>1113.25</c:v>
                </c:pt>
                <c:pt idx="774">
                  <c:v>1135.5</c:v>
                </c:pt>
                <c:pt idx="775">
                  <c:v>1167.25</c:v>
                </c:pt>
                <c:pt idx="776">
                  <c:v>1122.25</c:v>
                </c:pt>
                <c:pt idx="777">
                  <c:v>1146.5</c:v>
                </c:pt>
                <c:pt idx="778">
                  <c:v>1108.75</c:v>
                </c:pt>
                <c:pt idx="779">
                  <c:v>1124.25</c:v>
                </c:pt>
                <c:pt idx="780">
                  <c:v>1188</c:v>
                </c:pt>
                <c:pt idx="781">
                  <c:v>1169.25</c:v>
                </c:pt>
                <c:pt idx="782">
                  <c:v>1144.5</c:v>
                </c:pt>
                <c:pt idx="783">
                  <c:v>1164.25</c:v>
                </c:pt>
                <c:pt idx="784">
                  <c:v>1144.5</c:v>
                </c:pt>
                <c:pt idx="785">
                  <c:v>1133.25</c:v>
                </c:pt>
                <c:pt idx="786">
                  <c:v>1137.25</c:v>
                </c:pt>
                <c:pt idx="787">
                  <c:v>1103.5</c:v>
                </c:pt>
                <c:pt idx="788">
                  <c:v>1105.25</c:v>
                </c:pt>
                <c:pt idx="789">
                  <c:v>1105.25</c:v>
                </c:pt>
                <c:pt idx="790">
                  <c:v>1137</c:v>
                </c:pt>
                <c:pt idx="791">
                  <c:v>1123.75</c:v>
                </c:pt>
                <c:pt idx="792">
                  <c:v>1094.25</c:v>
                </c:pt>
                <c:pt idx="793">
                  <c:v>1092.25</c:v>
                </c:pt>
                <c:pt idx="794">
                  <c:v>1096.25</c:v>
                </c:pt>
                <c:pt idx="795">
                  <c:v>1116</c:v>
                </c:pt>
                <c:pt idx="796">
                  <c:v>1133</c:v>
                </c:pt>
                <c:pt idx="797">
                  <c:v>1135.5</c:v>
                </c:pt>
                <c:pt idx="798">
                  <c:v>1116.75</c:v>
                </c:pt>
                <c:pt idx="799">
                  <c:v>1081.75</c:v>
                </c:pt>
                <c:pt idx="800">
                  <c:v>1106</c:v>
                </c:pt>
                <c:pt idx="801">
                  <c:v>1081.75</c:v>
                </c:pt>
                <c:pt idx="802">
                  <c:v>1059.5</c:v>
                </c:pt>
                <c:pt idx="803">
                  <c:v>1047.75</c:v>
                </c:pt>
                <c:pt idx="804">
                  <c:v>1052.75</c:v>
                </c:pt>
                <c:pt idx="805">
                  <c:v>1023.75</c:v>
                </c:pt>
                <c:pt idx="806">
                  <c:v>1060.5</c:v>
                </c:pt>
                <c:pt idx="807">
                  <c:v>1074.75</c:v>
                </c:pt>
                <c:pt idx="808">
                  <c:v>1084.5</c:v>
                </c:pt>
                <c:pt idx="809">
                  <c:v>1041</c:v>
                </c:pt>
                <c:pt idx="810">
                  <c:v>1022.5</c:v>
                </c:pt>
                <c:pt idx="811">
                  <c:v>928.25</c:v>
                </c:pt>
                <c:pt idx="812">
                  <c:v>968.75</c:v>
                </c:pt>
                <c:pt idx="813">
                  <c:v>1004.5</c:v>
                </c:pt>
                <c:pt idx="814">
                  <c:v>1000.75</c:v>
                </c:pt>
                <c:pt idx="815">
                  <c:v>1002</c:v>
                </c:pt>
                <c:pt idx="816">
                  <c:v>980.5</c:v>
                </c:pt>
                <c:pt idx="817">
                  <c:v>1003.75</c:v>
                </c:pt>
                <c:pt idx="818">
                  <c:v>997.25</c:v>
                </c:pt>
                <c:pt idx="819">
                  <c:v>969.25</c:v>
                </c:pt>
                <c:pt idx="820">
                  <c:v>970</c:v>
                </c:pt>
                <c:pt idx="821">
                  <c:v>951.25</c:v>
                </c:pt>
                <c:pt idx="822">
                  <c:v>941</c:v>
                </c:pt>
                <c:pt idx="823">
                  <c:v>934</c:v>
                </c:pt>
                <c:pt idx="824">
                  <c:v>936.5</c:v>
                </c:pt>
                <c:pt idx="825">
                  <c:v>945</c:v>
                </c:pt>
                <c:pt idx="826">
                  <c:v>949</c:v>
                </c:pt>
                <c:pt idx="827">
                  <c:v>956.25</c:v>
                </c:pt>
                <c:pt idx="828">
                  <c:v>980.75</c:v>
                </c:pt>
                <c:pt idx="829">
                  <c:v>960</c:v>
                </c:pt>
                <c:pt idx="830">
                  <c:v>933.75</c:v>
                </c:pt>
                <c:pt idx="831">
                  <c:v>923</c:v>
                </c:pt>
                <c:pt idx="832">
                  <c:v>907.5</c:v>
                </c:pt>
                <c:pt idx="833">
                  <c:v>902.25</c:v>
                </c:pt>
                <c:pt idx="834">
                  <c:v>911</c:v>
                </c:pt>
                <c:pt idx="835">
                  <c:v>882.75</c:v>
                </c:pt>
                <c:pt idx="836">
                  <c:v>889</c:v>
                </c:pt>
                <c:pt idx="837">
                  <c:v>889</c:v>
                </c:pt>
                <c:pt idx="838">
                  <c:v>903.5</c:v>
                </c:pt>
                <c:pt idx="839">
                  <c:v>919.75</c:v>
                </c:pt>
                <c:pt idx="840">
                  <c:v>939</c:v>
                </c:pt>
                <c:pt idx="841">
                  <c:v>969</c:v>
                </c:pt>
                <c:pt idx="842">
                  <c:v>949.25</c:v>
                </c:pt>
                <c:pt idx="843">
                  <c:v>937.75</c:v>
                </c:pt>
                <c:pt idx="844">
                  <c:v>930.75</c:v>
                </c:pt>
                <c:pt idx="845">
                  <c:v>925.25</c:v>
                </c:pt>
                <c:pt idx="846">
                  <c:v>916</c:v>
                </c:pt>
                <c:pt idx="847">
                  <c:v>920.75</c:v>
                </c:pt>
                <c:pt idx="848">
                  <c:v>864.5</c:v>
                </c:pt>
                <c:pt idx="849">
                  <c:v>894.75</c:v>
                </c:pt>
                <c:pt idx="850">
                  <c:v>887.25</c:v>
                </c:pt>
                <c:pt idx="851">
                  <c:v>860.75</c:v>
                </c:pt>
                <c:pt idx="852">
                  <c:v>896.75</c:v>
                </c:pt>
                <c:pt idx="853">
                  <c:v>877</c:v>
                </c:pt>
                <c:pt idx="854">
                  <c:v>885.5</c:v>
                </c:pt>
                <c:pt idx="855">
                  <c:v>882</c:v>
                </c:pt>
                <c:pt idx="856">
                  <c:v>881.75</c:v>
                </c:pt>
                <c:pt idx="857">
                  <c:v>825.75</c:v>
                </c:pt>
                <c:pt idx="858">
                  <c:v>837.25</c:v>
                </c:pt>
                <c:pt idx="859">
                  <c:v>855.75</c:v>
                </c:pt>
                <c:pt idx="860">
                  <c:v>889.75</c:v>
                </c:pt>
                <c:pt idx="861">
                  <c:v>904.75</c:v>
                </c:pt>
                <c:pt idx="862">
                  <c:v>908.75</c:v>
                </c:pt>
                <c:pt idx="863">
                  <c:v>899</c:v>
                </c:pt>
                <c:pt idx="864">
                  <c:v>921.5</c:v>
                </c:pt>
                <c:pt idx="865">
                  <c:v>972</c:v>
                </c:pt>
                <c:pt idx="866">
                  <c:v>946.25</c:v>
                </c:pt>
                <c:pt idx="867">
                  <c:v>967.25</c:v>
                </c:pt>
                <c:pt idx="868">
                  <c:v>967.5</c:v>
                </c:pt>
                <c:pt idx="869">
                  <c:v>974.5</c:v>
                </c:pt>
                <c:pt idx="870">
                  <c:v>1004.25</c:v>
                </c:pt>
                <c:pt idx="871">
                  <c:v>1006.25</c:v>
                </c:pt>
                <c:pt idx="872">
                  <c:v>964</c:v>
                </c:pt>
                <c:pt idx="873">
                  <c:v>961.25</c:v>
                </c:pt>
                <c:pt idx="874">
                  <c:v>984</c:v>
                </c:pt>
                <c:pt idx="875">
                  <c:v>976.5</c:v>
                </c:pt>
                <c:pt idx="876">
                  <c:v>984.25</c:v>
                </c:pt>
                <c:pt idx="877">
                  <c:v>938.75</c:v>
                </c:pt>
                <c:pt idx="878">
                  <c:v>947.5</c:v>
                </c:pt>
                <c:pt idx="879">
                  <c:v>1018.5</c:v>
                </c:pt>
                <c:pt idx="880">
                  <c:v>982.5</c:v>
                </c:pt>
                <c:pt idx="881">
                  <c:v>994</c:v>
                </c:pt>
                <c:pt idx="882">
                  <c:v>945.5</c:v>
                </c:pt>
                <c:pt idx="883">
                  <c:v>965.5</c:v>
                </c:pt>
                <c:pt idx="884">
                  <c:v>995.75</c:v>
                </c:pt>
                <c:pt idx="885">
                  <c:v>934.5</c:v>
                </c:pt>
                <c:pt idx="886">
                  <c:v>916</c:v>
                </c:pt>
                <c:pt idx="887">
                  <c:v>961.25</c:v>
                </c:pt>
                <c:pt idx="888">
                  <c:v>920.75</c:v>
                </c:pt>
                <c:pt idx="889">
                  <c:v>916.25</c:v>
                </c:pt>
                <c:pt idx="890">
                  <c:v>902</c:v>
                </c:pt>
                <c:pt idx="891">
                  <c:v>965.75</c:v>
                </c:pt>
                <c:pt idx="892">
                  <c:v>989</c:v>
                </c:pt>
                <c:pt idx="893">
                  <c:v>1004.25</c:v>
                </c:pt>
                <c:pt idx="894">
                  <c:v>1053.25</c:v>
                </c:pt>
                <c:pt idx="895">
                  <c:v>1012.25</c:v>
                </c:pt>
                <c:pt idx="896">
                  <c:v>1013.5</c:v>
                </c:pt>
                <c:pt idx="897">
                  <c:v>994.75</c:v>
                </c:pt>
                <c:pt idx="898">
                  <c:v>988.5</c:v>
                </c:pt>
                <c:pt idx="899">
                  <c:v>957.5</c:v>
                </c:pt>
                <c:pt idx="900">
                  <c:v>998</c:v>
                </c:pt>
                <c:pt idx="901">
                  <c:v>1023</c:v>
                </c:pt>
                <c:pt idx="902">
                  <c:v>1005.25</c:v>
                </c:pt>
                <c:pt idx="903">
                  <c:v>1012</c:v>
                </c:pt>
                <c:pt idx="904">
                  <c:v>966.25</c:v>
                </c:pt>
                <c:pt idx="905">
                  <c:v>985.75</c:v>
                </c:pt>
                <c:pt idx="906">
                  <c:v>962</c:v>
                </c:pt>
                <c:pt idx="907">
                  <c:v>947.5</c:v>
                </c:pt>
                <c:pt idx="908">
                  <c:v>926.5</c:v>
                </c:pt>
                <c:pt idx="909">
                  <c:v>952.75</c:v>
                </c:pt>
                <c:pt idx="910">
                  <c:v>963.25</c:v>
                </c:pt>
                <c:pt idx="911">
                  <c:v>963.25</c:v>
                </c:pt>
                <c:pt idx="912">
                  <c:v>947.75</c:v>
                </c:pt>
                <c:pt idx="913">
                  <c:v>952.5</c:v>
                </c:pt>
                <c:pt idx="914">
                  <c:v>974</c:v>
                </c:pt>
                <c:pt idx="915">
                  <c:v>926.75</c:v>
                </c:pt>
                <c:pt idx="916">
                  <c:v>940</c:v>
                </c:pt>
                <c:pt idx="917">
                  <c:v>926.25</c:v>
                </c:pt>
                <c:pt idx="918">
                  <c:v>955.5</c:v>
                </c:pt>
                <c:pt idx="919">
                  <c:v>955.25</c:v>
                </c:pt>
                <c:pt idx="920">
                  <c:v>955.5</c:v>
                </c:pt>
                <c:pt idx="921">
                  <c:v>920.75</c:v>
                </c:pt>
                <c:pt idx="922">
                  <c:v>931.5</c:v>
                </c:pt>
                <c:pt idx="923">
                  <c:v>976.75</c:v>
                </c:pt>
                <c:pt idx="924">
                  <c:v>912</c:v>
                </c:pt>
                <c:pt idx="925">
                  <c:v>907.75</c:v>
                </c:pt>
                <c:pt idx="926">
                  <c:v>907.75</c:v>
                </c:pt>
                <c:pt idx="927">
                  <c:v>888</c:v>
                </c:pt>
                <c:pt idx="928">
                  <c:v>902.75</c:v>
                </c:pt>
                <c:pt idx="929">
                  <c:v>888</c:v>
                </c:pt>
                <c:pt idx="930">
                  <c:v>937.5</c:v>
                </c:pt>
                <c:pt idx="931">
                  <c:v>962.75</c:v>
                </c:pt>
                <c:pt idx="932">
                  <c:v>971</c:v>
                </c:pt>
                <c:pt idx="933">
                  <c:v>948.75</c:v>
                </c:pt>
                <c:pt idx="934">
                  <c:v>949.75</c:v>
                </c:pt>
                <c:pt idx="935">
                  <c:v>934</c:v>
                </c:pt>
                <c:pt idx="936">
                  <c:v>902.5</c:v>
                </c:pt>
                <c:pt idx="937">
                  <c:v>940.5</c:v>
                </c:pt>
                <c:pt idx="938">
                  <c:v>896.5</c:v>
                </c:pt>
                <c:pt idx="939">
                  <c:v>909.5</c:v>
                </c:pt>
                <c:pt idx="940">
                  <c:v>913</c:v>
                </c:pt>
                <c:pt idx="941">
                  <c:v>907</c:v>
                </c:pt>
                <c:pt idx="942">
                  <c:v>902</c:v>
                </c:pt>
                <c:pt idx="943">
                  <c:v>915.25</c:v>
                </c:pt>
                <c:pt idx="944">
                  <c:v>916.5</c:v>
                </c:pt>
                <c:pt idx="945">
                  <c:v>892</c:v>
                </c:pt>
                <c:pt idx="946">
                  <c:v>883</c:v>
                </c:pt>
                <c:pt idx="947">
                  <c:v>892.75</c:v>
                </c:pt>
                <c:pt idx="948">
                  <c:v>863.25</c:v>
                </c:pt>
                <c:pt idx="949">
                  <c:v>866</c:v>
                </c:pt>
                <c:pt idx="950">
                  <c:v>870</c:v>
                </c:pt>
                <c:pt idx="951">
                  <c:v>870</c:v>
                </c:pt>
                <c:pt idx="952">
                  <c:v>900.5</c:v>
                </c:pt>
                <c:pt idx="953">
                  <c:v>928.5</c:v>
                </c:pt>
                <c:pt idx="954">
                  <c:v>915.75</c:v>
                </c:pt>
                <c:pt idx="955">
                  <c:v>906</c:v>
                </c:pt>
                <c:pt idx="956">
                  <c:v>868.5</c:v>
                </c:pt>
                <c:pt idx="957">
                  <c:v>895.25</c:v>
                </c:pt>
                <c:pt idx="958">
                  <c:v>879.5</c:v>
                </c:pt>
                <c:pt idx="959">
                  <c:v>892.75</c:v>
                </c:pt>
                <c:pt idx="960">
                  <c:v>899.5</c:v>
                </c:pt>
                <c:pt idx="961">
                  <c:v>879</c:v>
                </c:pt>
                <c:pt idx="962">
                  <c:v>898.75</c:v>
                </c:pt>
                <c:pt idx="963">
                  <c:v>916.75</c:v>
                </c:pt>
                <c:pt idx="964">
                  <c:v>906</c:v>
                </c:pt>
                <c:pt idx="965">
                  <c:v>891</c:v>
                </c:pt>
                <c:pt idx="966">
                  <c:v>891</c:v>
                </c:pt>
                <c:pt idx="967">
                  <c:v>891</c:v>
                </c:pt>
                <c:pt idx="968">
                  <c:v>974.5</c:v>
                </c:pt>
                <c:pt idx="969">
                  <c:v>950.75</c:v>
                </c:pt>
                <c:pt idx="970">
                  <c:v>964</c:v>
                </c:pt>
                <c:pt idx="971">
                  <c:v>978.75</c:v>
                </c:pt>
                <c:pt idx="972">
                  <c:v>1000</c:v>
                </c:pt>
                <c:pt idx="973">
                  <c:v>1014.75</c:v>
                </c:pt>
                <c:pt idx="974">
                  <c:v>1047.75</c:v>
                </c:pt>
                <c:pt idx="975">
                  <c:v>1047.75</c:v>
                </c:pt>
                <c:pt idx="976">
                  <c:v>998</c:v>
                </c:pt>
                <c:pt idx="977">
                  <c:v>991.5</c:v>
                </c:pt>
                <c:pt idx="978">
                  <c:v>1000.75</c:v>
                </c:pt>
                <c:pt idx="979">
                  <c:v>1023.25</c:v>
                </c:pt>
                <c:pt idx="980">
                  <c:v>1017.75</c:v>
                </c:pt>
                <c:pt idx="981">
                  <c:v>954.75</c:v>
                </c:pt>
                <c:pt idx="982">
                  <c:v>979.75</c:v>
                </c:pt>
                <c:pt idx="983">
                  <c:v>1012</c:v>
                </c:pt>
                <c:pt idx="984">
                  <c:v>999.25</c:v>
                </c:pt>
                <c:pt idx="985">
                  <c:v>996.75</c:v>
                </c:pt>
                <c:pt idx="986">
                  <c:v>983.5</c:v>
                </c:pt>
                <c:pt idx="987">
                  <c:v>974.5</c:v>
                </c:pt>
                <c:pt idx="988">
                  <c:v>930</c:v>
                </c:pt>
                <c:pt idx="989">
                  <c:v>905.5</c:v>
                </c:pt>
                <c:pt idx="990">
                  <c:v>911</c:v>
                </c:pt>
                <c:pt idx="991">
                  <c:v>895</c:v>
                </c:pt>
                <c:pt idx="992">
                  <c:v>928.5</c:v>
                </c:pt>
                <c:pt idx="993">
                  <c:v>939.5</c:v>
                </c:pt>
                <c:pt idx="994">
                  <c:v>915.25</c:v>
                </c:pt>
                <c:pt idx="995">
                  <c:v>869.5</c:v>
                </c:pt>
                <c:pt idx="996">
                  <c:v>889.25</c:v>
                </c:pt>
                <c:pt idx="997">
                  <c:v>904.25</c:v>
                </c:pt>
                <c:pt idx="998">
                  <c:v>907.25</c:v>
                </c:pt>
                <c:pt idx="999">
                  <c:v>891</c:v>
                </c:pt>
                <c:pt idx="1000">
                  <c:v>890</c:v>
                </c:pt>
                <c:pt idx="1001">
                  <c:v>889.25</c:v>
                </c:pt>
                <c:pt idx="1002">
                  <c:v>889.25</c:v>
                </c:pt>
                <c:pt idx="1003">
                  <c:v>889.25</c:v>
                </c:pt>
                <c:pt idx="1004">
                  <c:v>889.25</c:v>
                </c:pt>
                <c:pt idx="1005">
                  <c:v>889.25</c:v>
                </c:pt>
                <c:pt idx="1006">
                  <c:v>883</c:v>
                </c:pt>
                <c:pt idx="1007">
                  <c:v>899.25</c:v>
                </c:pt>
                <c:pt idx="1008">
                  <c:v>887.5</c:v>
                </c:pt>
                <c:pt idx="1009">
                  <c:v>860.5</c:v>
                </c:pt>
                <c:pt idx="1010">
                  <c:v>851.75</c:v>
                </c:pt>
                <c:pt idx="1011">
                  <c:v>872</c:v>
                </c:pt>
                <c:pt idx="1012">
                  <c:v>872.25</c:v>
                </c:pt>
                <c:pt idx="1013">
                  <c:v>863</c:v>
                </c:pt>
                <c:pt idx="1014">
                  <c:v>845.5</c:v>
                </c:pt>
                <c:pt idx="1015">
                  <c:v>830.25</c:v>
                </c:pt>
                <c:pt idx="1016">
                  <c:v>833.25</c:v>
                </c:pt>
                <c:pt idx="1017">
                  <c:v>836.5</c:v>
                </c:pt>
                <c:pt idx="1018">
                  <c:v>816.75</c:v>
                </c:pt>
                <c:pt idx="1019">
                  <c:v>850.5</c:v>
                </c:pt>
                <c:pt idx="1020">
                  <c:v>850.25</c:v>
                </c:pt>
                <c:pt idx="1021">
                  <c:v>829.75</c:v>
                </c:pt>
                <c:pt idx="1022">
                  <c:v>835.5</c:v>
                </c:pt>
                <c:pt idx="1023">
                  <c:v>835.5</c:v>
                </c:pt>
                <c:pt idx="1024">
                  <c:v>816.25</c:v>
                </c:pt>
                <c:pt idx="1025">
                  <c:v>828.25</c:v>
                </c:pt>
                <c:pt idx="1026">
                  <c:v>822.75</c:v>
                </c:pt>
                <c:pt idx="1027">
                  <c:v>808.25</c:v>
                </c:pt>
                <c:pt idx="1028">
                  <c:v>794</c:v>
                </c:pt>
                <c:pt idx="1029">
                  <c:v>801.5</c:v>
                </c:pt>
                <c:pt idx="1030">
                  <c:v>806</c:v>
                </c:pt>
                <c:pt idx="1031">
                  <c:v>837</c:v>
                </c:pt>
                <c:pt idx="1032">
                  <c:v>851.75</c:v>
                </c:pt>
                <c:pt idx="1033">
                  <c:v>831.25</c:v>
                </c:pt>
                <c:pt idx="1037" formatCode="#,##0_);[Red]\(#,##0\)">
                  <c:v>811</c:v>
                </c:pt>
                <c:pt idx="1038" formatCode="#,##0_);[Red]\(#,##0\)">
                  <c:v>811.75</c:v>
                </c:pt>
                <c:pt idx="1039" formatCode="#,##0_);[Red]\(#,##0\)">
                  <c:v>827.5</c:v>
                </c:pt>
                <c:pt idx="1040" formatCode="#,##0_);[Red]\(#,##0\)">
                  <c:v>821.25</c:v>
                </c:pt>
                <c:pt idx="1041" formatCode="#,##0_);[Red]\(#,##0\)">
                  <c:v>814.5</c:v>
                </c:pt>
                <c:pt idx="1042" formatCode="#,##0_);[Red]\(#,##0\)">
                  <c:v>832.75</c:v>
                </c:pt>
                <c:pt idx="1043" formatCode="#,##0_);[Red]\(#,##0\)">
                  <c:v>842.5</c:v>
                </c:pt>
                <c:pt idx="1044" formatCode="#,##0_);[Red]\(#,##0\)">
                  <c:v>830.75</c:v>
                </c:pt>
                <c:pt idx="1045" formatCode="#,##0_);[Red]\(#,##0\)">
                  <c:v>845.5</c:v>
                </c:pt>
                <c:pt idx="1046" formatCode="#,##0_);[Red]\(#,##0\)">
                  <c:v>829.75</c:v>
                </c:pt>
                <c:pt idx="1047" formatCode="#,##0_);[Red]\(#,##0\)">
                  <c:v>829.75</c:v>
                </c:pt>
                <c:pt idx="1048" formatCode="#,##0_);[Red]\(#,##0\)">
                  <c:v>849.75</c:v>
                </c:pt>
                <c:pt idx="1049" formatCode="#,##0_);[Red]\(#,##0\)">
                  <c:v>854.5</c:v>
                </c:pt>
                <c:pt idx="1050" formatCode="#,##0_);[Red]\(#,##0\)">
                  <c:v>858</c:v>
                </c:pt>
                <c:pt idx="1051" formatCode="#,##0_);[Red]\(#,##0\)">
                  <c:v>901.5</c:v>
                </c:pt>
                <c:pt idx="1052" formatCode="#,##0_);[Red]\(#,##0\)">
                  <c:v>902.25</c:v>
                </c:pt>
                <c:pt idx="1053" formatCode="#,##0_);[Red]\(#,##0\)">
                  <c:v>929.75</c:v>
                </c:pt>
                <c:pt idx="1054" formatCode="#,##0_);[Red]\(#,##0\)">
                  <c:v>941.25</c:v>
                </c:pt>
                <c:pt idx="1055" formatCode="#,##0_);[Red]\(#,##0\)">
                  <c:v>934</c:v>
                </c:pt>
                <c:pt idx="1056" formatCode="#,##0_);[Red]\(#,##0\)">
                  <c:v>923</c:v>
                </c:pt>
                <c:pt idx="1057" formatCode="#,##0_);[Red]\(#,##0\)">
                  <c:v>931.25</c:v>
                </c:pt>
                <c:pt idx="1058" formatCode="#,##0_);[Red]\(#,##0\)">
                  <c:v>915.25</c:v>
                </c:pt>
                <c:pt idx="1059" formatCode="#,##0_);[Red]\(#,##0\)">
                  <c:v>912.75</c:v>
                </c:pt>
                <c:pt idx="1060" formatCode="#,##0_);[Red]\(#,##0\)">
                  <c:v>912</c:v>
                </c:pt>
                <c:pt idx="1061" formatCode="#,##0_);[Red]\(#,##0\)">
                  <c:v>902.25</c:v>
                </c:pt>
                <c:pt idx="1062" formatCode="#,##0_);[Red]\(#,##0\)">
                  <c:v>896.75</c:v>
                </c:pt>
                <c:pt idx="1063" formatCode="#,##0_);[Red]\(#,##0\)">
                  <c:v>928</c:v>
                </c:pt>
                <c:pt idx="1064" formatCode="#,##0_);[Red]\(#,##0\)">
                  <c:v>904</c:v>
                </c:pt>
                <c:pt idx="1065" formatCode="#,##0_);[Red]\(#,##0\)">
                  <c:v>900</c:v>
                </c:pt>
                <c:pt idx="1066" formatCode="#,##0_);[Red]\(#,##0\)">
                  <c:v>919.75</c:v>
                </c:pt>
                <c:pt idx="1067" formatCode="#,##0_);[Red]\(#,##0\)">
                  <c:v>917.5</c:v>
                </c:pt>
                <c:pt idx="1068" formatCode="#,##0_);[Red]\(#,##0\)">
                  <c:v>920.5</c:v>
                </c:pt>
                <c:pt idx="1069" formatCode="#,##0_);[Red]\(#,##0\)">
                  <c:v>936.25</c:v>
                </c:pt>
                <c:pt idx="1070" formatCode="#,##0_);[Red]\(#,##0\)">
                  <c:v>926.5</c:v>
                </c:pt>
                <c:pt idx="1071" formatCode="#,##0_);[Red]\(#,##0\)">
                  <c:v>941.25</c:v>
                </c:pt>
                <c:pt idx="1072" formatCode="#,##0_);[Red]\(#,##0\)">
                  <c:v>911.5</c:v>
                </c:pt>
                <c:pt idx="1073" formatCode="#,##0_);[Red]\(#,##0\)">
                  <c:v>918.5</c:v>
                </c:pt>
                <c:pt idx="1074" formatCode="#,##0_);[Red]\(#,##0\)">
                  <c:v>925.5</c:v>
                </c:pt>
                <c:pt idx="1075" formatCode="#,##0_);[Red]\(#,##0\)">
                  <c:v>930.25</c:v>
                </c:pt>
                <c:pt idx="1076" formatCode="#,##0_);[Red]\(#,##0\)">
                  <c:v>925</c:v>
                </c:pt>
                <c:pt idx="1077" formatCode="#,##0_);[Red]\(#,##0\)">
                  <c:v>923.5</c:v>
                </c:pt>
                <c:pt idx="1078" formatCode="#,##0_);[Red]\(#,##0\)">
                  <c:v>868.5</c:v>
                </c:pt>
                <c:pt idx="1079" formatCode="#,##0_);[Red]\(#,##0\)">
                  <c:v>866</c:v>
                </c:pt>
                <c:pt idx="1080" formatCode="#,##0_);[Red]\(#,##0\)">
                  <c:v>850.75</c:v>
                </c:pt>
                <c:pt idx="1081" formatCode="#,##0_);[Red]\(#,##0\)">
                  <c:v>867</c:v>
                </c:pt>
                <c:pt idx="1082" formatCode="#,##0_);[Red]\(#,##0\)">
                  <c:v>890</c:v>
                </c:pt>
                <c:pt idx="1083" formatCode="#,##0_);[Red]\(#,##0\)">
                  <c:v>879.25</c:v>
                </c:pt>
                <c:pt idx="1084" formatCode="#,##0_);[Red]\(#,##0\)">
                  <c:v>852.25</c:v>
                </c:pt>
                <c:pt idx="1085" formatCode="#,##0_);[Red]\(#,##0\)">
                  <c:v>850</c:v>
                </c:pt>
                <c:pt idx="1086" formatCode="#,##0_);[Red]\(#,##0\)">
                  <c:v>864</c:v>
                </c:pt>
                <c:pt idx="1087" formatCode="#,##0_);[Red]\(#,##0\)">
                  <c:v>844.75</c:v>
                </c:pt>
                <c:pt idx="1088" formatCode="#,##0_);[Red]\(#,##0\)">
                  <c:v>828.75</c:v>
                </c:pt>
                <c:pt idx="1089" formatCode="#,##0_);[Red]\(#,##0\)">
                  <c:v>826</c:v>
                </c:pt>
                <c:pt idx="1090" formatCode="#,##0_);[Red]\(#,##0\)">
                  <c:v>826.75</c:v>
                </c:pt>
                <c:pt idx="1091" formatCode="#,##0_);[Red]\(#,##0\)">
                  <c:v>833.25</c:v>
                </c:pt>
                <c:pt idx="1092" formatCode="#,##0_);[Red]\(#,##0\)">
                  <c:v>854.5</c:v>
                </c:pt>
                <c:pt idx="1093" formatCode="#,##0_);[Red]\(#,##0\)">
                  <c:v>861.25</c:v>
                </c:pt>
                <c:pt idx="1094" formatCode="#,##0_);[Red]\(#,##0\)">
                  <c:v>857</c:v>
                </c:pt>
                <c:pt idx="1095" formatCode="#,##0_);[Red]\(#,##0\)">
                  <c:v>898.25</c:v>
                </c:pt>
                <c:pt idx="1096" formatCode="#,##0_);[Red]\(#,##0\)">
                  <c:v>902.25</c:v>
                </c:pt>
                <c:pt idx="1097" formatCode="#,##0_);[Red]\(#,##0\)">
                  <c:v>877.75</c:v>
                </c:pt>
                <c:pt idx="1098" formatCode="#,##0_);[Red]\(#,##0\)">
                  <c:v>878</c:v>
                </c:pt>
                <c:pt idx="1099" formatCode="#,##0_);[Red]\(#,##0\)">
                  <c:v>881.75</c:v>
                </c:pt>
                <c:pt idx="1100" formatCode="#,##0_);[Red]\(#,##0\)">
                  <c:v>886.25</c:v>
                </c:pt>
                <c:pt idx="1101" formatCode="#,##0_);[Red]\(#,##0\)">
                  <c:v>899</c:v>
                </c:pt>
                <c:pt idx="1102" formatCode="#,##0_);[Red]\(#,##0\)">
                  <c:v>903</c:v>
                </c:pt>
                <c:pt idx="1103" formatCode="#,##0_);[Red]\(#,##0\)">
                  <c:v>936</c:v>
                </c:pt>
                <c:pt idx="1104" formatCode="#,##0_);[Red]\(#,##0\)">
                  <c:v>909.25</c:v>
                </c:pt>
                <c:pt idx="1105" formatCode="#,##0_);[Red]\(#,##0\)">
                  <c:v>912.25</c:v>
                </c:pt>
                <c:pt idx="1106" formatCode="#,##0_);[Red]\(#,##0\)">
                  <c:v>923.5</c:v>
                </c:pt>
                <c:pt idx="1107" formatCode="#,##0_);[Red]\(#,##0\)">
                  <c:v>941.5</c:v>
                </c:pt>
                <c:pt idx="1109" formatCode="#,##0_);[Red]\(#,##0\)">
                  <c:v>956.5</c:v>
                </c:pt>
                <c:pt idx="1110" formatCode="#,##0_);[Red]\(#,##0\)">
                  <c:v>939.25</c:v>
                </c:pt>
                <c:pt idx="1111" formatCode="#,##0_);[Red]\(#,##0\)">
                  <c:v>941.25</c:v>
                </c:pt>
                <c:pt idx="1112" formatCode="#,##0_);[Red]\(#,##0\)">
                  <c:v>935</c:v>
                </c:pt>
                <c:pt idx="1113" formatCode="#,##0_);[Red]\(#,##0\)">
                  <c:v>939.75</c:v>
                </c:pt>
                <c:pt idx="1114" formatCode="#,##0_);[Red]\(#,##0\)">
                  <c:v>938.5</c:v>
                </c:pt>
                <c:pt idx="1115" formatCode="#,##0_);[Red]\(#,##0\)">
                  <c:v>962</c:v>
                </c:pt>
                <c:pt idx="1116" formatCode="#,##0_);[Red]\(#,##0\)">
                  <c:v>973</c:v>
                </c:pt>
                <c:pt idx="1117" formatCode="#,##0_);[Red]\(#,##0\)">
                  <c:v>991.25</c:v>
                </c:pt>
                <c:pt idx="1118" formatCode="#,##0_);[Red]\(#,##0\)">
                  <c:v>976.75</c:v>
                </c:pt>
                <c:pt idx="1119" formatCode="#,##0_);[Red]\(#,##0\)">
                  <c:v>985.5</c:v>
                </c:pt>
                <c:pt idx="1120" formatCode="#,##0_);[Red]\(#,##0\)">
                  <c:v>930.25</c:v>
                </c:pt>
                <c:pt idx="1121" formatCode="#,##0_);[Red]\(#,##0\)">
                  <c:v>947.25</c:v>
                </c:pt>
                <c:pt idx="1122" formatCode="#,##0_);[Red]\(#,##0\)">
                  <c:v>924</c:v>
                </c:pt>
                <c:pt idx="1123" formatCode="#,##0_);[Red]\(#,##0\)">
                  <c:v>912.75</c:v>
                </c:pt>
                <c:pt idx="1124" formatCode="#,##0_);[Red]\(#,##0\)">
                  <c:v>911</c:v>
                </c:pt>
                <c:pt idx="1125" formatCode="#,##0_);[Red]\(#,##0\)">
                  <c:v>898</c:v>
                </c:pt>
                <c:pt idx="1126" formatCode="#,##0_);[Red]\(#,##0\)">
                  <c:v>921.25</c:v>
                </c:pt>
                <c:pt idx="1127" formatCode="#,##0_);[Red]\(#,##0\)">
                  <c:v>914.25</c:v>
                </c:pt>
                <c:pt idx="1128" formatCode="#,##0_);[Red]\(#,##0\)">
                  <c:v>924.5</c:v>
                </c:pt>
                <c:pt idx="1129" formatCode="#,##0_);[Red]\(#,##0\)">
                  <c:v>942.5</c:v>
                </c:pt>
                <c:pt idx="1130" formatCode="#,##0_);[Red]\(#,##0\)">
                  <c:v>936.25</c:v>
                </c:pt>
                <c:pt idx="1131" formatCode="#,##0_);[Red]\(#,##0\)">
                  <c:v>945</c:v>
                </c:pt>
                <c:pt idx="1132" formatCode="#,##0_);[Red]\(#,##0\)">
                  <c:v>964</c:v>
                </c:pt>
                <c:pt idx="1133" formatCode="#,##0_);[Red]\(#,##0\)">
                  <c:v>971.5</c:v>
                </c:pt>
                <c:pt idx="1134" formatCode="#,##0_);[Red]\(#,##0\)">
                  <c:v>926.75</c:v>
                </c:pt>
                <c:pt idx="1135" formatCode="#,##0_);[Red]\(#,##0\)">
                  <c:v>928.75</c:v>
                </c:pt>
                <c:pt idx="1136" formatCode="#,##0_);[Red]\(#,##0\)">
                  <c:v>937</c:v>
                </c:pt>
                <c:pt idx="1137" formatCode="#,##0_);[Red]\(#,##0\)">
                  <c:v>975</c:v>
                </c:pt>
                <c:pt idx="1138" formatCode="#,##0_);[Red]\(#,##0\)">
                  <c:v>954.5</c:v>
                </c:pt>
                <c:pt idx="1139" formatCode="#,##0_);[Red]\(#,##0\)">
                  <c:v>953</c:v>
                </c:pt>
                <c:pt idx="1140" formatCode="#,##0_);[Red]\(#,##0\)">
                  <c:v>958.75</c:v>
                </c:pt>
                <c:pt idx="1141" formatCode="#,##0_);[Red]\(#,##0\)">
                  <c:v>953</c:v>
                </c:pt>
                <c:pt idx="1142" formatCode="#,##0_);[Red]\(#,##0\)">
                  <c:v>958.75</c:v>
                </c:pt>
                <c:pt idx="1143" formatCode="#,##0_);[Red]\(#,##0\)">
                  <c:v>946.25</c:v>
                </c:pt>
                <c:pt idx="1144" formatCode="#,##0_);[Red]\(#,##0\)">
                  <c:v>962</c:v>
                </c:pt>
                <c:pt idx="1145" formatCode="#,##0_);[Red]\(#,##0\)">
                  <c:v>949.5</c:v>
                </c:pt>
                <c:pt idx="1146" formatCode="#,##0_);[Red]\(#,##0\)">
                  <c:v>918</c:v>
                </c:pt>
                <c:pt idx="1147" formatCode="#,##0_);[Red]\(#,##0\)">
                  <c:v>943.25</c:v>
                </c:pt>
                <c:pt idx="1148" formatCode="#,##0_);[Red]\(#,##0\)">
                  <c:v>899</c:v>
                </c:pt>
                <c:pt idx="1149" formatCode="#,##0_);[Red]\(#,##0\)">
                  <c:v>919.5</c:v>
                </c:pt>
                <c:pt idx="1150" formatCode="#,##0_);[Red]\(#,##0\)">
                  <c:v>931.75</c:v>
                </c:pt>
                <c:pt idx="1151" formatCode="#,##0_);[Red]\(#,##0\)">
                  <c:v>939</c:v>
                </c:pt>
                <c:pt idx="1152" formatCode="#,##0_);[Red]\(#,##0\)">
                  <c:v>941.75</c:v>
                </c:pt>
                <c:pt idx="1153" formatCode="#,##0_);[Red]\(#,##0\)">
                  <c:v>935</c:v>
                </c:pt>
                <c:pt idx="1154" formatCode="#,##0_);[Red]\(#,##0\)">
                  <c:v>923.5</c:v>
                </c:pt>
                <c:pt idx="1155" formatCode="#,##0_);[Red]\(#,##0\)">
                  <c:v>920.25</c:v>
                </c:pt>
                <c:pt idx="1156" formatCode="#,##0_);[Red]\(#,##0\)">
                  <c:v>929.5</c:v>
                </c:pt>
                <c:pt idx="1157" formatCode="#,##0_);[Red]\(#,##0\)">
                  <c:v>941.75</c:v>
                </c:pt>
                <c:pt idx="1158" formatCode="#,##0_);[Red]\(#,##0\)">
                  <c:v>943.25</c:v>
                </c:pt>
                <c:pt idx="1159" formatCode="#,##0_);[Red]\(#,##0\)">
                  <c:v>920.25</c:v>
                </c:pt>
                <c:pt idx="1160" formatCode="#,##0_);[Red]\(#,##0\)">
                  <c:v>899.25</c:v>
                </c:pt>
                <c:pt idx="1161" formatCode="#,##0_);[Red]\(#,##0\)">
                  <c:v>900.25</c:v>
                </c:pt>
                <c:pt idx="1162" formatCode="#,##0_);[Red]\(#,##0\)">
                  <c:v>904</c:v>
                </c:pt>
                <c:pt idx="1163" formatCode="#,##0_);[Red]\(#,##0\)">
                  <c:v>916.75</c:v>
                </c:pt>
                <c:pt idx="1164" formatCode="#,##0_);[Red]\(#,##0\)">
                  <c:v>923.75</c:v>
                </c:pt>
                <c:pt idx="1165" formatCode="#,##0_);[Red]\(#,##0\)">
                  <c:v>934.25</c:v>
                </c:pt>
                <c:pt idx="1166" formatCode="#,##0_);[Red]\(#,##0\)">
                  <c:v>910.25</c:v>
                </c:pt>
                <c:pt idx="1167" formatCode="#,##0_);[Red]\(#,##0\)">
                  <c:v>949.75</c:v>
                </c:pt>
                <c:pt idx="1168" formatCode="#,##0_);[Red]\(#,##0\)">
                  <c:v>964</c:v>
                </c:pt>
                <c:pt idx="1169" formatCode="#,##0_);[Red]\(#,##0\)">
                  <c:v>948.25</c:v>
                </c:pt>
                <c:pt idx="1170" formatCode="#,##0_);[Red]\(#,##0\)">
                  <c:v>966.75</c:v>
                </c:pt>
                <c:pt idx="1171" formatCode="#,##0_);[Red]\(#,##0\)">
                  <c:v>965.75</c:v>
                </c:pt>
                <c:pt idx="1172" formatCode="#,##0_);[Red]\(#,##0\)">
                  <c:v>960.75</c:v>
                </c:pt>
                <c:pt idx="1173" formatCode="#,##0_);[Red]\(#,##0\)">
                  <c:v>941.5</c:v>
                </c:pt>
                <c:pt idx="1174" formatCode="#,##0_);[Red]\(#,##0\)">
                  <c:v>905.75</c:v>
                </c:pt>
                <c:pt idx="1175" formatCode="#,##0_);[Red]\(#,##0\)">
                  <c:v>930.75</c:v>
                </c:pt>
                <c:pt idx="1176" formatCode="#,##0_);[Red]\(#,##0\)">
                  <c:v>911.25</c:v>
                </c:pt>
                <c:pt idx="1177" formatCode="#,##0_);[Red]\(#,##0\)">
                  <c:v>915</c:v>
                </c:pt>
                <c:pt idx="1178" formatCode="#,##0_);[Red]\(#,##0\)">
                  <c:v>918</c:v>
                </c:pt>
                <c:pt idx="1179" formatCode="#,##0_);[Red]\(#,##0\)">
                  <c:v>932.75</c:v>
                </c:pt>
                <c:pt idx="1180" formatCode="#,##0_);[Red]\(#,##0\)">
                  <c:v>949.25</c:v>
                </c:pt>
                <c:pt idx="1181" formatCode="#,##0_);[Red]\(#,##0\)">
                  <c:v>949</c:v>
                </c:pt>
                <c:pt idx="1182" formatCode="#,##0_);[Red]\(#,##0\)">
                  <c:v>922.75</c:v>
                </c:pt>
                <c:pt idx="1183" formatCode="#,##0_);[Red]\(#,##0\)">
                  <c:v>934</c:v>
                </c:pt>
                <c:pt idx="1184" formatCode="#,##0_);[Red]\(#,##0\)">
                  <c:v>930.75</c:v>
                </c:pt>
                <c:pt idx="1185" formatCode="#,##0_);[Red]\(#,##0\)">
                  <c:v>963.25</c:v>
                </c:pt>
                <c:pt idx="1186" formatCode="#,##0_);[Red]\(#,##0\)">
                  <c:v>992.5</c:v>
                </c:pt>
                <c:pt idx="1187" formatCode="#,##0_);[Red]\(#,##0\)">
                  <c:v>1008</c:v>
                </c:pt>
                <c:pt idx="1188" formatCode="#,##0_);[Red]\(#,##0\)">
                  <c:v>1022.5</c:v>
                </c:pt>
                <c:pt idx="1189" formatCode="#,##0_);[Red]\(#,##0\)">
                  <c:v>1031.75</c:v>
                </c:pt>
                <c:pt idx="1190" formatCode="#,##0_);[Red]\(#,##0\)">
                  <c:v>1006.5</c:v>
                </c:pt>
                <c:pt idx="1191" formatCode="#,##0_);[Red]\(#,##0\)">
                  <c:v>996</c:v>
                </c:pt>
                <c:pt idx="1192" formatCode="#,##0_);[Red]\(#,##0\)">
                  <c:v>1023.75</c:v>
                </c:pt>
                <c:pt idx="1193" formatCode="#,##0_);[Red]\(#,##0\)">
                  <c:v>1035.75</c:v>
                </c:pt>
                <c:pt idx="1194" formatCode="#,##0_);[Red]\(#,##0\)">
                  <c:v>1042</c:v>
                </c:pt>
                <c:pt idx="1195" formatCode="#,##0_);[Red]\(#,##0\)">
                  <c:v>1076.25</c:v>
                </c:pt>
                <c:pt idx="1196" formatCode="#,##0_);[Red]\(#,##0\)">
                  <c:v>1060.5</c:v>
                </c:pt>
                <c:pt idx="1197" formatCode="#,##0_);[Red]\(#,##0\)">
                  <c:v>1062.25</c:v>
                </c:pt>
                <c:pt idx="1198" formatCode="#,##0_);[Red]\(#,##0\)">
                  <c:v>1048.25</c:v>
                </c:pt>
                <c:pt idx="1199" formatCode="#,##0_);[Red]\(#,##0\)">
                  <c:v>1040.25</c:v>
                </c:pt>
                <c:pt idx="1200" formatCode="#,##0_);[Red]\(#,##0\)">
                  <c:v>1053</c:v>
                </c:pt>
                <c:pt idx="1201" formatCode="#,##0_);[Red]\(#,##0\)">
                  <c:v>1057.75</c:v>
                </c:pt>
                <c:pt idx="1202" formatCode="#,##0_);[Red]\(#,##0\)">
                  <c:v>1034</c:v>
                </c:pt>
                <c:pt idx="1203" formatCode="#,##0_);[Red]\(#,##0\)">
                  <c:v>1056.5</c:v>
                </c:pt>
                <c:pt idx="1204" formatCode="#,##0_);[Red]\(#,##0\)">
                  <c:v>1014.25</c:v>
                </c:pt>
                <c:pt idx="1205" formatCode="#,##0_);[Red]\(#,##0\)">
                  <c:v>1049.5</c:v>
                </c:pt>
                <c:pt idx="1206" formatCode="#,##0_);[Red]\(#,##0\)">
                  <c:v>1045.25</c:v>
                </c:pt>
                <c:pt idx="1207" formatCode="#,##0_);[Red]\(#,##0\)">
                  <c:v>1061.5</c:v>
                </c:pt>
                <c:pt idx="1208" formatCode="#,##0_);[Red]\(#,##0\)">
                  <c:v>1075.75</c:v>
                </c:pt>
                <c:pt idx="1209" formatCode="#,##0_);[Red]\(#,##0\)">
                  <c:v>1085</c:v>
                </c:pt>
                <c:pt idx="1210" formatCode="#,##0_);[Red]\(#,##0\)">
                  <c:v>1108.25</c:v>
                </c:pt>
                <c:pt idx="1211" formatCode="#,##0_);[Red]\(#,##0\)">
                  <c:v>1104.25</c:v>
                </c:pt>
                <c:pt idx="1212" formatCode="#,##0_);[Red]\(#,##0\)">
                  <c:v>1081.25</c:v>
                </c:pt>
                <c:pt idx="1213" formatCode="#,##0_);[Red]\(#,##0\)">
                  <c:v>1095.25</c:v>
                </c:pt>
                <c:pt idx="1214" formatCode="General">
                  <c:v>1108</c:v>
                </c:pt>
                <c:pt idx="1215" formatCode="General">
                  <c:v>1126</c:v>
                </c:pt>
                <c:pt idx="1216" formatCode="General">
                  <c:v>1140.25</c:v>
                </c:pt>
                <c:pt idx="1217" formatCode="General">
                  <c:v>1130</c:v>
                </c:pt>
                <c:pt idx="1218" formatCode="General">
                  <c:v>1133.25</c:v>
                </c:pt>
                <c:pt idx="1219" formatCode="General">
                  <c:v>1158.5</c:v>
                </c:pt>
                <c:pt idx="1220" formatCode="General">
                  <c:v>1183.25</c:v>
                </c:pt>
                <c:pt idx="1221" formatCode="General">
                  <c:v>1190</c:v>
                </c:pt>
                <c:pt idx="1222" formatCode="General">
                  <c:v>1178.75</c:v>
                </c:pt>
                <c:pt idx="1223" formatCode="General">
                  <c:v>1167.25</c:v>
                </c:pt>
                <c:pt idx="1224" formatCode="General">
                  <c:v>1167.25</c:v>
                </c:pt>
                <c:pt idx="1225" formatCode="General">
                  <c:v>1152.5</c:v>
                </c:pt>
                <c:pt idx="1226" formatCode="General">
                  <c:v>1152.5</c:v>
                </c:pt>
                <c:pt idx="1227" formatCode="General">
                  <c:v>1110</c:v>
                </c:pt>
                <c:pt idx="1228" formatCode="General">
                  <c:v>1123.5</c:v>
                </c:pt>
                <c:pt idx="1229" formatCode="General">
                  <c:v>1123.5</c:v>
                </c:pt>
                <c:pt idx="1230" formatCode="General">
                  <c:v>1068.5</c:v>
                </c:pt>
                <c:pt idx="1231" formatCode="General">
                  <c:v>1051.75</c:v>
                </c:pt>
                <c:pt idx="1232" formatCode="General">
                  <c:v>1023.5</c:v>
                </c:pt>
                <c:pt idx="1233" formatCode="General">
                  <c:v>1055.75</c:v>
                </c:pt>
                <c:pt idx="1234" formatCode="General">
                  <c:v>1006.75</c:v>
                </c:pt>
                <c:pt idx="1235" formatCode="General">
                  <c:v>1027</c:v>
                </c:pt>
                <c:pt idx="1236" formatCode="General">
                  <c:v>1036.5</c:v>
                </c:pt>
                <c:pt idx="1237" formatCode="General">
                  <c:v>1047.5</c:v>
                </c:pt>
                <c:pt idx="1238" formatCode="General">
                  <c:v>1050</c:v>
                </c:pt>
                <c:pt idx="1239" formatCode="General">
                  <c:v>1054</c:v>
                </c:pt>
                <c:pt idx="1240" formatCode="General">
                  <c:v>1074.25</c:v>
                </c:pt>
                <c:pt idx="1241" formatCode="General">
                  <c:v>1068</c:v>
                </c:pt>
                <c:pt idx="1242" formatCode="General">
                  <c:v>1073.25</c:v>
                </c:pt>
                <c:pt idx="1243" formatCode="General">
                  <c:v>1068.25</c:v>
                </c:pt>
                <c:pt idx="1244" formatCode="General">
                  <c:v>1059</c:v>
                </c:pt>
                <c:pt idx="1245" formatCode="General">
                  <c:v>1058</c:v>
                </c:pt>
                <c:pt idx="1246" formatCode="General">
                  <c:v>1008.5</c:v>
                </c:pt>
                <c:pt idx="1247" formatCode="General">
                  <c:v>981.75</c:v>
                </c:pt>
                <c:pt idx="1248" formatCode="General">
                  <c:v>961</c:v>
                </c:pt>
                <c:pt idx="1249" formatCode="General">
                  <c:v>948.5</c:v>
                </c:pt>
                <c:pt idx="1250" formatCode="General">
                  <c:v>953.75</c:v>
                </c:pt>
                <c:pt idx="1251" formatCode="General">
                  <c:v>953.75</c:v>
                </c:pt>
                <c:pt idx="1252" formatCode="General">
                  <c:v>959.25</c:v>
                </c:pt>
                <c:pt idx="1253" formatCode="General">
                  <c:v>959.25</c:v>
                </c:pt>
                <c:pt idx="1254" formatCode="General">
                  <c:v>959.25</c:v>
                </c:pt>
                <c:pt idx="1255" formatCode="General">
                  <c:v>967.75</c:v>
                </c:pt>
                <c:pt idx="1256" formatCode="General">
                  <c:v>972.25</c:v>
                </c:pt>
                <c:pt idx="1257" formatCode="0.00">
                  <c:v>980</c:v>
                </c:pt>
                <c:pt idx="1258" formatCode="0.00">
                  <c:v>975.75</c:v>
                </c:pt>
                <c:pt idx="1259" formatCode="0.00">
                  <c:v>987.5</c:v>
                </c:pt>
                <c:pt idx="1260" formatCode="0.00">
                  <c:v>1014.75</c:v>
                </c:pt>
                <c:pt idx="1261" formatCode="0.00">
                  <c:v>1016.5</c:v>
                </c:pt>
                <c:pt idx="1262" formatCode="General">
                  <c:v>1028.5</c:v>
                </c:pt>
                <c:pt idx="1263" formatCode="General">
                  <c:v>1068.25</c:v>
                </c:pt>
                <c:pt idx="1264" formatCode="General">
                  <c:v>1075</c:v>
                </c:pt>
                <c:pt idx="1265" formatCode="General">
                  <c:v>1097</c:v>
                </c:pt>
                <c:pt idx="1266" formatCode="General">
                  <c:v>1104.25</c:v>
                </c:pt>
                <c:pt idx="1267" formatCode="General">
                  <c:v>1020.5</c:v>
                </c:pt>
                <c:pt idx="1268" formatCode="General">
                  <c:v>1033.25</c:v>
                </c:pt>
                <c:pt idx="1269" formatCode="General">
                  <c:v>1014.75</c:v>
                </c:pt>
                <c:pt idx="1270" formatCode="General">
                  <c:v>1001</c:v>
                </c:pt>
                <c:pt idx="1271" formatCode="General">
                  <c:v>1020</c:v>
                </c:pt>
                <c:pt idx="1272" formatCode="General">
                  <c:v>996.75</c:v>
                </c:pt>
                <c:pt idx="1273" formatCode="General">
                  <c:v>1001.75</c:v>
                </c:pt>
                <c:pt idx="1274" formatCode="General">
                  <c:v>995.5</c:v>
                </c:pt>
                <c:pt idx="1275" formatCode="General">
                  <c:v>989</c:v>
                </c:pt>
                <c:pt idx="1276" formatCode="General">
                  <c:v>996.5</c:v>
                </c:pt>
                <c:pt idx="1277" formatCode="General">
                  <c:v>980.5</c:v>
                </c:pt>
                <c:pt idx="1278" formatCode="General">
                  <c:v>985.5</c:v>
                </c:pt>
                <c:pt idx="1279" formatCode="General">
                  <c:v>992</c:v>
                </c:pt>
                <c:pt idx="1280" formatCode="General">
                  <c:v>987</c:v>
                </c:pt>
                <c:pt idx="1281" formatCode="General">
                  <c:v>1011.75</c:v>
                </c:pt>
                <c:pt idx="1282" formatCode="General">
                  <c:v>1049.75</c:v>
                </c:pt>
                <c:pt idx="1283" formatCode="General">
                  <c:v>1051.75</c:v>
                </c:pt>
                <c:pt idx="1284" formatCode="General">
                  <c:v>1068.5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B-490F-AC19-7CCFA8DC4F49}"/>
            </c:ext>
          </c:extLst>
        </c:ser>
        <c:ser>
          <c:idx val="1"/>
          <c:order val="1"/>
          <c:tx>
            <c:strRef>
              <c:f>Spreads!$BB$2</c:f>
              <c:strCache>
                <c:ptCount val="1"/>
                <c:pt idx="0">
                  <c:v>Crude-deguumed central Illinois $/ton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Spreads!$A$275:$A$1559</c:f>
              <c:strCache>
                <c:ptCount val="1285"/>
                <c:pt idx="0">
                  <c:v>1/2/2020</c:v>
                </c:pt>
                <c:pt idx="1">
                  <c:v>1/3/2020</c:v>
                </c:pt>
                <c:pt idx="2">
                  <c:v>1/6/2020</c:v>
                </c:pt>
                <c:pt idx="3">
                  <c:v>1/7/2020</c:v>
                </c:pt>
                <c:pt idx="4">
                  <c:v>1/8/2020</c:v>
                </c:pt>
                <c:pt idx="5">
                  <c:v>1/9/2020</c:v>
                </c:pt>
                <c:pt idx="6">
                  <c:v>1/10/2020</c:v>
                </c:pt>
                <c:pt idx="7">
                  <c:v>1/13/2020</c:v>
                </c:pt>
                <c:pt idx="8">
                  <c:v>1/14/2020</c:v>
                </c:pt>
                <c:pt idx="9">
                  <c:v>1/15/2020</c:v>
                </c:pt>
                <c:pt idx="10">
                  <c:v>1/16/2020</c:v>
                </c:pt>
                <c:pt idx="11">
                  <c:v>1/17/2020</c:v>
                </c:pt>
                <c:pt idx="12">
                  <c:v>1/21/2020</c:v>
                </c:pt>
                <c:pt idx="13">
                  <c:v>1/22/2020</c:v>
                </c:pt>
                <c:pt idx="14">
                  <c:v>1/23/2020</c:v>
                </c:pt>
                <c:pt idx="15">
                  <c:v>1/24/2020</c:v>
                </c:pt>
                <c:pt idx="16">
                  <c:v>1/27/2020</c:v>
                </c:pt>
                <c:pt idx="17">
                  <c:v>1/28/2020</c:v>
                </c:pt>
                <c:pt idx="18">
                  <c:v>1/29/2020</c:v>
                </c:pt>
                <c:pt idx="19">
                  <c:v>1/30/2020</c:v>
                </c:pt>
                <c:pt idx="20">
                  <c:v>1/31/2020</c:v>
                </c:pt>
                <c:pt idx="21">
                  <c:v>2/3/2020</c:v>
                </c:pt>
                <c:pt idx="22">
                  <c:v>2/4/2020</c:v>
                </c:pt>
                <c:pt idx="23">
                  <c:v>2/5/2020</c:v>
                </c:pt>
                <c:pt idx="24">
                  <c:v>2/6/2020</c:v>
                </c:pt>
                <c:pt idx="25">
                  <c:v>2/7/2020</c:v>
                </c:pt>
                <c:pt idx="26">
                  <c:v>2/10/2020</c:v>
                </c:pt>
                <c:pt idx="27">
                  <c:v>2/11/2020</c:v>
                </c:pt>
                <c:pt idx="28">
                  <c:v>2/12/2020</c:v>
                </c:pt>
                <c:pt idx="29">
                  <c:v>2/13/2020</c:v>
                </c:pt>
                <c:pt idx="30">
                  <c:v>2/14/2020</c:v>
                </c:pt>
                <c:pt idx="31">
                  <c:v>2/18/2020</c:v>
                </c:pt>
                <c:pt idx="32">
                  <c:v>2/19/2020</c:v>
                </c:pt>
                <c:pt idx="33">
                  <c:v>2/20/2020</c:v>
                </c:pt>
                <c:pt idx="34">
                  <c:v>2/21/2020</c:v>
                </c:pt>
                <c:pt idx="35">
                  <c:v>2/24/2020</c:v>
                </c:pt>
                <c:pt idx="36">
                  <c:v>2/25/2020</c:v>
                </c:pt>
                <c:pt idx="37">
                  <c:v>2/26/2020</c:v>
                </c:pt>
                <c:pt idx="38">
                  <c:v>2/27/2020</c:v>
                </c:pt>
                <c:pt idx="39">
                  <c:v>2/28/2020</c:v>
                </c:pt>
                <c:pt idx="40">
                  <c:v>3/2/2020</c:v>
                </c:pt>
                <c:pt idx="41">
                  <c:v>3/3/2020</c:v>
                </c:pt>
                <c:pt idx="42">
                  <c:v>3/4/2020</c:v>
                </c:pt>
                <c:pt idx="43">
                  <c:v>3/5/2020</c:v>
                </c:pt>
                <c:pt idx="44">
                  <c:v>3/6/2020</c:v>
                </c:pt>
                <c:pt idx="45">
                  <c:v>3/9/2020</c:v>
                </c:pt>
                <c:pt idx="46">
                  <c:v>3/10/2020</c:v>
                </c:pt>
                <c:pt idx="47">
                  <c:v>3/11/2020</c:v>
                </c:pt>
                <c:pt idx="48">
                  <c:v>3/12/2020</c:v>
                </c:pt>
                <c:pt idx="49">
                  <c:v>3/13/2020</c:v>
                </c:pt>
                <c:pt idx="50">
                  <c:v>3/16/2020</c:v>
                </c:pt>
                <c:pt idx="51">
                  <c:v>3/17/2020</c:v>
                </c:pt>
                <c:pt idx="52">
                  <c:v>3/18/2020</c:v>
                </c:pt>
                <c:pt idx="53">
                  <c:v>3/19/2020</c:v>
                </c:pt>
                <c:pt idx="54">
                  <c:v>3/20/2020</c:v>
                </c:pt>
                <c:pt idx="55">
                  <c:v>3/23/2020</c:v>
                </c:pt>
                <c:pt idx="56">
                  <c:v>3/24/2020</c:v>
                </c:pt>
                <c:pt idx="57">
                  <c:v>3/25/2020</c:v>
                </c:pt>
                <c:pt idx="58">
                  <c:v>3/26/2020</c:v>
                </c:pt>
                <c:pt idx="59">
                  <c:v>3/27/2020</c:v>
                </c:pt>
                <c:pt idx="60">
                  <c:v>3/30/2020</c:v>
                </c:pt>
                <c:pt idx="61">
                  <c:v>3/31/2020</c:v>
                </c:pt>
                <c:pt idx="62">
                  <c:v>4/1/2020</c:v>
                </c:pt>
                <c:pt idx="63">
                  <c:v>4/2/2020</c:v>
                </c:pt>
                <c:pt idx="64">
                  <c:v>4/3/2020</c:v>
                </c:pt>
                <c:pt idx="65">
                  <c:v>4/6/2020</c:v>
                </c:pt>
                <c:pt idx="66">
                  <c:v>4/7/2020</c:v>
                </c:pt>
                <c:pt idx="67">
                  <c:v>4/8/2020</c:v>
                </c:pt>
                <c:pt idx="68">
                  <c:v>4/9/2020</c:v>
                </c:pt>
                <c:pt idx="69">
                  <c:v>4/13/2020</c:v>
                </c:pt>
                <c:pt idx="70">
                  <c:v>4/14/2020</c:v>
                </c:pt>
                <c:pt idx="71">
                  <c:v>4/15/2020</c:v>
                </c:pt>
                <c:pt idx="72">
                  <c:v>4/16/2020</c:v>
                </c:pt>
                <c:pt idx="73">
                  <c:v>4/17/2020</c:v>
                </c:pt>
                <c:pt idx="74">
                  <c:v>4/20/2020</c:v>
                </c:pt>
                <c:pt idx="75">
                  <c:v>4/21/2020</c:v>
                </c:pt>
                <c:pt idx="76">
                  <c:v>4/22/2020</c:v>
                </c:pt>
                <c:pt idx="77">
                  <c:v>4/23/2020</c:v>
                </c:pt>
                <c:pt idx="78">
                  <c:v>4/24/2020</c:v>
                </c:pt>
                <c:pt idx="79">
                  <c:v>4/27/2020</c:v>
                </c:pt>
                <c:pt idx="80">
                  <c:v>4/28/2020</c:v>
                </c:pt>
                <c:pt idx="81">
                  <c:v>4/29/2020</c:v>
                </c:pt>
                <c:pt idx="82">
                  <c:v>4/30/2020</c:v>
                </c:pt>
                <c:pt idx="83">
                  <c:v>5/1/2020</c:v>
                </c:pt>
                <c:pt idx="84">
                  <c:v>5/4/2020</c:v>
                </c:pt>
                <c:pt idx="85">
                  <c:v>5/5/2020</c:v>
                </c:pt>
                <c:pt idx="86">
                  <c:v>5/6/2020</c:v>
                </c:pt>
                <c:pt idx="87">
                  <c:v>5/7/2020</c:v>
                </c:pt>
                <c:pt idx="88">
                  <c:v>5/8/2020</c:v>
                </c:pt>
                <c:pt idx="89">
                  <c:v>5/11/2020</c:v>
                </c:pt>
                <c:pt idx="90">
                  <c:v>5/12/2020</c:v>
                </c:pt>
                <c:pt idx="91">
                  <c:v>5/13/2020</c:v>
                </c:pt>
                <c:pt idx="92">
                  <c:v>5/14/2020</c:v>
                </c:pt>
                <c:pt idx="93">
                  <c:v>5/15/2020</c:v>
                </c:pt>
                <c:pt idx="94">
                  <c:v>5/18/2020</c:v>
                </c:pt>
                <c:pt idx="95">
                  <c:v>5/19/2020</c:v>
                </c:pt>
                <c:pt idx="96">
                  <c:v>5/20/2020</c:v>
                </c:pt>
                <c:pt idx="97">
                  <c:v>5/21/2020</c:v>
                </c:pt>
                <c:pt idx="98">
                  <c:v>5/22/2020</c:v>
                </c:pt>
                <c:pt idx="99">
                  <c:v>5/26/2020</c:v>
                </c:pt>
                <c:pt idx="100">
                  <c:v>5/27/2020</c:v>
                </c:pt>
                <c:pt idx="101">
                  <c:v>5/28/2020</c:v>
                </c:pt>
                <c:pt idx="102">
                  <c:v>5/29/2020</c:v>
                </c:pt>
                <c:pt idx="103">
                  <c:v>6/1/2020</c:v>
                </c:pt>
                <c:pt idx="104">
                  <c:v>6/2/2020</c:v>
                </c:pt>
                <c:pt idx="105">
                  <c:v>6/3/2020</c:v>
                </c:pt>
                <c:pt idx="106">
                  <c:v>6/4/2020</c:v>
                </c:pt>
                <c:pt idx="107">
                  <c:v>6/5/2020</c:v>
                </c:pt>
                <c:pt idx="108">
                  <c:v>6/8/2020</c:v>
                </c:pt>
                <c:pt idx="109">
                  <c:v>6/9/2020</c:v>
                </c:pt>
                <c:pt idx="110">
                  <c:v>6/10/2020</c:v>
                </c:pt>
                <c:pt idx="111">
                  <c:v>6/11/2020</c:v>
                </c:pt>
                <c:pt idx="112">
                  <c:v>6/12/2020</c:v>
                </c:pt>
                <c:pt idx="113">
                  <c:v>6/15/2020</c:v>
                </c:pt>
                <c:pt idx="114">
                  <c:v>6/16/2020</c:v>
                </c:pt>
                <c:pt idx="115">
                  <c:v>6/17/2020</c:v>
                </c:pt>
                <c:pt idx="116">
                  <c:v>6/18/2020</c:v>
                </c:pt>
                <c:pt idx="117">
                  <c:v>6/19/2020</c:v>
                </c:pt>
                <c:pt idx="118">
                  <c:v>6/22/2020</c:v>
                </c:pt>
                <c:pt idx="119">
                  <c:v>6/23/2020</c:v>
                </c:pt>
                <c:pt idx="120">
                  <c:v>6/24/2020</c:v>
                </c:pt>
                <c:pt idx="121">
                  <c:v>6/25/2020</c:v>
                </c:pt>
                <c:pt idx="122">
                  <c:v>6/26/2020</c:v>
                </c:pt>
                <c:pt idx="123">
                  <c:v>6/29/2020</c:v>
                </c:pt>
                <c:pt idx="124">
                  <c:v>6/30/2020</c:v>
                </c:pt>
                <c:pt idx="125">
                  <c:v>7/1/2020</c:v>
                </c:pt>
                <c:pt idx="126">
                  <c:v>7/2/2020</c:v>
                </c:pt>
                <c:pt idx="127">
                  <c:v>7/3/2020</c:v>
                </c:pt>
                <c:pt idx="128">
                  <c:v>7/6/2020</c:v>
                </c:pt>
                <c:pt idx="129">
                  <c:v>7/7/2020</c:v>
                </c:pt>
                <c:pt idx="130">
                  <c:v>7/8/2020</c:v>
                </c:pt>
                <c:pt idx="131">
                  <c:v>7/9/2020</c:v>
                </c:pt>
                <c:pt idx="132">
                  <c:v>7/10/2020</c:v>
                </c:pt>
                <c:pt idx="133">
                  <c:v>7/13/2020</c:v>
                </c:pt>
                <c:pt idx="134">
                  <c:v>7/14/2020</c:v>
                </c:pt>
                <c:pt idx="135">
                  <c:v>7/15/2020</c:v>
                </c:pt>
                <c:pt idx="136">
                  <c:v>7/16/2020</c:v>
                </c:pt>
                <c:pt idx="137">
                  <c:v>7/17/2020</c:v>
                </c:pt>
                <c:pt idx="138">
                  <c:v>7/20/2020</c:v>
                </c:pt>
                <c:pt idx="139">
                  <c:v>7/21/2020</c:v>
                </c:pt>
                <c:pt idx="140">
                  <c:v>7/22/2020</c:v>
                </c:pt>
                <c:pt idx="141">
                  <c:v>7/23/2020</c:v>
                </c:pt>
                <c:pt idx="142">
                  <c:v>7/24/2020</c:v>
                </c:pt>
                <c:pt idx="143">
                  <c:v>7/27/2020</c:v>
                </c:pt>
                <c:pt idx="144">
                  <c:v>7/28/2020</c:v>
                </c:pt>
                <c:pt idx="145">
                  <c:v>7/29/2020</c:v>
                </c:pt>
                <c:pt idx="146">
                  <c:v>7/30/2020</c:v>
                </c:pt>
                <c:pt idx="147">
                  <c:v>7/31/2020</c:v>
                </c:pt>
                <c:pt idx="148">
                  <c:v>8/3/2020</c:v>
                </c:pt>
                <c:pt idx="149">
                  <c:v>8/4/2020</c:v>
                </c:pt>
                <c:pt idx="150">
                  <c:v>8/5/2020</c:v>
                </c:pt>
                <c:pt idx="151">
                  <c:v>8/6/2020</c:v>
                </c:pt>
                <c:pt idx="152">
                  <c:v>8/7/2020</c:v>
                </c:pt>
                <c:pt idx="153">
                  <c:v>8/10/2020</c:v>
                </c:pt>
                <c:pt idx="154">
                  <c:v>8/11/2020</c:v>
                </c:pt>
                <c:pt idx="155">
                  <c:v>8/12/2020</c:v>
                </c:pt>
                <c:pt idx="156">
                  <c:v>8/13/2020</c:v>
                </c:pt>
                <c:pt idx="157">
                  <c:v>8/14/2020</c:v>
                </c:pt>
                <c:pt idx="158">
                  <c:v>8/17/2020</c:v>
                </c:pt>
                <c:pt idx="159">
                  <c:v>8/18/2020</c:v>
                </c:pt>
                <c:pt idx="160">
                  <c:v>8/19/2020</c:v>
                </c:pt>
                <c:pt idx="161">
                  <c:v>8/20/2020</c:v>
                </c:pt>
                <c:pt idx="162">
                  <c:v>8/21/2020</c:v>
                </c:pt>
                <c:pt idx="163">
                  <c:v>8/24/2020</c:v>
                </c:pt>
                <c:pt idx="164">
                  <c:v>8/25/2020</c:v>
                </c:pt>
                <c:pt idx="165">
                  <c:v>8/26/2020</c:v>
                </c:pt>
                <c:pt idx="166">
                  <c:v>8/27/2020</c:v>
                </c:pt>
                <c:pt idx="167">
                  <c:v>8/28/2020</c:v>
                </c:pt>
                <c:pt idx="168">
                  <c:v>8/31/2020</c:v>
                </c:pt>
                <c:pt idx="169">
                  <c:v>9/1/2020</c:v>
                </c:pt>
                <c:pt idx="170">
                  <c:v>9/2/2020</c:v>
                </c:pt>
                <c:pt idx="171">
                  <c:v>9/3/2020</c:v>
                </c:pt>
                <c:pt idx="172">
                  <c:v>9/4/2020</c:v>
                </c:pt>
                <c:pt idx="173">
                  <c:v>9/8/2020</c:v>
                </c:pt>
                <c:pt idx="174">
                  <c:v>9/9/2020</c:v>
                </c:pt>
                <c:pt idx="175">
                  <c:v>9/10/2020</c:v>
                </c:pt>
                <c:pt idx="176">
                  <c:v>9/11/2020</c:v>
                </c:pt>
                <c:pt idx="177">
                  <c:v>9/14/2020</c:v>
                </c:pt>
                <c:pt idx="178">
                  <c:v>9/15/2020</c:v>
                </c:pt>
                <c:pt idx="179">
                  <c:v>9/16/2020</c:v>
                </c:pt>
                <c:pt idx="180">
                  <c:v>9/17/2020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9/22/2020</c:v>
                </c:pt>
                <c:pt idx="184">
                  <c:v>9/23/2020</c:v>
                </c:pt>
                <c:pt idx="185">
                  <c:v>9/24/2020</c:v>
                </c:pt>
                <c:pt idx="186">
                  <c:v>9/25/2020</c:v>
                </c:pt>
                <c:pt idx="187">
                  <c:v>9/28/2020</c:v>
                </c:pt>
                <c:pt idx="188">
                  <c:v>9/29/2020</c:v>
                </c:pt>
                <c:pt idx="189">
                  <c:v>9/30/2020</c:v>
                </c:pt>
                <c:pt idx="190">
                  <c:v>10/1/2020</c:v>
                </c:pt>
                <c:pt idx="191">
                  <c:v>10/2/2020</c:v>
                </c:pt>
                <c:pt idx="192">
                  <c:v>10/5/2020</c:v>
                </c:pt>
                <c:pt idx="193">
                  <c:v>10/6/2020</c:v>
                </c:pt>
                <c:pt idx="194">
                  <c:v>10/7/2020</c:v>
                </c:pt>
                <c:pt idx="195">
                  <c:v>10/8/2020</c:v>
                </c:pt>
                <c:pt idx="196">
                  <c:v>10/9/2020</c:v>
                </c:pt>
                <c:pt idx="197">
                  <c:v>10/12/2020</c:v>
                </c:pt>
                <c:pt idx="198">
                  <c:v>10/13/2020</c:v>
                </c:pt>
                <c:pt idx="199">
                  <c:v>10/14/2020</c:v>
                </c:pt>
                <c:pt idx="200">
                  <c:v>10/15/2020</c:v>
                </c:pt>
                <c:pt idx="201">
                  <c:v>10/16/2020</c:v>
                </c:pt>
                <c:pt idx="202">
                  <c:v>10/19/2020</c:v>
                </c:pt>
                <c:pt idx="203">
                  <c:v>10/20/2020</c:v>
                </c:pt>
                <c:pt idx="204">
                  <c:v>10/21/2020</c:v>
                </c:pt>
                <c:pt idx="205">
                  <c:v>10/22/2020</c:v>
                </c:pt>
                <c:pt idx="206">
                  <c:v>10/23/2020</c:v>
                </c:pt>
                <c:pt idx="207">
                  <c:v>10/26/2020</c:v>
                </c:pt>
                <c:pt idx="208">
                  <c:v>10/27/2020</c:v>
                </c:pt>
                <c:pt idx="209">
                  <c:v>10/28/2020</c:v>
                </c:pt>
                <c:pt idx="210">
                  <c:v>10/29/2020</c:v>
                </c:pt>
                <c:pt idx="211">
                  <c:v>10/30/2020</c:v>
                </c:pt>
                <c:pt idx="212">
                  <c:v>11/2/2020</c:v>
                </c:pt>
                <c:pt idx="213">
                  <c:v>11/3/2020</c:v>
                </c:pt>
                <c:pt idx="214">
                  <c:v>11/4/2020</c:v>
                </c:pt>
                <c:pt idx="215">
                  <c:v>11/5/2020</c:v>
                </c:pt>
                <c:pt idx="216">
                  <c:v>11/6/2020</c:v>
                </c:pt>
                <c:pt idx="217">
                  <c:v>11/9/2020</c:v>
                </c:pt>
                <c:pt idx="218">
                  <c:v>11/10/2020</c:v>
                </c:pt>
                <c:pt idx="219">
                  <c:v>11/11/2020</c:v>
                </c:pt>
                <c:pt idx="220">
                  <c:v>11/12/2020</c:v>
                </c:pt>
                <c:pt idx="221">
                  <c:v>11/13/2020</c:v>
                </c:pt>
                <c:pt idx="222">
                  <c:v>11/16/2020</c:v>
                </c:pt>
                <c:pt idx="223">
                  <c:v>11/17/2020</c:v>
                </c:pt>
                <c:pt idx="224">
                  <c:v>11/18/2020</c:v>
                </c:pt>
                <c:pt idx="225">
                  <c:v>11/19/2020</c:v>
                </c:pt>
                <c:pt idx="226">
                  <c:v>11/20/2020</c:v>
                </c:pt>
                <c:pt idx="227">
                  <c:v>11/23/2020</c:v>
                </c:pt>
                <c:pt idx="228">
                  <c:v>11/24/2020</c:v>
                </c:pt>
                <c:pt idx="229">
                  <c:v>11/25/2020</c:v>
                </c:pt>
                <c:pt idx="230">
                  <c:v>11/27/2020</c:v>
                </c:pt>
                <c:pt idx="231">
                  <c:v>11/30/2020</c:v>
                </c:pt>
                <c:pt idx="232">
                  <c:v>12/1/2020</c:v>
                </c:pt>
                <c:pt idx="233">
                  <c:v>12/2/2020</c:v>
                </c:pt>
                <c:pt idx="234">
                  <c:v>12/3/2020</c:v>
                </c:pt>
                <c:pt idx="235">
                  <c:v>12/4/2020</c:v>
                </c:pt>
                <c:pt idx="236">
                  <c:v>12/7/2020</c:v>
                </c:pt>
                <c:pt idx="237">
                  <c:v>12/8/2020</c:v>
                </c:pt>
                <c:pt idx="238">
                  <c:v>12/9/2020</c:v>
                </c:pt>
                <c:pt idx="239">
                  <c:v>12/10/2020</c:v>
                </c:pt>
                <c:pt idx="240">
                  <c:v>12/11/2020</c:v>
                </c:pt>
                <c:pt idx="241">
                  <c:v>12/14/2020</c:v>
                </c:pt>
                <c:pt idx="242">
                  <c:v>12/15/2020</c:v>
                </c:pt>
                <c:pt idx="243">
                  <c:v>12/16/2020</c:v>
                </c:pt>
                <c:pt idx="244">
                  <c:v>12/17/2020</c:v>
                </c:pt>
                <c:pt idx="245">
                  <c:v>12/18/2020</c:v>
                </c:pt>
                <c:pt idx="246">
                  <c:v>12/21/2020</c:v>
                </c:pt>
                <c:pt idx="247">
                  <c:v>12/22/2020</c:v>
                </c:pt>
                <c:pt idx="248">
                  <c:v>12/23/2020</c:v>
                </c:pt>
                <c:pt idx="249">
                  <c:v>12/24/2020</c:v>
                </c:pt>
                <c:pt idx="250">
                  <c:v>12/28/2020</c:v>
                </c:pt>
                <c:pt idx="251">
                  <c:v>12/29/2020</c:v>
                </c:pt>
                <c:pt idx="252">
                  <c:v>12/30/2020</c:v>
                </c:pt>
                <c:pt idx="253">
                  <c:v>12/31/2020</c:v>
                </c:pt>
                <c:pt idx="254">
                  <c:v>1/4/2021</c:v>
                </c:pt>
                <c:pt idx="255">
                  <c:v>1/5/2021</c:v>
                </c:pt>
                <c:pt idx="256">
                  <c:v>1/6/2021</c:v>
                </c:pt>
                <c:pt idx="257">
                  <c:v>1/7/2021</c:v>
                </c:pt>
                <c:pt idx="258">
                  <c:v>1/8/2021</c:v>
                </c:pt>
                <c:pt idx="259">
                  <c:v>1/11/2021</c:v>
                </c:pt>
                <c:pt idx="260">
                  <c:v>1/12/2021</c:v>
                </c:pt>
                <c:pt idx="261">
                  <c:v>1/13/2021</c:v>
                </c:pt>
                <c:pt idx="262">
                  <c:v>1/14/2021</c:v>
                </c:pt>
                <c:pt idx="263">
                  <c:v>1/15/2021</c:v>
                </c:pt>
                <c:pt idx="264">
                  <c:v>1/19/2021</c:v>
                </c:pt>
                <c:pt idx="265">
                  <c:v>1/20/2021</c:v>
                </c:pt>
                <c:pt idx="266">
                  <c:v>1/21/2021</c:v>
                </c:pt>
                <c:pt idx="267">
                  <c:v>1/22/2021</c:v>
                </c:pt>
                <c:pt idx="268">
                  <c:v>1/25/2021</c:v>
                </c:pt>
                <c:pt idx="269">
                  <c:v>1/26/2021</c:v>
                </c:pt>
                <c:pt idx="270">
                  <c:v>1/27/2021</c:v>
                </c:pt>
                <c:pt idx="271">
                  <c:v>1/28/2021</c:v>
                </c:pt>
                <c:pt idx="272">
                  <c:v>1/29/2021</c:v>
                </c:pt>
                <c:pt idx="273">
                  <c:v>2/1/2021</c:v>
                </c:pt>
                <c:pt idx="274">
                  <c:v>2/2/2021</c:v>
                </c:pt>
                <c:pt idx="275">
                  <c:v>2/3/2021</c:v>
                </c:pt>
                <c:pt idx="276">
                  <c:v>2/4/2021</c:v>
                </c:pt>
                <c:pt idx="277">
                  <c:v>2/5/2021</c:v>
                </c:pt>
                <c:pt idx="278">
                  <c:v>2/8/2021</c:v>
                </c:pt>
                <c:pt idx="279">
                  <c:v>2/9/2021</c:v>
                </c:pt>
                <c:pt idx="280">
                  <c:v>2/10/2021</c:v>
                </c:pt>
                <c:pt idx="281">
                  <c:v>2/11/2021</c:v>
                </c:pt>
                <c:pt idx="282">
                  <c:v>2/12/2021</c:v>
                </c:pt>
                <c:pt idx="283">
                  <c:v>2/16/2021</c:v>
                </c:pt>
                <c:pt idx="284">
                  <c:v>2/17/2021</c:v>
                </c:pt>
                <c:pt idx="285">
                  <c:v>2/18/2021</c:v>
                </c:pt>
                <c:pt idx="286">
                  <c:v>2/19/2021</c:v>
                </c:pt>
                <c:pt idx="287">
                  <c:v>2/22/2021</c:v>
                </c:pt>
                <c:pt idx="288">
                  <c:v>2/23/2021</c:v>
                </c:pt>
                <c:pt idx="289">
                  <c:v>2/24/2021</c:v>
                </c:pt>
                <c:pt idx="290">
                  <c:v>2/25/2021</c:v>
                </c:pt>
                <c:pt idx="291">
                  <c:v>2/26/2021</c:v>
                </c:pt>
                <c:pt idx="292">
                  <c:v>3/1/2021</c:v>
                </c:pt>
                <c:pt idx="293">
                  <c:v>3/2/2021</c:v>
                </c:pt>
                <c:pt idx="294">
                  <c:v>3/3/2021</c:v>
                </c:pt>
                <c:pt idx="295">
                  <c:v>3/4/2021</c:v>
                </c:pt>
                <c:pt idx="296">
                  <c:v>3/5/2021</c:v>
                </c:pt>
                <c:pt idx="297">
                  <c:v>3/8/2021</c:v>
                </c:pt>
                <c:pt idx="298">
                  <c:v>3/9/2021</c:v>
                </c:pt>
                <c:pt idx="299">
                  <c:v>3/10/2021</c:v>
                </c:pt>
                <c:pt idx="300">
                  <c:v>3/11/2021</c:v>
                </c:pt>
                <c:pt idx="301">
                  <c:v>3/12/2021</c:v>
                </c:pt>
                <c:pt idx="302">
                  <c:v>3/15/2021</c:v>
                </c:pt>
                <c:pt idx="303">
                  <c:v>3/16/2021</c:v>
                </c:pt>
                <c:pt idx="304">
                  <c:v>3/17/2021</c:v>
                </c:pt>
                <c:pt idx="305">
                  <c:v>3/18/2021</c:v>
                </c:pt>
                <c:pt idx="306">
                  <c:v>3/19/2021</c:v>
                </c:pt>
                <c:pt idx="307">
                  <c:v>3/22/2021</c:v>
                </c:pt>
                <c:pt idx="308">
                  <c:v>3/23/2021</c:v>
                </c:pt>
                <c:pt idx="309">
                  <c:v>3/24/2021</c:v>
                </c:pt>
                <c:pt idx="310">
                  <c:v>3/25/2021</c:v>
                </c:pt>
                <c:pt idx="311">
                  <c:v>3/26/2021</c:v>
                </c:pt>
                <c:pt idx="312">
                  <c:v>3/29/2021</c:v>
                </c:pt>
                <c:pt idx="313">
                  <c:v>3/30/2021</c:v>
                </c:pt>
                <c:pt idx="314">
                  <c:v>3/31/2021</c:v>
                </c:pt>
                <c:pt idx="315">
                  <c:v>4/1/2021</c:v>
                </c:pt>
                <c:pt idx="316">
                  <c:v>4/5/2021</c:v>
                </c:pt>
                <c:pt idx="317">
                  <c:v>4/6/2021</c:v>
                </c:pt>
                <c:pt idx="318">
                  <c:v>4/7/2021</c:v>
                </c:pt>
                <c:pt idx="319">
                  <c:v>4/8/2021</c:v>
                </c:pt>
                <c:pt idx="320">
                  <c:v>4/9/2021</c:v>
                </c:pt>
                <c:pt idx="321">
                  <c:v>4/12/2021</c:v>
                </c:pt>
                <c:pt idx="322">
                  <c:v>4/13/2021</c:v>
                </c:pt>
                <c:pt idx="323">
                  <c:v>4/14/2021</c:v>
                </c:pt>
                <c:pt idx="324">
                  <c:v>4/15/2021</c:v>
                </c:pt>
                <c:pt idx="325">
                  <c:v>4/16/2021</c:v>
                </c:pt>
                <c:pt idx="326">
                  <c:v>4/19/2021</c:v>
                </c:pt>
                <c:pt idx="327">
                  <c:v>4/20/2021</c:v>
                </c:pt>
                <c:pt idx="328">
                  <c:v>4/21/2021</c:v>
                </c:pt>
                <c:pt idx="329">
                  <c:v>4/22/2021</c:v>
                </c:pt>
                <c:pt idx="330">
                  <c:v>4/23/2021</c:v>
                </c:pt>
                <c:pt idx="331">
                  <c:v>4/26/2021</c:v>
                </c:pt>
                <c:pt idx="332">
                  <c:v>4/27/2021</c:v>
                </c:pt>
                <c:pt idx="333">
                  <c:v>4/28/2021</c:v>
                </c:pt>
                <c:pt idx="334">
                  <c:v>4/29/2021</c:v>
                </c:pt>
                <c:pt idx="335">
                  <c:v>4/30/2021</c:v>
                </c:pt>
                <c:pt idx="336">
                  <c:v>5/3/2021</c:v>
                </c:pt>
                <c:pt idx="337">
                  <c:v>5/4/2021</c:v>
                </c:pt>
                <c:pt idx="338">
                  <c:v>5/5/2021</c:v>
                </c:pt>
                <c:pt idx="339">
                  <c:v>5/6/2021</c:v>
                </c:pt>
                <c:pt idx="340">
                  <c:v>5/7/2021</c:v>
                </c:pt>
                <c:pt idx="341">
                  <c:v>5/10/2021</c:v>
                </c:pt>
                <c:pt idx="342">
                  <c:v>5/11/2021</c:v>
                </c:pt>
                <c:pt idx="343">
                  <c:v>5/12/2021</c:v>
                </c:pt>
                <c:pt idx="344">
                  <c:v>5/13/2021</c:v>
                </c:pt>
                <c:pt idx="345">
                  <c:v>5/14/2021</c:v>
                </c:pt>
                <c:pt idx="346">
                  <c:v>5/17/2021</c:v>
                </c:pt>
                <c:pt idx="347">
                  <c:v>5/18/2021</c:v>
                </c:pt>
                <c:pt idx="348">
                  <c:v>5/19/2021</c:v>
                </c:pt>
                <c:pt idx="349">
                  <c:v>5/20/2021</c:v>
                </c:pt>
                <c:pt idx="350">
                  <c:v>5/21/2021</c:v>
                </c:pt>
                <c:pt idx="351">
                  <c:v>5/24/2021</c:v>
                </c:pt>
                <c:pt idx="352">
                  <c:v>5/25/2021</c:v>
                </c:pt>
                <c:pt idx="353">
                  <c:v>5/26/2021</c:v>
                </c:pt>
                <c:pt idx="354">
                  <c:v>5/27/2021</c:v>
                </c:pt>
                <c:pt idx="355">
                  <c:v>5/28/2021</c:v>
                </c:pt>
                <c:pt idx="356">
                  <c:v>6/1/2021</c:v>
                </c:pt>
                <c:pt idx="357">
                  <c:v>6/2/2021</c:v>
                </c:pt>
                <c:pt idx="358">
                  <c:v>6/3/2021</c:v>
                </c:pt>
                <c:pt idx="359">
                  <c:v>6/4/2021</c:v>
                </c:pt>
                <c:pt idx="360">
                  <c:v>6/7/2021</c:v>
                </c:pt>
                <c:pt idx="361">
                  <c:v>6/8/2021</c:v>
                </c:pt>
                <c:pt idx="362">
                  <c:v>6/9/2021</c:v>
                </c:pt>
                <c:pt idx="363">
                  <c:v>6/10/2021</c:v>
                </c:pt>
                <c:pt idx="364">
                  <c:v>6/11/2021</c:v>
                </c:pt>
                <c:pt idx="365">
                  <c:v>6/14/2021</c:v>
                </c:pt>
                <c:pt idx="366">
                  <c:v>6/15/2021</c:v>
                </c:pt>
                <c:pt idx="367">
                  <c:v>6/16/2021</c:v>
                </c:pt>
                <c:pt idx="368">
                  <c:v>6/17/2021</c:v>
                </c:pt>
                <c:pt idx="369">
                  <c:v>6/18/2021</c:v>
                </c:pt>
                <c:pt idx="370">
                  <c:v>6/21/2021</c:v>
                </c:pt>
                <c:pt idx="371">
                  <c:v>6/22/2021</c:v>
                </c:pt>
                <c:pt idx="372">
                  <c:v>6/23/2021</c:v>
                </c:pt>
                <c:pt idx="373">
                  <c:v>6/24/2021</c:v>
                </c:pt>
                <c:pt idx="374">
                  <c:v>6/25/2021</c:v>
                </c:pt>
                <c:pt idx="375">
                  <c:v>6/28/2021</c:v>
                </c:pt>
                <c:pt idx="376">
                  <c:v>6/29/2021</c:v>
                </c:pt>
                <c:pt idx="377">
                  <c:v>6/30/2021</c:v>
                </c:pt>
                <c:pt idx="378">
                  <c:v>7/1/2021</c:v>
                </c:pt>
                <c:pt idx="379">
                  <c:v>7/2/2021</c:v>
                </c:pt>
                <c:pt idx="380">
                  <c:v>7/6/2021</c:v>
                </c:pt>
                <c:pt idx="381">
                  <c:v>7/7/2021</c:v>
                </c:pt>
                <c:pt idx="382">
                  <c:v>7/8/2021</c:v>
                </c:pt>
                <c:pt idx="383">
                  <c:v>7/9/2021</c:v>
                </c:pt>
                <c:pt idx="384">
                  <c:v>7/12/2021</c:v>
                </c:pt>
                <c:pt idx="385">
                  <c:v>7/13/2021</c:v>
                </c:pt>
                <c:pt idx="386">
                  <c:v>7/14/2021</c:v>
                </c:pt>
                <c:pt idx="387">
                  <c:v>7/15/2021</c:v>
                </c:pt>
                <c:pt idx="388">
                  <c:v>7/16/2021</c:v>
                </c:pt>
                <c:pt idx="389">
                  <c:v>7/19/2021</c:v>
                </c:pt>
                <c:pt idx="390">
                  <c:v>7/20/2021</c:v>
                </c:pt>
                <c:pt idx="391">
                  <c:v>7/21/2021</c:v>
                </c:pt>
                <c:pt idx="392">
                  <c:v>7/22/2021</c:v>
                </c:pt>
                <c:pt idx="393">
                  <c:v>7/23/2021</c:v>
                </c:pt>
                <c:pt idx="394">
                  <c:v>7/26/2021</c:v>
                </c:pt>
                <c:pt idx="395">
                  <c:v>7/27/2021</c:v>
                </c:pt>
                <c:pt idx="396">
                  <c:v>7/28/2021</c:v>
                </c:pt>
                <c:pt idx="397">
                  <c:v>7/29/2021</c:v>
                </c:pt>
                <c:pt idx="398">
                  <c:v>7/30/2021</c:v>
                </c:pt>
                <c:pt idx="399">
                  <c:v>8/2/2021</c:v>
                </c:pt>
                <c:pt idx="400">
                  <c:v>8/3/2021</c:v>
                </c:pt>
                <c:pt idx="401">
                  <c:v>8/4/2021</c:v>
                </c:pt>
                <c:pt idx="402">
                  <c:v>8/5/2021</c:v>
                </c:pt>
                <c:pt idx="403">
                  <c:v>8/6/2021</c:v>
                </c:pt>
                <c:pt idx="404">
                  <c:v>8/9/2021</c:v>
                </c:pt>
                <c:pt idx="405">
                  <c:v>8/10/2021</c:v>
                </c:pt>
                <c:pt idx="406">
                  <c:v>8/11/2021</c:v>
                </c:pt>
                <c:pt idx="407">
                  <c:v>8/12/2021</c:v>
                </c:pt>
                <c:pt idx="408">
                  <c:v>8/13/2021</c:v>
                </c:pt>
                <c:pt idx="409">
                  <c:v>8/16/2021</c:v>
                </c:pt>
                <c:pt idx="410">
                  <c:v>8/17/2021</c:v>
                </c:pt>
                <c:pt idx="411">
                  <c:v>8/18/2021</c:v>
                </c:pt>
                <c:pt idx="412">
                  <c:v>8/19/2021</c:v>
                </c:pt>
                <c:pt idx="413">
                  <c:v>8/20/2021</c:v>
                </c:pt>
                <c:pt idx="414">
                  <c:v>8/23/2021</c:v>
                </c:pt>
                <c:pt idx="415">
                  <c:v>8/24/2021</c:v>
                </c:pt>
                <c:pt idx="416">
                  <c:v>8/25/2021</c:v>
                </c:pt>
                <c:pt idx="417">
                  <c:v>8/26/2021</c:v>
                </c:pt>
                <c:pt idx="418">
                  <c:v>8/27/2021</c:v>
                </c:pt>
                <c:pt idx="419">
                  <c:v>8/30/2021</c:v>
                </c:pt>
                <c:pt idx="420">
                  <c:v>8/31/2021</c:v>
                </c:pt>
                <c:pt idx="421">
                  <c:v>9/1/2021</c:v>
                </c:pt>
                <c:pt idx="422">
                  <c:v>9/2/2021</c:v>
                </c:pt>
                <c:pt idx="423">
                  <c:v>9/3/2021</c:v>
                </c:pt>
                <c:pt idx="424">
                  <c:v>9/7/2021</c:v>
                </c:pt>
                <c:pt idx="425">
                  <c:v>9/8/2021</c:v>
                </c:pt>
                <c:pt idx="426">
                  <c:v>9/9/2021</c:v>
                </c:pt>
                <c:pt idx="427">
                  <c:v>9/10/2021</c:v>
                </c:pt>
                <c:pt idx="428">
                  <c:v>9/13/2021</c:v>
                </c:pt>
                <c:pt idx="429">
                  <c:v>9/14/2021</c:v>
                </c:pt>
                <c:pt idx="430">
                  <c:v>9/15/2021</c:v>
                </c:pt>
                <c:pt idx="431">
                  <c:v>9/16/2021</c:v>
                </c:pt>
                <c:pt idx="432">
                  <c:v>9/17/2021</c:v>
                </c:pt>
                <c:pt idx="433">
                  <c:v>9/20/2021</c:v>
                </c:pt>
                <c:pt idx="434">
                  <c:v>9/21/2021</c:v>
                </c:pt>
                <c:pt idx="435">
                  <c:v>9/22/2021</c:v>
                </c:pt>
                <c:pt idx="436">
                  <c:v>9/23/2021</c:v>
                </c:pt>
                <c:pt idx="437">
                  <c:v>9/24/2021</c:v>
                </c:pt>
                <c:pt idx="438">
                  <c:v>9/27/2021</c:v>
                </c:pt>
                <c:pt idx="439">
                  <c:v>9/28/2021</c:v>
                </c:pt>
                <c:pt idx="440">
                  <c:v>9/29/2021</c:v>
                </c:pt>
                <c:pt idx="441">
                  <c:v>9/30/2021</c:v>
                </c:pt>
                <c:pt idx="442">
                  <c:v>10/1/2021</c:v>
                </c:pt>
                <c:pt idx="443">
                  <c:v>10/4/2021</c:v>
                </c:pt>
                <c:pt idx="444">
                  <c:v>10/5/2021</c:v>
                </c:pt>
                <c:pt idx="445">
                  <c:v>10/6/2021</c:v>
                </c:pt>
                <c:pt idx="446">
                  <c:v>10/7/2021</c:v>
                </c:pt>
                <c:pt idx="447">
                  <c:v>10/8/2021</c:v>
                </c:pt>
                <c:pt idx="448">
                  <c:v>10/11/2021</c:v>
                </c:pt>
                <c:pt idx="449">
                  <c:v>10/12/2021</c:v>
                </c:pt>
                <c:pt idx="450">
                  <c:v>10/13/2021</c:v>
                </c:pt>
                <c:pt idx="451">
                  <c:v>10/14/2021</c:v>
                </c:pt>
                <c:pt idx="452">
                  <c:v>10/15/2021</c:v>
                </c:pt>
                <c:pt idx="453">
                  <c:v>10/18/2021</c:v>
                </c:pt>
                <c:pt idx="454">
                  <c:v>10/19/2021</c:v>
                </c:pt>
                <c:pt idx="455">
                  <c:v>10/20/2021</c:v>
                </c:pt>
                <c:pt idx="456">
                  <c:v>10/21/2021</c:v>
                </c:pt>
                <c:pt idx="457">
                  <c:v>10/22/2021</c:v>
                </c:pt>
                <c:pt idx="458">
                  <c:v>10/25/2021</c:v>
                </c:pt>
                <c:pt idx="459">
                  <c:v>10/26/2021</c:v>
                </c:pt>
                <c:pt idx="460">
                  <c:v>10/27/2021</c:v>
                </c:pt>
                <c:pt idx="461">
                  <c:v>10/28/2021</c:v>
                </c:pt>
                <c:pt idx="462">
                  <c:v>10/29/2021</c:v>
                </c:pt>
                <c:pt idx="463">
                  <c:v>11/1/2021</c:v>
                </c:pt>
                <c:pt idx="464">
                  <c:v>11/2/2021</c:v>
                </c:pt>
                <c:pt idx="465">
                  <c:v>11/3/2021</c:v>
                </c:pt>
                <c:pt idx="466">
                  <c:v>11/4/2021</c:v>
                </c:pt>
                <c:pt idx="467">
                  <c:v>11/5/2021</c:v>
                </c:pt>
                <c:pt idx="468">
                  <c:v>11/8/2021</c:v>
                </c:pt>
                <c:pt idx="469">
                  <c:v>11/9/2021</c:v>
                </c:pt>
                <c:pt idx="470">
                  <c:v>11/10/2021</c:v>
                </c:pt>
                <c:pt idx="471">
                  <c:v>11/11/2021</c:v>
                </c:pt>
                <c:pt idx="472">
                  <c:v>11/12/2021</c:v>
                </c:pt>
                <c:pt idx="473">
                  <c:v>11/15/2021</c:v>
                </c:pt>
                <c:pt idx="474">
                  <c:v>11/16/2021</c:v>
                </c:pt>
                <c:pt idx="475">
                  <c:v>11/17/2021</c:v>
                </c:pt>
                <c:pt idx="476">
                  <c:v>11/18/2021</c:v>
                </c:pt>
                <c:pt idx="477">
                  <c:v>11/19/2021</c:v>
                </c:pt>
                <c:pt idx="478">
                  <c:v>11/22/2021</c:v>
                </c:pt>
                <c:pt idx="479">
                  <c:v>11/23/2021</c:v>
                </c:pt>
                <c:pt idx="480">
                  <c:v>11/24/2021</c:v>
                </c:pt>
                <c:pt idx="481">
                  <c:v>11/26/2021</c:v>
                </c:pt>
                <c:pt idx="482">
                  <c:v>11/29/2021</c:v>
                </c:pt>
                <c:pt idx="483">
                  <c:v>11/30/2021</c:v>
                </c:pt>
                <c:pt idx="484">
                  <c:v>12/1/2021</c:v>
                </c:pt>
                <c:pt idx="485">
                  <c:v>12/2/2021</c:v>
                </c:pt>
                <c:pt idx="486">
                  <c:v>12/3/2021</c:v>
                </c:pt>
                <c:pt idx="487">
                  <c:v>12/6/2021</c:v>
                </c:pt>
                <c:pt idx="488">
                  <c:v>12/7/2021</c:v>
                </c:pt>
                <c:pt idx="489">
                  <c:v>12/8/2021</c:v>
                </c:pt>
                <c:pt idx="490">
                  <c:v>12/9/2021</c:v>
                </c:pt>
                <c:pt idx="491">
                  <c:v>12/10/2021</c:v>
                </c:pt>
                <c:pt idx="492">
                  <c:v>12/13/2021</c:v>
                </c:pt>
                <c:pt idx="493">
                  <c:v>12/14/2021</c:v>
                </c:pt>
                <c:pt idx="494">
                  <c:v>12/15/2021</c:v>
                </c:pt>
                <c:pt idx="495">
                  <c:v>12/16/2021</c:v>
                </c:pt>
                <c:pt idx="496">
                  <c:v>12/17/2021</c:v>
                </c:pt>
                <c:pt idx="497">
                  <c:v>12/20/2021</c:v>
                </c:pt>
                <c:pt idx="498">
                  <c:v>12/21/2021</c:v>
                </c:pt>
                <c:pt idx="499">
                  <c:v>12/22/2021</c:v>
                </c:pt>
                <c:pt idx="500">
                  <c:v>12/23/2021</c:v>
                </c:pt>
                <c:pt idx="501">
                  <c:v>12/27/2021</c:v>
                </c:pt>
                <c:pt idx="502">
                  <c:v>12/28/2021</c:v>
                </c:pt>
                <c:pt idx="503">
                  <c:v>12/29/2021</c:v>
                </c:pt>
                <c:pt idx="504">
                  <c:v>12/30/2021</c:v>
                </c:pt>
                <c:pt idx="505">
                  <c:v>1/3/2022</c:v>
                </c:pt>
                <c:pt idx="506">
                  <c:v>1/4/2022</c:v>
                </c:pt>
                <c:pt idx="507">
                  <c:v>1/5/2022</c:v>
                </c:pt>
                <c:pt idx="508">
                  <c:v>1/6/2022</c:v>
                </c:pt>
                <c:pt idx="509">
                  <c:v>1/7/2022</c:v>
                </c:pt>
                <c:pt idx="510">
                  <c:v>1/10/2022</c:v>
                </c:pt>
                <c:pt idx="511">
                  <c:v>1/11/2022</c:v>
                </c:pt>
                <c:pt idx="512">
                  <c:v>1/12/2022</c:v>
                </c:pt>
                <c:pt idx="513">
                  <c:v>1/13/2022</c:v>
                </c:pt>
                <c:pt idx="514">
                  <c:v>1/14/2022</c:v>
                </c:pt>
                <c:pt idx="515">
                  <c:v>1/18/2022</c:v>
                </c:pt>
                <c:pt idx="516">
                  <c:v>1/19/2022</c:v>
                </c:pt>
                <c:pt idx="517">
                  <c:v>1/20/2022</c:v>
                </c:pt>
                <c:pt idx="518">
                  <c:v>1/21/2022</c:v>
                </c:pt>
                <c:pt idx="519">
                  <c:v>1/24/2022</c:v>
                </c:pt>
                <c:pt idx="520">
                  <c:v>1/25/2022</c:v>
                </c:pt>
                <c:pt idx="521">
                  <c:v>1/26/2022</c:v>
                </c:pt>
                <c:pt idx="522">
                  <c:v>1/27/2022</c:v>
                </c:pt>
                <c:pt idx="523">
                  <c:v>1/28/2022</c:v>
                </c:pt>
                <c:pt idx="524">
                  <c:v>1/31/2022</c:v>
                </c:pt>
                <c:pt idx="525">
                  <c:v>2/1/2022</c:v>
                </c:pt>
                <c:pt idx="526">
                  <c:v>2/2/2022</c:v>
                </c:pt>
                <c:pt idx="527">
                  <c:v>2/3/2022</c:v>
                </c:pt>
                <c:pt idx="528">
                  <c:v>2/4/2022</c:v>
                </c:pt>
                <c:pt idx="529">
                  <c:v>2/7/2022</c:v>
                </c:pt>
                <c:pt idx="530">
                  <c:v>2/8/2022</c:v>
                </c:pt>
                <c:pt idx="531">
                  <c:v>2/9/2022</c:v>
                </c:pt>
                <c:pt idx="532">
                  <c:v>2/10/2022</c:v>
                </c:pt>
                <c:pt idx="533">
                  <c:v>2/11/2022</c:v>
                </c:pt>
                <c:pt idx="534">
                  <c:v>2/14/2022</c:v>
                </c:pt>
                <c:pt idx="535">
                  <c:v>2/15/2022</c:v>
                </c:pt>
                <c:pt idx="536">
                  <c:v>2/16/2022</c:v>
                </c:pt>
                <c:pt idx="537">
                  <c:v>2/17/2022</c:v>
                </c:pt>
                <c:pt idx="538">
                  <c:v>2/18/2022</c:v>
                </c:pt>
                <c:pt idx="539">
                  <c:v>2/22/2022</c:v>
                </c:pt>
                <c:pt idx="540">
                  <c:v>2/23/2022</c:v>
                </c:pt>
                <c:pt idx="541">
                  <c:v>2/24/2022</c:v>
                </c:pt>
                <c:pt idx="542">
                  <c:v>2/25/2022</c:v>
                </c:pt>
                <c:pt idx="543">
                  <c:v>2/28/2022</c:v>
                </c:pt>
                <c:pt idx="544">
                  <c:v>3/1/2022</c:v>
                </c:pt>
                <c:pt idx="545">
                  <c:v>3/2/2022</c:v>
                </c:pt>
                <c:pt idx="546">
                  <c:v>3/3/2022</c:v>
                </c:pt>
                <c:pt idx="547">
                  <c:v>3/4/2022</c:v>
                </c:pt>
                <c:pt idx="548">
                  <c:v>3/7/2022</c:v>
                </c:pt>
                <c:pt idx="549">
                  <c:v>3/8/2022</c:v>
                </c:pt>
                <c:pt idx="550">
                  <c:v>3/9/2022</c:v>
                </c:pt>
                <c:pt idx="551">
                  <c:v>3/10/2022</c:v>
                </c:pt>
                <c:pt idx="552">
                  <c:v>3/11/2022</c:v>
                </c:pt>
                <c:pt idx="553">
                  <c:v>3/14/2022</c:v>
                </c:pt>
                <c:pt idx="554">
                  <c:v>3/15/2022</c:v>
                </c:pt>
                <c:pt idx="555">
                  <c:v>3/16/2022</c:v>
                </c:pt>
                <c:pt idx="556">
                  <c:v>3/17/2022</c:v>
                </c:pt>
                <c:pt idx="557">
                  <c:v>3/18/2022</c:v>
                </c:pt>
                <c:pt idx="558">
                  <c:v>3/21/2022</c:v>
                </c:pt>
                <c:pt idx="559">
                  <c:v>3/22/2022</c:v>
                </c:pt>
                <c:pt idx="560">
                  <c:v>3/23/2022</c:v>
                </c:pt>
                <c:pt idx="561">
                  <c:v>3/24/2022</c:v>
                </c:pt>
                <c:pt idx="562">
                  <c:v>3/25/2022</c:v>
                </c:pt>
                <c:pt idx="563">
                  <c:v>3/28/2022</c:v>
                </c:pt>
                <c:pt idx="564">
                  <c:v>3/29/2022</c:v>
                </c:pt>
                <c:pt idx="565">
                  <c:v>3/30/2022</c:v>
                </c:pt>
                <c:pt idx="566">
                  <c:v>3/31/2022</c:v>
                </c:pt>
                <c:pt idx="567">
                  <c:v>4/1/2022</c:v>
                </c:pt>
                <c:pt idx="568">
                  <c:v>4/4/2022</c:v>
                </c:pt>
                <c:pt idx="569">
                  <c:v>4/5/2022</c:v>
                </c:pt>
                <c:pt idx="570">
                  <c:v>4/6/2022</c:v>
                </c:pt>
                <c:pt idx="571">
                  <c:v>4/7/2022</c:v>
                </c:pt>
                <c:pt idx="572">
                  <c:v>4/8/2022</c:v>
                </c:pt>
                <c:pt idx="573">
                  <c:v>4/11/2022</c:v>
                </c:pt>
                <c:pt idx="574">
                  <c:v>4/12/2022</c:v>
                </c:pt>
                <c:pt idx="575">
                  <c:v>4/13/2022</c:v>
                </c:pt>
                <c:pt idx="576">
                  <c:v>4/14/2022</c:v>
                </c:pt>
                <c:pt idx="577">
                  <c:v>4/18/2022</c:v>
                </c:pt>
                <c:pt idx="578">
                  <c:v>4/19/2022</c:v>
                </c:pt>
                <c:pt idx="579">
                  <c:v>4/20/2022</c:v>
                </c:pt>
                <c:pt idx="580">
                  <c:v>4/21/2022</c:v>
                </c:pt>
                <c:pt idx="581">
                  <c:v>4/22/2022</c:v>
                </c:pt>
                <c:pt idx="582">
                  <c:v>4/25/2022</c:v>
                </c:pt>
                <c:pt idx="583">
                  <c:v>4/26/2022</c:v>
                </c:pt>
                <c:pt idx="584">
                  <c:v>4/27/2022</c:v>
                </c:pt>
                <c:pt idx="585">
                  <c:v>4/28/2022</c:v>
                </c:pt>
                <c:pt idx="586">
                  <c:v>4/29/2022</c:v>
                </c:pt>
                <c:pt idx="587">
                  <c:v>5/2/2022</c:v>
                </c:pt>
                <c:pt idx="588">
                  <c:v>5/3/2022</c:v>
                </c:pt>
                <c:pt idx="589">
                  <c:v>5/4/2022</c:v>
                </c:pt>
                <c:pt idx="590">
                  <c:v>5/5/2022</c:v>
                </c:pt>
                <c:pt idx="591">
                  <c:v>5/6/2022</c:v>
                </c:pt>
                <c:pt idx="592">
                  <c:v>5/9/2022</c:v>
                </c:pt>
                <c:pt idx="593">
                  <c:v>5/10/2022</c:v>
                </c:pt>
                <c:pt idx="594">
                  <c:v>5/11/2022</c:v>
                </c:pt>
                <c:pt idx="595">
                  <c:v>5/12/2022</c:v>
                </c:pt>
                <c:pt idx="596">
                  <c:v>5/13/2022</c:v>
                </c:pt>
                <c:pt idx="597">
                  <c:v>5/16/2022</c:v>
                </c:pt>
                <c:pt idx="598">
                  <c:v>5/17/2022</c:v>
                </c:pt>
                <c:pt idx="599">
                  <c:v>5/18/2022</c:v>
                </c:pt>
                <c:pt idx="600">
                  <c:v>5/19/2022</c:v>
                </c:pt>
                <c:pt idx="601">
                  <c:v>5/20/2022</c:v>
                </c:pt>
                <c:pt idx="602">
                  <c:v>5/23/2022</c:v>
                </c:pt>
                <c:pt idx="603">
                  <c:v>5/24/2022</c:v>
                </c:pt>
                <c:pt idx="604">
                  <c:v>5/25/2022</c:v>
                </c:pt>
                <c:pt idx="605">
                  <c:v>5/26/2022</c:v>
                </c:pt>
                <c:pt idx="606">
                  <c:v>5/27/2022</c:v>
                </c:pt>
                <c:pt idx="607">
                  <c:v>5/31/2022</c:v>
                </c:pt>
                <c:pt idx="608">
                  <c:v>6/1/2022</c:v>
                </c:pt>
                <c:pt idx="609">
                  <c:v>6/2/2022</c:v>
                </c:pt>
                <c:pt idx="610">
                  <c:v>6/3/2022</c:v>
                </c:pt>
                <c:pt idx="611">
                  <c:v>6/6/2022</c:v>
                </c:pt>
                <c:pt idx="612">
                  <c:v>6/7/2022</c:v>
                </c:pt>
                <c:pt idx="613">
                  <c:v>6/8/2022</c:v>
                </c:pt>
                <c:pt idx="614">
                  <c:v>6/9/2022</c:v>
                </c:pt>
                <c:pt idx="615">
                  <c:v>6/10/2022</c:v>
                </c:pt>
                <c:pt idx="616">
                  <c:v>6/13/2022</c:v>
                </c:pt>
                <c:pt idx="617">
                  <c:v>6/14/2022</c:v>
                </c:pt>
                <c:pt idx="618">
                  <c:v>6/15/2022</c:v>
                </c:pt>
                <c:pt idx="619">
                  <c:v>6/16/2022</c:v>
                </c:pt>
                <c:pt idx="620">
                  <c:v>6/17/2022</c:v>
                </c:pt>
                <c:pt idx="621">
                  <c:v>6/21/2022</c:v>
                </c:pt>
                <c:pt idx="622">
                  <c:v>6/22/2022</c:v>
                </c:pt>
                <c:pt idx="623">
                  <c:v>6/23/2022</c:v>
                </c:pt>
                <c:pt idx="624">
                  <c:v>6/24/2022</c:v>
                </c:pt>
                <c:pt idx="625">
                  <c:v>6/27/2022</c:v>
                </c:pt>
                <c:pt idx="626">
                  <c:v>6/28/2022</c:v>
                </c:pt>
                <c:pt idx="627">
                  <c:v>6/29/2022</c:v>
                </c:pt>
                <c:pt idx="628">
                  <c:v>6/30/2022</c:v>
                </c:pt>
                <c:pt idx="629">
                  <c:v>7/1/2022</c:v>
                </c:pt>
                <c:pt idx="630">
                  <c:v>7/5/2022</c:v>
                </c:pt>
                <c:pt idx="631">
                  <c:v>7/6/2022</c:v>
                </c:pt>
                <c:pt idx="632">
                  <c:v>7/7/2022</c:v>
                </c:pt>
                <c:pt idx="633">
                  <c:v>7/8/2022</c:v>
                </c:pt>
                <c:pt idx="634">
                  <c:v>7/11/2022</c:v>
                </c:pt>
                <c:pt idx="635">
                  <c:v>7/12/2022</c:v>
                </c:pt>
                <c:pt idx="636">
                  <c:v>7/13/2022</c:v>
                </c:pt>
                <c:pt idx="637">
                  <c:v>7/14/2022</c:v>
                </c:pt>
                <c:pt idx="638">
                  <c:v>7/15/2022</c:v>
                </c:pt>
                <c:pt idx="639">
                  <c:v>7/18/2022</c:v>
                </c:pt>
                <c:pt idx="640">
                  <c:v>7/19/2022</c:v>
                </c:pt>
                <c:pt idx="641">
                  <c:v>7/20/2022</c:v>
                </c:pt>
                <c:pt idx="642">
                  <c:v>7/21/2022</c:v>
                </c:pt>
                <c:pt idx="643">
                  <c:v>7/22/2022</c:v>
                </c:pt>
                <c:pt idx="644">
                  <c:v>7/25/2022</c:v>
                </c:pt>
                <c:pt idx="645">
                  <c:v>7/26/2022</c:v>
                </c:pt>
                <c:pt idx="646">
                  <c:v>7/27/2022</c:v>
                </c:pt>
                <c:pt idx="647">
                  <c:v>7/28/2022</c:v>
                </c:pt>
                <c:pt idx="648">
                  <c:v>7/29/2022</c:v>
                </c:pt>
                <c:pt idx="649">
                  <c:v>8/1/2022</c:v>
                </c:pt>
                <c:pt idx="650">
                  <c:v>8/2/2022</c:v>
                </c:pt>
                <c:pt idx="651">
                  <c:v>8/3/2022</c:v>
                </c:pt>
                <c:pt idx="652">
                  <c:v>8/4/2022</c:v>
                </c:pt>
                <c:pt idx="653">
                  <c:v>8/5/2022</c:v>
                </c:pt>
                <c:pt idx="654">
                  <c:v>8/8/2022</c:v>
                </c:pt>
                <c:pt idx="655">
                  <c:v>8/9/2022</c:v>
                </c:pt>
                <c:pt idx="656">
                  <c:v>8/10/2022</c:v>
                </c:pt>
                <c:pt idx="657">
                  <c:v>8/11/2022</c:v>
                </c:pt>
                <c:pt idx="658">
                  <c:v>8/12/2022</c:v>
                </c:pt>
                <c:pt idx="659">
                  <c:v>8/15/2022</c:v>
                </c:pt>
                <c:pt idx="660">
                  <c:v>8/16/2022</c:v>
                </c:pt>
                <c:pt idx="661">
                  <c:v>8/17/2022</c:v>
                </c:pt>
                <c:pt idx="662">
                  <c:v>8/18/2022</c:v>
                </c:pt>
                <c:pt idx="663">
                  <c:v>8/19/2022</c:v>
                </c:pt>
                <c:pt idx="664">
                  <c:v>8/22/2022</c:v>
                </c:pt>
                <c:pt idx="665">
                  <c:v>8/23/2022</c:v>
                </c:pt>
                <c:pt idx="666">
                  <c:v>8/24/2022</c:v>
                </c:pt>
                <c:pt idx="667">
                  <c:v>8/25/2022</c:v>
                </c:pt>
                <c:pt idx="668">
                  <c:v>8/26/2022</c:v>
                </c:pt>
                <c:pt idx="669">
                  <c:v>8/29/2022</c:v>
                </c:pt>
                <c:pt idx="670">
                  <c:v>8/30/2022</c:v>
                </c:pt>
                <c:pt idx="671">
                  <c:v>8/31/2022</c:v>
                </c:pt>
                <c:pt idx="672">
                  <c:v>9/1/2022</c:v>
                </c:pt>
                <c:pt idx="673">
                  <c:v>9/2/2022</c:v>
                </c:pt>
                <c:pt idx="674">
                  <c:v>9/6/2022</c:v>
                </c:pt>
                <c:pt idx="675">
                  <c:v>9/7/2022</c:v>
                </c:pt>
                <c:pt idx="676">
                  <c:v>9/8/2022</c:v>
                </c:pt>
                <c:pt idx="677">
                  <c:v>9/9/2022</c:v>
                </c:pt>
                <c:pt idx="678">
                  <c:v>9/12/2022</c:v>
                </c:pt>
                <c:pt idx="679">
                  <c:v>9/13/2022</c:v>
                </c:pt>
                <c:pt idx="680">
                  <c:v>9/14/2022</c:v>
                </c:pt>
                <c:pt idx="681">
                  <c:v>9/15/2022</c:v>
                </c:pt>
                <c:pt idx="682">
                  <c:v>9/16/2022</c:v>
                </c:pt>
                <c:pt idx="683">
                  <c:v>9/19/2022</c:v>
                </c:pt>
                <c:pt idx="684">
                  <c:v>9/20/2022</c:v>
                </c:pt>
                <c:pt idx="685">
                  <c:v>9/21/2022</c:v>
                </c:pt>
                <c:pt idx="686">
                  <c:v>9/22/2022</c:v>
                </c:pt>
                <c:pt idx="687">
                  <c:v>9/23/2022</c:v>
                </c:pt>
                <c:pt idx="688">
                  <c:v>9/26/2022</c:v>
                </c:pt>
                <c:pt idx="689">
                  <c:v>9/27/2022</c:v>
                </c:pt>
                <c:pt idx="690">
                  <c:v>9/28/2022</c:v>
                </c:pt>
                <c:pt idx="691">
                  <c:v>9/29/2022</c:v>
                </c:pt>
                <c:pt idx="692">
                  <c:v>9/30/2022</c:v>
                </c:pt>
                <c:pt idx="693">
                  <c:v>10/3/2022</c:v>
                </c:pt>
                <c:pt idx="694">
                  <c:v>10/4/2022</c:v>
                </c:pt>
                <c:pt idx="695">
                  <c:v>10/5/2022</c:v>
                </c:pt>
                <c:pt idx="696">
                  <c:v>10/6/2022</c:v>
                </c:pt>
                <c:pt idx="697">
                  <c:v>10/7/2022</c:v>
                </c:pt>
                <c:pt idx="698">
                  <c:v>10/10/2022</c:v>
                </c:pt>
                <c:pt idx="699">
                  <c:v>10/11/2022</c:v>
                </c:pt>
                <c:pt idx="700">
                  <c:v>10/12/2022</c:v>
                </c:pt>
                <c:pt idx="701">
                  <c:v>10/13/2022</c:v>
                </c:pt>
                <c:pt idx="702">
                  <c:v>10/14/2022</c:v>
                </c:pt>
                <c:pt idx="703">
                  <c:v>10/17/2022</c:v>
                </c:pt>
                <c:pt idx="704">
                  <c:v>10/18/2022</c:v>
                </c:pt>
                <c:pt idx="705">
                  <c:v>10/19/2022</c:v>
                </c:pt>
                <c:pt idx="706">
                  <c:v>10/20/2022</c:v>
                </c:pt>
                <c:pt idx="707">
                  <c:v>10/21/2022</c:v>
                </c:pt>
                <c:pt idx="708">
                  <c:v>10/24/2022</c:v>
                </c:pt>
                <c:pt idx="709">
                  <c:v>10/25/2022</c:v>
                </c:pt>
                <c:pt idx="710">
                  <c:v>10/26/2022</c:v>
                </c:pt>
                <c:pt idx="711">
                  <c:v>10/27/2022</c:v>
                </c:pt>
                <c:pt idx="712">
                  <c:v>10/28/2022</c:v>
                </c:pt>
                <c:pt idx="713">
                  <c:v>10/31/2022</c:v>
                </c:pt>
                <c:pt idx="714">
                  <c:v>11/1/2022</c:v>
                </c:pt>
                <c:pt idx="715">
                  <c:v>11/2/2022</c:v>
                </c:pt>
                <c:pt idx="716">
                  <c:v>11/3/2022</c:v>
                </c:pt>
                <c:pt idx="717">
                  <c:v>11/4/2022</c:v>
                </c:pt>
                <c:pt idx="718">
                  <c:v>11/7/2022</c:v>
                </c:pt>
                <c:pt idx="719">
                  <c:v>11/8/2022</c:v>
                </c:pt>
                <c:pt idx="720">
                  <c:v>11/9/2022</c:v>
                </c:pt>
                <c:pt idx="721">
                  <c:v>11/10/2022</c:v>
                </c:pt>
                <c:pt idx="722">
                  <c:v>11/11/2022</c:v>
                </c:pt>
                <c:pt idx="723">
                  <c:v>11/14/2022</c:v>
                </c:pt>
                <c:pt idx="724">
                  <c:v>11/15/2022</c:v>
                </c:pt>
                <c:pt idx="725">
                  <c:v>11/16/2022</c:v>
                </c:pt>
                <c:pt idx="726">
                  <c:v>11/17/2022</c:v>
                </c:pt>
                <c:pt idx="727">
                  <c:v>11/18/2022</c:v>
                </c:pt>
                <c:pt idx="728">
                  <c:v>11/21/2022</c:v>
                </c:pt>
                <c:pt idx="729">
                  <c:v>11/22/2022</c:v>
                </c:pt>
                <c:pt idx="730">
                  <c:v>11/23/2022</c:v>
                </c:pt>
                <c:pt idx="731">
                  <c:v>11/25/2022</c:v>
                </c:pt>
                <c:pt idx="732">
                  <c:v>11/28/2022</c:v>
                </c:pt>
                <c:pt idx="733">
                  <c:v>11/29/2022</c:v>
                </c:pt>
                <c:pt idx="734">
                  <c:v>11/30/2022</c:v>
                </c:pt>
                <c:pt idx="735">
                  <c:v>12/1/2022</c:v>
                </c:pt>
                <c:pt idx="736">
                  <c:v>12/2/2022</c:v>
                </c:pt>
                <c:pt idx="737">
                  <c:v>12/5/2022</c:v>
                </c:pt>
                <c:pt idx="738">
                  <c:v>12/6/2022</c:v>
                </c:pt>
                <c:pt idx="739">
                  <c:v>12/7/2022</c:v>
                </c:pt>
                <c:pt idx="740">
                  <c:v>12/8/2022</c:v>
                </c:pt>
                <c:pt idx="741">
                  <c:v>12/9/2022</c:v>
                </c:pt>
                <c:pt idx="742">
                  <c:v>12/12/2022</c:v>
                </c:pt>
                <c:pt idx="743">
                  <c:v>12/13/2022</c:v>
                </c:pt>
                <c:pt idx="744">
                  <c:v>12/14/2022</c:v>
                </c:pt>
                <c:pt idx="745">
                  <c:v>12/15/2022</c:v>
                </c:pt>
                <c:pt idx="746">
                  <c:v>12/16/2022</c:v>
                </c:pt>
                <c:pt idx="747">
                  <c:v>12/19/2022</c:v>
                </c:pt>
                <c:pt idx="748">
                  <c:v>12/20/2022</c:v>
                </c:pt>
                <c:pt idx="749">
                  <c:v>12/21/2022</c:v>
                </c:pt>
                <c:pt idx="750">
                  <c:v>12/22/2022</c:v>
                </c:pt>
                <c:pt idx="751">
                  <c:v>12/23/2022</c:v>
                </c:pt>
                <c:pt idx="752">
                  <c:v>12/27/2022</c:v>
                </c:pt>
                <c:pt idx="753">
                  <c:v>12/28/2022</c:v>
                </c:pt>
                <c:pt idx="754">
                  <c:v>12/29/2022</c:v>
                </c:pt>
                <c:pt idx="755">
                  <c:v>12/30/2022</c:v>
                </c:pt>
                <c:pt idx="756">
                  <c:v>1/3/2023</c:v>
                </c:pt>
                <c:pt idx="757">
                  <c:v>1/4/2023</c:v>
                </c:pt>
                <c:pt idx="758">
                  <c:v>1/5/2023</c:v>
                </c:pt>
                <c:pt idx="759">
                  <c:v>1/6/2023</c:v>
                </c:pt>
                <c:pt idx="760">
                  <c:v>1/9/2023</c:v>
                </c:pt>
                <c:pt idx="761">
                  <c:v>1/10/2023</c:v>
                </c:pt>
                <c:pt idx="762">
                  <c:v>1/11/2023</c:v>
                </c:pt>
                <c:pt idx="763">
                  <c:v>1/12/2023</c:v>
                </c:pt>
                <c:pt idx="764">
                  <c:v>1/13/2023</c:v>
                </c:pt>
                <c:pt idx="765">
                  <c:v>1/17/2023</c:v>
                </c:pt>
                <c:pt idx="766">
                  <c:v>1/18/2023</c:v>
                </c:pt>
                <c:pt idx="767">
                  <c:v>1/19/2023</c:v>
                </c:pt>
                <c:pt idx="768">
                  <c:v>1/20/2023</c:v>
                </c:pt>
                <c:pt idx="769">
                  <c:v>1/23/2023</c:v>
                </c:pt>
                <c:pt idx="770">
                  <c:v>1/24/2023</c:v>
                </c:pt>
                <c:pt idx="771">
                  <c:v>1/25/2023</c:v>
                </c:pt>
                <c:pt idx="772">
                  <c:v>1/26/2023</c:v>
                </c:pt>
                <c:pt idx="773">
                  <c:v>1/27/2023</c:v>
                </c:pt>
                <c:pt idx="774">
                  <c:v>1/30/2023</c:v>
                </c:pt>
                <c:pt idx="775">
                  <c:v>1/31/2023</c:v>
                </c:pt>
                <c:pt idx="776">
                  <c:v>2/1/2023</c:v>
                </c:pt>
                <c:pt idx="777">
                  <c:v>2/2/2023</c:v>
                </c:pt>
                <c:pt idx="778">
                  <c:v>2/3/2023</c:v>
                </c:pt>
                <c:pt idx="779">
                  <c:v>2/6/2023</c:v>
                </c:pt>
                <c:pt idx="780">
                  <c:v>2/7/2023</c:v>
                </c:pt>
                <c:pt idx="781">
                  <c:v>2/8/2023</c:v>
                </c:pt>
                <c:pt idx="782">
                  <c:v>2/9/2023</c:v>
                </c:pt>
                <c:pt idx="783">
                  <c:v>2/10/2023</c:v>
                </c:pt>
                <c:pt idx="784">
                  <c:v>2/13/2023</c:v>
                </c:pt>
                <c:pt idx="785">
                  <c:v>2/14/2023</c:v>
                </c:pt>
                <c:pt idx="786">
                  <c:v>2/15/2023</c:v>
                </c:pt>
                <c:pt idx="787">
                  <c:v>2/16/2023</c:v>
                </c:pt>
                <c:pt idx="788">
                  <c:v>2/17/2023</c:v>
                </c:pt>
                <c:pt idx="789">
                  <c:v>2/21/2023</c:v>
                </c:pt>
                <c:pt idx="790">
                  <c:v>2/22/2023</c:v>
                </c:pt>
                <c:pt idx="791">
                  <c:v>2/23/2023</c:v>
                </c:pt>
                <c:pt idx="792">
                  <c:v>2/24/2023</c:v>
                </c:pt>
                <c:pt idx="793">
                  <c:v>2/27/2023</c:v>
                </c:pt>
                <c:pt idx="794">
                  <c:v>2/28/2023</c:v>
                </c:pt>
                <c:pt idx="795">
                  <c:v>3/1/2023</c:v>
                </c:pt>
                <c:pt idx="796">
                  <c:v>3/2/2023</c:v>
                </c:pt>
                <c:pt idx="797">
                  <c:v>3/3/2023</c:v>
                </c:pt>
                <c:pt idx="798">
                  <c:v>3/6/2023</c:v>
                </c:pt>
                <c:pt idx="799">
                  <c:v>3/7/2023</c:v>
                </c:pt>
                <c:pt idx="800">
                  <c:v>3/8/2023</c:v>
                </c:pt>
                <c:pt idx="801">
                  <c:v>3/9/2023</c:v>
                </c:pt>
                <c:pt idx="802">
                  <c:v>3/10/2023</c:v>
                </c:pt>
                <c:pt idx="803">
                  <c:v>3/13/2023</c:v>
                </c:pt>
                <c:pt idx="804">
                  <c:v>3/14/2023</c:v>
                </c:pt>
                <c:pt idx="805">
                  <c:v>3/15/2023</c:v>
                </c:pt>
                <c:pt idx="806">
                  <c:v>3/16/2023</c:v>
                </c:pt>
                <c:pt idx="807">
                  <c:v>3/17/2023</c:v>
                </c:pt>
                <c:pt idx="808">
                  <c:v>3/20/2023</c:v>
                </c:pt>
                <c:pt idx="809">
                  <c:v>3/21/2023</c:v>
                </c:pt>
                <c:pt idx="810">
                  <c:v>3/22/2023</c:v>
                </c:pt>
                <c:pt idx="811">
                  <c:v>3/23/2023</c:v>
                </c:pt>
                <c:pt idx="812">
                  <c:v>3/24/2023</c:v>
                </c:pt>
                <c:pt idx="813">
                  <c:v>3/27/2023</c:v>
                </c:pt>
                <c:pt idx="814">
                  <c:v>3/28/2023</c:v>
                </c:pt>
                <c:pt idx="815">
                  <c:v>3/29/2023</c:v>
                </c:pt>
                <c:pt idx="816">
                  <c:v>3/30/2023</c:v>
                </c:pt>
                <c:pt idx="817">
                  <c:v>3/31/2023</c:v>
                </c:pt>
                <c:pt idx="818">
                  <c:v>4/3/2023</c:v>
                </c:pt>
                <c:pt idx="819">
                  <c:v>4/4/2023</c:v>
                </c:pt>
                <c:pt idx="820">
                  <c:v>4/5/2023</c:v>
                </c:pt>
                <c:pt idx="821">
                  <c:v>4/6/2023</c:v>
                </c:pt>
                <c:pt idx="822">
                  <c:v>4/10/2023</c:v>
                </c:pt>
                <c:pt idx="823">
                  <c:v>4/11/2023</c:v>
                </c:pt>
                <c:pt idx="824">
                  <c:v>4/12/2023</c:v>
                </c:pt>
                <c:pt idx="825">
                  <c:v>4/13/2023</c:v>
                </c:pt>
                <c:pt idx="826">
                  <c:v>4/14/2023</c:v>
                </c:pt>
                <c:pt idx="827">
                  <c:v>4/17/2023</c:v>
                </c:pt>
                <c:pt idx="828">
                  <c:v>4/18/2023</c:v>
                </c:pt>
                <c:pt idx="829">
                  <c:v>4/19/2023</c:v>
                </c:pt>
                <c:pt idx="830">
                  <c:v>4/20/2023</c:v>
                </c:pt>
                <c:pt idx="831">
                  <c:v>4/21/2023</c:v>
                </c:pt>
                <c:pt idx="832">
                  <c:v>4/24/2023</c:v>
                </c:pt>
                <c:pt idx="833">
                  <c:v>4/25/2023</c:v>
                </c:pt>
                <c:pt idx="834">
                  <c:v>4/26/2023</c:v>
                </c:pt>
                <c:pt idx="835">
                  <c:v>4/27/2023</c:v>
                </c:pt>
                <c:pt idx="836">
                  <c:v>4/28/2023</c:v>
                </c:pt>
                <c:pt idx="837">
                  <c:v>5/1/2023</c:v>
                </c:pt>
                <c:pt idx="838">
                  <c:v>5/2/2023</c:v>
                </c:pt>
                <c:pt idx="839">
                  <c:v>5/3/2023</c:v>
                </c:pt>
                <c:pt idx="840">
                  <c:v>5/4/2023</c:v>
                </c:pt>
                <c:pt idx="841">
                  <c:v>5/5/2023</c:v>
                </c:pt>
                <c:pt idx="842">
                  <c:v>5/8/2023</c:v>
                </c:pt>
                <c:pt idx="843">
                  <c:v>5/9/2023</c:v>
                </c:pt>
                <c:pt idx="844">
                  <c:v>5/10/2023</c:v>
                </c:pt>
                <c:pt idx="845">
                  <c:v>5/11/2023</c:v>
                </c:pt>
                <c:pt idx="846">
                  <c:v>5/12/2023</c:v>
                </c:pt>
                <c:pt idx="847">
                  <c:v>5/15/2023</c:v>
                </c:pt>
                <c:pt idx="848">
                  <c:v>5/16/2023</c:v>
                </c:pt>
                <c:pt idx="849">
                  <c:v>5/17/2023</c:v>
                </c:pt>
                <c:pt idx="850">
                  <c:v>5/18/2023</c:v>
                </c:pt>
                <c:pt idx="851">
                  <c:v>5/19/2023</c:v>
                </c:pt>
                <c:pt idx="852">
                  <c:v>5/22/2023</c:v>
                </c:pt>
                <c:pt idx="853">
                  <c:v>5/23/2023</c:v>
                </c:pt>
                <c:pt idx="854">
                  <c:v>5/24/2023</c:v>
                </c:pt>
                <c:pt idx="855">
                  <c:v>5/25/2023</c:v>
                </c:pt>
                <c:pt idx="856">
                  <c:v>5/26/2023</c:v>
                </c:pt>
                <c:pt idx="857">
                  <c:v>5/30/2023</c:v>
                </c:pt>
                <c:pt idx="858">
                  <c:v>5/31/2023</c:v>
                </c:pt>
                <c:pt idx="859">
                  <c:v>6/1/2023</c:v>
                </c:pt>
                <c:pt idx="860">
                  <c:v>6/2/2023</c:v>
                </c:pt>
                <c:pt idx="861">
                  <c:v>6/5/2023</c:v>
                </c:pt>
                <c:pt idx="862">
                  <c:v>6/6/2023</c:v>
                </c:pt>
                <c:pt idx="863">
                  <c:v>6/7/2023</c:v>
                </c:pt>
                <c:pt idx="864">
                  <c:v>6/8/2023</c:v>
                </c:pt>
                <c:pt idx="865">
                  <c:v>6/9/2023</c:v>
                </c:pt>
                <c:pt idx="866">
                  <c:v>6/12/2023</c:v>
                </c:pt>
                <c:pt idx="867">
                  <c:v>6/13/2023</c:v>
                </c:pt>
                <c:pt idx="868">
                  <c:v>6/14/2023</c:v>
                </c:pt>
                <c:pt idx="869">
                  <c:v>6/15/2023</c:v>
                </c:pt>
                <c:pt idx="870">
                  <c:v>6/16/2023</c:v>
                </c:pt>
                <c:pt idx="871">
                  <c:v>6/20/2023</c:v>
                </c:pt>
                <c:pt idx="872">
                  <c:v>6/21/2023</c:v>
                </c:pt>
                <c:pt idx="873">
                  <c:v>6/22/2023</c:v>
                </c:pt>
                <c:pt idx="874">
                  <c:v>6/23/2023</c:v>
                </c:pt>
                <c:pt idx="875">
                  <c:v>6/26/2023</c:v>
                </c:pt>
                <c:pt idx="876">
                  <c:v>6/27/2023</c:v>
                </c:pt>
                <c:pt idx="877">
                  <c:v>6/28/2023</c:v>
                </c:pt>
                <c:pt idx="878">
                  <c:v>6/29/2023</c:v>
                </c:pt>
                <c:pt idx="879">
                  <c:v>6/30/2023</c:v>
                </c:pt>
                <c:pt idx="880">
                  <c:v>7/3/2023</c:v>
                </c:pt>
                <c:pt idx="881">
                  <c:v>7/5/2023</c:v>
                </c:pt>
                <c:pt idx="882">
                  <c:v>7/6/2023</c:v>
                </c:pt>
                <c:pt idx="883">
                  <c:v>7/7/2023</c:v>
                </c:pt>
                <c:pt idx="884">
                  <c:v>7/10/2023</c:v>
                </c:pt>
                <c:pt idx="885">
                  <c:v>7/11/2023</c:v>
                </c:pt>
                <c:pt idx="886">
                  <c:v>7/12/2023</c:v>
                </c:pt>
                <c:pt idx="887">
                  <c:v>7/13/2023</c:v>
                </c:pt>
                <c:pt idx="888">
                  <c:v>7/14/2023</c:v>
                </c:pt>
                <c:pt idx="889">
                  <c:v>7/17/2023</c:v>
                </c:pt>
                <c:pt idx="890">
                  <c:v>7/18/2023</c:v>
                </c:pt>
                <c:pt idx="891">
                  <c:v>7/19/2023</c:v>
                </c:pt>
                <c:pt idx="892">
                  <c:v>7/20/2023</c:v>
                </c:pt>
                <c:pt idx="893">
                  <c:v>7/21/2023</c:v>
                </c:pt>
                <c:pt idx="894">
                  <c:v>7/24/2023</c:v>
                </c:pt>
                <c:pt idx="895">
                  <c:v>7/25/2023</c:v>
                </c:pt>
                <c:pt idx="896">
                  <c:v>7/26/2023</c:v>
                </c:pt>
                <c:pt idx="897">
                  <c:v>7/27/2023</c:v>
                </c:pt>
                <c:pt idx="898">
                  <c:v>7/28/2023</c:v>
                </c:pt>
                <c:pt idx="899">
                  <c:v>7/31/2023</c:v>
                </c:pt>
                <c:pt idx="900">
                  <c:v>8/1/2023</c:v>
                </c:pt>
                <c:pt idx="901">
                  <c:v>8/2/2023</c:v>
                </c:pt>
                <c:pt idx="902">
                  <c:v>8/3/2023</c:v>
                </c:pt>
                <c:pt idx="903">
                  <c:v>8/4/2023</c:v>
                </c:pt>
                <c:pt idx="904">
                  <c:v>8/7/2023</c:v>
                </c:pt>
                <c:pt idx="905">
                  <c:v>8/8/2023</c:v>
                </c:pt>
                <c:pt idx="906">
                  <c:v>8/9/2023</c:v>
                </c:pt>
                <c:pt idx="907">
                  <c:v>8/10/2023</c:v>
                </c:pt>
                <c:pt idx="908">
                  <c:v>8/11/2023</c:v>
                </c:pt>
                <c:pt idx="909">
                  <c:v>8/14/2023</c:v>
                </c:pt>
                <c:pt idx="910">
                  <c:v>8/15/2023</c:v>
                </c:pt>
                <c:pt idx="911">
                  <c:v>8/16/2023</c:v>
                </c:pt>
                <c:pt idx="912">
                  <c:v>8/17/2023</c:v>
                </c:pt>
                <c:pt idx="913">
                  <c:v>8/18/2023</c:v>
                </c:pt>
                <c:pt idx="914">
                  <c:v>8/21/2023</c:v>
                </c:pt>
                <c:pt idx="915">
                  <c:v>8/22/2023</c:v>
                </c:pt>
                <c:pt idx="916">
                  <c:v>8/23/2023</c:v>
                </c:pt>
                <c:pt idx="917">
                  <c:v>8/24/2023</c:v>
                </c:pt>
                <c:pt idx="918">
                  <c:v>8/25/2023</c:v>
                </c:pt>
                <c:pt idx="919">
                  <c:v>8/28/2023</c:v>
                </c:pt>
                <c:pt idx="920">
                  <c:v>8/29/2023</c:v>
                </c:pt>
                <c:pt idx="921">
                  <c:v>8/30/2023</c:v>
                </c:pt>
                <c:pt idx="922">
                  <c:v>8/31/2023</c:v>
                </c:pt>
                <c:pt idx="923">
                  <c:v>9/1/2023</c:v>
                </c:pt>
                <c:pt idx="924">
                  <c:v>9/5/2023</c:v>
                </c:pt>
                <c:pt idx="925">
                  <c:v>9/6/2023</c:v>
                </c:pt>
                <c:pt idx="926">
                  <c:v>9/7/2023</c:v>
                </c:pt>
                <c:pt idx="927">
                  <c:v>9/8/2023</c:v>
                </c:pt>
                <c:pt idx="928">
                  <c:v>9/11/2023</c:v>
                </c:pt>
                <c:pt idx="929">
                  <c:v>9/12/2023</c:v>
                </c:pt>
                <c:pt idx="930">
                  <c:v>9/13/2023</c:v>
                </c:pt>
                <c:pt idx="931">
                  <c:v>9/14/2023</c:v>
                </c:pt>
                <c:pt idx="932">
                  <c:v>9/15/2023</c:v>
                </c:pt>
                <c:pt idx="933">
                  <c:v>9/18/2023</c:v>
                </c:pt>
                <c:pt idx="934">
                  <c:v>9/19/2023</c:v>
                </c:pt>
                <c:pt idx="935">
                  <c:v>9/20/2023</c:v>
                </c:pt>
                <c:pt idx="936">
                  <c:v>9/21/2023</c:v>
                </c:pt>
                <c:pt idx="937">
                  <c:v>9/22/2023</c:v>
                </c:pt>
                <c:pt idx="938">
                  <c:v>9/25/2023</c:v>
                </c:pt>
                <c:pt idx="939">
                  <c:v>9/26/2023</c:v>
                </c:pt>
                <c:pt idx="940">
                  <c:v>9/27/2023</c:v>
                </c:pt>
                <c:pt idx="941">
                  <c:v>9/28/2023</c:v>
                </c:pt>
                <c:pt idx="942">
                  <c:v>9/29/2023</c:v>
                </c:pt>
                <c:pt idx="943">
                  <c:v>10/2/2023</c:v>
                </c:pt>
                <c:pt idx="944">
                  <c:v>10/3/2023</c:v>
                </c:pt>
                <c:pt idx="945">
                  <c:v>10/4/2023</c:v>
                </c:pt>
                <c:pt idx="946">
                  <c:v>10/5/2023</c:v>
                </c:pt>
                <c:pt idx="947">
                  <c:v>10/6/2023</c:v>
                </c:pt>
                <c:pt idx="948">
                  <c:v>10/9/2023</c:v>
                </c:pt>
                <c:pt idx="949">
                  <c:v>10/10/2023</c:v>
                </c:pt>
                <c:pt idx="950">
                  <c:v>10/11/2023</c:v>
                </c:pt>
                <c:pt idx="951">
                  <c:v>10/12/2023</c:v>
                </c:pt>
                <c:pt idx="952">
                  <c:v>10/13/2023</c:v>
                </c:pt>
                <c:pt idx="953">
                  <c:v>10/16/2023</c:v>
                </c:pt>
                <c:pt idx="954">
                  <c:v>10/17/2023</c:v>
                </c:pt>
                <c:pt idx="955">
                  <c:v>10/18/2023</c:v>
                </c:pt>
                <c:pt idx="956">
                  <c:v>10/19/2023</c:v>
                </c:pt>
                <c:pt idx="957">
                  <c:v>10/20/2023</c:v>
                </c:pt>
                <c:pt idx="958">
                  <c:v>10/23/2023</c:v>
                </c:pt>
                <c:pt idx="959">
                  <c:v>10/24/2023</c:v>
                </c:pt>
                <c:pt idx="960">
                  <c:v>10/25/2023</c:v>
                </c:pt>
                <c:pt idx="961">
                  <c:v>10/26/2023</c:v>
                </c:pt>
                <c:pt idx="962">
                  <c:v>10/27/2023</c:v>
                </c:pt>
                <c:pt idx="963">
                  <c:v>10/30/2023</c:v>
                </c:pt>
                <c:pt idx="964">
                  <c:v>10/31/2023</c:v>
                </c:pt>
                <c:pt idx="965">
                  <c:v>11/1/2023</c:v>
                </c:pt>
                <c:pt idx="966">
                  <c:v>11/2/2023</c:v>
                </c:pt>
                <c:pt idx="967">
                  <c:v>11/3/2023</c:v>
                </c:pt>
                <c:pt idx="968">
                  <c:v>11/6/2023</c:v>
                </c:pt>
                <c:pt idx="969">
                  <c:v>11/7/2023</c:v>
                </c:pt>
                <c:pt idx="970">
                  <c:v>11/8/2023</c:v>
                </c:pt>
                <c:pt idx="971">
                  <c:v>11/9/2023</c:v>
                </c:pt>
                <c:pt idx="972">
                  <c:v>11/10/2023</c:v>
                </c:pt>
                <c:pt idx="973">
                  <c:v>11/13/2023</c:v>
                </c:pt>
                <c:pt idx="974">
                  <c:v>11/14/2023</c:v>
                </c:pt>
                <c:pt idx="975">
                  <c:v>11/15/2023</c:v>
                </c:pt>
                <c:pt idx="976">
                  <c:v>11/16/2023</c:v>
                </c:pt>
                <c:pt idx="977">
                  <c:v>11/17/2023</c:v>
                </c:pt>
                <c:pt idx="978">
                  <c:v>11/20/2023</c:v>
                </c:pt>
                <c:pt idx="979">
                  <c:v>11/21/2023</c:v>
                </c:pt>
                <c:pt idx="980">
                  <c:v>11/22/2023</c:v>
                </c:pt>
                <c:pt idx="981">
                  <c:v>11/24/2023</c:v>
                </c:pt>
                <c:pt idx="982">
                  <c:v>11/27/2023</c:v>
                </c:pt>
                <c:pt idx="983">
                  <c:v>11/28/2023</c:v>
                </c:pt>
                <c:pt idx="984">
                  <c:v>11/29/2023</c:v>
                </c:pt>
                <c:pt idx="985">
                  <c:v>11/30/2023</c:v>
                </c:pt>
                <c:pt idx="986">
                  <c:v>12/1/2023</c:v>
                </c:pt>
                <c:pt idx="987">
                  <c:v>12/4/2023</c:v>
                </c:pt>
                <c:pt idx="988">
                  <c:v>12/5/2023</c:v>
                </c:pt>
                <c:pt idx="989">
                  <c:v>12/6/2023</c:v>
                </c:pt>
                <c:pt idx="990">
                  <c:v>12/7/2023</c:v>
                </c:pt>
                <c:pt idx="991">
                  <c:v>12/8/2023</c:v>
                </c:pt>
                <c:pt idx="992">
                  <c:v>12/11/2023</c:v>
                </c:pt>
                <c:pt idx="993">
                  <c:v>12/12/2023</c:v>
                </c:pt>
                <c:pt idx="994">
                  <c:v>12/13/2023</c:v>
                </c:pt>
                <c:pt idx="995">
                  <c:v>12/14/2023</c:v>
                </c:pt>
                <c:pt idx="996">
                  <c:v>12/15/2023</c:v>
                </c:pt>
                <c:pt idx="997">
                  <c:v>12/18/2023</c:v>
                </c:pt>
                <c:pt idx="998">
                  <c:v>12/19/2023</c:v>
                </c:pt>
                <c:pt idx="999">
                  <c:v>12/20/2023</c:v>
                </c:pt>
                <c:pt idx="1000">
                  <c:v>12/21/2023</c:v>
                </c:pt>
                <c:pt idx="1001">
                  <c:v>12/22/2023</c:v>
                </c:pt>
                <c:pt idx="1002">
                  <c:v>12/26/2023</c:v>
                </c:pt>
                <c:pt idx="1003">
                  <c:v>12/27/2023</c:v>
                </c:pt>
                <c:pt idx="1004">
                  <c:v>12/28/2023</c:v>
                </c:pt>
                <c:pt idx="1005">
                  <c:v>12/29/2023</c:v>
                </c:pt>
                <c:pt idx="1006">
                  <c:v>1/2/2024</c:v>
                </c:pt>
                <c:pt idx="1007">
                  <c:v>1/3/2024</c:v>
                </c:pt>
                <c:pt idx="1008">
                  <c:v>1/4/2024</c:v>
                </c:pt>
                <c:pt idx="1009">
                  <c:v>1/5/2024</c:v>
                </c:pt>
                <c:pt idx="1010">
                  <c:v>1/8/2024</c:v>
                </c:pt>
                <c:pt idx="1011">
                  <c:v>1/9/2024</c:v>
                </c:pt>
                <c:pt idx="1012">
                  <c:v>1/10/2024</c:v>
                </c:pt>
                <c:pt idx="1013">
                  <c:v>1/11/2024</c:v>
                </c:pt>
                <c:pt idx="1014">
                  <c:v>1/12/2024</c:v>
                </c:pt>
                <c:pt idx="1015">
                  <c:v>1/16/2024</c:v>
                </c:pt>
                <c:pt idx="1016">
                  <c:v>1/17/2024</c:v>
                </c:pt>
                <c:pt idx="1017">
                  <c:v>1/18/2024</c:v>
                </c:pt>
                <c:pt idx="1018">
                  <c:v>1/19/2024</c:v>
                </c:pt>
                <c:pt idx="1019">
                  <c:v>1/22/2024</c:v>
                </c:pt>
                <c:pt idx="1020">
                  <c:v>1/23/2024</c:v>
                </c:pt>
                <c:pt idx="1021">
                  <c:v>1/24/2024</c:v>
                </c:pt>
                <c:pt idx="1022">
                  <c:v>1/25/2024</c:v>
                </c:pt>
                <c:pt idx="1023">
                  <c:v>1/26/2024</c:v>
                </c:pt>
                <c:pt idx="1024">
                  <c:v>1/29/2024</c:v>
                </c:pt>
                <c:pt idx="1025">
                  <c:v>1/30/2024</c:v>
                </c:pt>
                <c:pt idx="1026">
                  <c:v>1/31/2024</c:v>
                </c:pt>
                <c:pt idx="1027">
                  <c:v>2/1/2024</c:v>
                </c:pt>
                <c:pt idx="1028">
                  <c:v>2/2/2024</c:v>
                </c:pt>
                <c:pt idx="1029">
                  <c:v>2/5/2024</c:v>
                </c:pt>
                <c:pt idx="1030">
                  <c:v>2/6/2024</c:v>
                </c:pt>
                <c:pt idx="1031">
                  <c:v>2/7/2024</c:v>
                </c:pt>
                <c:pt idx="1032">
                  <c:v>2/8/2024</c:v>
                </c:pt>
                <c:pt idx="1033">
                  <c:v>2/9/2024</c:v>
                </c:pt>
                <c:pt idx="1034">
                  <c:v>2/12/2024</c:v>
                </c:pt>
                <c:pt idx="1035">
                  <c:v>2/13/2024</c:v>
                </c:pt>
                <c:pt idx="1036">
                  <c:v>2/14/2024</c:v>
                </c:pt>
                <c:pt idx="1037">
                  <c:v>2/15/2024</c:v>
                </c:pt>
                <c:pt idx="1038">
                  <c:v>2/16/2024</c:v>
                </c:pt>
                <c:pt idx="1039">
                  <c:v>2/20/2024</c:v>
                </c:pt>
                <c:pt idx="1040">
                  <c:v>2/21/2024</c:v>
                </c:pt>
                <c:pt idx="1041">
                  <c:v>2/22/2024</c:v>
                </c:pt>
                <c:pt idx="1042">
                  <c:v>2/23/2024</c:v>
                </c:pt>
                <c:pt idx="1043">
                  <c:v>2/26/2024</c:v>
                </c:pt>
                <c:pt idx="1044">
                  <c:v>2/27/2024</c:v>
                </c:pt>
                <c:pt idx="1045">
                  <c:v>2/28/2024</c:v>
                </c:pt>
                <c:pt idx="1046">
                  <c:v>2/29/2024</c:v>
                </c:pt>
                <c:pt idx="1047">
                  <c:v>3/1/2024</c:v>
                </c:pt>
                <c:pt idx="1048">
                  <c:v>3/4/2024</c:v>
                </c:pt>
                <c:pt idx="1049">
                  <c:v>3/5/2024</c:v>
                </c:pt>
                <c:pt idx="1050">
                  <c:v>3/6/2024</c:v>
                </c:pt>
                <c:pt idx="1051">
                  <c:v>3/7/2024</c:v>
                </c:pt>
                <c:pt idx="1052">
                  <c:v>3/8/2024</c:v>
                </c:pt>
                <c:pt idx="1053">
                  <c:v>3/11/2024</c:v>
                </c:pt>
                <c:pt idx="1054">
                  <c:v>3/12/2024</c:v>
                </c:pt>
                <c:pt idx="1055">
                  <c:v>3/13/2024</c:v>
                </c:pt>
                <c:pt idx="1056">
                  <c:v>3/14/2024</c:v>
                </c:pt>
                <c:pt idx="1057">
                  <c:v>3/15/2024</c:v>
                </c:pt>
                <c:pt idx="1058">
                  <c:v>3/18/2024</c:v>
                </c:pt>
                <c:pt idx="1059">
                  <c:v>3/19/2024</c:v>
                </c:pt>
                <c:pt idx="1060">
                  <c:v>3/20/2024</c:v>
                </c:pt>
                <c:pt idx="1061">
                  <c:v>3/21/2024</c:v>
                </c:pt>
                <c:pt idx="1062">
                  <c:v>3/22/2024</c:v>
                </c:pt>
                <c:pt idx="1063">
                  <c:v>3/25/2024</c:v>
                </c:pt>
                <c:pt idx="1064">
                  <c:v>3/26/2024</c:v>
                </c:pt>
                <c:pt idx="1065">
                  <c:v>3/27/2024</c:v>
                </c:pt>
                <c:pt idx="1066">
                  <c:v>3/28/2024</c:v>
                </c:pt>
                <c:pt idx="1067">
                  <c:v>4/1/2024</c:v>
                </c:pt>
                <c:pt idx="1068">
                  <c:v>4/2/2024</c:v>
                </c:pt>
                <c:pt idx="1069">
                  <c:v>4/3/2024</c:v>
                </c:pt>
                <c:pt idx="1070">
                  <c:v>4/4/2024</c:v>
                </c:pt>
                <c:pt idx="1071">
                  <c:v>4/5/2024</c:v>
                </c:pt>
                <c:pt idx="1072">
                  <c:v>4/8/2024</c:v>
                </c:pt>
                <c:pt idx="1073">
                  <c:v>4/9/2024</c:v>
                </c:pt>
                <c:pt idx="1074">
                  <c:v>4/10/2024</c:v>
                </c:pt>
                <c:pt idx="1075">
                  <c:v>4/11/2024</c:v>
                </c:pt>
                <c:pt idx="1076">
                  <c:v>4/12/2024</c:v>
                </c:pt>
                <c:pt idx="1077">
                  <c:v>4/15/2024</c:v>
                </c:pt>
                <c:pt idx="1078">
                  <c:v>4/16/2024</c:v>
                </c:pt>
                <c:pt idx="1079">
                  <c:v>4/17/2024</c:v>
                </c:pt>
                <c:pt idx="1080">
                  <c:v>4/18/2024</c:v>
                </c:pt>
                <c:pt idx="1081">
                  <c:v>4/19/2024</c:v>
                </c:pt>
                <c:pt idx="1082">
                  <c:v>4/22/2024</c:v>
                </c:pt>
                <c:pt idx="1083">
                  <c:v>4/23/2024</c:v>
                </c:pt>
                <c:pt idx="1084">
                  <c:v>4/24/2024</c:v>
                </c:pt>
                <c:pt idx="1085">
                  <c:v>4/25/2024</c:v>
                </c:pt>
                <c:pt idx="1086">
                  <c:v>4/26/2024</c:v>
                </c:pt>
                <c:pt idx="1087">
                  <c:v>4/29/2024</c:v>
                </c:pt>
                <c:pt idx="1088">
                  <c:v>4/30/2024</c:v>
                </c:pt>
                <c:pt idx="1089">
                  <c:v>5/1/2024</c:v>
                </c:pt>
                <c:pt idx="1090">
                  <c:v>5/2/2024</c:v>
                </c:pt>
                <c:pt idx="1091">
                  <c:v>5/3/2024</c:v>
                </c:pt>
                <c:pt idx="1092">
                  <c:v>5/6/2024</c:v>
                </c:pt>
                <c:pt idx="1093">
                  <c:v>5/7/2024</c:v>
                </c:pt>
                <c:pt idx="1094">
                  <c:v>5/8/2024</c:v>
                </c:pt>
                <c:pt idx="1095">
                  <c:v>5/9/2024</c:v>
                </c:pt>
                <c:pt idx="1096">
                  <c:v>5/10/2024</c:v>
                </c:pt>
                <c:pt idx="1097">
                  <c:v>5/13/2024</c:v>
                </c:pt>
                <c:pt idx="1098">
                  <c:v>5/14/2024</c:v>
                </c:pt>
                <c:pt idx="1099">
                  <c:v>5/15/2024</c:v>
                </c:pt>
                <c:pt idx="1100">
                  <c:v>5/16/2024</c:v>
                </c:pt>
                <c:pt idx="1101">
                  <c:v>5/17/2024</c:v>
                </c:pt>
                <c:pt idx="1102">
                  <c:v>5/20/2024</c:v>
                </c:pt>
                <c:pt idx="1103">
                  <c:v>5/21/2024</c:v>
                </c:pt>
                <c:pt idx="1104">
                  <c:v>5/22/2024</c:v>
                </c:pt>
                <c:pt idx="1105">
                  <c:v>5/23/2024</c:v>
                </c:pt>
                <c:pt idx="1106">
                  <c:v>5/24/2024</c:v>
                </c:pt>
                <c:pt idx="1107">
                  <c:v>5/28/2024</c:v>
                </c:pt>
                <c:pt idx="1108">
                  <c:v>5/29/2024</c:v>
                </c:pt>
                <c:pt idx="1109">
                  <c:v>5/30/2024</c:v>
                </c:pt>
                <c:pt idx="1110">
                  <c:v>5/31/2024</c:v>
                </c:pt>
                <c:pt idx="1111">
                  <c:v>6/3/2024</c:v>
                </c:pt>
                <c:pt idx="1112">
                  <c:v>6/4/2024</c:v>
                </c:pt>
                <c:pt idx="1113">
                  <c:v>6/5/2024</c:v>
                </c:pt>
                <c:pt idx="1114">
                  <c:v>6/6/2024</c:v>
                </c:pt>
                <c:pt idx="1115">
                  <c:v>6/7/2024</c:v>
                </c:pt>
                <c:pt idx="1116">
                  <c:v>6/10/2024</c:v>
                </c:pt>
                <c:pt idx="1117">
                  <c:v>6/11/2024</c:v>
                </c:pt>
                <c:pt idx="1118">
                  <c:v>6/12/2024</c:v>
                </c:pt>
                <c:pt idx="1119">
                  <c:v>6/13/2024</c:v>
                </c:pt>
                <c:pt idx="1120">
                  <c:v>6/14/2024</c:v>
                </c:pt>
                <c:pt idx="1121">
                  <c:v>6/17/2024</c:v>
                </c:pt>
                <c:pt idx="1122">
                  <c:v>6/18/2024</c:v>
                </c:pt>
                <c:pt idx="1123">
                  <c:v>6/20/2024</c:v>
                </c:pt>
                <c:pt idx="1124">
                  <c:v>6/21/2024</c:v>
                </c:pt>
                <c:pt idx="1125">
                  <c:v>6/24/2024</c:v>
                </c:pt>
                <c:pt idx="1126">
                  <c:v>6/25/2024</c:v>
                </c:pt>
                <c:pt idx="1127">
                  <c:v>6/26/2024</c:v>
                </c:pt>
                <c:pt idx="1128">
                  <c:v>6/27/2024</c:v>
                </c:pt>
                <c:pt idx="1129">
                  <c:v>6/28/2024</c:v>
                </c:pt>
                <c:pt idx="1130">
                  <c:v>7/1/2024</c:v>
                </c:pt>
                <c:pt idx="1131">
                  <c:v>7/2/2024</c:v>
                </c:pt>
                <c:pt idx="1132">
                  <c:v>7/3/2024</c:v>
                </c:pt>
                <c:pt idx="1133">
                  <c:v>7/5/2024</c:v>
                </c:pt>
                <c:pt idx="1134">
                  <c:v>7/8/2024</c:v>
                </c:pt>
                <c:pt idx="1135">
                  <c:v>7/9/2024</c:v>
                </c:pt>
                <c:pt idx="1136">
                  <c:v>7/10/2024</c:v>
                </c:pt>
                <c:pt idx="1137">
                  <c:v>7/11/2024</c:v>
                </c:pt>
                <c:pt idx="1138">
                  <c:v>7/12/2024</c:v>
                </c:pt>
                <c:pt idx="1139">
                  <c:v>7/15/2024</c:v>
                </c:pt>
                <c:pt idx="1140">
                  <c:v>7/16/2024</c:v>
                </c:pt>
                <c:pt idx="1141">
                  <c:v>7/17/2024</c:v>
                </c:pt>
                <c:pt idx="1142">
                  <c:v>7/18/2024</c:v>
                </c:pt>
                <c:pt idx="1143">
                  <c:v>7/19/2024</c:v>
                </c:pt>
                <c:pt idx="1144">
                  <c:v>7/22/2024</c:v>
                </c:pt>
                <c:pt idx="1145">
                  <c:v>7/23/2024</c:v>
                </c:pt>
                <c:pt idx="1146">
                  <c:v>7/24/2024</c:v>
                </c:pt>
                <c:pt idx="1147">
                  <c:v>7/25/2024</c:v>
                </c:pt>
                <c:pt idx="1148">
                  <c:v>7/26/2024</c:v>
                </c:pt>
                <c:pt idx="1149">
                  <c:v>7/29/2024</c:v>
                </c:pt>
                <c:pt idx="1150">
                  <c:v>7/30/2024</c:v>
                </c:pt>
                <c:pt idx="1151">
                  <c:v>7/31/2024</c:v>
                </c:pt>
                <c:pt idx="1152">
                  <c:v>8/1/2024</c:v>
                </c:pt>
                <c:pt idx="1153">
                  <c:v>8/2/2024</c:v>
                </c:pt>
                <c:pt idx="1154">
                  <c:v>8/5/2024</c:v>
                </c:pt>
                <c:pt idx="1155">
                  <c:v>8/7/2024</c:v>
                </c:pt>
                <c:pt idx="1156">
                  <c:v>8/8/2024</c:v>
                </c:pt>
                <c:pt idx="1157">
                  <c:v>8/9/2024</c:v>
                </c:pt>
                <c:pt idx="1158">
                  <c:v>8/12/2024</c:v>
                </c:pt>
                <c:pt idx="1159">
                  <c:v>8/13/2024</c:v>
                </c:pt>
                <c:pt idx="1160">
                  <c:v>8/14/2024</c:v>
                </c:pt>
                <c:pt idx="1161">
                  <c:v>8/15/2024</c:v>
                </c:pt>
                <c:pt idx="1162">
                  <c:v>8/16/2024</c:v>
                </c:pt>
                <c:pt idx="1163">
                  <c:v>8/19/2024</c:v>
                </c:pt>
                <c:pt idx="1164">
                  <c:v>8/20/2024</c:v>
                </c:pt>
                <c:pt idx="1165">
                  <c:v>8/21/2024</c:v>
                </c:pt>
                <c:pt idx="1166">
                  <c:v>8/22/2024</c:v>
                </c:pt>
                <c:pt idx="1167">
                  <c:v>8/23/2024</c:v>
                </c:pt>
                <c:pt idx="1168">
                  <c:v>8/26/2024</c:v>
                </c:pt>
                <c:pt idx="1169">
                  <c:v>8/27/2024</c:v>
                </c:pt>
                <c:pt idx="1170">
                  <c:v>8/28/2024</c:v>
                </c:pt>
                <c:pt idx="1171">
                  <c:v>8/29/2024</c:v>
                </c:pt>
                <c:pt idx="1172">
                  <c:v>8/30/2024</c:v>
                </c:pt>
                <c:pt idx="1173">
                  <c:v>9/3/2024</c:v>
                </c:pt>
                <c:pt idx="1174">
                  <c:v>9/4/2024</c:v>
                </c:pt>
                <c:pt idx="1175">
                  <c:v>9/5/2024</c:v>
                </c:pt>
                <c:pt idx="1176">
                  <c:v>9/6/2024</c:v>
                </c:pt>
                <c:pt idx="1177">
                  <c:v>9/9/2024</c:v>
                </c:pt>
                <c:pt idx="1178">
                  <c:v>9/10/2024</c:v>
                </c:pt>
                <c:pt idx="1179">
                  <c:v>9/11/2024</c:v>
                </c:pt>
                <c:pt idx="1180">
                  <c:v>9/12/2024</c:v>
                </c:pt>
                <c:pt idx="1181">
                  <c:v>9/13/2024</c:v>
                </c:pt>
                <c:pt idx="1182">
                  <c:v>9/16/2024</c:v>
                </c:pt>
                <c:pt idx="1183">
                  <c:v>9/17/2024</c:v>
                </c:pt>
                <c:pt idx="1184">
                  <c:v>9/18/2024</c:v>
                </c:pt>
                <c:pt idx="1185">
                  <c:v>9/19/2024</c:v>
                </c:pt>
                <c:pt idx="1186">
                  <c:v>9/20/2024</c:v>
                </c:pt>
                <c:pt idx="1187">
                  <c:v>9/23/2024</c:v>
                </c:pt>
                <c:pt idx="1188">
                  <c:v>9/24/2024</c:v>
                </c:pt>
                <c:pt idx="1189">
                  <c:v>9/25/2024</c:v>
                </c:pt>
                <c:pt idx="1190">
                  <c:v>9/26/2024</c:v>
                </c:pt>
                <c:pt idx="1191">
                  <c:v>9/27/2024</c:v>
                </c:pt>
                <c:pt idx="1192">
                  <c:v>9/30/2024</c:v>
                </c:pt>
                <c:pt idx="1193">
                  <c:v>10/1/2024</c:v>
                </c:pt>
                <c:pt idx="1194">
                  <c:v>10/2/2024</c:v>
                </c:pt>
                <c:pt idx="1195">
                  <c:v>10/3/2024</c:v>
                </c:pt>
                <c:pt idx="1196">
                  <c:v>10/4/2024</c:v>
                </c:pt>
                <c:pt idx="1197">
                  <c:v>10/7/2024</c:v>
                </c:pt>
                <c:pt idx="1198">
                  <c:v>10/8/2024</c:v>
                </c:pt>
                <c:pt idx="1199">
                  <c:v>10/9/2024</c:v>
                </c:pt>
                <c:pt idx="1200">
                  <c:v>10/10/2024</c:v>
                </c:pt>
                <c:pt idx="1201">
                  <c:v>10/11/2024</c:v>
                </c:pt>
                <c:pt idx="1202">
                  <c:v>10/14/2024</c:v>
                </c:pt>
                <c:pt idx="1203">
                  <c:v>10/15/2024</c:v>
                </c:pt>
                <c:pt idx="1204">
                  <c:v>10/16/2024</c:v>
                </c:pt>
                <c:pt idx="1205">
                  <c:v>10/17/2024</c:v>
                </c:pt>
                <c:pt idx="1206">
                  <c:v>10/18/2024</c:v>
                </c:pt>
                <c:pt idx="1207">
                  <c:v>10/21/2024</c:v>
                </c:pt>
                <c:pt idx="1208">
                  <c:v>10/22/2024</c:v>
                </c:pt>
                <c:pt idx="1209">
                  <c:v>10/23/2024</c:v>
                </c:pt>
                <c:pt idx="1210">
                  <c:v>10/24/2024</c:v>
                </c:pt>
                <c:pt idx="1211">
                  <c:v>10/25/2024</c:v>
                </c:pt>
                <c:pt idx="1212">
                  <c:v>10/28/2024</c:v>
                </c:pt>
                <c:pt idx="1213">
                  <c:v>10/29/2024</c:v>
                </c:pt>
                <c:pt idx="1214">
                  <c:v>10/30/2024</c:v>
                </c:pt>
                <c:pt idx="1215">
                  <c:v>10/31/2024</c:v>
                </c:pt>
                <c:pt idx="1216">
                  <c:v>11/1/2024</c:v>
                </c:pt>
                <c:pt idx="1217">
                  <c:v>11/4/2024</c:v>
                </c:pt>
                <c:pt idx="1218">
                  <c:v>11/5/2024</c:v>
                </c:pt>
                <c:pt idx="1219">
                  <c:v>11/6/2024</c:v>
                </c:pt>
                <c:pt idx="1220">
                  <c:v>11/7/2024</c:v>
                </c:pt>
                <c:pt idx="1221">
                  <c:v>11/8/2024</c:v>
                </c:pt>
                <c:pt idx="1222">
                  <c:v>11/11/2024</c:v>
                </c:pt>
                <c:pt idx="1223">
                  <c:v>11/12/2024</c:v>
                </c:pt>
                <c:pt idx="1224">
                  <c:v>11/13/2024</c:v>
                </c:pt>
                <c:pt idx="1225">
                  <c:v>11/14/2024</c:v>
                </c:pt>
                <c:pt idx="1226">
                  <c:v>11/15/2024</c:v>
                </c:pt>
                <c:pt idx="1227">
                  <c:v>11/18/2024</c:v>
                </c:pt>
                <c:pt idx="1228">
                  <c:v>11/19/2024</c:v>
                </c:pt>
                <c:pt idx="1229">
                  <c:v>11/20/2024</c:v>
                </c:pt>
                <c:pt idx="1230">
                  <c:v>11/21/2024</c:v>
                </c:pt>
                <c:pt idx="1231">
                  <c:v>11/22/2024</c:v>
                </c:pt>
                <c:pt idx="1232">
                  <c:v>11/25/2024</c:v>
                </c:pt>
                <c:pt idx="1233">
                  <c:v>11/26/2024</c:v>
                </c:pt>
                <c:pt idx="1234">
                  <c:v>11/27/2024</c:v>
                </c:pt>
                <c:pt idx="1235">
                  <c:v>11/29/2024</c:v>
                </c:pt>
                <c:pt idx="1236">
                  <c:v>12/2/2024</c:v>
                </c:pt>
                <c:pt idx="1237">
                  <c:v>12/3/2024</c:v>
                </c:pt>
                <c:pt idx="1238">
                  <c:v>12/4/2024</c:v>
                </c:pt>
                <c:pt idx="1239">
                  <c:v>12/5/2024</c:v>
                </c:pt>
                <c:pt idx="1240">
                  <c:v>12/6/2024</c:v>
                </c:pt>
                <c:pt idx="1241">
                  <c:v>12/9/2024</c:v>
                </c:pt>
                <c:pt idx="1242">
                  <c:v>12/10/2024</c:v>
                </c:pt>
                <c:pt idx="1243">
                  <c:v>12/11/2024</c:v>
                </c:pt>
                <c:pt idx="1244">
                  <c:v>12/12/2024</c:v>
                </c:pt>
                <c:pt idx="1245">
                  <c:v>12/13/2024</c:v>
                </c:pt>
                <c:pt idx="1246">
                  <c:v>12/16/2024</c:v>
                </c:pt>
                <c:pt idx="1247">
                  <c:v>12/17/2024</c:v>
                </c:pt>
                <c:pt idx="1248">
                  <c:v>12/18/2024</c:v>
                </c:pt>
                <c:pt idx="1249">
                  <c:v>12/19/2024</c:v>
                </c:pt>
                <c:pt idx="1250">
                  <c:v>12/20/2024</c:v>
                </c:pt>
                <c:pt idx="1251">
                  <c:v>12/23/2024</c:v>
                </c:pt>
                <c:pt idx="1252">
                  <c:v>12/24/2024</c:v>
                </c:pt>
                <c:pt idx="1253">
                  <c:v>12/26/2024</c:v>
                </c:pt>
                <c:pt idx="1254">
                  <c:v>12/27/2024</c:v>
                </c:pt>
                <c:pt idx="1255">
                  <c:v>12/30/2024</c:v>
                </c:pt>
                <c:pt idx="1256">
                  <c:v>12/31/2024</c:v>
                </c:pt>
                <c:pt idx="1257">
                  <c:v>1/2/2025</c:v>
                </c:pt>
                <c:pt idx="1258">
                  <c:v>1/3/2025</c:v>
                </c:pt>
                <c:pt idx="1259">
                  <c:v>1/6/2025</c:v>
                </c:pt>
                <c:pt idx="1260">
                  <c:v>1/7/2025</c:v>
                </c:pt>
                <c:pt idx="1261">
                  <c:v>1/8/2025</c:v>
                </c:pt>
                <c:pt idx="1262">
                  <c:v>1/9/2025</c:v>
                </c:pt>
                <c:pt idx="1263">
                  <c:v>1/10/2025</c:v>
                </c:pt>
                <c:pt idx="1264">
                  <c:v>1/13/2025</c:v>
                </c:pt>
                <c:pt idx="1265">
                  <c:v>1/14/2025</c:v>
                </c:pt>
                <c:pt idx="1266">
                  <c:v>1/15/2025</c:v>
                </c:pt>
                <c:pt idx="1267">
                  <c:v>1/16/2025</c:v>
                </c:pt>
                <c:pt idx="1268">
                  <c:v>1/17/2025</c:v>
                </c:pt>
                <c:pt idx="1269">
                  <c:v>1/21/2025</c:v>
                </c:pt>
                <c:pt idx="1270">
                  <c:v>1/22/2025</c:v>
                </c:pt>
                <c:pt idx="1271">
                  <c:v>1/23/2025</c:v>
                </c:pt>
                <c:pt idx="1272">
                  <c:v>1/24/2025</c:v>
                </c:pt>
                <c:pt idx="1273">
                  <c:v>1/27/2025</c:v>
                </c:pt>
                <c:pt idx="1274">
                  <c:v>1/28/2025</c:v>
                </c:pt>
                <c:pt idx="1275">
                  <c:v>1/29/2025</c:v>
                </c:pt>
                <c:pt idx="1276">
                  <c:v>1/30/2025</c:v>
                </c:pt>
                <c:pt idx="1277">
                  <c:v>1/31/2025</c:v>
                </c:pt>
                <c:pt idx="1278">
                  <c:v>2/3/2025</c:v>
                </c:pt>
                <c:pt idx="1279">
                  <c:v>2/4/2025</c:v>
                </c:pt>
                <c:pt idx="1280">
                  <c:v>2/5/2025</c:v>
                </c:pt>
                <c:pt idx="1281">
                  <c:v>2/6/2025</c:v>
                </c:pt>
                <c:pt idx="1282">
                  <c:v>2/7/2025</c:v>
                </c:pt>
                <c:pt idx="1283">
                  <c:v>2/10/2025</c:v>
                </c:pt>
                <c:pt idx="1284">
                  <c:v>2/11/2025</c:v>
                </c:pt>
              </c:strCache>
            </c:strRef>
          </c:cat>
          <c:val>
            <c:numRef>
              <c:f>Spreads!$BB$275:$BB$1559</c:f>
              <c:numCache>
                <c:formatCode>#,##0.00_);[Red]\(#,##0.00\)</c:formatCode>
                <c:ptCount val="1285"/>
                <c:pt idx="0">
                  <c:v>772.49884799999995</c:v>
                </c:pt>
                <c:pt idx="1">
                  <c:v>768.97145599999999</c:v>
                </c:pt>
                <c:pt idx="2">
                  <c:v>756.625584</c:v>
                </c:pt>
                <c:pt idx="3">
                  <c:v>761.03482400000007</c:v>
                </c:pt>
                <c:pt idx="4">
                  <c:v>757.50743199999999</c:v>
                </c:pt>
                <c:pt idx="5">
                  <c:v>759.27112799999986</c:v>
                </c:pt>
                <c:pt idx="6">
                  <c:v>752.87772999999993</c:v>
                </c:pt>
                <c:pt idx="7">
                  <c:v>744.05925000000002</c:v>
                </c:pt>
                <c:pt idx="8">
                  <c:v>746.70479399999988</c:v>
                </c:pt>
                <c:pt idx="9">
                  <c:v>729.72921999999994</c:v>
                </c:pt>
                <c:pt idx="10">
                  <c:v>723.77674599999989</c:v>
                </c:pt>
                <c:pt idx="11">
                  <c:v>730.83152999999993</c:v>
                </c:pt>
                <c:pt idx="12">
                  <c:v>717.60380999999995</c:v>
                </c:pt>
                <c:pt idx="13">
                  <c:v>723.55628400000001</c:v>
                </c:pt>
                <c:pt idx="14">
                  <c:v>711.65133600000001</c:v>
                </c:pt>
                <c:pt idx="15">
                  <c:v>701.51008400000001</c:v>
                </c:pt>
                <c:pt idx="16">
                  <c:v>690.48698400000001</c:v>
                </c:pt>
                <c:pt idx="17">
                  <c:v>689.16421200000002</c:v>
                </c:pt>
                <c:pt idx="18">
                  <c:v>689.3846739999999</c:v>
                </c:pt>
                <c:pt idx="19">
                  <c:v>669.76355599999999</c:v>
                </c:pt>
                <c:pt idx="20">
                  <c:v>654.55167800000004</c:v>
                </c:pt>
                <c:pt idx="21">
                  <c:v>662.26784799999996</c:v>
                </c:pt>
                <c:pt idx="22">
                  <c:v>671.96817599999997</c:v>
                </c:pt>
                <c:pt idx="23">
                  <c:v>695.99853399999995</c:v>
                </c:pt>
                <c:pt idx="24">
                  <c:v>694.23483799999997</c:v>
                </c:pt>
                <c:pt idx="25">
                  <c:v>688.28236399999992</c:v>
                </c:pt>
                <c:pt idx="26">
                  <c:v>680.566194</c:v>
                </c:pt>
                <c:pt idx="27">
                  <c:v>682.77081399999997</c:v>
                </c:pt>
                <c:pt idx="28">
                  <c:v>689.60513600000002</c:v>
                </c:pt>
                <c:pt idx="29">
                  <c:v>676.15695400000004</c:v>
                </c:pt>
                <c:pt idx="30">
                  <c:v>672.85002399999996</c:v>
                </c:pt>
                <c:pt idx="31">
                  <c:v>670.86586599999998</c:v>
                </c:pt>
                <c:pt idx="32">
                  <c:v>666.67708799999991</c:v>
                </c:pt>
                <c:pt idx="33">
                  <c:v>661.82692399999996</c:v>
                </c:pt>
                <c:pt idx="34">
                  <c:v>673.29094799999996</c:v>
                </c:pt>
                <c:pt idx="35">
                  <c:v>647.93781799999999</c:v>
                </c:pt>
                <c:pt idx="36">
                  <c:v>642.20580599999994</c:v>
                </c:pt>
                <c:pt idx="37">
                  <c:v>643.08765400000004</c:v>
                </c:pt>
                <c:pt idx="38">
                  <c:v>637.79656599999998</c:v>
                </c:pt>
                <c:pt idx="39">
                  <c:v>626.33254199999999</c:v>
                </c:pt>
                <c:pt idx="40">
                  <c:v>639.56026199999997</c:v>
                </c:pt>
                <c:pt idx="41">
                  <c:v>645.07181200000002</c:v>
                </c:pt>
                <c:pt idx="42">
                  <c:v>657.858608</c:v>
                </c:pt>
                <c:pt idx="43">
                  <c:v>650.14243799999997</c:v>
                </c:pt>
                <c:pt idx="44">
                  <c:v>636.03287</c:v>
                </c:pt>
                <c:pt idx="45">
                  <c:v>609.35696799999994</c:v>
                </c:pt>
                <c:pt idx="46">
                  <c:v>623.24607399999991</c:v>
                </c:pt>
                <c:pt idx="47">
                  <c:v>606.93188599999996</c:v>
                </c:pt>
                <c:pt idx="48">
                  <c:v>581.578756</c:v>
                </c:pt>
                <c:pt idx="49">
                  <c:v>581.358294</c:v>
                </c:pt>
                <c:pt idx="50">
                  <c:v>550.93453799999997</c:v>
                </c:pt>
                <c:pt idx="51">
                  <c:v>556.44608799999992</c:v>
                </c:pt>
                <c:pt idx="52">
                  <c:v>552.03684799999996</c:v>
                </c:pt>
                <c:pt idx="53">
                  <c:v>561.73717599999998</c:v>
                </c:pt>
                <c:pt idx="54">
                  <c:v>564.16225799999995</c:v>
                </c:pt>
                <c:pt idx="55">
                  <c:v>575.18535799999995</c:v>
                </c:pt>
                <c:pt idx="56">
                  <c:v>582.01967999999999</c:v>
                </c:pt>
                <c:pt idx="57">
                  <c:v>584.00383799999997</c:v>
                </c:pt>
                <c:pt idx="58">
                  <c:v>580.91737000000001</c:v>
                </c:pt>
                <c:pt idx="59">
                  <c:v>588.63353999999993</c:v>
                </c:pt>
                <c:pt idx="60">
                  <c:v>589.07446399999992</c:v>
                </c:pt>
                <c:pt idx="61">
                  <c:v>592.160932</c:v>
                </c:pt>
                <c:pt idx="62">
                  <c:v>570.99657999999999</c:v>
                </c:pt>
                <c:pt idx="63">
                  <c:v>575.18535799999995</c:v>
                </c:pt>
                <c:pt idx="64">
                  <c:v>579.37413600000002</c:v>
                </c:pt>
                <c:pt idx="65">
                  <c:v>588.19261599999993</c:v>
                </c:pt>
                <c:pt idx="66">
                  <c:v>602.5226459999999</c:v>
                </c:pt>
                <c:pt idx="67">
                  <c:v>595.90878599999996</c:v>
                </c:pt>
                <c:pt idx="68">
                  <c:v>600.97941200000002</c:v>
                </c:pt>
                <c:pt idx="69">
                  <c:v>585.32660999999996</c:v>
                </c:pt>
                <c:pt idx="70">
                  <c:v>575.18535799999995</c:v>
                </c:pt>
                <c:pt idx="71">
                  <c:v>570.99657999999999</c:v>
                </c:pt>
                <c:pt idx="72">
                  <c:v>565.48502999999994</c:v>
                </c:pt>
                <c:pt idx="73">
                  <c:v>565.26456799999994</c:v>
                </c:pt>
                <c:pt idx="74">
                  <c:v>558.4302459999999</c:v>
                </c:pt>
                <c:pt idx="75">
                  <c:v>544.54113999999993</c:v>
                </c:pt>
                <c:pt idx="76">
                  <c:v>548.288994</c:v>
                </c:pt>
                <c:pt idx="77">
                  <c:v>549.17084199999999</c:v>
                </c:pt>
                <c:pt idx="78">
                  <c:v>536.82497000000001</c:v>
                </c:pt>
                <c:pt idx="79">
                  <c:v>535.50219799999991</c:v>
                </c:pt>
                <c:pt idx="80">
                  <c:v>532.41572999999994</c:v>
                </c:pt>
                <c:pt idx="81">
                  <c:v>542.99790599999994</c:v>
                </c:pt>
                <c:pt idx="82">
                  <c:v>552.91869599999995</c:v>
                </c:pt>
                <c:pt idx="83">
                  <c:v>550.93453799999997</c:v>
                </c:pt>
                <c:pt idx="84">
                  <c:v>551.15499999999997</c:v>
                </c:pt>
                <c:pt idx="85">
                  <c:v>549.17084199999999</c:v>
                </c:pt>
                <c:pt idx="86">
                  <c:v>538.80912799999999</c:v>
                </c:pt>
                <c:pt idx="87">
                  <c:v>548.068532</c:v>
                </c:pt>
                <c:pt idx="88">
                  <c:v>554.24146799999994</c:v>
                </c:pt>
                <c:pt idx="89">
                  <c:v>553.13915799999995</c:v>
                </c:pt>
                <c:pt idx="90">
                  <c:v>542.55698199999995</c:v>
                </c:pt>
                <c:pt idx="91">
                  <c:v>540.35236199999997</c:v>
                </c:pt>
                <c:pt idx="92">
                  <c:v>546.30483600000002</c:v>
                </c:pt>
                <c:pt idx="93">
                  <c:v>555.12331599999993</c:v>
                </c:pt>
                <c:pt idx="94">
                  <c:v>571.43750399999999</c:v>
                </c:pt>
                <c:pt idx="95">
                  <c:v>566.36687800000004</c:v>
                </c:pt>
                <c:pt idx="96">
                  <c:v>570.114732</c:v>
                </c:pt>
                <c:pt idx="97">
                  <c:v>564.60318199999995</c:v>
                </c:pt>
                <c:pt idx="98">
                  <c:v>554.24146799999994</c:v>
                </c:pt>
                <c:pt idx="99">
                  <c:v>568.13057399999991</c:v>
                </c:pt>
                <c:pt idx="100">
                  <c:v>575.40581999999995</c:v>
                </c:pt>
                <c:pt idx="101">
                  <c:v>570.776118</c:v>
                </c:pt>
                <c:pt idx="102">
                  <c:v>570.555656</c:v>
                </c:pt>
                <c:pt idx="103">
                  <c:v>575.40581999999995</c:v>
                </c:pt>
                <c:pt idx="104">
                  <c:v>593.92462799999998</c:v>
                </c:pt>
                <c:pt idx="105">
                  <c:v>592.160932</c:v>
                </c:pt>
                <c:pt idx="106">
                  <c:v>591.27908400000001</c:v>
                </c:pt>
                <c:pt idx="107">
                  <c:v>598.33386799999994</c:v>
                </c:pt>
                <c:pt idx="108">
                  <c:v>597.45201999999995</c:v>
                </c:pt>
                <c:pt idx="109">
                  <c:v>592.601856</c:v>
                </c:pt>
                <c:pt idx="110">
                  <c:v>587.53122999999994</c:v>
                </c:pt>
                <c:pt idx="111">
                  <c:v>576.50812999999994</c:v>
                </c:pt>
                <c:pt idx="112">
                  <c:v>576.50812999999994</c:v>
                </c:pt>
                <c:pt idx="113">
                  <c:v>581.799218</c:v>
                </c:pt>
                <c:pt idx="114">
                  <c:v>587.31076799999994</c:v>
                </c:pt>
                <c:pt idx="115">
                  <c:v>589.73585000000003</c:v>
                </c:pt>
                <c:pt idx="116">
                  <c:v>588.85400200000004</c:v>
                </c:pt>
                <c:pt idx="117">
                  <c:v>598.99525400000005</c:v>
                </c:pt>
                <c:pt idx="118">
                  <c:v>595.24739999999997</c:v>
                </c:pt>
                <c:pt idx="119">
                  <c:v>591.27908400000001</c:v>
                </c:pt>
                <c:pt idx="120">
                  <c:v>579.81506000000002</c:v>
                </c:pt>
                <c:pt idx="121">
                  <c:v>577.38997800000004</c:v>
                </c:pt>
                <c:pt idx="122">
                  <c:v>569.89427000000001</c:v>
                </c:pt>
                <c:pt idx="123">
                  <c:v>579.15367399999991</c:v>
                </c:pt>
                <c:pt idx="124">
                  <c:v>587.09030599999994</c:v>
                </c:pt>
                <c:pt idx="125">
                  <c:v>605.38865199999998</c:v>
                </c:pt>
                <c:pt idx="126">
                  <c:v>599.43617800000004</c:v>
                </c:pt>
                <c:pt idx="127">
                  <c:v>599.43617800000004</c:v>
                </c:pt>
                <c:pt idx="128">
                  <c:v>609.35696799999994</c:v>
                </c:pt>
                <c:pt idx="129">
                  <c:v>616.63221399999998</c:v>
                </c:pt>
                <c:pt idx="130">
                  <c:v>629.41900999999996</c:v>
                </c:pt>
                <c:pt idx="131">
                  <c:v>603.845418</c:v>
                </c:pt>
                <c:pt idx="132">
                  <c:v>602.30218400000001</c:v>
                </c:pt>
                <c:pt idx="133">
                  <c:v>596.79063399999995</c:v>
                </c:pt>
                <c:pt idx="134">
                  <c:v>607.59327199999996</c:v>
                </c:pt>
                <c:pt idx="135">
                  <c:v>615.08897999999999</c:v>
                </c:pt>
                <c:pt idx="136">
                  <c:v>639.78072399999996</c:v>
                </c:pt>
                <c:pt idx="137">
                  <c:v>654.11075400000004</c:v>
                </c:pt>
                <c:pt idx="138">
                  <c:v>654.33121599999993</c:v>
                </c:pt>
                <c:pt idx="139">
                  <c:v>657.41768400000001</c:v>
                </c:pt>
                <c:pt idx="140">
                  <c:v>654.33121599999993</c:v>
                </c:pt>
                <c:pt idx="141">
                  <c:v>651.24474799999996</c:v>
                </c:pt>
                <c:pt idx="142">
                  <c:v>651.46520999999996</c:v>
                </c:pt>
                <c:pt idx="143">
                  <c:v>647.05597</c:v>
                </c:pt>
                <c:pt idx="144">
                  <c:v>643.08765400000004</c:v>
                </c:pt>
                <c:pt idx="145">
                  <c:v>648.59920399999999</c:v>
                </c:pt>
                <c:pt idx="146">
                  <c:v>655.43352600000003</c:v>
                </c:pt>
                <c:pt idx="147">
                  <c:v>678.14111200000002</c:v>
                </c:pt>
                <c:pt idx="148">
                  <c:v>684.97543399999995</c:v>
                </c:pt>
                <c:pt idx="149">
                  <c:v>681.22757999999999</c:v>
                </c:pt>
                <c:pt idx="150">
                  <c:v>682.32988999999998</c:v>
                </c:pt>
                <c:pt idx="151">
                  <c:v>697.10084399999994</c:v>
                </c:pt>
                <c:pt idx="152">
                  <c:v>688.94374999999991</c:v>
                </c:pt>
                <c:pt idx="153">
                  <c:v>686.29820599999994</c:v>
                </c:pt>
                <c:pt idx="154">
                  <c:v>686.07774399999994</c:v>
                </c:pt>
                <c:pt idx="155">
                  <c:v>704.59655199999997</c:v>
                </c:pt>
                <c:pt idx="156">
                  <c:v>697.32130599999994</c:v>
                </c:pt>
                <c:pt idx="157">
                  <c:v>693.57345199999997</c:v>
                </c:pt>
                <c:pt idx="158">
                  <c:v>693.57345199999997</c:v>
                </c:pt>
                <c:pt idx="159">
                  <c:v>705.03747599999997</c:v>
                </c:pt>
                <c:pt idx="160">
                  <c:v>711.43087400000002</c:v>
                </c:pt>
                <c:pt idx="161">
                  <c:v>703.27377999999999</c:v>
                </c:pt>
                <c:pt idx="162">
                  <c:v>705.69886199999996</c:v>
                </c:pt>
                <c:pt idx="163">
                  <c:v>711.21041199999991</c:v>
                </c:pt>
                <c:pt idx="164">
                  <c:v>718.26519599999995</c:v>
                </c:pt>
                <c:pt idx="165">
                  <c:v>723.997208</c:v>
                </c:pt>
                <c:pt idx="166">
                  <c:v>747.58664199999987</c:v>
                </c:pt>
                <c:pt idx="167">
                  <c:v>749.35033799999997</c:v>
                </c:pt>
                <c:pt idx="168">
                  <c:v>739.87047200000006</c:v>
                </c:pt>
                <c:pt idx="169">
                  <c:v>738.76816199999996</c:v>
                </c:pt>
                <c:pt idx="170">
                  <c:v>752.65726799999993</c:v>
                </c:pt>
                <c:pt idx="171">
                  <c:v>747.14571799999999</c:v>
                </c:pt>
                <c:pt idx="172">
                  <c:v>738.98862400000007</c:v>
                </c:pt>
                <c:pt idx="173">
                  <c:v>744.50017400000002</c:v>
                </c:pt>
                <c:pt idx="174">
                  <c:v>738.54769999999996</c:v>
                </c:pt>
                <c:pt idx="175">
                  <c:v>739.20908599999996</c:v>
                </c:pt>
                <c:pt idx="176">
                  <c:v>754.20050200000003</c:v>
                </c:pt>
                <c:pt idx="177">
                  <c:v>765.66452599999991</c:v>
                </c:pt>
                <c:pt idx="178">
                  <c:v>762.35759599999994</c:v>
                </c:pt>
                <c:pt idx="179">
                  <c:v>781.31732799999986</c:v>
                </c:pt>
                <c:pt idx="180">
                  <c:v>780.65594199999987</c:v>
                </c:pt>
                <c:pt idx="181">
                  <c:v>787.71072599999991</c:v>
                </c:pt>
                <c:pt idx="182">
                  <c:v>766.54637400000001</c:v>
                </c:pt>
                <c:pt idx="183">
                  <c:v>753.31865400000004</c:v>
                </c:pt>
                <c:pt idx="184">
                  <c:v>731.71337799999992</c:v>
                </c:pt>
                <c:pt idx="185">
                  <c:v>724.438132</c:v>
                </c:pt>
                <c:pt idx="186">
                  <c:v>735.020308</c:v>
                </c:pt>
                <c:pt idx="187">
                  <c:v>744.9410979999999</c:v>
                </c:pt>
                <c:pt idx="188">
                  <c:v>735.68169399999988</c:v>
                </c:pt>
                <c:pt idx="189">
                  <c:v>748.90941399999997</c:v>
                </c:pt>
                <c:pt idx="190">
                  <c:v>727.96552400000007</c:v>
                </c:pt>
                <c:pt idx="191">
                  <c:v>711.21041199999991</c:v>
                </c:pt>
                <c:pt idx="192">
                  <c:v>731.05199199999993</c:v>
                </c:pt>
                <c:pt idx="193">
                  <c:v>742.73647799999992</c:v>
                </c:pt>
                <c:pt idx="194">
                  <c:v>741.41370600000005</c:v>
                </c:pt>
                <c:pt idx="195">
                  <c:v>740.75231999999994</c:v>
                </c:pt>
                <c:pt idx="196">
                  <c:v>763.01898199999994</c:v>
                </c:pt>
                <c:pt idx="197">
                  <c:v>744.2797119999999</c:v>
                </c:pt>
                <c:pt idx="198">
                  <c:v>754.42096399999991</c:v>
                </c:pt>
                <c:pt idx="199">
                  <c:v>760.15297599999985</c:v>
                </c:pt>
                <c:pt idx="200">
                  <c:v>744.50017400000002</c:v>
                </c:pt>
                <c:pt idx="201">
                  <c:v>740.53185800000006</c:v>
                </c:pt>
                <c:pt idx="202">
                  <c:v>730.39060600000005</c:v>
                </c:pt>
                <c:pt idx="203">
                  <c:v>747.58664199999987</c:v>
                </c:pt>
                <c:pt idx="204">
                  <c:v>745.16155999999989</c:v>
                </c:pt>
                <c:pt idx="205">
                  <c:v>755.9641979999999</c:v>
                </c:pt>
                <c:pt idx="206">
                  <c:v>765.22360200000003</c:v>
                </c:pt>
                <c:pt idx="207">
                  <c:v>772.93977200000006</c:v>
                </c:pt>
                <c:pt idx="208">
                  <c:v>765.22360200000003</c:v>
                </c:pt>
                <c:pt idx="209">
                  <c:v>750.01172400000007</c:v>
                </c:pt>
                <c:pt idx="210">
                  <c:v>742.07509199999993</c:v>
                </c:pt>
                <c:pt idx="211">
                  <c:v>754.20050200000003</c:v>
                </c:pt>
                <c:pt idx="212">
                  <c:v>753.75957799999992</c:v>
                </c:pt>
                <c:pt idx="213">
                  <c:v>766.76683600000001</c:v>
                </c:pt>
                <c:pt idx="214">
                  <c:v>780.21501799999999</c:v>
                </c:pt>
                <c:pt idx="215">
                  <c:v>804.02491399999997</c:v>
                </c:pt>
                <c:pt idx="216">
                  <c:v>801.158908</c:v>
                </c:pt>
                <c:pt idx="217">
                  <c:v>804.24537599999985</c:v>
                </c:pt>
                <c:pt idx="218">
                  <c:v>817.03217200000006</c:v>
                </c:pt>
                <c:pt idx="219">
                  <c:v>840.62160600000004</c:v>
                </c:pt>
                <c:pt idx="220">
                  <c:v>838.85790999999995</c:v>
                </c:pt>
                <c:pt idx="221">
                  <c:v>840.62160600000004</c:v>
                </c:pt>
                <c:pt idx="222">
                  <c:v>847.23546599999997</c:v>
                </c:pt>
                <c:pt idx="223">
                  <c:v>848.77869999999996</c:v>
                </c:pt>
                <c:pt idx="224">
                  <c:v>869.94305199999997</c:v>
                </c:pt>
                <c:pt idx="225">
                  <c:v>877.659222</c:v>
                </c:pt>
                <c:pt idx="226">
                  <c:v>874.35229199999992</c:v>
                </c:pt>
                <c:pt idx="227">
                  <c:v>871.92720999999995</c:v>
                </c:pt>
                <c:pt idx="228">
                  <c:v>861.12457200000006</c:v>
                </c:pt>
                <c:pt idx="229">
                  <c:v>876.99783600000001</c:v>
                </c:pt>
                <c:pt idx="230">
                  <c:v>888.46185999999989</c:v>
                </c:pt>
                <c:pt idx="231">
                  <c:v>870.38397599999985</c:v>
                </c:pt>
                <c:pt idx="232">
                  <c:v>865.5338119999999</c:v>
                </c:pt>
                <c:pt idx="233">
                  <c:v>863.54965400000003</c:v>
                </c:pt>
                <c:pt idx="234">
                  <c:v>886.9186259999999</c:v>
                </c:pt>
                <c:pt idx="235">
                  <c:v>901.91004199999986</c:v>
                </c:pt>
                <c:pt idx="236">
                  <c:v>893.53248599999995</c:v>
                </c:pt>
                <c:pt idx="237">
                  <c:v>880.52522799999986</c:v>
                </c:pt>
                <c:pt idx="238">
                  <c:v>889.78463199999999</c:v>
                </c:pt>
                <c:pt idx="239">
                  <c:v>894.19387200000006</c:v>
                </c:pt>
                <c:pt idx="240">
                  <c:v>898.16218800000001</c:v>
                </c:pt>
                <c:pt idx="241">
                  <c:v>908.9648259999999</c:v>
                </c:pt>
                <c:pt idx="242">
                  <c:v>919.10607799999991</c:v>
                </c:pt>
                <c:pt idx="243">
                  <c:v>916.01960999999994</c:v>
                </c:pt>
                <c:pt idx="244">
                  <c:v>935.42026599999997</c:v>
                </c:pt>
                <c:pt idx="245">
                  <c:v>938.50673399999994</c:v>
                </c:pt>
                <c:pt idx="246">
                  <c:v>936.08165199999996</c:v>
                </c:pt>
                <c:pt idx="247">
                  <c:v>960.11200999999994</c:v>
                </c:pt>
                <c:pt idx="248">
                  <c:v>977.74896999999999</c:v>
                </c:pt>
                <c:pt idx="249">
                  <c:v>988.55160799999999</c:v>
                </c:pt>
                <c:pt idx="250">
                  <c:v>985.9060639999999</c:v>
                </c:pt>
                <c:pt idx="251">
                  <c:v>1002.6611759999998</c:v>
                </c:pt>
                <c:pt idx="252">
                  <c:v>1006.849954</c:v>
                </c:pt>
                <c:pt idx="253">
                  <c:v>1021.4004459999999</c:v>
                </c:pt>
                <c:pt idx="254">
                  <c:v>994.94500600000003</c:v>
                </c:pt>
                <c:pt idx="255">
                  <c:v>1027.35292</c:v>
                </c:pt>
                <c:pt idx="256">
                  <c:v>1032.644008</c:v>
                </c:pt>
                <c:pt idx="257">
                  <c:v>1031.541698</c:v>
                </c:pt>
                <c:pt idx="258">
                  <c:v>1027.132458</c:v>
                </c:pt>
                <c:pt idx="259">
                  <c:v>1005.968106</c:v>
                </c:pt>
                <c:pt idx="260">
                  <c:v>1005.968106</c:v>
                </c:pt>
                <c:pt idx="261">
                  <c:v>996.04731599999991</c:v>
                </c:pt>
                <c:pt idx="262">
                  <c:v>1016.5502819999999</c:v>
                </c:pt>
                <c:pt idx="263">
                  <c:v>999.79516999999998</c:v>
                </c:pt>
                <c:pt idx="264">
                  <c:v>996.48824000000002</c:v>
                </c:pt>
                <c:pt idx="265">
                  <c:v>1015.0070479999999</c:v>
                </c:pt>
                <c:pt idx="266">
                  <c:v>1034.628166</c:v>
                </c:pt>
                <c:pt idx="267">
                  <c:v>1009.054574</c:v>
                </c:pt>
                <c:pt idx="268">
                  <c:v>1023.8255279999998</c:v>
                </c:pt>
                <c:pt idx="269">
                  <c:v>1045.2103419999999</c:v>
                </c:pt>
                <c:pt idx="270">
                  <c:v>1058.6585239999999</c:v>
                </c:pt>
                <c:pt idx="271">
                  <c:v>1061.5245299999999</c:v>
                </c:pt>
                <c:pt idx="272">
                  <c:v>1060.8631439999999</c:v>
                </c:pt>
                <c:pt idx="273">
                  <c:v>1057.556214</c:v>
                </c:pt>
                <c:pt idx="274">
                  <c:v>1043.2261839999999</c:v>
                </c:pt>
                <c:pt idx="275">
                  <c:v>1046.7535759999998</c:v>
                </c:pt>
                <c:pt idx="276">
                  <c:v>1056.894828</c:v>
                </c:pt>
                <c:pt idx="277">
                  <c:v>1050.7218919999998</c:v>
                </c:pt>
                <c:pt idx="278">
                  <c:v>1072.106706</c:v>
                </c:pt>
                <c:pt idx="279">
                  <c:v>1091.7278240000001</c:v>
                </c:pt>
                <c:pt idx="280">
                  <c:v>1073.4294779999998</c:v>
                </c:pt>
                <c:pt idx="281">
                  <c:v>1094.152906</c:v>
                </c:pt>
                <c:pt idx="282">
                  <c:v>1103.1918479999999</c:v>
                </c:pt>
                <c:pt idx="283">
                  <c:v>1130.3086740000001</c:v>
                </c:pt>
                <c:pt idx="284">
                  <c:v>1119.285574</c:v>
                </c:pt>
                <c:pt idx="285">
                  <c:v>1122.372042</c:v>
                </c:pt>
                <c:pt idx="286">
                  <c:v>1130.9700599999999</c:v>
                </c:pt>
                <c:pt idx="287">
                  <c:v>1138.68623</c:v>
                </c:pt>
                <c:pt idx="288">
                  <c:v>1168.6690619999999</c:v>
                </c:pt>
                <c:pt idx="289">
                  <c:v>1210.115918</c:v>
                </c:pt>
                <c:pt idx="290">
                  <c:v>1211.6591519999999</c:v>
                </c:pt>
                <c:pt idx="291">
                  <c:v>1220.0367080000001</c:v>
                </c:pt>
                <c:pt idx="292">
                  <c:v>1173.5192259999999</c:v>
                </c:pt>
                <c:pt idx="293">
                  <c:v>1182.9990919999998</c:v>
                </c:pt>
                <c:pt idx="294">
                  <c:v>1240.7601359999999</c:v>
                </c:pt>
                <c:pt idx="295">
                  <c:v>1261.2631019999999</c:v>
                </c:pt>
                <c:pt idx="296">
                  <c:v>1285.2934599999999</c:v>
                </c:pt>
                <c:pt idx="297">
                  <c:v>1299.8439519999999</c:v>
                </c:pt>
                <c:pt idx="298">
                  <c:v>1323.8743099999999</c:v>
                </c:pt>
                <c:pt idx="299">
                  <c:v>1334.0155619999998</c:v>
                </c:pt>
                <c:pt idx="300">
                  <c:v>1358.266382</c:v>
                </c:pt>
                <c:pt idx="301">
                  <c:v>1374.8010319999999</c:v>
                </c:pt>
                <c:pt idx="302">
                  <c:v>1368.8485579999999</c:v>
                </c:pt>
                <c:pt idx="303">
                  <c:v>1368.8485579999999</c:v>
                </c:pt>
                <c:pt idx="304">
                  <c:v>1358.04592</c:v>
                </c:pt>
                <c:pt idx="305">
                  <c:v>1334.236024</c:v>
                </c:pt>
                <c:pt idx="306">
                  <c:v>1341.952194</c:v>
                </c:pt>
                <c:pt idx="307">
                  <c:v>1397.0676939999998</c:v>
                </c:pt>
                <c:pt idx="308">
                  <c:v>1411.3977239999999</c:v>
                </c:pt>
                <c:pt idx="309">
                  <c:v>1421.538976</c:v>
                </c:pt>
                <c:pt idx="310">
                  <c:v>1366.4234759999999</c:v>
                </c:pt>
                <c:pt idx="311">
                  <c:v>1311.3079759999998</c:v>
                </c:pt>
                <c:pt idx="312">
                  <c:v>1321.8901519999999</c:v>
                </c:pt>
                <c:pt idx="313">
                  <c:v>1266.7746520000001</c:v>
                </c:pt>
                <c:pt idx="314">
                  <c:v>1321.008304</c:v>
                </c:pt>
                <c:pt idx="315">
                  <c:v>1303.5918059999999</c:v>
                </c:pt>
                <c:pt idx="316">
                  <c:v>1318.583222</c:v>
                </c:pt>
                <c:pt idx="317">
                  <c:v>1343.054504</c:v>
                </c:pt>
                <c:pt idx="318">
                  <c:v>1319.46507</c:v>
                </c:pt>
                <c:pt idx="319">
                  <c:v>1331.1495560000001</c:v>
                </c:pt>
                <c:pt idx="320">
                  <c:v>1319.46507</c:v>
                </c:pt>
                <c:pt idx="321">
                  <c:v>1288.6003900000001</c:v>
                </c:pt>
                <c:pt idx="322">
                  <c:v>1323.4333859999999</c:v>
                </c:pt>
                <c:pt idx="323">
                  <c:v>1350.1092879999999</c:v>
                </c:pt>
                <c:pt idx="324">
                  <c:v>1375.4624179999998</c:v>
                </c:pt>
                <c:pt idx="325">
                  <c:v>1407.208946</c:v>
                </c:pt>
                <c:pt idx="326">
                  <c:v>1405.886174</c:v>
                </c:pt>
                <c:pt idx="327">
                  <c:v>1451.0808839999997</c:v>
                </c:pt>
                <c:pt idx="328">
                  <c:v>1492.3072779999998</c:v>
                </c:pt>
                <c:pt idx="329">
                  <c:v>1554.6980239999998</c:v>
                </c:pt>
                <c:pt idx="330">
                  <c:v>1558.8868019999998</c:v>
                </c:pt>
                <c:pt idx="331">
                  <c:v>1617.9706179999998</c:v>
                </c:pt>
                <c:pt idx="332">
                  <c:v>1617.7501559999998</c:v>
                </c:pt>
                <c:pt idx="333">
                  <c:v>1623.9230919999998</c:v>
                </c:pt>
                <c:pt idx="334">
                  <c:v>1595.9244179999998</c:v>
                </c:pt>
                <c:pt idx="335">
                  <c:v>1651.0399179999999</c:v>
                </c:pt>
                <c:pt idx="336">
                  <c:v>1665.810872</c:v>
                </c:pt>
                <c:pt idx="337">
                  <c:v>1677.2748959999999</c:v>
                </c:pt>
                <c:pt idx="338">
                  <c:v>1674.6293519999997</c:v>
                </c:pt>
                <c:pt idx="339">
                  <c:v>1694.2504699999997</c:v>
                </c:pt>
                <c:pt idx="340">
                  <c:v>1697.1164759999999</c:v>
                </c:pt>
                <c:pt idx="341">
                  <c:v>1683.0069080000001</c:v>
                </c:pt>
                <c:pt idx="342">
                  <c:v>1704.1712599999998</c:v>
                </c:pt>
                <c:pt idx="343">
                  <c:v>1706.3758800000001</c:v>
                </c:pt>
                <c:pt idx="344">
                  <c:v>1692.707236</c:v>
                </c:pt>
                <c:pt idx="345">
                  <c:v>1732.3903959999998</c:v>
                </c:pt>
                <c:pt idx="346">
                  <c:v>1763.0346139999999</c:v>
                </c:pt>
                <c:pt idx="347">
                  <c:v>1756.420754</c:v>
                </c:pt>
                <c:pt idx="348">
                  <c:v>1707.9191139999998</c:v>
                </c:pt>
                <c:pt idx="349">
                  <c:v>1692.266312</c:v>
                </c:pt>
                <c:pt idx="350">
                  <c:v>1686.3138379999998</c:v>
                </c:pt>
                <c:pt idx="351">
                  <c:v>1678.3772059999999</c:v>
                </c:pt>
                <c:pt idx="352">
                  <c:v>1712.7692779999998</c:v>
                </c:pt>
                <c:pt idx="353">
                  <c:v>1690.502616</c:v>
                </c:pt>
                <c:pt idx="354">
                  <c:v>1715.414822</c:v>
                </c:pt>
                <c:pt idx="355">
                  <c:v>1692.927698</c:v>
                </c:pt>
                <c:pt idx="356">
                  <c:v>1728.2016179999998</c:v>
                </c:pt>
                <c:pt idx="357">
                  <c:v>1794.1197559999998</c:v>
                </c:pt>
                <c:pt idx="358">
                  <c:v>1760.3890699999997</c:v>
                </c:pt>
                <c:pt idx="359">
                  <c:v>1815.2841080000001</c:v>
                </c:pt>
                <c:pt idx="360">
                  <c:v>1804.0405459999999</c:v>
                </c:pt>
                <c:pt idx="361">
                  <c:v>1831.5982959999999</c:v>
                </c:pt>
                <c:pt idx="362">
                  <c:v>1820.795658</c:v>
                </c:pt>
                <c:pt idx="363">
                  <c:v>1906.1144519999998</c:v>
                </c:pt>
                <c:pt idx="364">
                  <c:v>1829.3936759999999</c:v>
                </c:pt>
                <c:pt idx="365">
                  <c:v>1806.9065519999997</c:v>
                </c:pt>
                <c:pt idx="366">
                  <c:v>1798.3085339999998</c:v>
                </c:pt>
                <c:pt idx="367">
                  <c:v>1621.9389339999998</c:v>
                </c:pt>
                <c:pt idx="368">
                  <c:v>1489.6617339999998</c:v>
                </c:pt>
                <c:pt idx="369">
                  <c:v>1523.8333440000001</c:v>
                </c:pt>
                <c:pt idx="370">
                  <c:v>1572.5554459999998</c:v>
                </c:pt>
                <c:pt idx="371">
                  <c:v>1535.958754</c:v>
                </c:pt>
                <c:pt idx="372">
                  <c:v>1590.1924059999999</c:v>
                </c:pt>
                <c:pt idx="373">
                  <c:v>1602.75874</c:v>
                </c:pt>
                <c:pt idx="374">
                  <c:v>1558.8868019999998</c:v>
                </c:pt>
                <c:pt idx="375">
                  <c:v>1616.2069220000001</c:v>
                </c:pt>
                <c:pt idx="376">
                  <c:v>1656.7719300000001</c:v>
                </c:pt>
                <c:pt idx="377">
                  <c:v>1601.8768919999998</c:v>
                </c:pt>
                <c:pt idx="378">
                  <c:v>1546.5409300000001</c:v>
                </c:pt>
                <c:pt idx="379">
                  <c:v>1564.6188139999999</c:v>
                </c:pt>
                <c:pt idx="380">
                  <c:v>1507.9600800000001</c:v>
                </c:pt>
                <c:pt idx="381">
                  <c:v>1588.6491719999999</c:v>
                </c:pt>
                <c:pt idx="382">
                  <c:v>1531.769976</c:v>
                </c:pt>
                <c:pt idx="383">
                  <c:v>1572.9963699999998</c:v>
                </c:pt>
                <c:pt idx="384">
                  <c:v>1610.4749099999999</c:v>
                </c:pt>
                <c:pt idx="385">
                  <c:v>1643.323748</c:v>
                </c:pt>
                <c:pt idx="386">
                  <c:v>1658.3151639999999</c:v>
                </c:pt>
                <c:pt idx="387">
                  <c:v>1682.3455220000001</c:v>
                </c:pt>
                <c:pt idx="388">
                  <c:v>1704.3917220000001</c:v>
                </c:pt>
                <c:pt idx="389">
                  <c:v>1646.6306779999998</c:v>
                </c:pt>
                <c:pt idx="390">
                  <c:v>1631.8597239999999</c:v>
                </c:pt>
                <c:pt idx="391">
                  <c:v>1575.4214519999998</c:v>
                </c:pt>
                <c:pt idx="392">
                  <c:v>1565.2801999999999</c:v>
                </c:pt>
                <c:pt idx="393">
                  <c:v>1590.8537919999999</c:v>
                </c:pt>
                <c:pt idx="394">
                  <c:v>1607.8293660000002</c:v>
                </c:pt>
                <c:pt idx="395">
                  <c:v>1604.081512</c:v>
                </c:pt>
                <c:pt idx="396">
                  <c:v>1621.4980099999998</c:v>
                </c:pt>
                <c:pt idx="397">
                  <c:v>1618.852466</c:v>
                </c:pt>
                <c:pt idx="398">
                  <c:v>1594.3811839999998</c:v>
                </c:pt>
                <c:pt idx="399">
                  <c:v>1547.8637019999999</c:v>
                </c:pt>
                <c:pt idx="400">
                  <c:v>1542.1316899999999</c:v>
                </c:pt>
                <c:pt idx="401">
                  <c:v>1539.2656839999997</c:v>
                </c:pt>
                <c:pt idx="402">
                  <c:v>1520.5264139999999</c:v>
                </c:pt>
                <c:pt idx="403">
                  <c:v>1528.0221220000001</c:v>
                </c:pt>
                <c:pt idx="404">
                  <c:v>1492.968664</c:v>
                </c:pt>
                <c:pt idx="405">
                  <c:v>1503.3303779999999</c:v>
                </c:pt>
                <c:pt idx="406">
                  <c:v>1526.0379639999999</c:v>
                </c:pt>
                <c:pt idx="407">
                  <c:v>1526.6993499999999</c:v>
                </c:pt>
                <c:pt idx="408">
                  <c:v>1559.107264</c:v>
                </c:pt>
                <c:pt idx="409">
                  <c:v>1538.604298</c:v>
                </c:pt>
                <c:pt idx="410">
                  <c:v>1522.0696480000001</c:v>
                </c:pt>
                <c:pt idx="411">
                  <c:v>1541.6907660000002</c:v>
                </c:pt>
                <c:pt idx="412">
                  <c:v>1512.3693199999998</c:v>
                </c:pt>
                <c:pt idx="413">
                  <c:v>1454.8287379999997</c:v>
                </c:pt>
                <c:pt idx="414">
                  <c:v>1482.6069499999999</c:v>
                </c:pt>
                <c:pt idx="415">
                  <c:v>1523.1719579999999</c:v>
                </c:pt>
                <c:pt idx="416">
                  <c:v>1507.7396179999998</c:v>
                </c:pt>
                <c:pt idx="417">
                  <c:v>1495.393746</c:v>
                </c:pt>
                <c:pt idx="418">
                  <c:v>1494.73236</c:v>
                </c:pt>
                <c:pt idx="419">
                  <c:v>1483.2683359999999</c:v>
                </c:pt>
                <c:pt idx="420">
                  <c:v>1485.0320319999998</c:v>
                </c:pt>
                <c:pt idx="421">
                  <c:v>1457.4742819999999</c:v>
                </c:pt>
                <c:pt idx="422">
                  <c:v>1474.229394</c:v>
                </c:pt>
                <c:pt idx="423">
                  <c:v>1477.0953999999999</c:v>
                </c:pt>
                <c:pt idx="424">
                  <c:v>1448.876264</c:v>
                </c:pt>
                <c:pt idx="425">
                  <c:v>1465.1904519999998</c:v>
                </c:pt>
                <c:pt idx="426">
                  <c:v>1445.348872</c:v>
                </c:pt>
                <c:pt idx="427">
                  <c:v>1417.1297359999999</c:v>
                </c:pt>
                <c:pt idx="428">
                  <c:v>1384.50136</c:v>
                </c:pt>
                <c:pt idx="429">
                  <c:v>1405.224788</c:v>
                </c:pt>
                <c:pt idx="430">
                  <c:v>1439.8373220000001</c:v>
                </c:pt>
                <c:pt idx="431">
                  <c:v>1374.1396459999999</c:v>
                </c:pt>
                <c:pt idx="432">
                  <c:v>1362.234698</c:v>
                </c:pt>
                <c:pt idx="433">
                  <c:v>1331.8109419999998</c:v>
                </c:pt>
                <c:pt idx="434">
                  <c:v>1351.8729839999999</c:v>
                </c:pt>
                <c:pt idx="435">
                  <c:v>1375.4624179999998</c:v>
                </c:pt>
                <c:pt idx="436">
                  <c:v>1391.1152199999999</c:v>
                </c:pt>
                <c:pt idx="437">
                  <c:v>1399.2723139999998</c:v>
                </c:pt>
                <c:pt idx="438">
                  <c:v>1406.54756</c:v>
                </c:pt>
                <c:pt idx="439">
                  <c:v>1405.886174</c:v>
                </c:pt>
                <c:pt idx="440">
                  <c:v>1428.152836</c:v>
                </c:pt>
                <c:pt idx="441">
                  <c:v>1461.4425980000001</c:v>
                </c:pt>
                <c:pt idx="442">
                  <c:v>1473.1270839999997</c:v>
                </c:pt>
                <c:pt idx="443">
                  <c:v>1429.255146</c:v>
                </c:pt>
                <c:pt idx="444">
                  <c:v>1469.158768</c:v>
                </c:pt>
                <c:pt idx="445">
                  <c:v>1440.4987080000001</c:v>
                </c:pt>
                <c:pt idx="446">
                  <c:v>1478.4181719999999</c:v>
                </c:pt>
                <c:pt idx="447">
                  <c:v>1466.292762</c:v>
                </c:pt>
                <c:pt idx="448">
                  <c:v>1444.246562</c:v>
                </c:pt>
                <c:pt idx="449">
                  <c:v>1407.64987</c:v>
                </c:pt>
                <c:pt idx="450">
                  <c:v>1423.964058</c:v>
                </c:pt>
                <c:pt idx="451">
                  <c:v>1442.7033279999998</c:v>
                </c:pt>
                <c:pt idx="452">
                  <c:v>1461.4425980000001</c:v>
                </c:pt>
                <c:pt idx="453">
                  <c:v>1477.5363239999999</c:v>
                </c:pt>
                <c:pt idx="454">
                  <c:v>1474.670318</c:v>
                </c:pt>
                <c:pt idx="455">
                  <c:v>1525.5970399999999</c:v>
                </c:pt>
                <c:pt idx="456">
                  <c:v>1467.8359959999998</c:v>
                </c:pt>
                <c:pt idx="457">
                  <c:v>1457.0333579999999</c:v>
                </c:pt>
                <c:pt idx="458">
                  <c:v>1480.1818679999999</c:v>
                </c:pt>
                <c:pt idx="459">
                  <c:v>1483.9297220000001</c:v>
                </c:pt>
                <c:pt idx="460">
                  <c:v>1464.3086040000001</c:v>
                </c:pt>
                <c:pt idx="461">
                  <c:v>1441.1600940000001</c:v>
                </c:pt>
                <c:pt idx="462">
                  <c:v>1449.9785739999998</c:v>
                </c:pt>
                <c:pt idx="463">
                  <c:v>1465.4109139999998</c:v>
                </c:pt>
                <c:pt idx="464">
                  <c:v>1465.8518379999998</c:v>
                </c:pt>
                <c:pt idx="465">
                  <c:v>1444.687486</c:v>
                </c:pt>
                <c:pt idx="466">
                  <c:v>1401.6973959999998</c:v>
                </c:pt>
                <c:pt idx="467">
                  <c:v>1384.060436</c:v>
                </c:pt>
                <c:pt idx="468">
                  <c:v>1367.9667099999999</c:v>
                </c:pt>
                <c:pt idx="469">
                  <c:v>1377.2261139999998</c:v>
                </c:pt>
                <c:pt idx="470">
                  <c:v>1391.9970679999999</c:v>
                </c:pt>
                <c:pt idx="471">
                  <c:v>1391.9970679999999</c:v>
                </c:pt>
                <c:pt idx="472">
                  <c:v>1388.2492139999999</c:v>
                </c:pt>
                <c:pt idx="473">
                  <c:v>1371.2736399999999</c:v>
                </c:pt>
                <c:pt idx="474">
                  <c:v>1436.7508539999999</c:v>
                </c:pt>
                <c:pt idx="475">
                  <c:v>1427.050526</c:v>
                </c:pt>
                <c:pt idx="476">
                  <c:v>1425.727754</c:v>
                </c:pt>
                <c:pt idx="477">
                  <c:v>1392.4379919999999</c:v>
                </c:pt>
                <c:pt idx="478">
                  <c:v>1419.9957419999998</c:v>
                </c:pt>
                <c:pt idx="479">
                  <c:v>1436.0894679999999</c:v>
                </c:pt>
                <c:pt idx="480">
                  <c:v>1453.7264279999999</c:v>
                </c:pt>
                <c:pt idx="481">
                  <c:v>1411.3977239999999</c:v>
                </c:pt>
                <c:pt idx="482">
                  <c:v>1394.6426119999999</c:v>
                </c:pt>
                <c:pt idx="483">
                  <c:v>1325.1970819999999</c:v>
                </c:pt>
                <c:pt idx="484">
                  <c:v>1337.763416</c:v>
                </c:pt>
                <c:pt idx="485">
                  <c:v>1363.337008</c:v>
                </c:pt>
                <c:pt idx="486">
                  <c:v>1382.737664</c:v>
                </c:pt>
                <c:pt idx="487">
                  <c:v>1396.8472319999998</c:v>
                </c:pt>
                <c:pt idx="488">
                  <c:v>1380.09212</c:v>
                </c:pt>
                <c:pt idx="489">
                  <c:v>1345.9205099999999</c:v>
                </c:pt>
                <c:pt idx="490">
                  <c:v>1330.4881699999999</c:v>
                </c:pt>
                <c:pt idx="491">
                  <c:v>1304.9145779999999</c:v>
                </c:pt>
                <c:pt idx="492">
                  <c:v>1297.41887</c:v>
                </c:pt>
                <c:pt idx="493">
                  <c:v>1261.9244879999999</c:v>
                </c:pt>
                <c:pt idx="494">
                  <c:v>1278.0182139999999</c:v>
                </c:pt>
                <c:pt idx="495">
                  <c:v>1315.05583</c:v>
                </c:pt>
                <c:pt idx="496">
                  <c:v>1298.080256</c:v>
                </c:pt>
                <c:pt idx="497">
                  <c:v>1277.356828</c:v>
                </c:pt>
                <c:pt idx="498">
                  <c:v>1298.52118</c:v>
                </c:pt>
                <c:pt idx="499">
                  <c:v>1319.024146</c:v>
                </c:pt>
                <c:pt idx="500">
                  <c:v>1332.4723279999998</c:v>
                </c:pt>
                <c:pt idx="501">
                  <c:v>1360.691464</c:v>
                </c:pt>
                <c:pt idx="502">
                  <c:v>1356.9436099999998</c:v>
                </c:pt>
                <c:pt idx="503">
                  <c:v>1360.25054</c:v>
                </c:pt>
                <c:pt idx="504">
                  <c:v>1341.51127</c:v>
                </c:pt>
                <c:pt idx="505">
                  <c:v>1354.0776040000001</c:v>
                </c:pt>
                <c:pt idx="506">
                  <c:v>1396.1858459999999</c:v>
                </c:pt>
                <c:pt idx="507">
                  <c:v>1420.6571279999998</c:v>
                </c:pt>
                <c:pt idx="508">
                  <c:v>1386.70598</c:v>
                </c:pt>
                <c:pt idx="509">
                  <c:v>1384.060436</c:v>
                </c:pt>
                <c:pt idx="510">
                  <c:v>1367.5257859999999</c:v>
                </c:pt>
                <c:pt idx="511">
                  <c:v>1386.044594</c:v>
                </c:pt>
                <c:pt idx="512">
                  <c:v>1386.044594</c:v>
                </c:pt>
                <c:pt idx="513">
                  <c:v>1365.5416279999999</c:v>
                </c:pt>
                <c:pt idx="514">
                  <c:v>1365.9825519999999</c:v>
                </c:pt>
                <c:pt idx="515">
                  <c:v>1379.6511959999998</c:v>
                </c:pt>
                <c:pt idx="516">
                  <c:v>1416.6888120000001</c:v>
                </c:pt>
                <c:pt idx="517">
                  <c:v>1463.4267559999998</c:v>
                </c:pt>
                <c:pt idx="518">
                  <c:v>1466.0722999999998</c:v>
                </c:pt>
                <c:pt idx="519">
                  <c:v>1454.3878139999999</c:v>
                </c:pt>
                <c:pt idx="520">
                  <c:v>1466.292762</c:v>
                </c:pt>
                <c:pt idx="521">
                  <c:v>1481.0637160000001</c:v>
                </c:pt>
                <c:pt idx="522">
                  <c:v>1484.5911080000001</c:v>
                </c:pt>
                <c:pt idx="523">
                  <c:v>1494.0709739999998</c:v>
                </c:pt>
                <c:pt idx="524">
                  <c:v>1484.1501839999999</c:v>
                </c:pt>
                <c:pt idx="525">
                  <c:v>1506.4168459999999</c:v>
                </c:pt>
                <c:pt idx="526">
                  <c:v>1509.723776</c:v>
                </c:pt>
                <c:pt idx="527">
                  <c:v>1504.6531499999999</c:v>
                </c:pt>
                <c:pt idx="528">
                  <c:v>1496.055132</c:v>
                </c:pt>
                <c:pt idx="529">
                  <c:v>1501.1257579999999</c:v>
                </c:pt>
                <c:pt idx="530">
                  <c:v>1457.2538199999999</c:v>
                </c:pt>
                <c:pt idx="531">
                  <c:v>1473.7884699999997</c:v>
                </c:pt>
                <c:pt idx="532">
                  <c:v>1477.3158620000002</c:v>
                </c:pt>
                <c:pt idx="533">
                  <c:v>1526.0379639999999</c:v>
                </c:pt>
                <c:pt idx="534">
                  <c:v>1516.999022</c:v>
                </c:pt>
                <c:pt idx="535">
                  <c:v>1502.0076059999999</c:v>
                </c:pt>
                <c:pt idx="536">
                  <c:v>1520.5264139999999</c:v>
                </c:pt>
                <c:pt idx="537">
                  <c:v>1516.999022</c:v>
                </c:pt>
                <c:pt idx="538">
                  <c:v>1533.7541339999998</c:v>
                </c:pt>
                <c:pt idx="539">
                  <c:v>1590.6333300000001</c:v>
                </c:pt>
                <c:pt idx="540">
                  <c:v>1603.199664</c:v>
                </c:pt>
                <c:pt idx="541">
                  <c:v>1631.4187999999999</c:v>
                </c:pt>
                <c:pt idx="542">
                  <c:v>1559.76865</c:v>
                </c:pt>
                <c:pt idx="543">
                  <c:v>1651.0399179999999</c:v>
                </c:pt>
                <c:pt idx="544">
                  <c:v>1746.2795019999999</c:v>
                </c:pt>
                <c:pt idx="545">
                  <c:v>1738.7837939999999</c:v>
                </c:pt>
                <c:pt idx="546">
                  <c:v>1715.414822</c:v>
                </c:pt>
                <c:pt idx="547">
                  <c:v>1671.10196</c:v>
                </c:pt>
                <c:pt idx="548">
                  <c:v>1702.4075639999999</c:v>
                </c:pt>
                <c:pt idx="549">
                  <c:v>1780.23065</c:v>
                </c:pt>
                <c:pt idx="550">
                  <c:v>1744.9567300000001</c:v>
                </c:pt>
                <c:pt idx="551">
                  <c:v>1756.641216</c:v>
                </c:pt>
                <c:pt idx="552">
                  <c:v>1786.4035859999999</c:v>
                </c:pt>
                <c:pt idx="553">
                  <c:v>1740.5474899999999</c:v>
                </c:pt>
                <c:pt idx="554">
                  <c:v>1767.6643160000001</c:v>
                </c:pt>
                <c:pt idx="555">
                  <c:v>1764.7983099999999</c:v>
                </c:pt>
                <c:pt idx="556">
                  <c:v>1766.5620059999999</c:v>
                </c:pt>
                <c:pt idx="557">
                  <c:v>1714.973898</c:v>
                </c:pt>
                <c:pt idx="558">
                  <c:v>1746.2795019999999</c:v>
                </c:pt>
                <c:pt idx="559">
                  <c:v>1753.554748</c:v>
                </c:pt>
                <c:pt idx="560">
                  <c:v>1785.0808139999999</c:v>
                </c:pt>
                <c:pt idx="561">
                  <c:v>1748.0431980000001</c:v>
                </c:pt>
                <c:pt idx="562">
                  <c:v>1758.18445</c:v>
                </c:pt>
                <c:pt idx="563">
                  <c:v>1707.47819</c:v>
                </c:pt>
                <c:pt idx="564">
                  <c:v>1690.0616919999998</c:v>
                </c:pt>
                <c:pt idx="565">
                  <c:v>1702.4075639999999</c:v>
                </c:pt>
                <c:pt idx="566">
                  <c:v>1630.0960279999999</c:v>
                </c:pt>
                <c:pt idx="567">
                  <c:v>1657.8742399999999</c:v>
                </c:pt>
                <c:pt idx="568">
                  <c:v>1683.0069080000001</c:v>
                </c:pt>
                <c:pt idx="569">
                  <c:v>1695.5732419999999</c:v>
                </c:pt>
                <c:pt idx="570">
                  <c:v>1693.809546</c:v>
                </c:pt>
                <c:pt idx="571">
                  <c:v>1720.0445239999999</c:v>
                </c:pt>
                <c:pt idx="572">
                  <c:v>1766.3415440000001</c:v>
                </c:pt>
                <c:pt idx="573">
                  <c:v>1748.2636599999998</c:v>
                </c:pt>
                <c:pt idx="574">
                  <c:v>1773.175866</c:v>
                </c:pt>
                <c:pt idx="575">
                  <c:v>1832.2596819999999</c:v>
                </c:pt>
                <c:pt idx="576">
                  <c:v>1849.8966419999999</c:v>
                </c:pt>
                <c:pt idx="577">
                  <c:v>1873.7065379999997</c:v>
                </c:pt>
                <c:pt idx="578">
                  <c:v>1878.5567019999999</c:v>
                </c:pt>
                <c:pt idx="579">
                  <c:v>1891.7844219999999</c:v>
                </c:pt>
                <c:pt idx="580">
                  <c:v>1906.9962999999998</c:v>
                </c:pt>
                <c:pt idx="581">
                  <c:v>1945.7976120000001</c:v>
                </c:pt>
                <c:pt idx="582">
                  <c:v>1956.3797879999997</c:v>
                </c:pt>
                <c:pt idx="583">
                  <c:v>2012.5975980000001</c:v>
                </c:pt>
                <c:pt idx="584">
                  <c:v>2067.9335599999999</c:v>
                </c:pt>
                <c:pt idx="585">
                  <c:v>2129.6629199999998</c:v>
                </c:pt>
                <c:pt idx="586">
                  <c:v>2098.1368539999999</c:v>
                </c:pt>
                <c:pt idx="587">
                  <c:v>1897.9573579999999</c:v>
                </c:pt>
                <c:pt idx="588">
                  <c:v>1902.1461359999998</c:v>
                </c:pt>
                <c:pt idx="589">
                  <c:v>1949.545466</c:v>
                </c:pt>
                <c:pt idx="590">
                  <c:v>1925.7355699999998</c:v>
                </c:pt>
                <c:pt idx="591">
                  <c:v>1904.79168</c:v>
                </c:pt>
                <c:pt idx="592">
                  <c:v>1879.2180879999999</c:v>
                </c:pt>
                <c:pt idx="593">
                  <c:v>1907.878148</c:v>
                </c:pt>
                <c:pt idx="594">
                  <c:v>1961.0094899999999</c:v>
                </c:pt>
                <c:pt idx="595">
                  <c:v>1907.4372239999998</c:v>
                </c:pt>
                <c:pt idx="596">
                  <c:v>1935.435898</c:v>
                </c:pt>
                <c:pt idx="597">
                  <c:v>1917.7989379999997</c:v>
                </c:pt>
                <c:pt idx="598">
                  <c:v>1928.8220379999998</c:v>
                </c:pt>
                <c:pt idx="599">
                  <c:v>1886.0524099999998</c:v>
                </c:pt>
                <c:pt idx="600">
                  <c:v>1863.565286</c:v>
                </c:pt>
                <c:pt idx="601">
                  <c:v>1894.4299660000001</c:v>
                </c:pt>
                <c:pt idx="602">
                  <c:v>1862.2425139999998</c:v>
                </c:pt>
                <c:pt idx="603">
                  <c:v>1854.5263440000001</c:v>
                </c:pt>
                <c:pt idx="604">
                  <c:v>1828.0709039999999</c:v>
                </c:pt>
                <c:pt idx="605">
                  <c:v>1863.3448239999998</c:v>
                </c:pt>
                <c:pt idx="606">
                  <c:v>1842.4009339999998</c:v>
                </c:pt>
                <c:pt idx="607">
                  <c:v>1806.0247039999999</c:v>
                </c:pt>
                <c:pt idx="608">
                  <c:v>1810.2134819999999</c:v>
                </c:pt>
                <c:pt idx="609">
                  <c:v>1883.6273279999998</c:v>
                </c:pt>
                <c:pt idx="610">
                  <c:v>1892.6662699999997</c:v>
                </c:pt>
                <c:pt idx="611">
                  <c:v>1878.1157779999999</c:v>
                </c:pt>
                <c:pt idx="612">
                  <c:v>1883.6273279999998</c:v>
                </c:pt>
                <c:pt idx="613">
                  <c:v>1916.6966279999999</c:v>
                </c:pt>
                <c:pt idx="614">
                  <c:v>1909.8623059999998</c:v>
                </c:pt>
                <c:pt idx="615">
                  <c:v>1869.738222</c:v>
                </c:pt>
                <c:pt idx="616">
                  <c:v>1841.078162</c:v>
                </c:pt>
                <c:pt idx="617">
                  <c:v>1824.984436</c:v>
                </c:pt>
                <c:pt idx="618">
                  <c:v>1811.5362539999999</c:v>
                </c:pt>
                <c:pt idx="619">
                  <c:v>1782.2148079999999</c:v>
                </c:pt>
                <c:pt idx="620">
                  <c:v>1725.9969980000001</c:v>
                </c:pt>
                <c:pt idx="621">
                  <c:v>1716.7375939999999</c:v>
                </c:pt>
                <c:pt idx="622">
                  <c:v>1645.9692919999998</c:v>
                </c:pt>
                <c:pt idx="623">
                  <c:v>1580.9330019999998</c:v>
                </c:pt>
                <c:pt idx="624">
                  <c:v>1625.90725</c:v>
                </c:pt>
                <c:pt idx="625">
                  <c:v>1649.4966839999997</c:v>
                </c:pt>
                <c:pt idx="626">
                  <c:v>1677.4953579999999</c:v>
                </c:pt>
                <c:pt idx="627">
                  <c:v>1688.7389199999998</c:v>
                </c:pt>
                <c:pt idx="628">
                  <c:v>1629.8755660000002</c:v>
                </c:pt>
                <c:pt idx="629">
                  <c:v>1508.6214660000001</c:v>
                </c:pt>
                <c:pt idx="630">
                  <c:v>1402.5792439999998</c:v>
                </c:pt>
                <c:pt idx="631">
                  <c:v>1379.210272</c:v>
                </c:pt>
                <c:pt idx="632">
                  <c:v>1446.671644</c:v>
                </c:pt>
                <c:pt idx="633">
                  <c:v>1468.056458</c:v>
                </c:pt>
                <c:pt idx="634">
                  <c:v>1492.968664</c:v>
                </c:pt>
                <c:pt idx="635">
                  <c:v>1413.3818819999999</c:v>
                </c:pt>
                <c:pt idx="636">
                  <c:v>1388.9105999999999</c:v>
                </c:pt>
                <c:pt idx="637">
                  <c:v>1369.9508679999999</c:v>
                </c:pt>
                <c:pt idx="638">
                  <c:v>1412.7204959999999</c:v>
                </c:pt>
                <c:pt idx="639">
                  <c:v>1481.5046399999999</c:v>
                </c:pt>
                <c:pt idx="640">
                  <c:v>1474.670318</c:v>
                </c:pt>
                <c:pt idx="641">
                  <c:v>1433.6643859999999</c:v>
                </c:pt>
                <c:pt idx="642">
                  <c:v>1402.13832</c:v>
                </c:pt>
                <c:pt idx="643">
                  <c:v>1440.0577839999999</c:v>
                </c:pt>
                <c:pt idx="644">
                  <c:v>1433.2234620000002</c:v>
                </c:pt>
                <c:pt idx="645">
                  <c:v>1442.2624040000001</c:v>
                </c:pt>
                <c:pt idx="646">
                  <c:v>1459.0175160000001</c:v>
                </c:pt>
                <c:pt idx="647">
                  <c:v>1561.752808</c:v>
                </c:pt>
                <c:pt idx="648">
                  <c:v>1622.6003199999998</c:v>
                </c:pt>
                <c:pt idx="649">
                  <c:v>1523.1719579999999</c:v>
                </c:pt>
                <c:pt idx="650">
                  <c:v>1495.393746</c:v>
                </c:pt>
                <c:pt idx="651">
                  <c:v>1473.1270839999997</c:v>
                </c:pt>
                <c:pt idx="652">
                  <c:v>1487.0161900000001</c:v>
                </c:pt>
                <c:pt idx="653">
                  <c:v>1543.2339999999999</c:v>
                </c:pt>
                <c:pt idx="654">
                  <c:v>1550.9501699999998</c:v>
                </c:pt>
                <c:pt idx="655">
                  <c:v>1559.989112</c:v>
                </c:pt>
                <c:pt idx="656">
                  <c:v>1595.7039559999998</c:v>
                </c:pt>
                <c:pt idx="657">
                  <c:v>1638.0326599999999</c:v>
                </c:pt>
                <c:pt idx="658">
                  <c:v>1643.103286</c:v>
                </c:pt>
                <c:pt idx="659">
                  <c:v>1630.0960279999999</c:v>
                </c:pt>
                <c:pt idx="660">
                  <c:v>1594.8221080000001</c:v>
                </c:pt>
                <c:pt idx="661">
                  <c:v>1585.3422419999999</c:v>
                </c:pt>
                <c:pt idx="662">
                  <c:v>1559.989112</c:v>
                </c:pt>
                <c:pt idx="663">
                  <c:v>1596.1448800000001</c:v>
                </c:pt>
                <c:pt idx="664">
                  <c:v>1615.3250739999999</c:v>
                </c:pt>
                <c:pt idx="665">
                  <c:v>1633.4029579999999</c:v>
                </c:pt>
                <c:pt idx="666">
                  <c:v>1615.3250739999999</c:v>
                </c:pt>
                <c:pt idx="667">
                  <c:v>1622.379858</c:v>
                </c:pt>
                <c:pt idx="668">
                  <c:v>1660.5197839999998</c:v>
                </c:pt>
                <c:pt idx="669">
                  <c:v>1708.139576</c:v>
                </c:pt>
                <c:pt idx="670">
                  <c:v>1703.9507980000001</c:v>
                </c:pt>
                <c:pt idx="671">
                  <c:v>1757.9639879999997</c:v>
                </c:pt>
                <c:pt idx="672">
                  <c:v>1593.2788739999999</c:v>
                </c:pt>
                <c:pt idx="673">
                  <c:v>1652.1422279999999</c:v>
                </c:pt>
                <c:pt idx="674">
                  <c:v>1574.0986800000001</c:v>
                </c:pt>
                <c:pt idx="675">
                  <c:v>1536.179216</c:v>
                </c:pt>
                <c:pt idx="676">
                  <c:v>1577.185148</c:v>
                </c:pt>
                <c:pt idx="677">
                  <c:v>1613.3409160000001</c:v>
                </c:pt>
                <c:pt idx="678">
                  <c:v>1638.9145080000001</c:v>
                </c:pt>
                <c:pt idx="679">
                  <c:v>1651.9217660000002</c:v>
                </c:pt>
                <c:pt idx="680">
                  <c:v>1634.5052679999999</c:v>
                </c:pt>
                <c:pt idx="681">
                  <c:v>1626.789098</c:v>
                </c:pt>
                <c:pt idx="682">
                  <c:v>1668.0154919999998</c:v>
                </c:pt>
                <c:pt idx="683">
                  <c:v>1653.4649999999999</c:v>
                </c:pt>
                <c:pt idx="684">
                  <c:v>1666.472258</c:v>
                </c:pt>
                <c:pt idx="685">
                  <c:v>1649.717146</c:v>
                </c:pt>
                <c:pt idx="686">
                  <c:v>1684.991066</c:v>
                </c:pt>
                <c:pt idx="687">
                  <c:v>1631.4187999999999</c:v>
                </c:pt>
                <c:pt idx="688">
                  <c:v>1611.7976819999999</c:v>
                </c:pt>
                <c:pt idx="689">
                  <c:v>1612.8999919999999</c:v>
                </c:pt>
                <c:pt idx="690">
                  <c:v>1609.8135239999999</c:v>
                </c:pt>
                <c:pt idx="691">
                  <c:v>1653.0240759999999</c:v>
                </c:pt>
                <c:pt idx="692">
                  <c:v>1606.0656699999997</c:v>
                </c:pt>
                <c:pt idx="693">
                  <c:v>1561.752808</c:v>
                </c:pt>
                <c:pt idx="694">
                  <c:v>1598.7904239999998</c:v>
                </c:pt>
                <c:pt idx="695">
                  <c:v>1577.185148</c:v>
                </c:pt>
                <c:pt idx="696">
                  <c:v>1598.7904239999998</c:v>
                </c:pt>
                <c:pt idx="697">
                  <c:v>1622.6003199999998</c:v>
                </c:pt>
                <c:pt idx="698">
                  <c:v>1610.6953719999999</c:v>
                </c:pt>
                <c:pt idx="699">
                  <c:v>1597.6881139999998</c:v>
                </c:pt>
                <c:pt idx="700">
                  <c:v>1600.333658</c:v>
                </c:pt>
                <c:pt idx="701">
                  <c:v>1618.852466</c:v>
                </c:pt>
                <c:pt idx="702">
                  <c:v>1593.9402599999999</c:v>
                </c:pt>
                <c:pt idx="703">
                  <c:v>1627.891408</c:v>
                </c:pt>
                <c:pt idx="704">
                  <c:v>1658.7560879999999</c:v>
                </c:pt>
                <c:pt idx="705">
                  <c:v>1700.6438679999999</c:v>
                </c:pt>
                <c:pt idx="706">
                  <c:v>1684.770604</c:v>
                </c:pt>
                <c:pt idx="707">
                  <c:v>1708.5805</c:v>
                </c:pt>
                <c:pt idx="708">
                  <c:v>1716.7375939999999</c:v>
                </c:pt>
                <c:pt idx="709">
                  <c:v>1725.7765359999999</c:v>
                </c:pt>
                <c:pt idx="710">
                  <c:v>1750.909204</c:v>
                </c:pt>
                <c:pt idx="711">
                  <c:v>1726.2174599999998</c:v>
                </c:pt>
                <c:pt idx="712">
                  <c:v>1714.973898</c:v>
                </c:pt>
                <c:pt idx="713">
                  <c:v>1746.2795019999999</c:v>
                </c:pt>
                <c:pt idx="714">
                  <c:v>1749.8068940000001</c:v>
                </c:pt>
                <c:pt idx="715">
                  <c:v>1810.2134819999999</c:v>
                </c:pt>
                <c:pt idx="716">
                  <c:v>1803.158698</c:v>
                </c:pt>
                <c:pt idx="717">
                  <c:v>1833.5824539999999</c:v>
                </c:pt>
                <c:pt idx="718">
                  <c:v>1815.0636459999998</c:v>
                </c:pt>
                <c:pt idx="719">
                  <c:v>1797.426686</c:v>
                </c:pt>
                <c:pt idx="720">
                  <c:v>1808.6702480000001</c:v>
                </c:pt>
                <c:pt idx="721">
                  <c:v>1820.795658</c:v>
                </c:pt>
                <c:pt idx="722">
                  <c:v>1840.1963139999998</c:v>
                </c:pt>
                <c:pt idx="723">
                  <c:v>1824.984436</c:v>
                </c:pt>
                <c:pt idx="724">
                  <c:v>1851.4398759999999</c:v>
                </c:pt>
                <c:pt idx="725">
                  <c:v>1787.5058959999999</c:v>
                </c:pt>
                <c:pt idx="726">
                  <c:v>1744.5158059999999</c:v>
                </c:pt>
                <c:pt idx="727">
                  <c:v>1757.9639879999997</c:v>
                </c:pt>
                <c:pt idx="728">
                  <c:v>1763.6959999999999</c:v>
                </c:pt>
                <c:pt idx="729">
                  <c:v>1782.2148079999999</c:v>
                </c:pt>
                <c:pt idx="730">
                  <c:v>1805.8042419999999</c:v>
                </c:pt>
                <c:pt idx="731">
                  <c:v>1797.2062239999998</c:v>
                </c:pt>
                <c:pt idx="732">
                  <c:v>1831.3778339999997</c:v>
                </c:pt>
                <c:pt idx="733">
                  <c:v>1841.739548</c:v>
                </c:pt>
                <c:pt idx="734">
                  <c:v>1812.8590260000001</c:v>
                </c:pt>
                <c:pt idx="735">
                  <c:v>1628.7732559999997</c:v>
                </c:pt>
                <c:pt idx="736">
                  <c:v>1581.153464</c:v>
                </c:pt>
                <c:pt idx="737">
                  <c:v>1522.7310339999997</c:v>
                </c:pt>
                <c:pt idx="738">
                  <c:v>1501.7871440000001</c:v>
                </c:pt>
                <c:pt idx="739">
                  <c:v>1487.2366519999998</c:v>
                </c:pt>
                <c:pt idx="740">
                  <c:v>1483.9297220000001</c:v>
                </c:pt>
                <c:pt idx="741">
                  <c:v>1455.2696620000002</c:v>
                </c:pt>
                <c:pt idx="742">
                  <c:v>1503.5508399999999</c:v>
                </c:pt>
                <c:pt idx="743">
                  <c:v>1545.8795440000001</c:v>
                </c:pt>
                <c:pt idx="744">
                  <c:v>1533.3132099999998</c:v>
                </c:pt>
                <c:pt idx="745">
                  <c:v>1539.2656839999997</c:v>
                </c:pt>
                <c:pt idx="746">
                  <c:v>1529.1244319999998</c:v>
                </c:pt>
                <c:pt idx="747">
                  <c:v>1541.2498419999999</c:v>
                </c:pt>
                <c:pt idx="748">
                  <c:v>1577.4056099999998</c:v>
                </c:pt>
                <c:pt idx="749">
                  <c:v>1583.137622</c:v>
                </c:pt>
                <c:pt idx="750">
                  <c:v>1582.91716</c:v>
                </c:pt>
                <c:pt idx="751">
                  <c:v>1585.7831660000002</c:v>
                </c:pt>
                <c:pt idx="752">
                  <c:v>1634.7257300000001</c:v>
                </c:pt>
                <c:pt idx="753">
                  <c:v>1593.9402599999999</c:v>
                </c:pt>
                <c:pt idx="754">
                  <c:v>1585.1217799999999</c:v>
                </c:pt>
                <c:pt idx="755">
                  <c:v>1494.952822</c:v>
                </c:pt>
                <c:pt idx="756">
                  <c:v>1437.4122399999999</c:v>
                </c:pt>
                <c:pt idx="757">
                  <c:v>1429.6960699999997</c:v>
                </c:pt>
                <c:pt idx="758">
                  <c:v>1420.2162040000001</c:v>
                </c:pt>
                <c:pt idx="759">
                  <c:v>1436.7508539999999</c:v>
                </c:pt>
                <c:pt idx="760">
                  <c:v>1462.7653699999998</c:v>
                </c:pt>
                <c:pt idx="761">
                  <c:v>1423.5231339999998</c:v>
                </c:pt>
                <c:pt idx="762">
                  <c:v>1413.3818819999999</c:v>
                </c:pt>
                <c:pt idx="763">
                  <c:v>1438.5145499999999</c:v>
                </c:pt>
                <c:pt idx="764">
                  <c:v>1434.3257719999999</c:v>
                </c:pt>
                <c:pt idx="765">
                  <c:v>1451.521808</c:v>
                </c:pt>
                <c:pt idx="766">
                  <c:v>1457.6947440000001</c:v>
                </c:pt>
                <c:pt idx="767">
                  <c:v>1436.3099300000001</c:v>
                </c:pt>
                <c:pt idx="768">
                  <c:v>1432.3416139999999</c:v>
                </c:pt>
                <c:pt idx="769">
                  <c:v>1444.907948</c:v>
                </c:pt>
                <c:pt idx="770">
                  <c:v>1421.538976</c:v>
                </c:pt>
                <c:pt idx="771">
                  <c:v>1411.8386480000001</c:v>
                </c:pt>
                <c:pt idx="772">
                  <c:v>1417.3501980000001</c:v>
                </c:pt>
                <c:pt idx="773">
                  <c:v>1413.6023440000001</c:v>
                </c:pt>
                <c:pt idx="774">
                  <c:v>1429.0346839999997</c:v>
                </c:pt>
                <c:pt idx="775">
                  <c:v>1451.301346</c:v>
                </c:pt>
                <c:pt idx="776">
                  <c:v>1417.3501980000001</c:v>
                </c:pt>
                <c:pt idx="777">
                  <c:v>1420.6571279999998</c:v>
                </c:pt>
                <c:pt idx="778">
                  <c:v>1379.210272</c:v>
                </c:pt>
                <c:pt idx="779">
                  <c:v>1384.721822</c:v>
                </c:pt>
                <c:pt idx="780">
                  <c:v>1408.531718</c:v>
                </c:pt>
                <c:pt idx="781">
                  <c:v>1390.6742959999999</c:v>
                </c:pt>
                <c:pt idx="782">
                  <c:v>1356.7231479999998</c:v>
                </c:pt>
                <c:pt idx="783">
                  <c:v>1389.7924479999999</c:v>
                </c:pt>
                <c:pt idx="784">
                  <c:v>1380.973968</c:v>
                </c:pt>
                <c:pt idx="785">
                  <c:v>1386.70598</c:v>
                </c:pt>
                <c:pt idx="786">
                  <c:v>1405.224788</c:v>
                </c:pt>
                <c:pt idx="787">
                  <c:v>1408.75218</c:v>
                </c:pt>
                <c:pt idx="788">
                  <c:v>1400.1541619999998</c:v>
                </c:pt>
                <c:pt idx="789">
                  <c:v>1427.9323739999998</c:v>
                </c:pt>
                <c:pt idx="790">
                  <c:v>1429.255146</c:v>
                </c:pt>
                <c:pt idx="791">
                  <c:v>1411.8386480000001</c:v>
                </c:pt>
                <c:pt idx="792">
                  <c:v>1391.3356819999999</c:v>
                </c:pt>
                <c:pt idx="793">
                  <c:v>1367.7462479999999</c:v>
                </c:pt>
                <c:pt idx="794">
                  <c:v>1361.35285</c:v>
                </c:pt>
                <c:pt idx="795">
                  <c:v>1385.162746</c:v>
                </c:pt>
                <c:pt idx="796">
                  <c:v>1408.75218</c:v>
                </c:pt>
                <c:pt idx="797">
                  <c:v>1393.0993779999999</c:v>
                </c:pt>
                <c:pt idx="798">
                  <c:v>1371.2736399999999</c:v>
                </c:pt>
                <c:pt idx="799">
                  <c:v>1331.8109419999998</c:v>
                </c:pt>
                <c:pt idx="800">
                  <c:v>1335.5587959999998</c:v>
                </c:pt>
                <c:pt idx="801">
                  <c:v>1291.025472</c:v>
                </c:pt>
                <c:pt idx="802">
                  <c:v>1281.1046819999999</c:v>
                </c:pt>
                <c:pt idx="803">
                  <c:v>1264.5700319999999</c:v>
                </c:pt>
                <c:pt idx="804">
                  <c:v>1271.624816</c:v>
                </c:pt>
                <c:pt idx="805">
                  <c:v>1275.152208</c:v>
                </c:pt>
                <c:pt idx="806">
                  <c:v>1305.7964259999999</c:v>
                </c:pt>
                <c:pt idx="807">
                  <c:v>1299.8439519999999</c:v>
                </c:pt>
                <c:pt idx="808">
                  <c:v>1311.5284380000001</c:v>
                </c:pt>
                <c:pt idx="809">
                  <c:v>1272.947588</c:v>
                </c:pt>
                <c:pt idx="810">
                  <c:v>1248.696768</c:v>
                </c:pt>
                <c:pt idx="811">
                  <c:v>1194.2426539999999</c:v>
                </c:pt>
                <c:pt idx="812">
                  <c:v>1229.516574</c:v>
                </c:pt>
                <c:pt idx="813">
                  <c:v>1263.2472599999999</c:v>
                </c:pt>
                <c:pt idx="814">
                  <c:v>1268.7588099999998</c:v>
                </c:pt>
                <c:pt idx="815">
                  <c:v>1276.034056</c:v>
                </c:pt>
                <c:pt idx="816">
                  <c:v>1253.767394</c:v>
                </c:pt>
                <c:pt idx="817">
                  <c:v>1267.4360380000001</c:v>
                </c:pt>
                <c:pt idx="818">
                  <c:v>1293.671016</c:v>
                </c:pt>
                <c:pt idx="819">
                  <c:v>1272.947588</c:v>
                </c:pt>
                <c:pt idx="820">
                  <c:v>1261.4835639999999</c:v>
                </c:pt>
                <c:pt idx="821">
                  <c:v>1246.271686</c:v>
                </c:pt>
                <c:pt idx="822">
                  <c:v>1245.1693759999998</c:v>
                </c:pt>
                <c:pt idx="823">
                  <c:v>1254.208318</c:v>
                </c:pt>
                <c:pt idx="824">
                  <c:v>1240.0987499999999</c:v>
                </c:pt>
                <c:pt idx="825">
                  <c:v>1233.9258139999999</c:v>
                </c:pt>
                <c:pt idx="826">
                  <c:v>1232.603042</c:v>
                </c:pt>
                <c:pt idx="827">
                  <c:v>1252.665084</c:v>
                </c:pt>
                <c:pt idx="828">
                  <c:v>1275.593132</c:v>
                </c:pt>
                <c:pt idx="829">
                  <c:v>1268.097424</c:v>
                </c:pt>
                <c:pt idx="830">
                  <c:v>1249.578616</c:v>
                </c:pt>
                <c:pt idx="831">
                  <c:v>1226.87103</c:v>
                </c:pt>
                <c:pt idx="832">
                  <c:v>1202.840672</c:v>
                </c:pt>
                <c:pt idx="833">
                  <c:v>1184.101402</c:v>
                </c:pt>
                <c:pt idx="834">
                  <c:v>1192.2584959999999</c:v>
                </c:pt>
                <c:pt idx="835">
                  <c:v>1163.598436</c:v>
                </c:pt>
                <c:pt idx="836">
                  <c:v>1181.896782</c:v>
                </c:pt>
                <c:pt idx="837">
                  <c:v>1175.2829220000001</c:v>
                </c:pt>
                <c:pt idx="838">
                  <c:v>1180.3535479999998</c:v>
                </c:pt>
                <c:pt idx="839">
                  <c:v>1199.0928179999999</c:v>
                </c:pt>
                <c:pt idx="840">
                  <c:v>1195.5654259999999</c:v>
                </c:pt>
                <c:pt idx="841">
                  <c:v>1241.8624459999999</c:v>
                </c:pt>
                <c:pt idx="842">
                  <c:v>1243.4056799999998</c:v>
                </c:pt>
                <c:pt idx="843">
                  <c:v>1229.957498</c:v>
                </c:pt>
                <c:pt idx="844">
                  <c:v>1213.6433099999999</c:v>
                </c:pt>
                <c:pt idx="845">
                  <c:v>1193.8017299999999</c:v>
                </c:pt>
                <c:pt idx="846">
                  <c:v>1157.8664240000001</c:v>
                </c:pt>
                <c:pt idx="847">
                  <c:v>1161.6142779999998</c:v>
                </c:pt>
                <c:pt idx="848">
                  <c:v>1112.2307900000001</c:v>
                </c:pt>
                <c:pt idx="849">
                  <c:v>1089.3027419999999</c:v>
                </c:pt>
                <c:pt idx="850">
                  <c:v>1108.7033979999999</c:v>
                </c:pt>
                <c:pt idx="851">
                  <c:v>1108.2624740000001</c:v>
                </c:pt>
                <c:pt idx="852">
                  <c:v>1135.8202240000001</c:v>
                </c:pt>
                <c:pt idx="853">
                  <c:v>1113.5535619999998</c:v>
                </c:pt>
                <c:pt idx="854">
                  <c:v>1118.84465</c:v>
                </c:pt>
                <c:pt idx="855">
                  <c:v>1130.3086740000001</c:v>
                </c:pt>
                <c:pt idx="856">
                  <c:v>1142.434084</c:v>
                </c:pt>
                <c:pt idx="857">
                  <c:v>1095.69614</c:v>
                </c:pt>
                <c:pt idx="858">
                  <c:v>1106.7192399999999</c:v>
                </c:pt>
                <c:pt idx="859">
                  <c:v>1143.315932</c:v>
                </c:pt>
                <c:pt idx="860">
                  <c:v>1179.4717000000001</c:v>
                </c:pt>
                <c:pt idx="861">
                  <c:v>1163.157512</c:v>
                </c:pt>
                <c:pt idx="862">
                  <c:v>1199.7542040000001</c:v>
                </c:pt>
                <c:pt idx="863">
                  <c:v>1189.8334139999999</c:v>
                </c:pt>
                <c:pt idx="864">
                  <c:v>1234.5871999999999</c:v>
                </c:pt>
                <c:pt idx="865">
                  <c:v>1280.6637579999999</c:v>
                </c:pt>
                <c:pt idx="866">
                  <c:v>1267.2155759999998</c:v>
                </c:pt>
                <c:pt idx="867">
                  <c:v>1299.182566</c:v>
                </c:pt>
                <c:pt idx="868">
                  <c:v>1310.8670520000001</c:v>
                </c:pt>
                <c:pt idx="869">
                  <c:v>1365.3211659999999</c:v>
                </c:pt>
                <c:pt idx="870">
                  <c:v>1393.0993779999999</c:v>
                </c:pt>
                <c:pt idx="871">
                  <c:v>1391.7766059999999</c:v>
                </c:pt>
                <c:pt idx="872">
                  <c:v>1314.614906</c:v>
                </c:pt>
                <c:pt idx="873">
                  <c:v>1317.701374</c:v>
                </c:pt>
                <c:pt idx="874">
                  <c:v>1365.5416279999999</c:v>
                </c:pt>
                <c:pt idx="875">
                  <c:v>1400.1541619999998</c:v>
                </c:pt>
                <c:pt idx="876">
                  <c:v>1423.0822099999998</c:v>
                </c:pt>
                <c:pt idx="877">
                  <c:v>1402.5792439999998</c:v>
                </c:pt>
                <c:pt idx="878">
                  <c:v>1429.255146</c:v>
                </c:pt>
                <c:pt idx="879">
                  <c:v>1521.4082620000001</c:v>
                </c:pt>
                <c:pt idx="880">
                  <c:v>1491.866354</c:v>
                </c:pt>
                <c:pt idx="881">
                  <c:v>1521.8491859999999</c:v>
                </c:pt>
                <c:pt idx="882">
                  <c:v>1476.6544759999999</c:v>
                </c:pt>
                <c:pt idx="883">
                  <c:v>1462.1039839999999</c:v>
                </c:pt>
                <c:pt idx="884">
                  <c:v>1522.9514959999999</c:v>
                </c:pt>
                <c:pt idx="885">
                  <c:v>1513.0307059999998</c:v>
                </c:pt>
                <c:pt idx="886">
                  <c:v>1506.6373080000001</c:v>
                </c:pt>
                <c:pt idx="887">
                  <c:v>1541.9112279999999</c:v>
                </c:pt>
                <c:pt idx="888">
                  <c:v>1527.8016599999999</c:v>
                </c:pt>
                <c:pt idx="889">
                  <c:v>1521.4082620000001</c:v>
                </c:pt>
                <c:pt idx="890">
                  <c:v>1505.7554599999999</c:v>
                </c:pt>
                <c:pt idx="891">
                  <c:v>1549.8478599999999</c:v>
                </c:pt>
                <c:pt idx="892">
                  <c:v>1584.9013179999999</c:v>
                </c:pt>
                <c:pt idx="893">
                  <c:v>1623.70263</c:v>
                </c:pt>
                <c:pt idx="894">
                  <c:v>1680.8022879999999</c:v>
                </c:pt>
                <c:pt idx="895">
                  <c:v>1715.414822</c:v>
                </c:pt>
                <c:pt idx="896">
                  <c:v>1664.9290239999998</c:v>
                </c:pt>
                <c:pt idx="897">
                  <c:v>1628.332332</c:v>
                </c:pt>
                <c:pt idx="898">
                  <c:v>1606.0656699999997</c:v>
                </c:pt>
                <c:pt idx="899">
                  <c:v>1556.0207959999998</c:v>
                </c:pt>
                <c:pt idx="900">
                  <c:v>1529.7858179999998</c:v>
                </c:pt>
                <c:pt idx="901">
                  <c:v>1535.7382919999998</c:v>
                </c:pt>
                <c:pt idx="902">
                  <c:v>1522.0696480000001</c:v>
                </c:pt>
                <c:pt idx="903">
                  <c:v>1551.8320179999998</c:v>
                </c:pt>
                <c:pt idx="904">
                  <c:v>1522.9514959999999</c:v>
                </c:pt>
                <c:pt idx="905">
                  <c:v>1520.7468759999999</c:v>
                </c:pt>
                <c:pt idx="906">
                  <c:v>1525.8175019999999</c:v>
                </c:pt>
                <c:pt idx="907">
                  <c:v>1525.1561160000001</c:v>
                </c:pt>
                <c:pt idx="908">
                  <c:v>1502.0076059999999</c:v>
                </c:pt>
                <c:pt idx="909">
                  <c:v>1522.2901099999999</c:v>
                </c:pt>
                <c:pt idx="910">
                  <c:v>1541.0293799999999</c:v>
                </c:pt>
                <c:pt idx="911">
                  <c:v>1560.2095739999997</c:v>
                </c:pt>
                <c:pt idx="912">
                  <c:v>1582.035312</c:v>
                </c:pt>
                <c:pt idx="913">
                  <c:v>1593.7197980000001</c:v>
                </c:pt>
                <c:pt idx="914">
                  <c:v>1587.1059379999997</c:v>
                </c:pt>
                <c:pt idx="915">
                  <c:v>1525.8175019999999</c:v>
                </c:pt>
                <c:pt idx="916">
                  <c:v>1546.5409300000001</c:v>
                </c:pt>
                <c:pt idx="917">
                  <c:v>1533.092748</c:v>
                </c:pt>
                <c:pt idx="918">
                  <c:v>1559.327726</c:v>
                </c:pt>
                <c:pt idx="919">
                  <c:v>1563.0755799999999</c:v>
                </c:pt>
                <c:pt idx="920">
                  <c:v>1555.579872</c:v>
                </c:pt>
                <c:pt idx="921">
                  <c:v>1555.138948</c:v>
                </c:pt>
                <c:pt idx="922">
                  <c:v>1554.6980239999998</c:v>
                </c:pt>
                <c:pt idx="923">
                  <c:v>1537.72245</c:v>
                </c:pt>
                <c:pt idx="924">
                  <c:v>1526.9198120000001</c:v>
                </c:pt>
                <c:pt idx="925">
                  <c:v>1516.337636</c:v>
                </c:pt>
                <c:pt idx="926">
                  <c:v>1473.568008</c:v>
                </c:pt>
                <c:pt idx="927">
                  <c:v>1459.6789019999999</c:v>
                </c:pt>
                <c:pt idx="928">
                  <c:v>1457.0333579999999</c:v>
                </c:pt>
                <c:pt idx="929">
                  <c:v>1449.758112</c:v>
                </c:pt>
                <c:pt idx="930">
                  <c:v>1484.5911080000001</c:v>
                </c:pt>
                <c:pt idx="931">
                  <c:v>1485.9138800000001</c:v>
                </c:pt>
                <c:pt idx="932">
                  <c:v>1496.4960559999997</c:v>
                </c:pt>
                <c:pt idx="933">
                  <c:v>1469.158768</c:v>
                </c:pt>
                <c:pt idx="934">
                  <c:v>1455.2696620000002</c:v>
                </c:pt>
                <c:pt idx="935">
                  <c:v>1436.9713160000001</c:v>
                </c:pt>
                <c:pt idx="936">
                  <c:v>1414.2637300000001</c:v>
                </c:pt>
                <c:pt idx="937">
                  <c:v>1437.9633949999998</c:v>
                </c:pt>
                <c:pt idx="938">
                  <c:v>1391.666375</c:v>
                </c:pt>
                <c:pt idx="939">
                  <c:v>1394.091457</c:v>
                </c:pt>
                <c:pt idx="940">
                  <c:v>1413.3818819999999</c:v>
                </c:pt>
                <c:pt idx="941">
                  <c:v>1389.5719859999999</c:v>
                </c:pt>
                <c:pt idx="942">
                  <c:v>1365.5416279999999</c:v>
                </c:pt>
                <c:pt idx="943">
                  <c:v>1359.809616</c:v>
                </c:pt>
                <c:pt idx="944">
                  <c:v>1347.6842059999999</c:v>
                </c:pt>
                <c:pt idx="945">
                  <c:v>1328.0630879999999</c:v>
                </c:pt>
                <c:pt idx="946">
                  <c:v>1312.410286</c:v>
                </c:pt>
                <c:pt idx="947">
                  <c:v>1313.95352</c:v>
                </c:pt>
                <c:pt idx="948">
                  <c:v>1282.6479159999999</c:v>
                </c:pt>
                <c:pt idx="949">
                  <c:v>1267.2155759999998</c:v>
                </c:pt>
                <c:pt idx="950">
                  <c:v>1255.9720139999999</c:v>
                </c:pt>
                <c:pt idx="951">
                  <c:v>1270.3020439999998</c:v>
                </c:pt>
                <c:pt idx="952">
                  <c:v>1292.568706</c:v>
                </c:pt>
                <c:pt idx="953">
                  <c:v>1326.0789299999999</c:v>
                </c:pt>
                <c:pt idx="954">
                  <c:v>1313.95352</c:v>
                </c:pt>
                <c:pt idx="955">
                  <c:v>1303.1508819999999</c:v>
                </c:pt>
                <c:pt idx="956">
                  <c:v>1270.081582</c:v>
                </c:pt>
                <c:pt idx="957">
                  <c:v>1276.254518</c:v>
                </c:pt>
                <c:pt idx="958">
                  <c:v>1238.7759779999999</c:v>
                </c:pt>
                <c:pt idx="959">
                  <c:v>1225.107334</c:v>
                </c:pt>
                <c:pt idx="960">
                  <c:v>1253.32647</c:v>
                </c:pt>
                <c:pt idx="961">
                  <c:v>1234.3667379999999</c:v>
                </c:pt>
                <c:pt idx="962">
                  <c:v>1251.562774</c:v>
                </c:pt>
                <c:pt idx="963">
                  <c:v>1254.208318</c:v>
                </c:pt>
                <c:pt idx="964">
                  <c:v>1232.823504</c:v>
                </c:pt>
                <c:pt idx="965">
                  <c:v>1199.3132799999998</c:v>
                </c:pt>
                <c:pt idx="966">
                  <c:v>1203.061134</c:v>
                </c:pt>
                <c:pt idx="967">
                  <c:v>1181.896782</c:v>
                </c:pt>
                <c:pt idx="968">
                  <c:v>1210.8875349999998</c:v>
                </c:pt>
                <c:pt idx="969">
                  <c:v>1182.0070129999999</c:v>
                </c:pt>
                <c:pt idx="970">
                  <c:v>1183.88094</c:v>
                </c:pt>
                <c:pt idx="971">
                  <c:v>1194.9040399999999</c:v>
                </c:pt>
                <c:pt idx="972">
                  <c:v>1211.43869</c:v>
                </c:pt>
                <c:pt idx="973">
                  <c:v>1218.9343979999999</c:v>
                </c:pt>
                <c:pt idx="974">
                  <c:v>1245.6102999999998</c:v>
                </c:pt>
                <c:pt idx="975">
                  <c:v>1252.22416</c:v>
                </c:pt>
                <c:pt idx="976">
                  <c:v>1220.9185560000001</c:v>
                </c:pt>
                <c:pt idx="977">
                  <c:v>1223.7845619999998</c:v>
                </c:pt>
                <c:pt idx="978">
                  <c:v>1248.035382</c:v>
                </c:pt>
                <c:pt idx="979">
                  <c:v>1271.8452779999998</c:v>
                </c:pt>
                <c:pt idx="980">
                  <c:v>1258.8380199999999</c:v>
                </c:pt>
                <c:pt idx="981">
                  <c:v>1213.2023859999999</c:v>
                </c:pt>
                <c:pt idx="982">
                  <c:v>1221.5799419999998</c:v>
                </c:pt>
                <c:pt idx="983">
                  <c:v>1253.106008</c:v>
                </c:pt>
                <c:pt idx="984">
                  <c:v>1238.5555159999999</c:v>
                </c:pt>
                <c:pt idx="985">
                  <c:v>1224.4459479999998</c:v>
                </c:pt>
                <c:pt idx="986">
                  <c:v>1205.92714</c:v>
                </c:pt>
                <c:pt idx="987">
                  <c:v>1201.2974380000001</c:v>
                </c:pt>
                <c:pt idx="988">
                  <c:v>1179.6921619999998</c:v>
                </c:pt>
                <c:pt idx="989">
                  <c:v>1159.409658</c:v>
                </c:pt>
                <c:pt idx="990">
                  <c:v>1198.8723560000001</c:v>
                </c:pt>
                <c:pt idx="991">
                  <c:v>1161.83474</c:v>
                </c:pt>
                <c:pt idx="992">
                  <c:v>1181.896782</c:v>
                </c:pt>
                <c:pt idx="993">
                  <c:v>1155.6618040000001</c:v>
                </c:pt>
                <c:pt idx="994">
                  <c:v>1142.654546</c:v>
                </c:pt>
                <c:pt idx="995">
                  <c:v>1135.5997619999998</c:v>
                </c:pt>
                <c:pt idx="996">
                  <c:v>1146.1819379999999</c:v>
                </c:pt>
                <c:pt idx="997">
                  <c:v>1160.511968</c:v>
                </c:pt>
                <c:pt idx="998">
                  <c:v>1162.4961259999998</c:v>
                </c:pt>
                <c:pt idx="999">
                  <c:v>1153.2367220000001</c:v>
                </c:pt>
                <c:pt idx="1000">
                  <c:v>1119.726498</c:v>
                </c:pt>
                <c:pt idx="1001">
                  <c:v>1108.4829359999999</c:v>
                </c:pt>
                <c:pt idx="1002">
                  <c:v>1094.8142919999998</c:v>
                </c:pt>
                <c:pt idx="1003">
                  <c:v>1107.6010879999999</c:v>
                </c:pt>
                <c:pt idx="1004">
                  <c:v>1091.0664380000001</c:v>
                </c:pt>
                <c:pt idx="1005">
                  <c:v>1098.782608</c:v>
                </c:pt>
                <c:pt idx="1006">
                  <c:v>1108.7033979999999</c:v>
                </c:pt>
                <c:pt idx="1007">
                  <c:v>1115.53772</c:v>
                </c:pt>
                <c:pt idx="1008">
                  <c:v>1105.8373919999999</c:v>
                </c:pt>
                <c:pt idx="1009">
                  <c:v>1083.1298059999999</c:v>
                </c:pt>
                <c:pt idx="1010">
                  <c:v>1092.609672</c:v>
                </c:pt>
                <c:pt idx="1011">
                  <c:v>1106.7192399999999</c:v>
                </c:pt>
                <c:pt idx="1012">
                  <c:v>1102.31</c:v>
                </c:pt>
                <c:pt idx="1013">
                  <c:v>1112.6717139999998</c:v>
                </c:pt>
                <c:pt idx="1014">
                  <c:v>1102.31</c:v>
                </c:pt>
                <c:pt idx="1015">
                  <c:v>1080.2637999999999</c:v>
                </c:pt>
                <c:pt idx="1016">
                  <c:v>1090.1845900000001</c:v>
                </c:pt>
                <c:pt idx="1017">
                  <c:v>1088.4208939999999</c:v>
                </c:pt>
                <c:pt idx="1018">
                  <c:v>1056.01298</c:v>
                </c:pt>
                <c:pt idx="1019">
                  <c:v>1094.8142919999998</c:v>
                </c:pt>
                <c:pt idx="1020">
                  <c:v>1090.4050520000001</c:v>
                </c:pt>
                <c:pt idx="1021">
                  <c:v>1015.6684339999999</c:v>
                </c:pt>
                <c:pt idx="1022">
                  <c:v>998.251936</c:v>
                </c:pt>
                <c:pt idx="1023">
                  <c:v>1007.0704159999999</c:v>
                </c:pt>
                <c:pt idx="1024">
                  <c:v>971.13510999999994</c:v>
                </c:pt>
                <c:pt idx="1025">
                  <c:v>981.05589999999995</c:v>
                </c:pt>
                <c:pt idx="1026">
                  <c:v>1014.5661240000001</c:v>
                </c:pt>
                <c:pt idx="1027">
                  <c:v>1005.3067199999999</c:v>
                </c:pt>
                <c:pt idx="1028">
                  <c:v>931.0110259999999</c:v>
                </c:pt>
                <c:pt idx="1029">
                  <c:v>944.23874599999988</c:v>
                </c:pt>
                <c:pt idx="1030">
                  <c:v>957.68692799999985</c:v>
                </c:pt>
                <c:pt idx="1031">
                  <c:v>997.81101199999989</c:v>
                </c:pt>
                <c:pt idx="1032">
                  <c:v>1012.8024279999998</c:v>
                </c:pt>
                <c:pt idx="1033">
                  <c:v>997.81101199999989</c:v>
                </c:pt>
                <c:pt idx="1034">
                  <c:v>989.87437999999997</c:v>
                </c:pt>
                <c:pt idx="1035">
                  <c:v>998.69285999999988</c:v>
                </c:pt>
                <c:pt idx="1036">
                  <c:v>977.74896999999999</c:v>
                </c:pt>
                <c:pt idx="1037">
                  <c:v>981.05589999999995</c:v>
                </c:pt>
                <c:pt idx="1038">
                  <c:v>972.01695800000005</c:v>
                </c:pt>
                <c:pt idx="1039">
                  <c:v>979.07174199999986</c:v>
                </c:pt>
                <c:pt idx="1040">
                  <c:v>966.28494599999988</c:v>
                </c:pt>
                <c:pt idx="1041">
                  <c:v>941.59320200000002</c:v>
                </c:pt>
                <c:pt idx="1042">
                  <c:v>937.40442400000006</c:v>
                </c:pt>
                <c:pt idx="1043">
                  <c:v>945.78197999999998</c:v>
                </c:pt>
                <c:pt idx="1044">
                  <c:v>957.02554199999986</c:v>
                </c:pt>
                <c:pt idx="1045">
                  <c:v>951.51399199999992</c:v>
                </c:pt>
                <c:pt idx="1046">
                  <c:v>951.51399199999992</c:v>
                </c:pt>
                <c:pt idx="1047">
                  <c:v>973.56019199999992</c:v>
                </c:pt>
                <c:pt idx="1048">
                  <c:v>962.75755400000003</c:v>
                </c:pt>
                <c:pt idx="1049">
                  <c:v>932.33379799999989</c:v>
                </c:pt>
                <c:pt idx="1050">
                  <c:v>944.01828399999999</c:v>
                </c:pt>
                <c:pt idx="1051">
                  <c:v>966.72586999999999</c:v>
                </c:pt>
                <c:pt idx="1052">
                  <c:v>962.75755400000003</c:v>
                </c:pt>
                <c:pt idx="1053">
                  <c:v>973.11926799999992</c:v>
                </c:pt>
                <c:pt idx="1054">
                  <c:v>999.13378399999999</c:v>
                </c:pt>
                <c:pt idx="1055">
                  <c:v>1015.6684339999999</c:v>
                </c:pt>
                <c:pt idx="1056">
                  <c:v>978.63081799999998</c:v>
                </c:pt>
                <c:pt idx="1057">
                  <c:v>1012.361504</c:v>
                </c:pt>
                <c:pt idx="1058">
                  <c:v>996.48824000000002</c:v>
                </c:pt>
                <c:pt idx="1059">
                  <c:v>984.14236799999992</c:v>
                </c:pt>
                <c:pt idx="1060">
                  <c:v>1003.1021</c:v>
                </c:pt>
                <c:pt idx="1061">
                  <c:v>1020.5185979999999</c:v>
                </c:pt>
                <c:pt idx="1062">
                  <c:v>995.16546799999992</c:v>
                </c:pt>
                <c:pt idx="1063">
                  <c:v>1031.100774</c:v>
                </c:pt>
                <c:pt idx="1064">
                  <c:v>1017.873054</c:v>
                </c:pt>
                <c:pt idx="1065">
                  <c:v>1001.338404</c:v>
                </c:pt>
                <c:pt idx="1066">
                  <c:v>1007.51134</c:v>
                </c:pt>
                <c:pt idx="1067">
                  <c:v>1013.904738</c:v>
                </c:pt>
                <c:pt idx="1068">
                  <c:v>1027.35292</c:v>
                </c:pt>
                <c:pt idx="1069">
                  <c:v>1021.84137</c:v>
                </c:pt>
                <c:pt idx="1070">
                  <c:v>995.38592999999992</c:v>
                </c:pt>
                <c:pt idx="1071">
                  <c:v>1011.700118</c:v>
                </c:pt>
                <c:pt idx="1072">
                  <c:v>989.87437999999997</c:v>
                </c:pt>
                <c:pt idx="1073">
                  <c:v>981.49682400000006</c:v>
                </c:pt>
                <c:pt idx="1074">
                  <c:v>983.26051999999993</c:v>
                </c:pt>
                <c:pt idx="1075">
                  <c:v>937.40442400000006</c:v>
                </c:pt>
                <c:pt idx="1076">
                  <c:v>940.04996799999992</c:v>
                </c:pt>
                <c:pt idx="1077">
                  <c:v>930.7905639999999</c:v>
                </c:pt>
                <c:pt idx="1078">
                  <c:v>918.44469199999992</c:v>
                </c:pt>
                <c:pt idx="1079">
                  <c:v>920.42885000000001</c:v>
                </c:pt>
                <c:pt idx="1080">
                  <c:v>895.51664399999993</c:v>
                </c:pt>
                <c:pt idx="1081">
                  <c:v>901.24865599999998</c:v>
                </c:pt>
                <c:pt idx="1082">
                  <c:v>937.84534799999994</c:v>
                </c:pt>
                <c:pt idx="1083">
                  <c:v>938.28627200000005</c:v>
                </c:pt>
                <c:pt idx="1084">
                  <c:v>923.95624199999986</c:v>
                </c:pt>
                <c:pt idx="1085">
                  <c:v>927.48363399999994</c:v>
                </c:pt>
                <c:pt idx="1086">
                  <c:v>929.90871599999991</c:v>
                </c:pt>
                <c:pt idx="1087">
                  <c:v>902.57142799999986</c:v>
                </c:pt>
                <c:pt idx="1088">
                  <c:v>899.26449799999989</c:v>
                </c:pt>
                <c:pt idx="1089">
                  <c:v>887.5800119999999</c:v>
                </c:pt>
                <c:pt idx="1090">
                  <c:v>881.62753799999996</c:v>
                </c:pt>
                <c:pt idx="1091">
                  <c:v>878.10014599999988</c:v>
                </c:pt>
                <c:pt idx="1092">
                  <c:v>894.85525800000005</c:v>
                </c:pt>
                <c:pt idx="1093">
                  <c:v>909.4057499999999</c:v>
                </c:pt>
                <c:pt idx="1094">
                  <c:v>893.75294799999995</c:v>
                </c:pt>
                <c:pt idx="1095">
                  <c:v>862.88826799999993</c:v>
                </c:pt>
                <c:pt idx="1096">
                  <c:v>902.57142799999986</c:v>
                </c:pt>
                <c:pt idx="1097">
                  <c:v>918.22422999999992</c:v>
                </c:pt>
                <c:pt idx="1098">
                  <c:v>879.64337999999998</c:v>
                </c:pt>
                <c:pt idx="1099">
                  <c:v>938.06580999999994</c:v>
                </c:pt>
                <c:pt idx="1100">
                  <c:v>926.38132400000006</c:v>
                </c:pt>
                <c:pt idx="1101">
                  <c:v>942.91597400000001</c:v>
                </c:pt>
                <c:pt idx="1102">
                  <c:v>971.57603399999994</c:v>
                </c:pt>
                <c:pt idx="1103">
                  <c:v>960.33247200000005</c:v>
                </c:pt>
                <c:pt idx="1104">
                  <c:v>961.87570600000004</c:v>
                </c:pt>
                <c:pt idx="1105">
                  <c:v>941.15227799999991</c:v>
                </c:pt>
                <c:pt idx="1106">
                  <c:v>935.86118999999997</c:v>
                </c:pt>
                <c:pt idx="1107">
                  <c:v>948.42752400000006</c:v>
                </c:pt>
                <c:pt idx="1108">
                  <c:v>956.36415599999998</c:v>
                </c:pt>
                <c:pt idx="1109">
                  <c:v>952.8367639999999</c:v>
                </c:pt>
                <c:pt idx="1110">
                  <c:v>948.42752400000006</c:v>
                </c:pt>
                <c:pt idx="1111">
                  <c:v>923.51531799999998</c:v>
                </c:pt>
                <c:pt idx="1112">
                  <c:v>912.05129399999987</c:v>
                </c:pt>
                <c:pt idx="1113">
                  <c:v>906.76020600000004</c:v>
                </c:pt>
                <c:pt idx="1114">
                  <c:v>930.90079500000002</c:v>
                </c:pt>
                <c:pt idx="1115">
                  <c:v>915.02753100000007</c:v>
                </c:pt>
                <c:pt idx="1116">
                  <c:v>915.68891699999983</c:v>
                </c:pt>
                <c:pt idx="1117">
                  <c:v>915.90937899999994</c:v>
                </c:pt>
                <c:pt idx="1118">
                  <c:v>926.82224799999995</c:v>
                </c:pt>
                <c:pt idx="1119">
                  <c:v>939.38858199999993</c:v>
                </c:pt>
                <c:pt idx="1120">
                  <c:v>935.42026599999997</c:v>
                </c:pt>
                <c:pt idx="1121">
                  <c:v>936.52257599999984</c:v>
                </c:pt>
                <c:pt idx="1122">
                  <c:v>949.08890999999994</c:v>
                </c:pt>
                <c:pt idx="1123">
                  <c:v>941.8136639999999</c:v>
                </c:pt>
                <c:pt idx="1124">
                  <c:v>941.15227799999991</c:v>
                </c:pt>
                <c:pt idx="1125">
                  <c:v>931.23148800000001</c:v>
                </c:pt>
                <c:pt idx="1126">
                  <c:v>915.13776199999995</c:v>
                </c:pt>
                <c:pt idx="1127">
                  <c:v>930.34964000000002</c:v>
                </c:pt>
                <c:pt idx="1128">
                  <c:v>931.23148800000001</c:v>
                </c:pt>
                <c:pt idx="1129">
                  <c:v>937.40442400000006</c:v>
                </c:pt>
                <c:pt idx="1130">
                  <c:v>1006.519261</c:v>
                </c:pt>
                <c:pt idx="1131">
                  <c:v>1037.0532479999999</c:v>
                </c:pt>
                <c:pt idx="1132">
                  <c:v>1072.327168</c:v>
                </c:pt>
                <c:pt idx="1133">
                  <c:v>1092.3892099999998</c:v>
                </c:pt>
                <c:pt idx="1134">
                  <c:v>1093.271058</c:v>
                </c:pt>
                <c:pt idx="1135">
                  <c:v>1051.60374</c:v>
                </c:pt>
                <c:pt idx="1136">
                  <c:v>1043.6671080000001</c:v>
                </c:pt>
                <c:pt idx="1137">
                  <c:v>1060.8631439999999</c:v>
                </c:pt>
                <c:pt idx="1138">
                  <c:v>1050.50143</c:v>
                </c:pt>
                <c:pt idx="1139">
                  <c:v>1045.4308040000001</c:v>
                </c:pt>
                <c:pt idx="1140">
                  <c:v>1046.0921900000001</c:v>
                </c:pt>
                <c:pt idx="1141">
                  <c:v>1068.3588520000001</c:v>
                </c:pt>
                <c:pt idx="1142">
                  <c:v>1073.64994</c:v>
                </c:pt>
                <c:pt idx="1143">
                  <c:v>1076.075022</c:v>
                </c:pt>
                <c:pt idx="1144">
                  <c:v>1088.531125</c:v>
                </c:pt>
                <c:pt idx="1145">
                  <c:v>1072.7680919999998</c:v>
                </c:pt>
                <c:pt idx="1146">
                  <c:v>1058.6585239999999</c:v>
                </c:pt>
                <c:pt idx="1147">
                  <c:v>1054.028822</c:v>
                </c:pt>
                <c:pt idx="1148">
                  <c:v>1006.6294919999999</c:v>
                </c:pt>
                <c:pt idx="1149">
                  <c:v>988.55160799999999</c:v>
                </c:pt>
                <c:pt idx="1150">
                  <c:v>964.52125000000001</c:v>
                </c:pt>
                <c:pt idx="1151">
                  <c:v>976.64665999999988</c:v>
                </c:pt>
                <c:pt idx="1152">
                  <c:v>958.34831399999996</c:v>
                </c:pt>
                <c:pt idx="1153">
                  <c:v>940.93181599999991</c:v>
                </c:pt>
                <c:pt idx="1154">
                  <c:v>927.92455800000005</c:v>
                </c:pt>
                <c:pt idx="1155">
                  <c:v>933.65656999999999</c:v>
                </c:pt>
                <c:pt idx="1156">
                  <c:v>960.55293399999994</c:v>
                </c:pt>
                <c:pt idx="1157">
                  <c:v>962.75755400000003</c:v>
                </c:pt>
                <c:pt idx="1158">
                  <c:v>968.26910399999997</c:v>
                </c:pt>
                <c:pt idx="1159">
                  <c:v>947.54567599999984</c:v>
                </c:pt>
                <c:pt idx="1160">
                  <c:v>904.11466199999995</c:v>
                </c:pt>
                <c:pt idx="1161">
                  <c:v>892.20971399999996</c:v>
                </c:pt>
                <c:pt idx="1162">
                  <c:v>902.79188999999997</c:v>
                </c:pt>
                <c:pt idx="1163">
                  <c:v>930.7905639999999</c:v>
                </c:pt>
                <c:pt idx="1164">
                  <c:v>936.08165199999996</c:v>
                </c:pt>
                <c:pt idx="1165">
                  <c:v>931.4519499999999</c:v>
                </c:pt>
                <c:pt idx="1166">
                  <c:v>919.10607799999991</c:v>
                </c:pt>
                <c:pt idx="1167">
                  <c:v>944.56943899999987</c:v>
                </c:pt>
                <c:pt idx="1168">
                  <c:v>949.64006500000005</c:v>
                </c:pt>
                <c:pt idx="1169">
                  <c:v>937.51465499999995</c:v>
                </c:pt>
                <c:pt idx="1170">
                  <c:v>951.84468499999991</c:v>
                </c:pt>
                <c:pt idx="1171">
                  <c:v>982.04797899999994</c:v>
                </c:pt>
                <c:pt idx="1172">
                  <c:v>981.38659299999995</c:v>
                </c:pt>
                <c:pt idx="1173">
                  <c:v>944.78990099999987</c:v>
                </c:pt>
                <c:pt idx="1174">
                  <c:v>941.8136639999999</c:v>
                </c:pt>
                <c:pt idx="1175">
                  <c:v>963.19847799999991</c:v>
                </c:pt>
                <c:pt idx="1176">
                  <c:v>925.05855199999996</c:v>
                </c:pt>
                <c:pt idx="1177">
                  <c:v>938.50673399999994</c:v>
                </c:pt>
                <c:pt idx="1178">
                  <c:v>907.53182299999992</c:v>
                </c:pt>
                <c:pt idx="1179">
                  <c:v>896.28826100000003</c:v>
                </c:pt>
                <c:pt idx="1180">
                  <c:v>905.65789599999994</c:v>
                </c:pt>
                <c:pt idx="1181">
                  <c:v>888.02093600000001</c:v>
                </c:pt>
                <c:pt idx="1182">
                  <c:v>898.38265000000001</c:v>
                </c:pt>
                <c:pt idx="1183">
                  <c:v>916.01960999999994</c:v>
                </c:pt>
                <c:pt idx="1184">
                  <c:v>925.71993799999996</c:v>
                </c:pt>
                <c:pt idx="1185">
                  <c:v>936.96349999999995</c:v>
                </c:pt>
                <c:pt idx="1186">
                  <c:v>946.00244199999986</c:v>
                </c:pt>
                <c:pt idx="1187">
                  <c:v>956.14369399999987</c:v>
                </c:pt>
                <c:pt idx="1188">
                  <c:v>988.22091499999999</c:v>
                </c:pt>
                <c:pt idx="1189">
                  <c:v>997.70078100000001</c:v>
                </c:pt>
                <c:pt idx="1190">
                  <c:v>962.75755400000003</c:v>
                </c:pt>
                <c:pt idx="1191">
                  <c:v>946.44336599999997</c:v>
                </c:pt>
                <c:pt idx="1192">
                  <c:v>975.76481199999989</c:v>
                </c:pt>
                <c:pt idx="1193">
                  <c:v>962.53709199999992</c:v>
                </c:pt>
                <c:pt idx="1194">
                  <c:v>984.14236799999992</c:v>
                </c:pt>
                <c:pt idx="1195">
                  <c:v>1003.7634859999999</c:v>
                </c:pt>
                <c:pt idx="1196">
                  <c:v>991.41761399999996</c:v>
                </c:pt>
                <c:pt idx="1197">
                  <c:v>988.11068399999999</c:v>
                </c:pt>
                <c:pt idx="1198">
                  <c:v>966.50540799999999</c:v>
                </c:pt>
                <c:pt idx="1199">
                  <c:v>965.844022</c:v>
                </c:pt>
                <c:pt idx="1200">
                  <c:v>975.76481199999989</c:v>
                </c:pt>
                <c:pt idx="1201">
                  <c:v>966.28494599999988</c:v>
                </c:pt>
                <c:pt idx="1202">
                  <c:v>934.75887999999998</c:v>
                </c:pt>
                <c:pt idx="1203">
                  <c:v>946.88428999999996</c:v>
                </c:pt>
                <c:pt idx="1204">
                  <c:v>924.39716599999997</c:v>
                </c:pt>
                <c:pt idx="1205">
                  <c:v>944.45920799999999</c:v>
                </c:pt>
                <c:pt idx="1206">
                  <c:v>927.48363399999994</c:v>
                </c:pt>
                <c:pt idx="1207">
                  <c:v>940.04996799999992</c:v>
                </c:pt>
                <c:pt idx="1208">
                  <c:v>968.71002799999985</c:v>
                </c:pt>
                <c:pt idx="1209">
                  <c:v>978.63081799999998</c:v>
                </c:pt>
                <c:pt idx="1210">
                  <c:v>999.35424599999988</c:v>
                </c:pt>
                <c:pt idx="1211">
                  <c:v>995.38592999999992</c:v>
                </c:pt>
                <c:pt idx="1212">
                  <c:v>957.35623499999986</c:v>
                </c:pt>
                <c:pt idx="1213">
                  <c:v>976.86712199999999</c:v>
                </c:pt>
                <c:pt idx="1214">
                  <c:v>1006.1885679999999</c:v>
                </c:pt>
                <c:pt idx="1215">
                  <c:v>1048.2968099999998</c:v>
                </c:pt>
                <c:pt idx="1216">
                  <c:v>1031.982622</c:v>
                </c:pt>
                <c:pt idx="1217">
                  <c:v>1019.416288</c:v>
                </c:pt>
                <c:pt idx="1218">
                  <c:v>1049.178658</c:v>
                </c:pt>
                <c:pt idx="1219">
                  <c:v>1081.8070339999999</c:v>
                </c:pt>
                <c:pt idx="1220">
                  <c:v>1091.7278240000001</c:v>
                </c:pt>
                <c:pt idx="1221">
                  <c:v>1077.838718</c:v>
                </c:pt>
                <c:pt idx="1222">
                  <c:v>1035.730476</c:v>
                </c:pt>
                <c:pt idx="1223">
                  <c:v>1012.581966</c:v>
                </c:pt>
                <c:pt idx="1224">
                  <c:v>996.26777799999991</c:v>
                </c:pt>
                <c:pt idx="1225">
                  <c:v>999.79516999999998</c:v>
                </c:pt>
                <c:pt idx="1226">
                  <c:v>1014.5661240000001</c:v>
                </c:pt>
                <c:pt idx="1227">
                  <c:v>996.81893300000002</c:v>
                </c:pt>
                <c:pt idx="1228">
                  <c:v>962.42686100000003</c:v>
                </c:pt>
                <c:pt idx="1229">
                  <c:v>938.17604099999994</c:v>
                </c:pt>
                <c:pt idx="1230">
                  <c:v>929.13709900000003</c:v>
                </c:pt>
                <c:pt idx="1231">
                  <c:v>908.52390200000002</c:v>
                </c:pt>
                <c:pt idx="1232">
                  <c:v>927.92455800000005</c:v>
                </c:pt>
                <c:pt idx="1233">
                  <c:v>887.3595499999999</c:v>
                </c:pt>
                <c:pt idx="1234">
                  <c:v>906.31928199999993</c:v>
                </c:pt>
                <c:pt idx="1235">
                  <c:v>902.13050399999997</c:v>
                </c:pt>
                <c:pt idx="1236">
                  <c:v>918.00376799999992</c:v>
                </c:pt>
                <c:pt idx="1237">
                  <c:v>902.13050399999997</c:v>
                </c:pt>
                <c:pt idx="1238">
                  <c:v>902.13050399999997</c:v>
                </c:pt>
                <c:pt idx="1239">
                  <c:v>921.751622</c:v>
                </c:pt>
                <c:pt idx="1240">
                  <c:v>936.30211399999996</c:v>
                </c:pt>
                <c:pt idx="1241">
                  <c:v>943.57735999999989</c:v>
                </c:pt>
                <c:pt idx="1242">
                  <c:v>941.8136639999999</c:v>
                </c:pt>
                <c:pt idx="1243">
                  <c:v>935.64072799999985</c:v>
                </c:pt>
                <c:pt idx="1244">
                  <c:v>935.19980399999997</c:v>
                </c:pt>
                <c:pt idx="1245">
                  <c:v>933.87703199999999</c:v>
                </c:pt>
                <c:pt idx="1246">
                  <c:v>914.25591399999996</c:v>
                </c:pt>
                <c:pt idx="1247">
                  <c:v>878.98199399999987</c:v>
                </c:pt>
                <c:pt idx="1248">
                  <c:v>871.92720999999995</c:v>
                </c:pt>
                <c:pt idx="1249">
                  <c:v>882.06846199999995</c:v>
                </c:pt>
                <c:pt idx="1250">
                  <c:v>864.8724259999999</c:v>
                </c:pt>
                <c:pt idx="1251">
                  <c:v>886.9186259999999</c:v>
                </c:pt>
                <c:pt idx="1252">
                  <c:v>878.32060799999999</c:v>
                </c:pt>
                <c:pt idx="1253">
                  <c:v>870.16351399999996</c:v>
                </c:pt>
                <c:pt idx="1254">
                  <c:v>871.26582400000007</c:v>
                </c:pt>
                <c:pt idx="1255">
                  <c:v>864.65196399999991</c:v>
                </c:pt>
                <c:pt idx="1256">
                  <c:v>865.97473600000001</c:v>
                </c:pt>
                <c:pt idx="1257">
                  <c:v>868.51004899999998</c:v>
                </c:pt>
                <c:pt idx="1258">
                  <c:v>852.74701599999992</c:v>
                </c:pt>
                <c:pt idx="1259">
                  <c:v>867.07704599999988</c:v>
                </c:pt>
                <c:pt idx="1260">
                  <c:v>887.3595499999999</c:v>
                </c:pt>
                <c:pt idx="1261">
                  <c:v>894.85525800000005</c:v>
                </c:pt>
                <c:pt idx="1262">
                  <c:v>915.13776199999995</c:v>
                </c:pt>
                <c:pt idx="1263">
                  <c:v>977.30804599999988</c:v>
                </c:pt>
                <c:pt idx="1264">
                  <c:v>986.34698800000001</c:v>
                </c:pt>
                <c:pt idx="1265">
                  <c:v>985.9060639999999</c:v>
                </c:pt>
                <c:pt idx="1266">
                  <c:v>987.008374</c:v>
                </c:pt>
                <c:pt idx="1267">
                  <c:v>959.67108599999995</c:v>
                </c:pt>
                <c:pt idx="1268">
                  <c:v>982.48890299999994</c:v>
                </c:pt>
                <c:pt idx="1269">
                  <c:v>984.36282999999992</c:v>
                </c:pt>
                <c:pt idx="1270">
                  <c:v>957.24600399999997</c:v>
                </c:pt>
                <c:pt idx="1271">
                  <c:v>970.91464799999994</c:v>
                </c:pt>
                <c:pt idx="1272">
                  <c:v>980.39451399999996</c:v>
                </c:pt>
                <c:pt idx="1273">
                  <c:v>956.36415599999998</c:v>
                </c:pt>
                <c:pt idx="1274">
                  <c:v>961.87570600000004</c:v>
                </c:pt>
                <c:pt idx="1275">
                  <c:v>958.34831399999996</c:v>
                </c:pt>
                <c:pt idx="1276">
                  <c:v>958.56877599999984</c:v>
                </c:pt>
                <c:pt idx="1277">
                  <c:v>983.48098199999993</c:v>
                </c:pt>
                <c:pt idx="1278">
                  <c:v>992.29946199999995</c:v>
                </c:pt>
                <c:pt idx="1279">
                  <c:v>981.27636199999995</c:v>
                </c:pt>
                <c:pt idx="1280">
                  <c:v>966.50540799999999</c:v>
                </c:pt>
                <c:pt idx="1281">
                  <c:v>973.33972999999992</c:v>
                </c:pt>
                <c:pt idx="1282">
                  <c:v>1002.6611759999998</c:v>
                </c:pt>
                <c:pt idx="1283">
                  <c:v>983.48098199999993</c:v>
                </c:pt>
                <c:pt idx="1284">
                  <c:v>992.29946199999995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B-490F-AC19-7CCFA8DC4F49}"/>
            </c:ext>
          </c:extLst>
        </c:ser>
        <c:ser>
          <c:idx val="2"/>
          <c:order val="2"/>
          <c:tx>
            <c:strRef>
              <c:f>Spreads!$F$2</c:f>
              <c:strCache>
                <c:ptCount val="1"/>
                <c:pt idx="0">
                  <c:v>Argentina UpRiver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95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6B-490F-AC19-7CCFA8DC4F49}"/>
              </c:ext>
            </c:extLst>
          </c:dPt>
          <c:dPt>
            <c:idx val="95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6B-490F-AC19-7CCFA8DC4F49}"/>
              </c:ext>
            </c:extLst>
          </c:dPt>
          <c:dPt>
            <c:idx val="95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6B-490F-AC19-7CCFA8DC4F49}"/>
              </c:ext>
            </c:extLst>
          </c:dPt>
          <c:dPt>
            <c:idx val="957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6B-490F-AC19-7CCFA8DC4F49}"/>
              </c:ext>
            </c:extLst>
          </c:dPt>
          <c:dPt>
            <c:idx val="958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6B-490F-AC19-7CCFA8DC4F49}"/>
              </c:ext>
            </c:extLst>
          </c:dPt>
          <c:dPt>
            <c:idx val="959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6B-490F-AC19-7CCFA8DC4F49}"/>
              </c:ext>
            </c:extLst>
          </c:dPt>
          <c:dPt>
            <c:idx val="96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76B-490F-AC19-7CCFA8DC4F49}"/>
              </c:ext>
            </c:extLst>
          </c:dPt>
          <c:cat>
            <c:strRef>
              <c:f>Spreads!$A$275:$A$1559</c:f>
              <c:strCache>
                <c:ptCount val="1285"/>
                <c:pt idx="0">
                  <c:v>1/2/2020</c:v>
                </c:pt>
                <c:pt idx="1">
                  <c:v>1/3/2020</c:v>
                </c:pt>
                <c:pt idx="2">
                  <c:v>1/6/2020</c:v>
                </c:pt>
                <c:pt idx="3">
                  <c:v>1/7/2020</c:v>
                </c:pt>
                <c:pt idx="4">
                  <c:v>1/8/2020</c:v>
                </c:pt>
                <c:pt idx="5">
                  <c:v>1/9/2020</c:v>
                </c:pt>
                <c:pt idx="6">
                  <c:v>1/10/2020</c:v>
                </c:pt>
                <c:pt idx="7">
                  <c:v>1/13/2020</c:v>
                </c:pt>
                <c:pt idx="8">
                  <c:v>1/14/2020</c:v>
                </c:pt>
                <c:pt idx="9">
                  <c:v>1/15/2020</c:v>
                </c:pt>
                <c:pt idx="10">
                  <c:v>1/16/2020</c:v>
                </c:pt>
                <c:pt idx="11">
                  <c:v>1/17/2020</c:v>
                </c:pt>
                <c:pt idx="12">
                  <c:v>1/21/2020</c:v>
                </c:pt>
                <c:pt idx="13">
                  <c:v>1/22/2020</c:v>
                </c:pt>
                <c:pt idx="14">
                  <c:v>1/23/2020</c:v>
                </c:pt>
                <c:pt idx="15">
                  <c:v>1/24/2020</c:v>
                </c:pt>
                <c:pt idx="16">
                  <c:v>1/27/2020</c:v>
                </c:pt>
                <c:pt idx="17">
                  <c:v>1/28/2020</c:v>
                </c:pt>
                <c:pt idx="18">
                  <c:v>1/29/2020</c:v>
                </c:pt>
                <c:pt idx="19">
                  <c:v>1/30/2020</c:v>
                </c:pt>
                <c:pt idx="20">
                  <c:v>1/31/2020</c:v>
                </c:pt>
                <c:pt idx="21">
                  <c:v>2/3/2020</c:v>
                </c:pt>
                <c:pt idx="22">
                  <c:v>2/4/2020</c:v>
                </c:pt>
                <c:pt idx="23">
                  <c:v>2/5/2020</c:v>
                </c:pt>
                <c:pt idx="24">
                  <c:v>2/6/2020</c:v>
                </c:pt>
                <c:pt idx="25">
                  <c:v>2/7/2020</c:v>
                </c:pt>
                <c:pt idx="26">
                  <c:v>2/10/2020</c:v>
                </c:pt>
                <c:pt idx="27">
                  <c:v>2/11/2020</c:v>
                </c:pt>
                <c:pt idx="28">
                  <c:v>2/12/2020</c:v>
                </c:pt>
                <c:pt idx="29">
                  <c:v>2/13/2020</c:v>
                </c:pt>
                <c:pt idx="30">
                  <c:v>2/14/2020</c:v>
                </c:pt>
                <c:pt idx="31">
                  <c:v>2/18/2020</c:v>
                </c:pt>
                <c:pt idx="32">
                  <c:v>2/19/2020</c:v>
                </c:pt>
                <c:pt idx="33">
                  <c:v>2/20/2020</c:v>
                </c:pt>
                <c:pt idx="34">
                  <c:v>2/21/2020</c:v>
                </c:pt>
                <c:pt idx="35">
                  <c:v>2/24/2020</c:v>
                </c:pt>
                <c:pt idx="36">
                  <c:v>2/25/2020</c:v>
                </c:pt>
                <c:pt idx="37">
                  <c:v>2/26/2020</c:v>
                </c:pt>
                <c:pt idx="38">
                  <c:v>2/27/2020</c:v>
                </c:pt>
                <c:pt idx="39">
                  <c:v>2/28/2020</c:v>
                </c:pt>
                <c:pt idx="40">
                  <c:v>3/2/2020</c:v>
                </c:pt>
                <c:pt idx="41">
                  <c:v>3/3/2020</c:v>
                </c:pt>
                <c:pt idx="42">
                  <c:v>3/4/2020</c:v>
                </c:pt>
                <c:pt idx="43">
                  <c:v>3/5/2020</c:v>
                </c:pt>
                <c:pt idx="44">
                  <c:v>3/6/2020</c:v>
                </c:pt>
                <c:pt idx="45">
                  <c:v>3/9/2020</c:v>
                </c:pt>
                <c:pt idx="46">
                  <c:v>3/10/2020</c:v>
                </c:pt>
                <c:pt idx="47">
                  <c:v>3/11/2020</c:v>
                </c:pt>
                <c:pt idx="48">
                  <c:v>3/12/2020</c:v>
                </c:pt>
                <c:pt idx="49">
                  <c:v>3/13/2020</c:v>
                </c:pt>
                <c:pt idx="50">
                  <c:v>3/16/2020</c:v>
                </c:pt>
                <c:pt idx="51">
                  <c:v>3/17/2020</c:v>
                </c:pt>
                <c:pt idx="52">
                  <c:v>3/18/2020</c:v>
                </c:pt>
                <c:pt idx="53">
                  <c:v>3/19/2020</c:v>
                </c:pt>
                <c:pt idx="54">
                  <c:v>3/20/2020</c:v>
                </c:pt>
                <c:pt idx="55">
                  <c:v>3/23/2020</c:v>
                </c:pt>
                <c:pt idx="56">
                  <c:v>3/24/2020</c:v>
                </c:pt>
                <c:pt idx="57">
                  <c:v>3/25/2020</c:v>
                </c:pt>
                <c:pt idx="58">
                  <c:v>3/26/2020</c:v>
                </c:pt>
                <c:pt idx="59">
                  <c:v>3/27/2020</c:v>
                </c:pt>
                <c:pt idx="60">
                  <c:v>3/30/2020</c:v>
                </c:pt>
                <c:pt idx="61">
                  <c:v>3/31/2020</c:v>
                </c:pt>
                <c:pt idx="62">
                  <c:v>4/1/2020</c:v>
                </c:pt>
                <c:pt idx="63">
                  <c:v>4/2/2020</c:v>
                </c:pt>
                <c:pt idx="64">
                  <c:v>4/3/2020</c:v>
                </c:pt>
                <c:pt idx="65">
                  <c:v>4/6/2020</c:v>
                </c:pt>
                <c:pt idx="66">
                  <c:v>4/7/2020</c:v>
                </c:pt>
                <c:pt idx="67">
                  <c:v>4/8/2020</c:v>
                </c:pt>
                <c:pt idx="68">
                  <c:v>4/9/2020</c:v>
                </c:pt>
                <c:pt idx="69">
                  <c:v>4/13/2020</c:v>
                </c:pt>
                <c:pt idx="70">
                  <c:v>4/14/2020</c:v>
                </c:pt>
                <c:pt idx="71">
                  <c:v>4/15/2020</c:v>
                </c:pt>
                <c:pt idx="72">
                  <c:v>4/16/2020</c:v>
                </c:pt>
                <c:pt idx="73">
                  <c:v>4/17/2020</c:v>
                </c:pt>
                <c:pt idx="74">
                  <c:v>4/20/2020</c:v>
                </c:pt>
                <c:pt idx="75">
                  <c:v>4/21/2020</c:v>
                </c:pt>
                <c:pt idx="76">
                  <c:v>4/22/2020</c:v>
                </c:pt>
                <c:pt idx="77">
                  <c:v>4/23/2020</c:v>
                </c:pt>
                <c:pt idx="78">
                  <c:v>4/24/2020</c:v>
                </c:pt>
                <c:pt idx="79">
                  <c:v>4/27/2020</c:v>
                </c:pt>
                <c:pt idx="80">
                  <c:v>4/28/2020</c:v>
                </c:pt>
                <c:pt idx="81">
                  <c:v>4/29/2020</c:v>
                </c:pt>
                <c:pt idx="82">
                  <c:v>4/30/2020</c:v>
                </c:pt>
                <c:pt idx="83">
                  <c:v>5/1/2020</c:v>
                </c:pt>
                <c:pt idx="84">
                  <c:v>5/4/2020</c:v>
                </c:pt>
                <c:pt idx="85">
                  <c:v>5/5/2020</c:v>
                </c:pt>
                <c:pt idx="86">
                  <c:v>5/6/2020</c:v>
                </c:pt>
                <c:pt idx="87">
                  <c:v>5/7/2020</c:v>
                </c:pt>
                <c:pt idx="88">
                  <c:v>5/8/2020</c:v>
                </c:pt>
                <c:pt idx="89">
                  <c:v>5/11/2020</c:v>
                </c:pt>
                <c:pt idx="90">
                  <c:v>5/12/2020</c:v>
                </c:pt>
                <c:pt idx="91">
                  <c:v>5/13/2020</c:v>
                </c:pt>
                <c:pt idx="92">
                  <c:v>5/14/2020</c:v>
                </c:pt>
                <c:pt idx="93">
                  <c:v>5/15/2020</c:v>
                </c:pt>
                <c:pt idx="94">
                  <c:v>5/18/2020</c:v>
                </c:pt>
                <c:pt idx="95">
                  <c:v>5/19/2020</c:v>
                </c:pt>
                <c:pt idx="96">
                  <c:v>5/20/2020</c:v>
                </c:pt>
                <c:pt idx="97">
                  <c:v>5/21/2020</c:v>
                </c:pt>
                <c:pt idx="98">
                  <c:v>5/22/2020</c:v>
                </c:pt>
                <c:pt idx="99">
                  <c:v>5/26/2020</c:v>
                </c:pt>
                <c:pt idx="100">
                  <c:v>5/27/2020</c:v>
                </c:pt>
                <c:pt idx="101">
                  <c:v>5/28/2020</c:v>
                </c:pt>
                <c:pt idx="102">
                  <c:v>5/29/2020</c:v>
                </c:pt>
                <c:pt idx="103">
                  <c:v>6/1/2020</c:v>
                </c:pt>
                <c:pt idx="104">
                  <c:v>6/2/2020</c:v>
                </c:pt>
                <c:pt idx="105">
                  <c:v>6/3/2020</c:v>
                </c:pt>
                <c:pt idx="106">
                  <c:v>6/4/2020</c:v>
                </c:pt>
                <c:pt idx="107">
                  <c:v>6/5/2020</c:v>
                </c:pt>
                <c:pt idx="108">
                  <c:v>6/8/2020</c:v>
                </c:pt>
                <c:pt idx="109">
                  <c:v>6/9/2020</c:v>
                </c:pt>
                <c:pt idx="110">
                  <c:v>6/10/2020</c:v>
                </c:pt>
                <c:pt idx="111">
                  <c:v>6/11/2020</c:v>
                </c:pt>
                <c:pt idx="112">
                  <c:v>6/12/2020</c:v>
                </c:pt>
                <c:pt idx="113">
                  <c:v>6/15/2020</c:v>
                </c:pt>
                <c:pt idx="114">
                  <c:v>6/16/2020</c:v>
                </c:pt>
                <c:pt idx="115">
                  <c:v>6/17/2020</c:v>
                </c:pt>
                <c:pt idx="116">
                  <c:v>6/18/2020</c:v>
                </c:pt>
                <c:pt idx="117">
                  <c:v>6/19/2020</c:v>
                </c:pt>
                <c:pt idx="118">
                  <c:v>6/22/2020</c:v>
                </c:pt>
                <c:pt idx="119">
                  <c:v>6/23/2020</c:v>
                </c:pt>
                <c:pt idx="120">
                  <c:v>6/24/2020</c:v>
                </c:pt>
                <c:pt idx="121">
                  <c:v>6/25/2020</c:v>
                </c:pt>
                <c:pt idx="122">
                  <c:v>6/26/2020</c:v>
                </c:pt>
                <c:pt idx="123">
                  <c:v>6/29/2020</c:v>
                </c:pt>
                <c:pt idx="124">
                  <c:v>6/30/2020</c:v>
                </c:pt>
                <c:pt idx="125">
                  <c:v>7/1/2020</c:v>
                </c:pt>
                <c:pt idx="126">
                  <c:v>7/2/2020</c:v>
                </c:pt>
                <c:pt idx="127">
                  <c:v>7/3/2020</c:v>
                </c:pt>
                <c:pt idx="128">
                  <c:v>7/6/2020</c:v>
                </c:pt>
                <c:pt idx="129">
                  <c:v>7/7/2020</c:v>
                </c:pt>
                <c:pt idx="130">
                  <c:v>7/8/2020</c:v>
                </c:pt>
                <c:pt idx="131">
                  <c:v>7/9/2020</c:v>
                </c:pt>
                <c:pt idx="132">
                  <c:v>7/10/2020</c:v>
                </c:pt>
                <c:pt idx="133">
                  <c:v>7/13/2020</c:v>
                </c:pt>
                <c:pt idx="134">
                  <c:v>7/14/2020</c:v>
                </c:pt>
                <c:pt idx="135">
                  <c:v>7/15/2020</c:v>
                </c:pt>
                <c:pt idx="136">
                  <c:v>7/16/2020</c:v>
                </c:pt>
                <c:pt idx="137">
                  <c:v>7/17/2020</c:v>
                </c:pt>
                <c:pt idx="138">
                  <c:v>7/20/2020</c:v>
                </c:pt>
                <c:pt idx="139">
                  <c:v>7/21/2020</c:v>
                </c:pt>
                <c:pt idx="140">
                  <c:v>7/22/2020</c:v>
                </c:pt>
                <c:pt idx="141">
                  <c:v>7/23/2020</c:v>
                </c:pt>
                <c:pt idx="142">
                  <c:v>7/24/2020</c:v>
                </c:pt>
                <c:pt idx="143">
                  <c:v>7/27/2020</c:v>
                </c:pt>
                <c:pt idx="144">
                  <c:v>7/28/2020</c:v>
                </c:pt>
                <c:pt idx="145">
                  <c:v>7/29/2020</c:v>
                </c:pt>
                <c:pt idx="146">
                  <c:v>7/30/2020</c:v>
                </c:pt>
                <c:pt idx="147">
                  <c:v>7/31/2020</c:v>
                </c:pt>
                <c:pt idx="148">
                  <c:v>8/3/2020</c:v>
                </c:pt>
                <c:pt idx="149">
                  <c:v>8/4/2020</c:v>
                </c:pt>
                <c:pt idx="150">
                  <c:v>8/5/2020</c:v>
                </c:pt>
                <c:pt idx="151">
                  <c:v>8/6/2020</c:v>
                </c:pt>
                <c:pt idx="152">
                  <c:v>8/7/2020</c:v>
                </c:pt>
                <c:pt idx="153">
                  <c:v>8/10/2020</c:v>
                </c:pt>
                <c:pt idx="154">
                  <c:v>8/11/2020</c:v>
                </c:pt>
                <c:pt idx="155">
                  <c:v>8/12/2020</c:v>
                </c:pt>
                <c:pt idx="156">
                  <c:v>8/13/2020</c:v>
                </c:pt>
                <c:pt idx="157">
                  <c:v>8/14/2020</c:v>
                </c:pt>
                <c:pt idx="158">
                  <c:v>8/17/2020</c:v>
                </c:pt>
                <c:pt idx="159">
                  <c:v>8/18/2020</c:v>
                </c:pt>
                <c:pt idx="160">
                  <c:v>8/19/2020</c:v>
                </c:pt>
                <c:pt idx="161">
                  <c:v>8/20/2020</c:v>
                </c:pt>
                <c:pt idx="162">
                  <c:v>8/21/2020</c:v>
                </c:pt>
                <c:pt idx="163">
                  <c:v>8/24/2020</c:v>
                </c:pt>
                <c:pt idx="164">
                  <c:v>8/25/2020</c:v>
                </c:pt>
                <c:pt idx="165">
                  <c:v>8/26/2020</c:v>
                </c:pt>
                <c:pt idx="166">
                  <c:v>8/27/2020</c:v>
                </c:pt>
                <c:pt idx="167">
                  <c:v>8/28/2020</c:v>
                </c:pt>
                <c:pt idx="168">
                  <c:v>8/31/2020</c:v>
                </c:pt>
                <c:pt idx="169">
                  <c:v>9/1/2020</c:v>
                </c:pt>
                <c:pt idx="170">
                  <c:v>9/2/2020</c:v>
                </c:pt>
                <c:pt idx="171">
                  <c:v>9/3/2020</c:v>
                </c:pt>
                <c:pt idx="172">
                  <c:v>9/4/2020</c:v>
                </c:pt>
                <c:pt idx="173">
                  <c:v>9/8/2020</c:v>
                </c:pt>
                <c:pt idx="174">
                  <c:v>9/9/2020</c:v>
                </c:pt>
                <c:pt idx="175">
                  <c:v>9/10/2020</c:v>
                </c:pt>
                <c:pt idx="176">
                  <c:v>9/11/2020</c:v>
                </c:pt>
                <c:pt idx="177">
                  <c:v>9/14/2020</c:v>
                </c:pt>
                <c:pt idx="178">
                  <c:v>9/15/2020</c:v>
                </c:pt>
                <c:pt idx="179">
                  <c:v>9/16/2020</c:v>
                </c:pt>
                <c:pt idx="180">
                  <c:v>9/17/2020</c:v>
                </c:pt>
                <c:pt idx="181">
                  <c:v>9/18/2020</c:v>
                </c:pt>
                <c:pt idx="182">
                  <c:v>9/21/2020</c:v>
                </c:pt>
                <c:pt idx="183">
                  <c:v>9/22/2020</c:v>
                </c:pt>
                <c:pt idx="184">
                  <c:v>9/23/2020</c:v>
                </c:pt>
                <c:pt idx="185">
                  <c:v>9/24/2020</c:v>
                </c:pt>
                <c:pt idx="186">
                  <c:v>9/25/2020</c:v>
                </c:pt>
                <c:pt idx="187">
                  <c:v>9/28/2020</c:v>
                </c:pt>
                <c:pt idx="188">
                  <c:v>9/29/2020</c:v>
                </c:pt>
                <c:pt idx="189">
                  <c:v>9/30/2020</c:v>
                </c:pt>
                <c:pt idx="190">
                  <c:v>10/1/2020</c:v>
                </c:pt>
                <c:pt idx="191">
                  <c:v>10/2/2020</c:v>
                </c:pt>
                <c:pt idx="192">
                  <c:v>10/5/2020</c:v>
                </c:pt>
                <c:pt idx="193">
                  <c:v>10/6/2020</c:v>
                </c:pt>
                <c:pt idx="194">
                  <c:v>10/7/2020</c:v>
                </c:pt>
                <c:pt idx="195">
                  <c:v>10/8/2020</c:v>
                </c:pt>
                <c:pt idx="196">
                  <c:v>10/9/2020</c:v>
                </c:pt>
                <c:pt idx="197">
                  <c:v>10/12/2020</c:v>
                </c:pt>
                <c:pt idx="198">
                  <c:v>10/13/2020</c:v>
                </c:pt>
                <c:pt idx="199">
                  <c:v>10/14/2020</c:v>
                </c:pt>
                <c:pt idx="200">
                  <c:v>10/15/2020</c:v>
                </c:pt>
                <c:pt idx="201">
                  <c:v>10/16/2020</c:v>
                </c:pt>
                <c:pt idx="202">
                  <c:v>10/19/2020</c:v>
                </c:pt>
                <c:pt idx="203">
                  <c:v>10/20/2020</c:v>
                </c:pt>
                <c:pt idx="204">
                  <c:v>10/21/2020</c:v>
                </c:pt>
                <c:pt idx="205">
                  <c:v>10/22/2020</c:v>
                </c:pt>
                <c:pt idx="206">
                  <c:v>10/23/2020</c:v>
                </c:pt>
                <c:pt idx="207">
                  <c:v>10/26/2020</c:v>
                </c:pt>
                <c:pt idx="208">
                  <c:v>10/27/2020</c:v>
                </c:pt>
                <c:pt idx="209">
                  <c:v>10/28/2020</c:v>
                </c:pt>
                <c:pt idx="210">
                  <c:v>10/29/2020</c:v>
                </c:pt>
                <c:pt idx="211">
                  <c:v>10/30/2020</c:v>
                </c:pt>
                <c:pt idx="212">
                  <c:v>11/2/2020</c:v>
                </c:pt>
                <c:pt idx="213">
                  <c:v>11/3/2020</c:v>
                </c:pt>
                <c:pt idx="214">
                  <c:v>11/4/2020</c:v>
                </c:pt>
                <c:pt idx="215">
                  <c:v>11/5/2020</c:v>
                </c:pt>
                <c:pt idx="216">
                  <c:v>11/6/2020</c:v>
                </c:pt>
                <c:pt idx="217">
                  <c:v>11/9/2020</c:v>
                </c:pt>
                <c:pt idx="218">
                  <c:v>11/10/2020</c:v>
                </c:pt>
                <c:pt idx="219">
                  <c:v>11/11/2020</c:v>
                </c:pt>
                <c:pt idx="220">
                  <c:v>11/12/2020</c:v>
                </c:pt>
                <c:pt idx="221">
                  <c:v>11/13/2020</c:v>
                </c:pt>
                <c:pt idx="222">
                  <c:v>11/16/2020</c:v>
                </c:pt>
                <c:pt idx="223">
                  <c:v>11/17/2020</c:v>
                </c:pt>
                <c:pt idx="224">
                  <c:v>11/18/2020</c:v>
                </c:pt>
                <c:pt idx="225">
                  <c:v>11/19/2020</c:v>
                </c:pt>
                <c:pt idx="226">
                  <c:v>11/20/2020</c:v>
                </c:pt>
                <c:pt idx="227">
                  <c:v>11/23/2020</c:v>
                </c:pt>
                <c:pt idx="228">
                  <c:v>11/24/2020</c:v>
                </c:pt>
                <c:pt idx="229">
                  <c:v>11/25/2020</c:v>
                </c:pt>
                <c:pt idx="230">
                  <c:v>11/27/2020</c:v>
                </c:pt>
                <c:pt idx="231">
                  <c:v>11/30/2020</c:v>
                </c:pt>
                <c:pt idx="232">
                  <c:v>12/1/2020</c:v>
                </c:pt>
                <c:pt idx="233">
                  <c:v>12/2/2020</c:v>
                </c:pt>
                <c:pt idx="234">
                  <c:v>12/3/2020</c:v>
                </c:pt>
                <c:pt idx="235">
                  <c:v>12/4/2020</c:v>
                </c:pt>
                <c:pt idx="236">
                  <c:v>12/7/2020</c:v>
                </c:pt>
                <c:pt idx="237">
                  <c:v>12/8/2020</c:v>
                </c:pt>
                <c:pt idx="238">
                  <c:v>12/9/2020</c:v>
                </c:pt>
                <c:pt idx="239">
                  <c:v>12/10/2020</c:v>
                </c:pt>
                <c:pt idx="240">
                  <c:v>12/11/2020</c:v>
                </c:pt>
                <c:pt idx="241">
                  <c:v>12/14/2020</c:v>
                </c:pt>
                <c:pt idx="242">
                  <c:v>12/15/2020</c:v>
                </c:pt>
                <c:pt idx="243">
                  <c:v>12/16/2020</c:v>
                </c:pt>
                <c:pt idx="244">
                  <c:v>12/17/2020</c:v>
                </c:pt>
                <c:pt idx="245">
                  <c:v>12/18/2020</c:v>
                </c:pt>
                <c:pt idx="246">
                  <c:v>12/21/2020</c:v>
                </c:pt>
                <c:pt idx="247">
                  <c:v>12/22/2020</c:v>
                </c:pt>
                <c:pt idx="248">
                  <c:v>12/23/2020</c:v>
                </c:pt>
                <c:pt idx="249">
                  <c:v>12/24/2020</c:v>
                </c:pt>
                <c:pt idx="250">
                  <c:v>12/28/2020</c:v>
                </c:pt>
                <c:pt idx="251">
                  <c:v>12/29/2020</c:v>
                </c:pt>
                <c:pt idx="252">
                  <c:v>12/30/2020</c:v>
                </c:pt>
                <c:pt idx="253">
                  <c:v>12/31/2020</c:v>
                </c:pt>
                <c:pt idx="254">
                  <c:v>1/4/2021</c:v>
                </c:pt>
                <c:pt idx="255">
                  <c:v>1/5/2021</c:v>
                </c:pt>
                <c:pt idx="256">
                  <c:v>1/6/2021</c:v>
                </c:pt>
                <c:pt idx="257">
                  <c:v>1/7/2021</c:v>
                </c:pt>
                <c:pt idx="258">
                  <c:v>1/8/2021</c:v>
                </c:pt>
                <c:pt idx="259">
                  <c:v>1/11/2021</c:v>
                </c:pt>
                <c:pt idx="260">
                  <c:v>1/12/2021</c:v>
                </c:pt>
                <c:pt idx="261">
                  <c:v>1/13/2021</c:v>
                </c:pt>
                <c:pt idx="262">
                  <c:v>1/14/2021</c:v>
                </c:pt>
                <c:pt idx="263">
                  <c:v>1/15/2021</c:v>
                </c:pt>
                <c:pt idx="264">
                  <c:v>1/19/2021</c:v>
                </c:pt>
                <c:pt idx="265">
                  <c:v>1/20/2021</c:v>
                </c:pt>
                <c:pt idx="266">
                  <c:v>1/21/2021</c:v>
                </c:pt>
                <c:pt idx="267">
                  <c:v>1/22/2021</c:v>
                </c:pt>
                <c:pt idx="268">
                  <c:v>1/25/2021</c:v>
                </c:pt>
                <c:pt idx="269">
                  <c:v>1/26/2021</c:v>
                </c:pt>
                <c:pt idx="270">
                  <c:v>1/27/2021</c:v>
                </c:pt>
                <c:pt idx="271">
                  <c:v>1/28/2021</c:v>
                </c:pt>
                <c:pt idx="272">
                  <c:v>1/29/2021</c:v>
                </c:pt>
                <c:pt idx="273">
                  <c:v>2/1/2021</c:v>
                </c:pt>
                <c:pt idx="274">
                  <c:v>2/2/2021</c:v>
                </c:pt>
                <c:pt idx="275">
                  <c:v>2/3/2021</c:v>
                </c:pt>
                <c:pt idx="276">
                  <c:v>2/4/2021</c:v>
                </c:pt>
                <c:pt idx="277">
                  <c:v>2/5/2021</c:v>
                </c:pt>
                <c:pt idx="278">
                  <c:v>2/8/2021</c:v>
                </c:pt>
                <c:pt idx="279">
                  <c:v>2/9/2021</c:v>
                </c:pt>
                <c:pt idx="280">
                  <c:v>2/10/2021</c:v>
                </c:pt>
                <c:pt idx="281">
                  <c:v>2/11/2021</c:v>
                </c:pt>
                <c:pt idx="282">
                  <c:v>2/12/2021</c:v>
                </c:pt>
                <c:pt idx="283">
                  <c:v>2/16/2021</c:v>
                </c:pt>
                <c:pt idx="284">
                  <c:v>2/17/2021</c:v>
                </c:pt>
                <c:pt idx="285">
                  <c:v>2/18/2021</c:v>
                </c:pt>
                <c:pt idx="286">
                  <c:v>2/19/2021</c:v>
                </c:pt>
                <c:pt idx="287">
                  <c:v>2/22/2021</c:v>
                </c:pt>
                <c:pt idx="288">
                  <c:v>2/23/2021</c:v>
                </c:pt>
                <c:pt idx="289">
                  <c:v>2/24/2021</c:v>
                </c:pt>
                <c:pt idx="290">
                  <c:v>2/25/2021</c:v>
                </c:pt>
                <c:pt idx="291">
                  <c:v>2/26/2021</c:v>
                </c:pt>
                <c:pt idx="292">
                  <c:v>3/1/2021</c:v>
                </c:pt>
                <c:pt idx="293">
                  <c:v>3/2/2021</c:v>
                </c:pt>
                <c:pt idx="294">
                  <c:v>3/3/2021</c:v>
                </c:pt>
                <c:pt idx="295">
                  <c:v>3/4/2021</c:v>
                </c:pt>
                <c:pt idx="296">
                  <c:v>3/5/2021</c:v>
                </c:pt>
                <c:pt idx="297">
                  <c:v>3/8/2021</c:v>
                </c:pt>
                <c:pt idx="298">
                  <c:v>3/9/2021</c:v>
                </c:pt>
                <c:pt idx="299">
                  <c:v>3/10/2021</c:v>
                </c:pt>
                <c:pt idx="300">
                  <c:v>3/11/2021</c:v>
                </c:pt>
                <c:pt idx="301">
                  <c:v>3/12/2021</c:v>
                </c:pt>
                <c:pt idx="302">
                  <c:v>3/15/2021</c:v>
                </c:pt>
                <c:pt idx="303">
                  <c:v>3/16/2021</c:v>
                </c:pt>
                <c:pt idx="304">
                  <c:v>3/17/2021</c:v>
                </c:pt>
                <c:pt idx="305">
                  <c:v>3/18/2021</c:v>
                </c:pt>
                <c:pt idx="306">
                  <c:v>3/19/2021</c:v>
                </c:pt>
                <c:pt idx="307">
                  <c:v>3/22/2021</c:v>
                </c:pt>
                <c:pt idx="308">
                  <c:v>3/23/2021</c:v>
                </c:pt>
                <c:pt idx="309">
                  <c:v>3/24/2021</c:v>
                </c:pt>
                <c:pt idx="310">
                  <c:v>3/25/2021</c:v>
                </c:pt>
                <c:pt idx="311">
                  <c:v>3/26/2021</c:v>
                </c:pt>
                <c:pt idx="312">
                  <c:v>3/29/2021</c:v>
                </c:pt>
                <c:pt idx="313">
                  <c:v>3/30/2021</c:v>
                </c:pt>
                <c:pt idx="314">
                  <c:v>3/31/2021</c:v>
                </c:pt>
                <c:pt idx="315">
                  <c:v>4/1/2021</c:v>
                </c:pt>
                <c:pt idx="316">
                  <c:v>4/5/2021</c:v>
                </c:pt>
                <c:pt idx="317">
                  <c:v>4/6/2021</c:v>
                </c:pt>
                <c:pt idx="318">
                  <c:v>4/7/2021</c:v>
                </c:pt>
                <c:pt idx="319">
                  <c:v>4/8/2021</c:v>
                </c:pt>
                <c:pt idx="320">
                  <c:v>4/9/2021</c:v>
                </c:pt>
                <c:pt idx="321">
                  <c:v>4/12/2021</c:v>
                </c:pt>
                <c:pt idx="322">
                  <c:v>4/13/2021</c:v>
                </c:pt>
                <c:pt idx="323">
                  <c:v>4/14/2021</c:v>
                </c:pt>
                <c:pt idx="324">
                  <c:v>4/15/2021</c:v>
                </c:pt>
                <c:pt idx="325">
                  <c:v>4/16/2021</c:v>
                </c:pt>
                <c:pt idx="326">
                  <c:v>4/19/2021</c:v>
                </c:pt>
                <c:pt idx="327">
                  <c:v>4/20/2021</c:v>
                </c:pt>
                <c:pt idx="328">
                  <c:v>4/21/2021</c:v>
                </c:pt>
                <c:pt idx="329">
                  <c:v>4/22/2021</c:v>
                </c:pt>
                <c:pt idx="330">
                  <c:v>4/23/2021</c:v>
                </c:pt>
                <c:pt idx="331">
                  <c:v>4/26/2021</c:v>
                </c:pt>
                <c:pt idx="332">
                  <c:v>4/27/2021</c:v>
                </c:pt>
                <c:pt idx="333">
                  <c:v>4/28/2021</c:v>
                </c:pt>
                <c:pt idx="334">
                  <c:v>4/29/2021</c:v>
                </c:pt>
                <c:pt idx="335">
                  <c:v>4/30/2021</c:v>
                </c:pt>
                <c:pt idx="336">
                  <c:v>5/3/2021</c:v>
                </c:pt>
                <c:pt idx="337">
                  <c:v>5/4/2021</c:v>
                </c:pt>
                <c:pt idx="338">
                  <c:v>5/5/2021</c:v>
                </c:pt>
                <c:pt idx="339">
                  <c:v>5/6/2021</c:v>
                </c:pt>
                <c:pt idx="340">
                  <c:v>5/7/2021</c:v>
                </c:pt>
                <c:pt idx="341">
                  <c:v>5/10/2021</c:v>
                </c:pt>
                <c:pt idx="342">
                  <c:v>5/11/2021</c:v>
                </c:pt>
                <c:pt idx="343">
                  <c:v>5/12/2021</c:v>
                </c:pt>
                <c:pt idx="344">
                  <c:v>5/13/2021</c:v>
                </c:pt>
                <c:pt idx="345">
                  <c:v>5/14/2021</c:v>
                </c:pt>
                <c:pt idx="346">
                  <c:v>5/17/2021</c:v>
                </c:pt>
                <c:pt idx="347">
                  <c:v>5/18/2021</c:v>
                </c:pt>
                <c:pt idx="348">
                  <c:v>5/19/2021</c:v>
                </c:pt>
                <c:pt idx="349">
                  <c:v>5/20/2021</c:v>
                </c:pt>
                <c:pt idx="350">
                  <c:v>5/21/2021</c:v>
                </c:pt>
                <c:pt idx="351">
                  <c:v>5/24/2021</c:v>
                </c:pt>
                <c:pt idx="352">
                  <c:v>5/25/2021</c:v>
                </c:pt>
                <c:pt idx="353">
                  <c:v>5/26/2021</c:v>
                </c:pt>
                <c:pt idx="354">
                  <c:v>5/27/2021</c:v>
                </c:pt>
                <c:pt idx="355">
                  <c:v>5/28/2021</c:v>
                </c:pt>
                <c:pt idx="356">
                  <c:v>6/1/2021</c:v>
                </c:pt>
                <c:pt idx="357">
                  <c:v>6/2/2021</c:v>
                </c:pt>
                <c:pt idx="358">
                  <c:v>6/3/2021</c:v>
                </c:pt>
                <c:pt idx="359">
                  <c:v>6/4/2021</c:v>
                </c:pt>
                <c:pt idx="360">
                  <c:v>6/7/2021</c:v>
                </c:pt>
                <c:pt idx="361">
                  <c:v>6/8/2021</c:v>
                </c:pt>
                <c:pt idx="362">
                  <c:v>6/9/2021</c:v>
                </c:pt>
                <c:pt idx="363">
                  <c:v>6/10/2021</c:v>
                </c:pt>
                <c:pt idx="364">
                  <c:v>6/11/2021</c:v>
                </c:pt>
                <c:pt idx="365">
                  <c:v>6/14/2021</c:v>
                </c:pt>
                <c:pt idx="366">
                  <c:v>6/15/2021</c:v>
                </c:pt>
                <c:pt idx="367">
                  <c:v>6/16/2021</c:v>
                </c:pt>
                <c:pt idx="368">
                  <c:v>6/17/2021</c:v>
                </c:pt>
                <c:pt idx="369">
                  <c:v>6/18/2021</c:v>
                </c:pt>
                <c:pt idx="370">
                  <c:v>6/21/2021</c:v>
                </c:pt>
                <c:pt idx="371">
                  <c:v>6/22/2021</c:v>
                </c:pt>
                <c:pt idx="372">
                  <c:v>6/23/2021</c:v>
                </c:pt>
                <c:pt idx="373">
                  <c:v>6/24/2021</c:v>
                </c:pt>
                <c:pt idx="374">
                  <c:v>6/25/2021</c:v>
                </c:pt>
                <c:pt idx="375">
                  <c:v>6/28/2021</c:v>
                </c:pt>
                <c:pt idx="376">
                  <c:v>6/29/2021</c:v>
                </c:pt>
                <c:pt idx="377">
                  <c:v>6/30/2021</c:v>
                </c:pt>
                <c:pt idx="378">
                  <c:v>7/1/2021</c:v>
                </c:pt>
                <c:pt idx="379">
                  <c:v>7/2/2021</c:v>
                </c:pt>
                <c:pt idx="380">
                  <c:v>7/6/2021</c:v>
                </c:pt>
                <c:pt idx="381">
                  <c:v>7/7/2021</c:v>
                </c:pt>
                <c:pt idx="382">
                  <c:v>7/8/2021</c:v>
                </c:pt>
                <c:pt idx="383">
                  <c:v>7/9/2021</c:v>
                </c:pt>
                <c:pt idx="384">
                  <c:v>7/12/2021</c:v>
                </c:pt>
                <c:pt idx="385">
                  <c:v>7/13/2021</c:v>
                </c:pt>
                <c:pt idx="386">
                  <c:v>7/14/2021</c:v>
                </c:pt>
                <c:pt idx="387">
                  <c:v>7/15/2021</c:v>
                </c:pt>
                <c:pt idx="388">
                  <c:v>7/16/2021</c:v>
                </c:pt>
                <c:pt idx="389">
                  <c:v>7/19/2021</c:v>
                </c:pt>
                <c:pt idx="390">
                  <c:v>7/20/2021</c:v>
                </c:pt>
                <c:pt idx="391">
                  <c:v>7/21/2021</c:v>
                </c:pt>
                <c:pt idx="392">
                  <c:v>7/22/2021</c:v>
                </c:pt>
                <c:pt idx="393">
                  <c:v>7/23/2021</c:v>
                </c:pt>
                <c:pt idx="394">
                  <c:v>7/26/2021</c:v>
                </c:pt>
                <c:pt idx="395">
                  <c:v>7/27/2021</c:v>
                </c:pt>
                <c:pt idx="396">
                  <c:v>7/28/2021</c:v>
                </c:pt>
                <c:pt idx="397">
                  <c:v>7/29/2021</c:v>
                </c:pt>
                <c:pt idx="398">
                  <c:v>7/30/2021</c:v>
                </c:pt>
                <c:pt idx="399">
                  <c:v>8/2/2021</c:v>
                </c:pt>
                <c:pt idx="400">
                  <c:v>8/3/2021</c:v>
                </c:pt>
                <c:pt idx="401">
                  <c:v>8/4/2021</c:v>
                </c:pt>
                <c:pt idx="402">
                  <c:v>8/5/2021</c:v>
                </c:pt>
                <c:pt idx="403">
                  <c:v>8/6/2021</c:v>
                </c:pt>
                <c:pt idx="404">
                  <c:v>8/9/2021</c:v>
                </c:pt>
                <c:pt idx="405">
                  <c:v>8/10/2021</c:v>
                </c:pt>
                <c:pt idx="406">
                  <c:v>8/11/2021</c:v>
                </c:pt>
                <c:pt idx="407">
                  <c:v>8/12/2021</c:v>
                </c:pt>
                <c:pt idx="408">
                  <c:v>8/13/2021</c:v>
                </c:pt>
                <c:pt idx="409">
                  <c:v>8/16/2021</c:v>
                </c:pt>
                <c:pt idx="410">
                  <c:v>8/17/2021</c:v>
                </c:pt>
                <c:pt idx="411">
                  <c:v>8/18/2021</c:v>
                </c:pt>
                <c:pt idx="412">
                  <c:v>8/19/2021</c:v>
                </c:pt>
                <c:pt idx="413">
                  <c:v>8/20/2021</c:v>
                </c:pt>
                <c:pt idx="414">
                  <c:v>8/23/2021</c:v>
                </c:pt>
                <c:pt idx="415">
                  <c:v>8/24/2021</c:v>
                </c:pt>
                <c:pt idx="416">
                  <c:v>8/25/2021</c:v>
                </c:pt>
                <c:pt idx="417">
                  <c:v>8/26/2021</c:v>
                </c:pt>
                <c:pt idx="418">
                  <c:v>8/27/2021</c:v>
                </c:pt>
                <c:pt idx="419">
                  <c:v>8/30/2021</c:v>
                </c:pt>
                <c:pt idx="420">
                  <c:v>8/31/2021</c:v>
                </c:pt>
                <c:pt idx="421">
                  <c:v>9/1/2021</c:v>
                </c:pt>
                <c:pt idx="422">
                  <c:v>9/2/2021</c:v>
                </c:pt>
                <c:pt idx="423">
                  <c:v>9/3/2021</c:v>
                </c:pt>
                <c:pt idx="424">
                  <c:v>9/7/2021</c:v>
                </c:pt>
                <c:pt idx="425">
                  <c:v>9/8/2021</c:v>
                </c:pt>
                <c:pt idx="426">
                  <c:v>9/9/2021</c:v>
                </c:pt>
                <c:pt idx="427">
                  <c:v>9/10/2021</c:v>
                </c:pt>
                <c:pt idx="428">
                  <c:v>9/13/2021</c:v>
                </c:pt>
                <c:pt idx="429">
                  <c:v>9/14/2021</c:v>
                </c:pt>
                <c:pt idx="430">
                  <c:v>9/15/2021</c:v>
                </c:pt>
                <c:pt idx="431">
                  <c:v>9/16/2021</c:v>
                </c:pt>
                <c:pt idx="432">
                  <c:v>9/17/2021</c:v>
                </c:pt>
                <c:pt idx="433">
                  <c:v>9/20/2021</c:v>
                </c:pt>
                <c:pt idx="434">
                  <c:v>9/21/2021</c:v>
                </c:pt>
                <c:pt idx="435">
                  <c:v>9/22/2021</c:v>
                </c:pt>
                <c:pt idx="436">
                  <c:v>9/23/2021</c:v>
                </c:pt>
                <c:pt idx="437">
                  <c:v>9/24/2021</c:v>
                </c:pt>
                <c:pt idx="438">
                  <c:v>9/27/2021</c:v>
                </c:pt>
                <c:pt idx="439">
                  <c:v>9/28/2021</c:v>
                </c:pt>
                <c:pt idx="440">
                  <c:v>9/29/2021</c:v>
                </c:pt>
                <c:pt idx="441">
                  <c:v>9/30/2021</c:v>
                </c:pt>
                <c:pt idx="442">
                  <c:v>10/1/2021</c:v>
                </c:pt>
                <c:pt idx="443">
                  <c:v>10/4/2021</c:v>
                </c:pt>
                <c:pt idx="444">
                  <c:v>10/5/2021</c:v>
                </c:pt>
                <c:pt idx="445">
                  <c:v>10/6/2021</c:v>
                </c:pt>
                <c:pt idx="446">
                  <c:v>10/7/2021</c:v>
                </c:pt>
                <c:pt idx="447">
                  <c:v>10/8/2021</c:v>
                </c:pt>
                <c:pt idx="448">
                  <c:v>10/11/2021</c:v>
                </c:pt>
                <c:pt idx="449">
                  <c:v>10/12/2021</c:v>
                </c:pt>
                <c:pt idx="450">
                  <c:v>10/13/2021</c:v>
                </c:pt>
                <c:pt idx="451">
                  <c:v>10/14/2021</c:v>
                </c:pt>
                <c:pt idx="452">
                  <c:v>10/15/2021</c:v>
                </c:pt>
                <c:pt idx="453">
                  <c:v>10/18/2021</c:v>
                </c:pt>
                <c:pt idx="454">
                  <c:v>10/19/2021</c:v>
                </c:pt>
                <c:pt idx="455">
                  <c:v>10/20/2021</c:v>
                </c:pt>
                <c:pt idx="456">
                  <c:v>10/21/2021</c:v>
                </c:pt>
                <c:pt idx="457">
                  <c:v>10/22/2021</c:v>
                </c:pt>
                <c:pt idx="458">
                  <c:v>10/25/2021</c:v>
                </c:pt>
                <c:pt idx="459">
                  <c:v>10/26/2021</c:v>
                </c:pt>
                <c:pt idx="460">
                  <c:v>10/27/2021</c:v>
                </c:pt>
                <c:pt idx="461">
                  <c:v>10/28/2021</c:v>
                </c:pt>
                <c:pt idx="462">
                  <c:v>10/29/2021</c:v>
                </c:pt>
                <c:pt idx="463">
                  <c:v>11/1/2021</c:v>
                </c:pt>
                <c:pt idx="464">
                  <c:v>11/2/2021</c:v>
                </c:pt>
                <c:pt idx="465">
                  <c:v>11/3/2021</c:v>
                </c:pt>
                <c:pt idx="466">
                  <c:v>11/4/2021</c:v>
                </c:pt>
                <c:pt idx="467">
                  <c:v>11/5/2021</c:v>
                </c:pt>
                <c:pt idx="468">
                  <c:v>11/8/2021</c:v>
                </c:pt>
                <c:pt idx="469">
                  <c:v>11/9/2021</c:v>
                </c:pt>
                <c:pt idx="470">
                  <c:v>11/10/2021</c:v>
                </c:pt>
                <c:pt idx="471">
                  <c:v>11/11/2021</c:v>
                </c:pt>
                <c:pt idx="472">
                  <c:v>11/12/2021</c:v>
                </c:pt>
                <c:pt idx="473">
                  <c:v>11/15/2021</c:v>
                </c:pt>
                <c:pt idx="474">
                  <c:v>11/16/2021</c:v>
                </c:pt>
                <c:pt idx="475">
                  <c:v>11/17/2021</c:v>
                </c:pt>
                <c:pt idx="476">
                  <c:v>11/18/2021</c:v>
                </c:pt>
                <c:pt idx="477">
                  <c:v>11/19/2021</c:v>
                </c:pt>
                <c:pt idx="478">
                  <c:v>11/22/2021</c:v>
                </c:pt>
                <c:pt idx="479">
                  <c:v>11/23/2021</c:v>
                </c:pt>
                <c:pt idx="480">
                  <c:v>11/24/2021</c:v>
                </c:pt>
                <c:pt idx="481">
                  <c:v>11/26/2021</c:v>
                </c:pt>
                <c:pt idx="482">
                  <c:v>11/29/2021</c:v>
                </c:pt>
                <c:pt idx="483">
                  <c:v>11/30/2021</c:v>
                </c:pt>
                <c:pt idx="484">
                  <c:v>12/1/2021</c:v>
                </c:pt>
                <c:pt idx="485">
                  <c:v>12/2/2021</c:v>
                </c:pt>
                <c:pt idx="486">
                  <c:v>12/3/2021</c:v>
                </c:pt>
                <c:pt idx="487">
                  <c:v>12/6/2021</c:v>
                </c:pt>
                <c:pt idx="488">
                  <c:v>12/7/2021</c:v>
                </c:pt>
                <c:pt idx="489">
                  <c:v>12/8/2021</c:v>
                </c:pt>
                <c:pt idx="490">
                  <c:v>12/9/2021</c:v>
                </c:pt>
                <c:pt idx="491">
                  <c:v>12/10/2021</c:v>
                </c:pt>
                <c:pt idx="492">
                  <c:v>12/13/2021</c:v>
                </c:pt>
                <c:pt idx="493">
                  <c:v>12/14/2021</c:v>
                </c:pt>
                <c:pt idx="494">
                  <c:v>12/15/2021</c:v>
                </c:pt>
                <c:pt idx="495">
                  <c:v>12/16/2021</c:v>
                </c:pt>
                <c:pt idx="496">
                  <c:v>12/17/2021</c:v>
                </c:pt>
                <c:pt idx="497">
                  <c:v>12/20/2021</c:v>
                </c:pt>
                <c:pt idx="498">
                  <c:v>12/21/2021</c:v>
                </c:pt>
                <c:pt idx="499">
                  <c:v>12/22/2021</c:v>
                </c:pt>
                <c:pt idx="500">
                  <c:v>12/23/2021</c:v>
                </c:pt>
                <c:pt idx="501">
                  <c:v>12/27/2021</c:v>
                </c:pt>
                <c:pt idx="502">
                  <c:v>12/28/2021</c:v>
                </c:pt>
                <c:pt idx="503">
                  <c:v>12/29/2021</c:v>
                </c:pt>
                <c:pt idx="504">
                  <c:v>12/30/2021</c:v>
                </c:pt>
                <c:pt idx="505">
                  <c:v>1/3/2022</c:v>
                </c:pt>
                <c:pt idx="506">
                  <c:v>1/4/2022</c:v>
                </c:pt>
                <c:pt idx="507">
                  <c:v>1/5/2022</c:v>
                </c:pt>
                <c:pt idx="508">
                  <c:v>1/6/2022</c:v>
                </c:pt>
                <c:pt idx="509">
                  <c:v>1/7/2022</c:v>
                </c:pt>
                <c:pt idx="510">
                  <c:v>1/10/2022</c:v>
                </c:pt>
                <c:pt idx="511">
                  <c:v>1/11/2022</c:v>
                </c:pt>
                <c:pt idx="512">
                  <c:v>1/12/2022</c:v>
                </c:pt>
                <c:pt idx="513">
                  <c:v>1/13/2022</c:v>
                </c:pt>
                <c:pt idx="514">
                  <c:v>1/14/2022</c:v>
                </c:pt>
                <c:pt idx="515">
                  <c:v>1/18/2022</c:v>
                </c:pt>
                <c:pt idx="516">
                  <c:v>1/19/2022</c:v>
                </c:pt>
                <c:pt idx="517">
                  <c:v>1/20/2022</c:v>
                </c:pt>
                <c:pt idx="518">
                  <c:v>1/21/2022</c:v>
                </c:pt>
                <c:pt idx="519">
                  <c:v>1/24/2022</c:v>
                </c:pt>
                <c:pt idx="520">
                  <c:v>1/25/2022</c:v>
                </c:pt>
                <c:pt idx="521">
                  <c:v>1/26/2022</c:v>
                </c:pt>
                <c:pt idx="522">
                  <c:v>1/27/2022</c:v>
                </c:pt>
                <c:pt idx="523">
                  <c:v>1/28/2022</c:v>
                </c:pt>
                <c:pt idx="524">
                  <c:v>1/31/2022</c:v>
                </c:pt>
                <c:pt idx="525">
                  <c:v>2/1/2022</c:v>
                </c:pt>
                <c:pt idx="526">
                  <c:v>2/2/2022</c:v>
                </c:pt>
                <c:pt idx="527">
                  <c:v>2/3/2022</c:v>
                </c:pt>
                <c:pt idx="528">
                  <c:v>2/4/2022</c:v>
                </c:pt>
                <c:pt idx="529">
                  <c:v>2/7/2022</c:v>
                </c:pt>
                <c:pt idx="530">
                  <c:v>2/8/2022</c:v>
                </c:pt>
                <c:pt idx="531">
                  <c:v>2/9/2022</c:v>
                </c:pt>
                <c:pt idx="532">
                  <c:v>2/10/2022</c:v>
                </c:pt>
                <c:pt idx="533">
                  <c:v>2/11/2022</c:v>
                </c:pt>
                <c:pt idx="534">
                  <c:v>2/14/2022</c:v>
                </c:pt>
                <c:pt idx="535">
                  <c:v>2/15/2022</c:v>
                </c:pt>
                <c:pt idx="536">
                  <c:v>2/16/2022</c:v>
                </c:pt>
                <c:pt idx="537">
                  <c:v>2/17/2022</c:v>
                </c:pt>
                <c:pt idx="538">
                  <c:v>2/18/2022</c:v>
                </c:pt>
                <c:pt idx="539">
                  <c:v>2/22/2022</c:v>
                </c:pt>
                <c:pt idx="540">
                  <c:v>2/23/2022</c:v>
                </c:pt>
                <c:pt idx="541">
                  <c:v>2/24/2022</c:v>
                </c:pt>
                <c:pt idx="542">
                  <c:v>2/25/2022</c:v>
                </c:pt>
                <c:pt idx="543">
                  <c:v>2/28/2022</c:v>
                </c:pt>
                <c:pt idx="544">
                  <c:v>3/1/2022</c:v>
                </c:pt>
                <c:pt idx="545">
                  <c:v>3/2/2022</c:v>
                </c:pt>
                <c:pt idx="546">
                  <c:v>3/3/2022</c:v>
                </c:pt>
                <c:pt idx="547">
                  <c:v>3/4/2022</c:v>
                </c:pt>
                <c:pt idx="548">
                  <c:v>3/7/2022</c:v>
                </c:pt>
                <c:pt idx="549">
                  <c:v>3/8/2022</c:v>
                </c:pt>
                <c:pt idx="550">
                  <c:v>3/9/2022</c:v>
                </c:pt>
                <c:pt idx="551">
                  <c:v>3/10/2022</c:v>
                </c:pt>
                <c:pt idx="552">
                  <c:v>3/11/2022</c:v>
                </c:pt>
                <c:pt idx="553">
                  <c:v>3/14/2022</c:v>
                </c:pt>
                <c:pt idx="554">
                  <c:v>3/15/2022</c:v>
                </c:pt>
                <c:pt idx="555">
                  <c:v>3/16/2022</c:v>
                </c:pt>
                <c:pt idx="556">
                  <c:v>3/17/2022</c:v>
                </c:pt>
                <c:pt idx="557">
                  <c:v>3/18/2022</c:v>
                </c:pt>
                <c:pt idx="558">
                  <c:v>3/21/2022</c:v>
                </c:pt>
                <c:pt idx="559">
                  <c:v>3/22/2022</c:v>
                </c:pt>
                <c:pt idx="560">
                  <c:v>3/23/2022</c:v>
                </c:pt>
                <c:pt idx="561">
                  <c:v>3/24/2022</c:v>
                </c:pt>
                <c:pt idx="562">
                  <c:v>3/25/2022</c:v>
                </c:pt>
                <c:pt idx="563">
                  <c:v>3/28/2022</c:v>
                </c:pt>
                <c:pt idx="564">
                  <c:v>3/29/2022</c:v>
                </c:pt>
                <c:pt idx="565">
                  <c:v>3/30/2022</c:v>
                </c:pt>
                <c:pt idx="566">
                  <c:v>3/31/2022</c:v>
                </c:pt>
                <c:pt idx="567">
                  <c:v>4/1/2022</c:v>
                </c:pt>
                <c:pt idx="568">
                  <c:v>4/4/2022</c:v>
                </c:pt>
                <c:pt idx="569">
                  <c:v>4/5/2022</c:v>
                </c:pt>
                <c:pt idx="570">
                  <c:v>4/6/2022</c:v>
                </c:pt>
                <c:pt idx="571">
                  <c:v>4/7/2022</c:v>
                </c:pt>
                <c:pt idx="572">
                  <c:v>4/8/2022</c:v>
                </c:pt>
                <c:pt idx="573">
                  <c:v>4/11/2022</c:v>
                </c:pt>
                <c:pt idx="574">
                  <c:v>4/12/2022</c:v>
                </c:pt>
                <c:pt idx="575">
                  <c:v>4/13/2022</c:v>
                </c:pt>
                <c:pt idx="576">
                  <c:v>4/14/2022</c:v>
                </c:pt>
                <c:pt idx="577">
                  <c:v>4/18/2022</c:v>
                </c:pt>
                <c:pt idx="578">
                  <c:v>4/19/2022</c:v>
                </c:pt>
                <c:pt idx="579">
                  <c:v>4/20/2022</c:v>
                </c:pt>
                <c:pt idx="580">
                  <c:v>4/21/2022</c:v>
                </c:pt>
                <c:pt idx="581">
                  <c:v>4/22/2022</c:v>
                </c:pt>
                <c:pt idx="582">
                  <c:v>4/25/2022</c:v>
                </c:pt>
                <c:pt idx="583">
                  <c:v>4/26/2022</c:v>
                </c:pt>
                <c:pt idx="584">
                  <c:v>4/27/2022</c:v>
                </c:pt>
                <c:pt idx="585">
                  <c:v>4/28/2022</c:v>
                </c:pt>
                <c:pt idx="586">
                  <c:v>4/29/2022</c:v>
                </c:pt>
                <c:pt idx="587">
                  <c:v>5/2/2022</c:v>
                </c:pt>
                <c:pt idx="588">
                  <c:v>5/3/2022</c:v>
                </c:pt>
                <c:pt idx="589">
                  <c:v>5/4/2022</c:v>
                </c:pt>
                <c:pt idx="590">
                  <c:v>5/5/2022</c:v>
                </c:pt>
                <c:pt idx="591">
                  <c:v>5/6/2022</c:v>
                </c:pt>
                <c:pt idx="592">
                  <c:v>5/9/2022</c:v>
                </c:pt>
                <c:pt idx="593">
                  <c:v>5/10/2022</c:v>
                </c:pt>
                <c:pt idx="594">
                  <c:v>5/11/2022</c:v>
                </c:pt>
                <c:pt idx="595">
                  <c:v>5/12/2022</c:v>
                </c:pt>
                <c:pt idx="596">
                  <c:v>5/13/2022</c:v>
                </c:pt>
                <c:pt idx="597">
                  <c:v>5/16/2022</c:v>
                </c:pt>
                <c:pt idx="598">
                  <c:v>5/17/2022</c:v>
                </c:pt>
                <c:pt idx="599">
                  <c:v>5/18/2022</c:v>
                </c:pt>
                <c:pt idx="600">
                  <c:v>5/19/2022</c:v>
                </c:pt>
                <c:pt idx="601">
                  <c:v>5/20/2022</c:v>
                </c:pt>
                <c:pt idx="602">
                  <c:v>5/23/2022</c:v>
                </c:pt>
                <c:pt idx="603">
                  <c:v>5/24/2022</c:v>
                </c:pt>
                <c:pt idx="604">
                  <c:v>5/25/2022</c:v>
                </c:pt>
                <c:pt idx="605">
                  <c:v>5/26/2022</c:v>
                </c:pt>
                <c:pt idx="606">
                  <c:v>5/27/2022</c:v>
                </c:pt>
                <c:pt idx="607">
                  <c:v>5/31/2022</c:v>
                </c:pt>
                <c:pt idx="608">
                  <c:v>6/1/2022</c:v>
                </c:pt>
                <c:pt idx="609">
                  <c:v>6/2/2022</c:v>
                </c:pt>
                <c:pt idx="610">
                  <c:v>6/3/2022</c:v>
                </c:pt>
                <c:pt idx="611">
                  <c:v>6/6/2022</c:v>
                </c:pt>
                <c:pt idx="612">
                  <c:v>6/7/2022</c:v>
                </c:pt>
                <c:pt idx="613">
                  <c:v>6/8/2022</c:v>
                </c:pt>
                <c:pt idx="614">
                  <c:v>6/9/2022</c:v>
                </c:pt>
                <c:pt idx="615">
                  <c:v>6/10/2022</c:v>
                </c:pt>
                <c:pt idx="616">
                  <c:v>6/13/2022</c:v>
                </c:pt>
                <c:pt idx="617">
                  <c:v>6/14/2022</c:v>
                </c:pt>
                <c:pt idx="618">
                  <c:v>6/15/2022</c:v>
                </c:pt>
                <c:pt idx="619">
                  <c:v>6/16/2022</c:v>
                </c:pt>
                <c:pt idx="620">
                  <c:v>6/17/2022</c:v>
                </c:pt>
                <c:pt idx="621">
                  <c:v>6/21/2022</c:v>
                </c:pt>
                <c:pt idx="622">
                  <c:v>6/22/2022</c:v>
                </c:pt>
                <c:pt idx="623">
                  <c:v>6/23/2022</c:v>
                </c:pt>
                <c:pt idx="624">
                  <c:v>6/24/2022</c:v>
                </c:pt>
                <c:pt idx="625">
                  <c:v>6/27/2022</c:v>
                </c:pt>
                <c:pt idx="626">
                  <c:v>6/28/2022</c:v>
                </c:pt>
                <c:pt idx="627">
                  <c:v>6/29/2022</c:v>
                </c:pt>
                <c:pt idx="628">
                  <c:v>6/30/2022</c:v>
                </c:pt>
                <c:pt idx="629">
                  <c:v>7/1/2022</c:v>
                </c:pt>
                <c:pt idx="630">
                  <c:v>7/5/2022</c:v>
                </c:pt>
                <c:pt idx="631">
                  <c:v>7/6/2022</c:v>
                </c:pt>
                <c:pt idx="632">
                  <c:v>7/7/2022</c:v>
                </c:pt>
                <c:pt idx="633">
                  <c:v>7/8/2022</c:v>
                </c:pt>
                <c:pt idx="634">
                  <c:v>7/11/2022</c:v>
                </c:pt>
                <c:pt idx="635">
                  <c:v>7/12/2022</c:v>
                </c:pt>
                <c:pt idx="636">
                  <c:v>7/13/2022</c:v>
                </c:pt>
                <c:pt idx="637">
                  <c:v>7/14/2022</c:v>
                </c:pt>
                <c:pt idx="638">
                  <c:v>7/15/2022</c:v>
                </c:pt>
                <c:pt idx="639">
                  <c:v>7/18/2022</c:v>
                </c:pt>
                <c:pt idx="640">
                  <c:v>7/19/2022</c:v>
                </c:pt>
                <c:pt idx="641">
                  <c:v>7/20/2022</c:v>
                </c:pt>
                <c:pt idx="642">
                  <c:v>7/21/2022</c:v>
                </c:pt>
                <c:pt idx="643">
                  <c:v>7/22/2022</c:v>
                </c:pt>
                <c:pt idx="644">
                  <c:v>7/25/2022</c:v>
                </c:pt>
                <c:pt idx="645">
                  <c:v>7/26/2022</c:v>
                </c:pt>
                <c:pt idx="646">
                  <c:v>7/27/2022</c:v>
                </c:pt>
                <c:pt idx="647">
                  <c:v>7/28/2022</c:v>
                </c:pt>
                <c:pt idx="648">
                  <c:v>7/29/2022</c:v>
                </c:pt>
                <c:pt idx="649">
                  <c:v>8/1/2022</c:v>
                </c:pt>
                <c:pt idx="650">
                  <c:v>8/2/2022</c:v>
                </c:pt>
                <c:pt idx="651">
                  <c:v>8/3/2022</c:v>
                </c:pt>
                <c:pt idx="652">
                  <c:v>8/4/2022</c:v>
                </c:pt>
                <c:pt idx="653">
                  <c:v>8/5/2022</c:v>
                </c:pt>
                <c:pt idx="654">
                  <c:v>8/8/2022</c:v>
                </c:pt>
                <c:pt idx="655">
                  <c:v>8/9/2022</c:v>
                </c:pt>
                <c:pt idx="656">
                  <c:v>8/10/2022</c:v>
                </c:pt>
                <c:pt idx="657">
                  <c:v>8/11/2022</c:v>
                </c:pt>
                <c:pt idx="658">
                  <c:v>8/12/2022</c:v>
                </c:pt>
                <c:pt idx="659">
                  <c:v>8/15/2022</c:v>
                </c:pt>
                <c:pt idx="660">
                  <c:v>8/16/2022</c:v>
                </c:pt>
                <c:pt idx="661">
                  <c:v>8/17/2022</c:v>
                </c:pt>
                <c:pt idx="662">
                  <c:v>8/18/2022</c:v>
                </c:pt>
                <c:pt idx="663">
                  <c:v>8/19/2022</c:v>
                </c:pt>
                <c:pt idx="664">
                  <c:v>8/22/2022</c:v>
                </c:pt>
                <c:pt idx="665">
                  <c:v>8/23/2022</c:v>
                </c:pt>
                <c:pt idx="666">
                  <c:v>8/24/2022</c:v>
                </c:pt>
                <c:pt idx="667">
                  <c:v>8/25/2022</c:v>
                </c:pt>
                <c:pt idx="668">
                  <c:v>8/26/2022</c:v>
                </c:pt>
                <c:pt idx="669">
                  <c:v>8/29/2022</c:v>
                </c:pt>
                <c:pt idx="670">
                  <c:v>8/30/2022</c:v>
                </c:pt>
                <c:pt idx="671">
                  <c:v>8/31/2022</c:v>
                </c:pt>
                <c:pt idx="672">
                  <c:v>9/1/2022</c:v>
                </c:pt>
                <c:pt idx="673">
                  <c:v>9/2/2022</c:v>
                </c:pt>
                <c:pt idx="674">
                  <c:v>9/6/2022</c:v>
                </c:pt>
                <c:pt idx="675">
                  <c:v>9/7/2022</c:v>
                </c:pt>
                <c:pt idx="676">
                  <c:v>9/8/2022</c:v>
                </c:pt>
                <c:pt idx="677">
                  <c:v>9/9/2022</c:v>
                </c:pt>
                <c:pt idx="678">
                  <c:v>9/12/2022</c:v>
                </c:pt>
                <c:pt idx="679">
                  <c:v>9/13/2022</c:v>
                </c:pt>
                <c:pt idx="680">
                  <c:v>9/14/2022</c:v>
                </c:pt>
                <c:pt idx="681">
                  <c:v>9/15/2022</c:v>
                </c:pt>
                <c:pt idx="682">
                  <c:v>9/16/2022</c:v>
                </c:pt>
                <c:pt idx="683">
                  <c:v>9/19/2022</c:v>
                </c:pt>
                <c:pt idx="684">
                  <c:v>9/20/2022</c:v>
                </c:pt>
                <c:pt idx="685">
                  <c:v>9/21/2022</c:v>
                </c:pt>
                <c:pt idx="686">
                  <c:v>9/22/2022</c:v>
                </c:pt>
                <c:pt idx="687">
                  <c:v>9/23/2022</c:v>
                </c:pt>
                <c:pt idx="688">
                  <c:v>9/26/2022</c:v>
                </c:pt>
                <c:pt idx="689">
                  <c:v>9/27/2022</c:v>
                </c:pt>
                <c:pt idx="690">
                  <c:v>9/28/2022</c:v>
                </c:pt>
                <c:pt idx="691">
                  <c:v>9/29/2022</c:v>
                </c:pt>
                <c:pt idx="692">
                  <c:v>9/30/2022</c:v>
                </c:pt>
                <c:pt idx="693">
                  <c:v>10/3/2022</c:v>
                </c:pt>
                <c:pt idx="694">
                  <c:v>10/4/2022</c:v>
                </c:pt>
                <c:pt idx="695">
                  <c:v>10/5/2022</c:v>
                </c:pt>
                <c:pt idx="696">
                  <c:v>10/6/2022</c:v>
                </c:pt>
                <c:pt idx="697">
                  <c:v>10/7/2022</c:v>
                </c:pt>
                <c:pt idx="698">
                  <c:v>10/10/2022</c:v>
                </c:pt>
                <c:pt idx="699">
                  <c:v>10/11/2022</c:v>
                </c:pt>
                <c:pt idx="700">
                  <c:v>10/12/2022</c:v>
                </c:pt>
                <c:pt idx="701">
                  <c:v>10/13/2022</c:v>
                </c:pt>
                <c:pt idx="702">
                  <c:v>10/14/2022</c:v>
                </c:pt>
                <c:pt idx="703">
                  <c:v>10/17/2022</c:v>
                </c:pt>
                <c:pt idx="704">
                  <c:v>10/18/2022</c:v>
                </c:pt>
                <c:pt idx="705">
                  <c:v>10/19/2022</c:v>
                </c:pt>
                <c:pt idx="706">
                  <c:v>10/20/2022</c:v>
                </c:pt>
                <c:pt idx="707">
                  <c:v>10/21/2022</c:v>
                </c:pt>
                <c:pt idx="708">
                  <c:v>10/24/2022</c:v>
                </c:pt>
                <c:pt idx="709">
                  <c:v>10/25/2022</c:v>
                </c:pt>
                <c:pt idx="710">
                  <c:v>10/26/2022</c:v>
                </c:pt>
                <c:pt idx="711">
                  <c:v>10/27/2022</c:v>
                </c:pt>
                <c:pt idx="712">
                  <c:v>10/28/2022</c:v>
                </c:pt>
                <c:pt idx="713">
                  <c:v>10/31/2022</c:v>
                </c:pt>
                <c:pt idx="714">
                  <c:v>11/1/2022</c:v>
                </c:pt>
                <c:pt idx="715">
                  <c:v>11/2/2022</c:v>
                </c:pt>
                <c:pt idx="716">
                  <c:v>11/3/2022</c:v>
                </c:pt>
                <c:pt idx="717">
                  <c:v>11/4/2022</c:v>
                </c:pt>
                <c:pt idx="718">
                  <c:v>11/7/2022</c:v>
                </c:pt>
                <c:pt idx="719">
                  <c:v>11/8/2022</c:v>
                </c:pt>
                <c:pt idx="720">
                  <c:v>11/9/2022</c:v>
                </c:pt>
                <c:pt idx="721">
                  <c:v>11/10/2022</c:v>
                </c:pt>
                <c:pt idx="722">
                  <c:v>11/11/2022</c:v>
                </c:pt>
                <c:pt idx="723">
                  <c:v>11/14/2022</c:v>
                </c:pt>
                <c:pt idx="724">
                  <c:v>11/15/2022</c:v>
                </c:pt>
                <c:pt idx="725">
                  <c:v>11/16/2022</c:v>
                </c:pt>
                <c:pt idx="726">
                  <c:v>11/17/2022</c:v>
                </c:pt>
                <c:pt idx="727">
                  <c:v>11/18/2022</c:v>
                </c:pt>
                <c:pt idx="728">
                  <c:v>11/21/2022</c:v>
                </c:pt>
                <c:pt idx="729">
                  <c:v>11/22/2022</c:v>
                </c:pt>
                <c:pt idx="730">
                  <c:v>11/23/2022</c:v>
                </c:pt>
                <c:pt idx="731">
                  <c:v>11/25/2022</c:v>
                </c:pt>
                <c:pt idx="732">
                  <c:v>11/28/2022</c:v>
                </c:pt>
                <c:pt idx="733">
                  <c:v>11/29/2022</c:v>
                </c:pt>
                <c:pt idx="734">
                  <c:v>11/30/2022</c:v>
                </c:pt>
                <c:pt idx="735">
                  <c:v>12/1/2022</c:v>
                </c:pt>
                <c:pt idx="736">
                  <c:v>12/2/2022</c:v>
                </c:pt>
                <c:pt idx="737">
                  <c:v>12/5/2022</c:v>
                </c:pt>
                <c:pt idx="738">
                  <c:v>12/6/2022</c:v>
                </c:pt>
                <c:pt idx="739">
                  <c:v>12/7/2022</c:v>
                </c:pt>
                <c:pt idx="740">
                  <c:v>12/8/2022</c:v>
                </c:pt>
                <c:pt idx="741">
                  <c:v>12/9/2022</c:v>
                </c:pt>
                <c:pt idx="742">
                  <c:v>12/12/2022</c:v>
                </c:pt>
                <c:pt idx="743">
                  <c:v>12/13/2022</c:v>
                </c:pt>
                <c:pt idx="744">
                  <c:v>12/14/2022</c:v>
                </c:pt>
                <c:pt idx="745">
                  <c:v>12/15/2022</c:v>
                </c:pt>
                <c:pt idx="746">
                  <c:v>12/16/2022</c:v>
                </c:pt>
                <c:pt idx="747">
                  <c:v>12/19/2022</c:v>
                </c:pt>
                <c:pt idx="748">
                  <c:v>12/20/2022</c:v>
                </c:pt>
                <c:pt idx="749">
                  <c:v>12/21/2022</c:v>
                </c:pt>
                <c:pt idx="750">
                  <c:v>12/22/2022</c:v>
                </c:pt>
                <c:pt idx="751">
                  <c:v>12/23/2022</c:v>
                </c:pt>
                <c:pt idx="752">
                  <c:v>12/27/2022</c:v>
                </c:pt>
                <c:pt idx="753">
                  <c:v>12/28/2022</c:v>
                </c:pt>
                <c:pt idx="754">
                  <c:v>12/29/2022</c:v>
                </c:pt>
                <c:pt idx="755">
                  <c:v>12/30/2022</c:v>
                </c:pt>
                <c:pt idx="756">
                  <c:v>1/3/2023</c:v>
                </c:pt>
                <c:pt idx="757">
                  <c:v>1/4/2023</c:v>
                </c:pt>
                <c:pt idx="758">
                  <c:v>1/5/2023</c:v>
                </c:pt>
                <c:pt idx="759">
                  <c:v>1/6/2023</c:v>
                </c:pt>
                <c:pt idx="760">
                  <c:v>1/9/2023</c:v>
                </c:pt>
                <c:pt idx="761">
                  <c:v>1/10/2023</c:v>
                </c:pt>
                <c:pt idx="762">
                  <c:v>1/11/2023</c:v>
                </c:pt>
                <c:pt idx="763">
                  <c:v>1/12/2023</c:v>
                </c:pt>
                <c:pt idx="764">
                  <c:v>1/13/2023</c:v>
                </c:pt>
                <c:pt idx="765">
                  <c:v>1/17/2023</c:v>
                </c:pt>
                <c:pt idx="766">
                  <c:v>1/18/2023</c:v>
                </c:pt>
                <c:pt idx="767">
                  <c:v>1/19/2023</c:v>
                </c:pt>
                <c:pt idx="768">
                  <c:v>1/20/2023</c:v>
                </c:pt>
                <c:pt idx="769">
                  <c:v>1/23/2023</c:v>
                </c:pt>
                <c:pt idx="770">
                  <c:v>1/24/2023</c:v>
                </c:pt>
                <c:pt idx="771">
                  <c:v>1/25/2023</c:v>
                </c:pt>
                <c:pt idx="772">
                  <c:v>1/26/2023</c:v>
                </c:pt>
                <c:pt idx="773">
                  <c:v>1/27/2023</c:v>
                </c:pt>
                <c:pt idx="774">
                  <c:v>1/30/2023</c:v>
                </c:pt>
                <c:pt idx="775">
                  <c:v>1/31/2023</c:v>
                </c:pt>
                <c:pt idx="776">
                  <c:v>2/1/2023</c:v>
                </c:pt>
                <c:pt idx="777">
                  <c:v>2/2/2023</c:v>
                </c:pt>
                <c:pt idx="778">
                  <c:v>2/3/2023</c:v>
                </c:pt>
                <c:pt idx="779">
                  <c:v>2/6/2023</c:v>
                </c:pt>
                <c:pt idx="780">
                  <c:v>2/7/2023</c:v>
                </c:pt>
                <c:pt idx="781">
                  <c:v>2/8/2023</c:v>
                </c:pt>
                <c:pt idx="782">
                  <c:v>2/9/2023</c:v>
                </c:pt>
                <c:pt idx="783">
                  <c:v>2/10/2023</c:v>
                </c:pt>
                <c:pt idx="784">
                  <c:v>2/13/2023</c:v>
                </c:pt>
                <c:pt idx="785">
                  <c:v>2/14/2023</c:v>
                </c:pt>
                <c:pt idx="786">
                  <c:v>2/15/2023</c:v>
                </c:pt>
                <c:pt idx="787">
                  <c:v>2/16/2023</c:v>
                </c:pt>
                <c:pt idx="788">
                  <c:v>2/17/2023</c:v>
                </c:pt>
                <c:pt idx="789">
                  <c:v>2/21/2023</c:v>
                </c:pt>
                <c:pt idx="790">
                  <c:v>2/22/2023</c:v>
                </c:pt>
                <c:pt idx="791">
                  <c:v>2/23/2023</c:v>
                </c:pt>
                <c:pt idx="792">
                  <c:v>2/24/2023</c:v>
                </c:pt>
                <c:pt idx="793">
                  <c:v>2/27/2023</c:v>
                </c:pt>
                <c:pt idx="794">
                  <c:v>2/28/2023</c:v>
                </c:pt>
                <c:pt idx="795">
                  <c:v>3/1/2023</c:v>
                </c:pt>
                <c:pt idx="796">
                  <c:v>3/2/2023</c:v>
                </c:pt>
                <c:pt idx="797">
                  <c:v>3/3/2023</c:v>
                </c:pt>
                <c:pt idx="798">
                  <c:v>3/6/2023</c:v>
                </c:pt>
                <c:pt idx="799">
                  <c:v>3/7/2023</c:v>
                </c:pt>
                <c:pt idx="800">
                  <c:v>3/8/2023</c:v>
                </c:pt>
                <c:pt idx="801">
                  <c:v>3/9/2023</c:v>
                </c:pt>
                <c:pt idx="802">
                  <c:v>3/10/2023</c:v>
                </c:pt>
                <c:pt idx="803">
                  <c:v>3/13/2023</c:v>
                </c:pt>
                <c:pt idx="804">
                  <c:v>3/14/2023</c:v>
                </c:pt>
                <c:pt idx="805">
                  <c:v>3/15/2023</c:v>
                </c:pt>
                <c:pt idx="806">
                  <c:v>3/16/2023</c:v>
                </c:pt>
                <c:pt idx="807">
                  <c:v>3/17/2023</c:v>
                </c:pt>
                <c:pt idx="808">
                  <c:v>3/20/2023</c:v>
                </c:pt>
                <c:pt idx="809">
                  <c:v>3/21/2023</c:v>
                </c:pt>
                <c:pt idx="810">
                  <c:v>3/22/2023</c:v>
                </c:pt>
                <c:pt idx="811">
                  <c:v>3/23/2023</c:v>
                </c:pt>
                <c:pt idx="812">
                  <c:v>3/24/2023</c:v>
                </c:pt>
                <c:pt idx="813">
                  <c:v>3/27/2023</c:v>
                </c:pt>
                <c:pt idx="814">
                  <c:v>3/28/2023</c:v>
                </c:pt>
                <c:pt idx="815">
                  <c:v>3/29/2023</c:v>
                </c:pt>
                <c:pt idx="816">
                  <c:v>3/30/2023</c:v>
                </c:pt>
                <c:pt idx="817">
                  <c:v>3/31/2023</c:v>
                </c:pt>
                <c:pt idx="818">
                  <c:v>4/3/2023</c:v>
                </c:pt>
                <c:pt idx="819">
                  <c:v>4/4/2023</c:v>
                </c:pt>
                <c:pt idx="820">
                  <c:v>4/5/2023</c:v>
                </c:pt>
                <c:pt idx="821">
                  <c:v>4/6/2023</c:v>
                </c:pt>
                <c:pt idx="822">
                  <c:v>4/10/2023</c:v>
                </c:pt>
                <c:pt idx="823">
                  <c:v>4/11/2023</c:v>
                </c:pt>
                <c:pt idx="824">
                  <c:v>4/12/2023</c:v>
                </c:pt>
                <c:pt idx="825">
                  <c:v>4/13/2023</c:v>
                </c:pt>
                <c:pt idx="826">
                  <c:v>4/14/2023</c:v>
                </c:pt>
                <c:pt idx="827">
                  <c:v>4/17/2023</c:v>
                </c:pt>
                <c:pt idx="828">
                  <c:v>4/18/2023</c:v>
                </c:pt>
                <c:pt idx="829">
                  <c:v>4/19/2023</c:v>
                </c:pt>
                <c:pt idx="830">
                  <c:v>4/20/2023</c:v>
                </c:pt>
                <c:pt idx="831">
                  <c:v>4/21/2023</c:v>
                </c:pt>
                <c:pt idx="832">
                  <c:v>4/24/2023</c:v>
                </c:pt>
                <c:pt idx="833">
                  <c:v>4/25/2023</c:v>
                </c:pt>
                <c:pt idx="834">
                  <c:v>4/26/2023</c:v>
                </c:pt>
                <c:pt idx="835">
                  <c:v>4/27/2023</c:v>
                </c:pt>
                <c:pt idx="836">
                  <c:v>4/28/2023</c:v>
                </c:pt>
                <c:pt idx="837">
                  <c:v>5/1/2023</c:v>
                </c:pt>
                <c:pt idx="838">
                  <c:v>5/2/2023</c:v>
                </c:pt>
                <c:pt idx="839">
                  <c:v>5/3/2023</c:v>
                </c:pt>
                <c:pt idx="840">
                  <c:v>5/4/2023</c:v>
                </c:pt>
                <c:pt idx="841">
                  <c:v>5/5/2023</c:v>
                </c:pt>
                <c:pt idx="842">
                  <c:v>5/8/2023</c:v>
                </c:pt>
                <c:pt idx="843">
                  <c:v>5/9/2023</c:v>
                </c:pt>
                <c:pt idx="844">
                  <c:v>5/10/2023</c:v>
                </c:pt>
                <c:pt idx="845">
                  <c:v>5/11/2023</c:v>
                </c:pt>
                <c:pt idx="846">
                  <c:v>5/12/2023</c:v>
                </c:pt>
                <c:pt idx="847">
                  <c:v>5/15/2023</c:v>
                </c:pt>
                <c:pt idx="848">
                  <c:v>5/16/2023</c:v>
                </c:pt>
                <c:pt idx="849">
                  <c:v>5/17/2023</c:v>
                </c:pt>
                <c:pt idx="850">
                  <c:v>5/18/2023</c:v>
                </c:pt>
                <c:pt idx="851">
                  <c:v>5/19/2023</c:v>
                </c:pt>
                <c:pt idx="852">
                  <c:v>5/22/2023</c:v>
                </c:pt>
                <c:pt idx="853">
                  <c:v>5/23/2023</c:v>
                </c:pt>
                <c:pt idx="854">
                  <c:v>5/24/2023</c:v>
                </c:pt>
                <c:pt idx="855">
                  <c:v>5/25/2023</c:v>
                </c:pt>
                <c:pt idx="856">
                  <c:v>5/26/2023</c:v>
                </c:pt>
                <c:pt idx="857">
                  <c:v>5/30/2023</c:v>
                </c:pt>
                <c:pt idx="858">
                  <c:v>5/31/2023</c:v>
                </c:pt>
                <c:pt idx="859">
                  <c:v>6/1/2023</c:v>
                </c:pt>
                <c:pt idx="860">
                  <c:v>6/2/2023</c:v>
                </c:pt>
                <c:pt idx="861">
                  <c:v>6/5/2023</c:v>
                </c:pt>
                <c:pt idx="862">
                  <c:v>6/6/2023</c:v>
                </c:pt>
                <c:pt idx="863">
                  <c:v>6/7/2023</c:v>
                </c:pt>
                <c:pt idx="864">
                  <c:v>6/8/2023</c:v>
                </c:pt>
                <c:pt idx="865">
                  <c:v>6/9/2023</c:v>
                </c:pt>
                <c:pt idx="866">
                  <c:v>6/12/2023</c:v>
                </c:pt>
                <c:pt idx="867">
                  <c:v>6/13/2023</c:v>
                </c:pt>
                <c:pt idx="868">
                  <c:v>6/14/2023</c:v>
                </c:pt>
                <c:pt idx="869">
                  <c:v>6/15/2023</c:v>
                </c:pt>
                <c:pt idx="870">
                  <c:v>6/16/2023</c:v>
                </c:pt>
                <c:pt idx="871">
                  <c:v>6/20/2023</c:v>
                </c:pt>
                <c:pt idx="872">
                  <c:v>6/21/2023</c:v>
                </c:pt>
                <c:pt idx="873">
                  <c:v>6/22/2023</c:v>
                </c:pt>
                <c:pt idx="874">
                  <c:v>6/23/2023</c:v>
                </c:pt>
                <c:pt idx="875">
                  <c:v>6/26/2023</c:v>
                </c:pt>
                <c:pt idx="876">
                  <c:v>6/27/2023</c:v>
                </c:pt>
                <c:pt idx="877">
                  <c:v>6/28/2023</c:v>
                </c:pt>
                <c:pt idx="878">
                  <c:v>6/29/2023</c:v>
                </c:pt>
                <c:pt idx="879">
                  <c:v>6/30/2023</c:v>
                </c:pt>
                <c:pt idx="880">
                  <c:v>7/3/2023</c:v>
                </c:pt>
                <c:pt idx="881">
                  <c:v>7/5/2023</c:v>
                </c:pt>
                <c:pt idx="882">
                  <c:v>7/6/2023</c:v>
                </c:pt>
                <c:pt idx="883">
                  <c:v>7/7/2023</c:v>
                </c:pt>
                <c:pt idx="884">
                  <c:v>7/10/2023</c:v>
                </c:pt>
                <c:pt idx="885">
                  <c:v>7/11/2023</c:v>
                </c:pt>
                <c:pt idx="886">
                  <c:v>7/12/2023</c:v>
                </c:pt>
                <c:pt idx="887">
                  <c:v>7/13/2023</c:v>
                </c:pt>
                <c:pt idx="888">
                  <c:v>7/14/2023</c:v>
                </c:pt>
                <c:pt idx="889">
                  <c:v>7/17/2023</c:v>
                </c:pt>
                <c:pt idx="890">
                  <c:v>7/18/2023</c:v>
                </c:pt>
                <c:pt idx="891">
                  <c:v>7/19/2023</c:v>
                </c:pt>
                <c:pt idx="892">
                  <c:v>7/20/2023</c:v>
                </c:pt>
                <c:pt idx="893">
                  <c:v>7/21/2023</c:v>
                </c:pt>
                <c:pt idx="894">
                  <c:v>7/24/2023</c:v>
                </c:pt>
                <c:pt idx="895">
                  <c:v>7/25/2023</c:v>
                </c:pt>
                <c:pt idx="896">
                  <c:v>7/26/2023</c:v>
                </c:pt>
                <c:pt idx="897">
                  <c:v>7/27/2023</c:v>
                </c:pt>
                <c:pt idx="898">
                  <c:v>7/28/2023</c:v>
                </c:pt>
                <c:pt idx="899">
                  <c:v>7/31/2023</c:v>
                </c:pt>
                <c:pt idx="900">
                  <c:v>8/1/2023</c:v>
                </c:pt>
                <c:pt idx="901">
                  <c:v>8/2/2023</c:v>
                </c:pt>
                <c:pt idx="902">
                  <c:v>8/3/2023</c:v>
                </c:pt>
                <c:pt idx="903">
                  <c:v>8/4/2023</c:v>
                </c:pt>
                <c:pt idx="904">
                  <c:v>8/7/2023</c:v>
                </c:pt>
                <c:pt idx="905">
                  <c:v>8/8/2023</c:v>
                </c:pt>
                <c:pt idx="906">
                  <c:v>8/9/2023</c:v>
                </c:pt>
                <c:pt idx="907">
                  <c:v>8/10/2023</c:v>
                </c:pt>
                <c:pt idx="908">
                  <c:v>8/11/2023</c:v>
                </c:pt>
                <c:pt idx="909">
                  <c:v>8/14/2023</c:v>
                </c:pt>
                <c:pt idx="910">
                  <c:v>8/15/2023</c:v>
                </c:pt>
                <c:pt idx="911">
                  <c:v>8/16/2023</c:v>
                </c:pt>
                <c:pt idx="912">
                  <c:v>8/17/2023</c:v>
                </c:pt>
                <c:pt idx="913">
                  <c:v>8/18/2023</c:v>
                </c:pt>
                <c:pt idx="914">
                  <c:v>8/21/2023</c:v>
                </c:pt>
                <c:pt idx="915">
                  <c:v>8/22/2023</c:v>
                </c:pt>
                <c:pt idx="916">
                  <c:v>8/23/2023</c:v>
                </c:pt>
                <c:pt idx="917">
                  <c:v>8/24/2023</c:v>
                </c:pt>
                <c:pt idx="918">
                  <c:v>8/25/2023</c:v>
                </c:pt>
                <c:pt idx="919">
                  <c:v>8/28/2023</c:v>
                </c:pt>
                <c:pt idx="920">
                  <c:v>8/29/2023</c:v>
                </c:pt>
                <c:pt idx="921">
                  <c:v>8/30/2023</c:v>
                </c:pt>
                <c:pt idx="922">
                  <c:v>8/31/2023</c:v>
                </c:pt>
                <c:pt idx="923">
                  <c:v>9/1/2023</c:v>
                </c:pt>
                <c:pt idx="924">
                  <c:v>9/5/2023</c:v>
                </c:pt>
                <c:pt idx="925">
                  <c:v>9/6/2023</c:v>
                </c:pt>
                <c:pt idx="926">
                  <c:v>9/7/2023</c:v>
                </c:pt>
                <c:pt idx="927">
                  <c:v>9/8/2023</c:v>
                </c:pt>
                <c:pt idx="928">
                  <c:v>9/11/2023</c:v>
                </c:pt>
                <c:pt idx="929">
                  <c:v>9/12/2023</c:v>
                </c:pt>
                <c:pt idx="930">
                  <c:v>9/13/2023</c:v>
                </c:pt>
                <c:pt idx="931">
                  <c:v>9/14/2023</c:v>
                </c:pt>
                <c:pt idx="932">
                  <c:v>9/15/2023</c:v>
                </c:pt>
                <c:pt idx="933">
                  <c:v>9/18/2023</c:v>
                </c:pt>
                <c:pt idx="934">
                  <c:v>9/19/2023</c:v>
                </c:pt>
                <c:pt idx="935">
                  <c:v>9/20/2023</c:v>
                </c:pt>
                <c:pt idx="936">
                  <c:v>9/21/2023</c:v>
                </c:pt>
                <c:pt idx="937">
                  <c:v>9/22/2023</c:v>
                </c:pt>
                <c:pt idx="938">
                  <c:v>9/25/2023</c:v>
                </c:pt>
                <c:pt idx="939">
                  <c:v>9/26/2023</c:v>
                </c:pt>
                <c:pt idx="940">
                  <c:v>9/27/2023</c:v>
                </c:pt>
                <c:pt idx="941">
                  <c:v>9/28/2023</c:v>
                </c:pt>
                <c:pt idx="942">
                  <c:v>9/29/2023</c:v>
                </c:pt>
                <c:pt idx="943">
                  <c:v>10/2/2023</c:v>
                </c:pt>
                <c:pt idx="944">
                  <c:v>10/3/2023</c:v>
                </c:pt>
                <c:pt idx="945">
                  <c:v>10/4/2023</c:v>
                </c:pt>
                <c:pt idx="946">
                  <c:v>10/5/2023</c:v>
                </c:pt>
                <c:pt idx="947">
                  <c:v>10/6/2023</c:v>
                </c:pt>
                <c:pt idx="948">
                  <c:v>10/9/2023</c:v>
                </c:pt>
                <c:pt idx="949">
                  <c:v>10/10/2023</c:v>
                </c:pt>
                <c:pt idx="950">
                  <c:v>10/11/2023</c:v>
                </c:pt>
                <c:pt idx="951">
                  <c:v>10/12/2023</c:v>
                </c:pt>
                <c:pt idx="952">
                  <c:v>10/13/2023</c:v>
                </c:pt>
                <c:pt idx="953">
                  <c:v>10/16/2023</c:v>
                </c:pt>
                <c:pt idx="954">
                  <c:v>10/17/2023</c:v>
                </c:pt>
                <c:pt idx="955">
                  <c:v>10/18/2023</c:v>
                </c:pt>
                <c:pt idx="956">
                  <c:v>10/19/2023</c:v>
                </c:pt>
                <c:pt idx="957">
                  <c:v>10/20/2023</c:v>
                </c:pt>
                <c:pt idx="958">
                  <c:v>10/23/2023</c:v>
                </c:pt>
                <c:pt idx="959">
                  <c:v>10/24/2023</c:v>
                </c:pt>
                <c:pt idx="960">
                  <c:v>10/25/2023</c:v>
                </c:pt>
                <c:pt idx="961">
                  <c:v>10/26/2023</c:v>
                </c:pt>
                <c:pt idx="962">
                  <c:v>10/27/2023</c:v>
                </c:pt>
                <c:pt idx="963">
                  <c:v>10/30/2023</c:v>
                </c:pt>
                <c:pt idx="964">
                  <c:v>10/31/2023</c:v>
                </c:pt>
                <c:pt idx="965">
                  <c:v>11/1/2023</c:v>
                </c:pt>
                <c:pt idx="966">
                  <c:v>11/2/2023</c:v>
                </c:pt>
                <c:pt idx="967">
                  <c:v>11/3/2023</c:v>
                </c:pt>
                <c:pt idx="968">
                  <c:v>11/6/2023</c:v>
                </c:pt>
                <c:pt idx="969">
                  <c:v>11/7/2023</c:v>
                </c:pt>
                <c:pt idx="970">
                  <c:v>11/8/2023</c:v>
                </c:pt>
                <c:pt idx="971">
                  <c:v>11/9/2023</c:v>
                </c:pt>
                <c:pt idx="972">
                  <c:v>11/10/2023</c:v>
                </c:pt>
                <c:pt idx="973">
                  <c:v>11/13/2023</c:v>
                </c:pt>
                <c:pt idx="974">
                  <c:v>11/14/2023</c:v>
                </c:pt>
                <c:pt idx="975">
                  <c:v>11/15/2023</c:v>
                </c:pt>
                <c:pt idx="976">
                  <c:v>11/16/2023</c:v>
                </c:pt>
                <c:pt idx="977">
                  <c:v>11/17/2023</c:v>
                </c:pt>
                <c:pt idx="978">
                  <c:v>11/20/2023</c:v>
                </c:pt>
                <c:pt idx="979">
                  <c:v>11/21/2023</c:v>
                </c:pt>
                <c:pt idx="980">
                  <c:v>11/22/2023</c:v>
                </c:pt>
                <c:pt idx="981">
                  <c:v>11/24/2023</c:v>
                </c:pt>
                <c:pt idx="982">
                  <c:v>11/27/2023</c:v>
                </c:pt>
                <c:pt idx="983">
                  <c:v>11/28/2023</c:v>
                </c:pt>
                <c:pt idx="984">
                  <c:v>11/29/2023</c:v>
                </c:pt>
                <c:pt idx="985">
                  <c:v>11/30/2023</c:v>
                </c:pt>
                <c:pt idx="986">
                  <c:v>12/1/2023</c:v>
                </c:pt>
                <c:pt idx="987">
                  <c:v>12/4/2023</c:v>
                </c:pt>
                <c:pt idx="988">
                  <c:v>12/5/2023</c:v>
                </c:pt>
                <c:pt idx="989">
                  <c:v>12/6/2023</c:v>
                </c:pt>
                <c:pt idx="990">
                  <c:v>12/7/2023</c:v>
                </c:pt>
                <c:pt idx="991">
                  <c:v>12/8/2023</c:v>
                </c:pt>
                <c:pt idx="992">
                  <c:v>12/11/2023</c:v>
                </c:pt>
                <c:pt idx="993">
                  <c:v>12/12/2023</c:v>
                </c:pt>
                <c:pt idx="994">
                  <c:v>12/13/2023</c:v>
                </c:pt>
                <c:pt idx="995">
                  <c:v>12/14/2023</c:v>
                </c:pt>
                <c:pt idx="996">
                  <c:v>12/15/2023</c:v>
                </c:pt>
                <c:pt idx="997">
                  <c:v>12/18/2023</c:v>
                </c:pt>
                <c:pt idx="998">
                  <c:v>12/19/2023</c:v>
                </c:pt>
                <c:pt idx="999">
                  <c:v>12/20/2023</c:v>
                </c:pt>
                <c:pt idx="1000">
                  <c:v>12/21/2023</c:v>
                </c:pt>
                <c:pt idx="1001">
                  <c:v>12/22/2023</c:v>
                </c:pt>
                <c:pt idx="1002">
                  <c:v>12/26/2023</c:v>
                </c:pt>
                <c:pt idx="1003">
                  <c:v>12/27/2023</c:v>
                </c:pt>
                <c:pt idx="1004">
                  <c:v>12/28/2023</c:v>
                </c:pt>
                <c:pt idx="1005">
                  <c:v>12/29/2023</c:v>
                </c:pt>
                <c:pt idx="1006">
                  <c:v>1/2/2024</c:v>
                </c:pt>
                <c:pt idx="1007">
                  <c:v>1/3/2024</c:v>
                </c:pt>
                <c:pt idx="1008">
                  <c:v>1/4/2024</c:v>
                </c:pt>
                <c:pt idx="1009">
                  <c:v>1/5/2024</c:v>
                </c:pt>
                <c:pt idx="1010">
                  <c:v>1/8/2024</c:v>
                </c:pt>
                <c:pt idx="1011">
                  <c:v>1/9/2024</c:v>
                </c:pt>
                <c:pt idx="1012">
                  <c:v>1/10/2024</c:v>
                </c:pt>
                <c:pt idx="1013">
                  <c:v>1/11/2024</c:v>
                </c:pt>
                <c:pt idx="1014">
                  <c:v>1/12/2024</c:v>
                </c:pt>
                <c:pt idx="1015">
                  <c:v>1/16/2024</c:v>
                </c:pt>
                <c:pt idx="1016">
                  <c:v>1/17/2024</c:v>
                </c:pt>
                <c:pt idx="1017">
                  <c:v>1/18/2024</c:v>
                </c:pt>
                <c:pt idx="1018">
                  <c:v>1/19/2024</c:v>
                </c:pt>
                <c:pt idx="1019">
                  <c:v>1/22/2024</c:v>
                </c:pt>
                <c:pt idx="1020">
                  <c:v>1/23/2024</c:v>
                </c:pt>
                <c:pt idx="1021">
                  <c:v>1/24/2024</c:v>
                </c:pt>
                <c:pt idx="1022">
                  <c:v>1/25/2024</c:v>
                </c:pt>
                <c:pt idx="1023">
                  <c:v>1/26/2024</c:v>
                </c:pt>
                <c:pt idx="1024">
                  <c:v>1/29/2024</c:v>
                </c:pt>
                <c:pt idx="1025">
                  <c:v>1/30/2024</c:v>
                </c:pt>
                <c:pt idx="1026">
                  <c:v>1/31/2024</c:v>
                </c:pt>
                <c:pt idx="1027">
                  <c:v>2/1/2024</c:v>
                </c:pt>
                <c:pt idx="1028">
                  <c:v>2/2/2024</c:v>
                </c:pt>
                <c:pt idx="1029">
                  <c:v>2/5/2024</c:v>
                </c:pt>
                <c:pt idx="1030">
                  <c:v>2/6/2024</c:v>
                </c:pt>
                <c:pt idx="1031">
                  <c:v>2/7/2024</c:v>
                </c:pt>
                <c:pt idx="1032">
                  <c:v>2/8/2024</c:v>
                </c:pt>
                <c:pt idx="1033">
                  <c:v>2/9/2024</c:v>
                </c:pt>
                <c:pt idx="1034">
                  <c:v>2/12/2024</c:v>
                </c:pt>
                <c:pt idx="1035">
                  <c:v>2/13/2024</c:v>
                </c:pt>
                <c:pt idx="1036">
                  <c:v>2/14/2024</c:v>
                </c:pt>
                <c:pt idx="1037">
                  <c:v>2/15/2024</c:v>
                </c:pt>
                <c:pt idx="1038">
                  <c:v>2/16/2024</c:v>
                </c:pt>
                <c:pt idx="1039">
                  <c:v>2/20/2024</c:v>
                </c:pt>
                <c:pt idx="1040">
                  <c:v>2/21/2024</c:v>
                </c:pt>
                <c:pt idx="1041">
                  <c:v>2/22/2024</c:v>
                </c:pt>
                <c:pt idx="1042">
                  <c:v>2/23/2024</c:v>
                </c:pt>
                <c:pt idx="1043">
                  <c:v>2/26/2024</c:v>
                </c:pt>
                <c:pt idx="1044">
                  <c:v>2/27/2024</c:v>
                </c:pt>
                <c:pt idx="1045">
                  <c:v>2/28/2024</c:v>
                </c:pt>
                <c:pt idx="1046">
                  <c:v>2/29/2024</c:v>
                </c:pt>
                <c:pt idx="1047">
                  <c:v>3/1/2024</c:v>
                </c:pt>
                <c:pt idx="1048">
                  <c:v>3/4/2024</c:v>
                </c:pt>
                <c:pt idx="1049">
                  <c:v>3/5/2024</c:v>
                </c:pt>
                <c:pt idx="1050">
                  <c:v>3/6/2024</c:v>
                </c:pt>
                <c:pt idx="1051">
                  <c:v>3/7/2024</c:v>
                </c:pt>
                <c:pt idx="1052">
                  <c:v>3/8/2024</c:v>
                </c:pt>
                <c:pt idx="1053">
                  <c:v>3/11/2024</c:v>
                </c:pt>
                <c:pt idx="1054">
                  <c:v>3/12/2024</c:v>
                </c:pt>
                <c:pt idx="1055">
                  <c:v>3/13/2024</c:v>
                </c:pt>
                <c:pt idx="1056">
                  <c:v>3/14/2024</c:v>
                </c:pt>
                <c:pt idx="1057">
                  <c:v>3/15/2024</c:v>
                </c:pt>
                <c:pt idx="1058">
                  <c:v>3/18/2024</c:v>
                </c:pt>
                <c:pt idx="1059">
                  <c:v>3/19/2024</c:v>
                </c:pt>
                <c:pt idx="1060">
                  <c:v>3/20/2024</c:v>
                </c:pt>
                <c:pt idx="1061">
                  <c:v>3/21/2024</c:v>
                </c:pt>
                <c:pt idx="1062">
                  <c:v>3/22/2024</c:v>
                </c:pt>
                <c:pt idx="1063">
                  <c:v>3/25/2024</c:v>
                </c:pt>
                <c:pt idx="1064">
                  <c:v>3/26/2024</c:v>
                </c:pt>
                <c:pt idx="1065">
                  <c:v>3/27/2024</c:v>
                </c:pt>
                <c:pt idx="1066">
                  <c:v>3/28/2024</c:v>
                </c:pt>
                <c:pt idx="1067">
                  <c:v>4/1/2024</c:v>
                </c:pt>
                <c:pt idx="1068">
                  <c:v>4/2/2024</c:v>
                </c:pt>
                <c:pt idx="1069">
                  <c:v>4/3/2024</c:v>
                </c:pt>
                <c:pt idx="1070">
                  <c:v>4/4/2024</c:v>
                </c:pt>
                <c:pt idx="1071">
                  <c:v>4/5/2024</c:v>
                </c:pt>
                <c:pt idx="1072">
                  <c:v>4/8/2024</c:v>
                </c:pt>
                <c:pt idx="1073">
                  <c:v>4/9/2024</c:v>
                </c:pt>
                <c:pt idx="1074">
                  <c:v>4/10/2024</c:v>
                </c:pt>
                <c:pt idx="1075">
                  <c:v>4/11/2024</c:v>
                </c:pt>
                <c:pt idx="1076">
                  <c:v>4/12/2024</c:v>
                </c:pt>
                <c:pt idx="1077">
                  <c:v>4/15/2024</c:v>
                </c:pt>
                <c:pt idx="1078">
                  <c:v>4/16/2024</c:v>
                </c:pt>
                <c:pt idx="1079">
                  <c:v>4/17/2024</c:v>
                </c:pt>
                <c:pt idx="1080">
                  <c:v>4/18/2024</c:v>
                </c:pt>
                <c:pt idx="1081">
                  <c:v>4/19/2024</c:v>
                </c:pt>
                <c:pt idx="1082">
                  <c:v>4/22/2024</c:v>
                </c:pt>
                <c:pt idx="1083">
                  <c:v>4/23/2024</c:v>
                </c:pt>
                <c:pt idx="1084">
                  <c:v>4/24/2024</c:v>
                </c:pt>
                <c:pt idx="1085">
                  <c:v>4/25/2024</c:v>
                </c:pt>
                <c:pt idx="1086">
                  <c:v>4/26/2024</c:v>
                </c:pt>
                <c:pt idx="1087">
                  <c:v>4/29/2024</c:v>
                </c:pt>
                <c:pt idx="1088">
                  <c:v>4/30/2024</c:v>
                </c:pt>
                <c:pt idx="1089">
                  <c:v>5/1/2024</c:v>
                </c:pt>
                <c:pt idx="1090">
                  <c:v>5/2/2024</c:v>
                </c:pt>
                <c:pt idx="1091">
                  <c:v>5/3/2024</c:v>
                </c:pt>
                <c:pt idx="1092">
                  <c:v>5/6/2024</c:v>
                </c:pt>
                <c:pt idx="1093">
                  <c:v>5/7/2024</c:v>
                </c:pt>
                <c:pt idx="1094">
                  <c:v>5/8/2024</c:v>
                </c:pt>
                <c:pt idx="1095">
                  <c:v>5/9/2024</c:v>
                </c:pt>
                <c:pt idx="1096">
                  <c:v>5/10/2024</c:v>
                </c:pt>
                <c:pt idx="1097">
                  <c:v>5/13/2024</c:v>
                </c:pt>
                <c:pt idx="1098">
                  <c:v>5/14/2024</c:v>
                </c:pt>
                <c:pt idx="1099">
                  <c:v>5/15/2024</c:v>
                </c:pt>
                <c:pt idx="1100">
                  <c:v>5/16/2024</c:v>
                </c:pt>
                <c:pt idx="1101">
                  <c:v>5/17/2024</c:v>
                </c:pt>
                <c:pt idx="1102">
                  <c:v>5/20/2024</c:v>
                </c:pt>
                <c:pt idx="1103">
                  <c:v>5/21/2024</c:v>
                </c:pt>
                <c:pt idx="1104">
                  <c:v>5/22/2024</c:v>
                </c:pt>
                <c:pt idx="1105">
                  <c:v>5/23/2024</c:v>
                </c:pt>
                <c:pt idx="1106">
                  <c:v>5/24/2024</c:v>
                </c:pt>
                <c:pt idx="1107">
                  <c:v>5/28/2024</c:v>
                </c:pt>
                <c:pt idx="1108">
                  <c:v>5/29/2024</c:v>
                </c:pt>
                <c:pt idx="1109">
                  <c:v>5/30/2024</c:v>
                </c:pt>
                <c:pt idx="1110">
                  <c:v>5/31/2024</c:v>
                </c:pt>
                <c:pt idx="1111">
                  <c:v>6/3/2024</c:v>
                </c:pt>
                <c:pt idx="1112">
                  <c:v>6/4/2024</c:v>
                </c:pt>
                <c:pt idx="1113">
                  <c:v>6/5/2024</c:v>
                </c:pt>
                <c:pt idx="1114">
                  <c:v>6/6/2024</c:v>
                </c:pt>
                <c:pt idx="1115">
                  <c:v>6/7/2024</c:v>
                </c:pt>
                <c:pt idx="1116">
                  <c:v>6/10/2024</c:v>
                </c:pt>
                <c:pt idx="1117">
                  <c:v>6/11/2024</c:v>
                </c:pt>
                <c:pt idx="1118">
                  <c:v>6/12/2024</c:v>
                </c:pt>
                <c:pt idx="1119">
                  <c:v>6/13/2024</c:v>
                </c:pt>
                <c:pt idx="1120">
                  <c:v>6/14/2024</c:v>
                </c:pt>
                <c:pt idx="1121">
                  <c:v>6/17/2024</c:v>
                </c:pt>
                <c:pt idx="1122">
                  <c:v>6/18/2024</c:v>
                </c:pt>
                <c:pt idx="1123">
                  <c:v>6/20/2024</c:v>
                </c:pt>
                <c:pt idx="1124">
                  <c:v>6/21/2024</c:v>
                </c:pt>
                <c:pt idx="1125">
                  <c:v>6/24/2024</c:v>
                </c:pt>
                <c:pt idx="1126">
                  <c:v>6/25/2024</c:v>
                </c:pt>
                <c:pt idx="1127">
                  <c:v>6/26/2024</c:v>
                </c:pt>
                <c:pt idx="1128">
                  <c:v>6/27/2024</c:v>
                </c:pt>
                <c:pt idx="1129">
                  <c:v>6/28/2024</c:v>
                </c:pt>
                <c:pt idx="1130">
                  <c:v>7/1/2024</c:v>
                </c:pt>
                <c:pt idx="1131">
                  <c:v>7/2/2024</c:v>
                </c:pt>
                <c:pt idx="1132">
                  <c:v>7/3/2024</c:v>
                </c:pt>
                <c:pt idx="1133">
                  <c:v>7/5/2024</c:v>
                </c:pt>
                <c:pt idx="1134">
                  <c:v>7/8/2024</c:v>
                </c:pt>
                <c:pt idx="1135">
                  <c:v>7/9/2024</c:v>
                </c:pt>
                <c:pt idx="1136">
                  <c:v>7/10/2024</c:v>
                </c:pt>
                <c:pt idx="1137">
                  <c:v>7/11/2024</c:v>
                </c:pt>
                <c:pt idx="1138">
                  <c:v>7/12/2024</c:v>
                </c:pt>
                <c:pt idx="1139">
                  <c:v>7/15/2024</c:v>
                </c:pt>
                <c:pt idx="1140">
                  <c:v>7/16/2024</c:v>
                </c:pt>
                <c:pt idx="1141">
                  <c:v>7/17/2024</c:v>
                </c:pt>
                <c:pt idx="1142">
                  <c:v>7/18/2024</c:v>
                </c:pt>
                <c:pt idx="1143">
                  <c:v>7/19/2024</c:v>
                </c:pt>
                <c:pt idx="1144">
                  <c:v>7/22/2024</c:v>
                </c:pt>
                <c:pt idx="1145">
                  <c:v>7/23/2024</c:v>
                </c:pt>
                <c:pt idx="1146">
                  <c:v>7/24/2024</c:v>
                </c:pt>
                <c:pt idx="1147">
                  <c:v>7/25/2024</c:v>
                </c:pt>
                <c:pt idx="1148">
                  <c:v>7/26/2024</c:v>
                </c:pt>
                <c:pt idx="1149">
                  <c:v>7/29/2024</c:v>
                </c:pt>
                <c:pt idx="1150">
                  <c:v>7/30/2024</c:v>
                </c:pt>
                <c:pt idx="1151">
                  <c:v>7/31/2024</c:v>
                </c:pt>
                <c:pt idx="1152">
                  <c:v>8/1/2024</c:v>
                </c:pt>
                <c:pt idx="1153">
                  <c:v>8/2/2024</c:v>
                </c:pt>
                <c:pt idx="1154">
                  <c:v>8/5/2024</c:v>
                </c:pt>
                <c:pt idx="1155">
                  <c:v>8/7/2024</c:v>
                </c:pt>
                <c:pt idx="1156">
                  <c:v>8/8/2024</c:v>
                </c:pt>
                <c:pt idx="1157">
                  <c:v>8/9/2024</c:v>
                </c:pt>
                <c:pt idx="1158">
                  <c:v>8/12/2024</c:v>
                </c:pt>
                <c:pt idx="1159">
                  <c:v>8/13/2024</c:v>
                </c:pt>
                <c:pt idx="1160">
                  <c:v>8/14/2024</c:v>
                </c:pt>
                <c:pt idx="1161">
                  <c:v>8/15/2024</c:v>
                </c:pt>
                <c:pt idx="1162">
                  <c:v>8/16/2024</c:v>
                </c:pt>
                <c:pt idx="1163">
                  <c:v>8/19/2024</c:v>
                </c:pt>
                <c:pt idx="1164">
                  <c:v>8/20/2024</c:v>
                </c:pt>
                <c:pt idx="1165">
                  <c:v>8/21/2024</c:v>
                </c:pt>
                <c:pt idx="1166">
                  <c:v>8/22/2024</c:v>
                </c:pt>
                <c:pt idx="1167">
                  <c:v>8/23/2024</c:v>
                </c:pt>
                <c:pt idx="1168">
                  <c:v>8/26/2024</c:v>
                </c:pt>
                <c:pt idx="1169">
                  <c:v>8/27/2024</c:v>
                </c:pt>
                <c:pt idx="1170">
                  <c:v>8/28/2024</c:v>
                </c:pt>
                <c:pt idx="1171">
                  <c:v>8/29/2024</c:v>
                </c:pt>
                <c:pt idx="1172">
                  <c:v>8/30/2024</c:v>
                </c:pt>
                <c:pt idx="1173">
                  <c:v>9/3/2024</c:v>
                </c:pt>
                <c:pt idx="1174">
                  <c:v>9/4/2024</c:v>
                </c:pt>
                <c:pt idx="1175">
                  <c:v>9/5/2024</c:v>
                </c:pt>
                <c:pt idx="1176">
                  <c:v>9/6/2024</c:v>
                </c:pt>
                <c:pt idx="1177">
                  <c:v>9/9/2024</c:v>
                </c:pt>
                <c:pt idx="1178">
                  <c:v>9/10/2024</c:v>
                </c:pt>
                <c:pt idx="1179">
                  <c:v>9/11/2024</c:v>
                </c:pt>
                <c:pt idx="1180">
                  <c:v>9/12/2024</c:v>
                </c:pt>
                <c:pt idx="1181">
                  <c:v>9/13/2024</c:v>
                </c:pt>
                <c:pt idx="1182">
                  <c:v>9/16/2024</c:v>
                </c:pt>
                <c:pt idx="1183">
                  <c:v>9/17/2024</c:v>
                </c:pt>
                <c:pt idx="1184">
                  <c:v>9/18/2024</c:v>
                </c:pt>
                <c:pt idx="1185">
                  <c:v>9/19/2024</c:v>
                </c:pt>
                <c:pt idx="1186">
                  <c:v>9/20/2024</c:v>
                </c:pt>
                <c:pt idx="1187">
                  <c:v>9/23/2024</c:v>
                </c:pt>
                <c:pt idx="1188">
                  <c:v>9/24/2024</c:v>
                </c:pt>
                <c:pt idx="1189">
                  <c:v>9/25/2024</c:v>
                </c:pt>
                <c:pt idx="1190">
                  <c:v>9/26/2024</c:v>
                </c:pt>
                <c:pt idx="1191">
                  <c:v>9/27/2024</c:v>
                </c:pt>
                <c:pt idx="1192">
                  <c:v>9/30/2024</c:v>
                </c:pt>
                <c:pt idx="1193">
                  <c:v>10/1/2024</c:v>
                </c:pt>
                <c:pt idx="1194">
                  <c:v>10/2/2024</c:v>
                </c:pt>
                <c:pt idx="1195">
                  <c:v>10/3/2024</c:v>
                </c:pt>
                <c:pt idx="1196">
                  <c:v>10/4/2024</c:v>
                </c:pt>
                <c:pt idx="1197">
                  <c:v>10/7/2024</c:v>
                </c:pt>
                <c:pt idx="1198">
                  <c:v>10/8/2024</c:v>
                </c:pt>
                <c:pt idx="1199">
                  <c:v>10/9/2024</c:v>
                </c:pt>
                <c:pt idx="1200">
                  <c:v>10/10/2024</c:v>
                </c:pt>
                <c:pt idx="1201">
                  <c:v>10/11/2024</c:v>
                </c:pt>
                <c:pt idx="1202">
                  <c:v>10/14/2024</c:v>
                </c:pt>
                <c:pt idx="1203">
                  <c:v>10/15/2024</c:v>
                </c:pt>
                <c:pt idx="1204">
                  <c:v>10/16/2024</c:v>
                </c:pt>
                <c:pt idx="1205">
                  <c:v>10/17/2024</c:v>
                </c:pt>
                <c:pt idx="1206">
                  <c:v>10/18/2024</c:v>
                </c:pt>
                <c:pt idx="1207">
                  <c:v>10/21/2024</c:v>
                </c:pt>
                <c:pt idx="1208">
                  <c:v>10/22/2024</c:v>
                </c:pt>
                <c:pt idx="1209">
                  <c:v>10/23/2024</c:v>
                </c:pt>
                <c:pt idx="1210">
                  <c:v>10/24/2024</c:v>
                </c:pt>
                <c:pt idx="1211">
                  <c:v>10/25/2024</c:v>
                </c:pt>
                <c:pt idx="1212">
                  <c:v>10/28/2024</c:v>
                </c:pt>
                <c:pt idx="1213">
                  <c:v>10/29/2024</c:v>
                </c:pt>
                <c:pt idx="1214">
                  <c:v>10/30/2024</c:v>
                </c:pt>
                <c:pt idx="1215">
                  <c:v>10/31/2024</c:v>
                </c:pt>
                <c:pt idx="1216">
                  <c:v>11/1/2024</c:v>
                </c:pt>
                <c:pt idx="1217">
                  <c:v>11/4/2024</c:v>
                </c:pt>
                <c:pt idx="1218">
                  <c:v>11/5/2024</c:v>
                </c:pt>
                <c:pt idx="1219">
                  <c:v>11/6/2024</c:v>
                </c:pt>
                <c:pt idx="1220">
                  <c:v>11/7/2024</c:v>
                </c:pt>
                <c:pt idx="1221">
                  <c:v>11/8/2024</c:v>
                </c:pt>
                <c:pt idx="1222">
                  <c:v>11/11/2024</c:v>
                </c:pt>
                <c:pt idx="1223">
                  <c:v>11/12/2024</c:v>
                </c:pt>
                <c:pt idx="1224">
                  <c:v>11/13/2024</c:v>
                </c:pt>
                <c:pt idx="1225">
                  <c:v>11/14/2024</c:v>
                </c:pt>
                <c:pt idx="1226">
                  <c:v>11/15/2024</c:v>
                </c:pt>
                <c:pt idx="1227">
                  <c:v>11/18/2024</c:v>
                </c:pt>
                <c:pt idx="1228">
                  <c:v>11/19/2024</c:v>
                </c:pt>
                <c:pt idx="1229">
                  <c:v>11/20/2024</c:v>
                </c:pt>
                <c:pt idx="1230">
                  <c:v>11/21/2024</c:v>
                </c:pt>
                <c:pt idx="1231">
                  <c:v>11/22/2024</c:v>
                </c:pt>
                <c:pt idx="1232">
                  <c:v>11/25/2024</c:v>
                </c:pt>
                <c:pt idx="1233">
                  <c:v>11/26/2024</c:v>
                </c:pt>
                <c:pt idx="1234">
                  <c:v>11/27/2024</c:v>
                </c:pt>
                <c:pt idx="1235">
                  <c:v>11/29/2024</c:v>
                </c:pt>
                <c:pt idx="1236">
                  <c:v>12/2/2024</c:v>
                </c:pt>
                <c:pt idx="1237">
                  <c:v>12/3/2024</c:v>
                </c:pt>
                <c:pt idx="1238">
                  <c:v>12/4/2024</c:v>
                </c:pt>
                <c:pt idx="1239">
                  <c:v>12/5/2024</c:v>
                </c:pt>
                <c:pt idx="1240">
                  <c:v>12/6/2024</c:v>
                </c:pt>
                <c:pt idx="1241">
                  <c:v>12/9/2024</c:v>
                </c:pt>
                <c:pt idx="1242">
                  <c:v>12/10/2024</c:v>
                </c:pt>
                <c:pt idx="1243">
                  <c:v>12/11/2024</c:v>
                </c:pt>
                <c:pt idx="1244">
                  <c:v>12/12/2024</c:v>
                </c:pt>
                <c:pt idx="1245">
                  <c:v>12/13/2024</c:v>
                </c:pt>
                <c:pt idx="1246">
                  <c:v>12/16/2024</c:v>
                </c:pt>
                <c:pt idx="1247">
                  <c:v>12/17/2024</c:v>
                </c:pt>
                <c:pt idx="1248">
                  <c:v>12/18/2024</c:v>
                </c:pt>
                <c:pt idx="1249">
                  <c:v>12/19/2024</c:v>
                </c:pt>
                <c:pt idx="1250">
                  <c:v>12/20/2024</c:v>
                </c:pt>
                <c:pt idx="1251">
                  <c:v>12/23/2024</c:v>
                </c:pt>
                <c:pt idx="1252">
                  <c:v>12/24/2024</c:v>
                </c:pt>
                <c:pt idx="1253">
                  <c:v>12/26/2024</c:v>
                </c:pt>
                <c:pt idx="1254">
                  <c:v>12/27/2024</c:v>
                </c:pt>
                <c:pt idx="1255">
                  <c:v>12/30/2024</c:v>
                </c:pt>
                <c:pt idx="1256">
                  <c:v>12/31/2024</c:v>
                </c:pt>
                <c:pt idx="1257">
                  <c:v>1/2/2025</c:v>
                </c:pt>
                <c:pt idx="1258">
                  <c:v>1/3/2025</c:v>
                </c:pt>
                <c:pt idx="1259">
                  <c:v>1/6/2025</c:v>
                </c:pt>
                <c:pt idx="1260">
                  <c:v>1/7/2025</c:v>
                </c:pt>
                <c:pt idx="1261">
                  <c:v>1/8/2025</c:v>
                </c:pt>
                <c:pt idx="1262">
                  <c:v>1/9/2025</c:v>
                </c:pt>
                <c:pt idx="1263">
                  <c:v>1/10/2025</c:v>
                </c:pt>
                <c:pt idx="1264">
                  <c:v>1/13/2025</c:v>
                </c:pt>
                <c:pt idx="1265">
                  <c:v>1/14/2025</c:v>
                </c:pt>
                <c:pt idx="1266">
                  <c:v>1/15/2025</c:v>
                </c:pt>
                <c:pt idx="1267">
                  <c:v>1/16/2025</c:v>
                </c:pt>
                <c:pt idx="1268">
                  <c:v>1/17/2025</c:v>
                </c:pt>
                <c:pt idx="1269">
                  <c:v>1/21/2025</c:v>
                </c:pt>
                <c:pt idx="1270">
                  <c:v>1/22/2025</c:v>
                </c:pt>
                <c:pt idx="1271">
                  <c:v>1/23/2025</c:v>
                </c:pt>
                <c:pt idx="1272">
                  <c:v>1/24/2025</c:v>
                </c:pt>
                <c:pt idx="1273">
                  <c:v>1/27/2025</c:v>
                </c:pt>
                <c:pt idx="1274">
                  <c:v>1/28/2025</c:v>
                </c:pt>
                <c:pt idx="1275">
                  <c:v>1/29/2025</c:v>
                </c:pt>
                <c:pt idx="1276">
                  <c:v>1/30/2025</c:v>
                </c:pt>
                <c:pt idx="1277">
                  <c:v>1/31/2025</c:v>
                </c:pt>
                <c:pt idx="1278">
                  <c:v>2/3/2025</c:v>
                </c:pt>
                <c:pt idx="1279">
                  <c:v>2/4/2025</c:v>
                </c:pt>
                <c:pt idx="1280">
                  <c:v>2/5/2025</c:v>
                </c:pt>
                <c:pt idx="1281">
                  <c:v>2/6/2025</c:v>
                </c:pt>
                <c:pt idx="1282">
                  <c:v>2/7/2025</c:v>
                </c:pt>
                <c:pt idx="1283">
                  <c:v>2/10/2025</c:v>
                </c:pt>
                <c:pt idx="1284">
                  <c:v>2/11/2025</c:v>
                </c:pt>
              </c:strCache>
            </c:strRef>
          </c:cat>
          <c:val>
            <c:numRef>
              <c:f>Spreads!$V$275:$V$1559</c:f>
              <c:numCache>
                <c:formatCode>#,##0_);[Red]\(#,##0\)</c:formatCode>
                <c:ptCount val="1285"/>
                <c:pt idx="0">
                  <c:v>822</c:v>
                </c:pt>
                <c:pt idx="1">
                  <c:v>819.25</c:v>
                </c:pt>
                <c:pt idx="2">
                  <c:v>810.75</c:v>
                </c:pt>
                <c:pt idx="3">
                  <c:v>814</c:v>
                </c:pt>
                <c:pt idx="4">
                  <c:v>823.75</c:v>
                </c:pt>
                <c:pt idx="5">
                  <c:v>823</c:v>
                </c:pt>
                <c:pt idx="6">
                  <c:v>823</c:v>
                </c:pt>
                <c:pt idx="7">
                  <c:v>818.25</c:v>
                </c:pt>
                <c:pt idx="8">
                  <c:v>818.75</c:v>
                </c:pt>
                <c:pt idx="9">
                  <c:v>801</c:v>
                </c:pt>
                <c:pt idx="10">
                  <c:v>777.75</c:v>
                </c:pt>
                <c:pt idx="11">
                  <c:v>777.75</c:v>
                </c:pt>
                <c:pt idx="12">
                  <c:v>764.5</c:v>
                </c:pt>
                <c:pt idx="13">
                  <c:v>773.5</c:v>
                </c:pt>
                <c:pt idx="14">
                  <c:v>766</c:v>
                </c:pt>
                <c:pt idx="15">
                  <c:v>754</c:v>
                </c:pt>
                <c:pt idx="16">
                  <c:v>736</c:v>
                </c:pt>
                <c:pt idx="17">
                  <c:v>746.75</c:v>
                </c:pt>
                <c:pt idx="18">
                  <c:v>731.75</c:v>
                </c:pt>
                <c:pt idx="19">
                  <c:v>711.75</c:v>
                </c:pt>
                <c:pt idx="20">
                  <c:v>701</c:v>
                </c:pt>
                <c:pt idx="21">
                  <c:v>706.25</c:v>
                </c:pt>
                <c:pt idx="22">
                  <c:v>716.25</c:v>
                </c:pt>
                <c:pt idx="23">
                  <c:v>724.5</c:v>
                </c:pt>
                <c:pt idx="24">
                  <c:v>735.25</c:v>
                </c:pt>
                <c:pt idx="25">
                  <c:v>729.25</c:v>
                </c:pt>
                <c:pt idx="26">
                  <c:v>729</c:v>
                </c:pt>
                <c:pt idx="27">
                  <c:v>730.5</c:v>
                </c:pt>
                <c:pt idx="28">
                  <c:v>729</c:v>
                </c:pt>
                <c:pt idx="29">
                  <c:v>723</c:v>
                </c:pt>
                <c:pt idx="30">
                  <c:v>724</c:v>
                </c:pt>
                <c:pt idx="31">
                  <c:v>701.5</c:v>
                </c:pt>
                <c:pt idx="32">
                  <c:v>697</c:v>
                </c:pt>
                <c:pt idx="33">
                  <c:v>692.5</c:v>
                </c:pt>
                <c:pt idx="34">
                  <c:v>698</c:v>
                </c:pt>
                <c:pt idx="37">
                  <c:v>665.25</c:v>
                </c:pt>
                <c:pt idx="38">
                  <c:v>662.25</c:v>
                </c:pt>
                <c:pt idx="39">
                  <c:v>649</c:v>
                </c:pt>
                <c:pt idx="40">
                  <c:v>650.25</c:v>
                </c:pt>
                <c:pt idx="41">
                  <c:v>656</c:v>
                </c:pt>
                <c:pt idx="42">
                  <c:v>663.25</c:v>
                </c:pt>
                <c:pt idx="43">
                  <c:v>656</c:v>
                </c:pt>
                <c:pt idx="44">
                  <c:v>640.25</c:v>
                </c:pt>
                <c:pt idx="45">
                  <c:v>629.75</c:v>
                </c:pt>
                <c:pt idx="46">
                  <c:v>617</c:v>
                </c:pt>
                <c:pt idx="47">
                  <c:v>614.5</c:v>
                </c:pt>
                <c:pt idx="48">
                  <c:v>589.25</c:v>
                </c:pt>
                <c:pt idx="49">
                  <c:v>583.5</c:v>
                </c:pt>
                <c:pt idx="50">
                  <c:v>558</c:v>
                </c:pt>
                <c:pt idx="51">
                  <c:v>560.25</c:v>
                </c:pt>
                <c:pt idx="52">
                  <c:v>560.25</c:v>
                </c:pt>
                <c:pt idx="53">
                  <c:v>570.25</c:v>
                </c:pt>
                <c:pt idx="54">
                  <c:v>570.5</c:v>
                </c:pt>
                <c:pt idx="57">
                  <c:v>594.75</c:v>
                </c:pt>
                <c:pt idx="58">
                  <c:v>597.5</c:v>
                </c:pt>
                <c:pt idx="59">
                  <c:v>598.25</c:v>
                </c:pt>
                <c:pt idx="60">
                  <c:v>599.5</c:v>
                </c:pt>
                <c:pt idx="61">
                  <c:v>601.75</c:v>
                </c:pt>
                <c:pt idx="62">
                  <c:v>575.25</c:v>
                </c:pt>
                <c:pt idx="63">
                  <c:v>583.25</c:v>
                </c:pt>
                <c:pt idx="64">
                  <c:v>578</c:v>
                </c:pt>
                <c:pt idx="65">
                  <c:v>587.25</c:v>
                </c:pt>
                <c:pt idx="66">
                  <c:v>597</c:v>
                </c:pt>
                <c:pt idx="67">
                  <c:v>594</c:v>
                </c:pt>
                <c:pt idx="68">
                  <c:v>595.25</c:v>
                </c:pt>
                <c:pt idx="70">
                  <c:v>592.75</c:v>
                </c:pt>
                <c:pt idx="71">
                  <c:v>594.5</c:v>
                </c:pt>
                <c:pt idx="72">
                  <c:v>595.5</c:v>
                </c:pt>
                <c:pt idx="73">
                  <c:v>593.75</c:v>
                </c:pt>
                <c:pt idx="74">
                  <c:v>588.25</c:v>
                </c:pt>
                <c:pt idx="75">
                  <c:v>579.25</c:v>
                </c:pt>
                <c:pt idx="76">
                  <c:v>583.75</c:v>
                </c:pt>
                <c:pt idx="77">
                  <c:v>579</c:v>
                </c:pt>
                <c:pt idx="78">
                  <c:v>562.75</c:v>
                </c:pt>
                <c:pt idx="79">
                  <c:v>559.25</c:v>
                </c:pt>
                <c:pt idx="80">
                  <c:v>561.75</c:v>
                </c:pt>
                <c:pt idx="81">
                  <c:v>569.25</c:v>
                </c:pt>
                <c:pt idx="82">
                  <c:v>576</c:v>
                </c:pt>
                <c:pt idx="84">
                  <c:v>565.75</c:v>
                </c:pt>
                <c:pt idx="85">
                  <c:v>565.75</c:v>
                </c:pt>
                <c:pt idx="86">
                  <c:v>557.25</c:v>
                </c:pt>
                <c:pt idx="87">
                  <c:v>564</c:v>
                </c:pt>
                <c:pt idx="89">
                  <c:v>565.25</c:v>
                </c:pt>
                <c:pt idx="90">
                  <c:v>566.75</c:v>
                </c:pt>
                <c:pt idx="91">
                  <c:v>558.75</c:v>
                </c:pt>
                <c:pt idx="92">
                  <c:v>575.5</c:v>
                </c:pt>
                <c:pt idx="93">
                  <c:v>595.5</c:v>
                </c:pt>
                <c:pt idx="94">
                  <c:v>606</c:v>
                </c:pt>
                <c:pt idx="95">
                  <c:v>607.25</c:v>
                </c:pt>
                <c:pt idx="96">
                  <c:v>613.5</c:v>
                </c:pt>
                <c:pt idx="97">
                  <c:v>606</c:v>
                </c:pt>
                <c:pt idx="98">
                  <c:v>596.25</c:v>
                </c:pt>
                <c:pt idx="99">
                  <c:v>611</c:v>
                </c:pt>
                <c:pt idx="100">
                  <c:v>616.5</c:v>
                </c:pt>
                <c:pt idx="101">
                  <c:v>615.25</c:v>
                </c:pt>
                <c:pt idx="102">
                  <c:v>623.5</c:v>
                </c:pt>
                <c:pt idx="103">
                  <c:v>637.25</c:v>
                </c:pt>
                <c:pt idx="104">
                  <c:v>653.25</c:v>
                </c:pt>
                <c:pt idx="105">
                  <c:v>648.5</c:v>
                </c:pt>
                <c:pt idx="106">
                  <c:v>645.25</c:v>
                </c:pt>
                <c:pt idx="107">
                  <c:v>659.25</c:v>
                </c:pt>
                <c:pt idx="108">
                  <c:v>654</c:v>
                </c:pt>
                <c:pt idx="109">
                  <c:v>657.5</c:v>
                </c:pt>
                <c:pt idx="110">
                  <c:v>658.25</c:v>
                </c:pt>
                <c:pt idx="111">
                  <c:v>654.5</c:v>
                </c:pt>
                <c:pt idx="112">
                  <c:v>644.25</c:v>
                </c:pt>
                <c:pt idx="113">
                  <c:v>646.75</c:v>
                </c:pt>
                <c:pt idx="114">
                  <c:v>645.5</c:v>
                </c:pt>
                <c:pt idx="115">
                  <c:v>647.75</c:v>
                </c:pt>
                <c:pt idx="116">
                  <c:v>655.5</c:v>
                </c:pt>
                <c:pt idx="117">
                  <c:v>669</c:v>
                </c:pt>
                <c:pt idx="118">
                  <c:v>667</c:v>
                </c:pt>
                <c:pt idx="119">
                  <c:v>661.5</c:v>
                </c:pt>
                <c:pt idx="120">
                  <c:v>649.75</c:v>
                </c:pt>
                <c:pt idx="121">
                  <c:v>651</c:v>
                </c:pt>
                <c:pt idx="122">
                  <c:v>643.75</c:v>
                </c:pt>
                <c:pt idx="123">
                  <c:v>648.25</c:v>
                </c:pt>
                <c:pt idx="124">
                  <c:v>659.5</c:v>
                </c:pt>
                <c:pt idx="125">
                  <c:v>653</c:v>
                </c:pt>
                <c:pt idx="126">
                  <c:v>656.25</c:v>
                </c:pt>
                <c:pt idx="128">
                  <c:v>660.75</c:v>
                </c:pt>
                <c:pt idx="129">
                  <c:v>684.5</c:v>
                </c:pt>
                <c:pt idx="130">
                  <c:v>678</c:v>
                </c:pt>
                <c:pt idx="133">
                  <c:v>679.75</c:v>
                </c:pt>
                <c:pt idx="134">
                  <c:v>706.75</c:v>
                </c:pt>
                <c:pt idx="135">
                  <c:v>707</c:v>
                </c:pt>
                <c:pt idx="136">
                  <c:v>712.5</c:v>
                </c:pt>
                <c:pt idx="137">
                  <c:v>716.25</c:v>
                </c:pt>
                <c:pt idx="138">
                  <c:v>719</c:v>
                </c:pt>
                <c:pt idx="139">
                  <c:v>712.75</c:v>
                </c:pt>
                <c:pt idx="140">
                  <c:v>721.25</c:v>
                </c:pt>
                <c:pt idx="141">
                  <c:v>724</c:v>
                </c:pt>
                <c:pt idx="142">
                  <c:v>720</c:v>
                </c:pt>
                <c:pt idx="143">
                  <c:v>720.25</c:v>
                </c:pt>
                <c:pt idx="144">
                  <c:v>727.5</c:v>
                </c:pt>
                <c:pt idx="145">
                  <c:v>739</c:v>
                </c:pt>
                <c:pt idx="146">
                  <c:v>733.5</c:v>
                </c:pt>
                <c:pt idx="147">
                  <c:v>740.5</c:v>
                </c:pt>
                <c:pt idx="148">
                  <c:v>751.75</c:v>
                </c:pt>
                <c:pt idx="149">
                  <c:v>751</c:v>
                </c:pt>
                <c:pt idx="150">
                  <c:v>754.5</c:v>
                </c:pt>
                <c:pt idx="151">
                  <c:v>754</c:v>
                </c:pt>
                <c:pt idx="152">
                  <c:v>743.75</c:v>
                </c:pt>
                <c:pt idx="153">
                  <c:v>737.25</c:v>
                </c:pt>
                <c:pt idx="154">
                  <c:v>716.75</c:v>
                </c:pt>
                <c:pt idx="155">
                  <c:v>735</c:v>
                </c:pt>
                <c:pt idx="156">
                  <c:v>736</c:v>
                </c:pt>
                <c:pt idx="157">
                  <c:v>731.5</c:v>
                </c:pt>
                <c:pt idx="159">
                  <c:v>734</c:v>
                </c:pt>
                <c:pt idx="160">
                  <c:v>727</c:v>
                </c:pt>
                <c:pt idx="161">
                  <c:v>724</c:v>
                </c:pt>
                <c:pt idx="162">
                  <c:v>724.25</c:v>
                </c:pt>
                <c:pt idx="163">
                  <c:v>728.5</c:v>
                </c:pt>
                <c:pt idx="164">
                  <c:v>734</c:v>
                </c:pt>
                <c:pt idx="165">
                  <c:v>744.75</c:v>
                </c:pt>
                <c:pt idx="166">
                  <c:v>767.5</c:v>
                </c:pt>
                <c:pt idx="167">
                  <c:v>752.75</c:v>
                </c:pt>
                <c:pt idx="169">
                  <c:v>757.25</c:v>
                </c:pt>
                <c:pt idx="170">
                  <c:v>776.25</c:v>
                </c:pt>
                <c:pt idx="171">
                  <c:v>770</c:v>
                </c:pt>
                <c:pt idx="172">
                  <c:v>758.5</c:v>
                </c:pt>
                <c:pt idx="173">
                  <c:v>772.75</c:v>
                </c:pt>
                <c:pt idx="174">
                  <c:v>765.5</c:v>
                </c:pt>
                <c:pt idx="175">
                  <c:v>766</c:v>
                </c:pt>
                <c:pt idx="176">
                  <c:v>788.25</c:v>
                </c:pt>
                <c:pt idx="177">
                  <c:v>807.5</c:v>
                </c:pt>
                <c:pt idx="178">
                  <c:v>812.5</c:v>
                </c:pt>
                <c:pt idx="179">
                  <c:v>835.25</c:v>
                </c:pt>
                <c:pt idx="180">
                  <c:v>834.5</c:v>
                </c:pt>
                <c:pt idx="181">
                  <c:v>839.75</c:v>
                </c:pt>
                <c:pt idx="182">
                  <c:v>830.5</c:v>
                </c:pt>
                <c:pt idx="183">
                  <c:v>816.5</c:v>
                </c:pt>
                <c:pt idx="184">
                  <c:v>802</c:v>
                </c:pt>
                <c:pt idx="185">
                  <c:v>793.75</c:v>
                </c:pt>
                <c:pt idx="186">
                  <c:v>804.75</c:v>
                </c:pt>
                <c:pt idx="187">
                  <c:v>805.25</c:v>
                </c:pt>
                <c:pt idx="188">
                  <c:v>788.75</c:v>
                </c:pt>
                <c:pt idx="189">
                  <c:v>798.5</c:v>
                </c:pt>
                <c:pt idx="190">
                  <c:v>784.75</c:v>
                </c:pt>
                <c:pt idx="191">
                  <c:v>771.25</c:v>
                </c:pt>
                <c:pt idx="192">
                  <c:v>792</c:v>
                </c:pt>
                <c:pt idx="193">
                  <c:v>799.25</c:v>
                </c:pt>
                <c:pt idx="194">
                  <c:v>807.5</c:v>
                </c:pt>
                <c:pt idx="195">
                  <c:v>808.75</c:v>
                </c:pt>
                <c:pt idx="196">
                  <c:v>825.5</c:v>
                </c:pt>
                <c:pt idx="198">
                  <c:v>810.75</c:v>
                </c:pt>
                <c:pt idx="199">
                  <c:v>827.5</c:v>
                </c:pt>
                <c:pt idx="200">
                  <c:v>814.75</c:v>
                </c:pt>
                <c:pt idx="201">
                  <c:v>811.5</c:v>
                </c:pt>
                <c:pt idx="202">
                  <c:v>800.25</c:v>
                </c:pt>
                <c:pt idx="203">
                  <c:v>825.75</c:v>
                </c:pt>
                <c:pt idx="204">
                  <c:v>830.75</c:v>
                </c:pt>
                <c:pt idx="205">
                  <c:v>840.75</c:v>
                </c:pt>
                <c:pt idx="206">
                  <c:v>840.5</c:v>
                </c:pt>
                <c:pt idx="207">
                  <c:v>850</c:v>
                </c:pt>
                <c:pt idx="208">
                  <c:v>840.75</c:v>
                </c:pt>
                <c:pt idx="209">
                  <c:v>826.75</c:v>
                </c:pt>
                <c:pt idx="210">
                  <c:v>812.5</c:v>
                </c:pt>
                <c:pt idx="211">
                  <c:v>823.5</c:v>
                </c:pt>
                <c:pt idx="212">
                  <c:v>827.5</c:v>
                </c:pt>
                <c:pt idx="213">
                  <c:v>840.5</c:v>
                </c:pt>
                <c:pt idx="214">
                  <c:v>855</c:v>
                </c:pt>
                <c:pt idx="215">
                  <c:v>879.75</c:v>
                </c:pt>
                <c:pt idx="216">
                  <c:v>876.75</c:v>
                </c:pt>
                <c:pt idx="217">
                  <c:v>881</c:v>
                </c:pt>
                <c:pt idx="218">
                  <c:v>900</c:v>
                </c:pt>
                <c:pt idx="219">
                  <c:v>935.5</c:v>
                </c:pt>
                <c:pt idx="220">
                  <c:v>938.5</c:v>
                </c:pt>
                <c:pt idx="221">
                  <c:v>945.75</c:v>
                </c:pt>
                <c:pt idx="222">
                  <c:v>957.75</c:v>
                </c:pt>
                <c:pt idx="223">
                  <c:v>960</c:v>
                </c:pt>
                <c:pt idx="224">
                  <c:v>992</c:v>
                </c:pt>
                <c:pt idx="225">
                  <c:v>994.25</c:v>
                </c:pt>
                <c:pt idx="226">
                  <c:v>989.5</c:v>
                </c:pt>
                <c:pt idx="228">
                  <c:v>975.25</c:v>
                </c:pt>
                <c:pt idx="229">
                  <c:v>980.5</c:v>
                </c:pt>
                <c:pt idx="230">
                  <c:v>973</c:v>
                </c:pt>
                <c:pt idx="231">
                  <c:v>952</c:v>
                </c:pt>
                <c:pt idx="232">
                  <c:v>938.5</c:v>
                </c:pt>
                <c:pt idx="233">
                  <c:v>930</c:v>
                </c:pt>
                <c:pt idx="234">
                  <c:v>944.75</c:v>
                </c:pt>
                <c:pt idx="235">
                  <c:v>968.5</c:v>
                </c:pt>
                <c:pt idx="238">
                  <c:v>967</c:v>
                </c:pt>
                <c:pt idx="239">
                  <c:v>964.5</c:v>
                </c:pt>
                <c:pt idx="240">
                  <c:v>965.5</c:v>
                </c:pt>
                <c:pt idx="241">
                  <c:v>979</c:v>
                </c:pt>
                <c:pt idx="242">
                  <c:v>991.5</c:v>
                </c:pt>
                <c:pt idx="243">
                  <c:v>961.5</c:v>
                </c:pt>
                <c:pt idx="244">
                  <c:v>975</c:v>
                </c:pt>
                <c:pt idx="245">
                  <c:v>982.5</c:v>
                </c:pt>
                <c:pt idx="246">
                  <c:v>977.75</c:v>
                </c:pt>
                <c:pt idx="247">
                  <c:v>984</c:v>
                </c:pt>
                <c:pt idx="248">
                  <c:v>1004</c:v>
                </c:pt>
                <c:pt idx="249">
                  <c:v>1015.25</c:v>
                </c:pt>
                <c:pt idx="251">
                  <c:v>1027.5</c:v>
                </c:pt>
                <c:pt idx="252">
                  <c:v>1016.75</c:v>
                </c:pt>
                <c:pt idx="253">
                  <c:v>1034.5</c:v>
                </c:pt>
                <c:pt idx="254">
                  <c:v>1041.75</c:v>
                </c:pt>
                <c:pt idx="255">
                  <c:v>1075.25</c:v>
                </c:pt>
                <c:pt idx="256">
                  <c:v>1097.75</c:v>
                </c:pt>
                <c:pt idx="257">
                  <c:v>1090.75</c:v>
                </c:pt>
                <c:pt idx="258">
                  <c:v>1079.5</c:v>
                </c:pt>
                <c:pt idx="259">
                  <c:v>1059.25</c:v>
                </c:pt>
                <c:pt idx="260">
                  <c:v>1053.25</c:v>
                </c:pt>
                <c:pt idx="261">
                  <c:v>1040</c:v>
                </c:pt>
                <c:pt idx="262">
                  <c:v>1048</c:v>
                </c:pt>
                <c:pt idx="263">
                  <c:v>1019.25</c:v>
                </c:pt>
                <c:pt idx="264">
                  <c:v>956.75</c:v>
                </c:pt>
                <c:pt idx="265">
                  <c:v>961</c:v>
                </c:pt>
                <c:pt idx="266">
                  <c:v>975</c:v>
                </c:pt>
                <c:pt idx="267">
                  <c:v>947</c:v>
                </c:pt>
                <c:pt idx="268">
                  <c:v>965.25</c:v>
                </c:pt>
                <c:pt idx="269">
                  <c:v>970.25</c:v>
                </c:pt>
                <c:pt idx="270">
                  <c:v>984.5</c:v>
                </c:pt>
                <c:pt idx="271">
                  <c:v>987.25</c:v>
                </c:pt>
                <c:pt idx="272">
                  <c:v>1023.5</c:v>
                </c:pt>
                <c:pt idx="273">
                  <c:v>1027.25</c:v>
                </c:pt>
                <c:pt idx="274">
                  <c:v>1036.5</c:v>
                </c:pt>
                <c:pt idx="275">
                  <c:v>1029.75</c:v>
                </c:pt>
                <c:pt idx="276">
                  <c:v>1035.25</c:v>
                </c:pt>
                <c:pt idx="277">
                  <c:v>1023.5</c:v>
                </c:pt>
                <c:pt idx="278">
                  <c:v>1034</c:v>
                </c:pt>
                <c:pt idx="279">
                  <c:v>1040.25</c:v>
                </c:pt>
                <c:pt idx="280">
                  <c:v>1033</c:v>
                </c:pt>
                <c:pt idx="281">
                  <c:v>1038.25</c:v>
                </c:pt>
                <c:pt idx="282">
                  <c:v>1045.75</c:v>
                </c:pt>
                <c:pt idx="284">
                  <c:v>1001.75</c:v>
                </c:pt>
                <c:pt idx="285">
                  <c:v>1005.75</c:v>
                </c:pt>
                <c:pt idx="286">
                  <c:v>1021.5</c:v>
                </c:pt>
                <c:pt idx="287">
                  <c:v>1027.5</c:v>
                </c:pt>
                <c:pt idx="288">
                  <c:v>1061.25</c:v>
                </c:pt>
                <c:pt idx="289">
                  <c:v>1103.25</c:v>
                </c:pt>
                <c:pt idx="290">
                  <c:v>1077.5</c:v>
                </c:pt>
                <c:pt idx="291">
                  <c:v>1076.25</c:v>
                </c:pt>
                <c:pt idx="292">
                  <c:v>1074.25</c:v>
                </c:pt>
                <c:pt idx="293">
                  <c:v>1101.75</c:v>
                </c:pt>
                <c:pt idx="294">
                  <c:v>1099</c:v>
                </c:pt>
                <c:pt idx="295">
                  <c:v>1126.75</c:v>
                </c:pt>
                <c:pt idx="296">
                  <c:v>1165</c:v>
                </c:pt>
                <c:pt idx="297">
                  <c:v>1202.5</c:v>
                </c:pt>
                <c:pt idx="298">
                  <c:v>1215</c:v>
                </c:pt>
                <c:pt idx="299">
                  <c:v>1225.5</c:v>
                </c:pt>
                <c:pt idx="300">
                  <c:v>1242.5</c:v>
                </c:pt>
                <c:pt idx="301">
                  <c:v>1259.75</c:v>
                </c:pt>
                <c:pt idx="302">
                  <c:v>1248.5</c:v>
                </c:pt>
                <c:pt idx="303">
                  <c:v>1217.5</c:v>
                </c:pt>
                <c:pt idx="304">
                  <c:v>1220.75</c:v>
                </c:pt>
                <c:pt idx="305">
                  <c:v>1193.25</c:v>
                </c:pt>
                <c:pt idx="306">
                  <c:v>1198</c:v>
                </c:pt>
                <c:pt idx="307">
                  <c:v>1227.25</c:v>
                </c:pt>
                <c:pt idx="308">
                  <c:v>1254.75</c:v>
                </c:pt>
                <c:pt idx="309">
                  <c:v>1260.75</c:v>
                </c:pt>
                <c:pt idx="310">
                  <c:v>1221</c:v>
                </c:pt>
                <c:pt idx="311">
                  <c:v>1177</c:v>
                </c:pt>
                <c:pt idx="312">
                  <c:v>1203</c:v>
                </c:pt>
                <c:pt idx="313">
                  <c:v>1139</c:v>
                </c:pt>
                <c:pt idx="314">
                  <c:v>1187.5</c:v>
                </c:pt>
                <c:pt idx="315">
                  <c:v>1155.75</c:v>
                </c:pt>
                <c:pt idx="317">
                  <c:v>1217.5</c:v>
                </c:pt>
                <c:pt idx="318">
                  <c:v>1196.75</c:v>
                </c:pt>
                <c:pt idx="319">
                  <c:v>1181.75</c:v>
                </c:pt>
                <c:pt idx="320">
                  <c:v>1179</c:v>
                </c:pt>
                <c:pt idx="321">
                  <c:v>1157.75</c:v>
                </c:pt>
                <c:pt idx="322">
                  <c:v>1182</c:v>
                </c:pt>
                <c:pt idx="323">
                  <c:v>1196.5</c:v>
                </c:pt>
                <c:pt idx="324">
                  <c:v>1217.25</c:v>
                </c:pt>
                <c:pt idx="325">
                  <c:v>1180.5</c:v>
                </c:pt>
                <c:pt idx="326">
                  <c:v>1163.5</c:v>
                </c:pt>
                <c:pt idx="327">
                  <c:v>1176.5</c:v>
                </c:pt>
                <c:pt idx="328">
                  <c:v>1201.25</c:v>
                </c:pt>
                <c:pt idx="329">
                  <c:v>1241.75</c:v>
                </c:pt>
                <c:pt idx="330">
                  <c:v>1221.75</c:v>
                </c:pt>
                <c:pt idx="331">
                  <c:v>1238</c:v>
                </c:pt>
                <c:pt idx="332">
                  <c:v>1204.25</c:v>
                </c:pt>
                <c:pt idx="333">
                  <c:v>1211.25</c:v>
                </c:pt>
                <c:pt idx="334">
                  <c:v>1181</c:v>
                </c:pt>
                <c:pt idx="335">
                  <c:v>1213.75</c:v>
                </c:pt>
                <c:pt idx="337">
                  <c:v>1215.75</c:v>
                </c:pt>
                <c:pt idx="338">
                  <c:v>1231.25</c:v>
                </c:pt>
                <c:pt idx="339">
                  <c:v>1273.5</c:v>
                </c:pt>
                <c:pt idx="340">
                  <c:v>1376.75</c:v>
                </c:pt>
                <c:pt idx="341">
                  <c:v>1328.25</c:v>
                </c:pt>
                <c:pt idx="342">
                  <c:v>1363.25</c:v>
                </c:pt>
                <c:pt idx="343">
                  <c:v>1374.5</c:v>
                </c:pt>
                <c:pt idx="344">
                  <c:v>1348.75</c:v>
                </c:pt>
                <c:pt idx="345">
                  <c:v>1391</c:v>
                </c:pt>
                <c:pt idx="346">
                  <c:v>1390.5</c:v>
                </c:pt>
                <c:pt idx="347">
                  <c:v>1374.25</c:v>
                </c:pt>
                <c:pt idx="348">
                  <c:v>1338</c:v>
                </c:pt>
                <c:pt idx="349">
                  <c:v>1348.75</c:v>
                </c:pt>
                <c:pt idx="350">
                  <c:v>1340.75</c:v>
                </c:pt>
                <c:pt idx="353">
                  <c:v>1349.5</c:v>
                </c:pt>
                <c:pt idx="354">
                  <c:v>1349</c:v>
                </c:pt>
                <c:pt idx="355">
                  <c:v>1316.5</c:v>
                </c:pt>
                <c:pt idx="356">
                  <c:v>1307</c:v>
                </c:pt>
                <c:pt idx="357">
                  <c:v>1318.25</c:v>
                </c:pt>
                <c:pt idx="358">
                  <c:v>1269.75</c:v>
                </c:pt>
                <c:pt idx="359">
                  <c:v>1314.5</c:v>
                </c:pt>
                <c:pt idx="360">
                  <c:v>1280.25</c:v>
                </c:pt>
                <c:pt idx="361">
                  <c:v>1291.75</c:v>
                </c:pt>
                <c:pt idx="362">
                  <c:v>1240</c:v>
                </c:pt>
                <c:pt idx="363">
                  <c:v>1219</c:v>
                </c:pt>
                <c:pt idx="364">
                  <c:v>1184</c:v>
                </c:pt>
                <c:pt idx="365">
                  <c:v>1163.5</c:v>
                </c:pt>
                <c:pt idx="366">
                  <c:v>1136.75</c:v>
                </c:pt>
                <c:pt idx="367">
                  <c:v>1102.75</c:v>
                </c:pt>
                <c:pt idx="368">
                  <c:v>1012.75</c:v>
                </c:pt>
                <c:pt idx="369">
                  <c:v>1076.25</c:v>
                </c:pt>
                <c:pt idx="371">
                  <c:v>1133.75</c:v>
                </c:pt>
                <c:pt idx="372">
                  <c:v>1115</c:v>
                </c:pt>
                <c:pt idx="373">
                  <c:v>1084.25</c:v>
                </c:pt>
                <c:pt idx="374">
                  <c:v>1049.75</c:v>
                </c:pt>
                <c:pt idx="375">
                  <c:v>1094</c:v>
                </c:pt>
                <c:pt idx="376">
                  <c:v>1105.75</c:v>
                </c:pt>
                <c:pt idx="377">
                  <c:v>1128</c:v>
                </c:pt>
                <c:pt idx="378">
                  <c:v>1128.75</c:v>
                </c:pt>
                <c:pt idx="379">
                  <c:v>1201.5</c:v>
                </c:pt>
                <c:pt idx="380">
                  <c:v>1229</c:v>
                </c:pt>
                <c:pt idx="381">
                  <c:v>1234.5</c:v>
                </c:pt>
                <c:pt idx="382">
                  <c:v>1252.25</c:v>
                </c:pt>
                <c:pt idx="383">
                  <c:v>1256.75</c:v>
                </c:pt>
                <c:pt idx="384">
                  <c:v>1250</c:v>
                </c:pt>
                <c:pt idx="385">
                  <c:v>1236.75</c:v>
                </c:pt>
                <c:pt idx="386">
                  <c:v>1241.25</c:v>
                </c:pt>
                <c:pt idx="387">
                  <c:v>1218</c:v>
                </c:pt>
                <c:pt idx="388">
                  <c:v>1294.75</c:v>
                </c:pt>
                <c:pt idx="389">
                  <c:v>1278.25</c:v>
                </c:pt>
                <c:pt idx="390">
                  <c:v>1284.5</c:v>
                </c:pt>
                <c:pt idx="391">
                  <c:v>1251.5</c:v>
                </c:pt>
                <c:pt idx="392">
                  <c:v>1247.75</c:v>
                </c:pt>
                <c:pt idx="393">
                  <c:v>1274.25</c:v>
                </c:pt>
                <c:pt idx="394">
                  <c:v>1280.75</c:v>
                </c:pt>
                <c:pt idx="395">
                  <c:v>1292</c:v>
                </c:pt>
                <c:pt idx="396">
                  <c:v>1310.5</c:v>
                </c:pt>
                <c:pt idx="397">
                  <c:v>1355</c:v>
                </c:pt>
                <c:pt idx="398">
                  <c:v>1312.25</c:v>
                </c:pt>
                <c:pt idx="399">
                  <c:v>1306.25</c:v>
                </c:pt>
                <c:pt idx="400">
                  <c:v>1318.25</c:v>
                </c:pt>
                <c:pt idx="401">
                  <c:v>1326</c:v>
                </c:pt>
                <c:pt idx="402">
                  <c:v>1322.75</c:v>
                </c:pt>
                <c:pt idx="403">
                  <c:v>1319.5</c:v>
                </c:pt>
                <c:pt idx="404">
                  <c:v>1324</c:v>
                </c:pt>
                <c:pt idx="405">
                  <c:v>1245.5</c:v>
                </c:pt>
                <c:pt idx="406">
                  <c:v>1251.5</c:v>
                </c:pt>
                <c:pt idx="407">
                  <c:v>1273.25</c:v>
                </c:pt>
                <c:pt idx="408">
                  <c:v>1295</c:v>
                </c:pt>
                <c:pt idx="410">
                  <c:v>1277</c:v>
                </c:pt>
                <c:pt idx="411">
                  <c:v>1318.75</c:v>
                </c:pt>
                <c:pt idx="412">
                  <c:v>1294.5</c:v>
                </c:pt>
                <c:pt idx="413">
                  <c:v>1288.75</c:v>
                </c:pt>
                <c:pt idx="414">
                  <c:v>1297.5</c:v>
                </c:pt>
                <c:pt idx="415">
                  <c:v>1320.25</c:v>
                </c:pt>
                <c:pt idx="416">
                  <c:v>1325.75</c:v>
                </c:pt>
                <c:pt idx="417">
                  <c:v>1300.75</c:v>
                </c:pt>
                <c:pt idx="418">
                  <c:v>1298.25</c:v>
                </c:pt>
                <c:pt idx="420">
                  <c:v>1265.5</c:v>
                </c:pt>
                <c:pt idx="421">
                  <c:v>1277</c:v>
                </c:pt>
                <c:pt idx="422">
                  <c:v>1294.5</c:v>
                </c:pt>
                <c:pt idx="423">
                  <c:v>1290.25</c:v>
                </c:pt>
                <c:pt idx="424">
                  <c:v>1296.75</c:v>
                </c:pt>
                <c:pt idx="425">
                  <c:v>1289.25</c:v>
                </c:pt>
                <c:pt idx="426">
                  <c:v>1276</c:v>
                </c:pt>
                <c:pt idx="427">
                  <c:v>1252</c:v>
                </c:pt>
                <c:pt idx="428">
                  <c:v>1280.5</c:v>
                </c:pt>
                <c:pt idx="429">
                  <c:v>1305.75</c:v>
                </c:pt>
                <c:pt idx="430">
                  <c:v>1327.75</c:v>
                </c:pt>
                <c:pt idx="431">
                  <c:v>1299.25</c:v>
                </c:pt>
                <c:pt idx="432">
                  <c:v>1286.75</c:v>
                </c:pt>
                <c:pt idx="433">
                  <c:v>1258.5</c:v>
                </c:pt>
                <c:pt idx="434">
                  <c:v>1271.75</c:v>
                </c:pt>
                <c:pt idx="435">
                  <c:v>1288.75</c:v>
                </c:pt>
                <c:pt idx="436">
                  <c:v>1305.5</c:v>
                </c:pt>
                <c:pt idx="437">
                  <c:v>1328</c:v>
                </c:pt>
                <c:pt idx="438">
                  <c:v>1320.5</c:v>
                </c:pt>
                <c:pt idx="439">
                  <c:v>1299.25</c:v>
                </c:pt>
                <c:pt idx="440">
                  <c:v>1306</c:v>
                </c:pt>
                <c:pt idx="441">
                  <c:v>1303.75</c:v>
                </c:pt>
                <c:pt idx="442">
                  <c:v>1327.75</c:v>
                </c:pt>
                <c:pt idx="443">
                  <c:v>1333.25</c:v>
                </c:pt>
                <c:pt idx="444">
                  <c:v>1370</c:v>
                </c:pt>
                <c:pt idx="445">
                  <c:v>1348.75</c:v>
                </c:pt>
                <c:pt idx="446">
                  <c:v>1369.75</c:v>
                </c:pt>
                <c:pt idx="449">
                  <c:v>1331.25</c:v>
                </c:pt>
                <c:pt idx="450">
                  <c:v>1374.25</c:v>
                </c:pt>
                <c:pt idx="451">
                  <c:v>1393.75</c:v>
                </c:pt>
                <c:pt idx="452">
                  <c:v>1401.75</c:v>
                </c:pt>
                <c:pt idx="453">
                  <c:v>1409.5</c:v>
                </c:pt>
                <c:pt idx="454">
                  <c:v>1408.75</c:v>
                </c:pt>
                <c:pt idx="455">
                  <c:v>1446.75</c:v>
                </c:pt>
                <c:pt idx="456">
                  <c:v>1404.25</c:v>
                </c:pt>
                <c:pt idx="457">
                  <c:v>1392.5</c:v>
                </c:pt>
                <c:pt idx="458">
                  <c:v>1411.5</c:v>
                </c:pt>
                <c:pt idx="459">
                  <c:v>1405</c:v>
                </c:pt>
                <c:pt idx="460">
                  <c:v>1377.25</c:v>
                </c:pt>
                <c:pt idx="461">
                  <c:v>1374</c:v>
                </c:pt>
                <c:pt idx="462">
                  <c:v>1394</c:v>
                </c:pt>
                <c:pt idx="463">
                  <c:v>1413.5</c:v>
                </c:pt>
                <c:pt idx="464">
                  <c:v>1418.75</c:v>
                </c:pt>
                <c:pt idx="465">
                  <c:v>1403.5</c:v>
                </c:pt>
                <c:pt idx="466">
                  <c:v>1363.5</c:v>
                </c:pt>
                <c:pt idx="467">
                  <c:v>1352.25</c:v>
                </c:pt>
                <c:pt idx="468">
                  <c:v>1346.25</c:v>
                </c:pt>
                <c:pt idx="469">
                  <c:v>1349.25</c:v>
                </c:pt>
                <c:pt idx="470">
                  <c:v>1371.75</c:v>
                </c:pt>
                <c:pt idx="471">
                  <c:v>1367.75</c:v>
                </c:pt>
                <c:pt idx="472">
                  <c:v>1376</c:v>
                </c:pt>
                <c:pt idx="473">
                  <c:v>1348</c:v>
                </c:pt>
                <c:pt idx="474">
                  <c:v>1367.5</c:v>
                </c:pt>
                <c:pt idx="475">
                  <c:v>1383.75</c:v>
                </c:pt>
                <c:pt idx="476">
                  <c:v>1369.5</c:v>
                </c:pt>
                <c:pt idx="477">
                  <c:v>1357</c:v>
                </c:pt>
                <c:pt idx="479">
                  <c:v>1405</c:v>
                </c:pt>
                <c:pt idx="480">
                  <c:v>1420.25</c:v>
                </c:pt>
                <c:pt idx="481">
                  <c:v>1392.75</c:v>
                </c:pt>
                <c:pt idx="482">
                  <c:v>1374.5</c:v>
                </c:pt>
                <c:pt idx="483">
                  <c:v>1307</c:v>
                </c:pt>
                <c:pt idx="484">
                  <c:v>1320.25</c:v>
                </c:pt>
                <c:pt idx="485">
                  <c:v>1344</c:v>
                </c:pt>
                <c:pt idx="486">
                  <c:v>1359.5</c:v>
                </c:pt>
                <c:pt idx="487">
                  <c:v>1371.5</c:v>
                </c:pt>
                <c:pt idx="488">
                  <c:v>1364</c:v>
                </c:pt>
                <c:pt idx="490">
                  <c:v>1306.75</c:v>
                </c:pt>
                <c:pt idx="491">
                  <c:v>1318.75</c:v>
                </c:pt>
                <c:pt idx="492">
                  <c:v>1321</c:v>
                </c:pt>
                <c:pt idx="493">
                  <c:v>1320.75</c:v>
                </c:pt>
                <c:pt idx="494">
                  <c:v>1325</c:v>
                </c:pt>
                <c:pt idx="495">
                  <c:v>1306.25</c:v>
                </c:pt>
                <c:pt idx="496">
                  <c:v>1292.25</c:v>
                </c:pt>
                <c:pt idx="497">
                  <c:v>1273</c:v>
                </c:pt>
                <c:pt idx="498">
                  <c:v>1280.5</c:v>
                </c:pt>
                <c:pt idx="499">
                  <c:v>1292.25</c:v>
                </c:pt>
                <c:pt idx="500">
                  <c:v>1309</c:v>
                </c:pt>
                <c:pt idx="506">
                  <c:v>1325.75</c:v>
                </c:pt>
                <c:pt idx="507">
                  <c:v>1346.5</c:v>
                </c:pt>
                <c:pt idx="508">
                  <c:v>1329</c:v>
                </c:pt>
                <c:pt idx="509">
                  <c:v>1316.5</c:v>
                </c:pt>
                <c:pt idx="510">
                  <c:v>1318.75</c:v>
                </c:pt>
                <c:pt idx="511">
                  <c:v>1334</c:v>
                </c:pt>
                <c:pt idx="512">
                  <c:v>1337.75</c:v>
                </c:pt>
                <c:pt idx="513">
                  <c:v>1337.5</c:v>
                </c:pt>
                <c:pt idx="514">
                  <c:v>1339</c:v>
                </c:pt>
                <c:pt idx="515">
                  <c:v>1330.5</c:v>
                </c:pt>
                <c:pt idx="516">
                  <c:v>1368.75</c:v>
                </c:pt>
                <c:pt idx="517">
                  <c:v>1402.5</c:v>
                </c:pt>
                <c:pt idx="518">
                  <c:v>1385</c:v>
                </c:pt>
                <c:pt idx="519">
                  <c:v>1357</c:v>
                </c:pt>
                <c:pt idx="520">
                  <c:v>1380.25</c:v>
                </c:pt>
                <c:pt idx="521">
                  <c:v>1399.5</c:v>
                </c:pt>
                <c:pt idx="522">
                  <c:v>1411.25</c:v>
                </c:pt>
                <c:pt idx="523">
                  <c:v>1422</c:v>
                </c:pt>
                <c:pt idx="524">
                  <c:v>1411.75</c:v>
                </c:pt>
                <c:pt idx="525">
                  <c:v>1421</c:v>
                </c:pt>
                <c:pt idx="526">
                  <c:v>1414.25</c:v>
                </c:pt>
                <c:pt idx="527">
                  <c:v>1422.75</c:v>
                </c:pt>
                <c:pt idx="528">
                  <c:v>1437.75</c:v>
                </c:pt>
                <c:pt idx="529">
                  <c:v>1453.75</c:v>
                </c:pt>
                <c:pt idx="530">
                  <c:v>1429.75</c:v>
                </c:pt>
                <c:pt idx="531">
                  <c:v>1448.75</c:v>
                </c:pt>
                <c:pt idx="532">
                  <c:v>1485.25</c:v>
                </c:pt>
                <c:pt idx="533">
                  <c:v>1492.5</c:v>
                </c:pt>
                <c:pt idx="534">
                  <c:v>1502.25</c:v>
                </c:pt>
                <c:pt idx="535">
                  <c:v>1519.75</c:v>
                </c:pt>
                <c:pt idx="536">
                  <c:v>1522.5</c:v>
                </c:pt>
                <c:pt idx="537">
                  <c:v>1536.25</c:v>
                </c:pt>
                <c:pt idx="538">
                  <c:v>1543.5</c:v>
                </c:pt>
                <c:pt idx="539">
                  <c:v>1551.25</c:v>
                </c:pt>
                <c:pt idx="540">
                  <c:v>1533</c:v>
                </c:pt>
                <c:pt idx="541">
                  <c:v>1621</c:v>
                </c:pt>
                <c:pt idx="542">
                  <c:v>1538.75</c:v>
                </c:pt>
                <c:pt idx="545">
                  <c:v>1795.75</c:v>
                </c:pt>
                <c:pt idx="546">
                  <c:v>1807.25</c:v>
                </c:pt>
                <c:pt idx="547">
                  <c:v>1767.5</c:v>
                </c:pt>
                <c:pt idx="548">
                  <c:v>1780.25</c:v>
                </c:pt>
                <c:pt idx="549">
                  <c:v>1790.25</c:v>
                </c:pt>
                <c:pt idx="550">
                  <c:v>1787.75</c:v>
                </c:pt>
                <c:pt idx="551">
                  <c:v>1789</c:v>
                </c:pt>
                <c:pt idx="552">
                  <c:v>1766</c:v>
                </c:pt>
                <c:pt idx="553">
                  <c:v>1744.75</c:v>
                </c:pt>
                <c:pt idx="554">
                  <c:v>1730.75</c:v>
                </c:pt>
                <c:pt idx="555">
                  <c:v>1687.25</c:v>
                </c:pt>
                <c:pt idx="556">
                  <c:v>1701.5</c:v>
                </c:pt>
                <c:pt idx="557">
                  <c:v>1619.75</c:v>
                </c:pt>
                <c:pt idx="558">
                  <c:v>1642.5</c:v>
                </c:pt>
                <c:pt idx="559">
                  <c:v>1667</c:v>
                </c:pt>
                <c:pt idx="560">
                  <c:v>1686.75</c:v>
                </c:pt>
                <c:pt idx="562">
                  <c:v>1682</c:v>
                </c:pt>
                <c:pt idx="563">
                  <c:v>1656.25</c:v>
                </c:pt>
                <c:pt idx="564">
                  <c:v>1645</c:v>
                </c:pt>
                <c:pt idx="565">
                  <c:v>1656</c:v>
                </c:pt>
                <c:pt idx="566">
                  <c:v>1603.5</c:v>
                </c:pt>
                <c:pt idx="567">
                  <c:v>1656</c:v>
                </c:pt>
                <c:pt idx="568">
                  <c:v>1647.75</c:v>
                </c:pt>
                <c:pt idx="569">
                  <c:v>1678.5</c:v>
                </c:pt>
                <c:pt idx="570">
                  <c:v>1672</c:v>
                </c:pt>
                <c:pt idx="571">
                  <c:v>1706.5</c:v>
                </c:pt>
                <c:pt idx="572">
                  <c:v>1750.75</c:v>
                </c:pt>
                <c:pt idx="573">
                  <c:v>1751.25</c:v>
                </c:pt>
                <c:pt idx="574">
                  <c:v>1775</c:v>
                </c:pt>
                <c:pt idx="575">
                  <c:v>1817.25</c:v>
                </c:pt>
                <c:pt idx="576">
                  <c:v>1828.75</c:v>
                </c:pt>
                <c:pt idx="578">
                  <c:v>1779.75</c:v>
                </c:pt>
                <c:pt idx="579">
                  <c:v>1799.25</c:v>
                </c:pt>
                <c:pt idx="580">
                  <c:v>1798.25</c:v>
                </c:pt>
                <c:pt idx="581">
                  <c:v>1856.25</c:v>
                </c:pt>
                <c:pt idx="582">
                  <c:v>1818.75</c:v>
                </c:pt>
                <c:pt idx="583">
                  <c:v>1868</c:v>
                </c:pt>
                <c:pt idx="584">
                  <c:v>1885.5</c:v>
                </c:pt>
                <c:pt idx="585">
                  <c:v>1904.25</c:v>
                </c:pt>
                <c:pt idx="586">
                  <c:v>1887.75</c:v>
                </c:pt>
                <c:pt idx="588">
                  <c:v>1784.75</c:v>
                </c:pt>
                <c:pt idx="589">
                  <c:v>1833.25</c:v>
                </c:pt>
                <c:pt idx="590">
                  <c:v>1821.75</c:v>
                </c:pt>
                <c:pt idx="591">
                  <c:v>1801.25</c:v>
                </c:pt>
                <c:pt idx="592">
                  <c:v>1799.75</c:v>
                </c:pt>
                <c:pt idx="593">
                  <c:v>1811.5</c:v>
                </c:pt>
                <c:pt idx="594">
                  <c:v>1859.25</c:v>
                </c:pt>
                <c:pt idx="595">
                  <c:v>1832</c:v>
                </c:pt>
                <c:pt idx="596">
                  <c:v>1855.75</c:v>
                </c:pt>
                <c:pt idx="597">
                  <c:v>1832.75</c:v>
                </c:pt>
                <c:pt idx="598">
                  <c:v>1837.75</c:v>
                </c:pt>
                <c:pt idx="599">
                  <c:v>1784.75</c:v>
                </c:pt>
                <c:pt idx="600">
                  <c:v>1725.25</c:v>
                </c:pt>
                <c:pt idx="601">
                  <c:v>1754</c:v>
                </c:pt>
                <c:pt idx="602">
                  <c:v>1741.75</c:v>
                </c:pt>
                <c:pt idx="603">
                  <c:v>1769.25</c:v>
                </c:pt>
                <c:pt idx="604">
                  <c:v>1734.25</c:v>
                </c:pt>
                <c:pt idx="605">
                  <c:v>1750.75</c:v>
                </c:pt>
                <c:pt idx="606">
                  <c:v>1748.25</c:v>
                </c:pt>
                <c:pt idx="607">
                  <c:v>1736.25</c:v>
                </c:pt>
                <c:pt idx="608">
                  <c:v>1720.75</c:v>
                </c:pt>
                <c:pt idx="609">
                  <c:v>1769.75</c:v>
                </c:pt>
                <c:pt idx="610">
                  <c:v>1763</c:v>
                </c:pt>
                <c:pt idx="611">
                  <c:v>1724.75</c:v>
                </c:pt>
                <c:pt idx="612">
                  <c:v>1721.25</c:v>
                </c:pt>
                <c:pt idx="613">
                  <c:v>1756.5</c:v>
                </c:pt>
                <c:pt idx="614">
                  <c:v>1713.75</c:v>
                </c:pt>
                <c:pt idx="615">
                  <c:v>1677.25</c:v>
                </c:pt>
                <c:pt idx="616">
                  <c:v>1644.75</c:v>
                </c:pt>
                <c:pt idx="617">
                  <c:v>1625.5</c:v>
                </c:pt>
                <c:pt idx="618">
                  <c:v>1616</c:v>
                </c:pt>
                <c:pt idx="619">
                  <c:v>1580</c:v>
                </c:pt>
                <c:pt idx="620">
                  <c:v>1546</c:v>
                </c:pt>
                <c:pt idx="621">
                  <c:v>1531.75</c:v>
                </c:pt>
                <c:pt idx="622">
                  <c:v>1465</c:v>
                </c:pt>
                <c:pt idx="623">
                  <c:v>1392.5</c:v>
                </c:pt>
                <c:pt idx="624">
                  <c:v>1430.25</c:v>
                </c:pt>
                <c:pt idx="625">
                  <c:v>1443.25</c:v>
                </c:pt>
                <c:pt idx="626">
                  <c:v>1432.5</c:v>
                </c:pt>
                <c:pt idx="627">
                  <c:v>1421.5</c:v>
                </c:pt>
                <c:pt idx="628">
                  <c:v>1419.5</c:v>
                </c:pt>
                <c:pt idx="629">
                  <c:v>1390</c:v>
                </c:pt>
                <c:pt idx="630">
                  <c:v>1313.5</c:v>
                </c:pt>
                <c:pt idx="631">
                  <c:v>1284</c:v>
                </c:pt>
                <c:pt idx="632">
                  <c:v>1349.5</c:v>
                </c:pt>
                <c:pt idx="633">
                  <c:v>1354</c:v>
                </c:pt>
                <c:pt idx="634">
                  <c:v>1388.75</c:v>
                </c:pt>
                <c:pt idx="635">
                  <c:v>1311.25</c:v>
                </c:pt>
                <c:pt idx="636">
                  <c:v>1307.75</c:v>
                </c:pt>
                <c:pt idx="637">
                  <c:v>1272</c:v>
                </c:pt>
                <c:pt idx="638">
                  <c:v>1293.75</c:v>
                </c:pt>
                <c:pt idx="639">
                  <c:v>1362.5</c:v>
                </c:pt>
                <c:pt idx="640">
                  <c:v>1325.75</c:v>
                </c:pt>
                <c:pt idx="641">
                  <c:v>1286.5</c:v>
                </c:pt>
                <c:pt idx="642">
                  <c:v>1239</c:v>
                </c:pt>
                <c:pt idx="643">
                  <c:v>1269.75</c:v>
                </c:pt>
                <c:pt idx="644">
                  <c:v>1266.25</c:v>
                </c:pt>
                <c:pt idx="645">
                  <c:v>1260.25</c:v>
                </c:pt>
                <c:pt idx="646">
                  <c:v>1267.25</c:v>
                </c:pt>
                <c:pt idx="647">
                  <c:v>1337.75</c:v>
                </c:pt>
                <c:pt idx="648">
                  <c:v>1355.75</c:v>
                </c:pt>
                <c:pt idx="649">
                  <c:v>1325</c:v>
                </c:pt>
                <c:pt idx="650">
                  <c:v>1324.5</c:v>
                </c:pt>
                <c:pt idx="651">
                  <c:v>1268.25</c:v>
                </c:pt>
                <c:pt idx="652">
                  <c:v>1272</c:v>
                </c:pt>
                <c:pt idx="653">
                  <c:v>1313.75</c:v>
                </c:pt>
                <c:pt idx="654">
                  <c:v>1382.5</c:v>
                </c:pt>
                <c:pt idx="655">
                  <c:v>1385.75</c:v>
                </c:pt>
                <c:pt idx="656">
                  <c:v>1408</c:v>
                </c:pt>
                <c:pt idx="657">
                  <c:v>1424.25</c:v>
                </c:pt>
                <c:pt idx="658">
                  <c:v>1390.25</c:v>
                </c:pt>
                <c:pt idx="659">
                  <c:v>1407.75</c:v>
                </c:pt>
                <c:pt idx="660">
                  <c:v>1346.25</c:v>
                </c:pt>
                <c:pt idx="661">
                  <c:v>1353.25</c:v>
                </c:pt>
                <c:pt idx="662">
                  <c:v>1321.75</c:v>
                </c:pt>
                <c:pt idx="663">
                  <c:v>1342.75</c:v>
                </c:pt>
                <c:pt idx="664">
                  <c:v>1346.25</c:v>
                </c:pt>
                <c:pt idx="665">
                  <c:v>1358.25</c:v>
                </c:pt>
                <c:pt idx="666">
                  <c:v>1332.25</c:v>
                </c:pt>
                <c:pt idx="667">
                  <c:v>1333.5</c:v>
                </c:pt>
                <c:pt idx="668">
                  <c:v>1389.5</c:v>
                </c:pt>
                <c:pt idx="669">
                  <c:v>1368.25</c:v>
                </c:pt>
                <c:pt idx="670">
                  <c:v>1372.5</c:v>
                </c:pt>
                <c:pt idx="671">
                  <c:v>1402.5</c:v>
                </c:pt>
                <c:pt idx="672">
                  <c:v>1345</c:v>
                </c:pt>
                <c:pt idx="673">
                  <c:v>1371.25</c:v>
                </c:pt>
                <c:pt idx="674">
                  <c:v>1256.75</c:v>
                </c:pt>
                <c:pt idx="675">
                  <c:v>1241.75</c:v>
                </c:pt>
                <c:pt idx="676">
                  <c:v>1201.5</c:v>
                </c:pt>
                <c:pt idx="677">
                  <c:v>1224</c:v>
                </c:pt>
                <c:pt idx="678">
                  <c:v>1254.5</c:v>
                </c:pt>
                <c:pt idx="679">
                  <c:v>1208.75</c:v>
                </c:pt>
                <c:pt idx="680">
                  <c:v>1205.5</c:v>
                </c:pt>
                <c:pt idx="681">
                  <c:v>1206</c:v>
                </c:pt>
                <c:pt idx="682">
                  <c:v>1205.25</c:v>
                </c:pt>
                <c:pt idx="683">
                  <c:v>1178.25</c:v>
                </c:pt>
                <c:pt idx="684">
                  <c:v>1204.5</c:v>
                </c:pt>
                <c:pt idx="685">
                  <c:v>1180.5</c:v>
                </c:pt>
                <c:pt idx="686">
                  <c:v>1159.5</c:v>
                </c:pt>
                <c:pt idx="687">
                  <c:v>1077</c:v>
                </c:pt>
                <c:pt idx="688">
                  <c:v>1049.75</c:v>
                </c:pt>
                <c:pt idx="689">
                  <c:v>1057.25</c:v>
                </c:pt>
                <c:pt idx="690">
                  <c:v>1043.5</c:v>
                </c:pt>
                <c:pt idx="691">
                  <c:v>1109.25</c:v>
                </c:pt>
                <c:pt idx="692">
                  <c:v>1087</c:v>
                </c:pt>
                <c:pt idx="693">
                  <c:v>1138.5</c:v>
                </c:pt>
                <c:pt idx="694">
                  <c:v>1180</c:v>
                </c:pt>
                <c:pt idx="695">
                  <c:v>1246.5</c:v>
                </c:pt>
                <c:pt idx="696">
                  <c:v>1243.75</c:v>
                </c:pt>
                <c:pt idx="697">
                  <c:v>1278.75</c:v>
                </c:pt>
                <c:pt idx="698">
                  <c:v>1261</c:v>
                </c:pt>
                <c:pt idx="699">
                  <c:v>1240.75</c:v>
                </c:pt>
                <c:pt idx="700">
                  <c:v>1245.75</c:v>
                </c:pt>
                <c:pt idx="701">
                  <c:v>1261.25</c:v>
                </c:pt>
                <c:pt idx="702">
                  <c:v>1226.25</c:v>
                </c:pt>
                <c:pt idx="703">
                  <c:v>1263.75</c:v>
                </c:pt>
                <c:pt idx="704">
                  <c:v>1276.5</c:v>
                </c:pt>
                <c:pt idx="705">
                  <c:v>1303</c:v>
                </c:pt>
                <c:pt idx="706">
                  <c:v>1288.5</c:v>
                </c:pt>
                <c:pt idx="707">
                  <c:v>1313.25</c:v>
                </c:pt>
                <c:pt idx="708">
                  <c:v>1329</c:v>
                </c:pt>
                <c:pt idx="709">
                  <c:v>1354.75</c:v>
                </c:pt>
                <c:pt idx="710">
                  <c:v>1391</c:v>
                </c:pt>
                <c:pt idx="711">
                  <c:v>1351.75</c:v>
                </c:pt>
                <c:pt idx="712">
                  <c:v>1326.25</c:v>
                </c:pt>
                <c:pt idx="713">
                  <c:v>1346.25</c:v>
                </c:pt>
                <c:pt idx="714">
                  <c:v>1380.75</c:v>
                </c:pt>
                <c:pt idx="715">
                  <c:v>1433.25</c:v>
                </c:pt>
                <c:pt idx="716">
                  <c:v>1428.25</c:v>
                </c:pt>
                <c:pt idx="717">
                  <c:v>1442</c:v>
                </c:pt>
                <c:pt idx="718">
                  <c:v>1425.5</c:v>
                </c:pt>
                <c:pt idx="719">
                  <c:v>1400.25</c:v>
                </c:pt>
                <c:pt idx="720">
                  <c:v>1411</c:v>
                </c:pt>
                <c:pt idx="721">
                  <c:v>1400.5</c:v>
                </c:pt>
                <c:pt idx="722">
                  <c:v>1421.25</c:v>
                </c:pt>
                <c:pt idx="723">
                  <c:v>1368</c:v>
                </c:pt>
                <c:pt idx="724">
                  <c:v>1347.25</c:v>
                </c:pt>
                <c:pt idx="725">
                  <c:v>1321</c:v>
                </c:pt>
                <c:pt idx="726">
                  <c:v>1307</c:v>
                </c:pt>
                <c:pt idx="727">
                  <c:v>1300.75</c:v>
                </c:pt>
                <c:pt idx="728">
                  <c:v>1305.75</c:v>
                </c:pt>
                <c:pt idx="729">
                  <c:v>1328.5</c:v>
                </c:pt>
                <c:pt idx="730">
                  <c:v>1357.75</c:v>
                </c:pt>
                <c:pt idx="731">
                  <c:v>1355.25</c:v>
                </c:pt>
                <c:pt idx="732">
                  <c:v>1321</c:v>
                </c:pt>
                <c:pt idx="733">
                  <c:v>1310.25</c:v>
                </c:pt>
                <c:pt idx="734">
                  <c:v>1268.5</c:v>
                </c:pt>
                <c:pt idx="735">
                  <c:v>1198.75</c:v>
                </c:pt>
                <c:pt idx="736">
                  <c:v>1191.5</c:v>
                </c:pt>
                <c:pt idx="737">
                  <c:v>1162.5</c:v>
                </c:pt>
                <c:pt idx="738">
                  <c:v>1168.5</c:v>
                </c:pt>
                <c:pt idx="739">
                  <c:v>1143.5</c:v>
                </c:pt>
                <c:pt idx="740">
                  <c:v>1154.25</c:v>
                </c:pt>
                <c:pt idx="741">
                  <c:v>1159.75</c:v>
                </c:pt>
                <c:pt idx="742">
                  <c:v>1195.5</c:v>
                </c:pt>
                <c:pt idx="743">
                  <c:v>1231.25</c:v>
                </c:pt>
                <c:pt idx="744">
                  <c:v>1243.75</c:v>
                </c:pt>
                <c:pt idx="745">
                  <c:v>1258.25</c:v>
                </c:pt>
                <c:pt idx="746">
                  <c:v>1199.5</c:v>
                </c:pt>
                <c:pt idx="747">
                  <c:v>1273</c:v>
                </c:pt>
                <c:pt idx="748">
                  <c:v>1288</c:v>
                </c:pt>
                <c:pt idx="749">
                  <c:v>1264.75</c:v>
                </c:pt>
                <c:pt idx="750">
                  <c:v>1264.25</c:v>
                </c:pt>
                <c:pt idx="751">
                  <c:v>1278.25</c:v>
                </c:pt>
                <c:pt idx="753">
                  <c:v>1235.75</c:v>
                </c:pt>
                <c:pt idx="754">
                  <c:v>1256</c:v>
                </c:pt>
                <c:pt idx="756">
                  <c:v>1198.75</c:v>
                </c:pt>
                <c:pt idx="757">
                  <c:v>1193.75</c:v>
                </c:pt>
                <c:pt idx="758">
                  <c:v>1176</c:v>
                </c:pt>
                <c:pt idx="759">
                  <c:v>1201</c:v>
                </c:pt>
                <c:pt idx="760">
                  <c:v>1201.5</c:v>
                </c:pt>
                <c:pt idx="761">
                  <c:v>1180.25</c:v>
                </c:pt>
                <c:pt idx="762">
                  <c:v>1178.25</c:v>
                </c:pt>
                <c:pt idx="763">
                  <c:v>1193.75</c:v>
                </c:pt>
                <c:pt idx="764">
                  <c:v>1193.5</c:v>
                </c:pt>
                <c:pt idx="765">
                  <c:v>1172.75</c:v>
                </c:pt>
                <c:pt idx="766">
                  <c:v>1163.5</c:v>
                </c:pt>
                <c:pt idx="767">
                  <c:v>1145.25</c:v>
                </c:pt>
                <c:pt idx="768">
                  <c:v>1134.75</c:v>
                </c:pt>
                <c:pt idx="769">
                  <c:v>1133.5</c:v>
                </c:pt>
                <c:pt idx="770">
                  <c:v>1116</c:v>
                </c:pt>
                <c:pt idx="771">
                  <c:v>1109.25</c:v>
                </c:pt>
                <c:pt idx="772">
                  <c:v>1122.25</c:v>
                </c:pt>
                <c:pt idx="773">
                  <c:v>1114.75</c:v>
                </c:pt>
                <c:pt idx="774">
                  <c:v>1130</c:v>
                </c:pt>
                <c:pt idx="775">
                  <c:v>1153</c:v>
                </c:pt>
                <c:pt idx="776">
                  <c:v>1144.5</c:v>
                </c:pt>
                <c:pt idx="777">
                  <c:v>1146.5</c:v>
                </c:pt>
                <c:pt idx="778">
                  <c:v>1119.75</c:v>
                </c:pt>
                <c:pt idx="779">
                  <c:v>1113.25</c:v>
                </c:pt>
                <c:pt idx="780">
                  <c:v>1185.75</c:v>
                </c:pt>
                <c:pt idx="781">
                  <c:v>1174.75</c:v>
                </c:pt>
                <c:pt idx="782">
                  <c:v>1152.5</c:v>
                </c:pt>
                <c:pt idx="783">
                  <c:v>1159.75</c:v>
                </c:pt>
                <c:pt idx="784">
                  <c:v>1150</c:v>
                </c:pt>
                <c:pt idx="785">
                  <c:v>1145.25</c:v>
                </c:pt>
                <c:pt idx="786">
                  <c:v>1148.25</c:v>
                </c:pt>
                <c:pt idx="787">
                  <c:v>1123.25</c:v>
                </c:pt>
                <c:pt idx="788">
                  <c:v>1116.25</c:v>
                </c:pt>
                <c:pt idx="791">
                  <c:v>1131.5</c:v>
                </c:pt>
                <c:pt idx="792">
                  <c:v>1098.75</c:v>
                </c:pt>
                <c:pt idx="793">
                  <c:v>1094.25</c:v>
                </c:pt>
                <c:pt idx="794">
                  <c:v>1096.25</c:v>
                </c:pt>
                <c:pt idx="795">
                  <c:v>1115</c:v>
                </c:pt>
                <c:pt idx="796">
                  <c:v>1138.5</c:v>
                </c:pt>
                <c:pt idx="797">
                  <c:v>1136.75</c:v>
                </c:pt>
                <c:pt idx="798">
                  <c:v>1116.75</c:v>
                </c:pt>
                <c:pt idx="799">
                  <c:v>1090.75</c:v>
                </c:pt>
                <c:pt idx="800">
                  <c:v>1106.75</c:v>
                </c:pt>
                <c:pt idx="801">
                  <c:v>1090.75</c:v>
                </c:pt>
                <c:pt idx="802">
                  <c:v>1055.25</c:v>
                </c:pt>
                <c:pt idx="803">
                  <c:v>1040.25</c:v>
                </c:pt>
                <c:pt idx="804">
                  <c:v>1052.75</c:v>
                </c:pt>
                <c:pt idx="805">
                  <c:v>1031.5</c:v>
                </c:pt>
                <c:pt idx="806">
                  <c:v>1058.75</c:v>
                </c:pt>
                <c:pt idx="807">
                  <c:v>1055</c:v>
                </c:pt>
                <c:pt idx="808">
                  <c:v>1073.5</c:v>
                </c:pt>
                <c:pt idx="809">
                  <c:v>1030</c:v>
                </c:pt>
                <c:pt idx="810">
                  <c:v>1010.5</c:v>
                </c:pt>
                <c:pt idx="811">
                  <c:v>925</c:v>
                </c:pt>
                <c:pt idx="812">
                  <c:v>973.5</c:v>
                </c:pt>
                <c:pt idx="813">
                  <c:v>993.5</c:v>
                </c:pt>
                <c:pt idx="814">
                  <c:v>1005</c:v>
                </c:pt>
                <c:pt idx="815">
                  <c:v>1002</c:v>
                </c:pt>
                <c:pt idx="816">
                  <c:v>971.25</c:v>
                </c:pt>
                <c:pt idx="817">
                  <c:v>1000.25</c:v>
                </c:pt>
                <c:pt idx="818">
                  <c:v>990.25</c:v>
                </c:pt>
                <c:pt idx="819">
                  <c:v>962.75</c:v>
                </c:pt>
                <c:pt idx="820">
                  <c:v>971.5</c:v>
                </c:pt>
                <c:pt idx="821">
                  <c:v>942.5</c:v>
                </c:pt>
                <c:pt idx="822">
                  <c:v>936.5</c:v>
                </c:pt>
                <c:pt idx="823">
                  <c:v>946.25</c:v>
                </c:pt>
                <c:pt idx="824">
                  <c:v>948.5</c:v>
                </c:pt>
                <c:pt idx="825">
                  <c:v>937.75</c:v>
                </c:pt>
                <c:pt idx="826">
                  <c:v>940.25</c:v>
                </c:pt>
                <c:pt idx="827">
                  <c:v>957</c:v>
                </c:pt>
                <c:pt idx="828">
                  <c:v>982</c:v>
                </c:pt>
                <c:pt idx="829">
                  <c:v>964.75</c:v>
                </c:pt>
                <c:pt idx="830">
                  <c:v>932.5</c:v>
                </c:pt>
                <c:pt idx="831">
                  <c:v>925.25</c:v>
                </c:pt>
                <c:pt idx="832">
                  <c:v>909.5</c:v>
                </c:pt>
                <c:pt idx="833">
                  <c:v>898.5</c:v>
                </c:pt>
                <c:pt idx="834">
                  <c:v>904.25</c:v>
                </c:pt>
                <c:pt idx="835">
                  <c:v>883.75</c:v>
                </c:pt>
                <c:pt idx="836">
                  <c:v>892.5</c:v>
                </c:pt>
                <c:pt idx="838">
                  <c:v>907.75</c:v>
                </c:pt>
                <c:pt idx="839">
                  <c:v>920.75</c:v>
                </c:pt>
                <c:pt idx="840">
                  <c:v>940</c:v>
                </c:pt>
                <c:pt idx="841">
                  <c:v>970</c:v>
                </c:pt>
                <c:pt idx="842">
                  <c:v>949.25</c:v>
                </c:pt>
                <c:pt idx="843">
                  <c:v>948.75</c:v>
                </c:pt>
                <c:pt idx="844">
                  <c:v>948.5</c:v>
                </c:pt>
                <c:pt idx="845">
                  <c:v>934</c:v>
                </c:pt>
                <c:pt idx="846">
                  <c:v>933.75</c:v>
                </c:pt>
                <c:pt idx="847">
                  <c:v>931.75</c:v>
                </c:pt>
                <c:pt idx="848">
                  <c:v>879.75</c:v>
                </c:pt>
                <c:pt idx="849">
                  <c:v>890</c:v>
                </c:pt>
                <c:pt idx="850">
                  <c:v>889.25</c:v>
                </c:pt>
                <c:pt idx="851">
                  <c:v>866.25</c:v>
                </c:pt>
                <c:pt idx="852">
                  <c:v>896.75</c:v>
                </c:pt>
                <c:pt idx="853">
                  <c:v>878</c:v>
                </c:pt>
                <c:pt idx="854">
                  <c:v>883.25</c:v>
                </c:pt>
                <c:pt idx="855">
                  <c:v>882</c:v>
                </c:pt>
                <c:pt idx="856">
                  <c:v>887.25</c:v>
                </c:pt>
                <c:pt idx="857">
                  <c:v>842.25</c:v>
                </c:pt>
                <c:pt idx="858">
                  <c:v>841</c:v>
                </c:pt>
                <c:pt idx="859">
                  <c:v>853.25</c:v>
                </c:pt>
                <c:pt idx="860">
                  <c:v>891</c:v>
                </c:pt>
                <c:pt idx="861">
                  <c:v>902.5</c:v>
                </c:pt>
                <c:pt idx="862">
                  <c:v>923.25</c:v>
                </c:pt>
                <c:pt idx="863">
                  <c:v>913.25</c:v>
                </c:pt>
                <c:pt idx="864">
                  <c:v>922.25</c:v>
                </c:pt>
                <c:pt idx="865">
                  <c:v>972</c:v>
                </c:pt>
                <c:pt idx="866">
                  <c:v>946.25</c:v>
                </c:pt>
                <c:pt idx="867">
                  <c:v>958.25</c:v>
                </c:pt>
                <c:pt idx="868">
                  <c:v>967.5</c:v>
                </c:pt>
                <c:pt idx="869">
                  <c:v>980</c:v>
                </c:pt>
                <c:pt idx="870">
                  <c:v>998.75</c:v>
                </c:pt>
                <c:pt idx="871">
                  <c:v>989.75</c:v>
                </c:pt>
                <c:pt idx="872">
                  <c:v>953</c:v>
                </c:pt>
                <c:pt idx="873">
                  <c:v>961.25</c:v>
                </c:pt>
                <c:pt idx="874">
                  <c:v>968.5</c:v>
                </c:pt>
                <c:pt idx="875">
                  <c:v>976.5</c:v>
                </c:pt>
                <c:pt idx="876">
                  <c:v>984.25</c:v>
                </c:pt>
                <c:pt idx="877">
                  <c:v>944.25</c:v>
                </c:pt>
                <c:pt idx="878">
                  <c:v>948.75</c:v>
                </c:pt>
                <c:pt idx="879">
                  <c:v>1024</c:v>
                </c:pt>
                <c:pt idx="880">
                  <c:v>988</c:v>
                </c:pt>
                <c:pt idx="881">
                  <c:v>1005</c:v>
                </c:pt>
                <c:pt idx="882">
                  <c:v>973</c:v>
                </c:pt>
                <c:pt idx="883">
                  <c:v>993</c:v>
                </c:pt>
                <c:pt idx="884">
                  <c:v>995.75</c:v>
                </c:pt>
                <c:pt idx="885">
                  <c:v>934.5</c:v>
                </c:pt>
                <c:pt idx="886">
                  <c:v>919.25</c:v>
                </c:pt>
                <c:pt idx="887">
                  <c:v>955.75</c:v>
                </c:pt>
                <c:pt idx="888">
                  <c:v>898.5</c:v>
                </c:pt>
                <c:pt idx="889">
                  <c:v>927.25</c:v>
                </c:pt>
                <c:pt idx="890">
                  <c:v>913</c:v>
                </c:pt>
                <c:pt idx="891">
                  <c:v>971.25</c:v>
                </c:pt>
                <c:pt idx="892">
                  <c:v>1000</c:v>
                </c:pt>
                <c:pt idx="893">
                  <c:v>1026.25</c:v>
                </c:pt>
                <c:pt idx="894">
                  <c:v>1089.5</c:v>
                </c:pt>
                <c:pt idx="895">
                  <c:v>1034.25</c:v>
                </c:pt>
                <c:pt idx="896">
                  <c:v>1041</c:v>
                </c:pt>
                <c:pt idx="897">
                  <c:v>1005.75</c:v>
                </c:pt>
                <c:pt idx="898">
                  <c:v>1010.5</c:v>
                </c:pt>
                <c:pt idx="899">
                  <c:v>965.25</c:v>
                </c:pt>
                <c:pt idx="900">
                  <c:v>1001.25</c:v>
                </c:pt>
                <c:pt idx="901">
                  <c:v>1020.75</c:v>
                </c:pt>
                <c:pt idx="902">
                  <c:v>994.25</c:v>
                </c:pt>
                <c:pt idx="903">
                  <c:v>1012</c:v>
                </c:pt>
                <c:pt idx="904">
                  <c:v>971.75</c:v>
                </c:pt>
                <c:pt idx="905">
                  <c:v>988.75</c:v>
                </c:pt>
                <c:pt idx="906">
                  <c:v>973</c:v>
                </c:pt>
                <c:pt idx="907">
                  <c:v>947.5</c:v>
                </c:pt>
                <c:pt idx="908">
                  <c:v>937.75</c:v>
                </c:pt>
                <c:pt idx="909">
                  <c:v>952.75</c:v>
                </c:pt>
                <c:pt idx="910">
                  <c:v>974.25</c:v>
                </c:pt>
                <c:pt idx="911">
                  <c:v>979.75</c:v>
                </c:pt>
                <c:pt idx="912">
                  <c:v>980.75</c:v>
                </c:pt>
                <c:pt idx="913">
                  <c:v>974.5</c:v>
                </c:pt>
                <c:pt idx="914">
                  <c:v>985</c:v>
                </c:pt>
                <c:pt idx="915">
                  <c:v>948.75</c:v>
                </c:pt>
                <c:pt idx="916">
                  <c:v>986</c:v>
                </c:pt>
                <c:pt idx="917">
                  <c:v>937.25</c:v>
                </c:pt>
                <c:pt idx="918">
                  <c:v>972.5</c:v>
                </c:pt>
                <c:pt idx="919">
                  <c:v>955.25</c:v>
                </c:pt>
                <c:pt idx="920">
                  <c:v>957.75</c:v>
                </c:pt>
                <c:pt idx="921">
                  <c:v>926.5</c:v>
                </c:pt>
                <c:pt idx="922">
                  <c:v>926</c:v>
                </c:pt>
                <c:pt idx="923">
                  <c:v>969</c:v>
                </c:pt>
                <c:pt idx="924">
                  <c:v>917.5</c:v>
                </c:pt>
                <c:pt idx="925">
                  <c:v>918.75</c:v>
                </c:pt>
                <c:pt idx="926">
                  <c:v>918.75</c:v>
                </c:pt>
                <c:pt idx="927">
                  <c:v>882.5</c:v>
                </c:pt>
                <c:pt idx="928">
                  <c:v>897.25</c:v>
                </c:pt>
                <c:pt idx="929">
                  <c:v>872.5</c:v>
                </c:pt>
                <c:pt idx="930">
                  <c:v>939.5</c:v>
                </c:pt>
                <c:pt idx="931">
                  <c:v>955</c:v>
                </c:pt>
                <c:pt idx="932">
                  <c:v>963.25</c:v>
                </c:pt>
                <c:pt idx="933">
                  <c:v>943.5</c:v>
                </c:pt>
                <c:pt idx="934">
                  <c:v>944.25</c:v>
                </c:pt>
                <c:pt idx="935">
                  <c:v>934</c:v>
                </c:pt>
                <c:pt idx="936">
                  <c:v>891.5</c:v>
                </c:pt>
                <c:pt idx="937">
                  <c:v>939.75</c:v>
                </c:pt>
                <c:pt idx="938">
                  <c:v>896.5</c:v>
                </c:pt>
                <c:pt idx="939">
                  <c:v>913.25</c:v>
                </c:pt>
                <c:pt idx="940">
                  <c:v>930.5</c:v>
                </c:pt>
                <c:pt idx="941">
                  <c:v>908</c:v>
                </c:pt>
                <c:pt idx="942">
                  <c:v>890</c:v>
                </c:pt>
                <c:pt idx="943">
                  <c:v>913.25</c:v>
                </c:pt>
                <c:pt idx="944">
                  <c:v>916.5</c:v>
                </c:pt>
                <c:pt idx="945">
                  <c:v>896</c:v>
                </c:pt>
                <c:pt idx="946">
                  <c:v>894</c:v>
                </c:pt>
                <c:pt idx="947">
                  <c:v>892.75</c:v>
                </c:pt>
                <c:pt idx="948">
                  <c:v>875</c:v>
                </c:pt>
                <c:pt idx="949">
                  <c:v>872.5</c:v>
                </c:pt>
                <c:pt idx="950">
                  <c:v>876.5</c:v>
                </c:pt>
                <c:pt idx="951">
                  <c:v>876.5</c:v>
                </c:pt>
                <c:pt idx="952">
                  <c:v>902.75</c:v>
                </c:pt>
                <c:pt idx="953">
                  <c:v>927.5</c:v>
                </c:pt>
                <c:pt idx="954">
                  <c:v>919</c:v>
                </c:pt>
                <c:pt idx="955">
                  <c:v>918</c:v>
                </c:pt>
                <c:pt idx="956">
                  <c:v>886.75</c:v>
                </c:pt>
                <c:pt idx="957">
                  <c:v>891.25</c:v>
                </c:pt>
                <c:pt idx="958">
                  <c:v>868.5</c:v>
                </c:pt>
                <c:pt idx="959">
                  <c:v>903</c:v>
                </c:pt>
                <c:pt idx="960">
                  <c:v>911.5</c:v>
                </c:pt>
                <c:pt idx="961">
                  <c:v>900</c:v>
                </c:pt>
                <c:pt idx="962">
                  <c:v>902.25</c:v>
                </c:pt>
                <c:pt idx="963">
                  <c:v>919</c:v>
                </c:pt>
                <c:pt idx="964">
                  <c:v>906</c:v>
                </c:pt>
                <c:pt idx="965">
                  <c:v>914.75</c:v>
                </c:pt>
                <c:pt idx="967">
                  <c:v>899.75</c:v>
                </c:pt>
                <c:pt idx="968">
                  <c:v>965.5</c:v>
                </c:pt>
                <c:pt idx="969">
                  <c:v>960</c:v>
                </c:pt>
                <c:pt idx="970">
                  <c:v>944.25</c:v>
                </c:pt>
                <c:pt idx="971">
                  <c:v>967.25</c:v>
                </c:pt>
                <c:pt idx="972">
                  <c:v>999.25</c:v>
                </c:pt>
                <c:pt idx="973">
                  <c:v>1002.75</c:v>
                </c:pt>
                <c:pt idx="974">
                  <c:v>1035.75</c:v>
                </c:pt>
                <c:pt idx="976">
                  <c:v>1004.75</c:v>
                </c:pt>
                <c:pt idx="977">
                  <c:v>993.75</c:v>
                </c:pt>
                <c:pt idx="978">
                  <c:v>1001.75</c:v>
                </c:pt>
                <c:pt idx="979">
                  <c:v>1026.5</c:v>
                </c:pt>
                <c:pt idx="980">
                  <c:v>1022</c:v>
                </c:pt>
                <c:pt idx="981">
                  <c:v>957</c:v>
                </c:pt>
                <c:pt idx="982">
                  <c:v>975.25</c:v>
                </c:pt>
                <c:pt idx="983">
                  <c:v>1020.75</c:v>
                </c:pt>
                <c:pt idx="984">
                  <c:v>1006.75</c:v>
                </c:pt>
                <c:pt idx="985">
                  <c:v>991.75</c:v>
                </c:pt>
                <c:pt idx="986">
                  <c:v>972.5</c:v>
                </c:pt>
                <c:pt idx="987">
                  <c:v>958.25</c:v>
                </c:pt>
                <c:pt idx="988">
                  <c:v>914.5</c:v>
                </c:pt>
                <c:pt idx="989">
                  <c:v>887.25</c:v>
                </c:pt>
                <c:pt idx="990">
                  <c:v>897</c:v>
                </c:pt>
                <c:pt idx="991">
                  <c:v>881.75</c:v>
                </c:pt>
                <c:pt idx="992">
                  <c:v>890</c:v>
                </c:pt>
                <c:pt idx="993">
                  <c:v>891</c:v>
                </c:pt>
                <c:pt idx="994">
                  <c:v>849</c:v>
                </c:pt>
                <c:pt idx="995">
                  <c:v>847.5</c:v>
                </c:pt>
                <c:pt idx="996">
                  <c:v>860.75</c:v>
                </c:pt>
                <c:pt idx="997">
                  <c:v>865.75</c:v>
                </c:pt>
                <c:pt idx="998">
                  <c:v>866.5</c:v>
                </c:pt>
                <c:pt idx="999">
                  <c:v>869</c:v>
                </c:pt>
                <c:pt idx="1000">
                  <c:v>861.25</c:v>
                </c:pt>
                <c:pt idx="1001">
                  <c:v>851.75</c:v>
                </c:pt>
                <c:pt idx="1006">
                  <c:v>848</c:v>
                </c:pt>
                <c:pt idx="1007">
                  <c:v>859.5</c:v>
                </c:pt>
                <c:pt idx="1008">
                  <c:v>844.75</c:v>
                </c:pt>
                <c:pt idx="1009">
                  <c:v>838.25</c:v>
                </c:pt>
                <c:pt idx="1010">
                  <c:v>851.75</c:v>
                </c:pt>
                <c:pt idx="1011">
                  <c:v>867.5</c:v>
                </c:pt>
                <c:pt idx="1012">
                  <c:v>850</c:v>
                </c:pt>
                <c:pt idx="1013">
                  <c:v>854.25</c:v>
                </c:pt>
                <c:pt idx="1014">
                  <c:v>834.5</c:v>
                </c:pt>
                <c:pt idx="1015">
                  <c:v>821.5</c:v>
                </c:pt>
                <c:pt idx="1016">
                  <c:v>824.5</c:v>
                </c:pt>
                <c:pt idx="1017">
                  <c:v>832</c:v>
                </c:pt>
                <c:pt idx="1018">
                  <c:v>816.75</c:v>
                </c:pt>
                <c:pt idx="1019">
                  <c:v>848.25</c:v>
                </c:pt>
                <c:pt idx="1020">
                  <c:v>848</c:v>
                </c:pt>
                <c:pt idx="1021">
                  <c:v>836.5</c:v>
                </c:pt>
                <c:pt idx="1023">
                  <c:v>835.5</c:v>
                </c:pt>
                <c:pt idx="1024">
                  <c:v>835.5</c:v>
                </c:pt>
                <c:pt idx="1025">
                  <c:v>816.25</c:v>
                </c:pt>
                <c:pt idx="1026">
                  <c:v>828.25</c:v>
                </c:pt>
                <c:pt idx="1027">
                  <c:v>822.75</c:v>
                </c:pt>
                <c:pt idx="1028">
                  <c:v>808.25</c:v>
                </c:pt>
                <c:pt idx="1029">
                  <c:v>794</c:v>
                </c:pt>
                <c:pt idx="1030">
                  <c:v>801.5</c:v>
                </c:pt>
                <c:pt idx="1031">
                  <c:v>799.5</c:v>
                </c:pt>
                <c:pt idx="1032">
                  <c:v>817.25</c:v>
                </c:pt>
                <c:pt idx="1033">
                  <c:v>825.25</c:v>
                </c:pt>
                <c:pt idx="1037">
                  <c:v>806.25</c:v>
                </c:pt>
                <c:pt idx="1038">
                  <c:v>801.25</c:v>
                </c:pt>
                <c:pt idx="1039">
                  <c:v>796.25</c:v>
                </c:pt>
                <c:pt idx="1040">
                  <c:v>818.75</c:v>
                </c:pt>
                <c:pt idx="1041">
                  <c:v>810.25</c:v>
                </c:pt>
                <c:pt idx="1042">
                  <c:v>801.5</c:v>
                </c:pt>
                <c:pt idx="1043">
                  <c:v>817.25</c:v>
                </c:pt>
                <c:pt idx="1044">
                  <c:v>840.5</c:v>
                </c:pt>
                <c:pt idx="1045">
                  <c:v>826.25</c:v>
                </c:pt>
                <c:pt idx="1046">
                  <c:v>846.25</c:v>
                </c:pt>
                <c:pt idx="1047">
                  <c:v>829.75</c:v>
                </c:pt>
                <c:pt idx="1048">
                  <c:v>842</c:v>
                </c:pt>
                <c:pt idx="1049">
                  <c:v>852.25</c:v>
                </c:pt>
                <c:pt idx="1050">
                  <c:v>859.25</c:v>
                </c:pt>
                <c:pt idx="1051">
                  <c:v>877.25</c:v>
                </c:pt>
                <c:pt idx="1052">
                  <c:v>884.75</c:v>
                </c:pt>
                <c:pt idx="1053">
                  <c:v>905.75</c:v>
                </c:pt>
                <c:pt idx="1054">
                  <c:v>917.75</c:v>
                </c:pt>
                <c:pt idx="1055">
                  <c:v>907.75</c:v>
                </c:pt>
                <c:pt idx="1056">
                  <c:v>904.25</c:v>
                </c:pt>
                <c:pt idx="1057">
                  <c:v>920.25</c:v>
                </c:pt>
                <c:pt idx="1058">
                  <c:v>898.75</c:v>
                </c:pt>
                <c:pt idx="1059">
                  <c:v>884</c:v>
                </c:pt>
                <c:pt idx="1060">
                  <c:v>890.25</c:v>
                </c:pt>
                <c:pt idx="1061">
                  <c:v>909.75</c:v>
                </c:pt>
                <c:pt idx="1062">
                  <c:v>905.75</c:v>
                </c:pt>
                <c:pt idx="1063">
                  <c:v>902.5</c:v>
                </c:pt>
                <c:pt idx="1064">
                  <c:v>888.5</c:v>
                </c:pt>
                <c:pt idx="1065">
                  <c:v>894.5</c:v>
                </c:pt>
                <c:pt idx="1066">
                  <c:v>897.75</c:v>
                </c:pt>
                <c:pt idx="1067">
                  <c:v>903.25</c:v>
                </c:pt>
                <c:pt idx="1068">
                  <c:v>893.75</c:v>
                </c:pt>
                <c:pt idx="1069">
                  <c:v>908.75</c:v>
                </c:pt>
                <c:pt idx="1070">
                  <c:v>906.5</c:v>
                </c:pt>
                <c:pt idx="1071">
                  <c:v>920.5</c:v>
                </c:pt>
                <c:pt idx="1072">
                  <c:v>890.75</c:v>
                </c:pt>
                <c:pt idx="1073">
                  <c:v>899.75</c:v>
                </c:pt>
                <c:pt idx="1074">
                  <c:v>902.5</c:v>
                </c:pt>
                <c:pt idx="1075">
                  <c:v>888.25</c:v>
                </c:pt>
                <c:pt idx="1076">
                  <c:v>886.5</c:v>
                </c:pt>
                <c:pt idx="1077">
                  <c:v>881.75</c:v>
                </c:pt>
                <c:pt idx="1078">
                  <c:v>866.25</c:v>
                </c:pt>
                <c:pt idx="1079">
                  <c:v>873.75</c:v>
                </c:pt>
                <c:pt idx="1080">
                  <c:v>862.75</c:v>
                </c:pt>
                <c:pt idx="1081">
                  <c:v>864</c:v>
                </c:pt>
                <c:pt idx="1082">
                  <c:v>879.75</c:v>
                </c:pt>
                <c:pt idx="1083">
                  <c:v>861.5</c:v>
                </c:pt>
                <c:pt idx="1084">
                  <c:v>848</c:v>
                </c:pt>
                <c:pt idx="1085">
                  <c:v>844</c:v>
                </c:pt>
                <c:pt idx="1086">
                  <c:v>838.75</c:v>
                </c:pt>
                <c:pt idx="1087">
                  <c:v>838.25</c:v>
                </c:pt>
                <c:pt idx="1088">
                  <c:v>832.25</c:v>
                </c:pt>
                <c:pt idx="1089">
                  <c:v>820.5</c:v>
                </c:pt>
                <c:pt idx="1090">
                  <c:v>811.25</c:v>
                </c:pt>
                <c:pt idx="1091">
                  <c:v>827</c:v>
                </c:pt>
                <c:pt idx="1092">
                  <c:v>847.75</c:v>
                </c:pt>
                <c:pt idx="1093">
                  <c:v>856.25</c:v>
                </c:pt>
                <c:pt idx="1094">
                  <c:v>865.75</c:v>
                </c:pt>
                <c:pt idx="1095">
                  <c:v>884.5</c:v>
                </c:pt>
                <c:pt idx="1096">
                  <c:v>895.75</c:v>
                </c:pt>
                <c:pt idx="1097">
                  <c:v>860</c:v>
                </c:pt>
                <c:pt idx="1098">
                  <c:v>861</c:v>
                </c:pt>
                <c:pt idx="1099">
                  <c:v>878.25</c:v>
                </c:pt>
                <c:pt idx="1100">
                  <c:v>887.25</c:v>
                </c:pt>
                <c:pt idx="1101">
                  <c:v>919.5</c:v>
                </c:pt>
                <c:pt idx="1102">
                  <c:v>898.5</c:v>
                </c:pt>
                <c:pt idx="1103">
                  <c:v>929.5</c:v>
                </c:pt>
                <c:pt idx="1104">
                  <c:v>894</c:v>
                </c:pt>
                <c:pt idx="1105">
                  <c:v>887</c:v>
                </c:pt>
                <c:pt idx="1106">
                  <c:v>917.75</c:v>
                </c:pt>
                <c:pt idx="1107">
                  <c:v>943.75</c:v>
                </c:pt>
                <c:pt idx="1109">
                  <c:v>948.25</c:v>
                </c:pt>
                <c:pt idx="1110">
                  <c:v>931.5</c:v>
                </c:pt>
                <c:pt idx="1111">
                  <c:v>918</c:v>
                </c:pt>
                <c:pt idx="1112">
                  <c:v>924</c:v>
                </c:pt>
                <c:pt idx="1113">
                  <c:v>930.25</c:v>
                </c:pt>
                <c:pt idx="1114">
                  <c:v>923</c:v>
                </c:pt>
                <c:pt idx="1115">
                  <c:v>940.5</c:v>
                </c:pt>
                <c:pt idx="1116">
                  <c:v>936.25</c:v>
                </c:pt>
                <c:pt idx="1117">
                  <c:v>954.5</c:v>
                </c:pt>
                <c:pt idx="1118">
                  <c:v>948.25</c:v>
                </c:pt>
                <c:pt idx="1119">
                  <c:v>945.75</c:v>
                </c:pt>
                <c:pt idx="1120">
                  <c:v>905</c:v>
                </c:pt>
                <c:pt idx="1121">
                  <c:v>911</c:v>
                </c:pt>
                <c:pt idx="1122">
                  <c:v>888.25</c:v>
                </c:pt>
                <c:pt idx="1123">
                  <c:v>899.5</c:v>
                </c:pt>
                <c:pt idx="1124">
                  <c:v>887.75</c:v>
                </c:pt>
                <c:pt idx="1125">
                  <c:v>876.75</c:v>
                </c:pt>
                <c:pt idx="1126">
                  <c:v>892.75</c:v>
                </c:pt>
                <c:pt idx="1127">
                  <c:v>885.5</c:v>
                </c:pt>
                <c:pt idx="1128">
                  <c:v>899</c:v>
                </c:pt>
                <c:pt idx="1129">
                  <c:v>935</c:v>
                </c:pt>
                <c:pt idx="1130">
                  <c:v>934</c:v>
                </c:pt>
                <c:pt idx="1131">
                  <c:v>927.25</c:v>
                </c:pt>
                <c:pt idx="1132">
                  <c:v>947.5</c:v>
                </c:pt>
                <c:pt idx="1133">
                  <c:v>940.75</c:v>
                </c:pt>
                <c:pt idx="1134">
                  <c:v>909.25</c:v>
                </c:pt>
                <c:pt idx="1135">
                  <c:v>926.5</c:v>
                </c:pt>
                <c:pt idx="1136">
                  <c:v>931.5</c:v>
                </c:pt>
                <c:pt idx="1137">
                  <c:v>937.75</c:v>
                </c:pt>
                <c:pt idx="1138">
                  <c:v>931.5</c:v>
                </c:pt>
                <c:pt idx="1139">
                  <c:v>903.5</c:v>
                </c:pt>
                <c:pt idx="1140">
                  <c:v>931.25</c:v>
                </c:pt>
                <c:pt idx="1141">
                  <c:v>929.75</c:v>
                </c:pt>
                <c:pt idx="1142">
                  <c:v>940</c:v>
                </c:pt>
                <c:pt idx="1143">
                  <c:v>930</c:v>
                </c:pt>
                <c:pt idx="1144">
                  <c:v>909.25</c:v>
                </c:pt>
                <c:pt idx="1145">
                  <c:v>924.75</c:v>
                </c:pt>
                <c:pt idx="1146">
                  <c:v>881.75</c:v>
                </c:pt>
                <c:pt idx="1147">
                  <c:v>888.75</c:v>
                </c:pt>
                <c:pt idx="1148">
                  <c:v>900.75</c:v>
                </c:pt>
                <c:pt idx="1149">
                  <c:v>906</c:v>
                </c:pt>
                <c:pt idx="1150">
                  <c:v>907.75</c:v>
                </c:pt>
                <c:pt idx="1151">
                  <c:v>900.75</c:v>
                </c:pt>
                <c:pt idx="1152">
                  <c:v>895.25</c:v>
                </c:pt>
                <c:pt idx="1153">
                  <c:v>896</c:v>
                </c:pt>
                <c:pt idx="1154">
                  <c:v>901.75</c:v>
                </c:pt>
                <c:pt idx="1155">
                  <c:v>912</c:v>
                </c:pt>
                <c:pt idx="1156">
                  <c:v>921.25</c:v>
                </c:pt>
                <c:pt idx="1157">
                  <c:v>913.25</c:v>
                </c:pt>
                <c:pt idx="1158">
                  <c:v>885</c:v>
                </c:pt>
                <c:pt idx="1159">
                  <c:v>885</c:v>
                </c:pt>
                <c:pt idx="1160">
                  <c:v>881.25</c:v>
                </c:pt>
                <c:pt idx="1161">
                  <c:v>879.5</c:v>
                </c:pt>
                <c:pt idx="1162">
                  <c:v>880.5</c:v>
                </c:pt>
                <c:pt idx="1163">
                  <c:v>898</c:v>
                </c:pt>
                <c:pt idx="1164">
                  <c:v>916.5</c:v>
                </c:pt>
                <c:pt idx="1165">
                  <c:v>912.25</c:v>
                </c:pt>
                <c:pt idx="1166">
                  <c:v>903.75</c:v>
                </c:pt>
                <c:pt idx="1167">
                  <c:v>922.5</c:v>
                </c:pt>
                <c:pt idx="1168">
                  <c:v>921</c:v>
                </c:pt>
                <c:pt idx="1169">
                  <c:v>924</c:v>
                </c:pt>
                <c:pt idx="1170">
                  <c:v>935.75</c:v>
                </c:pt>
                <c:pt idx="1171">
                  <c:v>937.75</c:v>
                </c:pt>
                <c:pt idx="1172">
                  <c:v>948.75</c:v>
                </c:pt>
                <c:pt idx="1173">
                  <c:v>929.5</c:v>
                </c:pt>
                <c:pt idx="1174">
                  <c:v>904.5</c:v>
                </c:pt>
                <c:pt idx="1175">
                  <c:v>919.75</c:v>
                </c:pt>
                <c:pt idx="1176">
                  <c:v>890.25</c:v>
                </c:pt>
                <c:pt idx="1177">
                  <c:v>908.25</c:v>
                </c:pt>
                <c:pt idx="1178">
                  <c:v>904.75</c:v>
                </c:pt>
                <c:pt idx="1179">
                  <c:v>897.5</c:v>
                </c:pt>
                <c:pt idx="1180">
                  <c:v>917.25</c:v>
                </c:pt>
                <c:pt idx="1181">
                  <c:v>909.5</c:v>
                </c:pt>
                <c:pt idx="1182">
                  <c:v>897</c:v>
                </c:pt>
                <c:pt idx="1183">
                  <c:v>906.25</c:v>
                </c:pt>
                <c:pt idx="1184">
                  <c:v>913.25</c:v>
                </c:pt>
                <c:pt idx="1185">
                  <c:v>932.25</c:v>
                </c:pt>
                <c:pt idx="1186">
                  <c:v>940.75</c:v>
                </c:pt>
                <c:pt idx="1187">
                  <c:v>960.5</c:v>
                </c:pt>
                <c:pt idx="1188">
                  <c:v>990.5</c:v>
                </c:pt>
                <c:pt idx="1189">
                  <c:v>997.25</c:v>
                </c:pt>
                <c:pt idx="1190">
                  <c:v>978</c:v>
                </c:pt>
                <c:pt idx="1191">
                  <c:v>957</c:v>
                </c:pt>
                <c:pt idx="1192">
                  <c:v>991.25</c:v>
                </c:pt>
                <c:pt idx="1193">
                  <c:v>1000.5</c:v>
                </c:pt>
                <c:pt idx="1194">
                  <c:v>1002.25</c:v>
                </c:pt>
                <c:pt idx="1195">
                  <c:v>1018.5</c:v>
                </c:pt>
                <c:pt idx="1196">
                  <c:v>1005.25</c:v>
                </c:pt>
                <c:pt idx="1197">
                  <c:v>1021.5</c:v>
                </c:pt>
                <c:pt idx="1198">
                  <c:v>1001</c:v>
                </c:pt>
                <c:pt idx="1199">
                  <c:v>1004.25</c:v>
                </c:pt>
                <c:pt idx="1200">
                  <c:v>1022</c:v>
                </c:pt>
                <c:pt idx="1201">
                  <c:v>1010.5</c:v>
                </c:pt>
                <c:pt idx="1202">
                  <c:v>995.5</c:v>
                </c:pt>
                <c:pt idx="1203">
                  <c:v>1030</c:v>
                </c:pt>
                <c:pt idx="1204">
                  <c:v>997.5</c:v>
                </c:pt>
                <c:pt idx="1205">
                  <c:v>1027.5</c:v>
                </c:pt>
                <c:pt idx="1206">
                  <c:v>1006.75</c:v>
                </c:pt>
                <c:pt idx="1207">
                  <c:v>1038.5</c:v>
                </c:pt>
                <c:pt idx="1208">
                  <c:v>1059.25</c:v>
                </c:pt>
                <c:pt idx="1209">
                  <c:v>1059.5</c:v>
                </c:pt>
                <c:pt idx="1210">
                  <c:v>1075.25</c:v>
                </c:pt>
                <c:pt idx="1211">
                  <c:v>1081.25</c:v>
                </c:pt>
                <c:pt idx="1212">
                  <c:v>1058</c:v>
                </c:pt>
                <c:pt idx="1213">
                  <c:v>1073.25</c:v>
                </c:pt>
                <c:pt idx="1214">
                  <c:v>1077.25</c:v>
                </c:pt>
                <c:pt idx="1215">
                  <c:v>1088.5</c:v>
                </c:pt>
                <c:pt idx="1216">
                  <c:v>1111.5</c:v>
                </c:pt>
                <c:pt idx="1217">
                  <c:v>1113.5</c:v>
                </c:pt>
                <c:pt idx="1218">
                  <c:v>1102.25</c:v>
                </c:pt>
                <c:pt idx="1219">
                  <c:v>1153</c:v>
                </c:pt>
                <c:pt idx="1220">
                  <c:v>1177.75</c:v>
                </c:pt>
                <c:pt idx="1221">
                  <c:v>1173.5</c:v>
                </c:pt>
                <c:pt idx="1222">
                  <c:v>1151.25</c:v>
                </c:pt>
                <c:pt idx="1223">
                  <c:v>1145</c:v>
                </c:pt>
                <c:pt idx="1224">
                  <c:v>1145.25</c:v>
                </c:pt>
                <c:pt idx="1225">
                  <c:v>1121.75</c:v>
                </c:pt>
                <c:pt idx="1226">
                  <c:v>1106.75</c:v>
                </c:pt>
                <c:pt idx="1227">
                  <c:v>1107</c:v>
                </c:pt>
                <c:pt idx="1228">
                  <c:v>1058.75</c:v>
                </c:pt>
                <c:pt idx="1229">
                  <c:v>1056.25</c:v>
                </c:pt>
                <c:pt idx="1230">
                  <c:v>1019</c:v>
                </c:pt>
                <c:pt idx="1231">
                  <c:v>1029.25</c:v>
                </c:pt>
                <c:pt idx="1232">
                  <c:v>1016.75</c:v>
                </c:pt>
                <c:pt idx="1233">
                  <c:v>1030.25</c:v>
                </c:pt>
                <c:pt idx="1234">
                  <c:v>1034.25</c:v>
                </c:pt>
                <c:pt idx="1235">
                  <c:v>1047.5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1062.75</c:v>
                </c:pt>
                <c:pt idx="1240">
                  <c:v>1076.5</c:v>
                </c:pt>
                <c:pt idx="1241">
                  <c:v>1062.5</c:v>
                </c:pt>
                <c:pt idx="1242">
                  <c:v>1066.5</c:v>
                </c:pt>
                <c:pt idx="1243">
                  <c:v>1057.25</c:v>
                </c:pt>
                <c:pt idx="1244">
                  <c:v>1054.75</c:v>
                </c:pt>
                <c:pt idx="1245">
                  <c:v>1048</c:v>
                </c:pt>
                <c:pt idx="1246">
                  <c:v>1004</c:v>
                </c:pt>
                <c:pt idx="1247">
                  <c:v>985</c:v>
                </c:pt>
                <c:pt idx="1248">
                  <c:v>957.75</c:v>
                </c:pt>
                <c:pt idx="1249">
                  <c:v>952.5</c:v>
                </c:pt>
                <c:pt idx="1250">
                  <c:v>941.5</c:v>
                </c:pt>
                <c:pt idx="1251">
                  <c:v>967</c:v>
                </c:pt>
                <c:pt idx="1252">
                  <c:v>950.5</c:v>
                </c:pt>
                <c:pt idx="1253">
                  <c:v>950.5</c:v>
                </c:pt>
                <c:pt idx="1254">
                  <c:v>952.5</c:v>
                </c:pt>
                <c:pt idx="1255">
                  <c:v>958</c:v>
                </c:pt>
                <c:pt idx="1256">
                  <c:v>956.75</c:v>
                </c:pt>
                <c:pt idx="1257" formatCode="0.00">
                  <c:v>962.25</c:v>
                </c:pt>
                <c:pt idx="1258" formatCode="0.00">
                  <c:v>951.5</c:v>
                </c:pt>
                <c:pt idx="1259" formatCode="0.00">
                  <c:v>971</c:v>
                </c:pt>
                <c:pt idx="1260" formatCode="0.00">
                  <c:v>988.25</c:v>
                </c:pt>
                <c:pt idx="1261" formatCode="0.00">
                  <c:v>989</c:v>
                </c:pt>
                <c:pt idx="1262">
                  <c:v>1006.5</c:v>
                </c:pt>
                <c:pt idx="1263">
                  <c:v>1048.5</c:v>
                </c:pt>
                <c:pt idx="1264">
                  <c:v>1066.25</c:v>
                </c:pt>
                <c:pt idx="1265">
                  <c:v>1080.5</c:v>
                </c:pt>
                <c:pt idx="1266">
                  <c:v>1089.5</c:v>
                </c:pt>
                <c:pt idx="1267">
                  <c:v>1015.5</c:v>
                </c:pt>
                <c:pt idx="1268">
                  <c:v>1016.75</c:v>
                </c:pt>
                <c:pt idx="1269">
                  <c:v>992.75</c:v>
                </c:pt>
                <c:pt idx="1270">
                  <c:v>995.5</c:v>
                </c:pt>
                <c:pt idx="1271">
                  <c:v>1002.5</c:v>
                </c:pt>
                <c:pt idx="1272">
                  <c:v>974.75</c:v>
                </c:pt>
                <c:pt idx="1273">
                  <c:v>977.5</c:v>
                </c:pt>
                <c:pt idx="1274">
                  <c:v>967.75</c:v>
                </c:pt>
                <c:pt idx="1275">
                  <c:v>971.25</c:v>
                </c:pt>
                <c:pt idx="1276">
                  <c:v>967.75</c:v>
                </c:pt>
                <c:pt idx="1277">
                  <c:v>965.25</c:v>
                </c:pt>
                <c:pt idx="1278">
                  <c:v>976.75</c:v>
                </c:pt>
                <c:pt idx="1279">
                  <c:v>972.25</c:v>
                </c:pt>
                <c:pt idx="1280">
                  <c:v>976</c:v>
                </c:pt>
                <c:pt idx="1281">
                  <c:v>995.25</c:v>
                </c:pt>
                <c:pt idx="1282">
                  <c:v>1030</c:v>
                </c:pt>
                <c:pt idx="1283">
                  <c:v>1036.5</c:v>
                </c:pt>
                <c:pt idx="1284">
                  <c:v>1053.25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76B-490F-AC19-7CCFA8DC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634288"/>
        <c:axId val="869647728"/>
      </c:lineChart>
      <c:dateAx>
        <c:axId val="86963428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47728"/>
        <c:crosses val="autoZero"/>
        <c:auto val="0"/>
        <c:lblOffset val="100"/>
        <c:baseTimeUnit val="days"/>
        <c:majorUnit val="160"/>
        <c:minorUnit val="1"/>
      </c:dateAx>
      <c:valAx>
        <c:axId val="8696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Soybean oil prices ($/ton)</a:t>
                </a:r>
              </a:p>
            </c:rich>
          </c:tx>
          <c:layout>
            <c:manualLayout>
              <c:xMode val="edge"/>
              <c:yMode val="edge"/>
              <c:x val="6.3052582721690575E-3"/>
              <c:y val="0.32392369905225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69634288"/>
        <c:crosses val="autoZero"/>
        <c:crossBetween val="between"/>
      </c:valAx>
      <c:spPr>
        <a:noFill/>
        <a:ln>
          <a:solidFill>
            <a:srgbClr val="323232"/>
          </a:solidFill>
        </a:ln>
        <a:effectLst/>
      </c:spPr>
    </c:plotArea>
    <c:legend>
      <c:legendPos val="b"/>
      <c:layout>
        <c:manualLayout>
          <c:xMode val="edge"/>
          <c:yMode val="edge"/>
          <c:x val="0.13519281335228633"/>
          <c:y val="0.9346583151227299"/>
          <c:w val="0.79245386930932904"/>
          <c:h val="4.0271260673848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400"/>
              <a:t>Increasing feedstock</a:t>
            </a:r>
            <a:r>
              <a:rPr lang="pt-BR" sz="2400" baseline="0"/>
              <a:t> demand in Brazil </a:t>
            </a:r>
            <a:br>
              <a:rPr lang="pt-BR" sz="2400" baseline="0"/>
            </a:br>
            <a:r>
              <a:rPr lang="pt-BR" sz="2400" baseline="0"/>
              <a:t>narrowed the spread between US prices</a:t>
            </a:r>
            <a:endParaRPr lang="pt-B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860806271273096E-2"/>
          <c:y val="0.14317561651172075"/>
          <c:w val="0.8110941486314649"/>
          <c:h val="0.6794599043546402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Spreads!$Y$2</c:f>
              <c:strCache>
                <c:ptCount val="1"/>
                <c:pt idx="0">
                  <c:v>Gulf - Brazil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cat>
            <c:strRef>
              <c:f>Spreads!$A$781:$A$1568</c:f>
              <c:strCache>
                <c:ptCount val="788"/>
                <c:pt idx="0">
                  <c:v>1/4/2022</c:v>
                </c:pt>
                <c:pt idx="1">
                  <c:v>1/5/2022</c:v>
                </c:pt>
                <c:pt idx="2">
                  <c:v>1/6/2022</c:v>
                </c:pt>
                <c:pt idx="3">
                  <c:v>1/7/2022</c:v>
                </c:pt>
                <c:pt idx="4">
                  <c:v>1/10/2022</c:v>
                </c:pt>
                <c:pt idx="5">
                  <c:v>1/11/2022</c:v>
                </c:pt>
                <c:pt idx="6">
                  <c:v>1/12/2022</c:v>
                </c:pt>
                <c:pt idx="7">
                  <c:v>1/13/2022</c:v>
                </c:pt>
                <c:pt idx="8">
                  <c:v>1/14/2022</c:v>
                </c:pt>
                <c:pt idx="9">
                  <c:v>1/18/2022</c:v>
                </c:pt>
                <c:pt idx="10">
                  <c:v>1/19/2022</c:v>
                </c:pt>
                <c:pt idx="11">
                  <c:v>1/20/2022</c:v>
                </c:pt>
                <c:pt idx="12">
                  <c:v>1/21/2022</c:v>
                </c:pt>
                <c:pt idx="13">
                  <c:v>1/24/2022</c:v>
                </c:pt>
                <c:pt idx="14">
                  <c:v>1/25/2022</c:v>
                </c:pt>
                <c:pt idx="15">
                  <c:v>1/26/2022</c:v>
                </c:pt>
                <c:pt idx="16">
                  <c:v>1/27/2022</c:v>
                </c:pt>
                <c:pt idx="17">
                  <c:v>1/28/2022</c:v>
                </c:pt>
                <c:pt idx="18">
                  <c:v>1/31/2022</c:v>
                </c:pt>
                <c:pt idx="19">
                  <c:v>2/1/2022</c:v>
                </c:pt>
                <c:pt idx="20">
                  <c:v>2/2/2022</c:v>
                </c:pt>
                <c:pt idx="21">
                  <c:v>2/3/2022</c:v>
                </c:pt>
                <c:pt idx="22">
                  <c:v>2/4/2022</c:v>
                </c:pt>
                <c:pt idx="23">
                  <c:v>2/7/2022</c:v>
                </c:pt>
                <c:pt idx="24">
                  <c:v>2/8/2022</c:v>
                </c:pt>
                <c:pt idx="25">
                  <c:v>2/9/2022</c:v>
                </c:pt>
                <c:pt idx="26">
                  <c:v>2/10/2022</c:v>
                </c:pt>
                <c:pt idx="27">
                  <c:v>2/11/2022</c:v>
                </c:pt>
                <c:pt idx="28">
                  <c:v>2/14/2022</c:v>
                </c:pt>
                <c:pt idx="29">
                  <c:v>2/15/2022</c:v>
                </c:pt>
                <c:pt idx="30">
                  <c:v>2/16/2022</c:v>
                </c:pt>
                <c:pt idx="31">
                  <c:v>2/17/2022</c:v>
                </c:pt>
                <c:pt idx="32">
                  <c:v>2/18/2022</c:v>
                </c:pt>
                <c:pt idx="33">
                  <c:v>2/22/2022</c:v>
                </c:pt>
                <c:pt idx="34">
                  <c:v>2/23/2022</c:v>
                </c:pt>
                <c:pt idx="35">
                  <c:v>2/24/2022</c:v>
                </c:pt>
                <c:pt idx="36">
                  <c:v>2/25/2022</c:v>
                </c:pt>
                <c:pt idx="37">
                  <c:v>2/28/2022</c:v>
                </c:pt>
                <c:pt idx="38">
                  <c:v>3/1/2022</c:v>
                </c:pt>
                <c:pt idx="39">
                  <c:v>3/2/2022</c:v>
                </c:pt>
                <c:pt idx="40">
                  <c:v>3/3/2022</c:v>
                </c:pt>
                <c:pt idx="41">
                  <c:v>3/4/2022</c:v>
                </c:pt>
                <c:pt idx="42">
                  <c:v>3/7/2022</c:v>
                </c:pt>
                <c:pt idx="43">
                  <c:v>3/8/2022</c:v>
                </c:pt>
                <c:pt idx="44">
                  <c:v>3/9/2022</c:v>
                </c:pt>
                <c:pt idx="45">
                  <c:v>3/10/2022</c:v>
                </c:pt>
                <c:pt idx="46">
                  <c:v>3/11/2022</c:v>
                </c:pt>
                <c:pt idx="47">
                  <c:v>3/14/2022</c:v>
                </c:pt>
                <c:pt idx="48">
                  <c:v>3/15/2022</c:v>
                </c:pt>
                <c:pt idx="49">
                  <c:v>3/16/2022</c:v>
                </c:pt>
                <c:pt idx="50">
                  <c:v>3/17/2022</c:v>
                </c:pt>
                <c:pt idx="51">
                  <c:v>3/18/2022</c:v>
                </c:pt>
                <c:pt idx="52">
                  <c:v>3/21/2022</c:v>
                </c:pt>
                <c:pt idx="53">
                  <c:v>3/22/2022</c:v>
                </c:pt>
                <c:pt idx="54">
                  <c:v>3/23/2022</c:v>
                </c:pt>
                <c:pt idx="55">
                  <c:v>3/24/2022</c:v>
                </c:pt>
                <c:pt idx="56">
                  <c:v>3/25/2022</c:v>
                </c:pt>
                <c:pt idx="57">
                  <c:v>3/28/2022</c:v>
                </c:pt>
                <c:pt idx="58">
                  <c:v>3/29/2022</c:v>
                </c:pt>
                <c:pt idx="59">
                  <c:v>3/30/2022</c:v>
                </c:pt>
                <c:pt idx="60">
                  <c:v>3/31/2022</c:v>
                </c:pt>
                <c:pt idx="61">
                  <c:v>4/1/2022</c:v>
                </c:pt>
                <c:pt idx="62">
                  <c:v>4/4/2022</c:v>
                </c:pt>
                <c:pt idx="63">
                  <c:v>4/5/2022</c:v>
                </c:pt>
                <c:pt idx="64">
                  <c:v>4/6/2022</c:v>
                </c:pt>
                <c:pt idx="65">
                  <c:v>4/7/2022</c:v>
                </c:pt>
                <c:pt idx="66">
                  <c:v>4/8/2022</c:v>
                </c:pt>
                <c:pt idx="67">
                  <c:v>4/11/2022</c:v>
                </c:pt>
                <c:pt idx="68">
                  <c:v>4/12/2022</c:v>
                </c:pt>
                <c:pt idx="69">
                  <c:v>4/13/2022</c:v>
                </c:pt>
                <c:pt idx="70">
                  <c:v>4/14/2022</c:v>
                </c:pt>
                <c:pt idx="71">
                  <c:v>4/18/2022</c:v>
                </c:pt>
                <c:pt idx="72">
                  <c:v>4/19/2022</c:v>
                </c:pt>
                <c:pt idx="73">
                  <c:v>4/20/2022</c:v>
                </c:pt>
                <c:pt idx="74">
                  <c:v>4/21/2022</c:v>
                </c:pt>
                <c:pt idx="75">
                  <c:v>4/22/2022</c:v>
                </c:pt>
                <c:pt idx="76">
                  <c:v>4/25/2022</c:v>
                </c:pt>
                <c:pt idx="77">
                  <c:v>4/26/2022</c:v>
                </c:pt>
                <c:pt idx="78">
                  <c:v>4/27/2022</c:v>
                </c:pt>
                <c:pt idx="79">
                  <c:v>4/28/2022</c:v>
                </c:pt>
                <c:pt idx="80">
                  <c:v>4/29/2022</c:v>
                </c:pt>
                <c:pt idx="81">
                  <c:v>5/2/2022</c:v>
                </c:pt>
                <c:pt idx="82">
                  <c:v>5/3/2022</c:v>
                </c:pt>
                <c:pt idx="83">
                  <c:v>5/4/2022</c:v>
                </c:pt>
                <c:pt idx="84">
                  <c:v>5/5/2022</c:v>
                </c:pt>
                <c:pt idx="85">
                  <c:v>5/6/2022</c:v>
                </c:pt>
                <c:pt idx="86">
                  <c:v>5/9/2022</c:v>
                </c:pt>
                <c:pt idx="87">
                  <c:v>5/10/2022</c:v>
                </c:pt>
                <c:pt idx="88">
                  <c:v>5/11/2022</c:v>
                </c:pt>
                <c:pt idx="89">
                  <c:v>5/12/2022</c:v>
                </c:pt>
                <c:pt idx="90">
                  <c:v>5/13/2022</c:v>
                </c:pt>
                <c:pt idx="91">
                  <c:v>5/16/2022</c:v>
                </c:pt>
                <c:pt idx="92">
                  <c:v>5/17/2022</c:v>
                </c:pt>
                <c:pt idx="93">
                  <c:v>5/18/2022</c:v>
                </c:pt>
                <c:pt idx="94">
                  <c:v>5/19/2022</c:v>
                </c:pt>
                <c:pt idx="95">
                  <c:v>5/20/2022</c:v>
                </c:pt>
                <c:pt idx="96">
                  <c:v>5/23/2022</c:v>
                </c:pt>
                <c:pt idx="97">
                  <c:v>5/24/2022</c:v>
                </c:pt>
                <c:pt idx="98">
                  <c:v>5/25/2022</c:v>
                </c:pt>
                <c:pt idx="99">
                  <c:v>5/26/2022</c:v>
                </c:pt>
                <c:pt idx="100">
                  <c:v>5/27/2022</c:v>
                </c:pt>
                <c:pt idx="101">
                  <c:v>5/31/2022</c:v>
                </c:pt>
                <c:pt idx="102">
                  <c:v>6/1/2022</c:v>
                </c:pt>
                <c:pt idx="103">
                  <c:v>6/2/2022</c:v>
                </c:pt>
                <c:pt idx="104">
                  <c:v>6/3/2022</c:v>
                </c:pt>
                <c:pt idx="105">
                  <c:v>6/6/2022</c:v>
                </c:pt>
                <c:pt idx="106">
                  <c:v>6/7/2022</c:v>
                </c:pt>
                <c:pt idx="107">
                  <c:v>6/8/2022</c:v>
                </c:pt>
                <c:pt idx="108">
                  <c:v>6/9/2022</c:v>
                </c:pt>
                <c:pt idx="109">
                  <c:v>6/10/2022</c:v>
                </c:pt>
                <c:pt idx="110">
                  <c:v>6/13/2022</c:v>
                </c:pt>
                <c:pt idx="111">
                  <c:v>6/14/2022</c:v>
                </c:pt>
                <c:pt idx="112">
                  <c:v>6/15/2022</c:v>
                </c:pt>
                <c:pt idx="113">
                  <c:v>6/16/2022</c:v>
                </c:pt>
                <c:pt idx="114">
                  <c:v>6/17/2022</c:v>
                </c:pt>
                <c:pt idx="115">
                  <c:v>6/21/2022</c:v>
                </c:pt>
                <c:pt idx="116">
                  <c:v>6/22/2022</c:v>
                </c:pt>
                <c:pt idx="117">
                  <c:v>6/23/2022</c:v>
                </c:pt>
                <c:pt idx="118">
                  <c:v>6/24/2022</c:v>
                </c:pt>
                <c:pt idx="119">
                  <c:v>6/27/2022</c:v>
                </c:pt>
                <c:pt idx="120">
                  <c:v>6/28/2022</c:v>
                </c:pt>
                <c:pt idx="121">
                  <c:v>6/29/2022</c:v>
                </c:pt>
                <c:pt idx="122">
                  <c:v>6/30/2022</c:v>
                </c:pt>
                <c:pt idx="123">
                  <c:v>7/1/2022</c:v>
                </c:pt>
                <c:pt idx="124">
                  <c:v>7/5/2022</c:v>
                </c:pt>
                <c:pt idx="125">
                  <c:v>7/6/2022</c:v>
                </c:pt>
                <c:pt idx="126">
                  <c:v>7/7/2022</c:v>
                </c:pt>
                <c:pt idx="127">
                  <c:v>7/8/2022</c:v>
                </c:pt>
                <c:pt idx="128">
                  <c:v>7/11/2022</c:v>
                </c:pt>
                <c:pt idx="129">
                  <c:v>7/12/2022</c:v>
                </c:pt>
                <c:pt idx="130">
                  <c:v>7/13/2022</c:v>
                </c:pt>
                <c:pt idx="131">
                  <c:v>7/14/2022</c:v>
                </c:pt>
                <c:pt idx="132">
                  <c:v>7/15/2022</c:v>
                </c:pt>
                <c:pt idx="133">
                  <c:v>7/18/2022</c:v>
                </c:pt>
                <c:pt idx="134">
                  <c:v>7/19/2022</c:v>
                </c:pt>
                <c:pt idx="135">
                  <c:v>7/20/2022</c:v>
                </c:pt>
                <c:pt idx="136">
                  <c:v>7/21/2022</c:v>
                </c:pt>
                <c:pt idx="137">
                  <c:v>7/22/2022</c:v>
                </c:pt>
                <c:pt idx="138">
                  <c:v>7/25/2022</c:v>
                </c:pt>
                <c:pt idx="139">
                  <c:v>7/26/2022</c:v>
                </c:pt>
                <c:pt idx="140">
                  <c:v>7/27/2022</c:v>
                </c:pt>
                <c:pt idx="141">
                  <c:v>7/28/2022</c:v>
                </c:pt>
                <c:pt idx="142">
                  <c:v>7/29/2022</c:v>
                </c:pt>
                <c:pt idx="143">
                  <c:v>8/1/2022</c:v>
                </c:pt>
                <c:pt idx="144">
                  <c:v>8/2/2022</c:v>
                </c:pt>
                <c:pt idx="145">
                  <c:v>8/3/2022</c:v>
                </c:pt>
                <c:pt idx="146">
                  <c:v>8/4/2022</c:v>
                </c:pt>
                <c:pt idx="147">
                  <c:v>8/5/2022</c:v>
                </c:pt>
                <c:pt idx="148">
                  <c:v>8/8/2022</c:v>
                </c:pt>
                <c:pt idx="149">
                  <c:v>8/9/2022</c:v>
                </c:pt>
                <c:pt idx="150">
                  <c:v>8/10/2022</c:v>
                </c:pt>
                <c:pt idx="151">
                  <c:v>8/11/2022</c:v>
                </c:pt>
                <c:pt idx="152">
                  <c:v>8/12/2022</c:v>
                </c:pt>
                <c:pt idx="153">
                  <c:v>8/15/2022</c:v>
                </c:pt>
                <c:pt idx="154">
                  <c:v>8/16/2022</c:v>
                </c:pt>
                <c:pt idx="155">
                  <c:v>8/17/2022</c:v>
                </c:pt>
                <c:pt idx="156">
                  <c:v>8/18/2022</c:v>
                </c:pt>
                <c:pt idx="157">
                  <c:v>8/19/2022</c:v>
                </c:pt>
                <c:pt idx="158">
                  <c:v>8/22/2022</c:v>
                </c:pt>
                <c:pt idx="159">
                  <c:v>8/23/2022</c:v>
                </c:pt>
                <c:pt idx="160">
                  <c:v>8/24/2022</c:v>
                </c:pt>
                <c:pt idx="161">
                  <c:v>8/25/2022</c:v>
                </c:pt>
                <c:pt idx="162">
                  <c:v>8/26/2022</c:v>
                </c:pt>
                <c:pt idx="163">
                  <c:v>8/29/2022</c:v>
                </c:pt>
                <c:pt idx="164">
                  <c:v>8/30/2022</c:v>
                </c:pt>
                <c:pt idx="165">
                  <c:v>8/31/2022</c:v>
                </c:pt>
                <c:pt idx="166">
                  <c:v>9/1/2022</c:v>
                </c:pt>
                <c:pt idx="167">
                  <c:v>9/2/2022</c:v>
                </c:pt>
                <c:pt idx="168">
                  <c:v>9/6/2022</c:v>
                </c:pt>
                <c:pt idx="169">
                  <c:v>9/7/2022</c:v>
                </c:pt>
                <c:pt idx="170">
                  <c:v>9/8/2022</c:v>
                </c:pt>
                <c:pt idx="171">
                  <c:v>9/9/2022</c:v>
                </c:pt>
                <c:pt idx="172">
                  <c:v>9/12/2022</c:v>
                </c:pt>
                <c:pt idx="173">
                  <c:v>9/13/2022</c:v>
                </c:pt>
                <c:pt idx="174">
                  <c:v>9/14/2022</c:v>
                </c:pt>
                <c:pt idx="175">
                  <c:v>9/15/2022</c:v>
                </c:pt>
                <c:pt idx="176">
                  <c:v>9/16/2022</c:v>
                </c:pt>
                <c:pt idx="177">
                  <c:v>9/19/2022</c:v>
                </c:pt>
                <c:pt idx="178">
                  <c:v>9/20/2022</c:v>
                </c:pt>
                <c:pt idx="179">
                  <c:v>9/21/2022</c:v>
                </c:pt>
                <c:pt idx="180">
                  <c:v>9/22/2022</c:v>
                </c:pt>
                <c:pt idx="181">
                  <c:v>9/23/2022</c:v>
                </c:pt>
                <c:pt idx="182">
                  <c:v>9/26/2022</c:v>
                </c:pt>
                <c:pt idx="183">
                  <c:v>9/27/2022</c:v>
                </c:pt>
                <c:pt idx="184">
                  <c:v>9/28/2022</c:v>
                </c:pt>
                <c:pt idx="185">
                  <c:v>9/29/2022</c:v>
                </c:pt>
                <c:pt idx="186">
                  <c:v>9/30/2022</c:v>
                </c:pt>
                <c:pt idx="187">
                  <c:v>10/3/2022</c:v>
                </c:pt>
                <c:pt idx="188">
                  <c:v>10/4/2022</c:v>
                </c:pt>
                <c:pt idx="189">
                  <c:v>10/5/2022</c:v>
                </c:pt>
                <c:pt idx="190">
                  <c:v>10/6/2022</c:v>
                </c:pt>
                <c:pt idx="191">
                  <c:v>10/7/2022</c:v>
                </c:pt>
                <c:pt idx="192">
                  <c:v>10/10/2022</c:v>
                </c:pt>
                <c:pt idx="193">
                  <c:v>10/11/2022</c:v>
                </c:pt>
                <c:pt idx="194">
                  <c:v>10/12/2022</c:v>
                </c:pt>
                <c:pt idx="195">
                  <c:v>10/13/2022</c:v>
                </c:pt>
                <c:pt idx="196">
                  <c:v>10/14/2022</c:v>
                </c:pt>
                <c:pt idx="197">
                  <c:v>10/17/2022</c:v>
                </c:pt>
                <c:pt idx="198">
                  <c:v>10/18/2022</c:v>
                </c:pt>
                <c:pt idx="199">
                  <c:v>10/19/2022</c:v>
                </c:pt>
                <c:pt idx="200">
                  <c:v>10/20/2022</c:v>
                </c:pt>
                <c:pt idx="201">
                  <c:v>10/21/2022</c:v>
                </c:pt>
                <c:pt idx="202">
                  <c:v>10/24/2022</c:v>
                </c:pt>
                <c:pt idx="203">
                  <c:v>10/25/2022</c:v>
                </c:pt>
                <c:pt idx="204">
                  <c:v>10/26/2022</c:v>
                </c:pt>
                <c:pt idx="205">
                  <c:v>10/27/2022</c:v>
                </c:pt>
                <c:pt idx="206">
                  <c:v>10/28/2022</c:v>
                </c:pt>
                <c:pt idx="207">
                  <c:v>10/31/2022</c:v>
                </c:pt>
                <c:pt idx="208">
                  <c:v>11/1/2022</c:v>
                </c:pt>
                <c:pt idx="209">
                  <c:v>11/2/2022</c:v>
                </c:pt>
                <c:pt idx="210">
                  <c:v>11/3/2022</c:v>
                </c:pt>
                <c:pt idx="211">
                  <c:v>11/4/2022</c:v>
                </c:pt>
                <c:pt idx="212">
                  <c:v>11/7/2022</c:v>
                </c:pt>
                <c:pt idx="213">
                  <c:v>11/8/2022</c:v>
                </c:pt>
                <c:pt idx="214">
                  <c:v>11/9/2022</c:v>
                </c:pt>
                <c:pt idx="215">
                  <c:v>11/10/2022</c:v>
                </c:pt>
                <c:pt idx="216">
                  <c:v>11/11/2022</c:v>
                </c:pt>
                <c:pt idx="217">
                  <c:v>11/14/2022</c:v>
                </c:pt>
                <c:pt idx="218">
                  <c:v>11/15/2022</c:v>
                </c:pt>
                <c:pt idx="219">
                  <c:v>11/16/2022</c:v>
                </c:pt>
                <c:pt idx="220">
                  <c:v>11/17/2022</c:v>
                </c:pt>
                <c:pt idx="221">
                  <c:v>11/18/2022</c:v>
                </c:pt>
                <c:pt idx="222">
                  <c:v>11/21/2022</c:v>
                </c:pt>
                <c:pt idx="223">
                  <c:v>11/22/2022</c:v>
                </c:pt>
                <c:pt idx="224">
                  <c:v>11/23/2022</c:v>
                </c:pt>
                <c:pt idx="225">
                  <c:v>11/25/2022</c:v>
                </c:pt>
                <c:pt idx="226">
                  <c:v>11/28/2022</c:v>
                </c:pt>
                <c:pt idx="227">
                  <c:v>11/29/2022</c:v>
                </c:pt>
                <c:pt idx="228">
                  <c:v>11/30/2022</c:v>
                </c:pt>
                <c:pt idx="229">
                  <c:v>12/1/2022</c:v>
                </c:pt>
                <c:pt idx="230">
                  <c:v>12/2/2022</c:v>
                </c:pt>
                <c:pt idx="231">
                  <c:v>12/5/2022</c:v>
                </c:pt>
                <c:pt idx="232">
                  <c:v>12/6/2022</c:v>
                </c:pt>
                <c:pt idx="233">
                  <c:v>12/7/2022</c:v>
                </c:pt>
                <c:pt idx="234">
                  <c:v>12/8/2022</c:v>
                </c:pt>
                <c:pt idx="235">
                  <c:v>12/9/2022</c:v>
                </c:pt>
                <c:pt idx="236">
                  <c:v>12/12/2022</c:v>
                </c:pt>
                <c:pt idx="237">
                  <c:v>12/13/2022</c:v>
                </c:pt>
                <c:pt idx="238">
                  <c:v>12/14/2022</c:v>
                </c:pt>
                <c:pt idx="239">
                  <c:v>12/15/2022</c:v>
                </c:pt>
                <c:pt idx="240">
                  <c:v>12/16/2022</c:v>
                </c:pt>
                <c:pt idx="241">
                  <c:v>12/19/2022</c:v>
                </c:pt>
                <c:pt idx="242">
                  <c:v>12/20/2022</c:v>
                </c:pt>
                <c:pt idx="243">
                  <c:v>12/21/2022</c:v>
                </c:pt>
                <c:pt idx="244">
                  <c:v>12/22/2022</c:v>
                </c:pt>
                <c:pt idx="245">
                  <c:v>12/23/2022</c:v>
                </c:pt>
                <c:pt idx="246">
                  <c:v>12/27/2022</c:v>
                </c:pt>
                <c:pt idx="247">
                  <c:v>12/28/2022</c:v>
                </c:pt>
                <c:pt idx="248">
                  <c:v>12/29/2022</c:v>
                </c:pt>
                <c:pt idx="249">
                  <c:v>12/30/2022</c:v>
                </c:pt>
                <c:pt idx="250">
                  <c:v>1/3/2023</c:v>
                </c:pt>
                <c:pt idx="251">
                  <c:v>1/4/2023</c:v>
                </c:pt>
                <c:pt idx="252">
                  <c:v>1/5/2023</c:v>
                </c:pt>
                <c:pt idx="253">
                  <c:v>1/6/2023</c:v>
                </c:pt>
                <c:pt idx="254">
                  <c:v>1/9/2023</c:v>
                </c:pt>
                <c:pt idx="255">
                  <c:v>1/10/2023</c:v>
                </c:pt>
                <c:pt idx="256">
                  <c:v>1/11/2023</c:v>
                </c:pt>
                <c:pt idx="257">
                  <c:v>1/12/2023</c:v>
                </c:pt>
                <c:pt idx="258">
                  <c:v>1/13/2023</c:v>
                </c:pt>
                <c:pt idx="259">
                  <c:v>1/17/2023</c:v>
                </c:pt>
                <c:pt idx="260">
                  <c:v>1/18/2023</c:v>
                </c:pt>
                <c:pt idx="261">
                  <c:v>1/19/2023</c:v>
                </c:pt>
                <c:pt idx="262">
                  <c:v>1/20/2023</c:v>
                </c:pt>
                <c:pt idx="263">
                  <c:v>1/23/2023</c:v>
                </c:pt>
                <c:pt idx="264">
                  <c:v>1/24/2023</c:v>
                </c:pt>
                <c:pt idx="265">
                  <c:v>1/25/2023</c:v>
                </c:pt>
                <c:pt idx="266">
                  <c:v>1/26/2023</c:v>
                </c:pt>
                <c:pt idx="267">
                  <c:v>1/27/2023</c:v>
                </c:pt>
                <c:pt idx="268">
                  <c:v>1/30/2023</c:v>
                </c:pt>
                <c:pt idx="269">
                  <c:v>1/31/2023</c:v>
                </c:pt>
                <c:pt idx="270">
                  <c:v>2/1/2023</c:v>
                </c:pt>
                <c:pt idx="271">
                  <c:v>2/2/2023</c:v>
                </c:pt>
                <c:pt idx="272">
                  <c:v>2/3/2023</c:v>
                </c:pt>
                <c:pt idx="273">
                  <c:v>2/6/2023</c:v>
                </c:pt>
                <c:pt idx="274">
                  <c:v>2/7/2023</c:v>
                </c:pt>
                <c:pt idx="275">
                  <c:v>2/8/2023</c:v>
                </c:pt>
                <c:pt idx="276">
                  <c:v>2/9/2023</c:v>
                </c:pt>
                <c:pt idx="277">
                  <c:v>2/10/2023</c:v>
                </c:pt>
                <c:pt idx="278">
                  <c:v>2/13/2023</c:v>
                </c:pt>
                <c:pt idx="279">
                  <c:v>2/14/2023</c:v>
                </c:pt>
                <c:pt idx="280">
                  <c:v>2/15/2023</c:v>
                </c:pt>
                <c:pt idx="281">
                  <c:v>2/16/2023</c:v>
                </c:pt>
                <c:pt idx="282">
                  <c:v>2/17/2023</c:v>
                </c:pt>
                <c:pt idx="283">
                  <c:v>2/21/2023</c:v>
                </c:pt>
                <c:pt idx="284">
                  <c:v>2/22/2023</c:v>
                </c:pt>
                <c:pt idx="285">
                  <c:v>2/23/2023</c:v>
                </c:pt>
                <c:pt idx="286">
                  <c:v>2/24/2023</c:v>
                </c:pt>
                <c:pt idx="287">
                  <c:v>2/27/2023</c:v>
                </c:pt>
                <c:pt idx="288">
                  <c:v>2/28/2023</c:v>
                </c:pt>
                <c:pt idx="289">
                  <c:v>3/1/2023</c:v>
                </c:pt>
                <c:pt idx="290">
                  <c:v>3/2/2023</c:v>
                </c:pt>
                <c:pt idx="291">
                  <c:v>3/3/2023</c:v>
                </c:pt>
                <c:pt idx="292">
                  <c:v>3/6/2023</c:v>
                </c:pt>
                <c:pt idx="293">
                  <c:v>3/7/2023</c:v>
                </c:pt>
                <c:pt idx="294">
                  <c:v>3/8/2023</c:v>
                </c:pt>
                <c:pt idx="295">
                  <c:v>3/9/2023</c:v>
                </c:pt>
                <c:pt idx="296">
                  <c:v>3/10/2023</c:v>
                </c:pt>
                <c:pt idx="297">
                  <c:v>3/13/2023</c:v>
                </c:pt>
                <c:pt idx="298">
                  <c:v>3/14/2023</c:v>
                </c:pt>
                <c:pt idx="299">
                  <c:v>3/15/2023</c:v>
                </c:pt>
                <c:pt idx="300">
                  <c:v>3/16/2023</c:v>
                </c:pt>
                <c:pt idx="301">
                  <c:v>3/17/2023</c:v>
                </c:pt>
                <c:pt idx="302">
                  <c:v>3/20/2023</c:v>
                </c:pt>
                <c:pt idx="303">
                  <c:v>3/21/2023</c:v>
                </c:pt>
                <c:pt idx="304">
                  <c:v>3/22/2023</c:v>
                </c:pt>
                <c:pt idx="305">
                  <c:v>3/23/2023</c:v>
                </c:pt>
                <c:pt idx="306">
                  <c:v>3/24/2023</c:v>
                </c:pt>
                <c:pt idx="307">
                  <c:v>3/27/2023</c:v>
                </c:pt>
                <c:pt idx="308">
                  <c:v>3/28/2023</c:v>
                </c:pt>
                <c:pt idx="309">
                  <c:v>3/29/2023</c:v>
                </c:pt>
                <c:pt idx="310">
                  <c:v>3/30/2023</c:v>
                </c:pt>
                <c:pt idx="311">
                  <c:v>3/31/2023</c:v>
                </c:pt>
                <c:pt idx="312">
                  <c:v>4/3/2023</c:v>
                </c:pt>
                <c:pt idx="313">
                  <c:v>4/4/2023</c:v>
                </c:pt>
                <c:pt idx="314">
                  <c:v>4/5/2023</c:v>
                </c:pt>
                <c:pt idx="315">
                  <c:v>4/6/2023</c:v>
                </c:pt>
                <c:pt idx="316">
                  <c:v>4/10/2023</c:v>
                </c:pt>
                <c:pt idx="317">
                  <c:v>4/11/2023</c:v>
                </c:pt>
                <c:pt idx="318">
                  <c:v>4/12/2023</c:v>
                </c:pt>
                <c:pt idx="319">
                  <c:v>4/13/2023</c:v>
                </c:pt>
                <c:pt idx="320">
                  <c:v>4/14/2023</c:v>
                </c:pt>
                <c:pt idx="321">
                  <c:v>4/17/2023</c:v>
                </c:pt>
                <c:pt idx="322">
                  <c:v>4/18/2023</c:v>
                </c:pt>
                <c:pt idx="323">
                  <c:v>4/19/2023</c:v>
                </c:pt>
                <c:pt idx="324">
                  <c:v>4/20/2023</c:v>
                </c:pt>
                <c:pt idx="325">
                  <c:v>4/21/2023</c:v>
                </c:pt>
                <c:pt idx="326">
                  <c:v>4/24/2023</c:v>
                </c:pt>
                <c:pt idx="327">
                  <c:v>4/25/2023</c:v>
                </c:pt>
                <c:pt idx="328">
                  <c:v>4/26/2023</c:v>
                </c:pt>
                <c:pt idx="329">
                  <c:v>4/27/2023</c:v>
                </c:pt>
                <c:pt idx="330">
                  <c:v>4/28/2023</c:v>
                </c:pt>
                <c:pt idx="331">
                  <c:v>5/1/2023</c:v>
                </c:pt>
                <c:pt idx="332">
                  <c:v>5/2/2023</c:v>
                </c:pt>
                <c:pt idx="333">
                  <c:v>5/3/2023</c:v>
                </c:pt>
                <c:pt idx="334">
                  <c:v>5/4/2023</c:v>
                </c:pt>
                <c:pt idx="335">
                  <c:v>5/5/2023</c:v>
                </c:pt>
                <c:pt idx="336">
                  <c:v>5/8/2023</c:v>
                </c:pt>
                <c:pt idx="337">
                  <c:v>5/9/2023</c:v>
                </c:pt>
                <c:pt idx="338">
                  <c:v>5/10/2023</c:v>
                </c:pt>
                <c:pt idx="339">
                  <c:v>5/11/2023</c:v>
                </c:pt>
                <c:pt idx="340">
                  <c:v>5/12/2023</c:v>
                </c:pt>
                <c:pt idx="341">
                  <c:v>5/15/2023</c:v>
                </c:pt>
                <c:pt idx="342">
                  <c:v>5/16/2023</c:v>
                </c:pt>
                <c:pt idx="343">
                  <c:v>5/17/2023</c:v>
                </c:pt>
                <c:pt idx="344">
                  <c:v>5/18/2023</c:v>
                </c:pt>
                <c:pt idx="345">
                  <c:v>5/19/2023</c:v>
                </c:pt>
                <c:pt idx="346">
                  <c:v>5/22/2023</c:v>
                </c:pt>
                <c:pt idx="347">
                  <c:v>5/23/2023</c:v>
                </c:pt>
                <c:pt idx="348">
                  <c:v>5/24/2023</c:v>
                </c:pt>
                <c:pt idx="349">
                  <c:v>5/25/2023</c:v>
                </c:pt>
                <c:pt idx="350">
                  <c:v>5/26/2023</c:v>
                </c:pt>
                <c:pt idx="351">
                  <c:v>5/30/2023</c:v>
                </c:pt>
                <c:pt idx="352">
                  <c:v>5/31/2023</c:v>
                </c:pt>
                <c:pt idx="353">
                  <c:v>6/1/2023</c:v>
                </c:pt>
                <c:pt idx="354">
                  <c:v>6/2/2023</c:v>
                </c:pt>
                <c:pt idx="355">
                  <c:v>6/5/2023</c:v>
                </c:pt>
                <c:pt idx="356">
                  <c:v>6/6/2023</c:v>
                </c:pt>
                <c:pt idx="357">
                  <c:v>6/7/2023</c:v>
                </c:pt>
                <c:pt idx="358">
                  <c:v>6/8/2023</c:v>
                </c:pt>
                <c:pt idx="359">
                  <c:v>6/9/2023</c:v>
                </c:pt>
                <c:pt idx="360">
                  <c:v>6/12/2023</c:v>
                </c:pt>
                <c:pt idx="361">
                  <c:v>6/13/2023</c:v>
                </c:pt>
                <c:pt idx="362">
                  <c:v>6/14/2023</c:v>
                </c:pt>
                <c:pt idx="363">
                  <c:v>6/15/2023</c:v>
                </c:pt>
                <c:pt idx="364">
                  <c:v>6/16/2023</c:v>
                </c:pt>
                <c:pt idx="365">
                  <c:v>6/20/2023</c:v>
                </c:pt>
                <c:pt idx="366">
                  <c:v>6/21/2023</c:v>
                </c:pt>
                <c:pt idx="367">
                  <c:v>6/22/2023</c:v>
                </c:pt>
                <c:pt idx="368">
                  <c:v>6/23/2023</c:v>
                </c:pt>
                <c:pt idx="369">
                  <c:v>6/26/2023</c:v>
                </c:pt>
                <c:pt idx="370">
                  <c:v>6/27/2023</c:v>
                </c:pt>
                <c:pt idx="371">
                  <c:v>6/28/2023</c:v>
                </c:pt>
                <c:pt idx="372">
                  <c:v>6/29/2023</c:v>
                </c:pt>
                <c:pt idx="373">
                  <c:v>6/30/2023</c:v>
                </c:pt>
                <c:pt idx="374">
                  <c:v>7/3/2023</c:v>
                </c:pt>
                <c:pt idx="375">
                  <c:v>7/5/2023</c:v>
                </c:pt>
                <c:pt idx="376">
                  <c:v>7/6/2023</c:v>
                </c:pt>
                <c:pt idx="377">
                  <c:v>7/7/2023</c:v>
                </c:pt>
                <c:pt idx="378">
                  <c:v>7/10/2023</c:v>
                </c:pt>
                <c:pt idx="379">
                  <c:v>7/11/2023</c:v>
                </c:pt>
                <c:pt idx="380">
                  <c:v>7/12/2023</c:v>
                </c:pt>
                <c:pt idx="381">
                  <c:v>7/13/2023</c:v>
                </c:pt>
                <c:pt idx="382">
                  <c:v>7/14/2023</c:v>
                </c:pt>
                <c:pt idx="383">
                  <c:v>7/17/2023</c:v>
                </c:pt>
                <c:pt idx="384">
                  <c:v>7/18/2023</c:v>
                </c:pt>
                <c:pt idx="385">
                  <c:v>7/19/2023</c:v>
                </c:pt>
                <c:pt idx="386">
                  <c:v>7/20/2023</c:v>
                </c:pt>
                <c:pt idx="387">
                  <c:v>7/21/2023</c:v>
                </c:pt>
                <c:pt idx="388">
                  <c:v>7/24/2023</c:v>
                </c:pt>
                <c:pt idx="389">
                  <c:v>7/25/2023</c:v>
                </c:pt>
                <c:pt idx="390">
                  <c:v>7/26/2023</c:v>
                </c:pt>
                <c:pt idx="391">
                  <c:v>7/27/2023</c:v>
                </c:pt>
                <c:pt idx="392">
                  <c:v>7/28/2023</c:v>
                </c:pt>
                <c:pt idx="393">
                  <c:v>7/31/2023</c:v>
                </c:pt>
                <c:pt idx="394">
                  <c:v>8/1/2023</c:v>
                </c:pt>
                <c:pt idx="395">
                  <c:v>8/2/2023</c:v>
                </c:pt>
                <c:pt idx="396">
                  <c:v>8/3/2023</c:v>
                </c:pt>
                <c:pt idx="397">
                  <c:v>8/4/2023</c:v>
                </c:pt>
                <c:pt idx="398">
                  <c:v>8/7/2023</c:v>
                </c:pt>
                <c:pt idx="399">
                  <c:v>8/8/2023</c:v>
                </c:pt>
                <c:pt idx="400">
                  <c:v>8/9/2023</c:v>
                </c:pt>
                <c:pt idx="401">
                  <c:v>8/10/2023</c:v>
                </c:pt>
                <c:pt idx="402">
                  <c:v>8/11/2023</c:v>
                </c:pt>
                <c:pt idx="403">
                  <c:v>8/14/2023</c:v>
                </c:pt>
                <c:pt idx="404">
                  <c:v>8/15/2023</c:v>
                </c:pt>
                <c:pt idx="405">
                  <c:v>8/16/2023</c:v>
                </c:pt>
                <c:pt idx="406">
                  <c:v>8/17/2023</c:v>
                </c:pt>
                <c:pt idx="407">
                  <c:v>8/18/2023</c:v>
                </c:pt>
                <c:pt idx="408">
                  <c:v>8/21/2023</c:v>
                </c:pt>
                <c:pt idx="409">
                  <c:v>8/22/2023</c:v>
                </c:pt>
                <c:pt idx="410">
                  <c:v>8/23/2023</c:v>
                </c:pt>
                <c:pt idx="411">
                  <c:v>8/24/2023</c:v>
                </c:pt>
                <c:pt idx="412">
                  <c:v>8/25/2023</c:v>
                </c:pt>
                <c:pt idx="413">
                  <c:v>8/28/2023</c:v>
                </c:pt>
                <c:pt idx="414">
                  <c:v>8/29/2023</c:v>
                </c:pt>
                <c:pt idx="415">
                  <c:v>8/30/2023</c:v>
                </c:pt>
                <c:pt idx="416">
                  <c:v>8/31/2023</c:v>
                </c:pt>
                <c:pt idx="417">
                  <c:v>9/1/2023</c:v>
                </c:pt>
                <c:pt idx="418">
                  <c:v>9/5/2023</c:v>
                </c:pt>
                <c:pt idx="419">
                  <c:v>9/6/2023</c:v>
                </c:pt>
                <c:pt idx="420">
                  <c:v>9/7/2023</c:v>
                </c:pt>
                <c:pt idx="421">
                  <c:v>9/8/2023</c:v>
                </c:pt>
                <c:pt idx="422">
                  <c:v>9/11/2023</c:v>
                </c:pt>
                <c:pt idx="423">
                  <c:v>9/12/2023</c:v>
                </c:pt>
                <c:pt idx="424">
                  <c:v>9/13/2023</c:v>
                </c:pt>
                <c:pt idx="425">
                  <c:v>9/14/2023</c:v>
                </c:pt>
                <c:pt idx="426">
                  <c:v>9/15/2023</c:v>
                </c:pt>
                <c:pt idx="427">
                  <c:v>9/18/2023</c:v>
                </c:pt>
                <c:pt idx="428">
                  <c:v>9/19/2023</c:v>
                </c:pt>
                <c:pt idx="429">
                  <c:v>9/20/2023</c:v>
                </c:pt>
                <c:pt idx="430">
                  <c:v>9/21/2023</c:v>
                </c:pt>
                <c:pt idx="431">
                  <c:v>9/22/2023</c:v>
                </c:pt>
                <c:pt idx="432">
                  <c:v>9/25/2023</c:v>
                </c:pt>
                <c:pt idx="433">
                  <c:v>9/26/2023</c:v>
                </c:pt>
                <c:pt idx="434">
                  <c:v>9/27/2023</c:v>
                </c:pt>
                <c:pt idx="435">
                  <c:v>9/28/2023</c:v>
                </c:pt>
                <c:pt idx="436">
                  <c:v>9/29/2023</c:v>
                </c:pt>
                <c:pt idx="437">
                  <c:v>10/2/2023</c:v>
                </c:pt>
                <c:pt idx="438">
                  <c:v>10/3/2023</c:v>
                </c:pt>
                <c:pt idx="439">
                  <c:v>10/4/2023</c:v>
                </c:pt>
                <c:pt idx="440">
                  <c:v>10/5/2023</c:v>
                </c:pt>
                <c:pt idx="441">
                  <c:v>10/6/2023</c:v>
                </c:pt>
                <c:pt idx="442">
                  <c:v>10/9/2023</c:v>
                </c:pt>
                <c:pt idx="443">
                  <c:v>10/10/2023</c:v>
                </c:pt>
                <c:pt idx="444">
                  <c:v>10/11/2023</c:v>
                </c:pt>
                <c:pt idx="445">
                  <c:v>10/12/2023</c:v>
                </c:pt>
                <c:pt idx="446">
                  <c:v>10/13/2023</c:v>
                </c:pt>
                <c:pt idx="447">
                  <c:v>10/16/2023</c:v>
                </c:pt>
                <c:pt idx="448">
                  <c:v>10/17/2023</c:v>
                </c:pt>
                <c:pt idx="449">
                  <c:v>10/18/2023</c:v>
                </c:pt>
                <c:pt idx="450">
                  <c:v>10/19/2023</c:v>
                </c:pt>
                <c:pt idx="451">
                  <c:v>10/20/2023</c:v>
                </c:pt>
                <c:pt idx="452">
                  <c:v>10/23/2023</c:v>
                </c:pt>
                <c:pt idx="453">
                  <c:v>10/24/2023</c:v>
                </c:pt>
                <c:pt idx="454">
                  <c:v>10/25/2023</c:v>
                </c:pt>
                <c:pt idx="455">
                  <c:v>10/26/2023</c:v>
                </c:pt>
                <c:pt idx="456">
                  <c:v>10/27/2023</c:v>
                </c:pt>
                <c:pt idx="457">
                  <c:v>10/30/2023</c:v>
                </c:pt>
                <c:pt idx="458">
                  <c:v>10/31/2023</c:v>
                </c:pt>
                <c:pt idx="459">
                  <c:v>11/1/2023</c:v>
                </c:pt>
                <c:pt idx="460">
                  <c:v>11/2/2023</c:v>
                </c:pt>
                <c:pt idx="461">
                  <c:v>11/3/2023</c:v>
                </c:pt>
                <c:pt idx="462">
                  <c:v>11/6/2023</c:v>
                </c:pt>
                <c:pt idx="463">
                  <c:v>11/7/2023</c:v>
                </c:pt>
                <c:pt idx="464">
                  <c:v>11/8/2023</c:v>
                </c:pt>
                <c:pt idx="465">
                  <c:v>11/9/2023</c:v>
                </c:pt>
                <c:pt idx="466">
                  <c:v>11/10/2023</c:v>
                </c:pt>
                <c:pt idx="467">
                  <c:v>11/13/2023</c:v>
                </c:pt>
                <c:pt idx="468">
                  <c:v>11/14/2023</c:v>
                </c:pt>
                <c:pt idx="469">
                  <c:v>11/15/2023</c:v>
                </c:pt>
                <c:pt idx="470">
                  <c:v>11/16/2023</c:v>
                </c:pt>
                <c:pt idx="471">
                  <c:v>11/17/2023</c:v>
                </c:pt>
                <c:pt idx="472">
                  <c:v>11/20/2023</c:v>
                </c:pt>
                <c:pt idx="473">
                  <c:v>11/21/2023</c:v>
                </c:pt>
                <c:pt idx="474">
                  <c:v>11/22/2023</c:v>
                </c:pt>
                <c:pt idx="475">
                  <c:v>11/24/2023</c:v>
                </c:pt>
                <c:pt idx="476">
                  <c:v>11/27/2023</c:v>
                </c:pt>
                <c:pt idx="477">
                  <c:v>11/28/2023</c:v>
                </c:pt>
                <c:pt idx="478">
                  <c:v>11/29/2023</c:v>
                </c:pt>
                <c:pt idx="479">
                  <c:v>11/30/2023</c:v>
                </c:pt>
                <c:pt idx="480">
                  <c:v>12/1/2023</c:v>
                </c:pt>
                <c:pt idx="481">
                  <c:v>12/4/2023</c:v>
                </c:pt>
                <c:pt idx="482">
                  <c:v>12/5/2023</c:v>
                </c:pt>
                <c:pt idx="483">
                  <c:v>12/6/2023</c:v>
                </c:pt>
                <c:pt idx="484">
                  <c:v>12/7/2023</c:v>
                </c:pt>
                <c:pt idx="485">
                  <c:v>12/8/2023</c:v>
                </c:pt>
                <c:pt idx="486">
                  <c:v>12/11/2023</c:v>
                </c:pt>
                <c:pt idx="487">
                  <c:v>12/12/2023</c:v>
                </c:pt>
                <c:pt idx="488">
                  <c:v>12/13/2023</c:v>
                </c:pt>
                <c:pt idx="489">
                  <c:v>12/14/2023</c:v>
                </c:pt>
                <c:pt idx="490">
                  <c:v>12/15/2023</c:v>
                </c:pt>
                <c:pt idx="491">
                  <c:v>12/18/2023</c:v>
                </c:pt>
                <c:pt idx="492">
                  <c:v>12/19/2023</c:v>
                </c:pt>
                <c:pt idx="493">
                  <c:v>12/20/2023</c:v>
                </c:pt>
                <c:pt idx="494">
                  <c:v>12/21/2023</c:v>
                </c:pt>
                <c:pt idx="495">
                  <c:v>12/22/2023</c:v>
                </c:pt>
                <c:pt idx="496">
                  <c:v>12/26/2023</c:v>
                </c:pt>
                <c:pt idx="497">
                  <c:v>12/27/2023</c:v>
                </c:pt>
                <c:pt idx="498">
                  <c:v>12/28/2023</c:v>
                </c:pt>
                <c:pt idx="499">
                  <c:v>12/29/2023</c:v>
                </c:pt>
                <c:pt idx="500">
                  <c:v>1/2/2024</c:v>
                </c:pt>
                <c:pt idx="501">
                  <c:v>1/3/2024</c:v>
                </c:pt>
                <c:pt idx="502">
                  <c:v>1/4/2024</c:v>
                </c:pt>
                <c:pt idx="503">
                  <c:v>1/5/2024</c:v>
                </c:pt>
                <c:pt idx="504">
                  <c:v>1/8/2024</c:v>
                </c:pt>
                <c:pt idx="505">
                  <c:v>1/9/2024</c:v>
                </c:pt>
                <c:pt idx="506">
                  <c:v>1/10/2024</c:v>
                </c:pt>
                <c:pt idx="507">
                  <c:v>1/11/2024</c:v>
                </c:pt>
                <c:pt idx="508">
                  <c:v>1/12/2024</c:v>
                </c:pt>
                <c:pt idx="509">
                  <c:v>1/16/2024</c:v>
                </c:pt>
                <c:pt idx="510">
                  <c:v>1/17/2024</c:v>
                </c:pt>
                <c:pt idx="511">
                  <c:v>1/18/2024</c:v>
                </c:pt>
                <c:pt idx="512">
                  <c:v>1/19/2024</c:v>
                </c:pt>
                <c:pt idx="513">
                  <c:v>1/22/2024</c:v>
                </c:pt>
                <c:pt idx="514">
                  <c:v>1/23/2024</c:v>
                </c:pt>
                <c:pt idx="515">
                  <c:v>1/24/2024</c:v>
                </c:pt>
                <c:pt idx="516">
                  <c:v>1/25/2024</c:v>
                </c:pt>
                <c:pt idx="517">
                  <c:v>1/26/2024</c:v>
                </c:pt>
                <c:pt idx="518">
                  <c:v>1/29/2024</c:v>
                </c:pt>
                <c:pt idx="519">
                  <c:v>1/30/2024</c:v>
                </c:pt>
                <c:pt idx="520">
                  <c:v>1/31/2024</c:v>
                </c:pt>
                <c:pt idx="521">
                  <c:v>2/1/2024</c:v>
                </c:pt>
                <c:pt idx="522">
                  <c:v>2/2/2024</c:v>
                </c:pt>
                <c:pt idx="523">
                  <c:v>2/5/2024</c:v>
                </c:pt>
                <c:pt idx="524">
                  <c:v>2/6/2024</c:v>
                </c:pt>
                <c:pt idx="525">
                  <c:v>2/7/2024</c:v>
                </c:pt>
                <c:pt idx="526">
                  <c:v>2/8/2024</c:v>
                </c:pt>
                <c:pt idx="527">
                  <c:v>2/9/2024</c:v>
                </c:pt>
                <c:pt idx="528">
                  <c:v>2/12/2024</c:v>
                </c:pt>
                <c:pt idx="529">
                  <c:v>2/13/2024</c:v>
                </c:pt>
                <c:pt idx="530">
                  <c:v>2/14/2024</c:v>
                </c:pt>
                <c:pt idx="531">
                  <c:v>2/15/2024</c:v>
                </c:pt>
                <c:pt idx="532">
                  <c:v>2/16/2024</c:v>
                </c:pt>
                <c:pt idx="533">
                  <c:v>2/20/2024</c:v>
                </c:pt>
                <c:pt idx="534">
                  <c:v>2/21/2024</c:v>
                </c:pt>
                <c:pt idx="535">
                  <c:v>2/22/2024</c:v>
                </c:pt>
                <c:pt idx="536">
                  <c:v>2/23/2024</c:v>
                </c:pt>
                <c:pt idx="537">
                  <c:v>2/26/2024</c:v>
                </c:pt>
                <c:pt idx="538">
                  <c:v>2/27/2024</c:v>
                </c:pt>
                <c:pt idx="539">
                  <c:v>2/28/2024</c:v>
                </c:pt>
                <c:pt idx="540">
                  <c:v>2/29/2024</c:v>
                </c:pt>
                <c:pt idx="541">
                  <c:v>3/1/2024</c:v>
                </c:pt>
                <c:pt idx="542">
                  <c:v>3/4/2024</c:v>
                </c:pt>
                <c:pt idx="543">
                  <c:v>3/5/2024</c:v>
                </c:pt>
                <c:pt idx="544">
                  <c:v>3/6/2024</c:v>
                </c:pt>
                <c:pt idx="545">
                  <c:v>3/7/2024</c:v>
                </c:pt>
                <c:pt idx="546">
                  <c:v>3/8/2024</c:v>
                </c:pt>
                <c:pt idx="547">
                  <c:v>3/11/2024</c:v>
                </c:pt>
                <c:pt idx="548">
                  <c:v>3/12/2024</c:v>
                </c:pt>
                <c:pt idx="549">
                  <c:v>3/13/2024</c:v>
                </c:pt>
                <c:pt idx="550">
                  <c:v>3/14/2024</c:v>
                </c:pt>
                <c:pt idx="551">
                  <c:v>3/15/2024</c:v>
                </c:pt>
                <c:pt idx="552">
                  <c:v>3/18/2024</c:v>
                </c:pt>
                <c:pt idx="553">
                  <c:v>3/19/2024</c:v>
                </c:pt>
                <c:pt idx="554">
                  <c:v>3/20/2024</c:v>
                </c:pt>
                <c:pt idx="555">
                  <c:v>3/21/2024</c:v>
                </c:pt>
                <c:pt idx="556">
                  <c:v>3/22/2024</c:v>
                </c:pt>
                <c:pt idx="557">
                  <c:v>3/25/2024</c:v>
                </c:pt>
                <c:pt idx="558">
                  <c:v>3/26/2024</c:v>
                </c:pt>
                <c:pt idx="559">
                  <c:v>3/27/2024</c:v>
                </c:pt>
                <c:pt idx="560">
                  <c:v>3/28/2024</c:v>
                </c:pt>
                <c:pt idx="561">
                  <c:v>4/1/2024</c:v>
                </c:pt>
                <c:pt idx="562">
                  <c:v>4/2/2024</c:v>
                </c:pt>
                <c:pt idx="563">
                  <c:v>4/3/2024</c:v>
                </c:pt>
                <c:pt idx="564">
                  <c:v>4/4/2024</c:v>
                </c:pt>
                <c:pt idx="565">
                  <c:v>4/5/2024</c:v>
                </c:pt>
                <c:pt idx="566">
                  <c:v>4/8/2024</c:v>
                </c:pt>
                <c:pt idx="567">
                  <c:v>4/9/2024</c:v>
                </c:pt>
                <c:pt idx="568">
                  <c:v>4/10/2024</c:v>
                </c:pt>
                <c:pt idx="569">
                  <c:v>4/11/2024</c:v>
                </c:pt>
                <c:pt idx="570">
                  <c:v>4/12/2024</c:v>
                </c:pt>
                <c:pt idx="571">
                  <c:v>4/15/2024</c:v>
                </c:pt>
                <c:pt idx="572">
                  <c:v>4/16/2024</c:v>
                </c:pt>
                <c:pt idx="573">
                  <c:v>4/17/2024</c:v>
                </c:pt>
                <c:pt idx="574">
                  <c:v>4/18/2024</c:v>
                </c:pt>
                <c:pt idx="575">
                  <c:v>4/19/2024</c:v>
                </c:pt>
                <c:pt idx="576">
                  <c:v>4/22/2024</c:v>
                </c:pt>
                <c:pt idx="577">
                  <c:v>4/23/2024</c:v>
                </c:pt>
                <c:pt idx="578">
                  <c:v>4/24/2024</c:v>
                </c:pt>
                <c:pt idx="579">
                  <c:v>4/25/2024</c:v>
                </c:pt>
                <c:pt idx="580">
                  <c:v>4/26/2024</c:v>
                </c:pt>
                <c:pt idx="581">
                  <c:v>4/29/2024</c:v>
                </c:pt>
                <c:pt idx="582">
                  <c:v>4/30/2024</c:v>
                </c:pt>
                <c:pt idx="583">
                  <c:v>5/1/2024</c:v>
                </c:pt>
                <c:pt idx="584">
                  <c:v>5/2/2024</c:v>
                </c:pt>
                <c:pt idx="585">
                  <c:v>5/3/2024</c:v>
                </c:pt>
                <c:pt idx="586">
                  <c:v>5/6/2024</c:v>
                </c:pt>
                <c:pt idx="587">
                  <c:v>5/7/2024</c:v>
                </c:pt>
                <c:pt idx="588">
                  <c:v>5/8/2024</c:v>
                </c:pt>
                <c:pt idx="589">
                  <c:v>5/9/2024</c:v>
                </c:pt>
                <c:pt idx="590">
                  <c:v>5/10/2024</c:v>
                </c:pt>
                <c:pt idx="591">
                  <c:v>5/13/2024</c:v>
                </c:pt>
                <c:pt idx="592">
                  <c:v>5/14/2024</c:v>
                </c:pt>
                <c:pt idx="593">
                  <c:v>5/15/2024</c:v>
                </c:pt>
                <c:pt idx="594">
                  <c:v>5/16/2024</c:v>
                </c:pt>
                <c:pt idx="595">
                  <c:v>5/17/2024</c:v>
                </c:pt>
                <c:pt idx="596">
                  <c:v>5/20/2024</c:v>
                </c:pt>
                <c:pt idx="597">
                  <c:v>5/21/2024</c:v>
                </c:pt>
                <c:pt idx="598">
                  <c:v>5/22/2024</c:v>
                </c:pt>
                <c:pt idx="599">
                  <c:v>5/23/2024</c:v>
                </c:pt>
                <c:pt idx="600">
                  <c:v>5/24/2024</c:v>
                </c:pt>
                <c:pt idx="601">
                  <c:v>5/28/2024</c:v>
                </c:pt>
                <c:pt idx="602">
                  <c:v>5/29/2024</c:v>
                </c:pt>
                <c:pt idx="603">
                  <c:v>5/30/2024</c:v>
                </c:pt>
                <c:pt idx="604">
                  <c:v>5/31/2024</c:v>
                </c:pt>
                <c:pt idx="605">
                  <c:v>6/3/2024</c:v>
                </c:pt>
                <c:pt idx="606">
                  <c:v>6/4/2024</c:v>
                </c:pt>
                <c:pt idx="607">
                  <c:v>6/5/2024</c:v>
                </c:pt>
                <c:pt idx="608">
                  <c:v>6/6/2024</c:v>
                </c:pt>
                <c:pt idx="609">
                  <c:v>6/7/2024</c:v>
                </c:pt>
                <c:pt idx="610">
                  <c:v>6/10/2024</c:v>
                </c:pt>
                <c:pt idx="611">
                  <c:v>6/11/2024</c:v>
                </c:pt>
                <c:pt idx="612">
                  <c:v>6/12/2024</c:v>
                </c:pt>
                <c:pt idx="613">
                  <c:v>6/13/2024</c:v>
                </c:pt>
                <c:pt idx="614">
                  <c:v>6/14/2024</c:v>
                </c:pt>
                <c:pt idx="615">
                  <c:v>6/17/2024</c:v>
                </c:pt>
                <c:pt idx="616">
                  <c:v>6/18/2024</c:v>
                </c:pt>
                <c:pt idx="617">
                  <c:v>6/20/2024</c:v>
                </c:pt>
                <c:pt idx="618">
                  <c:v>6/21/2024</c:v>
                </c:pt>
                <c:pt idx="619">
                  <c:v>6/24/2024</c:v>
                </c:pt>
                <c:pt idx="620">
                  <c:v>6/25/2024</c:v>
                </c:pt>
                <c:pt idx="621">
                  <c:v>6/26/2024</c:v>
                </c:pt>
                <c:pt idx="622">
                  <c:v>6/27/2024</c:v>
                </c:pt>
                <c:pt idx="623">
                  <c:v>6/28/2024</c:v>
                </c:pt>
                <c:pt idx="624">
                  <c:v>7/1/2024</c:v>
                </c:pt>
                <c:pt idx="625">
                  <c:v>7/2/2024</c:v>
                </c:pt>
                <c:pt idx="626">
                  <c:v>7/3/2024</c:v>
                </c:pt>
                <c:pt idx="627">
                  <c:v>7/5/2024</c:v>
                </c:pt>
                <c:pt idx="628">
                  <c:v>7/8/2024</c:v>
                </c:pt>
                <c:pt idx="629">
                  <c:v>7/9/2024</c:v>
                </c:pt>
                <c:pt idx="630">
                  <c:v>7/10/2024</c:v>
                </c:pt>
                <c:pt idx="631">
                  <c:v>7/11/2024</c:v>
                </c:pt>
                <c:pt idx="632">
                  <c:v>7/12/2024</c:v>
                </c:pt>
                <c:pt idx="633">
                  <c:v>7/15/2024</c:v>
                </c:pt>
                <c:pt idx="634">
                  <c:v>7/16/2024</c:v>
                </c:pt>
                <c:pt idx="635">
                  <c:v>7/17/2024</c:v>
                </c:pt>
                <c:pt idx="636">
                  <c:v>7/18/2024</c:v>
                </c:pt>
                <c:pt idx="637">
                  <c:v>7/19/2024</c:v>
                </c:pt>
                <c:pt idx="638">
                  <c:v>7/22/2024</c:v>
                </c:pt>
                <c:pt idx="639">
                  <c:v>7/23/2024</c:v>
                </c:pt>
                <c:pt idx="640">
                  <c:v>7/24/2024</c:v>
                </c:pt>
                <c:pt idx="641">
                  <c:v>7/25/2024</c:v>
                </c:pt>
                <c:pt idx="642">
                  <c:v>7/26/2024</c:v>
                </c:pt>
                <c:pt idx="643">
                  <c:v>7/29/2024</c:v>
                </c:pt>
                <c:pt idx="644">
                  <c:v>7/30/2024</c:v>
                </c:pt>
                <c:pt idx="645">
                  <c:v>7/31/2024</c:v>
                </c:pt>
                <c:pt idx="646">
                  <c:v>8/1/2024</c:v>
                </c:pt>
                <c:pt idx="647">
                  <c:v>8/2/2024</c:v>
                </c:pt>
                <c:pt idx="648">
                  <c:v>8/5/2024</c:v>
                </c:pt>
                <c:pt idx="649">
                  <c:v>8/7/2024</c:v>
                </c:pt>
                <c:pt idx="650">
                  <c:v>8/8/2024</c:v>
                </c:pt>
                <c:pt idx="651">
                  <c:v>8/9/2024</c:v>
                </c:pt>
                <c:pt idx="652">
                  <c:v>8/12/2024</c:v>
                </c:pt>
                <c:pt idx="653">
                  <c:v>8/13/2024</c:v>
                </c:pt>
                <c:pt idx="654">
                  <c:v>8/14/2024</c:v>
                </c:pt>
                <c:pt idx="655">
                  <c:v>8/15/2024</c:v>
                </c:pt>
                <c:pt idx="656">
                  <c:v>8/16/2024</c:v>
                </c:pt>
                <c:pt idx="657">
                  <c:v>8/19/2024</c:v>
                </c:pt>
                <c:pt idx="658">
                  <c:v>8/20/2024</c:v>
                </c:pt>
                <c:pt idx="659">
                  <c:v>8/21/2024</c:v>
                </c:pt>
                <c:pt idx="660">
                  <c:v>8/22/2024</c:v>
                </c:pt>
                <c:pt idx="661">
                  <c:v>8/23/2024</c:v>
                </c:pt>
                <c:pt idx="662">
                  <c:v>8/26/2024</c:v>
                </c:pt>
                <c:pt idx="663">
                  <c:v>8/27/2024</c:v>
                </c:pt>
                <c:pt idx="664">
                  <c:v>8/28/2024</c:v>
                </c:pt>
                <c:pt idx="665">
                  <c:v>8/29/2024</c:v>
                </c:pt>
                <c:pt idx="666">
                  <c:v>8/30/2024</c:v>
                </c:pt>
                <c:pt idx="667">
                  <c:v>9/3/2024</c:v>
                </c:pt>
                <c:pt idx="668">
                  <c:v>9/4/2024</c:v>
                </c:pt>
                <c:pt idx="669">
                  <c:v>9/5/2024</c:v>
                </c:pt>
                <c:pt idx="670">
                  <c:v>9/6/2024</c:v>
                </c:pt>
                <c:pt idx="671">
                  <c:v>9/9/2024</c:v>
                </c:pt>
                <c:pt idx="672">
                  <c:v>9/10/2024</c:v>
                </c:pt>
                <c:pt idx="673">
                  <c:v>9/11/2024</c:v>
                </c:pt>
                <c:pt idx="674">
                  <c:v>9/12/2024</c:v>
                </c:pt>
                <c:pt idx="675">
                  <c:v>9/13/2024</c:v>
                </c:pt>
                <c:pt idx="676">
                  <c:v>9/16/2024</c:v>
                </c:pt>
                <c:pt idx="677">
                  <c:v>9/17/2024</c:v>
                </c:pt>
                <c:pt idx="678">
                  <c:v>9/18/2024</c:v>
                </c:pt>
                <c:pt idx="679">
                  <c:v>9/19/2024</c:v>
                </c:pt>
                <c:pt idx="680">
                  <c:v>9/20/2024</c:v>
                </c:pt>
                <c:pt idx="681">
                  <c:v>9/23/2024</c:v>
                </c:pt>
                <c:pt idx="682">
                  <c:v>9/24/2024</c:v>
                </c:pt>
                <c:pt idx="683">
                  <c:v>9/25/2024</c:v>
                </c:pt>
                <c:pt idx="684">
                  <c:v>9/26/2024</c:v>
                </c:pt>
                <c:pt idx="685">
                  <c:v>9/27/2024</c:v>
                </c:pt>
                <c:pt idx="686">
                  <c:v>9/30/2024</c:v>
                </c:pt>
                <c:pt idx="687">
                  <c:v>10/1/2024</c:v>
                </c:pt>
                <c:pt idx="688">
                  <c:v>10/2/2024</c:v>
                </c:pt>
                <c:pt idx="689">
                  <c:v>10/3/2024</c:v>
                </c:pt>
                <c:pt idx="690">
                  <c:v>10/4/2024</c:v>
                </c:pt>
                <c:pt idx="691">
                  <c:v>10/7/2024</c:v>
                </c:pt>
                <c:pt idx="692">
                  <c:v>10/8/2024</c:v>
                </c:pt>
                <c:pt idx="693">
                  <c:v>10/9/2024</c:v>
                </c:pt>
                <c:pt idx="694">
                  <c:v>10/10/2024</c:v>
                </c:pt>
                <c:pt idx="695">
                  <c:v>10/11/2024</c:v>
                </c:pt>
                <c:pt idx="696">
                  <c:v>10/14/2024</c:v>
                </c:pt>
                <c:pt idx="697">
                  <c:v>10/15/2024</c:v>
                </c:pt>
                <c:pt idx="698">
                  <c:v>10/16/2024</c:v>
                </c:pt>
                <c:pt idx="699">
                  <c:v>10/17/2024</c:v>
                </c:pt>
                <c:pt idx="700">
                  <c:v>10/18/2024</c:v>
                </c:pt>
                <c:pt idx="701">
                  <c:v>10/21/2024</c:v>
                </c:pt>
                <c:pt idx="702">
                  <c:v>10/22/2024</c:v>
                </c:pt>
                <c:pt idx="703">
                  <c:v>10/23/2024</c:v>
                </c:pt>
                <c:pt idx="704">
                  <c:v>10/24/2024</c:v>
                </c:pt>
                <c:pt idx="705">
                  <c:v>10/25/2024</c:v>
                </c:pt>
                <c:pt idx="706">
                  <c:v>10/28/2024</c:v>
                </c:pt>
                <c:pt idx="707">
                  <c:v>10/29/2024</c:v>
                </c:pt>
                <c:pt idx="708">
                  <c:v>10/30/2024</c:v>
                </c:pt>
                <c:pt idx="709">
                  <c:v>10/31/2024</c:v>
                </c:pt>
                <c:pt idx="710">
                  <c:v>11/1/2024</c:v>
                </c:pt>
                <c:pt idx="711">
                  <c:v>11/4/2024</c:v>
                </c:pt>
                <c:pt idx="712">
                  <c:v>11/5/2024</c:v>
                </c:pt>
                <c:pt idx="713">
                  <c:v>11/6/2024</c:v>
                </c:pt>
                <c:pt idx="714">
                  <c:v>11/7/2024</c:v>
                </c:pt>
                <c:pt idx="715">
                  <c:v>11/8/2024</c:v>
                </c:pt>
                <c:pt idx="716">
                  <c:v>11/11/2024</c:v>
                </c:pt>
                <c:pt idx="717">
                  <c:v>11/12/2024</c:v>
                </c:pt>
                <c:pt idx="718">
                  <c:v>11/13/2024</c:v>
                </c:pt>
                <c:pt idx="719">
                  <c:v>11/14/2024</c:v>
                </c:pt>
                <c:pt idx="720">
                  <c:v>11/15/2024</c:v>
                </c:pt>
                <c:pt idx="721">
                  <c:v>11/18/2024</c:v>
                </c:pt>
                <c:pt idx="722">
                  <c:v>11/19/2024</c:v>
                </c:pt>
                <c:pt idx="723">
                  <c:v>11/20/2024</c:v>
                </c:pt>
                <c:pt idx="724">
                  <c:v>11/21/2024</c:v>
                </c:pt>
                <c:pt idx="725">
                  <c:v>11/22/2024</c:v>
                </c:pt>
                <c:pt idx="726">
                  <c:v>11/25/2024</c:v>
                </c:pt>
                <c:pt idx="727">
                  <c:v>11/26/2024</c:v>
                </c:pt>
                <c:pt idx="728">
                  <c:v>11/27/2024</c:v>
                </c:pt>
                <c:pt idx="729">
                  <c:v>11/29/2024</c:v>
                </c:pt>
                <c:pt idx="730">
                  <c:v>12/2/2024</c:v>
                </c:pt>
                <c:pt idx="731">
                  <c:v>12/3/2024</c:v>
                </c:pt>
                <c:pt idx="732">
                  <c:v>12/4/2024</c:v>
                </c:pt>
                <c:pt idx="733">
                  <c:v>12/5/2024</c:v>
                </c:pt>
                <c:pt idx="734">
                  <c:v>12/6/2024</c:v>
                </c:pt>
                <c:pt idx="735">
                  <c:v>12/9/2024</c:v>
                </c:pt>
                <c:pt idx="736">
                  <c:v>12/10/2024</c:v>
                </c:pt>
                <c:pt idx="737">
                  <c:v>12/11/2024</c:v>
                </c:pt>
                <c:pt idx="738">
                  <c:v>12/12/2024</c:v>
                </c:pt>
                <c:pt idx="739">
                  <c:v>12/13/2024</c:v>
                </c:pt>
                <c:pt idx="740">
                  <c:v>12/16/2024</c:v>
                </c:pt>
                <c:pt idx="741">
                  <c:v>12/17/2024</c:v>
                </c:pt>
                <c:pt idx="742">
                  <c:v>12/18/2024</c:v>
                </c:pt>
                <c:pt idx="743">
                  <c:v>12/19/2024</c:v>
                </c:pt>
                <c:pt idx="744">
                  <c:v>12/20/2024</c:v>
                </c:pt>
                <c:pt idx="745">
                  <c:v>12/23/2024</c:v>
                </c:pt>
                <c:pt idx="746">
                  <c:v>12/24/2024</c:v>
                </c:pt>
                <c:pt idx="747">
                  <c:v>12/26/2024</c:v>
                </c:pt>
                <c:pt idx="748">
                  <c:v>12/27/2024</c:v>
                </c:pt>
                <c:pt idx="749">
                  <c:v>12/30/2024</c:v>
                </c:pt>
                <c:pt idx="750">
                  <c:v>12/31/2024</c:v>
                </c:pt>
                <c:pt idx="751">
                  <c:v>1/2/2025</c:v>
                </c:pt>
                <c:pt idx="752">
                  <c:v>1/3/2025</c:v>
                </c:pt>
                <c:pt idx="753">
                  <c:v>1/6/2025</c:v>
                </c:pt>
                <c:pt idx="754">
                  <c:v>1/7/2025</c:v>
                </c:pt>
                <c:pt idx="755">
                  <c:v>1/8/2025</c:v>
                </c:pt>
                <c:pt idx="756">
                  <c:v>1/9/2025</c:v>
                </c:pt>
                <c:pt idx="757">
                  <c:v>1/10/2025</c:v>
                </c:pt>
                <c:pt idx="758">
                  <c:v>1/13/2025</c:v>
                </c:pt>
                <c:pt idx="759">
                  <c:v>1/14/2025</c:v>
                </c:pt>
                <c:pt idx="760">
                  <c:v>1/15/2025</c:v>
                </c:pt>
                <c:pt idx="761">
                  <c:v>1/16/2025</c:v>
                </c:pt>
                <c:pt idx="762">
                  <c:v>1/17/2025</c:v>
                </c:pt>
                <c:pt idx="763">
                  <c:v>1/21/2025</c:v>
                </c:pt>
                <c:pt idx="764">
                  <c:v>1/22/2025</c:v>
                </c:pt>
                <c:pt idx="765">
                  <c:v>1/23/2025</c:v>
                </c:pt>
                <c:pt idx="766">
                  <c:v>1/24/2025</c:v>
                </c:pt>
                <c:pt idx="767">
                  <c:v>1/27/2025</c:v>
                </c:pt>
                <c:pt idx="768">
                  <c:v>1/28/2025</c:v>
                </c:pt>
                <c:pt idx="769">
                  <c:v>1/29/2025</c:v>
                </c:pt>
                <c:pt idx="770">
                  <c:v>1/30/2025</c:v>
                </c:pt>
                <c:pt idx="771">
                  <c:v>1/31/2025</c:v>
                </c:pt>
                <c:pt idx="772">
                  <c:v>2/3/2025</c:v>
                </c:pt>
                <c:pt idx="773">
                  <c:v>2/4/2025</c:v>
                </c:pt>
                <c:pt idx="774">
                  <c:v>2/5/2025</c:v>
                </c:pt>
                <c:pt idx="775">
                  <c:v>2/6/2025</c:v>
                </c:pt>
                <c:pt idx="776">
                  <c:v>2/7/2025</c:v>
                </c:pt>
                <c:pt idx="777">
                  <c:v>2/10/2025</c:v>
                </c:pt>
                <c:pt idx="778">
                  <c:v>2/11/2025</c:v>
                </c:pt>
                <c:pt idx="779">
                  <c:v>2/12/2025</c:v>
                </c:pt>
                <c:pt idx="780">
                  <c:v>2/13/2025</c:v>
                </c:pt>
                <c:pt idx="781">
                  <c:v>2/14/2025</c:v>
                </c:pt>
                <c:pt idx="782">
                  <c:v>2/18/2025</c:v>
                </c:pt>
                <c:pt idx="783">
                  <c:v>2/19/2025</c:v>
                </c:pt>
                <c:pt idx="784">
                  <c:v>2/20/2025</c:v>
                </c:pt>
                <c:pt idx="785">
                  <c:v>2/21/2025</c:v>
                </c:pt>
                <c:pt idx="786">
                  <c:v>2/24/2025</c:v>
                </c:pt>
                <c:pt idx="787">
                  <c:v>2/25/2025</c:v>
                </c:pt>
              </c:strCache>
            </c:strRef>
          </c:cat>
          <c:val>
            <c:numRef>
              <c:f>Spreads!$Y$781:$Y$1568</c:f>
              <c:numCache>
                <c:formatCode>#,##0.00_);[Red]\(#,##0.00\)</c:formatCode>
                <c:ptCount val="788"/>
                <c:pt idx="0">
                  <c:v>1.6846830250265157</c:v>
                </c:pt>
                <c:pt idx="1">
                  <c:v>2.5111877138121628</c:v>
                </c:pt>
                <c:pt idx="2">
                  <c:v>3.7660228374750986</c:v>
                </c:pt>
                <c:pt idx="3">
                  <c:v>4.1109551478666262</c:v>
                </c:pt>
                <c:pt idx="4">
                  <c:v>3.8145476458095828</c:v>
                </c:pt>
                <c:pt idx="5">
                  <c:v>2.9082165287291986</c:v>
                </c:pt>
                <c:pt idx="6">
                  <c:v>3.6917118399435438</c:v>
                </c:pt>
                <c:pt idx="7">
                  <c:v>3.0678867760550332</c:v>
                </c:pt>
                <c:pt idx="8">
                  <c:v>2.7703720274949717</c:v>
                </c:pt>
                <c:pt idx="9">
                  <c:v>4.4789940225580622</c:v>
                </c:pt>
                <c:pt idx="10">
                  <c:v>4.6734785917948827</c:v>
                </c:pt>
                <c:pt idx="11">
                  <c:v>4.6615938514629747</c:v>
                </c:pt>
                <c:pt idx="12">
                  <c:v>5.0764289751259</c:v>
                </c:pt>
                <c:pt idx="13">
                  <c:v>5.2144296573290134</c:v>
                </c:pt>
                <c:pt idx="14">
                  <c:v>4.4049919759487182</c:v>
                </c:pt>
                <c:pt idx="15">
                  <c:v>5.7002540390144105</c:v>
                </c:pt>
                <c:pt idx="16">
                  <c:v>5.1345060423056736</c:v>
                </c:pt>
                <c:pt idx="17">
                  <c:v>5.1227774829426522</c:v>
                </c:pt>
                <c:pt idx="18">
                  <c:v>5.330486604959944</c:v>
                </c:pt>
                <c:pt idx="19">
                  <c:v>5.1271266729625324</c:v>
                </c:pt>
                <c:pt idx="20">
                  <c:v>6.1843116688484514</c:v>
                </c:pt>
                <c:pt idx="21">
                  <c:v>5.6244088555770588</c:v>
                </c:pt>
                <c:pt idx="22">
                  <c:v>5.0529718563998784</c:v>
                </c:pt>
                <c:pt idx="23">
                  <c:v>3.8989906115424873</c:v>
                </c:pt>
                <c:pt idx="24">
                  <c:v>3.0996709186427438</c:v>
                </c:pt>
                <c:pt idx="25">
                  <c:v>1.9445824272823131</c:v>
                </c:pt>
                <c:pt idx="26">
                  <c:v>2.094814993227871</c:v>
                </c:pt>
                <c:pt idx="27">
                  <c:v>2.9646206197706562</c:v>
                </c:pt>
                <c:pt idx="28">
                  <c:v>2.5670086844819764</c:v>
                </c:pt>
                <c:pt idx="29">
                  <c:v>1.2870468769702939</c:v>
                </c:pt>
                <c:pt idx="30">
                  <c:v>2.7631246263531892</c:v>
                </c:pt>
                <c:pt idx="31">
                  <c:v>2.1268525035130779</c:v>
                </c:pt>
                <c:pt idx="32">
                  <c:v>2.3085220686357957</c:v>
                </c:pt>
                <c:pt idx="33">
                  <c:v>4.536987882730017</c:v>
                </c:pt>
                <c:pt idx="34">
                  <c:v>6.3316876271759952</c:v>
                </c:pt>
                <c:pt idx="35">
                  <c:v>3.2685394593721782</c:v>
                </c:pt>
                <c:pt idx="36">
                  <c:v>1.1525207042295733</c:v>
                </c:pt>
                <c:pt idx="37">
                  <c:v>5.2925207042295739</c:v>
                </c:pt>
                <c:pt idx="38">
                  <c:v>8.6125207042295671</c:v>
                </c:pt>
                <c:pt idx="39">
                  <c:v>-0.58387281810666991</c:v>
                </c:pt>
                <c:pt idx="40">
                  <c:v>-2.6644559384783406</c:v>
                </c:pt>
                <c:pt idx="41">
                  <c:v>-2.8714257591550876</c:v>
                </c:pt>
                <c:pt idx="42">
                  <c:v>-1.0318526985578416</c:v>
                </c:pt>
                <c:pt idx="43">
                  <c:v>0.28478736944474292</c:v>
                </c:pt>
                <c:pt idx="44">
                  <c:v>-1.190474693620942</c:v>
                </c:pt>
                <c:pt idx="45">
                  <c:v>-1.1707662538067609</c:v>
                </c:pt>
                <c:pt idx="46">
                  <c:v>0.82560305576194537</c:v>
                </c:pt>
                <c:pt idx="47">
                  <c:v>3.2145374127628372</c:v>
                </c:pt>
                <c:pt idx="48">
                  <c:v>1.4260507969166696</c:v>
                </c:pt>
                <c:pt idx="49">
                  <c:v>1.7156238575139042</c:v>
                </c:pt>
                <c:pt idx="50">
                  <c:v>2.2049053579253126</c:v>
                </c:pt>
                <c:pt idx="51">
                  <c:v>3.573024028608998</c:v>
                </c:pt>
                <c:pt idx="52">
                  <c:v>3.71162522192013</c:v>
                </c:pt>
                <c:pt idx="53">
                  <c:v>4.8354120933203149</c:v>
                </c:pt>
                <c:pt idx="54">
                  <c:v>5.562343721508725</c:v>
                </c:pt>
                <c:pt idx="55">
                  <c:v>4.8008685298432283</c:v>
                </c:pt>
                <c:pt idx="56">
                  <c:v>4.1155474725372443</c:v>
                </c:pt>
                <c:pt idx="57">
                  <c:v>2.8247907804603329</c:v>
                </c:pt>
                <c:pt idx="58">
                  <c:v>2.7945582145147796</c:v>
                </c:pt>
                <c:pt idx="59">
                  <c:v>3.3999174643090839</c:v>
                </c:pt>
                <c:pt idx="60">
                  <c:v>3.3085012668838516</c:v>
                </c:pt>
                <c:pt idx="61">
                  <c:v>2.0850823406461672</c:v>
                </c:pt>
                <c:pt idx="62">
                  <c:v>3.8714516502148797</c:v>
                </c:pt>
                <c:pt idx="63">
                  <c:v>1.7982270974343919</c:v>
                </c:pt>
                <c:pt idx="64">
                  <c:v>1.6151205331344869</c:v>
                </c:pt>
                <c:pt idx="65">
                  <c:v>1.2175467903341257</c:v>
                </c:pt>
                <c:pt idx="66">
                  <c:v>0.85680748899359571</c:v>
                </c:pt>
                <c:pt idx="67">
                  <c:v>0.1048463636850272</c:v>
                </c:pt>
                <c:pt idx="68">
                  <c:v>0.81527330308779256</c:v>
                </c:pt>
                <c:pt idx="69">
                  <c:v>1.5561653743816493</c:v>
                </c:pt>
                <c:pt idx="70">
                  <c:v>2.0046311884758552</c:v>
                </c:pt>
                <c:pt idx="71">
                  <c:v>3.0846311884758535</c:v>
                </c:pt>
                <c:pt idx="72">
                  <c:v>4.8355058690333266</c:v>
                </c:pt>
                <c:pt idx="73">
                  <c:v>4.9478939337446661</c:v>
                </c:pt>
                <c:pt idx="74">
                  <c:v>5.27501993539029</c:v>
                </c:pt>
                <c:pt idx="75">
                  <c:v>5.2093101311698859</c:v>
                </c:pt>
                <c:pt idx="76">
                  <c:v>7.2428644366245152</c:v>
                </c:pt>
                <c:pt idx="77">
                  <c:v>7.0599696365182041</c:v>
                </c:pt>
                <c:pt idx="78">
                  <c:v>8.7761827651180084</c:v>
                </c:pt>
                <c:pt idx="79">
                  <c:v>10.827755143512135</c:v>
                </c:pt>
                <c:pt idx="80">
                  <c:v>10.134842952669445</c:v>
                </c:pt>
                <c:pt idx="81">
                  <c:v>1.0548429526694463</c:v>
                </c:pt>
                <c:pt idx="82">
                  <c:v>5.6673698076132837</c:v>
                </c:pt>
                <c:pt idx="83">
                  <c:v>5.5834267552442185</c:v>
                </c:pt>
                <c:pt idx="84">
                  <c:v>5.6250199353902843</c:v>
                </c:pt>
                <c:pt idx="85">
                  <c:v>4.9471754341560654</c:v>
                </c:pt>
                <c:pt idx="86">
                  <c:v>3.8552143088475077</c:v>
                </c:pt>
                <c:pt idx="87">
                  <c:v>4.5655440615216634</c:v>
                </c:pt>
                <c:pt idx="88">
                  <c:v>5.1158148199555455</c:v>
                </c:pt>
                <c:pt idx="89">
                  <c:v>5.115679440738603</c:v>
                </c:pt>
                <c:pt idx="90">
                  <c:v>5.7052906938241676</c:v>
                </c:pt>
                <c:pt idx="91">
                  <c:v>6.005252501335832</c:v>
                </c:pt>
                <c:pt idx="92">
                  <c:v>6.2784562523643501</c:v>
                </c:pt>
                <c:pt idx="93">
                  <c:v>5.0961271818933227</c:v>
                </c:pt>
                <c:pt idx="94">
                  <c:v>7.0244784185225484</c:v>
                </c:pt>
                <c:pt idx="95">
                  <c:v>7.1203999869365475</c:v>
                </c:pt>
                <c:pt idx="96">
                  <c:v>7.522225733028165</c:v>
                </c:pt>
                <c:pt idx="97">
                  <c:v>5.9702056134793224</c:v>
                </c:pt>
                <c:pt idx="98">
                  <c:v>6.255721044242506</c:v>
                </c:pt>
                <c:pt idx="99">
                  <c:v>5.122826244136192</c:v>
                </c:pt>
                <c:pt idx="100">
                  <c:v>6.4748081711966989</c:v>
                </c:pt>
                <c:pt idx="101">
                  <c:v>4.7114100467109665</c:v>
                </c:pt>
                <c:pt idx="102">
                  <c:v>5.8539542923911796</c:v>
                </c:pt>
                <c:pt idx="103">
                  <c:v>6.3149817429019635</c:v>
                </c:pt>
                <c:pt idx="104">
                  <c:v>5.9311948715017877</c:v>
                </c:pt>
                <c:pt idx="105">
                  <c:v>8.9566339172883147</c:v>
                </c:pt>
                <c:pt idx="106">
                  <c:v>9.1952941048397463</c:v>
                </c:pt>
                <c:pt idx="107">
                  <c:v>9.2675259885821788</c:v>
                </c:pt>
                <c:pt idx="108">
                  <c:v>10.987352416876902</c:v>
                </c:pt>
                <c:pt idx="109">
                  <c:v>10.630188222742959</c:v>
                </c:pt>
                <c:pt idx="110">
                  <c:v>10.895082340646169</c:v>
                </c:pt>
                <c:pt idx="111">
                  <c:v>10.549587711634928</c:v>
                </c:pt>
                <c:pt idx="112">
                  <c:v>10.744714395483683</c:v>
                </c:pt>
                <c:pt idx="113">
                  <c:v>10.775491889312548</c:v>
                </c:pt>
                <c:pt idx="114">
                  <c:v>9.756366569870039</c:v>
                </c:pt>
                <c:pt idx="115">
                  <c:v>8.2899590678130011</c:v>
                </c:pt>
                <c:pt idx="116">
                  <c:v>7.3107573633938188</c:v>
                </c:pt>
                <c:pt idx="117">
                  <c:v>7.3091086000230376</c:v>
                </c:pt>
                <c:pt idx="118">
                  <c:v>7.6254571078398072</c:v>
                </c:pt>
                <c:pt idx="119">
                  <c:v>7.6181749252252757</c:v>
                </c:pt>
                <c:pt idx="120">
                  <c:v>8.910854550122437</c:v>
                </c:pt>
                <c:pt idx="121">
                  <c:v>10.475457107839802</c:v>
                </c:pt>
                <c:pt idx="122">
                  <c:v>8.2250301684370442</c:v>
                </c:pt>
                <c:pt idx="123">
                  <c:v>3.8816910381915903</c:v>
                </c:pt>
                <c:pt idx="124">
                  <c:v>2.9499068956038741</c:v>
                </c:pt>
                <c:pt idx="125">
                  <c:v>2.4568975180325765</c:v>
                </c:pt>
                <c:pt idx="126">
                  <c:v>3.214915590972069</c:v>
                </c:pt>
                <c:pt idx="127">
                  <c:v>3.7653425303748307</c:v>
                </c:pt>
                <c:pt idx="128">
                  <c:v>3.2624095377801794</c:v>
                </c:pt>
                <c:pt idx="129">
                  <c:v>3.6893827694725019</c:v>
                </c:pt>
                <c:pt idx="130">
                  <c:v>2.3299068956038766</c:v>
                </c:pt>
                <c:pt idx="131">
                  <c:v>2.1049363927240208</c:v>
                </c:pt>
                <c:pt idx="132">
                  <c:v>4.4985288906669751</c:v>
                </c:pt>
                <c:pt idx="133">
                  <c:v>5.9444296573290174</c:v>
                </c:pt>
                <c:pt idx="134">
                  <c:v>7.7096153354180501</c:v>
                </c:pt>
                <c:pt idx="135">
                  <c:v>8.9248010135070857</c:v>
                </c:pt>
                <c:pt idx="136">
                  <c:v>9.8648218152590346</c:v>
                </c:pt>
                <c:pt idx="137">
                  <c:v>10.042607322252977</c:v>
                </c:pt>
                <c:pt idx="138">
                  <c:v>9.6645684475615425</c:v>
                </c:pt>
                <c:pt idx="139">
                  <c:v>9.9044712608329277</c:v>
                </c:pt>
                <c:pt idx="140">
                  <c:v>10.199538950441401</c:v>
                </c:pt>
                <c:pt idx="141">
                  <c:v>11.763770151980708</c:v>
                </c:pt>
                <c:pt idx="142">
                  <c:v>13.072274158563239</c:v>
                </c:pt>
                <c:pt idx="143">
                  <c:v>10.830236648278031</c:v>
                </c:pt>
                <c:pt idx="144">
                  <c:v>9.5011495213238391</c:v>
                </c:pt>
                <c:pt idx="145">
                  <c:v>11.690024884084437</c:v>
                </c:pt>
                <c:pt idx="146">
                  <c:v>11.696335199412879</c:v>
                </c:pt>
                <c:pt idx="147">
                  <c:v>12.261868020912431</c:v>
                </c:pt>
                <c:pt idx="148">
                  <c:v>10.457303655683376</c:v>
                </c:pt>
                <c:pt idx="149">
                  <c:v>10.697206468954782</c:v>
                </c:pt>
                <c:pt idx="150">
                  <c:v>11.410021473068852</c:v>
                </c:pt>
                <c:pt idx="151">
                  <c:v>11.935224541894257</c:v>
                </c:pt>
                <c:pt idx="152">
                  <c:v>12.890972538602995</c:v>
                </c:pt>
                <c:pt idx="153">
                  <c:v>12.629827099611639</c:v>
                </c:pt>
                <c:pt idx="154">
                  <c:v>14.251382087269391</c:v>
                </c:pt>
                <c:pt idx="155">
                  <c:v>14.025498711343715</c:v>
                </c:pt>
                <c:pt idx="156">
                  <c:v>14.281635454966896</c:v>
                </c:pt>
                <c:pt idx="157">
                  <c:v>14.413440399306559</c:v>
                </c:pt>
                <c:pt idx="158">
                  <c:v>15.703013459903786</c:v>
                </c:pt>
                <c:pt idx="159">
                  <c:v>14.096293595908968</c:v>
                </c:pt>
                <c:pt idx="160">
                  <c:v>15.544256085623751</c:v>
                </c:pt>
                <c:pt idx="161">
                  <c:v>15.104488651569305</c:v>
                </c:pt>
                <c:pt idx="162">
                  <c:v>14.566526161854505</c:v>
                </c:pt>
                <c:pt idx="163">
                  <c:v>17.905866656506205</c:v>
                </c:pt>
                <c:pt idx="164">
                  <c:v>17.455050970189006</c:v>
                </c:pt>
                <c:pt idx="165">
                  <c:v>18.12365216350014</c:v>
                </c:pt>
                <c:pt idx="166">
                  <c:v>13.171090527083557</c:v>
                </c:pt>
                <c:pt idx="167">
                  <c:v>14.741128719571883</c:v>
                </c:pt>
                <c:pt idx="168">
                  <c:v>14.88761601762117</c:v>
                </c:pt>
                <c:pt idx="169">
                  <c:v>17.364394875856277</c:v>
                </c:pt>
                <c:pt idx="170">
                  <c:v>19.291385498284974</c:v>
                </c:pt>
                <c:pt idx="171">
                  <c:v>19.638646879147551</c:v>
                </c:pt>
                <c:pt idx="172">
                  <c:v>19.745092573692915</c:v>
                </c:pt>
                <c:pt idx="173">
                  <c:v>21.603055063407709</c:v>
                </c:pt>
                <c:pt idx="174">
                  <c:v>17.437793000342012</c:v>
                </c:pt>
                <c:pt idx="175">
                  <c:v>16.587793000342018</c:v>
                </c:pt>
                <c:pt idx="176">
                  <c:v>17.153714568756008</c:v>
                </c:pt>
                <c:pt idx="177">
                  <c:v>17.797793000342011</c:v>
                </c:pt>
                <c:pt idx="178">
                  <c:v>17.265151567933195</c:v>
                </c:pt>
                <c:pt idx="179">
                  <c:v>17.219559752193348</c:v>
                </c:pt>
                <c:pt idx="180">
                  <c:v>20.452492744788003</c:v>
                </c:pt>
                <c:pt idx="181">
                  <c:v>21.696591978125959</c:v>
                </c:pt>
                <c:pt idx="182">
                  <c:v>22.54158328275777</c:v>
                </c:pt>
                <c:pt idx="183">
                  <c:v>21.762728721749127</c:v>
                </c:pt>
                <c:pt idx="184">
                  <c:v>22.314457281112134</c:v>
                </c:pt>
                <c:pt idx="185">
                  <c:v>22.664203913414646</c:v>
                </c:pt>
                <c:pt idx="186">
                  <c:v>20.613582600554651</c:v>
                </c:pt>
                <c:pt idx="187">
                  <c:v>15.825328550654042</c:v>
                </c:pt>
                <c:pt idx="188">
                  <c:v>16.473405617833805</c:v>
                </c:pt>
                <c:pt idx="189">
                  <c:v>18.099656938921967</c:v>
                </c:pt>
                <c:pt idx="190">
                  <c:v>17.957015506513137</c:v>
                </c:pt>
                <c:pt idx="191">
                  <c:v>17.595811073281496</c:v>
                </c:pt>
                <c:pt idx="192">
                  <c:v>17.860937757130252</c:v>
                </c:pt>
                <c:pt idx="193">
                  <c:v>17.690510817727485</c:v>
                </c:pt>
                <c:pt idx="194">
                  <c:v>17.731132130587476</c:v>
                </c:pt>
                <c:pt idx="195">
                  <c:v>17.675286947150134</c:v>
                </c:pt>
                <c:pt idx="196">
                  <c:v>18.280278251781937</c:v>
                </c:pt>
                <c:pt idx="197">
                  <c:v>18.765675694064569</c:v>
                </c:pt>
                <c:pt idx="198">
                  <c:v>19.781170323075791</c:v>
                </c:pt>
                <c:pt idx="199">
                  <c:v>20.445130766181236</c:v>
                </c:pt>
                <c:pt idx="200">
                  <c:v>19.714839205995411</c:v>
                </c:pt>
                <c:pt idx="201">
                  <c:v>20.341246708052452</c:v>
                </c:pt>
                <c:pt idx="202">
                  <c:v>20.915363332126788</c:v>
                </c:pt>
                <c:pt idx="203">
                  <c:v>19.828508088915022</c:v>
                </c:pt>
                <c:pt idx="204">
                  <c:v>19.777827781814757</c:v>
                </c:pt>
                <c:pt idx="205">
                  <c:v>20.562916273175176</c:v>
                </c:pt>
                <c:pt idx="206">
                  <c:v>20.438469896426703</c:v>
                </c:pt>
                <c:pt idx="207">
                  <c:v>20.8945858382979</c:v>
                </c:pt>
                <c:pt idx="208">
                  <c:v>20.340177654037753</c:v>
                </c:pt>
                <c:pt idx="209">
                  <c:v>19.915321728622871</c:v>
                </c:pt>
                <c:pt idx="210">
                  <c:v>20.014894789220115</c:v>
                </c:pt>
                <c:pt idx="211">
                  <c:v>21.271205104548542</c:v>
                </c:pt>
                <c:pt idx="212">
                  <c:v>19.671437670494086</c:v>
                </c:pt>
                <c:pt idx="213">
                  <c:v>21.015710475537311</c:v>
                </c:pt>
                <c:pt idx="214">
                  <c:v>21.49169103819159</c:v>
                </c:pt>
                <c:pt idx="215">
                  <c:v>21.712836477182947</c:v>
                </c:pt>
                <c:pt idx="216">
                  <c:v>22.003166229857101</c:v>
                </c:pt>
                <c:pt idx="217">
                  <c:v>22.18633178839729</c:v>
                </c:pt>
                <c:pt idx="218">
                  <c:v>25.120274840766363</c:v>
                </c:pt>
                <c:pt idx="219">
                  <c:v>23.615071771940954</c:v>
                </c:pt>
                <c:pt idx="220">
                  <c:v>21.903207833361002</c:v>
                </c:pt>
                <c:pt idx="221">
                  <c:v>22.740004082332483</c:v>
                </c:pt>
                <c:pt idx="222">
                  <c:v>22.61445045908097</c:v>
                </c:pt>
                <c:pt idx="223">
                  <c:v>23.080236648278031</c:v>
                </c:pt>
                <c:pt idx="224">
                  <c:v>24.819285582743888</c:v>
                </c:pt>
                <c:pt idx="225">
                  <c:v>24.304547645809578</c:v>
                </c:pt>
                <c:pt idx="226">
                  <c:v>24.403051652392108</c:v>
                </c:pt>
                <c:pt idx="227">
                  <c:v>26.109091209286682</c:v>
                </c:pt>
                <c:pt idx="228">
                  <c:v>26.12584926576983</c:v>
                </c:pt>
                <c:pt idx="229">
                  <c:v>22.244783622770704</c:v>
                </c:pt>
                <c:pt idx="230">
                  <c:v>20.481677058470801</c:v>
                </c:pt>
                <c:pt idx="231">
                  <c:v>19.612027612896902</c:v>
                </c:pt>
                <c:pt idx="232">
                  <c:v>18.435231363925432</c:v>
                </c:pt>
                <c:pt idx="233">
                  <c:v>18.047386862691198</c:v>
                </c:pt>
                <c:pt idx="234">
                  <c:v>18.386047050242631</c:v>
                </c:pt>
                <c:pt idx="235">
                  <c:v>16.859250801271159</c:v>
                </c:pt>
                <c:pt idx="236">
                  <c:v>16.974065123182122</c:v>
                </c:pt>
                <c:pt idx="237">
                  <c:v>17.272471943036045</c:v>
                </c:pt>
                <c:pt idx="238">
                  <c:v>16.781850630176059</c:v>
                </c:pt>
                <c:pt idx="239">
                  <c:v>16.575578507335948</c:v>
                </c:pt>
                <c:pt idx="240">
                  <c:v>18.190764185424989</c:v>
                </c:pt>
                <c:pt idx="241">
                  <c:v>16.174821815259037</c:v>
                </c:pt>
                <c:pt idx="242">
                  <c:v>15.478820450852801</c:v>
                </c:pt>
                <c:pt idx="243">
                  <c:v>17.042898882438813</c:v>
                </c:pt>
                <c:pt idx="244">
                  <c:v>16.05453025507321</c:v>
                </c:pt>
                <c:pt idx="245">
                  <c:v>14.676335199412883</c:v>
                </c:pt>
                <c:pt idx="246">
                  <c:v>16.396335199412881</c:v>
                </c:pt>
                <c:pt idx="247">
                  <c:v>15.29476282101875</c:v>
                </c:pt>
                <c:pt idx="248">
                  <c:v>15.180354636758601</c:v>
                </c:pt>
                <c:pt idx="249">
                  <c:v>12.590354636758597</c:v>
                </c:pt>
                <c:pt idx="250">
                  <c:v>15.325599309087913</c:v>
                </c:pt>
                <c:pt idx="251">
                  <c:v>15.009618746433631</c:v>
                </c:pt>
                <c:pt idx="252">
                  <c:v>15.418764867628106</c:v>
                </c:pt>
                <c:pt idx="253">
                  <c:v>15.340958558882207</c:v>
                </c:pt>
                <c:pt idx="254">
                  <c:v>15.350861372153595</c:v>
                </c:pt>
                <c:pt idx="255">
                  <c:v>15.636803742319543</c:v>
                </c:pt>
                <c:pt idx="256">
                  <c:v>15.165463929870974</c:v>
                </c:pt>
                <c:pt idx="257">
                  <c:v>15.681774245199406</c:v>
                </c:pt>
                <c:pt idx="258">
                  <c:v>15.42373537050797</c:v>
                </c:pt>
                <c:pt idx="259">
                  <c:v>17.439774927402532</c:v>
                </c:pt>
                <c:pt idx="260">
                  <c:v>15.947619428636756</c:v>
                </c:pt>
                <c:pt idx="261">
                  <c:v>16.202319173082742</c:v>
                </c:pt>
                <c:pt idx="262">
                  <c:v>15.543950545717138</c:v>
                </c:pt>
                <c:pt idx="263">
                  <c:v>15.89744585693149</c:v>
                </c:pt>
                <c:pt idx="264">
                  <c:v>16.00544653913461</c:v>
                </c:pt>
                <c:pt idx="265">
                  <c:v>15.565446539134612</c:v>
                </c:pt>
                <c:pt idx="266">
                  <c:v>14.987640230388713</c:v>
                </c:pt>
                <c:pt idx="267">
                  <c:v>15.123815166500208</c:v>
                </c:pt>
                <c:pt idx="268">
                  <c:v>14.814571858577111</c:v>
                </c:pt>
                <c:pt idx="269">
                  <c:v>14.384415677608224</c:v>
                </c:pt>
                <c:pt idx="270">
                  <c:v>14.885581918351548</c:v>
                </c:pt>
                <c:pt idx="271">
                  <c:v>13.935620110839864</c:v>
                </c:pt>
                <c:pt idx="272">
                  <c:v>13.767931790574536</c:v>
                </c:pt>
                <c:pt idx="273">
                  <c:v>13.314863418762954</c:v>
                </c:pt>
                <c:pt idx="274">
                  <c:v>12.003211244376594</c:v>
                </c:pt>
                <c:pt idx="275">
                  <c:v>12.543697178019634</c:v>
                </c:pt>
                <c:pt idx="276">
                  <c:v>12.126338610428462</c:v>
                </c:pt>
                <c:pt idx="277">
                  <c:v>12.730493426991124</c:v>
                </c:pt>
                <c:pt idx="278">
                  <c:v>13.226338610428456</c:v>
                </c:pt>
                <c:pt idx="279">
                  <c:v>13.996630170614289</c:v>
                </c:pt>
                <c:pt idx="280">
                  <c:v>14.655193171437098</c:v>
                </c:pt>
                <c:pt idx="281">
                  <c:v>16.84606785199459</c:v>
                </c:pt>
                <c:pt idx="282">
                  <c:v>16.376689164854575</c:v>
                </c:pt>
                <c:pt idx="283">
                  <c:v>17.636689164854566</c:v>
                </c:pt>
                <c:pt idx="284">
                  <c:v>16.256532983885677</c:v>
                </c:pt>
                <c:pt idx="285">
                  <c:v>16.067543043660102</c:v>
                </c:pt>
                <c:pt idx="286">
                  <c:v>16.475640912591821</c:v>
                </c:pt>
                <c:pt idx="287">
                  <c:v>15.496359412180418</c:v>
                </c:pt>
                <c:pt idx="288">
                  <c:v>15.024922413003232</c:v>
                </c:pt>
                <c:pt idx="289">
                  <c:v>15.209077229565885</c:v>
                </c:pt>
                <c:pt idx="290">
                  <c:v>15.507969983062864</c:v>
                </c:pt>
                <c:pt idx="291">
                  <c:v>14.684571858577115</c:v>
                </c:pt>
                <c:pt idx="292">
                  <c:v>14.79505779222017</c:v>
                </c:pt>
                <c:pt idx="293">
                  <c:v>14.592631535020516</c:v>
                </c:pt>
                <c:pt idx="294">
                  <c:v>13.912669727508842</c:v>
                </c:pt>
                <c:pt idx="295">
                  <c:v>12.992631535020521</c:v>
                </c:pt>
                <c:pt idx="296">
                  <c:v>13.551874842943597</c:v>
                </c:pt>
                <c:pt idx="297">
                  <c:v>13.334846028026575</c:v>
                </c:pt>
                <c:pt idx="298">
                  <c:v>13.428049779055101</c:v>
                </c:pt>
                <c:pt idx="299">
                  <c:v>14.90346802308968</c:v>
                </c:pt>
                <c:pt idx="300">
                  <c:v>12.6265155931493</c:v>
                </c:pt>
                <c:pt idx="301">
                  <c:v>11.710146283580592</c:v>
                </c:pt>
                <c:pt idx="302">
                  <c:v>11.797893598086212</c:v>
                </c:pt>
                <c:pt idx="303">
                  <c:v>12.021020964138074</c:v>
                </c:pt>
                <c:pt idx="304">
                  <c:v>11.260167085332547</c:v>
                </c:pt>
                <c:pt idx="305">
                  <c:v>13.065276378444928</c:v>
                </c:pt>
                <c:pt idx="306">
                  <c:v>12.328226761775952</c:v>
                </c:pt>
                <c:pt idx="307">
                  <c:v>11.486633581629867</c:v>
                </c:pt>
                <c:pt idx="308">
                  <c:v>12.156730768358479</c:v>
                </c:pt>
                <c:pt idx="309">
                  <c:v>12.430031706115614</c:v>
                </c:pt>
                <c:pt idx="310">
                  <c:v>12.395255576692968</c:v>
                </c:pt>
                <c:pt idx="311">
                  <c:v>12.460653018975592</c:v>
                </c:pt>
                <c:pt idx="312">
                  <c:v>13.945488142638517</c:v>
                </c:pt>
                <c:pt idx="313">
                  <c:v>15.275547136878799</c:v>
                </c:pt>
                <c:pt idx="314">
                  <c:v>14.721527699533077</c:v>
                </c:pt>
                <c:pt idx="315">
                  <c:v>14.882013633176122</c:v>
                </c:pt>
                <c:pt idx="316">
                  <c:v>15.29694594356765</c:v>
                </c:pt>
                <c:pt idx="317">
                  <c:v>16.024460692127725</c:v>
                </c:pt>
                <c:pt idx="318">
                  <c:v>15.021062567641984</c:v>
                </c:pt>
                <c:pt idx="319">
                  <c:v>14.355508944390472</c:v>
                </c:pt>
                <c:pt idx="320">
                  <c:v>14.114071945213283</c:v>
                </c:pt>
                <c:pt idx="321">
                  <c:v>14.695217384204646</c:v>
                </c:pt>
                <c:pt idx="322">
                  <c:v>14.373915764244394</c:v>
                </c:pt>
                <c:pt idx="323">
                  <c:v>14.975120197476038</c:v>
                </c:pt>
                <c:pt idx="324">
                  <c:v>15.5758005045763</c:v>
                </c:pt>
                <c:pt idx="325">
                  <c:v>15.033412439864975</c:v>
                </c:pt>
                <c:pt idx="326">
                  <c:v>14.896480811676568</c:v>
                </c:pt>
                <c:pt idx="327">
                  <c:v>14.284616873096617</c:v>
                </c:pt>
                <c:pt idx="328">
                  <c:v>14.257723437396528</c:v>
                </c:pt>
                <c:pt idx="329">
                  <c:v>14.239122244085387</c:v>
                </c:pt>
                <c:pt idx="330">
                  <c:v>14.785626932871033</c:v>
                </c:pt>
                <c:pt idx="331">
                  <c:v>13.985626932871035</c:v>
                </c:pt>
                <c:pt idx="332">
                  <c:v>13.307917810853745</c:v>
                </c:pt>
                <c:pt idx="333">
                  <c:v>13.420830001696437</c:v>
                </c:pt>
                <c:pt idx="334">
                  <c:v>12.38766444315624</c:v>
                </c:pt>
                <c:pt idx="335">
                  <c:v>12.876886949327371</c:v>
                </c:pt>
                <c:pt idx="336">
                  <c:v>14.342732132764709</c:v>
                </c:pt>
                <c:pt idx="337">
                  <c:v>14.254363505399112</c:v>
                </c:pt>
                <c:pt idx="338">
                  <c:v>13.581878253959182</c:v>
                </c:pt>
                <c:pt idx="339">
                  <c:v>12.931354127827809</c:v>
                </c:pt>
                <c:pt idx="340">
                  <c:v>11.720927188425051</c:v>
                </c:pt>
                <c:pt idx="341">
                  <c:v>11.675470751902139</c:v>
                </c:pt>
                <c:pt idx="342">
                  <c:v>11.986928552831287</c:v>
                </c:pt>
                <c:pt idx="343">
                  <c:v>9.8248112465538284</c:v>
                </c:pt>
                <c:pt idx="344">
                  <c:v>12.045005620011054</c:v>
                </c:pt>
                <c:pt idx="345">
                  <c:v>13.227025739559892</c:v>
                </c:pt>
                <c:pt idx="346">
                  <c:v>13.094092746965245</c:v>
                </c:pt>
                <c:pt idx="347">
                  <c:v>12.979937930402585</c:v>
                </c:pt>
                <c:pt idx="348">
                  <c:v>12.834384307151069</c:v>
                </c:pt>
                <c:pt idx="349">
                  <c:v>13.513141681431108</c:v>
                </c:pt>
                <c:pt idx="350">
                  <c:v>13.824481493879681</c:v>
                </c:pt>
                <c:pt idx="351">
                  <c:v>13.74459948236025</c:v>
                </c:pt>
                <c:pt idx="352">
                  <c:v>13.222968109725848</c:v>
                </c:pt>
                <c:pt idx="353">
                  <c:v>14.04382198853137</c:v>
                </c:pt>
                <c:pt idx="354">
                  <c:v>14.141607495525314</c:v>
                </c:pt>
                <c:pt idx="355">
                  <c:v>13.221218748610873</c:v>
                </c:pt>
                <c:pt idx="356">
                  <c:v>14.449781749433697</c:v>
                </c:pt>
                <c:pt idx="357">
                  <c:v>14.442034434928075</c:v>
                </c:pt>
                <c:pt idx="358">
                  <c:v>15.451451314556422</c:v>
                </c:pt>
                <c:pt idx="359">
                  <c:v>15.250809199944484</c:v>
                </c:pt>
                <c:pt idx="360">
                  <c:v>17.5588098821476</c:v>
                </c:pt>
                <c:pt idx="361">
                  <c:v>18.056265636467387</c:v>
                </c:pt>
                <c:pt idx="362">
                  <c:v>18.574925824018813</c:v>
                </c:pt>
                <c:pt idx="363">
                  <c:v>20.727411075458754</c:v>
                </c:pt>
                <c:pt idx="364">
                  <c:v>20.637973394078443</c:v>
                </c:pt>
                <c:pt idx="365">
                  <c:v>20.487254894489851</c:v>
                </c:pt>
                <c:pt idx="366">
                  <c:v>18.90368319829885</c:v>
                </c:pt>
                <c:pt idx="367">
                  <c:v>19.168421135233167</c:v>
                </c:pt>
                <c:pt idx="368">
                  <c:v>20.306498202412932</c:v>
                </c:pt>
                <c:pt idx="369">
                  <c:v>22.216692575870155</c:v>
                </c:pt>
                <c:pt idx="370">
                  <c:v>22.905158389964356</c:v>
                </c:pt>
                <c:pt idx="371">
                  <c:v>24.039004255604823</c:v>
                </c:pt>
                <c:pt idx="372">
                  <c:v>25.85211081990473</c:v>
                </c:pt>
                <c:pt idx="373">
                  <c:v>26.811604084509732</c:v>
                </c:pt>
                <c:pt idx="374">
                  <c:v>27.104537077104382</c:v>
                </c:pt>
                <c:pt idx="375">
                  <c:v>28.192905704469979</c:v>
                </c:pt>
                <c:pt idx="376">
                  <c:v>28.342829319493326</c:v>
                </c:pt>
                <c:pt idx="377">
                  <c:v>27.025644323607402</c:v>
                </c:pt>
                <c:pt idx="378">
                  <c:v>28.413527017329955</c:v>
                </c:pt>
                <c:pt idx="379">
                  <c:v>30.491781067230569</c:v>
                </c:pt>
                <c:pt idx="380">
                  <c:v>31.040927188425051</c:v>
                </c:pt>
                <c:pt idx="381">
                  <c:v>30.338421135233162</c:v>
                </c:pt>
                <c:pt idx="382">
                  <c:v>31.535470751902139</c:v>
                </c:pt>
                <c:pt idx="383">
                  <c:v>31.449587375976478</c:v>
                </c:pt>
                <c:pt idx="384">
                  <c:v>31.385956685545189</c:v>
                </c:pt>
                <c:pt idx="385">
                  <c:v>30.49430451115883</c:v>
                </c:pt>
                <c:pt idx="386">
                  <c:v>31.029701953441453</c:v>
                </c:pt>
                <c:pt idx="387">
                  <c:v>32.097973394078451</c:v>
                </c:pt>
                <c:pt idx="388">
                  <c:v>32.465370154157945</c:v>
                </c:pt>
                <c:pt idx="389">
                  <c:v>35.395099395724081</c:v>
                </c:pt>
                <c:pt idx="390">
                  <c:v>33.048400333481204</c:v>
                </c:pt>
                <c:pt idx="391">
                  <c:v>32.238886267124251</c:v>
                </c:pt>
                <c:pt idx="392">
                  <c:v>31.512381578338598</c:v>
                </c:pt>
                <c:pt idx="393">
                  <c:v>30.648518321961774</c:v>
                </c:pt>
                <c:pt idx="394">
                  <c:v>27.621468705292791</c:v>
                </c:pt>
                <c:pt idx="395">
                  <c:v>26.757487460435392</c:v>
                </c:pt>
                <c:pt idx="396">
                  <c:v>26.942614144284157</c:v>
                </c:pt>
                <c:pt idx="397">
                  <c:v>27.986439208172655</c:v>
                </c:pt>
                <c:pt idx="398">
                  <c:v>28.751624886261681</c:v>
                </c:pt>
                <c:pt idx="399">
                  <c:v>26.767119515272917</c:v>
                </c:pt>
                <c:pt idx="400">
                  <c:v>28.074401697887438</c:v>
                </c:pt>
                <c:pt idx="401">
                  <c:v>28.202110819904739</c:v>
                </c:pt>
                <c:pt idx="402">
                  <c:v>29.104655065584936</c:v>
                </c:pt>
                <c:pt idx="403">
                  <c:v>28.833974758484672</c:v>
                </c:pt>
                <c:pt idx="404">
                  <c:v>29.20770263564458</c:v>
                </c:pt>
                <c:pt idx="405">
                  <c:v>30.57770263564457</c:v>
                </c:pt>
                <c:pt idx="406">
                  <c:v>32.270771007456162</c:v>
                </c:pt>
                <c:pt idx="407">
                  <c:v>32.585314570933257</c:v>
                </c:pt>
                <c:pt idx="408">
                  <c:v>31.310090700355886</c:v>
                </c:pt>
                <c:pt idx="409">
                  <c:v>30.673315253136366</c:v>
                </c:pt>
                <c:pt idx="410">
                  <c:v>31.012305193361954</c:v>
                </c:pt>
                <c:pt idx="411">
                  <c:v>30.525994878033522</c:v>
                </c:pt>
                <c:pt idx="412">
                  <c:v>30.389236821550369</c:v>
                </c:pt>
                <c:pt idx="413">
                  <c:v>30.570576633998947</c:v>
                </c:pt>
                <c:pt idx="414">
                  <c:v>30.219236821550368</c:v>
                </c:pt>
                <c:pt idx="415">
                  <c:v>30.275470751902148</c:v>
                </c:pt>
                <c:pt idx="416">
                  <c:v>29.767858816613462</c:v>
                </c:pt>
                <c:pt idx="417">
                  <c:v>26.945352763421582</c:v>
                </c:pt>
                <c:pt idx="418">
                  <c:v>29.39236418760224</c:v>
                </c:pt>
                <c:pt idx="419">
                  <c:v>29.105140999227991</c:v>
                </c:pt>
                <c:pt idx="420">
                  <c:v>26.915140999227994</c:v>
                </c:pt>
                <c:pt idx="421">
                  <c:v>27.180986182665322</c:v>
                </c:pt>
                <c:pt idx="422">
                  <c:v>26.391937248199469</c:v>
                </c:pt>
                <c:pt idx="423">
                  <c:v>26.730986182665333</c:v>
                </c:pt>
                <c:pt idx="424">
                  <c:v>26.315703317847692</c:v>
                </c:pt>
                <c:pt idx="425">
                  <c:v>25.230382260541724</c:v>
                </c:pt>
                <c:pt idx="426">
                  <c:v>25.336168449738778</c:v>
                </c:pt>
                <c:pt idx="427">
                  <c:v>25.355411757661862</c:v>
                </c:pt>
                <c:pt idx="428">
                  <c:v>24.930052507867572</c:v>
                </c:pt>
                <c:pt idx="429">
                  <c:v>24.314460692127732</c:v>
                </c:pt>
                <c:pt idx="430">
                  <c:v>24.713277060648046</c:v>
                </c:pt>
                <c:pt idx="431">
                  <c:v>24.439625568464798</c:v>
                </c:pt>
                <c:pt idx="432">
                  <c:v>24.335432559413817</c:v>
                </c:pt>
                <c:pt idx="433">
                  <c:v>23.855762312087968</c:v>
                </c:pt>
                <c:pt idx="434">
                  <c:v>24.322004937807932</c:v>
                </c:pt>
                <c:pt idx="435">
                  <c:v>23.514160436573711</c:v>
                </c:pt>
                <c:pt idx="436">
                  <c:v>22.650956685545189</c:v>
                </c:pt>
                <c:pt idx="437">
                  <c:v>21.664946625770767</c:v>
                </c:pt>
                <c:pt idx="438">
                  <c:v>21.3082475635279</c:v>
                </c:pt>
                <c:pt idx="439">
                  <c:v>21.52954918348815</c:v>
                </c:pt>
                <c:pt idx="440">
                  <c:v>22.727782431636811</c:v>
                </c:pt>
                <c:pt idx="441">
                  <c:v>22.35552974614243</c:v>
                </c:pt>
                <c:pt idx="442">
                  <c:v>22.273627615074155</c:v>
                </c:pt>
                <c:pt idx="443">
                  <c:v>20.948889678139835</c:v>
                </c:pt>
                <c:pt idx="444">
                  <c:v>20.257452678962657</c:v>
                </c:pt>
                <c:pt idx="445">
                  <c:v>20.907452678962656</c:v>
                </c:pt>
                <c:pt idx="446">
                  <c:v>20.533995560236633</c:v>
                </c:pt>
                <c:pt idx="447">
                  <c:v>20.783936565996349</c:v>
                </c:pt>
                <c:pt idx="448">
                  <c:v>20.812267000873625</c:v>
                </c:pt>
                <c:pt idx="449">
                  <c:v>20.764519686368004</c:v>
                </c:pt>
                <c:pt idx="450">
                  <c:v>21.215491553654097</c:v>
                </c:pt>
                <c:pt idx="451">
                  <c:v>20.282131621656688</c:v>
                </c:pt>
                <c:pt idx="452">
                  <c:v>18.546539805916844</c:v>
                </c:pt>
                <c:pt idx="453">
                  <c:v>17.325529746142429</c:v>
                </c:pt>
                <c:pt idx="454">
                  <c:v>18.299354810030934</c:v>
                </c:pt>
                <c:pt idx="455">
                  <c:v>18.369219430813992</c:v>
                </c:pt>
                <c:pt idx="456">
                  <c:v>18.003374247376655</c:v>
                </c:pt>
                <c:pt idx="457">
                  <c:v>17.306907751079329</c:v>
                </c:pt>
                <c:pt idx="458">
                  <c:v>16.574519686368006</c:v>
                </c:pt>
                <c:pt idx="459">
                  <c:v>15.734908433282442</c:v>
                </c:pt>
                <c:pt idx="460">
                  <c:v>16.154908433282444</c:v>
                </c:pt>
                <c:pt idx="461">
                  <c:v>15.194908433282443</c:v>
                </c:pt>
                <c:pt idx="462">
                  <c:v>12.847411075458744</c:v>
                </c:pt>
                <c:pt idx="463">
                  <c:v>12.614693258073274</c:v>
                </c:pt>
                <c:pt idx="464">
                  <c:v>11.348683198298851</c:v>
                </c:pt>
                <c:pt idx="465">
                  <c:v>11.929634263832988</c:v>
                </c:pt>
                <c:pt idx="466">
                  <c:v>11.715750205704204</c:v>
                </c:pt>
                <c:pt idx="467">
                  <c:v>11.386701271238337</c:v>
                </c:pt>
                <c:pt idx="468">
                  <c:v>11.099846028026576</c:v>
                </c:pt>
                <c:pt idx="469">
                  <c:v>11.399846028026573</c:v>
                </c:pt>
                <c:pt idx="470">
                  <c:v>12.236468705292793</c:v>
                </c:pt>
                <c:pt idx="471">
                  <c:v>13.036303828955717</c:v>
                </c:pt>
                <c:pt idx="472">
                  <c:v>13.716730768358481</c:v>
                </c:pt>
                <c:pt idx="473">
                  <c:v>13.776147647986825</c:v>
                </c:pt>
                <c:pt idx="474">
                  <c:v>13.435623521855454</c:v>
                </c:pt>
                <c:pt idx="475">
                  <c:v>14.223256258896086</c:v>
                </c:pt>
                <c:pt idx="476">
                  <c:v>13.469275014038686</c:v>
                </c:pt>
                <c:pt idx="477">
                  <c:v>13.436439208172658</c:v>
                </c:pt>
                <c:pt idx="478">
                  <c:v>12.85476964304992</c:v>
                </c:pt>
                <c:pt idx="479">
                  <c:v>12.57816776753566</c:v>
                </c:pt>
                <c:pt idx="480">
                  <c:v>11.839177827310088</c:v>
                </c:pt>
                <c:pt idx="481">
                  <c:v>12.037411075458749</c:v>
                </c:pt>
                <c:pt idx="482">
                  <c:v>13.075897691304903</c:v>
                </c:pt>
                <c:pt idx="483">
                  <c:v>13.267199311265159</c:v>
                </c:pt>
                <c:pt idx="484">
                  <c:v>14.807723437396533</c:v>
                </c:pt>
                <c:pt idx="485">
                  <c:v>13.353471434105266</c:v>
                </c:pt>
                <c:pt idx="486">
                  <c:v>12.49393656599635</c:v>
                </c:pt>
                <c:pt idx="487">
                  <c:v>10.804984818259101</c:v>
                </c:pt>
                <c:pt idx="488">
                  <c:v>11.314946625770766</c:v>
                </c:pt>
                <c:pt idx="489">
                  <c:v>13.070132303859801</c:v>
                </c:pt>
                <c:pt idx="490">
                  <c:v>12.65428712042246</c:v>
                </c:pt>
                <c:pt idx="491">
                  <c:v>12.623898373508027</c:v>
                </c:pt>
                <c:pt idx="492">
                  <c:v>12.577820624125131</c:v>
                </c:pt>
                <c:pt idx="493">
                  <c:v>13.644908433282446</c:v>
                </c:pt>
                <c:pt idx="494">
                  <c:v>12.170267683076737</c:v>
                </c:pt>
                <c:pt idx="495">
                  <c:v>11.694287120422459</c:v>
                </c:pt>
                <c:pt idx="496">
                  <c:v>11.074287120422454</c:v>
                </c:pt>
                <c:pt idx="497">
                  <c:v>10.65428712042246</c:v>
                </c:pt>
                <c:pt idx="498">
                  <c:v>9.9042871204224596</c:v>
                </c:pt>
                <c:pt idx="499">
                  <c:v>10.254287120422461</c:v>
                </c:pt>
                <c:pt idx="500">
                  <c:v>10.987782431636809</c:v>
                </c:pt>
                <c:pt idx="501">
                  <c:v>8.8106946224795024</c:v>
                </c:pt>
                <c:pt idx="502">
                  <c:v>9.9036658075624757</c:v>
                </c:pt>
                <c:pt idx="503">
                  <c:v>10.598365552008467</c:v>
                </c:pt>
                <c:pt idx="504">
                  <c:v>11.425258987708553</c:v>
                </c:pt>
                <c:pt idx="505">
                  <c:v>11.146734179374064</c:v>
                </c:pt>
                <c:pt idx="506">
                  <c:v>10.935394366925486</c:v>
                </c:pt>
                <c:pt idx="507">
                  <c:v>11.574967427522722</c:v>
                </c:pt>
                <c:pt idx="508">
                  <c:v>11.898754298922903</c:v>
                </c:pt>
                <c:pt idx="509">
                  <c:v>10.59048285828591</c:v>
                </c:pt>
                <c:pt idx="510">
                  <c:v>11.404405108903028</c:v>
                </c:pt>
                <c:pt idx="511">
                  <c:v>11.176987547071562</c:v>
                </c:pt>
                <c:pt idx="512">
                  <c:v>11.852832730508908</c:v>
                </c:pt>
                <c:pt idx="513">
                  <c:v>11.581958049951417</c:v>
                </c:pt>
                <c:pt idx="514">
                  <c:v>11.643297862399997</c:v>
                </c:pt>
                <c:pt idx="515">
                  <c:v>11.183162483183061</c:v>
                </c:pt>
                <c:pt idx="516">
                  <c:v>10.13234679686586</c:v>
                </c:pt>
                <c:pt idx="517">
                  <c:v>10.282346796865859</c:v>
                </c:pt>
                <c:pt idx="518">
                  <c:v>9.7755123554060503</c:v>
                </c:pt>
                <c:pt idx="519">
                  <c:v>9.5562013578745066</c:v>
                </c:pt>
                <c:pt idx="520">
                  <c:v>9.9506772317431356</c:v>
                </c:pt>
                <c:pt idx="521">
                  <c:v>10.188386353760421</c:v>
                </c:pt>
                <c:pt idx="522">
                  <c:v>9.7147556633291359</c:v>
                </c:pt>
                <c:pt idx="523">
                  <c:v>10.099561289871914</c:v>
                </c:pt>
                <c:pt idx="524">
                  <c:v>10.505444665797583</c:v>
                </c:pt>
                <c:pt idx="525">
                  <c:v>9.9193079221744114</c:v>
                </c:pt>
                <c:pt idx="526">
                  <c:v>10.430258987708548</c:v>
                </c:pt>
                <c:pt idx="527">
                  <c:v>10.680123608491613</c:v>
                </c:pt>
                <c:pt idx="528">
                  <c:v>10.320123608491613</c:v>
                </c:pt>
                <c:pt idx="529">
                  <c:v>10.720123608491612</c:v>
                </c:pt>
                <c:pt idx="530">
                  <c:v>9.7701236084916161</c:v>
                </c:pt>
                <c:pt idx="531">
                  <c:v>10.463648416826111</c:v>
                </c:pt>
                <c:pt idx="532">
                  <c:v>9.7696289794803874</c:v>
                </c:pt>
                <c:pt idx="533">
                  <c:v>9.1252207952202227</c:v>
                </c:pt>
                <c:pt idx="534">
                  <c:v>8.8287161064345767</c:v>
                </c:pt>
                <c:pt idx="535">
                  <c:v>8.5148910425460755</c:v>
                </c:pt>
                <c:pt idx="536">
                  <c:v>7.4970847338001789</c:v>
                </c:pt>
                <c:pt idx="537">
                  <c:v>7.4348320483057861</c:v>
                </c:pt>
                <c:pt idx="538">
                  <c:v>8.4778032333887623</c:v>
                </c:pt>
                <c:pt idx="539">
                  <c:v>7.5587542989228993</c:v>
                </c:pt>
                <c:pt idx="540">
                  <c:v>8.2731624831830572</c:v>
                </c:pt>
                <c:pt idx="541">
                  <c:v>8.2731624831830572</c:v>
                </c:pt>
                <c:pt idx="542">
                  <c:v>7.6259774872971491</c:v>
                </c:pt>
                <c:pt idx="543">
                  <c:v>6.7805210507742402</c:v>
                </c:pt>
                <c:pt idx="544">
                  <c:v>6.9017636764942054</c:v>
                </c:pt>
                <c:pt idx="545">
                  <c:v>5.958636310442337</c:v>
                </c:pt>
                <c:pt idx="546">
                  <c:v>5.7446168730966178</c:v>
                </c:pt>
                <c:pt idx="547">
                  <c:v>4.7172375037534806</c:v>
                </c:pt>
                <c:pt idx="548">
                  <c:v>5.3756061311190777</c:v>
                </c:pt>
                <c:pt idx="549">
                  <c:v>6.454460692127725</c:v>
                </c:pt>
                <c:pt idx="550">
                  <c:v>6.5234124398649769</c:v>
                </c:pt>
                <c:pt idx="551">
                  <c:v>7.4291986290620358</c:v>
                </c:pt>
                <c:pt idx="552">
                  <c:v>7.4349466257707704</c:v>
                </c:pt>
                <c:pt idx="553">
                  <c:v>6.988344750256509</c:v>
                </c:pt>
                <c:pt idx="554">
                  <c:v>7.882364187602235</c:v>
                </c:pt>
                <c:pt idx="555">
                  <c:v>7.8646168730966153</c:v>
                </c:pt>
                <c:pt idx="556">
                  <c:v>6.9640927469652425</c:v>
                </c:pt>
                <c:pt idx="557">
                  <c:v>7.1766161908935047</c:v>
                </c:pt>
                <c:pt idx="558">
                  <c:v>7.6652381859565963</c:v>
                </c:pt>
                <c:pt idx="559">
                  <c:v>7.0966751851337833</c:v>
                </c:pt>
                <c:pt idx="560">
                  <c:v>6.4808300016964395</c:v>
                </c:pt>
                <c:pt idx="561">
                  <c:v>6.8728883137336041</c:v>
                </c:pt>
                <c:pt idx="562">
                  <c:v>7.0968105643507187</c:v>
                </c:pt>
                <c:pt idx="563">
                  <c:v>6.3824023800905607</c:v>
                </c:pt>
                <c:pt idx="564">
                  <c:v>6.124655065584939</c:v>
                </c:pt>
                <c:pt idx="565">
                  <c:v>6.195606131119078</c:v>
                </c:pt>
                <c:pt idx="566">
                  <c:v>6.5550438124993775</c:v>
                </c:pt>
                <c:pt idx="567">
                  <c:v>5.8575290639393103</c:v>
                </c:pt>
                <c:pt idx="568">
                  <c:v>5.6200143153792368</c:v>
                </c:pt>
                <c:pt idx="569">
                  <c:v>3.5745578788563392</c:v>
                </c:pt>
                <c:pt idx="570">
                  <c:v>3.682693940276387</c:v>
                </c:pt>
                <c:pt idx="571">
                  <c:v>1.8307328149678312</c:v>
                </c:pt>
                <c:pt idx="572">
                  <c:v>3.515491553654094</c:v>
                </c:pt>
                <c:pt idx="573">
                  <c:v>3.7188896781398384</c:v>
                </c:pt>
                <c:pt idx="574">
                  <c:v>3.7806182375028499</c:v>
                </c:pt>
                <c:pt idx="575">
                  <c:v>3.303530428345546</c:v>
                </c:pt>
                <c:pt idx="576">
                  <c:v>3.6702676830767373</c:v>
                </c:pt>
                <c:pt idx="577">
                  <c:v>4.4278796183654237</c:v>
                </c:pt>
                <c:pt idx="578">
                  <c:v>5.002579362811403</c:v>
                </c:pt>
                <c:pt idx="579">
                  <c:v>5.7646376748485721</c:v>
                </c:pt>
                <c:pt idx="580">
                  <c:v>5.239608177728428</c:v>
                </c:pt>
                <c:pt idx="581">
                  <c:v>4.8727737362686199</c:v>
                </c:pt>
                <c:pt idx="582">
                  <c:v>4.1985217329773548</c:v>
                </c:pt>
                <c:pt idx="583">
                  <c:v>5.2932596699116701</c:v>
                </c:pt>
                <c:pt idx="584">
                  <c:v>5.2392402325659475</c:v>
                </c:pt>
                <c:pt idx="585">
                  <c:v>4.7844051089030231</c:v>
                </c:pt>
                <c:pt idx="586">
                  <c:v>4.5805210507742444</c:v>
                </c:pt>
                <c:pt idx="587">
                  <c:v>4.9343461146627448</c:v>
                </c:pt>
                <c:pt idx="588">
                  <c:v>4.4171229262884992</c:v>
                </c:pt>
                <c:pt idx="589">
                  <c:v>1.3960538722737965</c:v>
                </c:pt>
                <c:pt idx="590">
                  <c:v>2.7646168730966139</c:v>
                </c:pt>
                <c:pt idx="591">
                  <c:v>4.5859184930568588</c:v>
                </c:pt>
                <c:pt idx="592">
                  <c:v>2.8245786806082904</c:v>
                </c:pt>
                <c:pt idx="593">
                  <c:v>2.8044814938796776</c:v>
                </c:pt>
                <c:pt idx="594">
                  <c:v>3.5703648698053527</c:v>
                </c:pt>
                <c:pt idx="595">
                  <c:v>3.7420344349280796</c:v>
                </c:pt>
                <c:pt idx="596">
                  <c:v>4.860597435750897</c:v>
                </c:pt>
                <c:pt idx="597">
                  <c:v>2.8537421925391371</c:v>
                </c:pt>
                <c:pt idx="598">
                  <c:v>4.6371021245365469</c:v>
                </c:pt>
                <c:pt idx="599">
                  <c:v>3.8110243751536572</c:v>
                </c:pt>
                <c:pt idx="600">
                  <c:v>3.0607328149678352</c:v>
                </c:pt>
                <c:pt idx="601">
                  <c:v>2.5642663186705121</c:v>
                </c:pt>
                <c:pt idx="602">
                  <c:v>2.9242663186705116</c:v>
                </c:pt>
                <c:pt idx="603">
                  <c:v>2.0838775717560694</c:v>
                </c:pt>
                <c:pt idx="604">
                  <c:v>2.6663246307076776</c:v>
                </c:pt>
                <c:pt idx="605">
                  <c:v>1.695606131119078</c:v>
                </c:pt>
                <c:pt idx="606">
                  <c:v>1.4591014423334272</c:v>
                </c:pt>
                <c:pt idx="607">
                  <c:v>1.503645005810526</c:v>
                </c:pt>
                <c:pt idx="608">
                  <c:v>2.7803440680533953</c:v>
                </c:pt>
                <c:pt idx="609">
                  <c:v>0.99440169788744726</c:v>
                </c:pt>
                <c:pt idx="610">
                  <c:v>0.52544995015018259</c:v>
                </c:pt>
                <c:pt idx="611">
                  <c:v>-0.29235635859571119</c:v>
                </c:pt>
                <c:pt idx="612">
                  <c:v>0.48535276342158085</c:v>
                </c:pt>
                <c:pt idx="613">
                  <c:v>0.78345932772148785</c:v>
                </c:pt>
                <c:pt idx="614">
                  <c:v>3.1095578788563358</c:v>
                </c:pt>
                <c:pt idx="615">
                  <c:v>2.3884506323533046</c:v>
                </c:pt>
                <c:pt idx="616">
                  <c:v>3.8880531900706785</c:v>
                </c:pt>
                <c:pt idx="617">
                  <c:v>4.0683447502565073</c:v>
                </c:pt>
                <c:pt idx="618">
                  <c:v>4.1177234373965277</c:v>
                </c:pt>
                <c:pt idx="619">
                  <c:v>4.2573936847223735</c:v>
                </c:pt>
                <c:pt idx="620">
                  <c:v>2.4727911270049958</c:v>
                </c:pt>
                <c:pt idx="621">
                  <c:v>3.4803058755650724</c:v>
                </c:pt>
                <c:pt idx="622">
                  <c:v>3.0553735651735394</c:v>
                </c:pt>
                <c:pt idx="623">
                  <c:v>2.5189070688762101</c:v>
                </c:pt>
                <c:pt idx="624">
                  <c:v>5.8124023800905604</c:v>
                </c:pt>
                <c:pt idx="625">
                  <c:v>6.9255089443904723</c:v>
                </c:pt>
                <c:pt idx="626">
                  <c:v>7.6636831982988483</c:v>
                </c:pt>
                <c:pt idx="627">
                  <c:v>8.2334888248416291</c:v>
                </c:pt>
                <c:pt idx="628">
                  <c:v>10.053315253136375</c:v>
                </c:pt>
                <c:pt idx="629">
                  <c:v>8.0725967535477778</c:v>
                </c:pt>
                <c:pt idx="630">
                  <c:v>7.0883829427448433</c:v>
                </c:pt>
                <c:pt idx="631">
                  <c:v>6.1447314505615935</c:v>
                </c:pt>
                <c:pt idx="632">
                  <c:v>6.604596071344659</c:v>
                </c:pt>
                <c:pt idx="633">
                  <c:v>6.4426349460361081</c:v>
                </c:pt>
                <c:pt idx="634">
                  <c:v>6.4618192597189079</c:v>
                </c:pt>
                <c:pt idx="635">
                  <c:v>6.2326349460361072</c:v>
                </c:pt>
                <c:pt idx="636">
                  <c:v>6.0868192597189079</c:v>
                </c:pt>
                <c:pt idx="637">
                  <c:v>6.6388098821476049</c:v>
                </c:pt>
                <c:pt idx="638">
                  <c:v>6.3644016978874447</c:v>
                </c:pt>
                <c:pt idx="639">
                  <c:v>6.5913923203161389</c:v>
                </c:pt>
                <c:pt idx="640">
                  <c:v>7.1302086888364613</c:v>
                </c:pt>
                <c:pt idx="641">
                  <c:v>5.7748876315304898</c:v>
                </c:pt>
                <c:pt idx="642">
                  <c:v>5.6320344349280731</c:v>
                </c:pt>
                <c:pt idx="643">
                  <c:v>3.8821698141450156</c:v>
                </c:pt>
                <c:pt idx="644">
                  <c:v>3.2365190041648901</c:v>
                </c:pt>
                <c:pt idx="645">
                  <c:v>3.45766444315624</c:v>
                </c:pt>
                <c:pt idx="646">
                  <c:v>2.5029265062219324</c:v>
                </c:pt>
                <c:pt idx="647">
                  <c:v>2.5191014423334295</c:v>
                </c:pt>
                <c:pt idx="648">
                  <c:v>2.7007328149678358</c:v>
                </c:pt>
                <c:pt idx="649">
                  <c:v>2.6081503767992942</c:v>
                </c:pt>
                <c:pt idx="650">
                  <c:v>3.4085773162020558</c:v>
                </c:pt>
                <c:pt idx="651">
                  <c:v>2.9529265062219352</c:v>
                </c:pt>
                <c:pt idx="652">
                  <c:v>4.1348876315304892</c:v>
                </c:pt>
                <c:pt idx="653">
                  <c:v>4.7381503767992896</c:v>
                </c:pt>
                <c:pt idx="654">
                  <c:v>3.720694622479499</c:v>
                </c:pt>
                <c:pt idx="655">
                  <c:v>3.3853353726852049</c:v>
                </c:pt>
                <c:pt idx="656">
                  <c:v>3.6952381859565975</c:v>
                </c:pt>
                <c:pt idx="657">
                  <c:v>3.6369077510793275</c:v>
                </c:pt>
                <c:pt idx="658">
                  <c:v>3.5593930025192577</c:v>
                </c:pt>
                <c:pt idx="659">
                  <c:v>2.8731208796791492</c:v>
                </c:pt>
                <c:pt idx="660">
                  <c:v>3.9017428747422471</c:v>
                </c:pt>
                <c:pt idx="661">
                  <c:v>3.3900525078675656</c:v>
                </c:pt>
                <c:pt idx="662">
                  <c:v>2.9736831982988505</c:v>
                </c:pt>
                <c:pt idx="663">
                  <c:v>3.1380913825590042</c:v>
                </c:pt>
                <c:pt idx="664">
                  <c:v>2.9489452613645355</c:v>
                </c:pt>
                <c:pt idx="665">
                  <c:v>4.364304511158835</c:v>
                </c:pt>
                <c:pt idx="666">
                  <c:v>4.5611007601303086</c:v>
                </c:pt>
                <c:pt idx="667">
                  <c:v>4.0242663186705059</c:v>
                </c:pt>
                <c:pt idx="668">
                  <c:v>4.6358594988165791</c:v>
                </c:pt>
                <c:pt idx="669">
                  <c:v>4.4718782539591828</c:v>
                </c:pt>
                <c:pt idx="670">
                  <c:v>5.3563836249479522</c:v>
                </c:pt>
                <c:pt idx="671">
                  <c:v>4.3162864382193433</c:v>
                </c:pt>
                <c:pt idx="672">
                  <c:v>2.9002086888364573</c:v>
                </c:pt>
                <c:pt idx="673">
                  <c:v>1.9711597543705963</c:v>
                </c:pt>
                <c:pt idx="674">
                  <c:v>1.772732132764709</c:v>
                </c:pt>
                <c:pt idx="675">
                  <c:v>0.73407194521328734</c:v>
                </c:pt>
                <c:pt idx="676">
                  <c:v>2.1447522523135518</c:v>
                </c:pt>
                <c:pt idx="677">
                  <c:v>2.4344606921277219</c:v>
                </c:pt>
                <c:pt idx="678">
                  <c:v>3.2718782539591871</c:v>
                </c:pt>
                <c:pt idx="679">
                  <c:v>2.5577026356445742</c:v>
                </c:pt>
                <c:pt idx="680">
                  <c:v>1.6409445791614132</c:v>
                </c:pt>
                <c:pt idx="681">
                  <c:v>1.3978762073498316</c:v>
                </c:pt>
                <c:pt idx="682">
                  <c:v>2.1951670853325496</c:v>
                </c:pt>
                <c:pt idx="683">
                  <c:v>2.0805940247353121</c:v>
                </c:pt>
                <c:pt idx="684">
                  <c:v>1.5159150820412819</c:v>
                </c:pt>
                <c:pt idx="685">
                  <c:v>1.2521872048813876</c:v>
                </c:pt>
                <c:pt idx="686">
                  <c:v>1.0734680230896743</c:v>
                </c:pt>
                <c:pt idx="687">
                  <c:v>-7.0842974441873707E-2</c:v>
                </c:pt>
                <c:pt idx="688">
                  <c:v>-0.12433828565622207</c:v>
                </c:pt>
                <c:pt idx="689">
                  <c:v>-0.28789259111085386</c:v>
                </c:pt>
                <c:pt idx="690">
                  <c:v>-0.13348440685069818</c:v>
                </c:pt>
                <c:pt idx="691">
                  <c:v>-0.11286309399071115</c:v>
                </c:pt>
                <c:pt idx="692">
                  <c:v>-0.95783359687056446</c:v>
                </c:pt>
                <c:pt idx="693">
                  <c:v>-0.62495959851619887</c:v>
                </c:pt>
                <c:pt idx="694">
                  <c:v>-3.2900333934762216E-3</c:v>
                </c:pt>
                <c:pt idx="695">
                  <c:v>-0.6487464699163823</c:v>
                </c:pt>
                <c:pt idx="696">
                  <c:v>-1.0014642873018573</c:v>
                </c:pt>
                <c:pt idx="697">
                  <c:v>-1.4720474076735073</c:v>
                </c:pt>
                <c:pt idx="698">
                  <c:v>-0.32561910386451132</c:v>
                </c:pt>
                <c:pt idx="699">
                  <c:v>-1.0145326591134349</c:v>
                </c:pt>
                <c:pt idx="700">
                  <c:v>-1.5917558474876827</c:v>
                </c:pt>
                <c:pt idx="701">
                  <c:v>-1.7588436566449914</c:v>
                </c:pt>
                <c:pt idx="702">
                  <c:v>-0.60521296621370624</c:v>
                </c:pt>
                <c:pt idx="703">
                  <c:v>-1.5747860268109406</c:v>
                </c:pt>
                <c:pt idx="704">
                  <c:v>-1.4393885845283236</c:v>
                </c:pt>
                <c:pt idx="705">
                  <c:v>-0.93795158535113643</c:v>
                </c:pt>
                <c:pt idx="706">
                  <c:v>-1.1196888400823326</c:v>
                </c:pt>
                <c:pt idx="707">
                  <c:v>-0.86971833720247105</c:v>
                </c:pt>
                <c:pt idx="708">
                  <c:v>0.38195122792025415</c:v>
                </c:pt>
                <c:pt idx="709">
                  <c:v>0.72548473162292737</c:v>
                </c:pt>
                <c:pt idx="710">
                  <c:v>-1.1608845779457795</c:v>
                </c:pt>
                <c:pt idx="711">
                  <c:v>-1.7659522675542476</c:v>
                </c:pt>
                <c:pt idx="712">
                  <c:v>-0.56336982938571367</c:v>
                </c:pt>
                <c:pt idx="713">
                  <c:v>2.1309113308319638E-2</c:v>
                </c:pt>
                <c:pt idx="714">
                  <c:v>-0.15133231910049716</c:v>
                </c:pt>
                <c:pt idx="715">
                  <c:v>-1.0875072552120031</c:v>
                </c:pt>
                <c:pt idx="716">
                  <c:v>-2.2372156950261726</c:v>
                </c:pt>
                <c:pt idx="717">
                  <c:v>-2.7655843223917742</c:v>
                </c:pt>
                <c:pt idx="718">
                  <c:v>-3.2555843223917762</c:v>
                </c:pt>
                <c:pt idx="719">
                  <c:v>-2.4265353879259095</c:v>
                </c:pt>
                <c:pt idx="720">
                  <c:v>-1.7565353879259078</c:v>
                </c:pt>
                <c:pt idx="721">
                  <c:v>-0.50876727166833291</c:v>
                </c:pt>
                <c:pt idx="722">
                  <c:v>-2.6811171438913277</c:v>
                </c:pt>
                <c:pt idx="723">
                  <c:v>-3.7811171438913291</c:v>
                </c:pt>
                <c:pt idx="724">
                  <c:v>-1.6963584052050606</c:v>
                </c:pt>
                <c:pt idx="725">
                  <c:v>-1.7465909711506029</c:v>
                </c:pt>
                <c:pt idx="726">
                  <c:v>0.91480783553825518</c:v>
                </c:pt>
                <c:pt idx="727">
                  <c:v>-2.3880279703277907</c:v>
                </c:pt>
                <c:pt idx="728">
                  <c:v>0.6945752695927041</c:v>
                </c:pt>
                <c:pt idx="729">
                  <c:v>-0.41394953874178242</c:v>
                </c:pt>
                <c:pt idx="730">
                  <c:v>-0.12486241178759627</c:v>
                </c:pt>
                <c:pt idx="731">
                  <c:v>-1.3438141595248467</c:v>
                </c:pt>
                <c:pt idx="732">
                  <c:v>-1.4572122840105877</c:v>
                </c:pt>
                <c:pt idx="733">
                  <c:v>-0.74864928318776691</c:v>
                </c:pt>
                <c:pt idx="734">
                  <c:v>-1.0071740915222662</c:v>
                </c:pt>
                <c:pt idx="735">
                  <c:v>-0.89367878030791559</c:v>
                </c:pt>
                <c:pt idx="736">
                  <c:v>-1.4618148417279642</c:v>
                </c:pt>
                <c:pt idx="737">
                  <c:v>-1.2650185927564905</c:v>
                </c:pt>
                <c:pt idx="738">
                  <c:v>-0.61544553215924935</c:v>
                </c:pt>
                <c:pt idx="739">
                  <c:v>-0.63008628236495667</c:v>
                </c:pt>
                <c:pt idx="740">
                  <c:v>0.47519658245268914</c:v>
                </c:pt>
                <c:pt idx="741">
                  <c:v>0.58855651445009727</c:v>
                </c:pt>
                <c:pt idx="742">
                  <c:v>0.45976094768173681</c:v>
                </c:pt>
                <c:pt idx="743">
                  <c:v>1.4867515701104352</c:v>
                </c:pt>
                <c:pt idx="744">
                  <c:v>0.71861550869037671</c:v>
                </c:pt>
                <c:pt idx="745">
                  <c:v>1.4686155086903767</c:v>
                </c:pt>
                <c:pt idx="746">
                  <c:v>0.82913963482175745</c:v>
                </c:pt>
                <c:pt idx="747">
                  <c:v>0.45913963482175291</c:v>
                </c:pt>
                <c:pt idx="748">
                  <c:v>0.50913963482175717</c:v>
                </c:pt>
                <c:pt idx="749">
                  <c:v>0.32358601157024225</c:v>
                </c:pt>
                <c:pt idx="750">
                  <c:v>0.17946938749591368</c:v>
                </c:pt>
                <c:pt idx="751">
                  <c:v>6.7935201590117344E-2</c:v>
                </c:pt>
                <c:pt idx="752">
                  <c:v>-7.9287986784123632E-2</c:v>
                </c:pt>
                <c:pt idx="753">
                  <c:v>-0.71225917186710319</c:v>
                </c:pt>
                <c:pt idx="754">
                  <c:v>-1.2782987287616621</c:v>
                </c:pt>
                <c:pt idx="755">
                  <c:v>-1.017677415901673</c:v>
                </c:pt>
                <c:pt idx="756">
                  <c:v>-0.3919884134332321</c:v>
                </c:pt>
                <c:pt idx="757">
                  <c:v>0.62498140724351003</c:v>
                </c:pt>
                <c:pt idx="758">
                  <c:v>0.97880647113201746</c:v>
                </c:pt>
                <c:pt idx="759">
                  <c:v>-3.9097024342488851E-2</c:v>
                </c:pt>
                <c:pt idx="760">
                  <c:v>-0.31795158535113188</c:v>
                </c:pt>
                <c:pt idx="761">
                  <c:v>2.2408855849211378</c:v>
                </c:pt>
                <c:pt idx="762">
                  <c:v>2.0725551500438613</c:v>
                </c:pt>
                <c:pt idx="763">
                  <c:v>2.9917012712383411</c:v>
                </c:pt>
                <c:pt idx="764">
                  <c:v>2.0153909559099077</c:v>
                </c:pt>
                <c:pt idx="765">
                  <c:v>1.7735652098182868</c:v>
                </c:pt>
                <c:pt idx="766">
                  <c:v>2.7581677675356602</c:v>
                </c:pt>
                <c:pt idx="767">
                  <c:v>2.3113715185641865</c:v>
                </c:pt>
                <c:pt idx="768">
                  <c:v>2.7248668297785343</c:v>
                </c:pt>
                <c:pt idx="769">
                  <c:v>2.6097019534414514</c:v>
                </c:pt>
                <c:pt idx="770">
                  <c:v>2.2795075799842337</c:v>
                </c:pt>
                <c:pt idx="771">
                  <c:v>4.1352555766929697</c:v>
                </c:pt>
                <c:pt idx="772">
                  <c:v>4.3084593277214864</c:v>
                </c:pt>
                <c:pt idx="773">
                  <c:v>3.2636242040585657</c:v>
                </c:pt>
                <c:pt idx="774">
                  <c:v>2.820420453030053</c:v>
                </c:pt>
                <c:pt idx="775">
                  <c:v>2.0077790206212214</c:v>
                </c:pt>
                <c:pt idx="776">
                  <c:v>-0.63587247156201698</c:v>
                </c:pt>
                <c:pt idx="777">
                  <c:v>-0.97659097115060689</c:v>
                </c:pt>
                <c:pt idx="778">
                  <c:v>-1.3363584052050612</c:v>
                </c:pt>
                <c:pt idx="779">
                  <c:v>-1.7383195305136212</c:v>
                </c:pt>
                <c:pt idx="780">
                  <c:v>-0.85033965006245893</c:v>
                </c:pt>
                <c:pt idx="781">
                  <c:v>-0.9963202127167321</c:v>
                </c:pt>
                <c:pt idx="782">
                  <c:v>2.4789626521009041</c:v>
                </c:pt>
                <c:pt idx="783">
                  <c:v>2.9866335816298673</c:v>
                </c:pt>
                <c:pt idx="784">
                  <c:v>2.0404968380066961</c:v>
                </c:pt>
                <c:pt idx="785">
                  <c:v>2.7724579633152615</c:v>
                </c:pt>
                <c:pt idx="786">
                  <c:v>1.3336034023066148</c:v>
                </c:pt>
                <c:pt idx="787">
                  <c:v>0.56436009438353096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C-475F-ABE5-2198A783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837247"/>
        <c:axId val="183483676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Refining Margin</c:v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'Monthly Data'!$AK$16:$AK$88</c15:sqref>
                        </c15:formulaRef>
                      </c:ext>
                    </c:extLst>
                    <c:numCache>
                      <c:formatCode>#,##0.00_);[Red]\(#,##0.00\)</c:formatCode>
                      <c:ptCount val="73"/>
                      <c:pt idx="0">
                        <c:v>3.1499999999999915</c:v>
                      </c:pt>
                      <c:pt idx="1">
                        <c:v>3.1500000000000092</c:v>
                      </c:pt>
                      <c:pt idx="2">
                        <c:v>3.1499999999999986</c:v>
                      </c:pt>
                      <c:pt idx="3">
                        <c:v>3.1499999999999986</c:v>
                      </c:pt>
                      <c:pt idx="4">
                        <c:v>3.1499999999999986</c:v>
                      </c:pt>
                      <c:pt idx="5">
                        <c:v>3.1500000000000021</c:v>
                      </c:pt>
                      <c:pt idx="6">
                        <c:v>3.1108695652173992</c:v>
                      </c:pt>
                      <c:pt idx="7">
                        <c:v>3.1500000000000057</c:v>
                      </c:pt>
                      <c:pt idx="8">
                        <c:v>3.1500000000000057</c:v>
                      </c:pt>
                      <c:pt idx="9">
                        <c:v>3.1500000000000057</c:v>
                      </c:pt>
                      <c:pt idx="10">
                        <c:v>3.1499999999999986</c:v>
                      </c:pt>
                      <c:pt idx="11">
                        <c:v>3.625</c:v>
                      </c:pt>
                      <c:pt idx="12">
                        <c:v>3.0000000000000142</c:v>
                      </c:pt>
                      <c:pt idx="13">
                        <c:v>2.1315789473684177</c:v>
                      </c:pt>
                      <c:pt idx="14">
                        <c:v>2.608695652173914</c:v>
                      </c:pt>
                      <c:pt idx="15">
                        <c:v>6.4285714285714306</c:v>
                      </c:pt>
                      <c:pt idx="16">
                        <c:v>15.625</c:v>
                      </c:pt>
                      <c:pt idx="17">
                        <c:v>20.522727272727266</c:v>
                      </c:pt>
                      <c:pt idx="18">
                        <c:v>20.071428571428555</c:v>
                      </c:pt>
                      <c:pt idx="19">
                        <c:v>14.113636363636374</c:v>
                      </c:pt>
                      <c:pt idx="20">
                        <c:v>11</c:v>
                      </c:pt>
                      <c:pt idx="21">
                        <c:v>13.428571428571431</c:v>
                      </c:pt>
                      <c:pt idx="22">
                        <c:v>13.500000000000021</c:v>
                      </c:pt>
                      <c:pt idx="23">
                        <c:v>12.690476190476183</c:v>
                      </c:pt>
                      <c:pt idx="24">
                        <c:v>11.150000000000006</c:v>
                      </c:pt>
                      <c:pt idx="25">
                        <c:v>10.23684210526315</c:v>
                      </c:pt>
                      <c:pt idx="26">
                        <c:v>12.565217391304344</c:v>
                      </c:pt>
                      <c:pt idx="27">
                        <c:v>12.174999999999997</c:v>
                      </c:pt>
                      <c:pt idx="28">
                        <c:v>18.238095238095241</c:v>
                      </c:pt>
                      <c:pt idx="29">
                        <c:v>18.333333333333343</c:v>
                      </c:pt>
                      <c:pt idx="30">
                        <c:v>15.650000000000006</c:v>
                      </c:pt>
                      <c:pt idx="31">
                        <c:v>12.84782608695653</c:v>
                      </c:pt>
                      <c:pt idx="32">
                        <c:v>10.047619047619037</c:v>
                      </c:pt>
                      <c:pt idx="33">
                        <c:v>9.1309523809523938</c:v>
                      </c:pt>
                      <c:pt idx="34">
                        <c:v>9.6190476190476062</c:v>
                      </c:pt>
                      <c:pt idx="35">
                        <c:v>8.5238095238095326</c:v>
                      </c:pt>
                      <c:pt idx="36">
                        <c:v>9.7625000000000028</c:v>
                      </c:pt>
                      <c:pt idx="37">
                        <c:v>8.6184210526315681</c:v>
                      </c:pt>
                      <c:pt idx="38">
                        <c:v>9.2717391304347672</c:v>
                      </c:pt>
                      <c:pt idx="39">
                        <c:v>9.9999999999999787</c:v>
                      </c:pt>
                      <c:pt idx="40">
                        <c:v>10.647727272727266</c:v>
                      </c:pt>
                      <c:pt idx="41">
                        <c:v>12.321428571428591</c:v>
                      </c:pt>
                      <c:pt idx="42">
                        <c:v>12.450000000000017</c:v>
                      </c:pt>
                      <c:pt idx="43">
                        <c:v>9.7826086956521721</c:v>
                      </c:pt>
                      <c:pt idx="44">
                        <c:v>8.4437499999999943</c:v>
                      </c:pt>
                      <c:pt idx="45">
                        <c:v>7.5454545454545396</c:v>
                      </c:pt>
                      <c:pt idx="46">
                        <c:v>7.8511904761904887</c:v>
                      </c:pt>
                      <c:pt idx="47">
                        <c:v>8.2374999999999972</c:v>
                      </c:pt>
                      <c:pt idx="48">
                        <c:v>7.7142857142857153</c:v>
                      </c:pt>
                      <c:pt idx="49">
                        <c:v>9.1000000000000014</c:v>
                      </c:pt>
                      <c:pt idx="50">
                        <c:v>8.4499999999999957</c:v>
                      </c:pt>
                      <c:pt idx="51">
                        <c:v>7.6477272727272734</c:v>
                      </c:pt>
                      <c:pt idx="52">
                        <c:v>8.954554545454549</c:v>
                      </c:pt>
                      <c:pt idx="53">
                        <c:v>7.7434210526315752</c:v>
                      </c:pt>
                      <c:pt idx="54">
                        <c:v>3.3659090909090921</c:v>
                      </c:pt>
                      <c:pt idx="55">
                        <c:v>9.1564285714285774</c:v>
                      </c:pt>
                      <c:pt idx="56">
                        <c:v>4.7999999999999972</c:v>
                      </c:pt>
                      <c:pt idx="57">
                        <c:v>3.6901999999999973</c:v>
                      </c:pt>
                      <c:pt idx="58">
                        <c:v>3.8999999999999986</c:v>
                      </c:pt>
                      <c:pt idx="59">
                        <c:v>2.5356999999999985</c:v>
                      </c:pt>
                      <c:pt idx="60">
                        <c:v>3.1799999999999997</c:v>
                      </c:pt>
                      <c:pt idx="61">
                        <c:v>6.2870000000000061</c:v>
                      </c:pt>
                      <c:pt idx="62">
                        <c:v>7.3183333333333422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B5C-475F-ABE5-2198A783944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Data'!$D$1:$H$1</c15:sqref>
                        </c15:formulaRef>
                      </c:ext>
                    </c:extLst>
                    <c:strCache>
                      <c:ptCount val="1"/>
                      <c:pt idx="0">
                        <c:v>RBD - Central Illinois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Data'!$A$16:$A$88</c15:sqref>
                        </c15:formulaRef>
                      </c:ext>
                    </c:extLst>
                    <c:numCache>
                      <c:formatCode>m/d/yyyy</c:formatCode>
                      <c:ptCount val="73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Data'!$F$16:$F$88</c15:sqref>
                        </c15:formulaRef>
                      </c:ext>
                    </c:extLst>
                    <c:numCache>
                      <c:formatCode>#,##0.00_);[Red]\(#,##0.00\)</c:formatCode>
                      <c:ptCount val="73"/>
                      <c:pt idx="0">
                        <c:v>36.092857142857142</c:v>
                      </c:pt>
                      <c:pt idx="1">
                        <c:v>33.432631578947372</c:v>
                      </c:pt>
                      <c:pt idx="2">
                        <c:v>30.176818181818181</c:v>
                      </c:pt>
                      <c:pt idx="3">
                        <c:v>28.802857142857142</c:v>
                      </c:pt>
                      <c:pt idx="4">
                        <c:v>28.418499999999995</c:v>
                      </c:pt>
                      <c:pt idx="5">
                        <c:v>29.76409090909091</c:v>
                      </c:pt>
                      <c:pt idx="6">
                        <c:v>31.746956521739133</c:v>
                      </c:pt>
                      <c:pt idx="7">
                        <c:v>35.142857142857146</c:v>
                      </c:pt>
                      <c:pt idx="8">
                        <c:v>37.217619047619053</c:v>
                      </c:pt>
                      <c:pt idx="9">
                        <c:v>37.026818181818193</c:v>
                      </c:pt>
                      <c:pt idx="10">
                        <c:v>41.102499999999999</c:v>
                      </c:pt>
                      <c:pt idx="11">
                        <c:v>45.09</c:v>
                      </c:pt>
                      <c:pt idx="12">
                        <c:v>49.266521739130432</c:v>
                      </c:pt>
                      <c:pt idx="13">
                        <c:v>52.604210526315782</c:v>
                      </c:pt>
                      <c:pt idx="14">
                        <c:v>62.609130434782621</c:v>
                      </c:pt>
                      <c:pt idx="15">
                        <c:v>71.766666666666694</c:v>
                      </c:pt>
                      <c:pt idx="16">
                        <c:v>92.789500000000004</c:v>
                      </c:pt>
                      <c:pt idx="17">
                        <c:v>97.356818181818198</c:v>
                      </c:pt>
                      <c:pt idx="18">
                        <c:v>92.793333333333337</c:v>
                      </c:pt>
                      <c:pt idx="19">
                        <c:v>82.827727272727259</c:v>
                      </c:pt>
                      <c:pt idx="20">
                        <c:v>75.157142857142844</c:v>
                      </c:pt>
                      <c:pt idx="21">
                        <c:v>79.65095238095239</c:v>
                      </c:pt>
                      <c:pt idx="22">
                        <c:v>77.377619047619064</c:v>
                      </c:pt>
                      <c:pt idx="23">
                        <c:v>73.03857142857143</c:v>
                      </c:pt>
                      <c:pt idx="24">
                        <c:v>75.567499999999995</c:v>
                      </c:pt>
                      <c:pt idx="25">
                        <c:v>79.657368421052638</c:v>
                      </c:pt>
                      <c:pt idx="26">
                        <c:v>91.289130434782606</c:v>
                      </c:pt>
                      <c:pt idx="27">
                        <c:v>96.501999999999995</c:v>
                      </c:pt>
                      <c:pt idx="28">
                        <c:v>104.02857142857144</c:v>
                      </c:pt>
                      <c:pt idx="29">
                        <c:v>98.782380952380947</c:v>
                      </c:pt>
                      <c:pt idx="30">
                        <c:v>81.498000000000005</c:v>
                      </c:pt>
                      <c:pt idx="31">
                        <c:v>85.409130434782597</c:v>
                      </c:pt>
                      <c:pt idx="32">
                        <c:v>83.801904761904751</c:v>
                      </c:pt>
                      <c:pt idx="33">
                        <c:v>84.172857142857154</c:v>
                      </c:pt>
                      <c:pt idx="34">
                        <c:v>91.439047619047614</c:v>
                      </c:pt>
                      <c:pt idx="35">
                        <c:v>78.703809523809525</c:v>
                      </c:pt>
                      <c:pt idx="36">
                        <c:v>74.771500000000003</c:v>
                      </c:pt>
                      <c:pt idx="37">
                        <c:v>71.927894736842092</c:v>
                      </c:pt>
                      <c:pt idx="38">
                        <c:v>68.043478260869549</c:v>
                      </c:pt>
                      <c:pt idx="39">
                        <c:v>66.049473684210511</c:v>
                      </c:pt>
                      <c:pt idx="40">
                        <c:v>63.129090909090912</c:v>
                      </c:pt>
                      <c:pt idx="41">
                        <c:v>71.920476190476194</c:v>
                      </c:pt>
                      <c:pt idx="42">
                        <c:v>83.214999999999989</c:v>
                      </c:pt>
                      <c:pt idx="43">
                        <c:v>79.824782608695656</c:v>
                      </c:pt>
                      <c:pt idx="44">
                        <c:v>74.341499999999982</c:v>
                      </c:pt>
                      <c:pt idx="45">
                        <c:v>65.709090909090918</c:v>
                      </c:pt>
                      <c:pt idx="46">
                        <c:v>63.272619047619052</c:v>
                      </c:pt>
                      <c:pt idx="47">
                        <c:v>60.323</c:v>
                      </c:pt>
                      <c:pt idx="48">
                        <c:v>56.135714285714279</c:v>
                      </c:pt>
                      <c:pt idx="49">
                        <c:v>53.089999999999996</c:v>
                      </c:pt>
                      <c:pt idx="50">
                        <c:v>53.306499999999993</c:v>
                      </c:pt>
                      <c:pt idx="51">
                        <c:v>50.796818181818168</c:v>
                      </c:pt>
                      <c:pt idx="52">
                        <c:v>50.7941</c:v>
                      </c:pt>
                      <c:pt idx="53">
                        <c:v>49.844999999999999</c:v>
                      </c:pt>
                      <c:pt idx="54">
                        <c:v>50.844999999999999</c:v>
                      </c:pt>
                      <c:pt idx="55">
                        <c:v>51.844999999999999</c:v>
                      </c:pt>
                      <c:pt idx="56">
                        <c:v>47.349299999999999</c:v>
                      </c:pt>
                      <c:pt idx="57">
                        <c:v>47.606099999999998</c:v>
                      </c:pt>
                      <c:pt idx="58">
                        <c:v>49.0685</c:v>
                      </c:pt>
                      <c:pt idx="59">
                        <c:v>43.401899999999998</c:v>
                      </c:pt>
                      <c:pt idx="60">
                        <c:v>46.11</c:v>
                      </c:pt>
                      <c:pt idx="61">
                        <c:v>47.9</c:v>
                      </c:pt>
                      <c:pt idx="62">
                        <c:v>44.81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B5C-475F-ABE5-2198A783944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Data'!$I$1:$M$1</c15:sqref>
                        </c15:formulaRef>
                      </c:ext>
                    </c:extLst>
                    <c:strCache>
                      <c:ptCount val="1"/>
                      <c:pt idx="0">
                        <c:v>Crude-degummed - Central Illinois</c:v>
                      </c:pt>
                    </c:strCache>
                  </c:strRef>
                </c:tx>
                <c:spPr>
                  <a:solidFill>
                    <a:srgbClr val="8C8C8C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Data'!$A$16:$A$88</c15:sqref>
                        </c15:formulaRef>
                      </c:ext>
                    </c:extLst>
                    <c:numCache>
                      <c:formatCode>m/d/yyyy</c:formatCode>
                      <c:ptCount val="73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Data'!$K$16:$K$88</c15:sqref>
                        </c15:formulaRef>
                      </c:ext>
                    </c:extLst>
                    <c:numCache>
                      <c:formatCode>#,##0.00_);[Red]\(#,##0.00\)</c:formatCode>
                      <c:ptCount val="73"/>
                      <c:pt idx="0">
                        <c:v>32.94285714285715</c:v>
                      </c:pt>
                      <c:pt idx="1">
                        <c:v>30.282631578947363</c:v>
                      </c:pt>
                      <c:pt idx="2">
                        <c:v>27.026818181818182</c:v>
                      </c:pt>
                      <c:pt idx="3">
                        <c:v>25.652857142857144</c:v>
                      </c:pt>
                      <c:pt idx="4">
                        <c:v>25.268499999999996</c:v>
                      </c:pt>
                      <c:pt idx="5">
                        <c:v>26.614090909090908</c:v>
                      </c:pt>
                      <c:pt idx="6">
                        <c:v>28.636086956521734</c:v>
                      </c:pt>
                      <c:pt idx="7">
                        <c:v>31.99285714285714</c:v>
                      </c:pt>
                      <c:pt idx="8">
                        <c:v>34.067619047619047</c:v>
                      </c:pt>
                      <c:pt idx="9">
                        <c:v>33.876818181818187</c:v>
                      </c:pt>
                      <c:pt idx="10">
                        <c:v>37.952500000000001</c:v>
                      </c:pt>
                      <c:pt idx="11">
                        <c:v>41.465000000000003</c:v>
                      </c:pt>
                      <c:pt idx="12">
                        <c:v>46.266521739130418</c:v>
                      </c:pt>
                      <c:pt idx="13">
                        <c:v>50.472631578947365</c:v>
                      </c:pt>
                      <c:pt idx="14">
                        <c:v>60.000434782608707</c:v>
                      </c:pt>
                      <c:pt idx="15">
                        <c:v>65.338095238095264</c:v>
                      </c:pt>
                      <c:pt idx="16">
                        <c:v>77.164500000000004</c:v>
                      </c:pt>
                      <c:pt idx="17">
                        <c:v>76.834090909090932</c:v>
                      </c:pt>
                      <c:pt idx="18">
                        <c:v>72.721904761904781</c:v>
                      </c:pt>
                      <c:pt idx="19">
                        <c:v>68.714090909090885</c:v>
                      </c:pt>
                      <c:pt idx="20">
                        <c:v>64.157142857142844</c:v>
                      </c:pt>
                      <c:pt idx="21">
                        <c:v>66.222380952380959</c:v>
                      </c:pt>
                      <c:pt idx="22">
                        <c:v>63.877619047619042</c:v>
                      </c:pt>
                      <c:pt idx="23">
                        <c:v>60.348095238095247</c:v>
                      </c:pt>
                      <c:pt idx="24">
                        <c:v>64.41749999999999</c:v>
                      </c:pt>
                      <c:pt idx="25">
                        <c:v>69.420526315789488</c:v>
                      </c:pt>
                      <c:pt idx="26">
                        <c:v>78.723913043478262</c:v>
                      </c:pt>
                      <c:pt idx="27">
                        <c:v>84.326999999999998</c:v>
                      </c:pt>
                      <c:pt idx="28">
                        <c:v>85.790476190476198</c:v>
                      </c:pt>
                      <c:pt idx="29">
                        <c:v>80.449047619047604</c:v>
                      </c:pt>
                      <c:pt idx="30">
                        <c:v>65.847999999999999</c:v>
                      </c:pt>
                      <c:pt idx="31">
                        <c:v>72.561304347826066</c:v>
                      </c:pt>
                      <c:pt idx="32">
                        <c:v>73.754285714285714</c:v>
                      </c:pt>
                      <c:pt idx="33">
                        <c:v>75.04190476190476</c:v>
                      </c:pt>
                      <c:pt idx="34">
                        <c:v>81.820000000000007</c:v>
                      </c:pt>
                      <c:pt idx="35">
                        <c:v>70.179999999999993</c:v>
                      </c:pt>
                      <c:pt idx="36">
                        <c:v>65.009</c:v>
                      </c:pt>
                      <c:pt idx="37">
                        <c:v>63.309473684210523</c:v>
                      </c:pt>
                      <c:pt idx="38">
                        <c:v>58.771739130434781</c:v>
                      </c:pt>
                      <c:pt idx="39">
                        <c:v>56.049473684210533</c:v>
                      </c:pt>
                      <c:pt idx="40">
                        <c:v>52.481363636363646</c:v>
                      </c:pt>
                      <c:pt idx="41">
                        <c:v>59.599047619047603</c:v>
                      </c:pt>
                      <c:pt idx="42">
                        <c:v>70.764999999999972</c:v>
                      </c:pt>
                      <c:pt idx="43">
                        <c:v>70.042173913043484</c:v>
                      </c:pt>
                      <c:pt idx="44">
                        <c:v>65.897749999999988</c:v>
                      </c:pt>
                      <c:pt idx="45">
                        <c:v>58.163636363636378</c:v>
                      </c:pt>
                      <c:pt idx="46">
                        <c:v>55.421428571428564</c:v>
                      </c:pt>
                      <c:pt idx="47">
                        <c:v>52.085500000000003</c:v>
                      </c:pt>
                      <c:pt idx="48">
                        <c:v>48.421428571428564</c:v>
                      </c:pt>
                      <c:pt idx="49">
                        <c:v>43.989999999999995</c:v>
                      </c:pt>
                      <c:pt idx="50">
                        <c:v>44.856499999999997</c:v>
                      </c:pt>
                      <c:pt idx="51">
                        <c:v>43.149090909090894</c:v>
                      </c:pt>
                      <c:pt idx="52">
                        <c:v>41.839545454545451</c:v>
                      </c:pt>
                      <c:pt idx="53">
                        <c:v>42.101578947368424</c:v>
                      </c:pt>
                      <c:pt idx="54">
                        <c:v>47.479090909090907</c:v>
                      </c:pt>
                      <c:pt idx="55">
                        <c:v>42.688571428571422</c:v>
                      </c:pt>
                      <c:pt idx="56">
                        <c:v>42.549300000000002</c:v>
                      </c:pt>
                      <c:pt idx="57">
                        <c:v>43.915900000000001</c:v>
                      </c:pt>
                      <c:pt idx="58">
                        <c:v>45.168500000000002</c:v>
                      </c:pt>
                      <c:pt idx="59">
                        <c:v>40.866199999999999</c:v>
                      </c:pt>
                      <c:pt idx="60">
                        <c:v>42.93</c:v>
                      </c:pt>
                      <c:pt idx="61">
                        <c:v>44.67</c:v>
                      </c:pt>
                      <c:pt idx="62">
                        <c:v>41.51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B5C-475F-ABE5-2198A783944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Data'!$AQ$1</c15:sqref>
                        </c15:formulaRef>
                      </c:ext>
                    </c:extLst>
                    <c:strCache>
                      <c:ptCount val="1"/>
                      <c:pt idx="0">
                        <c:v>Crush Margin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Data'!$AQ$40</c15:sqref>
                        </c15:formulaRef>
                      </c:ext>
                    </c:extLst>
                    <c:numCache>
                      <c:formatCode>#,##0.00_);[Red]\(#,##0.00\)</c:formatCode>
                      <c:ptCount val="1"/>
                      <c:pt idx="0">
                        <c:v>3.4600474999999995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B5C-475F-ABE5-2198A783944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Spreads!$X$2</c:f>
              <c:strCache>
                <c:ptCount val="1"/>
                <c:pt idx="0">
                  <c:v>Brazil - FOB SOB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Spreads!$A$781:$A$1568</c:f>
              <c:strCache>
                <c:ptCount val="788"/>
                <c:pt idx="0">
                  <c:v>1/4/2022</c:v>
                </c:pt>
                <c:pt idx="1">
                  <c:v>1/5/2022</c:v>
                </c:pt>
                <c:pt idx="2">
                  <c:v>1/6/2022</c:v>
                </c:pt>
                <c:pt idx="3">
                  <c:v>1/7/2022</c:v>
                </c:pt>
                <c:pt idx="4">
                  <c:v>1/10/2022</c:v>
                </c:pt>
                <c:pt idx="5">
                  <c:v>1/11/2022</c:v>
                </c:pt>
                <c:pt idx="6">
                  <c:v>1/12/2022</c:v>
                </c:pt>
                <c:pt idx="7">
                  <c:v>1/13/2022</c:v>
                </c:pt>
                <c:pt idx="8">
                  <c:v>1/14/2022</c:v>
                </c:pt>
                <c:pt idx="9">
                  <c:v>1/18/2022</c:v>
                </c:pt>
                <c:pt idx="10">
                  <c:v>1/19/2022</c:v>
                </c:pt>
                <c:pt idx="11">
                  <c:v>1/20/2022</c:v>
                </c:pt>
                <c:pt idx="12">
                  <c:v>1/21/2022</c:v>
                </c:pt>
                <c:pt idx="13">
                  <c:v>1/24/2022</c:v>
                </c:pt>
                <c:pt idx="14">
                  <c:v>1/25/2022</c:v>
                </c:pt>
                <c:pt idx="15">
                  <c:v>1/26/2022</c:v>
                </c:pt>
                <c:pt idx="16">
                  <c:v>1/27/2022</c:v>
                </c:pt>
                <c:pt idx="17">
                  <c:v>1/28/2022</c:v>
                </c:pt>
                <c:pt idx="18">
                  <c:v>1/31/2022</c:v>
                </c:pt>
                <c:pt idx="19">
                  <c:v>2/1/2022</c:v>
                </c:pt>
                <c:pt idx="20">
                  <c:v>2/2/2022</c:v>
                </c:pt>
                <c:pt idx="21">
                  <c:v>2/3/2022</c:v>
                </c:pt>
                <c:pt idx="22">
                  <c:v>2/4/2022</c:v>
                </c:pt>
                <c:pt idx="23">
                  <c:v>2/7/2022</c:v>
                </c:pt>
                <c:pt idx="24">
                  <c:v>2/8/2022</c:v>
                </c:pt>
                <c:pt idx="25">
                  <c:v>2/9/2022</c:v>
                </c:pt>
                <c:pt idx="26">
                  <c:v>2/10/2022</c:v>
                </c:pt>
                <c:pt idx="27">
                  <c:v>2/11/2022</c:v>
                </c:pt>
                <c:pt idx="28">
                  <c:v>2/14/2022</c:v>
                </c:pt>
                <c:pt idx="29">
                  <c:v>2/15/2022</c:v>
                </c:pt>
                <c:pt idx="30">
                  <c:v>2/16/2022</c:v>
                </c:pt>
                <c:pt idx="31">
                  <c:v>2/17/2022</c:v>
                </c:pt>
                <c:pt idx="32">
                  <c:v>2/18/2022</c:v>
                </c:pt>
                <c:pt idx="33">
                  <c:v>2/22/2022</c:v>
                </c:pt>
                <c:pt idx="34">
                  <c:v>2/23/2022</c:v>
                </c:pt>
                <c:pt idx="35">
                  <c:v>2/24/2022</c:v>
                </c:pt>
                <c:pt idx="36">
                  <c:v>2/25/2022</c:v>
                </c:pt>
                <c:pt idx="37">
                  <c:v>2/28/2022</c:v>
                </c:pt>
                <c:pt idx="38">
                  <c:v>3/1/2022</c:v>
                </c:pt>
                <c:pt idx="39">
                  <c:v>3/2/2022</c:v>
                </c:pt>
                <c:pt idx="40">
                  <c:v>3/3/2022</c:v>
                </c:pt>
                <c:pt idx="41">
                  <c:v>3/4/2022</c:v>
                </c:pt>
                <c:pt idx="42">
                  <c:v>3/7/2022</c:v>
                </c:pt>
                <c:pt idx="43">
                  <c:v>3/8/2022</c:v>
                </c:pt>
                <c:pt idx="44">
                  <c:v>3/9/2022</c:v>
                </c:pt>
                <c:pt idx="45">
                  <c:v>3/10/2022</c:v>
                </c:pt>
                <c:pt idx="46">
                  <c:v>3/11/2022</c:v>
                </c:pt>
                <c:pt idx="47">
                  <c:v>3/14/2022</c:v>
                </c:pt>
                <c:pt idx="48">
                  <c:v>3/15/2022</c:v>
                </c:pt>
                <c:pt idx="49">
                  <c:v>3/16/2022</c:v>
                </c:pt>
                <c:pt idx="50">
                  <c:v>3/17/2022</c:v>
                </c:pt>
                <c:pt idx="51">
                  <c:v>3/18/2022</c:v>
                </c:pt>
                <c:pt idx="52">
                  <c:v>3/21/2022</c:v>
                </c:pt>
                <c:pt idx="53">
                  <c:v>3/22/2022</c:v>
                </c:pt>
                <c:pt idx="54">
                  <c:v>3/23/2022</c:v>
                </c:pt>
                <c:pt idx="55">
                  <c:v>3/24/2022</c:v>
                </c:pt>
                <c:pt idx="56">
                  <c:v>3/25/2022</c:v>
                </c:pt>
                <c:pt idx="57">
                  <c:v>3/28/2022</c:v>
                </c:pt>
                <c:pt idx="58">
                  <c:v>3/29/2022</c:v>
                </c:pt>
                <c:pt idx="59">
                  <c:v>3/30/2022</c:v>
                </c:pt>
                <c:pt idx="60">
                  <c:v>3/31/2022</c:v>
                </c:pt>
                <c:pt idx="61">
                  <c:v>4/1/2022</c:v>
                </c:pt>
                <c:pt idx="62">
                  <c:v>4/4/2022</c:v>
                </c:pt>
                <c:pt idx="63">
                  <c:v>4/5/2022</c:v>
                </c:pt>
                <c:pt idx="64">
                  <c:v>4/6/2022</c:v>
                </c:pt>
                <c:pt idx="65">
                  <c:v>4/7/2022</c:v>
                </c:pt>
                <c:pt idx="66">
                  <c:v>4/8/2022</c:v>
                </c:pt>
                <c:pt idx="67">
                  <c:v>4/11/2022</c:v>
                </c:pt>
                <c:pt idx="68">
                  <c:v>4/12/2022</c:v>
                </c:pt>
                <c:pt idx="69">
                  <c:v>4/13/2022</c:v>
                </c:pt>
                <c:pt idx="70">
                  <c:v>4/14/2022</c:v>
                </c:pt>
                <c:pt idx="71">
                  <c:v>4/18/2022</c:v>
                </c:pt>
                <c:pt idx="72">
                  <c:v>4/19/2022</c:v>
                </c:pt>
                <c:pt idx="73">
                  <c:v>4/20/2022</c:v>
                </c:pt>
                <c:pt idx="74">
                  <c:v>4/21/2022</c:v>
                </c:pt>
                <c:pt idx="75">
                  <c:v>4/22/2022</c:v>
                </c:pt>
                <c:pt idx="76">
                  <c:v>4/25/2022</c:v>
                </c:pt>
                <c:pt idx="77">
                  <c:v>4/26/2022</c:v>
                </c:pt>
                <c:pt idx="78">
                  <c:v>4/27/2022</c:v>
                </c:pt>
                <c:pt idx="79">
                  <c:v>4/28/2022</c:v>
                </c:pt>
                <c:pt idx="80">
                  <c:v>4/29/2022</c:v>
                </c:pt>
                <c:pt idx="81">
                  <c:v>5/2/2022</c:v>
                </c:pt>
                <c:pt idx="82">
                  <c:v>5/3/2022</c:v>
                </c:pt>
                <c:pt idx="83">
                  <c:v>5/4/2022</c:v>
                </c:pt>
                <c:pt idx="84">
                  <c:v>5/5/2022</c:v>
                </c:pt>
                <c:pt idx="85">
                  <c:v>5/6/2022</c:v>
                </c:pt>
                <c:pt idx="86">
                  <c:v>5/9/2022</c:v>
                </c:pt>
                <c:pt idx="87">
                  <c:v>5/10/2022</c:v>
                </c:pt>
                <c:pt idx="88">
                  <c:v>5/11/2022</c:v>
                </c:pt>
                <c:pt idx="89">
                  <c:v>5/12/2022</c:v>
                </c:pt>
                <c:pt idx="90">
                  <c:v>5/13/2022</c:v>
                </c:pt>
                <c:pt idx="91">
                  <c:v>5/16/2022</c:v>
                </c:pt>
                <c:pt idx="92">
                  <c:v>5/17/2022</c:v>
                </c:pt>
                <c:pt idx="93">
                  <c:v>5/18/2022</c:v>
                </c:pt>
                <c:pt idx="94">
                  <c:v>5/19/2022</c:v>
                </c:pt>
                <c:pt idx="95">
                  <c:v>5/20/2022</c:v>
                </c:pt>
                <c:pt idx="96">
                  <c:v>5/23/2022</c:v>
                </c:pt>
                <c:pt idx="97">
                  <c:v>5/24/2022</c:v>
                </c:pt>
                <c:pt idx="98">
                  <c:v>5/25/2022</c:v>
                </c:pt>
                <c:pt idx="99">
                  <c:v>5/26/2022</c:v>
                </c:pt>
                <c:pt idx="100">
                  <c:v>5/27/2022</c:v>
                </c:pt>
                <c:pt idx="101">
                  <c:v>5/31/2022</c:v>
                </c:pt>
                <c:pt idx="102">
                  <c:v>6/1/2022</c:v>
                </c:pt>
                <c:pt idx="103">
                  <c:v>6/2/2022</c:v>
                </c:pt>
                <c:pt idx="104">
                  <c:v>6/3/2022</c:v>
                </c:pt>
                <c:pt idx="105">
                  <c:v>6/6/2022</c:v>
                </c:pt>
                <c:pt idx="106">
                  <c:v>6/7/2022</c:v>
                </c:pt>
                <c:pt idx="107">
                  <c:v>6/8/2022</c:v>
                </c:pt>
                <c:pt idx="108">
                  <c:v>6/9/2022</c:v>
                </c:pt>
                <c:pt idx="109">
                  <c:v>6/10/2022</c:v>
                </c:pt>
                <c:pt idx="110">
                  <c:v>6/13/2022</c:v>
                </c:pt>
                <c:pt idx="111">
                  <c:v>6/14/2022</c:v>
                </c:pt>
                <c:pt idx="112">
                  <c:v>6/15/2022</c:v>
                </c:pt>
                <c:pt idx="113">
                  <c:v>6/16/2022</c:v>
                </c:pt>
                <c:pt idx="114">
                  <c:v>6/17/2022</c:v>
                </c:pt>
                <c:pt idx="115">
                  <c:v>6/21/2022</c:v>
                </c:pt>
                <c:pt idx="116">
                  <c:v>6/22/2022</c:v>
                </c:pt>
                <c:pt idx="117">
                  <c:v>6/23/2022</c:v>
                </c:pt>
                <c:pt idx="118">
                  <c:v>6/24/2022</c:v>
                </c:pt>
                <c:pt idx="119">
                  <c:v>6/27/2022</c:v>
                </c:pt>
                <c:pt idx="120">
                  <c:v>6/28/2022</c:v>
                </c:pt>
                <c:pt idx="121">
                  <c:v>6/29/2022</c:v>
                </c:pt>
                <c:pt idx="122">
                  <c:v>6/30/2022</c:v>
                </c:pt>
                <c:pt idx="123">
                  <c:v>7/1/2022</c:v>
                </c:pt>
                <c:pt idx="124">
                  <c:v>7/5/2022</c:v>
                </c:pt>
                <c:pt idx="125">
                  <c:v>7/6/2022</c:v>
                </c:pt>
                <c:pt idx="126">
                  <c:v>7/7/2022</c:v>
                </c:pt>
                <c:pt idx="127">
                  <c:v>7/8/2022</c:v>
                </c:pt>
                <c:pt idx="128">
                  <c:v>7/11/2022</c:v>
                </c:pt>
                <c:pt idx="129">
                  <c:v>7/12/2022</c:v>
                </c:pt>
                <c:pt idx="130">
                  <c:v>7/13/2022</c:v>
                </c:pt>
                <c:pt idx="131">
                  <c:v>7/14/2022</c:v>
                </c:pt>
                <c:pt idx="132">
                  <c:v>7/15/2022</c:v>
                </c:pt>
                <c:pt idx="133">
                  <c:v>7/18/2022</c:v>
                </c:pt>
                <c:pt idx="134">
                  <c:v>7/19/2022</c:v>
                </c:pt>
                <c:pt idx="135">
                  <c:v>7/20/2022</c:v>
                </c:pt>
                <c:pt idx="136">
                  <c:v>7/21/2022</c:v>
                </c:pt>
                <c:pt idx="137">
                  <c:v>7/22/2022</c:v>
                </c:pt>
                <c:pt idx="138">
                  <c:v>7/25/2022</c:v>
                </c:pt>
                <c:pt idx="139">
                  <c:v>7/26/2022</c:v>
                </c:pt>
                <c:pt idx="140">
                  <c:v>7/27/2022</c:v>
                </c:pt>
                <c:pt idx="141">
                  <c:v>7/28/2022</c:v>
                </c:pt>
                <c:pt idx="142">
                  <c:v>7/29/2022</c:v>
                </c:pt>
                <c:pt idx="143">
                  <c:v>8/1/2022</c:v>
                </c:pt>
                <c:pt idx="144">
                  <c:v>8/2/2022</c:v>
                </c:pt>
                <c:pt idx="145">
                  <c:v>8/3/2022</c:v>
                </c:pt>
                <c:pt idx="146">
                  <c:v>8/4/2022</c:v>
                </c:pt>
                <c:pt idx="147">
                  <c:v>8/5/2022</c:v>
                </c:pt>
                <c:pt idx="148">
                  <c:v>8/8/2022</c:v>
                </c:pt>
                <c:pt idx="149">
                  <c:v>8/9/2022</c:v>
                </c:pt>
                <c:pt idx="150">
                  <c:v>8/10/2022</c:v>
                </c:pt>
                <c:pt idx="151">
                  <c:v>8/11/2022</c:v>
                </c:pt>
                <c:pt idx="152">
                  <c:v>8/12/2022</c:v>
                </c:pt>
                <c:pt idx="153">
                  <c:v>8/15/2022</c:v>
                </c:pt>
                <c:pt idx="154">
                  <c:v>8/16/2022</c:v>
                </c:pt>
                <c:pt idx="155">
                  <c:v>8/17/2022</c:v>
                </c:pt>
                <c:pt idx="156">
                  <c:v>8/18/2022</c:v>
                </c:pt>
                <c:pt idx="157">
                  <c:v>8/19/2022</c:v>
                </c:pt>
                <c:pt idx="158">
                  <c:v>8/22/2022</c:v>
                </c:pt>
                <c:pt idx="159">
                  <c:v>8/23/2022</c:v>
                </c:pt>
                <c:pt idx="160">
                  <c:v>8/24/2022</c:v>
                </c:pt>
                <c:pt idx="161">
                  <c:v>8/25/2022</c:v>
                </c:pt>
                <c:pt idx="162">
                  <c:v>8/26/2022</c:v>
                </c:pt>
                <c:pt idx="163">
                  <c:v>8/29/2022</c:v>
                </c:pt>
                <c:pt idx="164">
                  <c:v>8/30/2022</c:v>
                </c:pt>
                <c:pt idx="165">
                  <c:v>8/31/2022</c:v>
                </c:pt>
                <c:pt idx="166">
                  <c:v>9/1/2022</c:v>
                </c:pt>
                <c:pt idx="167">
                  <c:v>9/2/2022</c:v>
                </c:pt>
                <c:pt idx="168">
                  <c:v>9/6/2022</c:v>
                </c:pt>
                <c:pt idx="169">
                  <c:v>9/7/2022</c:v>
                </c:pt>
                <c:pt idx="170">
                  <c:v>9/8/2022</c:v>
                </c:pt>
                <c:pt idx="171">
                  <c:v>9/9/2022</c:v>
                </c:pt>
                <c:pt idx="172">
                  <c:v>9/12/2022</c:v>
                </c:pt>
                <c:pt idx="173">
                  <c:v>9/13/2022</c:v>
                </c:pt>
                <c:pt idx="174">
                  <c:v>9/14/2022</c:v>
                </c:pt>
                <c:pt idx="175">
                  <c:v>9/15/2022</c:v>
                </c:pt>
                <c:pt idx="176">
                  <c:v>9/16/2022</c:v>
                </c:pt>
                <c:pt idx="177">
                  <c:v>9/19/2022</c:v>
                </c:pt>
                <c:pt idx="178">
                  <c:v>9/20/2022</c:v>
                </c:pt>
                <c:pt idx="179">
                  <c:v>9/21/2022</c:v>
                </c:pt>
                <c:pt idx="180">
                  <c:v>9/22/2022</c:v>
                </c:pt>
                <c:pt idx="181">
                  <c:v>9/23/2022</c:v>
                </c:pt>
                <c:pt idx="182">
                  <c:v>9/26/2022</c:v>
                </c:pt>
                <c:pt idx="183">
                  <c:v>9/27/2022</c:v>
                </c:pt>
                <c:pt idx="184">
                  <c:v>9/28/2022</c:v>
                </c:pt>
                <c:pt idx="185">
                  <c:v>9/29/2022</c:v>
                </c:pt>
                <c:pt idx="186">
                  <c:v>9/30/2022</c:v>
                </c:pt>
                <c:pt idx="187">
                  <c:v>10/3/2022</c:v>
                </c:pt>
                <c:pt idx="188">
                  <c:v>10/4/2022</c:v>
                </c:pt>
                <c:pt idx="189">
                  <c:v>10/5/2022</c:v>
                </c:pt>
                <c:pt idx="190">
                  <c:v>10/6/2022</c:v>
                </c:pt>
                <c:pt idx="191">
                  <c:v>10/7/2022</c:v>
                </c:pt>
                <c:pt idx="192">
                  <c:v>10/10/2022</c:v>
                </c:pt>
                <c:pt idx="193">
                  <c:v>10/11/2022</c:v>
                </c:pt>
                <c:pt idx="194">
                  <c:v>10/12/2022</c:v>
                </c:pt>
                <c:pt idx="195">
                  <c:v>10/13/2022</c:v>
                </c:pt>
                <c:pt idx="196">
                  <c:v>10/14/2022</c:v>
                </c:pt>
                <c:pt idx="197">
                  <c:v>10/17/2022</c:v>
                </c:pt>
                <c:pt idx="198">
                  <c:v>10/18/2022</c:v>
                </c:pt>
                <c:pt idx="199">
                  <c:v>10/19/2022</c:v>
                </c:pt>
                <c:pt idx="200">
                  <c:v>10/20/2022</c:v>
                </c:pt>
                <c:pt idx="201">
                  <c:v>10/21/2022</c:v>
                </c:pt>
                <c:pt idx="202">
                  <c:v>10/24/2022</c:v>
                </c:pt>
                <c:pt idx="203">
                  <c:v>10/25/2022</c:v>
                </c:pt>
                <c:pt idx="204">
                  <c:v>10/26/2022</c:v>
                </c:pt>
                <c:pt idx="205">
                  <c:v>10/27/2022</c:v>
                </c:pt>
                <c:pt idx="206">
                  <c:v>10/28/2022</c:v>
                </c:pt>
                <c:pt idx="207">
                  <c:v>10/31/2022</c:v>
                </c:pt>
                <c:pt idx="208">
                  <c:v>11/1/2022</c:v>
                </c:pt>
                <c:pt idx="209">
                  <c:v>11/2/2022</c:v>
                </c:pt>
                <c:pt idx="210">
                  <c:v>11/3/2022</c:v>
                </c:pt>
                <c:pt idx="211">
                  <c:v>11/4/2022</c:v>
                </c:pt>
                <c:pt idx="212">
                  <c:v>11/7/2022</c:v>
                </c:pt>
                <c:pt idx="213">
                  <c:v>11/8/2022</c:v>
                </c:pt>
                <c:pt idx="214">
                  <c:v>11/9/2022</c:v>
                </c:pt>
                <c:pt idx="215">
                  <c:v>11/10/2022</c:v>
                </c:pt>
                <c:pt idx="216">
                  <c:v>11/11/2022</c:v>
                </c:pt>
                <c:pt idx="217">
                  <c:v>11/14/2022</c:v>
                </c:pt>
                <c:pt idx="218">
                  <c:v>11/15/2022</c:v>
                </c:pt>
                <c:pt idx="219">
                  <c:v>11/16/2022</c:v>
                </c:pt>
                <c:pt idx="220">
                  <c:v>11/17/2022</c:v>
                </c:pt>
                <c:pt idx="221">
                  <c:v>11/18/2022</c:v>
                </c:pt>
                <c:pt idx="222">
                  <c:v>11/21/2022</c:v>
                </c:pt>
                <c:pt idx="223">
                  <c:v>11/22/2022</c:v>
                </c:pt>
                <c:pt idx="224">
                  <c:v>11/23/2022</c:v>
                </c:pt>
                <c:pt idx="225">
                  <c:v>11/25/2022</c:v>
                </c:pt>
                <c:pt idx="226">
                  <c:v>11/28/2022</c:v>
                </c:pt>
                <c:pt idx="227">
                  <c:v>11/29/2022</c:v>
                </c:pt>
                <c:pt idx="228">
                  <c:v>11/30/2022</c:v>
                </c:pt>
                <c:pt idx="229">
                  <c:v>12/1/2022</c:v>
                </c:pt>
                <c:pt idx="230">
                  <c:v>12/2/2022</c:v>
                </c:pt>
                <c:pt idx="231">
                  <c:v>12/5/2022</c:v>
                </c:pt>
                <c:pt idx="232">
                  <c:v>12/6/2022</c:v>
                </c:pt>
                <c:pt idx="233">
                  <c:v>12/7/2022</c:v>
                </c:pt>
                <c:pt idx="234">
                  <c:v>12/8/2022</c:v>
                </c:pt>
                <c:pt idx="235">
                  <c:v>12/9/2022</c:v>
                </c:pt>
                <c:pt idx="236">
                  <c:v>12/12/2022</c:v>
                </c:pt>
                <c:pt idx="237">
                  <c:v>12/13/2022</c:v>
                </c:pt>
                <c:pt idx="238">
                  <c:v>12/14/2022</c:v>
                </c:pt>
                <c:pt idx="239">
                  <c:v>12/15/2022</c:v>
                </c:pt>
                <c:pt idx="240">
                  <c:v>12/16/2022</c:v>
                </c:pt>
                <c:pt idx="241">
                  <c:v>12/19/2022</c:v>
                </c:pt>
                <c:pt idx="242">
                  <c:v>12/20/2022</c:v>
                </c:pt>
                <c:pt idx="243">
                  <c:v>12/21/2022</c:v>
                </c:pt>
                <c:pt idx="244">
                  <c:v>12/22/2022</c:v>
                </c:pt>
                <c:pt idx="245">
                  <c:v>12/23/2022</c:v>
                </c:pt>
                <c:pt idx="246">
                  <c:v>12/27/2022</c:v>
                </c:pt>
                <c:pt idx="247">
                  <c:v>12/28/2022</c:v>
                </c:pt>
                <c:pt idx="248">
                  <c:v>12/29/2022</c:v>
                </c:pt>
                <c:pt idx="249">
                  <c:v>12/30/2022</c:v>
                </c:pt>
                <c:pt idx="250">
                  <c:v>1/3/2023</c:v>
                </c:pt>
                <c:pt idx="251">
                  <c:v>1/4/2023</c:v>
                </c:pt>
                <c:pt idx="252">
                  <c:v>1/5/2023</c:v>
                </c:pt>
                <c:pt idx="253">
                  <c:v>1/6/2023</c:v>
                </c:pt>
                <c:pt idx="254">
                  <c:v>1/9/2023</c:v>
                </c:pt>
                <c:pt idx="255">
                  <c:v>1/10/2023</c:v>
                </c:pt>
                <c:pt idx="256">
                  <c:v>1/11/2023</c:v>
                </c:pt>
                <c:pt idx="257">
                  <c:v>1/12/2023</c:v>
                </c:pt>
                <c:pt idx="258">
                  <c:v>1/13/2023</c:v>
                </c:pt>
                <c:pt idx="259">
                  <c:v>1/17/2023</c:v>
                </c:pt>
                <c:pt idx="260">
                  <c:v>1/18/2023</c:v>
                </c:pt>
                <c:pt idx="261">
                  <c:v>1/19/2023</c:v>
                </c:pt>
                <c:pt idx="262">
                  <c:v>1/20/2023</c:v>
                </c:pt>
                <c:pt idx="263">
                  <c:v>1/23/2023</c:v>
                </c:pt>
                <c:pt idx="264">
                  <c:v>1/24/2023</c:v>
                </c:pt>
                <c:pt idx="265">
                  <c:v>1/25/2023</c:v>
                </c:pt>
                <c:pt idx="266">
                  <c:v>1/26/2023</c:v>
                </c:pt>
                <c:pt idx="267">
                  <c:v>1/27/2023</c:v>
                </c:pt>
                <c:pt idx="268">
                  <c:v>1/30/2023</c:v>
                </c:pt>
                <c:pt idx="269">
                  <c:v>1/31/2023</c:v>
                </c:pt>
                <c:pt idx="270">
                  <c:v>2/1/2023</c:v>
                </c:pt>
                <c:pt idx="271">
                  <c:v>2/2/2023</c:v>
                </c:pt>
                <c:pt idx="272">
                  <c:v>2/3/2023</c:v>
                </c:pt>
                <c:pt idx="273">
                  <c:v>2/6/2023</c:v>
                </c:pt>
                <c:pt idx="274">
                  <c:v>2/7/2023</c:v>
                </c:pt>
                <c:pt idx="275">
                  <c:v>2/8/2023</c:v>
                </c:pt>
                <c:pt idx="276">
                  <c:v>2/9/2023</c:v>
                </c:pt>
                <c:pt idx="277">
                  <c:v>2/10/2023</c:v>
                </c:pt>
                <c:pt idx="278">
                  <c:v>2/13/2023</c:v>
                </c:pt>
                <c:pt idx="279">
                  <c:v>2/14/2023</c:v>
                </c:pt>
                <c:pt idx="280">
                  <c:v>2/15/2023</c:v>
                </c:pt>
                <c:pt idx="281">
                  <c:v>2/16/2023</c:v>
                </c:pt>
                <c:pt idx="282">
                  <c:v>2/17/2023</c:v>
                </c:pt>
                <c:pt idx="283">
                  <c:v>2/21/2023</c:v>
                </c:pt>
                <c:pt idx="284">
                  <c:v>2/22/2023</c:v>
                </c:pt>
                <c:pt idx="285">
                  <c:v>2/23/2023</c:v>
                </c:pt>
                <c:pt idx="286">
                  <c:v>2/24/2023</c:v>
                </c:pt>
                <c:pt idx="287">
                  <c:v>2/27/2023</c:v>
                </c:pt>
                <c:pt idx="288">
                  <c:v>2/28/2023</c:v>
                </c:pt>
                <c:pt idx="289">
                  <c:v>3/1/2023</c:v>
                </c:pt>
                <c:pt idx="290">
                  <c:v>3/2/2023</c:v>
                </c:pt>
                <c:pt idx="291">
                  <c:v>3/3/2023</c:v>
                </c:pt>
                <c:pt idx="292">
                  <c:v>3/6/2023</c:v>
                </c:pt>
                <c:pt idx="293">
                  <c:v>3/7/2023</c:v>
                </c:pt>
                <c:pt idx="294">
                  <c:v>3/8/2023</c:v>
                </c:pt>
                <c:pt idx="295">
                  <c:v>3/9/2023</c:v>
                </c:pt>
                <c:pt idx="296">
                  <c:v>3/10/2023</c:v>
                </c:pt>
                <c:pt idx="297">
                  <c:v>3/13/2023</c:v>
                </c:pt>
                <c:pt idx="298">
                  <c:v>3/14/2023</c:v>
                </c:pt>
                <c:pt idx="299">
                  <c:v>3/15/2023</c:v>
                </c:pt>
                <c:pt idx="300">
                  <c:v>3/16/2023</c:v>
                </c:pt>
                <c:pt idx="301">
                  <c:v>3/17/2023</c:v>
                </c:pt>
                <c:pt idx="302">
                  <c:v>3/20/2023</c:v>
                </c:pt>
                <c:pt idx="303">
                  <c:v>3/21/2023</c:v>
                </c:pt>
                <c:pt idx="304">
                  <c:v>3/22/2023</c:v>
                </c:pt>
                <c:pt idx="305">
                  <c:v>3/23/2023</c:v>
                </c:pt>
                <c:pt idx="306">
                  <c:v>3/24/2023</c:v>
                </c:pt>
                <c:pt idx="307">
                  <c:v>3/27/2023</c:v>
                </c:pt>
                <c:pt idx="308">
                  <c:v>3/28/2023</c:v>
                </c:pt>
                <c:pt idx="309">
                  <c:v>3/29/2023</c:v>
                </c:pt>
                <c:pt idx="310">
                  <c:v>3/30/2023</c:v>
                </c:pt>
                <c:pt idx="311">
                  <c:v>3/31/2023</c:v>
                </c:pt>
                <c:pt idx="312">
                  <c:v>4/3/2023</c:v>
                </c:pt>
                <c:pt idx="313">
                  <c:v>4/4/2023</c:v>
                </c:pt>
                <c:pt idx="314">
                  <c:v>4/5/2023</c:v>
                </c:pt>
                <c:pt idx="315">
                  <c:v>4/6/2023</c:v>
                </c:pt>
                <c:pt idx="316">
                  <c:v>4/10/2023</c:v>
                </c:pt>
                <c:pt idx="317">
                  <c:v>4/11/2023</c:v>
                </c:pt>
                <c:pt idx="318">
                  <c:v>4/12/2023</c:v>
                </c:pt>
                <c:pt idx="319">
                  <c:v>4/13/2023</c:v>
                </c:pt>
                <c:pt idx="320">
                  <c:v>4/14/2023</c:v>
                </c:pt>
                <c:pt idx="321">
                  <c:v>4/17/2023</c:v>
                </c:pt>
                <c:pt idx="322">
                  <c:v>4/18/2023</c:v>
                </c:pt>
                <c:pt idx="323">
                  <c:v>4/19/2023</c:v>
                </c:pt>
                <c:pt idx="324">
                  <c:v>4/20/2023</c:v>
                </c:pt>
                <c:pt idx="325">
                  <c:v>4/21/2023</c:v>
                </c:pt>
                <c:pt idx="326">
                  <c:v>4/24/2023</c:v>
                </c:pt>
                <c:pt idx="327">
                  <c:v>4/25/2023</c:v>
                </c:pt>
                <c:pt idx="328">
                  <c:v>4/26/2023</c:v>
                </c:pt>
                <c:pt idx="329">
                  <c:v>4/27/2023</c:v>
                </c:pt>
                <c:pt idx="330">
                  <c:v>4/28/2023</c:v>
                </c:pt>
                <c:pt idx="331">
                  <c:v>5/1/2023</c:v>
                </c:pt>
                <c:pt idx="332">
                  <c:v>5/2/2023</c:v>
                </c:pt>
                <c:pt idx="333">
                  <c:v>5/3/2023</c:v>
                </c:pt>
                <c:pt idx="334">
                  <c:v>5/4/2023</c:v>
                </c:pt>
                <c:pt idx="335">
                  <c:v>5/5/2023</c:v>
                </c:pt>
                <c:pt idx="336">
                  <c:v>5/8/2023</c:v>
                </c:pt>
                <c:pt idx="337">
                  <c:v>5/9/2023</c:v>
                </c:pt>
                <c:pt idx="338">
                  <c:v>5/10/2023</c:v>
                </c:pt>
                <c:pt idx="339">
                  <c:v>5/11/2023</c:v>
                </c:pt>
                <c:pt idx="340">
                  <c:v>5/12/2023</c:v>
                </c:pt>
                <c:pt idx="341">
                  <c:v>5/15/2023</c:v>
                </c:pt>
                <c:pt idx="342">
                  <c:v>5/16/2023</c:v>
                </c:pt>
                <c:pt idx="343">
                  <c:v>5/17/2023</c:v>
                </c:pt>
                <c:pt idx="344">
                  <c:v>5/18/2023</c:v>
                </c:pt>
                <c:pt idx="345">
                  <c:v>5/19/2023</c:v>
                </c:pt>
                <c:pt idx="346">
                  <c:v>5/22/2023</c:v>
                </c:pt>
                <c:pt idx="347">
                  <c:v>5/23/2023</c:v>
                </c:pt>
                <c:pt idx="348">
                  <c:v>5/24/2023</c:v>
                </c:pt>
                <c:pt idx="349">
                  <c:v>5/25/2023</c:v>
                </c:pt>
                <c:pt idx="350">
                  <c:v>5/26/2023</c:v>
                </c:pt>
                <c:pt idx="351">
                  <c:v>5/30/2023</c:v>
                </c:pt>
                <c:pt idx="352">
                  <c:v>5/31/2023</c:v>
                </c:pt>
                <c:pt idx="353">
                  <c:v>6/1/2023</c:v>
                </c:pt>
                <c:pt idx="354">
                  <c:v>6/2/2023</c:v>
                </c:pt>
                <c:pt idx="355">
                  <c:v>6/5/2023</c:v>
                </c:pt>
                <c:pt idx="356">
                  <c:v>6/6/2023</c:v>
                </c:pt>
                <c:pt idx="357">
                  <c:v>6/7/2023</c:v>
                </c:pt>
                <c:pt idx="358">
                  <c:v>6/8/2023</c:v>
                </c:pt>
                <c:pt idx="359">
                  <c:v>6/9/2023</c:v>
                </c:pt>
                <c:pt idx="360">
                  <c:v>6/12/2023</c:v>
                </c:pt>
                <c:pt idx="361">
                  <c:v>6/13/2023</c:v>
                </c:pt>
                <c:pt idx="362">
                  <c:v>6/14/2023</c:v>
                </c:pt>
                <c:pt idx="363">
                  <c:v>6/15/2023</c:v>
                </c:pt>
                <c:pt idx="364">
                  <c:v>6/16/2023</c:v>
                </c:pt>
                <c:pt idx="365">
                  <c:v>6/20/2023</c:v>
                </c:pt>
                <c:pt idx="366">
                  <c:v>6/21/2023</c:v>
                </c:pt>
                <c:pt idx="367">
                  <c:v>6/22/2023</c:v>
                </c:pt>
                <c:pt idx="368">
                  <c:v>6/23/2023</c:v>
                </c:pt>
                <c:pt idx="369">
                  <c:v>6/26/2023</c:v>
                </c:pt>
                <c:pt idx="370">
                  <c:v>6/27/2023</c:v>
                </c:pt>
                <c:pt idx="371">
                  <c:v>6/28/2023</c:v>
                </c:pt>
                <c:pt idx="372">
                  <c:v>6/29/2023</c:v>
                </c:pt>
                <c:pt idx="373">
                  <c:v>6/30/2023</c:v>
                </c:pt>
                <c:pt idx="374">
                  <c:v>7/3/2023</c:v>
                </c:pt>
                <c:pt idx="375">
                  <c:v>7/5/2023</c:v>
                </c:pt>
                <c:pt idx="376">
                  <c:v>7/6/2023</c:v>
                </c:pt>
                <c:pt idx="377">
                  <c:v>7/7/2023</c:v>
                </c:pt>
                <c:pt idx="378">
                  <c:v>7/10/2023</c:v>
                </c:pt>
                <c:pt idx="379">
                  <c:v>7/11/2023</c:v>
                </c:pt>
                <c:pt idx="380">
                  <c:v>7/12/2023</c:v>
                </c:pt>
                <c:pt idx="381">
                  <c:v>7/13/2023</c:v>
                </c:pt>
                <c:pt idx="382">
                  <c:v>7/14/2023</c:v>
                </c:pt>
                <c:pt idx="383">
                  <c:v>7/17/2023</c:v>
                </c:pt>
                <c:pt idx="384">
                  <c:v>7/18/2023</c:v>
                </c:pt>
                <c:pt idx="385">
                  <c:v>7/19/2023</c:v>
                </c:pt>
                <c:pt idx="386">
                  <c:v>7/20/2023</c:v>
                </c:pt>
                <c:pt idx="387">
                  <c:v>7/21/2023</c:v>
                </c:pt>
                <c:pt idx="388">
                  <c:v>7/24/2023</c:v>
                </c:pt>
                <c:pt idx="389">
                  <c:v>7/25/2023</c:v>
                </c:pt>
                <c:pt idx="390">
                  <c:v>7/26/2023</c:v>
                </c:pt>
                <c:pt idx="391">
                  <c:v>7/27/2023</c:v>
                </c:pt>
                <c:pt idx="392">
                  <c:v>7/28/2023</c:v>
                </c:pt>
                <c:pt idx="393">
                  <c:v>7/31/2023</c:v>
                </c:pt>
                <c:pt idx="394">
                  <c:v>8/1/2023</c:v>
                </c:pt>
                <c:pt idx="395">
                  <c:v>8/2/2023</c:v>
                </c:pt>
                <c:pt idx="396">
                  <c:v>8/3/2023</c:v>
                </c:pt>
                <c:pt idx="397">
                  <c:v>8/4/2023</c:v>
                </c:pt>
                <c:pt idx="398">
                  <c:v>8/7/2023</c:v>
                </c:pt>
                <c:pt idx="399">
                  <c:v>8/8/2023</c:v>
                </c:pt>
                <c:pt idx="400">
                  <c:v>8/9/2023</c:v>
                </c:pt>
                <c:pt idx="401">
                  <c:v>8/10/2023</c:v>
                </c:pt>
                <c:pt idx="402">
                  <c:v>8/11/2023</c:v>
                </c:pt>
                <c:pt idx="403">
                  <c:v>8/14/2023</c:v>
                </c:pt>
                <c:pt idx="404">
                  <c:v>8/15/2023</c:v>
                </c:pt>
                <c:pt idx="405">
                  <c:v>8/16/2023</c:v>
                </c:pt>
                <c:pt idx="406">
                  <c:v>8/17/2023</c:v>
                </c:pt>
                <c:pt idx="407">
                  <c:v>8/18/2023</c:v>
                </c:pt>
                <c:pt idx="408">
                  <c:v>8/21/2023</c:v>
                </c:pt>
                <c:pt idx="409">
                  <c:v>8/22/2023</c:v>
                </c:pt>
                <c:pt idx="410">
                  <c:v>8/23/2023</c:v>
                </c:pt>
                <c:pt idx="411">
                  <c:v>8/24/2023</c:v>
                </c:pt>
                <c:pt idx="412">
                  <c:v>8/25/2023</c:v>
                </c:pt>
                <c:pt idx="413">
                  <c:v>8/28/2023</c:v>
                </c:pt>
                <c:pt idx="414">
                  <c:v>8/29/2023</c:v>
                </c:pt>
                <c:pt idx="415">
                  <c:v>8/30/2023</c:v>
                </c:pt>
                <c:pt idx="416">
                  <c:v>8/31/2023</c:v>
                </c:pt>
                <c:pt idx="417">
                  <c:v>9/1/2023</c:v>
                </c:pt>
                <c:pt idx="418">
                  <c:v>9/5/2023</c:v>
                </c:pt>
                <c:pt idx="419">
                  <c:v>9/6/2023</c:v>
                </c:pt>
                <c:pt idx="420">
                  <c:v>9/7/2023</c:v>
                </c:pt>
                <c:pt idx="421">
                  <c:v>9/8/2023</c:v>
                </c:pt>
                <c:pt idx="422">
                  <c:v>9/11/2023</c:v>
                </c:pt>
                <c:pt idx="423">
                  <c:v>9/12/2023</c:v>
                </c:pt>
                <c:pt idx="424">
                  <c:v>9/13/2023</c:v>
                </c:pt>
                <c:pt idx="425">
                  <c:v>9/14/2023</c:v>
                </c:pt>
                <c:pt idx="426">
                  <c:v>9/15/2023</c:v>
                </c:pt>
                <c:pt idx="427">
                  <c:v>9/18/2023</c:v>
                </c:pt>
                <c:pt idx="428">
                  <c:v>9/19/2023</c:v>
                </c:pt>
                <c:pt idx="429">
                  <c:v>9/20/2023</c:v>
                </c:pt>
                <c:pt idx="430">
                  <c:v>9/21/2023</c:v>
                </c:pt>
                <c:pt idx="431">
                  <c:v>9/22/2023</c:v>
                </c:pt>
                <c:pt idx="432">
                  <c:v>9/25/2023</c:v>
                </c:pt>
                <c:pt idx="433">
                  <c:v>9/26/2023</c:v>
                </c:pt>
                <c:pt idx="434">
                  <c:v>9/27/2023</c:v>
                </c:pt>
                <c:pt idx="435">
                  <c:v>9/28/2023</c:v>
                </c:pt>
                <c:pt idx="436">
                  <c:v>9/29/2023</c:v>
                </c:pt>
                <c:pt idx="437">
                  <c:v>10/2/2023</c:v>
                </c:pt>
                <c:pt idx="438">
                  <c:v>10/3/2023</c:v>
                </c:pt>
                <c:pt idx="439">
                  <c:v>10/4/2023</c:v>
                </c:pt>
                <c:pt idx="440">
                  <c:v>10/5/2023</c:v>
                </c:pt>
                <c:pt idx="441">
                  <c:v>10/6/2023</c:v>
                </c:pt>
                <c:pt idx="442">
                  <c:v>10/9/2023</c:v>
                </c:pt>
                <c:pt idx="443">
                  <c:v>10/10/2023</c:v>
                </c:pt>
                <c:pt idx="444">
                  <c:v>10/11/2023</c:v>
                </c:pt>
                <c:pt idx="445">
                  <c:v>10/12/2023</c:v>
                </c:pt>
                <c:pt idx="446">
                  <c:v>10/13/2023</c:v>
                </c:pt>
                <c:pt idx="447">
                  <c:v>10/16/2023</c:v>
                </c:pt>
                <c:pt idx="448">
                  <c:v>10/17/2023</c:v>
                </c:pt>
                <c:pt idx="449">
                  <c:v>10/18/2023</c:v>
                </c:pt>
                <c:pt idx="450">
                  <c:v>10/19/2023</c:v>
                </c:pt>
                <c:pt idx="451">
                  <c:v>10/20/2023</c:v>
                </c:pt>
                <c:pt idx="452">
                  <c:v>10/23/2023</c:v>
                </c:pt>
                <c:pt idx="453">
                  <c:v>10/24/2023</c:v>
                </c:pt>
                <c:pt idx="454">
                  <c:v>10/25/2023</c:v>
                </c:pt>
                <c:pt idx="455">
                  <c:v>10/26/2023</c:v>
                </c:pt>
                <c:pt idx="456">
                  <c:v>10/27/2023</c:v>
                </c:pt>
                <c:pt idx="457">
                  <c:v>10/30/2023</c:v>
                </c:pt>
                <c:pt idx="458">
                  <c:v>10/31/2023</c:v>
                </c:pt>
                <c:pt idx="459">
                  <c:v>11/1/2023</c:v>
                </c:pt>
                <c:pt idx="460">
                  <c:v>11/2/2023</c:v>
                </c:pt>
                <c:pt idx="461">
                  <c:v>11/3/2023</c:v>
                </c:pt>
                <c:pt idx="462">
                  <c:v>11/6/2023</c:v>
                </c:pt>
                <c:pt idx="463">
                  <c:v>11/7/2023</c:v>
                </c:pt>
                <c:pt idx="464">
                  <c:v>11/8/2023</c:v>
                </c:pt>
                <c:pt idx="465">
                  <c:v>11/9/2023</c:v>
                </c:pt>
                <c:pt idx="466">
                  <c:v>11/10/2023</c:v>
                </c:pt>
                <c:pt idx="467">
                  <c:v>11/13/2023</c:v>
                </c:pt>
                <c:pt idx="468">
                  <c:v>11/14/2023</c:v>
                </c:pt>
                <c:pt idx="469">
                  <c:v>11/15/2023</c:v>
                </c:pt>
                <c:pt idx="470">
                  <c:v>11/16/2023</c:v>
                </c:pt>
                <c:pt idx="471">
                  <c:v>11/17/2023</c:v>
                </c:pt>
                <c:pt idx="472">
                  <c:v>11/20/2023</c:v>
                </c:pt>
                <c:pt idx="473">
                  <c:v>11/21/2023</c:v>
                </c:pt>
                <c:pt idx="474">
                  <c:v>11/22/2023</c:v>
                </c:pt>
                <c:pt idx="475">
                  <c:v>11/24/2023</c:v>
                </c:pt>
                <c:pt idx="476">
                  <c:v>11/27/2023</c:v>
                </c:pt>
                <c:pt idx="477">
                  <c:v>11/28/2023</c:v>
                </c:pt>
                <c:pt idx="478">
                  <c:v>11/29/2023</c:v>
                </c:pt>
                <c:pt idx="479">
                  <c:v>11/30/2023</c:v>
                </c:pt>
                <c:pt idx="480">
                  <c:v>12/1/2023</c:v>
                </c:pt>
                <c:pt idx="481">
                  <c:v>12/4/2023</c:v>
                </c:pt>
                <c:pt idx="482">
                  <c:v>12/5/2023</c:v>
                </c:pt>
                <c:pt idx="483">
                  <c:v>12/6/2023</c:v>
                </c:pt>
                <c:pt idx="484">
                  <c:v>12/7/2023</c:v>
                </c:pt>
                <c:pt idx="485">
                  <c:v>12/8/2023</c:v>
                </c:pt>
                <c:pt idx="486">
                  <c:v>12/11/2023</c:v>
                </c:pt>
                <c:pt idx="487">
                  <c:v>12/12/2023</c:v>
                </c:pt>
                <c:pt idx="488">
                  <c:v>12/13/2023</c:v>
                </c:pt>
                <c:pt idx="489">
                  <c:v>12/14/2023</c:v>
                </c:pt>
                <c:pt idx="490">
                  <c:v>12/15/2023</c:v>
                </c:pt>
                <c:pt idx="491">
                  <c:v>12/18/2023</c:v>
                </c:pt>
                <c:pt idx="492">
                  <c:v>12/19/2023</c:v>
                </c:pt>
                <c:pt idx="493">
                  <c:v>12/20/2023</c:v>
                </c:pt>
                <c:pt idx="494">
                  <c:v>12/21/2023</c:v>
                </c:pt>
                <c:pt idx="495">
                  <c:v>12/22/2023</c:v>
                </c:pt>
                <c:pt idx="496">
                  <c:v>12/26/2023</c:v>
                </c:pt>
                <c:pt idx="497">
                  <c:v>12/27/2023</c:v>
                </c:pt>
                <c:pt idx="498">
                  <c:v>12/28/2023</c:v>
                </c:pt>
                <c:pt idx="499">
                  <c:v>12/29/2023</c:v>
                </c:pt>
                <c:pt idx="500">
                  <c:v>1/2/2024</c:v>
                </c:pt>
                <c:pt idx="501">
                  <c:v>1/3/2024</c:v>
                </c:pt>
                <c:pt idx="502">
                  <c:v>1/4/2024</c:v>
                </c:pt>
                <c:pt idx="503">
                  <c:v>1/5/2024</c:v>
                </c:pt>
                <c:pt idx="504">
                  <c:v>1/8/2024</c:v>
                </c:pt>
                <c:pt idx="505">
                  <c:v>1/9/2024</c:v>
                </c:pt>
                <c:pt idx="506">
                  <c:v>1/10/2024</c:v>
                </c:pt>
                <c:pt idx="507">
                  <c:v>1/11/2024</c:v>
                </c:pt>
                <c:pt idx="508">
                  <c:v>1/12/2024</c:v>
                </c:pt>
                <c:pt idx="509">
                  <c:v>1/16/2024</c:v>
                </c:pt>
                <c:pt idx="510">
                  <c:v>1/17/2024</c:v>
                </c:pt>
                <c:pt idx="511">
                  <c:v>1/18/2024</c:v>
                </c:pt>
                <c:pt idx="512">
                  <c:v>1/19/2024</c:v>
                </c:pt>
                <c:pt idx="513">
                  <c:v>1/22/2024</c:v>
                </c:pt>
                <c:pt idx="514">
                  <c:v>1/23/2024</c:v>
                </c:pt>
                <c:pt idx="515">
                  <c:v>1/24/2024</c:v>
                </c:pt>
                <c:pt idx="516">
                  <c:v>1/25/2024</c:v>
                </c:pt>
                <c:pt idx="517">
                  <c:v>1/26/2024</c:v>
                </c:pt>
                <c:pt idx="518">
                  <c:v>1/29/2024</c:v>
                </c:pt>
                <c:pt idx="519">
                  <c:v>1/30/2024</c:v>
                </c:pt>
                <c:pt idx="520">
                  <c:v>1/31/2024</c:v>
                </c:pt>
                <c:pt idx="521">
                  <c:v>2/1/2024</c:v>
                </c:pt>
                <c:pt idx="522">
                  <c:v>2/2/2024</c:v>
                </c:pt>
                <c:pt idx="523">
                  <c:v>2/5/2024</c:v>
                </c:pt>
                <c:pt idx="524">
                  <c:v>2/6/2024</c:v>
                </c:pt>
                <c:pt idx="525">
                  <c:v>2/7/2024</c:v>
                </c:pt>
                <c:pt idx="526">
                  <c:v>2/8/2024</c:v>
                </c:pt>
                <c:pt idx="527">
                  <c:v>2/9/2024</c:v>
                </c:pt>
                <c:pt idx="528">
                  <c:v>2/12/2024</c:v>
                </c:pt>
                <c:pt idx="529">
                  <c:v>2/13/2024</c:v>
                </c:pt>
                <c:pt idx="530">
                  <c:v>2/14/2024</c:v>
                </c:pt>
                <c:pt idx="531">
                  <c:v>2/15/2024</c:v>
                </c:pt>
                <c:pt idx="532">
                  <c:v>2/16/2024</c:v>
                </c:pt>
                <c:pt idx="533">
                  <c:v>2/20/2024</c:v>
                </c:pt>
                <c:pt idx="534">
                  <c:v>2/21/2024</c:v>
                </c:pt>
                <c:pt idx="535">
                  <c:v>2/22/2024</c:v>
                </c:pt>
                <c:pt idx="536">
                  <c:v>2/23/2024</c:v>
                </c:pt>
                <c:pt idx="537">
                  <c:v>2/26/2024</c:v>
                </c:pt>
                <c:pt idx="538">
                  <c:v>2/27/2024</c:v>
                </c:pt>
                <c:pt idx="539">
                  <c:v>2/28/2024</c:v>
                </c:pt>
                <c:pt idx="540">
                  <c:v>2/29/2024</c:v>
                </c:pt>
                <c:pt idx="541">
                  <c:v>3/1/2024</c:v>
                </c:pt>
                <c:pt idx="542">
                  <c:v>3/4/2024</c:v>
                </c:pt>
                <c:pt idx="543">
                  <c:v>3/5/2024</c:v>
                </c:pt>
                <c:pt idx="544">
                  <c:v>3/6/2024</c:v>
                </c:pt>
                <c:pt idx="545">
                  <c:v>3/7/2024</c:v>
                </c:pt>
                <c:pt idx="546">
                  <c:v>3/8/2024</c:v>
                </c:pt>
                <c:pt idx="547">
                  <c:v>3/11/2024</c:v>
                </c:pt>
                <c:pt idx="548">
                  <c:v>3/12/2024</c:v>
                </c:pt>
                <c:pt idx="549">
                  <c:v>3/13/2024</c:v>
                </c:pt>
                <c:pt idx="550">
                  <c:v>3/14/2024</c:v>
                </c:pt>
                <c:pt idx="551">
                  <c:v>3/15/2024</c:v>
                </c:pt>
                <c:pt idx="552">
                  <c:v>3/18/2024</c:v>
                </c:pt>
                <c:pt idx="553">
                  <c:v>3/19/2024</c:v>
                </c:pt>
                <c:pt idx="554">
                  <c:v>3/20/2024</c:v>
                </c:pt>
                <c:pt idx="555">
                  <c:v>3/21/2024</c:v>
                </c:pt>
                <c:pt idx="556">
                  <c:v>3/22/2024</c:v>
                </c:pt>
                <c:pt idx="557">
                  <c:v>3/25/2024</c:v>
                </c:pt>
                <c:pt idx="558">
                  <c:v>3/26/2024</c:v>
                </c:pt>
                <c:pt idx="559">
                  <c:v>3/27/2024</c:v>
                </c:pt>
                <c:pt idx="560">
                  <c:v>3/28/2024</c:v>
                </c:pt>
                <c:pt idx="561">
                  <c:v>4/1/2024</c:v>
                </c:pt>
                <c:pt idx="562">
                  <c:v>4/2/2024</c:v>
                </c:pt>
                <c:pt idx="563">
                  <c:v>4/3/2024</c:v>
                </c:pt>
                <c:pt idx="564">
                  <c:v>4/4/2024</c:v>
                </c:pt>
                <c:pt idx="565">
                  <c:v>4/5/2024</c:v>
                </c:pt>
                <c:pt idx="566">
                  <c:v>4/8/2024</c:v>
                </c:pt>
                <c:pt idx="567">
                  <c:v>4/9/2024</c:v>
                </c:pt>
                <c:pt idx="568">
                  <c:v>4/10/2024</c:v>
                </c:pt>
                <c:pt idx="569">
                  <c:v>4/11/2024</c:v>
                </c:pt>
                <c:pt idx="570">
                  <c:v>4/12/2024</c:v>
                </c:pt>
                <c:pt idx="571">
                  <c:v>4/15/2024</c:v>
                </c:pt>
                <c:pt idx="572">
                  <c:v>4/16/2024</c:v>
                </c:pt>
                <c:pt idx="573">
                  <c:v>4/17/2024</c:v>
                </c:pt>
                <c:pt idx="574">
                  <c:v>4/18/2024</c:v>
                </c:pt>
                <c:pt idx="575">
                  <c:v>4/19/2024</c:v>
                </c:pt>
                <c:pt idx="576">
                  <c:v>4/22/2024</c:v>
                </c:pt>
                <c:pt idx="577">
                  <c:v>4/23/2024</c:v>
                </c:pt>
                <c:pt idx="578">
                  <c:v>4/24/2024</c:v>
                </c:pt>
                <c:pt idx="579">
                  <c:v>4/25/2024</c:v>
                </c:pt>
                <c:pt idx="580">
                  <c:v>4/26/2024</c:v>
                </c:pt>
                <c:pt idx="581">
                  <c:v>4/29/2024</c:v>
                </c:pt>
                <c:pt idx="582">
                  <c:v>4/30/2024</c:v>
                </c:pt>
                <c:pt idx="583">
                  <c:v>5/1/2024</c:v>
                </c:pt>
                <c:pt idx="584">
                  <c:v>5/2/2024</c:v>
                </c:pt>
                <c:pt idx="585">
                  <c:v>5/3/2024</c:v>
                </c:pt>
                <c:pt idx="586">
                  <c:v>5/6/2024</c:v>
                </c:pt>
                <c:pt idx="587">
                  <c:v>5/7/2024</c:v>
                </c:pt>
                <c:pt idx="588">
                  <c:v>5/8/2024</c:v>
                </c:pt>
                <c:pt idx="589">
                  <c:v>5/9/2024</c:v>
                </c:pt>
                <c:pt idx="590">
                  <c:v>5/10/2024</c:v>
                </c:pt>
                <c:pt idx="591">
                  <c:v>5/13/2024</c:v>
                </c:pt>
                <c:pt idx="592">
                  <c:v>5/14/2024</c:v>
                </c:pt>
                <c:pt idx="593">
                  <c:v>5/15/2024</c:v>
                </c:pt>
                <c:pt idx="594">
                  <c:v>5/16/2024</c:v>
                </c:pt>
                <c:pt idx="595">
                  <c:v>5/17/2024</c:v>
                </c:pt>
                <c:pt idx="596">
                  <c:v>5/20/2024</c:v>
                </c:pt>
                <c:pt idx="597">
                  <c:v>5/21/2024</c:v>
                </c:pt>
                <c:pt idx="598">
                  <c:v>5/22/2024</c:v>
                </c:pt>
                <c:pt idx="599">
                  <c:v>5/23/2024</c:v>
                </c:pt>
                <c:pt idx="600">
                  <c:v>5/24/2024</c:v>
                </c:pt>
                <c:pt idx="601">
                  <c:v>5/28/2024</c:v>
                </c:pt>
                <c:pt idx="602">
                  <c:v>5/29/2024</c:v>
                </c:pt>
                <c:pt idx="603">
                  <c:v>5/30/2024</c:v>
                </c:pt>
                <c:pt idx="604">
                  <c:v>5/31/2024</c:v>
                </c:pt>
                <c:pt idx="605">
                  <c:v>6/3/2024</c:v>
                </c:pt>
                <c:pt idx="606">
                  <c:v>6/4/2024</c:v>
                </c:pt>
                <c:pt idx="607">
                  <c:v>6/5/2024</c:v>
                </c:pt>
                <c:pt idx="608">
                  <c:v>6/6/2024</c:v>
                </c:pt>
                <c:pt idx="609">
                  <c:v>6/7/2024</c:v>
                </c:pt>
                <c:pt idx="610">
                  <c:v>6/10/2024</c:v>
                </c:pt>
                <c:pt idx="611">
                  <c:v>6/11/2024</c:v>
                </c:pt>
                <c:pt idx="612">
                  <c:v>6/12/2024</c:v>
                </c:pt>
                <c:pt idx="613">
                  <c:v>6/13/2024</c:v>
                </c:pt>
                <c:pt idx="614">
                  <c:v>6/14/2024</c:v>
                </c:pt>
                <c:pt idx="615">
                  <c:v>6/17/2024</c:v>
                </c:pt>
                <c:pt idx="616">
                  <c:v>6/18/2024</c:v>
                </c:pt>
                <c:pt idx="617">
                  <c:v>6/20/2024</c:v>
                </c:pt>
                <c:pt idx="618">
                  <c:v>6/21/2024</c:v>
                </c:pt>
                <c:pt idx="619">
                  <c:v>6/24/2024</c:v>
                </c:pt>
                <c:pt idx="620">
                  <c:v>6/25/2024</c:v>
                </c:pt>
                <c:pt idx="621">
                  <c:v>6/26/2024</c:v>
                </c:pt>
                <c:pt idx="622">
                  <c:v>6/27/2024</c:v>
                </c:pt>
                <c:pt idx="623">
                  <c:v>6/28/2024</c:v>
                </c:pt>
                <c:pt idx="624">
                  <c:v>7/1/2024</c:v>
                </c:pt>
                <c:pt idx="625">
                  <c:v>7/2/2024</c:v>
                </c:pt>
                <c:pt idx="626">
                  <c:v>7/3/2024</c:v>
                </c:pt>
                <c:pt idx="627">
                  <c:v>7/5/2024</c:v>
                </c:pt>
                <c:pt idx="628">
                  <c:v>7/8/2024</c:v>
                </c:pt>
                <c:pt idx="629">
                  <c:v>7/9/2024</c:v>
                </c:pt>
                <c:pt idx="630">
                  <c:v>7/10/2024</c:v>
                </c:pt>
                <c:pt idx="631">
                  <c:v>7/11/2024</c:v>
                </c:pt>
                <c:pt idx="632">
                  <c:v>7/12/2024</c:v>
                </c:pt>
                <c:pt idx="633">
                  <c:v>7/15/2024</c:v>
                </c:pt>
                <c:pt idx="634">
                  <c:v>7/16/2024</c:v>
                </c:pt>
                <c:pt idx="635">
                  <c:v>7/17/2024</c:v>
                </c:pt>
                <c:pt idx="636">
                  <c:v>7/18/2024</c:v>
                </c:pt>
                <c:pt idx="637">
                  <c:v>7/19/2024</c:v>
                </c:pt>
                <c:pt idx="638">
                  <c:v>7/22/2024</c:v>
                </c:pt>
                <c:pt idx="639">
                  <c:v>7/23/2024</c:v>
                </c:pt>
                <c:pt idx="640">
                  <c:v>7/24/2024</c:v>
                </c:pt>
                <c:pt idx="641">
                  <c:v>7/25/2024</c:v>
                </c:pt>
                <c:pt idx="642">
                  <c:v>7/26/2024</c:v>
                </c:pt>
                <c:pt idx="643">
                  <c:v>7/29/2024</c:v>
                </c:pt>
                <c:pt idx="644">
                  <c:v>7/30/2024</c:v>
                </c:pt>
                <c:pt idx="645">
                  <c:v>7/31/2024</c:v>
                </c:pt>
                <c:pt idx="646">
                  <c:v>8/1/2024</c:v>
                </c:pt>
                <c:pt idx="647">
                  <c:v>8/2/2024</c:v>
                </c:pt>
                <c:pt idx="648">
                  <c:v>8/5/2024</c:v>
                </c:pt>
                <c:pt idx="649">
                  <c:v>8/7/2024</c:v>
                </c:pt>
                <c:pt idx="650">
                  <c:v>8/8/2024</c:v>
                </c:pt>
                <c:pt idx="651">
                  <c:v>8/9/2024</c:v>
                </c:pt>
                <c:pt idx="652">
                  <c:v>8/12/2024</c:v>
                </c:pt>
                <c:pt idx="653">
                  <c:v>8/13/2024</c:v>
                </c:pt>
                <c:pt idx="654">
                  <c:v>8/14/2024</c:v>
                </c:pt>
                <c:pt idx="655">
                  <c:v>8/15/2024</c:v>
                </c:pt>
                <c:pt idx="656">
                  <c:v>8/16/2024</c:v>
                </c:pt>
                <c:pt idx="657">
                  <c:v>8/19/2024</c:v>
                </c:pt>
                <c:pt idx="658">
                  <c:v>8/20/2024</c:v>
                </c:pt>
                <c:pt idx="659">
                  <c:v>8/21/2024</c:v>
                </c:pt>
                <c:pt idx="660">
                  <c:v>8/22/2024</c:v>
                </c:pt>
                <c:pt idx="661">
                  <c:v>8/23/2024</c:v>
                </c:pt>
                <c:pt idx="662">
                  <c:v>8/26/2024</c:v>
                </c:pt>
                <c:pt idx="663">
                  <c:v>8/27/2024</c:v>
                </c:pt>
                <c:pt idx="664">
                  <c:v>8/28/2024</c:v>
                </c:pt>
                <c:pt idx="665">
                  <c:v>8/29/2024</c:v>
                </c:pt>
                <c:pt idx="666">
                  <c:v>8/30/2024</c:v>
                </c:pt>
                <c:pt idx="667">
                  <c:v>9/3/2024</c:v>
                </c:pt>
                <c:pt idx="668">
                  <c:v>9/4/2024</c:v>
                </c:pt>
                <c:pt idx="669">
                  <c:v>9/5/2024</c:v>
                </c:pt>
                <c:pt idx="670">
                  <c:v>9/6/2024</c:v>
                </c:pt>
                <c:pt idx="671">
                  <c:v>9/9/2024</c:v>
                </c:pt>
                <c:pt idx="672">
                  <c:v>9/10/2024</c:v>
                </c:pt>
                <c:pt idx="673">
                  <c:v>9/11/2024</c:v>
                </c:pt>
                <c:pt idx="674">
                  <c:v>9/12/2024</c:v>
                </c:pt>
                <c:pt idx="675">
                  <c:v>9/13/2024</c:v>
                </c:pt>
                <c:pt idx="676">
                  <c:v>9/16/2024</c:v>
                </c:pt>
                <c:pt idx="677">
                  <c:v>9/17/2024</c:v>
                </c:pt>
                <c:pt idx="678">
                  <c:v>9/18/2024</c:v>
                </c:pt>
                <c:pt idx="679">
                  <c:v>9/19/2024</c:v>
                </c:pt>
                <c:pt idx="680">
                  <c:v>9/20/2024</c:v>
                </c:pt>
                <c:pt idx="681">
                  <c:v>9/23/2024</c:v>
                </c:pt>
                <c:pt idx="682">
                  <c:v>9/24/2024</c:v>
                </c:pt>
                <c:pt idx="683">
                  <c:v>9/25/2024</c:v>
                </c:pt>
                <c:pt idx="684">
                  <c:v>9/26/2024</c:v>
                </c:pt>
                <c:pt idx="685">
                  <c:v>9/27/2024</c:v>
                </c:pt>
                <c:pt idx="686">
                  <c:v>9/30/2024</c:v>
                </c:pt>
                <c:pt idx="687">
                  <c:v>10/1/2024</c:v>
                </c:pt>
                <c:pt idx="688">
                  <c:v>10/2/2024</c:v>
                </c:pt>
                <c:pt idx="689">
                  <c:v>10/3/2024</c:v>
                </c:pt>
                <c:pt idx="690">
                  <c:v>10/4/2024</c:v>
                </c:pt>
                <c:pt idx="691">
                  <c:v>10/7/2024</c:v>
                </c:pt>
                <c:pt idx="692">
                  <c:v>10/8/2024</c:v>
                </c:pt>
                <c:pt idx="693">
                  <c:v>10/9/2024</c:v>
                </c:pt>
                <c:pt idx="694">
                  <c:v>10/10/2024</c:v>
                </c:pt>
                <c:pt idx="695">
                  <c:v>10/11/2024</c:v>
                </c:pt>
                <c:pt idx="696">
                  <c:v>10/14/2024</c:v>
                </c:pt>
                <c:pt idx="697">
                  <c:v>10/15/2024</c:v>
                </c:pt>
                <c:pt idx="698">
                  <c:v>10/16/2024</c:v>
                </c:pt>
                <c:pt idx="699">
                  <c:v>10/17/2024</c:v>
                </c:pt>
                <c:pt idx="700">
                  <c:v>10/18/2024</c:v>
                </c:pt>
                <c:pt idx="701">
                  <c:v>10/21/2024</c:v>
                </c:pt>
                <c:pt idx="702">
                  <c:v>10/22/2024</c:v>
                </c:pt>
                <c:pt idx="703">
                  <c:v>10/23/2024</c:v>
                </c:pt>
                <c:pt idx="704">
                  <c:v>10/24/2024</c:v>
                </c:pt>
                <c:pt idx="705">
                  <c:v>10/25/2024</c:v>
                </c:pt>
                <c:pt idx="706">
                  <c:v>10/28/2024</c:v>
                </c:pt>
                <c:pt idx="707">
                  <c:v>10/29/2024</c:v>
                </c:pt>
                <c:pt idx="708">
                  <c:v>10/30/2024</c:v>
                </c:pt>
                <c:pt idx="709">
                  <c:v>10/31/2024</c:v>
                </c:pt>
                <c:pt idx="710">
                  <c:v>11/1/2024</c:v>
                </c:pt>
                <c:pt idx="711">
                  <c:v>11/4/2024</c:v>
                </c:pt>
                <c:pt idx="712">
                  <c:v>11/5/2024</c:v>
                </c:pt>
                <c:pt idx="713">
                  <c:v>11/6/2024</c:v>
                </c:pt>
                <c:pt idx="714">
                  <c:v>11/7/2024</c:v>
                </c:pt>
                <c:pt idx="715">
                  <c:v>11/8/2024</c:v>
                </c:pt>
                <c:pt idx="716">
                  <c:v>11/11/2024</c:v>
                </c:pt>
                <c:pt idx="717">
                  <c:v>11/12/2024</c:v>
                </c:pt>
                <c:pt idx="718">
                  <c:v>11/13/2024</c:v>
                </c:pt>
                <c:pt idx="719">
                  <c:v>11/14/2024</c:v>
                </c:pt>
                <c:pt idx="720">
                  <c:v>11/15/2024</c:v>
                </c:pt>
                <c:pt idx="721">
                  <c:v>11/18/2024</c:v>
                </c:pt>
                <c:pt idx="722">
                  <c:v>11/19/2024</c:v>
                </c:pt>
                <c:pt idx="723">
                  <c:v>11/20/2024</c:v>
                </c:pt>
                <c:pt idx="724">
                  <c:v>11/21/2024</c:v>
                </c:pt>
                <c:pt idx="725">
                  <c:v>11/22/2024</c:v>
                </c:pt>
                <c:pt idx="726">
                  <c:v>11/25/2024</c:v>
                </c:pt>
                <c:pt idx="727">
                  <c:v>11/26/2024</c:v>
                </c:pt>
                <c:pt idx="728">
                  <c:v>11/27/2024</c:v>
                </c:pt>
                <c:pt idx="729">
                  <c:v>11/29/2024</c:v>
                </c:pt>
                <c:pt idx="730">
                  <c:v>12/2/2024</c:v>
                </c:pt>
                <c:pt idx="731">
                  <c:v>12/3/2024</c:v>
                </c:pt>
                <c:pt idx="732">
                  <c:v>12/4/2024</c:v>
                </c:pt>
                <c:pt idx="733">
                  <c:v>12/5/2024</c:v>
                </c:pt>
                <c:pt idx="734">
                  <c:v>12/6/2024</c:v>
                </c:pt>
                <c:pt idx="735">
                  <c:v>12/9/2024</c:v>
                </c:pt>
                <c:pt idx="736">
                  <c:v>12/10/2024</c:v>
                </c:pt>
                <c:pt idx="737">
                  <c:v>12/11/2024</c:v>
                </c:pt>
                <c:pt idx="738">
                  <c:v>12/12/2024</c:v>
                </c:pt>
                <c:pt idx="739">
                  <c:v>12/13/2024</c:v>
                </c:pt>
                <c:pt idx="740">
                  <c:v>12/16/2024</c:v>
                </c:pt>
                <c:pt idx="741">
                  <c:v>12/17/2024</c:v>
                </c:pt>
                <c:pt idx="742">
                  <c:v>12/18/2024</c:v>
                </c:pt>
                <c:pt idx="743">
                  <c:v>12/19/2024</c:v>
                </c:pt>
                <c:pt idx="744">
                  <c:v>12/20/2024</c:v>
                </c:pt>
                <c:pt idx="745">
                  <c:v>12/23/2024</c:v>
                </c:pt>
                <c:pt idx="746">
                  <c:v>12/24/2024</c:v>
                </c:pt>
                <c:pt idx="747">
                  <c:v>12/26/2024</c:v>
                </c:pt>
                <c:pt idx="748">
                  <c:v>12/27/2024</c:v>
                </c:pt>
                <c:pt idx="749">
                  <c:v>12/30/2024</c:v>
                </c:pt>
                <c:pt idx="750">
                  <c:v>12/31/2024</c:v>
                </c:pt>
                <c:pt idx="751">
                  <c:v>1/2/2025</c:v>
                </c:pt>
                <c:pt idx="752">
                  <c:v>1/3/2025</c:v>
                </c:pt>
                <c:pt idx="753">
                  <c:v>1/6/2025</c:v>
                </c:pt>
                <c:pt idx="754">
                  <c:v>1/7/2025</c:v>
                </c:pt>
                <c:pt idx="755">
                  <c:v>1/8/2025</c:v>
                </c:pt>
                <c:pt idx="756">
                  <c:v>1/9/2025</c:v>
                </c:pt>
                <c:pt idx="757">
                  <c:v>1/10/2025</c:v>
                </c:pt>
                <c:pt idx="758">
                  <c:v>1/13/2025</c:v>
                </c:pt>
                <c:pt idx="759">
                  <c:v>1/14/2025</c:v>
                </c:pt>
                <c:pt idx="760">
                  <c:v>1/15/2025</c:v>
                </c:pt>
                <c:pt idx="761">
                  <c:v>1/16/2025</c:v>
                </c:pt>
                <c:pt idx="762">
                  <c:v>1/17/2025</c:v>
                </c:pt>
                <c:pt idx="763">
                  <c:v>1/21/2025</c:v>
                </c:pt>
                <c:pt idx="764">
                  <c:v>1/22/2025</c:v>
                </c:pt>
                <c:pt idx="765">
                  <c:v>1/23/2025</c:v>
                </c:pt>
                <c:pt idx="766">
                  <c:v>1/24/2025</c:v>
                </c:pt>
                <c:pt idx="767">
                  <c:v>1/27/2025</c:v>
                </c:pt>
                <c:pt idx="768">
                  <c:v>1/28/2025</c:v>
                </c:pt>
                <c:pt idx="769">
                  <c:v>1/29/2025</c:v>
                </c:pt>
                <c:pt idx="770">
                  <c:v>1/30/2025</c:v>
                </c:pt>
                <c:pt idx="771">
                  <c:v>1/31/2025</c:v>
                </c:pt>
                <c:pt idx="772">
                  <c:v>2/3/2025</c:v>
                </c:pt>
                <c:pt idx="773">
                  <c:v>2/4/2025</c:v>
                </c:pt>
                <c:pt idx="774">
                  <c:v>2/5/2025</c:v>
                </c:pt>
                <c:pt idx="775">
                  <c:v>2/6/2025</c:v>
                </c:pt>
                <c:pt idx="776">
                  <c:v>2/7/2025</c:v>
                </c:pt>
                <c:pt idx="777">
                  <c:v>2/10/2025</c:v>
                </c:pt>
                <c:pt idx="778">
                  <c:v>2/11/2025</c:v>
                </c:pt>
                <c:pt idx="779">
                  <c:v>2/12/2025</c:v>
                </c:pt>
                <c:pt idx="780">
                  <c:v>2/13/2025</c:v>
                </c:pt>
                <c:pt idx="781">
                  <c:v>2/14/2025</c:v>
                </c:pt>
                <c:pt idx="782">
                  <c:v>2/18/2025</c:v>
                </c:pt>
                <c:pt idx="783">
                  <c:v>2/19/2025</c:v>
                </c:pt>
                <c:pt idx="784">
                  <c:v>2/20/2025</c:v>
                </c:pt>
                <c:pt idx="785">
                  <c:v>2/21/2025</c:v>
                </c:pt>
                <c:pt idx="786">
                  <c:v>2/24/2025</c:v>
                </c:pt>
                <c:pt idx="787">
                  <c:v>2/25/2025</c:v>
                </c:pt>
              </c:strCache>
            </c:strRef>
          </c:cat>
          <c:val>
            <c:numRef>
              <c:f>Spreads!$X$781:$X$1568</c:f>
              <c:numCache>
                <c:formatCode>#,##0.00_);[Red]\(#,##0.00\)</c:formatCode>
                <c:ptCount val="788"/>
                <c:pt idx="0">
                  <c:v>60.645316974973483</c:v>
                </c:pt>
                <c:pt idx="1">
                  <c:v>60.928812286187835</c:v>
                </c:pt>
                <c:pt idx="2">
                  <c:v>60.633977162524907</c:v>
                </c:pt>
                <c:pt idx="3">
                  <c:v>60.169044852133375</c:v>
                </c:pt>
                <c:pt idx="4">
                  <c:v>59.715452354190418</c:v>
                </c:pt>
                <c:pt idx="5">
                  <c:v>61.461783471270806</c:v>
                </c:pt>
                <c:pt idx="6">
                  <c:v>61.178288160056461</c:v>
                </c:pt>
                <c:pt idx="7">
                  <c:v>60.872113223944964</c:v>
                </c:pt>
                <c:pt idx="8">
                  <c:v>61.189627972505029</c:v>
                </c:pt>
                <c:pt idx="9">
                  <c:v>60.101005977441936</c:v>
                </c:pt>
                <c:pt idx="10">
                  <c:v>61.586521408205122</c:v>
                </c:pt>
                <c:pt idx="11">
                  <c:v>63.718406148537021</c:v>
                </c:pt>
                <c:pt idx="12">
                  <c:v>63.4235710248741</c:v>
                </c:pt>
                <c:pt idx="13">
                  <c:v>62.255570342670985</c:v>
                </c:pt>
                <c:pt idx="14">
                  <c:v>63.605008024051287</c:v>
                </c:pt>
                <c:pt idx="15">
                  <c:v>63.729745960985596</c:v>
                </c:pt>
                <c:pt idx="16">
                  <c:v>64.45549395769433</c:v>
                </c:pt>
                <c:pt idx="17">
                  <c:v>65.147222517057344</c:v>
                </c:pt>
                <c:pt idx="18">
                  <c:v>64.489513395040049</c:v>
                </c:pt>
                <c:pt idx="19">
                  <c:v>65.702873327037466</c:v>
                </c:pt>
                <c:pt idx="20">
                  <c:v>64.795688331151553</c:v>
                </c:pt>
                <c:pt idx="21">
                  <c:v>64.625591144422941</c:v>
                </c:pt>
                <c:pt idx="22">
                  <c:v>64.807028143600121</c:v>
                </c:pt>
                <c:pt idx="23">
                  <c:v>65.941009388457516</c:v>
                </c:pt>
                <c:pt idx="24">
                  <c:v>64.750329081357251</c:v>
                </c:pt>
                <c:pt idx="25">
                  <c:v>66.655417572717681</c:v>
                </c:pt>
                <c:pt idx="26">
                  <c:v>67.415185006772134</c:v>
                </c:pt>
                <c:pt idx="27">
                  <c:v>67.755379380229343</c:v>
                </c:pt>
                <c:pt idx="28">
                  <c:v>68.242991315518026</c:v>
                </c:pt>
                <c:pt idx="29">
                  <c:v>69.342953123029702</c:v>
                </c:pt>
                <c:pt idx="30">
                  <c:v>69.20687537364681</c:v>
                </c:pt>
                <c:pt idx="31">
                  <c:v>69.683147496486924</c:v>
                </c:pt>
                <c:pt idx="32">
                  <c:v>70.261477931364198</c:v>
                </c:pt>
                <c:pt idx="33">
                  <c:v>70.613012117269989</c:v>
                </c:pt>
                <c:pt idx="34">
                  <c:v>69.388312372824004</c:v>
                </c:pt>
                <c:pt idx="35">
                  <c:v>73.731460540627822</c:v>
                </c:pt>
                <c:pt idx="36">
                  <c:v>72.597479295770427</c:v>
                </c:pt>
                <c:pt idx="37">
                  <c:v>72.597479295770427</c:v>
                </c:pt>
                <c:pt idx="38">
                  <c:v>72.597479295770427</c:v>
                </c:pt>
                <c:pt idx="39">
                  <c:v>81.453872818106674</c:v>
                </c:pt>
                <c:pt idx="40">
                  <c:v>82.474455938478343</c:v>
                </c:pt>
                <c:pt idx="41">
                  <c:v>80.671425759155085</c:v>
                </c:pt>
                <c:pt idx="42">
                  <c:v>80.25185269855784</c:v>
                </c:pt>
                <c:pt idx="43">
                  <c:v>81.465212630555257</c:v>
                </c:pt>
                <c:pt idx="44">
                  <c:v>81.340474693620948</c:v>
                </c:pt>
                <c:pt idx="45">
                  <c:v>81.850766253806768</c:v>
                </c:pt>
                <c:pt idx="46">
                  <c:v>81.204396944238056</c:v>
                </c:pt>
                <c:pt idx="47">
                  <c:v>77.235462587237166</c:v>
                </c:pt>
                <c:pt idx="48">
                  <c:v>79.253949203083337</c:v>
                </c:pt>
                <c:pt idx="49">
                  <c:v>78.834376142486093</c:v>
                </c:pt>
                <c:pt idx="50">
                  <c:v>78.925094642074683</c:v>
                </c:pt>
                <c:pt idx="51">
                  <c:v>75.216975971391008</c:v>
                </c:pt>
                <c:pt idx="52">
                  <c:v>76.498374778079864</c:v>
                </c:pt>
                <c:pt idx="53">
                  <c:v>75.704587906679691</c:v>
                </c:pt>
                <c:pt idx="54">
                  <c:v>76.407656278491274</c:v>
                </c:pt>
                <c:pt idx="55">
                  <c:v>75.489131470156778</c:v>
                </c:pt>
                <c:pt idx="56">
                  <c:v>76.634452527462756</c:v>
                </c:pt>
                <c:pt idx="57">
                  <c:v>75.62520921953967</c:v>
                </c:pt>
                <c:pt idx="58">
                  <c:v>74.865441785485217</c:v>
                </c:pt>
                <c:pt idx="59">
                  <c:v>74.820082535690915</c:v>
                </c:pt>
                <c:pt idx="60">
                  <c:v>72.631498733116146</c:v>
                </c:pt>
                <c:pt idx="61">
                  <c:v>75.114917659353836</c:v>
                </c:pt>
                <c:pt idx="62">
                  <c:v>74.468548349785124</c:v>
                </c:pt>
                <c:pt idx="63">
                  <c:v>76.611772902565605</c:v>
                </c:pt>
                <c:pt idx="64">
                  <c:v>76.214879466865511</c:v>
                </c:pt>
                <c:pt idx="65">
                  <c:v>77.80245320966587</c:v>
                </c:pt>
                <c:pt idx="66">
                  <c:v>80.263192511006409</c:v>
                </c:pt>
                <c:pt idx="67">
                  <c:v>80.19515363631497</c:v>
                </c:pt>
                <c:pt idx="68">
                  <c:v>80.614726696912214</c:v>
                </c:pt>
                <c:pt idx="69">
                  <c:v>82.55383462561835</c:v>
                </c:pt>
                <c:pt idx="70">
                  <c:v>82.905368811524141</c:v>
                </c:pt>
                <c:pt idx="71">
                  <c:v>82.905368811524141</c:v>
                </c:pt>
                <c:pt idx="72">
                  <c:v>81.374494130966667</c:v>
                </c:pt>
                <c:pt idx="73">
                  <c:v>81.862106066255336</c:v>
                </c:pt>
                <c:pt idx="74">
                  <c:v>82.22498006460971</c:v>
                </c:pt>
                <c:pt idx="75">
                  <c:v>84.050689868830119</c:v>
                </c:pt>
                <c:pt idx="76">
                  <c:v>82.49713556337548</c:v>
                </c:pt>
                <c:pt idx="77">
                  <c:v>85.230030363481802</c:v>
                </c:pt>
                <c:pt idx="78">
                  <c:v>86.023817234881989</c:v>
                </c:pt>
                <c:pt idx="79">
                  <c:v>86.772244856487859</c:v>
                </c:pt>
                <c:pt idx="80">
                  <c:v>86.035157047330557</c:v>
                </c:pt>
                <c:pt idx="81">
                  <c:v>86.035157047330557</c:v>
                </c:pt>
                <c:pt idx="82">
                  <c:v>81.612630192386717</c:v>
                </c:pt>
                <c:pt idx="83">
                  <c:v>83.846573244755788</c:v>
                </c:pt>
                <c:pt idx="84">
                  <c:v>82.22498006460971</c:v>
                </c:pt>
                <c:pt idx="85">
                  <c:v>81.95282456584394</c:v>
                </c:pt>
                <c:pt idx="86">
                  <c:v>81.884785691152487</c:v>
                </c:pt>
                <c:pt idx="87">
                  <c:v>82.474455938478343</c:v>
                </c:pt>
                <c:pt idx="88">
                  <c:v>84.334185180044457</c:v>
                </c:pt>
                <c:pt idx="89">
                  <c:v>83.404320559261393</c:v>
                </c:pt>
                <c:pt idx="90">
                  <c:v>84.084709306175839</c:v>
                </c:pt>
                <c:pt idx="91">
                  <c:v>82.984747498664163</c:v>
                </c:pt>
                <c:pt idx="92">
                  <c:v>83.211543747635645</c:v>
                </c:pt>
                <c:pt idx="93">
                  <c:v>81.453872818106674</c:v>
                </c:pt>
                <c:pt idx="94">
                  <c:v>78.505521581477453</c:v>
                </c:pt>
                <c:pt idx="95">
                  <c:v>79.809600013063459</c:v>
                </c:pt>
                <c:pt idx="96">
                  <c:v>78.947774266971834</c:v>
                </c:pt>
                <c:pt idx="97">
                  <c:v>80.149794386520682</c:v>
                </c:pt>
                <c:pt idx="98">
                  <c:v>78.664278955757496</c:v>
                </c:pt>
                <c:pt idx="99">
                  <c:v>81.397173755863804</c:v>
                </c:pt>
                <c:pt idx="100">
                  <c:v>79.095191828803294</c:v>
                </c:pt>
                <c:pt idx="101">
                  <c:v>79.208589953289035</c:v>
                </c:pt>
                <c:pt idx="102">
                  <c:v>78.25604570760882</c:v>
                </c:pt>
                <c:pt idx="103">
                  <c:v>81.125018257098034</c:v>
                </c:pt>
                <c:pt idx="104">
                  <c:v>81.918805128498207</c:v>
                </c:pt>
                <c:pt idx="105">
                  <c:v>78.233366082711683</c:v>
                </c:pt>
                <c:pt idx="106">
                  <c:v>78.244705895160251</c:v>
                </c:pt>
                <c:pt idx="107">
                  <c:v>80.172474011417819</c:v>
                </c:pt>
                <c:pt idx="108">
                  <c:v>78.142647583123093</c:v>
                </c:pt>
                <c:pt idx="109">
                  <c:v>76.679811777257044</c:v>
                </c:pt>
                <c:pt idx="110">
                  <c:v>75.114917659353836</c:v>
                </c:pt>
                <c:pt idx="111">
                  <c:v>74.230412288365073</c:v>
                </c:pt>
                <c:pt idx="112">
                  <c:v>73.425285604516318</c:v>
                </c:pt>
                <c:pt idx="113">
                  <c:v>72.064508110687456</c:v>
                </c:pt>
                <c:pt idx="114">
                  <c:v>70.533633430129967</c:v>
                </c:pt>
                <c:pt idx="115">
                  <c:v>70.080040932187003</c:v>
                </c:pt>
                <c:pt idx="116">
                  <c:v>66.349242636606178</c:v>
                </c:pt>
                <c:pt idx="117">
                  <c:v>63.400891399976956</c:v>
                </c:pt>
                <c:pt idx="118">
                  <c:v>65.124542892160193</c:v>
                </c:pt>
                <c:pt idx="119">
                  <c:v>66.201825074774717</c:v>
                </c:pt>
                <c:pt idx="120">
                  <c:v>66.179145449877566</c:v>
                </c:pt>
                <c:pt idx="121">
                  <c:v>65.124542892160193</c:v>
                </c:pt>
                <c:pt idx="122">
                  <c:v>64.704969831562963</c:v>
                </c:pt>
                <c:pt idx="123">
                  <c:v>63.548308961808416</c:v>
                </c:pt>
                <c:pt idx="124">
                  <c:v>59.670093104396123</c:v>
                </c:pt>
                <c:pt idx="125">
                  <c:v>59.103102481967426</c:v>
                </c:pt>
                <c:pt idx="126">
                  <c:v>61.405084409027936</c:v>
                </c:pt>
                <c:pt idx="127">
                  <c:v>61.824657469625173</c:v>
                </c:pt>
                <c:pt idx="128">
                  <c:v>63.457590462219819</c:v>
                </c:pt>
                <c:pt idx="129">
                  <c:v>59.420617230527498</c:v>
                </c:pt>
                <c:pt idx="130">
                  <c:v>59.670093104396123</c:v>
                </c:pt>
                <c:pt idx="131">
                  <c:v>59.03506360727598</c:v>
                </c:pt>
                <c:pt idx="132">
                  <c:v>58.581471109333023</c:v>
                </c:pt>
                <c:pt idx="133">
                  <c:v>62.255570342670985</c:v>
                </c:pt>
                <c:pt idx="134">
                  <c:v>60.18038466458195</c:v>
                </c:pt>
                <c:pt idx="135">
                  <c:v>58.105198986492915</c:v>
                </c:pt>
                <c:pt idx="136">
                  <c:v>55.73517818474096</c:v>
                </c:pt>
                <c:pt idx="137">
                  <c:v>57.277392677747017</c:v>
                </c:pt>
                <c:pt idx="138">
                  <c:v>57.345431552438463</c:v>
                </c:pt>
                <c:pt idx="139">
                  <c:v>57.515528739167074</c:v>
                </c:pt>
                <c:pt idx="140">
                  <c:v>57.980461049558606</c:v>
                </c:pt>
                <c:pt idx="141">
                  <c:v>61.076229848019295</c:v>
                </c:pt>
                <c:pt idx="142">
                  <c:v>62.527725841436755</c:v>
                </c:pt>
                <c:pt idx="143">
                  <c:v>60.259763351721972</c:v>
                </c:pt>
                <c:pt idx="144">
                  <c:v>59.828850478676159</c:v>
                </c:pt>
                <c:pt idx="145">
                  <c:v>57.129975115915556</c:v>
                </c:pt>
                <c:pt idx="146">
                  <c:v>57.753664800587124</c:v>
                </c:pt>
                <c:pt idx="147">
                  <c:v>59.738131979087569</c:v>
                </c:pt>
                <c:pt idx="148">
                  <c:v>61.892696344316619</c:v>
                </c:pt>
                <c:pt idx="149">
                  <c:v>62.062793531045223</c:v>
                </c:pt>
                <c:pt idx="150">
                  <c:v>62.969978526931143</c:v>
                </c:pt>
                <c:pt idx="151">
                  <c:v>64.36477545810574</c:v>
                </c:pt>
                <c:pt idx="152">
                  <c:v>63.639027461397006</c:v>
                </c:pt>
                <c:pt idx="153">
                  <c:v>63.310172900388359</c:v>
                </c:pt>
                <c:pt idx="154">
                  <c:v>60.588617912730612</c:v>
                </c:pt>
                <c:pt idx="155">
                  <c:v>60.384501288656281</c:v>
                </c:pt>
                <c:pt idx="156">
                  <c:v>58.978364545033109</c:v>
                </c:pt>
                <c:pt idx="157">
                  <c:v>60.486559600693447</c:v>
                </c:pt>
                <c:pt idx="158">
                  <c:v>60.06698654009621</c:v>
                </c:pt>
                <c:pt idx="159">
                  <c:v>62.493706404091036</c:v>
                </c:pt>
                <c:pt idx="160">
                  <c:v>60.225743914376245</c:v>
                </c:pt>
                <c:pt idx="161">
                  <c:v>60.985511348430698</c:v>
                </c:pt>
                <c:pt idx="162">
                  <c:v>63.253473838145489</c:v>
                </c:pt>
                <c:pt idx="163">
                  <c:v>62.074133343493799</c:v>
                </c:pt>
                <c:pt idx="164">
                  <c:v>62.334949029811</c:v>
                </c:pt>
                <c:pt idx="165">
                  <c:v>63.616347836499855</c:v>
                </c:pt>
                <c:pt idx="166">
                  <c:v>61.098909472916439</c:v>
                </c:pt>
                <c:pt idx="167">
                  <c:v>62.198871280428115</c:v>
                </c:pt>
                <c:pt idx="168">
                  <c:v>59.012383982378836</c:v>
                </c:pt>
                <c:pt idx="169">
                  <c:v>55.31560512414373</c:v>
                </c:pt>
                <c:pt idx="170">
                  <c:v>54.748614501715032</c:v>
                </c:pt>
                <c:pt idx="171">
                  <c:v>56.041353120852456</c:v>
                </c:pt>
                <c:pt idx="172">
                  <c:v>57.594907426307088</c:v>
                </c:pt>
                <c:pt idx="173">
                  <c:v>55.326944936592298</c:v>
                </c:pt>
                <c:pt idx="174">
                  <c:v>55.202206999657989</c:v>
                </c:pt>
                <c:pt idx="175">
                  <c:v>55.202206999657989</c:v>
                </c:pt>
                <c:pt idx="176">
                  <c:v>56.506285431243988</c:v>
                </c:pt>
                <c:pt idx="177">
                  <c:v>55.202206999657989</c:v>
                </c:pt>
                <c:pt idx="178">
                  <c:v>56.324848432066808</c:v>
                </c:pt>
                <c:pt idx="179">
                  <c:v>55.61044024780665</c:v>
                </c:pt>
                <c:pt idx="180">
                  <c:v>53.977507255212004</c:v>
                </c:pt>
                <c:pt idx="181">
                  <c:v>50.303408021874041</c:v>
                </c:pt>
                <c:pt idx="182">
                  <c:v>48.568416717242229</c:v>
                </c:pt>
                <c:pt idx="183">
                  <c:v>48.897271278250869</c:v>
                </c:pt>
                <c:pt idx="184">
                  <c:v>48.205542718887862</c:v>
                </c:pt>
                <c:pt idx="185">
                  <c:v>49.815796086585358</c:v>
                </c:pt>
                <c:pt idx="186">
                  <c:v>49.736417399445344</c:v>
                </c:pt>
                <c:pt idx="187">
                  <c:v>52.514671449345961</c:v>
                </c:pt>
                <c:pt idx="188">
                  <c:v>53.546594382166191</c:v>
                </c:pt>
                <c:pt idx="189">
                  <c:v>55.440343061078039</c:v>
                </c:pt>
                <c:pt idx="190">
                  <c:v>56.562984493486859</c:v>
                </c:pt>
                <c:pt idx="191">
                  <c:v>57.504188926718498</c:v>
                </c:pt>
                <c:pt idx="192">
                  <c:v>56.699062242869751</c:v>
                </c:pt>
                <c:pt idx="193">
                  <c:v>56.279489182272513</c:v>
                </c:pt>
                <c:pt idx="194">
                  <c:v>56.358867869412528</c:v>
                </c:pt>
                <c:pt idx="195">
                  <c:v>57.254713052849873</c:v>
                </c:pt>
                <c:pt idx="196">
                  <c:v>55.51972174821806</c:v>
                </c:pt>
                <c:pt idx="197">
                  <c:v>56.574324305935434</c:v>
                </c:pt>
                <c:pt idx="198">
                  <c:v>57.458829676924204</c:v>
                </c:pt>
                <c:pt idx="199">
                  <c:v>58.694869233818764</c:v>
                </c:pt>
                <c:pt idx="200">
                  <c:v>59.205160794004591</c:v>
                </c:pt>
                <c:pt idx="201">
                  <c:v>59.658753291947548</c:v>
                </c:pt>
                <c:pt idx="202">
                  <c:v>59.454636667873217</c:v>
                </c:pt>
                <c:pt idx="203">
                  <c:v>60.951491911084979</c:v>
                </c:pt>
                <c:pt idx="204">
                  <c:v>62.142172218185245</c:v>
                </c:pt>
                <c:pt idx="205">
                  <c:v>60.237083726824821</c:v>
                </c:pt>
                <c:pt idx="206">
                  <c:v>59.851530103573303</c:v>
                </c:pt>
                <c:pt idx="207">
                  <c:v>60.815414161702094</c:v>
                </c:pt>
                <c:pt idx="208">
                  <c:v>61.529822345962252</c:v>
                </c:pt>
                <c:pt idx="209">
                  <c:v>64.194678271377128</c:v>
                </c:pt>
                <c:pt idx="210">
                  <c:v>63.775105210779891</c:v>
                </c:pt>
                <c:pt idx="211">
                  <c:v>64.398794895451459</c:v>
                </c:pt>
                <c:pt idx="212">
                  <c:v>65.158562329505912</c:v>
                </c:pt>
                <c:pt idx="213">
                  <c:v>63.51428952446269</c:v>
                </c:pt>
                <c:pt idx="214">
                  <c:v>63.548308961808416</c:v>
                </c:pt>
                <c:pt idx="215">
                  <c:v>63.877163522817057</c:v>
                </c:pt>
                <c:pt idx="216">
                  <c:v>64.466833770142898</c:v>
                </c:pt>
                <c:pt idx="217">
                  <c:v>63.593668211602711</c:v>
                </c:pt>
                <c:pt idx="218">
                  <c:v>61.359725159233641</c:v>
                </c:pt>
                <c:pt idx="219">
                  <c:v>59.964928228059044</c:v>
                </c:pt>
                <c:pt idx="220">
                  <c:v>59.726792166638994</c:v>
                </c:pt>
                <c:pt idx="221">
                  <c:v>59.499995917667512</c:v>
                </c:pt>
                <c:pt idx="222">
                  <c:v>59.88554954091903</c:v>
                </c:pt>
                <c:pt idx="223">
                  <c:v>60.259763351721972</c:v>
                </c:pt>
                <c:pt idx="224">
                  <c:v>59.590714417256109</c:v>
                </c:pt>
                <c:pt idx="225">
                  <c:v>59.715452354190418</c:v>
                </c:pt>
                <c:pt idx="226">
                  <c:v>61.166948347607885</c:v>
                </c:pt>
                <c:pt idx="227">
                  <c:v>59.930908790713325</c:v>
                </c:pt>
                <c:pt idx="228">
                  <c:v>58.604150734230174</c:v>
                </c:pt>
                <c:pt idx="229">
                  <c:v>54.635216377229291</c:v>
                </c:pt>
                <c:pt idx="230">
                  <c:v>54.238322941529198</c:v>
                </c:pt>
                <c:pt idx="231">
                  <c:v>52.457972387103091</c:v>
                </c:pt>
                <c:pt idx="232">
                  <c:v>52.684768636074573</c:v>
                </c:pt>
                <c:pt idx="233">
                  <c:v>52.412613137308796</c:v>
                </c:pt>
                <c:pt idx="234">
                  <c:v>52.423952949757371</c:v>
                </c:pt>
                <c:pt idx="235">
                  <c:v>52.650749198728846</c:v>
                </c:pt>
                <c:pt idx="236">
                  <c:v>54.725934876817881</c:v>
                </c:pt>
                <c:pt idx="237">
                  <c:v>56.347528056963959</c:v>
                </c:pt>
                <c:pt idx="238">
                  <c:v>56.268149369823938</c:v>
                </c:pt>
                <c:pt idx="239">
                  <c:v>56.744421492664046</c:v>
                </c:pt>
                <c:pt idx="240">
                  <c:v>54.669235814575011</c:v>
                </c:pt>
                <c:pt idx="241">
                  <c:v>55.73517818474096</c:v>
                </c:pt>
                <c:pt idx="242">
                  <c:v>58.071179549147196</c:v>
                </c:pt>
                <c:pt idx="243">
                  <c:v>56.767101117561189</c:v>
                </c:pt>
                <c:pt idx="244">
                  <c:v>56.245469744926787</c:v>
                </c:pt>
                <c:pt idx="245">
                  <c:v>57.753664800587124</c:v>
                </c:pt>
                <c:pt idx="246">
                  <c:v>57.753664800587124</c:v>
                </c:pt>
                <c:pt idx="247">
                  <c:v>57.005237178981247</c:v>
                </c:pt>
                <c:pt idx="248">
                  <c:v>57.719645363241405</c:v>
                </c:pt>
                <c:pt idx="249">
                  <c:v>57.719645363241405</c:v>
                </c:pt>
                <c:pt idx="250">
                  <c:v>54.37440069091209</c:v>
                </c:pt>
                <c:pt idx="251">
                  <c:v>54.340381253566363</c:v>
                </c:pt>
                <c:pt idx="252">
                  <c:v>53.501235132371896</c:v>
                </c:pt>
                <c:pt idx="253">
                  <c:v>54.329041441117795</c:v>
                </c:pt>
                <c:pt idx="254">
                  <c:v>54.499138627846399</c:v>
                </c:pt>
                <c:pt idx="255">
                  <c:v>53.43319625768045</c:v>
                </c:pt>
                <c:pt idx="256">
                  <c:v>53.444536070129026</c:v>
                </c:pt>
                <c:pt idx="257">
                  <c:v>54.068225754800594</c:v>
                </c:pt>
                <c:pt idx="258">
                  <c:v>54.136264629492032</c:v>
                </c:pt>
                <c:pt idx="259">
                  <c:v>52.900225072597472</c:v>
                </c:pt>
                <c:pt idx="260">
                  <c:v>53.172380571363249</c:v>
                </c:pt>
                <c:pt idx="261">
                  <c:v>51.947680826917264</c:v>
                </c:pt>
                <c:pt idx="262">
                  <c:v>51.426049454282861</c:v>
                </c:pt>
                <c:pt idx="263">
                  <c:v>51.142554143068516</c:v>
                </c:pt>
                <c:pt idx="264">
                  <c:v>49.974553460865394</c:v>
                </c:pt>
                <c:pt idx="265">
                  <c:v>49.974553460865394</c:v>
                </c:pt>
                <c:pt idx="266">
                  <c:v>50.802359769611293</c:v>
                </c:pt>
                <c:pt idx="267">
                  <c:v>50.496184833499797</c:v>
                </c:pt>
                <c:pt idx="268">
                  <c:v>51.505428141422883</c:v>
                </c:pt>
                <c:pt idx="269">
                  <c:v>52.945584322391774</c:v>
                </c:pt>
                <c:pt idx="270">
                  <c:v>50.904418081648458</c:v>
                </c:pt>
                <c:pt idx="271">
                  <c:v>52.004379889160134</c:v>
                </c:pt>
                <c:pt idx="272">
                  <c:v>50.292068209425466</c:v>
                </c:pt>
                <c:pt idx="273">
                  <c:v>50.995136581237048</c:v>
                </c:pt>
                <c:pt idx="274">
                  <c:v>53.886788755623407</c:v>
                </c:pt>
                <c:pt idx="275">
                  <c:v>53.036302821980364</c:v>
                </c:pt>
                <c:pt idx="276">
                  <c:v>51.913661389571544</c:v>
                </c:pt>
                <c:pt idx="277">
                  <c:v>52.809506573008882</c:v>
                </c:pt>
                <c:pt idx="278">
                  <c:v>51.913661389571544</c:v>
                </c:pt>
                <c:pt idx="279">
                  <c:v>51.403369829385717</c:v>
                </c:pt>
                <c:pt idx="280">
                  <c:v>51.584806828562897</c:v>
                </c:pt>
                <c:pt idx="281">
                  <c:v>50.053932148005416</c:v>
                </c:pt>
                <c:pt idx="282">
                  <c:v>50.13331083514543</c:v>
                </c:pt>
                <c:pt idx="283">
                  <c:v>50.13331083514543</c:v>
                </c:pt>
                <c:pt idx="284">
                  <c:v>51.573467016114321</c:v>
                </c:pt>
                <c:pt idx="285">
                  <c:v>50.972456956339904</c:v>
                </c:pt>
                <c:pt idx="286">
                  <c:v>49.634359087408178</c:v>
                </c:pt>
                <c:pt idx="287">
                  <c:v>49.543640587819588</c:v>
                </c:pt>
                <c:pt idx="288">
                  <c:v>49.725077586996768</c:v>
                </c:pt>
                <c:pt idx="289">
                  <c:v>50.620922770434113</c:v>
                </c:pt>
                <c:pt idx="290">
                  <c:v>51.392030016937142</c:v>
                </c:pt>
                <c:pt idx="291">
                  <c:v>51.505428141422883</c:v>
                </c:pt>
                <c:pt idx="292">
                  <c:v>50.654942207779833</c:v>
                </c:pt>
                <c:pt idx="293">
                  <c:v>49.067368464979481</c:v>
                </c:pt>
                <c:pt idx="294">
                  <c:v>50.167330272491157</c:v>
                </c:pt>
                <c:pt idx="295">
                  <c:v>49.067368464979481</c:v>
                </c:pt>
                <c:pt idx="296">
                  <c:v>48.058125157056402</c:v>
                </c:pt>
                <c:pt idx="297">
                  <c:v>47.525153971973424</c:v>
                </c:pt>
                <c:pt idx="298">
                  <c:v>47.751950220944899</c:v>
                </c:pt>
                <c:pt idx="299">
                  <c:v>46.436531976910324</c:v>
                </c:pt>
                <c:pt idx="300">
                  <c:v>48.103484406850697</c:v>
                </c:pt>
                <c:pt idx="301">
                  <c:v>48.749853716419409</c:v>
                </c:pt>
                <c:pt idx="302">
                  <c:v>49.19210640191379</c:v>
                </c:pt>
                <c:pt idx="303">
                  <c:v>47.218979035861928</c:v>
                </c:pt>
                <c:pt idx="304">
                  <c:v>46.379832914667453</c:v>
                </c:pt>
                <c:pt idx="305">
                  <c:v>42.104723621555074</c:v>
                </c:pt>
                <c:pt idx="306">
                  <c:v>43.941773238224052</c:v>
                </c:pt>
                <c:pt idx="307">
                  <c:v>45.56336641837013</c:v>
                </c:pt>
                <c:pt idx="308">
                  <c:v>45.393269231641519</c:v>
                </c:pt>
                <c:pt idx="309">
                  <c:v>45.449968293884389</c:v>
                </c:pt>
                <c:pt idx="310">
                  <c:v>44.47474442330703</c:v>
                </c:pt>
                <c:pt idx="311">
                  <c:v>45.52934698102441</c:v>
                </c:pt>
                <c:pt idx="312">
                  <c:v>45.234511857361483</c:v>
                </c:pt>
                <c:pt idx="313">
                  <c:v>43.964452863121203</c:v>
                </c:pt>
                <c:pt idx="314">
                  <c:v>43.998472300466922</c:v>
                </c:pt>
                <c:pt idx="315">
                  <c:v>43.147986366823879</c:v>
                </c:pt>
                <c:pt idx="316">
                  <c:v>42.683054056432347</c:v>
                </c:pt>
                <c:pt idx="317">
                  <c:v>42.365539307872275</c:v>
                </c:pt>
                <c:pt idx="318">
                  <c:v>42.478937432358016</c:v>
                </c:pt>
                <c:pt idx="319">
                  <c:v>42.864491055609527</c:v>
                </c:pt>
                <c:pt idx="320">
                  <c:v>43.045928054786714</c:v>
                </c:pt>
                <c:pt idx="321">
                  <c:v>43.374782615795354</c:v>
                </c:pt>
                <c:pt idx="322">
                  <c:v>44.486084235755605</c:v>
                </c:pt>
                <c:pt idx="323">
                  <c:v>43.544879802523965</c:v>
                </c:pt>
                <c:pt idx="324">
                  <c:v>42.3541994954237</c:v>
                </c:pt>
                <c:pt idx="325">
                  <c:v>41.866587560135024</c:v>
                </c:pt>
                <c:pt idx="326">
                  <c:v>41.163519188323434</c:v>
                </c:pt>
                <c:pt idx="327">
                  <c:v>40.925383126903384</c:v>
                </c:pt>
                <c:pt idx="328">
                  <c:v>41.32227656260347</c:v>
                </c:pt>
                <c:pt idx="329">
                  <c:v>40.040877755914615</c:v>
                </c:pt>
                <c:pt idx="330">
                  <c:v>40.324373067128967</c:v>
                </c:pt>
                <c:pt idx="331">
                  <c:v>40.324373067128967</c:v>
                </c:pt>
                <c:pt idx="332">
                  <c:v>40.982082189146254</c:v>
                </c:pt>
                <c:pt idx="333">
                  <c:v>41.719169998303563</c:v>
                </c:pt>
                <c:pt idx="334">
                  <c:v>42.592335556843757</c:v>
                </c:pt>
                <c:pt idx="335">
                  <c:v>43.953113050672627</c:v>
                </c:pt>
                <c:pt idx="336">
                  <c:v>43.057267867235289</c:v>
                </c:pt>
                <c:pt idx="337">
                  <c:v>42.535636494600887</c:v>
                </c:pt>
                <c:pt idx="338">
                  <c:v>42.218121746040815</c:v>
                </c:pt>
                <c:pt idx="339">
                  <c:v>41.968645872172189</c:v>
                </c:pt>
                <c:pt idx="340">
                  <c:v>41.549072811574952</c:v>
                </c:pt>
                <c:pt idx="341">
                  <c:v>41.764529248097858</c:v>
                </c:pt>
                <c:pt idx="342">
                  <c:v>39.213071447168716</c:v>
                </c:pt>
                <c:pt idx="343">
                  <c:v>40.585188753446168</c:v>
                </c:pt>
                <c:pt idx="344">
                  <c:v>40.244994379988945</c:v>
                </c:pt>
                <c:pt idx="345">
                  <c:v>39.042974260440111</c:v>
                </c:pt>
                <c:pt idx="346">
                  <c:v>40.675907253034758</c:v>
                </c:pt>
                <c:pt idx="347">
                  <c:v>39.780062069597413</c:v>
                </c:pt>
                <c:pt idx="348">
                  <c:v>40.165615692848931</c:v>
                </c:pt>
                <c:pt idx="349">
                  <c:v>40.006858318568895</c:v>
                </c:pt>
                <c:pt idx="350">
                  <c:v>39.99551850612032</c:v>
                </c:pt>
                <c:pt idx="351">
                  <c:v>37.455400517639752</c:v>
                </c:pt>
                <c:pt idx="352">
                  <c:v>37.977031890274155</c:v>
                </c:pt>
                <c:pt idx="353">
                  <c:v>38.816178011468629</c:v>
                </c:pt>
                <c:pt idx="354">
                  <c:v>40.358392504474686</c:v>
                </c:pt>
                <c:pt idx="355">
                  <c:v>41.038781251389125</c:v>
                </c:pt>
                <c:pt idx="356">
                  <c:v>41.220218250566305</c:v>
                </c:pt>
                <c:pt idx="357">
                  <c:v>40.777965565071923</c:v>
                </c:pt>
                <c:pt idx="358">
                  <c:v>41.798548685443578</c:v>
                </c:pt>
                <c:pt idx="359">
                  <c:v>44.089190800055519</c:v>
                </c:pt>
                <c:pt idx="360">
                  <c:v>42.921190117852397</c:v>
                </c:pt>
                <c:pt idx="361">
                  <c:v>43.873734363532613</c:v>
                </c:pt>
                <c:pt idx="362">
                  <c:v>43.885074175981188</c:v>
                </c:pt>
                <c:pt idx="363">
                  <c:v>44.202588924541253</c:v>
                </c:pt>
                <c:pt idx="364">
                  <c:v>45.552026605921554</c:v>
                </c:pt>
                <c:pt idx="365">
                  <c:v>45.642745105510144</c:v>
                </c:pt>
                <c:pt idx="366">
                  <c:v>43.726316801701152</c:v>
                </c:pt>
                <c:pt idx="367">
                  <c:v>43.601578864766836</c:v>
                </c:pt>
                <c:pt idx="368">
                  <c:v>44.633501797587066</c:v>
                </c:pt>
                <c:pt idx="369">
                  <c:v>44.29330742412985</c:v>
                </c:pt>
                <c:pt idx="370">
                  <c:v>44.644841610035641</c:v>
                </c:pt>
                <c:pt idx="371">
                  <c:v>42.580995744395182</c:v>
                </c:pt>
                <c:pt idx="372">
                  <c:v>42.977889180095268</c:v>
                </c:pt>
                <c:pt idx="373">
                  <c:v>46.198395915490273</c:v>
                </c:pt>
                <c:pt idx="374">
                  <c:v>44.56546292289562</c:v>
                </c:pt>
                <c:pt idx="375">
                  <c:v>45.087094295530022</c:v>
                </c:pt>
                <c:pt idx="376">
                  <c:v>42.887170680506678</c:v>
                </c:pt>
                <c:pt idx="377">
                  <c:v>43.794355676392591</c:v>
                </c:pt>
                <c:pt idx="378">
                  <c:v>45.166472982670044</c:v>
                </c:pt>
                <c:pt idx="379">
                  <c:v>42.388218932769426</c:v>
                </c:pt>
                <c:pt idx="380">
                  <c:v>41.549072811574952</c:v>
                </c:pt>
                <c:pt idx="381">
                  <c:v>43.601578864766836</c:v>
                </c:pt>
                <c:pt idx="382">
                  <c:v>41.764529248097858</c:v>
                </c:pt>
                <c:pt idx="383">
                  <c:v>41.560412624023527</c:v>
                </c:pt>
                <c:pt idx="384">
                  <c:v>40.914043314454808</c:v>
                </c:pt>
                <c:pt idx="385">
                  <c:v>43.805695488841167</c:v>
                </c:pt>
                <c:pt idx="386">
                  <c:v>44.860298046558547</c:v>
                </c:pt>
                <c:pt idx="387">
                  <c:v>45.552026605921554</c:v>
                </c:pt>
                <c:pt idx="388">
                  <c:v>47.77462984584205</c:v>
                </c:pt>
                <c:pt idx="389">
                  <c:v>45.914900604275921</c:v>
                </c:pt>
                <c:pt idx="390">
                  <c:v>45.971599666518792</c:v>
                </c:pt>
                <c:pt idx="391">
                  <c:v>45.121113732875749</c:v>
                </c:pt>
                <c:pt idx="392">
                  <c:v>44.837618421661396</c:v>
                </c:pt>
                <c:pt idx="393">
                  <c:v>43.431481678038224</c:v>
                </c:pt>
                <c:pt idx="394">
                  <c:v>45.268531294707209</c:v>
                </c:pt>
                <c:pt idx="395">
                  <c:v>46.402512539564604</c:v>
                </c:pt>
                <c:pt idx="396">
                  <c:v>45.597385855715849</c:v>
                </c:pt>
                <c:pt idx="397">
                  <c:v>45.903560791827346</c:v>
                </c:pt>
                <c:pt idx="398">
                  <c:v>43.828375113738318</c:v>
                </c:pt>
                <c:pt idx="399">
                  <c:v>44.712880484727087</c:v>
                </c:pt>
                <c:pt idx="400">
                  <c:v>43.635598302112555</c:v>
                </c:pt>
                <c:pt idx="401">
                  <c:v>42.977889180095268</c:v>
                </c:pt>
                <c:pt idx="402">
                  <c:v>42.02534493441506</c:v>
                </c:pt>
                <c:pt idx="403">
                  <c:v>43.216025241515325</c:v>
                </c:pt>
                <c:pt idx="404">
                  <c:v>43.692297364355426</c:v>
                </c:pt>
                <c:pt idx="405">
                  <c:v>43.692297364355426</c:v>
                </c:pt>
                <c:pt idx="406">
                  <c:v>42.989228992543843</c:v>
                </c:pt>
                <c:pt idx="407">
                  <c:v>43.20468542906675</c:v>
                </c:pt>
                <c:pt idx="408">
                  <c:v>44.179909299644109</c:v>
                </c:pt>
                <c:pt idx="409">
                  <c:v>42.036684746863628</c:v>
                </c:pt>
                <c:pt idx="410">
                  <c:v>42.637694806638052</c:v>
                </c:pt>
                <c:pt idx="411">
                  <c:v>42.014005121966484</c:v>
                </c:pt>
                <c:pt idx="412">
                  <c:v>43.340763178449635</c:v>
                </c:pt>
                <c:pt idx="413">
                  <c:v>43.329423366001059</c:v>
                </c:pt>
                <c:pt idx="414">
                  <c:v>43.340763178449635</c:v>
                </c:pt>
                <c:pt idx="415">
                  <c:v>41.764529248097858</c:v>
                </c:pt>
                <c:pt idx="416">
                  <c:v>42.252141183386534</c:v>
                </c:pt>
                <c:pt idx="417">
                  <c:v>44.304647236578418</c:v>
                </c:pt>
                <c:pt idx="418">
                  <c:v>41.367635812397765</c:v>
                </c:pt>
                <c:pt idx="419">
                  <c:v>41.17485900077201</c:v>
                </c:pt>
                <c:pt idx="420">
                  <c:v>41.17485900077201</c:v>
                </c:pt>
                <c:pt idx="421">
                  <c:v>40.279013817334672</c:v>
                </c:pt>
                <c:pt idx="422">
                  <c:v>40.948062751800535</c:v>
                </c:pt>
                <c:pt idx="423">
                  <c:v>40.279013817334672</c:v>
                </c:pt>
                <c:pt idx="424">
                  <c:v>42.524296682152311</c:v>
                </c:pt>
                <c:pt idx="425">
                  <c:v>43.669617739458282</c:v>
                </c:pt>
                <c:pt idx="426">
                  <c:v>44.043831550261217</c:v>
                </c:pt>
                <c:pt idx="427">
                  <c:v>43.034588242338138</c:v>
                </c:pt>
                <c:pt idx="428">
                  <c:v>43.079947492132433</c:v>
                </c:pt>
                <c:pt idx="429">
                  <c:v>42.365539307872275</c:v>
                </c:pt>
                <c:pt idx="430">
                  <c:v>40.936722939351959</c:v>
                </c:pt>
                <c:pt idx="431">
                  <c:v>42.660374431535196</c:v>
                </c:pt>
                <c:pt idx="432">
                  <c:v>40.664567440586183</c:v>
                </c:pt>
                <c:pt idx="433">
                  <c:v>41.254237687912031</c:v>
                </c:pt>
                <c:pt idx="434">
                  <c:v>41.412995062192067</c:v>
                </c:pt>
                <c:pt idx="435">
                  <c:v>41.14083956342629</c:v>
                </c:pt>
                <c:pt idx="436">
                  <c:v>40.914043314454808</c:v>
                </c:pt>
                <c:pt idx="437">
                  <c:v>41.515053374229232</c:v>
                </c:pt>
                <c:pt idx="438">
                  <c:v>41.571752436472103</c:v>
                </c:pt>
                <c:pt idx="439">
                  <c:v>40.460450816511852</c:v>
                </c:pt>
                <c:pt idx="440">
                  <c:v>40.05221756836319</c:v>
                </c:pt>
                <c:pt idx="441">
                  <c:v>40.494470253857571</c:v>
                </c:pt>
                <c:pt idx="442">
                  <c:v>39.156372384925845</c:v>
                </c:pt>
                <c:pt idx="443">
                  <c:v>39.281110321860162</c:v>
                </c:pt>
                <c:pt idx="444">
                  <c:v>39.462547321037341</c:v>
                </c:pt>
                <c:pt idx="445">
                  <c:v>39.462547321037341</c:v>
                </c:pt>
                <c:pt idx="446">
                  <c:v>40.846004439763369</c:v>
                </c:pt>
                <c:pt idx="447">
                  <c:v>42.116063434003649</c:v>
                </c:pt>
                <c:pt idx="448">
                  <c:v>41.537732999126376</c:v>
                </c:pt>
                <c:pt idx="449">
                  <c:v>41.095480313631995</c:v>
                </c:pt>
                <c:pt idx="450">
                  <c:v>39.394508446345903</c:v>
                </c:pt>
                <c:pt idx="451">
                  <c:v>40.607868378343312</c:v>
                </c:pt>
                <c:pt idx="452">
                  <c:v>39.893460194083154</c:v>
                </c:pt>
                <c:pt idx="453">
                  <c:v>40.494470253857571</c:v>
                </c:pt>
                <c:pt idx="454">
                  <c:v>40.800645189969067</c:v>
                </c:pt>
                <c:pt idx="455">
                  <c:v>39.87078056918601</c:v>
                </c:pt>
                <c:pt idx="456">
                  <c:v>40.766625752623348</c:v>
                </c:pt>
                <c:pt idx="457">
                  <c:v>41.583092248920671</c:v>
                </c:pt>
                <c:pt idx="458">
                  <c:v>41.095480313631995</c:v>
                </c:pt>
                <c:pt idx="459">
                  <c:v>40.415091566717557</c:v>
                </c:pt>
                <c:pt idx="460">
                  <c:v>40.415091566717557</c:v>
                </c:pt>
                <c:pt idx="461">
                  <c:v>40.415091566717557</c:v>
                </c:pt>
                <c:pt idx="462">
                  <c:v>44.202588924541253</c:v>
                </c:pt>
                <c:pt idx="463">
                  <c:v>43.125306741926728</c:v>
                </c:pt>
                <c:pt idx="464">
                  <c:v>43.726316801701152</c:v>
                </c:pt>
                <c:pt idx="465">
                  <c:v>44.395365736167015</c:v>
                </c:pt>
                <c:pt idx="466">
                  <c:v>45.359249794295799</c:v>
                </c:pt>
                <c:pt idx="467">
                  <c:v>46.028298728761662</c:v>
                </c:pt>
                <c:pt idx="468">
                  <c:v>47.525153971973424</c:v>
                </c:pt>
                <c:pt idx="469">
                  <c:v>47.525153971973424</c:v>
                </c:pt>
                <c:pt idx="470">
                  <c:v>45.268531294707209</c:v>
                </c:pt>
                <c:pt idx="471">
                  <c:v>44.973696171044281</c:v>
                </c:pt>
                <c:pt idx="472">
                  <c:v>45.393269231641519</c:v>
                </c:pt>
                <c:pt idx="473">
                  <c:v>46.413852352013173</c:v>
                </c:pt>
                <c:pt idx="474">
                  <c:v>46.164376478144547</c:v>
                </c:pt>
                <c:pt idx="475">
                  <c:v>43.306743741103915</c:v>
                </c:pt>
                <c:pt idx="476">
                  <c:v>44.44072498596131</c:v>
                </c:pt>
                <c:pt idx="477">
                  <c:v>45.903560791827346</c:v>
                </c:pt>
                <c:pt idx="478">
                  <c:v>45.32523035695008</c:v>
                </c:pt>
                <c:pt idx="479">
                  <c:v>45.211832232464339</c:v>
                </c:pt>
                <c:pt idx="480">
                  <c:v>44.610822172689915</c:v>
                </c:pt>
                <c:pt idx="481">
                  <c:v>44.202588924541253</c:v>
                </c:pt>
                <c:pt idx="482">
                  <c:v>42.184102308695095</c:v>
                </c:pt>
                <c:pt idx="483">
                  <c:v>41.072800688734844</c:v>
                </c:pt>
                <c:pt idx="484">
                  <c:v>41.32227656260347</c:v>
                </c:pt>
                <c:pt idx="485">
                  <c:v>40.596528565894737</c:v>
                </c:pt>
                <c:pt idx="486">
                  <c:v>42.116063434003649</c:v>
                </c:pt>
                <c:pt idx="487">
                  <c:v>42.615015181740901</c:v>
                </c:pt>
                <c:pt idx="488">
                  <c:v>41.515053374229232</c:v>
                </c:pt>
                <c:pt idx="489">
                  <c:v>39.439867696140197</c:v>
                </c:pt>
                <c:pt idx="490">
                  <c:v>40.335712879577542</c:v>
                </c:pt>
                <c:pt idx="491">
                  <c:v>41.016101626491974</c:v>
                </c:pt>
                <c:pt idx="492">
                  <c:v>41.152179375874866</c:v>
                </c:pt>
                <c:pt idx="493">
                  <c:v>40.415091566717557</c:v>
                </c:pt>
                <c:pt idx="494">
                  <c:v>40.369732316923262</c:v>
                </c:pt>
                <c:pt idx="495">
                  <c:v>40.335712879577542</c:v>
                </c:pt>
                <c:pt idx="496">
                  <c:v>40.335712879577542</c:v>
                </c:pt>
                <c:pt idx="497">
                  <c:v>40.335712879577542</c:v>
                </c:pt>
                <c:pt idx="498">
                  <c:v>40.335712879577542</c:v>
                </c:pt>
                <c:pt idx="499">
                  <c:v>40.335712879577542</c:v>
                </c:pt>
                <c:pt idx="500">
                  <c:v>40.05221756836319</c:v>
                </c:pt>
                <c:pt idx="501">
                  <c:v>40.789305377520499</c:v>
                </c:pt>
                <c:pt idx="502">
                  <c:v>40.256334192437521</c:v>
                </c:pt>
                <c:pt idx="503">
                  <c:v>39.031634447991536</c:v>
                </c:pt>
                <c:pt idx="504">
                  <c:v>38.63474101229145</c:v>
                </c:pt>
                <c:pt idx="505">
                  <c:v>39.553265820625938</c:v>
                </c:pt>
                <c:pt idx="506">
                  <c:v>39.564605633074514</c:v>
                </c:pt>
                <c:pt idx="507">
                  <c:v>39.145032572477277</c:v>
                </c:pt>
                <c:pt idx="508">
                  <c:v>38.351245701077097</c:v>
                </c:pt>
                <c:pt idx="509">
                  <c:v>37.65951714171409</c:v>
                </c:pt>
                <c:pt idx="510">
                  <c:v>37.795594891096975</c:v>
                </c:pt>
                <c:pt idx="511">
                  <c:v>37.943012452928436</c:v>
                </c:pt>
                <c:pt idx="512">
                  <c:v>37.047167269491091</c:v>
                </c:pt>
                <c:pt idx="513">
                  <c:v>38.578041950048579</c:v>
                </c:pt>
                <c:pt idx="514">
                  <c:v>38.566702137600004</c:v>
                </c:pt>
                <c:pt idx="515">
                  <c:v>37.636837516816939</c:v>
                </c:pt>
                <c:pt idx="516">
                  <c:v>37.897653203134141</c:v>
                </c:pt>
                <c:pt idx="517">
                  <c:v>37.897653203134141</c:v>
                </c:pt>
                <c:pt idx="518">
                  <c:v>37.024487644593947</c:v>
                </c:pt>
                <c:pt idx="519">
                  <c:v>37.568798642125493</c:v>
                </c:pt>
                <c:pt idx="520">
                  <c:v>37.319322768256868</c:v>
                </c:pt>
                <c:pt idx="521">
                  <c:v>36.66161364623958</c:v>
                </c:pt>
                <c:pt idx="522">
                  <c:v>36.015244336670861</c:v>
                </c:pt>
                <c:pt idx="523">
                  <c:v>36.355438710128084</c:v>
                </c:pt>
                <c:pt idx="524">
                  <c:v>36.559555334202415</c:v>
                </c:pt>
                <c:pt idx="525">
                  <c:v>37.965692077825587</c:v>
                </c:pt>
                <c:pt idx="526">
                  <c:v>38.63474101229145</c:v>
                </c:pt>
                <c:pt idx="527">
                  <c:v>37.704876391508385</c:v>
                </c:pt>
                <c:pt idx="528">
                  <c:v>37.704876391508385</c:v>
                </c:pt>
                <c:pt idx="529">
                  <c:v>37.704876391508385</c:v>
                </c:pt>
                <c:pt idx="530">
                  <c:v>37.704876391508385</c:v>
                </c:pt>
                <c:pt idx="531">
                  <c:v>36.786351583173889</c:v>
                </c:pt>
                <c:pt idx="532">
                  <c:v>36.820371020519616</c:v>
                </c:pt>
                <c:pt idx="533">
                  <c:v>37.534779204779774</c:v>
                </c:pt>
                <c:pt idx="534">
                  <c:v>37.251283893565422</c:v>
                </c:pt>
                <c:pt idx="535">
                  <c:v>36.945108957453925</c:v>
                </c:pt>
                <c:pt idx="536">
                  <c:v>37.772915266199824</c:v>
                </c:pt>
                <c:pt idx="537">
                  <c:v>38.215167951694212</c:v>
                </c:pt>
                <c:pt idx="538">
                  <c:v>37.682196766611234</c:v>
                </c:pt>
                <c:pt idx="539">
                  <c:v>38.351245701077097</c:v>
                </c:pt>
                <c:pt idx="540">
                  <c:v>37.636837516816939</c:v>
                </c:pt>
                <c:pt idx="541">
                  <c:v>37.636837516816939</c:v>
                </c:pt>
                <c:pt idx="542">
                  <c:v>38.544022512702853</c:v>
                </c:pt>
                <c:pt idx="543">
                  <c:v>38.759478949225759</c:v>
                </c:pt>
                <c:pt idx="544">
                  <c:v>38.918236323505795</c:v>
                </c:pt>
                <c:pt idx="545">
                  <c:v>40.891363689557664</c:v>
                </c:pt>
                <c:pt idx="546">
                  <c:v>40.925383126903384</c:v>
                </c:pt>
                <c:pt idx="547">
                  <c:v>42.17276249624652</c:v>
                </c:pt>
                <c:pt idx="548">
                  <c:v>42.694393868880923</c:v>
                </c:pt>
                <c:pt idx="549">
                  <c:v>42.365539307872275</c:v>
                </c:pt>
                <c:pt idx="550">
                  <c:v>41.866587560135024</c:v>
                </c:pt>
                <c:pt idx="551">
                  <c:v>42.240801370937966</c:v>
                </c:pt>
                <c:pt idx="552">
                  <c:v>41.515053374229232</c:v>
                </c:pt>
                <c:pt idx="553">
                  <c:v>41.401655249743492</c:v>
                </c:pt>
                <c:pt idx="554">
                  <c:v>41.367635812397765</c:v>
                </c:pt>
                <c:pt idx="555">
                  <c:v>40.925383126903384</c:v>
                </c:pt>
                <c:pt idx="556">
                  <c:v>40.675907253034758</c:v>
                </c:pt>
                <c:pt idx="557">
                  <c:v>42.093383809106498</c:v>
                </c:pt>
                <c:pt idx="558">
                  <c:v>41.004761814043405</c:v>
                </c:pt>
                <c:pt idx="559">
                  <c:v>40.823324814866218</c:v>
                </c:pt>
                <c:pt idx="560">
                  <c:v>41.719169998303563</c:v>
                </c:pt>
                <c:pt idx="561">
                  <c:v>41.617111686266398</c:v>
                </c:pt>
                <c:pt idx="562">
                  <c:v>41.753189435649283</c:v>
                </c:pt>
                <c:pt idx="563">
                  <c:v>42.467597619909441</c:v>
                </c:pt>
                <c:pt idx="564">
                  <c:v>42.02534493441506</c:v>
                </c:pt>
                <c:pt idx="565">
                  <c:v>42.694393868880923</c:v>
                </c:pt>
                <c:pt idx="566">
                  <c:v>41.344956187500621</c:v>
                </c:pt>
                <c:pt idx="567">
                  <c:v>41.662470936060693</c:v>
                </c:pt>
                <c:pt idx="568">
                  <c:v>41.979985684620765</c:v>
                </c:pt>
                <c:pt idx="569">
                  <c:v>42.195442121143664</c:v>
                </c:pt>
                <c:pt idx="570">
                  <c:v>41.957306059723614</c:v>
                </c:pt>
                <c:pt idx="571">
                  <c:v>41.889267185032168</c:v>
                </c:pt>
                <c:pt idx="572">
                  <c:v>39.394508446345903</c:v>
                </c:pt>
                <c:pt idx="573">
                  <c:v>39.281110321860162</c:v>
                </c:pt>
                <c:pt idx="574">
                  <c:v>38.589381762497148</c:v>
                </c:pt>
                <c:pt idx="575">
                  <c:v>39.326469571654457</c:v>
                </c:pt>
                <c:pt idx="576">
                  <c:v>40.369732316923262</c:v>
                </c:pt>
                <c:pt idx="577">
                  <c:v>39.882120381634579</c:v>
                </c:pt>
                <c:pt idx="578">
                  <c:v>38.657420637188594</c:v>
                </c:pt>
                <c:pt idx="579">
                  <c:v>38.555362325151428</c:v>
                </c:pt>
                <c:pt idx="580">
                  <c:v>39.190391822271572</c:v>
                </c:pt>
                <c:pt idx="581">
                  <c:v>38.317226263731378</c:v>
                </c:pt>
                <c:pt idx="582">
                  <c:v>37.591478267022644</c:v>
                </c:pt>
                <c:pt idx="583">
                  <c:v>37.466740330088328</c:v>
                </c:pt>
                <c:pt idx="584">
                  <c:v>37.500759767434054</c:v>
                </c:pt>
                <c:pt idx="585">
                  <c:v>37.795594891096975</c:v>
                </c:pt>
                <c:pt idx="586">
                  <c:v>38.759478949225759</c:v>
                </c:pt>
                <c:pt idx="587">
                  <c:v>39.065653885337255</c:v>
                </c:pt>
                <c:pt idx="588">
                  <c:v>38.8728770737115</c:v>
                </c:pt>
                <c:pt idx="589">
                  <c:v>40.743946127726204</c:v>
                </c:pt>
                <c:pt idx="590">
                  <c:v>40.925383126903384</c:v>
                </c:pt>
                <c:pt idx="591">
                  <c:v>39.81408150694314</c:v>
                </c:pt>
                <c:pt idx="592">
                  <c:v>39.825421319391708</c:v>
                </c:pt>
                <c:pt idx="593">
                  <c:v>39.99551850612032</c:v>
                </c:pt>
                <c:pt idx="594">
                  <c:v>40.19963513019465</c:v>
                </c:pt>
                <c:pt idx="595">
                  <c:v>40.777965565071923</c:v>
                </c:pt>
                <c:pt idx="596">
                  <c:v>40.959402564249103</c:v>
                </c:pt>
                <c:pt idx="597">
                  <c:v>42.456257807460865</c:v>
                </c:pt>
                <c:pt idx="598">
                  <c:v>41.242897875463456</c:v>
                </c:pt>
                <c:pt idx="599">
                  <c:v>41.378975624846341</c:v>
                </c:pt>
                <c:pt idx="600">
                  <c:v>41.889267185032168</c:v>
                </c:pt>
                <c:pt idx="601">
                  <c:v>42.705733681329491</c:v>
                </c:pt>
                <c:pt idx="602">
                  <c:v>42.705733681329491</c:v>
                </c:pt>
                <c:pt idx="603">
                  <c:v>43.38612242824393</c:v>
                </c:pt>
                <c:pt idx="604">
                  <c:v>42.603675369292326</c:v>
                </c:pt>
                <c:pt idx="605">
                  <c:v>42.694393868880923</c:v>
                </c:pt>
                <c:pt idx="606">
                  <c:v>42.41089855766657</c:v>
                </c:pt>
                <c:pt idx="607">
                  <c:v>42.626354994189477</c:v>
                </c:pt>
                <c:pt idx="608">
                  <c:v>42.569655931946606</c:v>
                </c:pt>
                <c:pt idx="609">
                  <c:v>43.635598302112555</c:v>
                </c:pt>
                <c:pt idx="610">
                  <c:v>44.134550049849814</c:v>
                </c:pt>
                <c:pt idx="611">
                  <c:v>44.962356358595713</c:v>
                </c:pt>
                <c:pt idx="612">
                  <c:v>44.304647236578418</c:v>
                </c:pt>
                <c:pt idx="613">
                  <c:v>44.701540672278512</c:v>
                </c:pt>
                <c:pt idx="614">
                  <c:v>42.195442121143664</c:v>
                </c:pt>
                <c:pt idx="615">
                  <c:v>42.966549367646692</c:v>
                </c:pt>
                <c:pt idx="616">
                  <c:v>41.911946809929319</c:v>
                </c:pt>
                <c:pt idx="617">
                  <c:v>41.401655249743492</c:v>
                </c:pt>
                <c:pt idx="618">
                  <c:v>41.32227656260347</c:v>
                </c:pt>
                <c:pt idx="619">
                  <c:v>40.732606315277629</c:v>
                </c:pt>
                <c:pt idx="620">
                  <c:v>41.787208872995002</c:v>
                </c:pt>
                <c:pt idx="621">
                  <c:v>41.46969412443493</c:v>
                </c:pt>
                <c:pt idx="622">
                  <c:v>41.934626434826463</c:v>
                </c:pt>
                <c:pt idx="623">
                  <c:v>42.751092931123793</c:v>
                </c:pt>
                <c:pt idx="624">
                  <c:v>42.467597619909441</c:v>
                </c:pt>
                <c:pt idx="625">
                  <c:v>42.864491055609527</c:v>
                </c:pt>
                <c:pt idx="626">
                  <c:v>43.726316801701152</c:v>
                </c:pt>
                <c:pt idx="627">
                  <c:v>44.066511175158368</c:v>
                </c:pt>
                <c:pt idx="628">
                  <c:v>42.036684746863628</c:v>
                </c:pt>
                <c:pt idx="629">
                  <c:v>42.127403246452225</c:v>
                </c:pt>
                <c:pt idx="630">
                  <c:v>42.50161705725516</c:v>
                </c:pt>
                <c:pt idx="631">
                  <c:v>44.225268549438404</c:v>
                </c:pt>
                <c:pt idx="632">
                  <c:v>43.29540392865534</c:v>
                </c:pt>
                <c:pt idx="633">
                  <c:v>43.227365053963894</c:v>
                </c:pt>
                <c:pt idx="634">
                  <c:v>43.488180740281095</c:v>
                </c:pt>
                <c:pt idx="635">
                  <c:v>43.227365053963894</c:v>
                </c:pt>
                <c:pt idx="636">
                  <c:v>43.488180740281095</c:v>
                </c:pt>
                <c:pt idx="637">
                  <c:v>42.921190117852397</c:v>
                </c:pt>
                <c:pt idx="638">
                  <c:v>43.635598302112555</c:v>
                </c:pt>
                <c:pt idx="639">
                  <c:v>43.068607679683858</c:v>
                </c:pt>
                <c:pt idx="640">
                  <c:v>41.639791311163542</c:v>
                </c:pt>
                <c:pt idx="641">
                  <c:v>42.785112368469512</c:v>
                </c:pt>
                <c:pt idx="642">
                  <c:v>40.777965565071923</c:v>
                </c:pt>
                <c:pt idx="643">
                  <c:v>41.707830185854988</c:v>
                </c:pt>
                <c:pt idx="644">
                  <c:v>42.26348099583511</c:v>
                </c:pt>
                <c:pt idx="645">
                  <c:v>42.592335556843757</c:v>
                </c:pt>
                <c:pt idx="646">
                  <c:v>42.717073493778067</c:v>
                </c:pt>
                <c:pt idx="647">
                  <c:v>42.41089855766657</c:v>
                </c:pt>
                <c:pt idx="648">
                  <c:v>41.889267185032168</c:v>
                </c:pt>
                <c:pt idx="649">
                  <c:v>41.741849623200707</c:v>
                </c:pt>
                <c:pt idx="650">
                  <c:v>42.161422683797944</c:v>
                </c:pt>
                <c:pt idx="651">
                  <c:v>42.717073493778067</c:v>
                </c:pt>
                <c:pt idx="652">
                  <c:v>42.785112368469512</c:v>
                </c:pt>
                <c:pt idx="653">
                  <c:v>41.741849623200707</c:v>
                </c:pt>
                <c:pt idx="654">
                  <c:v>40.789305377520499</c:v>
                </c:pt>
                <c:pt idx="655">
                  <c:v>40.834664627314794</c:v>
                </c:pt>
                <c:pt idx="656">
                  <c:v>41.004761814043405</c:v>
                </c:pt>
                <c:pt idx="657">
                  <c:v>41.583092248920671</c:v>
                </c:pt>
                <c:pt idx="658">
                  <c:v>41.900606997480743</c:v>
                </c:pt>
                <c:pt idx="659">
                  <c:v>42.376879120320851</c:v>
                </c:pt>
                <c:pt idx="660">
                  <c:v>41.288257125257751</c:v>
                </c:pt>
                <c:pt idx="661">
                  <c:v>43.079947492132433</c:v>
                </c:pt>
                <c:pt idx="662">
                  <c:v>43.726316801701152</c:v>
                </c:pt>
                <c:pt idx="663">
                  <c:v>43.011908617440994</c:v>
                </c:pt>
                <c:pt idx="664">
                  <c:v>43.851054738635462</c:v>
                </c:pt>
                <c:pt idx="665">
                  <c:v>43.805695488841167</c:v>
                </c:pt>
                <c:pt idx="666">
                  <c:v>43.578899239869692</c:v>
                </c:pt>
                <c:pt idx="667">
                  <c:v>42.705733681329491</c:v>
                </c:pt>
                <c:pt idx="668">
                  <c:v>41.08414050118342</c:v>
                </c:pt>
                <c:pt idx="669">
                  <c:v>42.218121746040815</c:v>
                </c:pt>
                <c:pt idx="670">
                  <c:v>41.333616375052046</c:v>
                </c:pt>
                <c:pt idx="671">
                  <c:v>41.503713561780657</c:v>
                </c:pt>
                <c:pt idx="672">
                  <c:v>41.639791311163542</c:v>
                </c:pt>
                <c:pt idx="673">
                  <c:v>42.308840245629405</c:v>
                </c:pt>
                <c:pt idx="674">
                  <c:v>43.057267867235289</c:v>
                </c:pt>
                <c:pt idx="675">
                  <c:v>43.045928054786714</c:v>
                </c:pt>
                <c:pt idx="676">
                  <c:v>41.855247747686448</c:v>
                </c:pt>
                <c:pt idx="677">
                  <c:v>42.365539307872275</c:v>
                </c:pt>
                <c:pt idx="678">
                  <c:v>42.218121746040815</c:v>
                </c:pt>
                <c:pt idx="679">
                  <c:v>43.692297364355426</c:v>
                </c:pt>
                <c:pt idx="680">
                  <c:v>45.019055420838583</c:v>
                </c:pt>
                <c:pt idx="681">
                  <c:v>45.722123792650166</c:v>
                </c:pt>
                <c:pt idx="682">
                  <c:v>46.379832914667453</c:v>
                </c:pt>
                <c:pt idx="683">
                  <c:v>46.79940597526469</c:v>
                </c:pt>
                <c:pt idx="684">
                  <c:v>45.65408491795872</c:v>
                </c:pt>
                <c:pt idx="685">
                  <c:v>45.177812795118612</c:v>
                </c:pt>
                <c:pt idx="686">
                  <c:v>46.436531976910324</c:v>
                </c:pt>
                <c:pt idx="687">
                  <c:v>46.98084297444187</c:v>
                </c:pt>
                <c:pt idx="688">
                  <c:v>47.264338285656223</c:v>
                </c:pt>
                <c:pt idx="689">
                  <c:v>48.817892591110855</c:v>
                </c:pt>
                <c:pt idx="690">
                  <c:v>48.103484406850697</c:v>
                </c:pt>
                <c:pt idx="691">
                  <c:v>48.182863093990711</c:v>
                </c:pt>
                <c:pt idx="692">
                  <c:v>47.547833596870568</c:v>
                </c:pt>
                <c:pt idx="693">
                  <c:v>47.184959598516201</c:v>
                </c:pt>
                <c:pt idx="694">
                  <c:v>47.763290033393474</c:v>
                </c:pt>
                <c:pt idx="695">
                  <c:v>47.978746469916381</c:v>
                </c:pt>
                <c:pt idx="696">
                  <c:v>46.901464287301856</c:v>
                </c:pt>
                <c:pt idx="697">
                  <c:v>47.92204740767351</c:v>
                </c:pt>
                <c:pt idx="698">
                  <c:v>46.005619103864511</c:v>
                </c:pt>
                <c:pt idx="699">
                  <c:v>47.604532659113438</c:v>
                </c:pt>
                <c:pt idx="700">
                  <c:v>47.411755847487683</c:v>
                </c:pt>
                <c:pt idx="701">
                  <c:v>48.148843656644992</c:v>
                </c:pt>
                <c:pt idx="702">
                  <c:v>48.795212966213704</c:v>
                </c:pt>
                <c:pt idx="703">
                  <c:v>49.214786026810941</c:v>
                </c:pt>
                <c:pt idx="704">
                  <c:v>50.269388584528322</c:v>
                </c:pt>
                <c:pt idx="705">
                  <c:v>50.087951585351135</c:v>
                </c:pt>
                <c:pt idx="706">
                  <c:v>49.04468884008233</c:v>
                </c:pt>
                <c:pt idx="707">
                  <c:v>49.679718337202473</c:v>
                </c:pt>
                <c:pt idx="708">
                  <c:v>50.258048772079746</c:v>
                </c:pt>
                <c:pt idx="709">
                  <c:v>51.07451526837707</c:v>
                </c:pt>
                <c:pt idx="710">
                  <c:v>51.720884577945782</c:v>
                </c:pt>
                <c:pt idx="711">
                  <c:v>51.25595226755425</c:v>
                </c:pt>
                <c:pt idx="712">
                  <c:v>51.403369829385717</c:v>
                </c:pt>
                <c:pt idx="713">
                  <c:v>52.548690886691681</c:v>
                </c:pt>
                <c:pt idx="714">
                  <c:v>53.6713323191005</c:v>
                </c:pt>
                <c:pt idx="715">
                  <c:v>53.977507255212004</c:v>
                </c:pt>
                <c:pt idx="716">
                  <c:v>53.467215695026169</c:v>
                </c:pt>
                <c:pt idx="717">
                  <c:v>52.945584322391774</c:v>
                </c:pt>
                <c:pt idx="718">
                  <c:v>52.945584322391774</c:v>
                </c:pt>
                <c:pt idx="719">
                  <c:v>52.276535387925911</c:v>
                </c:pt>
                <c:pt idx="720">
                  <c:v>52.276535387925911</c:v>
                </c:pt>
                <c:pt idx="721">
                  <c:v>50.348767271668336</c:v>
                </c:pt>
                <c:pt idx="722">
                  <c:v>50.961117143891329</c:v>
                </c:pt>
                <c:pt idx="723">
                  <c:v>50.961117143891329</c:v>
                </c:pt>
                <c:pt idx="724">
                  <c:v>48.466358405205064</c:v>
                </c:pt>
                <c:pt idx="725">
                  <c:v>47.706590971150604</c:v>
                </c:pt>
                <c:pt idx="726">
                  <c:v>46.425192164461748</c:v>
                </c:pt>
                <c:pt idx="727">
                  <c:v>47.888027970327791</c:v>
                </c:pt>
                <c:pt idx="728">
                  <c:v>45.665424730407295</c:v>
                </c:pt>
                <c:pt idx="729">
                  <c:v>46.583949538741784</c:v>
                </c:pt>
                <c:pt idx="730">
                  <c:v>47.014862411787597</c:v>
                </c:pt>
                <c:pt idx="731">
                  <c:v>47.513814159524848</c:v>
                </c:pt>
                <c:pt idx="732">
                  <c:v>47.627212284010589</c:v>
                </c:pt>
                <c:pt idx="733">
                  <c:v>47.808649283187769</c:v>
                </c:pt>
                <c:pt idx="734">
                  <c:v>48.727174091522265</c:v>
                </c:pt>
                <c:pt idx="735">
                  <c:v>48.443678780307913</c:v>
                </c:pt>
                <c:pt idx="736">
                  <c:v>48.681814841727963</c:v>
                </c:pt>
                <c:pt idx="737">
                  <c:v>48.455018592756488</c:v>
                </c:pt>
                <c:pt idx="738">
                  <c:v>48.035445532159251</c:v>
                </c:pt>
                <c:pt idx="739">
                  <c:v>47.990086282364956</c:v>
                </c:pt>
                <c:pt idx="740">
                  <c:v>45.74480341754731</c:v>
                </c:pt>
                <c:pt idx="741">
                  <c:v>44.5314434855499</c:v>
                </c:pt>
                <c:pt idx="742">
                  <c:v>43.59023905231826</c:v>
                </c:pt>
                <c:pt idx="743">
                  <c:v>43.023248429889563</c:v>
                </c:pt>
                <c:pt idx="744">
                  <c:v>43.26138449130962</c:v>
                </c:pt>
                <c:pt idx="745">
                  <c:v>43.26138449130962</c:v>
                </c:pt>
                <c:pt idx="746">
                  <c:v>43.510860365178246</c:v>
                </c:pt>
                <c:pt idx="747">
                  <c:v>43.510860365178246</c:v>
                </c:pt>
                <c:pt idx="748">
                  <c:v>43.510860365178246</c:v>
                </c:pt>
                <c:pt idx="749">
                  <c:v>43.896413988429757</c:v>
                </c:pt>
                <c:pt idx="750">
                  <c:v>44.100530612504087</c:v>
                </c:pt>
                <c:pt idx="751">
                  <c:v>44.452064798409886</c:v>
                </c:pt>
                <c:pt idx="752">
                  <c:v>44.259287986784123</c:v>
                </c:pt>
                <c:pt idx="753">
                  <c:v>44.792259171867101</c:v>
                </c:pt>
                <c:pt idx="754">
                  <c:v>46.028298728761662</c:v>
                </c:pt>
                <c:pt idx="755">
                  <c:v>46.107677415901676</c:v>
                </c:pt>
                <c:pt idx="756">
                  <c:v>46.65198841343323</c:v>
                </c:pt>
                <c:pt idx="757">
                  <c:v>48.455018592756488</c:v>
                </c:pt>
                <c:pt idx="758">
                  <c:v>48.761193528867985</c:v>
                </c:pt>
                <c:pt idx="759">
                  <c:v>49.759097024342488</c:v>
                </c:pt>
                <c:pt idx="760">
                  <c:v>50.087951585351135</c:v>
                </c:pt>
                <c:pt idx="761">
                  <c:v>46.289114415078863</c:v>
                </c:pt>
                <c:pt idx="762">
                  <c:v>46.867444849956136</c:v>
                </c:pt>
                <c:pt idx="763">
                  <c:v>46.028298728761662</c:v>
                </c:pt>
                <c:pt idx="764">
                  <c:v>45.404609044090094</c:v>
                </c:pt>
                <c:pt idx="765">
                  <c:v>46.266434790181712</c:v>
                </c:pt>
                <c:pt idx="766">
                  <c:v>45.211832232464339</c:v>
                </c:pt>
                <c:pt idx="767">
                  <c:v>45.438628481435813</c:v>
                </c:pt>
                <c:pt idx="768">
                  <c:v>45.155133170221468</c:v>
                </c:pt>
                <c:pt idx="769">
                  <c:v>44.860298046558547</c:v>
                </c:pt>
                <c:pt idx="770">
                  <c:v>45.200492420015763</c:v>
                </c:pt>
                <c:pt idx="771">
                  <c:v>44.47474442330703</c:v>
                </c:pt>
                <c:pt idx="772">
                  <c:v>44.701540672278512</c:v>
                </c:pt>
                <c:pt idx="773">
                  <c:v>44.996375795941432</c:v>
                </c:pt>
                <c:pt idx="774">
                  <c:v>44.76957954696995</c:v>
                </c:pt>
                <c:pt idx="775">
                  <c:v>45.892220979378777</c:v>
                </c:pt>
                <c:pt idx="776">
                  <c:v>47.615872471562014</c:v>
                </c:pt>
                <c:pt idx="777">
                  <c:v>47.706590971150604</c:v>
                </c:pt>
                <c:pt idx="778">
                  <c:v>48.466358405205064</c:v>
                </c:pt>
                <c:pt idx="779">
                  <c:v>48.398319530513618</c:v>
                </c:pt>
                <c:pt idx="780">
                  <c:v>49.600339650062459</c:v>
                </c:pt>
                <c:pt idx="781">
                  <c:v>49.566320212716732</c:v>
                </c:pt>
                <c:pt idx="782">
                  <c:v>47.321037347899093</c:v>
                </c:pt>
                <c:pt idx="783">
                  <c:v>45.56336641837013</c:v>
                </c:pt>
                <c:pt idx="784">
                  <c:v>46.969503161993302</c:v>
                </c:pt>
                <c:pt idx="785">
                  <c:v>47.037542036684741</c:v>
                </c:pt>
                <c:pt idx="786">
                  <c:v>47.366396597693388</c:v>
                </c:pt>
                <c:pt idx="787">
                  <c:v>48.375639905616467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C-475F-ABE5-2198A7839447}"/>
            </c:ext>
          </c:extLst>
        </c:ser>
        <c:ser>
          <c:idx val="1"/>
          <c:order val="1"/>
          <c:tx>
            <c:strRef>
              <c:f>Spreads!$D$2</c:f>
              <c:strCache>
                <c:ptCount val="1"/>
                <c:pt idx="0">
                  <c:v>Crude-degummed - Gulf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Spreads!$A$781:$A$1568</c:f>
              <c:strCache>
                <c:ptCount val="788"/>
                <c:pt idx="0">
                  <c:v>1/4/2022</c:v>
                </c:pt>
                <c:pt idx="1">
                  <c:v>1/5/2022</c:v>
                </c:pt>
                <c:pt idx="2">
                  <c:v>1/6/2022</c:v>
                </c:pt>
                <c:pt idx="3">
                  <c:v>1/7/2022</c:v>
                </c:pt>
                <c:pt idx="4">
                  <c:v>1/10/2022</c:v>
                </c:pt>
                <c:pt idx="5">
                  <c:v>1/11/2022</c:v>
                </c:pt>
                <c:pt idx="6">
                  <c:v>1/12/2022</c:v>
                </c:pt>
                <c:pt idx="7">
                  <c:v>1/13/2022</c:v>
                </c:pt>
                <c:pt idx="8">
                  <c:v>1/14/2022</c:v>
                </c:pt>
                <c:pt idx="9">
                  <c:v>1/18/2022</c:v>
                </c:pt>
                <c:pt idx="10">
                  <c:v>1/19/2022</c:v>
                </c:pt>
                <c:pt idx="11">
                  <c:v>1/20/2022</c:v>
                </c:pt>
                <c:pt idx="12">
                  <c:v>1/21/2022</c:v>
                </c:pt>
                <c:pt idx="13">
                  <c:v>1/24/2022</c:v>
                </c:pt>
                <c:pt idx="14">
                  <c:v>1/25/2022</c:v>
                </c:pt>
                <c:pt idx="15">
                  <c:v>1/26/2022</c:v>
                </c:pt>
                <c:pt idx="16">
                  <c:v>1/27/2022</c:v>
                </c:pt>
                <c:pt idx="17">
                  <c:v>1/28/2022</c:v>
                </c:pt>
                <c:pt idx="18">
                  <c:v>1/31/2022</c:v>
                </c:pt>
                <c:pt idx="19">
                  <c:v>2/1/2022</c:v>
                </c:pt>
                <c:pt idx="20">
                  <c:v>2/2/2022</c:v>
                </c:pt>
                <c:pt idx="21">
                  <c:v>2/3/2022</c:v>
                </c:pt>
                <c:pt idx="22">
                  <c:v>2/4/2022</c:v>
                </c:pt>
                <c:pt idx="23">
                  <c:v>2/7/2022</c:v>
                </c:pt>
                <c:pt idx="24">
                  <c:v>2/8/2022</c:v>
                </c:pt>
                <c:pt idx="25">
                  <c:v>2/9/2022</c:v>
                </c:pt>
                <c:pt idx="26">
                  <c:v>2/10/2022</c:v>
                </c:pt>
                <c:pt idx="27">
                  <c:v>2/11/2022</c:v>
                </c:pt>
                <c:pt idx="28">
                  <c:v>2/14/2022</c:v>
                </c:pt>
                <c:pt idx="29">
                  <c:v>2/15/2022</c:v>
                </c:pt>
                <c:pt idx="30">
                  <c:v>2/16/2022</c:v>
                </c:pt>
                <c:pt idx="31">
                  <c:v>2/17/2022</c:v>
                </c:pt>
                <c:pt idx="32">
                  <c:v>2/18/2022</c:v>
                </c:pt>
                <c:pt idx="33">
                  <c:v>2/22/2022</c:v>
                </c:pt>
                <c:pt idx="34">
                  <c:v>2/23/2022</c:v>
                </c:pt>
                <c:pt idx="35">
                  <c:v>2/24/2022</c:v>
                </c:pt>
                <c:pt idx="36">
                  <c:v>2/25/2022</c:v>
                </c:pt>
                <c:pt idx="37">
                  <c:v>2/28/2022</c:v>
                </c:pt>
                <c:pt idx="38">
                  <c:v>3/1/2022</c:v>
                </c:pt>
                <c:pt idx="39">
                  <c:v>3/2/2022</c:v>
                </c:pt>
                <c:pt idx="40">
                  <c:v>3/3/2022</c:v>
                </c:pt>
                <c:pt idx="41">
                  <c:v>3/4/2022</c:v>
                </c:pt>
                <c:pt idx="42">
                  <c:v>3/7/2022</c:v>
                </c:pt>
                <c:pt idx="43">
                  <c:v>3/8/2022</c:v>
                </c:pt>
                <c:pt idx="44">
                  <c:v>3/9/2022</c:v>
                </c:pt>
                <c:pt idx="45">
                  <c:v>3/10/2022</c:v>
                </c:pt>
                <c:pt idx="46">
                  <c:v>3/11/2022</c:v>
                </c:pt>
                <c:pt idx="47">
                  <c:v>3/14/2022</c:v>
                </c:pt>
                <c:pt idx="48">
                  <c:v>3/15/2022</c:v>
                </c:pt>
                <c:pt idx="49">
                  <c:v>3/16/2022</c:v>
                </c:pt>
                <c:pt idx="50">
                  <c:v>3/17/2022</c:v>
                </c:pt>
                <c:pt idx="51">
                  <c:v>3/18/2022</c:v>
                </c:pt>
                <c:pt idx="52">
                  <c:v>3/21/2022</c:v>
                </c:pt>
                <c:pt idx="53">
                  <c:v>3/22/2022</c:v>
                </c:pt>
                <c:pt idx="54">
                  <c:v>3/23/2022</c:v>
                </c:pt>
                <c:pt idx="55">
                  <c:v>3/24/2022</c:v>
                </c:pt>
                <c:pt idx="56">
                  <c:v>3/25/2022</c:v>
                </c:pt>
                <c:pt idx="57">
                  <c:v>3/28/2022</c:v>
                </c:pt>
                <c:pt idx="58">
                  <c:v>3/29/2022</c:v>
                </c:pt>
                <c:pt idx="59">
                  <c:v>3/30/2022</c:v>
                </c:pt>
                <c:pt idx="60">
                  <c:v>3/31/2022</c:v>
                </c:pt>
                <c:pt idx="61">
                  <c:v>4/1/2022</c:v>
                </c:pt>
                <c:pt idx="62">
                  <c:v>4/4/2022</c:v>
                </c:pt>
                <c:pt idx="63">
                  <c:v>4/5/2022</c:v>
                </c:pt>
                <c:pt idx="64">
                  <c:v>4/6/2022</c:v>
                </c:pt>
                <c:pt idx="65">
                  <c:v>4/7/2022</c:v>
                </c:pt>
                <c:pt idx="66">
                  <c:v>4/8/2022</c:v>
                </c:pt>
                <c:pt idx="67">
                  <c:v>4/11/2022</c:v>
                </c:pt>
                <c:pt idx="68">
                  <c:v>4/12/2022</c:v>
                </c:pt>
                <c:pt idx="69">
                  <c:v>4/13/2022</c:v>
                </c:pt>
                <c:pt idx="70">
                  <c:v>4/14/2022</c:v>
                </c:pt>
                <c:pt idx="71">
                  <c:v>4/18/2022</c:v>
                </c:pt>
                <c:pt idx="72">
                  <c:v>4/19/2022</c:v>
                </c:pt>
                <c:pt idx="73">
                  <c:v>4/20/2022</c:v>
                </c:pt>
                <c:pt idx="74">
                  <c:v>4/21/2022</c:v>
                </c:pt>
                <c:pt idx="75">
                  <c:v>4/22/2022</c:v>
                </c:pt>
                <c:pt idx="76">
                  <c:v>4/25/2022</c:v>
                </c:pt>
                <c:pt idx="77">
                  <c:v>4/26/2022</c:v>
                </c:pt>
                <c:pt idx="78">
                  <c:v>4/27/2022</c:v>
                </c:pt>
                <c:pt idx="79">
                  <c:v>4/28/2022</c:v>
                </c:pt>
                <c:pt idx="80">
                  <c:v>4/29/2022</c:v>
                </c:pt>
                <c:pt idx="81">
                  <c:v>5/2/2022</c:v>
                </c:pt>
                <c:pt idx="82">
                  <c:v>5/3/2022</c:v>
                </c:pt>
                <c:pt idx="83">
                  <c:v>5/4/2022</c:v>
                </c:pt>
                <c:pt idx="84">
                  <c:v>5/5/2022</c:v>
                </c:pt>
                <c:pt idx="85">
                  <c:v>5/6/2022</c:v>
                </c:pt>
                <c:pt idx="86">
                  <c:v>5/9/2022</c:v>
                </c:pt>
                <c:pt idx="87">
                  <c:v>5/10/2022</c:v>
                </c:pt>
                <c:pt idx="88">
                  <c:v>5/11/2022</c:v>
                </c:pt>
                <c:pt idx="89">
                  <c:v>5/12/2022</c:v>
                </c:pt>
                <c:pt idx="90">
                  <c:v>5/13/2022</c:v>
                </c:pt>
                <c:pt idx="91">
                  <c:v>5/16/2022</c:v>
                </c:pt>
                <c:pt idx="92">
                  <c:v>5/17/2022</c:v>
                </c:pt>
                <c:pt idx="93">
                  <c:v>5/18/2022</c:v>
                </c:pt>
                <c:pt idx="94">
                  <c:v>5/19/2022</c:v>
                </c:pt>
                <c:pt idx="95">
                  <c:v>5/20/2022</c:v>
                </c:pt>
                <c:pt idx="96">
                  <c:v>5/23/2022</c:v>
                </c:pt>
                <c:pt idx="97">
                  <c:v>5/24/2022</c:v>
                </c:pt>
                <c:pt idx="98">
                  <c:v>5/25/2022</c:v>
                </c:pt>
                <c:pt idx="99">
                  <c:v>5/26/2022</c:v>
                </c:pt>
                <c:pt idx="100">
                  <c:v>5/27/2022</c:v>
                </c:pt>
                <c:pt idx="101">
                  <c:v>5/31/2022</c:v>
                </c:pt>
                <c:pt idx="102">
                  <c:v>6/1/2022</c:v>
                </c:pt>
                <c:pt idx="103">
                  <c:v>6/2/2022</c:v>
                </c:pt>
                <c:pt idx="104">
                  <c:v>6/3/2022</c:v>
                </c:pt>
                <c:pt idx="105">
                  <c:v>6/6/2022</c:v>
                </c:pt>
                <c:pt idx="106">
                  <c:v>6/7/2022</c:v>
                </c:pt>
                <c:pt idx="107">
                  <c:v>6/8/2022</c:v>
                </c:pt>
                <c:pt idx="108">
                  <c:v>6/9/2022</c:v>
                </c:pt>
                <c:pt idx="109">
                  <c:v>6/10/2022</c:v>
                </c:pt>
                <c:pt idx="110">
                  <c:v>6/13/2022</c:v>
                </c:pt>
                <c:pt idx="111">
                  <c:v>6/14/2022</c:v>
                </c:pt>
                <c:pt idx="112">
                  <c:v>6/15/2022</c:v>
                </c:pt>
                <c:pt idx="113">
                  <c:v>6/16/2022</c:v>
                </c:pt>
                <c:pt idx="114">
                  <c:v>6/17/2022</c:v>
                </c:pt>
                <c:pt idx="115">
                  <c:v>6/21/2022</c:v>
                </c:pt>
                <c:pt idx="116">
                  <c:v>6/22/2022</c:v>
                </c:pt>
                <c:pt idx="117">
                  <c:v>6/23/2022</c:v>
                </c:pt>
                <c:pt idx="118">
                  <c:v>6/24/2022</c:v>
                </c:pt>
                <c:pt idx="119">
                  <c:v>6/27/2022</c:v>
                </c:pt>
                <c:pt idx="120">
                  <c:v>6/28/2022</c:v>
                </c:pt>
                <c:pt idx="121">
                  <c:v>6/29/2022</c:v>
                </c:pt>
                <c:pt idx="122">
                  <c:v>6/30/2022</c:v>
                </c:pt>
                <c:pt idx="123">
                  <c:v>7/1/2022</c:v>
                </c:pt>
                <c:pt idx="124">
                  <c:v>7/5/2022</c:v>
                </c:pt>
                <c:pt idx="125">
                  <c:v>7/6/2022</c:v>
                </c:pt>
                <c:pt idx="126">
                  <c:v>7/7/2022</c:v>
                </c:pt>
                <c:pt idx="127">
                  <c:v>7/8/2022</c:v>
                </c:pt>
                <c:pt idx="128">
                  <c:v>7/11/2022</c:v>
                </c:pt>
                <c:pt idx="129">
                  <c:v>7/12/2022</c:v>
                </c:pt>
                <c:pt idx="130">
                  <c:v>7/13/2022</c:v>
                </c:pt>
                <c:pt idx="131">
                  <c:v>7/14/2022</c:v>
                </c:pt>
                <c:pt idx="132">
                  <c:v>7/15/2022</c:v>
                </c:pt>
                <c:pt idx="133">
                  <c:v>7/18/2022</c:v>
                </c:pt>
                <c:pt idx="134">
                  <c:v>7/19/2022</c:v>
                </c:pt>
                <c:pt idx="135">
                  <c:v>7/20/2022</c:v>
                </c:pt>
                <c:pt idx="136">
                  <c:v>7/21/2022</c:v>
                </c:pt>
                <c:pt idx="137">
                  <c:v>7/22/2022</c:v>
                </c:pt>
                <c:pt idx="138">
                  <c:v>7/25/2022</c:v>
                </c:pt>
                <c:pt idx="139">
                  <c:v>7/26/2022</c:v>
                </c:pt>
                <c:pt idx="140">
                  <c:v>7/27/2022</c:v>
                </c:pt>
                <c:pt idx="141">
                  <c:v>7/28/2022</c:v>
                </c:pt>
                <c:pt idx="142">
                  <c:v>7/29/2022</c:v>
                </c:pt>
                <c:pt idx="143">
                  <c:v>8/1/2022</c:v>
                </c:pt>
                <c:pt idx="144">
                  <c:v>8/2/2022</c:v>
                </c:pt>
                <c:pt idx="145">
                  <c:v>8/3/2022</c:v>
                </c:pt>
                <c:pt idx="146">
                  <c:v>8/4/2022</c:v>
                </c:pt>
                <c:pt idx="147">
                  <c:v>8/5/2022</c:v>
                </c:pt>
                <c:pt idx="148">
                  <c:v>8/8/2022</c:v>
                </c:pt>
                <c:pt idx="149">
                  <c:v>8/9/2022</c:v>
                </c:pt>
                <c:pt idx="150">
                  <c:v>8/10/2022</c:v>
                </c:pt>
                <c:pt idx="151">
                  <c:v>8/11/2022</c:v>
                </c:pt>
                <c:pt idx="152">
                  <c:v>8/12/2022</c:v>
                </c:pt>
                <c:pt idx="153">
                  <c:v>8/15/2022</c:v>
                </c:pt>
                <c:pt idx="154">
                  <c:v>8/16/2022</c:v>
                </c:pt>
                <c:pt idx="155">
                  <c:v>8/17/2022</c:v>
                </c:pt>
                <c:pt idx="156">
                  <c:v>8/18/2022</c:v>
                </c:pt>
                <c:pt idx="157">
                  <c:v>8/19/2022</c:v>
                </c:pt>
                <c:pt idx="158">
                  <c:v>8/22/2022</c:v>
                </c:pt>
                <c:pt idx="159">
                  <c:v>8/23/2022</c:v>
                </c:pt>
                <c:pt idx="160">
                  <c:v>8/24/2022</c:v>
                </c:pt>
                <c:pt idx="161">
                  <c:v>8/25/2022</c:v>
                </c:pt>
                <c:pt idx="162">
                  <c:v>8/26/2022</c:v>
                </c:pt>
                <c:pt idx="163">
                  <c:v>8/29/2022</c:v>
                </c:pt>
                <c:pt idx="164">
                  <c:v>8/30/2022</c:v>
                </c:pt>
                <c:pt idx="165">
                  <c:v>8/31/2022</c:v>
                </c:pt>
                <c:pt idx="166">
                  <c:v>9/1/2022</c:v>
                </c:pt>
                <c:pt idx="167">
                  <c:v>9/2/2022</c:v>
                </c:pt>
                <c:pt idx="168">
                  <c:v>9/6/2022</c:v>
                </c:pt>
                <c:pt idx="169">
                  <c:v>9/7/2022</c:v>
                </c:pt>
                <c:pt idx="170">
                  <c:v>9/8/2022</c:v>
                </c:pt>
                <c:pt idx="171">
                  <c:v>9/9/2022</c:v>
                </c:pt>
                <c:pt idx="172">
                  <c:v>9/12/2022</c:v>
                </c:pt>
                <c:pt idx="173">
                  <c:v>9/13/2022</c:v>
                </c:pt>
                <c:pt idx="174">
                  <c:v>9/14/2022</c:v>
                </c:pt>
                <c:pt idx="175">
                  <c:v>9/15/2022</c:v>
                </c:pt>
                <c:pt idx="176">
                  <c:v>9/16/2022</c:v>
                </c:pt>
                <c:pt idx="177">
                  <c:v>9/19/2022</c:v>
                </c:pt>
                <c:pt idx="178">
                  <c:v>9/20/2022</c:v>
                </c:pt>
                <c:pt idx="179">
                  <c:v>9/21/2022</c:v>
                </c:pt>
                <c:pt idx="180">
                  <c:v>9/22/2022</c:v>
                </c:pt>
                <c:pt idx="181">
                  <c:v>9/23/2022</c:v>
                </c:pt>
                <c:pt idx="182">
                  <c:v>9/26/2022</c:v>
                </c:pt>
                <c:pt idx="183">
                  <c:v>9/27/2022</c:v>
                </c:pt>
                <c:pt idx="184">
                  <c:v>9/28/2022</c:v>
                </c:pt>
                <c:pt idx="185">
                  <c:v>9/29/2022</c:v>
                </c:pt>
                <c:pt idx="186">
                  <c:v>9/30/2022</c:v>
                </c:pt>
                <c:pt idx="187">
                  <c:v>10/3/2022</c:v>
                </c:pt>
                <c:pt idx="188">
                  <c:v>10/4/2022</c:v>
                </c:pt>
                <c:pt idx="189">
                  <c:v>10/5/2022</c:v>
                </c:pt>
                <c:pt idx="190">
                  <c:v>10/6/2022</c:v>
                </c:pt>
                <c:pt idx="191">
                  <c:v>10/7/2022</c:v>
                </c:pt>
                <c:pt idx="192">
                  <c:v>10/10/2022</c:v>
                </c:pt>
                <c:pt idx="193">
                  <c:v>10/11/2022</c:v>
                </c:pt>
                <c:pt idx="194">
                  <c:v>10/12/2022</c:v>
                </c:pt>
                <c:pt idx="195">
                  <c:v>10/13/2022</c:v>
                </c:pt>
                <c:pt idx="196">
                  <c:v>10/14/2022</c:v>
                </c:pt>
                <c:pt idx="197">
                  <c:v>10/17/2022</c:v>
                </c:pt>
                <c:pt idx="198">
                  <c:v>10/18/2022</c:v>
                </c:pt>
                <c:pt idx="199">
                  <c:v>10/19/2022</c:v>
                </c:pt>
                <c:pt idx="200">
                  <c:v>10/20/2022</c:v>
                </c:pt>
                <c:pt idx="201">
                  <c:v>10/21/2022</c:v>
                </c:pt>
                <c:pt idx="202">
                  <c:v>10/24/2022</c:v>
                </c:pt>
                <c:pt idx="203">
                  <c:v>10/25/2022</c:v>
                </c:pt>
                <c:pt idx="204">
                  <c:v>10/26/2022</c:v>
                </c:pt>
                <c:pt idx="205">
                  <c:v>10/27/2022</c:v>
                </c:pt>
                <c:pt idx="206">
                  <c:v>10/28/2022</c:v>
                </c:pt>
                <c:pt idx="207">
                  <c:v>10/31/2022</c:v>
                </c:pt>
                <c:pt idx="208">
                  <c:v>11/1/2022</c:v>
                </c:pt>
                <c:pt idx="209">
                  <c:v>11/2/2022</c:v>
                </c:pt>
                <c:pt idx="210">
                  <c:v>11/3/2022</c:v>
                </c:pt>
                <c:pt idx="211">
                  <c:v>11/4/2022</c:v>
                </c:pt>
                <c:pt idx="212">
                  <c:v>11/7/2022</c:v>
                </c:pt>
                <c:pt idx="213">
                  <c:v>11/8/2022</c:v>
                </c:pt>
                <c:pt idx="214">
                  <c:v>11/9/2022</c:v>
                </c:pt>
                <c:pt idx="215">
                  <c:v>11/10/2022</c:v>
                </c:pt>
                <c:pt idx="216">
                  <c:v>11/11/2022</c:v>
                </c:pt>
                <c:pt idx="217">
                  <c:v>11/14/2022</c:v>
                </c:pt>
                <c:pt idx="218">
                  <c:v>11/15/2022</c:v>
                </c:pt>
                <c:pt idx="219">
                  <c:v>11/16/2022</c:v>
                </c:pt>
                <c:pt idx="220">
                  <c:v>11/17/2022</c:v>
                </c:pt>
                <c:pt idx="221">
                  <c:v>11/18/2022</c:v>
                </c:pt>
                <c:pt idx="222">
                  <c:v>11/21/2022</c:v>
                </c:pt>
                <c:pt idx="223">
                  <c:v>11/22/2022</c:v>
                </c:pt>
                <c:pt idx="224">
                  <c:v>11/23/2022</c:v>
                </c:pt>
                <c:pt idx="225">
                  <c:v>11/25/2022</c:v>
                </c:pt>
                <c:pt idx="226">
                  <c:v>11/28/2022</c:v>
                </c:pt>
                <c:pt idx="227">
                  <c:v>11/29/2022</c:v>
                </c:pt>
                <c:pt idx="228">
                  <c:v>11/30/2022</c:v>
                </c:pt>
                <c:pt idx="229">
                  <c:v>12/1/2022</c:v>
                </c:pt>
                <c:pt idx="230">
                  <c:v>12/2/2022</c:v>
                </c:pt>
                <c:pt idx="231">
                  <c:v>12/5/2022</c:v>
                </c:pt>
                <c:pt idx="232">
                  <c:v>12/6/2022</c:v>
                </c:pt>
                <c:pt idx="233">
                  <c:v>12/7/2022</c:v>
                </c:pt>
                <c:pt idx="234">
                  <c:v>12/8/2022</c:v>
                </c:pt>
                <c:pt idx="235">
                  <c:v>12/9/2022</c:v>
                </c:pt>
                <c:pt idx="236">
                  <c:v>12/12/2022</c:v>
                </c:pt>
                <c:pt idx="237">
                  <c:v>12/13/2022</c:v>
                </c:pt>
                <c:pt idx="238">
                  <c:v>12/14/2022</c:v>
                </c:pt>
                <c:pt idx="239">
                  <c:v>12/15/2022</c:v>
                </c:pt>
                <c:pt idx="240">
                  <c:v>12/16/2022</c:v>
                </c:pt>
                <c:pt idx="241">
                  <c:v>12/19/2022</c:v>
                </c:pt>
                <c:pt idx="242">
                  <c:v>12/20/2022</c:v>
                </c:pt>
                <c:pt idx="243">
                  <c:v>12/21/2022</c:v>
                </c:pt>
                <c:pt idx="244">
                  <c:v>12/22/2022</c:v>
                </c:pt>
                <c:pt idx="245">
                  <c:v>12/23/2022</c:v>
                </c:pt>
                <c:pt idx="246">
                  <c:v>12/27/2022</c:v>
                </c:pt>
                <c:pt idx="247">
                  <c:v>12/28/2022</c:v>
                </c:pt>
                <c:pt idx="248">
                  <c:v>12/29/2022</c:v>
                </c:pt>
                <c:pt idx="249">
                  <c:v>12/30/2022</c:v>
                </c:pt>
                <c:pt idx="250">
                  <c:v>1/3/2023</c:v>
                </c:pt>
                <c:pt idx="251">
                  <c:v>1/4/2023</c:v>
                </c:pt>
                <c:pt idx="252">
                  <c:v>1/5/2023</c:v>
                </c:pt>
                <c:pt idx="253">
                  <c:v>1/6/2023</c:v>
                </c:pt>
                <c:pt idx="254">
                  <c:v>1/9/2023</c:v>
                </c:pt>
                <c:pt idx="255">
                  <c:v>1/10/2023</c:v>
                </c:pt>
                <c:pt idx="256">
                  <c:v>1/11/2023</c:v>
                </c:pt>
                <c:pt idx="257">
                  <c:v>1/12/2023</c:v>
                </c:pt>
                <c:pt idx="258">
                  <c:v>1/13/2023</c:v>
                </c:pt>
                <c:pt idx="259">
                  <c:v>1/17/2023</c:v>
                </c:pt>
                <c:pt idx="260">
                  <c:v>1/18/2023</c:v>
                </c:pt>
                <c:pt idx="261">
                  <c:v>1/19/2023</c:v>
                </c:pt>
                <c:pt idx="262">
                  <c:v>1/20/2023</c:v>
                </c:pt>
                <c:pt idx="263">
                  <c:v>1/23/2023</c:v>
                </c:pt>
                <c:pt idx="264">
                  <c:v>1/24/2023</c:v>
                </c:pt>
                <c:pt idx="265">
                  <c:v>1/25/2023</c:v>
                </c:pt>
                <c:pt idx="266">
                  <c:v>1/26/2023</c:v>
                </c:pt>
                <c:pt idx="267">
                  <c:v>1/27/2023</c:v>
                </c:pt>
                <c:pt idx="268">
                  <c:v>1/30/2023</c:v>
                </c:pt>
                <c:pt idx="269">
                  <c:v>1/31/2023</c:v>
                </c:pt>
                <c:pt idx="270">
                  <c:v>2/1/2023</c:v>
                </c:pt>
                <c:pt idx="271">
                  <c:v>2/2/2023</c:v>
                </c:pt>
                <c:pt idx="272">
                  <c:v>2/3/2023</c:v>
                </c:pt>
                <c:pt idx="273">
                  <c:v>2/6/2023</c:v>
                </c:pt>
                <c:pt idx="274">
                  <c:v>2/7/2023</c:v>
                </c:pt>
                <c:pt idx="275">
                  <c:v>2/8/2023</c:v>
                </c:pt>
                <c:pt idx="276">
                  <c:v>2/9/2023</c:v>
                </c:pt>
                <c:pt idx="277">
                  <c:v>2/10/2023</c:v>
                </c:pt>
                <c:pt idx="278">
                  <c:v>2/13/2023</c:v>
                </c:pt>
                <c:pt idx="279">
                  <c:v>2/14/2023</c:v>
                </c:pt>
                <c:pt idx="280">
                  <c:v>2/15/2023</c:v>
                </c:pt>
                <c:pt idx="281">
                  <c:v>2/16/2023</c:v>
                </c:pt>
                <c:pt idx="282">
                  <c:v>2/17/2023</c:v>
                </c:pt>
                <c:pt idx="283">
                  <c:v>2/21/2023</c:v>
                </c:pt>
                <c:pt idx="284">
                  <c:v>2/22/2023</c:v>
                </c:pt>
                <c:pt idx="285">
                  <c:v>2/23/2023</c:v>
                </c:pt>
                <c:pt idx="286">
                  <c:v>2/24/2023</c:v>
                </c:pt>
                <c:pt idx="287">
                  <c:v>2/27/2023</c:v>
                </c:pt>
                <c:pt idx="288">
                  <c:v>2/28/2023</c:v>
                </c:pt>
                <c:pt idx="289">
                  <c:v>3/1/2023</c:v>
                </c:pt>
                <c:pt idx="290">
                  <c:v>3/2/2023</c:v>
                </c:pt>
                <c:pt idx="291">
                  <c:v>3/3/2023</c:v>
                </c:pt>
                <c:pt idx="292">
                  <c:v>3/6/2023</c:v>
                </c:pt>
                <c:pt idx="293">
                  <c:v>3/7/2023</c:v>
                </c:pt>
                <c:pt idx="294">
                  <c:v>3/8/2023</c:v>
                </c:pt>
                <c:pt idx="295">
                  <c:v>3/9/2023</c:v>
                </c:pt>
                <c:pt idx="296">
                  <c:v>3/10/2023</c:v>
                </c:pt>
                <c:pt idx="297">
                  <c:v>3/13/2023</c:v>
                </c:pt>
                <c:pt idx="298">
                  <c:v>3/14/2023</c:v>
                </c:pt>
                <c:pt idx="299">
                  <c:v>3/15/2023</c:v>
                </c:pt>
                <c:pt idx="300">
                  <c:v>3/16/2023</c:v>
                </c:pt>
                <c:pt idx="301">
                  <c:v>3/17/2023</c:v>
                </c:pt>
                <c:pt idx="302">
                  <c:v>3/20/2023</c:v>
                </c:pt>
                <c:pt idx="303">
                  <c:v>3/21/2023</c:v>
                </c:pt>
                <c:pt idx="304">
                  <c:v>3/22/2023</c:v>
                </c:pt>
                <c:pt idx="305">
                  <c:v>3/23/2023</c:v>
                </c:pt>
                <c:pt idx="306">
                  <c:v>3/24/2023</c:v>
                </c:pt>
                <c:pt idx="307">
                  <c:v>3/27/2023</c:v>
                </c:pt>
                <c:pt idx="308">
                  <c:v>3/28/2023</c:v>
                </c:pt>
                <c:pt idx="309">
                  <c:v>3/29/2023</c:v>
                </c:pt>
                <c:pt idx="310">
                  <c:v>3/30/2023</c:v>
                </c:pt>
                <c:pt idx="311">
                  <c:v>3/31/2023</c:v>
                </c:pt>
                <c:pt idx="312">
                  <c:v>4/3/2023</c:v>
                </c:pt>
                <c:pt idx="313">
                  <c:v>4/4/2023</c:v>
                </c:pt>
                <c:pt idx="314">
                  <c:v>4/5/2023</c:v>
                </c:pt>
                <c:pt idx="315">
                  <c:v>4/6/2023</c:v>
                </c:pt>
                <c:pt idx="316">
                  <c:v>4/10/2023</c:v>
                </c:pt>
                <c:pt idx="317">
                  <c:v>4/11/2023</c:v>
                </c:pt>
                <c:pt idx="318">
                  <c:v>4/12/2023</c:v>
                </c:pt>
                <c:pt idx="319">
                  <c:v>4/13/2023</c:v>
                </c:pt>
                <c:pt idx="320">
                  <c:v>4/14/2023</c:v>
                </c:pt>
                <c:pt idx="321">
                  <c:v>4/17/2023</c:v>
                </c:pt>
                <c:pt idx="322">
                  <c:v>4/18/2023</c:v>
                </c:pt>
                <c:pt idx="323">
                  <c:v>4/19/2023</c:v>
                </c:pt>
                <c:pt idx="324">
                  <c:v>4/20/2023</c:v>
                </c:pt>
                <c:pt idx="325">
                  <c:v>4/21/2023</c:v>
                </c:pt>
                <c:pt idx="326">
                  <c:v>4/24/2023</c:v>
                </c:pt>
                <c:pt idx="327">
                  <c:v>4/25/2023</c:v>
                </c:pt>
                <c:pt idx="328">
                  <c:v>4/26/2023</c:v>
                </c:pt>
                <c:pt idx="329">
                  <c:v>4/27/2023</c:v>
                </c:pt>
                <c:pt idx="330">
                  <c:v>4/28/2023</c:v>
                </c:pt>
                <c:pt idx="331">
                  <c:v>5/1/2023</c:v>
                </c:pt>
                <c:pt idx="332">
                  <c:v>5/2/2023</c:v>
                </c:pt>
                <c:pt idx="333">
                  <c:v>5/3/2023</c:v>
                </c:pt>
                <c:pt idx="334">
                  <c:v>5/4/2023</c:v>
                </c:pt>
                <c:pt idx="335">
                  <c:v>5/5/2023</c:v>
                </c:pt>
                <c:pt idx="336">
                  <c:v>5/8/2023</c:v>
                </c:pt>
                <c:pt idx="337">
                  <c:v>5/9/2023</c:v>
                </c:pt>
                <c:pt idx="338">
                  <c:v>5/10/2023</c:v>
                </c:pt>
                <c:pt idx="339">
                  <c:v>5/11/2023</c:v>
                </c:pt>
                <c:pt idx="340">
                  <c:v>5/12/2023</c:v>
                </c:pt>
                <c:pt idx="341">
                  <c:v>5/15/2023</c:v>
                </c:pt>
                <c:pt idx="342">
                  <c:v>5/16/2023</c:v>
                </c:pt>
                <c:pt idx="343">
                  <c:v>5/17/2023</c:v>
                </c:pt>
                <c:pt idx="344">
                  <c:v>5/18/2023</c:v>
                </c:pt>
                <c:pt idx="345">
                  <c:v>5/19/2023</c:v>
                </c:pt>
                <c:pt idx="346">
                  <c:v>5/22/2023</c:v>
                </c:pt>
                <c:pt idx="347">
                  <c:v>5/23/2023</c:v>
                </c:pt>
                <c:pt idx="348">
                  <c:v>5/24/2023</c:v>
                </c:pt>
                <c:pt idx="349">
                  <c:v>5/25/2023</c:v>
                </c:pt>
                <c:pt idx="350">
                  <c:v>5/26/2023</c:v>
                </c:pt>
                <c:pt idx="351">
                  <c:v>5/30/2023</c:v>
                </c:pt>
                <c:pt idx="352">
                  <c:v>5/31/2023</c:v>
                </c:pt>
                <c:pt idx="353">
                  <c:v>6/1/2023</c:v>
                </c:pt>
                <c:pt idx="354">
                  <c:v>6/2/2023</c:v>
                </c:pt>
                <c:pt idx="355">
                  <c:v>6/5/2023</c:v>
                </c:pt>
                <c:pt idx="356">
                  <c:v>6/6/2023</c:v>
                </c:pt>
                <c:pt idx="357">
                  <c:v>6/7/2023</c:v>
                </c:pt>
                <c:pt idx="358">
                  <c:v>6/8/2023</c:v>
                </c:pt>
                <c:pt idx="359">
                  <c:v>6/9/2023</c:v>
                </c:pt>
                <c:pt idx="360">
                  <c:v>6/12/2023</c:v>
                </c:pt>
                <c:pt idx="361">
                  <c:v>6/13/2023</c:v>
                </c:pt>
                <c:pt idx="362">
                  <c:v>6/14/2023</c:v>
                </c:pt>
                <c:pt idx="363">
                  <c:v>6/15/2023</c:v>
                </c:pt>
                <c:pt idx="364">
                  <c:v>6/16/2023</c:v>
                </c:pt>
                <c:pt idx="365">
                  <c:v>6/20/2023</c:v>
                </c:pt>
                <c:pt idx="366">
                  <c:v>6/21/2023</c:v>
                </c:pt>
                <c:pt idx="367">
                  <c:v>6/22/2023</c:v>
                </c:pt>
                <c:pt idx="368">
                  <c:v>6/23/2023</c:v>
                </c:pt>
                <c:pt idx="369">
                  <c:v>6/26/2023</c:v>
                </c:pt>
                <c:pt idx="370">
                  <c:v>6/27/2023</c:v>
                </c:pt>
                <c:pt idx="371">
                  <c:v>6/28/2023</c:v>
                </c:pt>
                <c:pt idx="372">
                  <c:v>6/29/2023</c:v>
                </c:pt>
                <c:pt idx="373">
                  <c:v>6/30/2023</c:v>
                </c:pt>
                <c:pt idx="374">
                  <c:v>7/3/2023</c:v>
                </c:pt>
                <c:pt idx="375">
                  <c:v>7/5/2023</c:v>
                </c:pt>
                <c:pt idx="376">
                  <c:v>7/6/2023</c:v>
                </c:pt>
                <c:pt idx="377">
                  <c:v>7/7/2023</c:v>
                </c:pt>
                <c:pt idx="378">
                  <c:v>7/10/2023</c:v>
                </c:pt>
                <c:pt idx="379">
                  <c:v>7/11/2023</c:v>
                </c:pt>
                <c:pt idx="380">
                  <c:v>7/12/2023</c:v>
                </c:pt>
                <c:pt idx="381">
                  <c:v>7/13/2023</c:v>
                </c:pt>
                <c:pt idx="382">
                  <c:v>7/14/2023</c:v>
                </c:pt>
                <c:pt idx="383">
                  <c:v>7/17/2023</c:v>
                </c:pt>
                <c:pt idx="384">
                  <c:v>7/18/2023</c:v>
                </c:pt>
                <c:pt idx="385">
                  <c:v>7/19/2023</c:v>
                </c:pt>
                <c:pt idx="386">
                  <c:v>7/20/2023</c:v>
                </c:pt>
                <c:pt idx="387">
                  <c:v>7/21/2023</c:v>
                </c:pt>
                <c:pt idx="388">
                  <c:v>7/24/2023</c:v>
                </c:pt>
                <c:pt idx="389">
                  <c:v>7/25/2023</c:v>
                </c:pt>
                <c:pt idx="390">
                  <c:v>7/26/2023</c:v>
                </c:pt>
                <c:pt idx="391">
                  <c:v>7/27/2023</c:v>
                </c:pt>
                <c:pt idx="392">
                  <c:v>7/28/2023</c:v>
                </c:pt>
                <c:pt idx="393">
                  <c:v>7/31/2023</c:v>
                </c:pt>
                <c:pt idx="394">
                  <c:v>8/1/2023</c:v>
                </c:pt>
                <c:pt idx="395">
                  <c:v>8/2/2023</c:v>
                </c:pt>
                <c:pt idx="396">
                  <c:v>8/3/2023</c:v>
                </c:pt>
                <c:pt idx="397">
                  <c:v>8/4/2023</c:v>
                </c:pt>
                <c:pt idx="398">
                  <c:v>8/7/2023</c:v>
                </c:pt>
                <c:pt idx="399">
                  <c:v>8/8/2023</c:v>
                </c:pt>
                <c:pt idx="400">
                  <c:v>8/9/2023</c:v>
                </c:pt>
                <c:pt idx="401">
                  <c:v>8/10/2023</c:v>
                </c:pt>
                <c:pt idx="402">
                  <c:v>8/11/2023</c:v>
                </c:pt>
                <c:pt idx="403">
                  <c:v>8/14/2023</c:v>
                </c:pt>
                <c:pt idx="404">
                  <c:v>8/15/2023</c:v>
                </c:pt>
                <c:pt idx="405">
                  <c:v>8/16/2023</c:v>
                </c:pt>
                <c:pt idx="406">
                  <c:v>8/17/2023</c:v>
                </c:pt>
                <c:pt idx="407">
                  <c:v>8/18/2023</c:v>
                </c:pt>
                <c:pt idx="408">
                  <c:v>8/21/2023</c:v>
                </c:pt>
                <c:pt idx="409">
                  <c:v>8/22/2023</c:v>
                </c:pt>
                <c:pt idx="410">
                  <c:v>8/23/2023</c:v>
                </c:pt>
                <c:pt idx="411">
                  <c:v>8/24/2023</c:v>
                </c:pt>
                <c:pt idx="412">
                  <c:v>8/25/2023</c:v>
                </c:pt>
                <c:pt idx="413">
                  <c:v>8/28/2023</c:v>
                </c:pt>
                <c:pt idx="414">
                  <c:v>8/29/2023</c:v>
                </c:pt>
                <c:pt idx="415">
                  <c:v>8/30/2023</c:v>
                </c:pt>
                <c:pt idx="416">
                  <c:v>8/31/2023</c:v>
                </c:pt>
                <c:pt idx="417">
                  <c:v>9/1/2023</c:v>
                </c:pt>
                <c:pt idx="418">
                  <c:v>9/5/2023</c:v>
                </c:pt>
                <c:pt idx="419">
                  <c:v>9/6/2023</c:v>
                </c:pt>
                <c:pt idx="420">
                  <c:v>9/7/2023</c:v>
                </c:pt>
                <c:pt idx="421">
                  <c:v>9/8/2023</c:v>
                </c:pt>
                <c:pt idx="422">
                  <c:v>9/11/2023</c:v>
                </c:pt>
                <c:pt idx="423">
                  <c:v>9/12/2023</c:v>
                </c:pt>
                <c:pt idx="424">
                  <c:v>9/13/2023</c:v>
                </c:pt>
                <c:pt idx="425">
                  <c:v>9/14/2023</c:v>
                </c:pt>
                <c:pt idx="426">
                  <c:v>9/15/2023</c:v>
                </c:pt>
                <c:pt idx="427">
                  <c:v>9/18/2023</c:v>
                </c:pt>
                <c:pt idx="428">
                  <c:v>9/19/2023</c:v>
                </c:pt>
                <c:pt idx="429">
                  <c:v>9/20/2023</c:v>
                </c:pt>
                <c:pt idx="430">
                  <c:v>9/21/2023</c:v>
                </c:pt>
                <c:pt idx="431">
                  <c:v>9/22/2023</c:v>
                </c:pt>
                <c:pt idx="432">
                  <c:v>9/25/2023</c:v>
                </c:pt>
                <c:pt idx="433">
                  <c:v>9/26/2023</c:v>
                </c:pt>
                <c:pt idx="434">
                  <c:v>9/27/2023</c:v>
                </c:pt>
                <c:pt idx="435">
                  <c:v>9/28/2023</c:v>
                </c:pt>
                <c:pt idx="436">
                  <c:v>9/29/2023</c:v>
                </c:pt>
                <c:pt idx="437">
                  <c:v>10/2/2023</c:v>
                </c:pt>
                <c:pt idx="438">
                  <c:v>10/3/2023</c:v>
                </c:pt>
                <c:pt idx="439">
                  <c:v>10/4/2023</c:v>
                </c:pt>
                <c:pt idx="440">
                  <c:v>10/5/2023</c:v>
                </c:pt>
                <c:pt idx="441">
                  <c:v>10/6/2023</c:v>
                </c:pt>
                <c:pt idx="442">
                  <c:v>10/9/2023</c:v>
                </c:pt>
                <c:pt idx="443">
                  <c:v>10/10/2023</c:v>
                </c:pt>
                <c:pt idx="444">
                  <c:v>10/11/2023</c:v>
                </c:pt>
                <c:pt idx="445">
                  <c:v>10/12/2023</c:v>
                </c:pt>
                <c:pt idx="446">
                  <c:v>10/13/2023</c:v>
                </c:pt>
                <c:pt idx="447">
                  <c:v>10/16/2023</c:v>
                </c:pt>
                <c:pt idx="448">
                  <c:v>10/17/2023</c:v>
                </c:pt>
                <c:pt idx="449">
                  <c:v>10/18/2023</c:v>
                </c:pt>
                <c:pt idx="450">
                  <c:v>10/19/2023</c:v>
                </c:pt>
                <c:pt idx="451">
                  <c:v>10/20/2023</c:v>
                </c:pt>
                <c:pt idx="452">
                  <c:v>10/23/2023</c:v>
                </c:pt>
                <c:pt idx="453">
                  <c:v>10/24/2023</c:v>
                </c:pt>
                <c:pt idx="454">
                  <c:v>10/25/2023</c:v>
                </c:pt>
                <c:pt idx="455">
                  <c:v>10/26/2023</c:v>
                </c:pt>
                <c:pt idx="456">
                  <c:v>10/27/2023</c:v>
                </c:pt>
                <c:pt idx="457">
                  <c:v>10/30/2023</c:v>
                </c:pt>
                <c:pt idx="458">
                  <c:v>10/31/2023</c:v>
                </c:pt>
                <c:pt idx="459">
                  <c:v>11/1/2023</c:v>
                </c:pt>
                <c:pt idx="460">
                  <c:v>11/2/2023</c:v>
                </c:pt>
                <c:pt idx="461">
                  <c:v>11/3/2023</c:v>
                </c:pt>
                <c:pt idx="462">
                  <c:v>11/6/2023</c:v>
                </c:pt>
                <c:pt idx="463">
                  <c:v>11/7/2023</c:v>
                </c:pt>
                <c:pt idx="464">
                  <c:v>11/8/2023</c:v>
                </c:pt>
                <c:pt idx="465">
                  <c:v>11/9/2023</c:v>
                </c:pt>
                <c:pt idx="466">
                  <c:v>11/10/2023</c:v>
                </c:pt>
                <c:pt idx="467">
                  <c:v>11/13/2023</c:v>
                </c:pt>
                <c:pt idx="468">
                  <c:v>11/14/2023</c:v>
                </c:pt>
                <c:pt idx="469">
                  <c:v>11/15/2023</c:v>
                </c:pt>
                <c:pt idx="470">
                  <c:v>11/16/2023</c:v>
                </c:pt>
                <c:pt idx="471">
                  <c:v>11/17/2023</c:v>
                </c:pt>
                <c:pt idx="472">
                  <c:v>11/20/2023</c:v>
                </c:pt>
                <c:pt idx="473">
                  <c:v>11/21/2023</c:v>
                </c:pt>
                <c:pt idx="474">
                  <c:v>11/22/2023</c:v>
                </c:pt>
                <c:pt idx="475">
                  <c:v>11/24/2023</c:v>
                </c:pt>
                <c:pt idx="476">
                  <c:v>11/27/2023</c:v>
                </c:pt>
                <c:pt idx="477">
                  <c:v>11/28/2023</c:v>
                </c:pt>
                <c:pt idx="478">
                  <c:v>11/29/2023</c:v>
                </c:pt>
                <c:pt idx="479">
                  <c:v>11/30/2023</c:v>
                </c:pt>
                <c:pt idx="480">
                  <c:v>12/1/2023</c:v>
                </c:pt>
                <c:pt idx="481">
                  <c:v>12/4/2023</c:v>
                </c:pt>
                <c:pt idx="482">
                  <c:v>12/5/2023</c:v>
                </c:pt>
                <c:pt idx="483">
                  <c:v>12/6/2023</c:v>
                </c:pt>
                <c:pt idx="484">
                  <c:v>12/7/2023</c:v>
                </c:pt>
                <c:pt idx="485">
                  <c:v>12/8/2023</c:v>
                </c:pt>
                <c:pt idx="486">
                  <c:v>12/11/2023</c:v>
                </c:pt>
                <c:pt idx="487">
                  <c:v>12/12/2023</c:v>
                </c:pt>
                <c:pt idx="488">
                  <c:v>12/13/2023</c:v>
                </c:pt>
                <c:pt idx="489">
                  <c:v>12/14/2023</c:v>
                </c:pt>
                <c:pt idx="490">
                  <c:v>12/15/2023</c:v>
                </c:pt>
                <c:pt idx="491">
                  <c:v>12/18/2023</c:v>
                </c:pt>
                <c:pt idx="492">
                  <c:v>12/19/2023</c:v>
                </c:pt>
                <c:pt idx="493">
                  <c:v>12/20/2023</c:v>
                </c:pt>
                <c:pt idx="494">
                  <c:v>12/21/2023</c:v>
                </c:pt>
                <c:pt idx="495">
                  <c:v>12/22/2023</c:v>
                </c:pt>
                <c:pt idx="496">
                  <c:v>12/26/2023</c:v>
                </c:pt>
                <c:pt idx="497">
                  <c:v>12/27/2023</c:v>
                </c:pt>
                <c:pt idx="498">
                  <c:v>12/28/2023</c:v>
                </c:pt>
                <c:pt idx="499">
                  <c:v>12/29/2023</c:v>
                </c:pt>
                <c:pt idx="500">
                  <c:v>1/2/2024</c:v>
                </c:pt>
                <c:pt idx="501">
                  <c:v>1/3/2024</c:v>
                </c:pt>
                <c:pt idx="502">
                  <c:v>1/4/2024</c:v>
                </c:pt>
                <c:pt idx="503">
                  <c:v>1/5/2024</c:v>
                </c:pt>
                <c:pt idx="504">
                  <c:v>1/8/2024</c:v>
                </c:pt>
                <c:pt idx="505">
                  <c:v>1/9/2024</c:v>
                </c:pt>
                <c:pt idx="506">
                  <c:v>1/10/2024</c:v>
                </c:pt>
                <c:pt idx="507">
                  <c:v>1/11/2024</c:v>
                </c:pt>
                <c:pt idx="508">
                  <c:v>1/12/2024</c:v>
                </c:pt>
                <c:pt idx="509">
                  <c:v>1/16/2024</c:v>
                </c:pt>
                <c:pt idx="510">
                  <c:v>1/17/2024</c:v>
                </c:pt>
                <c:pt idx="511">
                  <c:v>1/18/2024</c:v>
                </c:pt>
                <c:pt idx="512">
                  <c:v>1/19/2024</c:v>
                </c:pt>
                <c:pt idx="513">
                  <c:v>1/22/2024</c:v>
                </c:pt>
                <c:pt idx="514">
                  <c:v>1/23/2024</c:v>
                </c:pt>
                <c:pt idx="515">
                  <c:v>1/24/2024</c:v>
                </c:pt>
                <c:pt idx="516">
                  <c:v>1/25/2024</c:v>
                </c:pt>
                <c:pt idx="517">
                  <c:v>1/26/2024</c:v>
                </c:pt>
                <c:pt idx="518">
                  <c:v>1/29/2024</c:v>
                </c:pt>
                <c:pt idx="519">
                  <c:v>1/30/2024</c:v>
                </c:pt>
                <c:pt idx="520">
                  <c:v>1/31/2024</c:v>
                </c:pt>
                <c:pt idx="521">
                  <c:v>2/1/2024</c:v>
                </c:pt>
                <c:pt idx="522">
                  <c:v>2/2/2024</c:v>
                </c:pt>
                <c:pt idx="523">
                  <c:v>2/5/2024</c:v>
                </c:pt>
                <c:pt idx="524">
                  <c:v>2/6/2024</c:v>
                </c:pt>
                <c:pt idx="525">
                  <c:v>2/7/2024</c:v>
                </c:pt>
                <c:pt idx="526">
                  <c:v>2/8/2024</c:v>
                </c:pt>
                <c:pt idx="527">
                  <c:v>2/9/2024</c:v>
                </c:pt>
                <c:pt idx="528">
                  <c:v>2/12/2024</c:v>
                </c:pt>
                <c:pt idx="529">
                  <c:v>2/13/2024</c:v>
                </c:pt>
                <c:pt idx="530">
                  <c:v>2/14/2024</c:v>
                </c:pt>
                <c:pt idx="531">
                  <c:v>2/15/2024</c:v>
                </c:pt>
                <c:pt idx="532">
                  <c:v>2/16/2024</c:v>
                </c:pt>
                <c:pt idx="533">
                  <c:v>2/20/2024</c:v>
                </c:pt>
                <c:pt idx="534">
                  <c:v>2/21/2024</c:v>
                </c:pt>
                <c:pt idx="535">
                  <c:v>2/22/2024</c:v>
                </c:pt>
                <c:pt idx="536">
                  <c:v>2/23/2024</c:v>
                </c:pt>
                <c:pt idx="537">
                  <c:v>2/26/2024</c:v>
                </c:pt>
                <c:pt idx="538">
                  <c:v>2/27/2024</c:v>
                </c:pt>
                <c:pt idx="539">
                  <c:v>2/28/2024</c:v>
                </c:pt>
                <c:pt idx="540">
                  <c:v>2/29/2024</c:v>
                </c:pt>
                <c:pt idx="541">
                  <c:v>3/1/2024</c:v>
                </c:pt>
                <c:pt idx="542">
                  <c:v>3/4/2024</c:v>
                </c:pt>
                <c:pt idx="543">
                  <c:v>3/5/2024</c:v>
                </c:pt>
                <c:pt idx="544">
                  <c:v>3/6/2024</c:v>
                </c:pt>
                <c:pt idx="545">
                  <c:v>3/7/2024</c:v>
                </c:pt>
                <c:pt idx="546">
                  <c:v>3/8/2024</c:v>
                </c:pt>
                <c:pt idx="547">
                  <c:v>3/11/2024</c:v>
                </c:pt>
                <c:pt idx="548">
                  <c:v>3/12/2024</c:v>
                </c:pt>
                <c:pt idx="549">
                  <c:v>3/13/2024</c:v>
                </c:pt>
                <c:pt idx="550">
                  <c:v>3/14/2024</c:v>
                </c:pt>
                <c:pt idx="551">
                  <c:v>3/15/2024</c:v>
                </c:pt>
                <c:pt idx="552">
                  <c:v>3/18/2024</c:v>
                </c:pt>
                <c:pt idx="553">
                  <c:v>3/19/2024</c:v>
                </c:pt>
                <c:pt idx="554">
                  <c:v>3/20/2024</c:v>
                </c:pt>
                <c:pt idx="555">
                  <c:v>3/21/2024</c:v>
                </c:pt>
                <c:pt idx="556">
                  <c:v>3/22/2024</c:v>
                </c:pt>
                <c:pt idx="557">
                  <c:v>3/25/2024</c:v>
                </c:pt>
                <c:pt idx="558">
                  <c:v>3/26/2024</c:v>
                </c:pt>
                <c:pt idx="559">
                  <c:v>3/27/2024</c:v>
                </c:pt>
                <c:pt idx="560">
                  <c:v>3/28/2024</c:v>
                </c:pt>
                <c:pt idx="561">
                  <c:v>4/1/2024</c:v>
                </c:pt>
                <c:pt idx="562">
                  <c:v>4/2/2024</c:v>
                </c:pt>
                <c:pt idx="563">
                  <c:v>4/3/2024</c:v>
                </c:pt>
                <c:pt idx="564">
                  <c:v>4/4/2024</c:v>
                </c:pt>
                <c:pt idx="565">
                  <c:v>4/5/2024</c:v>
                </c:pt>
                <c:pt idx="566">
                  <c:v>4/8/2024</c:v>
                </c:pt>
                <c:pt idx="567">
                  <c:v>4/9/2024</c:v>
                </c:pt>
                <c:pt idx="568">
                  <c:v>4/10/2024</c:v>
                </c:pt>
                <c:pt idx="569">
                  <c:v>4/11/2024</c:v>
                </c:pt>
                <c:pt idx="570">
                  <c:v>4/12/2024</c:v>
                </c:pt>
                <c:pt idx="571">
                  <c:v>4/15/2024</c:v>
                </c:pt>
                <c:pt idx="572">
                  <c:v>4/16/2024</c:v>
                </c:pt>
                <c:pt idx="573">
                  <c:v>4/17/2024</c:v>
                </c:pt>
                <c:pt idx="574">
                  <c:v>4/18/2024</c:v>
                </c:pt>
                <c:pt idx="575">
                  <c:v>4/19/2024</c:v>
                </c:pt>
                <c:pt idx="576">
                  <c:v>4/22/2024</c:v>
                </c:pt>
                <c:pt idx="577">
                  <c:v>4/23/2024</c:v>
                </c:pt>
                <c:pt idx="578">
                  <c:v>4/24/2024</c:v>
                </c:pt>
                <c:pt idx="579">
                  <c:v>4/25/2024</c:v>
                </c:pt>
                <c:pt idx="580">
                  <c:v>4/26/2024</c:v>
                </c:pt>
                <c:pt idx="581">
                  <c:v>4/29/2024</c:v>
                </c:pt>
                <c:pt idx="582">
                  <c:v>4/30/2024</c:v>
                </c:pt>
                <c:pt idx="583">
                  <c:v>5/1/2024</c:v>
                </c:pt>
                <c:pt idx="584">
                  <c:v>5/2/2024</c:v>
                </c:pt>
                <c:pt idx="585">
                  <c:v>5/3/2024</c:v>
                </c:pt>
                <c:pt idx="586">
                  <c:v>5/6/2024</c:v>
                </c:pt>
                <c:pt idx="587">
                  <c:v>5/7/2024</c:v>
                </c:pt>
                <c:pt idx="588">
                  <c:v>5/8/2024</c:v>
                </c:pt>
                <c:pt idx="589">
                  <c:v>5/9/2024</c:v>
                </c:pt>
                <c:pt idx="590">
                  <c:v>5/10/2024</c:v>
                </c:pt>
                <c:pt idx="591">
                  <c:v>5/13/2024</c:v>
                </c:pt>
                <c:pt idx="592">
                  <c:v>5/14/2024</c:v>
                </c:pt>
                <c:pt idx="593">
                  <c:v>5/15/2024</c:v>
                </c:pt>
                <c:pt idx="594">
                  <c:v>5/16/2024</c:v>
                </c:pt>
                <c:pt idx="595">
                  <c:v>5/17/2024</c:v>
                </c:pt>
                <c:pt idx="596">
                  <c:v>5/20/2024</c:v>
                </c:pt>
                <c:pt idx="597">
                  <c:v>5/21/2024</c:v>
                </c:pt>
                <c:pt idx="598">
                  <c:v>5/22/2024</c:v>
                </c:pt>
                <c:pt idx="599">
                  <c:v>5/23/2024</c:v>
                </c:pt>
                <c:pt idx="600">
                  <c:v>5/24/2024</c:v>
                </c:pt>
                <c:pt idx="601">
                  <c:v>5/28/2024</c:v>
                </c:pt>
                <c:pt idx="602">
                  <c:v>5/29/2024</c:v>
                </c:pt>
                <c:pt idx="603">
                  <c:v>5/30/2024</c:v>
                </c:pt>
                <c:pt idx="604">
                  <c:v>5/31/2024</c:v>
                </c:pt>
                <c:pt idx="605">
                  <c:v>6/3/2024</c:v>
                </c:pt>
                <c:pt idx="606">
                  <c:v>6/4/2024</c:v>
                </c:pt>
                <c:pt idx="607">
                  <c:v>6/5/2024</c:v>
                </c:pt>
                <c:pt idx="608">
                  <c:v>6/6/2024</c:v>
                </c:pt>
                <c:pt idx="609">
                  <c:v>6/7/2024</c:v>
                </c:pt>
                <c:pt idx="610">
                  <c:v>6/10/2024</c:v>
                </c:pt>
                <c:pt idx="611">
                  <c:v>6/11/2024</c:v>
                </c:pt>
                <c:pt idx="612">
                  <c:v>6/12/2024</c:v>
                </c:pt>
                <c:pt idx="613">
                  <c:v>6/13/2024</c:v>
                </c:pt>
                <c:pt idx="614">
                  <c:v>6/14/2024</c:v>
                </c:pt>
                <c:pt idx="615">
                  <c:v>6/17/2024</c:v>
                </c:pt>
                <c:pt idx="616">
                  <c:v>6/18/2024</c:v>
                </c:pt>
                <c:pt idx="617">
                  <c:v>6/20/2024</c:v>
                </c:pt>
                <c:pt idx="618">
                  <c:v>6/21/2024</c:v>
                </c:pt>
                <c:pt idx="619">
                  <c:v>6/24/2024</c:v>
                </c:pt>
                <c:pt idx="620">
                  <c:v>6/25/2024</c:v>
                </c:pt>
                <c:pt idx="621">
                  <c:v>6/26/2024</c:v>
                </c:pt>
                <c:pt idx="622">
                  <c:v>6/27/2024</c:v>
                </c:pt>
                <c:pt idx="623">
                  <c:v>6/28/2024</c:v>
                </c:pt>
                <c:pt idx="624">
                  <c:v>7/1/2024</c:v>
                </c:pt>
                <c:pt idx="625">
                  <c:v>7/2/2024</c:v>
                </c:pt>
                <c:pt idx="626">
                  <c:v>7/3/2024</c:v>
                </c:pt>
                <c:pt idx="627">
                  <c:v>7/5/2024</c:v>
                </c:pt>
                <c:pt idx="628">
                  <c:v>7/8/2024</c:v>
                </c:pt>
                <c:pt idx="629">
                  <c:v>7/9/2024</c:v>
                </c:pt>
                <c:pt idx="630">
                  <c:v>7/10/2024</c:v>
                </c:pt>
                <c:pt idx="631">
                  <c:v>7/11/2024</c:v>
                </c:pt>
                <c:pt idx="632">
                  <c:v>7/12/2024</c:v>
                </c:pt>
                <c:pt idx="633">
                  <c:v>7/15/2024</c:v>
                </c:pt>
                <c:pt idx="634">
                  <c:v>7/16/2024</c:v>
                </c:pt>
                <c:pt idx="635">
                  <c:v>7/17/2024</c:v>
                </c:pt>
                <c:pt idx="636">
                  <c:v>7/18/2024</c:v>
                </c:pt>
                <c:pt idx="637">
                  <c:v>7/19/2024</c:v>
                </c:pt>
                <c:pt idx="638">
                  <c:v>7/22/2024</c:v>
                </c:pt>
                <c:pt idx="639">
                  <c:v>7/23/2024</c:v>
                </c:pt>
                <c:pt idx="640">
                  <c:v>7/24/2024</c:v>
                </c:pt>
                <c:pt idx="641">
                  <c:v>7/25/2024</c:v>
                </c:pt>
                <c:pt idx="642">
                  <c:v>7/26/2024</c:v>
                </c:pt>
                <c:pt idx="643">
                  <c:v>7/29/2024</c:v>
                </c:pt>
                <c:pt idx="644">
                  <c:v>7/30/2024</c:v>
                </c:pt>
                <c:pt idx="645">
                  <c:v>7/31/2024</c:v>
                </c:pt>
                <c:pt idx="646">
                  <c:v>8/1/2024</c:v>
                </c:pt>
                <c:pt idx="647">
                  <c:v>8/2/2024</c:v>
                </c:pt>
                <c:pt idx="648">
                  <c:v>8/5/2024</c:v>
                </c:pt>
                <c:pt idx="649">
                  <c:v>8/7/2024</c:v>
                </c:pt>
                <c:pt idx="650">
                  <c:v>8/8/2024</c:v>
                </c:pt>
                <c:pt idx="651">
                  <c:v>8/9/2024</c:v>
                </c:pt>
                <c:pt idx="652">
                  <c:v>8/12/2024</c:v>
                </c:pt>
                <c:pt idx="653">
                  <c:v>8/13/2024</c:v>
                </c:pt>
                <c:pt idx="654">
                  <c:v>8/14/2024</c:v>
                </c:pt>
                <c:pt idx="655">
                  <c:v>8/15/2024</c:v>
                </c:pt>
                <c:pt idx="656">
                  <c:v>8/16/2024</c:v>
                </c:pt>
                <c:pt idx="657">
                  <c:v>8/19/2024</c:v>
                </c:pt>
                <c:pt idx="658">
                  <c:v>8/20/2024</c:v>
                </c:pt>
                <c:pt idx="659">
                  <c:v>8/21/2024</c:v>
                </c:pt>
                <c:pt idx="660">
                  <c:v>8/22/2024</c:v>
                </c:pt>
                <c:pt idx="661">
                  <c:v>8/23/2024</c:v>
                </c:pt>
                <c:pt idx="662">
                  <c:v>8/26/2024</c:v>
                </c:pt>
                <c:pt idx="663">
                  <c:v>8/27/2024</c:v>
                </c:pt>
                <c:pt idx="664">
                  <c:v>8/28/2024</c:v>
                </c:pt>
                <c:pt idx="665">
                  <c:v>8/29/2024</c:v>
                </c:pt>
                <c:pt idx="666">
                  <c:v>8/30/2024</c:v>
                </c:pt>
                <c:pt idx="667">
                  <c:v>9/3/2024</c:v>
                </c:pt>
                <c:pt idx="668">
                  <c:v>9/4/2024</c:v>
                </c:pt>
                <c:pt idx="669">
                  <c:v>9/5/2024</c:v>
                </c:pt>
                <c:pt idx="670">
                  <c:v>9/6/2024</c:v>
                </c:pt>
                <c:pt idx="671">
                  <c:v>9/9/2024</c:v>
                </c:pt>
                <c:pt idx="672">
                  <c:v>9/10/2024</c:v>
                </c:pt>
                <c:pt idx="673">
                  <c:v>9/11/2024</c:v>
                </c:pt>
                <c:pt idx="674">
                  <c:v>9/12/2024</c:v>
                </c:pt>
                <c:pt idx="675">
                  <c:v>9/13/2024</c:v>
                </c:pt>
                <c:pt idx="676">
                  <c:v>9/16/2024</c:v>
                </c:pt>
                <c:pt idx="677">
                  <c:v>9/17/2024</c:v>
                </c:pt>
                <c:pt idx="678">
                  <c:v>9/18/2024</c:v>
                </c:pt>
                <c:pt idx="679">
                  <c:v>9/19/2024</c:v>
                </c:pt>
                <c:pt idx="680">
                  <c:v>9/20/2024</c:v>
                </c:pt>
                <c:pt idx="681">
                  <c:v>9/23/2024</c:v>
                </c:pt>
                <c:pt idx="682">
                  <c:v>9/24/2024</c:v>
                </c:pt>
                <c:pt idx="683">
                  <c:v>9/25/2024</c:v>
                </c:pt>
                <c:pt idx="684">
                  <c:v>9/26/2024</c:v>
                </c:pt>
                <c:pt idx="685">
                  <c:v>9/27/2024</c:v>
                </c:pt>
                <c:pt idx="686">
                  <c:v>9/30/2024</c:v>
                </c:pt>
                <c:pt idx="687">
                  <c:v>10/1/2024</c:v>
                </c:pt>
                <c:pt idx="688">
                  <c:v>10/2/2024</c:v>
                </c:pt>
                <c:pt idx="689">
                  <c:v>10/3/2024</c:v>
                </c:pt>
                <c:pt idx="690">
                  <c:v>10/4/2024</c:v>
                </c:pt>
                <c:pt idx="691">
                  <c:v>10/7/2024</c:v>
                </c:pt>
                <c:pt idx="692">
                  <c:v>10/8/2024</c:v>
                </c:pt>
                <c:pt idx="693">
                  <c:v>10/9/2024</c:v>
                </c:pt>
                <c:pt idx="694">
                  <c:v>10/10/2024</c:v>
                </c:pt>
                <c:pt idx="695">
                  <c:v>10/11/2024</c:v>
                </c:pt>
                <c:pt idx="696">
                  <c:v>10/14/2024</c:v>
                </c:pt>
                <c:pt idx="697">
                  <c:v>10/15/2024</c:v>
                </c:pt>
                <c:pt idx="698">
                  <c:v>10/16/2024</c:v>
                </c:pt>
                <c:pt idx="699">
                  <c:v>10/17/2024</c:v>
                </c:pt>
                <c:pt idx="700">
                  <c:v>10/18/2024</c:v>
                </c:pt>
                <c:pt idx="701">
                  <c:v>10/21/2024</c:v>
                </c:pt>
                <c:pt idx="702">
                  <c:v>10/22/2024</c:v>
                </c:pt>
                <c:pt idx="703">
                  <c:v>10/23/2024</c:v>
                </c:pt>
                <c:pt idx="704">
                  <c:v>10/24/2024</c:v>
                </c:pt>
                <c:pt idx="705">
                  <c:v>10/25/2024</c:v>
                </c:pt>
                <c:pt idx="706">
                  <c:v>10/28/2024</c:v>
                </c:pt>
                <c:pt idx="707">
                  <c:v>10/29/2024</c:v>
                </c:pt>
                <c:pt idx="708">
                  <c:v>10/30/2024</c:v>
                </c:pt>
                <c:pt idx="709">
                  <c:v>10/31/2024</c:v>
                </c:pt>
                <c:pt idx="710">
                  <c:v>11/1/2024</c:v>
                </c:pt>
                <c:pt idx="711">
                  <c:v>11/4/2024</c:v>
                </c:pt>
                <c:pt idx="712">
                  <c:v>11/5/2024</c:v>
                </c:pt>
                <c:pt idx="713">
                  <c:v>11/6/2024</c:v>
                </c:pt>
                <c:pt idx="714">
                  <c:v>11/7/2024</c:v>
                </c:pt>
                <c:pt idx="715">
                  <c:v>11/8/2024</c:v>
                </c:pt>
                <c:pt idx="716">
                  <c:v>11/11/2024</c:v>
                </c:pt>
                <c:pt idx="717">
                  <c:v>11/12/2024</c:v>
                </c:pt>
                <c:pt idx="718">
                  <c:v>11/13/2024</c:v>
                </c:pt>
                <c:pt idx="719">
                  <c:v>11/14/2024</c:v>
                </c:pt>
                <c:pt idx="720">
                  <c:v>11/15/2024</c:v>
                </c:pt>
                <c:pt idx="721">
                  <c:v>11/18/2024</c:v>
                </c:pt>
                <c:pt idx="722">
                  <c:v>11/19/2024</c:v>
                </c:pt>
                <c:pt idx="723">
                  <c:v>11/20/2024</c:v>
                </c:pt>
                <c:pt idx="724">
                  <c:v>11/21/2024</c:v>
                </c:pt>
                <c:pt idx="725">
                  <c:v>11/22/2024</c:v>
                </c:pt>
                <c:pt idx="726">
                  <c:v>11/25/2024</c:v>
                </c:pt>
                <c:pt idx="727">
                  <c:v>11/26/2024</c:v>
                </c:pt>
                <c:pt idx="728">
                  <c:v>11/27/2024</c:v>
                </c:pt>
                <c:pt idx="729">
                  <c:v>11/29/2024</c:v>
                </c:pt>
                <c:pt idx="730">
                  <c:v>12/2/2024</c:v>
                </c:pt>
                <c:pt idx="731">
                  <c:v>12/3/2024</c:v>
                </c:pt>
                <c:pt idx="732">
                  <c:v>12/4/2024</c:v>
                </c:pt>
                <c:pt idx="733">
                  <c:v>12/5/2024</c:v>
                </c:pt>
                <c:pt idx="734">
                  <c:v>12/6/2024</c:v>
                </c:pt>
                <c:pt idx="735">
                  <c:v>12/9/2024</c:v>
                </c:pt>
                <c:pt idx="736">
                  <c:v>12/10/2024</c:v>
                </c:pt>
                <c:pt idx="737">
                  <c:v>12/11/2024</c:v>
                </c:pt>
                <c:pt idx="738">
                  <c:v>12/12/2024</c:v>
                </c:pt>
                <c:pt idx="739">
                  <c:v>12/13/2024</c:v>
                </c:pt>
                <c:pt idx="740">
                  <c:v>12/16/2024</c:v>
                </c:pt>
                <c:pt idx="741">
                  <c:v>12/17/2024</c:v>
                </c:pt>
                <c:pt idx="742">
                  <c:v>12/18/2024</c:v>
                </c:pt>
                <c:pt idx="743">
                  <c:v>12/19/2024</c:v>
                </c:pt>
                <c:pt idx="744">
                  <c:v>12/20/2024</c:v>
                </c:pt>
                <c:pt idx="745">
                  <c:v>12/23/2024</c:v>
                </c:pt>
                <c:pt idx="746">
                  <c:v>12/24/2024</c:v>
                </c:pt>
                <c:pt idx="747">
                  <c:v>12/26/2024</c:v>
                </c:pt>
                <c:pt idx="748">
                  <c:v>12/27/2024</c:v>
                </c:pt>
                <c:pt idx="749">
                  <c:v>12/30/2024</c:v>
                </c:pt>
                <c:pt idx="750">
                  <c:v>12/31/2024</c:v>
                </c:pt>
                <c:pt idx="751">
                  <c:v>1/2/2025</c:v>
                </c:pt>
                <c:pt idx="752">
                  <c:v>1/3/2025</c:v>
                </c:pt>
                <c:pt idx="753">
                  <c:v>1/6/2025</c:v>
                </c:pt>
                <c:pt idx="754">
                  <c:v>1/7/2025</c:v>
                </c:pt>
                <c:pt idx="755">
                  <c:v>1/8/2025</c:v>
                </c:pt>
                <c:pt idx="756">
                  <c:v>1/9/2025</c:v>
                </c:pt>
                <c:pt idx="757">
                  <c:v>1/10/2025</c:v>
                </c:pt>
                <c:pt idx="758">
                  <c:v>1/13/2025</c:v>
                </c:pt>
                <c:pt idx="759">
                  <c:v>1/14/2025</c:v>
                </c:pt>
                <c:pt idx="760">
                  <c:v>1/15/2025</c:v>
                </c:pt>
                <c:pt idx="761">
                  <c:v>1/16/2025</c:v>
                </c:pt>
                <c:pt idx="762">
                  <c:v>1/17/2025</c:v>
                </c:pt>
                <c:pt idx="763">
                  <c:v>1/21/2025</c:v>
                </c:pt>
                <c:pt idx="764">
                  <c:v>1/22/2025</c:v>
                </c:pt>
                <c:pt idx="765">
                  <c:v>1/23/2025</c:v>
                </c:pt>
                <c:pt idx="766">
                  <c:v>1/24/2025</c:v>
                </c:pt>
                <c:pt idx="767">
                  <c:v>1/27/2025</c:v>
                </c:pt>
                <c:pt idx="768">
                  <c:v>1/28/2025</c:v>
                </c:pt>
                <c:pt idx="769">
                  <c:v>1/29/2025</c:v>
                </c:pt>
                <c:pt idx="770">
                  <c:v>1/30/2025</c:v>
                </c:pt>
                <c:pt idx="771">
                  <c:v>1/31/2025</c:v>
                </c:pt>
                <c:pt idx="772">
                  <c:v>2/3/2025</c:v>
                </c:pt>
                <c:pt idx="773">
                  <c:v>2/4/2025</c:v>
                </c:pt>
                <c:pt idx="774">
                  <c:v>2/5/2025</c:v>
                </c:pt>
                <c:pt idx="775">
                  <c:v>2/6/2025</c:v>
                </c:pt>
                <c:pt idx="776">
                  <c:v>2/7/2025</c:v>
                </c:pt>
                <c:pt idx="777">
                  <c:v>2/10/2025</c:v>
                </c:pt>
                <c:pt idx="778">
                  <c:v>2/11/2025</c:v>
                </c:pt>
                <c:pt idx="779">
                  <c:v>2/12/2025</c:v>
                </c:pt>
                <c:pt idx="780">
                  <c:v>2/13/2025</c:v>
                </c:pt>
                <c:pt idx="781">
                  <c:v>2/14/2025</c:v>
                </c:pt>
                <c:pt idx="782">
                  <c:v>2/18/2025</c:v>
                </c:pt>
                <c:pt idx="783">
                  <c:v>2/19/2025</c:v>
                </c:pt>
                <c:pt idx="784">
                  <c:v>2/20/2025</c:v>
                </c:pt>
                <c:pt idx="785">
                  <c:v>2/21/2025</c:v>
                </c:pt>
                <c:pt idx="786">
                  <c:v>2/24/2025</c:v>
                </c:pt>
                <c:pt idx="787">
                  <c:v>2/25/2025</c:v>
                </c:pt>
              </c:strCache>
            </c:strRef>
          </c:cat>
          <c:val>
            <c:numRef>
              <c:f>Spreads!$D$781:$D$1568</c:f>
              <c:numCache>
                <c:formatCode>#,##0.00_);[Red]\(#,##0.00\)</c:formatCode>
                <c:ptCount val="788"/>
                <c:pt idx="0">
                  <c:v>62.33</c:v>
                </c:pt>
                <c:pt idx="1">
                  <c:v>63.44</c:v>
                </c:pt>
                <c:pt idx="2">
                  <c:v>64.400000000000006</c:v>
                </c:pt>
                <c:pt idx="3">
                  <c:v>64.28</c:v>
                </c:pt>
                <c:pt idx="4">
                  <c:v>63.53</c:v>
                </c:pt>
                <c:pt idx="5">
                  <c:v>64.37</c:v>
                </c:pt>
                <c:pt idx="6">
                  <c:v>64.87</c:v>
                </c:pt>
                <c:pt idx="7">
                  <c:v>63.94</c:v>
                </c:pt>
                <c:pt idx="8">
                  <c:v>63.96</c:v>
                </c:pt>
                <c:pt idx="9">
                  <c:v>64.58</c:v>
                </c:pt>
                <c:pt idx="10">
                  <c:v>66.260000000000005</c:v>
                </c:pt>
                <c:pt idx="11">
                  <c:v>68.38</c:v>
                </c:pt>
                <c:pt idx="12">
                  <c:v>68.5</c:v>
                </c:pt>
                <c:pt idx="13">
                  <c:v>67.47</c:v>
                </c:pt>
                <c:pt idx="14">
                  <c:v>68.010000000000005</c:v>
                </c:pt>
                <c:pt idx="15">
                  <c:v>69.430000000000007</c:v>
                </c:pt>
                <c:pt idx="16">
                  <c:v>69.59</c:v>
                </c:pt>
                <c:pt idx="17">
                  <c:v>70.27</c:v>
                </c:pt>
                <c:pt idx="18">
                  <c:v>69.819999999999993</c:v>
                </c:pt>
                <c:pt idx="19">
                  <c:v>70.83</c:v>
                </c:pt>
                <c:pt idx="20">
                  <c:v>70.98</c:v>
                </c:pt>
                <c:pt idx="21">
                  <c:v>70.25</c:v>
                </c:pt>
                <c:pt idx="22">
                  <c:v>69.86</c:v>
                </c:pt>
                <c:pt idx="23">
                  <c:v>69.84</c:v>
                </c:pt>
                <c:pt idx="24">
                  <c:v>67.849999999999994</c:v>
                </c:pt>
                <c:pt idx="25">
                  <c:v>68.599999999999994</c:v>
                </c:pt>
                <c:pt idx="26">
                  <c:v>69.510000000000005</c:v>
                </c:pt>
                <c:pt idx="27">
                  <c:v>70.72</c:v>
                </c:pt>
                <c:pt idx="28">
                  <c:v>70.81</c:v>
                </c:pt>
                <c:pt idx="29">
                  <c:v>70.63</c:v>
                </c:pt>
                <c:pt idx="30">
                  <c:v>71.97</c:v>
                </c:pt>
                <c:pt idx="31">
                  <c:v>71.81</c:v>
                </c:pt>
                <c:pt idx="32">
                  <c:v>72.569999999999993</c:v>
                </c:pt>
                <c:pt idx="33">
                  <c:v>75.150000000000006</c:v>
                </c:pt>
                <c:pt idx="34">
                  <c:v>75.72</c:v>
                </c:pt>
                <c:pt idx="35">
                  <c:v>77</c:v>
                </c:pt>
                <c:pt idx="36">
                  <c:v>73.75</c:v>
                </c:pt>
                <c:pt idx="37">
                  <c:v>77.89</c:v>
                </c:pt>
                <c:pt idx="38">
                  <c:v>81.209999999999994</c:v>
                </c:pt>
                <c:pt idx="39">
                  <c:v>80.87</c:v>
                </c:pt>
                <c:pt idx="40">
                  <c:v>79.81</c:v>
                </c:pt>
                <c:pt idx="41">
                  <c:v>77.8</c:v>
                </c:pt>
                <c:pt idx="42">
                  <c:v>79.22</c:v>
                </c:pt>
                <c:pt idx="43">
                  <c:v>81.75</c:v>
                </c:pt>
                <c:pt idx="44">
                  <c:v>80.150000000000006</c:v>
                </c:pt>
                <c:pt idx="45">
                  <c:v>80.680000000000007</c:v>
                </c:pt>
                <c:pt idx="46">
                  <c:v>82.03</c:v>
                </c:pt>
                <c:pt idx="47">
                  <c:v>80.45</c:v>
                </c:pt>
                <c:pt idx="48">
                  <c:v>80.680000000000007</c:v>
                </c:pt>
                <c:pt idx="49">
                  <c:v>80.55</c:v>
                </c:pt>
                <c:pt idx="50">
                  <c:v>81.13</c:v>
                </c:pt>
                <c:pt idx="51">
                  <c:v>78.790000000000006</c:v>
                </c:pt>
                <c:pt idx="52">
                  <c:v>80.209999999999994</c:v>
                </c:pt>
                <c:pt idx="53">
                  <c:v>80.540000000000006</c:v>
                </c:pt>
                <c:pt idx="54">
                  <c:v>81.97</c:v>
                </c:pt>
                <c:pt idx="55">
                  <c:v>80.290000000000006</c:v>
                </c:pt>
                <c:pt idx="56">
                  <c:v>80.75</c:v>
                </c:pt>
                <c:pt idx="57">
                  <c:v>78.45</c:v>
                </c:pt>
                <c:pt idx="58">
                  <c:v>77.66</c:v>
                </c:pt>
                <c:pt idx="59">
                  <c:v>78.22</c:v>
                </c:pt>
                <c:pt idx="60">
                  <c:v>75.94</c:v>
                </c:pt>
                <c:pt idx="61">
                  <c:v>77.2</c:v>
                </c:pt>
                <c:pt idx="62">
                  <c:v>78.34</c:v>
                </c:pt>
                <c:pt idx="63">
                  <c:v>78.41</c:v>
                </c:pt>
                <c:pt idx="64">
                  <c:v>77.83</c:v>
                </c:pt>
                <c:pt idx="65">
                  <c:v>79.02</c:v>
                </c:pt>
                <c:pt idx="66">
                  <c:v>81.12</c:v>
                </c:pt>
                <c:pt idx="67">
                  <c:v>80.3</c:v>
                </c:pt>
                <c:pt idx="68">
                  <c:v>81.430000000000007</c:v>
                </c:pt>
                <c:pt idx="69">
                  <c:v>84.11</c:v>
                </c:pt>
                <c:pt idx="70">
                  <c:v>84.91</c:v>
                </c:pt>
                <c:pt idx="71">
                  <c:v>85.99</c:v>
                </c:pt>
                <c:pt idx="72">
                  <c:v>86.21</c:v>
                </c:pt>
                <c:pt idx="73">
                  <c:v>86.81</c:v>
                </c:pt>
                <c:pt idx="74">
                  <c:v>87.5</c:v>
                </c:pt>
                <c:pt idx="75">
                  <c:v>89.26</c:v>
                </c:pt>
                <c:pt idx="76">
                  <c:v>89.74</c:v>
                </c:pt>
                <c:pt idx="77">
                  <c:v>92.29</c:v>
                </c:pt>
                <c:pt idx="78">
                  <c:v>94.8</c:v>
                </c:pt>
                <c:pt idx="79">
                  <c:v>97.6</c:v>
                </c:pt>
                <c:pt idx="80">
                  <c:v>96.17</c:v>
                </c:pt>
                <c:pt idx="81">
                  <c:v>87.09</c:v>
                </c:pt>
                <c:pt idx="82">
                  <c:v>87.28</c:v>
                </c:pt>
                <c:pt idx="83">
                  <c:v>89.43</c:v>
                </c:pt>
                <c:pt idx="84">
                  <c:v>87.85</c:v>
                </c:pt>
                <c:pt idx="85">
                  <c:v>86.9</c:v>
                </c:pt>
                <c:pt idx="86">
                  <c:v>85.74</c:v>
                </c:pt>
                <c:pt idx="87">
                  <c:v>87.04</c:v>
                </c:pt>
                <c:pt idx="88">
                  <c:v>89.45</c:v>
                </c:pt>
                <c:pt idx="89">
                  <c:v>88.52</c:v>
                </c:pt>
                <c:pt idx="90">
                  <c:v>89.79</c:v>
                </c:pt>
                <c:pt idx="91">
                  <c:v>88.99</c:v>
                </c:pt>
                <c:pt idx="92">
                  <c:v>89.49</c:v>
                </c:pt>
                <c:pt idx="93">
                  <c:v>86.55</c:v>
                </c:pt>
                <c:pt idx="94">
                  <c:v>85.53</c:v>
                </c:pt>
                <c:pt idx="95">
                  <c:v>86.93</c:v>
                </c:pt>
                <c:pt idx="96">
                  <c:v>86.47</c:v>
                </c:pt>
                <c:pt idx="97">
                  <c:v>86.12</c:v>
                </c:pt>
                <c:pt idx="98">
                  <c:v>84.92</c:v>
                </c:pt>
                <c:pt idx="99">
                  <c:v>86.52</c:v>
                </c:pt>
                <c:pt idx="100">
                  <c:v>85.57</c:v>
                </c:pt>
                <c:pt idx="101">
                  <c:v>83.92</c:v>
                </c:pt>
                <c:pt idx="102">
                  <c:v>84.11</c:v>
                </c:pt>
                <c:pt idx="103">
                  <c:v>87.44</c:v>
                </c:pt>
                <c:pt idx="104">
                  <c:v>87.85</c:v>
                </c:pt>
                <c:pt idx="105">
                  <c:v>87.19</c:v>
                </c:pt>
                <c:pt idx="106">
                  <c:v>87.44</c:v>
                </c:pt>
                <c:pt idx="107">
                  <c:v>89.44</c:v>
                </c:pt>
                <c:pt idx="108">
                  <c:v>89.13</c:v>
                </c:pt>
                <c:pt idx="109">
                  <c:v>87.31</c:v>
                </c:pt>
                <c:pt idx="110">
                  <c:v>86.01</c:v>
                </c:pt>
                <c:pt idx="111">
                  <c:v>84.78</c:v>
                </c:pt>
                <c:pt idx="112">
                  <c:v>84.17</c:v>
                </c:pt>
                <c:pt idx="113">
                  <c:v>82.84</c:v>
                </c:pt>
                <c:pt idx="114">
                  <c:v>80.290000000000006</c:v>
                </c:pt>
                <c:pt idx="115">
                  <c:v>78.37</c:v>
                </c:pt>
                <c:pt idx="116">
                  <c:v>73.66</c:v>
                </c:pt>
                <c:pt idx="117">
                  <c:v>70.709999999999994</c:v>
                </c:pt>
                <c:pt idx="118">
                  <c:v>72.75</c:v>
                </c:pt>
                <c:pt idx="119">
                  <c:v>73.819999999999993</c:v>
                </c:pt>
                <c:pt idx="120">
                  <c:v>75.09</c:v>
                </c:pt>
                <c:pt idx="121">
                  <c:v>75.599999999999994</c:v>
                </c:pt>
                <c:pt idx="122">
                  <c:v>72.930000000000007</c:v>
                </c:pt>
                <c:pt idx="123">
                  <c:v>67.430000000000007</c:v>
                </c:pt>
                <c:pt idx="124">
                  <c:v>62.62</c:v>
                </c:pt>
                <c:pt idx="125">
                  <c:v>61.56</c:v>
                </c:pt>
                <c:pt idx="126">
                  <c:v>64.62</c:v>
                </c:pt>
                <c:pt idx="127">
                  <c:v>65.59</c:v>
                </c:pt>
                <c:pt idx="128">
                  <c:v>66.72</c:v>
                </c:pt>
                <c:pt idx="129">
                  <c:v>63.11</c:v>
                </c:pt>
                <c:pt idx="130">
                  <c:v>62</c:v>
                </c:pt>
                <c:pt idx="131">
                  <c:v>61.14</c:v>
                </c:pt>
                <c:pt idx="132">
                  <c:v>63.08</c:v>
                </c:pt>
                <c:pt idx="133">
                  <c:v>68.2</c:v>
                </c:pt>
                <c:pt idx="134">
                  <c:v>67.89</c:v>
                </c:pt>
                <c:pt idx="135">
                  <c:v>67.03</c:v>
                </c:pt>
                <c:pt idx="136">
                  <c:v>65.599999999999994</c:v>
                </c:pt>
                <c:pt idx="137">
                  <c:v>67.319999999999993</c:v>
                </c:pt>
                <c:pt idx="138">
                  <c:v>67.010000000000005</c:v>
                </c:pt>
                <c:pt idx="139">
                  <c:v>67.42</c:v>
                </c:pt>
                <c:pt idx="140">
                  <c:v>68.180000000000007</c:v>
                </c:pt>
                <c:pt idx="141">
                  <c:v>72.84</c:v>
                </c:pt>
                <c:pt idx="142">
                  <c:v>75.599999999999994</c:v>
                </c:pt>
                <c:pt idx="143">
                  <c:v>71.09</c:v>
                </c:pt>
                <c:pt idx="144">
                  <c:v>69.33</c:v>
                </c:pt>
                <c:pt idx="145">
                  <c:v>68.819999999999993</c:v>
                </c:pt>
                <c:pt idx="146">
                  <c:v>69.45</c:v>
                </c:pt>
                <c:pt idx="147">
                  <c:v>72</c:v>
                </c:pt>
                <c:pt idx="148">
                  <c:v>72.349999999999994</c:v>
                </c:pt>
                <c:pt idx="149">
                  <c:v>72.760000000000005</c:v>
                </c:pt>
                <c:pt idx="150">
                  <c:v>74.38</c:v>
                </c:pt>
                <c:pt idx="151">
                  <c:v>76.3</c:v>
                </c:pt>
                <c:pt idx="152">
                  <c:v>76.53</c:v>
                </c:pt>
                <c:pt idx="153">
                  <c:v>75.94</c:v>
                </c:pt>
                <c:pt idx="154">
                  <c:v>74.84</c:v>
                </c:pt>
                <c:pt idx="155">
                  <c:v>74.41</c:v>
                </c:pt>
                <c:pt idx="156">
                  <c:v>73.260000000000005</c:v>
                </c:pt>
                <c:pt idx="157">
                  <c:v>74.900000000000006</c:v>
                </c:pt>
                <c:pt idx="158">
                  <c:v>75.77</c:v>
                </c:pt>
                <c:pt idx="159">
                  <c:v>76.59</c:v>
                </c:pt>
                <c:pt idx="160">
                  <c:v>75.77</c:v>
                </c:pt>
                <c:pt idx="161">
                  <c:v>76.09</c:v>
                </c:pt>
                <c:pt idx="162">
                  <c:v>77.819999999999993</c:v>
                </c:pt>
                <c:pt idx="163">
                  <c:v>79.98</c:v>
                </c:pt>
                <c:pt idx="164">
                  <c:v>79.790000000000006</c:v>
                </c:pt>
                <c:pt idx="165">
                  <c:v>81.739999999999995</c:v>
                </c:pt>
                <c:pt idx="166">
                  <c:v>74.27</c:v>
                </c:pt>
                <c:pt idx="167">
                  <c:v>76.94</c:v>
                </c:pt>
                <c:pt idx="168">
                  <c:v>73.900000000000006</c:v>
                </c:pt>
                <c:pt idx="169">
                  <c:v>72.680000000000007</c:v>
                </c:pt>
                <c:pt idx="170">
                  <c:v>74.040000000000006</c:v>
                </c:pt>
                <c:pt idx="171">
                  <c:v>75.680000000000007</c:v>
                </c:pt>
                <c:pt idx="172">
                  <c:v>77.34</c:v>
                </c:pt>
                <c:pt idx="173">
                  <c:v>76.930000000000007</c:v>
                </c:pt>
                <c:pt idx="174">
                  <c:v>72.64</c:v>
                </c:pt>
                <c:pt idx="175">
                  <c:v>71.790000000000006</c:v>
                </c:pt>
                <c:pt idx="176">
                  <c:v>73.66</c:v>
                </c:pt>
                <c:pt idx="177">
                  <c:v>73</c:v>
                </c:pt>
                <c:pt idx="178">
                  <c:v>73.59</c:v>
                </c:pt>
                <c:pt idx="179">
                  <c:v>72.83</c:v>
                </c:pt>
                <c:pt idx="180">
                  <c:v>74.430000000000007</c:v>
                </c:pt>
                <c:pt idx="181">
                  <c:v>72</c:v>
                </c:pt>
                <c:pt idx="182">
                  <c:v>71.11</c:v>
                </c:pt>
                <c:pt idx="183">
                  <c:v>70.66</c:v>
                </c:pt>
                <c:pt idx="184">
                  <c:v>70.52</c:v>
                </c:pt>
                <c:pt idx="185">
                  <c:v>72.48</c:v>
                </c:pt>
                <c:pt idx="186">
                  <c:v>70.349999999999994</c:v>
                </c:pt>
                <c:pt idx="187">
                  <c:v>68.34</c:v>
                </c:pt>
                <c:pt idx="188">
                  <c:v>70.02</c:v>
                </c:pt>
                <c:pt idx="189">
                  <c:v>73.540000000000006</c:v>
                </c:pt>
                <c:pt idx="190">
                  <c:v>74.52</c:v>
                </c:pt>
                <c:pt idx="191">
                  <c:v>75.099999999999994</c:v>
                </c:pt>
                <c:pt idx="192">
                  <c:v>74.56</c:v>
                </c:pt>
                <c:pt idx="193">
                  <c:v>73.97</c:v>
                </c:pt>
                <c:pt idx="194">
                  <c:v>74.09</c:v>
                </c:pt>
                <c:pt idx="195">
                  <c:v>74.930000000000007</c:v>
                </c:pt>
                <c:pt idx="196">
                  <c:v>73.8</c:v>
                </c:pt>
                <c:pt idx="197">
                  <c:v>75.34</c:v>
                </c:pt>
                <c:pt idx="198">
                  <c:v>77.239999999999995</c:v>
                </c:pt>
                <c:pt idx="199">
                  <c:v>79.14</c:v>
                </c:pt>
                <c:pt idx="200">
                  <c:v>78.92</c:v>
                </c:pt>
                <c:pt idx="201">
                  <c:v>80</c:v>
                </c:pt>
                <c:pt idx="202">
                  <c:v>80.37</c:v>
                </c:pt>
                <c:pt idx="203">
                  <c:v>80.78</c:v>
                </c:pt>
                <c:pt idx="204">
                  <c:v>81.92</c:v>
                </c:pt>
                <c:pt idx="205">
                  <c:v>80.8</c:v>
                </c:pt>
                <c:pt idx="206">
                  <c:v>80.290000000000006</c:v>
                </c:pt>
                <c:pt idx="207">
                  <c:v>81.709999999999994</c:v>
                </c:pt>
                <c:pt idx="208">
                  <c:v>81.87</c:v>
                </c:pt>
                <c:pt idx="209">
                  <c:v>84.11</c:v>
                </c:pt>
                <c:pt idx="210">
                  <c:v>83.79</c:v>
                </c:pt>
                <c:pt idx="211">
                  <c:v>85.67</c:v>
                </c:pt>
                <c:pt idx="212">
                  <c:v>84.83</c:v>
                </c:pt>
                <c:pt idx="213">
                  <c:v>84.53</c:v>
                </c:pt>
                <c:pt idx="214">
                  <c:v>85.04</c:v>
                </c:pt>
                <c:pt idx="215">
                  <c:v>85.59</c:v>
                </c:pt>
                <c:pt idx="216">
                  <c:v>86.47</c:v>
                </c:pt>
                <c:pt idx="217">
                  <c:v>85.78</c:v>
                </c:pt>
                <c:pt idx="218">
                  <c:v>86.48</c:v>
                </c:pt>
                <c:pt idx="219">
                  <c:v>83.58</c:v>
                </c:pt>
                <c:pt idx="220">
                  <c:v>81.63</c:v>
                </c:pt>
                <c:pt idx="221">
                  <c:v>82.24</c:v>
                </c:pt>
                <c:pt idx="222">
                  <c:v>82.5</c:v>
                </c:pt>
                <c:pt idx="223">
                  <c:v>83.34</c:v>
                </c:pt>
                <c:pt idx="224">
                  <c:v>84.41</c:v>
                </c:pt>
                <c:pt idx="225">
                  <c:v>84.02</c:v>
                </c:pt>
                <c:pt idx="226">
                  <c:v>85.57</c:v>
                </c:pt>
                <c:pt idx="227">
                  <c:v>86.04</c:v>
                </c:pt>
                <c:pt idx="228">
                  <c:v>84.73</c:v>
                </c:pt>
                <c:pt idx="229">
                  <c:v>76.88</c:v>
                </c:pt>
                <c:pt idx="230">
                  <c:v>74.72</c:v>
                </c:pt>
                <c:pt idx="231">
                  <c:v>72.069999999999993</c:v>
                </c:pt>
                <c:pt idx="232">
                  <c:v>71.12</c:v>
                </c:pt>
                <c:pt idx="233">
                  <c:v>70.459999999999994</c:v>
                </c:pt>
                <c:pt idx="234">
                  <c:v>70.81</c:v>
                </c:pt>
                <c:pt idx="235">
                  <c:v>69.510000000000005</c:v>
                </c:pt>
                <c:pt idx="236">
                  <c:v>71.7</c:v>
                </c:pt>
                <c:pt idx="237">
                  <c:v>73.62</c:v>
                </c:pt>
                <c:pt idx="238">
                  <c:v>73.05</c:v>
                </c:pt>
                <c:pt idx="239">
                  <c:v>73.319999999999993</c:v>
                </c:pt>
                <c:pt idx="240">
                  <c:v>72.86</c:v>
                </c:pt>
                <c:pt idx="241">
                  <c:v>71.91</c:v>
                </c:pt>
                <c:pt idx="242">
                  <c:v>73.55</c:v>
                </c:pt>
                <c:pt idx="243">
                  <c:v>73.81</c:v>
                </c:pt>
                <c:pt idx="244">
                  <c:v>72.3</c:v>
                </c:pt>
                <c:pt idx="245">
                  <c:v>72.430000000000007</c:v>
                </c:pt>
                <c:pt idx="246">
                  <c:v>74.150000000000006</c:v>
                </c:pt>
                <c:pt idx="247">
                  <c:v>72.3</c:v>
                </c:pt>
                <c:pt idx="248">
                  <c:v>72.900000000000006</c:v>
                </c:pt>
                <c:pt idx="249">
                  <c:v>70.31</c:v>
                </c:pt>
                <c:pt idx="250">
                  <c:v>69.7</c:v>
                </c:pt>
                <c:pt idx="251">
                  <c:v>69.349999999999994</c:v>
                </c:pt>
                <c:pt idx="252">
                  <c:v>68.92</c:v>
                </c:pt>
                <c:pt idx="253">
                  <c:v>69.67</c:v>
                </c:pt>
                <c:pt idx="254">
                  <c:v>69.849999999999994</c:v>
                </c:pt>
                <c:pt idx="255">
                  <c:v>69.069999999999993</c:v>
                </c:pt>
                <c:pt idx="256">
                  <c:v>68.61</c:v>
                </c:pt>
                <c:pt idx="257">
                  <c:v>69.75</c:v>
                </c:pt>
                <c:pt idx="258">
                  <c:v>69.56</c:v>
                </c:pt>
                <c:pt idx="259">
                  <c:v>70.34</c:v>
                </c:pt>
                <c:pt idx="260">
                  <c:v>69.12</c:v>
                </c:pt>
                <c:pt idx="261">
                  <c:v>68.150000000000006</c:v>
                </c:pt>
                <c:pt idx="262">
                  <c:v>66.97</c:v>
                </c:pt>
                <c:pt idx="263">
                  <c:v>67.040000000000006</c:v>
                </c:pt>
                <c:pt idx="264">
                  <c:v>65.98</c:v>
                </c:pt>
                <c:pt idx="265">
                  <c:v>65.540000000000006</c:v>
                </c:pt>
                <c:pt idx="266">
                  <c:v>65.790000000000006</c:v>
                </c:pt>
                <c:pt idx="267">
                  <c:v>65.62</c:v>
                </c:pt>
                <c:pt idx="268">
                  <c:v>66.319999999999993</c:v>
                </c:pt>
                <c:pt idx="269">
                  <c:v>67.33</c:v>
                </c:pt>
                <c:pt idx="270">
                  <c:v>65.790000000000006</c:v>
                </c:pt>
                <c:pt idx="271">
                  <c:v>65.94</c:v>
                </c:pt>
                <c:pt idx="272">
                  <c:v>64.06</c:v>
                </c:pt>
                <c:pt idx="273">
                  <c:v>64.31</c:v>
                </c:pt>
                <c:pt idx="274">
                  <c:v>65.89</c:v>
                </c:pt>
                <c:pt idx="275">
                  <c:v>65.58</c:v>
                </c:pt>
                <c:pt idx="276">
                  <c:v>64.040000000000006</c:v>
                </c:pt>
                <c:pt idx="277">
                  <c:v>65.540000000000006</c:v>
                </c:pt>
                <c:pt idx="278">
                  <c:v>65.14</c:v>
                </c:pt>
                <c:pt idx="279">
                  <c:v>65.400000000000006</c:v>
                </c:pt>
                <c:pt idx="280">
                  <c:v>66.239999999999995</c:v>
                </c:pt>
                <c:pt idx="281">
                  <c:v>66.900000000000006</c:v>
                </c:pt>
                <c:pt idx="282">
                  <c:v>66.510000000000005</c:v>
                </c:pt>
                <c:pt idx="283">
                  <c:v>67.77</c:v>
                </c:pt>
                <c:pt idx="284">
                  <c:v>67.83</c:v>
                </c:pt>
                <c:pt idx="285">
                  <c:v>67.040000000000006</c:v>
                </c:pt>
                <c:pt idx="286">
                  <c:v>66.11</c:v>
                </c:pt>
                <c:pt idx="287">
                  <c:v>65.040000000000006</c:v>
                </c:pt>
                <c:pt idx="288">
                  <c:v>64.75</c:v>
                </c:pt>
                <c:pt idx="289">
                  <c:v>65.83</c:v>
                </c:pt>
                <c:pt idx="290">
                  <c:v>66.900000000000006</c:v>
                </c:pt>
                <c:pt idx="291">
                  <c:v>66.19</c:v>
                </c:pt>
                <c:pt idx="292">
                  <c:v>65.45</c:v>
                </c:pt>
                <c:pt idx="293">
                  <c:v>63.66</c:v>
                </c:pt>
                <c:pt idx="294">
                  <c:v>64.08</c:v>
                </c:pt>
                <c:pt idx="295">
                  <c:v>62.06</c:v>
                </c:pt>
                <c:pt idx="296">
                  <c:v>61.61</c:v>
                </c:pt>
                <c:pt idx="297">
                  <c:v>60.86</c:v>
                </c:pt>
                <c:pt idx="298">
                  <c:v>61.18</c:v>
                </c:pt>
                <c:pt idx="299">
                  <c:v>61.34</c:v>
                </c:pt>
                <c:pt idx="300">
                  <c:v>60.73</c:v>
                </c:pt>
                <c:pt idx="301">
                  <c:v>60.46</c:v>
                </c:pt>
                <c:pt idx="302">
                  <c:v>60.99</c:v>
                </c:pt>
                <c:pt idx="303">
                  <c:v>59.24</c:v>
                </c:pt>
                <c:pt idx="304">
                  <c:v>57.64</c:v>
                </c:pt>
                <c:pt idx="305">
                  <c:v>55.17</c:v>
                </c:pt>
                <c:pt idx="306">
                  <c:v>56.27</c:v>
                </c:pt>
                <c:pt idx="307">
                  <c:v>57.05</c:v>
                </c:pt>
                <c:pt idx="308">
                  <c:v>57.55</c:v>
                </c:pt>
                <c:pt idx="309">
                  <c:v>57.88</c:v>
                </c:pt>
                <c:pt idx="310">
                  <c:v>56.87</c:v>
                </c:pt>
                <c:pt idx="311">
                  <c:v>57.99</c:v>
                </c:pt>
                <c:pt idx="312">
                  <c:v>59.18</c:v>
                </c:pt>
                <c:pt idx="313">
                  <c:v>59.24</c:v>
                </c:pt>
                <c:pt idx="314">
                  <c:v>58.72</c:v>
                </c:pt>
                <c:pt idx="315">
                  <c:v>58.03</c:v>
                </c:pt>
                <c:pt idx="316">
                  <c:v>57.98</c:v>
                </c:pt>
                <c:pt idx="317">
                  <c:v>58.39</c:v>
                </c:pt>
                <c:pt idx="318">
                  <c:v>57.5</c:v>
                </c:pt>
                <c:pt idx="319">
                  <c:v>57.22</c:v>
                </c:pt>
                <c:pt idx="320">
                  <c:v>57.16</c:v>
                </c:pt>
                <c:pt idx="321">
                  <c:v>58.07</c:v>
                </c:pt>
                <c:pt idx="322">
                  <c:v>58.86</c:v>
                </c:pt>
                <c:pt idx="323">
                  <c:v>58.52</c:v>
                </c:pt>
                <c:pt idx="324">
                  <c:v>57.93</c:v>
                </c:pt>
                <c:pt idx="325">
                  <c:v>56.9</c:v>
                </c:pt>
                <c:pt idx="326">
                  <c:v>56.06</c:v>
                </c:pt>
                <c:pt idx="327">
                  <c:v>55.21</c:v>
                </c:pt>
                <c:pt idx="328">
                  <c:v>55.58</c:v>
                </c:pt>
                <c:pt idx="329">
                  <c:v>54.28</c:v>
                </c:pt>
                <c:pt idx="330">
                  <c:v>55.11</c:v>
                </c:pt>
                <c:pt idx="331">
                  <c:v>54.31</c:v>
                </c:pt>
                <c:pt idx="332">
                  <c:v>54.29</c:v>
                </c:pt>
                <c:pt idx="333">
                  <c:v>55.14</c:v>
                </c:pt>
                <c:pt idx="334">
                  <c:v>54.98</c:v>
                </c:pt>
                <c:pt idx="335">
                  <c:v>56.83</c:v>
                </c:pt>
                <c:pt idx="336">
                  <c:v>57.4</c:v>
                </c:pt>
                <c:pt idx="337">
                  <c:v>56.79</c:v>
                </c:pt>
                <c:pt idx="338">
                  <c:v>55.8</c:v>
                </c:pt>
                <c:pt idx="339">
                  <c:v>54.9</c:v>
                </c:pt>
                <c:pt idx="340">
                  <c:v>53.27</c:v>
                </c:pt>
                <c:pt idx="341">
                  <c:v>53.44</c:v>
                </c:pt>
                <c:pt idx="342">
                  <c:v>51.2</c:v>
                </c:pt>
                <c:pt idx="343">
                  <c:v>50.41</c:v>
                </c:pt>
                <c:pt idx="344">
                  <c:v>52.29</c:v>
                </c:pt>
                <c:pt idx="345">
                  <c:v>52.27</c:v>
                </c:pt>
                <c:pt idx="346">
                  <c:v>53.77</c:v>
                </c:pt>
                <c:pt idx="347">
                  <c:v>52.76</c:v>
                </c:pt>
                <c:pt idx="348">
                  <c:v>53</c:v>
                </c:pt>
                <c:pt idx="349">
                  <c:v>53.52</c:v>
                </c:pt>
                <c:pt idx="350">
                  <c:v>53.82</c:v>
                </c:pt>
                <c:pt idx="351">
                  <c:v>51.2</c:v>
                </c:pt>
                <c:pt idx="352">
                  <c:v>51.2</c:v>
                </c:pt>
                <c:pt idx="353">
                  <c:v>52.86</c:v>
                </c:pt>
                <c:pt idx="354">
                  <c:v>54.5</c:v>
                </c:pt>
                <c:pt idx="355">
                  <c:v>54.26</c:v>
                </c:pt>
                <c:pt idx="356">
                  <c:v>55.67</c:v>
                </c:pt>
                <c:pt idx="357">
                  <c:v>55.22</c:v>
                </c:pt>
                <c:pt idx="358">
                  <c:v>57.25</c:v>
                </c:pt>
                <c:pt idx="359">
                  <c:v>59.34</c:v>
                </c:pt>
                <c:pt idx="360">
                  <c:v>60.48</c:v>
                </c:pt>
                <c:pt idx="361">
                  <c:v>61.93</c:v>
                </c:pt>
                <c:pt idx="362">
                  <c:v>62.46</c:v>
                </c:pt>
                <c:pt idx="363">
                  <c:v>64.930000000000007</c:v>
                </c:pt>
                <c:pt idx="364">
                  <c:v>66.19</c:v>
                </c:pt>
                <c:pt idx="365">
                  <c:v>66.13</c:v>
                </c:pt>
                <c:pt idx="366">
                  <c:v>62.63</c:v>
                </c:pt>
                <c:pt idx="367">
                  <c:v>62.77</c:v>
                </c:pt>
                <c:pt idx="368">
                  <c:v>64.94</c:v>
                </c:pt>
                <c:pt idx="369">
                  <c:v>66.510000000000005</c:v>
                </c:pt>
                <c:pt idx="370">
                  <c:v>67.55</c:v>
                </c:pt>
                <c:pt idx="371">
                  <c:v>66.62</c:v>
                </c:pt>
                <c:pt idx="372">
                  <c:v>68.83</c:v>
                </c:pt>
                <c:pt idx="373">
                  <c:v>73.010000000000005</c:v>
                </c:pt>
                <c:pt idx="374">
                  <c:v>71.67</c:v>
                </c:pt>
                <c:pt idx="375">
                  <c:v>73.28</c:v>
                </c:pt>
                <c:pt idx="376">
                  <c:v>71.23</c:v>
                </c:pt>
                <c:pt idx="377">
                  <c:v>70.819999999999993</c:v>
                </c:pt>
                <c:pt idx="378">
                  <c:v>73.58</c:v>
                </c:pt>
                <c:pt idx="379">
                  <c:v>72.88</c:v>
                </c:pt>
                <c:pt idx="380">
                  <c:v>72.59</c:v>
                </c:pt>
                <c:pt idx="381">
                  <c:v>73.94</c:v>
                </c:pt>
                <c:pt idx="382">
                  <c:v>73.3</c:v>
                </c:pt>
                <c:pt idx="383">
                  <c:v>73.010000000000005</c:v>
                </c:pt>
                <c:pt idx="384">
                  <c:v>72.3</c:v>
                </c:pt>
                <c:pt idx="385">
                  <c:v>74.3</c:v>
                </c:pt>
                <c:pt idx="386">
                  <c:v>75.89</c:v>
                </c:pt>
                <c:pt idx="387">
                  <c:v>77.650000000000006</c:v>
                </c:pt>
                <c:pt idx="388">
                  <c:v>80.239999999999995</c:v>
                </c:pt>
                <c:pt idx="389">
                  <c:v>81.31</c:v>
                </c:pt>
                <c:pt idx="390">
                  <c:v>79.02</c:v>
                </c:pt>
                <c:pt idx="391">
                  <c:v>77.36</c:v>
                </c:pt>
                <c:pt idx="392">
                  <c:v>76.349999999999994</c:v>
                </c:pt>
                <c:pt idx="393">
                  <c:v>74.08</c:v>
                </c:pt>
                <c:pt idx="394">
                  <c:v>72.89</c:v>
                </c:pt>
                <c:pt idx="395">
                  <c:v>73.16</c:v>
                </c:pt>
                <c:pt idx="396">
                  <c:v>72.540000000000006</c:v>
                </c:pt>
                <c:pt idx="397">
                  <c:v>73.89</c:v>
                </c:pt>
                <c:pt idx="398">
                  <c:v>72.58</c:v>
                </c:pt>
                <c:pt idx="399">
                  <c:v>71.48</c:v>
                </c:pt>
                <c:pt idx="400">
                  <c:v>71.709999999999994</c:v>
                </c:pt>
                <c:pt idx="401">
                  <c:v>71.180000000000007</c:v>
                </c:pt>
                <c:pt idx="402">
                  <c:v>71.13</c:v>
                </c:pt>
                <c:pt idx="403">
                  <c:v>72.05</c:v>
                </c:pt>
                <c:pt idx="404">
                  <c:v>72.900000000000006</c:v>
                </c:pt>
                <c:pt idx="405">
                  <c:v>74.27</c:v>
                </c:pt>
                <c:pt idx="406">
                  <c:v>75.260000000000005</c:v>
                </c:pt>
                <c:pt idx="407">
                  <c:v>75.790000000000006</c:v>
                </c:pt>
                <c:pt idx="408">
                  <c:v>75.489999999999995</c:v>
                </c:pt>
                <c:pt idx="409">
                  <c:v>72.709999999999994</c:v>
                </c:pt>
                <c:pt idx="410">
                  <c:v>73.650000000000006</c:v>
                </c:pt>
                <c:pt idx="411">
                  <c:v>72.540000000000006</c:v>
                </c:pt>
                <c:pt idx="412">
                  <c:v>73.73</c:v>
                </c:pt>
                <c:pt idx="413">
                  <c:v>73.900000000000006</c:v>
                </c:pt>
                <c:pt idx="414">
                  <c:v>73.56</c:v>
                </c:pt>
                <c:pt idx="415">
                  <c:v>72.040000000000006</c:v>
                </c:pt>
                <c:pt idx="416">
                  <c:v>72.02</c:v>
                </c:pt>
                <c:pt idx="417">
                  <c:v>71.25</c:v>
                </c:pt>
                <c:pt idx="418">
                  <c:v>70.760000000000005</c:v>
                </c:pt>
                <c:pt idx="419">
                  <c:v>70.28</c:v>
                </c:pt>
                <c:pt idx="420">
                  <c:v>68.09</c:v>
                </c:pt>
                <c:pt idx="421">
                  <c:v>67.459999999999994</c:v>
                </c:pt>
                <c:pt idx="422">
                  <c:v>67.34</c:v>
                </c:pt>
                <c:pt idx="423">
                  <c:v>67.010000000000005</c:v>
                </c:pt>
                <c:pt idx="424">
                  <c:v>68.84</c:v>
                </c:pt>
                <c:pt idx="425">
                  <c:v>68.900000000000006</c:v>
                </c:pt>
                <c:pt idx="426">
                  <c:v>69.38</c:v>
                </c:pt>
                <c:pt idx="427">
                  <c:v>68.39</c:v>
                </c:pt>
                <c:pt idx="428">
                  <c:v>68.010000000000005</c:v>
                </c:pt>
                <c:pt idx="429">
                  <c:v>66.680000000000007</c:v>
                </c:pt>
                <c:pt idx="430">
                  <c:v>65.650000000000006</c:v>
                </c:pt>
                <c:pt idx="431">
                  <c:v>67.099999999999994</c:v>
                </c:pt>
                <c:pt idx="432">
                  <c:v>65</c:v>
                </c:pt>
                <c:pt idx="433">
                  <c:v>65.11</c:v>
                </c:pt>
                <c:pt idx="434">
                  <c:v>65.734999999999999</c:v>
                </c:pt>
                <c:pt idx="435">
                  <c:v>64.655000000000001</c:v>
                </c:pt>
                <c:pt idx="436">
                  <c:v>63.564999999999998</c:v>
                </c:pt>
                <c:pt idx="437">
                  <c:v>63.18</c:v>
                </c:pt>
                <c:pt idx="438">
                  <c:v>62.88</c:v>
                </c:pt>
                <c:pt idx="439">
                  <c:v>61.99</c:v>
                </c:pt>
                <c:pt idx="440">
                  <c:v>62.78</c:v>
                </c:pt>
                <c:pt idx="441">
                  <c:v>62.85</c:v>
                </c:pt>
                <c:pt idx="442">
                  <c:v>61.43</c:v>
                </c:pt>
                <c:pt idx="443">
                  <c:v>60.23</c:v>
                </c:pt>
                <c:pt idx="444">
                  <c:v>59.72</c:v>
                </c:pt>
                <c:pt idx="445">
                  <c:v>60.37</c:v>
                </c:pt>
                <c:pt idx="446">
                  <c:v>61.38</c:v>
                </c:pt>
                <c:pt idx="447">
                  <c:v>62.9</c:v>
                </c:pt>
                <c:pt idx="448">
                  <c:v>62.35</c:v>
                </c:pt>
                <c:pt idx="449">
                  <c:v>61.86</c:v>
                </c:pt>
                <c:pt idx="450">
                  <c:v>60.61</c:v>
                </c:pt>
                <c:pt idx="451">
                  <c:v>60.89</c:v>
                </c:pt>
                <c:pt idx="452">
                  <c:v>58.44</c:v>
                </c:pt>
                <c:pt idx="453">
                  <c:v>57.82</c:v>
                </c:pt>
                <c:pt idx="454">
                  <c:v>59.1</c:v>
                </c:pt>
                <c:pt idx="455">
                  <c:v>58.24</c:v>
                </c:pt>
                <c:pt idx="456">
                  <c:v>58.77</c:v>
                </c:pt>
                <c:pt idx="457">
                  <c:v>58.89</c:v>
                </c:pt>
                <c:pt idx="458">
                  <c:v>57.67</c:v>
                </c:pt>
                <c:pt idx="459">
                  <c:v>56.15</c:v>
                </c:pt>
                <c:pt idx="460">
                  <c:v>56.57</c:v>
                </c:pt>
                <c:pt idx="461">
                  <c:v>55.61</c:v>
                </c:pt>
                <c:pt idx="462">
                  <c:v>57.05</c:v>
                </c:pt>
                <c:pt idx="463">
                  <c:v>55.74</c:v>
                </c:pt>
                <c:pt idx="464">
                  <c:v>55.075000000000003</c:v>
                </c:pt>
                <c:pt idx="465">
                  <c:v>56.325000000000003</c:v>
                </c:pt>
                <c:pt idx="466">
                  <c:v>57.075000000000003</c:v>
                </c:pt>
                <c:pt idx="467">
                  <c:v>57.414999999999999</c:v>
                </c:pt>
                <c:pt idx="468">
                  <c:v>58.625</c:v>
                </c:pt>
                <c:pt idx="469">
                  <c:v>58.924999999999997</c:v>
                </c:pt>
                <c:pt idx="470">
                  <c:v>57.505000000000003</c:v>
                </c:pt>
                <c:pt idx="471">
                  <c:v>58.01</c:v>
                </c:pt>
                <c:pt idx="472">
                  <c:v>59.11</c:v>
                </c:pt>
                <c:pt idx="473">
                  <c:v>60.19</c:v>
                </c:pt>
                <c:pt idx="474">
                  <c:v>59.6</c:v>
                </c:pt>
                <c:pt idx="475">
                  <c:v>57.53</c:v>
                </c:pt>
                <c:pt idx="476">
                  <c:v>57.91</c:v>
                </c:pt>
                <c:pt idx="477">
                  <c:v>59.34</c:v>
                </c:pt>
                <c:pt idx="478">
                  <c:v>58.18</c:v>
                </c:pt>
                <c:pt idx="479">
                  <c:v>57.79</c:v>
                </c:pt>
                <c:pt idx="480">
                  <c:v>56.45</c:v>
                </c:pt>
                <c:pt idx="481">
                  <c:v>56.24</c:v>
                </c:pt>
                <c:pt idx="482">
                  <c:v>55.26</c:v>
                </c:pt>
                <c:pt idx="483">
                  <c:v>54.34</c:v>
                </c:pt>
                <c:pt idx="484">
                  <c:v>56.13</c:v>
                </c:pt>
                <c:pt idx="485">
                  <c:v>53.95</c:v>
                </c:pt>
                <c:pt idx="486">
                  <c:v>54.61</c:v>
                </c:pt>
                <c:pt idx="487">
                  <c:v>53.42</c:v>
                </c:pt>
                <c:pt idx="488">
                  <c:v>52.83</c:v>
                </c:pt>
                <c:pt idx="489">
                  <c:v>52.51</c:v>
                </c:pt>
                <c:pt idx="490">
                  <c:v>52.99</c:v>
                </c:pt>
                <c:pt idx="491">
                  <c:v>53.64</c:v>
                </c:pt>
                <c:pt idx="492">
                  <c:v>53.73</c:v>
                </c:pt>
                <c:pt idx="493">
                  <c:v>54.06</c:v>
                </c:pt>
                <c:pt idx="494">
                  <c:v>52.54</c:v>
                </c:pt>
                <c:pt idx="495">
                  <c:v>52.03</c:v>
                </c:pt>
                <c:pt idx="496">
                  <c:v>51.41</c:v>
                </c:pt>
                <c:pt idx="497">
                  <c:v>50.99</c:v>
                </c:pt>
                <c:pt idx="498">
                  <c:v>50.24</c:v>
                </c:pt>
                <c:pt idx="499">
                  <c:v>50.59</c:v>
                </c:pt>
                <c:pt idx="500">
                  <c:v>51.04</c:v>
                </c:pt>
                <c:pt idx="501">
                  <c:v>49.6</c:v>
                </c:pt>
                <c:pt idx="502">
                  <c:v>50.16</c:v>
                </c:pt>
                <c:pt idx="503">
                  <c:v>49.63</c:v>
                </c:pt>
                <c:pt idx="504">
                  <c:v>50.06</c:v>
                </c:pt>
                <c:pt idx="505">
                  <c:v>50.7</c:v>
                </c:pt>
                <c:pt idx="506">
                  <c:v>50.5</c:v>
                </c:pt>
                <c:pt idx="507">
                  <c:v>50.72</c:v>
                </c:pt>
                <c:pt idx="508">
                  <c:v>50.25</c:v>
                </c:pt>
                <c:pt idx="509">
                  <c:v>48.25</c:v>
                </c:pt>
                <c:pt idx="510">
                  <c:v>49.2</c:v>
                </c:pt>
                <c:pt idx="511">
                  <c:v>49.12</c:v>
                </c:pt>
                <c:pt idx="512">
                  <c:v>48.9</c:v>
                </c:pt>
                <c:pt idx="513">
                  <c:v>50.16</c:v>
                </c:pt>
                <c:pt idx="514">
                  <c:v>50.21</c:v>
                </c:pt>
                <c:pt idx="515">
                  <c:v>48.82</c:v>
                </c:pt>
                <c:pt idx="516">
                  <c:v>48.03</c:v>
                </c:pt>
                <c:pt idx="517">
                  <c:v>48.18</c:v>
                </c:pt>
                <c:pt idx="518">
                  <c:v>46.8</c:v>
                </c:pt>
                <c:pt idx="519">
                  <c:v>47.125</c:v>
                </c:pt>
                <c:pt idx="520">
                  <c:v>47.27</c:v>
                </c:pt>
                <c:pt idx="521">
                  <c:v>46.85</c:v>
                </c:pt>
                <c:pt idx="522">
                  <c:v>45.73</c:v>
                </c:pt>
                <c:pt idx="523">
                  <c:v>46.454999999999998</c:v>
                </c:pt>
                <c:pt idx="524">
                  <c:v>47.064999999999998</c:v>
                </c:pt>
                <c:pt idx="525">
                  <c:v>47.884999999999998</c:v>
                </c:pt>
                <c:pt idx="526">
                  <c:v>49.064999999999998</c:v>
                </c:pt>
                <c:pt idx="527">
                  <c:v>48.384999999999998</c:v>
                </c:pt>
                <c:pt idx="528">
                  <c:v>48.024999999999999</c:v>
                </c:pt>
                <c:pt idx="529">
                  <c:v>48.424999999999997</c:v>
                </c:pt>
                <c:pt idx="530">
                  <c:v>47.475000000000001</c:v>
                </c:pt>
                <c:pt idx="531">
                  <c:v>47.25</c:v>
                </c:pt>
                <c:pt idx="532">
                  <c:v>46.59</c:v>
                </c:pt>
                <c:pt idx="533">
                  <c:v>46.66</c:v>
                </c:pt>
                <c:pt idx="534">
                  <c:v>46.08</c:v>
                </c:pt>
                <c:pt idx="535">
                  <c:v>45.46</c:v>
                </c:pt>
                <c:pt idx="536">
                  <c:v>45.27</c:v>
                </c:pt>
                <c:pt idx="537">
                  <c:v>45.65</c:v>
                </c:pt>
                <c:pt idx="538">
                  <c:v>46.16</c:v>
                </c:pt>
                <c:pt idx="539">
                  <c:v>45.91</c:v>
                </c:pt>
                <c:pt idx="540">
                  <c:v>45.91</c:v>
                </c:pt>
                <c:pt idx="541">
                  <c:v>45.91</c:v>
                </c:pt>
                <c:pt idx="542">
                  <c:v>46.17</c:v>
                </c:pt>
                <c:pt idx="543">
                  <c:v>45.54</c:v>
                </c:pt>
                <c:pt idx="544">
                  <c:v>45.82</c:v>
                </c:pt>
                <c:pt idx="545">
                  <c:v>46.85</c:v>
                </c:pt>
                <c:pt idx="546">
                  <c:v>46.67</c:v>
                </c:pt>
                <c:pt idx="547">
                  <c:v>46.89</c:v>
                </c:pt>
                <c:pt idx="548">
                  <c:v>48.07</c:v>
                </c:pt>
                <c:pt idx="549">
                  <c:v>48.82</c:v>
                </c:pt>
                <c:pt idx="550">
                  <c:v>48.39</c:v>
                </c:pt>
                <c:pt idx="551">
                  <c:v>49.67</c:v>
                </c:pt>
                <c:pt idx="552">
                  <c:v>48.95</c:v>
                </c:pt>
                <c:pt idx="553">
                  <c:v>48.39</c:v>
                </c:pt>
                <c:pt idx="554">
                  <c:v>49.25</c:v>
                </c:pt>
                <c:pt idx="555">
                  <c:v>48.79</c:v>
                </c:pt>
                <c:pt idx="556">
                  <c:v>47.64</c:v>
                </c:pt>
                <c:pt idx="557">
                  <c:v>49.27</c:v>
                </c:pt>
                <c:pt idx="558">
                  <c:v>48.67</c:v>
                </c:pt>
                <c:pt idx="559">
                  <c:v>47.92</c:v>
                </c:pt>
                <c:pt idx="560">
                  <c:v>48.2</c:v>
                </c:pt>
                <c:pt idx="561">
                  <c:v>48.49</c:v>
                </c:pt>
                <c:pt idx="562">
                  <c:v>48.85</c:v>
                </c:pt>
                <c:pt idx="563">
                  <c:v>48.85</c:v>
                </c:pt>
                <c:pt idx="564">
                  <c:v>48.15</c:v>
                </c:pt>
                <c:pt idx="565">
                  <c:v>48.89</c:v>
                </c:pt>
                <c:pt idx="566">
                  <c:v>47.9</c:v>
                </c:pt>
                <c:pt idx="567">
                  <c:v>47.52</c:v>
                </c:pt>
                <c:pt idx="568">
                  <c:v>47.6</c:v>
                </c:pt>
                <c:pt idx="569">
                  <c:v>45.77</c:v>
                </c:pt>
                <c:pt idx="570">
                  <c:v>45.64</c:v>
                </c:pt>
                <c:pt idx="571">
                  <c:v>43.72</c:v>
                </c:pt>
                <c:pt idx="572">
                  <c:v>42.91</c:v>
                </c:pt>
                <c:pt idx="573">
                  <c:v>43</c:v>
                </c:pt>
                <c:pt idx="574">
                  <c:v>42.37</c:v>
                </c:pt>
                <c:pt idx="575">
                  <c:v>42.63</c:v>
                </c:pt>
                <c:pt idx="576">
                  <c:v>44.04</c:v>
                </c:pt>
                <c:pt idx="577">
                  <c:v>44.31</c:v>
                </c:pt>
                <c:pt idx="578">
                  <c:v>43.66</c:v>
                </c:pt>
                <c:pt idx="579">
                  <c:v>44.32</c:v>
                </c:pt>
                <c:pt idx="580">
                  <c:v>44.43</c:v>
                </c:pt>
                <c:pt idx="581">
                  <c:v>43.19</c:v>
                </c:pt>
                <c:pt idx="582">
                  <c:v>41.79</c:v>
                </c:pt>
                <c:pt idx="583">
                  <c:v>42.76</c:v>
                </c:pt>
                <c:pt idx="584">
                  <c:v>42.74</c:v>
                </c:pt>
                <c:pt idx="585">
                  <c:v>42.58</c:v>
                </c:pt>
                <c:pt idx="586">
                  <c:v>43.34</c:v>
                </c:pt>
                <c:pt idx="587">
                  <c:v>44</c:v>
                </c:pt>
                <c:pt idx="588">
                  <c:v>43.29</c:v>
                </c:pt>
                <c:pt idx="589">
                  <c:v>42.14</c:v>
                </c:pt>
                <c:pt idx="590">
                  <c:v>43.69</c:v>
                </c:pt>
                <c:pt idx="591">
                  <c:v>44.4</c:v>
                </c:pt>
                <c:pt idx="592">
                  <c:v>42.65</c:v>
                </c:pt>
                <c:pt idx="593">
                  <c:v>42.8</c:v>
                </c:pt>
                <c:pt idx="594">
                  <c:v>43.77</c:v>
                </c:pt>
                <c:pt idx="595">
                  <c:v>44.52</c:v>
                </c:pt>
                <c:pt idx="596">
                  <c:v>45.82</c:v>
                </c:pt>
                <c:pt idx="597">
                  <c:v>45.31</c:v>
                </c:pt>
                <c:pt idx="598">
                  <c:v>45.88</c:v>
                </c:pt>
                <c:pt idx="599">
                  <c:v>45.19</c:v>
                </c:pt>
                <c:pt idx="600">
                  <c:v>44.95</c:v>
                </c:pt>
                <c:pt idx="601">
                  <c:v>45.27</c:v>
                </c:pt>
                <c:pt idx="602">
                  <c:v>45.63</c:v>
                </c:pt>
                <c:pt idx="603">
                  <c:v>45.47</c:v>
                </c:pt>
                <c:pt idx="604">
                  <c:v>45.27</c:v>
                </c:pt>
                <c:pt idx="605">
                  <c:v>44.39</c:v>
                </c:pt>
                <c:pt idx="606">
                  <c:v>43.87</c:v>
                </c:pt>
                <c:pt idx="607">
                  <c:v>44.13</c:v>
                </c:pt>
                <c:pt idx="608">
                  <c:v>45.35</c:v>
                </c:pt>
                <c:pt idx="609">
                  <c:v>44.63</c:v>
                </c:pt>
                <c:pt idx="610">
                  <c:v>44.66</c:v>
                </c:pt>
                <c:pt idx="611">
                  <c:v>44.67</c:v>
                </c:pt>
                <c:pt idx="612">
                  <c:v>44.79</c:v>
                </c:pt>
                <c:pt idx="613">
                  <c:v>45.484999999999999</c:v>
                </c:pt>
                <c:pt idx="614">
                  <c:v>45.305</c:v>
                </c:pt>
                <c:pt idx="615">
                  <c:v>45.354999999999997</c:v>
                </c:pt>
                <c:pt idx="616">
                  <c:v>45.8</c:v>
                </c:pt>
                <c:pt idx="617">
                  <c:v>45.47</c:v>
                </c:pt>
                <c:pt idx="618">
                  <c:v>45.44</c:v>
                </c:pt>
                <c:pt idx="619">
                  <c:v>44.99</c:v>
                </c:pt>
                <c:pt idx="620">
                  <c:v>44.26</c:v>
                </c:pt>
                <c:pt idx="621">
                  <c:v>44.95</c:v>
                </c:pt>
                <c:pt idx="622">
                  <c:v>44.99</c:v>
                </c:pt>
                <c:pt idx="623">
                  <c:v>45.27</c:v>
                </c:pt>
                <c:pt idx="624">
                  <c:v>48.28</c:v>
                </c:pt>
                <c:pt idx="625">
                  <c:v>49.79</c:v>
                </c:pt>
                <c:pt idx="626">
                  <c:v>51.39</c:v>
                </c:pt>
                <c:pt idx="627">
                  <c:v>52.3</c:v>
                </c:pt>
                <c:pt idx="628">
                  <c:v>52.09</c:v>
                </c:pt>
                <c:pt idx="629">
                  <c:v>50.2</c:v>
                </c:pt>
                <c:pt idx="630">
                  <c:v>49.59</c:v>
                </c:pt>
                <c:pt idx="631">
                  <c:v>50.37</c:v>
                </c:pt>
                <c:pt idx="632">
                  <c:v>49.9</c:v>
                </c:pt>
                <c:pt idx="633">
                  <c:v>49.67</c:v>
                </c:pt>
                <c:pt idx="634">
                  <c:v>49.95</c:v>
                </c:pt>
                <c:pt idx="635">
                  <c:v>49.46</c:v>
                </c:pt>
                <c:pt idx="636">
                  <c:v>49.575000000000003</c:v>
                </c:pt>
                <c:pt idx="637">
                  <c:v>49.56</c:v>
                </c:pt>
                <c:pt idx="638">
                  <c:v>50</c:v>
                </c:pt>
                <c:pt idx="639">
                  <c:v>49.66</c:v>
                </c:pt>
                <c:pt idx="640">
                  <c:v>48.77</c:v>
                </c:pt>
                <c:pt idx="641">
                  <c:v>48.56</c:v>
                </c:pt>
                <c:pt idx="642">
                  <c:v>46.41</c:v>
                </c:pt>
                <c:pt idx="643">
                  <c:v>45.59</c:v>
                </c:pt>
                <c:pt idx="644">
                  <c:v>45.5</c:v>
                </c:pt>
                <c:pt idx="645">
                  <c:v>46.05</c:v>
                </c:pt>
                <c:pt idx="646">
                  <c:v>45.22</c:v>
                </c:pt>
                <c:pt idx="647">
                  <c:v>44.93</c:v>
                </c:pt>
                <c:pt idx="648">
                  <c:v>44.59</c:v>
                </c:pt>
                <c:pt idx="649">
                  <c:v>44.35</c:v>
                </c:pt>
                <c:pt idx="650">
                  <c:v>45.57</c:v>
                </c:pt>
                <c:pt idx="651">
                  <c:v>45.67</c:v>
                </c:pt>
                <c:pt idx="652">
                  <c:v>46.92</c:v>
                </c:pt>
                <c:pt idx="653">
                  <c:v>46.48</c:v>
                </c:pt>
                <c:pt idx="654">
                  <c:v>44.51</c:v>
                </c:pt>
                <c:pt idx="655">
                  <c:v>44.22</c:v>
                </c:pt>
                <c:pt idx="656">
                  <c:v>44.7</c:v>
                </c:pt>
                <c:pt idx="657">
                  <c:v>45.22</c:v>
                </c:pt>
                <c:pt idx="658">
                  <c:v>45.46</c:v>
                </c:pt>
                <c:pt idx="659">
                  <c:v>45.25</c:v>
                </c:pt>
                <c:pt idx="660">
                  <c:v>45.19</c:v>
                </c:pt>
                <c:pt idx="661">
                  <c:v>46.47</c:v>
                </c:pt>
                <c:pt idx="662">
                  <c:v>46.7</c:v>
                </c:pt>
                <c:pt idx="663">
                  <c:v>46.15</c:v>
                </c:pt>
                <c:pt idx="664">
                  <c:v>46.8</c:v>
                </c:pt>
                <c:pt idx="665">
                  <c:v>48.17</c:v>
                </c:pt>
                <c:pt idx="666">
                  <c:v>48.14</c:v>
                </c:pt>
                <c:pt idx="667">
                  <c:v>46.73</c:v>
                </c:pt>
                <c:pt idx="668">
                  <c:v>45.72</c:v>
                </c:pt>
                <c:pt idx="669">
                  <c:v>46.69</c:v>
                </c:pt>
                <c:pt idx="670">
                  <c:v>46.69</c:v>
                </c:pt>
                <c:pt idx="671">
                  <c:v>45.82</c:v>
                </c:pt>
                <c:pt idx="672">
                  <c:v>44.54</c:v>
                </c:pt>
                <c:pt idx="673">
                  <c:v>44.28</c:v>
                </c:pt>
                <c:pt idx="674">
                  <c:v>44.83</c:v>
                </c:pt>
                <c:pt idx="675">
                  <c:v>43.78</c:v>
                </c:pt>
                <c:pt idx="676">
                  <c:v>44</c:v>
                </c:pt>
                <c:pt idx="677">
                  <c:v>44.8</c:v>
                </c:pt>
                <c:pt idx="678">
                  <c:v>45.49</c:v>
                </c:pt>
                <c:pt idx="679">
                  <c:v>46.25</c:v>
                </c:pt>
                <c:pt idx="680">
                  <c:v>46.66</c:v>
                </c:pt>
                <c:pt idx="681">
                  <c:v>47.12</c:v>
                </c:pt>
                <c:pt idx="682">
                  <c:v>48.575000000000003</c:v>
                </c:pt>
                <c:pt idx="683">
                  <c:v>48.88</c:v>
                </c:pt>
                <c:pt idx="684">
                  <c:v>47.17</c:v>
                </c:pt>
                <c:pt idx="685">
                  <c:v>46.43</c:v>
                </c:pt>
                <c:pt idx="686">
                  <c:v>47.51</c:v>
                </c:pt>
                <c:pt idx="687">
                  <c:v>46.91</c:v>
                </c:pt>
                <c:pt idx="688">
                  <c:v>47.14</c:v>
                </c:pt>
                <c:pt idx="689">
                  <c:v>48.53</c:v>
                </c:pt>
                <c:pt idx="690">
                  <c:v>47.97</c:v>
                </c:pt>
                <c:pt idx="691">
                  <c:v>48.07</c:v>
                </c:pt>
                <c:pt idx="692">
                  <c:v>46.59</c:v>
                </c:pt>
                <c:pt idx="693">
                  <c:v>46.56</c:v>
                </c:pt>
                <c:pt idx="694">
                  <c:v>47.76</c:v>
                </c:pt>
                <c:pt idx="695">
                  <c:v>47.33</c:v>
                </c:pt>
                <c:pt idx="696">
                  <c:v>45.9</c:v>
                </c:pt>
                <c:pt idx="697">
                  <c:v>46.45</c:v>
                </c:pt>
                <c:pt idx="698">
                  <c:v>45.68</c:v>
                </c:pt>
                <c:pt idx="699">
                  <c:v>46.59</c:v>
                </c:pt>
                <c:pt idx="700">
                  <c:v>45.82</c:v>
                </c:pt>
                <c:pt idx="701">
                  <c:v>46.39</c:v>
                </c:pt>
                <c:pt idx="702">
                  <c:v>48.19</c:v>
                </c:pt>
                <c:pt idx="703">
                  <c:v>47.64</c:v>
                </c:pt>
                <c:pt idx="704">
                  <c:v>48.83</c:v>
                </c:pt>
                <c:pt idx="705">
                  <c:v>49.15</c:v>
                </c:pt>
                <c:pt idx="706">
                  <c:v>47.924999999999997</c:v>
                </c:pt>
                <c:pt idx="707">
                  <c:v>48.81</c:v>
                </c:pt>
                <c:pt idx="708" formatCode="0.00_);[Red]\(0.00\)">
                  <c:v>50.64</c:v>
                </c:pt>
                <c:pt idx="709" formatCode="0.00_);[Red]\(0.00\)">
                  <c:v>51.8</c:v>
                </c:pt>
                <c:pt idx="710" formatCode="0.00_);[Red]\(0.00\)">
                  <c:v>50.56</c:v>
                </c:pt>
                <c:pt idx="711" formatCode="0.00_);[Red]\(0.00\)">
                  <c:v>49.49</c:v>
                </c:pt>
                <c:pt idx="712" formatCode="0.00_);[Red]\(0.00\)">
                  <c:v>50.84</c:v>
                </c:pt>
                <c:pt idx="713" formatCode="0.00_);[Red]\(0.00\)">
                  <c:v>52.57</c:v>
                </c:pt>
                <c:pt idx="714" formatCode="0.00_);[Red]\(0.00\)">
                  <c:v>53.52</c:v>
                </c:pt>
                <c:pt idx="715" formatCode="0.00_);[Red]\(0.00\)">
                  <c:v>52.89</c:v>
                </c:pt>
                <c:pt idx="716" formatCode="0.00_);[Red]\(0.00\)">
                  <c:v>51.23</c:v>
                </c:pt>
                <c:pt idx="717" formatCode="0.00_);[Red]\(0.00\)">
                  <c:v>50.18</c:v>
                </c:pt>
                <c:pt idx="718" formatCode="0.00_);[Red]\(0.00\)">
                  <c:v>49.69</c:v>
                </c:pt>
                <c:pt idx="719" formatCode="0.00_);[Red]\(0.00\)">
                  <c:v>49.85</c:v>
                </c:pt>
                <c:pt idx="720" formatCode="0.00_);[Red]\(0.00\)">
                  <c:v>50.52</c:v>
                </c:pt>
                <c:pt idx="721" formatCode="0.00_);[Red]\(0.00\)">
                  <c:v>49.84</c:v>
                </c:pt>
                <c:pt idx="722" formatCode="0.00_);[Red]\(0.00\)">
                  <c:v>48.28</c:v>
                </c:pt>
                <c:pt idx="723" formatCode="0.00_);[Red]\(0.00\)">
                  <c:v>47.18</c:v>
                </c:pt>
                <c:pt idx="724" formatCode="0.00_);[Red]\(0.00\)">
                  <c:v>46.77</c:v>
                </c:pt>
                <c:pt idx="725" formatCode="0.00_);[Red]\(0.00\)">
                  <c:v>45.96</c:v>
                </c:pt>
                <c:pt idx="726" formatCode="0.00_);[Red]\(0.00\)">
                  <c:v>47.34</c:v>
                </c:pt>
                <c:pt idx="727" formatCode="0.00_);[Red]\(0.00\)">
                  <c:v>45.5</c:v>
                </c:pt>
                <c:pt idx="728" formatCode="0.00_);[Red]\(0.00\)">
                  <c:v>46.36</c:v>
                </c:pt>
                <c:pt idx="729" formatCode="0.00_);[Red]\(0.00\)">
                  <c:v>46.17</c:v>
                </c:pt>
                <c:pt idx="730" formatCode="0.00_);[Red]\(0.00\)">
                  <c:v>46.89</c:v>
                </c:pt>
                <c:pt idx="731" formatCode="0.00_);[Red]\(0.00\)">
                  <c:v>46.17</c:v>
                </c:pt>
                <c:pt idx="732" formatCode="0.00_);[Red]\(0.00\)">
                  <c:v>46.17</c:v>
                </c:pt>
                <c:pt idx="733" formatCode="0.00_);[Red]\(0.00\)">
                  <c:v>47.06</c:v>
                </c:pt>
                <c:pt idx="734" formatCode="0.00_);[Red]\(0.00\)">
                  <c:v>47.72</c:v>
                </c:pt>
                <c:pt idx="735" formatCode="0.00_);[Red]\(0.00\)">
                  <c:v>47.55</c:v>
                </c:pt>
                <c:pt idx="736" formatCode="0.00_);[Red]\(0.00\)">
                  <c:v>47.22</c:v>
                </c:pt>
                <c:pt idx="737" formatCode="0.00_);[Red]\(0.00\)">
                  <c:v>47.19</c:v>
                </c:pt>
                <c:pt idx="738" formatCode="0.00_);[Red]\(0.00\)">
                  <c:v>47.42</c:v>
                </c:pt>
                <c:pt idx="739" formatCode="0.00_);[Red]\(0.00\)">
                  <c:v>47.36</c:v>
                </c:pt>
                <c:pt idx="740" formatCode="0.00_);[Red]\(0.00\)">
                  <c:v>46.22</c:v>
                </c:pt>
                <c:pt idx="741" formatCode="0.00_);[Red]\(0.00\)">
                  <c:v>45.12</c:v>
                </c:pt>
                <c:pt idx="742" formatCode="0.00_);[Red]\(0.00\)">
                  <c:v>44.05</c:v>
                </c:pt>
                <c:pt idx="743" formatCode="0.00_);[Red]\(0.00\)">
                  <c:v>44.51</c:v>
                </c:pt>
                <c:pt idx="744" formatCode="0.00_);[Red]\(0.00\)">
                  <c:v>43.98</c:v>
                </c:pt>
                <c:pt idx="745" formatCode="0.00_);[Red]\(0.00\)">
                  <c:v>44.73</c:v>
                </c:pt>
                <c:pt idx="746" formatCode="0.00_);[Red]\(0.00\)">
                  <c:v>44.34</c:v>
                </c:pt>
                <c:pt idx="747" formatCode="0.00_);[Red]\(0.00\)">
                  <c:v>43.97</c:v>
                </c:pt>
                <c:pt idx="748" formatCode="0.00_);[Red]\(0.00\)">
                  <c:v>44.02</c:v>
                </c:pt>
                <c:pt idx="749" formatCode="0.00_);[Red]\(0.00\)">
                  <c:v>44.22</c:v>
                </c:pt>
                <c:pt idx="750" formatCode="0.00">
                  <c:v>44.28</c:v>
                </c:pt>
                <c:pt idx="751" formatCode="0.00">
                  <c:v>44.52</c:v>
                </c:pt>
                <c:pt idx="752" formatCode="0.00">
                  <c:v>44.18</c:v>
                </c:pt>
                <c:pt idx="753" formatCode="0.00">
                  <c:v>44.08</c:v>
                </c:pt>
                <c:pt idx="754" formatCode="0.00">
                  <c:v>44.75</c:v>
                </c:pt>
                <c:pt idx="755" formatCode="0.00">
                  <c:v>45.09</c:v>
                </c:pt>
                <c:pt idx="756" formatCode="0.00_);[Red]\(0.00\)">
                  <c:v>46.26</c:v>
                </c:pt>
                <c:pt idx="757" formatCode="0.00_);[Red]\(0.00\)">
                  <c:v>49.08</c:v>
                </c:pt>
                <c:pt idx="758" formatCode="0.00_);[Red]\(0.00\)">
                  <c:v>49.74</c:v>
                </c:pt>
                <c:pt idx="759" formatCode="0.00_);[Red]\(0.00\)">
                  <c:v>49.72</c:v>
                </c:pt>
                <c:pt idx="760" formatCode="0.00_);[Red]\(0.00\)">
                  <c:v>49.77</c:v>
                </c:pt>
                <c:pt idx="761" formatCode="0.00_);[Red]\(0.00\)">
                  <c:v>48.53</c:v>
                </c:pt>
                <c:pt idx="762" formatCode="0.00_);[Red]\(0.00\)">
                  <c:v>48.94</c:v>
                </c:pt>
                <c:pt idx="763" formatCode="0.00_);[Red]\(0.00\)">
                  <c:v>49.02</c:v>
                </c:pt>
                <c:pt idx="764" formatCode="0.00_);[Red]\(0.00\)">
                  <c:v>47.42</c:v>
                </c:pt>
                <c:pt idx="765" formatCode="0.00_);[Red]\(0.00\)">
                  <c:v>48.04</c:v>
                </c:pt>
                <c:pt idx="766" formatCode="0.00_);[Red]\(0.00\)">
                  <c:v>47.97</c:v>
                </c:pt>
                <c:pt idx="767" formatCode="0.00_);[Red]\(0.00\)">
                  <c:v>47.75</c:v>
                </c:pt>
                <c:pt idx="768" formatCode="0.00_);[Red]\(0.00\)">
                  <c:v>47.88</c:v>
                </c:pt>
                <c:pt idx="769" formatCode="0.00_);[Red]\(0.00\)">
                  <c:v>47.47</c:v>
                </c:pt>
                <c:pt idx="770" formatCode="0.00_);[Red]\(0.00\)">
                  <c:v>47.48</c:v>
                </c:pt>
                <c:pt idx="771" formatCode="0.00_);[Red]\(0.00\)">
                  <c:v>48.61</c:v>
                </c:pt>
                <c:pt idx="772" formatCode="0.00_);[Red]\(0.00\)">
                  <c:v>49.01</c:v>
                </c:pt>
                <c:pt idx="773" formatCode="0.00_);[Red]\(0.00\)">
                  <c:v>48.26</c:v>
                </c:pt>
                <c:pt idx="774" formatCode="0.00_);[Red]\(0.00\)">
                  <c:v>47.59</c:v>
                </c:pt>
                <c:pt idx="775" formatCode="0.00_);[Red]\(0.00\)">
                  <c:v>47.9</c:v>
                </c:pt>
                <c:pt idx="776" formatCode="0.00_);[Red]\(0.00\)">
                  <c:v>46.98</c:v>
                </c:pt>
                <c:pt idx="777" formatCode="0.00_);[Red]\(0.00\)">
                  <c:v>46.73</c:v>
                </c:pt>
                <c:pt idx="778" formatCode="0.00_);[Red]\(0.00\)">
                  <c:v>47.13</c:v>
                </c:pt>
                <c:pt idx="779" formatCode="0.00_);[Red]\(0.00\)">
                  <c:v>46.66</c:v>
                </c:pt>
                <c:pt idx="780" formatCode="0.00_);[Red]\(0.00\)">
                  <c:v>48.75</c:v>
                </c:pt>
                <c:pt idx="781" formatCode="0.00_);[Red]\(0.00\)">
                  <c:v>48.57</c:v>
                </c:pt>
                <c:pt idx="782" formatCode="0.00_);[Red]\(0.00\)">
                  <c:v>49.8</c:v>
                </c:pt>
                <c:pt idx="783" formatCode="0.00_);[Red]\(0.00\)">
                  <c:v>48.55</c:v>
                </c:pt>
                <c:pt idx="784" formatCode="0.00_);[Red]\(0.00\)">
                  <c:v>49.01</c:v>
                </c:pt>
                <c:pt idx="785" formatCode="0.00_);[Red]\(0.00\)">
                  <c:v>49.81</c:v>
                </c:pt>
                <c:pt idx="786" formatCode="0.00_);[Red]\(0.00\)">
                  <c:v>48.7</c:v>
                </c:pt>
                <c:pt idx="787" formatCode="0.00_);[Red]\(0.00\)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C-475F-ABE5-2198A783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47184"/>
        <c:axId val="160762064"/>
      </c:lineChart>
      <c:catAx>
        <c:axId val="160747184"/>
        <c:scaling>
          <c:orientation val="minMax"/>
        </c:scaling>
        <c:delete val="0"/>
        <c:axPos val="b"/>
        <c:numFmt formatCode="[$-409]m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762064"/>
        <c:crosses val="autoZero"/>
        <c:auto val="1"/>
        <c:lblAlgn val="ctr"/>
        <c:lblOffset val="100"/>
        <c:tickLblSkip val="60"/>
        <c:tickMarkSkip val="30"/>
        <c:noMultiLvlLbl val="0"/>
      </c:catAx>
      <c:valAx>
        <c:axId val="1607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Soybean oil prices</a:t>
                </a:r>
                <a:br>
                  <a:rPr lang="pt-BR" sz="1100"/>
                </a:br>
                <a:r>
                  <a:rPr lang="pt-BR" sz="1100"/>
                  <a:t>(cents/lb)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6.8157611740111059E-3"/>
              <c:y val="0.34760319825466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747184"/>
        <c:crosses val="autoZero"/>
        <c:crossBetween val="between"/>
      </c:valAx>
      <c:valAx>
        <c:axId val="1834836767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Gulf-Brazil Spread</a:t>
                </a:r>
                <a:br>
                  <a:rPr lang="pt-BR" sz="1100"/>
                </a:br>
                <a:r>
                  <a:rPr lang="pt-BR" sz="1100"/>
                  <a:t>(cents/lb)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96728434636474669"/>
              <c:y val="0.40573001460472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34837247"/>
        <c:crosses val="max"/>
        <c:crossBetween val="between"/>
      </c:valAx>
      <c:catAx>
        <c:axId val="1834837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4836767"/>
        <c:crosses val="autoZero"/>
        <c:auto val="1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6866797808351744"/>
          <c:y val="0.15506048065818201"/>
          <c:w val="0.69537969746821848"/>
          <c:h val="4.482320722449388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Spreads!$A$1031:$A$1198</c:f>
              <c:numCache>
                <c:formatCode>m/d/yyyy</c:formatCode>
                <c:ptCount val="168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44943</c:v>
                </c:pt>
                <c:pt idx="10">
                  <c:v>44944</c:v>
                </c:pt>
                <c:pt idx="11">
                  <c:v>44945</c:v>
                </c:pt>
                <c:pt idx="12">
                  <c:v>44946</c:v>
                </c:pt>
                <c:pt idx="13">
                  <c:v>44949</c:v>
                </c:pt>
                <c:pt idx="14">
                  <c:v>44950</c:v>
                </c:pt>
                <c:pt idx="15">
                  <c:v>44951</c:v>
                </c:pt>
                <c:pt idx="16">
                  <c:v>44952</c:v>
                </c:pt>
                <c:pt idx="17">
                  <c:v>44953</c:v>
                </c:pt>
                <c:pt idx="18">
                  <c:v>44956</c:v>
                </c:pt>
                <c:pt idx="19">
                  <c:v>44957</c:v>
                </c:pt>
                <c:pt idx="20">
                  <c:v>44958</c:v>
                </c:pt>
                <c:pt idx="21">
                  <c:v>44959</c:v>
                </c:pt>
                <c:pt idx="22">
                  <c:v>44960</c:v>
                </c:pt>
                <c:pt idx="23">
                  <c:v>44963</c:v>
                </c:pt>
                <c:pt idx="24">
                  <c:v>44964</c:v>
                </c:pt>
                <c:pt idx="25">
                  <c:v>44965</c:v>
                </c:pt>
                <c:pt idx="26">
                  <c:v>44966</c:v>
                </c:pt>
                <c:pt idx="27">
                  <c:v>44967</c:v>
                </c:pt>
                <c:pt idx="28">
                  <c:v>44970</c:v>
                </c:pt>
                <c:pt idx="29">
                  <c:v>44971</c:v>
                </c:pt>
                <c:pt idx="30">
                  <c:v>44972</c:v>
                </c:pt>
                <c:pt idx="31">
                  <c:v>44973</c:v>
                </c:pt>
                <c:pt idx="32">
                  <c:v>44974</c:v>
                </c:pt>
                <c:pt idx="33">
                  <c:v>44978</c:v>
                </c:pt>
                <c:pt idx="34">
                  <c:v>44979</c:v>
                </c:pt>
                <c:pt idx="35">
                  <c:v>44980</c:v>
                </c:pt>
                <c:pt idx="36">
                  <c:v>44981</c:v>
                </c:pt>
                <c:pt idx="37">
                  <c:v>44984</c:v>
                </c:pt>
                <c:pt idx="38">
                  <c:v>44985</c:v>
                </c:pt>
                <c:pt idx="39">
                  <c:v>44986</c:v>
                </c:pt>
                <c:pt idx="40">
                  <c:v>44987</c:v>
                </c:pt>
                <c:pt idx="41">
                  <c:v>44988</c:v>
                </c:pt>
                <c:pt idx="42">
                  <c:v>44991</c:v>
                </c:pt>
                <c:pt idx="43">
                  <c:v>44992</c:v>
                </c:pt>
                <c:pt idx="44">
                  <c:v>44993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45026</c:v>
                </c:pt>
                <c:pt idx="67">
                  <c:v>45027</c:v>
                </c:pt>
                <c:pt idx="68">
                  <c:v>45028</c:v>
                </c:pt>
                <c:pt idx="69">
                  <c:v>45029</c:v>
                </c:pt>
                <c:pt idx="70">
                  <c:v>45030</c:v>
                </c:pt>
                <c:pt idx="71">
                  <c:v>45033</c:v>
                </c:pt>
                <c:pt idx="72">
                  <c:v>45034</c:v>
                </c:pt>
                <c:pt idx="73">
                  <c:v>45035</c:v>
                </c:pt>
                <c:pt idx="74">
                  <c:v>45036</c:v>
                </c:pt>
                <c:pt idx="75">
                  <c:v>45037</c:v>
                </c:pt>
                <c:pt idx="76">
                  <c:v>45040</c:v>
                </c:pt>
                <c:pt idx="77">
                  <c:v>45041</c:v>
                </c:pt>
                <c:pt idx="78">
                  <c:v>45042</c:v>
                </c:pt>
                <c:pt idx="79">
                  <c:v>45043</c:v>
                </c:pt>
                <c:pt idx="80">
                  <c:v>45044</c:v>
                </c:pt>
                <c:pt idx="81">
                  <c:v>45047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45055</c:v>
                </c:pt>
                <c:pt idx="88">
                  <c:v>45056</c:v>
                </c:pt>
                <c:pt idx="89">
                  <c:v>45057</c:v>
                </c:pt>
                <c:pt idx="90">
                  <c:v>45058</c:v>
                </c:pt>
                <c:pt idx="91">
                  <c:v>45061</c:v>
                </c:pt>
                <c:pt idx="92">
                  <c:v>45062</c:v>
                </c:pt>
                <c:pt idx="93">
                  <c:v>45063</c:v>
                </c:pt>
                <c:pt idx="94">
                  <c:v>45064</c:v>
                </c:pt>
                <c:pt idx="95">
                  <c:v>45065</c:v>
                </c:pt>
                <c:pt idx="96">
                  <c:v>45068</c:v>
                </c:pt>
                <c:pt idx="97">
                  <c:v>45069</c:v>
                </c:pt>
                <c:pt idx="98">
                  <c:v>45070</c:v>
                </c:pt>
                <c:pt idx="99">
                  <c:v>45071</c:v>
                </c:pt>
                <c:pt idx="100">
                  <c:v>45072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45089</c:v>
                </c:pt>
                <c:pt idx="111">
                  <c:v>45090</c:v>
                </c:pt>
                <c:pt idx="112">
                  <c:v>45091</c:v>
                </c:pt>
                <c:pt idx="113">
                  <c:v>45092</c:v>
                </c:pt>
                <c:pt idx="114">
                  <c:v>45093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45112</c:v>
                </c:pt>
                <c:pt idx="126">
                  <c:v>45113</c:v>
                </c:pt>
                <c:pt idx="127">
                  <c:v>45114</c:v>
                </c:pt>
                <c:pt idx="128">
                  <c:v>45117</c:v>
                </c:pt>
                <c:pt idx="129">
                  <c:v>45118</c:v>
                </c:pt>
                <c:pt idx="130">
                  <c:v>45119</c:v>
                </c:pt>
                <c:pt idx="131">
                  <c:v>45120</c:v>
                </c:pt>
                <c:pt idx="132">
                  <c:v>45121</c:v>
                </c:pt>
                <c:pt idx="133">
                  <c:v>45124</c:v>
                </c:pt>
                <c:pt idx="134">
                  <c:v>45125</c:v>
                </c:pt>
                <c:pt idx="135">
                  <c:v>45126</c:v>
                </c:pt>
                <c:pt idx="136">
                  <c:v>45127</c:v>
                </c:pt>
                <c:pt idx="137">
                  <c:v>45128</c:v>
                </c:pt>
                <c:pt idx="138">
                  <c:v>45131</c:v>
                </c:pt>
                <c:pt idx="139">
                  <c:v>45132</c:v>
                </c:pt>
                <c:pt idx="140">
                  <c:v>45133</c:v>
                </c:pt>
                <c:pt idx="141">
                  <c:v>45134</c:v>
                </c:pt>
                <c:pt idx="142">
                  <c:v>45135</c:v>
                </c:pt>
                <c:pt idx="143">
                  <c:v>45138</c:v>
                </c:pt>
                <c:pt idx="144">
                  <c:v>45139</c:v>
                </c:pt>
                <c:pt idx="145">
                  <c:v>45140</c:v>
                </c:pt>
                <c:pt idx="146">
                  <c:v>45141</c:v>
                </c:pt>
                <c:pt idx="147">
                  <c:v>45142</c:v>
                </c:pt>
                <c:pt idx="148">
                  <c:v>45145</c:v>
                </c:pt>
                <c:pt idx="149">
                  <c:v>45146</c:v>
                </c:pt>
                <c:pt idx="150">
                  <c:v>45147</c:v>
                </c:pt>
                <c:pt idx="151">
                  <c:v>45148</c:v>
                </c:pt>
                <c:pt idx="152">
                  <c:v>45149</c:v>
                </c:pt>
                <c:pt idx="153">
                  <c:v>45152</c:v>
                </c:pt>
                <c:pt idx="154">
                  <c:v>45153</c:v>
                </c:pt>
                <c:pt idx="155">
                  <c:v>45154</c:v>
                </c:pt>
                <c:pt idx="156">
                  <c:v>45155</c:v>
                </c:pt>
                <c:pt idx="157">
                  <c:v>45156</c:v>
                </c:pt>
                <c:pt idx="158">
                  <c:v>45159</c:v>
                </c:pt>
                <c:pt idx="159">
                  <c:v>45160</c:v>
                </c:pt>
                <c:pt idx="160">
                  <c:v>45161</c:v>
                </c:pt>
                <c:pt idx="161">
                  <c:v>45162</c:v>
                </c:pt>
                <c:pt idx="162">
                  <c:v>45163</c:v>
                </c:pt>
                <c:pt idx="163">
                  <c:v>45166</c:v>
                </c:pt>
                <c:pt idx="164">
                  <c:v>45167</c:v>
                </c:pt>
                <c:pt idx="165">
                  <c:v>45168</c:v>
                </c:pt>
                <c:pt idx="166">
                  <c:v>45169</c:v>
                </c:pt>
                <c:pt idx="167">
                  <c:v>45170</c:v>
                </c:pt>
              </c:numCache>
            </c:numRef>
          </c:cat>
          <c:val>
            <c:numRef>
              <c:f>Spreads!$H$1031:$H$1198</c:f>
              <c:numCache>
                <c:formatCode>#,##0.00_);[Red]\(#,##0.00\)</c:formatCode>
                <c:ptCount val="168"/>
                <c:pt idx="0">
                  <c:v>63.2</c:v>
                </c:pt>
                <c:pt idx="1">
                  <c:v>62.85</c:v>
                </c:pt>
                <c:pt idx="2">
                  <c:v>62.42</c:v>
                </c:pt>
                <c:pt idx="3">
                  <c:v>63.17</c:v>
                </c:pt>
                <c:pt idx="4">
                  <c:v>63.35</c:v>
                </c:pt>
                <c:pt idx="5">
                  <c:v>62.57</c:v>
                </c:pt>
                <c:pt idx="6">
                  <c:v>62.11</c:v>
                </c:pt>
                <c:pt idx="7">
                  <c:v>63.25</c:v>
                </c:pt>
                <c:pt idx="8">
                  <c:v>63.06</c:v>
                </c:pt>
                <c:pt idx="9">
                  <c:v>63.84</c:v>
                </c:pt>
                <c:pt idx="10">
                  <c:v>64.12</c:v>
                </c:pt>
                <c:pt idx="11">
                  <c:v>63.15</c:v>
                </c:pt>
                <c:pt idx="12">
                  <c:v>61.97</c:v>
                </c:pt>
                <c:pt idx="13">
                  <c:v>62.04</c:v>
                </c:pt>
                <c:pt idx="14">
                  <c:v>60.98</c:v>
                </c:pt>
                <c:pt idx="15">
                  <c:v>60.54</c:v>
                </c:pt>
                <c:pt idx="16">
                  <c:v>60.79</c:v>
                </c:pt>
                <c:pt idx="17">
                  <c:v>60.62</c:v>
                </c:pt>
                <c:pt idx="18">
                  <c:v>61.32</c:v>
                </c:pt>
                <c:pt idx="19">
                  <c:v>62.33</c:v>
                </c:pt>
                <c:pt idx="20">
                  <c:v>60.79</c:v>
                </c:pt>
                <c:pt idx="21">
                  <c:v>60.94</c:v>
                </c:pt>
                <c:pt idx="22">
                  <c:v>59.06</c:v>
                </c:pt>
                <c:pt idx="23">
                  <c:v>59.56</c:v>
                </c:pt>
                <c:pt idx="24">
                  <c:v>60.89</c:v>
                </c:pt>
                <c:pt idx="25">
                  <c:v>60.58</c:v>
                </c:pt>
                <c:pt idx="26">
                  <c:v>59.04</c:v>
                </c:pt>
                <c:pt idx="27">
                  <c:v>60.54</c:v>
                </c:pt>
                <c:pt idx="28">
                  <c:v>60.14</c:v>
                </c:pt>
                <c:pt idx="29">
                  <c:v>60.4</c:v>
                </c:pt>
                <c:pt idx="30">
                  <c:v>61.24</c:v>
                </c:pt>
                <c:pt idx="31">
                  <c:v>61.9</c:v>
                </c:pt>
                <c:pt idx="32">
                  <c:v>61.51</c:v>
                </c:pt>
                <c:pt idx="33">
                  <c:v>62.77</c:v>
                </c:pt>
                <c:pt idx="34">
                  <c:v>62.83</c:v>
                </c:pt>
                <c:pt idx="35">
                  <c:v>62.04</c:v>
                </c:pt>
                <c:pt idx="36">
                  <c:v>61.11</c:v>
                </c:pt>
                <c:pt idx="37">
                  <c:v>60.04</c:v>
                </c:pt>
                <c:pt idx="38">
                  <c:v>59.75</c:v>
                </c:pt>
                <c:pt idx="39">
                  <c:v>60.83</c:v>
                </c:pt>
                <c:pt idx="40">
                  <c:v>61.9</c:v>
                </c:pt>
                <c:pt idx="41">
                  <c:v>61.19</c:v>
                </c:pt>
                <c:pt idx="42">
                  <c:v>60.45</c:v>
                </c:pt>
                <c:pt idx="43">
                  <c:v>58.66</c:v>
                </c:pt>
                <c:pt idx="44">
                  <c:v>59.08</c:v>
                </c:pt>
                <c:pt idx="45">
                  <c:v>57.06</c:v>
                </c:pt>
                <c:pt idx="46">
                  <c:v>56.61</c:v>
                </c:pt>
                <c:pt idx="47">
                  <c:v>55.86</c:v>
                </c:pt>
                <c:pt idx="48">
                  <c:v>56.18</c:v>
                </c:pt>
                <c:pt idx="49">
                  <c:v>56.34</c:v>
                </c:pt>
                <c:pt idx="50">
                  <c:v>57.73</c:v>
                </c:pt>
                <c:pt idx="51">
                  <c:v>57.46</c:v>
                </c:pt>
                <c:pt idx="52">
                  <c:v>57.99</c:v>
                </c:pt>
                <c:pt idx="53">
                  <c:v>56.24</c:v>
                </c:pt>
                <c:pt idx="54">
                  <c:v>54.64</c:v>
                </c:pt>
                <c:pt idx="55">
                  <c:v>52.17</c:v>
                </c:pt>
                <c:pt idx="56">
                  <c:v>53.27</c:v>
                </c:pt>
                <c:pt idx="57">
                  <c:v>54.55</c:v>
                </c:pt>
                <c:pt idx="58">
                  <c:v>55.05</c:v>
                </c:pt>
                <c:pt idx="59">
                  <c:v>55.38</c:v>
                </c:pt>
                <c:pt idx="60">
                  <c:v>54.37</c:v>
                </c:pt>
                <c:pt idx="61">
                  <c:v>55.49</c:v>
                </c:pt>
                <c:pt idx="62">
                  <c:v>56.68</c:v>
                </c:pt>
                <c:pt idx="63">
                  <c:v>55.74</c:v>
                </c:pt>
                <c:pt idx="64">
                  <c:v>55.22</c:v>
                </c:pt>
                <c:pt idx="65">
                  <c:v>54.53</c:v>
                </c:pt>
                <c:pt idx="66">
                  <c:v>54.48</c:v>
                </c:pt>
                <c:pt idx="67">
                  <c:v>54.89</c:v>
                </c:pt>
                <c:pt idx="68">
                  <c:v>54</c:v>
                </c:pt>
                <c:pt idx="69">
                  <c:v>53.72</c:v>
                </c:pt>
                <c:pt idx="70">
                  <c:v>53.66</c:v>
                </c:pt>
                <c:pt idx="71">
                  <c:v>54.57</c:v>
                </c:pt>
                <c:pt idx="72">
                  <c:v>55.36</c:v>
                </c:pt>
                <c:pt idx="73">
                  <c:v>55.02</c:v>
                </c:pt>
                <c:pt idx="74">
                  <c:v>54.43</c:v>
                </c:pt>
                <c:pt idx="75">
                  <c:v>53.4</c:v>
                </c:pt>
                <c:pt idx="76">
                  <c:v>52.56</c:v>
                </c:pt>
                <c:pt idx="77">
                  <c:v>51.71</c:v>
                </c:pt>
                <c:pt idx="78">
                  <c:v>52.08</c:v>
                </c:pt>
                <c:pt idx="79">
                  <c:v>50.78</c:v>
                </c:pt>
                <c:pt idx="80">
                  <c:v>51.61</c:v>
                </c:pt>
                <c:pt idx="81">
                  <c:v>51.81</c:v>
                </c:pt>
                <c:pt idx="82">
                  <c:v>51.79</c:v>
                </c:pt>
                <c:pt idx="83">
                  <c:v>52.64</c:v>
                </c:pt>
                <c:pt idx="84">
                  <c:v>52.48</c:v>
                </c:pt>
                <c:pt idx="85">
                  <c:v>54.33</c:v>
                </c:pt>
                <c:pt idx="86">
                  <c:v>53.65</c:v>
                </c:pt>
                <c:pt idx="87">
                  <c:v>53.04</c:v>
                </c:pt>
                <c:pt idx="88">
                  <c:v>52.05</c:v>
                </c:pt>
                <c:pt idx="89">
                  <c:v>51.15</c:v>
                </c:pt>
                <c:pt idx="90">
                  <c:v>49.52</c:v>
                </c:pt>
                <c:pt idx="91">
                  <c:v>49.69</c:v>
                </c:pt>
                <c:pt idx="92">
                  <c:v>47.45</c:v>
                </c:pt>
                <c:pt idx="93">
                  <c:v>46.41</c:v>
                </c:pt>
                <c:pt idx="94">
                  <c:v>47.29</c:v>
                </c:pt>
                <c:pt idx="95">
                  <c:v>47.27</c:v>
                </c:pt>
                <c:pt idx="96">
                  <c:v>48.77</c:v>
                </c:pt>
                <c:pt idx="97">
                  <c:v>47.76</c:v>
                </c:pt>
                <c:pt idx="98">
                  <c:v>48</c:v>
                </c:pt>
                <c:pt idx="99">
                  <c:v>48.52</c:v>
                </c:pt>
                <c:pt idx="100">
                  <c:v>48.82</c:v>
                </c:pt>
                <c:pt idx="101">
                  <c:v>46.2</c:v>
                </c:pt>
                <c:pt idx="102">
                  <c:v>46.2</c:v>
                </c:pt>
                <c:pt idx="103">
                  <c:v>47.86</c:v>
                </c:pt>
                <c:pt idx="104">
                  <c:v>49.5</c:v>
                </c:pt>
                <c:pt idx="105">
                  <c:v>49.26</c:v>
                </c:pt>
                <c:pt idx="106">
                  <c:v>50.92</c:v>
                </c:pt>
                <c:pt idx="107">
                  <c:v>50.47</c:v>
                </c:pt>
                <c:pt idx="108">
                  <c:v>52.5</c:v>
                </c:pt>
                <c:pt idx="109">
                  <c:v>54.59</c:v>
                </c:pt>
                <c:pt idx="110">
                  <c:v>53.98</c:v>
                </c:pt>
                <c:pt idx="111">
                  <c:v>55.43</c:v>
                </c:pt>
                <c:pt idx="112">
                  <c:v>55.96</c:v>
                </c:pt>
                <c:pt idx="113">
                  <c:v>58.43</c:v>
                </c:pt>
                <c:pt idx="114">
                  <c:v>59.69</c:v>
                </c:pt>
                <c:pt idx="115">
                  <c:v>59.63</c:v>
                </c:pt>
                <c:pt idx="116">
                  <c:v>55.63</c:v>
                </c:pt>
                <c:pt idx="117">
                  <c:v>55.77</c:v>
                </c:pt>
                <c:pt idx="118">
                  <c:v>57.94</c:v>
                </c:pt>
                <c:pt idx="119">
                  <c:v>59.51</c:v>
                </c:pt>
                <c:pt idx="120">
                  <c:v>60.55</c:v>
                </c:pt>
                <c:pt idx="121">
                  <c:v>59.62</c:v>
                </c:pt>
                <c:pt idx="122">
                  <c:v>60.83</c:v>
                </c:pt>
                <c:pt idx="123">
                  <c:v>65.010000000000005</c:v>
                </c:pt>
                <c:pt idx="124">
                  <c:v>63.67</c:v>
                </c:pt>
                <c:pt idx="125">
                  <c:v>65.03</c:v>
                </c:pt>
                <c:pt idx="126">
                  <c:v>62.98</c:v>
                </c:pt>
                <c:pt idx="127">
                  <c:v>62.57</c:v>
                </c:pt>
                <c:pt idx="128">
                  <c:v>65.33</c:v>
                </c:pt>
                <c:pt idx="129">
                  <c:v>64.63</c:v>
                </c:pt>
                <c:pt idx="130">
                  <c:v>64.34</c:v>
                </c:pt>
                <c:pt idx="131">
                  <c:v>65.69</c:v>
                </c:pt>
                <c:pt idx="132">
                  <c:v>65.05</c:v>
                </c:pt>
                <c:pt idx="133">
                  <c:v>64.760000000000005</c:v>
                </c:pt>
                <c:pt idx="134">
                  <c:v>64.05</c:v>
                </c:pt>
                <c:pt idx="135">
                  <c:v>66.05</c:v>
                </c:pt>
                <c:pt idx="136">
                  <c:v>67.64</c:v>
                </c:pt>
                <c:pt idx="137">
                  <c:v>69.400000000000006</c:v>
                </c:pt>
                <c:pt idx="138">
                  <c:v>71.989999999999995</c:v>
                </c:pt>
                <c:pt idx="139">
                  <c:v>72.56</c:v>
                </c:pt>
                <c:pt idx="140">
                  <c:v>70.27</c:v>
                </c:pt>
                <c:pt idx="141">
                  <c:v>68.61</c:v>
                </c:pt>
                <c:pt idx="142">
                  <c:v>67.599999999999994</c:v>
                </c:pt>
                <c:pt idx="143">
                  <c:v>65.58</c:v>
                </c:pt>
                <c:pt idx="144">
                  <c:v>64.39</c:v>
                </c:pt>
                <c:pt idx="145">
                  <c:v>64.66</c:v>
                </c:pt>
                <c:pt idx="146">
                  <c:v>64.040000000000006</c:v>
                </c:pt>
                <c:pt idx="147">
                  <c:v>65.39</c:v>
                </c:pt>
                <c:pt idx="148">
                  <c:v>65.39</c:v>
                </c:pt>
                <c:pt idx="149">
                  <c:v>64.08</c:v>
                </c:pt>
                <c:pt idx="150">
                  <c:v>63.98</c:v>
                </c:pt>
                <c:pt idx="151">
                  <c:v>64.209999999999994</c:v>
                </c:pt>
                <c:pt idx="152">
                  <c:v>64.180000000000007</c:v>
                </c:pt>
                <c:pt idx="153">
                  <c:v>65.05</c:v>
                </c:pt>
                <c:pt idx="154">
                  <c:v>65.900000000000006</c:v>
                </c:pt>
                <c:pt idx="155">
                  <c:v>66.77</c:v>
                </c:pt>
                <c:pt idx="156">
                  <c:v>67.760000000000005</c:v>
                </c:pt>
                <c:pt idx="157">
                  <c:v>68.290000000000006</c:v>
                </c:pt>
                <c:pt idx="158">
                  <c:v>67.989999999999995</c:v>
                </c:pt>
                <c:pt idx="159">
                  <c:v>65.209999999999994</c:v>
                </c:pt>
                <c:pt idx="160">
                  <c:v>66.150000000000006</c:v>
                </c:pt>
                <c:pt idx="161">
                  <c:v>65.540000000000006</c:v>
                </c:pt>
                <c:pt idx="162">
                  <c:v>66.73</c:v>
                </c:pt>
                <c:pt idx="163">
                  <c:v>66.900000000000006</c:v>
                </c:pt>
                <c:pt idx="164">
                  <c:v>66.56</c:v>
                </c:pt>
                <c:pt idx="165">
                  <c:v>65.540000000000006</c:v>
                </c:pt>
                <c:pt idx="166">
                  <c:v>65.52</c:v>
                </c:pt>
                <c:pt idx="167">
                  <c:v>64.75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3-433D-8921-E8DA11A0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735536"/>
        <c:axId val="733734096"/>
      </c:lineChart>
      <c:dateAx>
        <c:axId val="733735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734096"/>
        <c:crosses val="autoZero"/>
        <c:auto val="1"/>
        <c:lblOffset val="100"/>
        <c:baseTimeUnit val="days"/>
      </c:dateAx>
      <c:valAx>
        <c:axId val="73373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373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Refining</a:t>
            </a:r>
            <a:r>
              <a:rPr lang="pt-BR" baseline="0"/>
              <a:t> margins moving back to the historical average?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Refining Margin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61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40-4228-BC9A-07CD1AB02986}"/>
              </c:ext>
            </c:extLst>
          </c:dPt>
          <c:dPt>
            <c:idx val="62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40-4228-BC9A-07CD1AB02986}"/>
              </c:ext>
            </c:extLst>
          </c:dPt>
          <c:dPt>
            <c:idx val="63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40-4228-BC9A-07CD1AB02986}"/>
              </c:ext>
            </c:extLst>
          </c:dPt>
          <c:dPt>
            <c:idx val="64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40-4228-BC9A-07CD1AB02986}"/>
              </c:ext>
            </c:extLst>
          </c:dPt>
          <c:dPt>
            <c:idx val="65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240-4228-BC9A-07CD1AB02986}"/>
              </c:ext>
            </c:extLst>
          </c:dPt>
          <c:dPt>
            <c:idx val="66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40-4228-BC9A-07CD1AB02986}"/>
              </c:ext>
            </c:extLst>
          </c:dPt>
          <c:dPt>
            <c:idx val="67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240-4228-BC9A-07CD1AB02986}"/>
              </c:ext>
            </c:extLst>
          </c:dPt>
          <c:dPt>
            <c:idx val="68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240-4228-BC9A-07CD1AB02986}"/>
              </c:ext>
            </c:extLst>
          </c:dPt>
          <c:dPt>
            <c:idx val="69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240-4228-BC9A-07CD1AB02986}"/>
              </c:ext>
            </c:extLst>
          </c:dPt>
          <c:dPt>
            <c:idx val="70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240-4228-BC9A-07CD1AB02986}"/>
              </c:ext>
            </c:extLst>
          </c:dPt>
          <c:dPt>
            <c:idx val="71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240-4228-BC9A-07CD1AB02986}"/>
              </c:ext>
            </c:extLst>
          </c:dPt>
          <c:dPt>
            <c:idx val="72"/>
            <c:invertIfNegative val="0"/>
            <c:bubble3D val="0"/>
            <c:spPr>
              <a:pattFill prst="pct70">
                <a:fgClr>
                  <a:schemeClr val="bg1">
                    <a:lumMod val="6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240-4228-BC9A-07CD1AB02986}"/>
              </c:ext>
            </c:extLst>
          </c:dPt>
          <c:val>
            <c:numRef>
              <c:f>'Monthly Data'!$AK$16:$AK$88</c:f>
              <c:numCache>
                <c:formatCode>#,##0.00_);[Red]\(#,##0.00\)</c:formatCode>
                <c:ptCount val="73"/>
                <c:pt idx="0">
                  <c:v>3.1499999999999915</c:v>
                </c:pt>
                <c:pt idx="1">
                  <c:v>3.1500000000000092</c:v>
                </c:pt>
                <c:pt idx="2">
                  <c:v>3.1499999999999986</c:v>
                </c:pt>
                <c:pt idx="3">
                  <c:v>3.1499999999999986</c:v>
                </c:pt>
                <c:pt idx="4">
                  <c:v>3.1499999999999986</c:v>
                </c:pt>
                <c:pt idx="5">
                  <c:v>3.1500000000000021</c:v>
                </c:pt>
                <c:pt idx="6">
                  <c:v>3.1108695652173992</c:v>
                </c:pt>
                <c:pt idx="7">
                  <c:v>3.1500000000000057</c:v>
                </c:pt>
                <c:pt idx="8">
                  <c:v>3.1500000000000057</c:v>
                </c:pt>
                <c:pt idx="9">
                  <c:v>3.1500000000000057</c:v>
                </c:pt>
                <c:pt idx="10">
                  <c:v>3.1499999999999986</c:v>
                </c:pt>
                <c:pt idx="11">
                  <c:v>3.625</c:v>
                </c:pt>
                <c:pt idx="12">
                  <c:v>3.0000000000000142</c:v>
                </c:pt>
                <c:pt idx="13">
                  <c:v>2.1315789473684177</c:v>
                </c:pt>
                <c:pt idx="14">
                  <c:v>2.608695652173914</c:v>
                </c:pt>
                <c:pt idx="15">
                  <c:v>6.4285714285714306</c:v>
                </c:pt>
                <c:pt idx="16">
                  <c:v>15.625</c:v>
                </c:pt>
                <c:pt idx="17">
                  <c:v>20.522727272727266</c:v>
                </c:pt>
                <c:pt idx="18">
                  <c:v>20.071428571428555</c:v>
                </c:pt>
                <c:pt idx="19">
                  <c:v>14.113636363636374</c:v>
                </c:pt>
                <c:pt idx="20">
                  <c:v>11</c:v>
                </c:pt>
                <c:pt idx="21">
                  <c:v>13.428571428571431</c:v>
                </c:pt>
                <c:pt idx="22">
                  <c:v>13.500000000000021</c:v>
                </c:pt>
                <c:pt idx="23">
                  <c:v>12.690476190476183</c:v>
                </c:pt>
                <c:pt idx="24">
                  <c:v>11.150000000000006</c:v>
                </c:pt>
                <c:pt idx="25">
                  <c:v>10.23684210526315</c:v>
                </c:pt>
                <c:pt idx="26">
                  <c:v>12.565217391304344</c:v>
                </c:pt>
                <c:pt idx="27">
                  <c:v>12.174999999999997</c:v>
                </c:pt>
                <c:pt idx="28">
                  <c:v>18.238095238095241</c:v>
                </c:pt>
                <c:pt idx="29">
                  <c:v>18.333333333333343</c:v>
                </c:pt>
                <c:pt idx="30">
                  <c:v>15.650000000000006</c:v>
                </c:pt>
                <c:pt idx="31">
                  <c:v>12.84782608695653</c:v>
                </c:pt>
                <c:pt idx="32">
                  <c:v>10.047619047619037</c:v>
                </c:pt>
                <c:pt idx="33">
                  <c:v>9.1309523809523938</c:v>
                </c:pt>
                <c:pt idx="34">
                  <c:v>9.6190476190476062</c:v>
                </c:pt>
                <c:pt idx="35">
                  <c:v>8.5238095238095326</c:v>
                </c:pt>
                <c:pt idx="36">
                  <c:v>9.7625000000000028</c:v>
                </c:pt>
                <c:pt idx="37">
                  <c:v>8.6184210526315681</c:v>
                </c:pt>
                <c:pt idx="38">
                  <c:v>9.2717391304347672</c:v>
                </c:pt>
                <c:pt idx="39">
                  <c:v>9.9999999999999787</c:v>
                </c:pt>
                <c:pt idx="40">
                  <c:v>10.647727272727266</c:v>
                </c:pt>
                <c:pt idx="41">
                  <c:v>12.321428571428591</c:v>
                </c:pt>
                <c:pt idx="42">
                  <c:v>12.450000000000017</c:v>
                </c:pt>
                <c:pt idx="43">
                  <c:v>9.7826086956521721</c:v>
                </c:pt>
                <c:pt idx="44">
                  <c:v>8.4437499999999943</c:v>
                </c:pt>
                <c:pt idx="45">
                  <c:v>7.5454545454545396</c:v>
                </c:pt>
                <c:pt idx="46">
                  <c:v>7.8511904761904887</c:v>
                </c:pt>
                <c:pt idx="47">
                  <c:v>8.2374999999999972</c:v>
                </c:pt>
                <c:pt idx="48">
                  <c:v>7.7142857142857153</c:v>
                </c:pt>
                <c:pt idx="49">
                  <c:v>9.1000000000000014</c:v>
                </c:pt>
                <c:pt idx="50">
                  <c:v>8.4499999999999957</c:v>
                </c:pt>
                <c:pt idx="51">
                  <c:v>7.6477272727272734</c:v>
                </c:pt>
                <c:pt idx="52">
                  <c:v>8.954554545454549</c:v>
                </c:pt>
                <c:pt idx="53">
                  <c:v>7.7434210526315752</c:v>
                </c:pt>
                <c:pt idx="54">
                  <c:v>3.3659090909090921</c:v>
                </c:pt>
                <c:pt idx="55">
                  <c:v>9.1564285714285774</c:v>
                </c:pt>
                <c:pt idx="56">
                  <c:v>4.7999999999999972</c:v>
                </c:pt>
                <c:pt idx="57">
                  <c:v>3.6901999999999973</c:v>
                </c:pt>
                <c:pt idx="58">
                  <c:v>3.8999999999999986</c:v>
                </c:pt>
                <c:pt idx="59">
                  <c:v>2.5356999999999985</c:v>
                </c:pt>
                <c:pt idx="60">
                  <c:v>3.1799999999999997</c:v>
                </c:pt>
                <c:pt idx="61">
                  <c:v>6.2870000000000061</c:v>
                </c:pt>
                <c:pt idx="62">
                  <c:v>7.3183333333333422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240-4228-BC9A-07CD1AB0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361919"/>
        <c:axId val="227369599"/>
      </c:barChart>
      <c:lineChart>
        <c:grouping val="standard"/>
        <c:varyColors val="0"/>
        <c:ser>
          <c:idx val="0"/>
          <c:order val="0"/>
          <c:tx>
            <c:strRef>
              <c:f>'Monthly Data'!$D$1:$H$1</c:f>
              <c:strCache>
                <c:ptCount val="1"/>
                <c:pt idx="0">
                  <c:v>RBD - Central Illinois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F240-4228-BC9A-07CD1AB02986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F240-4228-BC9A-07CD1AB02986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F240-4228-BC9A-07CD1AB02986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F240-4228-BC9A-07CD1AB02986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F240-4228-BC9A-07CD1AB02986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F240-4228-BC9A-07CD1AB02986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F240-4228-BC9A-07CD1AB02986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F240-4228-BC9A-07CD1AB02986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F240-4228-BC9A-07CD1AB02986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F240-4228-BC9A-07CD1AB02986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F240-4228-BC9A-07CD1AB02986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F240-4228-BC9A-07CD1AB02986}"/>
              </c:ext>
            </c:extLst>
          </c:dPt>
          <c:cat>
            <c:numRef>
              <c:f>'Monthly Data'!$A$16:$A$88</c:f>
              <c:numCache>
                <c:formatCode>m/d/yyyy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f>'Monthly Data'!$F$16:$F$88</c:f>
              <c:numCache>
                <c:formatCode>#,##0.00_);[Red]\(#,##0.00\)</c:formatCode>
                <c:ptCount val="73"/>
                <c:pt idx="0">
                  <c:v>36.092857142857142</c:v>
                </c:pt>
                <c:pt idx="1">
                  <c:v>33.432631578947372</c:v>
                </c:pt>
                <c:pt idx="2">
                  <c:v>30.176818181818181</c:v>
                </c:pt>
                <c:pt idx="3">
                  <c:v>28.802857142857142</c:v>
                </c:pt>
                <c:pt idx="4">
                  <c:v>28.418499999999995</c:v>
                </c:pt>
                <c:pt idx="5">
                  <c:v>29.76409090909091</c:v>
                </c:pt>
                <c:pt idx="6">
                  <c:v>31.746956521739133</c:v>
                </c:pt>
                <c:pt idx="7">
                  <c:v>35.142857142857146</c:v>
                </c:pt>
                <c:pt idx="8">
                  <c:v>37.217619047619053</c:v>
                </c:pt>
                <c:pt idx="9">
                  <c:v>37.026818181818193</c:v>
                </c:pt>
                <c:pt idx="10">
                  <c:v>41.102499999999999</c:v>
                </c:pt>
                <c:pt idx="11">
                  <c:v>45.09</c:v>
                </c:pt>
                <c:pt idx="12">
                  <c:v>49.266521739130432</c:v>
                </c:pt>
                <c:pt idx="13">
                  <c:v>52.604210526315782</c:v>
                </c:pt>
                <c:pt idx="14">
                  <c:v>62.609130434782621</c:v>
                </c:pt>
                <c:pt idx="15">
                  <c:v>71.766666666666694</c:v>
                </c:pt>
                <c:pt idx="16">
                  <c:v>92.789500000000004</c:v>
                </c:pt>
                <c:pt idx="17">
                  <c:v>97.356818181818198</c:v>
                </c:pt>
                <c:pt idx="18">
                  <c:v>92.793333333333337</c:v>
                </c:pt>
                <c:pt idx="19">
                  <c:v>82.827727272727259</c:v>
                </c:pt>
                <c:pt idx="20">
                  <c:v>75.157142857142844</c:v>
                </c:pt>
                <c:pt idx="21">
                  <c:v>79.65095238095239</c:v>
                </c:pt>
                <c:pt idx="22">
                  <c:v>77.377619047619064</c:v>
                </c:pt>
                <c:pt idx="23">
                  <c:v>73.03857142857143</c:v>
                </c:pt>
                <c:pt idx="24">
                  <c:v>75.567499999999995</c:v>
                </c:pt>
                <c:pt idx="25">
                  <c:v>79.657368421052638</c:v>
                </c:pt>
                <c:pt idx="26">
                  <c:v>91.289130434782606</c:v>
                </c:pt>
                <c:pt idx="27">
                  <c:v>96.501999999999995</c:v>
                </c:pt>
                <c:pt idx="28">
                  <c:v>104.02857142857144</c:v>
                </c:pt>
                <c:pt idx="29">
                  <c:v>98.782380952380947</c:v>
                </c:pt>
                <c:pt idx="30">
                  <c:v>81.498000000000005</c:v>
                </c:pt>
                <c:pt idx="31">
                  <c:v>85.409130434782597</c:v>
                </c:pt>
                <c:pt idx="32">
                  <c:v>83.801904761904751</c:v>
                </c:pt>
                <c:pt idx="33">
                  <c:v>84.172857142857154</c:v>
                </c:pt>
                <c:pt idx="34">
                  <c:v>91.439047619047614</c:v>
                </c:pt>
                <c:pt idx="35">
                  <c:v>78.703809523809525</c:v>
                </c:pt>
                <c:pt idx="36">
                  <c:v>74.771500000000003</c:v>
                </c:pt>
                <c:pt idx="37">
                  <c:v>71.927894736842092</c:v>
                </c:pt>
                <c:pt idx="38">
                  <c:v>68.043478260869549</c:v>
                </c:pt>
                <c:pt idx="39">
                  <c:v>66.049473684210511</c:v>
                </c:pt>
                <c:pt idx="40">
                  <c:v>63.129090909090912</c:v>
                </c:pt>
                <c:pt idx="41">
                  <c:v>71.920476190476194</c:v>
                </c:pt>
                <c:pt idx="42">
                  <c:v>83.214999999999989</c:v>
                </c:pt>
                <c:pt idx="43">
                  <c:v>79.824782608695656</c:v>
                </c:pt>
                <c:pt idx="44">
                  <c:v>74.341499999999982</c:v>
                </c:pt>
                <c:pt idx="45">
                  <c:v>65.709090909090918</c:v>
                </c:pt>
                <c:pt idx="46">
                  <c:v>63.272619047619052</c:v>
                </c:pt>
                <c:pt idx="47">
                  <c:v>60.323</c:v>
                </c:pt>
                <c:pt idx="48">
                  <c:v>56.135714285714279</c:v>
                </c:pt>
                <c:pt idx="49">
                  <c:v>53.089999999999996</c:v>
                </c:pt>
                <c:pt idx="50">
                  <c:v>53.306499999999993</c:v>
                </c:pt>
                <c:pt idx="51">
                  <c:v>50.796818181818168</c:v>
                </c:pt>
                <c:pt idx="52">
                  <c:v>50.7941</c:v>
                </c:pt>
                <c:pt idx="53">
                  <c:v>49.844999999999999</c:v>
                </c:pt>
                <c:pt idx="54">
                  <c:v>50.844999999999999</c:v>
                </c:pt>
                <c:pt idx="55">
                  <c:v>51.844999999999999</c:v>
                </c:pt>
                <c:pt idx="56">
                  <c:v>47.349299999999999</c:v>
                </c:pt>
                <c:pt idx="57">
                  <c:v>47.606099999999998</c:v>
                </c:pt>
                <c:pt idx="58">
                  <c:v>49.0685</c:v>
                </c:pt>
                <c:pt idx="59">
                  <c:v>43.401899999999998</c:v>
                </c:pt>
                <c:pt idx="60">
                  <c:v>46.11</c:v>
                </c:pt>
                <c:pt idx="61">
                  <c:v>47.9</c:v>
                </c:pt>
                <c:pt idx="62">
                  <c:v>44.81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240-4228-BC9A-07CD1AB02986}"/>
            </c:ext>
          </c:extLst>
        </c:ser>
        <c:ser>
          <c:idx val="1"/>
          <c:order val="1"/>
          <c:tx>
            <c:strRef>
              <c:f>'Monthly Data'!$I$1:$M$1</c:f>
              <c:strCache>
                <c:ptCount val="1"/>
                <c:pt idx="0">
                  <c:v>Crude-degummed - Central Illinois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1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F240-4228-BC9A-07CD1AB02986}"/>
              </c:ext>
            </c:extLst>
          </c:dPt>
          <c:dPt>
            <c:idx val="62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F240-4228-BC9A-07CD1AB02986}"/>
              </c:ext>
            </c:extLst>
          </c:dPt>
          <c:dPt>
            <c:idx val="63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F240-4228-BC9A-07CD1AB02986}"/>
              </c:ext>
            </c:extLst>
          </c:dPt>
          <c:dPt>
            <c:idx val="64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F240-4228-BC9A-07CD1AB02986}"/>
              </c:ext>
            </c:extLst>
          </c:dPt>
          <c:dPt>
            <c:idx val="65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F240-4228-BC9A-07CD1AB02986}"/>
              </c:ext>
            </c:extLst>
          </c:dPt>
          <c:dPt>
            <c:idx val="66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F240-4228-BC9A-07CD1AB02986}"/>
              </c:ext>
            </c:extLst>
          </c:dPt>
          <c:dPt>
            <c:idx val="67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F240-4228-BC9A-07CD1AB02986}"/>
              </c:ext>
            </c:extLst>
          </c:dPt>
          <c:dPt>
            <c:idx val="68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F240-4228-BC9A-07CD1AB02986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F240-4228-BC9A-07CD1AB02986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F240-4228-BC9A-07CD1AB02986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F240-4228-BC9A-07CD1AB02986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28575" cap="rnd">
                <a:solidFill>
                  <a:srgbClr val="32323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F240-4228-BC9A-07CD1AB02986}"/>
              </c:ext>
            </c:extLst>
          </c:dPt>
          <c:cat>
            <c:numRef>
              <c:f>'Monthly Data'!$A$16:$A$88</c:f>
              <c:numCache>
                <c:formatCode>m/d/yyyy</c:formatCode>
                <c:ptCount val="7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</c:numCache>
            </c:numRef>
          </c:cat>
          <c:val>
            <c:numRef>
              <c:f>'Monthly Data'!$K$16:$K$88</c:f>
              <c:numCache>
                <c:formatCode>#,##0.00_);[Red]\(#,##0.00\)</c:formatCode>
                <c:ptCount val="73"/>
                <c:pt idx="0">
                  <c:v>32.94285714285715</c:v>
                </c:pt>
                <c:pt idx="1">
                  <c:v>30.282631578947363</c:v>
                </c:pt>
                <c:pt idx="2">
                  <c:v>27.026818181818182</c:v>
                </c:pt>
                <c:pt idx="3">
                  <c:v>25.652857142857144</c:v>
                </c:pt>
                <c:pt idx="4">
                  <c:v>25.268499999999996</c:v>
                </c:pt>
                <c:pt idx="5">
                  <c:v>26.614090909090908</c:v>
                </c:pt>
                <c:pt idx="6">
                  <c:v>28.636086956521734</c:v>
                </c:pt>
                <c:pt idx="7">
                  <c:v>31.99285714285714</c:v>
                </c:pt>
                <c:pt idx="8">
                  <c:v>34.067619047619047</c:v>
                </c:pt>
                <c:pt idx="9">
                  <c:v>33.876818181818187</c:v>
                </c:pt>
                <c:pt idx="10">
                  <c:v>37.952500000000001</c:v>
                </c:pt>
                <c:pt idx="11">
                  <c:v>41.465000000000003</c:v>
                </c:pt>
                <c:pt idx="12">
                  <c:v>46.266521739130418</c:v>
                </c:pt>
                <c:pt idx="13">
                  <c:v>50.472631578947365</c:v>
                </c:pt>
                <c:pt idx="14">
                  <c:v>60.000434782608707</c:v>
                </c:pt>
                <c:pt idx="15">
                  <c:v>65.338095238095264</c:v>
                </c:pt>
                <c:pt idx="16">
                  <c:v>77.164500000000004</c:v>
                </c:pt>
                <c:pt idx="17">
                  <c:v>76.834090909090932</c:v>
                </c:pt>
                <c:pt idx="18">
                  <c:v>72.721904761904781</c:v>
                </c:pt>
                <c:pt idx="19">
                  <c:v>68.714090909090885</c:v>
                </c:pt>
                <c:pt idx="20">
                  <c:v>64.157142857142844</c:v>
                </c:pt>
                <c:pt idx="21">
                  <c:v>66.222380952380959</c:v>
                </c:pt>
                <c:pt idx="22">
                  <c:v>63.877619047619042</c:v>
                </c:pt>
                <c:pt idx="23">
                  <c:v>60.348095238095247</c:v>
                </c:pt>
                <c:pt idx="24">
                  <c:v>64.41749999999999</c:v>
                </c:pt>
                <c:pt idx="25">
                  <c:v>69.420526315789488</c:v>
                </c:pt>
                <c:pt idx="26">
                  <c:v>78.723913043478262</c:v>
                </c:pt>
                <c:pt idx="27">
                  <c:v>84.326999999999998</c:v>
                </c:pt>
                <c:pt idx="28">
                  <c:v>85.790476190476198</c:v>
                </c:pt>
                <c:pt idx="29">
                  <c:v>80.449047619047604</c:v>
                </c:pt>
                <c:pt idx="30">
                  <c:v>65.847999999999999</c:v>
                </c:pt>
                <c:pt idx="31">
                  <c:v>72.561304347826066</c:v>
                </c:pt>
                <c:pt idx="32">
                  <c:v>73.754285714285714</c:v>
                </c:pt>
                <c:pt idx="33">
                  <c:v>75.04190476190476</c:v>
                </c:pt>
                <c:pt idx="34">
                  <c:v>81.820000000000007</c:v>
                </c:pt>
                <c:pt idx="35">
                  <c:v>70.179999999999993</c:v>
                </c:pt>
                <c:pt idx="36">
                  <c:v>65.009</c:v>
                </c:pt>
                <c:pt idx="37">
                  <c:v>63.309473684210523</c:v>
                </c:pt>
                <c:pt idx="38">
                  <c:v>58.771739130434781</c:v>
                </c:pt>
                <c:pt idx="39">
                  <c:v>56.049473684210533</c:v>
                </c:pt>
                <c:pt idx="40">
                  <c:v>52.481363636363646</c:v>
                </c:pt>
                <c:pt idx="41">
                  <c:v>59.599047619047603</c:v>
                </c:pt>
                <c:pt idx="42">
                  <c:v>70.764999999999972</c:v>
                </c:pt>
                <c:pt idx="43">
                  <c:v>70.042173913043484</c:v>
                </c:pt>
                <c:pt idx="44">
                  <c:v>65.897749999999988</c:v>
                </c:pt>
                <c:pt idx="45">
                  <c:v>58.163636363636378</c:v>
                </c:pt>
                <c:pt idx="46">
                  <c:v>55.421428571428564</c:v>
                </c:pt>
                <c:pt idx="47">
                  <c:v>52.085500000000003</c:v>
                </c:pt>
                <c:pt idx="48">
                  <c:v>48.421428571428564</c:v>
                </c:pt>
                <c:pt idx="49">
                  <c:v>43.989999999999995</c:v>
                </c:pt>
                <c:pt idx="50">
                  <c:v>44.856499999999997</c:v>
                </c:pt>
                <c:pt idx="51">
                  <c:v>43.149090909090894</c:v>
                </c:pt>
                <c:pt idx="52">
                  <c:v>41.839545454545451</c:v>
                </c:pt>
                <c:pt idx="53">
                  <c:v>42.101578947368424</c:v>
                </c:pt>
                <c:pt idx="54">
                  <c:v>47.479090909090907</c:v>
                </c:pt>
                <c:pt idx="55">
                  <c:v>42.688571428571422</c:v>
                </c:pt>
                <c:pt idx="56">
                  <c:v>42.549300000000002</c:v>
                </c:pt>
                <c:pt idx="57">
                  <c:v>43.915900000000001</c:v>
                </c:pt>
                <c:pt idx="58">
                  <c:v>45.168500000000002</c:v>
                </c:pt>
                <c:pt idx="59">
                  <c:v>40.866199999999999</c:v>
                </c:pt>
                <c:pt idx="60">
                  <c:v>42.93</c:v>
                </c:pt>
                <c:pt idx="61">
                  <c:v>44.67</c:v>
                </c:pt>
                <c:pt idx="62">
                  <c:v>41.51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240-4228-BC9A-07CD1AB02986}"/>
            </c:ext>
          </c:extLst>
        </c:ser>
        <c:ser>
          <c:idx val="3"/>
          <c:order val="3"/>
          <c:tx>
            <c:strRef>
              <c:f>'Monthly Data'!$AQ$1</c:f>
              <c:strCache>
                <c:ptCount val="1"/>
                <c:pt idx="0">
                  <c:v>Crush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'Monthly Data'!$AQ$40</c:f>
              <c:numCache>
                <c:formatCode>#,##0.00_);[Red]\(#,##0.00\)</c:formatCode>
                <c:ptCount val="1"/>
                <c:pt idx="0">
                  <c:v>3.4600474999999995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F240-4228-BC9A-07CD1AB0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414160"/>
        <c:axId val="1532416560"/>
      </c:lineChart>
      <c:dateAx>
        <c:axId val="153241416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6560"/>
        <c:crosses val="autoZero"/>
        <c:auto val="1"/>
        <c:lblOffset val="100"/>
        <c:baseTimeUnit val="months"/>
      </c:dateAx>
      <c:valAx>
        <c:axId val="15324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Soybean oil price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pt-BR"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32414160"/>
        <c:crosses val="autoZero"/>
        <c:crossBetween val="between"/>
      </c:valAx>
      <c:valAx>
        <c:axId val="2273695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50"/>
                  <a:t>Refining margins (cents/lb)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27361919"/>
        <c:crosses val="max"/>
        <c:crossBetween val="between"/>
      </c:valAx>
      <c:catAx>
        <c:axId val="227361919"/>
        <c:scaling>
          <c:orientation val="minMax"/>
        </c:scaling>
        <c:delete val="1"/>
        <c:axPos val="b"/>
        <c:majorTickMark val="out"/>
        <c:minorTickMark val="none"/>
        <c:tickLblPos val="nextTo"/>
        <c:crossAx val="227369599"/>
        <c:crosses val="autoZero"/>
        <c:auto val="1"/>
        <c:lblAlgn val="ctr"/>
        <c:lblOffset val="100"/>
        <c:noMultiLvlLbl val="0"/>
      </c:catAx>
      <c:spPr>
        <a:noFill/>
        <a:ln w="2857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Nearby Soybean Oil Futures</a:t>
            </a:r>
          </a:p>
          <a:p>
            <a:pPr>
              <a:defRPr/>
            </a:pPr>
            <a:r>
              <a:rPr lang="en-US" sz="1200"/>
              <a:t>(daily closing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39274080045321E-2"/>
          <c:y val="0.1711190009862654"/>
          <c:w val="0.88687482322658695"/>
          <c:h val="0.69316572596567017"/>
        </c:manualLayout>
      </c:layout>
      <c:lineChart>
        <c:grouping val="standard"/>
        <c:varyColors val="0"/>
        <c:ser>
          <c:idx val="1"/>
          <c:order val="1"/>
          <c:tx>
            <c:v>2023</c:v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Spreads!$A$780:$A$1030</c:f>
              <c:numCache>
                <c:formatCode>m/d/yyyy</c:formatCode>
                <c:ptCount val="251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44579</c:v>
                </c:pt>
                <c:pt idx="11">
                  <c:v>44580</c:v>
                </c:pt>
                <c:pt idx="12">
                  <c:v>44581</c:v>
                </c:pt>
                <c:pt idx="13">
                  <c:v>44582</c:v>
                </c:pt>
                <c:pt idx="14">
                  <c:v>44585</c:v>
                </c:pt>
                <c:pt idx="15">
                  <c:v>44586</c:v>
                </c:pt>
                <c:pt idx="16">
                  <c:v>44587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44614</c:v>
                </c:pt>
                <c:pt idx="35">
                  <c:v>44615</c:v>
                </c:pt>
                <c:pt idx="36">
                  <c:v>44616</c:v>
                </c:pt>
                <c:pt idx="37">
                  <c:v>44617</c:v>
                </c:pt>
                <c:pt idx="38">
                  <c:v>44620</c:v>
                </c:pt>
                <c:pt idx="39">
                  <c:v>44621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44638</c:v>
                </c:pt>
                <c:pt idx="53">
                  <c:v>44641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44665</c:v>
                </c:pt>
                <c:pt idx="72">
                  <c:v>44669</c:v>
                </c:pt>
                <c:pt idx="73">
                  <c:v>44670</c:v>
                </c:pt>
                <c:pt idx="74">
                  <c:v>44671</c:v>
                </c:pt>
                <c:pt idx="75">
                  <c:v>44672</c:v>
                </c:pt>
                <c:pt idx="76">
                  <c:v>44673</c:v>
                </c:pt>
                <c:pt idx="77">
                  <c:v>44676</c:v>
                </c:pt>
                <c:pt idx="78">
                  <c:v>44677</c:v>
                </c:pt>
                <c:pt idx="79">
                  <c:v>44678</c:v>
                </c:pt>
                <c:pt idx="80">
                  <c:v>44679</c:v>
                </c:pt>
                <c:pt idx="81">
                  <c:v>44680</c:v>
                </c:pt>
                <c:pt idx="82">
                  <c:v>44683</c:v>
                </c:pt>
                <c:pt idx="83">
                  <c:v>44684</c:v>
                </c:pt>
                <c:pt idx="84">
                  <c:v>44685</c:v>
                </c:pt>
                <c:pt idx="85">
                  <c:v>44686</c:v>
                </c:pt>
                <c:pt idx="86">
                  <c:v>44687</c:v>
                </c:pt>
                <c:pt idx="87">
                  <c:v>44690</c:v>
                </c:pt>
                <c:pt idx="88">
                  <c:v>44691</c:v>
                </c:pt>
                <c:pt idx="89">
                  <c:v>44692</c:v>
                </c:pt>
                <c:pt idx="90">
                  <c:v>44693</c:v>
                </c:pt>
                <c:pt idx="91">
                  <c:v>44694</c:v>
                </c:pt>
                <c:pt idx="92">
                  <c:v>44697</c:v>
                </c:pt>
                <c:pt idx="93">
                  <c:v>44698</c:v>
                </c:pt>
                <c:pt idx="94">
                  <c:v>44699</c:v>
                </c:pt>
                <c:pt idx="95">
                  <c:v>44700</c:v>
                </c:pt>
                <c:pt idx="96">
                  <c:v>44701</c:v>
                </c:pt>
                <c:pt idx="97">
                  <c:v>44704</c:v>
                </c:pt>
                <c:pt idx="98">
                  <c:v>44705</c:v>
                </c:pt>
                <c:pt idx="99">
                  <c:v>44706</c:v>
                </c:pt>
                <c:pt idx="100">
                  <c:v>44707</c:v>
                </c:pt>
                <c:pt idx="101">
                  <c:v>44708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44733</c:v>
                </c:pt>
                <c:pt idx="117">
                  <c:v>44734</c:v>
                </c:pt>
                <c:pt idx="118">
                  <c:v>44735</c:v>
                </c:pt>
                <c:pt idx="119">
                  <c:v>44736</c:v>
                </c:pt>
                <c:pt idx="120">
                  <c:v>44739</c:v>
                </c:pt>
                <c:pt idx="121">
                  <c:v>44740</c:v>
                </c:pt>
                <c:pt idx="122">
                  <c:v>44741</c:v>
                </c:pt>
                <c:pt idx="123">
                  <c:v>44742</c:v>
                </c:pt>
                <c:pt idx="124">
                  <c:v>44743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44782</c:v>
                </c:pt>
                <c:pt idx="151">
                  <c:v>44783</c:v>
                </c:pt>
                <c:pt idx="152">
                  <c:v>44784</c:v>
                </c:pt>
                <c:pt idx="153">
                  <c:v>44785</c:v>
                </c:pt>
                <c:pt idx="154">
                  <c:v>44788</c:v>
                </c:pt>
                <c:pt idx="155">
                  <c:v>44789</c:v>
                </c:pt>
                <c:pt idx="156">
                  <c:v>44790</c:v>
                </c:pt>
                <c:pt idx="157">
                  <c:v>44791</c:v>
                </c:pt>
                <c:pt idx="158">
                  <c:v>44792</c:v>
                </c:pt>
                <c:pt idx="159">
                  <c:v>44795</c:v>
                </c:pt>
                <c:pt idx="160">
                  <c:v>44796</c:v>
                </c:pt>
                <c:pt idx="161">
                  <c:v>44797</c:v>
                </c:pt>
                <c:pt idx="162">
                  <c:v>44798</c:v>
                </c:pt>
                <c:pt idx="163">
                  <c:v>44799</c:v>
                </c:pt>
                <c:pt idx="164">
                  <c:v>44802</c:v>
                </c:pt>
                <c:pt idx="165">
                  <c:v>44803</c:v>
                </c:pt>
                <c:pt idx="166">
                  <c:v>44804</c:v>
                </c:pt>
                <c:pt idx="167">
                  <c:v>44805</c:v>
                </c:pt>
                <c:pt idx="168">
                  <c:v>44806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44816</c:v>
                </c:pt>
                <c:pt idx="174">
                  <c:v>44817</c:v>
                </c:pt>
                <c:pt idx="175">
                  <c:v>44818</c:v>
                </c:pt>
                <c:pt idx="176">
                  <c:v>44819</c:v>
                </c:pt>
                <c:pt idx="177">
                  <c:v>44820</c:v>
                </c:pt>
                <c:pt idx="178">
                  <c:v>44823</c:v>
                </c:pt>
                <c:pt idx="179">
                  <c:v>44824</c:v>
                </c:pt>
                <c:pt idx="180">
                  <c:v>44825</c:v>
                </c:pt>
                <c:pt idx="181">
                  <c:v>44826</c:v>
                </c:pt>
                <c:pt idx="182">
                  <c:v>44827</c:v>
                </c:pt>
                <c:pt idx="183">
                  <c:v>44830</c:v>
                </c:pt>
                <c:pt idx="184">
                  <c:v>44831</c:v>
                </c:pt>
                <c:pt idx="185">
                  <c:v>44832</c:v>
                </c:pt>
                <c:pt idx="186">
                  <c:v>44833</c:v>
                </c:pt>
                <c:pt idx="187">
                  <c:v>44834</c:v>
                </c:pt>
                <c:pt idx="188">
                  <c:v>44837</c:v>
                </c:pt>
                <c:pt idx="189">
                  <c:v>44838</c:v>
                </c:pt>
                <c:pt idx="190">
                  <c:v>44839</c:v>
                </c:pt>
                <c:pt idx="191">
                  <c:v>44840</c:v>
                </c:pt>
                <c:pt idx="192">
                  <c:v>44841</c:v>
                </c:pt>
                <c:pt idx="193">
                  <c:v>44844</c:v>
                </c:pt>
                <c:pt idx="194">
                  <c:v>44845</c:v>
                </c:pt>
                <c:pt idx="195">
                  <c:v>44846</c:v>
                </c:pt>
                <c:pt idx="196">
                  <c:v>44847</c:v>
                </c:pt>
                <c:pt idx="197">
                  <c:v>44848</c:v>
                </c:pt>
                <c:pt idx="198">
                  <c:v>44851</c:v>
                </c:pt>
                <c:pt idx="199">
                  <c:v>44852</c:v>
                </c:pt>
                <c:pt idx="200">
                  <c:v>44853</c:v>
                </c:pt>
                <c:pt idx="201">
                  <c:v>44854</c:v>
                </c:pt>
                <c:pt idx="202">
                  <c:v>44855</c:v>
                </c:pt>
                <c:pt idx="203">
                  <c:v>44858</c:v>
                </c:pt>
                <c:pt idx="204">
                  <c:v>44859</c:v>
                </c:pt>
                <c:pt idx="205">
                  <c:v>44860</c:v>
                </c:pt>
                <c:pt idx="206">
                  <c:v>44861</c:v>
                </c:pt>
                <c:pt idx="207">
                  <c:v>44862</c:v>
                </c:pt>
                <c:pt idx="208">
                  <c:v>44865</c:v>
                </c:pt>
                <c:pt idx="209">
                  <c:v>44866</c:v>
                </c:pt>
                <c:pt idx="210">
                  <c:v>44867</c:v>
                </c:pt>
                <c:pt idx="211">
                  <c:v>44868</c:v>
                </c:pt>
                <c:pt idx="212">
                  <c:v>44869</c:v>
                </c:pt>
                <c:pt idx="213">
                  <c:v>44872</c:v>
                </c:pt>
                <c:pt idx="214">
                  <c:v>44873</c:v>
                </c:pt>
                <c:pt idx="215">
                  <c:v>44874</c:v>
                </c:pt>
                <c:pt idx="216">
                  <c:v>44875</c:v>
                </c:pt>
                <c:pt idx="217">
                  <c:v>44876</c:v>
                </c:pt>
                <c:pt idx="218">
                  <c:v>44879</c:v>
                </c:pt>
                <c:pt idx="219">
                  <c:v>44880</c:v>
                </c:pt>
                <c:pt idx="220">
                  <c:v>44881</c:v>
                </c:pt>
                <c:pt idx="221">
                  <c:v>44882</c:v>
                </c:pt>
                <c:pt idx="222">
                  <c:v>44883</c:v>
                </c:pt>
                <c:pt idx="223">
                  <c:v>44886</c:v>
                </c:pt>
                <c:pt idx="224">
                  <c:v>44887</c:v>
                </c:pt>
                <c:pt idx="225">
                  <c:v>44888</c:v>
                </c:pt>
                <c:pt idx="226">
                  <c:v>44890</c:v>
                </c:pt>
                <c:pt idx="227">
                  <c:v>44893</c:v>
                </c:pt>
                <c:pt idx="228">
                  <c:v>44894</c:v>
                </c:pt>
                <c:pt idx="229">
                  <c:v>44895</c:v>
                </c:pt>
                <c:pt idx="230">
                  <c:v>44896</c:v>
                </c:pt>
                <c:pt idx="231">
                  <c:v>44897</c:v>
                </c:pt>
                <c:pt idx="232">
                  <c:v>44900</c:v>
                </c:pt>
                <c:pt idx="233">
                  <c:v>44901</c:v>
                </c:pt>
                <c:pt idx="234">
                  <c:v>44902</c:v>
                </c:pt>
                <c:pt idx="235">
                  <c:v>44903</c:v>
                </c:pt>
                <c:pt idx="236">
                  <c:v>44904</c:v>
                </c:pt>
                <c:pt idx="237">
                  <c:v>44907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44922</c:v>
                </c:pt>
                <c:pt idx="248">
                  <c:v>44923</c:v>
                </c:pt>
                <c:pt idx="249">
                  <c:v>44924</c:v>
                </c:pt>
                <c:pt idx="250">
                  <c:v>44925</c:v>
                </c:pt>
              </c:numCache>
            </c:numRef>
          </c:cat>
          <c:val>
            <c:numRef>
              <c:f>Spreads!$H$1031:$H$1616</c:f>
              <c:numCache>
                <c:formatCode>#,##0.00_);[Red]\(#,##0.00\)</c:formatCode>
                <c:ptCount val="586"/>
                <c:pt idx="0">
                  <c:v>63.2</c:v>
                </c:pt>
                <c:pt idx="1">
                  <c:v>62.85</c:v>
                </c:pt>
                <c:pt idx="2">
                  <c:v>62.42</c:v>
                </c:pt>
                <c:pt idx="3">
                  <c:v>63.17</c:v>
                </c:pt>
                <c:pt idx="4">
                  <c:v>63.35</c:v>
                </c:pt>
                <c:pt idx="5">
                  <c:v>62.57</c:v>
                </c:pt>
                <c:pt idx="6">
                  <c:v>62.11</c:v>
                </c:pt>
                <c:pt idx="7">
                  <c:v>63.25</c:v>
                </c:pt>
                <c:pt idx="8">
                  <c:v>63.06</c:v>
                </c:pt>
                <c:pt idx="9">
                  <c:v>63.84</c:v>
                </c:pt>
                <c:pt idx="10">
                  <c:v>64.12</c:v>
                </c:pt>
                <c:pt idx="11">
                  <c:v>63.15</c:v>
                </c:pt>
                <c:pt idx="12">
                  <c:v>61.97</c:v>
                </c:pt>
                <c:pt idx="13">
                  <c:v>62.04</c:v>
                </c:pt>
                <c:pt idx="14">
                  <c:v>60.98</c:v>
                </c:pt>
                <c:pt idx="15">
                  <c:v>60.54</c:v>
                </c:pt>
                <c:pt idx="16">
                  <c:v>60.79</c:v>
                </c:pt>
                <c:pt idx="17">
                  <c:v>60.62</c:v>
                </c:pt>
                <c:pt idx="18">
                  <c:v>61.32</c:v>
                </c:pt>
                <c:pt idx="19">
                  <c:v>62.33</c:v>
                </c:pt>
                <c:pt idx="20">
                  <c:v>60.79</c:v>
                </c:pt>
                <c:pt idx="21">
                  <c:v>60.94</c:v>
                </c:pt>
                <c:pt idx="22">
                  <c:v>59.06</c:v>
                </c:pt>
                <c:pt idx="23">
                  <c:v>59.56</c:v>
                </c:pt>
                <c:pt idx="24">
                  <c:v>60.89</c:v>
                </c:pt>
                <c:pt idx="25">
                  <c:v>60.58</c:v>
                </c:pt>
                <c:pt idx="26">
                  <c:v>59.04</c:v>
                </c:pt>
                <c:pt idx="27">
                  <c:v>60.54</c:v>
                </c:pt>
                <c:pt idx="28">
                  <c:v>60.14</c:v>
                </c:pt>
                <c:pt idx="29">
                  <c:v>60.4</c:v>
                </c:pt>
                <c:pt idx="30">
                  <c:v>61.24</c:v>
                </c:pt>
                <c:pt idx="31">
                  <c:v>61.9</c:v>
                </c:pt>
                <c:pt idx="32">
                  <c:v>61.51</c:v>
                </c:pt>
                <c:pt idx="33">
                  <c:v>62.77</c:v>
                </c:pt>
                <c:pt idx="34">
                  <c:v>62.83</c:v>
                </c:pt>
                <c:pt idx="35">
                  <c:v>62.04</c:v>
                </c:pt>
                <c:pt idx="36">
                  <c:v>61.11</c:v>
                </c:pt>
                <c:pt idx="37">
                  <c:v>60.04</c:v>
                </c:pt>
                <c:pt idx="38">
                  <c:v>59.75</c:v>
                </c:pt>
                <c:pt idx="39">
                  <c:v>60.83</c:v>
                </c:pt>
                <c:pt idx="40">
                  <c:v>61.9</c:v>
                </c:pt>
                <c:pt idx="41">
                  <c:v>61.19</c:v>
                </c:pt>
                <c:pt idx="42">
                  <c:v>60.45</c:v>
                </c:pt>
                <c:pt idx="43">
                  <c:v>58.66</c:v>
                </c:pt>
                <c:pt idx="44">
                  <c:v>59.08</c:v>
                </c:pt>
                <c:pt idx="45">
                  <c:v>57.06</c:v>
                </c:pt>
                <c:pt idx="46">
                  <c:v>56.61</c:v>
                </c:pt>
                <c:pt idx="47">
                  <c:v>55.86</c:v>
                </c:pt>
                <c:pt idx="48">
                  <c:v>56.18</c:v>
                </c:pt>
                <c:pt idx="49">
                  <c:v>56.34</c:v>
                </c:pt>
                <c:pt idx="50">
                  <c:v>57.73</c:v>
                </c:pt>
                <c:pt idx="51">
                  <c:v>57.46</c:v>
                </c:pt>
                <c:pt idx="52">
                  <c:v>57.99</c:v>
                </c:pt>
                <c:pt idx="53">
                  <c:v>56.24</c:v>
                </c:pt>
                <c:pt idx="54">
                  <c:v>54.64</c:v>
                </c:pt>
                <c:pt idx="55">
                  <c:v>52.17</c:v>
                </c:pt>
                <c:pt idx="56">
                  <c:v>53.27</c:v>
                </c:pt>
                <c:pt idx="57">
                  <c:v>54.55</c:v>
                </c:pt>
                <c:pt idx="58">
                  <c:v>55.05</c:v>
                </c:pt>
                <c:pt idx="59">
                  <c:v>55.38</c:v>
                </c:pt>
                <c:pt idx="60">
                  <c:v>54.37</c:v>
                </c:pt>
                <c:pt idx="61">
                  <c:v>55.49</c:v>
                </c:pt>
                <c:pt idx="62">
                  <c:v>56.68</c:v>
                </c:pt>
                <c:pt idx="63">
                  <c:v>55.74</c:v>
                </c:pt>
                <c:pt idx="64">
                  <c:v>55.22</c:v>
                </c:pt>
                <c:pt idx="65">
                  <c:v>54.53</c:v>
                </c:pt>
                <c:pt idx="66">
                  <c:v>54.48</c:v>
                </c:pt>
                <c:pt idx="67">
                  <c:v>54.89</c:v>
                </c:pt>
                <c:pt idx="68">
                  <c:v>54</c:v>
                </c:pt>
                <c:pt idx="69">
                  <c:v>53.72</c:v>
                </c:pt>
                <c:pt idx="70">
                  <c:v>53.66</c:v>
                </c:pt>
                <c:pt idx="71">
                  <c:v>54.57</c:v>
                </c:pt>
                <c:pt idx="72">
                  <c:v>55.36</c:v>
                </c:pt>
                <c:pt idx="73">
                  <c:v>55.02</c:v>
                </c:pt>
                <c:pt idx="74">
                  <c:v>54.43</c:v>
                </c:pt>
                <c:pt idx="75">
                  <c:v>53.4</c:v>
                </c:pt>
                <c:pt idx="76">
                  <c:v>52.56</c:v>
                </c:pt>
                <c:pt idx="77">
                  <c:v>51.71</c:v>
                </c:pt>
                <c:pt idx="78">
                  <c:v>52.08</c:v>
                </c:pt>
                <c:pt idx="79">
                  <c:v>50.78</c:v>
                </c:pt>
                <c:pt idx="80">
                  <c:v>51.61</c:v>
                </c:pt>
                <c:pt idx="81">
                  <c:v>51.81</c:v>
                </c:pt>
                <c:pt idx="82">
                  <c:v>51.79</c:v>
                </c:pt>
                <c:pt idx="83">
                  <c:v>52.64</c:v>
                </c:pt>
                <c:pt idx="84">
                  <c:v>52.48</c:v>
                </c:pt>
                <c:pt idx="85">
                  <c:v>54.33</c:v>
                </c:pt>
                <c:pt idx="86">
                  <c:v>53.65</c:v>
                </c:pt>
                <c:pt idx="87">
                  <c:v>53.04</c:v>
                </c:pt>
                <c:pt idx="88">
                  <c:v>52.05</c:v>
                </c:pt>
                <c:pt idx="89">
                  <c:v>51.15</c:v>
                </c:pt>
                <c:pt idx="90">
                  <c:v>49.52</c:v>
                </c:pt>
                <c:pt idx="91">
                  <c:v>49.69</c:v>
                </c:pt>
                <c:pt idx="92">
                  <c:v>47.45</c:v>
                </c:pt>
                <c:pt idx="93">
                  <c:v>46.41</c:v>
                </c:pt>
                <c:pt idx="94">
                  <c:v>47.29</c:v>
                </c:pt>
                <c:pt idx="95">
                  <c:v>47.27</c:v>
                </c:pt>
                <c:pt idx="96">
                  <c:v>48.77</c:v>
                </c:pt>
                <c:pt idx="97">
                  <c:v>47.76</c:v>
                </c:pt>
                <c:pt idx="98">
                  <c:v>48</c:v>
                </c:pt>
                <c:pt idx="99">
                  <c:v>48.52</c:v>
                </c:pt>
                <c:pt idx="100">
                  <c:v>48.82</c:v>
                </c:pt>
                <c:pt idx="101">
                  <c:v>46.2</c:v>
                </c:pt>
                <c:pt idx="102">
                  <c:v>46.2</c:v>
                </c:pt>
                <c:pt idx="103">
                  <c:v>47.86</c:v>
                </c:pt>
                <c:pt idx="104">
                  <c:v>49.5</c:v>
                </c:pt>
                <c:pt idx="105">
                  <c:v>49.26</c:v>
                </c:pt>
                <c:pt idx="106">
                  <c:v>50.92</c:v>
                </c:pt>
                <c:pt idx="107">
                  <c:v>50.47</c:v>
                </c:pt>
                <c:pt idx="108">
                  <c:v>52.5</c:v>
                </c:pt>
                <c:pt idx="109">
                  <c:v>54.59</c:v>
                </c:pt>
                <c:pt idx="110">
                  <c:v>53.98</c:v>
                </c:pt>
                <c:pt idx="111">
                  <c:v>55.43</c:v>
                </c:pt>
                <c:pt idx="112">
                  <c:v>55.96</c:v>
                </c:pt>
                <c:pt idx="113">
                  <c:v>58.43</c:v>
                </c:pt>
                <c:pt idx="114">
                  <c:v>59.69</c:v>
                </c:pt>
                <c:pt idx="115">
                  <c:v>59.63</c:v>
                </c:pt>
                <c:pt idx="116">
                  <c:v>55.63</c:v>
                </c:pt>
                <c:pt idx="117">
                  <c:v>55.77</c:v>
                </c:pt>
                <c:pt idx="118">
                  <c:v>57.94</c:v>
                </c:pt>
                <c:pt idx="119">
                  <c:v>59.51</c:v>
                </c:pt>
                <c:pt idx="120">
                  <c:v>60.55</c:v>
                </c:pt>
                <c:pt idx="121">
                  <c:v>59.62</c:v>
                </c:pt>
                <c:pt idx="122">
                  <c:v>60.83</c:v>
                </c:pt>
                <c:pt idx="123">
                  <c:v>65.010000000000005</c:v>
                </c:pt>
                <c:pt idx="124">
                  <c:v>63.67</c:v>
                </c:pt>
                <c:pt idx="125">
                  <c:v>65.03</c:v>
                </c:pt>
                <c:pt idx="126">
                  <c:v>62.98</c:v>
                </c:pt>
                <c:pt idx="127">
                  <c:v>62.57</c:v>
                </c:pt>
                <c:pt idx="128">
                  <c:v>65.33</c:v>
                </c:pt>
                <c:pt idx="129">
                  <c:v>64.63</c:v>
                </c:pt>
                <c:pt idx="130">
                  <c:v>64.34</c:v>
                </c:pt>
                <c:pt idx="131">
                  <c:v>65.69</c:v>
                </c:pt>
                <c:pt idx="132">
                  <c:v>65.05</c:v>
                </c:pt>
                <c:pt idx="133">
                  <c:v>64.760000000000005</c:v>
                </c:pt>
                <c:pt idx="134">
                  <c:v>64.05</c:v>
                </c:pt>
                <c:pt idx="135">
                  <c:v>66.05</c:v>
                </c:pt>
                <c:pt idx="136">
                  <c:v>67.64</c:v>
                </c:pt>
                <c:pt idx="137">
                  <c:v>69.400000000000006</c:v>
                </c:pt>
                <c:pt idx="138">
                  <c:v>71.989999999999995</c:v>
                </c:pt>
                <c:pt idx="139">
                  <c:v>72.56</c:v>
                </c:pt>
                <c:pt idx="140">
                  <c:v>70.27</c:v>
                </c:pt>
                <c:pt idx="141">
                  <c:v>68.61</c:v>
                </c:pt>
                <c:pt idx="142">
                  <c:v>67.599999999999994</c:v>
                </c:pt>
                <c:pt idx="143">
                  <c:v>65.58</c:v>
                </c:pt>
                <c:pt idx="144">
                  <c:v>64.39</c:v>
                </c:pt>
                <c:pt idx="145">
                  <c:v>64.66</c:v>
                </c:pt>
                <c:pt idx="146">
                  <c:v>64.040000000000006</c:v>
                </c:pt>
                <c:pt idx="147">
                  <c:v>65.39</c:v>
                </c:pt>
                <c:pt idx="148">
                  <c:v>65.39</c:v>
                </c:pt>
                <c:pt idx="149">
                  <c:v>64.08</c:v>
                </c:pt>
                <c:pt idx="150">
                  <c:v>63.98</c:v>
                </c:pt>
                <c:pt idx="151">
                  <c:v>64.209999999999994</c:v>
                </c:pt>
                <c:pt idx="152">
                  <c:v>64.180000000000007</c:v>
                </c:pt>
                <c:pt idx="153">
                  <c:v>65.05</c:v>
                </c:pt>
                <c:pt idx="154">
                  <c:v>65.900000000000006</c:v>
                </c:pt>
                <c:pt idx="155">
                  <c:v>66.77</c:v>
                </c:pt>
                <c:pt idx="156">
                  <c:v>67.760000000000005</c:v>
                </c:pt>
                <c:pt idx="157">
                  <c:v>68.290000000000006</c:v>
                </c:pt>
                <c:pt idx="158">
                  <c:v>67.989999999999995</c:v>
                </c:pt>
                <c:pt idx="159">
                  <c:v>65.209999999999994</c:v>
                </c:pt>
                <c:pt idx="160">
                  <c:v>66.150000000000006</c:v>
                </c:pt>
                <c:pt idx="161">
                  <c:v>65.540000000000006</c:v>
                </c:pt>
                <c:pt idx="162">
                  <c:v>66.73</c:v>
                </c:pt>
                <c:pt idx="163">
                  <c:v>66.900000000000006</c:v>
                </c:pt>
                <c:pt idx="164">
                  <c:v>66.56</c:v>
                </c:pt>
                <c:pt idx="165">
                  <c:v>65.540000000000006</c:v>
                </c:pt>
                <c:pt idx="166">
                  <c:v>65.52</c:v>
                </c:pt>
                <c:pt idx="167">
                  <c:v>64.75</c:v>
                </c:pt>
                <c:pt idx="168">
                  <c:v>64.260000000000005</c:v>
                </c:pt>
                <c:pt idx="169">
                  <c:v>63.78</c:v>
                </c:pt>
                <c:pt idx="170">
                  <c:v>62.09</c:v>
                </c:pt>
                <c:pt idx="171">
                  <c:v>61.46</c:v>
                </c:pt>
                <c:pt idx="172">
                  <c:v>61.34</c:v>
                </c:pt>
                <c:pt idx="173">
                  <c:v>61.01</c:v>
                </c:pt>
                <c:pt idx="174">
                  <c:v>62.84</c:v>
                </c:pt>
                <c:pt idx="175">
                  <c:v>62.9</c:v>
                </c:pt>
                <c:pt idx="176">
                  <c:v>63.38</c:v>
                </c:pt>
                <c:pt idx="177">
                  <c:v>62.39</c:v>
                </c:pt>
                <c:pt idx="178">
                  <c:v>61.76</c:v>
                </c:pt>
                <c:pt idx="179">
                  <c:v>60.68</c:v>
                </c:pt>
                <c:pt idx="180">
                  <c:v>59.65</c:v>
                </c:pt>
                <c:pt idx="181">
                  <c:v>60.85</c:v>
                </c:pt>
                <c:pt idx="182">
                  <c:v>58.75</c:v>
                </c:pt>
                <c:pt idx="183">
                  <c:v>58.86</c:v>
                </c:pt>
                <c:pt idx="184">
                  <c:v>59.61</c:v>
                </c:pt>
                <c:pt idx="185">
                  <c:v>58.53</c:v>
                </c:pt>
                <c:pt idx="186">
                  <c:v>57.44</c:v>
                </c:pt>
                <c:pt idx="187">
                  <c:v>57.43</c:v>
                </c:pt>
                <c:pt idx="188">
                  <c:v>57.13</c:v>
                </c:pt>
                <c:pt idx="189">
                  <c:v>55.99</c:v>
                </c:pt>
                <c:pt idx="190">
                  <c:v>55.28</c:v>
                </c:pt>
                <c:pt idx="191">
                  <c:v>55.35</c:v>
                </c:pt>
                <c:pt idx="192">
                  <c:v>53.93</c:v>
                </c:pt>
                <c:pt idx="193">
                  <c:v>53.23</c:v>
                </c:pt>
                <c:pt idx="194">
                  <c:v>52.72</c:v>
                </c:pt>
                <c:pt idx="195">
                  <c:v>53.37</c:v>
                </c:pt>
                <c:pt idx="196">
                  <c:v>54.38</c:v>
                </c:pt>
                <c:pt idx="197">
                  <c:v>55.9</c:v>
                </c:pt>
                <c:pt idx="198">
                  <c:v>55.35</c:v>
                </c:pt>
                <c:pt idx="199">
                  <c:v>54.86</c:v>
                </c:pt>
                <c:pt idx="200">
                  <c:v>53.11</c:v>
                </c:pt>
                <c:pt idx="201">
                  <c:v>53.39</c:v>
                </c:pt>
                <c:pt idx="202">
                  <c:v>51.94</c:v>
                </c:pt>
                <c:pt idx="203">
                  <c:v>51.32</c:v>
                </c:pt>
                <c:pt idx="204">
                  <c:v>52.6</c:v>
                </c:pt>
                <c:pt idx="205">
                  <c:v>51.74</c:v>
                </c:pt>
                <c:pt idx="206">
                  <c:v>52.27</c:v>
                </c:pt>
                <c:pt idx="207">
                  <c:v>52.39</c:v>
                </c:pt>
                <c:pt idx="208">
                  <c:v>51.42</c:v>
                </c:pt>
                <c:pt idx="209">
                  <c:v>49.9</c:v>
                </c:pt>
                <c:pt idx="210">
                  <c:v>50.32</c:v>
                </c:pt>
                <c:pt idx="211">
                  <c:v>49.36</c:v>
                </c:pt>
                <c:pt idx="212">
                  <c:v>50.8</c:v>
                </c:pt>
                <c:pt idx="213">
                  <c:v>49.49</c:v>
                </c:pt>
                <c:pt idx="214">
                  <c:v>49.95</c:v>
                </c:pt>
                <c:pt idx="215">
                  <c:v>50.45</c:v>
                </c:pt>
                <c:pt idx="216">
                  <c:v>51.2</c:v>
                </c:pt>
                <c:pt idx="217">
                  <c:v>51.54</c:v>
                </c:pt>
                <c:pt idx="218">
                  <c:v>52.75</c:v>
                </c:pt>
                <c:pt idx="219">
                  <c:v>53.05</c:v>
                </c:pt>
                <c:pt idx="220">
                  <c:v>51.63</c:v>
                </c:pt>
                <c:pt idx="221">
                  <c:v>52.01</c:v>
                </c:pt>
                <c:pt idx="222">
                  <c:v>53.11</c:v>
                </c:pt>
                <c:pt idx="223">
                  <c:v>53.11</c:v>
                </c:pt>
                <c:pt idx="224">
                  <c:v>53.6</c:v>
                </c:pt>
                <c:pt idx="225">
                  <c:v>51.53</c:v>
                </c:pt>
                <c:pt idx="226">
                  <c:v>51.91</c:v>
                </c:pt>
                <c:pt idx="227">
                  <c:v>53.34</c:v>
                </c:pt>
                <c:pt idx="228">
                  <c:v>52.68</c:v>
                </c:pt>
                <c:pt idx="229">
                  <c:v>52.29</c:v>
                </c:pt>
                <c:pt idx="230">
                  <c:v>51.45</c:v>
                </c:pt>
                <c:pt idx="231">
                  <c:v>51.24</c:v>
                </c:pt>
                <c:pt idx="232">
                  <c:v>50.26</c:v>
                </c:pt>
                <c:pt idx="233">
                  <c:v>49.34</c:v>
                </c:pt>
                <c:pt idx="234">
                  <c:v>51.13</c:v>
                </c:pt>
                <c:pt idx="235">
                  <c:v>50.2</c:v>
                </c:pt>
                <c:pt idx="236">
                  <c:v>51.11</c:v>
                </c:pt>
                <c:pt idx="237">
                  <c:v>50.42</c:v>
                </c:pt>
                <c:pt idx="238">
                  <c:v>49.83</c:v>
                </c:pt>
                <c:pt idx="239">
                  <c:v>49.51</c:v>
                </c:pt>
                <c:pt idx="240">
                  <c:v>49.99</c:v>
                </c:pt>
                <c:pt idx="241">
                  <c:v>50.64</c:v>
                </c:pt>
                <c:pt idx="242">
                  <c:v>50.73</c:v>
                </c:pt>
                <c:pt idx="243">
                  <c:v>50.56</c:v>
                </c:pt>
                <c:pt idx="244">
                  <c:v>49.04</c:v>
                </c:pt>
                <c:pt idx="245">
                  <c:v>48.53</c:v>
                </c:pt>
                <c:pt idx="246">
                  <c:v>47.91</c:v>
                </c:pt>
                <c:pt idx="247">
                  <c:v>48.24</c:v>
                </c:pt>
                <c:pt idx="248">
                  <c:v>47.49</c:v>
                </c:pt>
                <c:pt idx="249">
                  <c:v>47.84</c:v>
                </c:pt>
                <c:pt idx="250">
                  <c:v>48.29</c:v>
                </c:pt>
                <c:pt idx="251">
                  <c:v>48.6</c:v>
                </c:pt>
                <c:pt idx="252">
                  <c:v>48.16</c:v>
                </c:pt>
                <c:pt idx="253">
                  <c:v>47.63</c:v>
                </c:pt>
                <c:pt idx="254">
                  <c:v>47.81</c:v>
                </c:pt>
                <c:pt idx="255">
                  <c:v>48.45</c:v>
                </c:pt>
                <c:pt idx="256">
                  <c:v>48.25</c:v>
                </c:pt>
                <c:pt idx="257">
                  <c:v>48.72</c:v>
                </c:pt>
                <c:pt idx="258">
                  <c:v>48.25</c:v>
                </c:pt>
                <c:pt idx="259">
                  <c:v>47.25</c:v>
                </c:pt>
                <c:pt idx="260">
                  <c:v>47.7</c:v>
                </c:pt>
                <c:pt idx="261">
                  <c:v>47.62</c:v>
                </c:pt>
                <c:pt idx="262">
                  <c:v>46.9</c:v>
                </c:pt>
                <c:pt idx="263">
                  <c:v>48.16</c:v>
                </c:pt>
                <c:pt idx="264">
                  <c:v>48.21</c:v>
                </c:pt>
                <c:pt idx="265">
                  <c:v>47.32</c:v>
                </c:pt>
                <c:pt idx="266">
                  <c:v>46.53</c:v>
                </c:pt>
                <c:pt idx="267">
                  <c:v>46.93</c:v>
                </c:pt>
                <c:pt idx="268">
                  <c:v>45.55</c:v>
                </c:pt>
                <c:pt idx="269">
                  <c:v>46</c:v>
                </c:pt>
                <c:pt idx="270">
                  <c:v>46.02</c:v>
                </c:pt>
                <c:pt idx="271">
                  <c:v>45.6</c:v>
                </c:pt>
                <c:pt idx="272">
                  <c:v>44.73</c:v>
                </c:pt>
                <c:pt idx="273">
                  <c:v>45.33</c:v>
                </c:pt>
                <c:pt idx="274">
                  <c:v>45.94</c:v>
                </c:pt>
                <c:pt idx="275">
                  <c:v>46.76</c:v>
                </c:pt>
                <c:pt idx="276">
                  <c:v>47.94</c:v>
                </c:pt>
                <c:pt idx="277">
                  <c:v>47.26</c:v>
                </c:pt>
                <c:pt idx="278">
                  <c:v>46.9</c:v>
                </c:pt>
                <c:pt idx="279">
                  <c:v>47.3</c:v>
                </c:pt>
                <c:pt idx="280">
                  <c:v>46.35</c:v>
                </c:pt>
                <c:pt idx="281">
                  <c:v>46</c:v>
                </c:pt>
                <c:pt idx="282">
                  <c:v>45.59</c:v>
                </c:pt>
                <c:pt idx="283">
                  <c:v>45.41</c:v>
                </c:pt>
                <c:pt idx="284">
                  <c:v>44.83</c:v>
                </c:pt>
                <c:pt idx="285">
                  <c:v>44.21</c:v>
                </c:pt>
                <c:pt idx="286">
                  <c:v>44.02</c:v>
                </c:pt>
                <c:pt idx="287">
                  <c:v>44.4</c:v>
                </c:pt>
                <c:pt idx="288">
                  <c:v>44.91</c:v>
                </c:pt>
                <c:pt idx="289">
                  <c:v>44.66</c:v>
                </c:pt>
                <c:pt idx="290">
                  <c:v>44.66</c:v>
                </c:pt>
                <c:pt idx="291">
                  <c:v>45.16</c:v>
                </c:pt>
                <c:pt idx="292">
                  <c:v>45.17</c:v>
                </c:pt>
                <c:pt idx="293">
                  <c:v>45.04</c:v>
                </c:pt>
                <c:pt idx="294">
                  <c:v>45.32</c:v>
                </c:pt>
                <c:pt idx="295">
                  <c:v>46.35</c:v>
                </c:pt>
                <c:pt idx="296">
                  <c:v>46.17</c:v>
                </c:pt>
                <c:pt idx="297">
                  <c:v>46.64</c:v>
                </c:pt>
                <c:pt idx="298">
                  <c:v>47.82</c:v>
                </c:pt>
                <c:pt idx="299">
                  <c:v>48.57</c:v>
                </c:pt>
                <c:pt idx="300">
                  <c:v>48.39</c:v>
                </c:pt>
                <c:pt idx="301">
                  <c:v>49.42</c:v>
                </c:pt>
                <c:pt idx="302">
                  <c:v>48.7</c:v>
                </c:pt>
                <c:pt idx="303">
                  <c:v>48.14</c:v>
                </c:pt>
                <c:pt idx="304">
                  <c:v>49</c:v>
                </c:pt>
                <c:pt idx="305">
                  <c:v>48.79</c:v>
                </c:pt>
                <c:pt idx="306">
                  <c:v>47.64</c:v>
                </c:pt>
                <c:pt idx="307">
                  <c:v>49.02</c:v>
                </c:pt>
                <c:pt idx="308">
                  <c:v>48.42</c:v>
                </c:pt>
                <c:pt idx="309">
                  <c:v>47.67</c:v>
                </c:pt>
                <c:pt idx="310">
                  <c:v>47.95</c:v>
                </c:pt>
                <c:pt idx="311">
                  <c:v>48.24</c:v>
                </c:pt>
                <c:pt idx="312">
                  <c:v>48.6</c:v>
                </c:pt>
                <c:pt idx="313">
                  <c:v>48.85</c:v>
                </c:pt>
                <c:pt idx="314">
                  <c:v>48.15</c:v>
                </c:pt>
                <c:pt idx="315">
                  <c:v>48.89</c:v>
                </c:pt>
                <c:pt idx="316">
                  <c:v>47.9</c:v>
                </c:pt>
                <c:pt idx="317">
                  <c:v>47.52</c:v>
                </c:pt>
                <c:pt idx="318">
                  <c:v>47.6</c:v>
                </c:pt>
                <c:pt idx="319">
                  <c:v>46.02</c:v>
                </c:pt>
                <c:pt idx="320">
                  <c:v>45.89</c:v>
                </c:pt>
                <c:pt idx="321">
                  <c:v>45.47</c:v>
                </c:pt>
                <c:pt idx="322">
                  <c:v>44.91</c:v>
                </c:pt>
                <c:pt idx="323">
                  <c:v>45</c:v>
                </c:pt>
                <c:pt idx="324">
                  <c:v>44.12</c:v>
                </c:pt>
                <c:pt idx="325">
                  <c:v>44.38</c:v>
                </c:pt>
                <c:pt idx="326">
                  <c:v>45.04</c:v>
                </c:pt>
                <c:pt idx="327">
                  <c:v>45.31</c:v>
                </c:pt>
                <c:pt idx="328">
                  <c:v>44.66</c:v>
                </c:pt>
                <c:pt idx="329">
                  <c:v>44.82</c:v>
                </c:pt>
                <c:pt idx="330">
                  <c:v>44.93</c:v>
                </c:pt>
                <c:pt idx="331">
                  <c:v>43.69</c:v>
                </c:pt>
                <c:pt idx="332">
                  <c:v>42.29</c:v>
                </c:pt>
                <c:pt idx="333">
                  <c:v>43.26</c:v>
                </c:pt>
                <c:pt idx="334">
                  <c:v>43.24</c:v>
                </c:pt>
                <c:pt idx="335">
                  <c:v>43.08</c:v>
                </c:pt>
                <c:pt idx="336">
                  <c:v>43.84</c:v>
                </c:pt>
                <c:pt idx="337">
                  <c:v>44.5</c:v>
                </c:pt>
                <c:pt idx="338">
                  <c:v>43.79</c:v>
                </c:pt>
                <c:pt idx="339">
                  <c:v>42.64</c:v>
                </c:pt>
                <c:pt idx="340">
                  <c:v>44.44</c:v>
                </c:pt>
                <c:pt idx="341">
                  <c:v>45.15</c:v>
                </c:pt>
                <c:pt idx="342">
                  <c:v>43.4</c:v>
                </c:pt>
                <c:pt idx="343">
                  <c:v>43.55</c:v>
                </c:pt>
                <c:pt idx="344">
                  <c:v>44.52</c:v>
                </c:pt>
                <c:pt idx="345">
                  <c:v>45.27</c:v>
                </c:pt>
                <c:pt idx="346">
                  <c:v>46.32</c:v>
                </c:pt>
                <c:pt idx="347">
                  <c:v>45.81</c:v>
                </c:pt>
                <c:pt idx="348">
                  <c:v>45.88</c:v>
                </c:pt>
                <c:pt idx="349">
                  <c:v>45.19</c:v>
                </c:pt>
                <c:pt idx="350">
                  <c:v>44.95</c:v>
                </c:pt>
                <c:pt idx="351">
                  <c:v>45.52</c:v>
                </c:pt>
                <c:pt idx="352">
                  <c:v>45.88</c:v>
                </c:pt>
                <c:pt idx="353">
                  <c:v>45.72</c:v>
                </c:pt>
                <c:pt idx="354">
                  <c:v>45.52</c:v>
                </c:pt>
                <c:pt idx="355" formatCode="0.00_);[Red]\(0.00\)">
                  <c:v>44.14</c:v>
                </c:pt>
                <c:pt idx="356">
                  <c:v>43.62</c:v>
                </c:pt>
                <c:pt idx="357">
                  <c:v>43.13</c:v>
                </c:pt>
                <c:pt idx="358">
                  <c:v>44.35</c:v>
                </c:pt>
                <c:pt idx="359">
                  <c:v>43.63</c:v>
                </c:pt>
                <c:pt idx="360">
                  <c:v>43.66</c:v>
                </c:pt>
                <c:pt idx="361">
                  <c:v>43.67</c:v>
                </c:pt>
                <c:pt idx="362">
                  <c:v>43.79</c:v>
                </c:pt>
                <c:pt idx="363">
                  <c:v>43.86</c:v>
                </c:pt>
                <c:pt idx="364">
                  <c:v>43.68</c:v>
                </c:pt>
                <c:pt idx="365">
                  <c:v>43.73</c:v>
                </c:pt>
                <c:pt idx="366" formatCode="0.00">
                  <c:v>44.3</c:v>
                </c:pt>
                <c:pt idx="367" formatCode="0.00">
                  <c:v>43.97</c:v>
                </c:pt>
                <c:pt idx="368" formatCode="0.00">
                  <c:v>43.94</c:v>
                </c:pt>
                <c:pt idx="369" formatCode="0.00">
                  <c:v>43.49</c:v>
                </c:pt>
                <c:pt idx="370" formatCode="0.00">
                  <c:v>42.76</c:v>
                </c:pt>
                <c:pt idx="371" formatCode="0.00">
                  <c:v>43.45</c:v>
                </c:pt>
                <c:pt idx="372" formatCode="0.00">
                  <c:v>43.49</c:v>
                </c:pt>
                <c:pt idx="373" formatCode="0.00">
                  <c:v>43.77</c:v>
                </c:pt>
                <c:pt idx="374" formatCode="0.00">
                  <c:v>46.03</c:v>
                </c:pt>
                <c:pt idx="375" formatCode="0.00">
                  <c:v>47.04</c:v>
                </c:pt>
                <c:pt idx="376" formatCode="0.00">
                  <c:v>48.64</c:v>
                </c:pt>
                <c:pt idx="377" formatCode="0.00">
                  <c:v>49.55</c:v>
                </c:pt>
                <c:pt idx="378" formatCode="0.00">
                  <c:v>49.09</c:v>
                </c:pt>
                <c:pt idx="379" formatCode="0.00">
                  <c:v>46.95</c:v>
                </c:pt>
                <c:pt idx="380" formatCode="0.00">
                  <c:v>46.34</c:v>
                </c:pt>
                <c:pt idx="381" formatCode="0.00">
                  <c:v>47.12</c:v>
                </c:pt>
                <c:pt idx="382" formatCode="0.00">
                  <c:v>46.65</c:v>
                </c:pt>
                <c:pt idx="383" formatCode="0.00">
                  <c:v>46.42</c:v>
                </c:pt>
                <c:pt idx="384" formatCode="0.00">
                  <c:v>46.7</c:v>
                </c:pt>
                <c:pt idx="385" formatCode="0.00">
                  <c:v>46.21</c:v>
                </c:pt>
                <c:pt idx="386" formatCode="0.00">
                  <c:v>46.45</c:v>
                </c:pt>
                <c:pt idx="387" formatCode="0.00">
                  <c:v>46.56</c:v>
                </c:pt>
                <c:pt idx="388" formatCode="0.00">
                  <c:v>47</c:v>
                </c:pt>
                <c:pt idx="389" formatCode="0.00">
                  <c:v>46.66</c:v>
                </c:pt>
                <c:pt idx="390" formatCode="0.00">
                  <c:v>46.02</c:v>
                </c:pt>
                <c:pt idx="391" formatCode="0.00">
                  <c:v>45.81</c:v>
                </c:pt>
                <c:pt idx="392" formatCode="0.00">
                  <c:v>43.66</c:v>
                </c:pt>
                <c:pt idx="393" formatCode="0.00">
                  <c:v>42.84</c:v>
                </c:pt>
                <c:pt idx="394" formatCode="General">
                  <c:v>42.75</c:v>
                </c:pt>
                <c:pt idx="395" formatCode="General">
                  <c:v>43.3</c:v>
                </c:pt>
                <c:pt idx="396" formatCode="General">
                  <c:v>42.47</c:v>
                </c:pt>
                <c:pt idx="397" formatCode="General">
                  <c:v>41.68</c:v>
                </c:pt>
                <c:pt idx="398" formatCode="General">
                  <c:v>41.09</c:v>
                </c:pt>
                <c:pt idx="399" formatCode="General">
                  <c:v>40.85</c:v>
                </c:pt>
                <c:pt idx="400" formatCode="General">
                  <c:v>42.07</c:v>
                </c:pt>
                <c:pt idx="401" formatCode="General">
                  <c:v>42.17</c:v>
                </c:pt>
                <c:pt idx="402" formatCode="General">
                  <c:v>42.42</c:v>
                </c:pt>
                <c:pt idx="403" formatCode="General">
                  <c:v>41.48</c:v>
                </c:pt>
                <c:pt idx="404" formatCode="General">
                  <c:v>40.29</c:v>
                </c:pt>
                <c:pt idx="405" formatCode="General">
                  <c:v>40.01</c:v>
                </c:pt>
                <c:pt idx="406" formatCode="General">
                  <c:v>39.47</c:v>
                </c:pt>
                <c:pt idx="407" formatCode="General">
                  <c:v>39.950000000000003</c:v>
                </c:pt>
                <c:pt idx="408" formatCode="General">
                  <c:v>40.47</c:v>
                </c:pt>
                <c:pt idx="409" formatCode="General">
                  <c:v>40.71</c:v>
                </c:pt>
                <c:pt idx="410" formatCode="General">
                  <c:v>41</c:v>
                </c:pt>
                <c:pt idx="411" formatCode="General">
                  <c:v>40.44</c:v>
                </c:pt>
                <c:pt idx="412" formatCode="General">
                  <c:v>41.47</c:v>
                </c:pt>
                <c:pt idx="413" formatCode="General">
                  <c:v>41.7</c:v>
                </c:pt>
                <c:pt idx="414" formatCode="General">
                  <c:v>41.15</c:v>
                </c:pt>
                <c:pt idx="415" formatCode="General">
                  <c:v>41.8</c:v>
                </c:pt>
                <c:pt idx="416" formatCode="General">
                  <c:v>43.17</c:v>
                </c:pt>
                <c:pt idx="417" formatCode="General">
                  <c:v>43.14</c:v>
                </c:pt>
                <c:pt idx="418" formatCode="General">
                  <c:v>41.48</c:v>
                </c:pt>
                <c:pt idx="419" formatCode="General">
                  <c:v>40.72</c:v>
                </c:pt>
                <c:pt idx="420" formatCode="General">
                  <c:v>41.69</c:v>
                </c:pt>
                <c:pt idx="421" formatCode="General">
                  <c:v>40.21</c:v>
                </c:pt>
                <c:pt idx="422" formatCode="General">
                  <c:v>41.07</c:v>
                </c:pt>
                <c:pt idx="423" formatCode="General">
                  <c:v>40.29</c:v>
                </c:pt>
                <c:pt idx="424" formatCode="General">
                  <c:v>39.78</c:v>
                </c:pt>
                <c:pt idx="425" formatCode="General">
                  <c:v>40.33</c:v>
                </c:pt>
                <c:pt idx="426" formatCode="General">
                  <c:v>39.53</c:v>
                </c:pt>
                <c:pt idx="427" formatCode="General">
                  <c:v>39.75</c:v>
                </c:pt>
                <c:pt idx="428" formatCode="General">
                  <c:v>40.549999999999997</c:v>
                </c:pt>
                <c:pt idx="429" formatCode="General">
                  <c:v>41.75</c:v>
                </c:pt>
                <c:pt idx="430">
                  <c:v>42.16</c:v>
                </c:pt>
                <c:pt idx="431" formatCode="General">
                  <c:v>42.62</c:v>
                </c:pt>
                <c:pt idx="432" formatCode="General">
                  <c:v>43.95</c:v>
                </c:pt>
                <c:pt idx="433" formatCode="General">
                  <c:v>44.38</c:v>
                </c:pt>
                <c:pt idx="434" formatCode="General">
                  <c:v>42.92</c:v>
                </c:pt>
                <c:pt idx="435" formatCode="General">
                  <c:v>42.18</c:v>
                </c:pt>
                <c:pt idx="436" formatCode="General">
                  <c:v>43.51</c:v>
                </c:pt>
                <c:pt idx="437" formatCode="General">
                  <c:v>42.91</c:v>
                </c:pt>
                <c:pt idx="438" formatCode="General">
                  <c:v>43.64</c:v>
                </c:pt>
                <c:pt idx="439" formatCode="0.00_);[Red]\(0.00\)">
                  <c:v>44.53</c:v>
                </c:pt>
                <c:pt idx="440">
                  <c:v>43.97</c:v>
                </c:pt>
                <c:pt idx="441">
                  <c:v>44.57</c:v>
                </c:pt>
                <c:pt idx="442">
                  <c:v>43.09</c:v>
                </c:pt>
                <c:pt idx="443">
                  <c:v>43.06</c:v>
                </c:pt>
                <c:pt idx="444">
                  <c:v>43.76</c:v>
                </c:pt>
                <c:pt idx="445">
                  <c:v>43.33</c:v>
                </c:pt>
                <c:pt idx="446">
                  <c:v>41.9</c:v>
                </c:pt>
                <c:pt idx="447">
                  <c:v>42.45</c:v>
                </c:pt>
                <c:pt idx="448">
                  <c:v>41.68</c:v>
                </c:pt>
                <c:pt idx="449">
                  <c:v>42.59</c:v>
                </c:pt>
                <c:pt idx="450">
                  <c:v>41.82</c:v>
                </c:pt>
                <c:pt idx="451">
                  <c:v>42.39</c:v>
                </c:pt>
                <c:pt idx="452">
                  <c:v>43.69</c:v>
                </c:pt>
                <c:pt idx="453">
                  <c:v>43.39</c:v>
                </c:pt>
                <c:pt idx="454">
                  <c:v>44.33</c:v>
                </c:pt>
                <c:pt idx="455">
                  <c:v>44.15</c:v>
                </c:pt>
                <c:pt idx="456">
                  <c:v>42.69</c:v>
                </c:pt>
                <c:pt idx="457">
                  <c:v>42.8</c:v>
                </c:pt>
                <c:pt idx="458" formatCode="0.00_);[Red]\(0.00\)">
                  <c:v>43.81</c:v>
                </c:pt>
                <c:pt idx="459" formatCode="0.00_);[Red]\(0.00\)">
                  <c:v>45.14</c:v>
                </c:pt>
                <c:pt idx="460" formatCode="0.00_);[Red]\(0.00\)">
                  <c:v>46.3</c:v>
                </c:pt>
                <c:pt idx="461" formatCode="0.00_);[Red]\(0.00\)">
                  <c:v>45.56</c:v>
                </c:pt>
                <c:pt idx="462" formatCode="0.00_);[Red]\(0.00\)">
                  <c:v>44.99</c:v>
                </c:pt>
                <c:pt idx="463" formatCode="0.00_);[Red]\(0.00\)">
                  <c:v>46.34</c:v>
                </c:pt>
                <c:pt idx="464" formatCode="0.00_);[Red]\(0.00\)">
                  <c:v>48.32</c:v>
                </c:pt>
                <c:pt idx="465" formatCode="0.00_);[Red]\(0.00\)">
                  <c:v>48.77</c:v>
                </c:pt>
                <c:pt idx="466" formatCode="0.00_);[Red]\(0.00\)">
                  <c:v>48.14</c:v>
                </c:pt>
                <c:pt idx="467" formatCode="0.00_);[Red]\(0.00\)">
                  <c:v>46.23</c:v>
                </c:pt>
                <c:pt idx="468" formatCode="0.00_);[Red]\(0.00\)">
                  <c:v>45.18</c:v>
                </c:pt>
                <c:pt idx="469" formatCode="0.00_);[Red]\(0.00\)">
                  <c:v>44.44</c:v>
                </c:pt>
                <c:pt idx="470" formatCode="0.00_);[Red]\(0.00\)">
                  <c:v>45.35</c:v>
                </c:pt>
                <c:pt idx="471" formatCode="0.00_);[Red]\(0.00\)">
                  <c:v>45.52</c:v>
                </c:pt>
                <c:pt idx="472" formatCode="0.00_);[Red]\(0.00\)">
                  <c:v>44.84</c:v>
                </c:pt>
                <c:pt idx="473" formatCode="0.00_);[Red]\(0.00\)">
                  <c:v>43.28</c:v>
                </c:pt>
                <c:pt idx="474" formatCode="0.00_);[Red]\(0.00\)">
                  <c:v>42.18</c:v>
                </c:pt>
                <c:pt idx="475" formatCode="0.00_);[Red]\(0.00\)">
                  <c:v>41.77</c:v>
                </c:pt>
                <c:pt idx="476" formatCode="0.00_);[Red]\(0.00\)">
                  <c:v>41.21</c:v>
                </c:pt>
                <c:pt idx="477" formatCode="0.00_);[Red]\(0.00\)">
                  <c:v>42.59</c:v>
                </c:pt>
                <c:pt idx="478" formatCode="0.00_);[Red]\(0.00\)">
                  <c:v>40.75</c:v>
                </c:pt>
                <c:pt idx="479" formatCode="0.00_);[Red]\(0.00\)">
                  <c:v>41.61</c:v>
                </c:pt>
                <c:pt idx="480" formatCode="0.00_);[Red]\(0.00\)">
                  <c:v>41.61</c:v>
                </c:pt>
                <c:pt idx="481" formatCode="0.00_);[Red]\(0.00\)">
                  <c:v>41.42</c:v>
                </c:pt>
                <c:pt idx="482" formatCode="0.00_);[Red]\(0.00\)">
                  <c:v>41.42</c:v>
                </c:pt>
                <c:pt idx="483" formatCode="0.00_);[Red]\(0.00\)">
                  <c:v>42.31</c:v>
                </c:pt>
                <c:pt idx="484" formatCode="0.00_);[Red]\(0.00\)">
                  <c:v>42.97</c:v>
                </c:pt>
                <c:pt idx="485" formatCode="0.00_);[Red]\(0.00\)">
                  <c:v>42.8</c:v>
                </c:pt>
                <c:pt idx="486" formatCode="0.00">
                  <c:v>42.72</c:v>
                </c:pt>
                <c:pt idx="487" formatCode="0.00">
                  <c:v>42.44</c:v>
                </c:pt>
                <c:pt idx="488" formatCode="0.00">
                  <c:v>42.67</c:v>
                </c:pt>
                <c:pt idx="489" formatCode="0.00">
                  <c:v>42.61</c:v>
                </c:pt>
                <c:pt idx="490" formatCode="0.00">
                  <c:v>41.72</c:v>
                </c:pt>
                <c:pt idx="491" formatCode="0.00">
                  <c:v>40.619999999999997</c:v>
                </c:pt>
                <c:pt idx="492" formatCode="0.00">
                  <c:v>39.549999999999997</c:v>
                </c:pt>
                <c:pt idx="493" formatCode="0.00">
                  <c:v>40.01</c:v>
                </c:pt>
                <c:pt idx="494" formatCode="0.00">
                  <c:v>39.479999999999997</c:v>
                </c:pt>
                <c:pt idx="495" formatCode="0.00">
                  <c:v>40.229999999999997</c:v>
                </c:pt>
                <c:pt idx="496" formatCode="0.00">
                  <c:v>39.840000000000003</c:v>
                </c:pt>
                <c:pt idx="497" formatCode="0.00">
                  <c:v>39.47</c:v>
                </c:pt>
                <c:pt idx="498" formatCode="0.00">
                  <c:v>39.520000000000003</c:v>
                </c:pt>
                <c:pt idx="499" formatCode="0.00">
                  <c:v>39.72</c:v>
                </c:pt>
                <c:pt idx="500" formatCode="0.00">
                  <c:v>39.78</c:v>
                </c:pt>
                <c:pt idx="501" formatCode="0.00">
                  <c:v>40.270000000000003</c:v>
                </c:pt>
                <c:pt idx="502" formatCode="0.00">
                  <c:v>39.93</c:v>
                </c:pt>
                <c:pt idx="503" formatCode="0.00">
                  <c:v>40.33</c:v>
                </c:pt>
                <c:pt idx="504" formatCode="0.00">
                  <c:v>41.25</c:v>
                </c:pt>
                <c:pt idx="505" formatCode="0.00">
                  <c:v>41.59</c:v>
                </c:pt>
                <c:pt idx="506" formatCode="0.00_);[Red]\(0.00\)">
                  <c:v>42.76</c:v>
                </c:pt>
                <c:pt idx="507" formatCode="0.00_);[Red]\(0.00\)">
                  <c:v>45.58</c:v>
                </c:pt>
                <c:pt idx="508" formatCode="0.00_);[Red]\(0.00\)">
                  <c:v>45.99</c:v>
                </c:pt>
                <c:pt idx="509" formatCode="0.00_);[Red]\(0.00\)">
                  <c:v>46.22</c:v>
                </c:pt>
                <c:pt idx="510" formatCode="0.00_);[Red]\(0.00\)">
                  <c:v>46.27</c:v>
                </c:pt>
                <c:pt idx="511" formatCode="0.00_);[Red]\(0.00\)">
                  <c:v>45.03</c:v>
                </c:pt>
                <c:pt idx="512" formatCode="0.00_);[Red]\(0.00\)">
                  <c:v>45.69</c:v>
                </c:pt>
                <c:pt idx="513" formatCode="0.00_);[Red]\(0.00\)">
                  <c:v>45.77</c:v>
                </c:pt>
                <c:pt idx="514" formatCode="0.00_);[Red]\(0.00\)">
                  <c:v>44.42</c:v>
                </c:pt>
                <c:pt idx="515" formatCode="0.00_);[Red]\(0.00\)">
                  <c:v>45.04</c:v>
                </c:pt>
                <c:pt idx="516" formatCode="0.00_);[Red]\(0.00\)">
                  <c:v>45.22</c:v>
                </c:pt>
                <c:pt idx="517" formatCode="0.00_);[Red]\(0.00\)">
                  <c:v>45</c:v>
                </c:pt>
                <c:pt idx="518" formatCode="0.00_);[Red]\(0.00\)">
                  <c:v>45.13</c:v>
                </c:pt>
                <c:pt idx="519" formatCode="0.00_);[Red]\(0.00\)">
                  <c:v>44.97</c:v>
                </c:pt>
                <c:pt idx="520" formatCode="0.00_);[Red]\(0.00\)">
                  <c:v>44.98</c:v>
                </c:pt>
                <c:pt idx="521" formatCode="0.00_);[Red]\(0.00\)">
                  <c:v>46.11</c:v>
                </c:pt>
                <c:pt idx="522" formatCode="0.00_);[Red]\(0.00\)">
                  <c:v>46.51</c:v>
                </c:pt>
                <c:pt idx="523" formatCode="0.00_);[Red]\(0.00\)">
                  <c:v>45.76</c:v>
                </c:pt>
                <c:pt idx="524" formatCode="0.00_);[Red]\(0.00\)">
                  <c:v>45.09</c:v>
                </c:pt>
                <c:pt idx="525" formatCode="0.00_);[Red]\(0.00\)">
                  <c:v>45.4</c:v>
                </c:pt>
                <c:pt idx="526" formatCode="0.00_);[Red]\(0.00\)">
                  <c:v>45.98</c:v>
                </c:pt>
                <c:pt idx="527" formatCode="0.00_);[Red]\(0.00\)">
                  <c:v>45.73</c:v>
                </c:pt>
                <c:pt idx="528" formatCode="0.00_);[Red]\(0.00\)">
                  <c:v>46.13</c:v>
                </c:pt>
                <c:pt idx="529" formatCode="0.00_);[Red]\(0.00\)">
                  <c:v>45.66</c:v>
                </c:pt>
                <c:pt idx="530" formatCode="0.00_);[Red]\(0.00\)">
                  <c:v>46.25</c:v>
                </c:pt>
                <c:pt idx="531" formatCode="0.00_);[Red]\(0.00\)">
                  <c:v>46.07</c:v>
                </c:pt>
                <c:pt idx="532" formatCode="0.00_);[Red]\(0.00\)">
                  <c:v>47.3</c:v>
                </c:pt>
                <c:pt idx="533" formatCode="0.00_);[Red]\(0.00\)">
                  <c:v>46.3</c:v>
                </c:pt>
                <c:pt idx="534" formatCode="0.00_);[Red]\(0.00\)">
                  <c:v>47.26</c:v>
                </c:pt>
                <c:pt idx="535" formatCode="0.00_);[Red]\(0.00\)">
                  <c:v>46.81</c:v>
                </c:pt>
                <c:pt idx="536" formatCode="0.00_);[Red]\(0.00\)">
                  <c:v>45.7</c:v>
                </c:pt>
                <c:pt idx="537" formatCode="0.00_);[Red]\(0.00\)">
                  <c:v>45.44</c:v>
                </c:pt>
                <c:pt idx="538" formatCode="0.00_);[Red]\(0.00\)">
                  <c:v>44.97</c:v>
                </c:pt>
                <c:pt idx="539" formatCode="0.00_);[Red]\(0.00\)">
                  <c:v>44.75</c:v>
                </c:pt>
                <c:pt idx="540" formatCode="0.00_);[Red]\(0.00\)">
                  <c:v>43.53</c:v>
                </c:pt>
                <c:pt idx="541" formatCode="0.00_);[Red]\(0.00\)">
                  <c:v>43.49</c:v>
                </c:pt>
                <c:pt idx="542" formatCode="0.00_);[Red]\(0.00\)">
                  <c:v>42.84</c:v>
                </c:pt>
                <c:pt idx="543" formatCode="0.00_);[Red]\(0.00\)">
                  <c:v>42.99</c:v>
                </c:pt>
                <c:pt idx="544" formatCode="0.00_);[Red]\(0.00\)">
                  <c:v>43.17</c:v>
                </c:pt>
                <c:pt idx="545" formatCode="0.00_);[Red]\(0.00\)">
                  <c:v>43.42</c:v>
                </c:pt>
                <c:pt idx="546" formatCode="0.00_);[Red]\(0.00\)">
                  <c:v>42.26</c:v>
                </c:pt>
                <c:pt idx="547" formatCode="0.00_);[Red]\(0.00\)">
                  <c:v>41.93</c:v>
                </c:pt>
                <c:pt idx="548" formatCode="0.00_);[Red]\(0.00\)">
                  <c:v>41.68</c:v>
                </c:pt>
                <c:pt idx="549" formatCode="0.00_);[Red]\(0.00\)">
                  <c:v>41.28</c:v>
                </c:pt>
                <c:pt idx="550" formatCode="0.00_);[Red]\(0.00\)">
                  <c:v>41.59</c:v>
                </c:pt>
                <c:pt idx="551" formatCode="0.00_);[Red]\(0.00\)">
                  <c:v>42.1</c:v>
                </c:pt>
                <c:pt idx="552" formatCode="0.00_);[Red]\(0.00\)">
                  <c:v>42.54</c:v>
                </c:pt>
                <c:pt idx="553" formatCode="0.00_);[Red]\(0.00\)">
                  <c:v>42.36</c:v>
                </c:pt>
                <c:pt idx="554" formatCode="0.00_);[Red]\(0.00\)">
                  <c:v>42.71</c:v>
                </c:pt>
                <c:pt idx="555" formatCode="0.00_);[Red]\(0.00\)">
                  <c:v>42.01</c:v>
                </c:pt>
                <c:pt idx="556" formatCode="0.00_);[Red]\(0.00\)">
                  <c:v>42.15</c:v>
                </c:pt>
                <c:pt idx="557" formatCode="0.00_);[Red]\(0.00\)">
                  <c:v>42.3</c:v>
                </c:pt>
                <c:pt idx="558" formatCode="0.00_);[Red]\(0.00\)">
                  <c:v>42.64</c:v>
                </c:pt>
                <c:pt idx="559" formatCode="0.00_);[Red]\(0.00\)">
                  <c:v>44.27</c:v>
                </c:pt>
                <c:pt idx="560" formatCode="0.00_);[Red]\(0.00\)">
                  <c:v>45.16</c:v>
                </c:pt>
                <c:pt idx="561" formatCode="0.00_);[Red]\(0.00\)">
                  <c:v>44.89</c:v>
                </c:pt>
                <c:pt idx="562" formatCode="0.00_);[Red]\(0.00\)">
                  <c:v>47.44</c:v>
                </c:pt>
                <c:pt idx="563" formatCode="0.00_);[Red]\(0.00\)">
                  <c:v>47.44</c:v>
                </c:pt>
                <c:pt idx="564" formatCode="0.00_);[Red]\(0.00\)">
                  <c:v>48.5</c:v>
                </c:pt>
                <c:pt idx="565" formatCode="0.00_);[Red]\(0.00\)">
                  <c:v>47.06</c:v>
                </c:pt>
                <c:pt idx="566" formatCode="0.00_);[Red]\(0.00\)">
                  <c:v>45.84</c:v>
                </c:pt>
                <c:pt idx="567" formatCode="0.00_);[Red]\(0.00\)">
                  <c:v>45.15</c:v>
                </c:pt>
                <c:pt idx="568" formatCode="0.00_);[Red]\(0.00\)">
                  <c:v>44.94</c:v>
                </c:pt>
                <c:pt idx="569" formatCode="0.00_);[Red]\(0.00\)">
                  <c:v>46.19</c:v>
                </c:pt>
                <c:pt idx="570" formatCode="0.00_);[Red]\(0.00\)">
                  <c:v>46.32</c:v>
                </c:pt>
                <c:pt idx="571" formatCode="0.00_);[Red]\(0.00\)">
                  <c:v>47.35</c:v>
                </c:pt>
                <c:pt idx="572" formatCode="0.00_);[Red]\(0.00\)">
                  <c:v>46.32</c:v>
                </c:pt>
                <c:pt idx="573" formatCode="0.00_);[Red]\(0.00\)">
                  <c:v>47.33</c:v>
                </c:pt>
                <c:pt idx="574" formatCode="0.00_);[Red]\(0.00\)">
                  <c:v>47.48</c:v>
                </c:pt>
                <c:pt idx="575" formatCode="0.00_);[Red]\(0.00\)">
                  <c:v>47.87</c:v>
                </c:pt>
                <c:pt idx="576" formatCode="0.00_);[Red]\(0.00\)">
                  <c:v>47.82</c:v>
                </c:pt>
                <c:pt idx="577" formatCode="0.00_);[Red]\(0.00\)">
                  <c:v>47.58</c:v>
                </c:pt>
                <c:pt idx="578" formatCode="0.00_);[Red]\(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B-4885-967C-E0F9F4EA4554}"/>
            </c:ext>
          </c:extLst>
        </c:ser>
        <c:ser>
          <c:idx val="3"/>
          <c:order val="2"/>
          <c:tx>
            <c:v>2024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val>
            <c:numRef>
              <c:f>Spreads!$H$1281:$H$1616</c:f>
              <c:numCache>
                <c:formatCode>#,##0.00_);[Red]\(#,##0.00\)</c:formatCode>
                <c:ptCount val="336"/>
                <c:pt idx="0">
                  <c:v>48.29</c:v>
                </c:pt>
                <c:pt idx="1">
                  <c:v>48.6</c:v>
                </c:pt>
                <c:pt idx="2">
                  <c:v>48.16</c:v>
                </c:pt>
                <c:pt idx="3">
                  <c:v>47.63</c:v>
                </c:pt>
                <c:pt idx="4">
                  <c:v>47.81</c:v>
                </c:pt>
                <c:pt idx="5">
                  <c:v>48.45</c:v>
                </c:pt>
                <c:pt idx="6">
                  <c:v>48.25</c:v>
                </c:pt>
                <c:pt idx="7">
                  <c:v>48.72</c:v>
                </c:pt>
                <c:pt idx="8">
                  <c:v>48.25</c:v>
                </c:pt>
                <c:pt idx="9">
                  <c:v>47.25</c:v>
                </c:pt>
                <c:pt idx="10">
                  <c:v>47.7</c:v>
                </c:pt>
                <c:pt idx="11">
                  <c:v>47.62</c:v>
                </c:pt>
                <c:pt idx="12">
                  <c:v>46.9</c:v>
                </c:pt>
                <c:pt idx="13">
                  <c:v>48.16</c:v>
                </c:pt>
                <c:pt idx="14">
                  <c:v>48.21</c:v>
                </c:pt>
                <c:pt idx="15">
                  <c:v>47.32</c:v>
                </c:pt>
                <c:pt idx="16">
                  <c:v>46.53</c:v>
                </c:pt>
                <c:pt idx="17">
                  <c:v>46.93</c:v>
                </c:pt>
                <c:pt idx="18">
                  <c:v>45.55</c:v>
                </c:pt>
                <c:pt idx="19">
                  <c:v>46</c:v>
                </c:pt>
                <c:pt idx="20">
                  <c:v>46.02</c:v>
                </c:pt>
                <c:pt idx="21">
                  <c:v>45.6</c:v>
                </c:pt>
                <c:pt idx="22">
                  <c:v>44.73</c:v>
                </c:pt>
                <c:pt idx="23">
                  <c:v>45.33</c:v>
                </c:pt>
                <c:pt idx="24">
                  <c:v>45.94</c:v>
                </c:pt>
                <c:pt idx="25">
                  <c:v>46.76</c:v>
                </c:pt>
                <c:pt idx="26">
                  <c:v>47.94</c:v>
                </c:pt>
                <c:pt idx="27">
                  <c:v>47.26</c:v>
                </c:pt>
                <c:pt idx="28">
                  <c:v>46.9</c:v>
                </c:pt>
                <c:pt idx="29">
                  <c:v>47.3</c:v>
                </c:pt>
                <c:pt idx="30">
                  <c:v>46.35</c:v>
                </c:pt>
                <c:pt idx="31">
                  <c:v>46</c:v>
                </c:pt>
                <c:pt idx="32">
                  <c:v>45.59</c:v>
                </c:pt>
                <c:pt idx="33">
                  <c:v>45.41</c:v>
                </c:pt>
                <c:pt idx="34">
                  <c:v>44.83</c:v>
                </c:pt>
                <c:pt idx="35">
                  <c:v>44.21</c:v>
                </c:pt>
                <c:pt idx="36">
                  <c:v>44.02</c:v>
                </c:pt>
                <c:pt idx="37">
                  <c:v>44.4</c:v>
                </c:pt>
                <c:pt idx="38">
                  <c:v>44.91</c:v>
                </c:pt>
                <c:pt idx="39">
                  <c:v>44.66</c:v>
                </c:pt>
                <c:pt idx="40">
                  <c:v>44.66</c:v>
                </c:pt>
                <c:pt idx="41">
                  <c:v>45.16</c:v>
                </c:pt>
                <c:pt idx="42">
                  <c:v>45.17</c:v>
                </c:pt>
                <c:pt idx="43">
                  <c:v>45.04</c:v>
                </c:pt>
                <c:pt idx="44">
                  <c:v>45.32</c:v>
                </c:pt>
                <c:pt idx="45">
                  <c:v>46.35</c:v>
                </c:pt>
                <c:pt idx="46">
                  <c:v>46.17</c:v>
                </c:pt>
                <c:pt idx="47">
                  <c:v>46.64</c:v>
                </c:pt>
                <c:pt idx="48">
                  <c:v>47.82</c:v>
                </c:pt>
                <c:pt idx="49">
                  <c:v>48.57</c:v>
                </c:pt>
                <c:pt idx="50">
                  <c:v>48.39</c:v>
                </c:pt>
                <c:pt idx="51">
                  <c:v>49.42</c:v>
                </c:pt>
                <c:pt idx="52">
                  <c:v>48.7</c:v>
                </c:pt>
                <c:pt idx="53">
                  <c:v>48.14</c:v>
                </c:pt>
                <c:pt idx="54">
                  <c:v>49</c:v>
                </c:pt>
                <c:pt idx="55">
                  <c:v>48.79</c:v>
                </c:pt>
                <c:pt idx="56">
                  <c:v>47.64</c:v>
                </c:pt>
                <c:pt idx="57">
                  <c:v>49.02</c:v>
                </c:pt>
                <c:pt idx="58">
                  <c:v>48.42</c:v>
                </c:pt>
                <c:pt idx="59">
                  <c:v>47.67</c:v>
                </c:pt>
                <c:pt idx="60">
                  <c:v>47.95</c:v>
                </c:pt>
                <c:pt idx="61">
                  <c:v>48.24</c:v>
                </c:pt>
                <c:pt idx="62">
                  <c:v>48.6</c:v>
                </c:pt>
                <c:pt idx="63">
                  <c:v>48.85</c:v>
                </c:pt>
                <c:pt idx="64">
                  <c:v>48.15</c:v>
                </c:pt>
                <c:pt idx="65">
                  <c:v>48.89</c:v>
                </c:pt>
                <c:pt idx="66">
                  <c:v>47.9</c:v>
                </c:pt>
                <c:pt idx="67">
                  <c:v>47.52</c:v>
                </c:pt>
                <c:pt idx="68">
                  <c:v>47.6</c:v>
                </c:pt>
                <c:pt idx="69">
                  <c:v>46.02</c:v>
                </c:pt>
                <c:pt idx="70">
                  <c:v>45.89</c:v>
                </c:pt>
                <c:pt idx="71">
                  <c:v>45.47</c:v>
                </c:pt>
                <c:pt idx="72">
                  <c:v>44.91</c:v>
                </c:pt>
                <c:pt idx="73">
                  <c:v>45</c:v>
                </c:pt>
                <c:pt idx="74">
                  <c:v>44.12</c:v>
                </c:pt>
                <c:pt idx="75">
                  <c:v>44.38</c:v>
                </c:pt>
                <c:pt idx="76">
                  <c:v>45.04</c:v>
                </c:pt>
                <c:pt idx="77">
                  <c:v>45.31</c:v>
                </c:pt>
                <c:pt idx="78">
                  <c:v>44.66</c:v>
                </c:pt>
                <c:pt idx="79">
                  <c:v>44.82</c:v>
                </c:pt>
                <c:pt idx="80">
                  <c:v>44.93</c:v>
                </c:pt>
                <c:pt idx="81">
                  <c:v>43.69</c:v>
                </c:pt>
                <c:pt idx="82">
                  <c:v>42.29</c:v>
                </c:pt>
                <c:pt idx="83">
                  <c:v>43.26</c:v>
                </c:pt>
                <c:pt idx="84">
                  <c:v>43.24</c:v>
                </c:pt>
                <c:pt idx="85">
                  <c:v>43.08</c:v>
                </c:pt>
                <c:pt idx="86">
                  <c:v>43.84</c:v>
                </c:pt>
                <c:pt idx="87">
                  <c:v>44.5</c:v>
                </c:pt>
                <c:pt idx="88">
                  <c:v>43.79</c:v>
                </c:pt>
                <c:pt idx="89">
                  <c:v>42.64</c:v>
                </c:pt>
                <c:pt idx="90">
                  <c:v>44.44</c:v>
                </c:pt>
                <c:pt idx="91">
                  <c:v>45.15</c:v>
                </c:pt>
                <c:pt idx="92">
                  <c:v>43.4</c:v>
                </c:pt>
                <c:pt idx="93">
                  <c:v>43.55</c:v>
                </c:pt>
                <c:pt idx="94">
                  <c:v>44.52</c:v>
                </c:pt>
                <c:pt idx="95">
                  <c:v>45.27</c:v>
                </c:pt>
                <c:pt idx="96">
                  <c:v>46.32</c:v>
                </c:pt>
                <c:pt idx="97">
                  <c:v>45.81</c:v>
                </c:pt>
                <c:pt idx="98">
                  <c:v>45.88</c:v>
                </c:pt>
                <c:pt idx="99">
                  <c:v>45.19</c:v>
                </c:pt>
                <c:pt idx="100">
                  <c:v>44.95</c:v>
                </c:pt>
                <c:pt idx="101">
                  <c:v>45.52</c:v>
                </c:pt>
                <c:pt idx="102">
                  <c:v>45.88</c:v>
                </c:pt>
                <c:pt idx="103">
                  <c:v>45.72</c:v>
                </c:pt>
                <c:pt idx="104">
                  <c:v>45.52</c:v>
                </c:pt>
                <c:pt idx="105" formatCode="0.00_);[Red]\(0.00\)">
                  <c:v>44.14</c:v>
                </c:pt>
                <c:pt idx="106">
                  <c:v>43.62</c:v>
                </c:pt>
                <c:pt idx="107">
                  <c:v>43.13</c:v>
                </c:pt>
                <c:pt idx="108">
                  <c:v>44.35</c:v>
                </c:pt>
                <c:pt idx="109">
                  <c:v>43.63</c:v>
                </c:pt>
                <c:pt idx="110">
                  <c:v>43.66</c:v>
                </c:pt>
                <c:pt idx="111">
                  <c:v>43.67</c:v>
                </c:pt>
                <c:pt idx="112">
                  <c:v>43.79</c:v>
                </c:pt>
                <c:pt idx="113">
                  <c:v>43.86</c:v>
                </c:pt>
                <c:pt idx="114">
                  <c:v>43.68</c:v>
                </c:pt>
                <c:pt idx="115">
                  <c:v>43.73</c:v>
                </c:pt>
                <c:pt idx="116" formatCode="0.00">
                  <c:v>44.3</c:v>
                </c:pt>
                <c:pt idx="117" formatCode="0.00">
                  <c:v>43.97</c:v>
                </c:pt>
                <c:pt idx="118" formatCode="0.00">
                  <c:v>43.94</c:v>
                </c:pt>
                <c:pt idx="119" formatCode="0.00">
                  <c:v>43.49</c:v>
                </c:pt>
                <c:pt idx="120" formatCode="0.00">
                  <c:v>42.76</c:v>
                </c:pt>
                <c:pt idx="121" formatCode="0.00">
                  <c:v>43.45</c:v>
                </c:pt>
                <c:pt idx="122" formatCode="0.00">
                  <c:v>43.49</c:v>
                </c:pt>
                <c:pt idx="123" formatCode="0.00">
                  <c:v>43.77</c:v>
                </c:pt>
                <c:pt idx="124" formatCode="0.00">
                  <c:v>46.03</c:v>
                </c:pt>
                <c:pt idx="125" formatCode="0.00">
                  <c:v>47.04</c:v>
                </c:pt>
                <c:pt idx="126" formatCode="0.00">
                  <c:v>48.64</c:v>
                </c:pt>
                <c:pt idx="127" formatCode="0.00">
                  <c:v>49.55</c:v>
                </c:pt>
                <c:pt idx="128" formatCode="0.00">
                  <c:v>49.09</c:v>
                </c:pt>
                <c:pt idx="129" formatCode="0.00">
                  <c:v>46.95</c:v>
                </c:pt>
                <c:pt idx="130" formatCode="0.00">
                  <c:v>46.34</c:v>
                </c:pt>
                <c:pt idx="131" formatCode="0.00">
                  <c:v>47.12</c:v>
                </c:pt>
                <c:pt idx="132" formatCode="0.00">
                  <c:v>46.65</c:v>
                </c:pt>
                <c:pt idx="133" formatCode="0.00">
                  <c:v>46.42</c:v>
                </c:pt>
                <c:pt idx="134" formatCode="0.00">
                  <c:v>46.7</c:v>
                </c:pt>
                <c:pt idx="135" formatCode="0.00">
                  <c:v>46.21</c:v>
                </c:pt>
                <c:pt idx="136" formatCode="0.00">
                  <c:v>46.45</c:v>
                </c:pt>
                <c:pt idx="137" formatCode="0.00">
                  <c:v>46.56</c:v>
                </c:pt>
                <c:pt idx="138" formatCode="0.00">
                  <c:v>47</c:v>
                </c:pt>
                <c:pt idx="139" formatCode="0.00">
                  <c:v>46.66</c:v>
                </c:pt>
                <c:pt idx="140" formatCode="0.00">
                  <c:v>46.02</c:v>
                </c:pt>
                <c:pt idx="141" formatCode="0.00">
                  <c:v>45.81</c:v>
                </c:pt>
                <c:pt idx="142" formatCode="0.00">
                  <c:v>43.66</c:v>
                </c:pt>
                <c:pt idx="143" formatCode="0.00">
                  <c:v>42.84</c:v>
                </c:pt>
                <c:pt idx="144" formatCode="General">
                  <c:v>42.75</c:v>
                </c:pt>
                <c:pt idx="145" formatCode="General">
                  <c:v>43.3</c:v>
                </c:pt>
                <c:pt idx="146" formatCode="General">
                  <c:v>42.47</c:v>
                </c:pt>
                <c:pt idx="147" formatCode="General">
                  <c:v>41.68</c:v>
                </c:pt>
                <c:pt idx="148" formatCode="General">
                  <c:v>41.09</c:v>
                </c:pt>
                <c:pt idx="149" formatCode="General">
                  <c:v>40.85</c:v>
                </c:pt>
                <c:pt idx="150" formatCode="General">
                  <c:v>42.07</c:v>
                </c:pt>
                <c:pt idx="151" formatCode="General">
                  <c:v>42.17</c:v>
                </c:pt>
                <c:pt idx="152" formatCode="General">
                  <c:v>42.42</c:v>
                </c:pt>
                <c:pt idx="153" formatCode="General">
                  <c:v>41.48</c:v>
                </c:pt>
                <c:pt idx="154" formatCode="General">
                  <c:v>40.29</c:v>
                </c:pt>
                <c:pt idx="155" formatCode="General">
                  <c:v>40.01</c:v>
                </c:pt>
                <c:pt idx="156" formatCode="General">
                  <c:v>39.47</c:v>
                </c:pt>
                <c:pt idx="157" formatCode="General">
                  <c:v>39.950000000000003</c:v>
                </c:pt>
                <c:pt idx="158" formatCode="General">
                  <c:v>40.47</c:v>
                </c:pt>
                <c:pt idx="159" formatCode="General">
                  <c:v>40.71</c:v>
                </c:pt>
                <c:pt idx="160" formatCode="General">
                  <c:v>41</c:v>
                </c:pt>
                <c:pt idx="161" formatCode="General">
                  <c:v>40.44</c:v>
                </c:pt>
                <c:pt idx="162" formatCode="General">
                  <c:v>41.47</c:v>
                </c:pt>
                <c:pt idx="163" formatCode="General">
                  <c:v>41.7</c:v>
                </c:pt>
                <c:pt idx="164" formatCode="General">
                  <c:v>41.15</c:v>
                </c:pt>
                <c:pt idx="165" formatCode="General">
                  <c:v>41.8</c:v>
                </c:pt>
                <c:pt idx="166" formatCode="General">
                  <c:v>43.17</c:v>
                </c:pt>
                <c:pt idx="167" formatCode="General">
                  <c:v>43.14</c:v>
                </c:pt>
                <c:pt idx="168" formatCode="General">
                  <c:v>41.48</c:v>
                </c:pt>
                <c:pt idx="169" formatCode="General">
                  <c:v>40.72</c:v>
                </c:pt>
                <c:pt idx="170" formatCode="General">
                  <c:v>41.69</c:v>
                </c:pt>
                <c:pt idx="171" formatCode="General">
                  <c:v>40.21</c:v>
                </c:pt>
                <c:pt idx="172" formatCode="General">
                  <c:v>41.07</c:v>
                </c:pt>
                <c:pt idx="173" formatCode="General">
                  <c:v>40.29</c:v>
                </c:pt>
                <c:pt idx="174" formatCode="General">
                  <c:v>39.78</c:v>
                </c:pt>
                <c:pt idx="175" formatCode="General">
                  <c:v>40.33</c:v>
                </c:pt>
                <c:pt idx="176" formatCode="General">
                  <c:v>39.53</c:v>
                </c:pt>
                <c:pt idx="177" formatCode="General">
                  <c:v>39.75</c:v>
                </c:pt>
                <c:pt idx="178" formatCode="General">
                  <c:v>40.549999999999997</c:v>
                </c:pt>
                <c:pt idx="179" formatCode="General">
                  <c:v>41.75</c:v>
                </c:pt>
                <c:pt idx="180">
                  <c:v>42.16</c:v>
                </c:pt>
                <c:pt idx="181" formatCode="General">
                  <c:v>42.62</c:v>
                </c:pt>
                <c:pt idx="182" formatCode="General">
                  <c:v>43.95</c:v>
                </c:pt>
                <c:pt idx="183" formatCode="General">
                  <c:v>44.38</c:v>
                </c:pt>
                <c:pt idx="184" formatCode="General">
                  <c:v>42.92</c:v>
                </c:pt>
                <c:pt idx="185" formatCode="General">
                  <c:v>42.18</c:v>
                </c:pt>
                <c:pt idx="186" formatCode="General">
                  <c:v>43.51</c:v>
                </c:pt>
                <c:pt idx="187" formatCode="General">
                  <c:v>42.91</c:v>
                </c:pt>
                <c:pt idx="188" formatCode="General">
                  <c:v>43.64</c:v>
                </c:pt>
                <c:pt idx="189" formatCode="0.00_);[Red]\(0.00\)">
                  <c:v>44.53</c:v>
                </c:pt>
                <c:pt idx="190">
                  <c:v>43.97</c:v>
                </c:pt>
                <c:pt idx="191">
                  <c:v>44.57</c:v>
                </c:pt>
                <c:pt idx="192">
                  <c:v>43.09</c:v>
                </c:pt>
                <c:pt idx="193">
                  <c:v>43.06</c:v>
                </c:pt>
                <c:pt idx="194">
                  <c:v>43.76</c:v>
                </c:pt>
                <c:pt idx="195">
                  <c:v>43.33</c:v>
                </c:pt>
                <c:pt idx="196">
                  <c:v>41.9</c:v>
                </c:pt>
                <c:pt idx="197">
                  <c:v>42.45</c:v>
                </c:pt>
                <c:pt idx="198">
                  <c:v>41.68</c:v>
                </c:pt>
                <c:pt idx="199">
                  <c:v>42.59</c:v>
                </c:pt>
                <c:pt idx="200">
                  <c:v>41.82</c:v>
                </c:pt>
                <c:pt idx="201">
                  <c:v>42.39</c:v>
                </c:pt>
                <c:pt idx="202">
                  <c:v>43.69</c:v>
                </c:pt>
                <c:pt idx="203">
                  <c:v>43.39</c:v>
                </c:pt>
                <c:pt idx="204">
                  <c:v>44.33</c:v>
                </c:pt>
                <c:pt idx="205">
                  <c:v>44.15</c:v>
                </c:pt>
                <c:pt idx="206">
                  <c:v>42.69</c:v>
                </c:pt>
                <c:pt idx="207">
                  <c:v>42.8</c:v>
                </c:pt>
                <c:pt idx="208" formatCode="0.00_);[Red]\(0.00\)">
                  <c:v>43.81</c:v>
                </c:pt>
                <c:pt idx="209" formatCode="0.00_);[Red]\(0.00\)">
                  <c:v>45.14</c:v>
                </c:pt>
                <c:pt idx="210" formatCode="0.00_);[Red]\(0.00\)">
                  <c:v>46.3</c:v>
                </c:pt>
                <c:pt idx="211" formatCode="0.00_);[Red]\(0.00\)">
                  <c:v>45.56</c:v>
                </c:pt>
                <c:pt idx="212" formatCode="0.00_);[Red]\(0.00\)">
                  <c:v>44.99</c:v>
                </c:pt>
                <c:pt idx="213" formatCode="0.00_);[Red]\(0.00\)">
                  <c:v>46.34</c:v>
                </c:pt>
                <c:pt idx="214" formatCode="0.00_);[Red]\(0.00\)">
                  <c:v>48.32</c:v>
                </c:pt>
                <c:pt idx="215" formatCode="0.00_);[Red]\(0.00\)">
                  <c:v>48.77</c:v>
                </c:pt>
                <c:pt idx="216" formatCode="0.00_);[Red]\(0.00\)">
                  <c:v>48.14</c:v>
                </c:pt>
                <c:pt idx="217" formatCode="0.00_);[Red]\(0.00\)">
                  <c:v>46.23</c:v>
                </c:pt>
                <c:pt idx="218" formatCode="0.00_);[Red]\(0.00\)">
                  <c:v>45.18</c:v>
                </c:pt>
                <c:pt idx="219" formatCode="0.00_);[Red]\(0.00\)">
                  <c:v>44.44</c:v>
                </c:pt>
                <c:pt idx="220" formatCode="0.00_);[Red]\(0.00\)">
                  <c:v>45.35</c:v>
                </c:pt>
                <c:pt idx="221" formatCode="0.00_);[Red]\(0.00\)">
                  <c:v>45.52</c:v>
                </c:pt>
                <c:pt idx="222" formatCode="0.00_);[Red]\(0.00\)">
                  <c:v>44.84</c:v>
                </c:pt>
                <c:pt idx="223" formatCode="0.00_);[Red]\(0.00\)">
                  <c:v>43.28</c:v>
                </c:pt>
                <c:pt idx="224" formatCode="0.00_);[Red]\(0.00\)">
                  <c:v>42.18</c:v>
                </c:pt>
                <c:pt idx="225" formatCode="0.00_);[Red]\(0.00\)">
                  <c:v>41.77</c:v>
                </c:pt>
                <c:pt idx="226" formatCode="0.00_);[Red]\(0.00\)">
                  <c:v>41.21</c:v>
                </c:pt>
                <c:pt idx="227" formatCode="0.00_);[Red]\(0.00\)">
                  <c:v>42.59</c:v>
                </c:pt>
                <c:pt idx="228" formatCode="0.00_);[Red]\(0.00\)">
                  <c:v>40.75</c:v>
                </c:pt>
                <c:pt idx="229" formatCode="0.00_);[Red]\(0.00\)">
                  <c:v>41.61</c:v>
                </c:pt>
                <c:pt idx="230" formatCode="0.00_);[Red]\(0.00\)">
                  <c:v>41.61</c:v>
                </c:pt>
                <c:pt idx="231" formatCode="0.00_);[Red]\(0.00\)">
                  <c:v>41.42</c:v>
                </c:pt>
                <c:pt idx="232" formatCode="0.00_);[Red]\(0.00\)">
                  <c:v>41.42</c:v>
                </c:pt>
                <c:pt idx="233" formatCode="0.00_);[Red]\(0.00\)">
                  <c:v>42.31</c:v>
                </c:pt>
                <c:pt idx="234" formatCode="0.00_);[Red]\(0.00\)">
                  <c:v>42.97</c:v>
                </c:pt>
                <c:pt idx="235" formatCode="0.00_);[Red]\(0.00\)">
                  <c:v>42.8</c:v>
                </c:pt>
                <c:pt idx="236" formatCode="0.00">
                  <c:v>42.72</c:v>
                </c:pt>
                <c:pt idx="237" formatCode="0.00">
                  <c:v>42.44</c:v>
                </c:pt>
                <c:pt idx="238" formatCode="0.00">
                  <c:v>42.67</c:v>
                </c:pt>
                <c:pt idx="239" formatCode="0.00">
                  <c:v>42.61</c:v>
                </c:pt>
                <c:pt idx="240" formatCode="0.00">
                  <c:v>41.72</c:v>
                </c:pt>
                <c:pt idx="241" formatCode="0.00">
                  <c:v>40.619999999999997</c:v>
                </c:pt>
                <c:pt idx="242" formatCode="0.00">
                  <c:v>39.549999999999997</c:v>
                </c:pt>
                <c:pt idx="243" formatCode="0.00">
                  <c:v>40.01</c:v>
                </c:pt>
                <c:pt idx="244" formatCode="0.00">
                  <c:v>39.479999999999997</c:v>
                </c:pt>
                <c:pt idx="245" formatCode="0.00">
                  <c:v>40.229999999999997</c:v>
                </c:pt>
                <c:pt idx="246" formatCode="0.00">
                  <c:v>39.840000000000003</c:v>
                </c:pt>
                <c:pt idx="247" formatCode="0.00">
                  <c:v>39.47</c:v>
                </c:pt>
                <c:pt idx="248" formatCode="0.00">
                  <c:v>39.520000000000003</c:v>
                </c:pt>
                <c:pt idx="249" formatCode="0.00">
                  <c:v>39.72</c:v>
                </c:pt>
                <c:pt idx="250" formatCode="0.00">
                  <c:v>39.78</c:v>
                </c:pt>
                <c:pt idx="251" formatCode="0.00">
                  <c:v>40.270000000000003</c:v>
                </c:pt>
                <c:pt idx="252" formatCode="0.00">
                  <c:v>39.93</c:v>
                </c:pt>
                <c:pt idx="253" formatCode="0.00">
                  <c:v>40.33</c:v>
                </c:pt>
                <c:pt idx="254" formatCode="0.00">
                  <c:v>41.25</c:v>
                </c:pt>
                <c:pt idx="255" formatCode="0.00">
                  <c:v>41.59</c:v>
                </c:pt>
                <c:pt idx="256" formatCode="0.00_);[Red]\(0.00\)">
                  <c:v>42.76</c:v>
                </c:pt>
                <c:pt idx="257" formatCode="0.00_);[Red]\(0.00\)">
                  <c:v>45.58</c:v>
                </c:pt>
                <c:pt idx="258" formatCode="0.00_);[Red]\(0.00\)">
                  <c:v>45.99</c:v>
                </c:pt>
                <c:pt idx="259" formatCode="0.00_);[Red]\(0.00\)">
                  <c:v>46.22</c:v>
                </c:pt>
                <c:pt idx="260" formatCode="0.00_);[Red]\(0.00\)">
                  <c:v>46.27</c:v>
                </c:pt>
                <c:pt idx="261" formatCode="0.00_);[Red]\(0.00\)">
                  <c:v>45.03</c:v>
                </c:pt>
                <c:pt idx="262" formatCode="0.00_);[Red]\(0.00\)">
                  <c:v>45.69</c:v>
                </c:pt>
                <c:pt idx="263" formatCode="0.00_);[Red]\(0.00\)">
                  <c:v>45.77</c:v>
                </c:pt>
                <c:pt idx="264" formatCode="0.00_);[Red]\(0.00\)">
                  <c:v>44.42</c:v>
                </c:pt>
                <c:pt idx="265" formatCode="0.00_);[Red]\(0.00\)">
                  <c:v>45.04</c:v>
                </c:pt>
                <c:pt idx="266" formatCode="0.00_);[Red]\(0.00\)">
                  <c:v>45.22</c:v>
                </c:pt>
                <c:pt idx="267" formatCode="0.00_);[Red]\(0.00\)">
                  <c:v>45</c:v>
                </c:pt>
                <c:pt idx="268" formatCode="0.00_);[Red]\(0.00\)">
                  <c:v>45.13</c:v>
                </c:pt>
                <c:pt idx="269" formatCode="0.00_);[Red]\(0.00\)">
                  <c:v>44.97</c:v>
                </c:pt>
                <c:pt idx="270" formatCode="0.00_);[Red]\(0.00\)">
                  <c:v>44.98</c:v>
                </c:pt>
                <c:pt idx="271" formatCode="0.00_);[Red]\(0.00\)">
                  <c:v>46.11</c:v>
                </c:pt>
                <c:pt idx="272" formatCode="0.00_);[Red]\(0.00\)">
                  <c:v>46.51</c:v>
                </c:pt>
                <c:pt idx="273" formatCode="0.00_);[Red]\(0.00\)">
                  <c:v>45.76</c:v>
                </c:pt>
                <c:pt idx="274" formatCode="0.00_);[Red]\(0.00\)">
                  <c:v>45.09</c:v>
                </c:pt>
                <c:pt idx="275" formatCode="0.00_);[Red]\(0.00\)">
                  <c:v>45.4</c:v>
                </c:pt>
                <c:pt idx="276" formatCode="0.00_);[Red]\(0.00\)">
                  <c:v>45.98</c:v>
                </c:pt>
                <c:pt idx="277" formatCode="0.00_);[Red]\(0.00\)">
                  <c:v>45.73</c:v>
                </c:pt>
                <c:pt idx="278" formatCode="0.00_);[Red]\(0.00\)">
                  <c:v>46.13</c:v>
                </c:pt>
                <c:pt idx="279" formatCode="0.00_);[Red]\(0.00\)">
                  <c:v>45.66</c:v>
                </c:pt>
                <c:pt idx="280" formatCode="0.00_);[Red]\(0.00\)">
                  <c:v>46.25</c:v>
                </c:pt>
                <c:pt idx="281" formatCode="0.00_);[Red]\(0.00\)">
                  <c:v>46.07</c:v>
                </c:pt>
                <c:pt idx="282" formatCode="0.00_);[Red]\(0.00\)">
                  <c:v>47.3</c:v>
                </c:pt>
                <c:pt idx="283" formatCode="0.00_);[Red]\(0.00\)">
                  <c:v>46.3</c:v>
                </c:pt>
                <c:pt idx="284" formatCode="0.00_);[Red]\(0.00\)">
                  <c:v>47.26</c:v>
                </c:pt>
                <c:pt idx="285" formatCode="0.00_);[Red]\(0.00\)">
                  <c:v>46.81</c:v>
                </c:pt>
                <c:pt idx="286" formatCode="0.00_);[Red]\(0.00\)">
                  <c:v>45.7</c:v>
                </c:pt>
                <c:pt idx="287" formatCode="0.00_);[Red]\(0.00\)">
                  <c:v>45.44</c:v>
                </c:pt>
                <c:pt idx="288" formatCode="0.00_);[Red]\(0.00\)">
                  <c:v>44.97</c:v>
                </c:pt>
                <c:pt idx="289" formatCode="0.00_);[Red]\(0.00\)">
                  <c:v>44.75</c:v>
                </c:pt>
                <c:pt idx="290" formatCode="0.00_);[Red]\(0.00\)">
                  <c:v>43.53</c:v>
                </c:pt>
                <c:pt idx="291" formatCode="0.00_);[Red]\(0.00\)">
                  <c:v>43.49</c:v>
                </c:pt>
                <c:pt idx="292" formatCode="0.00_);[Red]\(0.00\)">
                  <c:v>42.84</c:v>
                </c:pt>
                <c:pt idx="293" formatCode="0.00_);[Red]\(0.00\)">
                  <c:v>42.99</c:v>
                </c:pt>
                <c:pt idx="294" formatCode="0.00_);[Red]\(0.00\)">
                  <c:v>43.17</c:v>
                </c:pt>
                <c:pt idx="295" formatCode="0.00_);[Red]\(0.00\)">
                  <c:v>43.42</c:v>
                </c:pt>
                <c:pt idx="296" formatCode="0.00_);[Red]\(0.00\)">
                  <c:v>42.26</c:v>
                </c:pt>
                <c:pt idx="297" formatCode="0.00_);[Red]\(0.00\)">
                  <c:v>41.93</c:v>
                </c:pt>
                <c:pt idx="298" formatCode="0.00_);[Red]\(0.00\)">
                  <c:v>41.68</c:v>
                </c:pt>
                <c:pt idx="299" formatCode="0.00_);[Red]\(0.00\)">
                  <c:v>41.28</c:v>
                </c:pt>
                <c:pt idx="300" formatCode="0.00_);[Red]\(0.00\)">
                  <c:v>41.59</c:v>
                </c:pt>
                <c:pt idx="301" formatCode="0.00_);[Red]\(0.00\)">
                  <c:v>42.1</c:v>
                </c:pt>
                <c:pt idx="302" formatCode="0.00_);[Red]\(0.00\)">
                  <c:v>42.54</c:v>
                </c:pt>
                <c:pt idx="303" formatCode="0.00_);[Red]\(0.00\)">
                  <c:v>42.36</c:v>
                </c:pt>
                <c:pt idx="304" formatCode="0.00_);[Red]\(0.00\)">
                  <c:v>42.71</c:v>
                </c:pt>
                <c:pt idx="305" formatCode="0.00_);[Red]\(0.00\)">
                  <c:v>42.01</c:v>
                </c:pt>
                <c:pt idx="306" formatCode="0.00_);[Red]\(0.00\)">
                  <c:v>42.15</c:v>
                </c:pt>
                <c:pt idx="307" formatCode="0.00_);[Red]\(0.00\)">
                  <c:v>42.3</c:v>
                </c:pt>
                <c:pt idx="308" formatCode="0.00_);[Red]\(0.00\)">
                  <c:v>42.64</c:v>
                </c:pt>
                <c:pt idx="309" formatCode="0.00_);[Red]\(0.00\)">
                  <c:v>44.27</c:v>
                </c:pt>
                <c:pt idx="310" formatCode="0.00_);[Red]\(0.00\)">
                  <c:v>45.16</c:v>
                </c:pt>
                <c:pt idx="311" formatCode="0.00_);[Red]\(0.00\)">
                  <c:v>44.89</c:v>
                </c:pt>
                <c:pt idx="312" formatCode="0.00_);[Red]\(0.00\)">
                  <c:v>47.44</c:v>
                </c:pt>
                <c:pt idx="313" formatCode="0.00_);[Red]\(0.00\)">
                  <c:v>47.44</c:v>
                </c:pt>
                <c:pt idx="314" formatCode="0.00_);[Red]\(0.00\)">
                  <c:v>48.5</c:v>
                </c:pt>
                <c:pt idx="315" formatCode="0.00_);[Red]\(0.00\)">
                  <c:v>47.06</c:v>
                </c:pt>
                <c:pt idx="316" formatCode="0.00_);[Red]\(0.00\)">
                  <c:v>45.84</c:v>
                </c:pt>
                <c:pt idx="317" formatCode="0.00_);[Red]\(0.00\)">
                  <c:v>45.15</c:v>
                </c:pt>
                <c:pt idx="318" formatCode="0.00_);[Red]\(0.00\)">
                  <c:v>44.94</c:v>
                </c:pt>
                <c:pt idx="319" formatCode="0.00_);[Red]\(0.00\)">
                  <c:v>46.19</c:v>
                </c:pt>
                <c:pt idx="320" formatCode="0.00_);[Red]\(0.00\)">
                  <c:v>46.32</c:v>
                </c:pt>
                <c:pt idx="321" formatCode="0.00_);[Red]\(0.00\)">
                  <c:v>47.35</c:v>
                </c:pt>
                <c:pt idx="322" formatCode="0.00_);[Red]\(0.00\)">
                  <c:v>46.32</c:v>
                </c:pt>
                <c:pt idx="323" formatCode="0.00_);[Red]\(0.00\)">
                  <c:v>47.33</c:v>
                </c:pt>
                <c:pt idx="324" formatCode="0.00_);[Red]\(0.00\)">
                  <c:v>47.48</c:v>
                </c:pt>
                <c:pt idx="325" formatCode="0.00_);[Red]\(0.00\)">
                  <c:v>47.87</c:v>
                </c:pt>
                <c:pt idx="326" formatCode="0.00_);[Red]\(0.00\)">
                  <c:v>47.82</c:v>
                </c:pt>
                <c:pt idx="327" formatCode="0.00_);[Red]\(0.00\)">
                  <c:v>47.58</c:v>
                </c:pt>
                <c:pt idx="328" formatCode="0.00_);[Red]\(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B-4885-967C-E0F9F4EA4554}"/>
            </c:ext>
          </c:extLst>
        </c:ser>
        <c:ser>
          <c:idx val="2"/>
          <c:order val="3"/>
          <c:tx>
            <c:v>Seasonal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val>
            <c:numRef>
              <c:f>Spreads!$AD$1031:$AD$1280</c:f>
              <c:numCache>
                <c:formatCode>#,##0.00_);[Red]\(#,##0.00\)</c:formatCode>
                <c:ptCount val="250"/>
                <c:pt idx="0">
                  <c:v>50.002499999999998</c:v>
                </c:pt>
                <c:pt idx="1">
                  <c:v>50.107499999999995</c:v>
                </c:pt>
                <c:pt idx="2">
                  <c:v>49.715000000000003</c:v>
                </c:pt>
                <c:pt idx="3">
                  <c:v>49.662499999999994</c:v>
                </c:pt>
                <c:pt idx="4">
                  <c:v>49.327499999999993</c:v>
                </c:pt>
                <c:pt idx="5">
                  <c:v>49.162499999999994</c:v>
                </c:pt>
                <c:pt idx="6">
                  <c:v>49.484999999999999</c:v>
                </c:pt>
                <c:pt idx="7">
                  <c:v>49.072499999999998</c:v>
                </c:pt>
                <c:pt idx="8">
                  <c:v>49.06</c:v>
                </c:pt>
                <c:pt idx="9">
                  <c:v>49.484999999999999</c:v>
                </c:pt>
                <c:pt idx="10">
                  <c:v>50.082500000000003</c:v>
                </c:pt>
                <c:pt idx="11">
                  <c:v>49.955000000000005</c:v>
                </c:pt>
                <c:pt idx="12">
                  <c:v>49.842500000000001</c:v>
                </c:pt>
                <c:pt idx="13">
                  <c:v>49.86</c:v>
                </c:pt>
                <c:pt idx="14">
                  <c:v>49.66</c:v>
                </c:pt>
                <c:pt idx="15">
                  <c:v>49.765000000000001</c:v>
                </c:pt>
                <c:pt idx="16">
                  <c:v>50.01</c:v>
                </c:pt>
                <c:pt idx="17">
                  <c:v>50.397500000000001</c:v>
                </c:pt>
                <c:pt idx="18">
                  <c:v>50.444999999999993</c:v>
                </c:pt>
                <c:pt idx="19">
                  <c:v>50.97</c:v>
                </c:pt>
                <c:pt idx="20">
                  <c:v>50.669999999999995</c:v>
                </c:pt>
                <c:pt idx="21">
                  <c:v>50.4925</c:v>
                </c:pt>
                <c:pt idx="22">
                  <c:v>50.192500000000003</c:v>
                </c:pt>
                <c:pt idx="23">
                  <c:v>50.612500000000004</c:v>
                </c:pt>
                <c:pt idx="24">
                  <c:v>50.162499999999994</c:v>
                </c:pt>
                <c:pt idx="25">
                  <c:v>50.22</c:v>
                </c:pt>
                <c:pt idx="26">
                  <c:v>50.017499999999998</c:v>
                </c:pt>
                <c:pt idx="27">
                  <c:v>50.967500000000001</c:v>
                </c:pt>
                <c:pt idx="28">
                  <c:v>50.710000000000008</c:v>
                </c:pt>
                <c:pt idx="29">
                  <c:v>50.987499999999997</c:v>
                </c:pt>
                <c:pt idx="30">
                  <c:v>51.2425</c:v>
                </c:pt>
                <c:pt idx="31">
                  <c:v>51.387500000000003</c:v>
                </c:pt>
                <c:pt idx="32">
                  <c:v>51.724999999999994</c:v>
                </c:pt>
                <c:pt idx="33">
                  <c:v>53.035000000000004</c:v>
                </c:pt>
                <c:pt idx="34">
                  <c:v>52.974999999999994</c:v>
                </c:pt>
                <c:pt idx="35">
                  <c:v>53.222499999999997</c:v>
                </c:pt>
                <c:pt idx="36">
                  <c:v>52.0625</c:v>
                </c:pt>
                <c:pt idx="37">
                  <c:v>53.082499999999996</c:v>
                </c:pt>
                <c:pt idx="38">
                  <c:v>53.782499999999999</c:v>
                </c:pt>
                <c:pt idx="39">
                  <c:v>54.040000000000006</c:v>
                </c:pt>
                <c:pt idx="40">
                  <c:v>54.012500000000003</c:v>
                </c:pt>
                <c:pt idx="41">
                  <c:v>53.53</c:v>
                </c:pt>
                <c:pt idx="42">
                  <c:v>53.9375</c:v>
                </c:pt>
                <c:pt idx="43">
                  <c:v>53.574999999999996</c:v>
                </c:pt>
                <c:pt idx="44">
                  <c:v>53.552499999999995</c:v>
                </c:pt>
                <c:pt idx="45">
                  <c:v>53.022500000000008</c:v>
                </c:pt>
                <c:pt idx="46">
                  <c:v>53.242500000000007</c:v>
                </c:pt>
                <c:pt idx="47">
                  <c:v>52.484999999999999</c:v>
                </c:pt>
                <c:pt idx="48">
                  <c:v>52.484999999999999</c:v>
                </c:pt>
                <c:pt idx="49">
                  <c:v>52.262499999999996</c:v>
                </c:pt>
                <c:pt idx="50">
                  <c:v>53.092499999999994</c:v>
                </c:pt>
                <c:pt idx="51">
                  <c:v>53.167500000000004</c:v>
                </c:pt>
                <c:pt idx="52">
                  <c:v>53.84</c:v>
                </c:pt>
                <c:pt idx="53">
                  <c:v>53.690000000000005</c:v>
                </c:pt>
                <c:pt idx="54">
                  <c:v>53.11</c:v>
                </c:pt>
                <c:pt idx="55">
                  <c:v>51.452500000000001</c:v>
                </c:pt>
                <c:pt idx="56">
                  <c:v>51.997500000000002</c:v>
                </c:pt>
                <c:pt idx="57">
                  <c:v>50.877499999999998</c:v>
                </c:pt>
                <c:pt idx="58">
                  <c:v>51.467500000000001</c:v>
                </c:pt>
                <c:pt idx="59">
                  <c:v>51.54</c:v>
                </c:pt>
                <c:pt idx="60">
                  <c:v>50.577500000000001</c:v>
                </c:pt>
                <c:pt idx="61">
                  <c:v>52.022500000000001</c:v>
                </c:pt>
                <c:pt idx="62">
                  <c:v>51.800000000000004</c:v>
                </c:pt>
                <c:pt idx="63">
                  <c:v>52.234999999999999</c:v>
                </c:pt>
                <c:pt idx="64">
                  <c:v>51.22</c:v>
                </c:pt>
                <c:pt idx="65">
                  <c:v>50.967500000000001</c:v>
                </c:pt>
                <c:pt idx="66">
                  <c:v>51.922499999999999</c:v>
                </c:pt>
                <c:pt idx="67">
                  <c:v>52.022499999999994</c:v>
                </c:pt>
                <c:pt idx="68">
                  <c:v>52.242500000000007</c:v>
                </c:pt>
                <c:pt idx="69">
                  <c:v>53.11</c:v>
                </c:pt>
                <c:pt idx="70">
                  <c:v>53.05</c:v>
                </c:pt>
                <c:pt idx="71">
                  <c:v>53.922499999999999</c:v>
                </c:pt>
                <c:pt idx="72">
                  <c:v>54.637499999999989</c:v>
                </c:pt>
                <c:pt idx="73">
                  <c:v>55.07</c:v>
                </c:pt>
                <c:pt idx="74">
                  <c:v>55.045000000000002</c:v>
                </c:pt>
                <c:pt idx="75">
                  <c:v>55.830000000000005</c:v>
                </c:pt>
                <c:pt idx="76">
                  <c:v>55.587500000000006</c:v>
                </c:pt>
                <c:pt idx="77">
                  <c:v>56.19</c:v>
                </c:pt>
                <c:pt idx="78">
                  <c:v>56.567499999999995</c:v>
                </c:pt>
                <c:pt idx="79">
                  <c:v>57.480000000000004</c:v>
                </c:pt>
                <c:pt idx="80">
                  <c:v>57.537500000000009</c:v>
                </c:pt>
                <c:pt idx="81">
                  <c:v>55.330000000000005</c:v>
                </c:pt>
                <c:pt idx="82">
                  <c:v>55.447499999999998</c:v>
                </c:pt>
                <c:pt idx="83">
                  <c:v>56.489999999999995</c:v>
                </c:pt>
                <c:pt idx="84">
                  <c:v>56.324999999999996</c:v>
                </c:pt>
                <c:pt idx="85">
                  <c:v>56.332499999999996</c:v>
                </c:pt>
                <c:pt idx="86">
                  <c:v>56.024999999999999</c:v>
                </c:pt>
                <c:pt idx="87">
                  <c:v>56.664999999999999</c:v>
                </c:pt>
                <c:pt idx="88">
                  <c:v>56.965000000000003</c:v>
                </c:pt>
                <c:pt idx="89">
                  <c:v>57.142499999999998</c:v>
                </c:pt>
                <c:pt idx="90">
                  <c:v>57.342500000000001</c:v>
                </c:pt>
                <c:pt idx="91">
                  <c:v>57.177499999999995</c:v>
                </c:pt>
                <c:pt idx="92">
                  <c:v>56.129999999999995</c:v>
                </c:pt>
                <c:pt idx="93">
                  <c:v>54.839999999999996</c:v>
                </c:pt>
                <c:pt idx="94">
                  <c:v>54.894999999999996</c:v>
                </c:pt>
                <c:pt idx="95">
                  <c:v>55.232500000000002</c:v>
                </c:pt>
                <c:pt idx="96">
                  <c:v>55.830000000000005</c:v>
                </c:pt>
                <c:pt idx="97">
                  <c:v>55.234999999999999</c:v>
                </c:pt>
                <c:pt idx="98">
                  <c:v>55.332500000000003</c:v>
                </c:pt>
                <c:pt idx="99">
                  <c:v>55.692500000000003</c:v>
                </c:pt>
                <c:pt idx="100">
                  <c:v>55.91</c:v>
                </c:pt>
                <c:pt idx="101">
                  <c:v>55.58</c:v>
                </c:pt>
                <c:pt idx="102">
                  <c:v>55.324999999999989</c:v>
                </c:pt>
                <c:pt idx="103">
                  <c:v>57.185000000000002</c:v>
                </c:pt>
                <c:pt idx="104">
                  <c:v>57.602499999999999</c:v>
                </c:pt>
                <c:pt idx="105">
                  <c:v>57.632499999999993</c:v>
                </c:pt>
                <c:pt idx="106">
                  <c:v>57.862499999999997</c:v>
                </c:pt>
                <c:pt idx="107">
                  <c:v>57.842499999999994</c:v>
                </c:pt>
                <c:pt idx="108">
                  <c:v>57.462500000000006</c:v>
                </c:pt>
                <c:pt idx="109">
                  <c:v>57.337499999999999</c:v>
                </c:pt>
                <c:pt idx="110">
                  <c:v>56.789999999999992</c:v>
                </c:pt>
                <c:pt idx="111">
                  <c:v>55.96</c:v>
                </c:pt>
                <c:pt idx="112">
                  <c:v>54.680000000000007</c:v>
                </c:pt>
                <c:pt idx="113">
                  <c:v>54.782499999999999</c:v>
                </c:pt>
                <c:pt idx="114">
                  <c:v>54.894999999999996</c:v>
                </c:pt>
                <c:pt idx="115">
                  <c:v>54.660000000000004</c:v>
                </c:pt>
                <c:pt idx="116">
                  <c:v>53.342499999999994</c:v>
                </c:pt>
                <c:pt idx="117">
                  <c:v>52.71</c:v>
                </c:pt>
                <c:pt idx="118">
                  <c:v>53.137500000000003</c:v>
                </c:pt>
                <c:pt idx="119">
                  <c:v>54.792499999999997</c:v>
                </c:pt>
                <c:pt idx="120">
                  <c:v>55.734999999999999</c:v>
                </c:pt>
                <c:pt idx="121">
                  <c:v>55.932499999999997</c:v>
                </c:pt>
                <c:pt idx="122">
                  <c:v>55.247500000000002</c:v>
                </c:pt>
                <c:pt idx="123">
                  <c:v>55.237499999999997</c:v>
                </c:pt>
                <c:pt idx="124">
                  <c:v>52.907499999999999</c:v>
                </c:pt>
                <c:pt idx="125">
                  <c:v>53.122500000000002</c:v>
                </c:pt>
                <c:pt idx="126">
                  <c:v>53.174999999999997</c:v>
                </c:pt>
                <c:pt idx="127">
                  <c:v>53.734999999999999</c:v>
                </c:pt>
                <c:pt idx="128">
                  <c:v>55.027500000000003</c:v>
                </c:pt>
                <c:pt idx="129">
                  <c:v>54.327500000000001</c:v>
                </c:pt>
                <c:pt idx="130">
                  <c:v>54.115000000000002</c:v>
                </c:pt>
                <c:pt idx="131">
                  <c:v>54.54</c:v>
                </c:pt>
                <c:pt idx="132">
                  <c:v>55.222499999999997</c:v>
                </c:pt>
                <c:pt idx="133">
                  <c:v>55.392499999999998</c:v>
                </c:pt>
                <c:pt idx="134">
                  <c:v>55.137500000000003</c:v>
                </c:pt>
                <c:pt idx="135">
                  <c:v>54.844999999999999</c:v>
                </c:pt>
                <c:pt idx="136">
                  <c:v>54.64</c:v>
                </c:pt>
                <c:pt idx="137">
                  <c:v>55.83</c:v>
                </c:pt>
                <c:pt idx="138">
                  <c:v>56.552499999999995</c:v>
                </c:pt>
                <c:pt idx="139">
                  <c:v>56.452500000000001</c:v>
                </c:pt>
                <c:pt idx="140">
                  <c:v>56.227499999999992</c:v>
                </c:pt>
                <c:pt idx="141">
                  <c:v>57.33</c:v>
                </c:pt>
                <c:pt idx="142">
                  <c:v>57.499999999999993</c:v>
                </c:pt>
                <c:pt idx="143">
                  <c:v>55.894999999999996</c:v>
                </c:pt>
                <c:pt idx="144">
                  <c:v>54.892499999999998</c:v>
                </c:pt>
                <c:pt idx="145">
                  <c:v>54.787500000000001</c:v>
                </c:pt>
                <c:pt idx="146">
                  <c:v>54.657499999999999</c:v>
                </c:pt>
                <c:pt idx="147">
                  <c:v>55.602500000000006</c:v>
                </c:pt>
                <c:pt idx="148">
                  <c:v>55.357500000000002</c:v>
                </c:pt>
                <c:pt idx="149">
                  <c:v>55.242499999999993</c:v>
                </c:pt>
                <c:pt idx="150">
                  <c:v>56.127499999999998</c:v>
                </c:pt>
                <c:pt idx="151">
                  <c:v>56.569999999999993</c:v>
                </c:pt>
                <c:pt idx="152">
                  <c:v>57.02</c:v>
                </c:pt>
                <c:pt idx="153">
                  <c:v>57.114999999999995</c:v>
                </c:pt>
                <c:pt idx="154">
                  <c:v>56.940000000000005</c:v>
                </c:pt>
                <c:pt idx="155">
                  <c:v>56.907499999999999</c:v>
                </c:pt>
                <c:pt idx="156">
                  <c:v>56.365000000000009</c:v>
                </c:pt>
                <c:pt idx="157">
                  <c:v>56.127500000000012</c:v>
                </c:pt>
                <c:pt idx="158">
                  <c:v>56.817499999999995</c:v>
                </c:pt>
                <c:pt idx="159">
                  <c:v>56.907499999999999</c:v>
                </c:pt>
                <c:pt idx="160">
                  <c:v>57.172499999999999</c:v>
                </c:pt>
                <c:pt idx="161">
                  <c:v>57.040000000000006</c:v>
                </c:pt>
                <c:pt idx="162">
                  <c:v>57.782499999999999</c:v>
                </c:pt>
                <c:pt idx="163">
                  <c:v>57.587499999999999</c:v>
                </c:pt>
                <c:pt idx="164">
                  <c:v>57.245000000000005</c:v>
                </c:pt>
                <c:pt idx="165">
                  <c:v>57.4375</c:v>
                </c:pt>
                <c:pt idx="166">
                  <c:v>55.717500000000001</c:v>
                </c:pt>
                <c:pt idx="167">
                  <c:v>56.144999999999996</c:v>
                </c:pt>
                <c:pt idx="168">
                  <c:v>55.08</c:v>
                </c:pt>
                <c:pt idx="169">
                  <c:v>54.54</c:v>
                </c:pt>
                <c:pt idx="170">
                  <c:v>54.13</c:v>
                </c:pt>
                <c:pt idx="171">
                  <c:v>54.460000000000008</c:v>
                </c:pt>
                <c:pt idx="172">
                  <c:v>54.99</c:v>
                </c:pt>
                <c:pt idx="173">
                  <c:v>55.24</c:v>
                </c:pt>
                <c:pt idx="174">
                  <c:v>55.814999999999998</c:v>
                </c:pt>
                <c:pt idx="175">
                  <c:v>55.347500000000004</c:v>
                </c:pt>
                <c:pt idx="176">
                  <c:v>55.86</c:v>
                </c:pt>
                <c:pt idx="177">
                  <c:v>54.864999999999995</c:v>
                </c:pt>
                <c:pt idx="178">
                  <c:v>54.809999999999995</c:v>
                </c:pt>
                <c:pt idx="179">
                  <c:v>54.415000000000006</c:v>
                </c:pt>
                <c:pt idx="180">
                  <c:v>54.627500000000005</c:v>
                </c:pt>
                <c:pt idx="181">
                  <c:v>54.634999999999998</c:v>
                </c:pt>
                <c:pt idx="182">
                  <c:v>54.019999999999996</c:v>
                </c:pt>
                <c:pt idx="183">
                  <c:v>53.667500000000004</c:v>
                </c:pt>
                <c:pt idx="184">
                  <c:v>54.022499999999994</c:v>
                </c:pt>
                <c:pt idx="185">
                  <c:v>54.28</c:v>
                </c:pt>
                <c:pt idx="186">
                  <c:v>53.317499999999995</c:v>
                </c:pt>
                <c:pt idx="187">
                  <c:v>53.040000000000006</c:v>
                </c:pt>
                <c:pt idx="188">
                  <c:v>54.094999999999999</c:v>
                </c:pt>
                <c:pt idx="189">
                  <c:v>53.725000000000009</c:v>
                </c:pt>
                <c:pt idx="190">
                  <c:v>54.089999999999996</c:v>
                </c:pt>
                <c:pt idx="191">
                  <c:v>54.367499999999993</c:v>
                </c:pt>
                <c:pt idx="192">
                  <c:v>53.414999999999999</c:v>
                </c:pt>
                <c:pt idx="193">
                  <c:v>52.792499999999997</c:v>
                </c:pt>
                <c:pt idx="194">
                  <c:v>52.945</c:v>
                </c:pt>
                <c:pt idx="195">
                  <c:v>53.352500000000006</c:v>
                </c:pt>
                <c:pt idx="196">
                  <c:v>53.49</c:v>
                </c:pt>
                <c:pt idx="197">
                  <c:v>54.322500000000005</c:v>
                </c:pt>
                <c:pt idx="198">
                  <c:v>54.947499999999998</c:v>
                </c:pt>
                <c:pt idx="199">
                  <c:v>55.850000000000009</c:v>
                </c:pt>
                <c:pt idx="200">
                  <c:v>54.95</c:v>
                </c:pt>
                <c:pt idx="201">
                  <c:v>55.272499999999994</c:v>
                </c:pt>
                <c:pt idx="202">
                  <c:v>55.352499999999999</c:v>
                </c:pt>
                <c:pt idx="203">
                  <c:v>55.004999999999995</c:v>
                </c:pt>
                <c:pt idx="204">
                  <c:v>55.214999999999996</c:v>
                </c:pt>
                <c:pt idx="205">
                  <c:v>54.4925</c:v>
                </c:pt>
                <c:pt idx="206">
                  <c:v>54.735000000000007</c:v>
                </c:pt>
                <c:pt idx="207">
                  <c:v>55.19</c:v>
                </c:pt>
                <c:pt idx="208">
                  <c:v>55.14</c:v>
                </c:pt>
                <c:pt idx="209">
                  <c:v>55.232499999999995</c:v>
                </c:pt>
                <c:pt idx="210">
                  <c:v>55.164999999999999</c:v>
                </c:pt>
                <c:pt idx="211">
                  <c:v>55.162499999999994</c:v>
                </c:pt>
                <c:pt idx="212">
                  <c:v>55.164999999999992</c:v>
                </c:pt>
                <c:pt idx="213">
                  <c:v>54.762500000000003</c:v>
                </c:pt>
                <c:pt idx="214">
                  <c:v>55.44</c:v>
                </c:pt>
                <c:pt idx="215">
                  <c:v>55.682500000000005</c:v>
                </c:pt>
                <c:pt idx="216">
                  <c:v>56.067499999999995</c:v>
                </c:pt>
                <c:pt idx="217">
                  <c:v>55.862500000000004</c:v>
                </c:pt>
                <c:pt idx="218">
                  <c:v>56.6</c:v>
                </c:pt>
                <c:pt idx="219">
                  <c:v>56.204999999999998</c:v>
                </c:pt>
                <c:pt idx="220">
                  <c:v>55.435000000000002</c:v>
                </c:pt>
                <c:pt idx="221">
                  <c:v>55.3675</c:v>
                </c:pt>
                <c:pt idx="222">
                  <c:v>55.95</c:v>
                </c:pt>
                <c:pt idx="223">
                  <c:v>56.1875</c:v>
                </c:pt>
                <c:pt idx="224">
                  <c:v>56.767500000000005</c:v>
                </c:pt>
                <c:pt idx="225">
                  <c:v>55.84</c:v>
                </c:pt>
                <c:pt idx="226">
                  <c:v>55.9375</c:v>
                </c:pt>
                <c:pt idx="227">
                  <c:v>55.524999999999999</c:v>
                </c:pt>
                <c:pt idx="228">
                  <c:v>55.002499999999998</c:v>
                </c:pt>
                <c:pt idx="229">
                  <c:v>53.434999999999995</c:v>
                </c:pt>
                <c:pt idx="230">
                  <c:v>53.075000000000003</c:v>
                </c:pt>
                <c:pt idx="231">
                  <c:v>52.425000000000004</c:v>
                </c:pt>
                <c:pt idx="232">
                  <c:v>51.604999999999997</c:v>
                </c:pt>
                <c:pt idx="233">
                  <c:v>50.927500000000002</c:v>
                </c:pt>
                <c:pt idx="234">
                  <c:v>51.337499999999999</c:v>
                </c:pt>
                <c:pt idx="235">
                  <c:v>50.534999999999997</c:v>
                </c:pt>
                <c:pt idx="236">
                  <c:v>51.347499999999997</c:v>
                </c:pt>
                <c:pt idx="237">
                  <c:v>51.492500000000007</c:v>
                </c:pt>
                <c:pt idx="238">
                  <c:v>51.484999999999999</c:v>
                </c:pt>
                <c:pt idx="239">
                  <c:v>51.997499999999995</c:v>
                </c:pt>
                <c:pt idx="240">
                  <c:v>51.847500000000004</c:v>
                </c:pt>
                <c:pt idx="241">
                  <c:v>51.902499999999989</c:v>
                </c:pt>
                <c:pt idx="242">
                  <c:v>52.669999999999995</c:v>
                </c:pt>
                <c:pt idx="243">
                  <c:v>53.08</c:v>
                </c:pt>
                <c:pt idx="244">
                  <c:v>52.847499999999997</c:v>
                </c:pt>
                <c:pt idx="245">
                  <c:v>53.089999999999996</c:v>
                </c:pt>
                <c:pt idx="246">
                  <c:v>53.494999999999997</c:v>
                </c:pt>
                <c:pt idx="247">
                  <c:v>53.202500000000001</c:v>
                </c:pt>
                <c:pt idx="248">
                  <c:v>53.092500000000001</c:v>
                </c:pt>
                <c:pt idx="249">
                  <c:v>52.550000000000004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B-4885-967C-E0F9F4EA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34783"/>
        <c:axId val="48236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2022</c:v>
                </c:tx>
                <c:spPr>
                  <a:ln w="158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Spreads!$A$780:$A$1030</c15:sqref>
                        </c15:formulaRef>
                      </c:ext>
                    </c:extLst>
                    <c:numCache>
                      <c:formatCode>m/d/yyyy</c:formatCode>
                      <c:ptCount val="251"/>
                      <c:pt idx="0">
                        <c:v>44564</c:v>
                      </c:pt>
                      <c:pt idx="1">
                        <c:v>44565</c:v>
                      </c:pt>
                      <c:pt idx="2">
                        <c:v>44566</c:v>
                      </c:pt>
                      <c:pt idx="3">
                        <c:v>44567</c:v>
                      </c:pt>
                      <c:pt idx="4">
                        <c:v>44568</c:v>
                      </c:pt>
                      <c:pt idx="5">
                        <c:v>44571</c:v>
                      </c:pt>
                      <c:pt idx="6">
                        <c:v>44572</c:v>
                      </c:pt>
                      <c:pt idx="7">
                        <c:v>44573</c:v>
                      </c:pt>
                      <c:pt idx="8">
                        <c:v>44574</c:v>
                      </c:pt>
                      <c:pt idx="9">
                        <c:v>44575</c:v>
                      </c:pt>
                      <c:pt idx="10">
                        <c:v>44579</c:v>
                      </c:pt>
                      <c:pt idx="11">
                        <c:v>44580</c:v>
                      </c:pt>
                      <c:pt idx="12">
                        <c:v>44581</c:v>
                      </c:pt>
                      <c:pt idx="13">
                        <c:v>44582</c:v>
                      </c:pt>
                      <c:pt idx="14">
                        <c:v>44585</c:v>
                      </c:pt>
                      <c:pt idx="15">
                        <c:v>44586</c:v>
                      </c:pt>
                      <c:pt idx="16">
                        <c:v>44587</c:v>
                      </c:pt>
                      <c:pt idx="17">
                        <c:v>44588</c:v>
                      </c:pt>
                      <c:pt idx="18">
                        <c:v>44589</c:v>
                      </c:pt>
                      <c:pt idx="19">
                        <c:v>44592</c:v>
                      </c:pt>
                      <c:pt idx="20">
                        <c:v>44593</c:v>
                      </c:pt>
                      <c:pt idx="21">
                        <c:v>44594</c:v>
                      </c:pt>
                      <c:pt idx="22">
                        <c:v>44595</c:v>
                      </c:pt>
                      <c:pt idx="23">
                        <c:v>44596</c:v>
                      </c:pt>
                      <c:pt idx="24">
                        <c:v>44599</c:v>
                      </c:pt>
                      <c:pt idx="25">
                        <c:v>44600</c:v>
                      </c:pt>
                      <c:pt idx="26">
                        <c:v>44601</c:v>
                      </c:pt>
                      <c:pt idx="27">
                        <c:v>44602</c:v>
                      </c:pt>
                      <c:pt idx="28">
                        <c:v>44603</c:v>
                      </c:pt>
                      <c:pt idx="29">
                        <c:v>44606</c:v>
                      </c:pt>
                      <c:pt idx="30">
                        <c:v>44607</c:v>
                      </c:pt>
                      <c:pt idx="31">
                        <c:v>44608</c:v>
                      </c:pt>
                      <c:pt idx="32">
                        <c:v>44609</c:v>
                      </c:pt>
                      <c:pt idx="33">
                        <c:v>44610</c:v>
                      </c:pt>
                      <c:pt idx="34">
                        <c:v>44614</c:v>
                      </c:pt>
                      <c:pt idx="35">
                        <c:v>44615</c:v>
                      </c:pt>
                      <c:pt idx="36">
                        <c:v>44616</c:v>
                      </c:pt>
                      <c:pt idx="37">
                        <c:v>44617</c:v>
                      </c:pt>
                      <c:pt idx="38">
                        <c:v>44620</c:v>
                      </c:pt>
                      <c:pt idx="39">
                        <c:v>44621</c:v>
                      </c:pt>
                      <c:pt idx="40">
                        <c:v>44622</c:v>
                      </c:pt>
                      <c:pt idx="41">
                        <c:v>44623</c:v>
                      </c:pt>
                      <c:pt idx="42">
                        <c:v>44624</c:v>
                      </c:pt>
                      <c:pt idx="43">
                        <c:v>44627</c:v>
                      </c:pt>
                      <c:pt idx="44">
                        <c:v>44628</c:v>
                      </c:pt>
                      <c:pt idx="45">
                        <c:v>44629</c:v>
                      </c:pt>
                      <c:pt idx="46">
                        <c:v>44630</c:v>
                      </c:pt>
                      <c:pt idx="47">
                        <c:v>44631</c:v>
                      </c:pt>
                      <c:pt idx="48">
                        <c:v>44634</c:v>
                      </c:pt>
                      <c:pt idx="49">
                        <c:v>44635</c:v>
                      </c:pt>
                      <c:pt idx="50">
                        <c:v>44636</c:v>
                      </c:pt>
                      <c:pt idx="51">
                        <c:v>44637</c:v>
                      </c:pt>
                      <c:pt idx="52">
                        <c:v>44638</c:v>
                      </c:pt>
                      <c:pt idx="53">
                        <c:v>44641</c:v>
                      </c:pt>
                      <c:pt idx="54">
                        <c:v>44642</c:v>
                      </c:pt>
                      <c:pt idx="55">
                        <c:v>44643</c:v>
                      </c:pt>
                      <c:pt idx="56">
                        <c:v>44644</c:v>
                      </c:pt>
                      <c:pt idx="57">
                        <c:v>44645</c:v>
                      </c:pt>
                      <c:pt idx="58">
                        <c:v>44648</c:v>
                      </c:pt>
                      <c:pt idx="59">
                        <c:v>44649</c:v>
                      </c:pt>
                      <c:pt idx="60">
                        <c:v>44650</c:v>
                      </c:pt>
                      <c:pt idx="61">
                        <c:v>44651</c:v>
                      </c:pt>
                      <c:pt idx="62">
                        <c:v>44652</c:v>
                      </c:pt>
                      <c:pt idx="63">
                        <c:v>44655</c:v>
                      </c:pt>
                      <c:pt idx="64">
                        <c:v>44656</c:v>
                      </c:pt>
                      <c:pt idx="65">
                        <c:v>44657</c:v>
                      </c:pt>
                      <c:pt idx="66">
                        <c:v>44658</c:v>
                      </c:pt>
                      <c:pt idx="67">
                        <c:v>44659</c:v>
                      </c:pt>
                      <c:pt idx="68">
                        <c:v>44662</c:v>
                      </c:pt>
                      <c:pt idx="69">
                        <c:v>44663</c:v>
                      </c:pt>
                      <c:pt idx="70">
                        <c:v>44664</c:v>
                      </c:pt>
                      <c:pt idx="71">
                        <c:v>44665</c:v>
                      </c:pt>
                      <c:pt idx="72">
                        <c:v>44669</c:v>
                      </c:pt>
                      <c:pt idx="73">
                        <c:v>44670</c:v>
                      </c:pt>
                      <c:pt idx="74">
                        <c:v>44671</c:v>
                      </c:pt>
                      <c:pt idx="75">
                        <c:v>44672</c:v>
                      </c:pt>
                      <c:pt idx="76">
                        <c:v>44673</c:v>
                      </c:pt>
                      <c:pt idx="77">
                        <c:v>44676</c:v>
                      </c:pt>
                      <c:pt idx="78">
                        <c:v>44677</c:v>
                      </c:pt>
                      <c:pt idx="79">
                        <c:v>44678</c:v>
                      </c:pt>
                      <c:pt idx="80">
                        <c:v>44679</c:v>
                      </c:pt>
                      <c:pt idx="81">
                        <c:v>44680</c:v>
                      </c:pt>
                      <c:pt idx="82">
                        <c:v>44683</c:v>
                      </c:pt>
                      <c:pt idx="83">
                        <c:v>44684</c:v>
                      </c:pt>
                      <c:pt idx="84">
                        <c:v>44685</c:v>
                      </c:pt>
                      <c:pt idx="85">
                        <c:v>44686</c:v>
                      </c:pt>
                      <c:pt idx="86">
                        <c:v>44687</c:v>
                      </c:pt>
                      <c:pt idx="87">
                        <c:v>44690</c:v>
                      </c:pt>
                      <c:pt idx="88">
                        <c:v>44691</c:v>
                      </c:pt>
                      <c:pt idx="89">
                        <c:v>44692</c:v>
                      </c:pt>
                      <c:pt idx="90">
                        <c:v>44693</c:v>
                      </c:pt>
                      <c:pt idx="91">
                        <c:v>44694</c:v>
                      </c:pt>
                      <c:pt idx="92">
                        <c:v>44697</c:v>
                      </c:pt>
                      <c:pt idx="93">
                        <c:v>44698</c:v>
                      </c:pt>
                      <c:pt idx="94">
                        <c:v>44699</c:v>
                      </c:pt>
                      <c:pt idx="95">
                        <c:v>44700</c:v>
                      </c:pt>
                      <c:pt idx="96">
                        <c:v>44701</c:v>
                      </c:pt>
                      <c:pt idx="97">
                        <c:v>44704</c:v>
                      </c:pt>
                      <c:pt idx="98">
                        <c:v>44705</c:v>
                      </c:pt>
                      <c:pt idx="99">
                        <c:v>44706</c:v>
                      </c:pt>
                      <c:pt idx="100">
                        <c:v>44707</c:v>
                      </c:pt>
                      <c:pt idx="101">
                        <c:v>44708</c:v>
                      </c:pt>
                      <c:pt idx="102">
                        <c:v>44712</c:v>
                      </c:pt>
                      <c:pt idx="103">
                        <c:v>44713</c:v>
                      </c:pt>
                      <c:pt idx="104">
                        <c:v>44714</c:v>
                      </c:pt>
                      <c:pt idx="105">
                        <c:v>44715</c:v>
                      </c:pt>
                      <c:pt idx="106">
                        <c:v>44718</c:v>
                      </c:pt>
                      <c:pt idx="107">
                        <c:v>44719</c:v>
                      </c:pt>
                      <c:pt idx="108">
                        <c:v>44720</c:v>
                      </c:pt>
                      <c:pt idx="109">
                        <c:v>44721</c:v>
                      </c:pt>
                      <c:pt idx="110">
                        <c:v>44722</c:v>
                      </c:pt>
                      <c:pt idx="111">
                        <c:v>44725</c:v>
                      </c:pt>
                      <c:pt idx="112">
                        <c:v>44726</c:v>
                      </c:pt>
                      <c:pt idx="113">
                        <c:v>44727</c:v>
                      </c:pt>
                      <c:pt idx="114">
                        <c:v>44728</c:v>
                      </c:pt>
                      <c:pt idx="115">
                        <c:v>44729</c:v>
                      </c:pt>
                      <c:pt idx="116">
                        <c:v>44733</c:v>
                      </c:pt>
                      <c:pt idx="117">
                        <c:v>44734</c:v>
                      </c:pt>
                      <c:pt idx="118">
                        <c:v>44735</c:v>
                      </c:pt>
                      <c:pt idx="119">
                        <c:v>44736</c:v>
                      </c:pt>
                      <c:pt idx="120">
                        <c:v>44739</c:v>
                      </c:pt>
                      <c:pt idx="121">
                        <c:v>44740</c:v>
                      </c:pt>
                      <c:pt idx="122">
                        <c:v>44741</c:v>
                      </c:pt>
                      <c:pt idx="123">
                        <c:v>44742</c:v>
                      </c:pt>
                      <c:pt idx="124">
                        <c:v>44743</c:v>
                      </c:pt>
                      <c:pt idx="125">
                        <c:v>44747</c:v>
                      </c:pt>
                      <c:pt idx="126">
                        <c:v>44748</c:v>
                      </c:pt>
                      <c:pt idx="127">
                        <c:v>44749</c:v>
                      </c:pt>
                      <c:pt idx="128">
                        <c:v>44750</c:v>
                      </c:pt>
                      <c:pt idx="129">
                        <c:v>44753</c:v>
                      </c:pt>
                      <c:pt idx="130">
                        <c:v>44754</c:v>
                      </c:pt>
                      <c:pt idx="131">
                        <c:v>44755</c:v>
                      </c:pt>
                      <c:pt idx="132">
                        <c:v>44756</c:v>
                      </c:pt>
                      <c:pt idx="133">
                        <c:v>44757</c:v>
                      </c:pt>
                      <c:pt idx="134">
                        <c:v>44760</c:v>
                      </c:pt>
                      <c:pt idx="135">
                        <c:v>44761</c:v>
                      </c:pt>
                      <c:pt idx="136">
                        <c:v>44762</c:v>
                      </c:pt>
                      <c:pt idx="137">
                        <c:v>44763</c:v>
                      </c:pt>
                      <c:pt idx="138">
                        <c:v>44764</c:v>
                      </c:pt>
                      <c:pt idx="139">
                        <c:v>44767</c:v>
                      </c:pt>
                      <c:pt idx="140">
                        <c:v>44768</c:v>
                      </c:pt>
                      <c:pt idx="141">
                        <c:v>44769</c:v>
                      </c:pt>
                      <c:pt idx="142">
                        <c:v>44770</c:v>
                      </c:pt>
                      <c:pt idx="143">
                        <c:v>44771</c:v>
                      </c:pt>
                      <c:pt idx="144">
                        <c:v>44774</c:v>
                      </c:pt>
                      <c:pt idx="145">
                        <c:v>44775</c:v>
                      </c:pt>
                      <c:pt idx="146">
                        <c:v>44776</c:v>
                      </c:pt>
                      <c:pt idx="147">
                        <c:v>44777</c:v>
                      </c:pt>
                      <c:pt idx="148">
                        <c:v>44778</c:v>
                      </c:pt>
                      <c:pt idx="149">
                        <c:v>44781</c:v>
                      </c:pt>
                      <c:pt idx="150">
                        <c:v>44782</c:v>
                      </c:pt>
                      <c:pt idx="151">
                        <c:v>44783</c:v>
                      </c:pt>
                      <c:pt idx="152">
                        <c:v>44784</c:v>
                      </c:pt>
                      <c:pt idx="153">
                        <c:v>44785</c:v>
                      </c:pt>
                      <c:pt idx="154">
                        <c:v>44788</c:v>
                      </c:pt>
                      <c:pt idx="155">
                        <c:v>44789</c:v>
                      </c:pt>
                      <c:pt idx="156">
                        <c:v>44790</c:v>
                      </c:pt>
                      <c:pt idx="157">
                        <c:v>44791</c:v>
                      </c:pt>
                      <c:pt idx="158">
                        <c:v>44792</c:v>
                      </c:pt>
                      <c:pt idx="159">
                        <c:v>44795</c:v>
                      </c:pt>
                      <c:pt idx="160">
                        <c:v>44796</c:v>
                      </c:pt>
                      <c:pt idx="161">
                        <c:v>44797</c:v>
                      </c:pt>
                      <c:pt idx="162">
                        <c:v>44798</c:v>
                      </c:pt>
                      <c:pt idx="163">
                        <c:v>44799</c:v>
                      </c:pt>
                      <c:pt idx="164">
                        <c:v>44802</c:v>
                      </c:pt>
                      <c:pt idx="165">
                        <c:v>44803</c:v>
                      </c:pt>
                      <c:pt idx="166">
                        <c:v>44804</c:v>
                      </c:pt>
                      <c:pt idx="167">
                        <c:v>44805</c:v>
                      </c:pt>
                      <c:pt idx="168">
                        <c:v>44806</c:v>
                      </c:pt>
                      <c:pt idx="169">
                        <c:v>44810</c:v>
                      </c:pt>
                      <c:pt idx="170">
                        <c:v>44811</c:v>
                      </c:pt>
                      <c:pt idx="171">
                        <c:v>44812</c:v>
                      </c:pt>
                      <c:pt idx="172">
                        <c:v>44813</c:v>
                      </c:pt>
                      <c:pt idx="173">
                        <c:v>44816</c:v>
                      </c:pt>
                      <c:pt idx="174">
                        <c:v>44817</c:v>
                      </c:pt>
                      <c:pt idx="175">
                        <c:v>44818</c:v>
                      </c:pt>
                      <c:pt idx="176">
                        <c:v>44819</c:v>
                      </c:pt>
                      <c:pt idx="177">
                        <c:v>44820</c:v>
                      </c:pt>
                      <c:pt idx="178">
                        <c:v>44823</c:v>
                      </c:pt>
                      <c:pt idx="179">
                        <c:v>44824</c:v>
                      </c:pt>
                      <c:pt idx="180">
                        <c:v>44825</c:v>
                      </c:pt>
                      <c:pt idx="181">
                        <c:v>44826</c:v>
                      </c:pt>
                      <c:pt idx="182">
                        <c:v>44827</c:v>
                      </c:pt>
                      <c:pt idx="183">
                        <c:v>44830</c:v>
                      </c:pt>
                      <c:pt idx="184">
                        <c:v>44831</c:v>
                      </c:pt>
                      <c:pt idx="185">
                        <c:v>44832</c:v>
                      </c:pt>
                      <c:pt idx="186">
                        <c:v>44833</c:v>
                      </c:pt>
                      <c:pt idx="187">
                        <c:v>44834</c:v>
                      </c:pt>
                      <c:pt idx="188">
                        <c:v>44837</c:v>
                      </c:pt>
                      <c:pt idx="189">
                        <c:v>44838</c:v>
                      </c:pt>
                      <c:pt idx="190">
                        <c:v>44839</c:v>
                      </c:pt>
                      <c:pt idx="191">
                        <c:v>44840</c:v>
                      </c:pt>
                      <c:pt idx="192">
                        <c:v>44841</c:v>
                      </c:pt>
                      <c:pt idx="193">
                        <c:v>44844</c:v>
                      </c:pt>
                      <c:pt idx="194">
                        <c:v>44845</c:v>
                      </c:pt>
                      <c:pt idx="195">
                        <c:v>44846</c:v>
                      </c:pt>
                      <c:pt idx="196">
                        <c:v>44847</c:v>
                      </c:pt>
                      <c:pt idx="197">
                        <c:v>44848</c:v>
                      </c:pt>
                      <c:pt idx="198">
                        <c:v>44851</c:v>
                      </c:pt>
                      <c:pt idx="199">
                        <c:v>44852</c:v>
                      </c:pt>
                      <c:pt idx="200">
                        <c:v>44853</c:v>
                      </c:pt>
                      <c:pt idx="201">
                        <c:v>44854</c:v>
                      </c:pt>
                      <c:pt idx="202">
                        <c:v>44855</c:v>
                      </c:pt>
                      <c:pt idx="203">
                        <c:v>44858</c:v>
                      </c:pt>
                      <c:pt idx="204">
                        <c:v>44859</c:v>
                      </c:pt>
                      <c:pt idx="205">
                        <c:v>44860</c:v>
                      </c:pt>
                      <c:pt idx="206">
                        <c:v>44861</c:v>
                      </c:pt>
                      <c:pt idx="207">
                        <c:v>44862</c:v>
                      </c:pt>
                      <c:pt idx="208">
                        <c:v>44865</c:v>
                      </c:pt>
                      <c:pt idx="209">
                        <c:v>44866</c:v>
                      </c:pt>
                      <c:pt idx="210">
                        <c:v>44867</c:v>
                      </c:pt>
                      <c:pt idx="211">
                        <c:v>44868</c:v>
                      </c:pt>
                      <c:pt idx="212">
                        <c:v>44869</c:v>
                      </c:pt>
                      <c:pt idx="213">
                        <c:v>44872</c:v>
                      </c:pt>
                      <c:pt idx="214">
                        <c:v>44873</c:v>
                      </c:pt>
                      <c:pt idx="215">
                        <c:v>44874</c:v>
                      </c:pt>
                      <c:pt idx="216">
                        <c:v>44875</c:v>
                      </c:pt>
                      <c:pt idx="217">
                        <c:v>44876</c:v>
                      </c:pt>
                      <c:pt idx="218">
                        <c:v>44879</c:v>
                      </c:pt>
                      <c:pt idx="219">
                        <c:v>44880</c:v>
                      </c:pt>
                      <c:pt idx="220">
                        <c:v>44881</c:v>
                      </c:pt>
                      <c:pt idx="221">
                        <c:v>44882</c:v>
                      </c:pt>
                      <c:pt idx="222">
                        <c:v>44883</c:v>
                      </c:pt>
                      <c:pt idx="223">
                        <c:v>44886</c:v>
                      </c:pt>
                      <c:pt idx="224">
                        <c:v>44887</c:v>
                      </c:pt>
                      <c:pt idx="225">
                        <c:v>44888</c:v>
                      </c:pt>
                      <c:pt idx="226">
                        <c:v>44890</c:v>
                      </c:pt>
                      <c:pt idx="227">
                        <c:v>44893</c:v>
                      </c:pt>
                      <c:pt idx="228">
                        <c:v>44894</c:v>
                      </c:pt>
                      <c:pt idx="229">
                        <c:v>44895</c:v>
                      </c:pt>
                      <c:pt idx="230">
                        <c:v>44896</c:v>
                      </c:pt>
                      <c:pt idx="231">
                        <c:v>44897</c:v>
                      </c:pt>
                      <c:pt idx="232">
                        <c:v>44900</c:v>
                      </c:pt>
                      <c:pt idx="233">
                        <c:v>44901</c:v>
                      </c:pt>
                      <c:pt idx="234">
                        <c:v>44902</c:v>
                      </c:pt>
                      <c:pt idx="235">
                        <c:v>44903</c:v>
                      </c:pt>
                      <c:pt idx="236">
                        <c:v>44904</c:v>
                      </c:pt>
                      <c:pt idx="237">
                        <c:v>44907</c:v>
                      </c:pt>
                      <c:pt idx="238">
                        <c:v>44908</c:v>
                      </c:pt>
                      <c:pt idx="239">
                        <c:v>44909</c:v>
                      </c:pt>
                      <c:pt idx="240">
                        <c:v>44910</c:v>
                      </c:pt>
                      <c:pt idx="241">
                        <c:v>44911</c:v>
                      </c:pt>
                      <c:pt idx="242">
                        <c:v>44914</c:v>
                      </c:pt>
                      <c:pt idx="243">
                        <c:v>44915</c:v>
                      </c:pt>
                      <c:pt idx="244">
                        <c:v>44916</c:v>
                      </c:pt>
                      <c:pt idx="245">
                        <c:v>44917</c:v>
                      </c:pt>
                      <c:pt idx="246">
                        <c:v>44918</c:v>
                      </c:pt>
                      <c:pt idx="247">
                        <c:v>44922</c:v>
                      </c:pt>
                      <c:pt idx="248">
                        <c:v>44923</c:v>
                      </c:pt>
                      <c:pt idx="249">
                        <c:v>44924</c:v>
                      </c:pt>
                      <c:pt idx="250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Spreads!$H$780:$H$1030</c15:sqref>
                        </c15:formulaRef>
                      </c:ext>
                    </c:extLst>
                    <c:numCache>
                      <c:formatCode>#,##0.00_);[Red]\(#,##0.00\)</c:formatCode>
                      <c:ptCount val="251"/>
                      <c:pt idx="0">
                        <c:v>56.42</c:v>
                      </c:pt>
                      <c:pt idx="1">
                        <c:v>58.33</c:v>
                      </c:pt>
                      <c:pt idx="2">
                        <c:v>59.44</c:v>
                      </c:pt>
                      <c:pt idx="3">
                        <c:v>58.9</c:v>
                      </c:pt>
                      <c:pt idx="4">
                        <c:v>58.78</c:v>
                      </c:pt>
                      <c:pt idx="5">
                        <c:v>58.03</c:v>
                      </c:pt>
                      <c:pt idx="6">
                        <c:v>58.87</c:v>
                      </c:pt>
                      <c:pt idx="7">
                        <c:v>59.37</c:v>
                      </c:pt>
                      <c:pt idx="8">
                        <c:v>58.44</c:v>
                      </c:pt>
                      <c:pt idx="9">
                        <c:v>58.46</c:v>
                      </c:pt>
                      <c:pt idx="10">
                        <c:v>59.08</c:v>
                      </c:pt>
                      <c:pt idx="11">
                        <c:v>60.76</c:v>
                      </c:pt>
                      <c:pt idx="12">
                        <c:v>62.88</c:v>
                      </c:pt>
                      <c:pt idx="13">
                        <c:v>63</c:v>
                      </c:pt>
                      <c:pt idx="14">
                        <c:v>61.97</c:v>
                      </c:pt>
                      <c:pt idx="15">
                        <c:v>62.51</c:v>
                      </c:pt>
                      <c:pt idx="16">
                        <c:v>63.93</c:v>
                      </c:pt>
                      <c:pt idx="17">
                        <c:v>64.34</c:v>
                      </c:pt>
                      <c:pt idx="18">
                        <c:v>65.27</c:v>
                      </c:pt>
                      <c:pt idx="19">
                        <c:v>64.819999999999993</c:v>
                      </c:pt>
                      <c:pt idx="20">
                        <c:v>65.83</c:v>
                      </c:pt>
                      <c:pt idx="21">
                        <c:v>65.98</c:v>
                      </c:pt>
                      <c:pt idx="22">
                        <c:v>65.75</c:v>
                      </c:pt>
                      <c:pt idx="23">
                        <c:v>65.36</c:v>
                      </c:pt>
                      <c:pt idx="24">
                        <c:v>65.34</c:v>
                      </c:pt>
                      <c:pt idx="25">
                        <c:v>63.35</c:v>
                      </c:pt>
                      <c:pt idx="26">
                        <c:v>64.099999999999994</c:v>
                      </c:pt>
                      <c:pt idx="27">
                        <c:v>64.510000000000005</c:v>
                      </c:pt>
                      <c:pt idx="28">
                        <c:v>65.72</c:v>
                      </c:pt>
                      <c:pt idx="29">
                        <c:v>65.81</c:v>
                      </c:pt>
                      <c:pt idx="30">
                        <c:v>65.63</c:v>
                      </c:pt>
                      <c:pt idx="31">
                        <c:v>66.97</c:v>
                      </c:pt>
                      <c:pt idx="32">
                        <c:v>66.81</c:v>
                      </c:pt>
                      <c:pt idx="33">
                        <c:v>67.569999999999993</c:v>
                      </c:pt>
                      <c:pt idx="34">
                        <c:v>70.150000000000006</c:v>
                      </c:pt>
                      <c:pt idx="35">
                        <c:v>70.72</c:v>
                      </c:pt>
                      <c:pt idx="36">
                        <c:v>72</c:v>
                      </c:pt>
                      <c:pt idx="37">
                        <c:v>68.75</c:v>
                      </c:pt>
                      <c:pt idx="38">
                        <c:v>72.89</c:v>
                      </c:pt>
                      <c:pt idx="39">
                        <c:v>76.209999999999994</c:v>
                      </c:pt>
                      <c:pt idx="40">
                        <c:v>75.87</c:v>
                      </c:pt>
                      <c:pt idx="41">
                        <c:v>74.81</c:v>
                      </c:pt>
                      <c:pt idx="42">
                        <c:v>72.8</c:v>
                      </c:pt>
                      <c:pt idx="43">
                        <c:v>74.22</c:v>
                      </c:pt>
                      <c:pt idx="44">
                        <c:v>75.75</c:v>
                      </c:pt>
                      <c:pt idx="45">
                        <c:v>74.150000000000006</c:v>
                      </c:pt>
                      <c:pt idx="46">
                        <c:v>74.680000000000007</c:v>
                      </c:pt>
                      <c:pt idx="47">
                        <c:v>76.03</c:v>
                      </c:pt>
                      <c:pt idx="48">
                        <c:v>73.95</c:v>
                      </c:pt>
                      <c:pt idx="49">
                        <c:v>73.680000000000007</c:v>
                      </c:pt>
                      <c:pt idx="50">
                        <c:v>73.55</c:v>
                      </c:pt>
                      <c:pt idx="51">
                        <c:v>74.63</c:v>
                      </c:pt>
                      <c:pt idx="52">
                        <c:v>72.290000000000006</c:v>
                      </c:pt>
                      <c:pt idx="53">
                        <c:v>73.709999999999994</c:v>
                      </c:pt>
                      <c:pt idx="54">
                        <c:v>74.540000000000006</c:v>
                      </c:pt>
                      <c:pt idx="55">
                        <c:v>75.97</c:v>
                      </c:pt>
                      <c:pt idx="56">
                        <c:v>74.290000000000006</c:v>
                      </c:pt>
                      <c:pt idx="57">
                        <c:v>74.75</c:v>
                      </c:pt>
                      <c:pt idx="58">
                        <c:v>72.45</c:v>
                      </c:pt>
                      <c:pt idx="59">
                        <c:v>71.66</c:v>
                      </c:pt>
                      <c:pt idx="60">
                        <c:v>72.22</c:v>
                      </c:pt>
                      <c:pt idx="61">
                        <c:v>69.94</c:v>
                      </c:pt>
                      <c:pt idx="62">
                        <c:v>71.2</c:v>
                      </c:pt>
                      <c:pt idx="63">
                        <c:v>72.34</c:v>
                      </c:pt>
                      <c:pt idx="64">
                        <c:v>72.41</c:v>
                      </c:pt>
                      <c:pt idx="65">
                        <c:v>71.83</c:v>
                      </c:pt>
                      <c:pt idx="66">
                        <c:v>73.02</c:v>
                      </c:pt>
                      <c:pt idx="67">
                        <c:v>75.12</c:v>
                      </c:pt>
                      <c:pt idx="68">
                        <c:v>74.3</c:v>
                      </c:pt>
                      <c:pt idx="69">
                        <c:v>75.430000000000007</c:v>
                      </c:pt>
                      <c:pt idx="70">
                        <c:v>78.11</c:v>
                      </c:pt>
                      <c:pt idx="71">
                        <c:v>78.91</c:v>
                      </c:pt>
                      <c:pt idx="72">
                        <c:v>79.989999999999995</c:v>
                      </c:pt>
                      <c:pt idx="73">
                        <c:v>80.209999999999994</c:v>
                      </c:pt>
                      <c:pt idx="74">
                        <c:v>80.81</c:v>
                      </c:pt>
                      <c:pt idx="75">
                        <c:v>81.5</c:v>
                      </c:pt>
                      <c:pt idx="76">
                        <c:v>83.26</c:v>
                      </c:pt>
                      <c:pt idx="77">
                        <c:v>82.74</c:v>
                      </c:pt>
                      <c:pt idx="78">
                        <c:v>85.29</c:v>
                      </c:pt>
                      <c:pt idx="79">
                        <c:v>87.8</c:v>
                      </c:pt>
                      <c:pt idx="80">
                        <c:v>90.6</c:v>
                      </c:pt>
                      <c:pt idx="81">
                        <c:v>89.17</c:v>
                      </c:pt>
                      <c:pt idx="82">
                        <c:v>80.09</c:v>
                      </c:pt>
                      <c:pt idx="83">
                        <c:v>80.28</c:v>
                      </c:pt>
                      <c:pt idx="84">
                        <c:v>82.43</c:v>
                      </c:pt>
                      <c:pt idx="85">
                        <c:v>81.849999999999994</c:v>
                      </c:pt>
                      <c:pt idx="86">
                        <c:v>80.900000000000006</c:v>
                      </c:pt>
                      <c:pt idx="87">
                        <c:v>79.739999999999995</c:v>
                      </c:pt>
                      <c:pt idx="88">
                        <c:v>81.040000000000006</c:v>
                      </c:pt>
                      <c:pt idx="89">
                        <c:v>83.45</c:v>
                      </c:pt>
                      <c:pt idx="90">
                        <c:v>82.52</c:v>
                      </c:pt>
                      <c:pt idx="91">
                        <c:v>83.79</c:v>
                      </c:pt>
                      <c:pt idx="92">
                        <c:v>82.99</c:v>
                      </c:pt>
                      <c:pt idx="93">
                        <c:v>83.49</c:v>
                      </c:pt>
                      <c:pt idx="94">
                        <c:v>80.55</c:v>
                      </c:pt>
                      <c:pt idx="95">
                        <c:v>79.53</c:v>
                      </c:pt>
                      <c:pt idx="96">
                        <c:v>80.930000000000007</c:v>
                      </c:pt>
                      <c:pt idx="97">
                        <c:v>80.47</c:v>
                      </c:pt>
                      <c:pt idx="98">
                        <c:v>80.12</c:v>
                      </c:pt>
                      <c:pt idx="99">
                        <c:v>78.92</c:v>
                      </c:pt>
                      <c:pt idx="100">
                        <c:v>80.52</c:v>
                      </c:pt>
                      <c:pt idx="101">
                        <c:v>79.569999999999993</c:v>
                      </c:pt>
                      <c:pt idx="102">
                        <c:v>77.92</c:v>
                      </c:pt>
                      <c:pt idx="103">
                        <c:v>78.11</c:v>
                      </c:pt>
                      <c:pt idx="104">
                        <c:v>81.44</c:v>
                      </c:pt>
                      <c:pt idx="105">
                        <c:v>81.849999999999994</c:v>
                      </c:pt>
                      <c:pt idx="106">
                        <c:v>81.19</c:v>
                      </c:pt>
                      <c:pt idx="107">
                        <c:v>81.44</c:v>
                      </c:pt>
                      <c:pt idx="108">
                        <c:v>82.94</c:v>
                      </c:pt>
                      <c:pt idx="109">
                        <c:v>82.63</c:v>
                      </c:pt>
                      <c:pt idx="110">
                        <c:v>80.81</c:v>
                      </c:pt>
                      <c:pt idx="111">
                        <c:v>79.510000000000005</c:v>
                      </c:pt>
                      <c:pt idx="112">
                        <c:v>78.28</c:v>
                      </c:pt>
                      <c:pt idx="113">
                        <c:v>77.67</c:v>
                      </c:pt>
                      <c:pt idx="114">
                        <c:v>76.34</c:v>
                      </c:pt>
                      <c:pt idx="115">
                        <c:v>73.790000000000006</c:v>
                      </c:pt>
                      <c:pt idx="116">
                        <c:v>73.37</c:v>
                      </c:pt>
                      <c:pt idx="117">
                        <c:v>70.66</c:v>
                      </c:pt>
                      <c:pt idx="118">
                        <c:v>67.709999999999994</c:v>
                      </c:pt>
                      <c:pt idx="119">
                        <c:v>69.75</c:v>
                      </c:pt>
                      <c:pt idx="120">
                        <c:v>70.819999999999993</c:v>
                      </c:pt>
                      <c:pt idx="121">
                        <c:v>72.09</c:v>
                      </c:pt>
                      <c:pt idx="122">
                        <c:v>72.599999999999994</c:v>
                      </c:pt>
                      <c:pt idx="123">
                        <c:v>69.930000000000007</c:v>
                      </c:pt>
                      <c:pt idx="124">
                        <c:v>64.430000000000007</c:v>
                      </c:pt>
                      <c:pt idx="125">
                        <c:v>59.62</c:v>
                      </c:pt>
                      <c:pt idx="126">
                        <c:v>58.56</c:v>
                      </c:pt>
                      <c:pt idx="127">
                        <c:v>61.62</c:v>
                      </c:pt>
                      <c:pt idx="128">
                        <c:v>62.59</c:v>
                      </c:pt>
                      <c:pt idx="129">
                        <c:v>63.72</c:v>
                      </c:pt>
                      <c:pt idx="130">
                        <c:v>60.11</c:v>
                      </c:pt>
                      <c:pt idx="131">
                        <c:v>59</c:v>
                      </c:pt>
                      <c:pt idx="132">
                        <c:v>58.14</c:v>
                      </c:pt>
                      <c:pt idx="133">
                        <c:v>60.08</c:v>
                      </c:pt>
                      <c:pt idx="134">
                        <c:v>63.2</c:v>
                      </c:pt>
                      <c:pt idx="135">
                        <c:v>61.89</c:v>
                      </c:pt>
                      <c:pt idx="136">
                        <c:v>60.03</c:v>
                      </c:pt>
                      <c:pt idx="137">
                        <c:v>58.6</c:v>
                      </c:pt>
                      <c:pt idx="138">
                        <c:v>60.32</c:v>
                      </c:pt>
                      <c:pt idx="139">
                        <c:v>60.01</c:v>
                      </c:pt>
                      <c:pt idx="140">
                        <c:v>60.42</c:v>
                      </c:pt>
                      <c:pt idx="141">
                        <c:v>61.18</c:v>
                      </c:pt>
                      <c:pt idx="142">
                        <c:v>65.84</c:v>
                      </c:pt>
                      <c:pt idx="143">
                        <c:v>68.599999999999994</c:v>
                      </c:pt>
                      <c:pt idx="144">
                        <c:v>64.09</c:v>
                      </c:pt>
                      <c:pt idx="145">
                        <c:v>62.33</c:v>
                      </c:pt>
                      <c:pt idx="146">
                        <c:v>61.82</c:v>
                      </c:pt>
                      <c:pt idx="147">
                        <c:v>62.45</c:v>
                      </c:pt>
                      <c:pt idx="148">
                        <c:v>65</c:v>
                      </c:pt>
                      <c:pt idx="149">
                        <c:v>65.349999999999994</c:v>
                      </c:pt>
                      <c:pt idx="150">
                        <c:v>65.760000000000005</c:v>
                      </c:pt>
                      <c:pt idx="151">
                        <c:v>67.38</c:v>
                      </c:pt>
                      <c:pt idx="152">
                        <c:v>69.3</c:v>
                      </c:pt>
                      <c:pt idx="153">
                        <c:v>69.53</c:v>
                      </c:pt>
                      <c:pt idx="154">
                        <c:v>68.94</c:v>
                      </c:pt>
                      <c:pt idx="155">
                        <c:v>67.84</c:v>
                      </c:pt>
                      <c:pt idx="156">
                        <c:v>67.41</c:v>
                      </c:pt>
                      <c:pt idx="157">
                        <c:v>66.260000000000005</c:v>
                      </c:pt>
                      <c:pt idx="158">
                        <c:v>67.900000000000006</c:v>
                      </c:pt>
                      <c:pt idx="159">
                        <c:v>68.77</c:v>
                      </c:pt>
                      <c:pt idx="160">
                        <c:v>69.59</c:v>
                      </c:pt>
                      <c:pt idx="161">
                        <c:v>68.77</c:v>
                      </c:pt>
                      <c:pt idx="162">
                        <c:v>69.09</c:v>
                      </c:pt>
                      <c:pt idx="163">
                        <c:v>70.819999999999993</c:v>
                      </c:pt>
                      <c:pt idx="164">
                        <c:v>70.98</c:v>
                      </c:pt>
                      <c:pt idx="165">
                        <c:v>70.790000000000006</c:v>
                      </c:pt>
                      <c:pt idx="166">
                        <c:v>72.739999999999995</c:v>
                      </c:pt>
                      <c:pt idx="167">
                        <c:v>65.27</c:v>
                      </c:pt>
                      <c:pt idx="168">
                        <c:v>67.94</c:v>
                      </c:pt>
                      <c:pt idx="169">
                        <c:v>64.900000000000006</c:v>
                      </c:pt>
                      <c:pt idx="170">
                        <c:v>63.68</c:v>
                      </c:pt>
                      <c:pt idx="171">
                        <c:v>65.040000000000006</c:v>
                      </c:pt>
                      <c:pt idx="172">
                        <c:v>66.680000000000007</c:v>
                      </c:pt>
                      <c:pt idx="173">
                        <c:v>68.34</c:v>
                      </c:pt>
                      <c:pt idx="174">
                        <c:v>68.930000000000007</c:v>
                      </c:pt>
                      <c:pt idx="175">
                        <c:v>67.14</c:v>
                      </c:pt>
                      <c:pt idx="176">
                        <c:v>66.790000000000006</c:v>
                      </c:pt>
                      <c:pt idx="177">
                        <c:v>68.66</c:v>
                      </c:pt>
                      <c:pt idx="178">
                        <c:v>68</c:v>
                      </c:pt>
                      <c:pt idx="179">
                        <c:v>68.59</c:v>
                      </c:pt>
                      <c:pt idx="180">
                        <c:v>67.83</c:v>
                      </c:pt>
                      <c:pt idx="181">
                        <c:v>69.430000000000007</c:v>
                      </c:pt>
                      <c:pt idx="182">
                        <c:v>67</c:v>
                      </c:pt>
                      <c:pt idx="183">
                        <c:v>66.11</c:v>
                      </c:pt>
                      <c:pt idx="184">
                        <c:v>65.66</c:v>
                      </c:pt>
                      <c:pt idx="185">
                        <c:v>65.52</c:v>
                      </c:pt>
                      <c:pt idx="186">
                        <c:v>67.48</c:v>
                      </c:pt>
                      <c:pt idx="187">
                        <c:v>65.349999999999994</c:v>
                      </c:pt>
                      <c:pt idx="188">
                        <c:v>63.34</c:v>
                      </c:pt>
                      <c:pt idx="189">
                        <c:v>65.02</c:v>
                      </c:pt>
                      <c:pt idx="190">
                        <c:v>65.540000000000006</c:v>
                      </c:pt>
                      <c:pt idx="191">
                        <c:v>66.02</c:v>
                      </c:pt>
                      <c:pt idx="192">
                        <c:v>66.599999999999994</c:v>
                      </c:pt>
                      <c:pt idx="193">
                        <c:v>66.06</c:v>
                      </c:pt>
                      <c:pt idx="194">
                        <c:v>65.47</c:v>
                      </c:pt>
                      <c:pt idx="195">
                        <c:v>65.59</c:v>
                      </c:pt>
                      <c:pt idx="196">
                        <c:v>66.430000000000007</c:v>
                      </c:pt>
                      <c:pt idx="197">
                        <c:v>65.3</c:v>
                      </c:pt>
                      <c:pt idx="198">
                        <c:v>66.84</c:v>
                      </c:pt>
                      <c:pt idx="199">
                        <c:v>68.739999999999995</c:v>
                      </c:pt>
                      <c:pt idx="200">
                        <c:v>70.64</c:v>
                      </c:pt>
                      <c:pt idx="201">
                        <c:v>70.42</c:v>
                      </c:pt>
                      <c:pt idx="202">
                        <c:v>71.5</c:v>
                      </c:pt>
                      <c:pt idx="203">
                        <c:v>71.87</c:v>
                      </c:pt>
                      <c:pt idx="204">
                        <c:v>72.28</c:v>
                      </c:pt>
                      <c:pt idx="205">
                        <c:v>73.42</c:v>
                      </c:pt>
                      <c:pt idx="206">
                        <c:v>72.3</c:v>
                      </c:pt>
                      <c:pt idx="207">
                        <c:v>71.790000000000006</c:v>
                      </c:pt>
                      <c:pt idx="208">
                        <c:v>73.209999999999994</c:v>
                      </c:pt>
                      <c:pt idx="209">
                        <c:v>73.37</c:v>
                      </c:pt>
                      <c:pt idx="210">
                        <c:v>75.61</c:v>
                      </c:pt>
                      <c:pt idx="211">
                        <c:v>75.290000000000006</c:v>
                      </c:pt>
                      <c:pt idx="212">
                        <c:v>77.17</c:v>
                      </c:pt>
                      <c:pt idx="213">
                        <c:v>76.33</c:v>
                      </c:pt>
                      <c:pt idx="214">
                        <c:v>75.03</c:v>
                      </c:pt>
                      <c:pt idx="215">
                        <c:v>75.540000000000006</c:v>
                      </c:pt>
                      <c:pt idx="216">
                        <c:v>76.09</c:v>
                      </c:pt>
                      <c:pt idx="217">
                        <c:v>76.97</c:v>
                      </c:pt>
                      <c:pt idx="218">
                        <c:v>76.28</c:v>
                      </c:pt>
                      <c:pt idx="219">
                        <c:v>76.98</c:v>
                      </c:pt>
                      <c:pt idx="220">
                        <c:v>74.08</c:v>
                      </c:pt>
                      <c:pt idx="221">
                        <c:v>72.13</c:v>
                      </c:pt>
                      <c:pt idx="222">
                        <c:v>72.739999999999995</c:v>
                      </c:pt>
                      <c:pt idx="223">
                        <c:v>73</c:v>
                      </c:pt>
                      <c:pt idx="224">
                        <c:v>73.84</c:v>
                      </c:pt>
                      <c:pt idx="225">
                        <c:v>74.91</c:v>
                      </c:pt>
                      <c:pt idx="226">
                        <c:v>74.52</c:v>
                      </c:pt>
                      <c:pt idx="227">
                        <c:v>76.069999999999993</c:v>
                      </c:pt>
                      <c:pt idx="228">
                        <c:v>76.540000000000006</c:v>
                      </c:pt>
                      <c:pt idx="229">
                        <c:v>75.23</c:v>
                      </c:pt>
                      <c:pt idx="230">
                        <c:v>67.38</c:v>
                      </c:pt>
                      <c:pt idx="231">
                        <c:v>65.22</c:v>
                      </c:pt>
                      <c:pt idx="232">
                        <c:v>62.57</c:v>
                      </c:pt>
                      <c:pt idx="233">
                        <c:v>61.62</c:v>
                      </c:pt>
                      <c:pt idx="234">
                        <c:v>60.96</c:v>
                      </c:pt>
                      <c:pt idx="235">
                        <c:v>61.31</c:v>
                      </c:pt>
                      <c:pt idx="236">
                        <c:v>60.01</c:v>
                      </c:pt>
                      <c:pt idx="237">
                        <c:v>62.2</c:v>
                      </c:pt>
                      <c:pt idx="238">
                        <c:v>64.12</c:v>
                      </c:pt>
                      <c:pt idx="239">
                        <c:v>63.55</c:v>
                      </c:pt>
                      <c:pt idx="240">
                        <c:v>63.82</c:v>
                      </c:pt>
                      <c:pt idx="241">
                        <c:v>63.36</c:v>
                      </c:pt>
                      <c:pt idx="242">
                        <c:v>64.41</c:v>
                      </c:pt>
                      <c:pt idx="243">
                        <c:v>66.05</c:v>
                      </c:pt>
                      <c:pt idx="244">
                        <c:v>66.31</c:v>
                      </c:pt>
                      <c:pt idx="245">
                        <c:v>65.8</c:v>
                      </c:pt>
                      <c:pt idx="246">
                        <c:v>65.930000000000007</c:v>
                      </c:pt>
                      <c:pt idx="247">
                        <c:v>67.650000000000006</c:v>
                      </c:pt>
                      <c:pt idx="248">
                        <c:v>65.8</c:v>
                      </c:pt>
                      <c:pt idx="249">
                        <c:v>66.400000000000006</c:v>
                      </c:pt>
                      <c:pt idx="250">
                        <c:v>63.81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F6B-4885-967C-E0F9F4EA4554}"/>
                  </c:ext>
                </c:extLst>
              </c15:ser>
            </c15:filteredLineSeries>
          </c:ext>
        </c:extLst>
      </c:lineChart>
      <c:dateAx>
        <c:axId val="48234783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8236095"/>
        <c:crosses val="autoZero"/>
        <c:auto val="1"/>
        <c:lblOffset val="100"/>
        <c:baseTimeUnit val="days"/>
        <c:majorUnit val="30"/>
        <c:majorTimeUnit val="days"/>
      </c:dateAx>
      <c:valAx>
        <c:axId val="48236095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Calibri" panose="020F0502020204030204" pitchFamily="34" charset="0"/>
                    <a:cs typeface="Calibri" panose="020F0502020204030204" pitchFamily="34" charset="0"/>
                  </a:rPr>
                  <a:t>₵ per lb.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8234783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3439105180791802"/>
          <c:y val="0.22315351608863032"/>
          <c:w val="0.31434379123919798"/>
          <c:h val="5.082147495192447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Decline in Refining Margins Reduce </a:t>
            </a:r>
          </a:p>
          <a:p>
            <a:pPr>
              <a:defRPr sz="2400"/>
            </a:pPr>
            <a:r>
              <a:rPr lang="en-US" sz="2400"/>
              <a:t>Central Illinois Cash Crush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863759251185975E-2"/>
          <c:y val="0.16574528369650859"/>
          <c:w val="0.83699407943066084"/>
          <c:h val="0.65068817147474245"/>
        </c:manualLayout>
      </c:layout>
      <c:barChart>
        <c:barDir val="col"/>
        <c:grouping val="clustered"/>
        <c:varyColors val="0"/>
        <c:ser>
          <c:idx val="2"/>
          <c:order val="2"/>
          <c:tx>
            <c:v>Refining Margin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Lit>
              <c:ptCount val="58"/>
              <c:pt idx="0">
                <c:v>Jan-20</c:v>
              </c:pt>
              <c:pt idx="1">
                <c:v>Feb-20</c:v>
              </c:pt>
              <c:pt idx="2">
                <c:v>Mar-20</c:v>
              </c:pt>
              <c:pt idx="3">
                <c:v>Apr-20</c:v>
              </c:pt>
              <c:pt idx="4">
                <c:v>May-20</c:v>
              </c:pt>
              <c:pt idx="5">
                <c:v>Jun-20</c:v>
              </c:pt>
              <c:pt idx="6">
                <c:v>Jul-20</c:v>
              </c:pt>
              <c:pt idx="7">
                <c:v>Aug-20</c:v>
              </c:pt>
              <c:pt idx="8">
                <c:v>Sep-20</c:v>
              </c:pt>
              <c:pt idx="9">
                <c:v>Oct-20</c:v>
              </c:pt>
              <c:pt idx="10">
                <c:v>Nov-20</c:v>
              </c:pt>
              <c:pt idx="11">
                <c:v>Dec-20</c:v>
              </c:pt>
              <c:pt idx="12">
                <c:v>Jan-21</c:v>
              </c:pt>
              <c:pt idx="13">
                <c:v>Feb-21</c:v>
              </c:pt>
              <c:pt idx="14">
                <c:v>Mar-21</c:v>
              </c:pt>
              <c:pt idx="15">
                <c:v>Apr-21</c:v>
              </c:pt>
              <c:pt idx="16">
                <c:v>May-21</c:v>
              </c:pt>
              <c:pt idx="17">
                <c:v>Jun-21</c:v>
              </c:pt>
              <c:pt idx="18">
                <c:v>Jul-21</c:v>
              </c:pt>
              <c:pt idx="19">
                <c:v>Aug-21</c:v>
              </c:pt>
              <c:pt idx="20">
                <c:v>Sep-21</c:v>
              </c:pt>
              <c:pt idx="21">
                <c:v>Oct-21</c:v>
              </c:pt>
              <c:pt idx="22">
                <c:v>Nov-21</c:v>
              </c:pt>
              <c:pt idx="23">
                <c:v>Dec-21</c:v>
              </c:pt>
              <c:pt idx="24">
                <c:v>Jan-22</c:v>
              </c:pt>
              <c:pt idx="25">
                <c:v>Feb-22</c:v>
              </c:pt>
              <c:pt idx="26">
                <c:v>Mar-22</c:v>
              </c:pt>
              <c:pt idx="27">
                <c:v>Apr-22</c:v>
              </c:pt>
              <c:pt idx="28">
                <c:v>May-22</c:v>
              </c:pt>
              <c:pt idx="29">
                <c:v>Jun-22</c:v>
              </c:pt>
              <c:pt idx="30">
                <c:v>Jul-22</c:v>
              </c:pt>
              <c:pt idx="31">
                <c:v>Aug-22</c:v>
              </c:pt>
              <c:pt idx="32">
                <c:v>Sep-22</c:v>
              </c:pt>
              <c:pt idx="33">
                <c:v>Oct-22</c:v>
              </c:pt>
              <c:pt idx="34">
                <c:v>Nov-22</c:v>
              </c:pt>
              <c:pt idx="35">
                <c:v>Dec-22</c:v>
              </c:pt>
              <c:pt idx="36">
                <c:v>Jan-23</c:v>
              </c:pt>
              <c:pt idx="37">
                <c:v>Feb-23</c:v>
              </c:pt>
              <c:pt idx="38">
                <c:v>Mar-23</c:v>
              </c:pt>
              <c:pt idx="39">
                <c:v>Apr-23</c:v>
              </c:pt>
              <c:pt idx="40">
                <c:v>May-23</c:v>
              </c:pt>
              <c:pt idx="41">
                <c:v>Jun-23</c:v>
              </c:pt>
              <c:pt idx="42">
                <c:v>Jul-23</c:v>
              </c:pt>
              <c:pt idx="43">
                <c:v>Aug-23</c:v>
              </c:pt>
              <c:pt idx="44">
                <c:v>Sep-23</c:v>
              </c:pt>
              <c:pt idx="45">
                <c:v>Oct-23</c:v>
              </c:pt>
              <c:pt idx="46">
                <c:v>Nov-23</c:v>
              </c:pt>
              <c:pt idx="47">
                <c:v>Dec-23</c:v>
              </c:pt>
              <c:pt idx="48">
                <c:v>Jan-24</c:v>
              </c:pt>
              <c:pt idx="49">
                <c:v>Feb-24</c:v>
              </c:pt>
              <c:pt idx="50">
                <c:v>Mar-24</c:v>
              </c:pt>
              <c:pt idx="51">
                <c:v>Apr-24</c:v>
              </c:pt>
              <c:pt idx="52">
                <c:v>May-24</c:v>
              </c:pt>
              <c:pt idx="53">
                <c:v>Jun-24</c:v>
              </c:pt>
              <c:pt idx="54">
                <c:v>Jul-24</c:v>
              </c:pt>
              <c:pt idx="55">
                <c:v>Aug-24</c:v>
              </c:pt>
              <c:pt idx="56">
                <c:v>Sep-24</c:v>
              </c:pt>
              <c:pt idx="57">
                <c:v>Oct-24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Data'!$EQ$3:$EQ$73</c15:sqref>
                  </c15:fullRef>
                </c:ext>
              </c:extLst>
              <c:f>'Monthly Data'!$EQ$16:$EQ$73</c:f>
              <c:numCache>
                <c:formatCode>#,##0.00_);[Red]\(#,##0.00\)</c:formatCode>
                <c:ptCount val="58"/>
                <c:pt idx="0">
                  <c:v>0.28409271428571437</c:v>
                </c:pt>
                <c:pt idx="1">
                  <c:v>0.29031764210526301</c:v>
                </c:pt>
                <c:pt idx="2">
                  <c:v>0.29793624545454539</c:v>
                </c:pt>
                <c:pt idx="3">
                  <c:v>0.30115131428571407</c:v>
                </c:pt>
                <c:pt idx="4">
                  <c:v>0.30205070999999989</c:v>
                </c:pt>
                <c:pt idx="5">
                  <c:v>0.29890202727272697</c:v>
                </c:pt>
                <c:pt idx="6">
                  <c:v>0.28932610909090895</c:v>
                </c:pt>
                <c:pt idx="7">
                  <c:v>0.28631571428571384</c:v>
                </c:pt>
                <c:pt idx="8">
                  <c:v>0.28146077142857162</c:v>
                </c:pt>
                <c:pt idx="9">
                  <c:v>0.28190724545454526</c:v>
                </c:pt>
                <c:pt idx="10">
                  <c:v>0.27237015000000014</c:v>
                </c:pt>
                <c:pt idx="11">
                  <c:v>0.3186144000000003</c:v>
                </c:pt>
                <c:pt idx="12">
                  <c:v>0.23571633913043477</c:v>
                </c:pt>
                <c:pt idx="13">
                  <c:v>0.12630088421052624</c:v>
                </c:pt>
                <c:pt idx="14">
                  <c:v>0.15871202608695612</c:v>
                </c:pt>
                <c:pt idx="15">
                  <c:v>0.58420885714285709</c:v>
                </c:pt>
                <c:pt idx="16">
                  <c:v>1.6109975699999999</c:v>
                </c:pt>
                <c:pt idx="17">
                  <c:v>2.1733441363636357</c:v>
                </c:pt>
                <c:pt idx="18">
                  <c:v>2.1312207428571432</c:v>
                </c:pt>
                <c:pt idx="19">
                  <c:v>1.4574785727272721</c:v>
                </c:pt>
                <c:pt idx="20">
                  <c:v>1.1111322857142851</c:v>
                </c:pt>
                <c:pt idx="21">
                  <c:v>1.3847596285714283</c:v>
                </c:pt>
                <c:pt idx="22">
                  <c:v>1.3984363714285708</c:v>
                </c:pt>
                <c:pt idx="23">
                  <c:v>1.3138754571428561</c:v>
                </c:pt>
                <c:pt idx="24">
                  <c:v>1.12772205</c:v>
                </c:pt>
                <c:pt idx="25">
                  <c:v>1.0113122842105253</c:v>
                </c:pt>
                <c:pt idx="26">
                  <c:v>1.2565138695652163</c:v>
                </c:pt>
                <c:pt idx="27">
                  <c:v>1.1986603199999997</c:v>
                </c:pt>
                <c:pt idx="28">
                  <c:v>1.8904302857142854</c:v>
                </c:pt>
                <c:pt idx="29">
                  <c:v>1.9138492285714288</c:v>
                </c:pt>
                <c:pt idx="30">
                  <c:v>1.6403446800000008</c:v>
                </c:pt>
                <c:pt idx="31">
                  <c:v>1.3033382869565215</c:v>
                </c:pt>
                <c:pt idx="32">
                  <c:v>0.97947497142857165</c:v>
                </c:pt>
                <c:pt idx="33">
                  <c:v>0.87135694285714194</c:v>
                </c:pt>
                <c:pt idx="34">
                  <c:v>0.91146119999999931</c:v>
                </c:pt>
                <c:pt idx="35">
                  <c:v>0.8131187999999997</c:v>
                </c:pt>
                <c:pt idx="36">
                  <c:v>0.96724719000000048</c:v>
                </c:pt>
                <c:pt idx="37">
                  <c:v>0.84004398947368408</c:v>
                </c:pt>
                <c:pt idx="38">
                  <c:v>0.925571739130435</c:v>
                </c:pt>
                <c:pt idx="39">
                  <c:v>1.0154442315789474</c:v>
                </c:pt>
                <c:pt idx="40">
                  <c:v>1.0980620181818184</c:v>
                </c:pt>
                <c:pt idx="41">
                  <c:v>1.2733132285714281</c:v>
                </c:pt>
                <c:pt idx="42">
                  <c:v>1.2619269000000002</c:v>
                </c:pt>
                <c:pt idx="43">
                  <c:v>0.95777522608695664</c:v>
                </c:pt>
                <c:pt idx="44">
                  <c:v>0.81395964000000054</c:v>
                </c:pt>
                <c:pt idx="45">
                  <c:v>0.72905890909090953</c:v>
                </c:pt>
                <c:pt idx="46">
                  <c:v>0.77105005714285657</c:v>
                </c:pt>
                <c:pt idx="47">
                  <c:v>0.79821378000000054</c:v>
                </c:pt>
                <c:pt idx="48">
                  <c:v>0.68975177142857136</c:v>
                </c:pt>
                <c:pt idx="49">
                  <c:v>0.62204102999999988</c:v>
                </c:pt>
                <c:pt idx="50">
                  <c:v>0.50996321999999983</c:v>
                </c:pt>
                <c:pt idx="51">
                  <c:v>0.54615706363636329</c:v>
                </c:pt>
                <c:pt idx="52">
                  <c:v>0.63815629090909098</c:v>
                </c:pt>
                <c:pt idx="53">
                  <c:v>0.46890151578947331</c:v>
                </c:pt>
                <c:pt idx="54">
                  <c:v>0.39023382272727258</c:v>
                </c:pt>
                <c:pt idx="55">
                  <c:v>0.18047305714285711</c:v>
                </c:pt>
                <c:pt idx="56">
                  <c:v>4.6347794999999616E-2</c:v>
                </c:pt>
                <c:pt idx="57">
                  <c:v>-0.12585740869565229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F-4EB7-BFBE-147E12A5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946748751"/>
        <c:axId val="1946743951"/>
      </c:barChart>
      <c:lineChart>
        <c:grouping val="standard"/>
        <c:varyColors val="0"/>
        <c:ser>
          <c:idx val="1"/>
          <c:order val="1"/>
          <c:tx>
            <c:v>RBD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Data'!$DV$3:$DV$73</c15:sqref>
                  </c15:fullRef>
                </c:ext>
              </c:extLst>
              <c:f>'Monthly Data'!$DV$16:$DV$73</c:f>
              <c:numCache>
                <c:formatCode>[$-409]mmm\-yy;@</c:formatCode>
                <c:ptCount val="5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Data'!$EN$3:$EN$73</c15:sqref>
                  </c15:fullRef>
                </c:ext>
              </c:extLst>
              <c:f>'Monthly Data'!$EN$16:$EN$73</c:f>
              <c:numCache>
                <c:formatCode>#,##0.00_);[Red]\(#,##0.00\)</c:formatCode>
                <c:ptCount val="58"/>
                <c:pt idx="0">
                  <c:v>1.8173355714285706</c:v>
                </c:pt>
                <c:pt idx="1">
                  <c:v>1.8292802736842102</c:v>
                </c:pt>
                <c:pt idx="2">
                  <c:v>2.0424148818181815</c:v>
                </c:pt>
                <c:pt idx="3">
                  <c:v>1.8587736952380947</c:v>
                </c:pt>
                <c:pt idx="4">
                  <c:v>1.7568152099999998</c:v>
                </c:pt>
                <c:pt idx="5">
                  <c:v>1.6647961181818181</c:v>
                </c:pt>
                <c:pt idx="6">
                  <c:v>1.7405751999999994</c:v>
                </c:pt>
                <c:pt idx="7">
                  <c:v>2.0143609523809518</c:v>
                </c:pt>
                <c:pt idx="8">
                  <c:v>2.0246817238095232</c:v>
                </c:pt>
                <c:pt idx="9">
                  <c:v>2.5872449727272735</c:v>
                </c:pt>
                <c:pt idx="10">
                  <c:v>2.7165376499999985</c:v>
                </c:pt>
                <c:pt idx="11">
                  <c:v>2.7265471777777774</c:v>
                </c:pt>
                <c:pt idx="12">
                  <c:v>2.4693776434782602</c:v>
                </c:pt>
                <c:pt idx="13">
                  <c:v>2.4962303578947367</c:v>
                </c:pt>
                <c:pt idx="14">
                  <c:v>2.7203498521739111</c:v>
                </c:pt>
                <c:pt idx="15">
                  <c:v>3.1958850476190461</c:v>
                </c:pt>
                <c:pt idx="16">
                  <c:v>4.5705190699999987</c:v>
                </c:pt>
                <c:pt idx="17">
                  <c:v>5.4377736818181797</c:v>
                </c:pt>
                <c:pt idx="18">
                  <c:v>5.0605407428571425</c:v>
                </c:pt>
                <c:pt idx="19">
                  <c:v>4.0969590272727254</c:v>
                </c:pt>
                <c:pt idx="20">
                  <c:v>4.0043513333333305</c:v>
                </c:pt>
                <c:pt idx="21">
                  <c:v>4.6631353428571432</c:v>
                </c:pt>
                <c:pt idx="22">
                  <c:v>5.0245225619047593</c:v>
                </c:pt>
                <c:pt idx="23">
                  <c:v>4.689840695238094</c:v>
                </c:pt>
                <c:pt idx="24">
                  <c:v>4.5877695499999982</c:v>
                </c:pt>
                <c:pt idx="25">
                  <c:v>4.1593296526315777</c:v>
                </c:pt>
                <c:pt idx="26">
                  <c:v>5.5653856086956504</c:v>
                </c:pt>
                <c:pt idx="27">
                  <c:v>5.4860693199999986</c:v>
                </c:pt>
                <c:pt idx="28">
                  <c:v>5.314677904761905</c:v>
                </c:pt>
                <c:pt idx="29">
                  <c:v>5.1302211333333325</c:v>
                </c:pt>
                <c:pt idx="30">
                  <c:v>5.1556856799999995</c:v>
                </c:pt>
                <c:pt idx="31">
                  <c:v>4.4052717652173898</c:v>
                </c:pt>
                <c:pt idx="32">
                  <c:v>3.929274019047619</c:v>
                </c:pt>
                <c:pt idx="33">
                  <c:v>5.3817121809523787</c:v>
                </c:pt>
                <c:pt idx="34">
                  <c:v>5.9362583428571423</c:v>
                </c:pt>
                <c:pt idx="35">
                  <c:v>5.1089168952380941</c:v>
                </c:pt>
                <c:pt idx="36">
                  <c:v>4.6442376900000006</c:v>
                </c:pt>
                <c:pt idx="37">
                  <c:v>4.701199778947367</c:v>
                </c:pt>
                <c:pt idx="38">
                  <c:v>4.2198326086956532</c:v>
                </c:pt>
                <c:pt idx="39">
                  <c:v>3.6371800210526302</c:v>
                </c:pt>
                <c:pt idx="40">
                  <c:v>3.8329497454545445</c:v>
                </c:pt>
                <c:pt idx="41">
                  <c:v>4.083235133333333</c:v>
                </c:pt>
                <c:pt idx="42">
                  <c:v>4.7964918999999977</c:v>
                </c:pt>
                <c:pt idx="43">
                  <c:v>5.0964617478260861</c:v>
                </c:pt>
                <c:pt idx="44">
                  <c:v>5.1208138899999991</c:v>
                </c:pt>
                <c:pt idx="45">
                  <c:v>4.9424793636363633</c:v>
                </c:pt>
                <c:pt idx="46">
                  <c:v>5.4598071999999984</c:v>
                </c:pt>
                <c:pt idx="47">
                  <c:v>4.3004797799999999</c:v>
                </c:pt>
                <c:pt idx="48">
                  <c:v>3.5462505809523801</c:v>
                </c:pt>
                <c:pt idx="49">
                  <c:v>3.5068910299999994</c:v>
                </c:pt>
                <c:pt idx="50">
                  <c:v>3.1776087199999998</c:v>
                </c:pt>
                <c:pt idx="51">
                  <c:v>2.6996961545454536</c:v>
                </c:pt>
                <c:pt idx="52">
                  <c:v>2.7997240181818177</c:v>
                </c:pt>
                <c:pt idx="53">
                  <c:v>2.862921778947368</c:v>
                </c:pt>
                <c:pt idx="54">
                  <c:v>3.8462476863636366</c:v>
                </c:pt>
                <c:pt idx="55">
                  <c:v>3.7311263904761902</c:v>
                </c:pt>
                <c:pt idx="56">
                  <c:v>3.5914105449999996</c:v>
                </c:pt>
                <c:pt idx="57">
                  <c:v>3.6658839526356259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F-4EB7-BFBE-147E12A5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748751"/>
        <c:axId val="1946743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crude degummed</c:v>
                </c:tx>
                <c:spPr>
                  <a:ln w="285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'Monthly Data'!$DV$3:$DV$73</c15:sqref>
                        </c15:fullRef>
                        <c15:formulaRef>
                          <c15:sqref>'Monthly Data'!$DV$16:$DV$73</c15:sqref>
                        </c15:formulaRef>
                      </c:ext>
                    </c:extLst>
                    <c:numCache>
                      <c:formatCode>[$-409]mmm\-yy;@</c:formatCode>
                      <c:ptCount val="58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'Monthly Data'!$EK$3:$EK$73</c15:sqref>
                        </c15:fullRef>
                        <c15:formulaRef>
                          <c15:sqref>'Monthly Data'!$EK$16:$EK$73</c15:sqref>
                        </c15:formulaRef>
                      </c:ext>
                    </c:extLst>
                    <c:numCache>
                      <c:formatCode>#,##0.00_);[Red]\(#,##0.00\)</c:formatCode>
                      <c:ptCount val="58"/>
                      <c:pt idx="0">
                        <c:v>1.5332428571428567</c:v>
                      </c:pt>
                      <c:pt idx="1">
                        <c:v>1.5389626315789471</c:v>
                      </c:pt>
                      <c:pt idx="2">
                        <c:v>1.7444786363636362</c:v>
                      </c:pt>
                      <c:pt idx="3">
                        <c:v>1.5576223809523806</c:v>
                      </c:pt>
                      <c:pt idx="4">
                        <c:v>1.4547644999999993</c:v>
                      </c:pt>
                      <c:pt idx="5">
                        <c:v>1.3658940909090911</c:v>
                      </c:pt>
                      <c:pt idx="6">
                        <c:v>1.4512490909090907</c:v>
                      </c:pt>
                      <c:pt idx="7">
                        <c:v>1.7280452380952378</c:v>
                      </c:pt>
                      <c:pt idx="8">
                        <c:v>1.7432209523809519</c:v>
                      </c:pt>
                      <c:pt idx="9">
                        <c:v>2.3053377272727271</c:v>
                      </c:pt>
                      <c:pt idx="10">
                        <c:v>2.4441674999999998</c:v>
                      </c:pt>
                      <c:pt idx="11">
                        <c:v>2.4079327777777779</c:v>
                      </c:pt>
                      <c:pt idx="12">
                        <c:v>2.2336613043478253</c:v>
                      </c:pt>
                      <c:pt idx="13">
                        <c:v>2.36992947368421</c:v>
                      </c:pt>
                      <c:pt idx="14">
                        <c:v>2.5616378260869554</c:v>
                      </c:pt>
                      <c:pt idx="15">
                        <c:v>2.6116761904761892</c:v>
                      </c:pt>
                      <c:pt idx="16">
                        <c:v>2.9595214999999984</c:v>
                      </c:pt>
                      <c:pt idx="17">
                        <c:v>3.2644295454545453</c:v>
                      </c:pt>
                      <c:pt idx="18">
                        <c:v>2.9293199999999993</c:v>
                      </c:pt>
                      <c:pt idx="19">
                        <c:v>2.6394804545454544</c:v>
                      </c:pt>
                      <c:pt idx="20">
                        <c:v>2.8932190476190471</c:v>
                      </c:pt>
                      <c:pt idx="21">
                        <c:v>3.2783757142857142</c:v>
                      </c:pt>
                      <c:pt idx="22">
                        <c:v>3.6260861904761894</c:v>
                      </c:pt>
                      <c:pt idx="23">
                        <c:v>3.3759652380952381</c:v>
                      </c:pt>
                      <c:pt idx="24">
                        <c:v>3.4600474999999995</c:v>
                      </c:pt>
                      <c:pt idx="25">
                        <c:v>3.1480173684210526</c:v>
                      </c:pt>
                      <c:pt idx="26">
                        <c:v>4.308871739130435</c:v>
                      </c:pt>
                      <c:pt idx="27">
                        <c:v>4.2874089999999985</c:v>
                      </c:pt>
                      <c:pt idx="28">
                        <c:v>3.4242476190476183</c:v>
                      </c:pt>
                      <c:pt idx="29">
                        <c:v>3.2163719047619037</c:v>
                      </c:pt>
                      <c:pt idx="30">
                        <c:v>3.5153409999999994</c:v>
                      </c:pt>
                      <c:pt idx="31">
                        <c:v>3.101933478260869</c:v>
                      </c:pt>
                      <c:pt idx="32">
                        <c:v>2.949799047619047</c:v>
                      </c:pt>
                      <c:pt idx="33">
                        <c:v>4.5103552380952383</c:v>
                      </c:pt>
                      <c:pt idx="34">
                        <c:v>5.0247971428571434</c:v>
                      </c:pt>
                      <c:pt idx="35">
                        <c:v>4.2957980952380943</c:v>
                      </c:pt>
                      <c:pt idx="36">
                        <c:v>3.6769904999999978</c:v>
                      </c:pt>
                      <c:pt idx="37">
                        <c:v>3.8611557894736839</c:v>
                      </c:pt>
                      <c:pt idx="38">
                        <c:v>3.2942608695652176</c:v>
                      </c:pt>
                      <c:pt idx="39">
                        <c:v>2.6217357894736848</c:v>
                      </c:pt>
                      <c:pt idx="40">
                        <c:v>2.7348877272727261</c:v>
                      </c:pt>
                      <c:pt idx="41">
                        <c:v>2.8099219047619046</c:v>
                      </c:pt>
                      <c:pt idx="42">
                        <c:v>3.5345649999999984</c:v>
                      </c:pt>
                      <c:pt idx="43">
                        <c:v>4.13868652173913</c:v>
                      </c:pt>
                      <c:pt idx="44">
                        <c:v>4.3068542499999989</c:v>
                      </c:pt>
                      <c:pt idx="45">
                        <c:v>4.2134204545454539</c:v>
                      </c:pt>
                      <c:pt idx="46">
                        <c:v>4.688757142857142</c:v>
                      </c:pt>
                      <c:pt idx="47">
                        <c:v>3.5022659999999997</c:v>
                      </c:pt>
                      <c:pt idx="48">
                        <c:v>2.8564988095238086</c:v>
                      </c:pt>
                      <c:pt idx="49">
                        <c:v>2.8848499999999992</c:v>
                      </c:pt>
                      <c:pt idx="50">
                        <c:v>2.6676454999999999</c:v>
                      </c:pt>
                      <c:pt idx="51">
                        <c:v>2.1535390909090903</c:v>
                      </c:pt>
                      <c:pt idx="52">
                        <c:v>2.1615677272727272</c:v>
                      </c:pt>
                      <c:pt idx="53">
                        <c:v>2.394020263157894</c:v>
                      </c:pt>
                      <c:pt idx="54">
                        <c:v>3.4560138636363633</c:v>
                      </c:pt>
                      <c:pt idx="55">
                        <c:v>3.550653333333333</c:v>
                      </c:pt>
                      <c:pt idx="56">
                        <c:v>3.5450627499999996</c:v>
                      </c:pt>
                      <c:pt idx="57">
                        <c:v>3.7917413613312787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6DF-4EB7-BFBE-147E12A5A40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'Monthly Data'!$A$3:$A$73</c15:sqref>
                  </c15:fullRef>
                </c:ext>
              </c:extLst>
              <c:f>'Monthly Data'!$A$16:$A$73</c:f>
              <c:numCache>
                <c:formatCode>m/d/yyyy</c:formatCode>
                <c:ptCount val="5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Data'!$ET$3:$ET$73</c15:sqref>
                  </c15:fullRef>
                </c:ext>
              </c:extLst>
              <c:f>'Monthly Data'!$ET$16:$ET$73</c:f>
              <c:numCache>
                <c:formatCode>0.0%</c:formatCode>
                <c:ptCount val="58"/>
                <c:pt idx="0">
                  <c:v>0.37653036219770469</c:v>
                </c:pt>
                <c:pt idx="1">
                  <c:v>0.36042770116351186</c:v>
                </c:pt>
                <c:pt idx="2">
                  <c:v>0.32242850684659563</c:v>
                </c:pt>
                <c:pt idx="3">
                  <c:v>0.32183788238250582</c:v>
                </c:pt>
                <c:pt idx="4">
                  <c:v>0.32260462018349273</c:v>
                </c:pt>
                <c:pt idx="5">
                  <c:v>0.33299638105281132</c:v>
                </c:pt>
                <c:pt idx="6">
                  <c:v>0.34429587153056945</c:v>
                </c:pt>
                <c:pt idx="7">
                  <c:v>0.36707763272865168</c:v>
                </c:pt>
                <c:pt idx="8">
                  <c:v>0.35741510613557309</c:v>
                </c:pt>
                <c:pt idx="9">
                  <c:v>0.32653512508119581</c:v>
                </c:pt>
                <c:pt idx="10">
                  <c:v>0.33533084906342314</c:v>
                </c:pt>
                <c:pt idx="11">
                  <c:v>0.35617699603151165</c:v>
                </c:pt>
                <c:pt idx="12">
                  <c:v>0.35343287190302869</c:v>
                </c:pt>
                <c:pt idx="13">
                  <c:v>0.37158234359528014</c:v>
                </c:pt>
                <c:pt idx="14">
                  <c:v>0.42584575656800672</c:v>
                </c:pt>
                <c:pt idx="15">
                  <c:v>0.45664797783369676</c:v>
                </c:pt>
                <c:pt idx="16">
                  <c:v>0.52061779077499248</c:v>
                </c:pt>
                <c:pt idx="17">
                  <c:v>0.55987555349238827</c:v>
                </c:pt>
                <c:pt idx="18">
                  <c:v>0.55336687290443387</c:v>
                </c:pt>
                <c:pt idx="19">
                  <c:v>0.5307733327127121</c:v>
                </c:pt>
                <c:pt idx="20">
                  <c:v>0.51830887798780712</c:v>
                </c:pt>
                <c:pt idx="21">
                  <c:v>0.54382707373789096</c:v>
                </c:pt>
                <c:pt idx="22">
                  <c:v>0.51241514767393403</c:v>
                </c:pt>
                <c:pt idx="23">
                  <c:v>0.47840974876606851</c:v>
                </c:pt>
                <c:pt idx="24">
                  <c:v>0.46824263243891873</c:v>
                </c:pt>
                <c:pt idx="25">
                  <c:v>0.45946163017704539</c:v>
                </c:pt>
                <c:pt idx="26">
                  <c:v>0.47259663060376567</c:v>
                </c:pt>
                <c:pt idx="27">
                  <c:v>0.49454287122567236</c:v>
                </c:pt>
                <c:pt idx="28">
                  <c:v>0.53563506578967668</c:v>
                </c:pt>
                <c:pt idx="29">
                  <c:v>0.50324352194091893</c:v>
                </c:pt>
                <c:pt idx="30">
                  <c:v>0.44002588171970836</c:v>
                </c:pt>
                <c:pt idx="31">
                  <c:v>0.46627859087573315</c:v>
                </c:pt>
                <c:pt idx="32">
                  <c:v>0.48791183276786509</c:v>
                </c:pt>
                <c:pt idx="33">
                  <c:v>0.50701028695786243</c:v>
                </c:pt>
                <c:pt idx="34">
                  <c:v>0.51415204218088262</c:v>
                </c:pt>
                <c:pt idx="35">
                  <c:v>0.45501377348780664</c:v>
                </c:pt>
                <c:pt idx="36">
                  <c:v>0.43775669131788586</c:v>
                </c:pt>
                <c:pt idx="37">
                  <c:v>0.41453061948193964</c:v>
                </c:pt>
                <c:pt idx="38">
                  <c:v>0.40663742258038743</c:v>
                </c:pt>
                <c:pt idx="39">
                  <c:v>0.40214628719030515</c:v>
                </c:pt>
                <c:pt idx="40">
                  <c:v>0.40618080412742857</c:v>
                </c:pt>
                <c:pt idx="41">
                  <c:v>0.43255317387395659</c:v>
                </c:pt>
                <c:pt idx="42">
                  <c:v>0.46980951525037068</c:v>
                </c:pt>
                <c:pt idx="43">
                  <c:v>0.4692169120116606</c:v>
                </c:pt>
                <c:pt idx="44">
                  <c:v>0.46666145626586902</c:v>
                </c:pt>
                <c:pt idx="45">
                  <c:v>0.43282011568475037</c:v>
                </c:pt>
                <c:pt idx="46">
                  <c:v>0.38812015385201998</c:v>
                </c:pt>
                <c:pt idx="47">
                  <c:v>0.40561255517913353</c:v>
                </c:pt>
                <c:pt idx="48">
                  <c:v>0.41140548694916373</c:v>
                </c:pt>
                <c:pt idx="49">
                  <c:v>0.40484023802215069</c:v>
                </c:pt>
                <c:pt idx="50">
                  <c:v>0.40962051052469856</c:v>
                </c:pt>
                <c:pt idx="51">
                  <c:v>0.41106426951928143</c:v>
                </c:pt>
                <c:pt idx="52">
                  <c:v>0.38966900668275267</c:v>
                </c:pt>
                <c:pt idx="53">
                  <c:v>0.3924308655271509</c:v>
                </c:pt>
                <c:pt idx="54">
                  <c:v>0.40594746722279207</c:v>
                </c:pt>
                <c:pt idx="55">
                  <c:v>0.40452807481241992</c:v>
                </c:pt>
                <c:pt idx="56">
                  <c:v>0.40468849607951407</c:v>
                </c:pt>
                <c:pt idx="57">
                  <c:v>0.40570498530069565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F-4EB7-BFBE-147E12A5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887920"/>
        <c:axId val="447887440"/>
      </c:lineChart>
      <c:catAx>
        <c:axId val="1946748751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46743951"/>
        <c:crosses val="autoZero"/>
        <c:auto val="1"/>
        <c:lblAlgn val="ctr"/>
        <c:lblOffset val="100"/>
        <c:noMultiLvlLbl val="1"/>
      </c:catAx>
      <c:valAx>
        <c:axId val="19467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C. IL. cash crush &amp; refining margin ($/bu.)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46748751"/>
        <c:crosses val="autoZero"/>
        <c:crossBetween val="between"/>
      </c:valAx>
      <c:valAx>
        <c:axId val="4478874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Oil's share of product value (% of total)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47887920"/>
        <c:crosses val="max"/>
        <c:crossBetween val="between"/>
      </c:valAx>
      <c:dateAx>
        <c:axId val="4478879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47887440"/>
        <c:crosses val="autoZero"/>
        <c:auto val="1"/>
        <c:lblOffset val="100"/>
        <c:baseTimeUnit val="months"/>
      </c:date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3600"/>
              <a:t>Soybean Oil</a:t>
            </a:r>
            <a:r>
              <a:rPr lang="en-US" sz="3600" baseline="0"/>
              <a:t> Cash Price Comparison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50560426975928"/>
          <c:y val="0.12406234985036678"/>
          <c:w val="0.80792004104565285"/>
          <c:h val="0.71000348728629192"/>
        </c:manualLayout>
      </c:layout>
      <c:barChart>
        <c:barDir val="col"/>
        <c:grouping val="clustered"/>
        <c:varyColors val="0"/>
        <c:ser>
          <c:idx val="2"/>
          <c:order val="0"/>
          <c:tx>
            <c:v>Argentina Basis</c:v>
          </c:tx>
          <c:spPr>
            <a:solidFill>
              <a:srgbClr val="ECECEC"/>
            </a:solidFill>
            <a:ln w="15875">
              <a:solidFill>
                <a:srgbClr val="323232"/>
              </a:solidFill>
            </a:ln>
            <a:effectLst/>
          </c:spPr>
          <c:invertIfNegative val="0"/>
          <c:dPt>
            <c:idx val="61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9-4062-9EE3-603B3C49D673}"/>
              </c:ext>
            </c:extLst>
          </c:dPt>
          <c:dPt>
            <c:idx val="62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39-4062-9EE3-603B3C49D673}"/>
              </c:ext>
            </c:extLst>
          </c:dPt>
          <c:dPt>
            <c:idx val="63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39-4062-9EE3-603B3C49D673}"/>
              </c:ext>
            </c:extLst>
          </c:dPt>
          <c:dPt>
            <c:idx val="64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39-4062-9EE3-603B3C49D673}"/>
              </c:ext>
            </c:extLst>
          </c:dPt>
          <c:dPt>
            <c:idx val="65"/>
            <c:invertIfNegative val="0"/>
            <c:bubble3D val="0"/>
            <c:spPr>
              <a:solidFill>
                <a:srgbClr val="ECECEC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39-4062-9EE3-603B3C49D673}"/>
              </c:ext>
            </c:extLst>
          </c:dPt>
          <c:dPt>
            <c:idx val="66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39-4062-9EE3-603B3C49D673}"/>
              </c:ext>
            </c:extLst>
          </c:dPt>
          <c:dPt>
            <c:idx val="67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39-4062-9EE3-603B3C49D673}"/>
              </c:ext>
            </c:extLst>
          </c:dPt>
          <c:dPt>
            <c:idx val="68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39-4062-9EE3-603B3C49D673}"/>
              </c:ext>
            </c:extLst>
          </c:dPt>
          <c:dPt>
            <c:idx val="69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39-4062-9EE3-603B3C49D673}"/>
              </c:ext>
            </c:extLst>
          </c:dPt>
          <c:dPt>
            <c:idx val="70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39-4062-9EE3-603B3C49D673}"/>
              </c:ext>
            </c:extLst>
          </c:dPt>
          <c:dPt>
            <c:idx val="71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39-4062-9EE3-603B3C49D673}"/>
              </c:ext>
            </c:extLst>
          </c:dPt>
          <c:dPt>
            <c:idx val="72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D39-4062-9EE3-603B3C49D673}"/>
              </c:ext>
            </c:extLst>
          </c:dPt>
          <c:dPt>
            <c:idx val="73"/>
            <c:invertIfNegative val="0"/>
            <c:bubble3D val="0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D39-4062-9EE3-603B3C49D673}"/>
              </c:ext>
            </c:extLst>
          </c:dPt>
          <c:cat>
            <c:numRef>
              <c:f>'Monthly Data'!$A$3:$A$78</c:f>
              <c:numCache>
                <c:formatCode>m/d/yyyy</c:formatCode>
                <c:ptCount val="7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</c:numCache>
            </c:numRef>
          </c:cat>
          <c:val>
            <c:numRef>
              <c:f>'Monthly Data'!$BP$3:$BP$78</c:f>
              <c:numCache>
                <c:formatCode>#,##0.00_);[Red]\(#,##0.00\)</c:formatCode>
                <c:ptCount val="76"/>
                <c:pt idx="0">
                  <c:v>-0.25125475691790994</c:v>
                </c:pt>
                <c:pt idx="1">
                  <c:v>0.45448044975294655</c:v>
                </c:pt>
                <c:pt idx="2">
                  <c:v>0.41771648549466345</c:v>
                </c:pt>
                <c:pt idx="3">
                  <c:v>-0.51224787072938305</c:v>
                </c:pt>
                <c:pt idx="4">
                  <c:v>-0.30922515801610639</c:v>
                </c:pt>
                <c:pt idx="5">
                  <c:v>1.2161107804421822</c:v>
                </c:pt>
                <c:pt idx="6">
                  <c:v>0.32444145577387729</c:v>
                </c:pt>
                <c:pt idx="7">
                  <c:v>0.25158283506197671</c:v>
                </c:pt>
                <c:pt idx="8">
                  <c:v>1.2659516161954316</c:v>
                </c:pt>
                <c:pt idx="9">
                  <c:v>1.1158643186904638</c:v>
                </c:pt>
                <c:pt idx="10">
                  <c:v>-0.1806865142177756</c:v>
                </c:pt>
                <c:pt idx="11">
                  <c:v>0.60586313615094711</c:v>
                </c:pt>
                <c:pt idx="12">
                  <c:v>1.7846638249096689</c:v>
                </c:pt>
                <c:pt idx="13">
                  <c:v>2.3037812261175463</c:v>
                </c:pt>
                <c:pt idx="14">
                  <c:v>1.6116463619987282</c:v>
                </c:pt>
                <c:pt idx="15">
                  <c:v>0.38172672231339622</c:v>
                </c:pt>
                <c:pt idx="16">
                  <c:v>-3.8758354039810428E-3</c:v>
                </c:pt>
                <c:pt idx="17">
                  <c:v>6.1278058349956881E-3</c:v>
                </c:pt>
                <c:pt idx="18">
                  <c:v>1.6724585958706115</c:v>
                </c:pt>
                <c:pt idx="19">
                  <c:v>2.1666206360999771</c:v>
                </c:pt>
                <c:pt idx="20">
                  <c:v>1.8967411011955804</c:v>
                </c:pt>
                <c:pt idx="21">
                  <c:v>2.5889568361810986</c:v>
                </c:pt>
                <c:pt idx="22">
                  <c:v>3.7502065582476947</c:v>
                </c:pt>
                <c:pt idx="23">
                  <c:v>5.4428881838629088</c:v>
                </c:pt>
                <c:pt idx="24">
                  <c:v>5.1782696789971308</c:v>
                </c:pt>
                <c:pt idx="25">
                  <c:v>3.2980270400508194</c:v>
                </c:pt>
                <c:pt idx="26">
                  <c:v>0.57587652567097125</c:v>
                </c:pt>
                <c:pt idx="27">
                  <c:v>0.78549300712223502</c:v>
                </c:pt>
                <c:pt idx="28">
                  <c:v>-1.2709401616240732</c:v>
                </c:pt>
                <c:pt idx="29">
                  <c:v>-5.1641233740643369</c:v>
                </c:pt>
                <c:pt idx="30">
                  <c:v>-11.334655015041774</c:v>
                </c:pt>
                <c:pt idx="31">
                  <c:v>-5.5196994344911081</c:v>
                </c:pt>
                <c:pt idx="32">
                  <c:v>-1.8392821045966108</c:v>
                </c:pt>
                <c:pt idx="33">
                  <c:v>1.4702460048112818</c:v>
                </c:pt>
                <c:pt idx="34">
                  <c:v>1.4536278471225248</c:v>
                </c:pt>
                <c:pt idx="35">
                  <c:v>3.1361859266577254</c:v>
                </c:pt>
                <c:pt idx="36">
                  <c:v>5.0028516935102738</c:v>
                </c:pt>
                <c:pt idx="37">
                  <c:v>0.81600130233568724</c:v>
                </c:pt>
                <c:pt idx="38">
                  <c:v>1.0352488317725255</c:v>
                </c:pt>
                <c:pt idx="39">
                  <c:v>3.8851984538457378</c:v>
                </c:pt>
                <c:pt idx="40">
                  <c:v>1.7257590476543858</c:v>
                </c:pt>
                <c:pt idx="41">
                  <c:v>0.17487559726792554</c:v>
                </c:pt>
                <c:pt idx="42">
                  <c:v>-4.196913023552117</c:v>
                </c:pt>
                <c:pt idx="43">
                  <c:v>-1.8974370917100483</c:v>
                </c:pt>
                <c:pt idx="44">
                  <c:v>-6.0481540505040901</c:v>
                </c:pt>
                <c:pt idx="45">
                  <c:v>-13.162041675128327</c:v>
                </c:pt>
                <c:pt idx="46">
                  <c:v>-10.463605495311986</c:v>
                </c:pt>
                <c:pt idx="47">
                  <c:v>-13.281646723932502</c:v>
                </c:pt>
                <c:pt idx="48">
                  <c:v>-8.7359084218710059</c:v>
                </c:pt>
                <c:pt idx="49">
                  <c:v>-9.7406216793627145</c:v>
                </c:pt>
                <c:pt idx="50">
                  <c:v>-9.063164667364342</c:v>
                </c:pt>
                <c:pt idx="51">
                  <c:v>-9.4154539082377635</c:v>
                </c:pt>
                <c:pt idx="52">
                  <c:v>-11.360772281812336</c:v>
                </c:pt>
                <c:pt idx="53">
                  <c:v>-8.5850347190497729</c:v>
                </c:pt>
                <c:pt idx="54">
                  <c:v>-12.708106094507679</c:v>
                </c:pt>
                <c:pt idx="55">
                  <c:v>-21.831907955195941</c:v>
                </c:pt>
                <c:pt idx="56">
                  <c:v>-21.711788036859485</c:v>
                </c:pt>
                <c:pt idx="57">
                  <c:v>-19.519895766374788</c:v>
                </c:pt>
                <c:pt idx="58">
                  <c:v>-13.122844740793411</c:v>
                </c:pt>
                <c:pt idx="59">
                  <c:v>-7.0356138143804356</c:v>
                </c:pt>
                <c:pt idx="60">
                  <c:v>-10.131576555703695</c:v>
                </c:pt>
                <c:pt idx="61">
                  <c:v>-9.5430244065363219</c:v>
                </c:pt>
                <c:pt idx="62">
                  <c:v>-8.5146333461414798</c:v>
                </c:pt>
                <c:pt idx="63">
                  <c:v>-7.1976032678002824</c:v>
                </c:pt>
                <c:pt idx="64">
                  <c:v>-6.2738701582616452</c:v>
                </c:pt>
                <c:pt idx="65">
                  <c:v>-4.57558474310507</c:v>
                </c:pt>
                <c:pt idx="66">
                  <c:v>-9.0182659826960503</c:v>
                </c:pt>
                <c:pt idx="67">
                  <c:v>-8.8173712797789392</c:v>
                </c:pt>
                <c:pt idx="68">
                  <c:v>-6.5616104016960222</c:v>
                </c:pt>
                <c:pt idx="69">
                  <c:v>-12.327845521810247</c:v>
                </c:pt>
                <c:pt idx="70">
                  <c:v>-12.424714107174442</c:v>
                </c:pt>
                <c:pt idx="71">
                  <c:v>-12.943376359696845</c:v>
                </c:pt>
                <c:pt idx="72">
                  <c:v>-13.487022656601738</c:v>
                </c:pt>
                <c:pt idx="73">
                  <c:v>-16.156405769746815</c:v>
                </c:pt>
                <c:pt idx="74">
                  <c:v>-16.489038444261887</c:v>
                </c:pt>
                <c:pt idx="75">
                  <c:v>-15.830874875122987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39-4062-9EE3-603B3C49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76348816"/>
        <c:axId val="102687935"/>
      </c:barChart>
      <c:lineChart>
        <c:grouping val="standard"/>
        <c:varyColors val="0"/>
        <c:ser>
          <c:idx val="1"/>
          <c:order val="1"/>
          <c:tx>
            <c:v>Argentina UpRiver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dPt>
            <c:idx val="61"/>
            <c:marker>
              <c:symbol val="circle"/>
              <c:size val="5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6D39-4062-9EE3-603B3C49D673}"/>
              </c:ext>
            </c:extLst>
          </c:dPt>
          <c:dPt>
            <c:idx val="62"/>
            <c:marker>
              <c:symbol val="circle"/>
              <c:size val="5"/>
              <c:spPr>
                <a:solidFill>
                  <a:srgbClr val="323232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6D39-4062-9EE3-603B3C49D673}"/>
              </c:ext>
            </c:extLst>
          </c:dPt>
          <c:dPt>
            <c:idx val="63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6D39-4062-9EE3-603B3C49D673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6D39-4062-9EE3-603B3C49D673}"/>
              </c:ext>
            </c:extLst>
          </c:dPt>
          <c:dPt>
            <c:idx val="65"/>
            <c:marker>
              <c:symbol val="circle"/>
              <c:size val="5"/>
              <c:spPr>
                <a:solidFill>
                  <a:schemeClr val="tx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6D39-4062-9EE3-603B3C49D673}"/>
              </c:ext>
            </c:extLst>
          </c:dPt>
          <c:dPt>
            <c:idx val="66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6D39-4062-9EE3-603B3C49D673}"/>
              </c:ext>
            </c:extLst>
          </c:dPt>
          <c:dPt>
            <c:idx val="67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6D39-4062-9EE3-603B3C49D673}"/>
              </c:ext>
            </c:extLst>
          </c:dPt>
          <c:dPt>
            <c:idx val="6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6D39-4062-9EE3-603B3C49D673}"/>
              </c:ext>
            </c:extLst>
          </c:dPt>
          <c:dPt>
            <c:idx val="6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6D39-4062-9EE3-603B3C49D673}"/>
              </c:ext>
            </c:extLst>
          </c:dPt>
          <c:dPt>
            <c:idx val="7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6D39-4062-9EE3-603B3C49D673}"/>
              </c:ext>
            </c:extLst>
          </c:dPt>
          <c:dPt>
            <c:idx val="7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6D39-4062-9EE3-603B3C49D673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6D39-4062-9EE3-603B3C49D673}"/>
              </c:ext>
            </c:extLst>
          </c:dPt>
          <c:dPt>
            <c:idx val="7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6D39-4062-9EE3-603B3C49D673}"/>
              </c:ext>
            </c:extLst>
          </c:dPt>
          <c:dPt>
            <c:idx val="74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6D39-4062-9EE3-603B3C49D673}"/>
              </c:ext>
            </c:extLst>
          </c:dPt>
          <c:dPt>
            <c:idx val="75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32323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32323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6D39-4062-9EE3-603B3C49D673}"/>
              </c:ext>
            </c:extLst>
          </c:dPt>
          <c:cat>
            <c:numRef>
              <c:f>'Monthly Data'!$A$3:$A$78</c:f>
              <c:numCache>
                <c:formatCode>m/d/yyyy</c:formatCode>
                <c:ptCount val="7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</c:numCache>
            </c:numRef>
          </c:cat>
          <c:val>
            <c:numRef>
              <c:f>'Monthly Data'!$U$3:$U$78</c:f>
              <c:numCache>
                <c:formatCode>#,##0.00_);[Red]\(#,##0.00\)</c:formatCode>
                <c:ptCount val="76"/>
                <c:pt idx="0">
                  <c:v>28.278157007787975</c:v>
                </c:pt>
                <c:pt idx="1">
                  <c:v>29.455432830705327</c:v>
                </c:pt>
                <c:pt idx="2">
                  <c:v>30.761927011810457</c:v>
                </c:pt>
                <c:pt idx="3">
                  <c:v>28.797752129270624</c:v>
                </c:pt>
                <c:pt idx="4">
                  <c:v>28.315511684089159</c:v>
                </c:pt>
                <c:pt idx="5">
                  <c:v>28.430610780442187</c:v>
                </c:pt>
                <c:pt idx="6">
                  <c:v>28.127774789107214</c:v>
                </c:pt>
                <c:pt idx="7">
                  <c:v>28.79008283506198</c:v>
                </c:pt>
                <c:pt idx="8">
                  <c:v>30.193951616195427</c:v>
                </c:pt>
                <c:pt idx="9">
                  <c:v>30.332864318690458</c:v>
                </c:pt>
                <c:pt idx="10">
                  <c:v>30.099313485782226</c:v>
                </c:pt>
                <c:pt idx="11">
                  <c:v>31.632705241414111</c:v>
                </c:pt>
                <c:pt idx="12">
                  <c:v>34.474163824909667</c:v>
                </c:pt>
                <c:pt idx="13">
                  <c:v>35.454733607069933</c:v>
                </c:pt>
                <c:pt idx="14">
                  <c:v>32.051646361998735</c:v>
                </c:pt>
                <c:pt idx="15">
                  <c:v>27.466726722313393</c:v>
                </c:pt>
                <c:pt idx="16">
                  <c:v>26.412124164596019</c:v>
                </c:pt>
                <c:pt idx="17">
                  <c:v>26.736127805834993</c:v>
                </c:pt>
                <c:pt idx="18">
                  <c:v>29.601549504961522</c:v>
                </c:pt>
                <c:pt idx="19">
                  <c:v>32.006620636099974</c:v>
                </c:pt>
                <c:pt idx="20">
                  <c:v>33.537793732774524</c:v>
                </c:pt>
                <c:pt idx="21">
                  <c:v>36.12324255046682</c:v>
                </c:pt>
                <c:pt idx="22">
                  <c:v>37.032587510628652</c:v>
                </c:pt>
                <c:pt idx="23">
                  <c:v>42.147098710178703</c:v>
                </c:pt>
                <c:pt idx="24">
                  <c:v>44.081394678997135</c:v>
                </c:pt>
                <c:pt idx="25">
                  <c:v>46.295299767323542</c:v>
                </c:pt>
                <c:pt idx="26">
                  <c:v>47.169209859004297</c:v>
                </c:pt>
                <c:pt idx="27">
                  <c:v>54.155493007122239</c:v>
                </c:pt>
                <c:pt idx="28">
                  <c:v>54.244559838375913</c:v>
                </c:pt>
                <c:pt idx="29">
                  <c:v>60.595288390641542</c:v>
                </c:pt>
                <c:pt idx="30">
                  <c:v>53.193440223053457</c:v>
                </c:pt>
                <c:pt idx="31">
                  <c:v>57.088395803604129</c:v>
                </c:pt>
                <c:pt idx="32">
                  <c:v>58.896717895403391</c:v>
                </c:pt>
                <c:pt idx="33">
                  <c:v>58.659769814335093</c:v>
                </c:pt>
                <c:pt idx="34">
                  <c:v>62.72468047870148</c:v>
                </c:pt>
                <c:pt idx="35">
                  <c:v>62.34118592665773</c:v>
                </c:pt>
                <c:pt idx="36">
                  <c:v>59.830976693510273</c:v>
                </c:pt>
                <c:pt idx="37">
                  <c:v>61.720211828651479</c:v>
                </c:pt>
                <c:pt idx="38">
                  <c:v>67.721359942883637</c:v>
                </c:pt>
                <c:pt idx="39">
                  <c:v>77.773293691940964</c:v>
                </c:pt>
                <c:pt idx="40">
                  <c:v>80.886285363443861</c:v>
                </c:pt>
                <c:pt idx="41">
                  <c:v>81.225375597267913</c:v>
                </c:pt>
                <c:pt idx="42">
                  <c:v>72.133086976447885</c:v>
                </c:pt>
                <c:pt idx="43">
                  <c:v>59.50056290828995</c:v>
                </c:pt>
                <c:pt idx="44">
                  <c:v>61.469672036452423</c:v>
                </c:pt>
                <c:pt idx="45">
                  <c:v>53.711291658205006</c:v>
                </c:pt>
                <c:pt idx="46">
                  <c:v>58.030680218973721</c:v>
                </c:pt>
                <c:pt idx="47">
                  <c:v>61.847877085591321</c:v>
                </c:pt>
                <c:pt idx="48">
                  <c:v>55.307249472865827</c:v>
                </c:pt>
                <c:pt idx="49">
                  <c:v>52.643378320637282</c:v>
                </c:pt>
                <c:pt idx="50">
                  <c:v>51.497423567929772</c:v>
                </c:pt>
                <c:pt idx="51">
                  <c:v>47.475850439588335</c:v>
                </c:pt>
                <c:pt idx="52">
                  <c:v>42.557122455029763</c:v>
                </c:pt>
                <c:pt idx="53">
                  <c:v>41.083060519045461</c:v>
                </c:pt>
                <c:pt idx="54">
                  <c:v>43.152846286444699</c:v>
                </c:pt>
                <c:pt idx="55">
                  <c:v>44.558092044804049</c:v>
                </c:pt>
                <c:pt idx="56">
                  <c:v>43.950385876183994</c:v>
                </c:pt>
                <c:pt idx="57">
                  <c:v>41.755893707309426</c:v>
                </c:pt>
                <c:pt idx="58">
                  <c:v>40.769060021111351</c:v>
                </c:pt>
                <c:pt idx="59">
                  <c:v>44.577544080356404</c:v>
                </c:pt>
                <c:pt idx="60">
                  <c:v>40.117173444296306</c:v>
                </c:pt>
                <c:pt idx="61">
                  <c:v>38.047975593463676</c:v>
                </c:pt>
                <c:pt idx="62">
                  <c:v>36.888334799123328</c:v>
                </c:pt>
                <c:pt idx="63">
                  <c:v>40.271396732199712</c:v>
                </c:pt>
                <c:pt idx="64">
                  <c:v>39.738857114465631</c:v>
                </c:pt>
                <c:pt idx="65">
                  <c:v>39.917915256894922</c:v>
                </c:pt>
                <c:pt idx="66">
                  <c:v>41.504258783931185</c:v>
                </c:pt>
                <c:pt idx="67">
                  <c:v>41.693201809660358</c:v>
                </c:pt>
                <c:pt idx="68">
                  <c:v>41.155343196200228</c:v>
                </c:pt>
                <c:pt idx="69">
                  <c:v>42.248400496324244</c:v>
                </c:pt>
                <c:pt idx="70">
                  <c:v>46.803292051399595</c:v>
                </c:pt>
                <c:pt idx="71">
                  <c:v>49.62449390969546</c:v>
                </c:pt>
                <c:pt idx="72">
                  <c:v>45.651010372199586</c:v>
                </c:pt>
                <c:pt idx="73">
                  <c:v>45.362941018608375</c:v>
                </c:pt>
                <c:pt idx="74">
                  <c:v>46.643693391981046</c:v>
                </c:pt>
                <c:pt idx="75">
                  <c:v>45.412550646795573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39-4062-9EE3-603B3C49D673}"/>
            </c:ext>
          </c:extLst>
        </c:ser>
        <c:ser>
          <c:idx val="0"/>
          <c:order val="2"/>
          <c:tx>
            <c:v>U.S. Gulf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61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6D39-4062-9EE3-603B3C49D673}"/>
              </c:ext>
            </c:extLst>
          </c:dPt>
          <c:dPt>
            <c:idx val="62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6D39-4062-9EE3-603B3C49D673}"/>
              </c:ext>
            </c:extLst>
          </c:dPt>
          <c:dPt>
            <c:idx val="63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6D39-4062-9EE3-603B3C49D673}"/>
              </c:ext>
            </c:extLst>
          </c:dPt>
          <c:dPt>
            <c:idx val="64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6D39-4062-9EE3-603B3C49D673}"/>
              </c:ext>
            </c:extLst>
          </c:dPt>
          <c:dPt>
            <c:idx val="65"/>
            <c:marker>
              <c:symbol val="circle"/>
              <c:size val="5"/>
              <c:spPr>
                <a:solidFill>
                  <a:srgbClr val="6F079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6D39-4062-9EE3-603B3C49D673}"/>
              </c:ext>
            </c:extLst>
          </c:dPt>
          <c:dPt>
            <c:idx val="66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6D39-4062-9EE3-603B3C49D673}"/>
              </c:ext>
            </c:extLst>
          </c:dPt>
          <c:dPt>
            <c:idx val="67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6D39-4062-9EE3-603B3C49D673}"/>
              </c:ext>
            </c:extLst>
          </c:dPt>
          <c:dPt>
            <c:idx val="68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6D39-4062-9EE3-603B3C49D673}"/>
              </c:ext>
            </c:extLst>
          </c:dPt>
          <c:dPt>
            <c:idx val="69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F-6D39-4062-9EE3-603B3C49D673}"/>
              </c:ext>
            </c:extLst>
          </c:dPt>
          <c:dPt>
            <c:idx val="70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1-6D39-4062-9EE3-603B3C49D673}"/>
              </c:ext>
            </c:extLst>
          </c:dPt>
          <c:dPt>
            <c:idx val="71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3-6D39-4062-9EE3-603B3C49D673}"/>
              </c:ext>
            </c:extLst>
          </c:dPt>
          <c:dPt>
            <c:idx val="72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5-6D39-4062-9EE3-603B3C49D673}"/>
              </c:ext>
            </c:extLst>
          </c:dPt>
          <c:dPt>
            <c:idx val="73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  <a:prstDash val="solid"/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6D39-4062-9EE3-603B3C49D673}"/>
              </c:ext>
            </c:extLst>
          </c:dPt>
          <c:dPt>
            <c:idx val="74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  <a:prstDash val="solid"/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6D39-4062-9EE3-603B3C49D673}"/>
              </c:ext>
            </c:extLst>
          </c:dPt>
          <c:dPt>
            <c:idx val="75"/>
            <c:marker>
              <c:symbol val="circle"/>
              <c:size val="5"/>
              <c:spPr>
                <a:solidFill>
                  <a:schemeClr val="bg1"/>
                </a:solidFill>
                <a:ln w="15875">
                  <a:solidFill>
                    <a:srgbClr val="6F0791"/>
                  </a:solidFill>
                  <a:prstDash val="solid"/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6D39-4062-9EE3-603B3C49D673}"/>
              </c:ext>
            </c:extLst>
          </c:dPt>
          <c:cat>
            <c:numRef>
              <c:f>'Monthly Data'!$A$3:$A$78</c:f>
              <c:numCache>
                <c:formatCode>m/d/yyyy</c:formatCode>
                <c:ptCount val="7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</c:numCache>
            </c:numRef>
          </c:cat>
          <c:val>
            <c:numRef>
              <c:f>'Monthly Data'!$P$3:$P$78</c:f>
              <c:numCache>
                <c:formatCode>#,##0.00_);[Red]\(#,##0.00\)</c:formatCode>
                <c:ptCount val="76"/>
                <c:pt idx="0">
                  <c:v>30.572499999999998</c:v>
                </c:pt>
                <c:pt idx="1">
                  <c:v>31.059999999999995</c:v>
                </c:pt>
                <c:pt idx="2">
                  <c:v>32.21</c:v>
                </c:pt>
                <c:pt idx="3">
                  <c:v>31.280476190476186</c:v>
                </c:pt>
                <c:pt idx="4">
                  <c:v>30.187619047619044</c:v>
                </c:pt>
                <c:pt idx="5">
                  <c:v>29.321363636363639</c:v>
                </c:pt>
                <c:pt idx="6">
                  <c:v>30.252999999999997</c:v>
                </c:pt>
                <c:pt idx="7">
                  <c:v>30.339090909090906</c:v>
                </c:pt>
                <c:pt idx="8">
                  <c:v>31.501818181818184</c:v>
                </c:pt>
                <c:pt idx="9">
                  <c:v>31.913</c:v>
                </c:pt>
                <c:pt idx="10">
                  <c:v>32.780000000000008</c:v>
                </c:pt>
                <c:pt idx="11">
                  <c:v>33.307999999999993</c:v>
                </c:pt>
                <c:pt idx="12">
                  <c:v>35.046666666666667</c:v>
                </c:pt>
                <c:pt idx="13">
                  <c:v>36.380952380952387</c:v>
                </c:pt>
                <c:pt idx="14">
                  <c:v>33.287894736842112</c:v>
                </c:pt>
                <c:pt idx="15">
                  <c:v>29.517727272727278</c:v>
                </c:pt>
                <c:pt idx="16">
                  <c:v>28.140952380952381</c:v>
                </c:pt>
                <c:pt idx="17">
                  <c:v>28.583499999999997</c:v>
                </c:pt>
                <c:pt idx="18">
                  <c:v>30.141363636363636</c:v>
                </c:pt>
                <c:pt idx="19">
                  <c:v>31.877826086956514</c:v>
                </c:pt>
                <c:pt idx="20">
                  <c:v>35.95000000000001</c:v>
                </c:pt>
                <c:pt idx="21">
                  <c:v>37.784285714285716</c:v>
                </c:pt>
                <c:pt idx="22">
                  <c:v>37.958636363636373</c:v>
                </c:pt>
                <c:pt idx="23">
                  <c:v>42.037500000000001</c:v>
                </c:pt>
                <c:pt idx="24">
                  <c:v>45.373333333333335</c:v>
                </c:pt>
                <c:pt idx="25">
                  <c:v>49.125217391304339</c:v>
                </c:pt>
                <c:pt idx="26">
                  <c:v>53.275263157894734</c:v>
                </c:pt>
                <c:pt idx="27">
                  <c:v>59.120000000000012</c:v>
                </c:pt>
                <c:pt idx="28">
                  <c:v>62.480952380952409</c:v>
                </c:pt>
                <c:pt idx="29">
                  <c:v>71.639500000000012</c:v>
                </c:pt>
                <c:pt idx="30">
                  <c:v>70.970454545454558</c:v>
                </c:pt>
                <c:pt idx="31">
                  <c:v>67.793333333333351</c:v>
                </c:pt>
                <c:pt idx="32">
                  <c:v>64.73681818181818</c:v>
                </c:pt>
                <c:pt idx="33">
                  <c:v>60.335714285714275</c:v>
                </c:pt>
                <c:pt idx="34">
                  <c:v>64.293809523809529</c:v>
                </c:pt>
                <c:pt idx="35">
                  <c:v>62.770476190476181</c:v>
                </c:pt>
                <c:pt idx="36">
                  <c:v>59.205238095238101</c:v>
                </c:pt>
                <c:pt idx="37">
                  <c:v>65.892499999999998</c:v>
                </c:pt>
                <c:pt idx="38">
                  <c:v>71.881052631578953</c:v>
                </c:pt>
                <c:pt idx="39">
                  <c:v>79.963043478260872</c:v>
                </c:pt>
                <c:pt idx="40">
                  <c:v>85.451999999999998</c:v>
                </c:pt>
                <c:pt idx="41">
                  <c:v>87.14761904761906</c:v>
                </c:pt>
                <c:pt idx="42">
                  <c:v>81.472857142857137</c:v>
                </c:pt>
                <c:pt idx="43">
                  <c:v>66.248000000000005</c:v>
                </c:pt>
                <c:pt idx="44">
                  <c:v>74.778695652173894</c:v>
                </c:pt>
                <c:pt idx="45">
                  <c:v>73.373333333333335</c:v>
                </c:pt>
                <c:pt idx="46">
                  <c:v>76.637142857142862</c:v>
                </c:pt>
                <c:pt idx="47">
                  <c:v>84.391428571428577</c:v>
                </c:pt>
                <c:pt idx="48">
                  <c:v>72.560952380952386</c:v>
                </c:pt>
                <c:pt idx="49">
                  <c:v>68.133999999999986</c:v>
                </c:pt>
                <c:pt idx="50">
                  <c:v>65.783157894736831</c:v>
                </c:pt>
                <c:pt idx="51">
                  <c:v>60.739130434782609</c:v>
                </c:pt>
                <c:pt idx="52">
                  <c:v>57.365263157894738</c:v>
                </c:pt>
                <c:pt idx="53">
                  <c:v>53.754090909090912</c:v>
                </c:pt>
                <c:pt idx="54">
                  <c:v>62.099047619047624</c:v>
                </c:pt>
                <c:pt idx="55">
                  <c:v>74.739999999999981</c:v>
                </c:pt>
                <c:pt idx="56">
                  <c:v>73.063913043478266</c:v>
                </c:pt>
                <c:pt idx="57">
                  <c:v>67.460249999999988</c:v>
                </c:pt>
                <c:pt idx="58">
                  <c:v>60.652272727272731</c:v>
                </c:pt>
                <c:pt idx="59">
                  <c:v>57.605952380952374</c:v>
                </c:pt>
                <c:pt idx="60">
                  <c:v>53.398000000000003</c:v>
                </c:pt>
                <c:pt idx="61">
                  <c:v>49.272619047619045</c:v>
                </c:pt>
                <c:pt idx="62">
                  <c:v>46.814999999999991</c:v>
                </c:pt>
                <c:pt idx="63">
                  <c:v>47.793999999999997</c:v>
                </c:pt>
                <c:pt idx="64">
                  <c:v>45.364999999999988</c:v>
                </c:pt>
                <c:pt idx="65">
                  <c:v>44.157699999999998</c:v>
                </c:pt>
                <c:pt idx="66">
                  <c:v>44.937100000000001</c:v>
                </c:pt>
                <c:pt idx="67">
                  <c:v>45.937100000000001</c:v>
                </c:pt>
                <c:pt idx="68">
                  <c:v>46.937100000000001</c:v>
                </c:pt>
                <c:pt idx="69">
                  <c:v>46.024299999999997</c:v>
                </c:pt>
                <c:pt idx="70">
                  <c:v>47.627800000000001</c:v>
                </c:pt>
                <c:pt idx="71">
                  <c:v>49.518500000000003</c:v>
                </c:pt>
                <c:pt idx="72">
                  <c:v>45.723300000000002</c:v>
                </c:pt>
                <c:pt idx="73">
                  <c:v>47.44</c:v>
                </c:pt>
                <c:pt idx="74">
                  <c:v>48.13</c:v>
                </c:pt>
                <c:pt idx="75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D39-4062-9EE3-603B3C49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210160"/>
        <c:axId val="144379759"/>
      </c:lineChart>
      <c:dateAx>
        <c:axId val="77634881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9050" cap="flat" cmpd="sng" algn="ctr">
            <a:solidFill>
              <a:srgbClr val="FF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102687935"/>
        <c:crosses val="autoZero"/>
        <c:auto val="1"/>
        <c:lblOffset val="100"/>
        <c:baseTimeUnit val="months"/>
      </c:dateAx>
      <c:valAx>
        <c:axId val="10268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UpRiver</a:t>
                </a:r>
                <a:r>
                  <a:rPr lang="en-US" sz="1200" baseline="0"/>
                  <a:t> Basis</a:t>
                </a:r>
                <a:r>
                  <a:rPr lang="en-US" baseline="0"/>
                  <a:t> </a:t>
                </a:r>
                <a:r>
                  <a:rPr lang="en-US" sz="900" baseline="0"/>
                  <a:t>(</a:t>
                </a:r>
                <a:r>
                  <a:rPr lang="en-US" sz="900"/>
                  <a:t>cents</a:t>
                </a:r>
                <a:r>
                  <a:rPr lang="en-US" sz="900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776348816"/>
        <c:crosses val="autoZero"/>
        <c:crossBetween val="between"/>
      </c:valAx>
      <c:valAx>
        <c:axId val="1443797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First</a:t>
                </a:r>
                <a:r>
                  <a:rPr lang="en-US" sz="1200" baseline="0"/>
                  <a:t> Month Cash Prices</a:t>
                </a:r>
                <a:r>
                  <a:rPr lang="en-US"/>
                  <a:t> </a:t>
                </a:r>
                <a:r>
                  <a:rPr lang="en-US" sz="900"/>
                  <a:t>(cents</a:t>
                </a:r>
                <a:r>
                  <a:rPr lang="en-US" sz="900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709210160"/>
        <c:crosses val="max"/>
        <c:crossBetween val="between"/>
      </c:valAx>
      <c:dateAx>
        <c:axId val="7092101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4379759"/>
        <c:crosses val="autoZero"/>
        <c:auto val="1"/>
        <c:lblOffset val="100"/>
        <c:baseTimeUnit val="months"/>
      </c:dateAx>
      <c:spPr>
        <a:noFill/>
        <a:ln w="285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4495412225291244"/>
          <c:y val="0.13994438950717614"/>
          <c:w val="0.52957739740484677"/>
          <c:h val="5.416496241211536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ptos Display" panose="020B0004020202020204" pitchFamily="34" charset="0"/>
        </a:defRPr>
      </a:pPr>
      <a:endParaRPr lang="pt-BR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Soybean</a:t>
            </a:r>
            <a:r>
              <a:rPr lang="en-US" sz="2000" baseline="0"/>
              <a:t> Oil Futures </a:t>
            </a:r>
            <a:r>
              <a:rPr lang="en-US" sz="2000"/>
              <a:t>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1606675904687"/>
          <c:y val="8.4606939489766483E-2"/>
          <c:w val="0.87786393303864529"/>
          <c:h val="0.70827852215995657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Data'!$AC$57:$AC$68</c:f>
              <c:numCache>
                <c:formatCode>#,##0.00_);[Red]\(#,##0.00\)</c:formatCode>
                <c:ptCount val="12"/>
                <c:pt idx="0">
                  <c:v>47.86</c:v>
                </c:pt>
                <c:pt idx="1">
                  <c:v>62.57</c:v>
                </c:pt>
                <c:pt idx="2">
                  <c:v>63.98</c:v>
                </c:pt>
                <c:pt idx="3">
                  <c:v>57.44</c:v>
                </c:pt>
                <c:pt idx="4">
                  <c:v>51.32</c:v>
                </c:pt>
                <c:pt idx="5">
                  <c:v>49.36</c:v>
                </c:pt>
                <c:pt idx="6">
                  <c:v>47.49</c:v>
                </c:pt>
                <c:pt idx="7">
                  <c:v>45.55</c:v>
                </c:pt>
                <c:pt idx="8">
                  <c:v>44.02</c:v>
                </c:pt>
                <c:pt idx="9">
                  <c:v>45.04</c:v>
                </c:pt>
                <c:pt idx="10">
                  <c:v>42.29</c:v>
                </c:pt>
                <c:pt idx="11">
                  <c:v>42.64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75A-48D6-9E87-D4461AEBA206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Data'!$AD$57:$AD$68</c:f>
              <c:numCache>
                <c:formatCode>#,##0.00_);[Red]\(#,##0.00\)</c:formatCode>
                <c:ptCount val="12"/>
                <c:pt idx="0">
                  <c:v>65.010000000000005</c:v>
                </c:pt>
                <c:pt idx="1">
                  <c:v>72.56</c:v>
                </c:pt>
                <c:pt idx="2">
                  <c:v>68.290000000000006</c:v>
                </c:pt>
                <c:pt idx="3">
                  <c:v>64.75</c:v>
                </c:pt>
                <c:pt idx="4">
                  <c:v>57.43</c:v>
                </c:pt>
                <c:pt idx="5">
                  <c:v>53.6</c:v>
                </c:pt>
                <c:pt idx="6">
                  <c:v>51.45</c:v>
                </c:pt>
                <c:pt idx="7">
                  <c:v>48.72</c:v>
                </c:pt>
                <c:pt idx="8">
                  <c:v>47.94</c:v>
                </c:pt>
                <c:pt idx="9">
                  <c:v>49.42</c:v>
                </c:pt>
                <c:pt idx="10">
                  <c:v>48.89</c:v>
                </c:pt>
                <c:pt idx="11">
                  <c:v>46.32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75A-48D6-9E87-D4461AEBA206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Data'!$AE$57:$AE$68</c:f>
              <c:numCache>
                <c:formatCode>#,##0.00_);[Red]\(#,##0.00\)</c:formatCode>
                <c:ptCount val="12"/>
                <c:pt idx="0">
                  <c:v>55.860952380952369</c:v>
                </c:pt>
                <c:pt idx="1">
                  <c:v>66.389999999999972</c:v>
                </c:pt>
                <c:pt idx="2">
                  <c:v>65.662173913043475</c:v>
                </c:pt>
                <c:pt idx="3">
                  <c:v>61.316499999999984</c:v>
                </c:pt>
                <c:pt idx="4">
                  <c:v>53.868181818181831</c:v>
                </c:pt>
                <c:pt idx="5">
                  <c:v>51.62</c:v>
                </c:pt>
                <c:pt idx="6">
                  <c:v>49.773000000000003</c:v>
                </c:pt>
                <c:pt idx="7">
                  <c:v>47.540476190476184</c:v>
                </c:pt>
                <c:pt idx="8">
                  <c:v>45.639999999999993</c:v>
                </c:pt>
                <c:pt idx="9">
                  <c:v>47.468999999999994</c:v>
                </c:pt>
                <c:pt idx="10">
                  <c:v>46.012727272727261</c:v>
                </c:pt>
                <c:pt idx="11">
                  <c:v>44.612272727272725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75A-48D6-9E87-D4461AEBA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cents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2188680688634681"/>
          <c:y val="0.1556226918164787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RBD</a:t>
            </a:r>
            <a:r>
              <a:rPr lang="en-US" sz="2000" baseline="0"/>
              <a:t> Central Illinois </a:t>
            </a:r>
            <a:r>
              <a:rPr lang="en-US" sz="2000"/>
              <a:t>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1606675904687"/>
          <c:y val="8.4606939489766483E-2"/>
          <c:w val="0.87786393303864529"/>
          <c:h val="0.70827852215995657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Data'!$D$57:$D$68</c:f>
              <c:numCache>
                <c:formatCode>#,##0.00_);[Red]\(#,##0.00\)</c:formatCode>
                <c:ptCount val="12"/>
                <c:pt idx="0">
                  <c:v>62.86</c:v>
                </c:pt>
                <c:pt idx="1">
                  <c:v>79.069999999999993</c:v>
                </c:pt>
                <c:pt idx="2">
                  <c:v>78.540000000000006</c:v>
                </c:pt>
                <c:pt idx="3">
                  <c:v>69.94</c:v>
                </c:pt>
                <c:pt idx="4">
                  <c:v>62.82</c:v>
                </c:pt>
                <c:pt idx="5">
                  <c:v>60.99</c:v>
                </c:pt>
                <c:pt idx="6">
                  <c:v>57.24</c:v>
                </c:pt>
                <c:pt idx="7">
                  <c:v>54.05</c:v>
                </c:pt>
                <c:pt idx="8">
                  <c:v>51.52</c:v>
                </c:pt>
                <c:pt idx="9">
                  <c:v>51.54</c:v>
                </c:pt>
                <c:pt idx="10">
                  <c:v>48.12</c:v>
                </c:pt>
                <c:pt idx="11">
                  <c:v>48.64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086-4E12-8073-A625F4328A73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Data'!$E$57:$E$68</c:f>
              <c:numCache>
                <c:formatCode>#,##0.00_);[Red]\(#,##0.00\)</c:formatCode>
                <c:ptCount val="12"/>
                <c:pt idx="0">
                  <c:v>81.510000000000005</c:v>
                </c:pt>
                <c:pt idx="1">
                  <c:v>89.56</c:v>
                </c:pt>
                <c:pt idx="2">
                  <c:v>82.29</c:v>
                </c:pt>
                <c:pt idx="3">
                  <c:v>78.5</c:v>
                </c:pt>
                <c:pt idx="4">
                  <c:v>69.430000000000007</c:v>
                </c:pt>
                <c:pt idx="5">
                  <c:v>65.94</c:v>
                </c:pt>
                <c:pt idx="6">
                  <c:v>62.95</c:v>
                </c:pt>
                <c:pt idx="7">
                  <c:v>58.1</c:v>
                </c:pt>
                <c:pt idx="8">
                  <c:v>54.94</c:v>
                </c:pt>
                <c:pt idx="9">
                  <c:v>55.02</c:v>
                </c:pt>
                <c:pt idx="10">
                  <c:v>55.1</c:v>
                </c:pt>
                <c:pt idx="11">
                  <c:v>52.38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086-4E12-8073-A625F4328A73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Data'!$F$57:$F$68</c:f>
              <c:numCache>
                <c:formatCode>#,##0.00_);[Red]\(#,##0.00\)</c:formatCode>
                <c:ptCount val="12"/>
                <c:pt idx="0">
                  <c:v>71.920476190476194</c:v>
                </c:pt>
                <c:pt idx="1">
                  <c:v>83.214999999999989</c:v>
                </c:pt>
                <c:pt idx="2">
                  <c:v>79.824782608695656</c:v>
                </c:pt>
                <c:pt idx="3">
                  <c:v>74.341499999999982</c:v>
                </c:pt>
                <c:pt idx="4">
                  <c:v>65.709090909090918</c:v>
                </c:pt>
                <c:pt idx="5">
                  <c:v>63.272619047619052</c:v>
                </c:pt>
                <c:pt idx="6">
                  <c:v>60.323</c:v>
                </c:pt>
                <c:pt idx="7">
                  <c:v>56.135714285714279</c:v>
                </c:pt>
                <c:pt idx="8">
                  <c:v>53.089999999999996</c:v>
                </c:pt>
                <c:pt idx="9">
                  <c:v>53.306499999999993</c:v>
                </c:pt>
                <c:pt idx="10">
                  <c:v>50.796818181818168</c:v>
                </c:pt>
                <c:pt idx="11">
                  <c:v>50.7941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7086-4E12-8073-A625F4328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ax val="95"/>
          <c:min val="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cents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53258557825708097"/>
          <c:y val="0.18630116368197333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Crude Degummed</a:t>
            </a:r>
            <a:r>
              <a:rPr lang="en-US" sz="2000" baseline="0"/>
              <a:t> Central Illinois </a:t>
            </a:r>
            <a:r>
              <a:rPr lang="en-US" sz="2000"/>
              <a:t>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1606675904687"/>
          <c:y val="8.4606939489766483E-2"/>
          <c:w val="0.87786393303864529"/>
          <c:h val="0.70827852215995657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Data'!$I$57:$I$68</c:f>
              <c:numCache>
                <c:formatCode>#,##0.00_);[Red]\(#,##0.00\)</c:formatCode>
                <c:ptCount val="12"/>
                <c:pt idx="0">
                  <c:v>51.86</c:v>
                </c:pt>
                <c:pt idx="1">
                  <c:v>66.319999999999993</c:v>
                </c:pt>
                <c:pt idx="2">
                  <c:v>68.13</c:v>
                </c:pt>
                <c:pt idx="3">
                  <c:v>61.94</c:v>
                </c:pt>
                <c:pt idx="4">
                  <c:v>55.57</c:v>
                </c:pt>
                <c:pt idx="5">
                  <c:v>53.61</c:v>
                </c:pt>
                <c:pt idx="6">
                  <c:v>49.49</c:v>
                </c:pt>
                <c:pt idx="7">
                  <c:v>44.05</c:v>
                </c:pt>
                <c:pt idx="8">
                  <c:v>42.23</c:v>
                </c:pt>
                <c:pt idx="9">
                  <c:v>42.29</c:v>
                </c:pt>
                <c:pt idx="10">
                  <c:v>40.619999999999997</c:v>
                </c:pt>
                <c:pt idx="11">
                  <c:v>39.14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4D3-4D33-BA65-866B1C8F32D0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Data'!$J$57:$J$68</c:f>
              <c:numCache>
                <c:formatCode>#,##0.00_);[Red]\(#,##0.00\)</c:formatCode>
                <c:ptCount val="12"/>
                <c:pt idx="0">
                  <c:v>69.010000000000005</c:v>
                </c:pt>
                <c:pt idx="1">
                  <c:v>77.81</c:v>
                </c:pt>
                <c:pt idx="2">
                  <c:v>72.290000000000006</c:v>
                </c:pt>
                <c:pt idx="3">
                  <c:v>69.75</c:v>
                </c:pt>
                <c:pt idx="4">
                  <c:v>61.68</c:v>
                </c:pt>
                <c:pt idx="5">
                  <c:v>57.69</c:v>
                </c:pt>
                <c:pt idx="6">
                  <c:v>54.7</c:v>
                </c:pt>
                <c:pt idx="7">
                  <c:v>50.6</c:v>
                </c:pt>
                <c:pt idx="8">
                  <c:v>45.94</c:v>
                </c:pt>
                <c:pt idx="9">
                  <c:v>46.77</c:v>
                </c:pt>
                <c:pt idx="10">
                  <c:v>46.6</c:v>
                </c:pt>
                <c:pt idx="11">
                  <c:v>44.07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4D3-4D33-BA65-866B1C8F32D0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Data'!$K$57:$K$68</c:f>
              <c:numCache>
                <c:formatCode>#,##0.00_);[Red]\(#,##0.00\)</c:formatCode>
                <c:ptCount val="12"/>
                <c:pt idx="0">
                  <c:v>59.599047619047603</c:v>
                </c:pt>
                <c:pt idx="1">
                  <c:v>70.764999999999972</c:v>
                </c:pt>
                <c:pt idx="2">
                  <c:v>70.042173913043484</c:v>
                </c:pt>
                <c:pt idx="3">
                  <c:v>65.897749999999988</c:v>
                </c:pt>
                <c:pt idx="4">
                  <c:v>58.163636363636378</c:v>
                </c:pt>
                <c:pt idx="5">
                  <c:v>55.421428571428564</c:v>
                </c:pt>
                <c:pt idx="6">
                  <c:v>52.085500000000003</c:v>
                </c:pt>
                <c:pt idx="7">
                  <c:v>48.421428571428564</c:v>
                </c:pt>
                <c:pt idx="8">
                  <c:v>43.989999999999995</c:v>
                </c:pt>
                <c:pt idx="9">
                  <c:v>44.856499999999997</c:v>
                </c:pt>
                <c:pt idx="10">
                  <c:v>43.149090909090894</c:v>
                </c:pt>
                <c:pt idx="11">
                  <c:v>41.839545454545451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Data'!$AL$57:$AL$68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45078</c:v>
                      </c:pt>
                      <c:pt idx="1">
                        <c:v>45108</c:v>
                      </c:pt>
                      <c:pt idx="2">
                        <c:v>45139</c:v>
                      </c:pt>
                      <c:pt idx="3">
                        <c:v>45170</c:v>
                      </c:pt>
                      <c:pt idx="4">
                        <c:v>45200</c:v>
                      </c:pt>
                      <c:pt idx="5">
                        <c:v>45231</c:v>
                      </c:pt>
                      <c:pt idx="6">
                        <c:v>45261</c:v>
                      </c:pt>
                      <c:pt idx="7">
                        <c:v>45292</c:v>
                      </c:pt>
                      <c:pt idx="8">
                        <c:v>45323</c:v>
                      </c:pt>
                      <c:pt idx="9">
                        <c:v>45352</c:v>
                      </c:pt>
                      <c:pt idx="10">
                        <c:v>45383</c:v>
                      </c:pt>
                      <c:pt idx="11">
                        <c:v>45413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4D3-4D33-BA65-866B1C8F3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cents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52188680688634681"/>
          <c:y val="0.1556226918164787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Argentina UpRiver Soybean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0656287960117437E-2"/>
          <c:y val="0.13185907761878018"/>
          <c:w val="0.90462364107388749"/>
          <c:h val="0.70119077362055715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Data'!$AL$72:$AL$83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'Monthly Data'!$AM$72:$AM$83</c:f>
              <c:numCache>
                <c:formatCode>#,##0_);[Red]\(#,##0\)</c:formatCode>
                <c:ptCount val="12"/>
                <c:pt idx="0">
                  <c:v>859.76731699007348</c:v>
                </c:pt>
                <c:pt idx="1">
                  <c:v>954.67390328940678</c:v>
                </c:pt>
                <c:pt idx="2">
                  <c:v>1011.3591851218063</c:v>
                </c:pt>
                <c:pt idx="3">
                  <c:v>962.33977788779384</c:v>
                </c:pt>
                <c:pt idx="4">
                  <c:v>939.45427254326421</c:v>
                </c:pt>
                <c:pt idx="5">
                  <c:v>973.20157613216031</c:v>
                </c:pt>
                <c:pt idx="6">
                  <c:v>901.96709232039746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5-4391-A49B-A53904386744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Data'!$AL$72:$AL$83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'Monthly Data'!$AN$72:$AN$83</c:f>
              <c:numCache>
                <c:formatCode>#,##0_);[Red]\(#,##0\)</c:formatCode>
                <c:ptCount val="12"/>
                <c:pt idx="0">
                  <c:v>1036.1370769900734</c:v>
                </c:pt>
                <c:pt idx="1">
                  <c:v>1114.5089982894067</c:v>
                </c:pt>
                <c:pt idx="2">
                  <c:v>1154.6596151218062</c:v>
                </c:pt>
                <c:pt idx="3">
                  <c:v>1056.0362128877939</c:v>
                </c:pt>
                <c:pt idx="4">
                  <c:v>1060.7084825432642</c:v>
                </c:pt>
                <c:pt idx="5">
                  <c:v>1122.0135611321602</c:v>
                </c:pt>
                <c:pt idx="6">
                  <c:v>1083.8484073203974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5-4391-A49B-A53904386744}"/>
            </c:ext>
          </c:extLst>
        </c:ser>
        <c:ser>
          <c:idx val="2"/>
          <c:order val="2"/>
          <c:tx>
            <c:v>Fastmarkets' Prediction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Data'!$AL$72:$AL$83</c:f>
              <c:numCache>
                <c:formatCode>m/d/yyyy</c:formatCode>
                <c:ptCount val="12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</c:numCache>
            </c:numRef>
          </c:cat>
          <c:val>
            <c:numRef>
              <c:f>'Monthly Data'!$AO$72:$AO$83</c:f>
              <c:numCache>
                <c:formatCode>#,##0_);[Red]\(#,##0\)</c:formatCode>
                <c:ptCount val="12"/>
                <c:pt idx="0">
                  <c:v>931.41753199007348</c:v>
                </c:pt>
                <c:pt idx="1">
                  <c:v>1031.8356732894067</c:v>
                </c:pt>
                <c:pt idx="2">
                  <c:v>1094.0325101218061</c:v>
                </c:pt>
                <c:pt idx="3">
                  <c:v>1006.432217887794</c:v>
                </c:pt>
                <c:pt idx="4">
                  <c:v>1000.0813775432642</c:v>
                </c:pt>
                <c:pt idx="5">
                  <c:v>1028.3171261321604</c:v>
                </c:pt>
                <c:pt idx="6">
                  <c:v>1001.1750823203975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E5-4391-A49B-A53904386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date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Offset val="100"/>
        <c:baseTimeUnit val="months"/>
      </c:dateAx>
      <c:valAx>
        <c:axId val="2127014040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 $/mt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0774134156925167"/>
          <c:y val="0.49132009208068844"/>
          <c:w val="0.41388457433542147"/>
          <c:h val="0.14373100525554874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Brazil</a:t>
            </a:r>
            <a:r>
              <a:rPr lang="en-US" sz="3600" baseline="0"/>
              <a:t> Paranagua </a:t>
            </a:r>
            <a:r>
              <a:rPr lang="en-US" sz="3600"/>
              <a:t>Soybean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474005649044917"/>
          <c:y val="0.13185907761878018"/>
          <c:w val="0.8805398725435557"/>
          <c:h val="0.70119077362055715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Data'!$EA$66:$EA$77</c:f>
              <c:numCache>
                <c:formatCode>#,##0.00_);[Red]\(#,##0.00\)</c:formatCode>
                <c:ptCount val="12"/>
                <c:pt idx="0">
                  <c:v>941.25</c:v>
                </c:pt>
                <c:pt idx="1">
                  <c:v>941.25</c:v>
                </c:pt>
                <c:pt idx="2">
                  <c:v>956.5</c:v>
                </c:pt>
                <c:pt idx="3">
                  <c:v>991.25</c:v>
                </c:pt>
                <c:pt idx="4">
                  <c:v>975</c:v>
                </c:pt>
                <c:pt idx="5">
                  <c:v>984.16041407867465</c:v>
                </c:pt>
                <c:pt idx="6">
                  <c:v>1029.8436904761902</c:v>
                </c:pt>
                <c:pt idx="7">
                  <c:v>1115.8584603801996</c:v>
                </c:pt>
                <c:pt idx="8">
                  <c:v>1165.2173245614033</c:v>
                </c:pt>
                <c:pt idx="9">
                  <c:v>1186.2579357990401</c:v>
                </c:pt>
                <c:pt idx="10">
                  <c:v>1190.3619877325075</c:v>
                </c:pt>
                <c:pt idx="11">
                  <c:v>1200.0217593736977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Data'!$AL$66:$AL$77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45352</c:v>
                      </c:pt>
                      <c:pt idx="1">
                        <c:v>45383</c:v>
                      </c:pt>
                      <c:pt idx="2">
                        <c:v>45413</c:v>
                      </c:pt>
                      <c:pt idx="3">
                        <c:v>45444</c:v>
                      </c:pt>
                      <c:pt idx="4">
                        <c:v>45474</c:v>
                      </c:pt>
                      <c:pt idx="5">
                        <c:v>45505</c:v>
                      </c:pt>
                      <c:pt idx="6">
                        <c:v>45536</c:v>
                      </c:pt>
                      <c:pt idx="7">
                        <c:v>45566</c:v>
                      </c:pt>
                      <c:pt idx="8">
                        <c:v>45597</c:v>
                      </c:pt>
                      <c:pt idx="9">
                        <c:v>45627</c:v>
                      </c:pt>
                      <c:pt idx="10">
                        <c:v>45658</c:v>
                      </c:pt>
                      <c:pt idx="11">
                        <c:v>45689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6BC-414C-BCD1-5E66F1DDD2A7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'Monthly Data'!$DZ$66:$DZ$77</c:f>
              <c:numCache>
                <c:formatCode>#,##0.00_);[Red]\(#,##0.00\)</c:formatCode>
                <c:ptCount val="12"/>
                <c:pt idx="0">
                  <c:v>829.75</c:v>
                </c:pt>
                <c:pt idx="1">
                  <c:v>828.75</c:v>
                </c:pt>
                <c:pt idx="2">
                  <c:v>826</c:v>
                </c:pt>
                <c:pt idx="3">
                  <c:v>898</c:v>
                </c:pt>
                <c:pt idx="4">
                  <c:v>899</c:v>
                </c:pt>
                <c:pt idx="5">
                  <c:v>890.36041407867469</c:v>
                </c:pt>
                <c:pt idx="6">
                  <c:v>901.49369047619041</c:v>
                </c:pt>
                <c:pt idx="7">
                  <c:v>1009.7584603801997</c:v>
                </c:pt>
                <c:pt idx="8">
                  <c:v>1052.4173245614036</c:v>
                </c:pt>
                <c:pt idx="9">
                  <c:v>1076.4079357990404</c:v>
                </c:pt>
                <c:pt idx="10">
                  <c:v>1078.3119877325075</c:v>
                </c:pt>
                <c:pt idx="11">
                  <c:v>1091.5717593736979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Data'!$AL$66:$AL$77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45352</c:v>
                      </c:pt>
                      <c:pt idx="1">
                        <c:v>45383</c:v>
                      </c:pt>
                      <c:pt idx="2">
                        <c:v>45413</c:v>
                      </c:pt>
                      <c:pt idx="3">
                        <c:v>45444</c:v>
                      </c:pt>
                      <c:pt idx="4">
                        <c:v>45474</c:v>
                      </c:pt>
                      <c:pt idx="5">
                        <c:v>45505</c:v>
                      </c:pt>
                      <c:pt idx="6">
                        <c:v>45536</c:v>
                      </c:pt>
                      <c:pt idx="7">
                        <c:v>45566</c:v>
                      </c:pt>
                      <c:pt idx="8">
                        <c:v>45597</c:v>
                      </c:pt>
                      <c:pt idx="9">
                        <c:v>45627</c:v>
                      </c:pt>
                      <c:pt idx="10">
                        <c:v>45658</c:v>
                      </c:pt>
                      <c:pt idx="11">
                        <c:v>45689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6BC-414C-BCD1-5E66F1DDD2A7}"/>
            </c:ext>
          </c:extLst>
        </c:ser>
        <c:ser>
          <c:idx val="2"/>
          <c:order val="2"/>
          <c:tx>
            <c:v>Fastmarkets Forecast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val>
            <c:numRef>
              <c:f>'Monthly Data'!$EB$66:$EB$77</c:f>
              <c:numCache>
                <c:formatCode>#,##0.00_);[Red]\(#,##0.00\)</c:formatCode>
                <c:ptCount val="12"/>
                <c:pt idx="0">
                  <c:v>902.28750000000002</c:v>
                </c:pt>
                <c:pt idx="1">
                  <c:v>892.61363636363637</c:v>
                </c:pt>
                <c:pt idx="2">
                  <c:v>890.63095238095241</c:v>
                </c:pt>
                <c:pt idx="3">
                  <c:v>940.46052631578948</c:v>
                </c:pt>
                <c:pt idx="4">
                  <c:v>944.11363636363637</c:v>
                </c:pt>
                <c:pt idx="5">
                  <c:v>933.28571428571388</c:v>
                </c:pt>
                <c:pt idx="6">
                  <c:v>959.24999999999989</c:v>
                </c:pt>
                <c:pt idx="7">
                  <c:v>1066.1195652173913</c:v>
                </c:pt>
                <c:pt idx="8">
                  <c:v>1117.1874999999998</c:v>
                </c:pt>
                <c:pt idx="9">
                  <c:v>1127.6376136701886</c:v>
                </c:pt>
                <c:pt idx="10">
                  <c:v>1135.5902191063969</c:v>
                </c:pt>
                <c:pt idx="11">
                  <c:v>1140.7892868934778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'Monthly Data'!$AL$66:$AL$77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45352</c:v>
                      </c:pt>
                      <c:pt idx="1">
                        <c:v>45383</c:v>
                      </c:pt>
                      <c:pt idx="2">
                        <c:v>45413</c:v>
                      </c:pt>
                      <c:pt idx="3">
                        <c:v>45444</c:v>
                      </c:pt>
                      <c:pt idx="4">
                        <c:v>45474</c:v>
                      </c:pt>
                      <c:pt idx="5">
                        <c:v>45505</c:v>
                      </c:pt>
                      <c:pt idx="6">
                        <c:v>45536</c:v>
                      </c:pt>
                      <c:pt idx="7">
                        <c:v>45566</c:v>
                      </c:pt>
                      <c:pt idx="8">
                        <c:v>45597</c:v>
                      </c:pt>
                      <c:pt idx="9">
                        <c:v>45627</c:v>
                      </c:pt>
                      <c:pt idx="10">
                        <c:v>45658</c:v>
                      </c:pt>
                      <c:pt idx="11">
                        <c:v>45689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6BC-414C-BCD1-5E66F1DDD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016992"/>
        <c:axId val="2127014040"/>
      </c:lineChart>
      <c:catAx>
        <c:axId val="2127016992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4040"/>
        <c:crosses val="autoZero"/>
        <c:auto val="1"/>
        <c:lblAlgn val="ctr"/>
        <c:lblOffset val="100"/>
        <c:noMultiLvlLbl val="1"/>
      </c:catAx>
      <c:valAx>
        <c:axId val="2127014040"/>
        <c:scaling>
          <c:orientation val="minMax"/>
          <c:min val="5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 $/mt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016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52188680688634681"/>
          <c:y val="0.1556226918164787"/>
          <c:w val="0.41388457433542147"/>
          <c:h val="5.074437494618074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RBD Canola Oil - RBD Soybean Oil</a:t>
            </a:r>
          </a:p>
          <a:p>
            <a:pPr>
              <a:defRPr/>
            </a:pPr>
            <a:r>
              <a:rPr lang="en-US" sz="1200"/>
              <a:t>(Los Angeles and central Illinois)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Data'!$DL$3:$DL$62</c:f>
              <c:numCache>
                <c:formatCode>#,##0.00_);[Red]\(#,##0.00\)</c:formatCode>
                <c:ptCount val="60"/>
                <c:pt idx="0">
                  <c:v>9.4500000000000099</c:v>
                </c:pt>
                <c:pt idx="1">
                  <c:v>8.9214285714285637</c:v>
                </c:pt>
                <c:pt idx="2">
                  <c:v>8.1105263157894854</c:v>
                </c:pt>
                <c:pt idx="3">
                  <c:v>7.9238095238095347</c:v>
                </c:pt>
                <c:pt idx="4">
                  <c:v>6.8142857142857238</c:v>
                </c:pt>
                <c:pt idx="5">
                  <c:v>7.0990909090909149</c:v>
                </c:pt>
                <c:pt idx="6">
                  <c:v>6.4624999999999986</c:v>
                </c:pt>
                <c:pt idx="7">
                  <c:v>6.3136363636363626</c:v>
                </c:pt>
                <c:pt idx="8">
                  <c:v>7.3672727272727307</c:v>
                </c:pt>
                <c:pt idx="9">
                  <c:v>7.6375000000000028</c:v>
                </c:pt>
                <c:pt idx="10">
                  <c:v>7.7608695652173907</c:v>
                </c:pt>
                <c:pt idx="11">
                  <c:v>6.0664999999999907</c:v>
                </c:pt>
                <c:pt idx="12">
                  <c:v>5.3071428571428569</c:v>
                </c:pt>
                <c:pt idx="13">
                  <c:v>4.7238095238095283</c:v>
                </c:pt>
                <c:pt idx="14">
                  <c:v>4.6842105263157876</c:v>
                </c:pt>
                <c:pt idx="15">
                  <c:v>5.3181818181818166</c:v>
                </c:pt>
                <c:pt idx="16">
                  <c:v>6.7809523809523782</c:v>
                </c:pt>
                <c:pt idx="17">
                  <c:v>6.2850000000000037</c:v>
                </c:pt>
                <c:pt idx="18">
                  <c:v>7.7636363636363654</c:v>
                </c:pt>
                <c:pt idx="19">
                  <c:v>12.406521739130422</c:v>
                </c:pt>
                <c:pt idx="20">
                  <c:v>11.461904761904755</c:v>
                </c:pt>
                <c:pt idx="21">
                  <c:v>11.292857142857137</c:v>
                </c:pt>
                <c:pt idx="22">
                  <c:v>11.249999999999986</c:v>
                </c:pt>
                <c:pt idx="23">
                  <c:v>9.4550000000000054</c:v>
                </c:pt>
                <c:pt idx="24">
                  <c:v>8.81944444444445</c:v>
                </c:pt>
                <c:pt idx="25">
                  <c:v>8.4347826086956559</c:v>
                </c:pt>
                <c:pt idx="26">
                  <c:v>10.078947368421048</c:v>
                </c:pt>
                <c:pt idx="27">
                  <c:v>10.021739130434774</c:v>
                </c:pt>
                <c:pt idx="28">
                  <c:v>16.373809523809513</c:v>
                </c:pt>
                <c:pt idx="29">
                  <c:v>10.850000000000023</c:v>
                </c:pt>
                <c:pt idx="30">
                  <c:v>1.7954545454545183</c:v>
                </c:pt>
                <c:pt idx="31">
                  <c:v>3.8276190476190521</c:v>
                </c:pt>
                <c:pt idx="32">
                  <c:v>8.3181818181818272</c:v>
                </c:pt>
                <c:pt idx="33">
                  <c:v>8.5714285714285694</c:v>
                </c:pt>
                <c:pt idx="34">
                  <c:v>7.1952380952380821</c:v>
                </c:pt>
                <c:pt idx="35">
                  <c:v>13.471904761904767</c:v>
                </c:pt>
                <c:pt idx="36">
                  <c:v>14.11904761904762</c:v>
                </c:pt>
                <c:pt idx="37">
                  <c:v>17.112500000000011</c:v>
                </c:pt>
                <c:pt idx="38">
                  <c:v>19.35526315789474</c:v>
                </c:pt>
                <c:pt idx="39">
                  <c:v>11.41304347826086</c:v>
                </c:pt>
                <c:pt idx="40">
                  <c:v>12.650000000000006</c:v>
                </c:pt>
                <c:pt idx="41">
                  <c:v>10.833333333333343</c:v>
                </c:pt>
                <c:pt idx="42">
                  <c:v>12.547619047619051</c:v>
                </c:pt>
                <c:pt idx="43">
                  <c:v>14.899999999999991</c:v>
                </c:pt>
                <c:pt idx="44">
                  <c:v>11.941304347826076</c:v>
                </c:pt>
                <c:pt idx="45">
                  <c:v>6.7857142857142776</c:v>
                </c:pt>
                <c:pt idx="46">
                  <c:v>3.9647619047619003</c:v>
                </c:pt>
                <c:pt idx="47">
                  <c:v>1.6428571428571388</c:v>
                </c:pt>
                <c:pt idx="48">
                  <c:v>3.5</c:v>
                </c:pt>
                <c:pt idx="49">
                  <c:v>5.6124999999999829</c:v>
                </c:pt>
                <c:pt idx="50">
                  <c:v>4.5394736842105203</c:v>
                </c:pt>
                <c:pt idx="51">
                  <c:v>3.7608695652174049</c:v>
                </c:pt>
                <c:pt idx="52">
                  <c:v>2.8947368421052744</c:v>
                </c:pt>
                <c:pt idx="53">
                  <c:v>2.6363636363636331</c:v>
                </c:pt>
                <c:pt idx="54">
                  <c:v>3.5357142857142918</c:v>
                </c:pt>
                <c:pt idx="55">
                  <c:v>4.1749999999999972</c:v>
                </c:pt>
                <c:pt idx="56">
                  <c:v>4.8260869565217348</c:v>
                </c:pt>
                <c:pt idx="57">
                  <c:v>4.1150000000000091</c:v>
                </c:pt>
                <c:pt idx="58">
                  <c:v>4.9477272727272776</c:v>
                </c:pt>
                <c:pt idx="59">
                  <c:v>3.8273809523809419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5F1-B46F-56DF5F3A574D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Data'!$DM$3:$DM$75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8" formatCode="#,##0.00_);[Red]\(#,##0.00\)">
                  <c:v>6.6124305288914016</c:v>
                </c:pt>
                <c:pt idx="69" formatCode="#,##0.00_);[Red]\(#,##0.00\)">
                  <c:v>8.1624500000000069</c:v>
                </c:pt>
                <c:pt idx="70" formatCode="#,##0.00_);[Red]\(#,##0.00\)">
                  <c:v>8.9791681818181956</c:v>
                </c:pt>
                <c:pt idx="71" formatCode="#,##0.00_);[Red]\(#,##0.00\)">
                  <c:v>8.4257142857142924</c:v>
                </c:pt>
                <c:pt idx="72" formatCode="#,##0.00_);[Red]\(#,##0.00\)">
                  <c:v>9.8358019841269879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5F1-B46F-56DF5F3A574D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Data'!$DN$3:$DN$75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8" formatCode="#,##0.00_);[Red]\(#,##0.00\)">
                  <c:v>8.8749305288913973</c:v>
                </c:pt>
                <c:pt idx="69" formatCode="#,##0.00_);[Red]\(#,##0.00\)">
                  <c:v>10.124949999999998</c:v>
                </c:pt>
                <c:pt idx="70" formatCode="#,##0.00_);[Red]\(#,##0.00\)">
                  <c:v>9.7066681818181877</c:v>
                </c:pt>
                <c:pt idx="71" formatCode="#,##0.00_);[Red]\(#,##0.00\)">
                  <c:v>9.5557142857142807</c:v>
                </c:pt>
                <c:pt idx="72" formatCode="#,##0.00_);[Red]\(#,##0.00\)">
                  <c:v>10.55580198412698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B6-45F1-B46F-56DF5F3A574D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Data'!$DO$3:$DO$75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8" formatCode="#,##0.00_);[Red]\(#,##0.00\)">
                  <c:v>7.7436805288913995</c:v>
                </c:pt>
                <c:pt idx="69" formatCode="#,##0.00_);[Red]\(#,##0.00\)">
                  <c:v>9.1437000000000026</c:v>
                </c:pt>
                <c:pt idx="70" formatCode="#,##0.00_);[Red]\(#,##0.00\)">
                  <c:v>9.3429181818181917</c:v>
                </c:pt>
                <c:pt idx="71" formatCode="#,##0.00_);[Red]\(#,##0.00\)">
                  <c:v>8.9907142857142865</c:v>
                </c:pt>
                <c:pt idx="72" formatCode="#,##0.00_);[Red]\(#,##0.00\)">
                  <c:v>10.195801984126984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B6-45F1-B46F-56DF5F3A5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31750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Soybean Oil Futures</a:t>
            </a:r>
          </a:p>
          <a:p>
            <a:pPr>
              <a:defRPr/>
            </a:pPr>
            <a:r>
              <a:rPr lang="en-US" sz="1200"/>
              <a:t>(Nearby Contract - CME)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Data'!$AE$3:$AE$77</c:f>
              <c:numCache>
                <c:formatCode>#,##0.00_);[Red]\(#,##0.00\)</c:formatCode>
                <c:ptCount val="75"/>
                <c:pt idx="0">
                  <c:v>28.426500000000004</c:v>
                </c:pt>
                <c:pt idx="1">
                  <c:v>29.000952380952373</c:v>
                </c:pt>
                <c:pt idx="2">
                  <c:v>30.344210526315795</c:v>
                </c:pt>
                <c:pt idx="3">
                  <c:v>29.380476190476195</c:v>
                </c:pt>
                <c:pt idx="4">
                  <c:v>28.644285714285719</c:v>
                </c:pt>
                <c:pt idx="5">
                  <c:v>27.230454545454549</c:v>
                </c:pt>
                <c:pt idx="6">
                  <c:v>27.859499999999997</c:v>
                </c:pt>
                <c:pt idx="7">
                  <c:v>28.533636363636369</c:v>
                </c:pt>
                <c:pt idx="8">
                  <c:v>28.92227272727273</c:v>
                </c:pt>
                <c:pt idx="9">
                  <c:v>29.217000000000002</c:v>
                </c:pt>
                <c:pt idx="10">
                  <c:v>30.28</c:v>
                </c:pt>
                <c:pt idx="11">
                  <c:v>31.0075</c:v>
                </c:pt>
                <c:pt idx="12">
                  <c:v>32.783809523809524</c:v>
                </c:pt>
                <c:pt idx="13">
                  <c:v>33.150952380952383</c:v>
                </c:pt>
                <c:pt idx="14">
                  <c:v>30.36684210526316</c:v>
                </c:pt>
                <c:pt idx="15">
                  <c:v>27.017727272727271</c:v>
                </c:pt>
                <c:pt idx="16">
                  <c:v>26.439047619047621</c:v>
                </c:pt>
                <c:pt idx="17">
                  <c:v>26.708999999999996</c:v>
                </c:pt>
                <c:pt idx="18">
                  <c:v>27.929090909090913</c:v>
                </c:pt>
                <c:pt idx="19">
                  <c:v>29.708695652173905</c:v>
                </c:pt>
                <c:pt idx="20">
                  <c:v>31.69380952380952</c:v>
                </c:pt>
                <c:pt idx="21">
                  <c:v>33.534285714285708</c:v>
                </c:pt>
                <c:pt idx="22">
                  <c:v>33.276818181818186</c:v>
                </c:pt>
                <c:pt idx="23">
                  <c:v>36.786000000000001</c:v>
                </c:pt>
                <c:pt idx="24">
                  <c:v>38.773333333333341</c:v>
                </c:pt>
                <c:pt idx="25">
                  <c:v>42.912608695652168</c:v>
                </c:pt>
                <c:pt idx="26">
                  <c:v>46.628947368421045</c:v>
                </c:pt>
                <c:pt idx="27">
                  <c:v>53.370000000000012</c:v>
                </c:pt>
                <c:pt idx="28">
                  <c:v>55.30857142857144</c:v>
                </c:pt>
                <c:pt idx="29">
                  <c:v>65.639500000000012</c:v>
                </c:pt>
                <c:pt idx="30">
                  <c:v>64.228181818181824</c:v>
                </c:pt>
                <c:pt idx="31">
                  <c:v>62.608095238095245</c:v>
                </c:pt>
                <c:pt idx="32">
                  <c:v>60.784999999999989</c:v>
                </c:pt>
                <c:pt idx="33">
                  <c:v>57.189523809523813</c:v>
                </c:pt>
                <c:pt idx="34">
                  <c:v>61.246190476190478</c:v>
                </c:pt>
                <c:pt idx="35">
                  <c:v>59.211904761904776</c:v>
                </c:pt>
                <c:pt idx="36">
                  <c:v>55.205238095238101</c:v>
                </c:pt>
                <c:pt idx="37">
                  <c:v>60.679999999999993</c:v>
                </c:pt>
                <c:pt idx="38">
                  <c:v>67.012631578947364</c:v>
                </c:pt>
                <c:pt idx="39">
                  <c:v>74.006521739130449</c:v>
                </c:pt>
                <c:pt idx="40">
                  <c:v>79.201999999999998</c:v>
                </c:pt>
                <c:pt idx="41">
                  <c:v>81.004761904761907</c:v>
                </c:pt>
                <c:pt idx="42">
                  <c:v>76.33</c:v>
                </c:pt>
                <c:pt idx="43">
                  <c:v>61.398000000000003</c:v>
                </c:pt>
                <c:pt idx="44">
                  <c:v>67.517826086956504</c:v>
                </c:pt>
                <c:pt idx="45">
                  <c:v>66.873333333333335</c:v>
                </c:pt>
                <c:pt idx="46">
                  <c:v>68.494285714285709</c:v>
                </c:pt>
                <c:pt idx="47">
                  <c:v>75.129523809523818</c:v>
                </c:pt>
                <c:pt idx="48">
                  <c:v>64.203809523809525</c:v>
                </c:pt>
                <c:pt idx="49">
                  <c:v>62.383999999999993</c:v>
                </c:pt>
                <c:pt idx="50">
                  <c:v>60.796315789473681</c:v>
                </c:pt>
                <c:pt idx="51">
                  <c:v>56.891304347826086</c:v>
                </c:pt>
                <c:pt idx="52">
                  <c:v>53.917894736842108</c:v>
                </c:pt>
                <c:pt idx="53">
                  <c:v>49.765454545454553</c:v>
                </c:pt>
                <c:pt idx="54">
                  <c:v>55.860952380952369</c:v>
                </c:pt>
                <c:pt idx="55">
                  <c:v>66.389999999999972</c:v>
                </c:pt>
                <c:pt idx="56">
                  <c:v>65.662173913043475</c:v>
                </c:pt>
                <c:pt idx="57">
                  <c:v>61.316499999999984</c:v>
                </c:pt>
                <c:pt idx="58">
                  <c:v>53.868181818181831</c:v>
                </c:pt>
                <c:pt idx="59">
                  <c:v>51.62</c:v>
                </c:pt>
                <c:pt idx="60">
                  <c:v>49.773000000000003</c:v>
                </c:pt>
                <c:pt idx="61">
                  <c:v>47.540476190476184</c:v>
                </c:pt>
                <c:pt idx="62">
                  <c:v>45.639999999999993</c:v>
                </c:pt>
                <c:pt idx="63">
                  <c:v>47.468999999999994</c:v>
                </c:pt>
                <c:pt idx="64">
                  <c:v>46.012727272727261</c:v>
                </c:pt>
                <c:pt idx="65">
                  <c:v>44.612272727272725</c:v>
                </c:pt>
                <c:pt idx="66">
                  <c:v>43.706842105263163</c:v>
                </c:pt>
                <c:pt idx="67">
                  <c:v>46.263181818181813</c:v>
                </c:pt>
                <c:pt idx="68">
                  <c:v>41.231428571428566</c:v>
                </c:pt>
                <c:pt idx="69">
                  <c:v>41.600499999999997</c:v>
                </c:pt>
                <c:pt idx="70">
                  <c:v>43.290869565217378</c:v>
                </c:pt>
                <c:pt idx="71">
                  <c:v>44.668500000000002</c:v>
                </c:pt>
                <c:pt idx="72">
                  <c:v>41.090952380952388</c:v>
                </c:pt>
                <c:pt idx="73">
                  <c:v>44.317727272727261</c:v>
                </c:pt>
                <c:pt idx="74">
                  <c:v>45.957000000000008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5-45B2-AA46-293246912E6D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Data'!$DB$3:$DB$89</c:f>
              <c:numCache>
                <c:formatCode>General</c:formatCode>
                <c:ptCount val="87"/>
                <c:pt idx="52" formatCode="#,##0.00_);[Red]\(#,##0.00\)">
                  <c:v>0</c:v>
                </c:pt>
                <c:pt idx="68" formatCode="#,##0.00_);[Red]\(#,##0.00\)">
                  <c:v>39.47</c:v>
                </c:pt>
                <c:pt idx="69" formatCode="#,##0.00_);[Red]\(#,##0.00\)">
                  <c:v>39.53</c:v>
                </c:pt>
                <c:pt idx="70" formatCode="#,##0.00_);[Red]\(#,##0.00\)">
                  <c:v>41.68</c:v>
                </c:pt>
                <c:pt idx="71" formatCode="#,##0.00_);[Red]\(#,##0.00\)">
                  <c:v>40.75</c:v>
                </c:pt>
                <c:pt idx="72" formatCode="#,##0.00_);[Red]\(#,##0.00\)">
                  <c:v>39.47</c:v>
                </c:pt>
                <c:pt idx="73" formatCode="#,##0.00_);[Red]\(#,##0.00\)">
                  <c:v>39.93</c:v>
                </c:pt>
                <c:pt idx="74" formatCode="#,##0.00_);[Red]\(#,##0.00\)">
                  <c:v>43.53</c:v>
                </c:pt>
                <c:pt idx="75" formatCode="#,##0.00_);[Red]\(#,##0.00\)">
                  <c:v>42.84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5-45B2-AA46-293246912E6D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Data'!$DC$3:$DC$89</c:f>
              <c:numCache>
                <c:formatCode>General</c:formatCode>
                <c:ptCount val="87"/>
                <c:pt idx="52" formatCode="#,##0.00_);[Red]\(#,##0.00\)">
                  <c:v>0</c:v>
                </c:pt>
                <c:pt idx="68" formatCode="#,##0.00_);[Red]\(#,##0.00\)">
                  <c:v>43.17</c:v>
                </c:pt>
                <c:pt idx="69" formatCode="#,##0.00_);[Red]\(#,##0.00\)">
                  <c:v>44.38</c:v>
                </c:pt>
                <c:pt idx="70" formatCode="#,##0.00_);[Red]\(#,##0.00\)">
                  <c:v>45.14</c:v>
                </c:pt>
                <c:pt idx="71" formatCode="#,##0.00_);[Red]\(#,##0.00\)">
                  <c:v>48.77</c:v>
                </c:pt>
                <c:pt idx="72" formatCode="#,##0.00_);[Red]\(#,##0.00\)">
                  <c:v>42.97</c:v>
                </c:pt>
                <c:pt idx="73" formatCode="#,##0.00_);[Red]\(#,##0.00\)">
                  <c:v>47.44</c:v>
                </c:pt>
                <c:pt idx="74" formatCode="#,##0.00_);[Red]\(#,##0.00\)">
                  <c:v>48.5</c:v>
                </c:pt>
                <c:pt idx="75" formatCode="#,##0.00_);[Red]\(#,##0.00\)">
                  <c:v>47.06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55-45B2-AA46-293246912E6D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Data'!$A$3:$A$89</c:f>
              <c:numCache>
                <c:formatCode>m/d/yyyy</c:formatCode>
                <c:ptCount val="87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</c:numCache>
            </c:numRef>
          </c:cat>
          <c:val>
            <c:numRef>
              <c:f>'Monthly Data'!$DD$3:$DD$89</c:f>
              <c:numCache>
                <c:formatCode>General</c:formatCode>
                <c:ptCount val="87"/>
                <c:pt idx="52" formatCode="#,##0.00_);[Red]\(#,##0.00\)">
                  <c:v>0</c:v>
                </c:pt>
                <c:pt idx="68" formatCode="#,##0.00_);[Red]\(#,##0.00\)">
                  <c:v>41.231428571428566</c:v>
                </c:pt>
                <c:pt idx="69" formatCode="#,##0.00_);[Red]\(#,##0.00\)">
                  <c:v>41.600499999999997</c:v>
                </c:pt>
                <c:pt idx="70" formatCode="#,##0.00_);[Red]\(#,##0.00\)">
                  <c:v>43.290869565217378</c:v>
                </c:pt>
                <c:pt idx="71" formatCode="#,##0.00_);[Red]\(#,##0.00\)">
                  <c:v>44.668500000000002</c:v>
                </c:pt>
                <c:pt idx="72" formatCode="#,##0.00_);[Red]\(#,##0.00\)">
                  <c:v>41.090952380952388</c:v>
                </c:pt>
                <c:pt idx="73" formatCode="#,##0.00_);[Red]\(#,##0.00\)">
                  <c:v>44.317727272727261</c:v>
                </c:pt>
                <c:pt idx="74" formatCode="#,##0.00_);[Red]\(#,##0.00\)">
                  <c:v>45.957000000000008</c:v>
                </c:pt>
                <c:pt idx="75" formatCode="#,##0.00_);[Red]\(#,##0.00\)">
                  <c:v>43.82833333333334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55-45B2-AA46-29324691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  <c:majorUnit val="4"/>
        <c:majorTimeUnit val="months"/>
      </c:dateAx>
      <c:valAx>
        <c:axId val="211854860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RBD Soybean Oil </a:t>
            </a:r>
          </a:p>
          <a:p>
            <a:pPr>
              <a:defRPr/>
            </a:pPr>
            <a:r>
              <a:rPr lang="en-US" sz="1200"/>
              <a:t>(central Illinois)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Data'!$F$3:$F$65</c:f>
              <c:numCache>
                <c:formatCode>#,##0.00_);[Red]\(#,##0.00\)</c:formatCode>
                <c:ptCount val="63"/>
                <c:pt idx="0">
                  <c:v>31.872499999999995</c:v>
                </c:pt>
                <c:pt idx="1">
                  <c:v>32.317619047619047</c:v>
                </c:pt>
                <c:pt idx="2">
                  <c:v>32.904736842105258</c:v>
                </c:pt>
                <c:pt idx="3">
                  <c:v>31.789999999999996</c:v>
                </c:pt>
                <c:pt idx="4">
                  <c:v>31.028095238095233</c:v>
                </c:pt>
                <c:pt idx="5">
                  <c:v>30.131363636363634</c:v>
                </c:pt>
                <c:pt idx="6">
                  <c:v>31.390499999999996</c:v>
                </c:pt>
                <c:pt idx="7">
                  <c:v>31.42318181818181</c:v>
                </c:pt>
                <c:pt idx="8">
                  <c:v>31.520909090909083</c:v>
                </c:pt>
                <c:pt idx="9">
                  <c:v>31.963000000000001</c:v>
                </c:pt>
                <c:pt idx="10">
                  <c:v>33.269130434782618</c:v>
                </c:pt>
                <c:pt idx="11">
                  <c:v>33.766500000000001</c:v>
                </c:pt>
                <c:pt idx="12">
                  <c:v>35.382380952380949</c:v>
                </c:pt>
                <c:pt idx="13">
                  <c:v>36.092857142857142</c:v>
                </c:pt>
                <c:pt idx="14">
                  <c:v>33.432631578947372</c:v>
                </c:pt>
                <c:pt idx="15">
                  <c:v>30.176818181818181</c:v>
                </c:pt>
                <c:pt idx="16">
                  <c:v>28.802857142857142</c:v>
                </c:pt>
                <c:pt idx="17">
                  <c:v>28.418499999999995</c:v>
                </c:pt>
                <c:pt idx="18">
                  <c:v>29.76409090909091</c:v>
                </c:pt>
                <c:pt idx="19">
                  <c:v>31.746956521739133</c:v>
                </c:pt>
                <c:pt idx="20">
                  <c:v>35.142857142857146</c:v>
                </c:pt>
                <c:pt idx="21">
                  <c:v>37.217619047619053</c:v>
                </c:pt>
                <c:pt idx="22">
                  <c:v>37.026818181818193</c:v>
                </c:pt>
                <c:pt idx="23">
                  <c:v>41.102499999999999</c:v>
                </c:pt>
                <c:pt idx="24">
                  <c:v>45.09</c:v>
                </c:pt>
                <c:pt idx="25">
                  <c:v>49.266521739130432</c:v>
                </c:pt>
                <c:pt idx="26">
                  <c:v>52.604210526315782</c:v>
                </c:pt>
                <c:pt idx="27">
                  <c:v>62.609130434782621</c:v>
                </c:pt>
                <c:pt idx="28">
                  <c:v>71.766666666666694</c:v>
                </c:pt>
                <c:pt idx="29">
                  <c:v>92.789500000000004</c:v>
                </c:pt>
                <c:pt idx="30">
                  <c:v>97.356818181818198</c:v>
                </c:pt>
                <c:pt idx="31">
                  <c:v>92.793333333333337</c:v>
                </c:pt>
                <c:pt idx="32">
                  <c:v>82.827727272727259</c:v>
                </c:pt>
                <c:pt idx="33">
                  <c:v>75.157142857142844</c:v>
                </c:pt>
                <c:pt idx="34">
                  <c:v>79.65095238095239</c:v>
                </c:pt>
                <c:pt idx="35">
                  <c:v>77.377619047619064</c:v>
                </c:pt>
                <c:pt idx="36">
                  <c:v>73.03857142857143</c:v>
                </c:pt>
                <c:pt idx="37">
                  <c:v>75.567499999999995</c:v>
                </c:pt>
                <c:pt idx="38">
                  <c:v>79.657368421052638</c:v>
                </c:pt>
                <c:pt idx="39">
                  <c:v>91.289130434782606</c:v>
                </c:pt>
                <c:pt idx="40">
                  <c:v>96.501999999999995</c:v>
                </c:pt>
                <c:pt idx="41">
                  <c:v>104.02857142857144</c:v>
                </c:pt>
                <c:pt idx="42">
                  <c:v>98.782380952380947</c:v>
                </c:pt>
                <c:pt idx="43">
                  <c:v>81.498000000000005</c:v>
                </c:pt>
                <c:pt idx="44">
                  <c:v>85.409130434782597</c:v>
                </c:pt>
                <c:pt idx="45">
                  <c:v>83.801904761904751</c:v>
                </c:pt>
                <c:pt idx="46">
                  <c:v>84.172857142857154</c:v>
                </c:pt>
                <c:pt idx="47">
                  <c:v>91.439047619047614</c:v>
                </c:pt>
                <c:pt idx="48">
                  <c:v>78.703809523809525</c:v>
                </c:pt>
                <c:pt idx="49">
                  <c:v>74.771500000000003</c:v>
                </c:pt>
                <c:pt idx="50">
                  <c:v>71.927894736842092</c:v>
                </c:pt>
                <c:pt idx="51">
                  <c:v>68.043478260869549</c:v>
                </c:pt>
                <c:pt idx="52">
                  <c:v>66.049473684210511</c:v>
                </c:pt>
                <c:pt idx="53">
                  <c:v>63.129090909090912</c:v>
                </c:pt>
                <c:pt idx="54">
                  <c:v>71.920476190476194</c:v>
                </c:pt>
                <c:pt idx="55">
                  <c:v>83.214999999999989</c:v>
                </c:pt>
                <c:pt idx="56">
                  <c:v>79.824782608695656</c:v>
                </c:pt>
                <c:pt idx="57">
                  <c:v>74.341499999999982</c:v>
                </c:pt>
                <c:pt idx="58">
                  <c:v>65.709090909090918</c:v>
                </c:pt>
                <c:pt idx="59">
                  <c:v>63.272619047619052</c:v>
                </c:pt>
                <c:pt idx="60">
                  <c:v>60.323</c:v>
                </c:pt>
                <c:pt idx="61">
                  <c:v>56.135714285714279</c:v>
                </c:pt>
                <c:pt idx="62">
                  <c:v>53.089999999999996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C-487D-B98A-3B781101D5ED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Data'!$CM$3:$CM$132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68" formatCode="#,##0.00_);[Red]\(#,##0.00\)">
                  <c:v>47.768875635234338</c:v>
                </c:pt>
                <c:pt idx="69" formatCode="#,##0.00_);[Red]\(#,##0.00\)">
                  <c:v>44.49975833333334</c:v>
                </c:pt>
                <c:pt idx="70" formatCode="#,##0.00_);[Red]\(#,##0.00\)">
                  <c:v>44.438670346320336</c:v>
                </c:pt>
                <c:pt idx="71" formatCode="#,##0.00_);[Red]\(#,##0.00\)">
                  <c:v>45.66305357142857</c:v>
                </c:pt>
                <c:pt idx="72" formatCode="#,##0.00_);[Red]\(#,##0.00\)">
                  <c:v>40.740554761904761</c:v>
                </c:pt>
                <c:pt idx="73" formatCode="#,##0.00_);[Red]\(#,##0.00\)">
                  <c:v>43.924690993788822</c:v>
                </c:pt>
                <c:pt idx="74" formatCode="#,##0.00_);[Red]\(#,##0.00\)">
                  <c:v>45.325131578947371</c:v>
                </c:pt>
                <c:pt idx="75" formatCode="#,##0.00_);[Red]\(#,##0.00\)">
                  <c:v>40.432940217391305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C-487D-B98A-3B781101D5ED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Data'!$CN$3:$CN$132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55.888875635234335</c:v>
                </c:pt>
                <c:pt idx="69" formatCode="#,##0.00_);[Red]\(#,##0.00\)">
                  <c:v>50.249758333333347</c:v>
                </c:pt>
                <c:pt idx="70" formatCode="#,##0.00_);[Red]\(#,##0.00\)">
                  <c:v>51.093670346320337</c:v>
                </c:pt>
                <c:pt idx="71" formatCode="#,##0.00_);[Red]\(#,##0.00\)">
                  <c:v>51.595553571428567</c:v>
                </c:pt>
                <c:pt idx="72" formatCode="#,##0.00_);[Red]\(#,##0.00\)">
                  <c:v>46.620554761904756</c:v>
                </c:pt>
                <c:pt idx="73" formatCode="#,##0.00_);[Red]\(#,##0.00\)">
                  <c:v>48.389690993788818</c:v>
                </c:pt>
                <c:pt idx="74" formatCode="#,##0.00_);[Red]\(#,##0.00\)">
                  <c:v>51.830131578947373</c:v>
                </c:pt>
                <c:pt idx="75" formatCode="#,##0.00_);[Red]\(#,##0.00\)">
                  <c:v>48.527940217391311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EC-487D-B98A-3B781101D5ED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Data'!$CO$3:$CO$132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51.844999999999999</c:v>
                </c:pt>
                <c:pt idx="69" formatCode="#,##0.00_);[Red]\(#,##0.00\)">
                  <c:v>47.349299999999999</c:v>
                </c:pt>
                <c:pt idx="70" formatCode="#,##0.00_);[Red]\(#,##0.00\)">
                  <c:v>47.606099999999998</c:v>
                </c:pt>
                <c:pt idx="71" formatCode="#,##0.00_);[Red]\(#,##0.00\)">
                  <c:v>49.0685</c:v>
                </c:pt>
                <c:pt idx="72" formatCode="#,##0.00_);[Red]\(#,##0.00\)">
                  <c:v>43.401899999999998</c:v>
                </c:pt>
                <c:pt idx="73" formatCode="#,##0.00_);[Red]\(#,##0.00\)">
                  <c:v>46.11</c:v>
                </c:pt>
                <c:pt idx="74" formatCode="#,##0.00_);[Red]\(#,##0.00\)">
                  <c:v>47.9</c:v>
                </c:pt>
                <c:pt idx="75" formatCode="#,##0.00_);[Red]\(#,##0.00\)">
                  <c:v>44.81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EC-487D-B98A-3B781101D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Crude Degummed Soybean Oil </a:t>
            </a:r>
          </a:p>
          <a:p>
            <a:pPr>
              <a:defRPr/>
            </a:pPr>
            <a:r>
              <a:rPr lang="en-US" sz="1200"/>
              <a:t>(central Illinois)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Data'!$K$3:$K$65</c:f>
              <c:numCache>
                <c:formatCode>#,##0.00_);[Red]\(#,##0.00\)</c:formatCode>
                <c:ptCount val="63"/>
                <c:pt idx="0">
                  <c:v>28.122500000000009</c:v>
                </c:pt>
                <c:pt idx="1">
                  <c:v>28.567619047619047</c:v>
                </c:pt>
                <c:pt idx="2">
                  <c:v>29.575789473684207</c:v>
                </c:pt>
                <c:pt idx="3">
                  <c:v>28.640000000000008</c:v>
                </c:pt>
                <c:pt idx="4">
                  <c:v>27.878095238095241</c:v>
                </c:pt>
                <c:pt idx="5">
                  <c:v>26.981363636363639</c:v>
                </c:pt>
                <c:pt idx="6">
                  <c:v>28.240499999999997</c:v>
                </c:pt>
                <c:pt idx="7">
                  <c:v>28.273181818181818</c:v>
                </c:pt>
                <c:pt idx="8">
                  <c:v>28.370909090909095</c:v>
                </c:pt>
                <c:pt idx="9">
                  <c:v>28.813000000000006</c:v>
                </c:pt>
                <c:pt idx="10">
                  <c:v>30.119130434782615</c:v>
                </c:pt>
                <c:pt idx="11">
                  <c:v>30.616499999999995</c:v>
                </c:pt>
                <c:pt idx="12">
                  <c:v>32.23238095238095</c:v>
                </c:pt>
                <c:pt idx="13">
                  <c:v>32.94285714285715</c:v>
                </c:pt>
                <c:pt idx="14">
                  <c:v>30.282631578947363</c:v>
                </c:pt>
                <c:pt idx="15">
                  <c:v>27.026818181818182</c:v>
                </c:pt>
                <c:pt idx="16">
                  <c:v>25.652857142857144</c:v>
                </c:pt>
                <c:pt idx="17">
                  <c:v>25.268499999999996</c:v>
                </c:pt>
                <c:pt idx="18">
                  <c:v>26.614090909090908</c:v>
                </c:pt>
                <c:pt idx="19">
                  <c:v>28.636086956521734</c:v>
                </c:pt>
                <c:pt idx="20">
                  <c:v>31.99285714285714</c:v>
                </c:pt>
                <c:pt idx="21">
                  <c:v>34.067619047619047</c:v>
                </c:pt>
                <c:pt idx="22">
                  <c:v>33.876818181818187</c:v>
                </c:pt>
                <c:pt idx="23">
                  <c:v>37.952500000000001</c:v>
                </c:pt>
                <c:pt idx="24">
                  <c:v>41.465000000000003</c:v>
                </c:pt>
                <c:pt idx="25">
                  <c:v>46.266521739130418</c:v>
                </c:pt>
                <c:pt idx="26">
                  <c:v>50.472631578947365</c:v>
                </c:pt>
                <c:pt idx="27">
                  <c:v>60.000434782608707</c:v>
                </c:pt>
                <c:pt idx="28">
                  <c:v>65.338095238095264</c:v>
                </c:pt>
                <c:pt idx="29">
                  <c:v>77.164500000000004</c:v>
                </c:pt>
                <c:pt idx="30">
                  <c:v>76.834090909090932</c:v>
                </c:pt>
                <c:pt idx="31">
                  <c:v>72.721904761904781</c:v>
                </c:pt>
                <c:pt idx="32">
                  <c:v>68.714090909090885</c:v>
                </c:pt>
                <c:pt idx="33">
                  <c:v>64.157142857142844</c:v>
                </c:pt>
                <c:pt idx="34">
                  <c:v>66.222380952380959</c:v>
                </c:pt>
                <c:pt idx="35">
                  <c:v>63.877619047619042</c:v>
                </c:pt>
                <c:pt idx="36">
                  <c:v>60.348095238095247</c:v>
                </c:pt>
                <c:pt idx="37">
                  <c:v>64.41749999999999</c:v>
                </c:pt>
                <c:pt idx="38">
                  <c:v>69.420526315789488</c:v>
                </c:pt>
                <c:pt idx="39">
                  <c:v>78.723913043478262</c:v>
                </c:pt>
                <c:pt idx="40">
                  <c:v>84.326999999999998</c:v>
                </c:pt>
                <c:pt idx="41">
                  <c:v>85.790476190476198</c:v>
                </c:pt>
                <c:pt idx="42">
                  <c:v>80.449047619047604</c:v>
                </c:pt>
                <c:pt idx="43">
                  <c:v>65.847999999999999</c:v>
                </c:pt>
                <c:pt idx="44">
                  <c:v>72.561304347826066</c:v>
                </c:pt>
                <c:pt idx="45">
                  <c:v>73.754285714285714</c:v>
                </c:pt>
                <c:pt idx="46">
                  <c:v>75.04190476190476</c:v>
                </c:pt>
                <c:pt idx="47">
                  <c:v>81.820000000000007</c:v>
                </c:pt>
                <c:pt idx="48">
                  <c:v>70.179999999999993</c:v>
                </c:pt>
                <c:pt idx="49">
                  <c:v>65.009</c:v>
                </c:pt>
                <c:pt idx="50">
                  <c:v>63.309473684210523</c:v>
                </c:pt>
                <c:pt idx="51">
                  <c:v>58.771739130434781</c:v>
                </c:pt>
                <c:pt idx="52">
                  <c:v>56.049473684210533</c:v>
                </c:pt>
                <c:pt idx="53">
                  <c:v>52.481363636363646</c:v>
                </c:pt>
                <c:pt idx="54">
                  <c:v>59.599047619047603</c:v>
                </c:pt>
                <c:pt idx="55">
                  <c:v>70.764999999999972</c:v>
                </c:pt>
                <c:pt idx="56">
                  <c:v>70.042173913043484</c:v>
                </c:pt>
                <c:pt idx="57">
                  <c:v>65.897749999999988</c:v>
                </c:pt>
                <c:pt idx="58">
                  <c:v>58.163636363636378</c:v>
                </c:pt>
                <c:pt idx="59">
                  <c:v>55.421428571428564</c:v>
                </c:pt>
                <c:pt idx="60">
                  <c:v>52.085500000000003</c:v>
                </c:pt>
                <c:pt idx="61">
                  <c:v>48.421428571428564</c:v>
                </c:pt>
                <c:pt idx="62">
                  <c:v>43.989999999999995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3-438D-BB0C-CB69A10EB760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Data'!$CP$3:$CP$132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40.47</c:v>
                </c:pt>
                <c:pt idx="69" formatCode="#,##0.00_);[Red]\(#,##0.00\)">
                  <c:v>39.302600595238104</c:v>
                </c:pt>
                <c:pt idx="70" formatCode="#,##0.00_);[Red]\(#,##0.00\)">
                  <c:v>41.219714935064928</c:v>
                </c:pt>
                <c:pt idx="71" formatCode="#,##0.00_);[Red]\(#,##0.00\)">
                  <c:v>42.160613095238098</c:v>
                </c:pt>
                <c:pt idx="72" formatCode="#,##0.00_);[Red]\(#,##0.00\)">
                  <c:v>37.82405119047619</c:v>
                </c:pt>
                <c:pt idx="73" formatCode="#,##0.00_);[Red]\(#,##0.00\)">
                  <c:v>40.458887422360256</c:v>
                </c:pt>
                <c:pt idx="74" formatCode="#,##0.00_);[Red]\(#,##0.00\)">
                  <c:v>42.169342105263155</c:v>
                </c:pt>
                <c:pt idx="75" formatCode="#,##0.00_);[Red]\(#,##0.00\)">
                  <c:v>36.82935326086956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3-438D-BB0C-CB69A10EB760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Data'!$CQ$3:$CQ$132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44.545000000000002</c:v>
                </c:pt>
                <c:pt idx="69" formatCode="#,##0.00_);[Red]\(#,##0.00\)">
                  <c:v>45.307600595238107</c:v>
                </c:pt>
                <c:pt idx="70" formatCode="#,##0.00_);[Red]\(#,##0.00\)">
                  <c:v>46.929714935064929</c:v>
                </c:pt>
                <c:pt idx="71" formatCode="#,##0.00_);[Red]\(#,##0.00\)">
                  <c:v>47.515613095238095</c:v>
                </c:pt>
                <c:pt idx="72" formatCode="#,##0.00_);[Red]\(#,##0.00\)">
                  <c:v>44.109051190476194</c:v>
                </c:pt>
                <c:pt idx="73" formatCode="#,##0.00_);[Red]\(#,##0.00\)">
                  <c:v>45.118887422360253</c:v>
                </c:pt>
                <c:pt idx="74" formatCode="#,##0.00_);[Red]\(#,##0.00\)">
                  <c:v>48.121842105263156</c:v>
                </c:pt>
                <c:pt idx="75" formatCode="#,##0.00_);[Red]\(#,##0.00\)">
                  <c:v>44.966853260869563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3-438D-BB0C-CB69A10EB760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Data'!$CR$3:$CR$132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42.688571428571422</c:v>
                </c:pt>
                <c:pt idx="69" formatCode="#,##0.00_);[Red]\(#,##0.00\)">
                  <c:v>42.549300000000002</c:v>
                </c:pt>
                <c:pt idx="70" formatCode="#,##0.00_);[Red]\(#,##0.00\)">
                  <c:v>43.915900000000001</c:v>
                </c:pt>
                <c:pt idx="71" formatCode="#,##0.00_);[Red]\(#,##0.00\)">
                  <c:v>45.168500000000002</c:v>
                </c:pt>
                <c:pt idx="72" formatCode="#,##0.00_);[Red]\(#,##0.00\)">
                  <c:v>40.866199999999999</c:v>
                </c:pt>
                <c:pt idx="73" formatCode="#,##0.00_);[Red]\(#,##0.00\)">
                  <c:v>42.93</c:v>
                </c:pt>
                <c:pt idx="74" formatCode="#,##0.00_);[Red]\(#,##0.00\)">
                  <c:v>44.67</c:v>
                </c:pt>
                <c:pt idx="75" formatCode="#,##0.00_);[Red]\(#,##0.00\)">
                  <c:v>41.51</c:v>
                </c:pt>
                <c:pt idx="76" formatCode="#,##0.00_);[Red]\(#,##0.00\)">
                  <c:v>0</c:v>
                </c:pt>
                <c:pt idx="77" formatCode="#,##0.00_);[Red]\(#,##0.00\)">
                  <c:v>0</c:v>
                </c:pt>
                <c:pt idx="78" formatCode="#,##0.00_);[Red]\(#,##0.00\)">
                  <c:v>0</c:v>
                </c:pt>
                <c:pt idx="79" formatCode="#,##0.00_);[Red]\(#,##0.00\)">
                  <c:v>0</c:v>
                </c:pt>
                <c:pt idx="80" formatCode="#,##0.00_);[Red]\(#,##0.00\)">
                  <c:v>0</c:v>
                </c:pt>
                <c:pt idx="81" formatCode="#,##0.00_);[Red]\(#,##0.00\)">
                  <c:v>0</c:v>
                </c:pt>
                <c:pt idx="82" formatCode="#,##0.00_);[Red]\(#,##0.00\)">
                  <c:v>0</c:v>
                </c:pt>
                <c:pt idx="83" formatCode="#,##0.00_);[Red]\(#,##0.00\)">
                  <c:v>0</c:v>
                </c:pt>
                <c:pt idx="84" formatCode="#,##0.00_);[Red]\(#,##0.00\)">
                  <c:v>0</c:v>
                </c:pt>
                <c:pt idx="85" formatCode="#,##0.00_);[Red]\(#,##0.00\)">
                  <c:v>0</c:v>
                </c:pt>
                <c:pt idx="86" formatCode="#,##0.00_);[Red]\(#,##0.00\)">
                  <c:v>0</c:v>
                </c:pt>
                <c:pt idx="87" formatCode="#,##0.00_);[Red]\(#,##0.00\)">
                  <c:v>0</c:v>
                </c:pt>
                <c:pt idx="88" formatCode="#,##0.00_);[Red]\(#,##0.00\)">
                  <c:v>0</c:v>
                </c:pt>
                <c:pt idx="89" formatCode="#,##0.00_);[Red]\(#,##0.00\)">
                  <c:v>0</c:v>
                </c:pt>
                <c:pt idx="90" formatCode="#,##0.00_);[Red]\(#,##0.00\)">
                  <c:v>0</c:v>
                </c:pt>
                <c:pt idx="91" formatCode="#,##0.00_);[Red]\(#,##0.00\)">
                  <c:v>0</c:v>
                </c:pt>
                <c:pt idx="92" formatCode="#,##0.00_);[Red]\(#,##0.00\)">
                  <c:v>0</c:v>
                </c:pt>
                <c:pt idx="93" formatCode="#,##0.00_);[Red]\(#,##0.00\)">
                  <c:v>0</c:v>
                </c:pt>
                <c:pt idx="94" formatCode="#,##0.00_);[Red]\(#,##0.00\)">
                  <c:v>0</c:v>
                </c:pt>
                <c:pt idx="95" formatCode="#,##0.00_);[Red]\(#,##0.00\)">
                  <c:v>0</c:v>
                </c:pt>
                <c:pt idx="96" formatCode="#,##0.00_);[Red]\(#,##0.00\)">
                  <c:v>0</c:v>
                </c:pt>
                <c:pt idx="97" formatCode="#,##0.00_);[Red]\(#,##0.00\)">
                  <c:v>0</c:v>
                </c:pt>
                <c:pt idx="98" formatCode="#,##0.00_);[Red]\(#,##0.00\)">
                  <c:v>0</c:v>
                </c:pt>
                <c:pt idx="99" formatCode="#,##0.00_);[Red]\(#,##0.00\)">
                  <c:v>0</c:v>
                </c:pt>
                <c:pt idx="100" formatCode="#,##0.00_);[Red]\(#,##0.00\)">
                  <c:v>0</c:v>
                </c:pt>
                <c:pt idx="101" formatCode="#,##0.00_);[Red]\(#,##0.00\)">
                  <c:v>0</c:v>
                </c:pt>
                <c:pt idx="102" formatCode="#,##0.00_);[Red]\(#,##0.00\)">
                  <c:v>0</c:v>
                </c:pt>
                <c:pt idx="103" formatCode="#,##0.00_);[Red]\(#,##0.00\)">
                  <c:v>0</c:v>
                </c:pt>
                <c:pt idx="104" formatCode="#,##0.00_);[Red]\(#,##0.00\)">
                  <c:v>0</c:v>
                </c:pt>
                <c:pt idx="105" formatCode="#,##0.00_);[Red]\(#,##0.00\)">
                  <c:v>0</c:v>
                </c:pt>
                <c:pt idx="106" formatCode="#,##0.00_);[Red]\(#,##0.00\)">
                  <c:v>0</c:v>
                </c:pt>
                <c:pt idx="107" formatCode="#,##0.00_);[Red]\(#,##0.00\)">
                  <c:v>0</c:v>
                </c:pt>
                <c:pt idx="108" formatCode="#,##0.00_);[Red]\(#,##0.00\)">
                  <c:v>0</c:v>
                </c:pt>
                <c:pt idx="109" formatCode="#,##0.00_);[Red]\(#,##0.00\)">
                  <c:v>0</c:v>
                </c:pt>
                <c:pt idx="110" formatCode="#,##0.00_);[Red]\(#,##0.00\)">
                  <c:v>0</c:v>
                </c:pt>
                <c:pt idx="111" formatCode="#,##0.00_);[Red]\(#,##0.00\)">
                  <c:v>0</c:v>
                </c:pt>
                <c:pt idx="112" formatCode="#,##0.00_);[Red]\(#,##0.00\)">
                  <c:v>0</c:v>
                </c:pt>
                <c:pt idx="113" formatCode="#,##0.00_);[Red]\(#,##0.00\)">
                  <c:v>0</c:v>
                </c:pt>
                <c:pt idx="114" formatCode="#,##0.00_);[Red]\(#,##0.00\)">
                  <c:v>0</c:v>
                </c:pt>
                <c:pt idx="115" formatCode="#,##0.00_);[Red]\(#,##0.00\)">
                  <c:v>0</c:v>
                </c:pt>
                <c:pt idx="116" formatCode="#,##0.00_);[Red]\(#,##0.00\)">
                  <c:v>0</c:v>
                </c:pt>
                <c:pt idx="117" formatCode="#,##0.00_);[Red]\(#,##0.00\)">
                  <c:v>0</c:v>
                </c:pt>
                <c:pt idx="118" formatCode="#,##0.00_);[Red]\(#,##0.00\)">
                  <c:v>0</c:v>
                </c:pt>
                <c:pt idx="119" formatCode="#,##0.00_);[Red]\(#,##0.00\)">
                  <c:v>0</c:v>
                </c:pt>
                <c:pt idx="120" formatCode="#,##0.00_);[Red]\(#,##0.00\)">
                  <c:v>0</c:v>
                </c:pt>
                <c:pt idx="121" formatCode="#,##0.00_);[Red]\(#,##0.00\)">
                  <c:v>0</c:v>
                </c:pt>
                <c:pt idx="122" formatCode="#,##0.00_);[Red]\(#,##0.00\)">
                  <c:v>0</c:v>
                </c:pt>
                <c:pt idx="123" formatCode="#,##0.00_);[Red]\(#,##0.00\)">
                  <c:v>0</c:v>
                </c:pt>
                <c:pt idx="124" formatCode="#,##0.00_);[Red]\(#,##0.00\)">
                  <c:v>0</c:v>
                </c:pt>
                <c:pt idx="125" formatCode="#,##0.00_);[Red]\(#,##0.00\)">
                  <c:v>0</c:v>
                </c:pt>
                <c:pt idx="126" formatCode="#,##0.00_);[Red]\(#,##0.00\)">
                  <c:v>0</c:v>
                </c:pt>
                <c:pt idx="127" formatCode="#,##0.00_);[Red]\(#,##0.00\)">
                  <c:v>0</c:v>
                </c:pt>
                <c:pt idx="128" formatCode="#,##0.00_);[Red]\(#,##0.00\)">
                  <c:v>0</c:v>
                </c:pt>
                <c:pt idx="129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3-438D-BB0C-CB69A10EB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Crude Degummed Soybean Oil </a:t>
            </a:r>
          </a:p>
          <a:p>
            <a:pPr>
              <a:defRPr/>
            </a:pPr>
            <a:r>
              <a:rPr lang="en-US" sz="1200"/>
              <a:t>(U.S. Gulf)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Data'!$P$3:$P$55</c:f>
              <c:numCache>
                <c:formatCode>#,##0.00_);[Red]\(#,##0.00\)</c:formatCode>
                <c:ptCount val="53"/>
                <c:pt idx="0">
                  <c:v>30.572499999999998</c:v>
                </c:pt>
                <c:pt idx="1">
                  <c:v>31.059999999999995</c:v>
                </c:pt>
                <c:pt idx="2">
                  <c:v>32.21</c:v>
                </c:pt>
                <c:pt idx="3">
                  <c:v>31.280476190476186</c:v>
                </c:pt>
                <c:pt idx="4">
                  <c:v>30.187619047619044</c:v>
                </c:pt>
                <c:pt idx="5">
                  <c:v>29.321363636363639</c:v>
                </c:pt>
                <c:pt idx="6">
                  <c:v>30.252999999999997</c:v>
                </c:pt>
                <c:pt idx="7">
                  <c:v>30.339090909090906</c:v>
                </c:pt>
                <c:pt idx="8">
                  <c:v>31.501818181818184</c:v>
                </c:pt>
                <c:pt idx="9">
                  <c:v>31.913</c:v>
                </c:pt>
                <c:pt idx="10">
                  <c:v>32.780000000000008</c:v>
                </c:pt>
                <c:pt idx="11">
                  <c:v>33.307999999999993</c:v>
                </c:pt>
                <c:pt idx="12">
                  <c:v>35.046666666666667</c:v>
                </c:pt>
                <c:pt idx="13">
                  <c:v>36.380952380952387</c:v>
                </c:pt>
                <c:pt idx="14">
                  <c:v>33.287894736842112</c:v>
                </c:pt>
                <c:pt idx="15">
                  <c:v>29.517727272727278</c:v>
                </c:pt>
                <c:pt idx="16">
                  <c:v>28.140952380952381</c:v>
                </c:pt>
                <c:pt idx="17">
                  <c:v>28.583499999999997</c:v>
                </c:pt>
                <c:pt idx="18">
                  <c:v>30.141363636363636</c:v>
                </c:pt>
                <c:pt idx="19">
                  <c:v>31.877826086956514</c:v>
                </c:pt>
                <c:pt idx="20">
                  <c:v>35.95000000000001</c:v>
                </c:pt>
                <c:pt idx="21">
                  <c:v>37.784285714285716</c:v>
                </c:pt>
                <c:pt idx="22">
                  <c:v>37.958636363636373</c:v>
                </c:pt>
                <c:pt idx="23">
                  <c:v>42.037500000000001</c:v>
                </c:pt>
                <c:pt idx="24">
                  <c:v>45.373333333333335</c:v>
                </c:pt>
                <c:pt idx="25">
                  <c:v>49.125217391304339</c:v>
                </c:pt>
                <c:pt idx="26">
                  <c:v>53.275263157894734</c:v>
                </c:pt>
                <c:pt idx="27">
                  <c:v>59.120000000000012</c:v>
                </c:pt>
                <c:pt idx="28">
                  <c:v>62.480952380952409</c:v>
                </c:pt>
                <c:pt idx="29">
                  <c:v>71.639500000000012</c:v>
                </c:pt>
                <c:pt idx="30">
                  <c:v>70.970454545454558</c:v>
                </c:pt>
                <c:pt idx="31">
                  <c:v>67.793333333333351</c:v>
                </c:pt>
                <c:pt idx="32">
                  <c:v>64.73681818181818</c:v>
                </c:pt>
                <c:pt idx="33">
                  <c:v>60.335714285714275</c:v>
                </c:pt>
                <c:pt idx="34">
                  <c:v>64.293809523809529</c:v>
                </c:pt>
                <c:pt idx="35">
                  <c:v>62.770476190476181</c:v>
                </c:pt>
                <c:pt idx="36">
                  <c:v>59.205238095238101</c:v>
                </c:pt>
                <c:pt idx="37">
                  <c:v>65.892499999999998</c:v>
                </c:pt>
                <c:pt idx="38">
                  <c:v>71.881052631578953</c:v>
                </c:pt>
                <c:pt idx="39">
                  <c:v>79.963043478260872</c:v>
                </c:pt>
                <c:pt idx="40">
                  <c:v>85.451999999999998</c:v>
                </c:pt>
                <c:pt idx="41">
                  <c:v>87.14761904761906</c:v>
                </c:pt>
                <c:pt idx="42">
                  <c:v>81.472857142857137</c:v>
                </c:pt>
                <c:pt idx="43">
                  <c:v>66.248000000000005</c:v>
                </c:pt>
                <c:pt idx="44">
                  <c:v>74.778695652173894</c:v>
                </c:pt>
                <c:pt idx="45">
                  <c:v>73.373333333333335</c:v>
                </c:pt>
                <c:pt idx="46">
                  <c:v>76.637142857142862</c:v>
                </c:pt>
                <c:pt idx="47">
                  <c:v>84.391428571428577</c:v>
                </c:pt>
                <c:pt idx="48">
                  <c:v>72.560952380952386</c:v>
                </c:pt>
                <c:pt idx="49">
                  <c:v>68.133999999999986</c:v>
                </c:pt>
                <c:pt idx="50">
                  <c:v>65.783157894736831</c:v>
                </c:pt>
                <c:pt idx="51">
                  <c:v>60.739130434782609</c:v>
                </c:pt>
                <c:pt idx="52">
                  <c:v>57.365263157894738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D-4B4B-8819-DD41F74B6CD9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Data'!$CS$3:$CS$68</c:f>
              <c:numCache>
                <c:formatCode>General</c:formatCode>
                <c:ptCount val="66"/>
                <c:pt idx="52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D-4B4B-8819-DD41F74B6CD9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Data'!$CT$3:$CT$68</c:f>
              <c:numCache>
                <c:formatCode>General</c:formatCode>
                <c:ptCount val="66"/>
                <c:pt idx="52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CD-4B4B-8819-DD41F74B6CD9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Data'!$A$3:$A$68</c:f>
              <c:numCache>
                <c:formatCode>m/d/yyyy</c:formatCode>
                <c:ptCount val="66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</c:numCache>
            </c:numRef>
          </c:cat>
          <c:val>
            <c:numRef>
              <c:f>'Monthly Data'!$CU$3:$CU$68</c:f>
              <c:numCache>
                <c:formatCode>General</c:formatCode>
                <c:ptCount val="66"/>
                <c:pt idx="52" formatCode="#,##0.00_);[Red]\(#,##0.0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CD-4B4B-8819-DD41F74B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RBD Canola Oil</a:t>
            </a:r>
          </a:p>
          <a:p>
            <a:pPr>
              <a:defRPr/>
            </a:pPr>
            <a:r>
              <a:rPr lang="en-US" sz="1200"/>
              <a:t>(Los</a:t>
            </a:r>
            <a:r>
              <a:rPr lang="en-US" sz="1200" baseline="0"/>
              <a:t> Angeles</a:t>
            </a:r>
            <a:r>
              <a:rPr lang="en-US" sz="12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989611880260202E-2"/>
          <c:y val="0.16540357234106798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Data'!$Z$3:$Z$73</c:f>
              <c:numCache>
                <c:formatCode>#,##0.00_);[Red]\(#,##0.00\)</c:formatCode>
                <c:ptCount val="71"/>
                <c:pt idx="0">
                  <c:v>41.322500000000005</c:v>
                </c:pt>
                <c:pt idx="1">
                  <c:v>41.239047619047611</c:v>
                </c:pt>
                <c:pt idx="2">
                  <c:v>41.015263157894744</c:v>
                </c:pt>
                <c:pt idx="3">
                  <c:v>39.71380952380953</c:v>
                </c:pt>
                <c:pt idx="4">
                  <c:v>37.842380952380957</c:v>
                </c:pt>
                <c:pt idx="5">
                  <c:v>37.230454545454549</c:v>
                </c:pt>
                <c:pt idx="6">
                  <c:v>37.852999999999994</c:v>
                </c:pt>
                <c:pt idx="7">
                  <c:v>37.736818181818172</c:v>
                </c:pt>
                <c:pt idx="8">
                  <c:v>38.888181818181813</c:v>
                </c:pt>
                <c:pt idx="9">
                  <c:v>39.600500000000004</c:v>
                </c:pt>
                <c:pt idx="10">
                  <c:v>41.030000000000008</c:v>
                </c:pt>
                <c:pt idx="11">
                  <c:v>39.832999999999991</c:v>
                </c:pt>
                <c:pt idx="12">
                  <c:v>40.689523809523806</c:v>
                </c:pt>
                <c:pt idx="13">
                  <c:v>40.81666666666667</c:v>
                </c:pt>
                <c:pt idx="14">
                  <c:v>38.11684210526316</c:v>
                </c:pt>
                <c:pt idx="15">
                  <c:v>35.494999999999997</c:v>
                </c:pt>
                <c:pt idx="16">
                  <c:v>35.583809523809521</c:v>
                </c:pt>
                <c:pt idx="17">
                  <c:v>34.703499999999998</c:v>
                </c:pt>
                <c:pt idx="18">
                  <c:v>37.527727272727276</c:v>
                </c:pt>
                <c:pt idx="19">
                  <c:v>44.153478260869555</c:v>
                </c:pt>
                <c:pt idx="20">
                  <c:v>46.604761904761901</c:v>
                </c:pt>
                <c:pt idx="21">
                  <c:v>48.51047619047619</c:v>
                </c:pt>
                <c:pt idx="22">
                  <c:v>48.276818181818179</c:v>
                </c:pt>
                <c:pt idx="23">
                  <c:v>50.557500000000005</c:v>
                </c:pt>
                <c:pt idx="24">
                  <c:v>53.909444444444453</c:v>
                </c:pt>
                <c:pt idx="25">
                  <c:v>57.701304347826088</c:v>
                </c:pt>
                <c:pt idx="26">
                  <c:v>62.68315789473683</c:v>
                </c:pt>
                <c:pt idx="27">
                  <c:v>72.630869565217395</c:v>
                </c:pt>
                <c:pt idx="28">
                  <c:v>88.140476190476207</c:v>
                </c:pt>
                <c:pt idx="29">
                  <c:v>103.63950000000003</c:v>
                </c:pt>
                <c:pt idx="30">
                  <c:v>99.152272727272717</c:v>
                </c:pt>
                <c:pt idx="31">
                  <c:v>96.620952380952389</c:v>
                </c:pt>
                <c:pt idx="32">
                  <c:v>91.145909090909086</c:v>
                </c:pt>
                <c:pt idx="33">
                  <c:v>83.728571428571414</c:v>
                </c:pt>
                <c:pt idx="34">
                  <c:v>86.846190476190472</c:v>
                </c:pt>
                <c:pt idx="35">
                  <c:v>90.849523809523831</c:v>
                </c:pt>
                <c:pt idx="36">
                  <c:v>87.15761904761905</c:v>
                </c:pt>
                <c:pt idx="37">
                  <c:v>92.68</c:v>
                </c:pt>
                <c:pt idx="38">
                  <c:v>99.012631578947378</c:v>
                </c:pt>
                <c:pt idx="39">
                  <c:v>102.70217391304347</c:v>
                </c:pt>
                <c:pt idx="40">
                  <c:v>109.152</c:v>
                </c:pt>
                <c:pt idx="41">
                  <c:v>114.86190476190478</c:v>
                </c:pt>
                <c:pt idx="42">
                  <c:v>111.33</c:v>
                </c:pt>
                <c:pt idx="43">
                  <c:v>96.397999999999996</c:v>
                </c:pt>
                <c:pt idx="44">
                  <c:v>97.350434782608673</c:v>
                </c:pt>
                <c:pt idx="45">
                  <c:v>90.587619047619029</c:v>
                </c:pt>
                <c:pt idx="46">
                  <c:v>88.137619047619054</c:v>
                </c:pt>
                <c:pt idx="47">
                  <c:v>93.081904761904752</c:v>
                </c:pt>
                <c:pt idx="48">
                  <c:v>82.203809523809525</c:v>
                </c:pt>
                <c:pt idx="49">
                  <c:v>80.383999999999986</c:v>
                </c:pt>
                <c:pt idx="50">
                  <c:v>76.467368421052612</c:v>
                </c:pt>
                <c:pt idx="51">
                  <c:v>71.804347826086953</c:v>
                </c:pt>
                <c:pt idx="52">
                  <c:v>68.944210526315786</c:v>
                </c:pt>
                <c:pt idx="53">
                  <c:v>65.765454545454546</c:v>
                </c:pt>
                <c:pt idx="54">
                  <c:v>75.456190476190486</c:v>
                </c:pt>
                <c:pt idx="55">
                  <c:v>87.389999999999986</c:v>
                </c:pt>
                <c:pt idx="56">
                  <c:v>84.650869565217391</c:v>
                </c:pt>
                <c:pt idx="57">
                  <c:v>78.456499999999991</c:v>
                </c:pt>
                <c:pt idx="58">
                  <c:v>70.656818181818196</c:v>
                </c:pt>
                <c:pt idx="59">
                  <c:v>67.099999999999994</c:v>
                </c:pt>
                <c:pt idx="60">
                  <c:v>64.906500000000008</c:v>
                </c:pt>
                <c:pt idx="61">
                  <c:v>60.540476190476198</c:v>
                </c:pt>
                <c:pt idx="62">
                  <c:v>57.237499999999997</c:v>
                </c:pt>
                <c:pt idx="63">
                  <c:v>58.494000000000007</c:v>
                </c:pt>
                <c:pt idx="64">
                  <c:v>56.967272727272729</c:v>
                </c:pt>
                <c:pt idx="65">
                  <c:v>54.816800000000001</c:v>
                </c:pt>
                <c:pt idx="66">
                  <c:v>54.206800000000001</c:v>
                </c:pt>
                <c:pt idx="67">
                  <c:v>55.206800000000001</c:v>
                </c:pt>
                <c:pt idx="68">
                  <c:v>56.206800000000001</c:v>
                </c:pt>
                <c:pt idx="69">
                  <c:v>53.468000000000004</c:v>
                </c:pt>
                <c:pt idx="70">
                  <c:v>54.182200000000002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F-4742-8B74-7D6FEC45CEC7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8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AF-4742-8B74-7D6FEC45CEC7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AF-4742-8B74-7D6FEC45CEC7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AF-4742-8B74-7D6FEC45CEC7}"/>
              </c:ext>
            </c:extLst>
          </c:dPt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Data'!$CY$3:$CY$132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53.393806164125735</c:v>
                </c:pt>
                <c:pt idx="69" formatCode="#,##0.00_);[Red]\(#,##0.00\)">
                  <c:v>49.912208333333346</c:v>
                </c:pt>
                <c:pt idx="70" formatCode="#,##0.00_);[Red]\(#,##0.00\)">
                  <c:v>50.895338528138524</c:v>
                </c:pt>
                <c:pt idx="71" formatCode="#,##0.00_);[Red]\(#,##0.00\)">
                  <c:v>51.968767857142851</c:v>
                </c:pt>
                <c:pt idx="72" formatCode="#,##0.00_);[Red]\(#,##0.00\)">
                  <c:v>48.046356746031741</c:v>
                </c:pt>
                <c:pt idx="73" formatCode="#,##0.00_);[Red]\(#,##0.00\)">
                  <c:v>50.321054865424436</c:v>
                </c:pt>
                <c:pt idx="74" formatCode="#,##0.00_);[Red]\(#,##0.00\)">
                  <c:v>51.277335526315795</c:v>
                </c:pt>
                <c:pt idx="75" formatCode="#,##0.00_);[Red]\(#,##0.00\)">
                  <c:v>46.062152173913049</c:v>
                </c:pt>
                <c:pt idx="76" formatCode="#,##0.00_);[Red]\(#,##0.00\)">
                  <c:v>102.99725547013051</c:v>
                </c:pt>
                <c:pt idx="77" formatCode="#,##0.00_);[Red]\(#,##0.00\)">
                  <c:v>86.455123290334143</c:v>
                </c:pt>
                <c:pt idx="78" formatCode="#,##0.00_);[Red]\(#,##0.00\)">
                  <c:v>81.757244726645709</c:v>
                </c:pt>
                <c:pt idx="79" formatCode="#,##0.00_);[Red]\(#,##0.00\)">
                  <c:v>137.05695948484103</c:v>
                </c:pt>
                <c:pt idx="80" formatCode="#,##0.00_);[Red]\(#,##0.00\)">
                  <c:v>169.2149782656827</c:v>
                </c:pt>
                <c:pt idx="81" formatCode="#,##0.00_);[Red]\(#,##0.00\)">
                  <c:v>116.37138461689486</c:v>
                </c:pt>
                <c:pt idx="82" formatCode="#,##0.00_);[Red]\(#,##0.00\)">
                  <c:v>88.248682415147755</c:v>
                </c:pt>
                <c:pt idx="83" formatCode="#,##0.00_);[Red]\(#,##0.00\)">
                  <c:v>15.547716811213421</c:v>
                </c:pt>
                <c:pt idx="84" formatCode="#,##0.00_);[Red]\(#,##0.00\)">
                  <c:v>136.94372755967296</c:v>
                </c:pt>
                <c:pt idx="85" formatCode="#,##0.00_);[Red]\(#,##0.00\)">
                  <c:v>145.13957296514982</c:v>
                </c:pt>
                <c:pt idx="86" formatCode="#,##0.00_);[Red]\(#,##0.00\)">
                  <c:v>95.492606557312342</c:v>
                </c:pt>
                <c:pt idx="87" formatCode="#,##0.00_);[Red]\(#,##0.00\)">
                  <c:v>144.07543138586865</c:v>
                </c:pt>
                <c:pt idx="88" formatCode="#,##0.00_);[Red]\(#,##0.00\)">
                  <c:v>158.00991552988233</c:v>
                </c:pt>
                <c:pt idx="89" formatCode="#,##0.00_);[Red]\(#,##0.00\)">
                  <c:v>189.02478740330892</c:v>
                </c:pt>
                <c:pt idx="90" formatCode="#,##0.00_);[Red]\(#,##0.00\)">
                  <c:v>176.67362996834495</c:v>
                </c:pt>
                <c:pt idx="91" formatCode="#,##0.00_);[Red]\(#,##0.00\)">
                  <c:v>227.42248939815482</c:v>
                </c:pt>
                <c:pt idx="92" formatCode="#,##0.00_);[Red]\(#,##0.00\)">
                  <c:v>219.60088507153461</c:v>
                </c:pt>
                <c:pt idx="93" formatCode="#,##0.00_);[Red]\(#,##0.00\)">
                  <c:v>110.72691463399924</c:v>
                </c:pt>
                <c:pt idx="94" formatCode="#,##0.00_);[Red]\(#,##0.00\)">
                  <c:v>86.694393060903508</c:v>
                </c:pt>
                <c:pt idx="95" formatCode="#,##0.00_);[Red]\(#,##0.00\)">
                  <c:v>19.203176795156459</c:v>
                </c:pt>
                <c:pt idx="96" formatCode="#,##0.00_);[Red]\(#,##0.00\)">
                  <c:v>125.05705359281286</c:v>
                </c:pt>
                <c:pt idx="97" formatCode="#,##0.00_);[Red]\(#,##0.00\)">
                  <c:v>157.88857461191529</c:v>
                </c:pt>
                <c:pt idx="98" formatCode="#,##0.00_);[Red]\(#,##0.00\)">
                  <c:v>155.3121441107653</c:v>
                </c:pt>
                <c:pt idx="99" formatCode="#,##0.00_);[Red]\(#,##0.00\)">
                  <c:v>210.20966727749672</c:v>
                </c:pt>
                <c:pt idx="100" formatCode="#,##0.00_);[Red]\(#,##0.00\)">
                  <c:v>211.00869653609192</c:v>
                </c:pt>
                <c:pt idx="101" formatCode="#,##0.00_);[Red]\(#,##0.00\)">
                  <c:v>222.15278846348463</c:v>
                </c:pt>
                <c:pt idx="102" formatCode="#,##0.00_);[Red]\(#,##0.00\)">
                  <c:v>193.94639378815631</c:v>
                </c:pt>
                <c:pt idx="103" formatCode="#,##0.00_);[Red]\(#,##0.00\)">
                  <c:v>248.21509106212372</c:v>
                </c:pt>
                <c:pt idx="104" formatCode="#,##0.00_);[Red]\(#,##0.00\)">
                  <c:v>236.02093379408217</c:v>
                </c:pt>
                <c:pt idx="105" formatCode="#,##0.00_);[Red]\(#,##0.00\)">
                  <c:v>138.72129225323093</c:v>
                </c:pt>
                <c:pt idx="106" formatCode="#,##0.00_);[Red]\(#,##0.00\)">
                  <c:v>92.100318101385966</c:v>
                </c:pt>
                <c:pt idx="107" formatCode="#,##0.00_);[Red]\(#,##0.00\)">
                  <c:v>11.522191128177059</c:v>
                </c:pt>
                <c:pt idx="108" formatCode="#,##0.00_);[Red]\(#,##0.00\)">
                  <c:v>184.64419515058458</c:v>
                </c:pt>
                <c:pt idx="109" formatCode="#,##0.00_);[Red]\(#,##0.00\)">
                  <c:v>213.9132717096285</c:v>
                </c:pt>
                <c:pt idx="110" formatCode="#,##0.00_);[Red]\(#,##0.00\)">
                  <c:v>190.95107563635003</c:v>
                </c:pt>
                <c:pt idx="111" formatCode="#,##0.00_);[Red]\(#,##0.00\)">
                  <c:v>230.22389071094969</c:v>
                </c:pt>
                <c:pt idx="112" formatCode="#,##0.00_);[Red]\(#,##0.00\)">
                  <c:v>250.01210530749017</c:v>
                </c:pt>
                <c:pt idx="113" formatCode="#,##0.00_);[Red]\(#,##0.00\)">
                  <c:v>284.00629058124093</c:v>
                </c:pt>
                <c:pt idx="114" formatCode="#,##0.00_);[Red]\(#,##0.00\)">
                  <c:v>262.46723739695591</c:v>
                </c:pt>
                <c:pt idx="115" formatCode="#,##0.00_);[Red]\(#,##0.00\)">
                  <c:v>309.53289894784319</c:v>
                </c:pt>
                <c:pt idx="116" formatCode="#,##0.00_);[Red]\(#,##0.00\)">
                  <c:v>323.49435769234003</c:v>
                </c:pt>
                <c:pt idx="117" formatCode="#,##0.00_);[Red]\(#,##0.00\)">
                  <c:v>201.26950995818578</c:v>
                </c:pt>
                <c:pt idx="118" formatCode="#,##0.00_);[Red]\(#,##0.00\)">
                  <c:v>159.77870572372763</c:v>
                </c:pt>
                <c:pt idx="119" formatCode="#,##0.00_);[Red]\(#,##0.00\)">
                  <c:v>87.864325354984032</c:v>
                </c:pt>
                <c:pt idx="120" formatCode="#,##0.00_);[Red]\(#,##0.00\)">
                  <c:v>241.71057977221571</c:v>
                </c:pt>
                <c:pt idx="121" formatCode="#,##0.00_);[Red]\(#,##0.00\)">
                  <c:v>265.78429960136361</c:v>
                </c:pt>
                <c:pt idx="122" formatCode="#,##0.00_);[Red]\(#,##0.00\)">
                  <c:v>229.4473264981448</c:v>
                </c:pt>
                <c:pt idx="123" formatCode="#,##0.00_);[Red]\(#,##0.00\)">
                  <c:v>245.26065786232402</c:v>
                </c:pt>
                <c:pt idx="124" formatCode="#,##0.00_);[Red]\(#,##0.00\)">
                  <c:v>246.71001693864113</c:v>
                </c:pt>
                <c:pt idx="125" formatCode="#,##0.00_);[Red]\(#,##0.00\)">
                  <c:v>287.44419704935751</c:v>
                </c:pt>
                <c:pt idx="126" formatCode="#,##0.00_);[Red]\(#,##0.00\)">
                  <c:v>273.15422048234115</c:v>
                </c:pt>
                <c:pt idx="127" formatCode="#,##0.00_);[Red]\(#,##0.00\)">
                  <c:v>351.11408353138933</c:v>
                </c:pt>
                <c:pt idx="128" formatCode="#,##0.00_);[Red]\(#,##0.00\)">
                  <c:v>367.89414209771542</c:v>
                </c:pt>
                <c:pt idx="129" formatCode="#,##0.00_);[Red]\(#,##0.00\)">
                  <c:v>233.73785899335385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AF-4742-8B74-7D6FEC45CEC7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dPt>
            <c:idx val="68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AF-4742-8B74-7D6FEC45CEC7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AF-4742-8B74-7D6FEC45CEC7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DAF-4742-8B74-7D6FEC45CEC7}"/>
              </c:ext>
            </c:extLst>
          </c:dPt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Data'!$CZ$3:$CZ$132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59.751306164125737</c:v>
                </c:pt>
                <c:pt idx="69" formatCode="#,##0.00_);[Red]\(#,##0.00\)">
                  <c:v>57.124708333333345</c:v>
                </c:pt>
                <c:pt idx="70" formatCode="#,##0.00_);[Red]\(#,##0.00\)">
                  <c:v>57.322838528138533</c:v>
                </c:pt>
                <c:pt idx="71" formatCode="#,##0.00_);[Red]\(#,##0.00\)">
                  <c:v>57.27126785714286</c:v>
                </c:pt>
                <c:pt idx="72" formatCode="#,##0.00_);[Red]\(#,##0.00\)">
                  <c:v>53.706356746031744</c:v>
                </c:pt>
                <c:pt idx="73" formatCode="#,##0.00_);[Red]\(#,##0.00\)">
                  <c:v>55.393554865424434</c:v>
                </c:pt>
                <c:pt idx="74" formatCode="#,##0.00_);[Red]\(#,##0.00\)">
                  <c:v>58.497335526315794</c:v>
                </c:pt>
                <c:pt idx="75" formatCode="#,##0.00_);[Red]\(#,##0.00\)">
                  <c:v>55.339652173913045</c:v>
                </c:pt>
                <c:pt idx="76" formatCode="#,##0.00_);[Red]\(#,##0.00\)">
                  <c:v>119.05475547013052</c:v>
                </c:pt>
                <c:pt idx="77" formatCode="#,##0.00_);[Red]\(#,##0.00\)">
                  <c:v>92.772623290334153</c:v>
                </c:pt>
                <c:pt idx="78" formatCode="#,##0.00_);[Red]\(#,##0.00\)">
                  <c:v>98.494744726645706</c:v>
                </c:pt>
                <c:pt idx="79" formatCode="#,##0.00_);[Red]\(#,##0.00\)">
                  <c:v>146.07820948484104</c:v>
                </c:pt>
                <c:pt idx="80" formatCode="#,##0.00_);[Red]\(#,##0.00\)">
                  <c:v>176.46935326568268</c:v>
                </c:pt>
                <c:pt idx="81" formatCode="#,##0.00_);[Red]\(#,##0.00\)">
                  <c:v>124.66950961689486</c:v>
                </c:pt>
                <c:pt idx="82" formatCode="#,##0.00_);[Red]\(#,##0.00\)">
                  <c:v>95.583057415147763</c:v>
                </c:pt>
                <c:pt idx="83" formatCode="#,##0.00_);[Red]\(#,##0.00\)">
                  <c:v>20.798341811213426</c:v>
                </c:pt>
                <c:pt idx="84" formatCode="#,##0.00_);[Red]\(#,##0.00\)">
                  <c:v>142.78872755967296</c:v>
                </c:pt>
                <c:pt idx="85" formatCode="#,##0.00_);[Red]\(#,##0.00\)">
                  <c:v>150.83769796514983</c:v>
                </c:pt>
                <c:pt idx="86" formatCode="#,##0.00_);[Red]\(#,##0.00\)">
                  <c:v>102.01260655731234</c:v>
                </c:pt>
                <c:pt idx="87" formatCode="#,##0.00_);[Red]\(#,##0.00\)">
                  <c:v>152.73980638586866</c:v>
                </c:pt>
                <c:pt idx="88" formatCode="#,##0.00_);[Red]\(#,##0.00\)">
                  <c:v>170.74929052988233</c:v>
                </c:pt>
                <c:pt idx="89" formatCode="#,##0.00_);[Red]\(#,##0.00\)">
                  <c:v>195.44416240330892</c:v>
                </c:pt>
                <c:pt idx="90" formatCode="#,##0.00_);[Red]\(#,##0.00\)">
                  <c:v>193.71800496834496</c:v>
                </c:pt>
                <c:pt idx="91" formatCode="#,##0.00_);[Red]\(#,##0.00\)">
                  <c:v>236.74155189815482</c:v>
                </c:pt>
                <c:pt idx="92" formatCode="#,##0.00_);[Red]\(#,##0.00\)">
                  <c:v>227.11135382153461</c:v>
                </c:pt>
                <c:pt idx="93" formatCode="#,##0.00_);[Red]\(#,##0.00\)">
                  <c:v>118.82707088399924</c:v>
                </c:pt>
                <c:pt idx="94" formatCode="#,##0.00_);[Red]\(#,##0.00\)">
                  <c:v>94.247361810903513</c:v>
                </c:pt>
                <c:pt idx="95" formatCode="#,##0.00_);[Red]\(#,##0.00\)">
                  <c:v>24.308958045156466</c:v>
                </c:pt>
                <c:pt idx="96" formatCode="#,##0.00_);[Red]\(#,##0.00\)">
                  <c:v>130.95830359281285</c:v>
                </c:pt>
                <c:pt idx="97" formatCode="#,##0.00_);[Red]\(#,##0.00\)">
                  <c:v>162.79873086191529</c:v>
                </c:pt>
                <c:pt idx="98" formatCode="#,##0.00_);[Red]\(#,##0.00\)">
                  <c:v>161.07714411076532</c:v>
                </c:pt>
                <c:pt idx="99" formatCode="#,##0.00_);[Red]\(#,##0.00\)">
                  <c:v>218.47263602749672</c:v>
                </c:pt>
                <c:pt idx="100" formatCode="#,##0.00_);[Red]\(#,##0.00\)">
                  <c:v>221.33291528609192</c:v>
                </c:pt>
                <c:pt idx="101" formatCode="#,##0.00_);[Red]\(#,##0.00\)">
                  <c:v>228.16450721348465</c:v>
                </c:pt>
                <c:pt idx="102" formatCode="#,##0.00_);[Red]\(#,##0.00\)">
                  <c:v>211.4443625381563</c:v>
                </c:pt>
                <c:pt idx="103" formatCode="#,##0.00_);[Red]\(#,##0.00\)">
                  <c:v>257.2489191871237</c:v>
                </c:pt>
                <c:pt idx="104" formatCode="#,##0.00_);[Red]\(#,##0.00\)">
                  <c:v>242.37901973158216</c:v>
                </c:pt>
                <c:pt idx="105" formatCode="#,##0.00_);[Red]\(#,##0.00\)">
                  <c:v>146.70148756573093</c:v>
                </c:pt>
                <c:pt idx="106" formatCode="#,##0.00_);[Red]\(#,##0.00\)">
                  <c:v>99.306529038885969</c:v>
                </c:pt>
                <c:pt idx="107" formatCode="#,##0.00_);[Red]\(#,##0.00\)">
                  <c:v>16.644417690677063</c:v>
                </c:pt>
                <c:pt idx="108" formatCode="#,##0.00_);[Red]\(#,##0.00\)">
                  <c:v>190.11075765058459</c:v>
                </c:pt>
                <c:pt idx="109" formatCode="#,##0.00_);[Red]\(#,##0.00\)">
                  <c:v>219.15596702212849</c:v>
                </c:pt>
                <c:pt idx="110" formatCode="#,##0.00_);[Red]\(#,##0.00\)">
                  <c:v>196.93232563635004</c:v>
                </c:pt>
                <c:pt idx="111" formatCode="#,##0.00_);[Red]\(#,##0.00\)">
                  <c:v>237.87010164844969</c:v>
                </c:pt>
                <c:pt idx="112" formatCode="#,##0.00_);[Red]\(#,##0.00\)">
                  <c:v>261.69237874499015</c:v>
                </c:pt>
                <c:pt idx="113" formatCode="#,##0.00_);[Red]\(#,##0.00\)">
                  <c:v>289.73843901874091</c:v>
                </c:pt>
                <c:pt idx="114" formatCode="#,##0.00_);[Red]\(#,##0.00\)">
                  <c:v>278.92719833445591</c:v>
                </c:pt>
                <c:pt idx="115" formatCode="#,##0.00_);[Red]\(#,##0.00\)">
                  <c:v>318.32768410409318</c:v>
                </c:pt>
                <c:pt idx="116" formatCode="#,##0.00_);[Red]\(#,##0.00\)">
                  <c:v>330.36446511421502</c:v>
                </c:pt>
                <c:pt idx="117" formatCode="#,##0.00_);[Red]\(#,##0.00\)">
                  <c:v>209.16725409881076</c:v>
                </c:pt>
                <c:pt idx="118" formatCode="#,##0.00_);[Red]\(#,##0.00\)">
                  <c:v>166.90896939560261</c:v>
                </c:pt>
                <c:pt idx="119" formatCode="#,##0.00_);[Red]\(#,##0.00\)">
                  <c:v>93.059608558109034</c:v>
                </c:pt>
                <c:pt idx="120" formatCode="#,##0.00_);[Red]\(#,##0.00\)">
                  <c:v>247.42878289721571</c:v>
                </c:pt>
                <c:pt idx="121" formatCode="#,##0.00_);[Red]\(#,##0.00\)">
                  <c:v>271.01516874198859</c:v>
                </c:pt>
                <c:pt idx="122" formatCode="#,##0.00_);[Red]\(#,##0.00\)">
                  <c:v>235.81888899814481</c:v>
                </c:pt>
                <c:pt idx="123" formatCode="#,##0.00_);[Red]\(#,##0.00\)">
                  <c:v>253.72342153419905</c:v>
                </c:pt>
                <c:pt idx="124" formatCode="#,##0.00_);[Red]\(#,##0.00\)">
                  <c:v>259.41035873551613</c:v>
                </c:pt>
                <c:pt idx="125" formatCode="#,##0.00_);[Red]\(#,##0.00\)">
                  <c:v>293.56438259623252</c:v>
                </c:pt>
                <c:pt idx="126" formatCode="#,##0.00_);[Red]\(#,##0.00\)">
                  <c:v>290.08917165421616</c:v>
                </c:pt>
                <c:pt idx="127" formatCode="#,##0.00_);[Red]\(#,##0.00\)">
                  <c:v>360.15631497670182</c:v>
                </c:pt>
                <c:pt idx="128" formatCode="#,##0.00_);[Red]\(#,##0.00\)">
                  <c:v>374.89240137505919</c:v>
                </c:pt>
                <c:pt idx="129" formatCode="#,##0.00_);[Red]\(#,##0.00\)">
                  <c:v>241.8069141691351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AF-4742-8B74-7D6FEC45CEC7}"/>
            </c:ext>
          </c:extLst>
        </c:ser>
        <c:ser>
          <c:idx val="3"/>
          <c:order val="3"/>
          <c:tx>
            <c:v>Forecast</c:v>
          </c:tx>
          <c:spPr>
            <a:ln w="22225" cap="rnd">
              <a:solidFill>
                <a:srgbClr val="6F079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Pt>
            <c:idx val="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4DAF-4742-8B74-7D6FEC45CEC7}"/>
              </c:ext>
            </c:extLst>
          </c:dPt>
          <c:dPt>
            <c:idx val="69"/>
            <c:marker>
              <c:symbol val="none"/>
            </c:marker>
            <c:bubble3D val="0"/>
            <c:spPr>
              <a:ln w="22225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DAF-4742-8B74-7D6FEC45CEC7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22225" cap="rnd">
                <a:noFill/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DAF-4742-8B74-7D6FEC45CEC7}"/>
              </c:ext>
            </c:extLst>
          </c:dPt>
          <c:dLbls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F-4742-8B74-7D6FEC45CEC7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F-4742-8B74-7D6FEC45CEC7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F-4742-8B74-7D6FEC45CEC7}"/>
                </c:ext>
              </c:extLst>
            </c:dLbl>
            <c:numFmt formatCode="#,##0.0" sourceLinked="0"/>
            <c:spPr>
              <a:solidFill>
                <a:schemeClr val="lt1"/>
              </a:solidFill>
              <a:ln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23232"/>
                    </a:solidFill>
                    <a:latin typeface="Aptos Narrow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'Monthly Data'!$A$3:$A$132</c:f>
              <c:numCache>
                <c:formatCode>m/d/yyyy</c:formatCode>
                <c:ptCount val="130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  <c:pt idx="73">
                  <c:v>45658</c:v>
                </c:pt>
                <c:pt idx="74">
                  <c:v>45689</c:v>
                </c:pt>
                <c:pt idx="75">
                  <c:v>45717</c:v>
                </c:pt>
                <c:pt idx="76">
                  <c:v>45748</c:v>
                </c:pt>
                <c:pt idx="77">
                  <c:v>45778</c:v>
                </c:pt>
                <c:pt idx="78">
                  <c:v>45809</c:v>
                </c:pt>
                <c:pt idx="79">
                  <c:v>45839</c:v>
                </c:pt>
                <c:pt idx="80">
                  <c:v>45870</c:v>
                </c:pt>
                <c:pt idx="81">
                  <c:v>45901</c:v>
                </c:pt>
                <c:pt idx="82">
                  <c:v>45931</c:v>
                </c:pt>
                <c:pt idx="83">
                  <c:v>45962</c:v>
                </c:pt>
                <c:pt idx="84">
                  <c:v>45992</c:v>
                </c:pt>
                <c:pt idx="85">
                  <c:v>46023</c:v>
                </c:pt>
                <c:pt idx="86">
                  <c:v>46054</c:v>
                </c:pt>
                <c:pt idx="87">
                  <c:v>46082</c:v>
                </c:pt>
                <c:pt idx="88">
                  <c:v>46113</c:v>
                </c:pt>
                <c:pt idx="89">
                  <c:v>46143</c:v>
                </c:pt>
                <c:pt idx="90">
                  <c:v>46174</c:v>
                </c:pt>
                <c:pt idx="91">
                  <c:v>46204</c:v>
                </c:pt>
                <c:pt idx="92">
                  <c:v>46235</c:v>
                </c:pt>
                <c:pt idx="93">
                  <c:v>46266</c:v>
                </c:pt>
                <c:pt idx="94">
                  <c:v>46296</c:v>
                </c:pt>
                <c:pt idx="95">
                  <c:v>46327</c:v>
                </c:pt>
                <c:pt idx="96">
                  <c:v>46357</c:v>
                </c:pt>
                <c:pt idx="97">
                  <c:v>46388</c:v>
                </c:pt>
                <c:pt idx="98">
                  <c:v>46419</c:v>
                </c:pt>
                <c:pt idx="99">
                  <c:v>46447</c:v>
                </c:pt>
                <c:pt idx="100">
                  <c:v>46478</c:v>
                </c:pt>
                <c:pt idx="101">
                  <c:v>46508</c:v>
                </c:pt>
                <c:pt idx="102">
                  <c:v>46539</c:v>
                </c:pt>
                <c:pt idx="103">
                  <c:v>46569</c:v>
                </c:pt>
                <c:pt idx="104">
                  <c:v>46600</c:v>
                </c:pt>
                <c:pt idx="105">
                  <c:v>46631</c:v>
                </c:pt>
                <c:pt idx="106">
                  <c:v>46661</c:v>
                </c:pt>
                <c:pt idx="107">
                  <c:v>46692</c:v>
                </c:pt>
                <c:pt idx="108">
                  <c:v>46722</c:v>
                </c:pt>
                <c:pt idx="109">
                  <c:v>46753</c:v>
                </c:pt>
                <c:pt idx="110">
                  <c:v>46784</c:v>
                </c:pt>
                <c:pt idx="111">
                  <c:v>46813</c:v>
                </c:pt>
                <c:pt idx="112">
                  <c:v>46844</c:v>
                </c:pt>
                <c:pt idx="113">
                  <c:v>46874</c:v>
                </c:pt>
                <c:pt idx="114">
                  <c:v>46905</c:v>
                </c:pt>
                <c:pt idx="115">
                  <c:v>46935</c:v>
                </c:pt>
                <c:pt idx="116">
                  <c:v>46966</c:v>
                </c:pt>
                <c:pt idx="117">
                  <c:v>46997</c:v>
                </c:pt>
                <c:pt idx="118">
                  <c:v>47027</c:v>
                </c:pt>
                <c:pt idx="119">
                  <c:v>47058</c:v>
                </c:pt>
                <c:pt idx="120">
                  <c:v>47088</c:v>
                </c:pt>
                <c:pt idx="121">
                  <c:v>47119</c:v>
                </c:pt>
                <c:pt idx="122">
                  <c:v>47150</c:v>
                </c:pt>
                <c:pt idx="123">
                  <c:v>47178</c:v>
                </c:pt>
                <c:pt idx="124">
                  <c:v>47209</c:v>
                </c:pt>
                <c:pt idx="125">
                  <c:v>47239</c:v>
                </c:pt>
                <c:pt idx="126">
                  <c:v>47270</c:v>
                </c:pt>
                <c:pt idx="127">
                  <c:v>47300</c:v>
                </c:pt>
                <c:pt idx="128">
                  <c:v>47331</c:v>
                </c:pt>
                <c:pt idx="129">
                  <c:v>47362</c:v>
                </c:pt>
              </c:numCache>
            </c:numRef>
          </c:cat>
          <c:val>
            <c:numRef>
              <c:f>'Monthly Data'!$DA$3:$DA$132</c:f>
              <c:numCache>
                <c:formatCode>General</c:formatCode>
                <c:ptCount val="130"/>
                <c:pt idx="52" formatCode="#,##0.00_);[Red]\(#,##0.00\)">
                  <c:v>0</c:v>
                </c:pt>
                <c:pt idx="68" formatCode="#,##0.00_);[Red]\(#,##0.00\)">
                  <c:v>56.206800000000001</c:v>
                </c:pt>
                <c:pt idx="69" formatCode="#,##0.00_);[Red]\(#,##0.00\)">
                  <c:v>53.468000000000004</c:v>
                </c:pt>
                <c:pt idx="70" formatCode="#,##0.00_);[Red]\(#,##0.00\)">
                  <c:v>54.182200000000002</c:v>
                </c:pt>
                <c:pt idx="71" formatCode="#,##0.00_);[Red]\(#,##0.00\)">
                  <c:v>54.793500000000002</c:v>
                </c:pt>
                <c:pt idx="72" formatCode="#,##0.00_);[Red]\(#,##0.00\)">
                  <c:v>50.925699999999999</c:v>
                </c:pt>
                <c:pt idx="73" formatCode="#,##0.00_);[Red]\(#,##0.00\)">
                  <c:v>52.84</c:v>
                </c:pt>
                <c:pt idx="74" formatCode="#,##0.00_);[Red]\(#,##0.00\)">
                  <c:v>54.32</c:v>
                </c:pt>
                <c:pt idx="75" formatCode="#,##0.00_);[Red]\(#,##0.00\)">
                  <c:v>50.75</c:v>
                </c:pt>
                <c:pt idx="76" formatCode="#,##0.00_);[Red]\(#,##0.00\)">
                  <c:v>110.07324533114669</c:v>
                </c:pt>
                <c:pt idx="77" formatCode="#,##0.00_);[Red]\(#,##0.00\)">
                  <c:v>89.441038117173989</c:v>
                </c:pt>
                <c:pt idx="78" formatCode="#,##0.00_);[Red]\(#,##0.00\)">
                  <c:v>90.414747432273415</c:v>
                </c:pt>
                <c:pt idx="79" formatCode="#,##0.00_);[Red]\(#,##0.00\)">
                  <c:v>140.63684949519299</c:v>
                </c:pt>
                <c:pt idx="80" formatCode="#,##0.00_);[Red]\(#,##0.00\)">
                  <c:v>172.48503008433505</c:v>
                </c:pt>
                <c:pt idx="81" formatCode="#,##0.00_);[Red]\(#,##0.00\)">
                  <c:v>120.52850515260913</c:v>
                </c:pt>
                <c:pt idx="82" formatCode="#,##0.00_);[Red]\(#,##0.00\)">
                  <c:v>91.95305470952006</c:v>
                </c:pt>
                <c:pt idx="83" formatCode="#,##0.00_);[Red]\(#,##0.00\)">
                  <c:v>18.486756989784855</c:v>
                </c:pt>
                <c:pt idx="84" formatCode="#,##0.00_);[Red]\(#,##0.00\)">
                  <c:v>140.04554551602217</c:v>
                </c:pt>
                <c:pt idx="85" formatCode="#,##0.00_);[Red]\(#,##0.00\)">
                  <c:v>147.93042829641277</c:v>
                </c:pt>
                <c:pt idx="86" formatCode="#,##0.00_);[Red]\(#,##0.00\)">
                  <c:v>98.205147675733386</c:v>
                </c:pt>
                <c:pt idx="87" formatCode="#,##0.00_);[Red]\(#,##0.00\)">
                  <c:v>148.33502377717301</c:v>
                </c:pt>
                <c:pt idx="88" formatCode="#,##0.00_);[Red]\(#,##0.00\)">
                  <c:v>164.10228380853351</c:v>
                </c:pt>
                <c:pt idx="89" formatCode="#,##0.00_);[Red]\(#,##0.00\)">
                  <c:v>192.11230593685872</c:v>
                </c:pt>
                <c:pt idx="90" formatCode="#,##0.00_);[Red]\(#,##0.00\)">
                  <c:v>185.5999401685614</c:v>
                </c:pt>
                <c:pt idx="91" formatCode="#,##0.00_);[Red]\(#,##0.00\)">
                  <c:v>230.86211381585667</c:v>
                </c:pt>
                <c:pt idx="92" formatCode="#,##0.00_);[Red]\(#,##0.00\)">
                  <c:v>222.77447257212279</c:v>
                </c:pt>
                <c:pt idx="93" formatCode="#,##0.00_);[Red]\(#,##0.00\)">
                  <c:v>114.96867244649923</c:v>
                </c:pt>
                <c:pt idx="94" formatCode="#,##0.00_);[Red]\(#,##0.00\)">
                  <c:v>90.575810809821263</c:v>
                </c:pt>
                <c:pt idx="95" formatCode="#,##0.00_);[Red]\(#,##0.00\)">
                  <c:v>21.942096065989794</c:v>
                </c:pt>
                <c:pt idx="96" formatCode="#,##0.00_);[Red]\(#,##0.00\)">
                  <c:v>128.20492127634461</c:v>
                </c:pt>
                <c:pt idx="97" formatCode="#,##0.00_);[Red]\(#,##0.00\)">
                  <c:v>160.31214377599397</c:v>
                </c:pt>
                <c:pt idx="98" formatCode="#,##0.00_);[Red]\(#,##0.00\)">
                  <c:v>157.78716261405478</c:v>
                </c:pt>
                <c:pt idx="99" formatCode="#,##0.00_);[Red]\(#,##0.00\)">
                  <c:v>214.3436142883663</c:v>
                </c:pt>
                <c:pt idx="100" formatCode="#,##0.00_);[Red]\(#,##0.00\)">
                  <c:v>216.13615688440589</c:v>
                </c:pt>
                <c:pt idx="101" formatCode="#,##0.00_);[Red]\(#,##0.00\)">
                  <c:v>224.98171043994569</c:v>
                </c:pt>
                <c:pt idx="102" formatCode="#,##0.00_);[Red]\(#,##0.00\)">
                  <c:v>202.94928153842687</c:v>
                </c:pt>
                <c:pt idx="103" formatCode="#,##0.00_);[Red]\(#,##0.00\)">
                  <c:v>251.70012158425104</c:v>
                </c:pt>
                <c:pt idx="104" formatCode="#,##0.00_);[Red]\(#,##0.00\)">
                  <c:v>238.75280947416522</c:v>
                </c:pt>
                <c:pt idx="105" formatCode="#,##0.00_);[Red]\(#,##0.00\)">
                  <c:v>142.71408475695117</c:v>
                </c:pt>
                <c:pt idx="106" formatCode="#,##0.00_);[Red]\(#,##0.00\)">
                  <c:v>95.752685525628394</c:v>
                </c:pt>
                <c:pt idx="107" formatCode="#,##0.00_);[Red]\(#,##0.00\)">
                  <c:v>14.207864026242538</c:v>
                </c:pt>
                <c:pt idx="108" formatCode="#,##0.00_);[Red]\(#,##0.00\)">
                  <c:v>187.53057737404689</c:v>
                </c:pt>
                <c:pt idx="109" formatCode="#,##0.00_);[Red]\(#,##0.00\)">
                  <c:v>216.48173316472685</c:v>
                </c:pt>
                <c:pt idx="110" formatCode="#,##0.00_);[Red]\(#,##0.00\)">
                  <c:v>193.43800666019871</c:v>
                </c:pt>
                <c:pt idx="111" formatCode="#,##0.00_);[Red]\(#,##0.00\)">
                  <c:v>234.10773751801491</c:v>
                </c:pt>
                <c:pt idx="112" formatCode="#,##0.00_);[Red]\(#,##0.00\)">
                  <c:v>255.75537811130368</c:v>
                </c:pt>
                <c:pt idx="113" formatCode="#,##0.00_);[Red]\(#,##0.00\)">
                  <c:v>286.77607941545358</c:v>
                </c:pt>
                <c:pt idx="114" formatCode="#,##0.00_);[Red]\(#,##0.00\)">
                  <c:v>270.94679946574649</c:v>
                </c:pt>
                <c:pt idx="115" formatCode="#,##0.00_);[Red]\(#,##0.00\)">
                  <c:v>312.93418710050236</c:v>
                </c:pt>
                <c:pt idx="116" formatCode="#,##0.00_);[Red]\(#,##0.00\)">
                  <c:v>326.49148490113947</c:v>
                </c:pt>
                <c:pt idx="117" formatCode="#,##0.00_);[Red]\(#,##0.00\)">
                  <c:v>205.25637558783606</c:v>
                </c:pt>
                <c:pt idx="118" formatCode="#,##0.00_);[Red]\(#,##0.00\)">
                  <c:v>163.40996045857611</c:v>
                </c:pt>
                <c:pt idx="119" formatCode="#,##0.00_);[Red]\(#,##0.00\)">
                  <c:v>90.661416477565879</c:v>
                </c:pt>
                <c:pt idx="120" formatCode="#,##0.00_);[Red]\(#,##0.00\)">
                  <c:v>244.71443255154358</c:v>
                </c:pt>
                <c:pt idx="121" formatCode="#,##0.00_);[Red]\(#,##0.00\)">
                  <c:v>268.35975737261748</c:v>
                </c:pt>
                <c:pt idx="122" formatCode="#,##0.00_);[Red]\(#,##0.00\)">
                  <c:v>232.12661527795566</c:v>
                </c:pt>
                <c:pt idx="123" formatCode="#,##0.00_);[Red]\(#,##0.00\)">
                  <c:v>249.50196637115556</c:v>
                </c:pt>
                <c:pt idx="124" formatCode="#,##0.00_);[Red]\(#,##0.00\)">
                  <c:v>252.71978976158985</c:v>
                </c:pt>
                <c:pt idx="125" formatCode="#,##0.00_);[Red]\(#,##0.00\)">
                  <c:v>290.36223309212335</c:v>
                </c:pt>
                <c:pt idx="126" formatCode="#,##0.00_);[Red]\(#,##0.00\)">
                  <c:v>281.92078616356747</c:v>
                </c:pt>
                <c:pt idx="127" formatCode="#,##0.00_);[Red]\(#,##0.00\)">
                  <c:v>354.59054180709938</c:v>
                </c:pt>
                <c:pt idx="128" formatCode="#,##0.00_);[Red]\(#,##0.00\)">
                  <c:v>370.93730264974619</c:v>
                </c:pt>
                <c:pt idx="129" formatCode="#,##0.00_);[Red]\(#,##0.00\)">
                  <c:v>237.83249311375005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AF-4742-8B74-7D6FEC45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  <c:max val="45901"/>
          <c:min val="45200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80"/>
          <c:min val="5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Crude</a:t>
            </a:r>
            <a:r>
              <a:rPr lang="en-US" sz="3600" baseline="0"/>
              <a:t> Degummed Soybean Oil</a:t>
            </a:r>
            <a:endParaRPr lang="en-US" sz="3600"/>
          </a:p>
          <a:p>
            <a:pPr>
              <a:defRPr/>
            </a:pPr>
            <a:r>
              <a:rPr lang="en-US" sz="1200"/>
              <a:t>(UpRiver - Argentina)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977550141612493E-2"/>
          <c:y val="0.16068384907080954"/>
          <c:w val="0.89130713691624341"/>
          <c:h val="0.62816553048930646"/>
        </c:manualLayout>
      </c:layout>
      <c:lineChart>
        <c:grouping val="standard"/>
        <c:varyColors val="0"/>
        <c:ser>
          <c:idx val="0"/>
          <c:order val="0"/>
          <c:tx>
            <c:v>Monthly Average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Data'!$U$3:$U$62</c:f>
              <c:numCache>
                <c:formatCode>#,##0.00_);[Red]\(#,##0.00\)</c:formatCode>
                <c:ptCount val="60"/>
                <c:pt idx="0">
                  <c:v>28.278157007787975</c:v>
                </c:pt>
                <c:pt idx="1">
                  <c:v>29.455432830705327</c:v>
                </c:pt>
                <c:pt idx="2">
                  <c:v>30.761927011810457</c:v>
                </c:pt>
                <c:pt idx="3">
                  <c:v>28.797752129270624</c:v>
                </c:pt>
                <c:pt idx="4">
                  <c:v>28.315511684089159</c:v>
                </c:pt>
                <c:pt idx="5">
                  <c:v>28.430610780442187</c:v>
                </c:pt>
                <c:pt idx="6">
                  <c:v>28.127774789107214</c:v>
                </c:pt>
                <c:pt idx="7">
                  <c:v>28.79008283506198</c:v>
                </c:pt>
                <c:pt idx="8">
                  <c:v>30.193951616195427</c:v>
                </c:pt>
                <c:pt idx="9">
                  <c:v>30.332864318690458</c:v>
                </c:pt>
                <c:pt idx="10">
                  <c:v>30.099313485782226</c:v>
                </c:pt>
                <c:pt idx="11">
                  <c:v>31.632705241414111</c:v>
                </c:pt>
                <c:pt idx="12">
                  <c:v>34.474163824909667</c:v>
                </c:pt>
                <c:pt idx="13">
                  <c:v>35.454733607069933</c:v>
                </c:pt>
                <c:pt idx="14">
                  <c:v>32.051646361998735</c:v>
                </c:pt>
                <c:pt idx="15">
                  <c:v>27.466726722313393</c:v>
                </c:pt>
                <c:pt idx="16">
                  <c:v>26.412124164596019</c:v>
                </c:pt>
                <c:pt idx="17">
                  <c:v>26.736127805834993</c:v>
                </c:pt>
                <c:pt idx="18">
                  <c:v>29.601549504961522</c:v>
                </c:pt>
                <c:pt idx="19">
                  <c:v>32.006620636099974</c:v>
                </c:pt>
                <c:pt idx="20">
                  <c:v>33.537793732774524</c:v>
                </c:pt>
                <c:pt idx="21">
                  <c:v>36.12324255046682</c:v>
                </c:pt>
                <c:pt idx="22">
                  <c:v>37.032587510628652</c:v>
                </c:pt>
                <c:pt idx="23">
                  <c:v>42.147098710178703</c:v>
                </c:pt>
                <c:pt idx="24">
                  <c:v>44.081394678997135</c:v>
                </c:pt>
                <c:pt idx="25">
                  <c:v>46.295299767323542</c:v>
                </c:pt>
                <c:pt idx="26">
                  <c:v>47.169209859004297</c:v>
                </c:pt>
                <c:pt idx="27">
                  <c:v>54.155493007122239</c:v>
                </c:pt>
                <c:pt idx="28">
                  <c:v>54.244559838375913</c:v>
                </c:pt>
                <c:pt idx="29">
                  <c:v>60.595288390641542</c:v>
                </c:pt>
                <c:pt idx="30">
                  <c:v>53.193440223053457</c:v>
                </c:pt>
                <c:pt idx="31">
                  <c:v>57.088395803604129</c:v>
                </c:pt>
                <c:pt idx="32">
                  <c:v>58.896717895403391</c:v>
                </c:pt>
                <c:pt idx="33">
                  <c:v>58.659769814335093</c:v>
                </c:pt>
                <c:pt idx="34">
                  <c:v>62.72468047870148</c:v>
                </c:pt>
                <c:pt idx="35">
                  <c:v>62.34118592665773</c:v>
                </c:pt>
                <c:pt idx="36">
                  <c:v>59.830976693510273</c:v>
                </c:pt>
                <c:pt idx="37">
                  <c:v>61.720211828651479</c:v>
                </c:pt>
                <c:pt idx="38">
                  <c:v>67.721359942883637</c:v>
                </c:pt>
                <c:pt idx="39">
                  <c:v>77.773293691940964</c:v>
                </c:pt>
                <c:pt idx="40">
                  <c:v>80.886285363443861</c:v>
                </c:pt>
                <c:pt idx="41">
                  <c:v>81.225375597267913</c:v>
                </c:pt>
                <c:pt idx="42">
                  <c:v>72.133086976447885</c:v>
                </c:pt>
                <c:pt idx="43">
                  <c:v>59.50056290828995</c:v>
                </c:pt>
                <c:pt idx="44">
                  <c:v>61.469672036452423</c:v>
                </c:pt>
                <c:pt idx="45">
                  <c:v>53.711291658205006</c:v>
                </c:pt>
                <c:pt idx="46">
                  <c:v>58.030680218973721</c:v>
                </c:pt>
                <c:pt idx="47">
                  <c:v>61.847877085591321</c:v>
                </c:pt>
                <c:pt idx="48">
                  <c:v>55.307249472865827</c:v>
                </c:pt>
                <c:pt idx="49">
                  <c:v>52.643378320637282</c:v>
                </c:pt>
                <c:pt idx="50">
                  <c:v>51.497423567929772</c:v>
                </c:pt>
                <c:pt idx="51">
                  <c:v>47.475850439588335</c:v>
                </c:pt>
                <c:pt idx="52">
                  <c:v>42.557122455029763</c:v>
                </c:pt>
                <c:pt idx="53">
                  <c:v>41.083060519045461</c:v>
                </c:pt>
                <c:pt idx="54">
                  <c:v>43.152846286444699</c:v>
                </c:pt>
                <c:pt idx="55">
                  <c:v>44.558092044804049</c:v>
                </c:pt>
                <c:pt idx="56">
                  <c:v>43.950385876183994</c:v>
                </c:pt>
                <c:pt idx="57">
                  <c:v>41.755893707309426</c:v>
                </c:pt>
                <c:pt idx="58">
                  <c:v>40.769060021111351</c:v>
                </c:pt>
                <c:pt idx="59">
                  <c:v>44.577544080356404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D-4B1A-921C-CBA32FD0DE2D}"/>
            </c:ext>
          </c:extLst>
        </c:ser>
        <c:ser>
          <c:idx val="1"/>
          <c:order val="1"/>
          <c:tx>
            <c:v>Forecast High-Low</c:v>
          </c:tx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Data'!$DS$3:$DS$75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3" formatCode="#,##0.00_);[Red]\(#,##0.00\)">
                  <c:v>37.602724888993222</c:v>
                </c:pt>
                <c:pt idx="64" formatCode="#,##0.00_);[Red]\(#,##0.00\)">
                  <c:v>37.716020233642197</c:v>
                </c:pt>
                <c:pt idx="65" formatCode="#,##0.00_);[Red]\(#,##0.00\)">
                  <c:v>36.764339338590844</c:v>
                </c:pt>
                <c:pt idx="66" formatCode="#,##0.00_);[Red]\(#,##0.00\)">
                  <c:v>36.254258783931185</c:v>
                </c:pt>
                <c:pt idx="67" formatCode="#,##0.00_);[Red]\(#,##0.00\)">
                  <c:v>37.943201809660358</c:v>
                </c:pt>
                <c:pt idx="68" formatCode="#,##0.00_);[Red]\(#,##0.00\)">
                  <c:v>38.905343196200228</c:v>
                </c:pt>
                <c:pt idx="69" formatCode="#,##0.00_);[Red]\(#,##0.00\)">
                  <c:v>38.998400496324244</c:v>
                </c:pt>
                <c:pt idx="70" formatCode="#,##0.00_);[Red]\(#,##0.00\)">
                  <c:v>43.303292051399595</c:v>
                </c:pt>
                <c:pt idx="71" formatCode="#,##0.00_);[Red]\(#,##0.00\)">
                  <c:v>45.87449390969546</c:v>
                </c:pt>
                <c:pt idx="72" formatCode="#,##0.00_);[Red]\(#,##0.00\)">
                  <c:v>43.651010372199586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D-4B1A-921C-CBA32FD0DE2D}"/>
            </c:ext>
          </c:extLst>
        </c:ser>
        <c:ser>
          <c:idx val="2"/>
          <c:order val="2"/>
          <c:spPr>
            <a:ln w="2222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Data'!$DT$3:$DT$75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3" formatCode="#,##0.00_);[Red]\(#,##0.00\)">
                  <c:v>41.704016365285945</c:v>
                </c:pt>
                <c:pt idx="64" formatCode="#,##0.00_);[Red]\(#,##0.00\)">
                  <c:v>41.715345899750844</c:v>
                </c:pt>
                <c:pt idx="65" formatCode="#,##0.00_);[Red]\(#,##0.00\)">
                  <c:v>42.768992604986266</c:v>
                </c:pt>
                <c:pt idx="66" formatCode="#,##0.00_);[Red]\(#,##0.00\)">
                  <c:v>48.254258783931185</c:v>
                </c:pt>
                <c:pt idx="67" formatCode="#,##0.00_);[Red]\(#,##0.00\)">
                  <c:v>45.443201809660358</c:v>
                </c:pt>
                <c:pt idx="68" formatCode="#,##0.00_);[Red]\(#,##0.00\)">
                  <c:v>43.405343196200228</c:v>
                </c:pt>
                <c:pt idx="69" formatCode="#,##0.00_);[Red]\(#,##0.00\)">
                  <c:v>46.998400496324244</c:v>
                </c:pt>
                <c:pt idx="70" formatCode="#,##0.00_);[Red]\(#,##0.00\)">
                  <c:v>50.553292051399595</c:v>
                </c:pt>
                <c:pt idx="71" formatCode="#,##0.00_);[Red]\(#,##0.00\)">
                  <c:v>52.37449390969546</c:v>
                </c:pt>
                <c:pt idx="72" formatCode="#,##0.00_);[Red]\(#,##0.00\)">
                  <c:v>47.901010372199586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D-4B1A-921C-CBA32FD0DE2D}"/>
            </c:ext>
          </c:extLst>
        </c:ser>
        <c:ser>
          <c:idx val="3"/>
          <c:order val="3"/>
          <c:tx>
            <c:v>Forecast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numRef>
              <c:f>'Monthly Data'!$A$3:$A$75</c:f>
              <c:numCache>
                <c:formatCode>m/d/yyyy</c:formatCode>
                <c:ptCount val="7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  <c:pt idx="63">
                  <c:v>45352</c:v>
                </c:pt>
                <c:pt idx="64">
                  <c:v>45383</c:v>
                </c:pt>
                <c:pt idx="65">
                  <c:v>45413</c:v>
                </c:pt>
                <c:pt idx="66">
                  <c:v>45444</c:v>
                </c:pt>
                <c:pt idx="67">
                  <c:v>45474</c:v>
                </c:pt>
                <c:pt idx="68">
                  <c:v>45505</c:v>
                </c:pt>
                <c:pt idx="69">
                  <c:v>45536</c:v>
                </c:pt>
                <c:pt idx="70">
                  <c:v>45566</c:v>
                </c:pt>
                <c:pt idx="71">
                  <c:v>45597</c:v>
                </c:pt>
                <c:pt idx="72">
                  <c:v>45627</c:v>
                </c:pt>
              </c:numCache>
            </c:numRef>
          </c:cat>
          <c:val>
            <c:numRef>
              <c:f>'Monthly Data'!$DU$3:$DU$75</c:f>
              <c:numCache>
                <c:formatCode>General</c:formatCode>
                <c:ptCount val="73"/>
                <c:pt idx="52" formatCode="#,##0.00_);[Red]\(#,##0.00\)">
                  <c:v>0</c:v>
                </c:pt>
                <c:pt idx="63" formatCode="#,##0.00_);[Red]\(#,##0.00\)">
                  <c:v>40.271396732199712</c:v>
                </c:pt>
                <c:pt idx="64" formatCode="#,##0.00_);[Red]\(#,##0.00\)">
                  <c:v>39.738857114465631</c:v>
                </c:pt>
                <c:pt idx="65" formatCode="#,##0.00_);[Red]\(#,##0.00\)">
                  <c:v>39.917915256894922</c:v>
                </c:pt>
                <c:pt idx="66" formatCode="#,##0.00_);[Red]\(#,##0.00\)">
                  <c:v>41.504258783931185</c:v>
                </c:pt>
                <c:pt idx="67" formatCode="#,##0.00_);[Red]\(#,##0.00\)">
                  <c:v>41.693201809660358</c:v>
                </c:pt>
                <c:pt idx="68" formatCode="#,##0.00_);[Red]\(#,##0.00\)">
                  <c:v>41.155343196200228</c:v>
                </c:pt>
                <c:pt idx="69" formatCode="#,##0.00_);[Red]\(#,##0.00\)">
                  <c:v>42.248400496324244</c:v>
                </c:pt>
                <c:pt idx="70" formatCode="#,##0.00_);[Red]\(#,##0.00\)">
                  <c:v>46.803292051399595</c:v>
                </c:pt>
                <c:pt idx="71" formatCode="#,##0.00_);[Red]\(#,##0.00\)">
                  <c:v>49.62449390969546</c:v>
                </c:pt>
                <c:pt idx="72" formatCode="#,##0.00_);[Red]\(#,##0.00\)">
                  <c:v>45.651010372199586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CD-4B1A-921C-CBA32FD0D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553528"/>
        <c:axId val="2118548608"/>
      </c:lineChart>
      <c:dateAx>
        <c:axId val="2118553528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48608"/>
        <c:crosses val="autoZero"/>
        <c:auto val="1"/>
        <c:lblOffset val="100"/>
        <c:baseTimeUnit val="months"/>
      </c:dateAx>
      <c:valAx>
        <c:axId val="2118548608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cents</a:t>
                </a:r>
                <a:r>
                  <a:rPr lang="en-US" sz="1200" baseline="0"/>
                  <a:t> per pound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855352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>
                <a:latin typeface="Aptos Display" panose="020B0004020202020204" pitchFamily="34" charset="0"/>
              </a:rPr>
              <a:t>Soybean Oil Export Basis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13621657270906"/>
          <c:y val="0.16863132190959096"/>
          <c:w val="0.76814884738202271"/>
          <c:h val="0.6286644393649381"/>
        </c:manualLayout>
      </c:layout>
      <c:areaChart>
        <c:grouping val="standard"/>
        <c:varyColors val="0"/>
        <c:ser>
          <c:idx val="2"/>
          <c:order val="2"/>
          <c:tx>
            <c:v>Argentina Up-River Basis</c:v>
          </c:tx>
          <c:spPr>
            <a:solidFill>
              <a:srgbClr val="ECECEC"/>
            </a:solidFill>
            <a:ln w="9525">
              <a:solidFill>
                <a:srgbClr val="323232"/>
              </a:solidFill>
            </a:ln>
            <a:effectLst/>
          </c:spPr>
          <c:cat>
            <c:numRef>
              <c:f>'Monthly Data'!$A$3:$A$65</c:f>
              <c:numCache>
                <c:formatCode>m/d/yyyy</c:formatCode>
                <c:ptCount val="6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</c:numCache>
            </c:numRef>
          </c:cat>
          <c:val>
            <c:numRef>
              <c:f>'Monthly Data'!$BP$3:$BP$65</c:f>
              <c:numCache>
                <c:formatCode>#,##0.00_);[Red]\(#,##0.00\)</c:formatCode>
                <c:ptCount val="63"/>
                <c:pt idx="0">
                  <c:v>-0.25125475691790994</c:v>
                </c:pt>
                <c:pt idx="1">
                  <c:v>0.45448044975294655</c:v>
                </c:pt>
                <c:pt idx="2">
                  <c:v>0.41771648549466345</c:v>
                </c:pt>
                <c:pt idx="3">
                  <c:v>-0.51224787072938305</c:v>
                </c:pt>
                <c:pt idx="4">
                  <c:v>-0.30922515801610639</c:v>
                </c:pt>
                <c:pt idx="5">
                  <c:v>1.2161107804421822</c:v>
                </c:pt>
                <c:pt idx="6">
                  <c:v>0.32444145577387729</c:v>
                </c:pt>
                <c:pt idx="7">
                  <c:v>0.25158283506197671</c:v>
                </c:pt>
                <c:pt idx="8">
                  <c:v>1.2659516161954316</c:v>
                </c:pt>
                <c:pt idx="9">
                  <c:v>1.1158643186904638</c:v>
                </c:pt>
                <c:pt idx="10">
                  <c:v>-0.1806865142177756</c:v>
                </c:pt>
                <c:pt idx="11">
                  <c:v>0.60586313615094711</c:v>
                </c:pt>
                <c:pt idx="12">
                  <c:v>1.7846638249096689</c:v>
                </c:pt>
                <c:pt idx="13">
                  <c:v>2.3037812261175463</c:v>
                </c:pt>
                <c:pt idx="14">
                  <c:v>1.6116463619987282</c:v>
                </c:pt>
                <c:pt idx="15">
                  <c:v>0.38172672231339622</c:v>
                </c:pt>
                <c:pt idx="16">
                  <c:v>-3.8758354039810428E-3</c:v>
                </c:pt>
                <c:pt idx="17">
                  <c:v>6.1278058349956881E-3</c:v>
                </c:pt>
                <c:pt idx="18">
                  <c:v>1.6724585958706115</c:v>
                </c:pt>
                <c:pt idx="19">
                  <c:v>2.1666206360999771</c:v>
                </c:pt>
                <c:pt idx="20">
                  <c:v>1.8967411011955804</c:v>
                </c:pt>
                <c:pt idx="21">
                  <c:v>2.5889568361810986</c:v>
                </c:pt>
                <c:pt idx="22">
                  <c:v>3.7502065582476947</c:v>
                </c:pt>
                <c:pt idx="23">
                  <c:v>5.4428881838629088</c:v>
                </c:pt>
                <c:pt idx="24">
                  <c:v>5.1782696789971308</c:v>
                </c:pt>
                <c:pt idx="25">
                  <c:v>3.2980270400508194</c:v>
                </c:pt>
                <c:pt idx="26">
                  <c:v>0.57587652567097125</c:v>
                </c:pt>
                <c:pt idx="27">
                  <c:v>0.78549300712223502</c:v>
                </c:pt>
                <c:pt idx="28">
                  <c:v>-1.2709401616240732</c:v>
                </c:pt>
                <c:pt idx="29">
                  <c:v>-5.1641233740643369</c:v>
                </c:pt>
                <c:pt idx="30">
                  <c:v>-11.334655015041774</c:v>
                </c:pt>
                <c:pt idx="31">
                  <c:v>-5.5196994344911081</c:v>
                </c:pt>
                <c:pt idx="32">
                  <c:v>-1.8392821045966108</c:v>
                </c:pt>
                <c:pt idx="33">
                  <c:v>1.4702460048112818</c:v>
                </c:pt>
                <c:pt idx="34">
                  <c:v>1.4536278471225248</c:v>
                </c:pt>
                <c:pt idx="35">
                  <c:v>3.1361859266577254</c:v>
                </c:pt>
                <c:pt idx="36">
                  <c:v>5.0028516935102738</c:v>
                </c:pt>
                <c:pt idx="37">
                  <c:v>0.81600130233568724</c:v>
                </c:pt>
                <c:pt idx="38">
                  <c:v>1.0352488317725255</c:v>
                </c:pt>
                <c:pt idx="39">
                  <c:v>3.8851984538457378</c:v>
                </c:pt>
                <c:pt idx="40">
                  <c:v>1.7257590476543858</c:v>
                </c:pt>
                <c:pt idx="41">
                  <c:v>0.17487559726792554</c:v>
                </c:pt>
                <c:pt idx="42">
                  <c:v>-4.196913023552117</c:v>
                </c:pt>
                <c:pt idx="43">
                  <c:v>-1.8974370917100483</c:v>
                </c:pt>
                <c:pt idx="44">
                  <c:v>-6.0481540505040901</c:v>
                </c:pt>
                <c:pt idx="45">
                  <c:v>-13.162041675128327</c:v>
                </c:pt>
                <c:pt idx="46">
                  <c:v>-10.463605495311986</c:v>
                </c:pt>
                <c:pt idx="47">
                  <c:v>-13.281646723932502</c:v>
                </c:pt>
                <c:pt idx="48">
                  <c:v>-8.7359084218710059</c:v>
                </c:pt>
                <c:pt idx="49">
                  <c:v>-9.7406216793627145</c:v>
                </c:pt>
                <c:pt idx="50">
                  <c:v>-9.063164667364342</c:v>
                </c:pt>
                <c:pt idx="51">
                  <c:v>-9.4154539082377635</c:v>
                </c:pt>
                <c:pt idx="52">
                  <c:v>-11.360772281812336</c:v>
                </c:pt>
                <c:pt idx="53">
                  <c:v>-8.5850347190497729</c:v>
                </c:pt>
                <c:pt idx="54">
                  <c:v>-12.708106094507679</c:v>
                </c:pt>
                <c:pt idx="55">
                  <c:v>-21.831907955195941</c:v>
                </c:pt>
                <c:pt idx="56">
                  <c:v>-21.711788036859485</c:v>
                </c:pt>
                <c:pt idx="57">
                  <c:v>-19.519895766374788</c:v>
                </c:pt>
                <c:pt idx="58">
                  <c:v>-13.122844740793411</c:v>
                </c:pt>
                <c:pt idx="59">
                  <c:v>-7.0356138143804356</c:v>
                </c:pt>
                <c:pt idx="60">
                  <c:v>-10.131576555703695</c:v>
                </c:pt>
                <c:pt idx="61">
                  <c:v>-9.5430244065363219</c:v>
                </c:pt>
                <c:pt idx="62">
                  <c:v>-8.5146333461414798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1-494F-ABDA-6ECE668BC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037544"/>
        <c:axId val="1605031968"/>
      </c:areaChart>
      <c:lineChart>
        <c:grouping val="standard"/>
        <c:varyColors val="0"/>
        <c:ser>
          <c:idx val="1"/>
          <c:order val="0"/>
          <c:tx>
            <c:strRef>
              <c:f>Spreads!$R$2</c:f>
              <c:strCache>
                <c:ptCount val="1"/>
                <c:pt idx="0">
                  <c:v>Argentina Up River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cat>
            <c:numRef>
              <c:f>'Monthly Data'!$A$3:$A$65</c:f>
              <c:numCache>
                <c:formatCode>m/d/yyyy</c:formatCode>
                <c:ptCount val="6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</c:numCache>
            </c:numRef>
          </c:cat>
          <c:val>
            <c:numRef>
              <c:f>'Monthly Data'!$U$3:$U$65</c:f>
              <c:numCache>
                <c:formatCode>#,##0.00_);[Red]\(#,##0.00\)</c:formatCode>
                <c:ptCount val="63"/>
                <c:pt idx="0">
                  <c:v>28.278157007787975</c:v>
                </c:pt>
                <c:pt idx="1">
                  <c:v>29.455432830705327</c:v>
                </c:pt>
                <c:pt idx="2">
                  <c:v>30.761927011810457</c:v>
                </c:pt>
                <c:pt idx="3">
                  <c:v>28.797752129270624</c:v>
                </c:pt>
                <c:pt idx="4">
                  <c:v>28.315511684089159</c:v>
                </c:pt>
                <c:pt idx="5">
                  <c:v>28.430610780442187</c:v>
                </c:pt>
                <c:pt idx="6">
                  <c:v>28.127774789107214</c:v>
                </c:pt>
                <c:pt idx="7">
                  <c:v>28.79008283506198</c:v>
                </c:pt>
                <c:pt idx="8">
                  <c:v>30.193951616195427</c:v>
                </c:pt>
                <c:pt idx="9">
                  <c:v>30.332864318690458</c:v>
                </c:pt>
                <c:pt idx="10">
                  <c:v>30.099313485782226</c:v>
                </c:pt>
                <c:pt idx="11">
                  <c:v>31.632705241414111</c:v>
                </c:pt>
                <c:pt idx="12">
                  <c:v>34.474163824909667</c:v>
                </c:pt>
                <c:pt idx="13">
                  <c:v>35.454733607069933</c:v>
                </c:pt>
                <c:pt idx="14">
                  <c:v>32.051646361998735</c:v>
                </c:pt>
                <c:pt idx="15">
                  <c:v>27.466726722313393</c:v>
                </c:pt>
                <c:pt idx="16">
                  <c:v>26.412124164596019</c:v>
                </c:pt>
                <c:pt idx="17">
                  <c:v>26.736127805834993</c:v>
                </c:pt>
                <c:pt idx="18">
                  <c:v>29.601549504961522</c:v>
                </c:pt>
                <c:pt idx="19">
                  <c:v>32.006620636099974</c:v>
                </c:pt>
                <c:pt idx="20">
                  <c:v>33.537793732774524</c:v>
                </c:pt>
                <c:pt idx="21">
                  <c:v>36.12324255046682</c:v>
                </c:pt>
                <c:pt idx="22">
                  <c:v>37.032587510628652</c:v>
                </c:pt>
                <c:pt idx="23">
                  <c:v>42.147098710178703</c:v>
                </c:pt>
                <c:pt idx="24">
                  <c:v>44.081394678997135</c:v>
                </c:pt>
                <c:pt idx="25">
                  <c:v>46.295299767323542</c:v>
                </c:pt>
                <c:pt idx="26">
                  <c:v>47.169209859004297</c:v>
                </c:pt>
                <c:pt idx="27">
                  <c:v>54.155493007122239</c:v>
                </c:pt>
                <c:pt idx="28">
                  <c:v>54.244559838375913</c:v>
                </c:pt>
                <c:pt idx="29">
                  <c:v>60.595288390641542</c:v>
                </c:pt>
                <c:pt idx="30">
                  <c:v>53.193440223053457</c:v>
                </c:pt>
                <c:pt idx="31">
                  <c:v>57.088395803604129</c:v>
                </c:pt>
                <c:pt idx="32">
                  <c:v>58.896717895403391</c:v>
                </c:pt>
                <c:pt idx="33">
                  <c:v>58.659769814335093</c:v>
                </c:pt>
                <c:pt idx="34">
                  <c:v>62.72468047870148</c:v>
                </c:pt>
                <c:pt idx="35">
                  <c:v>62.34118592665773</c:v>
                </c:pt>
                <c:pt idx="36">
                  <c:v>59.830976693510273</c:v>
                </c:pt>
                <c:pt idx="37">
                  <c:v>61.720211828651479</c:v>
                </c:pt>
                <c:pt idx="38">
                  <c:v>67.721359942883637</c:v>
                </c:pt>
                <c:pt idx="39">
                  <c:v>77.773293691940964</c:v>
                </c:pt>
                <c:pt idx="40">
                  <c:v>80.886285363443861</c:v>
                </c:pt>
                <c:pt idx="41">
                  <c:v>81.225375597267913</c:v>
                </c:pt>
                <c:pt idx="42">
                  <c:v>72.133086976447885</c:v>
                </c:pt>
                <c:pt idx="43">
                  <c:v>59.50056290828995</c:v>
                </c:pt>
                <c:pt idx="44">
                  <c:v>61.469672036452423</c:v>
                </c:pt>
                <c:pt idx="45">
                  <c:v>53.711291658205006</c:v>
                </c:pt>
                <c:pt idx="46">
                  <c:v>58.030680218973721</c:v>
                </c:pt>
                <c:pt idx="47">
                  <c:v>61.847877085591321</c:v>
                </c:pt>
                <c:pt idx="48">
                  <c:v>55.307249472865827</c:v>
                </c:pt>
                <c:pt idx="49">
                  <c:v>52.643378320637282</c:v>
                </c:pt>
                <c:pt idx="50">
                  <c:v>51.497423567929772</c:v>
                </c:pt>
                <c:pt idx="51">
                  <c:v>47.475850439588335</c:v>
                </c:pt>
                <c:pt idx="52">
                  <c:v>42.557122455029763</c:v>
                </c:pt>
                <c:pt idx="53">
                  <c:v>41.083060519045461</c:v>
                </c:pt>
                <c:pt idx="54">
                  <c:v>43.152846286444699</c:v>
                </c:pt>
                <c:pt idx="55">
                  <c:v>44.558092044804049</c:v>
                </c:pt>
                <c:pt idx="56">
                  <c:v>43.950385876183994</c:v>
                </c:pt>
                <c:pt idx="57">
                  <c:v>41.755893707309426</c:v>
                </c:pt>
                <c:pt idx="58">
                  <c:v>40.769060021111351</c:v>
                </c:pt>
                <c:pt idx="59">
                  <c:v>44.577544080356404</c:v>
                </c:pt>
                <c:pt idx="60">
                  <c:v>40.117173444296306</c:v>
                </c:pt>
                <c:pt idx="61">
                  <c:v>38.047975593463676</c:v>
                </c:pt>
                <c:pt idx="62">
                  <c:v>36.888334799123328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1-494F-ABDA-6ECE668BC660}"/>
            </c:ext>
          </c:extLst>
        </c:ser>
        <c:ser>
          <c:idx val="0"/>
          <c:order val="1"/>
          <c:tx>
            <c:v>U.S. Gulf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'Monthly Data'!$A$3:$A$65</c:f>
              <c:numCache>
                <c:formatCode>m/d/yyyy</c:formatCode>
                <c:ptCount val="63"/>
                <c:pt idx="0">
                  <c:v>43435</c:v>
                </c:pt>
                <c:pt idx="1">
                  <c:v>43466</c:v>
                </c:pt>
                <c:pt idx="2">
                  <c:v>43497</c:v>
                </c:pt>
                <c:pt idx="3">
                  <c:v>43525</c:v>
                </c:pt>
                <c:pt idx="4">
                  <c:v>43556</c:v>
                </c:pt>
                <c:pt idx="5">
                  <c:v>43586</c:v>
                </c:pt>
                <c:pt idx="6">
                  <c:v>43617</c:v>
                </c:pt>
                <c:pt idx="7">
                  <c:v>43647</c:v>
                </c:pt>
                <c:pt idx="8">
                  <c:v>43678</c:v>
                </c:pt>
                <c:pt idx="9">
                  <c:v>43709</c:v>
                </c:pt>
                <c:pt idx="10">
                  <c:v>43739</c:v>
                </c:pt>
                <c:pt idx="11">
                  <c:v>43770</c:v>
                </c:pt>
                <c:pt idx="12">
                  <c:v>43800</c:v>
                </c:pt>
                <c:pt idx="13">
                  <c:v>43831</c:v>
                </c:pt>
                <c:pt idx="14">
                  <c:v>43862</c:v>
                </c:pt>
                <c:pt idx="15">
                  <c:v>43891</c:v>
                </c:pt>
                <c:pt idx="16">
                  <c:v>43922</c:v>
                </c:pt>
                <c:pt idx="17">
                  <c:v>43952</c:v>
                </c:pt>
                <c:pt idx="18">
                  <c:v>43983</c:v>
                </c:pt>
                <c:pt idx="19">
                  <c:v>44013</c:v>
                </c:pt>
                <c:pt idx="20">
                  <c:v>44044</c:v>
                </c:pt>
                <c:pt idx="21">
                  <c:v>44075</c:v>
                </c:pt>
                <c:pt idx="22">
                  <c:v>44105</c:v>
                </c:pt>
                <c:pt idx="23">
                  <c:v>44136</c:v>
                </c:pt>
                <c:pt idx="24">
                  <c:v>44166</c:v>
                </c:pt>
                <c:pt idx="25">
                  <c:v>44197</c:v>
                </c:pt>
                <c:pt idx="26">
                  <c:v>44228</c:v>
                </c:pt>
                <c:pt idx="27">
                  <c:v>44256</c:v>
                </c:pt>
                <c:pt idx="28">
                  <c:v>44287</c:v>
                </c:pt>
                <c:pt idx="29">
                  <c:v>44317</c:v>
                </c:pt>
                <c:pt idx="30">
                  <c:v>44348</c:v>
                </c:pt>
                <c:pt idx="31">
                  <c:v>44378</c:v>
                </c:pt>
                <c:pt idx="32">
                  <c:v>44409</c:v>
                </c:pt>
                <c:pt idx="33">
                  <c:v>44440</c:v>
                </c:pt>
                <c:pt idx="34">
                  <c:v>44470</c:v>
                </c:pt>
                <c:pt idx="35">
                  <c:v>44501</c:v>
                </c:pt>
                <c:pt idx="36">
                  <c:v>44531</c:v>
                </c:pt>
                <c:pt idx="37">
                  <c:v>44562</c:v>
                </c:pt>
                <c:pt idx="38">
                  <c:v>44593</c:v>
                </c:pt>
                <c:pt idx="39">
                  <c:v>44621</c:v>
                </c:pt>
                <c:pt idx="40">
                  <c:v>44652</c:v>
                </c:pt>
                <c:pt idx="41">
                  <c:v>44682</c:v>
                </c:pt>
                <c:pt idx="42">
                  <c:v>44713</c:v>
                </c:pt>
                <c:pt idx="43">
                  <c:v>44743</c:v>
                </c:pt>
                <c:pt idx="44">
                  <c:v>44774</c:v>
                </c:pt>
                <c:pt idx="45">
                  <c:v>44805</c:v>
                </c:pt>
                <c:pt idx="46">
                  <c:v>44835</c:v>
                </c:pt>
                <c:pt idx="47">
                  <c:v>44866</c:v>
                </c:pt>
                <c:pt idx="48">
                  <c:v>44896</c:v>
                </c:pt>
                <c:pt idx="49">
                  <c:v>44927</c:v>
                </c:pt>
                <c:pt idx="50">
                  <c:v>44958</c:v>
                </c:pt>
                <c:pt idx="51">
                  <c:v>44986</c:v>
                </c:pt>
                <c:pt idx="52">
                  <c:v>45017</c:v>
                </c:pt>
                <c:pt idx="53">
                  <c:v>45047</c:v>
                </c:pt>
                <c:pt idx="54">
                  <c:v>45078</c:v>
                </c:pt>
                <c:pt idx="55">
                  <c:v>45108</c:v>
                </c:pt>
                <c:pt idx="56">
                  <c:v>45139</c:v>
                </c:pt>
                <c:pt idx="57">
                  <c:v>45170</c:v>
                </c:pt>
                <c:pt idx="58">
                  <c:v>45200</c:v>
                </c:pt>
                <c:pt idx="59">
                  <c:v>45231</c:v>
                </c:pt>
                <c:pt idx="60">
                  <c:v>45261</c:v>
                </c:pt>
                <c:pt idx="61">
                  <c:v>45292</c:v>
                </c:pt>
                <c:pt idx="62">
                  <c:v>45323</c:v>
                </c:pt>
              </c:numCache>
            </c:numRef>
          </c:cat>
          <c:val>
            <c:numRef>
              <c:f>'Monthly Data'!$P$3:$P$65</c:f>
              <c:numCache>
                <c:formatCode>#,##0.00_);[Red]\(#,##0.00\)</c:formatCode>
                <c:ptCount val="63"/>
                <c:pt idx="0">
                  <c:v>30.572499999999998</c:v>
                </c:pt>
                <c:pt idx="1">
                  <c:v>31.059999999999995</c:v>
                </c:pt>
                <c:pt idx="2">
                  <c:v>32.21</c:v>
                </c:pt>
                <c:pt idx="3">
                  <c:v>31.280476190476186</c:v>
                </c:pt>
                <c:pt idx="4">
                  <c:v>30.187619047619044</c:v>
                </c:pt>
                <c:pt idx="5">
                  <c:v>29.321363636363639</c:v>
                </c:pt>
                <c:pt idx="6">
                  <c:v>30.252999999999997</c:v>
                </c:pt>
                <c:pt idx="7">
                  <c:v>30.339090909090906</c:v>
                </c:pt>
                <c:pt idx="8">
                  <c:v>31.501818181818184</c:v>
                </c:pt>
                <c:pt idx="9">
                  <c:v>31.913</c:v>
                </c:pt>
                <c:pt idx="10">
                  <c:v>32.780000000000008</c:v>
                </c:pt>
                <c:pt idx="11">
                  <c:v>33.307999999999993</c:v>
                </c:pt>
                <c:pt idx="12">
                  <c:v>35.046666666666667</c:v>
                </c:pt>
                <c:pt idx="13">
                  <c:v>36.380952380952387</c:v>
                </c:pt>
                <c:pt idx="14">
                  <c:v>33.287894736842112</c:v>
                </c:pt>
                <c:pt idx="15">
                  <c:v>29.517727272727278</c:v>
                </c:pt>
                <c:pt idx="16">
                  <c:v>28.140952380952381</c:v>
                </c:pt>
                <c:pt idx="17">
                  <c:v>28.583499999999997</c:v>
                </c:pt>
                <c:pt idx="18">
                  <c:v>30.141363636363636</c:v>
                </c:pt>
                <c:pt idx="19">
                  <c:v>31.877826086956514</c:v>
                </c:pt>
                <c:pt idx="20">
                  <c:v>35.95000000000001</c:v>
                </c:pt>
                <c:pt idx="21">
                  <c:v>37.784285714285716</c:v>
                </c:pt>
                <c:pt idx="22">
                  <c:v>37.958636363636373</c:v>
                </c:pt>
                <c:pt idx="23">
                  <c:v>42.037500000000001</c:v>
                </c:pt>
                <c:pt idx="24">
                  <c:v>45.373333333333335</c:v>
                </c:pt>
                <c:pt idx="25">
                  <c:v>49.125217391304339</c:v>
                </c:pt>
                <c:pt idx="26">
                  <c:v>53.275263157894734</c:v>
                </c:pt>
                <c:pt idx="27">
                  <c:v>59.120000000000012</c:v>
                </c:pt>
                <c:pt idx="28">
                  <c:v>62.480952380952409</c:v>
                </c:pt>
                <c:pt idx="29">
                  <c:v>71.639500000000012</c:v>
                </c:pt>
                <c:pt idx="30">
                  <c:v>70.970454545454558</c:v>
                </c:pt>
                <c:pt idx="31">
                  <c:v>67.793333333333351</c:v>
                </c:pt>
                <c:pt idx="32">
                  <c:v>64.73681818181818</c:v>
                </c:pt>
                <c:pt idx="33">
                  <c:v>60.335714285714275</c:v>
                </c:pt>
                <c:pt idx="34">
                  <c:v>64.293809523809529</c:v>
                </c:pt>
                <c:pt idx="35">
                  <c:v>62.770476190476181</c:v>
                </c:pt>
                <c:pt idx="36">
                  <c:v>59.205238095238101</c:v>
                </c:pt>
                <c:pt idx="37">
                  <c:v>65.892499999999998</c:v>
                </c:pt>
                <c:pt idx="38">
                  <c:v>71.881052631578953</c:v>
                </c:pt>
                <c:pt idx="39">
                  <c:v>79.963043478260872</c:v>
                </c:pt>
                <c:pt idx="40">
                  <c:v>85.451999999999998</c:v>
                </c:pt>
                <c:pt idx="41">
                  <c:v>87.14761904761906</c:v>
                </c:pt>
                <c:pt idx="42">
                  <c:v>81.472857142857137</c:v>
                </c:pt>
                <c:pt idx="43">
                  <c:v>66.248000000000005</c:v>
                </c:pt>
                <c:pt idx="44">
                  <c:v>74.778695652173894</c:v>
                </c:pt>
                <c:pt idx="45">
                  <c:v>73.373333333333335</c:v>
                </c:pt>
                <c:pt idx="46">
                  <c:v>76.637142857142862</c:v>
                </c:pt>
                <c:pt idx="47">
                  <c:v>84.391428571428577</c:v>
                </c:pt>
                <c:pt idx="48">
                  <c:v>72.560952380952386</c:v>
                </c:pt>
                <c:pt idx="49">
                  <c:v>68.133999999999986</c:v>
                </c:pt>
                <c:pt idx="50">
                  <c:v>65.783157894736831</c:v>
                </c:pt>
                <c:pt idx="51">
                  <c:v>60.739130434782609</c:v>
                </c:pt>
                <c:pt idx="52">
                  <c:v>57.365263157894738</c:v>
                </c:pt>
                <c:pt idx="53">
                  <c:v>53.754090909090912</c:v>
                </c:pt>
                <c:pt idx="54">
                  <c:v>62.099047619047624</c:v>
                </c:pt>
                <c:pt idx="55">
                  <c:v>74.739999999999981</c:v>
                </c:pt>
                <c:pt idx="56">
                  <c:v>73.063913043478266</c:v>
                </c:pt>
                <c:pt idx="57">
                  <c:v>67.460249999999988</c:v>
                </c:pt>
                <c:pt idx="58">
                  <c:v>60.652272727272731</c:v>
                </c:pt>
                <c:pt idx="59">
                  <c:v>57.605952380952374</c:v>
                </c:pt>
                <c:pt idx="60">
                  <c:v>53.398000000000003</c:v>
                </c:pt>
                <c:pt idx="61">
                  <c:v>49.272619047619045</c:v>
                </c:pt>
                <c:pt idx="62">
                  <c:v>46.814999999999991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41-494F-ABDA-6ECE668BC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320208"/>
        <c:axId val="676210000"/>
      </c:lineChart>
      <c:dateAx>
        <c:axId val="16050375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15875" cap="flat" cmpd="sng" algn="ctr">
            <a:solidFill>
              <a:srgbClr val="FF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1968"/>
        <c:crosses val="autoZero"/>
        <c:auto val="1"/>
        <c:lblOffset val="100"/>
        <c:baseTimeUnit val="days"/>
      </c:dateAx>
      <c:valAx>
        <c:axId val="16050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US.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Gulf - Argentina UpRiver Price Spread </a:t>
                </a:r>
              </a:p>
              <a:p>
                <a:pPr>
                  <a:defRPr sz="1200">
                    <a:latin typeface="Aptos Display" panose="020B00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(cents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per pound)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7544"/>
        <c:crosses val="autoZero"/>
        <c:crossBetween val="between"/>
      </c:valAx>
      <c:valAx>
        <c:axId val="6762100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Commodity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Prices (cents per pound)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90320208"/>
        <c:crosses val="max"/>
        <c:crossBetween val="between"/>
      </c:valAx>
      <c:dateAx>
        <c:axId val="179032020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6210000"/>
        <c:crosses val="autoZero"/>
        <c:auto val="1"/>
        <c:lblOffset val="100"/>
        <c:baseTimeUnit val="months"/>
        <c:majorUnit val="1"/>
        <c:minorUnit val="1"/>
      </c:date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308814806776747"/>
          <c:y val="0.74491113520021635"/>
          <c:w val="0.54834073791571103"/>
          <c:h val="4.555504981013457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 Oil Export Basis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v>Argentina Up-River Basis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cat>
            <c:strRef>
              <c:f>Spreads!$A$3:$A$1616</c:f>
              <c:strCache>
                <c:ptCount val="1607"/>
                <c:pt idx="0">
                  <c:v>12/3/2018</c:v>
                </c:pt>
                <c:pt idx="1">
                  <c:v>12/4/2018</c:v>
                </c:pt>
                <c:pt idx="2">
                  <c:v>12/5/2018</c:v>
                </c:pt>
                <c:pt idx="3">
                  <c:v>12/6/2018</c:v>
                </c:pt>
                <c:pt idx="4">
                  <c:v>12/7/2018</c:v>
                </c:pt>
                <c:pt idx="5">
                  <c:v>12/10/2018</c:v>
                </c:pt>
                <c:pt idx="6">
                  <c:v>12/11/2018</c:v>
                </c:pt>
                <c:pt idx="7">
                  <c:v>12/12/2018</c:v>
                </c:pt>
                <c:pt idx="8">
                  <c:v>12/13/2018</c:v>
                </c:pt>
                <c:pt idx="9">
                  <c:v>12/14/2018</c:v>
                </c:pt>
                <c:pt idx="10">
                  <c:v>12/17/2018</c:v>
                </c:pt>
                <c:pt idx="11">
                  <c:v>12/18/2018</c:v>
                </c:pt>
                <c:pt idx="12">
                  <c:v>12/19/2018</c:v>
                </c:pt>
                <c:pt idx="13">
                  <c:v>12/20/2018</c:v>
                </c:pt>
                <c:pt idx="14">
                  <c:v>12/21/2018</c:v>
                </c:pt>
                <c:pt idx="15">
                  <c:v>12/24/2018</c:v>
                </c:pt>
                <c:pt idx="16">
                  <c:v>12/26/2018</c:v>
                </c:pt>
                <c:pt idx="17">
                  <c:v>12/27/2018</c:v>
                </c:pt>
                <c:pt idx="18">
                  <c:v>12/28/2018</c:v>
                </c:pt>
                <c:pt idx="19">
                  <c:v>12/31/2018</c:v>
                </c:pt>
                <c:pt idx="20">
                  <c:v>1/2/2019</c:v>
                </c:pt>
                <c:pt idx="21">
                  <c:v>1/3/2019</c:v>
                </c:pt>
                <c:pt idx="22">
                  <c:v>1/4/2019</c:v>
                </c:pt>
                <c:pt idx="23">
                  <c:v>1/7/2019</c:v>
                </c:pt>
                <c:pt idx="24">
                  <c:v>1/8/2019</c:v>
                </c:pt>
                <c:pt idx="25">
                  <c:v>1/9/2019</c:v>
                </c:pt>
                <c:pt idx="26">
                  <c:v>1/10/2019</c:v>
                </c:pt>
                <c:pt idx="27">
                  <c:v>1/11/2019</c:v>
                </c:pt>
                <c:pt idx="28">
                  <c:v>1/14/2019</c:v>
                </c:pt>
                <c:pt idx="29">
                  <c:v>1/15/2019</c:v>
                </c:pt>
                <c:pt idx="30">
                  <c:v>1/16/2019</c:v>
                </c:pt>
                <c:pt idx="31">
                  <c:v>1/17/2019</c:v>
                </c:pt>
                <c:pt idx="32">
                  <c:v>1/18/2019</c:v>
                </c:pt>
                <c:pt idx="33">
                  <c:v>1/22/2019</c:v>
                </c:pt>
                <c:pt idx="34">
                  <c:v>1/23/2019</c:v>
                </c:pt>
                <c:pt idx="35">
                  <c:v>1/24/2019</c:v>
                </c:pt>
                <c:pt idx="36">
                  <c:v>1/25/2019</c:v>
                </c:pt>
                <c:pt idx="37">
                  <c:v>1/28/2019</c:v>
                </c:pt>
                <c:pt idx="38">
                  <c:v>1/29/2019</c:v>
                </c:pt>
                <c:pt idx="39">
                  <c:v>1/30/2019</c:v>
                </c:pt>
                <c:pt idx="40">
                  <c:v>1/31/2019</c:v>
                </c:pt>
                <c:pt idx="41">
                  <c:v>2/1/2019</c:v>
                </c:pt>
                <c:pt idx="42">
                  <c:v>2/4/2019</c:v>
                </c:pt>
                <c:pt idx="43">
                  <c:v>2/5/2019</c:v>
                </c:pt>
                <c:pt idx="44">
                  <c:v>2/6/2019</c:v>
                </c:pt>
                <c:pt idx="45">
                  <c:v>2/7/2019</c:v>
                </c:pt>
                <c:pt idx="46">
                  <c:v>2/8/2019</c:v>
                </c:pt>
                <c:pt idx="47">
                  <c:v>2/11/2019</c:v>
                </c:pt>
                <c:pt idx="48">
                  <c:v>2/12/2019</c:v>
                </c:pt>
                <c:pt idx="49">
                  <c:v>2/13/2019</c:v>
                </c:pt>
                <c:pt idx="50">
                  <c:v>2/14/2019</c:v>
                </c:pt>
                <c:pt idx="51">
                  <c:v>2/15/2019</c:v>
                </c:pt>
                <c:pt idx="52">
                  <c:v>2/19/2019</c:v>
                </c:pt>
                <c:pt idx="53">
                  <c:v>2/20/2019</c:v>
                </c:pt>
                <c:pt idx="54">
                  <c:v>2/21/2019</c:v>
                </c:pt>
                <c:pt idx="55">
                  <c:v>2/22/2019</c:v>
                </c:pt>
                <c:pt idx="56">
                  <c:v>2/25/2019</c:v>
                </c:pt>
                <c:pt idx="57">
                  <c:v>2/26/2019</c:v>
                </c:pt>
                <c:pt idx="58">
                  <c:v>2/27/2019</c:v>
                </c:pt>
                <c:pt idx="59">
                  <c:v>2/28/2019</c:v>
                </c:pt>
                <c:pt idx="60">
                  <c:v>3/1/2019</c:v>
                </c:pt>
                <c:pt idx="61">
                  <c:v>3/4/2019</c:v>
                </c:pt>
                <c:pt idx="62">
                  <c:v>3/5/2019</c:v>
                </c:pt>
                <c:pt idx="63">
                  <c:v>3/6/2019</c:v>
                </c:pt>
                <c:pt idx="64">
                  <c:v>3/7/2019</c:v>
                </c:pt>
                <c:pt idx="65">
                  <c:v>3/8/2019</c:v>
                </c:pt>
                <c:pt idx="66">
                  <c:v>3/11/2019</c:v>
                </c:pt>
                <c:pt idx="67">
                  <c:v>3/12/2019</c:v>
                </c:pt>
                <c:pt idx="68">
                  <c:v>3/13/2019</c:v>
                </c:pt>
                <c:pt idx="69">
                  <c:v>3/14/2019</c:v>
                </c:pt>
                <c:pt idx="70">
                  <c:v>3/15/2019</c:v>
                </c:pt>
                <c:pt idx="71">
                  <c:v>3/18/2019</c:v>
                </c:pt>
                <c:pt idx="72">
                  <c:v>3/19/2019</c:v>
                </c:pt>
                <c:pt idx="73">
                  <c:v>3/20/2019</c:v>
                </c:pt>
                <c:pt idx="74">
                  <c:v>3/21/2019</c:v>
                </c:pt>
                <c:pt idx="75">
                  <c:v>3/22/2019</c:v>
                </c:pt>
                <c:pt idx="76">
                  <c:v>3/25/2019</c:v>
                </c:pt>
                <c:pt idx="77">
                  <c:v>3/26/2019</c:v>
                </c:pt>
                <c:pt idx="78">
                  <c:v>3/27/2019</c:v>
                </c:pt>
                <c:pt idx="79">
                  <c:v>3/28/2019</c:v>
                </c:pt>
                <c:pt idx="80">
                  <c:v>3/29/2019</c:v>
                </c:pt>
                <c:pt idx="81">
                  <c:v>4/1/2019</c:v>
                </c:pt>
                <c:pt idx="82">
                  <c:v>4/2/2019</c:v>
                </c:pt>
                <c:pt idx="83">
                  <c:v>4/3/2019</c:v>
                </c:pt>
                <c:pt idx="84">
                  <c:v>4/4/2019</c:v>
                </c:pt>
                <c:pt idx="85">
                  <c:v>4/5/2019</c:v>
                </c:pt>
                <c:pt idx="86">
                  <c:v>4/8/2019</c:v>
                </c:pt>
                <c:pt idx="87">
                  <c:v>4/9/2019</c:v>
                </c:pt>
                <c:pt idx="88">
                  <c:v>4/10/2019</c:v>
                </c:pt>
                <c:pt idx="89">
                  <c:v>4/11/2019</c:v>
                </c:pt>
                <c:pt idx="90">
                  <c:v>4/12/2019</c:v>
                </c:pt>
                <c:pt idx="91">
                  <c:v>4/15/2019</c:v>
                </c:pt>
                <c:pt idx="92">
                  <c:v>4/16/2019</c:v>
                </c:pt>
                <c:pt idx="93">
                  <c:v>4/17/2019</c:v>
                </c:pt>
                <c:pt idx="94">
                  <c:v>4/18/2019</c:v>
                </c:pt>
                <c:pt idx="95">
                  <c:v>4/22/2019</c:v>
                </c:pt>
                <c:pt idx="96">
                  <c:v>4/23/2019</c:v>
                </c:pt>
                <c:pt idx="97">
                  <c:v>4/24/2019</c:v>
                </c:pt>
                <c:pt idx="98">
                  <c:v>4/25/2019</c:v>
                </c:pt>
                <c:pt idx="99">
                  <c:v>4/26/2019</c:v>
                </c:pt>
                <c:pt idx="100">
                  <c:v>4/29/2019</c:v>
                </c:pt>
                <c:pt idx="101">
                  <c:v>4/30/2019</c:v>
                </c:pt>
                <c:pt idx="102">
                  <c:v>5/1/2019</c:v>
                </c:pt>
                <c:pt idx="103">
                  <c:v>5/2/2019</c:v>
                </c:pt>
                <c:pt idx="104">
                  <c:v>5/3/2019</c:v>
                </c:pt>
                <c:pt idx="105">
                  <c:v>5/6/2019</c:v>
                </c:pt>
                <c:pt idx="106">
                  <c:v>5/7/2019</c:v>
                </c:pt>
                <c:pt idx="107">
                  <c:v>5/8/2019</c:v>
                </c:pt>
                <c:pt idx="108">
                  <c:v>5/9/2019</c:v>
                </c:pt>
                <c:pt idx="109">
                  <c:v>5/10/2019</c:v>
                </c:pt>
                <c:pt idx="110">
                  <c:v>5/13/2019</c:v>
                </c:pt>
                <c:pt idx="111">
                  <c:v>5/14/2019</c:v>
                </c:pt>
                <c:pt idx="112">
                  <c:v>5/15/2019</c:v>
                </c:pt>
                <c:pt idx="113">
                  <c:v>5/16/2019</c:v>
                </c:pt>
                <c:pt idx="114">
                  <c:v>5/17/2019</c:v>
                </c:pt>
                <c:pt idx="115">
                  <c:v>5/20/2019</c:v>
                </c:pt>
                <c:pt idx="116">
                  <c:v>5/21/2019</c:v>
                </c:pt>
                <c:pt idx="117">
                  <c:v>5/22/2019</c:v>
                </c:pt>
                <c:pt idx="118">
                  <c:v>5/23/2019</c:v>
                </c:pt>
                <c:pt idx="119">
                  <c:v>5/24/2019</c:v>
                </c:pt>
                <c:pt idx="120">
                  <c:v>5/28/2019</c:v>
                </c:pt>
                <c:pt idx="121">
                  <c:v>5/29/2019</c:v>
                </c:pt>
                <c:pt idx="122">
                  <c:v>5/30/2019</c:v>
                </c:pt>
                <c:pt idx="123">
                  <c:v>5/31/2019</c:v>
                </c:pt>
                <c:pt idx="124">
                  <c:v>6/3/2019</c:v>
                </c:pt>
                <c:pt idx="125">
                  <c:v>6/4/2019</c:v>
                </c:pt>
                <c:pt idx="126">
                  <c:v>6/5/2019</c:v>
                </c:pt>
                <c:pt idx="127">
                  <c:v>6/6/2019</c:v>
                </c:pt>
                <c:pt idx="128">
                  <c:v>6/7/2019</c:v>
                </c:pt>
                <c:pt idx="129">
                  <c:v>6/10/2019</c:v>
                </c:pt>
                <c:pt idx="130">
                  <c:v>6/11/2019</c:v>
                </c:pt>
                <c:pt idx="131">
                  <c:v>6/12/2019</c:v>
                </c:pt>
                <c:pt idx="132">
                  <c:v>6/13/2019</c:v>
                </c:pt>
                <c:pt idx="133">
                  <c:v>6/14/2019</c:v>
                </c:pt>
                <c:pt idx="134">
                  <c:v>6/17/2019</c:v>
                </c:pt>
                <c:pt idx="135">
                  <c:v>6/18/2019</c:v>
                </c:pt>
                <c:pt idx="136">
                  <c:v>6/19/2019</c:v>
                </c:pt>
                <c:pt idx="137">
                  <c:v>6/20/2019</c:v>
                </c:pt>
                <c:pt idx="138">
                  <c:v>6/21/2019</c:v>
                </c:pt>
                <c:pt idx="139">
                  <c:v>6/24/2019</c:v>
                </c:pt>
                <c:pt idx="140">
                  <c:v>6/25/2019</c:v>
                </c:pt>
                <c:pt idx="141">
                  <c:v>6/26/2019</c:v>
                </c:pt>
                <c:pt idx="142">
                  <c:v>6/27/2019</c:v>
                </c:pt>
                <c:pt idx="143">
                  <c:v>6/28/2019</c:v>
                </c:pt>
                <c:pt idx="144">
                  <c:v>7/1/2019</c:v>
                </c:pt>
                <c:pt idx="145">
                  <c:v>7/2/2019</c:v>
                </c:pt>
                <c:pt idx="146">
                  <c:v>7/3/2019</c:v>
                </c:pt>
                <c:pt idx="147">
                  <c:v>7/5/2019</c:v>
                </c:pt>
                <c:pt idx="148">
                  <c:v>7/8/2019</c:v>
                </c:pt>
                <c:pt idx="149">
                  <c:v>7/9/2019</c:v>
                </c:pt>
                <c:pt idx="150">
                  <c:v>7/10/2019</c:v>
                </c:pt>
                <c:pt idx="151">
                  <c:v>7/11/2019</c:v>
                </c:pt>
                <c:pt idx="152">
                  <c:v>7/12/2019</c:v>
                </c:pt>
                <c:pt idx="153">
                  <c:v>7/15/2019</c:v>
                </c:pt>
                <c:pt idx="154">
                  <c:v>7/16/2019</c:v>
                </c:pt>
                <c:pt idx="155">
                  <c:v>7/17/2019</c:v>
                </c:pt>
                <c:pt idx="156">
                  <c:v>7/18/2019</c:v>
                </c:pt>
                <c:pt idx="157">
                  <c:v>7/19/2019</c:v>
                </c:pt>
                <c:pt idx="158">
                  <c:v>7/22/2019</c:v>
                </c:pt>
                <c:pt idx="159">
                  <c:v>7/23/2019</c:v>
                </c:pt>
                <c:pt idx="160">
                  <c:v>7/24/2019</c:v>
                </c:pt>
                <c:pt idx="161">
                  <c:v>7/25/2019</c:v>
                </c:pt>
                <c:pt idx="162">
                  <c:v>7/26/2019</c:v>
                </c:pt>
                <c:pt idx="163">
                  <c:v>7/29/2019</c:v>
                </c:pt>
                <c:pt idx="164">
                  <c:v>7/30/2019</c:v>
                </c:pt>
                <c:pt idx="165">
                  <c:v>7/31/2019</c:v>
                </c:pt>
                <c:pt idx="166">
                  <c:v>8/1/2019</c:v>
                </c:pt>
                <c:pt idx="167">
                  <c:v>8/2/2019</c:v>
                </c:pt>
                <c:pt idx="168">
                  <c:v>8/5/2019</c:v>
                </c:pt>
                <c:pt idx="169">
                  <c:v>8/6/2019</c:v>
                </c:pt>
                <c:pt idx="170">
                  <c:v>8/7/2019</c:v>
                </c:pt>
                <c:pt idx="171">
                  <c:v>8/8/2019</c:v>
                </c:pt>
                <c:pt idx="172">
                  <c:v>8/9/2019</c:v>
                </c:pt>
                <c:pt idx="173">
                  <c:v>8/12/2019</c:v>
                </c:pt>
                <c:pt idx="174">
                  <c:v>8/13/2019</c:v>
                </c:pt>
                <c:pt idx="175">
                  <c:v>8/14/2019</c:v>
                </c:pt>
                <c:pt idx="176">
                  <c:v>8/15/2019</c:v>
                </c:pt>
                <c:pt idx="177">
                  <c:v>8/16/2019</c:v>
                </c:pt>
                <c:pt idx="178">
                  <c:v>8/19/2019</c:v>
                </c:pt>
                <c:pt idx="179">
                  <c:v>8/20/2019</c:v>
                </c:pt>
                <c:pt idx="180">
                  <c:v>8/21/2019</c:v>
                </c:pt>
                <c:pt idx="181">
                  <c:v>8/22/2019</c:v>
                </c:pt>
                <c:pt idx="182">
                  <c:v>8/23/2019</c:v>
                </c:pt>
                <c:pt idx="183">
                  <c:v>8/26/2019</c:v>
                </c:pt>
                <c:pt idx="184">
                  <c:v>8/27/2019</c:v>
                </c:pt>
                <c:pt idx="185">
                  <c:v>8/28/2019</c:v>
                </c:pt>
                <c:pt idx="186">
                  <c:v>8/29/2019</c:v>
                </c:pt>
                <c:pt idx="187">
                  <c:v>8/30/2019</c:v>
                </c:pt>
                <c:pt idx="188">
                  <c:v>9/3/2019</c:v>
                </c:pt>
                <c:pt idx="189">
                  <c:v>9/4/2019</c:v>
                </c:pt>
                <c:pt idx="190">
                  <c:v>9/5/2019</c:v>
                </c:pt>
                <c:pt idx="191">
                  <c:v>9/6/2019</c:v>
                </c:pt>
                <c:pt idx="192">
                  <c:v>9/9/2019</c:v>
                </c:pt>
                <c:pt idx="193">
                  <c:v>9/10/2019</c:v>
                </c:pt>
                <c:pt idx="194">
                  <c:v>9/11/2019</c:v>
                </c:pt>
                <c:pt idx="195">
                  <c:v>9/12/2019</c:v>
                </c:pt>
                <c:pt idx="196">
                  <c:v>9/13/2019</c:v>
                </c:pt>
                <c:pt idx="197">
                  <c:v>9/16/2019</c:v>
                </c:pt>
                <c:pt idx="198">
                  <c:v>9/17/2019</c:v>
                </c:pt>
                <c:pt idx="199">
                  <c:v>9/18/2019</c:v>
                </c:pt>
                <c:pt idx="200">
                  <c:v>9/19/2019</c:v>
                </c:pt>
                <c:pt idx="201">
                  <c:v>9/20/2019</c:v>
                </c:pt>
                <c:pt idx="202">
                  <c:v>9/23/2019</c:v>
                </c:pt>
                <c:pt idx="203">
                  <c:v>9/24/2019</c:v>
                </c:pt>
                <c:pt idx="204">
                  <c:v>9/25/2019</c:v>
                </c:pt>
                <c:pt idx="205">
                  <c:v>9/26/2019</c:v>
                </c:pt>
                <c:pt idx="206">
                  <c:v>9/27/2019</c:v>
                </c:pt>
                <c:pt idx="207">
                  <c:v>9/30/2019</c:v>
                </c:pt>
                <c:pt idx="208">
                  <c:v>10/1/2019</c:v>
                </c:pt>
                <c:pt idx="209">
                  <c:v>10/2/2019</c:v>
                </c:pt>
                <c:pt idx="210">
                  <c:v>10/3/2019</c:v>
                </c:pt>
                <c:pt idx="211">
                  <c:v>10/4/2019</c:v>
                </c:pt>
                <c:pt idx="212">
                  <c:v>10/7/2019</c:v>
                </c:pt>
                <c:pt idx="213">
                  <c:v>10/8/2019</c:v>
                </c:pt>
                <c:pt idx="214">
                  <c:v>10/9/2019</c:v>
                </c:pt>
                <c:pt idx="215">
                  <c:v>10/10/2019</c:v>
                </c:pt>
                <c:pt idx="216">
                  <c:v>10/11/2019</c:v>
                </c:pt>
                <c:pt idx="217">
                  <c:v>10/14/2019</c:v>
                </c:pt>
                <c:pt idx="218">
                  <c:v>10/15/2019</c:v>
                </c:pt>
                <c:pt idx="219">
                  <c:v>10/16/2019</c:v>
                </c:pt>
                <c:pt idx="220">
                  <c:v>10/17/2019</c:v>
                </c:pt>
                <c:pt idx="221">
                  <c:v>10/18/2019</c:v>
                </c:pt>
                <c:pt idx="222">
                  <c:v>10/21/2019</c:v>
                </c:pt>
                <c:pt idx="223">
                  <c:v>10/22/2019</c:v>
                </c:pt>
                <c:pt idx="224">
                  <c:v>10/23/2019</c:v>
                </c:pt>
                <c:pt idx="225">
                  <c:v>10/24/2019</c:v>
                </c:pt>
                <c:pt idx="226">
                  <c:v>10/25/2019</c:v>
                </c:pt>
                <c:pt idx="227">
                  <c:v>10/28/2019</c:v>
                </c:pt>
                <c:pt idx="228">
                  <c:v>10/29/2019</c:v>
                </c:pt>
                <c:pt idx="229">
                  <c:v>10/30/2019</c:v>
                </c:pt>
                <c:pt idx="230">
                  <c:v>10/31/2019</c:v>
                </c:pt>
                <c:pt idx="231">
                  <c:v>11/1/2019</c:v>
                </c:pt>
                <c:pt idx="232">
                  <c:v>11/4/2019</c:v>
                </c:pt>
                <c:pt idx="233">
                  <c:v>11/5/2019</c:v>
                </c:pt>
                <c:pt idx="234">
                  <c:v>11/6/2019</c:v>
                </c:pt>
                <c:pt idx="235">
                  <c:v>11/7/2019</c:v>
                </c:pt>
                <c:pt idx="236">
                  <c:v>11/8/2019</c:v>
                </c:pt>
                <c:pt idx="237">
                  <c:v>11/11/2019</c:v>
                </c:pt>
                <c:pt idx="238">
                  <c:v>11/12/2019</c:v>
                </c:pt>
                <c:pt idx="239">
                  <c:v>11/13/2019</c:v>
                </c:pt>
                <c:pt idx="240">
                  <c:v>11/14/2019</c:v>
                </c:pt>
                <c:pt idx="241">
                  <c:v>11/15/2019</c:v>
                </c:pt>
                <c:pt idx="242">
                  <c:v>11/18/2019</c:v>
                </c:pt>
                <c:pt idx="243">
                  <c:v>11/19/2019</c:v>
                </c:pt>
                <c:pt idx="244">
                  <c:v>11/20/2019</c:v>
                </c:pt>
                <c:pt idx="245">
                  <c:v>11/21/2019</c:v>
                </c:pt>
                <c:pt idx="246">
                  <c:v>11/22/2019</c:v>
                </c:pt>
                <c:pt idx="247">
                  <c:v>11/25/2019</c:v>
                </c:pt>
                <c:pt idx="248">
                  <c:v>11/26/2019</c:v>
                </c:pt>
                <c:pt idx="249">
                  <c:v>11/27/2019</c:v>
                </c:pt>
                <c:pt idx="250">
                  <c:v>11/29/2019</c:v>
                </c:pt>
                <c:pt idx="251">
                  <c:v>12/2/2019</c:v>
                </c:pt>
                <c:pt idx="252">
                  <c:v>12/3/2019</c:v>
                </c:pt>
                <c:pt idx="253">
                  <c:v>12/4/2019</c:v>
                </c:pt>
                <c:pt idx="254">
                  <c:v>12/5/2019</c:v>
                </c:pt>
                <c:pt idx="255">
                  <c:v>12/6/2019</c:v>
                </c:pt>
                <c:pt idx="256">
                  <c:v>12/9/2019</c:v>
                </c:pt>
                <c:pt idx="257">
                  <c:v>12/10/2019</c:v>
                </c:pt>
                <c:pt idx="258">
                  <c:v>12/11/2019</c:v>
                </c:pt>
                <c:pt idx="259">
                  <c:v>12/12/2019</c:v>
                </c:pt>
                <c:pt idx="260">
                  <c:v>12/13/2019</c:v>
                </c:pt>
                <c:pt idx="261">
                  <c:v>12/16/2019</c:v>
                </c:pt>
                <c:pt idx="262">
                  <c:v>12/17/2019</c:v>
                </c:pt>
                <c:pt idx="263">
                  <c:v>12/18/2019</c:v>
                </c:pt>
                <c:pt idx="264">
                  <c:v>12/19/2019</c:v>
                </c:pt>
                <c:pt idx="265">
                  <c:v>12/20/2019</c:v>
                </c:pt>
                <c:pt idx="266">
                  <c:v>12/23/2019</c:v>
                </c:pt>
                <c:pt idx="267">
                  <c:v>12/24/2019</c:v>
                </c:pt>
                <c:pt idx="268">
                  <c:v>12/26/2019</c:v>
                </c:pt>
                <c:pt idx="269">
                  <c:v>12/27/2019</c:v>
                </c:pt>
                <c:pt idx="270">
                  <c:v>12/30/2019</c:v>
                </c:pt>
                <c:pt idx="271">
                  <c:v>12/31/2019</c:v>
                </c:pt>
                <c:pt idx="272">
                  <c:v>1/2/2020</c:v>
                </c:pt>
                <c:pt idx="273">
                  <c:v>1/3/2020</c:v>
                </c:pt>
                <c:pt idx="274">
                  <c:v>1/6/2020</c:v>
                </c:pt>
                <c:pt idx="275">
                  <c:v>1/7/2020</c:v>
                </c:pt>
                <c:pt idx="276">
                  <c:v>1/8/2020</c:v>
                </c:pt>
                <c:pt idx="277">
                  <c:v>1/9/2020</c:v>
                </c:pt>
                <c:pt idx="278">
                  <c:v>1/10/2020</c:v>
                </c:pt>
                <c:pt idx="279">
                  <c:v>1/13/2020</c:v>
                </c:pt>
                <c:pt idx="280">
                  <c:v>1/14/2020</c:v>
                </c:pt>
                <c:pt idx="281">
                  <c:v>1/15/2020</c:v>
                </c:pt>
                <c:pt idx="282">
                  <c:v>1/16/2020</c:v>
                </c:pt>
                <c:pt idx="283">
                  <c:v>1/17/2020</c:v>
                </c:pt>
                <c:pt idx="284">
                  <c:v>1/21/2020</c:v>
                </c:pt>
                <c:pt idx="285">
                  <c:v>1/22/2020</c:v>
                </c:pt>
                <c:pt idx="286">
                  <c:v>1/23/2020</c:v>
                </c:pt>
                <c:pt idx="287">
                  <c:v>1/24/2020</c:v>
                </c:pt>
                <c:pt idx="288">
                  <c:v>1/27/2020</c:v>
                </c:pt>
                <c:pt idx="289">
                  <c:v>1/28/2020</c:v>
                </c:pt>
                <c:pt idx="290">
                  <c:v>1/29/2020</c:v>
                </c:pt>
                <c:pt idx="291">
                  <c:v>1/30/2020</c:v>
                </c:pt>
                <c:pt idx="292">
                  <c:v>1/31/2020</c:v>
                </c:pt>
                <c:pt idx="293">
                  <c:v>2/3/2020</c:v>
                </c:pt>
                <c:pt idx="294">
                  <c:v>2/4/2020</c:v>
                </c:pt>
                <c:pt idx="295">
                  <c:v>2/5/2020</c:v>
                </c:pt>
                <c:pt idx="296">
                  <c:v>2/6/2020</c:v>
                </c:pt>
                <c:pt idx="297">
                  <c:v>2/7/2020</c:v>
                </c:pt>
                <c:pt idx="298">
                  <c:v>2/10/2020</c:v>
                </c:pt>
                <c:pt idx="299">
                  <c:v>2/11/2020</c:v>
                </c:pt>
                <c:pt idx="300">
                  <c:v>2/12/2020</c:v>
                </c:pt>
                <c:pt idx="301">
                  <c:v>2/13/2020</c:v>
                </c:pt>
                <c:pt idx="302">
                  <c:v>2/14/2020</c:v>
                </c:pt>
                <c:pt idx="303">
                  <c:v>2/18/2020</c:v>
                </c:pt>
                <c:pt idx="304">
                  <c:v>2/19/2020</c:v>
                </c:pt>
                <c:pt idx="305">
                  <c:v>2/20/2020</c:v>
                </c:pt>
                <c:pt idx="306">
                  <c:v>2/21/2020</c:v>
                </c:pt>
                <c:pt idx="307">
                  <c:v>2/24/2020</c:v>
                </c:pt>
                <c:pt idx="308">
                  <c:v>2/25/2020</c:v>
                </c:pt>
                <c:pt idx="309">
                  <c:v>2/26/2020</c:v>
                </c:pt>
                <c:pt idx="310">
                  <c:v>2/27/2020</c:v>
                </c:pt>
                <c:pt idx="311">
                  <c:v>2/28/2020</c:v>
                </c:pt>
                <c:pt idx="312">
                  <c:v>3/2/2020</c:v>
                </c:pt>
                <c:pt idx="313">
                  <c:v>3/3/2020</c:v>
                </c:pt>
                <c:pt idx="314">
                  <c:v>3/4/2020</c:v>
                </c:pt>
                <c:pt idx="315">
                  <c:v>3/5/2020</c:v>
                </c:pt>
                <c:pt idx="316">
                  <c:v>3/6/2020</c:v>
                </c:pt>
                <c:pt idx="317">
                  <c:v>3/9/2020</c:v>
                </c:pt>
                <c:pt idx="318">
                  <c:v>3/10/2020</c:v>
                </c:pt>
                <c:pt idx="319">
                  <c:v>3/11/2020</c:v>
                </c:pt>
                <c:pt idx="320">
                  <c:v>3/12/2020</c:v>
                </c:pt>
                <c:pt idx="321">
                  <c:v>3/13/2020</c:v>
                </c:pt>
                <c:pt idx="322">
                  <c:v>3/16/2020</c:v>
                </c:pt>
                <c:pt idx="323">
                  <c:v>3/17/2020</c:v>
                </c:pt>
                <c:pt idx="324">
                  <c:v>3/18/2020</c:v>
                </c:pt>
                <c:pt idx="325">
                  <c:v>3/19/2020</c:v>
                </c:pt>
                <c:pt idx="326">
                  <c:v>3/20/2020</c:v>
                </c:pt>
                <c:pt idx="327">
                  <c:v>3/23/2020</c:v>
                </c:pt>
                <c:pt idx="328">
                  <c:v>3/24/2020</c:v>
                </c:pt>
                <c:pt idx="329">
                  <c:v>3/25/2020</c:v>
                </c:pt>
                <c:pt idx="330">
                  <c:v>3/26/2020</c:v>
                </c:pt>
                <c:pt idx="331">
                  <c:v>3/27/2020</c:v>
                </c:pt>
                <c:pt idx="332">
                  <c:v>3/30/2020</c:v>
                </c:pt>
                <c:pt idx="333">
                  <c:v>3/31/2020</c:v>
                </c:pt>
                <c:pt idx="334">
                  <c:v>4/1/2020</c:v>
                </c:pt>
                <c:pt idx="335">
                  <c:v>4/2/2020</c:v>
                </c:pt>
                <c:pt idx="336">
                  <c:v>4/3/2020</c:v>
                </c:pt>
                <c:pt idx="337">
                  <c:v>4/6/2020</c:v>
                </c:pt>
                <c:pt idx="338">
                  <c:v>4/7/2020</c:v>
                </c:pt>
                <c:pt idx="339">
                  <c:v>4/8/2020</c:v>
                </c:pt>
                <c:pt idx="340">
                  <c:v>4/9/2020</c:v>
                </c:pt>
                <c:pt idx="341">
                  <c:v>4/13/2020</c:v>
                </c:pt>
                <c:pt idx="342">
                  <c:v>4/14/2020</c:v>
                </c:pt>
                <c:pt idx="343">
                  <c:v>4/15/2020</c:v>
                </c:pt>
                <c:pt idx="344">
                  <c:v>4/16/2020</c:v>
                </c:pt>
                <c:pt idx="345">
                  <c:v>4/17/2020</c:v>
                </c:pt>
                <c:pt idx="346">
                  <c:v>4/20/2020</c:v>
                </c:pt>
                <c:pt idx="347">
                  <c:v>4/21/2020</c:v>
                </c:pt>
                <c:pt idx="348">
                  <c:v>4/22/2020</c:v>
                </c:pt>
                <c:pt idx="349">
                  <c:v>4/23/2020</c:v>
                </c:pt>
                <c:pt idx="350">
                  <c:v>4/24/2020</c:v>
                </c:pt>
                <c:pt idx="351">
                  <c:v>4/27/2020</c:v>
                </c:pt>
                <c:pt idx="352">
                  <c:v>4/28/2020</c:v>
                </c:pt>
                <c:pt idx="353">
                  <c:v>4/29/2020</c:v>
                </c:pt>
                <c:pt idx="354">
                  <c:v>4/30/2020</c:v>
                </c:pt>
                <c:pt idx="355">
                  <c:v>5/1/2020</c:v>
                </c:pt>
                <c:pt idx="356">
                  <c:v>5/4/2020</c:v>
                </c:pt>
                <c:pt idx="357">
                  <c:v>5/5/2020</c:v>
                </c:pt>
                <c:pt idx="358">
                  <c:v>5/6/2020</c:v>
                </c:pt>
                <c:pt idx="359">
                  <c:v>5/7/2020</c:v>
                </c:pt>
                <c:pt idx="360">
                  <c:v>5/8/2020</c:v>
                </c:pt>
                <c:pt idx="361">
                  <c:v>5/11/2020</c:v>
                </c:pt>
                <c:pt idx="362">
                  <c:v>5/12/2020</c:v>
                </c:pt>
                <c:pt idx="363">
                  <c:v>5/13/2020</c:v>
                </c:pt>
                <c:pt idx="364">
                  <c:v>5/14/2020</c:v>
                </c:pt>
                <c:pt idx="365">
                  <c:v>5/15/2020</c:v>
                </c:pt>
                <c:pt idx="366">
                  <c:v>5/18/2020</c:v>
                </c:pt>
                <c:pt idx="367">
                  <c:v>5/19/2020</c:v>
                </c:pt>
                <c:pt idx="368">
                  <c:v>5/20/2020</c:v>
                </c:pt>
                <c:pt idx="369">
                  <c:v>5/21/2020</c:v>
                </c:pt>
                <c:pt idx="370">
                  <c:v>5/22/2020</c:v>
                </c:pt>
                <c:pt idx="371">
                  <c:v>5/26/2020</c:v>
                </c:pt>
                <c:pt idx="372">
                  <c:v>5/27/2020</c:v>
                </c:pt>
                <c:pt idx="373">
                  <c:v>5/28/2020</c:v>
                </c:pt>
                <c:pt idx="374">
                  <c:v>5/29/2020</c:v>
                </c:pt>
                <c:pt idx="375">
                  <c:v>6/1/2020</c:v>
                </c:pt>
                <c:pt idx="376">
                  <c:v>6/2/2020</c:v>
                </c:pt>
                <c:pt idx="377">
                  <c:v>6/3/2020</c:v>
                </c:pt>
                <c:pt idx="378">
                  <c:v>6/4/2020</c:v>
                </c:pt>
                <c:pt idx="379">
                  <c:v>6/5/2020</c:v>
                </c:pt>
                <c:pt idx="380">
                  <c:v>6/8/2020</c:v>
                </c:pt>
                <c:pt idx="381">
                  <c:v>6/9/2020</c:v>
                </c:pt>
                <c:pt idx="382">
                  <c:v>6/10/2020</c:v>
                </c:pt>
                <c:pt idx="383">
                  <c:v>6/11/2020</c:v>
                </c:pt>
                <c:pt idx="384">
                  <c:v>6/12/2020</c:v>
                </c:pt>
                <c:pt idx="385">
                  <c:v>6/15/2020</c:v>
                </c:pt>
                <c:pt idx="386">
                  <c:v>6/16/2020</c:v>
                </c:pt>
                <c:pt idx="387">
                  <c:v>6/17/2020</c:v>
                </c:pt>
                <c:pt idx="388">
                  <c:v>6/18/2020</c:v>
                </c:pt>
                <c:pt idx="389">
                  <c:v>6/19/2020</c:v>
                </c:pt>
                <c:pt idx="390">
                  <c:v>6/22/2020</c:v>
                </c:pt>
                <c:pt idx="391">
                  <c:v>6/23/2020</c:v>
                </c:pt>
                <c:pt idx="392">
                  <c:v>6/24/2020</c:v>
                </c:pt>
                <c:pt idx="393">
                  <c:v>6/25/2020</c:v>
                </c:pt>
                <c:pt idx="394">
                  <c:v>6/26/2020</c:v>
                </c:pt>
                <c:pt idx="395">
                  <c:v>6/29/2020</c:v>
                </c:pt>
                <c:pt idx="396">
                  <c:v>6/30/2020</c:v>
                </c:pt>
                <c:pt idx="397">
                  <c:v>7/1/2020</c:v>
                </c:pt>
                <c:pt idx="398">
                  <c:v>7/2/2020</c:v>
                </c:pt>
                <c:pt idx="399">
                  <c:v>7/3/2020</c:v>
                </c:pt>
                <c:pt idx="400">
                  <c:v>7/6/2020</c:v>
                </c:pt>
                <c:pt idx="401">
                  <c:v>7/7/2020</c:v>
                </c:pt>
                <c:pt idx="402">
                  <c:v>7/8/2020</c:v>
                </c:pt>
                <c:pt idx="403">
                  <c:v>7/9/2020</c:v>
                </c:pt>
                <c:pt idx="404">
                  <c:v>7/10/2020</c:v>
                </c:pt>
                <c:pt idx="405">
                  <c:v>7/13/2020</c:v>
                </c:pt>
                <c:pt idx="406">
                  <c:v>7/14/2020</c:v>
                </c:pt>
                <c:pt idx="407">
                  <c:v>7/15/2020</c:v>
                </c:pt>
                <c:pt idx="408">
                  <c:v>7/16/2020</c:v>
                </c:pt>
                <c:pt idx="409">
                  <c:v>7/17/2020</c:v>
                </c:pt>
                <c:pt idx="410">
                  <c:v>7/20/2020</c:v>
                </c:pt>
                <c:pt idx="411">
                  <c:v>7/21/2020</c:v>
                </c:pt>
                <c:pt idx="412">
                  <c:v>7/22/2020</c:v>
                </c:pt>
                <c:pt idx="413">
                  <c:v>7/23/2020</c:v>
                </c:pt>
                <c:pt idx="414">
                  <c:v>7/24/2020</c:v>
                </c:pt>
                <c:pt idx="415">
                  <c:v>7/27/2020</c:v>
                </c:pt>
                <c:pt idx="416">
                  <c:v>7/28/2020</c:v>
                </c:pt>
                <c:pt idx="417">
                  <c:v>7/29/2020</c:v>
                </c:pt>
                <c:pt idx="418">
                  <c:v>7/30/2020</c:v>
                </c:pt>
                <c:pt idx="419">
                  <c:v>7/31/2020</c:v>
                </c:pt>
                <c:pt idx="420">
                  <c:v>8/3/2020</c:v>
                </c:pt>
                <c:pt idx="421">
                  <c:v>8/4/2020</c:v>
                </c:pt>
                <c:pt idx="422">
                  <c:v>8/5/2020</c:v>
                </c:pt>
                <c:pt idx="423">
                  <c:v>8/6/2020</c:v>
                </c:pt>
                <c:pt idx="424">
                  <c:v>8/7/2020</c:v>
                </c:pt>
                <c:pt idx="425">
                  <c:v>8/10/2020</c:v>
                </c:pt>
                <c:pt idx="426">
                  <c:v>8/11/2020</c:v>
                </c:pt>
                <c:pt idx="427">
                  <c:v>8/12/2020</c:v>
                </c:pt>
                <c:pt idx="428">
                  <c:v>8/13/2020</c:v>
                </c:pt>
                <c:pt idx="429">
                  <c:v>8/14/2020</c:v>
                </c:pt>
                <c:pt idx="430">
                  <c:v>8/17/2020</c:v>
                </c:pt>
                <c:pt idx="431">
                  <c:v>8/18/2020</c:v>
                </c:pt>
                <c:pt idx="432">
                  <c:v>8/19/2020</c:v>
                </c:pt>
                <c:pt idx="433">
                  <c:v>8/20/2020</c:v>
                </c:pt>
                <c:pt idx="434">
                  <c:v>8/21/2020</c:v>
                </c:pt>
                <c:pt idx="435">
                  <c:v>8/24/2020</c:v>
                </c:pt>
                <c:pt idx="436">
                  <c:v>8/25/2020</c:v>
                </c:pt>
                <c:pt idx="437">
                  <c:v>8/26/2020</c:v>
                </c:pt>
                <c:pt idx="438">
                  <c:v>8/27/2020</c:v>
                </c:pt>
                <c:pt idx="439">
                  <c:v>8/28/2020</c:v>
                </c:pt>
                <c:pt idx="440">
                  <c:v>8/31/2020</c:v>
                </c:pt>
                <c:pt idx="441">
                  <c:v>9/1/2020</c:v>
                </c:pt>
                <c:pt idx="442">
                  <c:v>9/2/2020</c:v>
                </c:pt>
                <c:pt idx="443">
                  <c:v>9/3/2020</c:v>
                </c:pt>
                <c:pt idx="444">
                  <c:v>9/4/2020</c:v>
                </c:pt>
                <c:pt idx="445">
                  <c:v>9/8/2020</c:v>
                </c:pt>
                <c:pt idx="446">
                  <c:v>9/9/2020</c:v>
                </c:pt>
                <c:pt idx="447">
                  <c:v>9/10/2020</c:v>
                </c:pt>
                <c:pt idx="448">
                  <c:v>9/11/2020</c:v>
                </c:pt>
                <c:pt idx="449">
                  <c:v>9/14/2020</c:v>
                </c:pt>
                <c:pt idx="450">
                  <c:v>9/15/2020</c:v>
                </c:pt>
                <c:pt idx="451">
                  <c:v>9/16/2020</c:v>
                </c:pt>
                <c:pt idx="452">
                  <c:v>9/17/2020</c:v>
                </c:pt>
                <c:pt idx="453">
                  <c:v>9/18/2020</c:v>
                </c:pt>
                <c:pt idx="454">
                  <c:v>9/21/2020</c:v>
                </c:pt>
                <c:pt idx="455">
                  <c:v>9/22/2020</c:v>
                </c:pt>
                <c:pt idx="456">
                  <c:v>9/23/2020</c:v>
                </c:pt>
                <c:pt idx="457">
                  <c:v>9/24/2020</c:v>
                </c:pt>
                <c:pt idx="458">
                  <c:v>9/25/2020</c:v>
                </c:pt>
                <c:pt idx="459">
                  <c:v>9/28/2020</c:v>
                </c:pt>
                <c:pt idx="460">
                  <c:v>9/29/2020</c:v>
                </c:pt>
                <c:pt idx="461">
                  <c:v>9/30/2020</c:v>
                </c:pt>
                <c:pt idx="462">
                  <c:v>10/1/2020</c:v>
                </c:pt>
                <c:pt idx="463">
                  <c:v>10/2/2020</c:v>
                </c:pt>
                <c:pt idx="464">
                  <c:v>10/5/2020</c:v>
                </c:pt>
                <c:pt idx="465">
                  <c:v>10/6/2020</c:v>
                </c:pt>
                <c:pt idx="466">
                  <c:v>10/7/2020</c:v>
                </c:pt>
                <c:pt idx="467">
                  <c:v>10/8/2020</c:v>
                </c:pt>
                <c:pt idx="468">
                  <c:v>10/9/2020</c:v>
                </c:pt>
                <c:pt idx="469">
                  <c:v>10/12/2020</c:v>
                </c:pt>
                <c:pt idx="470">
                  <c:v>10/13/2020</c:v>
                </c:pt>
                <c:pt idx="471">
                  <c:v>10/14/2020</c:v>
                </c:pt>
                <c:pt idx="472">
                  <c:v>10/15/2020</c:v>
                </c:pt>
                <c:pt idx="473">
                  <c:v>10/16/2020</c:v>
                </c:pt>
                <c:pt idx="474">
                  <c:v>10/19/2020</c:v>
                </c:pt>
                <c:pt idx="475">
                  <c:v>10/20/2020</c:v>
                </c:pt>
                <c:pt idx="476">
                  <c:v>10/21/2020</c:v>
                </c:pt>
                <c:pt idx="477">
                  <c:v>10/22/2020</c:v>
                </c:pt>
                <c:pt idx="478">
                  <c:v>10/23/2020</c:v>
                </c:pt>
                <c:pt idx="479">
                  <c:v>10/26/2020</c:v>
                </c:pt>
                <c:pt idx="480">
                  <c:v>10/27/2020</c:v>
                </c:pt>
                <c:pt idx="481">
                  <c:v>10/28/2020</c:v>
                </c:pt>
                <c:pt idx="482">
                  <c:v>10/29/2020</c:v>
                </c:pt>
                <c:pt idx="483">
                  <c:v>10/30/2020</c:v>
                </c:pt>
                <c:pt idx="484">
                  <c:v>11/2/2020</c:v>
                </c:pt>
                <c:pt idx="485">
                  <c:v>11/3/2020</c:v>
                </c:pt>
                <c:pt idx="486">
                  <c:v>11/4/2020</c:v>
                </c:pt>
                <c:pt idx="487">
                  <c:v>11/5/2020</c:v>
                </c:pt>
                <c:pt idx="488">
                  <c:v>11/6/2020</c:v>
                </c:pt>
                <c:pt idx="489">
                  <c:v>11/9/2020</c:v>
                </c:pt>
                <c:pt idx="490">
                  <c:v>11/10/2020</c:v>
                </c:pt>
                <c:pt idx="491">
                  <c:v>11/11/2020</c:v>
                </c:pt>
                <c:pt idx="492">
                  <c:v>11/12/2020</c:v>
                </c:pt>
                <c:pt idx="493">
                  <c:v>11/13/2020</c:v>
                </c:pt>
                <c:pt idx="494">
                  <c:v>11/16/2020</c:v>
                </c:pt>
                <c:pt idx="495">
                  <c:v>11/17/2020</c:v>
                </c:pt>
                <c:pt idx="496">
                  <c:v>11/18/2020</c:v>
                </c:pt>
                <c:pt idx="497">
                  <c:v>11/19/2020</c:v>
                </c:pt>
                <c:pt idx="498">
                  <c:v>11/20/2020</c:v>
                </c:pt>
                <c:pt idx="499">
                  <c:v>11/23/2020</c:v>
                </c:pt>
                <c:pt idx="500">
                  <c:v>11/24/2020</c:v>
                </c:pt>
                <c:pt idx="501">
                  <c:v>11/25/2020</c:v>
                </c:pt>
                <c:pt idx="502">
                  <c:v>11/27/2020</c:v>
                </c:pt>
                <c:pt idx="503">
                  <c:v>11/30/2020</c:v>
                </c:pt>
                <c:pt idx="504">
                  <c:v>12/1/2020</c:v>
                </c:pt>
                <c:pt idx="505">
                  <c:v>12/2/2020</c:v>
                </c:pt>
                <c:pt idx="506">
                  <c:v>12/3/2020</c:v>
                </c:pt>
                <c:pt idx="507">
                  <c:v>12/4/2020</c:v>
                </c:pt>
                <c:pt idx="508">
                  <c:v>12/7/2020</c:v>
                </c:pt>
                <c:pt idx="509">
                  <c:v>12/8/2020</c:v>
                </c:pt>
                <c:pt idx="510">
                  <c:v>12/9/2020</c:v>
                </c:pt>
                <c:pt idx="511">
                  <c:v>12/10/2020</c:v>
                </c:pt>
                <c:pt idx="512">
                  <c:v>12/11/2020</c:v>
                </c:pt>
                <c:pt idx="513">
                  <c:v>12/14/2020</c:v>
                </c:pt>
                <c:pt idx="514">
                  <c:v>12/15/2020</c:v>
                </c:pt>
                <c:pt idx="515">
                  <c:v>12/16/2020</c:v>
                </c:pt>
                <c:pt idx="516">
                  <c:v>12/17/2020</c:v>
                </c:pt>
                <c:pt idx="517">
                  <c:v>12/18/2020</c:v>
                </c:pt>
                <c:pt idx="518">
                  <c:v>12/21/2020</c:v>
                </c:pt>
                <c:pt idx="519">
                  <c:v>12/22/2020</c:v>
                </c:pt>
                <c:pt idx="520">
                  <c:v>12/23/2020</c:v>
                </c:pt>
                <c:pt idx="521">
                  <c:v>12/24/2020</c:v>
                </c:pt>
                <c:pt idx="522">
                  <c:v>12/28/2020</c:v>
                </c:pt>
                <c:pt idx="523">
                  <c:v>12/29/2020</c:v>
                </c:pt>
                <c:pt idx="524">
                  <c:v>12/30/2020</c:v>
                </c:pt>
                <c:pt idx="525">
                  <c:v>12/31/2020</c:v>
                </c:pt>
                <c:pt idx="526">
                  <c:v>1/4/2021</c:v>
                </c:pt>
                <c:pt idx="527">
                  <c:v>1/5/2021</c:v>
                </c:pt>
                <c:pt idx="528">
                  <c:v>1/6/2021</c:v>
                </c:pt>
                <c:pt idx="529">
                  <c:v>1/7/2021</c:v>
                </c:pt>
                <c:pt idx="530">
                  <c:v>1/8/2021</c:v>
                </c:pt>
                <c:pt idx="531">
                  <c:v>1/11/2021</c:v>
                </c:pt>
                <c:pt idx="532">
                  <c:v>1/12/2021</c:v>
                </c:pt>
                <c:pt idx="533">
                  <c:v>1/13/2021</c:v>
                </c:pt>
                <c:pt idx="534">
                  <c:v>1/14/2021</c:v>
                </c:pt>
                <c:pt idx="535">
                  <c:v>1/15/2021</c:v>
                </c:pt>
                <c:pt idx="536">
                  <c:v>1/19/2021</c:v>
                </c:pt>
                <c:pt idx="537">
                  <c:v>1/20/2021</c:v>
                </c:pt>
                <c:pt idx="538">
                  <c:v>1/21/2021</c:v>
                </c:pt>
                <c:pt idx="539">
                  <c:v>1/22/2021</c:v>
                </c:pt>
                <c:pt idx="540">
                  <c:v>1/25/2021</c:v>
                </c:pt>
                <c:pt idx="541">
                  <c:v>1/26/2021</c:v>
                </c:pt>
                <c:pt idx="542">
                  <c:v>1/27/2021</c:v>
                </c:pt>
                <c:pt idx="543">
                  <c:v>1/28/2021</c:v>
                </c:pt>
                <c:pt idx="544">
                  <c:v>1/29/2021</c:v>
                </c:pt>
                <c:pt idx="545">
                  <c:v>2/1/2021</c:v>
                </c:pt>
                <c:pt idx="546">
                  <c:v>2/2/2021</c:v>
                </c:pt>
                <c:pt idx="547">
                  <c:v>2/3/2021</c:v>
                </c:pt>
                <c:pt idx="548">
                  <c:v>2/4/2021</c:v>
                </c:pt>
                <c:pt idx="549">
                  <c:v>2/5/2021</c:v>
                </c:pt>
                <c:pt idx="550">
                  <c:v>2/8/2021</c:v>
                </c:pt>
                <c:pt idx="551">
                  <c:v>2/9/2021</c:v>
                </c:pt>
                <c:pt idx="552">
                  <c:v>2/10/2021</c:v>
                </c:pt>
                <c:pt idx="553">
                  <c:v>2/11/2021</c:v>
                </c:pt>
                <c:pt idx="554">
                  <c:v>2/12/2021</c:v>
                </c:pt>
                <c:pt idx="555">
                  <c:v>2/16/2021</c:v>
                </c:pt>
                <c:pt idx="556">
                  <c:v>2/17/2021</c:v>
                </c:pt>
                <c:pt idx="557">
                  <c:v>2/18/2021</c:v>
                </c:pt>
                <c:pt idx="558">
                  <c:v>2/19/2021</c:v>
                </c:pt>
                <c:pt idx="559">
                  <c:v>2/22/2021</c:v>
                </c:pt>
                <c:pt idx="560">
                  <c:v>2/23/2021</c:v>
                </c:pt>
                <c:pt idx="561">
                  <c:v>2/24/2021</c:v>
                </c:pt>
                <c:pt idx="562">
                  <c:v>2/25/2021</c:v>
                </c:pt>
                <c:pt idx="563">
                  <c:v>2/26/2021</c:v>
                </c:pt>
                <c:pt idx="564">
                  <c:v>3/1/2021</c:v>
                </c:pt>
                <c:pt idx="565">
                  <c:v>3/2/2021</c:v>
                </c:pt>
                <c:pt idx="566">
                  <c:v>3/3/2021</c:v>
                </c:pt>
                <c:pt idx="567">
                  <c:v>3/4/2021</c:v>
                </c:pt>
                <c:pt idx="568">
                  <c:v>3/5/2021</c:v>
                </c:pt>
                <c:pt idx="569">
                  <c:v>3/8/2021</c:v>
                </c:pt>
                <c:pt idx="570">
                  <c:v>3/9/2021</c:v>
                </c:pt>
                <c:pt idx="571">
                  <c:v>3/10/2021</c:v>
                </c:pt>
                <c:pt idx="572">
                  <c:v>3/11/2021</c:v>
                </c:pt>
                <c:pt idx="573">
                  <c:v>3/12/2021</c:v>
                </c:pt>
                <c:pt idx="574">
                  <c:v>3/15/2021</c:v>
                </c:pt>
                <c:pt idx="575">
                  <c:v>3/16/2021</c:v>
                </c:pt>
                <c:pt idx="576">
                  <c:v>3/17/2021</c:v>
                </c:pt>
                <c:pt idx="577">
                  <c:v>3/18/2021</c:v>
                </c:pt>
                <c:pt idx="578">
                  <c:v>3/19/2021</c:v>
                </c:pt>
                <c:pt idx="579">
                  <c:v>3/22/2021</c:v>
                </c:pt>
                <c:pt idx="580">
                  <c:v>3/23/2021</c:v>
                </c:pt>
                <c:pt idx="581">
                  <c:v>3/24/2021</c:v>
                </c:pt>
                <c:pt idx="582">
                  <c:v>3/25/2021</c:v>
                </c:pt>
                <c:pt idx="583">
                  <c:v>3/26/2021</c:v>
                </c:pt>
                <c:pt idx="584">
                  <c:v>3/29/2021</c:v>
                </c:pt>
                <c:pt idx="585">
                  <c:v>3/30/2021</c:v>
                </c:pt>
                <c:pt idx="586">
                  <c:v>3/31/2021</c:v>
                </c:pt>
                <c:pt idx="587">
                  <c:v>4/1/2021</c:v>
                </c:pt>
                <c:pt idx="588">
                  <c:v>4/5/2021</c:v>
                </c:pt>
                <c:pt idx="589">
                  <c:v>4/6/2021</c:v>
                </c:pt>
                <c:pt idx="590">
                  <c:v>4/7/2021</c:v>
                </c:pt>
                <c:pt idx="591">
                  <c:v>4/8/2021</c:v>
                </c:pt>
                <c:pt idx="592">
                  <c:v>4/9/2021</c:v>
                </c:pt>
                <c:pt idx="593">
                  <c:v>4/12/2021</c:v>
                </c:pt>
                <c:pt idx="594">
                  <c:v>4/13/2021</c:v>
                </c:pt>
                <c:pt idx="595">
                  <c:v>4/14/2021</c:v>
                </c:pt>
                <c:pt idx="596">
                  <c:v>4/15/2021</c:v>
                </c:pt>
                <c:pt idx="597">
                  <c:v>4/16/2021</c:v>
                </c:pt>
                <c:pt idx="598">
                  <c:v>4/19/2021</c:v>
                </c:pt>
                <c:pt idx="599">
                  <c:v>4/20/2021</c:v>
                </c:pt>
                <c:pt idx="600">
                  <c:v>4/21/2021</c:v>
                </c:pt>
                <c:pt idx="601">
                  <c:v>4/22/2021</c:v>
                </c:pt>
                <c:pt idx="602">
                  <c:v>4/23/2021</c:v>
                </c:pt>
                <c:pt idx="603">
                  <c:v>4/26/2021</c:v>
                </c:pt>
                <c:pt idx="604">
                  <c:v>4/27/2021</c:v>
                </c:pt>
                <c:pt idx="605">
                  <c:v>4/28/2021</c:v>
                </c:pt>
                <c:pt idx="606">
                  <c:v>4/29/2021</c:v>
                </c:pt>
                <c:pt idx="607">
                  <c:v>4/30/2021</c:v>
                </c:pt>
                <c:pt idx="608">
                  <c:v>5/3/2021</c:v>
                </c:pt>
                <c:pt idx="609">
                  <c:v>5/4/2021</c:v>
                </c:pt>
                <c:pt idx="610">
                  <c:v>5/5/2021</c:v>
                </c:pt>
                <c:pt idx="611">
                  <c:v>5/6/2021</c:v>
                </c:pt>
                <c:pt idx="612">
                  <c:v>5/7/2021</c:v>
                </c:pt>
                <c:pt idx="613">
                  <c:v>5/10/2021</c:v>
                </c:pt>
                <c:pt idx="614">
                  <c:v>5/11/2021</c:v>
                </c:pt>
                <c:pt idx="615">
                  <c:v>5/12/2021</c:v>
                </c:pt>
                <c:pt idx="616">
                  <c:v>5/13/2021</c:v>
                </c:pt>
                <c:pt idx="617">
                  <c:v>5/14/2021</c:v>
                </c:pt>
                <c:pt idx="618">
                  <c:v>5/17/2021</c:v>
                </c:pt>
                <c:pt idx="619">
                  <c:v>5/18/2021</c:v>
                </c:pt>
                <c:pt idx="620">
                  <c:v>5/19/2021</c:v>
                </c:pt>
                <c:pt idx="621">
                  <c:v>5/20/2021</c:v>
                </c:pt>
                <c:pt idx="622">
                  <c:v>5/21/2021</c:v>
                </c:pt>
                <c:pt idx="623">
                  <c:v>5/24/2021</c:v>
                </c:pt>
                <c:pt idx="624">
                  <c:v>5/25/2021</c:v>
                </c:pt>
                <c:pt idx="625">
                  <c:v>5/26/2021</c:v>
                </c:pt>
                <c:pt idx="626">
                  <c:v>5/27/2021</c:v>
                </c:pt>
                <c:pt idx="627">
                  <c:v>5/28/2021</c:v>
                </c:pt>
                <c:pt idx="628">
                  <c:v>6/1/2021</c:v>
                </c:pt>
                <c:pt idx="629">
                  <c:v>6/2/2021</c:v>
                </c:pt>
                <c:pt idx="630">
                  <c:v>6/3/2021</c:v>
                </c:pt>
                <c:pt idx="631">
                  <c:v>6/4/2021</c:v>
                </c:pt>
                <c:pt idx="632">
                  <c:v>6/7/2021</c:v>
                </c:pt>
                <c:pt idx="633">
                  <c:v>6/8/2021</c:v>
                </c:pt>
                <c:pt idx="634">
                  <c:v>6/9/2021</c:v>
                </c:pt>
                <c:pt idx="635">
                  <c:v>6/10/2021</c:v>
                </c:pt>
                <c:pt idx="636">
                  <c:v>6/11/2021</c:v>
                </c:pt>
                <c:pt idx="637">
                  <c:v>6/14/2021</c:v>
                </c:pt>
                <c:pt idx="638">
                  <c:v>6/15/2021</c:v>
                </c:pt>
                <c:pt idx="639">
                  <c:v>6/16/2021</c:v>
                </c:pt>
                <c:pt idx="640">
                  <c:v>6/17/2021</c:v>
                </c:pt>
                <c:pt idx="641">
                  <c:v>6/18/2021</c:v>
                </c:pt>
                <c:pt idx="642">
                  <c:v>6/21/2021</c:v>
                </c:pt>
                <c:pt idx="643">
                  <c:v>6/22/2021</c:v>
                </c:pt>
                <c:pt idx="644">
                  <c:v>6/23/2021</c:v>
                </c:pt>
                <c:pt idx="645">
                  <c:v>6/24/2021</c:v>
                </c:pt>
                <c:pt idx="646">
                  <c:v>6/25/2021</c:v>
                </c:pt>
                <c:pt idx="647">
                  <c:v>6/28/2021</c:v>
                </c:pt>
                <c:pt idx="648">
                  <c:v>6/29/2021</c:v>
                </c:pt>
                <c:pt idx="649">
                  <c:v>6/30/2021</c:v>
                </c:pt>
                <c:pt idx="650">
                  <c:v>7/1/2021</c:v>
                </c:pt>
                <c:pt idx="651">
                  <c:v>7/2/2021</c:v>
                </c:pt>
                <c:pt idx="652">
                  <c:v>7/6/2021</c:v>
                </c:pt>
                <c:pt idx="653">
                  <c:v>7/7/2021</c:v>
                </c:pt>
                <c:pt idx="654">
                  <c:v>7/8/2021</c:v>
                </c:pt>
                <c:pt idx="655">
                  <c:v>7/9/2021</c:v>
                </c:pt>
                <c:pt idx="656">
                  <c:v>7/12/2021</c:v>
                </c:pt>
                <c:pt idx="657">
                  <c:v>7/13/2021</c:v>
                </c:pt>
                <c:pt idx="658">
                  <c:v>7/14/2021</c:v>
                </c:pt>
                <c:pt idx="659">
                  <c:v>7/15/2021</c:v>
                </c:pt>
                <c:pt idx="660">
                  <c:v>7/16/2021</c:v>
                </c:pt>
                <c:pt idx="661">
                  <c:v>7/19/2021</c:v>
                </c:pt>
                <c:pt idx="662">
                  <c:v>7/20/2021</c:v>
                </c:pt>
                <c:pt idx="663">
                  <c:v>7/21/2021</c:v>
                </c:pt>
                <c:pt idx="664">
                  <c:v>7/22/2021</c:v>
                </c:pt>
                <c:pt idx="665">
                  <c:v>7/23/2021</c:v>
                </c:pt>
                <c:pt idx="666">
                  <c:v>7/26/2021</c:v>
                </c:pt>
                <c:pt idx="667">
                  <c:v>7/27/2021</c:v>
                </c:pt>
                <c:pt idx="668">
                  <c:v>7/28/2021</c:v>
                </c:pt>
                <c:pt idx="669">
                  <c:v>7/29/2021</c:v>
                </c:pt>
                <c:pt idx="670">
                  <c:v>7/30/2021</c:v>
                </c:pt>
                <c:pt idx="671">
                  <c:v>8/2/2021</c:v>
                </c:pt>
                <c:pt idx="672">
                  <c:v>8/3/2021</c:v>
                </c:pt>
                <c:pt idx="673">
                  <c:v>8/4/2021</c:v>
                </c:pt>
                <c:pt idx="674">
                  <c:v>8/5/2021</c:v>
                </c:pt>
                <c:pt idx="675">
                  <c:v>8/6/2021</c:v>
                </c:pt>
                <c:pt idx="676">
                  <c:v>8/9/2021</c:v>
                </c:pt>
                <c:pt idx="677">
                  <c:v>8/10/2021</c:v>
                </c:pt>
                <c:pt idx="678">
                  <c:v>8/11/2021</c:v>
                </c:pt>
                <c:pt idx="679">
                  <c:v>8/12/2021</c:v>
                </c:pt>
                <c:pt idx="680">
                  <c:v>8/13/2021</c:v>
                </c:pt>
                <c:pt idx="681">
                  <c:v>8/16/2021</c:v>
                </c:pt>
                <c:pt idx="682">
                  <c:v>8/17/2021</c:v>
                </c:pt>
                <c:pt idx="683">
                  <c:v>8/18/2021</c:v>
                </c:pt>
                <c:pt idx="684">
                  <c:v>8/19/2021</c:v>
                </c:pt>
                <c:pt idx="685">
                  <c:v>8/20/2021</c:v>
                </c:pt>
                <c:pt idx="686">
                  <c:v>8/23/2021</c:v>
                </c:pt>
                <c:pt idx="687">
                  <c:v>8/24/2021</c:v>
                </c:pt>
                <c:pt idx="688">
                  <c:v>8/25/2021</c:v>
                </c:pt>
                <c:pt idx="689">
                  <c:v>8/26/2021</c:v>
                </c:pt>
                <c:pt idx="690">
                  <c:v>8/27/2021</c:v>
                </c:pt>
                <c:pt idx="691">
                  <c:v>8/30/2021</c:v>
                </c:pt>
                <c:pt idx="692">
                  <c:v>8/31/2021</c:v>
                </c:pt>
                <c:pt idx="693">
                  <c:v>9/1/2021</c:v>
                </c:pt>
                <c:pt idx="694">
                  <c:v>9/2/2021</c:v>
                </c:pt>
                <c:pt idx="695">
                  <c:v>9/3/2021</c:v>
                </c:pt>
                <c:pt idx="696">
                  <c:v>9/7/2021</c:v>
                </c:pt>
                <c:pt idx="697">
                  <c:v>9/8/2021</c:v>
                </c:pt>
                <c:pt idx="698">
                  <c:v>9/9/2021</c:v>
                </c:pt>
                <c:pt idx="699">
                  <c:v>9/10/2021</c:v>
                </c:pt>
                <c:pt idx="700">
                  <c:v>9/13/2021</c:v>
                </c:pt>
                <c:pt idx="701">
                  <c:v>9/14/2021</c:v>
                </c:pt>
                <c:pt idx="702">
                  <c:v>9/15/2021</c:v>
                </c:pt>
                <c:pt idx="703">
                  <c:v>9/16/2021</c:v>
                </c:pt>
                <c:pt idx="704">
                  <c:v>9/17/2021</c:v>
                </c:pt>
                <c:pt idx="705">
                  <c:v>9/20/2021</c:v>
                </c:pt>
                <c:pt idx="706">
                  <c:v>9/21/2021</c:v>
                </c:pt>
                <c:pt idx="707">
                  <c:v>9/22/2021</c:v>
                </c:pt>
                <c:pt idx="708">
                  <c:v>9/23/2021</c:v>
                </c:pt>
                <c:pt idx="709">
                  <c:v>9/24/2021</c:v>
                </c:pt>
                <c:pt idx="710">
                  <c:v>9/27/2021</c:v>
                </c:pt>
                <c:pt idx="711">
                  <c:v>9/28/2021</c:v>
                </c:pt>
                <c:pt idx="712">
                  <c:v>9/29/2021</c:v>
                </c:pt>
                <c:pt idx="713">
                  <c:v>9/30/2021</c:v>
                </c:pt>
                <c:pt idx="714">
                  <c:v>10/1/2021</c:v>
                </c:pt>
                <c:pt idx="715">
                  <c:v>10/4/2021</c:v>
                </c:pt>
                <c:pt idx="716">
                  <c:v>10/5/2021</c:v>
                </c:pt>
                <c:pt idx="717">
                  <c:v>10/6/2021</c:v>
                </c:pt>
                <c:pt idx="718">
                  <c:v>10/7/2021</c:v>
                </c:pt>
                <c:pt idx="719">
                  <c:v>10/8/2021</c:v>
                </c:pt>
                <c:pt idx="720">
                  <c:v>10/11/2021</c:v>
                </c:pt>
                <c:pt idx="721">
                  <c:v>10/12/2021</c:v>
                </c:pt>
                <c:pt idx="722">
                  <c:v>10/13/2021</c:v>
                </c:pt>
                <c:pt idx="723">
                  <c:v>10/14/2021</c:v>
                </c:pt>
                <c:pt idx="724">
                  <c:v>10/15/2021</c:v>
                </c:pt>
                <c:pt idx="725">
                  <c:v>10/18/2021</c:v>
                </c:pt>
                <c:pt idx="726">
                  <c:v>10/19/2021</c:v>
                </c:pt>
                <c:pt idx="727">
                  <c:v>10/20/2021</c:v>
                </c:pt>
                <c:pt idx="728">
                  <c:v>10/21/2021</c:v>
                </c:pt>
                <c:pt idx="729">
                  <c:v>10/22/2021</c:v>
                </c:pt>
                <c:pt idx="730">
                  <c:v>10/25/2021</c:v>
                </c:pt>
                <c:pt idx="731">
                  <c:v>10/26/2021</c:v>
                </c:pt>
                <c:pt idx="732">
                  <c:v>10/27/2021</c:v>
                </c:pt>
                <c:pt idx="733">
                  <c:v>10/28/2021</c:v>
                </c:pt>
                <c:pt idx="734">
                  <c:v>10/29/2021</c:v>
                </c:pt>
                <c:pt idx="735">
                  <c:v>11/1/2021</c:v>
                </c:pt>
                <c:pt idx="736">
                  <c:v>11/2/2021</c:v>
                </c:pt>
                <c:pt idx="737">
                  <c:v>11/3/2021</c:v>
                </c:pt>
                <c:pt idx="738">
                  <c:v>11/4/2021</c:v>
                </c:pt>
                <c:pt idx="739">
                  <c:v>11/5/2021</c:v>
                </c:pt>
                <c:pt idx="740">
                  <c:v>11/8/2021</c:v>
                </c:pt>
                <c:pt idx="741">
                  <c:v>11/9/2021</c:v>
                </c:pt>
                <c:pt idx="742">
                  <c:v>11/10/2021</c:v>
                </c:pt>
                <c:pt idx="743">
                  <c:v>11/11/2021</c:v>
                </c:pt>
                <c:pt idx="744">
                  <c:v>11/12/2021</c:v>
                </c:pt>
                <c:pt idx="745">
                  <c:v>11/15/2021</c:v>
                </c:pt>
                <c:pt idx="746">
                  <c:v>11/16/2021</c:v>
                </c:pt>
                <c:pt idx="747">
                  <c:v>11/17/2021</c:v>
                </c:pt>
                <c:pt idx="748">
                  <c:v>11/18/2021</c:v>
                </c:pt>
                <c:pt idx="749">
                  <c:v>11/19/2021</c:v>
                </c:pt>
                <c:pt idx="750">
                  <c:v>11/22/2021</c:v>
                </c:pt>
                <c:pt idx="751">
                  <c:v>11/23/2021</c:v>
                </c:pt>
                <c:pt idx="752">
                  <c:v>11/24/2021</c:v>
                </c:pt>
                <c:pt idx="753">
                  <c:v>11/26/2021</c:v>
                </c:pt>
                <c:pt idx="754">
                  <c:v>11/29/2021</c:v>
                </c:pt>
                <c:pt idx="755">
                  <c:v>11/30/2021</c:v>
                </c:pt>
                <c:pt idx="756">
                  <c:v>12/1/2021</c:v>
                </c:pt>
                <c:pt idx="757">
                  <c:v>12/2/2021</c:v>
                </c:pt>
                <c:pt idx="758">
                  <c:v>12/3/2021</c:v>
                </c:pt>
                <c:pt idx="759">
                  <c:v>12/6/2021</c:v>
                </c:pt>
                <c:pt idx="760">
                  <c:v>12/7/2021</c:v>
                </c:pt>
                <c:pt idx="761">
                  <c:v>12/8/2021</c:v>
                </c:pt>
                <c:pt idx="762">
                  <c:v>12/9/2021</c:v>
                </c:pt>
                <c:pt idx="763">
                  <c:v>12/10/2021</c:v>
                </c:pt>
                <c:pt idx="764">
                  <c:v>12/13/2021</c:v>
                </c:pt>
                <c:pt idx="765">
                  <c:v>12/14/2021</c:v>
                </c:pt>
                <c:pt idx="766">
                  <c:v>12/15/2021</c:v>
                </c:pt>
                <c:pt idx="767">
                  <c:v>12/16/2021</c:v>
                </c:pt>
                <c:pt idx="768">
                  <c:v>12/17/2021</c:v>
                </c:pt>
                <c:pt idx="769">
                  <c:v>12/20/2021</c:v>
                </c:pt>
                <c:pt idx="770">
                  <c:v>12/21/2021</c:v>
                </c:pt>
                <c:pt idx="771">
                  <c:v>12/22/2021</c:v>
                </c:pt>
                <c:pt idx="772">
                  <c:v>12/23/2021</c:v>
                </c:pt>
                <c:pt idx="773">
                  <c:v>12/27/2021</c:v>
                </c:pt>
                <c:pt idx="774">
                  <c:v>12/28/2021</c:v>
                </c:pt>
                <c:pt idx="775">
                  <c:v>12/29/2021</c:v>
                </c:pt>
                <c:pt idx="776">
                  <c:v>12/30/2021</c:v>
                </c:pt>
                <c:pt idx="777">
                  <c:v>1/3/2022</c:v>
                </c:pt>
                <c:pt idx="778">
                  <c:v>1/4/2022</c:v>
                </c:pt>
                <c:pt idx="779">
                  <c:v>1/5/2022</c:v>
                </c:pt>
                <c:pt idx="780">
                  <c:v>1/6/2022</c:v>
                </c:pt>
                <c:pt idx="781">
                  <c:v>1/7/2022</c:v>
                </c:pt>
                <c:pt idx="782">
                  <c:v>1/10/2022</c:v>
                </c:pt>
                <c:pt idx="783">
                  <c:v>1/11/2022</c:v>
                </c:pt>
                <c:pt idx="784">
                  <c:v>1/12/2022</c:v>
                </c:pt>
                <c:pt idx="785">
                  <c:v>1/13/2022</c:v>
                </c:pt>
                <c:pt idx="786">
                  <c:v>1/14/2022</c:v>
                </c:pt>
                <c:pt idx="787">
                  <c:v>1/18/2022</c:v>
                </c:pt>
                <c:pt idx="788">
                  <c:v>1/19/2022</c:v>
                </c:pt>
                <c:pt idx="789">
                  <c:v>1/20/2022</c:v>
                </c:pt>
                <c:pt idx="790">
                  <c:v>1/21/2022</c:v>
                </c:pt>
                <c:pt idx="791">
                  <c:v>1/24/2022</c:v>
                </c:pt>
                <c:pt idx="792">
                  <c:v>1/25/2022</c:v>
                </c:pt>
                <c:pt idx="793">
                  <c:v>1/26/2022</c:v>
                </c:pt>
                <c:pt idx="794">
                  <c:v>1/27/2022</c:v>
                </c:pt>
                <c:pt idx="795">
                  <c:v>1/28/2022</c:v>
                </c:pt>
                <c:pt idx="796">
                  <c:v>1/31/2022</c:v>
                </c:pt>
                <c:pt idx="797">
                  <c:v>2/1/2022</c:v>
                </c:pt>
                <c:pt idx="798">
                  <c:v>2/2/2022</c:v>
                </c:pt>
                <c:pt idx="799">
                  <c:v>2/3/2022</c:v>
                </c:pt>
                <c:pt idx="800">
                  <c:v>2/4/2022</c:v>
                </c:pt>
                <c:pt idx="801">
                  <c:v>2/7/2022</c:v>
                </c:pt>
                <c:pt idx="802">
                  <c:v>2/8/2022</c:v>
                </c:pt>
                <c:pt idx="803">
                  <c:v>2/9/2022</c:v>
                </c:pt>
                <c:pt idx="804">
                  <c:v>2/10/2022</c:v>
                </c:pt>
                <c:pt idx="805">
                  <c:v>2/11/2022</c:v>
                </c:pt>
                <c:pt idx="806">
                  <c:v>2/14/2022</c:v>
                </c:pt>
                <c:pt idx="807">
                  <c:v>2/15/2022</c:v>
                </c:pt>
                <c:pt idx="808">
                  <c:v>2/16/2022</c:v>
                </c:pt>
                <c:pt idx="809">
                  <c:v>2/17/2022</c:v>
                </c:pt>
                <c:pt idx="810">
                  <c:v>2/18/2022</c:v>
                </c:pt>
                <c:pt idx="811">
                  <c:v>2/22/2022</c:v>
                </c:pt>
                <c:pt idx="812">
                  <c:v>2/23/2022</c:v>
                </c:pt>
                <c:pt idx="813">
                  <c:v>2/24/2022</c:v>
                </c:pt>
                <c:pt idx="814">
                  <c:v>2/25/2022</c:v>
                </c:pt>
                <c:pt idx="815">
                  <c:v>2/28/2022</c:v>
                </c:pt>
                <c:pt idx="816">
                  <c:v>3/1/2022</c:v>
                </c:pt>
                <c:pt idx="817">
                  <c:v>3/2/2022</c:v>
                </c:pt>
                <c:pt idx="818">
                  <c:v>3/3/2022</c:v>
                </c:pt>
                <c:pt idx="819">
                  <c:v>3/4/2022</c:v>
                </c:pt>
                <c:pt idx="820">
                  <c:v>3/7/2022</c:v>
                </c:pt>
                <c:pt idx="821">
                  <c:v>3/8/2022</c:v>
                </c:pt>
                <c:pt idx="822">
                  <c:v>3/9/2022</c:v>
                </c:pt>
                <c:pt idx="823">
                  <c:v>3/10/2022</c:v>
                </c:pt>
                <c:pt idx="824">
                  <c:v>3/11/2022</c:v>
                </c:pt>
                <c:pt idx="825">
                  <c:v>3/14/2022</c:v>
                </c:pt>
                <c:pt idx="826">
                  <c:v>3/15/2022</c:v>
                </c:pt>
                <c:pt idx="827">
                  <c:v>3/16/2022</c:v>
                </c:pt>
                <c:pt idx="828">
                  <c:v>3/17/2022</c:v>
                </c:pt>
                <c:pt idx="829">
                  <c:v>3/18/2022</c:v>
                </c:pt>
                <c:pt idx="830">
                  <c:v>3/21/2022</c:v>
                </c:pt>
                <c:pt idx="831">
                  <c:v>3/22/2022</c:v>
                </c:pt>
                <c:pt idx="832">
                  <c:v>3/23/2022</c:v>
                </c:pt>
                <c:pt idx="833">
                  <c:v>3/24/2022</c:v>
                </c:pt>
                <c:pt idx="834">
                  <c:v>3/25/2022</c:v>
                </c:pt>
                <c:pt idx="835">
                  <c:v>3/28/2022</c:v>
                </c:pt>
                <c:pt idx="836">
                  <c:v>3/29/2022</c:v>
                </c:pt>
                <c:pt idx="837">
                  <c:v>3/30/2022</c:v>
                </c:pt>
                <c:pt idx="838">
                  <c:v>3/31/2022</c:v>
                </c:pt>
                <c:pt idx="839">
                  <c:v>4/1/2022</c:v>
                </c:pt>
                <c:pt idx="840">
                  <c:v>4/4/2022</c:v>
                </c:pt>
                <c:pt idx="841">
                  <c:v>4/5/2022</c:v>
                </c:pt>
                <c:pt idx="842">
                  <c:v>4/6/2022</c:v>
                </c:pt>
                <c:pt idx="843">
                  <c:v>4/7/2022</c:v>
                </c:pt>
                <c:pt idx="844">
                  <c:v>4/8/2022</c:v>
                </c:pt>
                <c:pt idx="845">
                  <c:v>4/11/2022</c:v>
                </c:pt>
                <c:pt idx="846">
                  <c:v>4/12/2022</c:v>
                </c:pt>
                <c:pt idx="847">
                  <c:v>4/13/2022</c:v>
                </c:pt>
                <c:pt idx="848">
                  <c:v>4/14/2022</c:v>
                </c:pt>
                <c:pt idx="849">
                  <c:v>4/18/2022</c:v>
                </c:pt>
                <c:pt idx="850">
                  <c:v>4/19/2022</c:v>
                </c:pt>
                <c:pt idx="851">
                  <c:v>4/20/2022</c:v>
                </c:pt>
                <c:pt idx="852">
                  <c:v>4/21/2022</c:v>
                </c:pt>
                <c:pt idx="853">
                  <c:v>4/22/2022</c:v>
                </c:pt>
                <c:pt idx="854">
                  <c:v>4/25/2022</c:v>
                </c:pt>
                <c:pt idx="855">
                  <c:v>4/26/2022</c:v>
                </c:pt>
                <c:pt idx="856">
                  <c:v>4/27/2022</c:v>
                </c:pt>
                <c:pt idx="857">
                  <c:v>4/28/2022</c:v>
                </c:pt>
                <c:pt idx="858">
                  <c:v>4/29/2022</c:v>
                </c:pt>
                <c:pt idx="859">
                  <c:v>5/2/2022</c:v>
                </c:pt>
                <c:pt idx="860">
                  <c:v>5/3/2022</c:v>
                </c:pt>
                <c:pt idx="861">
                  <c:v>5/4/2022</c:v>
                </c:pt>
                <c:pt idx="862">
                  <c:v>5/5/2022</c:v>
                </c:pt>
                <c:pt idx="863">
                  <c:v>5/6/2022</c:v>
                </c:pt>
                <c:pt idx="864">
                  <c:v>5/9/2022</c:v>
                </c:pt>
                <c:pt idx="865">
                  <c:v>5/10/2022</c:v>
                </c:pt>
                <c:pt idx="866">
                  <c:v>5/11/2022</c:v>
                </c:pt>
                <c:pt idx="867">
                  <c:v>5/12/2022</c:v>
                </c:pt>
                <c:pt idx="868">
                  <c:v>5/13/2022</c:v>
                </c:pt>
                <c:pt idx="869">
                  <c:v>5/16/2022</c:v>
                </c:pt>
                <c:pt idx="870">
                  <c:v>5/17/2022</c:v>
                </c:pt>
                <c:pt idx="871">
                  <c:v>5/18/2022</c:v>
                </c:pt>
                <c:pt idx="872">
                  <c:v>5/19/2022</c:v>
                </c:pt>
                <c:pt idx="873">
                  <c:v>5/20/2022</c:v>
                </c:pt>
                <c:pt idx="874">
                  <c:v>5/23/2022</c:v>
                </c:pt>
                <c:pt idx="875">
                  <c:v>5/24/2022</c:v>
                </c:pt>
                <c:pt idx="876">
                  <c:v>5/25/2022</c:v>
                </c:pt>
                <c:pt idx="877">
                  <c:v>5/26/2022</c:v>
                </c:pt>
                <c:pt idx="878">
                  <c:v>5/27/2022</c:v>
                </c:pt>
                <c:pt idx="879">
                  <c:v>5/31/2022</c:v>
                </c:pt>
                <c:pt idx="880">
                  <c:v>6/1/2022</c:v>
                </c:pt>
                <c:pt idx="881">
                  <c:v>6/2/2022</c:v>
                </c:pt>
                <c:pt idx="882">
                  <c:v>6/3/2022</c:v>
                </c:pt>
                <c:pt idx="883">
                  <c:v>6/6/2022</c:v>
                </c:pt>
                <c:pt idx="884">
                  <c:v>6/7/2022</c:v>
                </c:pt>
                <c:pt idx="885">
                  <c:v>6/8/2022</c:v>
                </c:pt>
                <c:pt idx="886">
                  <c:v>6/9/2022</c:v>
                </c:pt>
                <c:pt idx="887">
                  <c:v>6/10/2022</c:v>
                </c:pt>
                <c:pt idx="888">
                  <c:v>6/13/2022</c:v>
                </c:pt>
                <c:pt idx="889">
                  <c:v>6/14/2022</c:v>
                </c:pt>
                <c:pt idx="890">
                  <c:v>6/15/2022</c:v>
                </c:pt>
                <c:pt idx="891">
                  <c:v>6/16/2022</c:v>
                </c:pt>
                <c:pt idx="892">
                  <c:v>6/17/2022</c:v>
                </c:pt>
                <c:pt idx="893">
                  <c:v>6/21/2022</c:v>
                </c:pt>
                <c:pt idx="894">
                  <c:v>6/22/2022</c:v>
                </c:pt>
                <c:pt idx="895">
                  <c:v>6/23/2022</c:v>
                </c:pt>
                <c:pt idx="896">
                  <c:v>6/24/2022</c:v>
                </c:pt>
                <c:pt idx="897">
                  <c:v>6/27/2022</c:v>
                </c:pt>
                <c:pt idx="898">
                  <c:v>6/28/2022</c:v>
                </c:pt>
                <c:pt idx="899">
                  <c:v>6/29/2022</c:v>
                </c:pt>
                <c:pt idx="900">
                  <c:v>6/30/2022</c:v>
                </c:pt>
                <c:pt idx="901">
                  <c:v>7/1/2022</c:v>
                </c:pt>
                <c:pt idx="902">
                  <c:v>7/5/2022</c:v>
                </c:pt>
                <c:pt idx="903">
                  <c:v>7/6/2022</c:v>
                </c:pt>
                <c:pt idx="904">
                  <c:v>7/7/2022</c:v>
                </c:pt>
                <c:pt idx="905">
                  <c:v>7/8/2022</c:v>
                </c:pt>
                <c:pt idx="906">
                  <c:v>7/11/2022</c:v>
                </c:pt>
                <c:pt idx="907">
                  <c:v>7/12/2022</c:v>
                </c:pt>
                <c:pt idx="908">
                  <c:v>7/13/2022</c:v>
                </c:pt>
                <c:pt idx="909">
                  <c:v>7/14/2022</c:v>
                </c:pt>
                <c:pt idx="910">
                  <c:v>7/15/2022</c:v>
                </c:pt>
                <c:pt idx="911">
                  <c:v>7/18/2022</c:v>
                </c:pt>
                <c:pt idx="912">
                  <c:v>7/19/2022</c:v>
                </c:pt>
                <c:pt idx="913">
                  <c:v>7/20/2022</c:v>
                </c:pt>
                <c:pt idx="914">
                  <c:v>7/21/2022</c:v>
                </c:pt>
                <c:pt idx="915">
                  <c:v>7/22/2022</c:v>
                </c:pt>
                <c:pt idx="916">
                  <c:v>7/25/2022</c:v>
                </c:pt>
                <c:pt idx="917">
                  <c:v>7/26/2022</c:v>
                </c:pt>
                <c:pt idx="918">
                  <c:v>7/27/2022</c:v>
                </c:pt>
                <c:pt idx="919">
                  <c:v>7/28/2022</c:v>
                </c:pt>
                <c:pt idx="920">
                  <c:v>7/29/2022</c:v>
                </c:pt>
                <c:pt idx="921">
                  <c:v>8/1/2022</c:v>
                </c:pt>
                <c:pt idx="922">
                  <c:v>8/2/2022</c:v>
                </c:pt>
                <c:pt idx="923">
                  <c:v>8/3/2022</c:v>
                </c:pt>
                <c:pt idx="924">
                  <c:v>8/4/2022</c:v>
                </c:pt>
                <c:pt idx="925">
                  <c:v>8/5/2022</c:v>
                </c:pt>
                <c:pt idx="926">
                  <c:v>8/8/2022</c:v>
                </c:pt>
                <c:pt idx="927">
                  <c:v>8/9/2022</c:v>
                </c:pt>
                <c:pt idx="928">
                  <c:v>8/10/2022</c:v>
                </c:pt>
                <c:pt idx="929">
                  <c:v>8/11/2022</c:v>
                </c:pt>
                <c:pt idx="930">
                  <c:v>8/12/2022</c:v>
                </c:pt>
                <c:pt idx="931">
                  <c:v>8/15/2022</c:v>
                </c:pt>
                <c:pt idx="932">
                  <c:v>8/16/2022</c:v>
                </c:pt>
                <c:pt idx="933">
                  <c:v>8/17/2022</c:v>
                </c:pt>
                <c:pt idx="934">
                  <c:v>8/18/2022</c:v>
                </c:pt>
                <c:pt idx="935">
                  <c:v>8/19/2022</c:v>
                </c:pt>
                <c:pt idx="936">
                  <c:v>8/22/2022</c:v>
                </c:pt>
                <c:pt idx="937">
                  <c:v>8/23/2022</c:v>
                </c:pt>
                <c:pt idx="938">
                  <c:v>8/24/2022</c:v>
                </c:pt>
                <c:pt idx="939">
                  <c:v>8/25/2022</c:v>
                </c:pt>
                <c:pt idx="940">
                  <c:v>8/26/2022</c:v>
                </c:pt>
                <c:pt idx="941">
                  <c:v>8/29/2022</c:v>
                </c:pt>
                <c:pt idx="942">
                  <c:v>8/30/2022</c:v>
                </c:pt>
                <c:pt idx="943">
                  <c:v>8/31/2022</c:v>
                </c:pt>
                <c:pt idx="944">
                  <c:v>9/1/2022</c:v>
                </c:pt>
                <c:pt idx="945">
                  <c:v>9/2/2022</c:v>
                </c:pt>
                <c:pt idx="946">
                  <c:v>9/6/2022</c:v>
                </c:pt>
                <c:pt idx="947">
                  <c:v>9/7/2022</c:v>
                </c:pt>
                <c:pt idx="948">
                  <c:v>9/8/2022</c:v>
                </c:pt>
                <c:pt idx="949">
                  <c:v>9/9/2022</c:v>
                </c:pt>
                <c:pt idx="950">
                  <c:v>9/12/2022</c:v>
                </c:pt>
                <c:pt idx="951">
                  <c:v>9/13/2022</c:v>
                </c:pt>
                <c:pt idx="952">
                  <c:v>9/14/2022</c:v>
                </c:pt>
                <c:pt idx="953">
                  <c:v>9/15/2022</c:v>
                </c:pt>
                <c:pt idx="954">
                  <c:v>9/16/2022</c:v>
                </c:pt>
                <c:pt idx="955">
                  <c:v>9/19/2022</c:v>
                </c:pt>
                <c:pt idx="956">
                  <c:v>9/20/2022</c:v>
                </c:pt>
                <c:pt idx="957">
                  <c:v>9/21/2022</c:v>
                </c:pt>
                <c:pt idx="958">
                  <c:v>9/22/2022</c:v>
                </c:pt>
                <c:pt idx="959">
                  <c:v>9/23/2022</c:v>
                </c:pt>
                <c:pt idx="960">
                  <c:v>9/26/2022</c:v>
                </c:pt>
                <c:pt idx="961">
                  <c:v>9/27/2022</c:v>
                </c:pt>
                <c:pt idx="962">
                  <c:v>9/28/2022</c:v>
                </c:pt>
                <c:pt idx="963">
                  <c:v>9/29/2022</c:v>
                </c:pt>
                <c:pt idx="964">
                  <c:v>9/30/2022</c:v>
                </c:pt>
                <c:pt idx="965">
                  <c:v>10/3/2022</c:v>
                </c:pt>
                <c:pt idx="966">
                  <c:v>10/4/2022</c:v>
                </c:pt>
                <c:pt idx="967">
                  <c:v>10/5/2022</c:v>
                </c:pt>
                <c:pt idx="968">
                  <c:v>10/6/2022</c:v>
                </c:pt>
                <c:pt idx="969">
                  <c:v>10/7/2022</c:v>
                </c:pt>
                <c:pt idx="970">
                  <c:v>10/10/2022</c:v>
                </c:pt>
                <c:pt idx="971">
                  <c:v>10/11/2022</c:v>
                </c:pt>
                <c:pt idx="972">
                  <c:v>10/12/2022</c:v>
                </c:pt>
                <c:pt idx="973">
                  <c:v>10/13/2022</c:v>
                </c:pt>
                <c:pt idx="974">
                  <c:v>10/14/2022</c:v>
                </c:pt>
                <c:pt idx="975">
                  <c:v>10/17/2022</c:v>
                </c:pt>
                <c:pt idx="976">
                  <c:v>10/18/2022</c:v>
                </c:pt>
                <c:pt idx="977">
                  <c:v>10/19/2022</c:v>
                </c:pt>
                <c:pt idx="978">
                  <c:v>10/20/2022</c:v>
                </c:pt>
                <c:pt idx="979">
                  <c:v>10/21/2022</c:v>
                </c:pt>
                <c:pt idx="980">
                  <c:v>10/24/2022</c:v>
                </c:pt>
                <c:pt idx="981">
                  <c:v>10/25/2022</c:v>
                </c:pt>
                <c:pt idx="982">
                  <c:v>10/26/2022</c:v>
                </c:pt>
                <c:pt idx="983">
                  <c:v>10/27/2022</c:v>
                </c:pt>
                <c:pt idx="984">
                  <c:v>10/28/2022</c:v>
                </c:pt>
                <c:pt idx="985">
                  <c:v>10/31/2022</c:v>
                </c:pt>
                <c:pt idx="986">
                  <c:v>11/1/2022</c:v>
                </c:pt>
                <c:pt idx="987">
                  <c:v>11/2/2022</c:v>
                </c:pt>
                <c:pt idx="988">
                  <c:v>11/3/2022</c:v>
                </c:pt>
                <c:pt idx="989">
                  <c:v>11/4/2022</c:v>
                </c:pt>
                <c:pt idx="990">
                  <c:v>11/7/2022</c:v>
                </c:pt>
                <c:pt idx="991">
                  <c:v>11/8/2022</c:v>
                </c:pt>
                <c:pt idx="992">
                  <c:v>11/9/2022</c:v>
                </c:pt>
                <c:pt idx="993">
                  <c:v>11/10/2022</c:v>
                </c:pt>
                <c:pt idx="994">
                  <c:v>11/11/2022</c:v>
                </c:pt>
                <c:pt idx="995">
                  <c:v>11/14/2022</c:v>
                </c:pt>
                <c:pt idx="996">
                  <c:v>11/15/2022</c:v>
                </c:pt>
                <c:pt idx="997">
                  <c:v>11/16/2022</c:v>
                </c:pt>
                <c:pt idx="998">
                  <c:v>11/17/2022</c:v>
                </c:pt>
                <c:pt idx="999">
                  <c:v>11/18/2022</c:v>
                </c:pt>
                <c:pt idx="1000">
                  <c:v>11/21/2022</c:v>
                </c:pt>
                <c:pt idx="1001">
                  <c:v>11/22/2022</c:v>
                </c:pt>
                <c:pt idx="1002">
                  <c:v>11/23/2022</c:v>
                </c:pt>
                <c:pt idx="1003">
                  <c:v>11/25/2022</c:v>
                </c:pt>
                <c:pt idx="1004">
                  <c:v>11/28/2022</c:v>
                </c:pt>
                <c:pt idx="1005">
                  <c:v>11/29/2022</c:v>
                </c:pt>
                <c:pt idx="1006">
                  <c:v>11/30/2022</c:v>
                </c:pt>
                <c:pt idx="1007">
                  <c:v>12/1/2022</c:v>
                </c:pt>
                <c:pt idx="1008">
                  <c:v>12/2/2022</c:v>
                </c:pt>
                <c:pt idx="1009">
                  <c:v>12/5/2022</c:v>
                </c:pt>
                <c:pt idx="1010">
                  <c:v>12/6/2022</c:v>
                </c:pt>
                <c:pt idx="1011">
                  <c:v>12/7/2022</c:v>
                </c:pt>
                <c:pt idx="1012">
                  <c:v>12/8/2022</c:v>
                </c:pt>
                <c:pt idx="1013">
                  <c:v>12/9/2022</c:v>
                </c:pt>
                <c:pt idx="1014">
                  <c:v>12/12/2022</c:v>
                </c:pt>
                <c:pt idx="1015">
                  <c:v>12/13/2022</c:v>
                </c:pt>
                <c:pt idx="1016">
                  <c:v>12/14/2022</c:v>
                </c:pt>
                <c:pt idx="1017">
                  <c:v>12/15/2022</c:v>
                </c:pt>
                <c:pt idx="1018">
                  <c:v>12/16/2022</c:v>
                </c:pt>
                <c:pt idx="1019">
                  <c:v>12/19/2022</c:v>
                </c:pt>
                <c:pt idx="1020">
                  <c:v>12/20/2022</c:v>
                </c:pt>
                <c:pt idx="1021">
                  <c:v>12/21/2022</c:v>
                </c:pt>
                <c:pt idx="1022">
                  <c:v>12/22/2022</c:v>
                </c:pt>
                <c:pt idx="1023">
                  <c:v>12/23/2022</c:v>
                </c:pt>
                <c:pt idx="1024">
                  <c:v>12/27/2022</c:v>
                </c:pt>
                <c:pt idx="1025">
                  <c:v>12/28/2022</c:v>
                </c:pt>
                <c:pt idx="1026">
                  <c:v>12/29/2022</c:v>
                </c:pt>
                <c:pt idx="1027">
                  <c:v>12/30/2022</c:v>
                </c:pt>
                <c:pt idx="1028">
                  <c:v>1/3/2023</c:v>
                </c:pt>
                <c:pt idx="1029">
                  <c:v>1/4/2023</c:v>
                </c:pt>
                <c:pt idx="1030">
                  <c:v>1/5/2023</c:v>
                </c:pt>
                <c:pt idx="1031">
                  <c:v>1/6/2023</c:v>
                </c:pt>
                <c:pt idx="1032">
                  <c:v>1/9/2023</c:v>
                </c:pt>
                <c:pt idx="1033">
                  <c:v>1/10/2023</c:v>
                </c:pt>
                <c:pt idx="1034">
                  <c:v>1/11/2023</c:v>
                </c:pt>
                <c:pt idx="1035">
                  <c:v>1/12/2023</c:v>
                </c:pt>
                <c:pt idx="1036">
                  <c:v>1/13/2023</c:v>
                </c:pt>
                <c:pt idx="1037">
                  <c:v>1/17/2023</c:v>
                </c:pt>
                <c:pt idx="1038">
                  <c:v>1/18/2023</c:v>
                </c:pt>
                <c:pt idx="1039">
                  <c:v>1/19/2023</c:v>
                </c:pt>
                <c:pt idx="1040">
                  <c:v>1/20/2023</c:v>
                </c:pt>
                <c:pt idx="1041">
                  <c:v>1/23/2023</c:v>
                </c:pt>
                <c:pt idx="1042">
                  <c:v>1/24/2023</c:v>
                </c:pt>
                <c:pt idx="1043">
                  <c:v>1/25/2023</c:v>
                </c:pt>
                <c:pt idx="1044">
                  <c:v>1/26/2023</c:v>
                </c:pt>
                <c:pt idx="1045">
                  <c:v>1/27/2023</c:v>
                </c:pt>
                <c:pt idx="1046">
                  <c:v>1/30/2023</c:v>
                </c:pt>
                <c:pt idx="1047">
                  <c:v>1/31/2023</c:v>
                </c:pt>
                <c:pt idx="1048">
                  <c:v>2/1/2023</c:v>
                </c:pt>
                <c:pt idx="1049">
                  <c:v>2/2/2023</c:v>
                </c:pt>
                <c:pt idx="1050">
                  <c:v>2/3/2023</c:v>
                </c:pt>
                <c:pt idx="1051">
                  <c:v>2/6/2023</c:v>
                </c:pt>
                <c:pt idx="1052">
                  <c:v>2/7/2023</c:v>
                </c:pt>
                <c:pt idx="1053">
                  <c:v>2/8/2023</c:v>
                </c:pt>
                <c:pt idx="1054">
                  <c:v>2/9/2023</c:v>
                </c:pt>
                <c:pt idx="1055">
                  <c:v>2/10/2023</c:v>
                </c:pt>
                <c:pt idx="1056">
                  <c:v>2/13/2023</c:v>
                </c:pt>
                <c:pt idx="1057">
                  <c:v>2/14/2023</c:v>
                </c:pt>
                <c:pt idx="1058">
                  <c:v>2/15/2023</c:v>
                </c:pt>
                <c:pt idx="1059">
                  <c:v>2/16/2023</c:v>
                </c:pt>
                <c:pt idx="1060">
                  <c:v>2/17/2023</c:v>
                </c:pt>
                <c:pt idx="1061">
                  <c:v>2/21/2023</c:v>
                </c:pt>
                <c:pt idx="1062">
                  <c:v>2/22/2023</c:v>
                </c:pt>
                <c:pt idx="1063">
                  <c:v>2/23/2023</c:v>
                </c:pt>
                <c:pt idx="1064">
                  <c:v>2/24/2023</c:v>
                </c:pt>
                <c:pt idx="1065">
                  <c:v>2/27/2023</c:v>
                </c:pt>
                <c:pt idx="1066">
                  <c:v>2/28/2023</c:v>
                </c:pt>
                <c:pt idx="1067">
                  <c:v>3/1/2023</c:v>
                </c:pt>
                <c:pt idx="1068">
                  <c:v>3/2/2023</c:v>
                </c:pt>
                <c:pt idx="1069">
                  <c:v>3/3/2023</c:v>
                </c:pt>
                <c:pt idx="1070">
                  <c:v>3/6/2023</c:v>
                </c:pt>
                <c:pt idx="1071">
                  <c:v>3/7/2023</c:v>
                </c:pt>
                <c:pt idx="1072">
                  <c:v>3/8/2023</c:v>
                </c:pt>
                <c:pt idx="1073">
                  <c:v>3/9/2023</c:v>
                </c:pt>
                <c:pt idx="1074">
                  <c:v>3/10/2023</c:v>
                </c:pt>
                <c:pt idx="1075">
                  <c:v>3/13/2023</c:v>
                </c:pt>
                <c:pt idx="1076">
                  <c:v>3/14/2023</c:v>
                </c:pt>
                <c:pt idx="1077">
                  <c:v>3/15/2023</c:v>
                </c:pt>
                <c:pt idx="1078">
                  <c:v>3/16/2023</c:v>
                </c:pt>
                <c:pt idx="1079">
                  <c:v>3/17/2023</c:v>
                </c:pt>
                <c:pt idx="1080">
                  <c:v>3/20/2023</c:v>
                </c:pt>
                <c:pt idx="1081">
                  <c:v>3/21/2023</c:v>
                </c:pt>
                <c:pt idx="1082">
                  <c:v>3/22/2023</c:v>
                </c:pt>
                <c:pt idx="1083">
                  <c:v>3/23/2023</c:v>
                </c:pt>
                <c:pt idx="1084">
                  <c:v>3/24/2023</c:v>
                </c:pt>
                <c:pt idx="1085">
                  <c:v>3/27/2023</c:v>
                </c:pt>
                <c:pt idx="1086">
                  <c:v>3/28/2023</c:v>
                </c:pt>
                <c:pt idx="1087">
                  <c:v>3/29/2023</c:v>
                </c:pt>
                <c:pt idx="1088">
                  <c:v>3/30/2023</c:v>
                </c:pt>
                <c:pt idx="1089">
                  <c:v>3/31/2023</c:v>
                </c:pt>
                <c:pt idx="1090">
                  <c:v>4/3/2023</c:v>
                </c:pt>
                <c:pt idx="1091">
                  <c:v>4/4/2023</c:v>
                </c:pt>
                <c:pt idx="1092">
                  <c:v>4/5/2023</c:v>
                </c:pt>
                <c:pt idx="1093">
                  <c:v>4/6/2023</c:v>
                </c:pt>
                <c:pt idx="1094">
                  <c:v>4/10/2023</c:v>
                </c:pt>
                <c:pt idx="1095">
                  <c:v>4/11/2023</c:v>
                </c:pt>
                <c:pt idx="1096">
                  <c:v>4/12/2023</c:v>
                </c:pt>
                <c:pt idx="1097">
                  <c:v>4/13/2023</c:v>
                </c:pt>
                <c:pt idx="1098">
                  <c:v>4/14/2023</c:v>
                </c:pt>
                <c:pt idx="1099">
                  <c:v>4/17/2023</c:v>
                </c:pt>
                <c:pt idx="1100">
                  <c:v>4/18/2023</c:v>
                </c:pt>
                <c:pt idx="1101">
                  <c:v>4/19/2023</c:v>
                </c:pt>
                <c:pt idx="1102">
                  <c:v>4/20/2023</c:v>
                </c:pt>
                <c:pt idx="1103">
                  <c:v>4/21/2023</c:v>
                </c:pt>
                <c:pt idx="1104">
                  <c:v>4/24/2023</c:v>
                </c:pt>
                <c:pt idx="1105">
                  <c:v>4/25/2023</c:v>
                </c:pt>
                <c:pt idx="1106">
                  <c:v>4/26/2023</c:v>
                </c:pt>
                <c:pt idx="1107">
                  <c:v>4/27/2023</c:v>
                </c:pt>
                <c:pt idx="1108">
                  <c:v>4/28/2023</c:v>
                </c:pt>
                <c:pt idx="1109">
                  <c:v>5/1/2023</c:v>
                </c:pt>
                <c:pt idx="1110">
                  <c:v>5/2/2023</c:v>
                </c:pt>
                <c:pt idx="1111">
                  <c:v>5/3/2023</c:v>
                </c:pt>
                <c:pt idx="1112">
                  <c:v>5/4/2023</c:v>
                </c:pt>
                <c:pt idx="1113">
                  <c:v>5/5/2023</c:v>
                </c:pt>
                <c:pt idx="1114">
                  <c:v>5/8/2023</c:v>
                </c:pt>
                <c:pt idx="1115">
                  <c:v>5/9/2023</c:v>
                </c:pt>
                <c:pt idx="1116">
                  <c:v>5/10/2023</c:v>
                </c:pt>
                <c:pt idx="1117">
                  <c:v>5/11/2023</c:v>
                </c:pt>
                <c:pt idx="1118">
                  <c:v>5/12/2023</c:v>
                </c:pt>
                <c:pt idx="1119">
                  <c:v>5/15/2023</c:v>
                </c:pt>
                <c:pt idx="1120">
                  <c:v>5/16/2023</c:v>
                </c:pt>
                <c:pt idx="1121">
                  <c:v>5/17/2023</c:v>
                </c:pt>
                <c:pt idx="1122">
                  <c:v>5/18/2023</c:v>
                </c:pt>
                <c:pt idx="1123">
                  <c:v>5/19/2023</c:v>
                </c:pt>
                <c:pt idx="1124">
                  <c:v>5/22/2023</c:v>
                </c:pt>
                <c:pt idx="1125">
                  <c:v>5/23/2023</c:v>
                </c:pt>
                <c:pt idx="1126">
                  <c:v>5/24/2023</c:v>
                </c:pt>
                <c:pt idx="1127">
                  <c:v>5/25/2023</c:v>
                </c:pt>
                <c:pt idx="1128">
                  <c:v>5/26/2023</c:v>
                </c:pt>
                <c:pt idx="1129">
                  <c:v>5/30/2023</c:v>
                </c:pt>
                <c:pt idx="1130">
                  <c:v>5/31/2023</c:v>
                </c:pt>
                <c:pt idx="1131">
                  <c:v>6/1/2023</c:v>
                </c:pt>
                <c:pt idx="1132">
                  <c:v>6/2/2023</c:v>
                </c:pt>
                <c:pt idx="1133">
                  <c:v>6/5/2023</c:v>
                </c:pt>
                <c:pt idx="1134">
                  <c:v>6/6/2023</c:v>
                </c:pt>
                <c:pt idx="1135">
                  <c:v>6/7/2023</c:v>
                </c:pt>
                <c:pt idx="1136">
                  <c:v>6/8/2023</c:v>
                </c:pt>
                <c:pt idx="1137">
                  <c:v>6/9/2023</c:v>
                </c:pt>
                <c:pt idx="1138">
                  <c:v>6/12/2023</c:v>
                </c:pt>
                <c:pt idx="1139">
                  <c:v>6/13/2023</c:v>
                </c:pt>
                <c:pt idx="1140">
                  <c:v>6/14/2023</c:v>
                </c:pt>
                <c:pt idx="1141">
                  <c:v>6/15/2023</c:v>
                </c:pt>
                <c:pt idx="1142">
                  <c:v>6/16/2023</c:v>
                </c:pt>
                <c:pt idx="1143">
                  <c:v>6/20/2023</c:v>
                </c:pt>
                <c:pt idx="1144">
                  <c:v>6/21/2023</c:v>
                </c:pt>
                <c:pt idx="1145">
                  <c:v>6/22/2023</c:v>
                </c:pt>
                <c:pt idx="1146">
                  <c:v>6/23/2023</c:v>
                </c:pt>
                <c:pt idx="1147">
                  <c:v>6/26/2023</c:v>
                </c:pt>
                <c:pt idx="1148">
                  <c:v>6/27/2023</c:v>
                </c:pt>
                <c:pt idx="1149">
                  <c:v>6/28/2023</c:v>
                </c:pt>
                <c:pt idx="1150">
                  <c:v>6/29/2023</c:v>
                </c:pt>
                <c:pt idx="1151">
                  <c:v>6/30/2023</c:v>
                </c:pt>
                <c:pt idx="1152">
                  <c:v>7/3/2023</c:v>
                </c:pt>
                <c:pt idx="1153">
                  <c:v>7/5/2023</c:v>
                </c:pt>
                <c:pt idx="1154">
                  <c:v>7/6/2023</c:v>
                </c:pt>
                <c:pt idx="1155">
                  <c:v>7/7/2023</c:v>
                </c:pt>
                <c:pt idx="1156">
                  <c:v>7/10/2023</c:v>
                </c:pt>
                <c:pt idx="1157">
                  <c:v>7/11/2023</c:v>
                </c:pt>
                <c:pt idx="1158">
                  <c:v>7/12/2023</c:v>
                </c:pt>
                <c:pt idx="1159">
                  <c:v>7/13/2023</c:v>
                </c:pt>
                <c:pt idx="1160">
                  <c:v>7/14/2023</c:v>
                </c:pt>
                <c:pt idx="1161">
                  <c:v>7/17/2023</c:v>
                </c:pt>
                <c:pt idx="1162">
                  <c:v>7/18/2023</c:v>
                </c:pt>
                <c:pt idx="1163">
                  <c:v>7/19/2023</c:v>
                </c:pt>
                <c:pt idx="1164">
                  <c:v>7/20/2023</c:v>
                </c:pt>
                <c:pt idx="1165">
                  <c:v>7/21/2023</c:v>
                </c:pt>
                <c:pt idx="1166">
                  <c:v>7/24/2023</c:v>
                </c:pt>
                <c:pt idx="1167">
                  <c:v>7/25/2023</c:v>
                </c:pt>
                <c:pt idx="1168">
                  <c:v>7/26/2023</c:v>
                </c:pt>
                <c:pt idx="1169">
                  <c:v>7/27/2023</c:v>
                </c:pt>
                <c:pt idx="1170">
                  <c:v>7/28/2023</c:v>
                </c:pt>
                <c:pt idx="1171">
                  <c:v>7/31/2023</c:v>
                </c:pt>
                <c:pt idx="1172">
                  <c:v>8/1/2023</c:v>
                </c:pt>
                <c:pt idx="1173">
                  <c:v>8/2/2023</c:v>
                </c:pt>
                <c:pt idx="1174">
                  <c:v>8/3/2023</c:v>
                </c:pt>
                <c:pt idx="1175">
                  <c:v>8/4/2023</c:v>
                </c:pt>
                <c:pt idx="1176">
                  <c:v>8/7/2023</c:v>
                </c:pt>
                <c:pt idx="1177">
                  <c:v>8/8/2023</c:v>
                </c:pt>
                <c:pt idx="1178">
                  <c:v>8/9/2023</c:v>
                </c:pt>
                <c:pt idx="1179">
                  <c:v>8/10/2023</c:v>
                </c:pt>
                <c:pt idx="1180">
                  <c:v>8/11/2023</c:v>
                </c:pt>
                <c:pt idx="1181">
                  <c:v>8/14/2023</c:v>
                </c:pt>
                <c:pt idx="1182">
                  <c:v>8/15/2023</c:v>
                </c:pt>
                <c:pt idx="1183">
                  <c:v>8/16/2023</c:v>
                </c:pt>
                <c:pt idx="1184">
                  <c:v>8/17/2023</c:v>
                </c:pt>
                <c:pt idx="1185">
                  <c:v>8/18/2023</c:v>
                </c:pt>
                <c:pt idx="1186">
                  <c:v>8/21/2023</c:v>
                </c:pt>
                <c:pt idx="1187">
                  <c:v>8/22/2023</c:v>
                </c:pt>
                <c:pt idx="1188">
                  <c:v>8/23/2023</c:v>
                </c:pt>
                <c:pt idx="1189">
                  <c:v>8/24/2023</c:v>
                </c:pt>
                <c:pt idx="1190">
                  <c:v>8/25/2023</c:v>
                </c:pt>
                <c:pt idx="1191">
                  <c:v>8/28/2023</c:v>
                </c:pt>
                <c:pt idx="1192">
                  <c:v>8/29/2023</c:v>
                </c:pt>
                <c:pt idx="1193">
                  <c:v>8/30/2023</c:v>
                </c:pt>
                <c:pt idx="1194">
                  <c:v>8/31/2023</c:v>
                </c:pt>
                <c:pt idx="1195">
                  <c:v>9/1/2023</c:v>
                </c:pt>
                <c:pt idx="1196">
                  <c:v>9/5/2023</c:v>
                </c:pt>
                <c:pt idx="1197">
                  <c:v>9/6/2023</c:v>
                </c:pt>
                <c:pt idx="1198">
                  <c:v>9/7/2023</c:v>
                </c:pt>
                <c:pt idx="1199">
                  <c:v>9/8/2023</c:v>
                </c:pt>
                <c:pt idx="1200">
                  <c:v>9/11/2023</c:v>
                </c:pt>
                <c:pt idx="1201">
                  <c:v>9/12/2023</c:v>
                </c:pt>
                <c:pt idx="1202">
                  <c:v>9/13/2023</c:v>
                </c:pt>
                <c:pt idx="1203">
                  <c:v>9/14/2023</c:v>
                </c:pt>
                <c:pt idx="1204">
                  <c:v>9/15/2023</c:v>
                </c:pt>
                <c:pt idx="1205">
                  <c:v>9/18/2023</c:v>
                </c:pt>
                <c:pt idx="1206">
                  <c:v>9/19/2023</c:v>
                </c:pt>
                <c:pt idx="1207">
                  <c:v>9/20/2023</c:v>
                </c:pt>
                <c:pt idx="1208">
                  <c:v>9/21/2023</c:v>
                </c:pt>
                <c:pt idx="1209">
                  <c:v>9/22/2023</c:v>
                </c:pt>
                <c:pt idx="1210">
                  <c:v>9/25/2023</c:v>
                </c:pt>
                <c:pt idx="1211">
                  <c:v>9/26/2023</c:v>
                </c:pt>
                <c:pt idx="1212">
                  <c:v>9/27/2023</c:v>
                </c:pt>
                <c:pt idx="1213">
                  <c:v>9/28/2023</c:v>
                </c:pt>
                <c:pt idx="1214">
                  <c:v>9/29/2023</c:v>
                </c:pt>
                <c:pt idx="1215">
                  <c:v>10/2/2023</c:v>
                </c:pt>
                <c:pt idx="1216">
                  <c:v>10/3/2023</c:v>
                </c:pt>
                <c:pt idx="1217">
                  <c:v>10/4/2023</c:v>
                </c:pt>
                <c:pt idx="1218">
                  <c:v>10/5/2023</c:v>
                </c:pt>
                <c:pt idx="1219">
                  <c:v>10/6/2023</c:v>
                </c:pt>
                <c:pt idx="1220">
                  <c:v>10/9/2023</c:v>
                </c:pt>
                <c:pt idx="1221">
                  <c:v>10/10/2023</c:v>
                </c:pt>
                <c:pt idx="1222">
                  <c:v>10/11/2023</c:v>
                </c:pt>
                <c:pt idx="1223">
                  <c:v>10/12/2023</c:v>
                </c:pt>
                <c:pt idx="1224">
                  <c:v>10/13/2023</c:v>
                </c:pt>
                <c:pt idx="1225">
                  <c:v>10/16/2023</c:v>
                </c:pt>
                <c:pt idx="1226">
                  <c:v>10/17/2023</c:v>
                </c:pt>
                <c:pt idx="1227">
                  <c:v>10/18/2023</c:v>
                </c:pt>
                <c:pt idx="1228">
                  <c:v>10/19/2023</c:v>
                </c:pt>
                <c:pt idx="1229">
                  <c:v>10/20/2023</c:v>
                </c:pt>
                <c:pt idx="1230">
                  <c:v>10/23/2023</c:v>
                </c:pt>
                <c:pt idx="1231">
                  <c:v>10/24/2023</c:v>
                </c:pt>
                <c:pt idx="1232">
                  <c:v>10/25/2023</c:v>
                </c:pt>
                <c:pt idx="1233">
                  <c:v>10/26/2023</c:v>
                </c:pt>
                <c:pt idx="1234">
                  <c:v>10/27/2023</c:v>
                </c:pt>
                <c:pt idx="1235">
                  <c:v>10/30/2023</c:v>
                </c:pt>
                <c:pt idx="1236">
                  <c:v>10/31/2023</c:v>
                </c:pt>
                <c:pt idx="1237">
                  <c:v>11/1/2023</c:v>
                </c:pt>
                <c:pt idx="1238">
                  <c:v>11/2/2023</c:v>
                </c:pt>
                <c:pt idx="1239">
                  <c:v>11/3/2023</c:v>
                </c:pt>
                <c:pt idx="1240">
                  <c:v>11/6/2023</c:v>
                </c:pt>
                <c:pt idx="1241">
                  <c:v>11/7/2023</c:v>
                </c:pt>
                <c:pt idx="1242">
                  <c:v>11/8/2023</c:v>
                </c:pt>
                <c:pt idx="1243">
                  <c:v>11/9/2023</c:v>
                </c:pt>
                <c:pt idx="1244">
                  <c:v>11/10/2023</c:v>
                </c:pt>
                <c:pt idx="1245">
                  <c:v>11/13/2023</c:v>
                </c:pt>
                <c:pt idx="1246">
                  <c:v>11/14/2023</c:v>
                </c:pt>
                <c:pt idx="1247">
                  <c:v>11/15/2023</c:v>
                </c:pt>
                <c:pt idx="1248">
                  <c:v>11/16/2023</c:v>
                </c:pt>
                <c:pt idx="1249">
                  <c:v>11/17/2023</c:v>
                </c:pt>
                <c:pt idx="1250">
                  <c:v>11/20/2023</c:v>
                </c:pt>
                <c:pt idx="1251">
                  <c:v>11/21/2023</c:v>
                </c:pt>
                <c:pt idx="1252">
                  <c:v>11/22/2023</c:v>
                </c:pt>
                <c:pt idx="1253">
                  <c:v>11/24/2023</c:v>
                </c:pt>
                <c:pt idx="1254">
                  <c:v>11/27/2023</c:v>
                </c:pt>
                <c:pt idx="1255">
                  <c:v>11/28/2023</c:v>
                </c:pt>
                <c:pt idx="1256">
                  <c:v>11/29/2023</c:v>
                </c:pt>
                <c:pt idx="1257">
                  <c:v>11/30/2023</c:v>
                </c:pt>
                <c:pt idx="1258">
                  <c:v>12/1/2023</c:v>
                </c:pt>
                <c:pt idx="1259">
                  <c:v>12/4/2023</c:v>
                </c:pt>
                <c:pt idx="1260">
                  <c:v>12/5/2023</c:v>
                </c:pt>
                <c:pt idx="1261">
                  <c:v>12/6/2023</c:v>
                </c:pt>
                <c:pt idx="1262">
                  <c:v>12/7/2023</c:v>
                </c:pt>
                <c:pt idx="1263">
                  <c:v>12/8/2023</c:v>
                </c:pt>
                <c:pt idx="1264">
                  <c:v>12/11/2023</c:v>
                </c:pt>
                <c:pt idx="1265">
                  <c:v>12/12/2023</c:v>
                </c:pt>
                <c:pt idx="1266">
                  <c:v>12/13/2023</c:v>
                </c:pt>
                <c:pt idx="1267">
                  <c:v>12/14/2023</c:v>
                </c:pt>
                <c:pt idx="1268">
                  <c:v>12/15/2023</c:v>
                </c:pt>
                <c:pt idx="1269">
                  <c:v>12/18/2023</c:v>
                </c:pt>
                <c:pt idx="1270">
                  <c:v>12/19/2023</c:v>
                </c:pt>
                <c:pt idx="1271">
                  <c:v>12/20/2023</c:v>
                </c:pt>
                <c:pt idx="1272">
                  <c:v>12/21/2023</c:v>
                </c:pt>
                <c:pt idx="1273">
                  <c:v>12/22/2023</c:v>
                </c:pt>
                <c:pt idx="1274">
                  <c:v>12/26/2023</c:v>
                </c:pt>
                <c:pt idx="1275">
                  <c:v>12/27/2023</c:v>
                </c:pt>
                <c:pt idx="1276">
                  <c:v>12/28/2023</c:v>
                </c:pt>
                <c:pt idx="1277">
                  <c:v>12/29/2023</c:v>
                </c:pt>
                <c:pt idx="1278">
                  <c:v>1/2/2024</c:v>
                </c:pt>
                <c:pt idx="1279">
                  <c:v>1/3/2024</c:v>
                </c:pt>
                <c:pt idx="1280">
                  <c:v>1/4/2024</c:v>
                </c:pt>
                <c:pt idx="1281">
                  <c:v>1/5/2024</c:v>
                </c:pt>
                <c:pt idx="1282">
                  <c:v>1/8/2024</c:v>
                </c:pt>
                <c:pt idx="1283">
                  <c:v>1/9/2024</c:v>
                </c:pt>
                <c:pt idx="1284">
                  <c:v>1/10/2024</c:v>
                </c:pt>
                <c:pt idx="1285">
                  <c:v>1/11/2024</c:v>
                </c:pt>
                <c:pt idx="1286">
                  <c:v>1/12/2024</c:v>
                </c:pt>
                <c:pt idx="1287">
                  <c:v>1/16/2024</c:v>
                </c:pt>
                <c:pt idx="1288">
                  <c:v>1/17/2024</c:v>
                </c:pt>
                <c:pt idx="1289">
                  <c:v>1/18/2024</c:v>
                </c:pt>
                <c:pt idx="1290">
                  <c:v>1/19/2024</c:v>
                </c:pt>
                <c:pt idx="1291">
                  <c:v>1/22/2024</c:v>
                </c:pt>
                <c:pt idx="1292">
                  <c:v>1/23/2024</c:v>
                </c:pt>
                <c:pt idx="1293">
                  <c:v>1/24/2024</c:v>
                </c:pt>
                <c:pt idx="1294">
                  <c:v>1/25/2024</c:v>
                </c:pt>
                <c:pt idx="1295">
                  <c:v>1/26/2024</c:v>
                </c:pt>
                <c:pt idx="1296">
                  <c:v>1/29/2024</c:v>
                </c:pt>
                <c:pt idx="1297">
                  <c:v>1/30/2024</c:v>
                </c:pt>
                <c:pt idx="1298">
                  <c:v>1/31/2024</c:v>
                </c:pt>
                <c:pt idx="1299">
                  <c:v>2/1/2024</c:v>
                </c:pt>
                <c:pt idx="1300">
                  <c:v>2/2/2024</c:v>
                </c:pt>
                <c:pt idx="1301">
                  <c:v>2/5/2024</c:v>
                </c:pt>
                <c:pt idx="1302">
                  <c:v>2/6/2024</c:v>
                </c:pt>
                <c:pt idx="1303">
                  <c:v>2/7/2024</c:v>
                </c:pt>
                <c:pt idx="1304">
                  <c:v>2/8/2024</c:v>
                </c:pt>
                <c:pt idx="1305">
                  <c:v>2/9/2024</c:v>
                </c:pt>
                <c:pt idx="1306">
                  <c:v>2/12/2024</c:v>
                </c:pt>
                <c:pt idx="1307">
                  <c:v>2/13/2024</c:v>
                </c:pt>
                <c:pt idx="1308">
                  <c:v>2/14/2024</c:v>
                </c:pt>
                <c:pt idx="1309">
                  <c:v>2/15/2024</c:v>
                </c:pt>
                <c:pt idx="1310">
                  <c:v>2/16/2024</c:v>
                </c:pt>
                <c:pt idx="1311">
                  <c:v>2/20/2024</c:v>
                </c:pt>
                <c:pt idx="1312">
                  <c:v>2/21/2024</c:v>
                </c:pt>
                <c:pt idx="1313">
                  <c:v>2/22/2024</c:v>
                </c:pt>
                <c:pt idx="1314">
                  <c:v>2/23/2024</c:v>
                </c:pt>
                <c:pt idx="1315">
                  <c:v>2/26/2024</c:v>
                </c:pt>
                <c:pt idx="1316">
                  <c:v>2/27/2024</c:v>
                </c:pt>
                <c:pt idx="1317">
                  <c:v>2/28/2024</c:v>
                </c:pt>
                <c:pt idx="1318">
                  <c:v>2/29/2024</c:v>
                </c:pt>
                <c:pt idx="1319">
                  <c:v>3/1/2024</c:v>
                </c:pt>
                <c:pt idx="1320">
                  <c:v>3/4/2024</c:v>
                </c:pt>
                <c:pt idx="1321">
                  <c:v>3/5/2024</c:v>
                </c:pt>
                <c:pt idx="1322">
                  <c:v>3/6/2024</c:v>
                </c:pt>
                <c:pt idx="1323">
                  <c:v>3/7/2024</c:v>
                </c:pt>
                <c:pt idx="1324">
                  <c:v>3/8/2024</c:v>
                </c:pt>
                <c:pt idx="1325">
                  <c:v>3/11/2024</c:v>
                </c:pt>
                <c:pt idx="1326">
                  <c:v>3/12/2024</c:v>
                </c:pt>
                <c:pt idx="1327">
                  <c:v>3/13/2024</c:v>
                </c:pt>
                <c:pt idx="1328">
                  <c:v>3/14/2024</c:v>
                </c:pt>
                <c:pt idx="1329">
                  <c:v>3/15/2024</c:v>
                </c:pt>
                <c:pt idx="1330">
                  <c:v>3/18/2024</c:v>
                </c:pt>
                <c:pt idx="1331">
                  <c:v>3/19/2024</c:v>
                </c:pt>
                <c:pt idx="1332">
                  <c:v>3/20/2024</c:v>
                </c:pt>
                <c:pt idx="1333">
                  <c:v>3/21/2024</c:v>
                </c:pt>
                <c:pt idx="1334">
                  <c:v>3/22/2024</c:v>
                </c:pt>
                <c:pt idx="1335">
                  <c:v>3/25/2024</c:v>
                </c:pt>
                <c:pt idx="1336">
                  <c:v>3/26/2024</c:v>
                </c:pt>
                <c:pt idx="1337">
                  <c:v>3/27/2024</c:v>
                </c:pt>
                <c:pt idx="1338">
                  <c:v>3/28/2024</c:v>
                </c:pt>
                <c:pt idx="1339">
                  <c:v>4/1/2024</c:v>
                </c:pt>
                <c:pt idx="1340">
                  <c:v>4/2/2024</c:v>
                </c:pt>
                <c:pt idx="1341">
                  <c:v>4/3/2024</c:v>
                </c:pt>
                <c:pt idx="1342">
                  <c:v>4/4/2024</c:v>
                </c:pt>
                <c:pt idx="1343">
                  <c:v>4/5/2024</c:v>
                </c:pt>
                <c:pt idx="1344">
                  <c:v>4/8/2024</c:v>
                </c:pt>
                <c:pt idx="1345">
                  <c:v>4/9/2024</c:v>
                </c:pt>
                <c:pt idx="1346">
                  <c:v>4/10/2024</c:v>
                </c:pt>
                <c:pt idx="1347">
                  <c:v>4/11/2024</c:v>
                </c:pt>
                <c:pt idx="1348">
                  <c:v>4/12/2024</c:v>
                </c:pt>
                <c:pt idx="1349">
                  <c:v>4/15/2024</c:v>
                </c:pt>
                <c:pt idx="1350">
                  <c:v>4/16/2024</c:v>
                </c:pt>
                <c:pt idx="1351">
                  <c:v>4/17/2024</c:v>
                </c:pt>
                <c:pt idx="1352">
                  <c:v>4/18/2024</c:v>
                </c:pt>
                <c:pt idx="1353">
                  <c:v>4/19/2024</c:v>
                </c:pt>
                <c:pt idx="1354">
                  <c:v>4/22/2024</c:v>
                </c:pt>
                <c:pt idx="1355">
                  <c:v>4/23/2024</c:v>
                </c:pt>
                <c:pt idx="1356">
                  <c:v>4/24/2024</c:v>
                </c:pt>
                <c:pt idx="1357">
                  <c:v>4/25/2024</c:v>
                </c:pt>
                <c:pt idx="1358">
                  <c:v>4/26/2024</c:v>
                </c:pt>
                <c:pt idx="1359">
                  <c:v>4/29/2024</c:v>
                </c:pt>
                <c:pt idx="1360">
                  <c:v>4/30/2024</c:v>
                </c:pt>
                <c:pt idx="1361">
                  <c:v>5/1/2024</c:v>
                </c:pt>
                <c:pt idx="1362">
                  <c:v>5/2/2024</c:v>
                </c:pt>
                <c:pt idx="1363">
                  <c:v>5/3/2024</c:v>
                </c:pt>
                <c:pt idx="1364">
                  <c:v>5/6/2024</c:v>
                </c:pt>
                <c:pt idx="1365">
                  <c:v>5/7/2024</c:v>
                </c:pt>
                <c:pt idx="1366">
                  <c:v>5/8/2024</c:v>
                </c:pt>
                <c:pt idx="1367">
                  <c:v>5/9/2024</c:v>
                </c:pt>
                <c:pt idx="1368">
                  <c:v>5/10/2024</c:v>
                </c:pt>
                <c:pt idx="1369">
                  <c:v>5/13/2024</c:v>
                </c:pt>
                <c:pt idx="1370">
                  <c:v>5/14/2024</c:v>
                </c:pt>
                <c:pt idx="1371">
                  <c:v>5/15/2024</c:v>
                </c:pt>
                <c:pt idx="1372">
                  <c:v>5/16/2024</c:v>
                </c:pt>
                <c:pt idx="1373">
                  <c:v>5/17/2024</c:v>
                </c:pt>
                <c:pt idx="1374">
                  <c:v>5/20/2024</c:v>
                </c:pt>
                <c:pt idx="1375">
                  <c:v>5/21/2024</c:v>
                </c:pt>
                <c:pt idx="1376">
                  <c:v>5/22/2024</c:v>
                </c:pt>
                <c:pt idx="1377">
                  <c:v>5/23/2024</c:v>
                </c:pt>
                <c:pt idx="1378">
                  <c:v>5/24/2024</c:v>
                </c:pt>
                <c:pt idx="1379">
                  <c:v>5/28/2024</c:v>
                </c:pt>
                <c:pt idx="1380">
                  <c:v>5/29/2024</c:v>
                </c:pt>
                <c:pt idx="1381">
                  <c:v>5/30/2024</c:v>
                </c:pt>
                <c:pt idx="1382">
                  <c:v>5/31/2024</c:v>
                </c:pt>
                <c:pt idx="1383">
                  <c:v>6/3/2024</c:v>
                </c:pt>
                <c:pt idx="1384">
                  <c:v>6/4/2024</c:v>
                </c:pt>
                <c:pt idx="1385">
                  <c:v>6/5/2024</c:v>
                </c:pt>
                <c:pt idx="1386">
                  <c:v>6/6/2024</c:v>
                </c:pt>
                <c:pt idx="1387">
                  <c:v>6/7/2024</c:v>
                </c:pt>
                <c:pt idx="1388">
                  <c:v>6/10/2024</c:v>
                </c:pt>
                <c:pt idx="1389">
                  <c:v>6/11/2024</c:v>
                </c:pt>
                <c:pt idx="1390">
                  <c:v>6/12/2024</c:v>
                </c:pt>
                <c:pt idx="1391">
                  <c:v>6/13/2024</c:v>
                </c:pt>
                <c:pt idx="1392">
                  <c:v>6/14/2024</c:v>
                </c:pt>
                <c:pt idx="1393">
                  <c:v>6/17/2024</c:v>
                </c:pt>
                <c:pt idx="1394">
                  <c:v>6/18/2024</c:v>
                </c:pt>
                <c:pt idx="1395">
                  <c:v>6/20/2024</c:v>
                </c:pt>
                <c:pt idx="1396">
                  <c:v>6/21/2024</c:v>
                </c:pt>
                <c:pt idx="1397">
                  <c:v>6/24/2024</c:v>
                </c:pt>
                <c:pt idx="1398">
                  <c:v>6/25/2024</c:v>
                </c:pt>
                <c:pt idx="1399">
                  <c:v>6/26/2024</c:v>
                </c:pt>
                <c:pt idx="1400">
                  <c:v>6/27/2024</c:v>
                </c:pt>
                <c:pt idx="1401">
                  <c:v>6/28/2024</c:v>
                </c:pt>
                <c:pt idx="1402">
                  <c:v>7/1/2024</c:v>
                </c:pt>
                <c:pt idx="1403">
                  <c:v>7/2/2024</c:v>
                </c:pt>
                <c:pt idx="1404">
                  <c:v>7/3/2024</c:v>
                </c:pt>
                <c:pt idx="1405">
                  <c:v>7/5/2024</c:v>
                </c:pt>
                <c:pt idx="1406">
                  <c:v>7/8/2024</c:v>
                </c:pt>
                <c:pt idx="1407">
                  <c:v>7/9/2024</c:v>
                </c:pt>
                <c:pt idx="1408">
                  <c:v>7/10/2024</c:v>
                </c:pt>
                <c:pt idx="1409">
                  <c:v>7/11/2024</c:v>
                </c:pt>
                <c:pt idx="1410">
                  <c:v>7/12/2024</c:v>
                </c:pt>
                <c:pt idx="1411">
                  <c:v>7/15/2024</c:v>
                </c:pt>
                <c:pt idx="1412">
                  <c:v>7/16/2024</c:v>
                </c:pt>
                <c:pt idx="1413">
                  <c:v>7/17/2024</c:v>
                </c:pt>
                <c:pt idx="1414">
                  <c:v>7/18/2024</c:v>
                </c:pt>
                <c:pt idx="1415">
                  <c:v>7/19/2024</c:v>
                </c:pt>
                <c:pt idx="1416">
                  <c:v>7/22/2024</c:v>
                </c:pt>
                <c:pt idx="1417">
                  <c:v>7/23/2024</c:v>
                </c:pt>
                <c:pt idx="1418">
                  <c:v>7/24/2024</c:v>
                </c:pt>
                <c:pt idx="1419">
                  <c:v>7/25/2024</c:v>
                </c:pt>
                <c:pt idx="1420">
                  <c:v>7/26/2024</c:v>
                </c:pt>
                <c:pt idx="1421">
                  <c:v>7/29/2024</c:v>
                </c:pt>
                <c:pt idx="1422">
                  <c:v>7/30/2024</c:v>
                </c:pt>
                <c:pt idx="1423">
                  <c:v>7/31/2024</c:v>
                </c:pt>
                <c:pt idx="1424">
                  <c:v>8/1/2024</c:v>
                </c:pt>
                <c:pt idx="1425">
                  <c:v>8/2/2024</c:v>
                </c:pt>
                <c:pt idx="1426">
                  <c:v>8/5/2024</c:v>
                </c:pt>
                <c:pt idx="1427">
                  <c:v>8/7/2024</c:v>
                </c:pt>
                <c:pt idx="1428">
                  <c:v>8/8/2024</c:v>
                </c:pt>
                <c:pt idx="1429">
                  <c:v>8/9/2024</c:v>
                </c:pt>
                <c:pt idx="1430">
                  <c:v>8/12/2024</c:v>
                </c:pt>
                <c:pt idx="1431">
                  <c:v>8/13/2024</c:v>
                </c:pt>
                <c:pt idx="1432">
                  <c:v>8/14/2024</c:v>
                </c:pt>
                <c:pt idx="1433">
                  <c:v>8/15/2024</c:v>
                </c:pt>
                <c:pt idx="1434">
                  <c:v>8/16/2024</c:v>
                </c:pt>
                <c:pt idx="1435">
                  <c:v>8/19/2024</c:v>
                </c:pt>
                <c:pt idx="1436">
                  <c:v>8/20/2024</c:v>
                </c:pt>
                <c:pt idx="1437">
                  <c:v>8/21/2024</c:v>
                </c:pt>
                <c:pt idx="1438">
                  <c:v>8/22/2024</c:v>
                </c:pt>
                <c:pt idx="1439">
                  <c:v>8/23/2024</c:v>
                </c:pt>
                <c:pt idx="1440">
                  <c:v>8/26/2024</c:v>
                </c:pt>
                <c:pt idx="1441">
                  <c:v>8/27/2024</c:v>
                </c:pt>
                <c:pt idx="1442">
                  <c:v>8/28/2024</c:v>
                </c:pt>
                <c:pt idx="1443">
                  <c:v>8/29/2024</c:v>
                </c:pt>
                <c:pt idx="1444">
                  <c:v>8/30/2024</c:v>
                </c:pt>
                <c:pt idx="1445">
                  <c:v>9/3/2024</c:v>
                </c:pt>
                <c:pt idx="1446">
                  <c:v>9/4/2024</c:v>
                </c:pt>
                <c:pt idx="1447">
                  <c:v>9/5/2024</c:v>
                </c:pt>
                <c:pt idx="1448">
                  <c:v>9/6/2024</c:v>
                </c:pt>
                <c:pt idx="1449">
                  <c:v>9/9/2024</c:v>
                </c:pt>
                <c:pt idx="1450">
                  <c:v>9/10/2024</c:v>
                </c:pt>
                <c:pt idx="1451">
                  <c:v>9/11/2024</c:v>
                </c:pt>
                <c:pt idx="1452">
                  <c:v>9/12/2024</c:v>
                </c:pt>
                <c:pt idx="1453">
                  <c:v>9/13/2024</c:v>
                </c:pt>
                <c:pt idx="1454">
                  <c:v>9/16/2024</c:v>
                </c:pt>
                <c:pt idx="1455">
                  <c:v>9/17/2024</c:v>
                </c:pt>
                <c:pt idx="1456">
                  <c:v>9/18/2024</c:v>
                </c:pt>
                <c:pt idx="1457">
                  <c:v>9/19/2024</c:v>
                </c:pt>
                <c:pt idx="1458">
                  <c:v>9/20/2024</c:v>
                </c:pt>
                <c:pt idx="1459">
                  <c:v>9/23/2024</c:v>
                </c:pt>
                <c:pt idx="1460">
                  <c:v>9/24/2024</c:v>
                </c:pt>
                <c:pt idx="1461">
                  <c:v>9/25/2024</c:v>
                </c:pt>
                <c:pt idx="1462">
                  <c:v>9/26/2024</c:v>
                </c:pt>
                <c:pt idx="1463">
                  <c:v>9/27/2024</c:v>
                </c:pt>
                <c:pt idx="1464">
                  <c:v>9/30/2024</c:v>
                </c:pt>
                <c:pt idx="1465">
                  <c:v>10/1/2024</c:v>
                </c:pt>
                <c:pt idx="1466">
                  <c:v>10/2/2024</c:v>
                </c:pt>
                <c:pt idx="1467">
                  <c:v>10/3/2024</c:v>
                </c:pt>
                <c:pt idx="1468">
                  <c:v>10/4/2024</c:v>
                </c:pt>
                <c:pt idx="1469">
                  <c:v>10/7/2024</c:v>
                </c:pt>
                <c:pt idx="1470">
                  <c:v>10/8/2024</c:v>
                </c:pt>
                <c:pt idx="1471">
                  <c:v>10/9/2024</c:v>
                </c:pt>
                <c:pt idx="1472">
                  <c:v>10/10/2024</c:v>
                </c:pt>
                <c:pt idx="1473">
                  <c:v>10/11/2024</c:v>
                </c:pt>
                <c:pt idx="1474">
                  <c:v>10/14/2024</c:v>
                </c:pt>
                <c:pt idx="1475">
                  <c:v>10/15/2024</c:v>
                </c:pt>
                <c:pt idx="1476">
                  <c:v>10/16/2024</c:v>
                </c:pt>
                <c:pt idx="1477">
                  <c:v>10/17/2024</c:v>
                </c:pt>
                <c:pt idx="1478">
                  <c:v>10/18/2024</c:v>
                </c:pt>
                <c:pt idx="1479">
                  <c:v>10/21/2024</c:v>
                </c:pt>
                <c:pt idx="1480">
                  <c:v>10/22/2024</c:v>
                </c:pt>
                <c:pt idx="1481">
                  <c:v>10/23/2024</c:v>
                </c:pt>
                <c:pt idx="1482">
                  <c:v>10/24/2024</c:v>
                </c:pt>
                <c:pt idx="1483">
                  <c:v>10/25/2024</c:v>
                </c:pt>
                <c:pt idx="1484">
                  <c:v>10/28/2024</c:v>
                </c:pt>
                <c:pt idx="1485">
                  <c:v>10/29/2024</c:v>
                </c:pt>
                <c:pt idx="1486">
                  <c:v>10/30/2024</c:v>
                </c:pt>
                <c:pt idx="1487">
                  <c:v>10/31/2024</c:v>
                </c:pt>
                <c:pt idx="1488">
                  <c:v>11/1/2024</c:v>
                </c:pt>
                <c:pt idx="1489">
                  <c:v>11/4/2024</c:v>
                </c:pt>
                <c:pt idx="1490">
                  <c:v>11/5/2024</c:v>
                </c:pt>
                <c:pt idx="1491">
                  <c:v>11/6/2024</c:v>
                </c:pt>
                <c:pt idx="1492">
                  <c:v>11/7/2024</c:v>
                </c:pt>
                <c:pt idx="1493">
                  <c:v>11/8/2024</c:v>
                </c:pt>
                <c:pt idx="1494">
                  <c:v>11/11/2024</c:v>
                </c:pt>
                <c:pt idx="1495">
                  <c:v>11/12/2024</c:v>
                </c:pt>
                <c:pt idx="1496">
                  <c:v>11/13/2024</c:v>
                </c:pt>
                <c:pt idx="1497">
                  <c:v>11/14/2024</c:v>
                </c:pt>
                <c:pt idx="1498">
                  <c:v>11/15/2024</c:v>
                </c:pt>
                <c:pt idx="1499">
                  <c:v>11/18/2024</c:v>
                </c:pt>
                <c:pt idx="1500">
                  <c:v>11/19/2024</c:v>
                </c:pt>
                <c:pt idx="1501">
                  <c:v>11/20/2024</c:v>
                </c:pt>
                <c:pt idx="1502">
                  <c:v>11/21/2024</c:v>
                </c:pt>
                <c:pt idx="1503">
                  <c:v>11/22/2024</c:v>
                </c:pt>
                <c:pt idx="1504">
                  <c:v>11/25/2024</c:v>
                </c:pt>
                <c:pt idx="1505">
                  <c:v>11/26/2024</c:v>
                </c:pt>
                <c:pt idx="1506">
                  <c:v>11/27/2024</c:v>
                </c:pt>
                <c:pt idx="1507">
                  <c:v>11/29/2024</c:v>
                </c:pt>
                <c:pt idx="1508">
                  <c:v>12/2/2024</c:v>
                </c:pt>
                <c:pt idx="1509">
                  <c:v>12/3/2024</c:v>
                </c:pt>
                <c:pt idx="1510">
                  <c:v>12/4/2024</c:v>
                </c:pt>
                <c:pt idx="1511">
                  <c:v>12/5/2024</c:v>
                </c:pt>
                <c:pt idx="1512">
                  <c:v>12/6/2024</c:v>
                </c:pt>
                <c:pt idx="1513">
                  <c:v>12/9/2024</c:v>
                </c:pt>
                <c:pt idx="1514">
                  <c:v>12/10/2024</c:v>
                </c:pt>
                <c:pt idx="1515">
                  <c:v>12/11/2024</c:v>
                </c:pt>
                <c:pt idx="1516">
                  <c:v>12/12/2024</c:v>
                </c:pt>
                <c:pt idx="1517">
                  <c:v>12/13/2024</c:v>
                </c:pt>
                <c:pt idx="1518">
                  <c:v>12/16/2024</c:v>
                </c:pt>
                <c:pt idx="1519">
                  <c:v>12/17/2024</c:v>
                </c:pt>
                <c:pt idx="1520">
                  <c:v>12/18/2024</c:v>
                </c:pt>
                <c:pt idx="1521">
                  <c:v>12/19/2024</c:v>
                </c:pt>
                <c:pt idx="1522">
                  <c:v>12/20/2024</c:v>
                </c:pt>
                <c:pt idx="1523">
                  <c:v>12/23/2024</c:v>
                </c:pt>
                <c:pt idx="1524">
                  <c:v>12/24/2024</c:v>
                </c:pt>
                <c:pt idx="1525">
                  <c:v>12/26/2024</c:v>
                </c:pt>
                <c:pt idx="1526">
                  <c:v>12/27/2024</c:v>
                </c:pt>
                <c:pt idx="1527">
                  <c:v>12/30/2024</c:v>
                </c:pt>
                <c:pt idx="1528">
                  <c:v>12/31/2024</c:v>
                </c:pt>
                <c:pt idx="1529">
                  <c:v>1/2/2025</c:v>
                </c:pt>
                <c:pt idx="1530">
                  <c:v>1/3/2025</c:v>
                </c:pt>
                <c:pt idx="1531">
                  <c:v>1/6/2025</c:v>
                </c:pt>
                <c:pt idx="1532">
                  <c:v>1/7/2025</c:v>
                </c:pt>
                <c:pt idx="1533">
                  <c:v>1/8/2025</c:v>
                </c:pt>
                <c:pt idx="1534">
                  <c:v>1/9/2025</c:v>
                </c:pt>
                <c:pt idx="1535">
                  <c:v>1/10/2025</c:v>
                </c:pt>
                <c:pt idx="1536">
                  <c:v>1/13/2025</c:v>
                </c:pt>
                <c:pt idx="1537">
                  <c:v>1/14/2025</c:v>
                </c:pt>
                <c:pt idx="1538">
                  <c:v>1/15/2025</c:v>
                </c:pt>
                <c:pt idx="1539">
                  <c:v>1/16/2025</c:v>
                </c:pt>
                <c:pt idx="1540">
                  <c:v>1/17/2025</c:v>
                </c:pt>
                <c:pt idx="1541">
                  <c:v>1/21/2025</c:v>
                </c:pt>
                <c:pt idx="1542">
                  <c:v>1/22/2025</c:v>
                </c:pt>
                <c:pt idx="1543">
                  <c:v>1/23/2025</c:v>
                </c:pt>
                <c:pt idx="1544">
                  <c:v>1/24/2025</c:v>
                </c:pt>
                <c:pt idx="1545">
                  <c:v>1/27/2025</c:v>
                </c:pt>
                <c:pt idx="1546">
                  <c:v>1/28/2025</c:v>
                </c:pt>
                <c:pt idx="1547">
                  <c:v>1/29/2025</c:v>
                </c:pt>
                <c:pt idx="1548">
                  <c:v>1/30/2025</c:v>
                </c:pt>
                <c:pt idx="1549">
                  <c:v>1/31/2025</c:v>
                </c:pt>
                <c:pt idx="1550">
                  <c:v>2/3/2025</c:v>
                </c:pt>
                <c:pt idx="1551">
                  <c:v>2/4/2025</c:v>
                </c:pt>
                <c:pt idx="1552">
                  <c:v>2/5/2025</c:v>
                </c:pt>
                <c:pt idx="1553">
                  <c:v>2/6/2025</c:v>
                </c:pt>
                <c:pt idx="1554">
                  <c:v>2/7/2025</c:v>
                </c:pt>
                <c:pt idx="1555">
                  <c:v>2/10/2025</c:v>
                </c:pt>
                <c:pt idx="1556">
                  <c:v>2/11/2025</c:v>
                </c:pt>
                <c:pt idx="1557">
                  <c:v>2/12/2025</c:v>
                </c:pt>
                <c:pt idx="1558">
                  <c:v>2/13/2025</c:v>
                </c:pt>
                <c:pt idx="1559">
                  <c:v>2/14/2025</c:v>
                </c:pt>
                <c:pt idx="1560">
                  <c:v>2/18/2025</c:v>
                </c:pt>
                <c:pt idx="1561">
                  <c:v>2/19/2025</c:v>
                </c:pt>
                <c:pt idx="1562">
                  <c:v>2/20/2025</c:v>
                </c:pt>
                <c:pt idx="1563">
                  <c:v>2/21/2025</c:v>
                </c:pt>
                <c:pt idx="1564">
                  <c:v>2/24/2025</c:v>
                </c:pt>
                <c:pt idx="1565">
                  <c:v>2/25/2025</c:v>
                </c:pt>
                <c:pt idx="1566">
                  <c:v>2/26/2025</c:v>
                </c:pt>
                <c:pt idx="1567">
                  <c:v>2/27/2025</c:v>
                </c:pt>
                <c:pt idx="1568">
                  <c:v>2/28/2025</c:v>
                </c:pt>
                <c:pt idx="1569">
                  <c:v>3/3/2025</c:v>
                </c:pt>
                <c:pt idx="1570">
                  <c:v>3/4/2025</c:v>
                </c:pt>
                <c:pt idx="1571">
                  <c:v>3/5/2025</c:v>
                </c:pt>
                <c:pt idx="1572">
                  <c:v>3/6/2025</c:v>
                </c:pt>
                <c:pt idx="1573">
                  <c:v>3/7/2025</c:v>
                </c:pt>
                <c:pt idx="1574">
                  <c:v>07/03/2025</c:v>
                </c:pt>
                <c:pt idx="1575">
                  <c:v>10/03/2025</c:v>
                </c:pt>
                <c:pt idx="1576">
                  <c:v>11/03/2025</c:v>
                </c:pt>
                <c:pt idx="1577">
                  <c:v>12/03/2025</c:v>
                </c:pt>
                <c:pt idx="1578">
                  <c:v>13/03/2025</c:v>
                </c:pt>
                <c:pt idx="1579">
                  <c:v>14/03/2025</c:v>
                </c:pt>
                <c:pt idx="1580">
                  <c:v>17/03/2025</c:v>
                </c:pt>
                <c:pt idx="1581">
                  <c:v>18/03/2025</c:v>
                </c:pt>
                <c:pt idx="1582">
                  <c:v>19/03/2025</c:v>
                </c:pt>
                <c:pt idx="1583">
                  <c:v>20/03/2025</c:v>
                </c:pt>
                <c:pt idx="1584">
                  <c:v>21/03/2025</c:v>
                </c:pt>
                <c:pt idx="1585">
                  <c:v>24/03/2025</c:v>
                </c:pt>
                <c:pt idx="1586">
                  <c:v>25/03/2025</c:v>
                </c:pt>
                <c:pt idx="1587">
                  <c:v>26/03/2025</c:v>
                </c:pt>
                <c:pt idx="1588">
                  <c:v>27/03/2025</c:v>
                </c:pt>
                <c:pt idx="1589">
                  <c:v>28/03/2025</c:v>
                </c:pt>
                <c:pt idx="1590">
                  <c:v>31/03/2025</c:v>
                </c:pt>
                <c:pt idx="1591">
                  <c:v>01/04/2025</c:v>
                </c:pt>
                <c:pt idx="1592">
                  <c:v>02/04/2025</c:v>
                </c:pt>
                <c:pt idx="1593">
                  <c:v>03/04/2025</c:v>
                </c:pt>
                <c:pt idx="1594">
                  <c:v>04/04/2025</c:v>
                </c:pt>
                <c:pt idx="1595">
                  <c:v>07/04/2025</c:v>
                </c:pt>
                <c:pt idx="1596">
                  <c:v>08/04/2025</c:v>
                </c:pt>
                <c:pt idx="1597">
                  <c:v>09/04/2025</c:v>
                </c:pt>
                <c:pt idx="1598">
                  <c:v>10/04/2025</c:v>
                </c:pt>
                <c:pt idx="1599">
                  <c:v>11/04/2025</c:v>
                </c:pt>
                <c:pt idx="1600">
                  <c:v>14/04/2025</c:v>
                </c:pt>
                <c:pt idx="1601">
                  <c:v>15/04/2025</c:v>
                </c:pt>
                <c:pt idx="1602">
                  <c:v>16/04/2025</c:v>
                </c:pt>
                <c:pt idx="1603">
                  <c:v>17/04/2025</c:v>
                </c:pt>
                <c:pt idx="1604">
                  <c:v>21/04/2025</c:v>
                </c:pt>
                <c:pt idx="1605">
                  <c:v>22/04/2025</c:v>
                </c:pt>
                <c:pt idx="1606">
                  <c:v>23/04/2025</c:v>
                </c:pt>
              </c:strCache>
            </c:strRef>
          </c:cat>
          <c:val>
            <c:numRef>
              <c:f>Spreads!$W$3:$W$1616</c:f>
              <c:numCache>
                <c:formatCode>0.00_);[Red]\(0.00\)</c:formatCode>
                <c:ptCount val="1614"/>
                <c:pt idx="0">
                  <c:v>1.9261578810335713</c:v>
                </c:pt>
                <c:pt idx="1">
                  <c:v>2.1427597565478322</c:v>
                </c:pt>
                <c:pt idx="2">
                  <c:v>2.1621384436878479</c:v>
                </c:pt>
                <c:pt idx="3">
                  <c:v>2.2589346926593272</c:v>
                </c:pt>
                <c:pt idx="4">
                  <c:v>2.2662550677621773</c:v>
                </c:pt>
                <c:pt idx="5">
                  <c:v>2.1501773183792956</c:v>
                </c:pt>
                <c:pt idx="6">
                  <c:v>2.4862550677621797</c:v>
                </c:pt>
                <c:pt idx="7">
                  <c:v>2.4755365681735881</c:v>
                </c:pt>
                <c:pt idx="8">
                  <c:v>2.5943911291822346</c:v>
                </c:pt>
                <c:pt idx="9">
                  <c:v>2.4244883159108426</c:v>
                </c:pt>
                <c:pt idx="10">
                  <c:v>2.4446826893680651</c:v>
                </c:pt>
                <c:pt idx="11">
                  <c:v>2.6506632520223405</c:v>
                </c:pt>
                <c:pt idx="12">
                  <c:v>2.5759253150880248</c:v>
                </c:pt>
                <c:pt idx="13">
                  <c:v>2.6561196885452425</c:v>
                </c:pt>
                <c:pt idx="14">
                  <c:v>3.0151686230111103</c:v>
                </c:pt>
                <c:pt idx="17">
                  <c:v>2.5032074977025474</c:v>
                </c:pt>
                <c:pt idx="18">
                  <c:v>2.5884695607682389</c:v>
                </c:pt>
                <c:pt idx="20">
                  <c:v>2.7268381881338399</c:v>
                </c:pt>
                <c:pt idx="21">
                  <c:v>3.0335372503767104</c:v>
                </c:pt>
                <c:pt idx="22">
                  <c:v>2.835304002228046</c:v>
                </c:pt>
                <c:pt idx="23">
                  <c:v>2.8754011889566549</c:v>
                </c:pt>
                <c:pt idx="24">
                  <c:v>2.6366438146766171</c:v>
                </c:pt>
                <c:pt idx="25">
                  <c:v>2.409226252845162</c:v>
                </c:pt>
                <c:pt idx="26">
                  <c:v>2.0786049399851763</c:v>
                </c:pt>
                <c:pt idx="27">
                  <c:v>1.6068763806221646</c:v>
                </c:pt>
                <c:pt idx="28">
                  <c:v>1.7216143175564724</c:v>
                </c:pt>
                <c:pt idx="29">
                  <c:v>1.6183133797993463</c:v>
                </c:pt>
                <c:pt idx="30">
                  <c:v>1.6650124420422188</c:v>
                </c:pt>
                <c:pt idx="31">
                  <c:v>1.5926625698192218</c:v>
                </c:pt>
                <c:pt idx="32">
                  <c:v>1.0275358859704724</c:v>
                </c:pt>
                <c:pt idx="33">
                  <c:v>1.0108368237276011</c:v>
                </c:pt>
                <c:pt idx="34">
                  <c:v>1.0119822627189556</c:v>
                </c:pt>
                <c:pt idx="35">
                  <c:v>0.66571013987885408</c:v>
                </c:pt>
                <c:pt idx="36">
                  <c:v>0.67541857969302654</c:v>
                </c:pt>
                <c:pt idx="37">
                  <c:v>0.8093408303101377</c:v>
                </c:pt>
                <c:pt idx="38">
                  <c:v>0.60800101786156446</c:v>
                </c:pt>
                <c:pt idx="39">
                  <c:v>0.6798649564415129</c:v>
                </c:pt>
                <c:pt idx="40">
                  <c:v>0.40718533154436543</c:v>
                </c:pt>
                <c:pt idx="41">
                  <c:v>1.3065258261960508</c:v>
                </c:pt>
                <c:pt idx="42">
                  <c:v>1.433127701710319</c:v>
                </c:pt>
                <c:pt idx="43">
                  <c:v>1.2862342660102257</c:v>
                </c:pt>
                <c:pt idx="44">
                  <c:v>1.5907778294873189</c:v>
                </c:pt>
                <c:pt idx="45">
                  <c:v>1.8296323904959699</c:v>
                </c:pt>
                <c:pt idx="46">
                  <c:v>2.2638462012989002</c:v>
                </c:pt>
                <c:pt idx="47">
                  <c:v>1.2823120153931171</c:v>
                </c:pt>
                <c:pt idx="48">
                  <c:v>1.1568555788702035</c:v>
                </c:pt>
                <c:pt idx="49">
                  <c:v>1.0663314527388366</c:v>
                </c:pt>
                <c:pt idx="50">
                  <c:v>1.4539433880275183</c:v>
                </c:pt>
                <c:pt idx="51">
                  <c:v>1.457244325784643</c:v>
                </c:pt>
                <c:pt idx="52">
                  <c:v>1.383322075167527</c:v>
                </c:pt>
                <c:pt idx="53">
                  <c:v>1.4445647008874971</c:v>
                </c:pt>
                <c:pt idx="54">
                  <c:v>1.5663314527388401</c:v>
                </c:pt>
                <c:pt idx="55">
                  <c:v>1.3481953913187787</c:v>
                </c:pt>
                <c:pt idx="56">
                  <c:v>1.3796323904959671</c:v>
                </c:pt>
                <c:pt idx="57">
                  <c:v>1.4065258261960487</c:v>
                </c:pt>
                <c:pt idx="58">
                  <c:v>1.263943388027517</c:v>
                </c:pt>
                <c:pt idx="59">
                  <c:v>1.5940405747561215</c:v>
                </c:pt>
                <c:pt idx="60">
                  <c:v>2.9173033200249279</c:v>
                </c:pt>
                <c:pt idx="63">
                  <c:v>2.6614199440992614</c:v>
                </c:pt>
                <c:pt idx="64">
                  <c:v>2.41534219471637</c:v>
                </c:pt>
                <c:pt idx="65">
                  <c:v>2.5540995689964028</c:v>
                </c:pt>
                <c:pt idx="66">
                  <c:v>2.1812255706420416</c:v>
                </c:pt>
                <c:pt idx="67">
                  <c:v>2.6559635075763524</c:v>
                </c:pt>
                <c:pt idx="68">
                  <c:v>2.7887403192021125</c:v>
                </c:pt>
                <c:pt idx="69">
                  <c:v>2.4287403192021131</c:v>
                </c:pt>
                <c:pt idx="70">
                  <c:v>2.4815171308278678</c:v>
                </c:pt>
                <c:pt idx="71">
                  <c:v>2.4801773183792939</c:v>
                </c:pt>
                <c:pt idx="72">
                  <c:v>2.3368763806221651</c:v>
                </c:pt>
                <c:pt idx="73">
                  <c:v>2.3328569432764432</c:v>
                </c:pt>
                <c:pt idx="74">
                  <c:v>2.0607986312392761</c:v>
                </c:pt>
                <c:pt idx="75">
                  <c:v>1.9496531922479186</c:v>
                </c:pt>
                <c:pt idx="76">
                  <c:v>2.0756337549021957</c:v>
                </c:pt>
                <c:pt idx="77">
                  <c:v>2.2344883159108448</c:v>
                </c:pt>
                <c:pt idx="78">
                  <c:v>2.3818086910136955</c:v>
                </c:pt>
                <c:pt idx="79">
                  <c:v>2.4412845648823236</c:v>
                </c:pt>
                <c:pt idx="80">
                  <c:v>2.4547798760966728</c:v>
                </c:pt>
                <c:pt idx="81">
                  <c:v>2.8802363126195729</c:v>
                </c:pt>
                <c:pt idx="83">
                  <c:v>2.7246826893680627</c:v>
                </c:pt>
                <c:pt idx="84">
                  <c:v>2.3989346926593278</c:v>
                </c:pt>
                <c:pt idx="85">
                  <c:v>2.4056337549021976</c:v>
                </c:pt>
                <c:pt idx="86">
                  <c:v>1.7923328171450663</c:v>
                </c:pt>
                <c:pt idx="87">
                  <c:v>1.9069735673507715</c:v>
                </c:pt>
                <c:pt idx="88">
                  <c:v>1.9256337549021971</c:v>
                </c:pt>
                <c:pt idx="89">
                  <c:v>1.9603716918365137</c:v>
                </c:pt>
                <c:pt idx="90">
                  <c:v>1.9984105665279515</c:v>
                </c:pt>
                <c:pt idx="91">
                  <c:v>2.0398475657051378</c:v>
                </c:pt>
                <c:pt idx="92">
                  <c:v>2.1653040022280443</c:v>
                </c:pt>
                <c:pt idx="93">
                  <c:v>1.9620030644709168</c:v>
                </c:pt>
                <c:pt idx="94">
                  <c:v>1.9731485034622693</c:v>
                </c:pt>
                <c:pt idx="96">
                  <c:v>1.2444883159108429</c:v>
                </c:pt>
                <c:pt idx="97">
                  <c:v>1.0931485034622703</c:v>
                </c:pt>
                <c:pt idx="98">
                  <c:v>0.8585077532565677</c:v>
                </c:pt>
                <c:pt idx="99">
                  <c:v>1.0678864403965846</c:v>
                </c:pt>
                <c:pt idx="100">
                  <c:v>1.1557309416308108</c:v>
                </c:pt>
                <c:pt idx="101">
                  <c:v>1.3320030644709142</c:v>
                </c:pt>
                <c:pt idx="103">
                  <c:v>1.3540613765080778</c:v>
                </c:pt>
                <c:pt idx="104">
                  <c:v>1.2154011889566547</c:v>
                </c:pt>
                <c:pt idx="106">
                  <c:v>0.90870212671378781</c:v>
                </c:pt>
                <c:pt idx="107">
                  <c:v>0.5252068154994376</c:v>
                </c:pt>
                <c:pt idx="108">
                  <c:v>0.13252719060228912</c:v>
                </c:pt>
                <c:pt idx="109">
                  <c:v>0.11109019142510235</c:v>
                </c:pt>
                <c:pt idx="110">
                  <c:v>-5.7569996126325407E-2</c:v>
                </c:pt>
                <c:pt idx="111">
                  <c:v>-0.43867724262935326</c:v>
                </c:pt>
                <c:pt idx="112">
                  <c:v>-0.25537630487222529</c:v>
                </c:pt>
                <c:pt idx="113">
                  <c:v>0.66687638062216337</c:v>
                </c:pt>
                <c:pt idx="114">
                  <c:v>1.449847565705138</c:v>
                </c:pt>
                <c:pt idx="115">
                  <c:v>1.6051096287708262</c:v>
                </c:pt>
                <c:pt idx="116">
                  <c:v>1.483245690190877</c:v>
                </c:pt>
                <c:pt idx="117">
                  <c:v>1.7212845648823212</c:v>
                </c:pt>
                <c:pt idx="118">
                  <c:v>1.0778864403965862</c:v>
                </c:pt>
                <c:pt idx="119">
                  <c:v>1.1491290661165472</c:v>
                </c:pt>
                <c:pt idx="120">
                  <c:v>1.100274505107901</c:v>
                </c:pt>
                <c:pt idx="121">
                  <c:v>1.4835754428650354</c:v>
                </c:pt>
                <c:pt idx="122">
                  <c:v>1.7150124420422195</c:v>
                </c:pt>
                <c:pt idx="123">
                  <c:v>1.2301773183792939</c:v>
                </c:pt>
                <c:pt idx="124">
                  <c:v>1.4791290661165455</c:v>
                </c:pt>
                <c:pt idx="125">
                  <c:v>1.4023328171450657</c:v>
                </c:pt>
                <c:pt idx="126">
                  <c:v>1.9034400636480946</c:v>
                </c:pt>
                <c:pt idx="127">
                  <c:v>1.9671679408079932</c:v>
                </c:pt>
                <c:pt idx="128">
                  <c:v>1.734585502639451</c:v>
                </c:pt>
                <c:pt idx="129">
                  <c:v>1.6098475657051381</c:v>
                </c:pt>
                <c:pt idx="130">
                  <c:v>1.7673623142652097</c:v>
                </c:pt>
                <c:pt idx="131">
                  <c:v>1.8692262528451593</c:v>
                </c:pt>
                <c:pt idx="132">
                  <c:v>2.1591290661165452</c:v>
                </c:pt>
                <c:pt idx="133">
                  <c:v>2.1346826893680628</c:v>
                </c:pt>
                <c:pt idx="135">
                  <c:v>2.6732456901908748</c:v>
                </c:pt>
                <c:pt idx="136">
                  <c:v>2.5879836271251939</c:v>
                </c:pt>
                <c:pt idx="138">
                  <c:v>2.3404688785651224</c:v>
                </c:pt>
                <c:pt idx="139">
                  <c:v>2.307167940807993</c:v>
                </c:pt>
                <c:pt idx="140">
                  <c:v>2.1953040022280454</c:v>
                </c:pt>
                <c:pt idx="141">
                  <c:v>2.3114789383395404</c:v>
                </c:pt>
                <c:pt idx="142">
                  <c:v>2.4362168752738498</c:v>
                </c:pt>
                <c:pt idx="143">
                  <c:v>2.4012845648823209</c:v>
                </c:pt>
                <c:pt idx="144">
                  <c:v>2.4727215640595013</c:v>
                </c:pt>
                <c:pt idx="145">
                  <c:v>2.3228187507881159</c:v>
                </c:pt>
                <c:pt idx="146">
                  <c:v>2.3539641897794716</c:v>
                </c:pt>
                <c:pt idx="147">
                  <c:v>2.0161196885452419</c:v>
                </c:pt>
                <c:pt idx="150">
                  <c:v>2.024488315910844</c:v>
                </c:pt>
                <c:pt idx="151">
                  <c:v>1.6949152553136102</c:v>
                </c:pt>
                <c:pt idx="152">
                  <c:v>1.6548180685849978</c:v>
                </c:pt>
                <c:pt idx="153">
                  <c:v>1.2846236951277774</c:v>
                </c:pt>
                <c:pt idx="154">
                  <c:v>1.357497693482145</c:v>
                </c:pt>
                <c:pt idx="155">
                  <c:v>1.3650124420422181</c:v>
                </c:pt>
                <c:pt idx="156">
                  <c:v>1.5744883159108447</c:v>
                </c:pt>
                <c:pt idx="157">
                  <c:v>1.8643911291822377</c:v>
                </c:pt>
                <c:pt idx="158">
                  <c:v>1.3809930046964958</c:v>
                </c:pt>
                <c:pt idx="159">
                  <c:v>1.7063522544907919</c:v>
                </c:pt>
                <c:pt idx="160">
                  <c:v>1.2592644453334856</c:v>
                </c:pt>
                <c:pt idx="161">
                  <c:v>0.96844875901627958</c:v>
                </c:pt>
                <c:pt idx="162">
                  <c:v>1.0210311971848185</c:v>
                </c:pt>
                <c:pt idx="163">
                  <c:v>1.1516525100448014</c:v>
                </c:pt>
                <c:pt idx="164">
                  <c:v>1.1223710096333939</c:v>
                </c:pt>
                <c:pt idx="165">
                  <c:v>0.56237100963339515</c:v>
                </c:pt>
                <c:pt idx="166">
                  <c:v>0.57835157228767287</c:v>
                </c:pt>
                <c:pt idx="167">
                  <c:v>0.67877851169043879</c:v>
                </c:pt>
                <c:pt idx="168">
                  <c:v>0.28547757393330642</c:v>
                </c:pt>
                <c:pt idx="169">
                  <c:v>0.74763307269907742</c:v>
                </c:pt>
                <c:pt idx="170">
                  <c:v>1.0955747606619184</c:v>
                </c:pt>
                <c:pt idx="171">
                  <c:v>1.6306424502703862</c:v>
                </c:pt>
                <c:pt idx="172">
                  <c:v>1.565612953150243</c:v>
                </c:pt>
                <c:pt idx="173">
                  <c:v>1.5662342660102198</c:v>
                </c:pt>
                <c:pt idx="174">
                  <c:v>1.4504480768131671</c:v>
                </c:pt>
                <c:pt idx="175">
                  <c:v>1.4958073266074656</c:v>
                </c:pt>
                <c:pt idx="176">
                  <c:v>1.3844675141588887</c:v>
                </c:pt>
                <c:pt idx="177">
                  <c:v>1.5011665764017579</c:v>
                </c:pt>
                <c:pt idx="179">
                  <c:v>1.5949534478019345</c:v>
                </c:pt>
                <c:pt idx="180">
                  <c:v>1.6441377614847283</c:v>
                </c:pt>
                <c:pt idx="181">
                  <c:v>1.4894970112790276</c:v>
                </c:pt>
                <c:pt idx="182">
                  <c:v>1.4028951357647692</c:v>
                </c:pt>
                <c:pt idx="184">
                  <c:v>1.2543321349419507</c:v>
                </c:pt>
                <c:pt idx="185">
                  <c:v>1.2295941980076392</c:v>
                </c:pt>
                <c:pt idx="186">
                  <c:v>1.4895941980076408</c:v>
                </c:pt>
                <c:pt idx="187">
                  <c:v>2.0657691341191367</c:v>
                </c:pt>
                <c:pt idx="188">
                  <c:v>1.8668173863818787</c:v>
                </c:pt>
                <c:pt idx="189">
                  <c:v>1.6307396369989924</c:v>
                </c:pt>
                <c:pt idx="190">
                  <c:v>1.3414581365875868</c:v>
                </c:pt>
                <c:pt idx="191">
                  <c:v>1.1373415125132524</c:v>
                </c:pt>
                <c:pt idx="192">
                  <c:v>1.175477573933307</c:v>
                </c:pt>
                <c:pt idx="193">
                  <c:v>1.2994970112790298</c:v>
                </c:pt>
                <c:pt idx="194">
                  <c:v>1.576817386381876</c:v>
                </c:pt>
                <c:pt idx="195">
                  <c:v>1.8347590743447135</c:v>
                </c:pt>
                <c:pt idx="196">
                  <c:v>1.9219822627189558</c:v>
                </c:pt>
                <c:pt idx="197">
                  <c:v>1.9101565166273389</c:v>
                </c:pt>
                <c:pt idx="198">
                  <c:v>1.6314963290759152</c:v>
                </c:pt>
                <c:pt idx="199">
                  <c:v>1.6855157664216271</c:v>
                </c:pt>
                <c:pt idx="200">
                  <c:v>2.0564286394674482</c:v>
                </c:pt>
                <c:pt idx="201">
                  <c:v>1.7192054510932024</c:v>
                </c:pt>
                <c:pt idx="202">
                  <c:v>1.4013609498589759</c:v>
                </c:pt>
                <c:pt idx="203">
                  <c:v>1.4113609498589739</c:v>
                </c:pt>
                <c:pt idx="204">
                  <c:v>1.6482543855590635</c:v>
                </c:pt>
                <c:pt idx="205">
                  <c:v>1.5275358859704724</c:v>
                </c:pt>
                <c:pt idx="206">
                  <c:v>1.5344293216705651</c:v>
                </c:pt>
                <c:pt idx="207">
                  <c:v>1.2920794494475665</c:v>
                </c:pt>
                <c:pt idx="208">
                  <c:v>1.3748562610733224</c:v>
                </c:pt>
                <c:pt idx="209">
                  <c:v>1.8749534478019356</c:v>
                </c:pt>
                <c:pt idx="210">
                  <c:v>2.2941377614847305</c:v>
                </c:pt>
                <c:pt idx="211">
                  <c:v>2.3321766361761753</c:v>
                </c:pt>
                <c:pt idx="212">
                  <c:v>2.2373415125132539</c:v>
                </c:pt>
                <c:pt idx="213">
                  <c:v>2.4169145731104926</c:v>
                </c:pt>
                <c:pt idx="214">
                  <c:v>2.4429923224933781</c:v>
                </c:pt>
                <c:pt idx="215">
                  <c:v>2.4562932602505079</c:v>
                </c:pt>
                <c:pt idx="216">
                  <c:v>2.6236136353533617</c:v>
                </c:pt>
                <c:pt idx="217">
                  <c:v>2.5742349482133449</c:v>
                </c:pt>
                <c:pt idx="218">
                  <c:v>2.8281571988304535</c:v>
                </c:pt>
                <c:pt idx="219">
                  <c:v>2.9288756984190449</c:v>
                </c:pt>
                <c:pt idx="220">
                  <c:v>2.9528951357647699</c:v>
                </c:pt>
                <c:pt idx="221">
                  <c:v>2.8435164486247473</c:v>
                </c:pt>
                <c:pt idx="222">
                  <c:v>3.1222738229047842</c:v>
                </c:pt>
                <c:pt idx="223">
                  <c:v>3.1180600121018465</c:v>
                </c:pt>
                <c:pt idx="224">
                  <c:v>3.0635164486247461</c:v>
                </c:pt>
                <c:pt idx="225">
                  <c:v>3.2792054510932047</c:v>
                </c:pt>
                <c:pt idx="226">
                  <c:v>3.1940405747561229</c:v>
                </c:pt>
                <c:pt idx="227">
                  <c:v>3.1160988867932922</c:v>
                </c:pt>
                <c:pt idx="228">
                  <c:v>2.9845647008874963</c:v>
                </c:pt>
                <c:pt idx="229">
                  <c:v>2.7717878892617378</c:v>
                </c:pt>
                <c:pt idx="230">
                  <c:v>2.8252832004760897</c:v>
                </c:pt>
                <c:pt idx="231">
                  <c:v>2.8331277017103176</c:v>
                </c:pt>
                <c:pt idx="232">
                  <c:v>2.9473797050015769</c:v>
                </c:pt>
                <c:pt idx="233">
                  <c:v>2.8401565166273386</c:v>
                </c:pt>
                <c:pt idx="234">
                  <c:v>2.8160398925530039</c:v>
                </c:pt>
                <c:pt idx="235">
                  <c:v>2.4053213929644173</c:v>
                </c:pt>
                <c:pt idx="236">
                  <c:v>1.7382335838071086</c:v>
                </c:pt>
                <c:pt idx="237">
                  <c:v>1.9644085199186065</c:v>
                </c:pt>
                <c:pt idx="238">
                  <c:v>1.7445057066472174</c:v>
                </c:pt>
                <c:pt idx="239">
                  <c:v>1.1073797050015806</c:v>
                </c:pt>
                <c:pt idx="240">
                  <c:v>1.1759427058243972</c:v>
                </c:pt>
                <c:pt idx="241">
                  <c:v>0.95068064275871222</c:v>
                </c:pt>
                <c:pt idx="243">
                  <c:v>1.1178066444043466</c:v>
                </c:pt>
                <c:pt idx="244">
                  <c:v>1.5289520833957013</c:v>
                </c:pt>
                <c:pt idx="245">
                  <c:v>1.336466831955768</c:v>
                </c:pt>
                <c:pt idx="246">
                  <c:v>0.97081602197565076</c:v>
                </c:pt>
                <c:pt idx="247">
                  <c:v>1.2225445813386528</c:v>
                </c:pt>
                <c:pt idx="248">
                  <c:v>1.4334574543844667</c:v>
                </c:pt>
                <c:pt idx="249">
                  <c:v>1.2540787672444473</c:v>
                </c:pt>
                <c:pt idx="250">
                  <c:v>1.1113019556186963</c:v>
                </c:pt>
                <c:pt idx="251">
                  <c:v>0.87398158051583863</c:v>
                </c:pt>
                <c:pt idx="252">
                  <c:v>0.52976776971289752</c:v>
                </c:pt>
                <c:pt idx="253">
                  <c:v>0.83244739461004613</c:v>
                </c:pt>
                <c:pt idx="254">
                  <c:v>0.61297152074142502</c:v>
                </c:pt>
                <c:pt idx="255">
                  <c:v>0.44846614975265453</c:v>
                </c:pt>
                <c:pt idx="256">
                  <c:v>0.21745608997823496</c:v>
                </c:pt>
                <c:pt idx="257">
                  <c:v>0.37549496466967724</c:v>
                </c:pt>
                <c:pt idx="258">
                  <c:v>0.32827177629543058</c:v>
                </c:pt>
                <c:pt idx="259">
                  <c:v>0.35850434224097683</c:v>
                </c:pt>
                <c:pt idx="260">
                  <c:v>0.68314509244668642</c:v>
                </c:pt>
                <c:pt idx="261">
                  <c:v>0.64481465756941247</c:v>
                </c:pt>
                <c:pt idx="262">
                  <c:v>0.36093059944062844</c:v>
                </c:pt>
                <c:pt idx="263">
                  <c:v>0.60648422269214564</c:v>
                </c:pt>
                <c:pt idx="264">
                  <c:v>0.10465847660051963</c:v>
                </c:pt>
                <c:pt idx="265">
                  <c:v>0.18403716374054113</c:v>
                </c:pt>
                <c:pt idx="266">
                  <c:v>0.45753247495488836</c:v>
                </c:pt>
                <c:pt idx="267">
                  <c:v>0.46681397536629987</c:v>
                </c:pt>
                <c:pt idx="269">
                  <c:v>0.45498822927467586</c:v>
                </c:pt>
                <c:pt idx="270">
                  <c:v>0.486754981126019</c:v>
                </c:pt>
                <c:pt idx="271">
                  <c:v>0.58920204007762322</c:v>
                </c:pt>
                <c:pt idx="272">
                  <c:v>0.80469666908885529</c:v>
                </c:pt>
                <c:pt idx="273">
                  <c:v>0.76943460602316094</c:v>
                </c:pt>
                <c:pt idx="274">
                  <c:v>0.59498822927467643</c:v>
                </c:pt>
                <c:pt idx="275">
                  <c:v>0.64757066744321889</c:v>
                </c:pt>
                <c:pt idx="276">
                  <c:v>4.5317981948826969E-2</c:v>
                </c:pt>
                <c:pt idx="277">
                  <c:v>0.65933741929455181</c:v>
                </c:pt>
                <c:pt idx="278">
                  <c:v>0.36933741929455266</c:v>
                </c:pt>
                <c:pt idx="279">
                  <c:v>0.18479385581745333</c:v>
                </c:pt>
                <c:pt idx="280">
                  <c:v>0.28211423092030685</c:v>
                </c:pt>
                <c:pt idx="281">
                  <c:v>0.31724091476905869</c:v>
                </c:pt>
                <c:pt idx="282">
                  <c:v>1.1018434724864434</c:v>
                </c:pt>
                <c:pt idx="283">
                  <c:v>1.4218434724864437</c:v>
                </c:pt>
                <c:pt idx="284">
                  <c:v>1.4228535322608593</c:v>
                </c:pt>
                <c:pt idx="285">
                  <c:v>1.2846202841121936</c:v>
                </c:pt>
                <c:pt idx="286">
                  <c:v>1.0848146575694102</c:v>
                </c:pt>
                <c:pt idx="287">
                  <c:v>1.169125655100963</c:v>
                </c:pt>
                <c:pt idx="288">
                  <c:v>1.4855921513982864</c:v>
                </c:pt>
                <c:pt idx="289">
                  <c:v>0.93798021610960802</c:v>
                </c:pt>
                <c:pt idx="290">
                  <c:v>1.6783689630240417</c:v>
                </c:pt>
                <c:pt idx="291">
                  <c:v>1.6955539589099615</c:v>
                </c:pt>
                <c:pt idx="292">
                  <c:v>1.4931658941986399</c:v>
                </c:pt>
                <c:pt idx="293">
                  <c:v>1.605029832778591</c:v>
                </c:pt>
                <c:pt idx="294">
                  <c:v>1.591437334835625</c:v>
                </c:pt>
                <c:pt idx="295">
                  <c:v>1.8072235240326933</c:v>
                </c:pt>
                <c:pt idx="296">
                  <c:v>1.2396115887440118</c:v>
                </c:pt>
                <c:pt idx="297">
                  <c:v>1.2417670875097784</c:v>
                </c:pt>
                <c:pt idx="298">
                  <c:v>0.90310689995835247</c:v>
                </c:pt>
                <c:pt idx="299">
                  <c:v>0.93506802526691501</c:v>
                </c:pt>
                <c:pt idx="300">
                  <c:v>1.3131068999583562</c:v>
                </c:pt>
                <c:pt idx="301">
                  <c:v>1.2752623987241307</c:v>
                </c:pt>
                <c:pt idx="302">
                  <c:v>1.0799031489298443</c:v>
                </c:pt>
                <c:pt idx="303">
                  <c:v>1.4104862693014901</c:v>
                </c:pt>
                <c:pt idx="304">
                  <c:v>1.4746028933758275</c:v>
                </c:pt>
                <c:pt idx="305">
                  <c:v>1.4587195174501488</c:v>
                </c:pt>
                <c:pt idx="306">
                  <c:v>1.7292436435815262</c:v>
                </c:pt>
                <c:pt idx="309">
                  <c:v>1.6447590743447158</c:v>
                </c:pt>
                <c:pt idx="310">
                  <c:v>1.2908368237275987</c:v>
                </c:pt>
                <c:pt idx="311">
                  <c:v>1.3718468835020197</c:v>
                </c:pt>
                <c:pt idx="312">
                  <c:v>1.9151478212591506</c:v>
                </c:pt>
                <c:pt idx="313">
                  <c:v>1.9043321349419493</c:v>
                </c:pt>
                <c:pt idx="314">
                  <c:v>2.1554775739333074</c:v>
                </c:pt>
                <c:pt idx="315">
                  <c:v>2.1343321349419497</c:v>
                </c:pt>
                <c:pt idx="316">
                  <c:v>2.2087403192021142</c:v>
                </c:pt>
                <c:pt idx="317">
                  <c:v>1.4750124420422175</c:v>
                </c:pt>
                <c:pt idx="318">
                  <c:v>2.1833428769194896</c:v>
                </c:pt>
                <c:pt idx="319">
                  <c:v>2.1567410014052264</c:v>
                </c:pt>
                <c:pt idx="320">
                  <c:v>2.1520620587111949</c:v>
                </c:pt>
                <c:pt idx="321">
                  <c:v>2.4028777450283982</c:v>
                </c:pt>
                <c:pt idx="322">
                  <c:v>2.1795386147829383</c:v>
                </c:pt>
                <c:pt idx="323">
                  <c:v>2.3274803027457729</c:v>
                </c:pt>
                <c:pt idx="324">
                  <c:v>2.1274803027457736</c:v>
                </c:pt>
                <c:pt idx="325">
                  <c:v>2.1138878048028182</c:v>
                </c:pt>
                <c:pt idx="326">
                  <c:v>2.2625479923542429</c:v>
                </c:pt>
                <c:pt idx="329">
                  <c:v>2.1625861848425707</c:v>
                </c:pt>
                <c:pt idx="330">
                  <c:v>1.8978482479082572</c:v>
                </c:pt>
                <c:pt idx="331">
                  <c:v>2.2138288105625392</c:v>
                </c:pt>
                <c:pt idx="332">
                  <c:v>2.1771297483196683</c:v>
                </c:pt>
                <c:pt idx="333">
                  <c:v>2.2150714362824999</c:v>
                </c:pt>
                <c:pt idx="334">
                  <c:v>2.4570915558313402</c:v>
                </c:pt>
                <c:pt idx="335">
                  <c:v>1.7842175574769676</c:v>
                </c:pt>
                <c:pt idx="336">
                  <c:v>2.2123536188970228</c:v>
                </c:pt>
                <c:pt idx="337">
                  <c:v>2.1927805582997877</c:v>
                </c:pt>
                <c:pt idx="338">
                  <c:v>2.4005278728054016</c:v>
                </c:pt>
                <c:pt idx="339">
                  <c:v>2.2366056221882928</c:v>
                </c:pt>
                <c:pt idx="340">
                  <c:v>2.4099065599454228</c:v>
                </c:pt>
                <c:pt idx="342">
                  <c:v>1.853304684431162</c:v>
                </c:pt>
                <c:pt idx="343">
                  <c:v>1.5839259972911428</c:v>
                </c:pt>
                <c:pt idx="344">
                  <c:v>1.2885667474968479</c:v>
                </c:pt>
                <c:pt idx="345">
                  <c:v>1.3579454346368642</c:v>
                </c:pt>
                <c:pt idx="346">
                  <c:v>1.2974213085054949</c:v>
                </c:pt>
                <c:pt idx="347">
                  <c:v>1.075654556654154</c:v>
                </c:pt>
                <c:pt idx="348">
                  <c:v>1.091537932579822</c:v>
                </c:pt>
                <c:pt idx="349">
                  <c:v>1.0469943691027233</c:v>
                </c:pt>
                <c:pt idx="350">
                  <c:v>1.2240821782600371</c:v>
                </c:pt>
                <c:pt idx="351">
                  <c:v>1.3228395525400707</c:v>
                </c:pt>
                <c:pt idx="352">
                  <c:v>1.5194414280543356</c:v>
                </c:pt>
                <c:pt idx="353">
                  <c:v>1.6592470545971132</c:v>
                </c:pt>
                <c:pt idx="354">
                  <c:v>1.8030721184856162</c:v>
                </c:pt>
                <c:pt idx="356">
                  <c:v>2.1880044288771501</c:v>
                </c:pt>
                <c:pt idx="357">
                  <c:v>2.3480044288771502</c:v>
                </c:pt>
                <c:pt idx="358">
                  <c:v>2.263558052128662</c:v>
                </c:pt>
                <c:pt idx="359">
                  <c:v>2.3773831160171675</c:v>
                </c:pt>
                <c:pt idx="361">
                  <c:v>2.5506840537742974</c:v>
                </c:pt>
                <c:pt idx="362">
                  <c:v>2.252645179082851</c:v>
                </c:pt>
                <c:pt idx="363">
                  <c:v>2.2655191774372163</c:v>
                </c:pt>
                <c:pt idx="364">
                  <c:v>1.775751743382763</c:v>
                </c:pt>
                <c:pt idx="365">
                  <c:v>1.2685667474968483</c:v>
                </c:pt>
                <c:pt idx="366">
                  <c:v>1.5322946246567426</c:v>
                </c:pt>
                <c:pt idx="367">
                  <c:v>1.2455955624138717</c:v>
                </c:pt>
                <c:pt idx="368">
                  <c:v>1.7821002511995232</c:v>
                </c:pt>
                <c:pt idx="369">
                  <c:v>1.8722946246567425</c:v>
                </c:pt>
                <c:pt idx="370">
                  <c:v>1.8445473101511247</c:v>
                </c:pt>
                <c:pt idx="371">
                  <c:v>1.8054983756852643</c:v>
                </c:pt>
                <c:pt idx="372">
                  <c:v>1.8860225018166403</c:v>
                </c:pt>
                <c:pt idx="373">
                  <c:v>1.7327215640595028</c:v>
                </c:pt>
                <c:pt idx="374">
                  <c:v>1.3485077532565661</c:v>
                </c:pt>
                <c:pt idx="375">
                  <c:v>0.9448180685850005</c:v>
                </c:pt>
                <c:pt idx="376">
                  <c:v>0.55907007187626689</c:v>
                </c:pt>
                <c:pt idx="377">
                  <c:v>0.69452650839917141</c:v>
                </c:pt>
                <c:pt idx="378">
                  <c:v>0.80194407023062908</c:v>
                </c:pt>
                <c:pt idx="379">
                  <c:v>0.48691457311049291</c:v>
                </c:pt>
                <c:pt idx="380">
                  <c:v>0.68505063453054404</c:v>
                </c:pt>
                <c:pt idx="381">
                  <c:v>0.65629326025050716</c:v>
                </c:pt>
                <c:pt idx="382">
                  <c:v>0.39227382290478729</c:v>
                </c:pt>
                <c:pt idx="383">
                  <c:v>6.2371009633395147E-2</c:v>
                </c:pt>
                <c:pt idx="384">
                  <c:v>0.5273033200249273</c:v>
                </c:pt>
                <c:pt idx="385">
                  <c:v>0.65390519553918836</c:v>
                </c:pt>
                <c:pt idx="386">
                  <c:v>0.96060425778205882</c:v>
                </c:pt>
                <c:pt idx="387">
                  <c:v>0.96854594574489283</c:v>
                </c:pt>
                <c:pt idx="388">
                  <c:v>0.57701175983909891</c:v>
                </c:pt>
                <c:pt idx="389">
                  <c:v>0.42466188761610368</c:v>
                </c:pt>
                <c:pt idx="390">
                  <c:v>0.34538038720469899</c:v>
                </c:pt>
                <c:pt idx="391">
                  <c:v>0.41485626107332507</c:v>
                </c:pt>
                <c:pt idx="392">
                  <c:v>0.42782744615629653</c:v>
                </c:pt>
                <c:pt idx="393">
                  <c:v>0.26112838391342663</c:v>
                </c:pt>
                <c:pt idx="394">
                  <c:v>0.24998294492207407</c:v>
                </c:pt>
                <c:pt idx="395">
                  <c:v>0.46586632084774493</c:v>
                </c:pt>
                <c:pt idx="396">
                  <c:v>0.31557476066191725</c:v>
                </c:pt>
                <c:pt idx="397">
                  <c:v>0.99040988432484056</c:v>
                </c:pt>
                <c:pt idx="398">
                  <c:v>0.57299232249337706</c:v>
                </c:pt>
                <c:pt idx="400">
                  <c:v>0.81887569841904551</c:v>
                </c:pt>
                <c:pt idx="401">
                  <c:v>7.1593515804522667E-2</c:v>
                </c:pt>
                <c:pt idx="402">
                  <c:v>-2.0435713605325532</c:v>
                </c:pt>
                <c:pt idx="405">
                  <c:v>-0.61295004767257666</c:v>
                </c:pt>
                <c:pt idx="406">
                  <c:v>-1.3476497921185597</c:v>
                </c:pt>
                <c:pt idx="407">
                  <c:v>-1.898960456713894E-2</c:v>
                </c:pt>
                <c:pt idx="408">
                  <c:v>0.20153452156424123</c:v>
                </c:pt>
                <c:pt idx="409">
                  <c:v>0.68143733483562841</c:v>
                </c:pt>
                <c:pt idx="410">
                  <c:v>0.56669939790131707</c:v>
                </c:pt>
                <c:pt idx="411">
                  <c:v>0.99019470911566998</c:v>
                </c:pt>
                <c:pt idx="412">
                  <c:v>0.46464108586415165</c:v>
                </c:pt>
                <c:pt idx="413">
                  <c:v>0.19990314892984173</c:v>
                </c:pt>
                <c:pt idx="414">
                  <c:v>0.39134014810701956</c:v>
                </c:pt>
                <c:pt idx="415">
                  <c:v>0.18000033565844831</c:v>
                </c:pt>
                <c:pt idx="416">
                  <c:v>-0.3288542253501987</c:v>
                </c:pt>
                <c:pt idx="417">
                  <c:v>-0.60048559798460133</c:v>
                </c:pt>
                <c:pt idx="418">
                  <c:v>-4.1009724115980362E-2</c:v>
                </c:pt>
                <c:pt idx="419">
                  <c:v>0.57147552732394757</c:v>
                </c:pt>
                <c:pt idx="420">
                  <c:v>0.37118396713812274</c:v>
                </c:pt>
                <c:pt idx="421">
                  <c:v>0.23520340448384758</c:v>
                </c:pt>
                <c:pt idx="422">
                  <c:v>0.12644603020381595</c:v>
                </c:pt>
                <c:pt idx="423">
                  <c:v>0.26912565510096442</c:v>
                </c:pt>
                <c:pt idx="424">
                  <c:v>1.3640579654924991</c:v>
                </c:pt>
                <c:pt idx="425">
                  <c:v>2.0388930891554153</c:v>
                </c:pt>
                <c:pt idx="426">
                  <c:v>3.3587577099384802</c:v>
                </c:pt>
                <c:pt idx="427">
                  <c:v>2.9709514011925862</c:v>
                </c:pt>
                <c:pt idx="428">
                  <c:v>2.5955921513982858</c:v>
                </c:pt>
                <c:pt idx="429">
                  <c:v>2.6297087754726221</c:v>
                </c:pt>
                <c:pt idx="431">
                  <c:v>2.5363106509868771</c:v>
                </c:pt>
                <c:pt idx="432">
                  <c:v>2.9438253995469523</c:v>
                </c:pt>
                <c:pt idx="433">
                  <c:v>2.7099031489298397</c:v>
                </c:pt>
                <c:pt idx="434">
                  <c:v>2.8085633364812637</c:v>
                </c:pt>
                <c:pt idx="435">
                  <c:v>3.3657865248555012</c:v>
                </c:pt>
                <c:pt idx="436">
                  <c:v>3.4363106509868757</c:v>
                </c:pt>
                <c:pt idx="437">
                  <c:v>3.2086987156981976</c:v>
                </c:pt>
                <c:pt idx="438">
                  <c:v>3.2467757828779753</c:v>
                </c:pt>
                <c:pt idx="439">
                  <c:v>3.9958247173438295</c:v>
                </c:pt>
                <c:pt idx="441">
                  <c:v>3.1617080932694961</c:v>
                </c:pt>
                <c:pt idx="442">
                  <c:v>2.4298823471778803</c:v>
                </c:pt>
                <c:pt idx="443">
                  <c:v>2.4633776583922327</c:v>
                </c:pt>
                <c:pt idx="444">
                  <c:v>2.6150090310266307</c:v>
                </c:pt>
                <c:pt idx="445">
                  <c:v>2.4686397214579188</c:v>
                </c:pt>
                <c:pt idx="446">
                  <c:v>2.5274942824665558</c:v>
                </c:pt>
                <c:pt idx="447">
                  <c:v>2.534814657569413</c:v>
                </c:pt>
                <c:pt idx="448">
                  <c:v>2.1055713496463326</c:v>
                </c:pt>
                <c:pt idx="449">
                  <c:v>1.8524057911061291</c:v>
                </c:pt>
                <c:pt idx="450">
                  <c:v>1.4756095421346558</c:v>
                </c:pt>
                <c:pt idx="451">
                  <c:v>1.3036866093144255</c:v>
                </c:pt>
                <c:pt idx="452">
                  <c:v>1.3077060466601438</c:v>
                </c:pt>
                <c:pt idx="453">
                  <c:v>1.3895699852400938</c:v>
                </c:pt>
                <c:pt idx="454">
                  <c:v>0.84914304583733724</c:v>
                </c:pt>
                <c:pt idx="455">
                  <c:v>0.88417254295747938</c:v>
                </c:pt>
                <c:pt idx="456">
                  <c:v>0.56188166497476288</c:v>
                </c:pt>
                <c:pt idx="457">
                  <c:v>0.60609547577769973</c:v>
                </c:pt>
                <c:pt idx="458">
                  <c:v>0.58714372804045212</c:v>
                </c:pt>
                <c:pt idx="459">
                  <c:v>1.0144641031433039</c:v>
                </c:pt>
                <c:pt idx="460">
                  <c:v>1.3428917247491796</c:v>
                </c:pt>
                <c:pt idx="461">
                  <c:v>1.4006390392547985</c:v>
                </c:pt>
                <c:pt idx="462">
                  <c:v>1.0743287239263708</c:v>
                </c:pt>
                <c:pt idx="463">
                  <c:v>0.92667859614935111</c:v>
                </c:pt>
                <c:pt idx="464">
                  <c:v>0.88547416291772407</c:v>
                </c:pt>
                <c:pt idx="465">
                  <c:v>1.5866196019090779</c:v>
                </c:pt>
                <c:pt idx="466">
                  <c:v>1.1524057911061334</c:v>
                </c:pt>
                <c:pt idx="467">
                  <c:v>1.0657067288632689</c:v>
                </c:pt>
                <c:pt idx="468">
                  <c:v>1.3159392948088069</c:v>
                </c:pt>
                <c:pt idx="470">
                  <c:v>1.5949882292746764</c:v>
                </c:pt>
                <c:pt idx="471">
                  <c:v>1.0952207952202215</c:v>
                </c:pt>
                <c:pt idx="472">
                  <c:v>0.96355123009749377</c:v>
                </c:pt>
                <c:pt idx="473">
                  <c:v>0.93096879192895443</c:v>
                </c:pt>
                <c:pt idx="474">
                  <c:v>0.98126035211478069</c:v>
                </c:pt>
                <c:pt idx="475">
                  <c:v>0.60459948236024275</c:v>
                </c:pt>
                <c:pt idx="476">
                  <c:v>0.26780323338876144</c:v>
                </c:pt>
                <c:pt idx="477">
                  <c:v>0.30421073544579968</c:v>
                </c:pt>
                <c:pt idx="478">
                  <c:v>0.7355505478943769</c:v>
                </c:pt>
                <c:pt idx="479">
                  <c:v>0.65463767484856561</c:v>
                </c:pt>
                <c:pt idx="480">
                  <c:v>0.72421073544580139</c:v>
                </c:pt>
                <c:pt idx="481">
                  <c:v>0.66924023256594722</c:v>
                </c:pt>
                <c:pt idx="482">
                  <c:v>0.95560954213465976</c:v>
                </c:pt>
                <c:pt idx="483">
                  <c:v>1.0066577943974053</c:v>
                </c:pt>
                <c:pt idx="484">
                  <c:v>0.4052207952202167</c:v>
                </c:pt>
                <c:pt idx="485">
                  <c:v>0.40555054789437861</c:v>
                </c:pt>
                <c:pt idx="486">
                  <c:v>0.35784142587708345</c:v>
                </c:pt>
                <c:pt idx="487">
                  <c:v>0.81519999346826921</c:v>
                </c:pt>
                <c:pt idx="488">
                  <c:v>0.82127774285115862</c:v>
                </c:pt>
                <c:pt idx="489">
                  <c:v>0.76850093122539676</c:v>
                </c:pt>
                <c:pt idx="490">
                  <c:v>0.48667518513377672</c:v>
                </c:pt>
                <c:pt idx="491">
                  <c:v>-5.3578182563718713E-2</c:v>
                </c:pt>
                <c:pt idx="492">
                  <c:v>-0.26965593194661608</c:v>
                </c:pt>
                <c:pt idx="493">
                  <c:v>-0.51851049295525087</c:v>
                </c:pt>
                <c:pt idx="494">
                  <c:v>-0.76282149048680736</c:v>
                </c:pt>
                <c:pt idx="495">
                  <c:v>-0.7948798025239725</c:v>
                </c:pt>
                <c:pt idx="496">
                  <c:v>-1.2863757959414386</c:v>
                </c:pt>
                <c:pt idx="497">
                  <c:v>-1.0384341079786026</c:v>
                </c:pt>
                <c:pt idx="498">
                  <c:v>-0.97297767145570191</c:v>
                </c:pt>
                <c:pt idx="500">
                  <c:v>-0.92660836188698426</c:v>
                </c:pt>
                <c:pt idx="501">
                  <c:v>-1.0447444233070371</c:v>
                </c:pt>
                <c:pt idx="502">
                  <c:v>-0.18455004984981827</c:v>
                </c:pt>
                <c:pt idx="503">
                  <c:v>-5.2005804169603209E-2</c:v>
                </c:pt>
                <c:pt idx="504">
                  <c:v>1.4403440680533848</c:v>
                </c:pt>
                <c:pt idx="505">
                  <c:v>1.7358976913049062</c:v>
                </c:pt>
                <c:pt idx="506">
                  <c:v>1.8768487568390313</c:v>
                </c:pt>
                <c:pt idx="507">
                  <c:v>1.5795665742245077</c:v>
                </c:pt>
                <c:pt idx="510">
                  <c:v>0.99760544891595515</c:v>
                </c:pt>
                <c:pt idx="511">
                  <c:v>1.0610035734016989</c:v>
                </c:pt>
                <c:pt idx="512">
                  <c:v>1.1956443236074037</c:v>
                </c:pt>
                <c:pt idx="513">
                  <c:v>1.073294451384406</c:v>
                </c:pt>
                <c:pt idx="514">
                  <c:v>0.96630382895570932</c:v>
                </c:pt>
                <c:pt idx="515">
                  <c:v>1.1870813227845787</c:v>
                </c:pt>
                <c:pt idx="516">
                  <c:v>1.4547314505615887</c:v>
                </c:pt>
                <c:pt idx="517">
                  <c:v>1.2545370771043736</c:v>
                </c:pt>
                <c:pt idx="518">
                  <c:v>1.3599935136272805</c:v>
                </c:pt>
                <c:pt idx="519">
                  <c:v>1.6664982024129245</c:v>
                </c:pt>
                <c:pt idx="520">
                  <c:v>1.5593132065270083</c:v>
                </c:pt>
                <c:pt idx="521">
                  <c:v>1.5390216463411832</c:v>
                </c:pt>
                <c:pt idx="523">
                  <c:v>1.6233708363610546</c:v>
                </c:pt>
                <c:pt idx="524">
                  <c:v>2.3009827716497426</c:v>
                </c:pt>
                <c:pt idx="525">
                  <c:v>2.1558560878009843</c:v>
                </c:pt>
                <c:pt idx="526">
                  <c:v>0.62700152679234122</c:v>
                </c:pt>
                <c:pt idx="527">
                  <c:v>0.57746665868343428</c:v>
                </c:pt>
                <c:pt idx="528">
                  <c:v>-0.20311646168821795</c:v>
                </c:pt>
                <c:pt idx="529">
                  <c:v>6.4398286871849564E-2</c:v>
                </c:pt>
                <c:pt idx="530">
                  <c:v>0.37468984705768094</c:v>
                </c:pt>
                <c:pt idx="531">
                  <c:v>0.33321465539216888</c:v>
                </c:pt>
                <c:pt idx="532">
                  <c:v>0.60537015415794571</c:v>
                </c:pt>
                <c:pt idx="533">
                  <c:v>0.75638021393235988</c:v>
                </c:pt>
                <c:pt idx="534">
                  <c:v>1.323506215578</c:v>
                </c:pt>
                <c:pt idx="535">
                  <c:v>2.1175846471640014</c:v>
                </c:pt>
                <c:pt idx="536">
                  <c:v>4.8025377593074907</c:v>
                </c:pt>
                <c:pt idx="537">
                  <c:v>5.4497609476817317</c:v>
                </c:pt>
                <c:pt idx="538">
                  <c:v>5.7047314505615887</c:v>
                </c:pt>
                <c:pt idx="539">
                  <c:v>5.8147904448018792</c:v>
                </c:pt>
                <c:pt idx="540">
                  <c:v>5.6569841360559749</c:v>
                </c:pt>
                <c:pt idx="541">
                  <c:v>6.4001878870844919</c:v>
                </c:pt>
                <c:pt idx="542">
                  <c:v>6.3638185775157794</c:v>
                </c:pt>
                <c:pt idx="543">
                  <c:v>6.3690806405814655</c:v>
                </c:pt>
                <c:pt idx="544">
                  <c:v>4.694807835538235</c:v>
                </c:pt>
                <c:pt idx="545">
                  <c:v>4.8747106488096321</c:v>
                </c:pt>
                <c:pt idx="546">
                  <c:v>3.8051375882124034</c:v>
                </c:pt>
                <c:pt idx="547">
                  <c:v>4.2713125243238892</c:v>
                </c:pt>
                <c:pt idx="548">
                  <c:v>4.4818366504552642</c:v>
                </c:pt>
                <c:pt idx="549">
                  <c:v>4.7348078355382341</c:v>
                </c:pt>
                <c:pt idx="550">
                  <c:v>5.2285357126981395</c:v>
                </c:pt>
                <c:pt idx="551">
                  <c:v>5.8350404014837878</c:v>
                </c:pt>
                <c:pt idx="552">
                  <c:v>5.3338949624924297</c:v>
                </c:pt>
                <c:pt idx="553">
                  <c:v>5.5357589010723842</c:v>
                </c:pt>
                <c:pt idx="554">
                  <c:v>5.605564527615158</c:v>
                </c:pt>
                <c:pt idx="556">
                  <c:v>8.3313715185641826</c:v>
                </c:pt>
                <c:pt idx="557">
                  <c:v>8.2899345193869891</c:v>
                </c:pt>
                <c:pt idx="558">
                  <c:v>8.2155263351268317</c:v>
                </c:pt>
                <c:pt idx="559">
                  <c:v>6.5433708363610563</c:v>
                </c:pt>
                <c:pt idx="560">
                  <c:v>6.3724961558035744</c:v>
                </c:pt>
                <c:pt idx="561">
                  <c:v>6.3474076644431534</c:v>
                </c:pt>
                <c:pt idx="562">
                  <c:v>7.3354083466462683</c:v>
                </c:pt>
                <c:pt idx="563">
                  <c:v>7.7721074088891413</c:v>
                </c:pt>
                <c:pt idx="564">
                  <c:v>5.7528259084777318</c:v>
                </c:pt>
                <c:pt idx="565">
                  <c:v>4.9354465391345883</c:v>
                </c:pt>
                <c:pt idx="566">
                  <c:v>5.1801844760689093</c:v>
                </c:pt>
                <c:pt idx="567">
                  <c:v>4.8514652942772045</c:v>
                </c:pt>
                <c:pt idx="568">
                  <c:v>4.2064739896453816</c:v>
                </c:pt>
                <c:pt idx="569">
                  <c:v>3.1655021223592925</c:v>
                </c:pt>
                <c:pt idx="570">
                  <c:v>3.6885114999305912</c:v>
                </c:pt>
                <c:pt idx="571">
                  <c:v>3.4222393770904844</c:v>
                </c:pt>
                <c:pt idx="572">
                  <c:v>3.7511321305874574</c:v>
                </c:pt>
                <c:pt idx="573">
                  <c:v>11.218685071635861</c:v>
                </c:pt>
                <c:pt idx="574">
                  <c:v>3.9589766318216917</c:v>
                </c:pt>
                <c:pt idx="575">
                  <c:v>5.3651133754448566</c:v>
                </c:pt>
                <c:pt idx="576">
                  <c:v>4.7276958136134013</c:v>
                </c:pt>
                <c:pt idx="577">
                  <c:v>4.895075182956532</c:v>
                </c:pt>
                <c:pt idx="578">
                  <c:v>5.0296187464336271</c:v>
                </c:pt>
                <c:pt idx="579">
                  <c:v>6.2028606899504695</c:v>
                </c:pt>
                <c:pt idx="580">
                  <c:v>5.6054813206073391</c:v>
                </c:pt>
                <c:pt idx="581">
                  <c:v>5.7933258218415631</c:v>
                </c:pt>
                <c:pt idx="582">
                  <c:v>5.0963560011648212</c:v>
                </c:pt>
                <c:pt idx="583">
                  <c:v>4.5921629921138347</c:v>
                </c:pt>
                <c:pt idx="584">
                  <c:v>3.8928224974621415</c:v>
                </c:pt>
                <c:pt idx="585">
                  <c:v>4.2958144842970825</c:v>
                </c:pt>
                <c:pt idx="586">
                  <c:v>4.5558908692737319</c:v>
                </c:pt>
                <c:pt idx="587">
                  <c:v>5.2060470502426242</c:v>
                </c:pt>
                <c:pt idx="589">
                  <c:v>4.1951133754448549</c:v>
                </c:pt>
                <c:pt idx="590">
                  <c:v>4.0663178086765015</c:v>
                </c:pt>
                <c:pt idx="591">
                  <c:v>5.2767065555909269</c:v>
                </c:pt>
                <c:pt idx="592">
                  <c:v>4.8714444925252423</c:v>
                </c:pt>
                <c:pt idx="593">
                  <c:v>4.4353285506540274</c:v>
                </c:pt>
                <c:pt idx="594">
                  <c:v>4.9153667431423571</c:v>
                </c:pt>
                <c:pt idx="595">
                  <c:v>5.4676576211250776</c:v>
                </c:pt>
                <c:pt idx="596">
                  <c:v>5.1764531878934292</c:v>
                </c:pt>
                <c:pt idx="597">
                  <c:v>8.2834056178337931</c:v>
                </c:pt>
                <c:pt idx="598">
                  <c:v>8.9945128643368335</c:v>
                </c:pt>
                <c:pt idx="599">
                  <c:v>10.454842617010989</c:v>
                </c:pt>
                <c:pt idx="600">
                  <c:v>11.20220118460216</c:v>
                </c:pt>
                <c:pt idx="601">
                  <c:v>12.195151567933173</c:v>
                </c:pt>
                <c:pt idx="602">
                  <c:v>13.292336563819099</c:v>
                </c:pt>
                <c:pt idx="603">
                  <c:v>10.735248754661789</c:v>
                </c:pt>
                <c:pt idx="604">
                  <c:v>12.256123435219266</c:v>
                </c:pt>
                <c:pt idx="605">
                  <c:v>12.218608686659202</c:v>
                </c:pt>
                <c:pt idx="606">
                  <c:v>12.320725992936651</c:v>
                </c:pt>
                <c:pt idx="607">
                  <c:v>13.335210562173465</c:v>
                </c:pt>
                <c:pt idx="609">
                  <c:v>14.434492062584873</c:v>
                </c:pt>
                <c:pt idx="610">
                  <c:v>13.611423690773286</c:v>
                </c:pt>
                <c:pt idx="611">
                  <c:v>12.584995386964287</c:v>
                </c:pt>
                <c:pt idx="612">
                  <c:v>8.0316528457032561</c:v>
                </c:pt>
                <c:pt idx="613">
                  <c:v>9.591576460726607</c:v>
                </c:pt>
                <c:pt idx="614">
                  <c:v>8.9640027179262489</c:v>
                </c:pt>
                <c:pt idx="615">
                  <c:v>10.053711157740416</c:v>
                </c:pt>
                <c:pt idx="616">
                  <c:v>10.601711839943533</c:v>
                </c:pt>
                <c:pt idx="617">
                  <c:v>10.485283536134531</c:v>
                </c:pt>
                <c:pt idx="618">
                  <c:v>11.897963161031683</c:v>
                </c:pt>
                <c:pt idx="619">
                  <c:v>12.335050970188988</c:v>
                </c:pt>
                <c:pt idx="620">
                  <c:v>11.779323775232207</c:v>
                </c:pt>
                <c:pt idx="621">
                  <c:v>10.581711839943537</c:v>
                </c:pt>
                <c:pt idx="622">
                  <c:v>10.674585838297901</c:v>
                </c:pt>
                <c:pt idx="625">
                  <c:v>10.467692402597812</c:v>
                </c:pt>
                <c:pt idx="626">
                  <c:v>11.620372027494959</c:v>
                </c:pt>
                <c:pt idx="627">
                  <c:v>12.074547645809581</c:v>
                </c:pt>
                <c:pt idx="628">
                  <c:v>14.105460518855388</c:v>
                </c:pt>
                <c:pt idx="629">
                  <c:v>16.585168958669556</c:v>
                </c:pt>
                <c:pt idx="630">
                  <c:v>17.255092573692899</c:v>
                </c:pt>
                <c:pt idx="631">
                  <c:v>19.715266145398161</c:v>
                </c:pt>
                <c:pt idx="632">
                  <c:v>20.758820450852795</c:v>
                </c:pt>
                <c:pt idx="633">
                  <c:v>21.4871890782184</c:v>
                </c:pt>
                <c:pt idx="634">
                  <c:v>23.344530255073202</c:v>
                </c:pt>
                <c:pt idx="635">
                  <c:v>23.167074500753415</c:v>
                </c:pt>
                <c:pt idx="636">
                  <c:v>21.274648243553777</c:v>
                </c:pt>
                <c:pt idx="637">
                  <c:v>21.184512864336824</c:v>
                </c:pt>
                <c:pt idx="638">
                  <c:v>22.00787279633424</c:v>
                </c:pt>
                <c:pt idx="639">
                  <c:v>16.550087289340297</c:v>
                </c:pt>
                <c:pt idx="640">
                  <c:v>15.132419770826928</c:v>
                </c:pt>
                <c:pt idx="641">
                  <c:v>13.802107408889135</c:v>
                </c:pt>
                <c:pt idx="643">
                  <c:v>13.243950545717126</c:v>
                </c:pt>
                <c:pt idx="644">
                  <c:v>15.554436479360177</c:v>
                </c:pt>
                <c:pt idx="645">
                  <c:v>17.519233410534781</c:v>
                </c:pt>
                <c:pt idx="646">
                  <c:v>16.09412752843798</c:v>
                </c:pt>
                <c:pt idx="647">
                  <c:v>16.686980725040392</c:v>
                </c:pt>
                <c:pt idx="648">
                  <c:v>17.994009539957418</c:v>
                </c:pt>
                <c:pt idx="649">
                  <c:v>15.99476623203433</c:v>
                </c:pt>
                <c:pt idx="650">
                  <c:v>13.450746794688612</c:v>
                </c:pt>
                <c:pt idx="651">
                  <c:v>10.970861372153585</c:v>
                </c:pt>
                <c:pt idx="652">
                  <c:v>7.6534820028104491</c:v>
                </c:pt>
                <c:pt idx="653">
                  <c:v>10.064006128941834</c:v>
                </c:pt>
                <c:pt idx="654">
                  <c:v>7.6788794450930808</c:v>
                </c:pt>
                <c:pt idx="655">
                  <c:v>9.3447628210187474</c:v>
                </c:pt>
                <c:pt idx="656">
                  <c:v>11.350937757130239</c:v>
                </c:pt>
                <c:pt idx="657">
                  <c:v>13.441947816904673</c:v>
                </c:pt>
                <c:pt idx="658">
                  <c:v>13.917831192830327</c:v>
                </c:pt>
                <c:pt idx="659">
                  <c:v>16.062433750547704</c:v>
                </c:pt>
                <c:pt idx="660">
                  <c:v>13.581111328835512</c:v>
                </c:pt>
                <c:pt idx="661">
                  <c:v>10.709538950441377</c:v>
                </c:pt>
                <c:pt idx="662">
                  <c:v>10.756043639227038</c:v>
                </c:pt>
                <c:pt idx="663">
                  <c:v>10.69289888243879</c:v>
                </c:pt>
                <c:pt idx="664">
                  <c:v>10.402996069167408</c:v>
                </c:pt>
                <c:pt idx="665">
                  <c:v>9.8609759496185632</c:v>
                </c:pt>
                <c:pt idx="666">
                  <c:v>10.33614082595566</c:v>
                </c:pt>
                <c:pt idx="667">
                  <c:v>9.6558492657698309</c:v>
                </c:pt>
                <c:pt idx="668">
                  <c:v>9.1067031445753415</c:v>
                </c:pt>
                <c:pt idx="669">
                  <c:v>7.4682165287291937</c:v>
                </c:pt>
                <c:pt idx="670">
                  <c:v>8.2973244574353231</c:v>
                </c:pt>
                <c:pt idx="671">
                  <c:v>6.4594799562011005</c:v>
                </c:pt>
                <c:pt idx="672">
                  <c:v>5.655168958669563</c:v>
                </c:pt>
                <c:pt idx="673">
                  <c:v>5.1736347727637479</c:v>
                </c:pt>
                <c:pt idx="674">
                  <c:v>4.4710523345952211</c:v>
                </c:pt>
                <c:pt idx="675">
                  <c:v>4.958469896426692</c:v>
                </c:pt>
                <c:pt idx="676">
                  <c:v>3.6643532723523506</c:v>
                </c:pt>
                <c:pt idx="677">
                  <c:v>8.195054381204578</c:v>
                </c:pt>
                <c:pt idx="678">
                  <c:v>8.9528988824387952</c:v>
                </c:pt>
                <c:pt idx="679">
                  <c:v>7.9963351994128686</c:v>
                </c:pt>
                <c:pt idx="680">
                  <c:v>8.4797715163869327</c:v>
                </c:pt>
                <c:pt idx="682">
                  <c:v>8.1162380126842564</c:v>
                </c:pt>
                <c:pt idx="683">
                  <c:v>5.612489333772416</c:v>
                </c:pt>
                <c:pt idx="684">
                  <c:v>5.3824511412840792</c:v>
                </c:pt>
                <c:pt idx="685">
                  <c:v>2.5332668276012811</c:v>
                </c:pt>
                <c:pt idx="686">
                  <c:v>3.8963733919011929</c:v>
                </c:pt>
                <c:pt idx="687">
                  <c:v>4.7044504590809666</c:v>
                </c:pt>
                <c:pt idx="688">
                  <c:v>5.2549745852123309</c:v>
                </c:pt>
                <c:pt idx="689">
                  <c:v>5.8289558300697237</c:v>
                </c:pt>
                <c:pt idx="690">
                  <c:v>5.9123539545554635</c:v>
                </c:pt>
                <c:pt idx="692">
                  <c:v>4.9578693853186522</c:v>
                </c:pt>
                <c:pt idx="693">
                  <c:v>3.1862380126842496</c:v>
                </c:pt>
                <c:pt idx="694">
                  <c:v>3.1524511412840823</c:v>
                </c:pt>
                <c:pt idx="695">
                  <c:v>3.4752279529098331</c:v>
                </c:pt>
                <c:pt idx="696">
                  <c:v>1.9003928292469112</c:v>
                </c:pt>
                <c:pt idx="697">
                  <c:v>4.7305872027041289</c:v>
                </c:pt>
                <c:pt idx="698">
                  <c:v>1.1815972624785545</c:v>
                </c:pt>
                <c:pt idx="699">
                  <c:v>1.9902192575416535</c:v>
                </c:pt>
                <c:pt idx="700">
                  <c:v>0.7174806384042256</c:v>
                </c:pt>
                <c:pt idx="701">
                  <c:v>0.51215958109825976</c:v>
                </c:pt>
                <c:pt idx="702">
                  <c:v>1.0842560856237498</c:v>
                </c:pt>
                <c:pt idx="703">
                  <c:v>0.64699470476116971</c:v>
                </c:pt>
                <c:pt idx="704">
                  <c:v>0.67398532718986814</c:v>
                </c:pt>
                <c:pt idx="705">
                  <c:v>0.82538413387872822</c:v>
                </c:pt>
                <c:pt idx="706">
                  <c:v>1.6343740741043078</c:v>
                </c:pt>
                <c:pt idx="707">
                  <c:v>1.9332668276012797</c:v>
                </c:pt>
                <c:pt idx="708">
                  <c:v>1.8834993935468276</c:v>
                </c:pt>
                <c:pt idx="709">
                  <c:v>0.73291627317517083</c:v>
                </c:pt>
                <c:pt idx="710">
                  <c:v>0.40311064663238483</c:v>
                </c:pt>
                <c:pt idx="711">
                  <c:v>0.83699470476117455</c:v>
                </c:pt>
                <c:pt idx="712">
                  <c:v>1.0408197686496834</c:v>
                </c:pt>
                <c:pt idx="713">
                  <c:v>2.6528780806868468</c:v>
                </c:pt>
                <c:pt idx="714">
                  <c:v>1.5942560856237478</c:v>
                </c:pt>
                <c:pt idx="715">
                  <c:v>1.3547802117551129</c:v>
                </c:pt>
                <c:pt idx="716">
                  <c:v>1.497827781814749</c:v>
                </c:pt>
                <c:pt idx="717">
                  <c:v>1.6617118399435356</c:v>
                </c:pt>
                <c:pt idx="718">
                  <c:v>2.4291675942633191</c:v>
                </c:pt>
                <c:pt idx="721">
                  <c:v>1.965498711343713</c:v>
                </c:pt>
                <c:pt idx="722">
                  <c:v>0.25505097018898937</c:v>
                </c:pt>
                <c:pt idx="723">
                  <c:v>0.22054559920022143</c:v>
                </c:pt>
                <c:pt idx="724">
                  <c:v>0.70767160084586322</c:v>
                </c:pt>
                <c:pt idx="725">
                  <c:v>1.5861374149400547</c:v>
                </c:pt>
                <c:pt idx="726">
                  <c:v>1.9901568522857787</c:v>
                </c:pt>
                <c:pt idx="727">
                  <c:v>2.5765053601025443</c:v>
                </c:pt>
                <c:pt idx="728">
                  <c:v>1.8842734763601143</c:v>
                </c:pt>
                <c:pt idx="729">
                  <c:v>1.9272446614430976</c:v>
                </c:pt>
                <c:pt idx="730">
                  <c:v>2.1154189153514693</c:v>
                </c:pt>
                <c:pt idx="731">
                  <c:v>1.5802540390143989</c:v>
                </c:pt>
                <c:pt idx="732">
                  <c:v>1.9489732208061099</c:v>
                </c:pt>
                <c:pt idx="733">
                  <c:v>1.5463907826375589</c:v>
                </c:pt>
                <c:pt idx="734">
                  <c:v>1.0392057867516442</c:v>
                </c:pt>
                <c:pt idx="735">
                  <c:v>0.8547004157628777</c:v>
                </c:pt>
                <c:pt idx="736">
                  <c:v>1.1365643543428234</c:v>
                </c:pt>
                <c:pt idx="737">
                  <c:v>0.86829291370583661</c:v>
                </c:pt>
                <c:pt idx="738">
                  <c:v>0.73266290547767454</c:v>
                </c:pt>
                <c:pt idx="739">
                  <c:v>0.44295446566350449</c:v>
                </c:pt>
                <c:pt idx="740">
                  <c:v>-1.4890035570729765E-2</c:v>
                </c:pt>
                <c:pt idx="741">
                  <c:v>0.26903221504637997</c:v>
                </c:pt>
                <c:pt idx="742">
                  <c:v>-8.1550905325272538E-2</c:v>
                </c:pt>
                <c:pt idx="743">
                  <c:v>9.9886093851914382E-2</c:v>
                </c:pt>
                <c:pt idx="744">
                  <c:v>-0.44432771695102247</c:v>
                </c:pt>
                <c:pt idx="745">
                  <c:v>5.5731277289254422E-2</c:v>
                </c:pt>
                <c:pt idx="746">
                  <c:v>1.391225906300491</c:v>
                </c:pt>
                <c:pt idx="747">
                  <c:v>0.46413809714317011</c:v>
                </c:pt>
                <c:pt idx="748">
                  <c:v>1.050507406711894</c:v>
                </c:pt>
                <c:pt idx="749">
                  <c:v>0.60749802914058648</c:v>
                </c:pt>
                <c:pt idx="751">
                  <c:v>0.41025403901439716</c:v>
                </c:pt>
                <c:pt idx="752">
                  <c:v>0.51852547965137319</c:v>
                </c:pt>
                <c:pt idx="753">
                  <c:v>-0.15409515100547821</c:v>
                </c:pt>
                <c:pt idx="754">
                  <c:v>-8.6288842259591547E-2</c:v>
                </c:pt>
                <c:pt idx="755">
                  <c:v>-0.17453948114461326</c:v>
                </c:pt>
                <c:pt idx="756">
                  <c:v>-0.7055495409190371</c:v>
                </c:pt>
                <c:pt idx="757">
                  <c:v>-0.62283172353355809</c:v>
                </c:pt>
                <c:pt idx="758">
                  <c:v>-0.44590009534515218</c:v>
                </c:pt>
                <c:pt idx="759">
                  <c:v>-0.35021109287669816</c:v>
                </c:pt>
                <c:pt idx="760">
                  <c:v>-0.77001671941947336</c:v>
                </c:pt>
                <c:pt idx="762">
                  <c:v>-0.42319966869604286</c:v>
                </c:pt>
                <c:pt idx="763">
                  <c:v>-2.1275106662275931</c:v>
                </c:pt>
                <c:pt idx="764">
                  <c:v>-2.5695689782647548</c:v>
                </c:pt>
                <c:pt idx="765">
                  <c:v>-4.1682291658161859</c:v>
                </c:pt>
                <c:pt idx="766">
                  <c:v>-3.1310059774419443</c:v>
                </c:pt>
                <c:pt idx="767">
                  <c:v>-0.10052004379889468</c:v>
                </c:pt>
                <c:pt idx="768">
                  <c:v>-0.23549054667874714</c:v>
                </c:pt>
                <c:pt idx="769">
                  <c:v>-0.30232498813856523</c:v>
                </c:pt>
                <c:pt idx="770">
                  <c:v>0.31748063840422702</c:v>
                </c:pt>
                <c:pt idx="771">
                  <c:v>0.2145094533212486</c:v>
                </c:pt>
                <c:pt idx="772">
                  <c:v>6.474201926678802E-2</c:v>
                </c:pt>
                <c:pt idx="778">
                  <c:v>2.1949745852123286</c:v>
                </c:pt>
                <c:pt idx="779">
                  <c:v>2.3637701519806953</c:v>
                </c:pt>
                <c:pt idx="780">
                  <c:v>4.1175570233808827</c:v>
                </c:pt>
                <c:pt idx="781">
                  <c:v>4.5645476458095757</c:v>
                </c:pt>
                <c:pt idx="782">
                  <c:v>3.7124893337724103</c:v>
                </c:pt>
                <c:pt idx="783">
                  <c:v>3.8607607744093997</c:v>
                </c:pt>
                <c:pt idx="784">
                  <c:v>4.1906635876807883</c:v>
                </c:pt>
                <c:pt idx="785">
                  <c:v>3.272003400129357</c:v>
                </c:pt>
                <c:pt idx="786">
                  <c:v>3.2239645254379141</c:v>
                </c:pt>
                <c:pt idx="787">
                  <c:v>4.2295181486894293</c:v>
                </c:pt>
                <c:pt idx="788">
                  <c:v>4.174526844057624</c:v>
                </c:pt>
                <c:pt idx="789">
                  <c:v>4.763652163500133</c:v>
                </c:pt>
                <c:pt idx="790">
                  <c:v>5.6774390349003028</c:v>
                </c:pt>
                <c:pt idx="791">
                  <c:v>5.9174980291405888</c:v>
                </c:pt>
                <c:pt idx="792">
                  <c:v>5.4028954714232214</c:v>
                </c:pt>
                <c:pt idx="793">
                  <c:v>5.9497299128830292</c:v>
                </c:pt>
                <c:pt idx="794">
                  <c:v>5.5767587278000548</c:v>
                </c:pt>
                <c:pt idx="795">
                  <c:v>5.76914679251135</c:v>
                </c:pt>
                <c:pt idx="796">
                  <c:v>5.7840791029028935</c:v>
                </c:pt>
                <c:pt idx="797">
                  <c:v>6.3745060423056543</c:v>
                </c:pt>
                <c:pt idx="798">
                  <c:v>6.8306809784171634</c:v>
                </c:pt>
                <c:pt idx="799">
                  <c:v>5.7151273551656345</c:v>
                </c:pt>
                <c:pt idx="800">
                  <c:v>4.6447386082512025</c:v>
                </c:pt>
                <c:pt idx="801">
                  <c:v>3.8989906115424731</c:v>
                </c:pt>
                <c:pt idx="802">
                  <c:v>2.9976126066055713</c:v>
                </c:pt>
                <c:pt idx="803">
                  <c:v>2.8857868605139458</c:v>
                </c:pt>
                <c:pt idx="804">
                  <c:v>2.1401742430221589</c:v>
                </c:pt>
                <c:pt idx="805">
                  <c:v>3.0213196820135124</c:v>
                </c:pt>
                <c:pt idx="806">
                  <c:v>2.6690669965191205</c:v>
                </c:pt>
                <c:pt idx="807">
                  <c:v>1.6952801251189555</c:v>
                </c:pt>
                <c:pt idx="808">
                  <c:v>2.9105421881846354</c:v>
                </c:pt>
                <c:pt idx="809">
                  <c:v>2.1268525035130779</c:v>
                </c:pt>
                <c:pt idx="810">
                  <c:v>2.5579979425044286</c:v>
                </c:pt>
                <c:pt idx="811">
                  <c:v>4.7864637565986357</c:v>
                </c:pt>
                <c:pt idx="812">
                  <c:v>6.1842700653445348</c:v>
                </c:pt>
                <c:pt idx="813">
                  <c:v>3.4726560834464948</c:v>
                </c:pt>
                <c:pt idx="814">
                  <c:v>3.9534543790273347</c:v>
                </c:pt>
                <c:pt idx="817">
                  <c:v>-0.58387281810668412</c:v>
                </c:pt>
                <c:pt idx="818">
                  <c:v>-2.1655041907411032</c:v>
                </c:pt>
                <c:pt idx="819">
                  <c:v>-2.372474011417836</c:v>
                </c:pt>
                <c:pt idx="820">
                  <c:v>-1.5308044462951074</c:v>
                </c:pt>
                <c:pt idx="821">
                  <c:v>0.54560305576193002</c:v>
                </c:pt>
                <c:pt idx="822">
                  <c:v>-0.94099881975232336</c:v>
                </c:pt>
                <c:pt idx="823">
                  <c:v>-0.46769788199519269</c:v>
                </c:pt>
                <c:pt idx="824">
                  <c:v>1.9255648632736069</c:v>
                </c:pt>
                <c:pt idx="825">
                  <c:v>1.3094489214023923</c:v>
                </c:pt>
                <c:pt idx="826">
                  <c:v>2.1744784185225399</c:v>
                </c:pt>
                <c:pt idx="827">
                  <c:v>4.0176057845743998</c:v>
                </c:pt>
                <c:pt idx="828">
                  <c:v>3.9512364750056861</c:v>
                </c:pt>
                <c:pt idx="829">
                  <c:v>5.3193551456893715</c:v>
                </c:pt>
                <c:pt idx="830">
                  <c:v>5.7074322128691364</c:v>
                </c:pt>
                <c:pt idx="831">
                  <c:v>4.9261305929089048</c:v>
                </c:pt>
                <c:pt idx="832">
                  <c:v>5.4602854094715383</c:v>
                </c:pt>
                <c:pt idx="834">
                  <c:v>4.4557418459944529</c:v>
                </c:pt>
                <c:pt idx="835">
                  <c:v>3.3237425281975703</c:v>
                </c:pt>
                <c:pt idx="836">
                  <c:v>3.0440340883833983</c:v>
                </c:pt>
                <c:pt idx="837">
                  <c:v>3.105082340646149</c:v>
                </c:pt>
                <c:pt idx="838">
                  <c:v>3.2064429548466791</c:v>
                </c:pt>
                <c:pt idx="839">
                  <c:v>2.0850823406461529</c:v>
                </c:pt>
                <c:pt idx="840">
                  <c:v>3.5992961514490815</c:v>
                </c:pt>
                <c:pt idx="841">
                  <c:v>2.2744992202744925</c:v>
                </c:pt>
                <c:pt idx="842">
                  <c:v>1.9893343439374149</c:v>
                </c:pt>
                <c:pt idx="843">
                  <c:v>1.6144402260342048</c:v>
                </c:pt>
                <c:pt idx="844">
                  <c:v>1.7072934226366243</c:v>
                </c:pt>
                <c:pt idx="845">
                  <c:v>0.86461379773946589</c:v>
                </c:pt>
                <c:pt idx="846">
                  <c:v>0.91733161512495087</c:v>
                </c:pt>
                <c:pt idx="847">
                  <c:v>1.6809033113159444</c:v>
                </c:pt>
                <c:pt idx="848">
                  <c:v>1.9592719386815389</c:v>
                </c:pt>
                <c:pt idx="850">
                  <c:v>5.4818751786020385</c:v>
                </c:pt>
                <c:pt idx="851">
                  <c:v>5.1973698076132706</c:v>
                </c:pt>
                <c:pt idx="852">
                  <c:v>5.9327290574075704</c:v>
                </c:pt>
                <c:pt idx="853">
                  <c:v>5.0618925693384256</c:v>
                </c:pt>
                <c:pt idx="854">
                  <c:v>7.2428644366244868</c:v>
                </c:pt>
                <c:pt idx="855">
                  <c:v>7.5589213842554415</c:v>
                </c:pt>
                <c:pt idx="856">
                  <c:v>9.27513451285526</c:v>
                </c:pt>
                <c:pt idx="857">
                  <c:v>11.224648579212214</c:v>
                </c:pt>
                <c:pt idx="858">
                  <c:v>10.543076200818092</c:v>
                </c:pt>
                <c:pt idx="860">
                  <c:v>6.3250789296305641</c:v>
                </c:pt>
                <c:pt idx="861">
                  <c:v>6.2751553146072183</c:v>
                </c:pt>
                <c:pt idx="862">
                  <c:v>5.2167866872416084</c:v>
                </c:pt>
                <c:pt idx="863">
                  <c:v>5.1966513080246841</c:v>
                </c:pt>
                <c:pt idx="864">
                  <c:v>4.1046901827161264</c:v>
                </c:pt>
                <c:pt idx="865">
                  <c:v>4.8717189976331525</c:v>
                </c:pt>
                <c:pt idx="866">
                  <c:v>5.1158148199555313</c:v>
                </c:pt>
                <c:pt idx="867">
                  <c:v>5.4218543768500922</c:v>
                </c:pt>
                <c:pt idx="868">
                  <c:v>5.6145721942355777</c:v>
                </c:pt>
                <c:pt idx="869">
                  <c:v>5.8578349395043574</c:v>
                </c:pt>
                <c:pt idx="870">
                  <c:v>6.1310386905328755</c:v>
                </c:pt>
                <c:pt idx="871">
                  <c:v>5.5950789296305601</c:v>
                </c:pt>
                <c:pt idx="872">
                  <c:v>7.2739542923911671</c:v>
                </c:pt>
                <c:pt idx="873">
                  <c:v>7.3698758608051662</c:v>
                </c:pt>
                <c:pt idx="874">
                  <c:v>7.4655266707852803</c:v>
                </c:pt>
                <c:pt idx="875">
                  <c:v>5.8681473014421499</c:v>
                </c:pt>
                <c:pt idx="876">
                  <c:v>6.2557210442424918</c:v>
                </c:pt>
                <c:pt idx="877">
                  <c:v>7.1072934226366158</c:v>
                </c:pt>
                <c:pt idx="878">
                  <c:v>6.2706915471223539</c:v>
                </c:pt>
                <c:pt idx="879">
                  <c:v>5.1650025446539161</c:v>
                </c:pt>
                <c:pt idx="880">
                  <c:v>6.0580709164654962</c:v>
                </c:pt>
                <c:pt idx="881">
                  <c:v>7.1654676765449921</c:v>
                </c:pt>
                <c:pt idx="882">
                  <c:v>7.881642612656492</c:v>
                </c:pt>
                <c:pt idx="883">
                  <c:v>8.9566339172883147</c:v>
                </c:pt>
                <c:pt idx="884">
                  <c:v>9.3653912915683435</c:v>
                </c:pt>
                <c:pt idx="885">
                  <c:v>9.7664777363194162</c:v>
                </c:pt>
                <c:pt idx="886">
                  <c:v>11.395585665025564</c:v>
                </c:pt>
                <c:pt idx="887">
                  <c:v>11.231198282517369</c:v>
                </c:pt>
                <c:pt idx="888">
                  <c:v>11.405373900831975</c:v>
                </c:pt>
                <c:pt idx="889">
                  <c:v>11.048539459372165</c:v>
                </c:pt>
                <c:pt idx="890">
                  <c:v>10.869452332417978</c:v>
                </c:pt>
                <c:pt idx="891">
                  <c:v>11.172385325012641</c:v>
                </c:pt>
                <c:pt idx="892">
                  <c:v>10.164599818018701</c:v>
                </c:pt>
                <c:pt idx="893">
                  <c:v>8.890969127587411</c:v>
                </c:pt>
                <c:pt idx="894">
                  <c:v>7.2086990513566462</c:v>
                </c:pt>
                <c:pt idx="895">
                  <c:v>7.5472446614430879</c:v>
                </c:pt>
                <c:pt idx="896">
                  <c:v>7.8749329817084259</c:v>
                </c:pt>
                <c:pt idx="897">
                  <c:v>8.3552627343825634</c:v>
                </c:pt>
                <c:pt idx="898">
                  <c:v>10.112874669671257</c:v>
                </c:pt>
                <c:pt idx="899">
                  <c:v>11.121826417408499</c:v>
                </c:pt>
                <c:pt idx="900">
                  <c:v>8.5425449169971159</c:v>
                </c:pt>
                <c:pt idx="901">
                  <c:v>4.3806427859288419</c:v>
                </c:pt>
                <c:pt idx="902">
                  <c:v>3.0406253951924498</c:v>
                </c:pt>
                <c:pt idx="903">
                  <c:v>3.3187232641241877</c:v>
                </c:pt>
                <c:pt idx="904">
                  <c:v>3.4076924025978101</c:v>
                </c:pt>
                <c:pt idx="905">
                  <c:v>4.1735757785234853</c:v>
                </c:pt>
                <c:pt idx="906">
                  <c:v>3.7273418481717044</c:v>
                </c:pt>
                <c:pt idx="907">
                  <c:v>3.6326837072296243</c:v>
                </c:pt>
                <c:pt idx="908">
                  <c:v>2.6814410815096608</c:v>
                </c:pt>
                <c:pt idx="909">
                  <c:v>3.4430342616557397</c:v>
                </c:pt>
                <c:pt idx="910">
                  <c:v>4.3964705786298026</c:v>
                </c:pt>
                <c:pt idx="911">
                  <c:v>6.3980221552719598</c:v>
                </c:pt>
                <c:pt idx="912">
                  <c:v>7.7549745852123309</c:v>
                </c:pt>
                <c:pt idx="913">
                  <c:v>8.6753251396384456</c:v>
                </c:pt>
                <c:pt idx="914">
                  <c:v>9.3998895048674882</c:v>
                </c:pt>
                <c:pt idx="915">
                  <c:v>9.7250925736928977</c:v>
                </c:pt>
                <c:pt idx="916">
                  <c:v>9.5738499479729384</c:v>
                </c:pt>
                <c:pt idx="917">
                  <c:v>10.256005446738712</c:v>
                </c:pt>
                <c:pt idx="918">
                  <c:v>10.698490698178652</c:v>
                </c:pt>
                <c:pt idx="919">
                  <c:v>12.160663587680787</c:v>
                </c:pt>
                <c:pt idx="920">
                  <c:v>14.104197091383455</c:v>
                </c:pt>
                <c:pt idx="921">
                  <c:v>10.98899402255806</c:v>
                </c:pt>
                <c:pt idx="922">
                  <c:v>9.251673647455199</c:v>
                </c:pt>
                <c:pt idx="923">
                  <c:v>11.293131448384344</c:v>
                </c:pt>
                <c:pt idx="924">
                  <c:v>11.753034261655742</c:v>
                </c:pt>
                <c:pt idx="925">
                  <c:v>12.409285582743884</c:v>
                </c:pt>
                <c:pt idx="926">
                  <c:v>9.6408371593860451</c:v>
                </c:pt>
                <c:pt idx="927">
                  <c:v>9.9034195975545884</c:v>
                </c:pt>
                <c:pt idx="928">
                  <c:v>10.5141762896315</c:v>
                </c:pt>
                <c:pt idx="929">
                  <c:v>11.697088480474207</c:v>
                </c:pt>
                <c:pt idx="930">
                  <c:v>13.469302973480261</c:v>
                </c:pt>
                <c:pt idx="931">
                  <c:v>12.085516102080078</c:v>
                </c:pt>
                <c:pt idx="932">
                  <c:v>13.775109964429276</c:v>
                </c:pt>
                <c:pt idx="933">
                  <c:v>13.027595215869198</c:v>
                </c:pt>
                <c:pt idx="934">
                  <c:v>13.306411584389522</c:v>
                </c:pt>
                <c:pt idx="935">
                  <c:v>13.993867338709315</c:v>
                </c:pt>
                <c:pt idx="936">
                  <c:v>14.705109964429269</c:v>
                </c:pt>
                <c:pt idx="937">
                  <c:v>14.980798966897723</c:v>
                </c:pt>
                <c:pt idx="938">
                  <c:v>15.340139461549413</c:v>
                </c:pt>
                <c:pt idx="939">
                  <c:v>15.60344039930655</c:v>
                </c:pt>
                <c:pt idx="940">
                  <c:v>14.793322410825972</c:v>
                </c:pt>
                <c:pt idx="941">
                  <c:v>17.917206468954767</c:v>
                </c:pt>
                <c:pt idx="942">
                  <c:v>17.534429657329014</c:v>
                </c:pt>
                <c:pt idx="943">
                  <c:v>18.123652163500132</c:v>
                </c:pt>
                <c:pt idx="944">
                  <c:v>13.26180902667214</c:v>
                </c:pt>
                <c:pt idx="945">
                  <c:v>14.741128719571876</c:v>
                </c:pt>
                <c:pt idx="946">
                  <c:v>16.894762821018759</c:v>
                </c:pt>
                <c:pt idx="947">
                  <c:v>16.355151567933184</c:v>
                </c:pt>
                <c:pt idx="948">
                  <c:v>19.540861372153593</c:v>
                </c:pt>
                <c:pt idx="949">
                  <c:v>20.160278251781939</c:v>
                </c:pt>
                <c:pt idx="950">
                  <c:v>20.436821133055908</c:v>
                </c:pt>
                <c:pt idx="951">
                  <c:v>22.102006811144953</c:v>
                </c:pt>
                <c:pt idx="952">
                  <c:v>17.9594243729764</c:v>
                </c:pt>
                <c:pt idx="953">
                  <c:v>17.086744748079262</c:v>
                </c:pt>
                <c:pt idx="954">
                  <c:v>18.990764185424972</c:v>
                </c:pt>
                <c:pt idx="955">
                  <c:v>19.555463929870967</c:v>
                </c:pt>
                <c:pt idx="956">
                  <c:v>18.954783622770705</c:v>
                </c:pt>
                <c:pt idx="957">
                  <c:v>19.283405617833793</c:v>
                </c:pt>
                <c:pt idx="958">
                  <c:v>21.835949863514024</c:v>
                </c:pt>
                <c:pt idx="959">
                  <c:v>23.148087971543418</c:v>
                </c:pt>
                <c:pt idx="960">
                  <c:v>23.494127528437978</c:v>
                </c:pt>
                <c:pt idx="961">
                  <c:v>22.703933154980753</c:v>
                </c:pt>
                <c:pt idx="962">
                  <c:v>23.187622839652327</c:v>
                </c:pt>
                <c:pt idx="963">
                  <c:v>22.16525216567738</c:v>
                </c:pt>
                <c:pt idx="964">
                  <c:v>21.044495473600456</c:v>
                </c:pt>
                <c:pt idx="965">
                  <c:v>16.698494109194229</c:v>
                </c:pt>
                <c:pt idx="966">
                  <c:v>16.496085242730942</c:v>
                </c:pt>
                <c:pt idx="967">
                  <c:v>16.999695131410284</c:v>
                </c:pt>
                <c:pt idx="968">
                  <c:v>18.104433068344591</c:v>
                </c:pt>
                <c:pt idx="969">
                  <c:v>17.09685932554423</c:v>
                </c:pt>
                <c:pt idx="970">
                  <c:v>17.361986009392993</c:v>
                </c:pt>
                <c:pt idx="971">
                  <c:v>17.690510817727471</c:v>
                </c:pt>
                <c:pt idx="972">
                  <c:v>17.583714568756008</c:v>
                </c:pt>
                <c:pt idx="973">
                  <c:v>17.720646196944422</c:v>
                </c:pt>
                <c:pt idx="974">
                  <c:v>18.178219939744764</c:v>
                </c:pt>
                <c:pt idx="975">
                  <c:v>18.017248072458678</c:v>
                </c:pt>
                <c:pt idx="976">
                  <c:v>19.338917637581396</c:v>
                </c:pt>
                <c:pt idx="977">
                  <c:v>20.036897518032561</c:v>
                </c:pt>
                <c:pt idx="978">
                  <c:v>20.474606640049856</c:v>
                </c:pt>
                <c:pt idx="979">
                  <c:v>20.431965207641028</c:v>
                </c:pt>
                <c:pt idx="980">
                  <c:v>20.087557023380882</c:v>
                </c:pt>
                <c:pt idx="981">
                  <c:v>19.329556341177764</c:v>
                </c:pt>
                <c:pt idx="982">
                  <c:v>18.825283536134535</c:v>
                </c:pt>
                <c:pt idx="983">
                  <c:v>19.485634090560644</c:v>
                </c:pt>
                <c:pt idx="984">
                  <c:v>20.132294960315193</c:v>
                </c:pt>
                <c:pt idx="985">
                  <c:v>20.645109964429267</c:v>
                </c:pt>
                <c:pt idx="986">
                  <c:v>19.24021584652607</c:v>
                </c:pt>
                <c:pt idx="987">
                  <c:v>19.098855232325533</c:v>
                </c:pt>
                <c:pt idx="988">
                  <c:v>19.005651481297022</c:v>
                </c:pt>
                <c:pt idx="989">
                  <c:v>20.261961796625442</c:v>
                </c:pt>
                <c:pt idx="990">
                  <c:v>20.170389418231338</c:v>
                </c:pt>
                <c:pt idx="991">
                  <c:v>21.015710475537304</c:v>
                </c:pt>
                <c:pt idx="992">
                  <c:v>21.038098540248626</c:v>
                </c:pt>
                <c:pt idx="993">
                  <c:v>22.064370663088731</c:v>
                </c:pt>
                <c:pt idx="994">
                  <c:v>22.003166229857086</c:v>
                </c:pt>
                <c:pt idx="995">
                  <c:v>23.728546281403339</c:v>
                </c:pt>
                <c:pt idx="996">
                  <c:v>25.369750714634975</c:v>
                </c:pt>
                <c:pt idx="997">
                  <c:v>23.660431021735242</c:v>
                </c:pt>
                <c:pt idx="998">
                  <c:v>22.345460518855383</c:v>
                </c:pt>
                <c:pt idx="999">
                  <c:v>23.23895583006972</c:v>
                </c:pt>
                <c:pt idx="1000">
                  <c:v>23.272159581098258</c:v>
                </c:pt>
                <c:pt idx="1001">
                  <c:v>23.080236648278031</c:v>
                </c:pt>
                <c:pt idx="1002">
                  <c:v>22.823478591794867</c:v>
                </c:pt>
                <c:pt idx="1003">
                  <c:v>22.546876716280607</c:v>
                </c:pt>
                <c:pt idx="1004">
                  <c:v>25.650431021735237</c:v>
                </c:pt>
                <c:pt idx="1005">
                  <c:v>26.608042957023926</c:v>
                </c:pt>
                <c:pt idx="1006">
                  <c:v>27.191791635935779</c:v>
                </c:pt>
                <c:pt idx="1007">
                  <c:v>22.505599309087899</c:v>
                </c:pt>
                <c:pt idx="1008">
                  <c:v>20.674453870096542</c:v>
                </c:pt>
                <c:pt idx="1009">
                  <c:v>19.339872114131119</c:v>
                </c:pt>
                <c:pt idx="1010">
                  <c:v>18.117716615365353</c:v>
                </c:pt>
                <c:pt idx="1011">
                  <c:v>18.591697860222737</c:v>
                </c:pt>
                <c:pt idx="1012">
                  <c:v>18.45408592493407</c:v>
                </c:pt>
                <c:pt idx="1013">
                  <c:v>16.904610051065447</c:v>
                </c:pt>
                <c:pt idx="1014">
                  <c:v>17.473016870919373</c:v>
                </c:pt>
                <c:pt idx="1015">
                  <c:v>17.771423690773297</c:v>
                </c:pt>
                <c:pt idx="1016">
                  <c:v>16.634433068344592</c:v>
                </c:pt>
                <c:pt idx="1017">
                  <c:v>16.2467239463273</c:v>
                </c:pt>
                <c:pt idx="1018">
                  <c:v>18.451579871742183</c:v>
                </c:pt>
                <c:pt idx="1019">
                  <c:v>14.167675011861434</c:v>
                </c:pt>
                <c:pt idx="1020">
                  <c:v>15.127286264946996</c:v>
                </c:pt>
                <c:pt idx="1021">
                  <c:v>16.441888822664382</c:v>
                </c:pt>
                <c:pt idx="1022">
                  <c:v>14.95456844756152</c:v>
                </c:pt>
                <c:pt idx="1023">
                  <c:v>14.449538950441386</c:v>
                </c:pt>
                <c:pt idx="1025">
                  <c:v>16.247307066698959</c:v>
                </c:pt>
                <c:pt idx="1026">
                  <c:v>15.928782258364478</c:v>
                </c:pt>
                <c:pt idx="1028">
                  <c:v>15.325599309087906</c:v>
                </c:pt>
                <c:pt idx="1029">
                  <c:v>15.202395558059372</c:v>
                </c:pt>
                <c:pt idx="1030">
                  <c:v>15.577522241908135</c:v>
                </c:pt>
                <c:pt idx="1031">
                  <c:v>15.193540997050739</c:v>
                </c:pt>
                <c:pt idx="1032">
                  <c:v>15.350861372153581</c:v>
                </c:pt>
                <c:pt idx="1033">
                  <c:v>15.534745430282364</c:v>
                </c:pt>
                <c:pt idx="1034">
                  <c:v>15.165463929870967</c:v>
                </c:pt>
                <c:pt idx="1035">
                  <c:v>15.602395558059378</c:v>
                </c:pt>
                <c:pt idx="1036">
                  <c:v>15.423735370507956</c:v>
                </c:pt>
                <c:pt idx="1037">
                  <c:v>17.144939803739604</c:v>
                </c:pt>
                <c:pt idx="1038">
                  <c:v>16.344512864336835</c:v>
                </c:pt>
                <c:pt idx="1039">
                  <c:v>16.202319173082728</c:v>
                </c:pt>
                <c:pt idx="1040">
                  <c:v>15.498591295922829</c:v>
                </c:pt>
                <c:pt idx="1041">
                  <c:v>15.625290358165707</c:v>
                </c:pt>
                <c:pt idx="1042">
                  <c:v>15.359077229565884</c:v>
                </c:pt>
                <c:pt idx="1043">
                  <c:v>15.225252165677382</c:v>
                </c:pt>
                <c:pt idx="1044">
                  <c:v>14.885581918351534</c:v>
                </c:pt>
                <c:pt idx="1045">
                  <c:v>15.055776291808755</c:v>
                </c:pt>
                <c:pt idx="1046">
                  <c:v>15.064047732445729</c:v>
                </c:pt>
                <c:pt idx="1047">
                  <c:v>15.030784987176936</c:v>
                </c:pt>
                <c:pt idx="1048">
                  <c:v>13.876338610428455</c:v>
                </c:pt>
                <c:pt idx="1049">
                  <c:v>13.935620110839849</c:v>
                </c:pt>
                <c:pt idx="1050">
                  <c:v>13.268980042837271</c:v>
                </c:pt>
                <c:pt idx="1051">
                  <c:v>13.813815166500198</c:v>
                </c:pt>
                <c:pt idx="1052">
                  <c:v>12.105269556413752</c:v>
                </c:pt>
                <c:pt idx="1053">
                  <c:v>12.294221304151002</c:v>
                </c:pt>
                <c:pt idx="1054">
                  <c:v>11.763464612074088</c:v>
                </c:pt>
                <c:pt idx="1055">
                  <c:v>12.934610051065448</c:v>
                </c:pt>
                <c:pt idx="1056">
                  <c:v>12.976862736559823</c:v>
                </c:pt>
                <c:pt idx="1057">
                  <c:v>13.452319173082728</c:v>
                </c:pt>
                <c:pt idx="1058">
                  <c:v>14.156241423699839</c:v>
                </c:pt>
                <c:pt idx="1059">
                  <c:v>15.950222668557245</c:v>
                </c:pt>
                <c:pt idx="1060">
                  <c:v>15.877737417117316</c:v>
                </c:pt>
                <c:pt idx="1061">
                  <c:v>0</c:v>
                </c:pt>
                <c:pt idx="1062">
                  <c:v>0</c:v>
                </c:pt>
                <c:pt idx="1063">
                  <c:v>15.716008857754304</c:v>
                </c:pt>
                <c:pt idx="1064">
                  <c:v>16.271524288517483</c:v>
                </c:pt>
                <c:pt idx="1065">
                  <c:v>15.405640912591821</c:v>
                </c:pt>
                <c:pt idx="1066">
                  <c:v>15.024922413003225</c:v>
                </c:pt>
                <c:pt idx="1067">
                  <c:v>15.25443647936018</c:v>
                </c:pt>
                <c:pt idx="1068">
                  <c:v>15.258494109194231</c:v>
                </c:pt>
                <c:pt idx="1069">
                  <c:v>14.627872796334245</c:v>
                </c:pt>
                <c:pt idx="1070">
                  <c:v>14.795057792220163</c:v>
                </c:pt>
                <c:pt idx="1071">
                  <c:v>14.184398286871847</c:v>
                </c:pt>
                <c:pt idx="1072">
                  <c:v>13.878650290163115</c:v>
                </c:pt>
                <c:pt idx="1073">
                  <c:v>12.584398286871853</c:v>
                </c:pt>
                <c:pt idx="1074">
                  <c:v>13.744651654569353</c:v>
                </c:pt>
                <c:pt idx="1075">
                  <c:v>13.675040401483784</c:v>
                </c:pt>
                <c:pt idx="1076">
                  <c:v>13.428049779055087</c:v>
                </c:pt>
                <c:pt idx="1077">
                  <c:v>14.551933837183881</c:v>
                </c:pt>
                <c:pt idx="1078">
                  <c:v>12.705894280289314</c:v>
                </c:pt>
                <c:pt idx="1079">
                  <c:v>12.60599146701793</c:v>
                </c:pt>
                <c:pt idx="1080">
                  <c:v>12.296845345823456</c:v>
                </c:pt>
                <c:pt idx="1081">
                  <c:v>12.519972711875326</c:v>
                </c:pt>
                <c:pt idx="1082">
                  <c:v>11.804478082864087</c:v>
                </c:pt>
                <c:pt idx="1083">
                  <c:v>13.212693940276381</c:v>
                </c:pt>
                <c:pt idx="1084">
                  <c:v>12.112770325253038</c:v>
                </c:pt>
                <c:pt idx="1085">
                  <c:v>11.985585329367112</c:v>
                </c:pt>
                <c:pt idx="1086">
                  <c:v>11.963953956732709</c:v>
                </c:pt>
                <c:pt idx="1087">
                  <c:v>12.430031706115606</c:v>
                </c:pt>
                <c:pt idx="1088">
                  <c:v>12.814828637290198</c:v>
                </c:pt>
                <c:pt idx="1089">
                  <c:v>12.619410393255627</c:v>
                </c:pt>
                <c:pt idx="1090">
                  <c:v>14.263002891198582</c:v>
                </c:pt>
                <c:pt idx="1091">
                  <c:v>15.570382260541713</c:v>
                </c:pt>
                <c:pt idx="1092">
                  <c:v>14.653488824841624</c:v>
                </c:pt>
                <c:pt idx="1093">
                  <c:v>15.278907068876208</c:v>
                </c:pt>
                <c:pt idx="1094">
                  <c:v>15.501062567641974</c:v>
                </c:pt>
                <c:pt idx="1095">
                  <c:v>15.468809882147596</c:v>
                </c:pt>
                <c:pt idx="1096">
                  <c:v>14.47675157011043</c:v>
                </c:pt>
                <c:pt idx="1097">
                  <c:v>14.684363505399105</c:v>
                </c:pt>
                <c:pt idx="1098">
                  <c:v>14.510965380913369</c:v>
                </c:pt>
                <c:pt idx="1099">
                  <c:v>14.661197946858913</c:v>
                </c:pt>
                <c:pt idx="1100">
                  <c:v>14.317216702001524</c:v>
                </c:pt>
                <c:pt idx="1101">
                  <c:v>14.759663760953124</c:v>
                </c:pt>
                <c:pt idx="1102">
                  <c:v>15.632499566819156</c:v>
                </c:pt>
                <c:pt idx="1103">
                  <c:v>14.931354127827802</c:v>
                </c:pt>
                <c:pt idx="1104">
                  <c:v>14.805762312087964</c:v>
                </c:pt>
                <c:pt idx="1105">
                  <c:v>14.454714059825221</c:v>
                </c:pt>
                <c:pt idx="1106">
                  <c:v>14.563898373508017</c:v>
                </c:pt>
                <c:pt idx="1107">
                  <c:v>14.193762994291085</c:v>
                </c:pt>
                <c:pt idx="1108">
                  <c:v>14.626869558590997</c:v>
                </c:pt>
                <c:pt idx="1109">
                  <c:v>0</c:v>
                </c:pt>
                <c:pt idx="1110">
                  <c:v>13.115140999227982</c:v>
                </c:pt>
                <c:pt idx="1111">
                  <c:v>13.375470751902135</c:v>
                </c:pt>
                <c:pt idx="1112">
                  <c:v>12.342305193361945</c:v>
                </c:pt>
                <c:pt idx="1113">
                  <c:v>12.831527699533069</c:v>
                </c:pt>
                <c:pt idx="1114">
                  <c:v>14.342732132764702</c:v>
                </c:pt>
                <c:pt idx="1115">
                  <c:v>13.755411757661854</c:v>
                </c:pt>
                <c:pt idx="1116">
                  <c:v>12.776751570110427</c:v>
                </c:pt>
                <c:pt idx="1117">
                  <c:v>12.534460692127716</c:v>
                </c:pt>
                <c:pt idx="1118">
                  <c:v>10.915800504576296</c:v>
                </c:pt>
                <c:pt idx="1119">
                  <c:v>11.176519004164881</c:v>
                </c:pt>
                <c:pt idx="1120">
                  <c:v>11.295199993468273</c:v>
                </c:pt>
                <c:pt idx="1121">
                  <c:v>10.040267683076728</c:v>
                </c:pt>
                <c:pt idx="1122">
                  <c:v>11.954287120422457</c:v>
                </c:pt>
                <c:pt idx="1123">
                  <c:v>12.977549865691259</c:v>
                </c:pt>
                <c:pt idx="1124">
                  <c:v>13.094092746965238</c:v>
                </c:pt>
                <c:pt idx="1125">
                  <c:v>12.934578680608283</c:v>
                </c:pt>
                <c:pt idx="1126">
                  <c:v>12.936442619188227</c:v>
                </c:pt>
                <c:pt idx="1127">
                  <c:v>13.513141681431101</c:v>
                </c:pt>
                <c:pt idx="1128">
                  <c:v>13.575005620011048</c:v>
                </c:pt>
                <c:pt idx="1129">
                  <c:v>12.996171860754359</c:v>
                </c:pt>
                <c:pt idx="1130">
                  <c:v>13.052870922997229</c:v>
                </c:pt>
                <c:pt idx="1131">
                  <c:v>14.157220113017104</c:v>
                </c:pt>
                <c:pt idx="1132">
                  <c:v>14.084908433282436</c:v>
                </c:pt>
                <c:pt idx="1133">
                  <c:v>13.323277060648032</c:v>
                </c:pt>
                <c:pt idx="1134">
                  <c:v>13.792072627416402</c:v>
                </c:pt>
                <c:pt idx="1135">
                  <c:v>13.795665125359356</c:v>
                </c:pt>
                <c:pt idx="1136">
                  <c:v>15.417431877210696</c:v>
                </c:pt>
                <c:pt idx="1137">
                  <c:v>15.250809199944484</c:v>
                </c:pt>
                <c:pt idx="1138">
                  <c:v>17.558809882147592</c:v>
                </c:pt>
                <c:pt idx="1139">
                  <c:v>18.464498884616049</c:v>
                </c:pt>
                <c:pt idx="1140">
                  <c:v>18.574925824018806</c:v>
                </c:pt>
                <c:pt idx="1141">
                  <c:v>20.477935201590114</c:v>
                </c:pt>
                <c:pt idx="1142">
                  <c:v>20.887449267947062</c:v>
                </c:pt>
                <c:pt idx="1143">
                  <c:v>21.235682516095721</c:v>
                </c:pt>
                <c:pt idx="1144">
                  <c:v>19.402634946036102</c:v>
                </c:pt>
                <c:pt idx="1145">
                  <c:v>19.16842113523316</c:v>
                </c:pt>
                <c:pt idx="1146">
                  <c:v>21.009566574224507</c:v>
                </c:pt>
                <c:pt idx="1147">
                  <c:v>22.216692575870155</c:v>
                </c:pt>
                <c:pt idx="1148">
                  <c:v>22.905158389964349</c:v>
                </c:pt>
                <c:pt idx="1149">
                  <c:v>23.78952838173619</c:v>
                </c:pt>
                <c:pt idx="1150">
                  <c:v>25.795411757661853</c:v>
                </c:pt>
                <c:pt idx="1151">
                  <c:v>26.562128210641106</c:v>
                </c:pt>
                <c:pt idx="1152">
                  <c:v>26.855061203235749</c:v>
                </c:pt>
                <c:pt idx="1153">
                  <c:v>27.693953956732713</c:v>
                </c:pt>
                <c:pt idx="1154">
                  <c:v>27.095449950150183</c:v>
                </c:pt>
                <c:pt idx="1155">
                  <c:v>25.778264954264259</c:v>
                </c:pt>
                <c:pt idx="1156">
                  <c:v>28.413527017329955</c:v>
                </c:pt>
                <c:pt idx="1157">
                  <c:v>30.491781067230569</c:v>
                </c:pt>
                <c:pt idx="1158">
                  <c:v>30.893509626593584</c:v>
                </c:pt>
                <c:pt idx="1159">
                  <c:v>30.587897009101781</c:v>
                </c:pt>
                <c:pt idx="1160">
                  <c:v>32.544714059825218</c:v>
                </c:pt>
                <c:pt idx="1161">
                  <c:v>30.950635628239219</c:v>
                </c:pt>
                <c:pt idx="1162">
                  <c:v>30.88700493780793</c:v>
                </c:pt>
                <c:pt idx="1163">
                  <c:v>30.244828637290198</c:v>
                </c:pt>
                <c:pt idx="1164">
                  <c:v>30.530750205704194</c:v>
                </c:pt>
                <c:pt idx="1165">
                  <c:v>31.100069898603934</c:v>
                </c:pt>
                <c:pt idx="1166">
                  <c:v>30.821097349114716</c:v>
                </c:pt>
                <c:pt idx="1167">
                  <c:v>34.397195900249564</c:v>
                </c:pt>
                <c:pt idx="1168">
                  <c:v>31.801020964138061</c:v>
                </c:pt>
                <c:pt idx="1169">
                  <c:v>31.739934519386992</c:v>
                </c:pt>
                <c:pt idx="1170">
                  <c:v>30.51447808286408</c:v>
                </c:pt>
                <c:pt idx="1171">
                  <c:v>30.296984136055976</c:v>
                </c:pt>
                <c:pt idx="1172">
                  <c:v>27.474051143461324</c:v>
                </c:pt>
                <c:pt idx="1173">
                  <c:v>26.859545772472551</c:v>
                </c:pt>
                <c:pt idx="1174">
                  <c:v>27.48244143310454</c:v>
                </c:pt>
                <c:pt idx="1175">
                  <c:v>28.028044486096846</c:v>
                </c:pt>
                <c:pt idx="1176">
                  <c:v>28.542099534945265</c:v>
                </c:pt>
                <c:pt idx="1177">
                  <c:v>26.671691191332272</c:v>
                </c:pt>
                <c:pt idx="1178">
                  <c:v>27.615451862620773</c:v>
                </c:pt>
                <c:pt idx="1179">
                  <c:v>28.241064378040285</c:v>
                </c:pt>
                <c:pt idx="1180">
                  <c:v>28.632916222171261</c:v>
                </c:pt>
                <c:pt idx="1181">
                  <c:v>28.873144154277433</c:v>
                </c:pt>
                <c:pt idx="1182">
                  <c:v>28.748804190296305</c:v>
                </c:pt>
                <c:pt idx="1183">
                  <c:v>29.869554432068554</c:v>
                </c:pt>
                <c:pt idx="1184">
                  <c:v>30.814236294208982</c:v>
                </c:pt>
                <c:pt idx="1185">
                  <c:v>31.627474655831406</c:v>
                </c:pt>
                <c:pt idx="1186">
                  <c:v>30.851634208305718</c:v>
                </c:pt>
                <c:pt idx="1187">
                  <c:v>29.714416705715784</c:v>
                </c:pt>
                <c:pt idx="1188">
                  <c:v>28.96631607044614</c:v>
                </c:pt>
                <c:pt idx="1189">
                  <c:v>30.065575291101062</c:v>
                </c:pt>
                <c:pt idx="1190">
                  <c:v>29.658110931550574</c:v>
                </c:pt>
                <c:pt idx="1191">
                  <c:v>30.609848809628474</c:v>
                </c:pt>
                <c:pt idx="1192">
                  <c:v>30.156553464979503</c:v>
                </c:pt>
                <c:pt idx="1193">
                  <c:v>30.052745273091631</c:v>
                </c:pt>
                <c:pt idx="1194">
                  <c:v>30.055404342021419</c:v>
                </c:pt>
                <c:pt idx="1195">
                  <c:v>27.336724414059134</c:v>
                </c:pt>
                <c:pt idx="1196">
                  <c:v>29.180608513827927</c:v>
                </c:pt>
                <c:pt idx="1197">
                  <c:v>28.643960841503436</c:v>
                </c:pt>
                <c:pt idx="1199">
                  <c:v>27.466743338913496</c:v>
                </c:pt>
                <c:pt idx="1200">
                  <c:v>26.678300805484582</c:v>
                </c:pt>
                <c:pt idx="1201">
                  <c:v>27.469924717509386</c:v>
                </c:pt>
                <c:pt idx="1202">
                  <c:v>26.263609480916983</c:v>
                </c:pt>
                <c:pt idx="1203">
                  <c:v>25.621178344093373</c:v>
                </c:pt>
                <c:pt idx="1204">
                  <c:v>25.727303706751762</c:v>
                </c:pt>
                <c:pt idx="1205">
                  <c:v>25.632336929478633</c:v>
                </c:pt>
                <c:pt idx="1206">
                  <c:v>25.218348326083948</c:v>
                </c:pt>
                <c:pt idx="1207">
                  <c:v>24.352859239144728</c:v>
                </c:pt>
                <c:pt idx="1208">
                  <c:v>25.248880098177217</c:v>
                </c:pt>
                <c:pt idx="1209">
                  <c:v>24.512279946452075</c:v>
                </c:pt>
                <c:pt idx="1210">
                  <c:v>24.372289408879269</c:v>
                </c:pt>
                <c:pt idx="1211">
                  <c:v>23.723210599731168</c:v>
                </c:pt>
                <c:pt idx="1212">
                  <c:v>23.566472721653277</c:v>
                </c:pt>
                <c:pt idx="1213">
                  <c:v>23.506130823494011</c:v>
                </c:pt>
                <c:pt idx="1214">
                  <c:v>23.231857304966589</c:v>
                </c:pt>
                <c:pt idx="1215">
                  <c:v>21.793210599731168</c:v>
                </c:pt>
                <c:pt idx="1216">
                  <c:v>21.345926651687513</c:v>
                </c:pt>
                <c:pt idx="1217">
                  <c:v>21.384948477809061</c:v>
                </c:pt>
                <c:pt idx="1218">
                  <c:v>22.265584753528245</c:v>
                </c:pt>
                <c:pt idx="1219">
                  <c:v>22.392232425852725</c:v>
                </c:pt>
                <c:pt idx="1220">
                  <c:v>21.77662937286042</c:v>
                </c:pt>
                <c:pt idx="1221">
                  <c:v>20.689924717509378</c:v>
                </c:pt>
                <c:pt idx="1222">
                  <c:v>19.998652166071032</c:v>
                </c:pt>
                <c:pt idx="1223">
                  <c:v>60.37</c:v>
                </c:pt>
                <c:pt idx="1224">
                  <c:v>20.469051047256848</c:v>
                </c:pt>
                <c:pt idx="1225">
                  <c:v>20.867427135232042</c:v>
                </c:pt>
                <c:pt idx="1226">
                  <c:v>20.702631307038537</c:v>
                </c:pt>
                <c:pt idx="1227">
                  <c:v>20.257949444898131</c:v>
                </c:pt>
                <c:pt idx="1228">
                  <c:v>20.424141253010255</c:v>
                </c:pt>
                <c:pt idx="1229">
                  <c:v>20.500209632642111</c:v>
                </c:pt>
                <c:pt idx="1230">
                  <c:v>19.081197268947733</c:v>
                </c:pt>
                <c:pt idx="1231">
                  <c:v>16.897721512791946</c:v>
                </c:pt>
                <c:pt idx="1232">
                  <c:v>17.792517340985455</c:v>
                </c:pt>
                <c:pt idx="1233">
                  <c:v>17.453675926370714</c:v>
                </c:pt>
                <c:pt idx="1234">
                  <c:v>17.881710116186639</c:v>
                </c:pt>
                <c:pt idx="1235">
                  <c:v>17.242631307038536</c:v>
                </c:pt>
                <c:pt idx="1236">
                  <c:v>16.611767099213182</c:v>
                </c:pt>
                <c:pt idx="1237">
                  <c:v>14.695233392941788</c:v>
                </c:pt>
                <c:pt idx="1238">
                  <c:v>0</c:v>
                </c:pt>
                <c:pt idx="1239">
                  <c:v>14.83500546083561</c:v>
                </c:pt>
                <c:pt idx="1240">
                  <c:v>13.295337896567688</c:v>
                </c:pt>
                <c:pt idx="1241">
                  <c:v>12.234587654795426</c:v>
                </c:pt>
                <c:pt idx="1242">
                  <c:v>12.283348326083946</c:v>
                </c:pt>
                <c:pt idx="1243">
                  <c:v>12.491031155313415</c:v>
                </c:pt>
                <c:pt idx="1244">
                  <c:v>11.790850743806594</c:v>
                </c:pt>
                <c:pt idx="1245">
                  <c:v>11.972237261298034</c:v>
                </c:pt>
                <c:pt idx="1246">
                  <c:v>11.686738711931625</c:v>
                </c:pt>
                <c:pt idx="1247">
                  <c:v>0</c:v>
                </c:pt>
                <c:pt idx="1248">
                  <c:v>11.971600985578867</c:v>
                </c:pt>
                <c:pt idx="1249">
                  <c:v>12.975100502034323</c:v>
                </c:pt>
                <c:pt idx="1250">
                  <c:v>13.712555399157623</c:v>
                </c:pt>
                <c:pt idx="1251">
                  <c:v>13.670931487132812</c:v>
                </c:pt>
                <c:pt idx="1252">
                  <c:v>13.284863107500968</c:v>
                </c:pt>
                <c:pt idx="1253">
                  <c:v>14.160542068374191</c:v>
                </c:pt>
                <c:pt idx="1254">
                  <c:v>13.713486052436707</c:v>
                </c:pt>
                <c:pt idx="1255">
                  <c:v>13.081510779825457</c:v>
                </c:pt>
                <c:pt idx="1256">
                  <c:v>12.55596470985968</c:v>
                </c:pt>
                <c:pt idx="1257">
                  <c:v>12.845736777753508</c:v>
                </c:pt>
                <c:pt idx="1258">
                  <c:v>12.378110931550573</c:v>
                </c:pt>
                <c:pt idx="1259">
                  <c:v>12.813894396049712</c:v>
                </c:pt>
                <c:pt idx="1260">
                  <c:v>13.816562927406686</c:v>
                </c:pt>
                <c:pt idx="1261">
                  <c:v>14.131482184080461</c:v>
                </c:pt>
                <c:pt idx="1262">
                  <c:v>15.47963033994948</c:v>
                </c:pt>
                <c:pt idx="1263">
                  <c:v>13.990731942308201</c:v>
                </c:pt>
                <c:pt idx="1264">
                  <c:v>14.27685730496659</c:v>
                </c:pt>
                <c:pt idx="1265">
                  <c:v>13.041539167107011</c:v>
                </c:pt>
                <c:pt idx="1266">
                  <c:v>14.354900957209701</c:v>
                </c:pt>
                <c:pt idx="1267">
                  <c:v>14.102878163999087</c:v>
                </c:pt>
                <c:pt idx="1268">
                  <c:v>13.982412837359547</c:v>
                </c:pt>
                <c:pt idx="1269">
                  <c:v>14.405822148061603</c:v>
                </c:pt>
                <c:pt idx="1270">
                  <c:v>14.461833544666909</c:v>
                </c:pt>
                <c:pt idx="1271">
                  <c:v>14.67853820001794</c:v>
                </c:pt>
                <c:pt idx="1272">
                  <c:v>13.509753768429754</c:v>
                </c:pt>
                <c:pt idx="1273">
                  <c:v>13.430276078095844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12.610219095069297</c:v>
                </c:pt>
                <c:pt idx="1279">
                  <c:v>10.649060509684027</c:v>
                </c:pt>
                <c:pt idx="1280">
                  <c:v>11.877503043112952</c:v>
                </c:pt>
                <c:pt idx="1281">
                  <c:v>11.642070939200281</c:v>
                </c:pt>
                <c:pt idx="1282">
                  <c:v>11.460276078095845</c:v>
                </c:pt>
                <c:pt idx="1283">
                  <c:v>11.386515406807327</c:v>
                </c:pt>
                <c:pt idx="1284">
                  <c:v>11.979582819350114</c:v>
                </c:pt>
                <c:pt idx="1285">
                  <c:v>12.006980733446866</c:v>
                </c:pt>
                <c:pt idx="1286">
                  <c:v>12.432013956173734</c:v>
                </c:pt>
                <c:pt idx="1287">
                  <c:v>11.021149748348378</c:v>
                </c:pt>
                <c:pt idx="1288">
                  <c:v>11.835195334769615</c:v>
                </c:pt>
                <c:pt idx="1289">
                  <c:v>11.415309300822699</c:v>
                </c:pt>
                <c:pt idx="1290">
                  <c:v>11.886410903181421</c:v>
                </c:pt>
                <c:pt idx="1291">
                  <c:v>11.718889560604396</c:v>
                </c:pt>
                <c:pt idx="1292">
                  <c:v>11.780219095069299</c:v>
                </c:pt>
                <c:pt idx="1293">
                  <c:v>10.911377680454557</c:v>
                </c:pt>
                <c:pt idx="1294">
                  <c:v>48.03</c:v>
                </c:pt>
                <c:pt idx="1295">
                  <c:v>10.316695818314145</c:v>
                </c:pt>
                <c:pt idx="1296">
                  <c:v>8.9366958183141421</c:v>
                </c:pt>
                <c:pt idx="1297">
                  <c:v>10.134069972111213</c:v>
                </c:pt>
                <c:pt idx="1298">
                  <c:v>9.7352523177961601</c:v>
                </c:pt>
                <c:pt idx="1299">
                  <c:v>9.5645020760238921</c:v>
                </c:pt>
                <c:pt idx="1300">
                  <c:v>9.1016150749879188</c:v>
                </c:pt>
                <c:pt idx="1301">
                  <c:v>10.472398539487052</c:v>
                </c:pt>
                <c:pt idx="1302">
                  <c:v>10.742512505540141</c:v>
                </c:pt>
                <c:pt idx="1303">
                  <c:v>11.653148781259311</c:v>
                </c:pt>
                <c:pt idx="1304">
                  <c:v>12.028751834251622</c:v>
                </c:pt>
                <c:pt idx="1305">
                  <c:v>10.986206731374921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10.938842040005042</c:v>
                </c:pt>
                <c:pt idx="1310">
                  <c:v>10.505432729302981</c:v>
                </c:pt>
                <c:pt idx="1311">
                  <c:v>9.5557746274622417</c:v>
                </c:pt>
                <c:pt idx="1312">
                  <c:v>8.9757746274622434</c:v>
                </c:pt>
                <c:pt idx="1313">
                  <c:v>8.7409787992687455</c:v>
                </c:pt>
                <c:pt idx="1314">
                  <c:v>8.9475125055401463</c:v>
                </c:pt>
                <c:pt idx="1315">
                  <c:v>8.6137518342516231</c:v>
                </c:pt>
                <c:pt idx="1316">
                  <c:v>8.0701051290161985</c:v>
                </c:pt>
                <c:pt idx="1317">
                  <c:v>8.4658885935153307</c:v>
                </c:pt>
                <c:pt idx="1318">
                  <c:v>7.5595258363235658</c:v>
                </c:pt>
                <c:pt idx="1319">
                  <c:v>8.3072751110067742</c:v>
                </c:pt>
                <c:pt idx="1320">
                  <c:v>8.0121279222268242</c:v>
                </c:pt>
                <c:pt idx="1321">
                  <c:v>6.9176170091660438</c:v>
                </c:pt>
                <c:pt idx="1322">
                  <c:v>6.8803900441489247</c:v>
                </c:pt>
                <c:pt idx="1323">
                  <c:v>7.0946635626763452</c:v>
                </c:pt>
                <c:pt idx="1324">
                  <c:v>6.5747775287294346</c:v>
                </c:pt>
                <c:pt idx="1325">
                  <c:v>5.8430966336780799</c:v>
                </c:pt>
                <c:pt idx="1326">
                  <c:v>6.4792789793630234</c:v>
                </c:pt>
                <c:pt idx="1327">
                  <c:v>7.6824603579589095</c:v>
                </c:pt>
                <c:pt idx="1328">
                  <c:v>7.4110738404674663</c:v>
                </c:pt>
                <c:pt idx="1329">
                  <c:v>7.9659836347140569</c:v>
                </c:pt>
                <c:pt idx="1330">
                  <c:v>8.2203235986952023</c:v>
                </c:pt>
                <c:pt idx="1331">
                  <c:v>8.3287661321241231</c:v>
                </c:pt>
                <c:pt idx="1332">
                  <c:v>8.9055277705016991</c:v>
                </c:pt>
                <c:pt idx="1333">
                  <c:v>7.561824082239724</c:v>
                </c:pt>
                <c:pt idx="1334">
                  <c:v>6.5930966336780799</c:v>
                </c:pt>
                <c:pt idx="1335">
                  <c:v>8.37038058172174</c:v>
                </c:pt>
                <c:pt idx="1336">
                  <c:v>8.4048345117559791</c:v>
                </c:pt>
                <c:pt idx="1337">
                  <c:v>7.3829256845984474</c:v>
                </c:pt>
                <c:pt idx="1338">
                  <c:v>7.515641736554791</c:v>
                </c:pt>
                <c:pt idx="1339">
                  <c:v>7.5563919783270492</c:v>
                </c:pt>
                <c:pt idx="1340">
                  <c:v>8.3469142879931368</c:v>
                </c:pt>
                <c:pt idx="1341">
                  <c:v>7.6671422200993149</c:v>
                </c:pt>
                <c:pt idx="1342">
                  <c:v>7.0691080302833882</c:v>
                </c:pt>
                <c:pt idx="1343">
                  <c:v>7.1746541002491568</c:v>
                </c:pt>
                <c:pt idx="1344">
                  <c:v>7.5328687015718998</c:v>
                </c:pt>
                <c:pt idx="1345">
                  <c:v>6.745005460835614</c:v>
                </c:pt>
                <c:pt idx="1346">
                  <c:v>6.7003805817217383</c:v>
                </c:pt>
                <c:pt idx="1347">
                  <c:v>5.5161640462208794</c:v>
                </c:pt>
                <c:pt idx="1348">
                  <c:v>5.465470787475148</c:v>
                </c:pt>
                <c:pt idx="1349">
                  <c:v>3.7607319423081975</c:v>
                </c:pt>
                <c:pt idx="1350">
                  <c:v>3.6531630791318079</c:v>
                </c:pt>
                <c:pt idx="1351">
                  <c:v>3.4032770451849004</c:v>
                </c:pt>
                <c:pt idx="1352">
                  <c:v>3.2717765616403653</c:v>
                </c:pt>
                <c:pt idx="1353">
                  <c:v>3.47512888931589</c:v>
                </c:pt>
                <c:pt idx="1354">
                  <c:v>4.1713682180273679</c:v>
                </c:pt>
                <c:pt idx="1355">
                  <c:v>5.2684242339648577</c:v>
                </c:pt>
                <c:pt idx="1356">
                  <c:v>5.2302190950692946</c:v>
                </c:pt>
                <c:pt idx="1357">
                  <c:v>6.0714916465076456</c:v>
                </c:pt>
                <c:pt idx="1358">
                  <c:v>6.4194118702704799</c:v>
                </c:pt>
                <c:pt idx="1359">
                  <c:v>5.2020709392002757</c:v>
                </c:pt>
                <c:pt idx="1360">
                  <c:v>4.0739797663578017</c:v>
                </c:pt>
                <c:pt idx="1361">
                  <c:v>5.5764678862079649</c:v>
                </c:pt>
                <c:pt idx="1362">
                  <c:v>5.9756606614091581</c:v>
                </c:pt>
                <c:pt idx="1363">
                  <c:v>5.1018999901206428</c:v>
                </c:pt>
                <c:pt idx="1364">
                  <c:v>4.9215486295341933</c:v>
                </c:pt>
                <c:pt idx="1365">
                  <c:v>5.1963444577276903</c:v>
                </c:pt>
                <c:pt idx="1366">
                  <c:v>4.0558221480616012</c:v>
                </c:pt>
                <c:pt idx="1367">
                  <c:v>2.0561070631943323</c:v>
                </c:pt>
                <c:pt idx="1368">
                  <c:v>3.0962780122739559</c:v>
                </c:pt>
                <c:pt idx="1369">
                  <c:v>5.4264014407542334</c:v>
                </c:pt>
                <c:pt idx="1370">
                  <c:v>3.6310833028946448</c:v>
                </c:pt>
                <c:pt idx="1371">
                  <c:v>2.9993454248167524</c:v>
                </c:pt>
                <c:pt idx="1372">
                  <c:v>3.5614821840804609</c:v>
                </c:pt>
                <c:pt idx="1373">
                  <c:v>2.849972238108748</c:v>
                </c:pt>
                <c:pt idx="1374">
                  <c:v>5.1016531331600916</c:v>
                </c:pt>
                <c:pt idx="1375">
                  <c:v>3.1867908595128611</c:v>
                </c:pt>
                <c:pt idx="1376">
                  <c:v>5.3655847535282462</c:v>
                </c:pt>
                <c:pt idx="1377">
                  <c:v>4.9928117185453544</c:v>
                </c:pt>
                <c:pt idx="1378">
                  <c:v>3.359278979363026</c:v>
                </c:pt>
                <c:pt idx="1379">
                  <c:v>2.5010073950137368</c:v>
                </c:pt>
                <c:pt idx="1380">
                  <c:v>0</c:v>
                </c:pt>
                <c:pt idx="1381">
                  <c:v>45.47</c:v>
                </c:pt>
                <c:pt idx="1382">
                  <c:v>3.0561545837936919</c:v>
                </c:pt>
                <c:pt idx="1383">
                  <c:v>2.7879494448981319</c:v>
                </c:pt>
                <c:pt idx="1384">
                  <c:v>1.9960406177405972</c:v>
                </c:pt>
                <c:pt idx="1385">
                  <c:v>1.9728022561181717</c:v>
                </c:pt>
                <c:pt idx="1386">
                  <c:v>3.5213587556001826</c:v>
                </c:pt>
                <c:pt idx="1387">
                  <c:v>2.0082913430573939</c:v>
                </c:pt>
                <c:pt idx="1388">
                  <c:v>2.2308934289606412</c:v>
                </c:pt>
                <c:pt idx="1389">
                  <c:v>1.4138374130231668</c:v>
                </c:pt>
                <c:pt idx="1390">
                  <c:v>1.8170757746455877</c:v>
                </c:pt>
                <c:pt idx="1391">
                  <c:v>2.6253711192945559</c:v>
                </c:pt>
                <c:pt idx="1392">
                  <c:v>4.2920852370727758</c:v>
                </c:pt>
                <c:pt idx="1393">
                  <c:v>4.0701764099152413</c:v>
                </c:pt>
                <c:pt idx="1394">
                  <c:v>5.5461640462208734</c:v>
                </c:pt>
                <c:pt idx="1395">
                  <c:v>4.7063349953005016</c:v>
                </c:pt>
                <c:pt idx="1396">
                  <c:v>5.2088231151506648</c:v>
                </c:pt>
                <c:pt idx="1397">
                  <c:v>5.2573226316061366</c:v>
                </c:pt>
                <c:pt idx="1398">
                  <c:v>3.802232425852722</c:v>
                </c:pt>
                <c:pt idx="1399">
                  <c:v>4.8207889253347389</c:v>
                </c:pt>
                <c:pt idx="1400">
                  <c:v>4.2489940642303026</c:v>
                </c:pt>
                <c:pt idx="1401">
                  <c:v>2.8975411012851353</c:v>
                </c:pt>
                <c:pt idx="1402">
                  <c:v>5.9528592391447219</c:v>
                </c:pt>
                <c:pt idx="1403">
                  <c:v>7.7687566696969341</c:v>
                </c:pt>
                <c:pt idx="1404">
                  <c:v>8.4510643780402788</c:v>
                </c:pt>
                <c:pt idx="1405">
                  <c:v>9.6669618085924967</c:v>
                </c:pt>
                <c:pt idx="1406">
                  <c:v>10.884483151169526</c:v>
                </c:pt>
                <c:pt idx="1407">
                  <c:v>8.2127452730916275</c:v>
                </c:pt>
                <c:pt idx="1408">
                  <c:v>7.3761545837936922</c:v>
                </c:pt>
                <c:pt idx="1409">
                  <c:v>7.8729162221712627</c:v>
                </c:pt>
                <c:pt idx="1410">
                  <c:v>7.6861545837936873</c:v>
                </c:pt>
                <c:pt idx="1411">
                  <c:v>8.7250624438621571</c:v>
                </c:pt>
                <c:pt idx="1412">
                  <c:v>7.7474841182585905</c:v>
                </c:pt>
                <c:pt idx="1413">
                  <c:v>7.3254613250479679</c:v>
                </c:pt>
                <c:pt idx="1414">
                  <c:v>6.975950411987192</c:v>
                </c:pt>
                <c:pt idx="1415">
                  <c:v>7.4141317905830704</c:v>
                </c:pt>
                <c:pt idx="1416">
                  <c:v>8.7944831511695227</c:v>
                </c:pt>
                <c:pt idx="1417">
                  <c:v>7.7520520143459066</c:v>
                </c:pt>
                <c:pt idx="1418">
                  <c:v>8.8107319423082018</c:v>
                </c:pt>
                <c:pt idx="1419">
                  <c:v>8.2835049772910807</c:v>
                </c:pt>
                <c:pt idx="1420">
                  <c:v>5.5896873229760189</c:v>
                </c:pt>
                <c:pt idx="1421">
                  <c:v>4.5317670992131838</c:v>
                </c:pt>
                <c:pt idx="1422">
                  <c:v>4.3624603579589092</c:v>
                </c:pt>
                <c:pt idx="1423">
                  <c:v>5.2296873229760195</c:v>
                </c:pt>
                <c:pt idx="1424">
                  <c:v>4.6489370812037549</c:v>
                </c:pt>
                <c:pt idx="1425">
                  <c:v>4.324948477809059</c:v>
                </c:pt>
                <c:pt idx="1426">
                  <c:v>3.7243691851164371</c:v>
                </c:pt>
                <c:pt idx="1427">
                  <c:v>3.0198582720556573</c:v>
                </c:pt>
                <c:pt idx="1428">
                  <c:v>3.8206654968544669</c:v>
                </c:pt>
                <c:pt idx="1429">
                  <c:v>4.28321059973117</c:v>
                </c:pt>
                <c:pt idx="1430">
                  <c:v>6.8134479942645356</c:v>
                </c:pt>
                <c:pt idx="1431">
                  <c:v>6.3734479942645308</c:v>
                </c:pt>
                <c:pt idx="1432">
                  <c:v>4.5733910112379874</c:v>
                </c:pt>
                <c:pt idx="1433">
                  <c:v>4.3626977524922665</c:v>
                </c:pt>
                <c:pt idx="1434">
                  <c:v>4.7973796146326819</c:v>
                </c:pt>
                <c:pt idx="1435">
                  <c:v>4.524312202089888</c:v>
                </c:pt>
                <c:pt idx="1436">
                  <c:v>3.9259266516875115</c:v>
                </c:pt>
                <c:pt idx="1437">
                  <c:v>3.9085287375907569</c:v>
                </c:pt>
                <c:pt idx="1438">
                  <c:v>4.2337329093972542</c:v>
                </c:pt>
                <c:pt idx="1439">
                  <c:v>4.6640178245299779</c:v>
                </c:pt>
                <c:pt idx="1440">
                  <c:v>4.9619950313193684</c:v>
                </c:pt>
                <c:pt idx="1441">
                  <c:v>4.2760406177405983</c:v>
                </c:pt>
                <c:pt idx="1442">
                  <c:v>4.3935524978904326</c:v>
                </c:pt>
                <c:pt idx="1443">
                  <c:v>5.672916222171267</c:v>
                </c:pt>
                <c:pt idx="1444">
                  <c:v>5.1444167057157912</c:v>
                </c:pt>
                <c:pt idx="1445">
                  <c:v>4.6067908595128557</c:v>
                </c:pt>
                <c:pt idx="1446">
                  <c:v>4.7297443060025657</c:v>
                </c:pt>
                <c:pt idx="1447">
                  <c:v>5.0086427036438437</c:v>
                </c:pt>
                <c:pt idx="1448">
                  <c:v>6.3455277705016968</c:v>
                </c:pt>
                <c:pt idx="1449">
                  <c:v>4.6598012890291116</c:v>
                </c:pt>
                <c:pt idx="1450">
                  <c:v>3.538414771537667</c:v>
                </c:pt>
                <c:pt idx="1451">
                  <c:v>3.6069712710196882</c:v>
                </c:pt>
                <c:pt idx="1452">
                  <c:v>3.2619380482928193</c:v>
                </c:pt>
                <c:pt idx="1453">
                  <c:v>2.5631536167046249</c:v>
                </c:pt>
                <c:pt idx="1454">
                  <c:v>3.3496303399494778</c:v>
                </c:pt>
                <c:pt idx="1455">
                  <c:v>3.7304375647482857</c:v>
                </c:pt>
                <c:pt idx="1456">
                  <c:v>4.1032105997311703</c:v>
                </c:pt>
                <c:pt idx="1457">
                  <c:v>4.002165980398992</c:v>
                </c:pt>
                <c:pt idx="1458">
                  <c:v>4.0269618085924961</c:v>
                </c:pt>
                <c:pt idx="1459">
                  <c:v>3.5919285858656309</c:v>
                </c:pt>
                <c:pt idx="1460">
                  <c:v>3.6873844500779924</c:v>
                </c:pt>
                <c:pt idx="1461">
                  <c:v>3.6864870195257708</c:v>
                </c:pt>
                <c:pt idx="1462">
                  <c:v>2.8488611733228453</c:v>
                </c:pt>
                <c:pt idx="1463">
                  <c:v>3.0605420683741897</c:v>
                </c:pt>
                <c:pt idx="1464">
                  <c:v>2.5883958466832979</c:v>
                </c:pt>
                <c:pt idx="1465">
                  <c:v>1.5692030714821072</c:v>
                </c:pt>
                <c:pt idx="1466">
                  <c:v>1.7198963302278258</c:v>
                </c:pt>
                <c:pt idx="1467">
                  <c:v>2.373476590009524</c:v>
                </c:pt>
                <c:pt idx="1468">
                  <c:v>2.4139419166490654</c:v>
                </c:pt>
                <c:pt idx="1469">
                  <c:v>1.7775221764307645</c:v>
                </c:pt>
                <c:pt idx="1470">
                  <c:v>1.2265440025523162</c:v>
                </c:pt>
                <c:pt idx="1471">
                  <c:v>1.0492600545086574</c:v>
                </c:pt>
                <c:pt idx="1472">
                  <c:v>1.4448631075009644</c:v>
                </c:pt>
                <c:pt idx="1473">
                  <c:v>1.5360216928862229</c:v>
                </c:pt>
                <c:pt idx="1474">
                  <c:v>0.78579376078004515</c:v>
                </c:pt>
                <c:pt idx="1475">
                  <c:v>-0.22768199537573963</c:v>
                </c:pt>
                <c:pt idx="1476">
                  <c:v>0.47515748506087618</c:v>
                </c:pt>
                <c:pt idx="1477">
                  <c:v>2.5613349273235997E-2</c:v>
                </c:pt>
                <c:pt idx="1478">
                  <c:v>0.1959647098596804</c:v>
                </c:pt>
                <c:pt idx="1479">
                  <c:v>-0.67288616718224148</c:v>
                </c:pt>
                <c:pt idx="1480">
                  <c:v>0.18676247223130105</c:v>
                </c:pt>
                <c:pt idx="1481">
                  <c:v>-0.37456706223358793</c:v>
                </c:pt>
                <c:pt idx="1482">
                  <c:v>0.10167226647789818</c:v>
                </c:pt>
                <c:pt idx="1483">
                  <c:v>0.14976343932036684</c:v>
                </c:pt>
                <c:pt idx="1484">
                  <c:v>-2.1589855444204886E-2</c:v>
                </c:pt>
                <c:pt idx="1485">
                  <c:v>0.17230854219707226</c:v>
                </c:pt>
                <c:pt idx="1486">
                  <c:v>1.8210359907587232</c:v>
                </c:pt>
                <c:pt idx="1487">
                  <c:v>2.4712069398383534</c:v>
                </c:pt>
                <c:pt idx="1488">
                  <c:v>0.18888976906783483</c:v>
                </c:pt>
                <c:pt idx="1489">
                  <c:v>-0.97174650665134976</c:v>
                </c:pt>
                <c:pt idx="1490">
                  <c:v>0.88808254426901811</c:v>
                </c:pt>
                <c:pt idx="1491">
                  <c:v>0.31818704789491647</c:v>
                </c:pt>
                <c:pt idx="1492">
                  <c:v>0.14656313587011738</c:v>
                </c:pt>
                <c:pt idx="1493">
                  <c:v>-0.29083477822663895</c:v>
                </c:pt>
                <c:pt idx="1494">
                  <c:v>-0.94250621085080155</c:v>
                </c:pt>
                <c:pt idx="1495">
                  <c:v>-1.7092678492283682</c:v>
                </c:pt>
                <c:pt idx="1496">
                  <c:v>-2.2105973836932691</c:v>
                </c:pt>
                <c:pt idx="1497">
                  <c:v>-0.98562114399294387</c:v>
                </c:pt>
                <c:pt idx="1498">
                  <c:v>0.36415092390087977</c:v>
                </c:pt>
                <c:pt idx="1499">
                  <c:v>-0.32717861056401887</c:v>
                </c:pt>
                <c:pt idx="1500">
                  <c:v>0.29942154116110231</c:v>
                </c:pt>
                <c:pt idx="1501">
                  <c:v>-0.68728311418993115</c:v>
                </c:pt>
                <c:pt idx="1502">
                  <c:v>0.59081752107972818</c:v>
                </c:pt>
                <c:pt idx="1503">
                  <c:v>-0.68369339198105195</c:v>
                </c:pt>
                <c:pt idx="1504">
                  <c:v>1.2627833312638046</c:v>
                </c:pt>
                <c:pt idx="1505">
                  <c:v>-1.1890115298406343</c:v>
                </c:pt>
                <c:pt idx="1506">
                  <c:v>-0.51028408127898928</c:v>
                </c:pt>
                <c:pt idx="1507">
                  <c:v>-1.3007494079185307</c:v>
                </c:pt>
                <c:pt idx="1508">
                  <c:v>-0.69404475256749976</c:v>
                </c:pt>
                <c:pt idx="1509">
                  <c:v>-1.4140447525674986</c:v>
                </c:pt>
                <c:pt idx="1510">
                  <c:v>-1.4140447525674986</c:v>
                </c:pt>
                <c:pt idx="1511">
                  <c:v>-1.101851010277251</c:v>
                </c:pt>
                <c:pt idx="1512">
                  <c:v>-1.0649754058465888</c:v>
                </c:pt>
                <c:pt idx="1513">
                  <c:v>-0.60052147581235715</c:v>
                </c:pt>
                <c:pt idx="1514">
                  <c:v>-1.1117940272507099</c:v>
                </c:pt>
                <c:pt idx="1515">
                  <c:v>-0.72260125204951464</c:v>
                </c:pt>
                <c:pt idx="1516">
                  <c:v>-0.37930590740054271</c:v>
                </c:pt>
                <c:pt idx="1517">
                  <c:v>-0.13340847684832369</c:v>
                </c:pt>
                <c:pt idx="1518">
                  <c:v>0.72058958897355296</c:v>
                </c:pt>
                <c:pt idx="1519">
                  <c:v>0.48163420830572079</c:v>
                </c:pt>
                <c:pt idx="1520">
                  <c:v>0.64655346497949751</c:v>
                </c:pt>
                <c:pt idx="1521">
                  <c:v>1.3444736887423332</c:v>
                </c:pt>
                <c:pt idx="1522">
                  <c:v>1.3129732051978067</c:v>
                </c:pt>
                <c:pt idx="1523">
                  <c:v>0.90736068977830797</c:v>
                </c:pt>
                <c:pt idx="1524">
                  <c:v>1.2651099644615158</c:v>
                </c:pt>
                <c:pt idx="1525">
                  <c:v>0.89510996446151125</c:v>
                </c:pt>
                <c:pt idx="1526">
                  <c:v>0.85447368874233831</c:v>
                </c:pt>
                <c:pt idx="1527">
                  <c:v>0.80522393051460028</c:v>
                </c:pt>
                <c:pt idx="1528">
                  <c:v>0.92187160283909009</c:v>
                </c:pt>
                <c:pt idx="1529">
                  <c:v>0.91262184461135121</c:v>
                </c:pt>
                <c:pt idx="1530">
                  <c:v>1.0597918266019306</c:v>
                </c:pt>
                <c:pt idx="1531">
                  <c:v>7.608813833995498E-2</c:v>
                </c:pt>
                <c:pt idx="1532">
                  <c:v>-3.5649739737934283E-2</c:v>
                </c:pt>
                <c:pt idx="1533">
                  <c:v>0.27036165686737235</c:v>
                </c:pt>
                <c:pt idx="1534">
                  <c:v>0.64729424432457705</c:v>
                </c:pt>
                <c:pt idx="1535">
                  <c:v>1.5639324542218773</c:v>
                </c:pt>
                <c:pt idx="1536">
                  <c:v>1.4195355072141922</c:v>
                </c:pt>
                <c:pt idx="1537">
                  <c:v>0.7537520427150568</c:v>
                </c:pt>
                <c:pt idx="1538">
                  <c:v>0.39588880197877074</c:v>
                </c:pt>
                <c:pt idx="1539">
                  <c:v>2.5094310035882899</c:v>
                </c:pt>
                <c:pt idx="1540">
                  <c:v>2.8627833312637989</c:v>
                </c:pt>
                <c:pt idx="1541">
                  <c:v>4.0304186398939166</c:v>
                </c:pt>
                <c:pt idx="1542">
                  <c:v>2.3057937607800483</c:v>
                </c:pt>
                <c:pt idx="1543">
                  <c:v>2.6085667957629255</c:v>
                </c:pt>
                <c:pt idx="1544">
                  <c:v>3.7961451213665001</c:v>
                </c:pt>
                <c:pt idx="1545">
                  <c:v>3.4515202422526343</c:v>
                </c:pt>
                <c:pt idx="1546">
                  <c:v>4.023372086383624</c:v>
                </c:pt>
                <c:pt idx="1547">
                  <c:v>3.4547586038750637</c:v>
                </c:pt>
                <c:pt idx="1548">
                  <c:v>3.6233720863836183</c:v>
                </c:pt>
                <c:pt idx="1549">
                  <c:v>4.8666674310325888</c:v>
                </c:pt>
                <c:pt idx="1550">
                  <c:v>4.745508845647322</c:v>
                </c:pt>
                <c:pt idx="1551">
                  <c:v>4.1994404660154672</c:v>
                </c:pt>
                <c:pt idx="1552">
                  <c:v>3.3594974490420171</c:v>
                </c:pt>
                <c:pt idx="1553">
                  <c:v>2.7971232952449441</c:v>
                </c:pt>
                <c:pt idx="1554">
                  <c:v>0.3023180046242544</c:v>
                </c:pt>
                <c:pt idx="1555">
                  <c:v>-0.24224989146306797</c:v>
                </c:pt>
                <c:pt idx="1556">
                  <c:v>-0.6013287006111625</c:v>
                </c:pt>
                <c:pt idx="1557">
                  <c:v>-1.4452033379527691</c:v>
                </c:pt>
                <c:pt idx="1558">
                  <c:v>-0.30688423300411927</c:v>
                </c:pt>
                <c:pt idx="1559">
                  <c:v>-0.60017957765308694</c:v>
                </c:pt>
                <c:pt idx="1560">
                  <c:v>3.0203521944401786</c:v>
                </c:pt>
                <c:pt idx="1561">
                  <c:v>2.7786807618160196</c:v>
                </c:pt>
                <c:pt idx="1562">
                  <c:v>2.728851710895654</c:v>
                </c:pt>
                <c:pt idx="1563">
                  <c:v>3.4155563662466903</c:v>
                </c:pt>
                <c:pt idx="1564">
                  <c:v>2.067636142483849</c:v>
                </c:pt>
                <c:pt idx="1565">
                  <c:v>1.5598868678006426</c:v>
                </c:pt>
                <c:pt idx="1566">
                  <c:v>0.10271688581006799</c:v>
                </c:pt>
                <c:pt idx="1567">
                  <c:v>-0.11803335596219</c:v>
                </c:pt>
                <c:pt idx="1568">
                  <c:v>1.1438849336225232</c:v>
                </c:pt>
                <c:pt idx="1569">
                  <c:v>0.85388493362252404</c:v>
                </c:pt>
                <c:pt idx="1570">
                  <c:v>-4.6115066377474534E-2</c:v>
                </c:pt>
                <c:pt idx="1571">
                  <c:v>1.0230777088237133</c:v>
                </c:pt>
                <c:pt idx="1572">
                  <c:v>0.9311688816661885</c:v>
                </c:pt>
                <c:pt idx="1573">
                  <c:v>1.3397823641747451</c:v>
                </c:pt>
                <c:pt idx="1574">
                  <c:v>-0.36553577368485435</c:v>
                </c:pt>
                <c:pt idx="1575">
                  <c:v>-0.51501346401876447</c:v>
                </c:pt>
                <c:pt idx="1576">
                  <c:v>-0.94628601545711177</c:v>
                </c:pt>
                <c:pt idx="1577">
                  <c:v>-0.8817751023963325</c:v>
                </c:pt>
                <c:pt idx="1578">
                  <c:v>-0.54836579169427324</c:v>
                </c:pt>
                <c:pt idx="1579">
                  <c:v>1.0832581203305338</c:v>
                </c:pt>
                <c:pt idx="1580">
                  <c:v>1.0126788276378917</c:v>
                </c:pt>
                <c:pt idx="1581">
                  <c:v>1.0932581203305318</c:v>
                </c:pt>
                <c:pt idx="1582">
                  <c:v>1.2393264999623881</c:v>
                </c:pt>
                <c:pt idx="1583">
                  <c:v>0.91320113730397878</c:v>
                </c:pt>
                <c:pt idx="1584">
                  <c:v>0.49805394852402429</c:v>
                </c:pt>
                <c:pt idx="1585">
                  <c:v>1.5113492931729979</c:v>
                </c:pt>
                <c:pt idx="1586">
                  <c:v>0.50163420830572392</c:v>
                </c:pt>
                <c:pt idx="1587">
                  <c:v>1.6905326059470056</c:v>
                </c:pt>
                <c:pt idx="1588">
                  <c:v>1.7194879866148227</c:v>
                </c:pt>
                <c:pt idx="1589">
                  <c:v>1.8460216928862252</c:v>
                </c:pt>
                <c:pt idx="1590">
                  <c:v>3.4088517108956538</c:v>
                </c:pt>
                <c:pt idx="1591">
                  <c:v>3.4088517108956538</c:v>
                </c:pt>
                <c:pt idx="1592">
                  <c:v>3.3585573333357459</c:v>
                </c:pt>
                <c:pt idx="1593">
                  <c:v>3.3928972973168925</c:v>
                </c:pt>
                <c:pt idx="1594">
                  <c:v>3.0475221764307676</c:v>
                </c:pt>
                <c:pt idx="1595">
                  <c:v>2.8786807618160211</c:v>
                </c:pt>
                <c:pt idx="1596">
                  <c:v>2.3733626239564316</c:v>
                </c:pt>
                <c:pt idx="1597">
                  <c:v>2.0009884701593634</c:v>
                </c:pt>
                <c:pt idx="1598">
                  <c:v>3.491282847719269</c:v>
                </c:pt>
                <c:pt idx="1599">
                  <c:v>4.1754424001935888</c:v>
                </c:pt>
                <c:pt idx="1600">
                  <c:v>4.3636570015163443</c:v>
                </c:pt>
                <c:pt idx="1601">
                  <c:v>4.7165440025523111</c:v>
                </c:pt>
                <c:pt idx="1602">
                  <c:v>6.4179399824709407</c:v>
                </c:pt>
                <c:pt idx="1603">
                  <c:v>6.8079399824709412</c:v>
                </c:pt>
                <c:pt idx="1604">
                  <c:v>6.7579399824709441</c:v>
                </c:pt>
                <c:pt idx="1605">
                  <c:v>6.5179399824709421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5-4A10-B98C-2F145706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17983"/>
        <c:axId val="139242511"/>
      </c:areaChart>
      <c:lineChart>
        <c:grouping val="standard"/>
        <c:varyColors val="0"/>
        <c:ser>
          <c:idx val="0"/>
          <c:order val="0"/>
          <c:tx>
            <c:strRef>
              <c:f>Spreads!$P$2</c:f>
              <c:strCache>
                <c:ptCount val="1"/>
                <c:pt idx="0">
                  <c:v>Gulf Basis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Spreads!$A$3:$A$1616</c:f>
              <c:strCache>
                <c:ptCount val="1607"/>
                <c:pt idx="0">
                  <c:v>12/3/2018</c:v>
                </c:pt>
                <c:pt idx="1">
                  <c:v>12/4/2018</c:v>
                </c:pt>
                <c:pt idx="2">
                  <c:v>12/5/2018</c:v>
                </c:pt>
                <c:pt idx="3">
                  <c:v>12/6/2018</c:v>
                </c:pt>
                <c:pt idx="4">
                  <c:v>12/7/2018</c:v>
                </c:pt>
                <c:pt idx="5">
                  <c:v>12/10/2018</c:v>
                </c:pt>
                <c:pt idx="6">
                  <c:v>12/11/2018</c:v>
                </c:pt>
                <c:pt idx="7">
                  <c:v>12/12/2018</c:v>
                </c:pt>
                <c:pt idx="8">
                  <c:v>12/13/2018</c:v>
                </c:pt>
                <c:pt idx="9">
                  <c:v>12/14/2018</c:v>
                </c:pt>
                <c:pt idx="10">
                  <c:v>12/17/2018</c:v>
                </c:pt>
                <c:pt idx="11">
                  <c:v>12/18/2018</c:v>
                </c:pt>
                <c:pt idx="12">
                  <c:v>12/19/2018</c:v>
                </c:pt>
                <c:pt idx="13">
                  <c:v>12/20/2018</c:v>
                </c:pt>
                <c:pt idx="14">
                  <c:v>12/21/2018</c:v>
                </c:pt>
                <c:pt idx="15">
                  <c:v>12/24/2018</c:v>
                </c:pt>
                <c:pt idx="16">
                  <c:v>12/26/2018</c:v>
                </c:pt>
                <c:pt idx="17">
                  <c:v>12/27/2018</c:v>
                </c:pt>
                <c:pt idx="18">
                  <c:v>12/28/2018</c:v>
                </c:pt>
                <c:pt idx="19">
                  <c:v>12/31/2018</c:v>
                </c:pt>
                <c:pt idx="20">
                  <c:v>1/2/2019</c:v>
                </c:pt>
                <c:pt idx="21">
                  <c:v>1/3/2019</c:v>
                </c:pt>
                <c:pt idx="22">
                  <c:v>1/4/2019</c:v>
                </c:pt>
                <c:pt idx="23">
                  <c:v>1/7/2019</c:v>
                </c:pt>
                <c:pt idx="24">
                  <c:v>1/8/2019</c:v>
                </c:pt>
                <c:pt idx="25">
                  <c:v>1/9/2019</c:v>
                </c:pt>
                <c:pt idx="26">
                  <c:v>1/10/2019</c:v>
                </c:pt>
                <c:pt idx="27">
                  <c:v>1/11/2019</c:v>
                </c:pt>
                <c:pt idx="28">
                  <c:v>1/14/2019</c:v>
                </c:pt>
                <c:pt idx="29">
                  <c:v>1/15/2019</c:v>
                </c:pt>
                <c:pt idx="30">
                  <c:v>1/16/2019</c:v>
                </c:pt>
                <c:pt idx="31">
                  <c:v>1/17/2019</c:v>
                </c:pt>
                <c:pt idx="32">
                  <c:v>1/18/2019</c:v>
                </c:pt>
                <c:pt idx="33">
                  <c:v>1/22/2019</c:v>
                </c:pt>
                <c:pt idx="34">
                  <c:v>1/23/2019</c:v>
                </c:pt>
                <c:pt idx="35">
                  <c:v>1/24/2019</c:v>
                </c:pt>
                <c:pt idx="36">
                  <c:v>1/25/2019</c:v>
                </c:pt>
                <c:pt idx="37">
                  <c:v>1/28/2019</c:v>
                </c:pt>
                <c:pt idx="38">
                  <c:v>1/29/2019</c:v>
                </c:pt>
                <c:pt idx="39">
                  <c:v>1/30/2019</c:v>
                </c:pt>
                <c:pt idx="40">
                  <c:v>1/31/2019</c:v>
                </c:pt>
                <c:pt idx="41">
                  <c:v>2/1/2019</c:v>
                </c:pt>
                <c:pt idx="42">
                  <c:v>2/4/2019</c:v>
                </c:pt>
                <c:pt idx="43">
                  <c:v>2/5/2019</c:v>
                </c:pt>
                <c:pt idx="44">
                  <c:v>2/6/2019</c:v>
                </c:pt>
                <c:pt idx="45">
                  <c:v>2/7/2019</c:v>
                </c:pt>
                <c:pt idx="46">
                  <c:v>2/8/2019</c:v>
                </c:pt>
                <c:pt idx="47">
                  <c:v>2/11/2019</c:v>
                </c:pt>
                <c:pt idx="48">
                  <c:v>2/12/2019</c:v>
                </c:pt>
                <c:pt idx="49">
                  <c:v>2/13/2019</c:v>
                </c:pt>
                <c:pt idx="50">
                  <c:v>2/14/2019</c:v>
                </c:pt>
                <c:pt idx="51">
                  <c:v>2/15/2019</c:v>
                </c:pt>
                <c:pt idx="52">
                  <c:v>2/19/2019</c:v>
                </c:pt>
                <c:pt idx="53">
                  <c:v>2/20/2019</c:v>
                </c:pt>
                <c:pt idx="54">
                  <c:v>2/21/2019</c:v>
                </c:pt>
                <c:pt idx="55">
                  <c:v>2/22/2019</c:v>
                </c:pt>
                <c:pt idx="56">
                  <c:v>2/25/2019</c:v>
                </c:pt>
                <c:pt idx="57">
                  <c:v>2/26/2019</c:v>
                </c:pt>
                <c:pt idx="58">
                  <c:v>2/27/2019</c:v>
                </c:pt>
                <c:pt idx="59">
                  <c:v>2/28/2019</c:v>
                </c:pt>
                <c:pt idx="60">
                  <c:v>3/1/2019</c:v>
                </c:pt>
                <c:pt idx="61">
                  <c:v>3/4/2019</c:v>
                </c:pt>
                <c:pt idx="62">
                  <c:v>3/5/2019</c:v>
                </c:pt>
                <c:pt idx="63">
                  <c:v>3/6/2019</c:v>
                </c:pt>
                <c:pt idx="64">
                  <c:v>3/7/2019</c:v>
                </c:pt>
                <c:pt idx="65">
                  <c:v>3/8/2019</c:v>
                </c:pt>
                <c:pt idx="66">
                  <c:v>3/11/2019</c:v>
                </c:pt>
                <c:pt idx="67">
                  <c:v>3/12/2019</c:v>
                </c:pt>
                <c:pt idx="68">
                  <c:v>3/13/2019</c:v>
                </c:pt>
                <c:pt idx="69">
                  <c:v>3/14/2019</c:v>
                </c:pt>
                <c:pt idx="70">
                  <c:v>3/15/2019</c:v>
                </c:pt>
                <c:pt idx="71">
                  <c:v>3/18/2019</c:v>
                </c:pt>
                <c:pt idx="72">
                  <c:v>3/19/2019</c:v>
                </c:pt>
                <c:pt idx="73">
                  <c:v>3/20/2019</c:v>
                </c:pt>
                <c:pt idx="74">
                  <c:v>3/21/2019</c:v>
                </c:pt>
                <c:pt idx="75">
                  <c:v>3/22/2019</c:v>
                </c:pt>
                <c:pt idx="76">
                  <c:v>3/25/2019</c:v>
                </c:pt>
                <c:pt idx="77">
                  <c:v>3/26/2019</c:v>
                </c:pt>
                <c:pt idx="78">
                  <c:v>3/27/2019</c:v>
                </c:pt>
                <c:pt idx="79">
                  <c:v>3/28/2019</c:v>
                </c:pt>
                <c:pt idx="80">
                  <c:v>3/29/2019</c:v>
                </c:pt>
                <c:pt idx="81">
                  <c:v>4/1/2019</c:v>
                </c:pt>
                <c:pt idx="82">
                  <c:v>4/2/2019</c:v>
                </c:pt>
                <c:pt idx="83">
                  <c:v>4/3/2019</c:v>
                </c:pt>
                <c:pt idx="84">
                  <c:v>4/4/2019</c:v>
                </c:pt>
                <c:pt idx="85">
                  <c:v>4/5/2019</c:v>
                </c:pt>
                <c:pt idx="86">
                  <c:v>4/8/2019</c:v>
                </c:pt>
                <c:pt idx="87">
                  <c:v>4/9/2019</c:v>
                </c:pt>
                <c:pt idx="88">
                  <c:v>4/10/2019</c:v>
                </c:pt>
                <c:pt idx="89">
                  <c:v>4/11/2019</c:v>
                </c:pt>
                <c:pt idx="90">
                  <c:v>4/12/2019</c:v>
                </c:pt>
                <c:pt idx="91">
                  <c:v>4/15/2019</c:v>
                </c:pt>
                <c:pt idx="92">
                  <c:v>4/16/2019</c:v>
                </c:pt>
                <c:pt idx="93">
                  <c:v>4/17/2019</c:v>
                </c:pt>
                <c:pt idx="94">
                  <c:v>4/18/2019</c:v>
                </c:pt>
                <c:pt idx="95">
                  <c:v>4/22/2019</c:v>
                </c:pt>
                <c:pt idx="96">
                  <c:v>4/23/2019</c:v>
                </c:pt>
                <c:pt idx="97">
                  <c:v>4/24/2019</c:v>
                </c:pt>
                <c:pt idx="98">
                  <c:v>4/25/2019</c:v>
                </c:pt>
                <c:pt idx="99">
                  <c:v>4/26/2019</c:v>
                </c:pt>
                <c:pt idx="100">
                  <c:v>4/29/2019</c:v>
                </c:pt>
                <c:pt idx="101">
                  <c:v>4/30/2019</c:v>
                </c:pt>
                <c:pt idx="102">
                  <c:v>5/1/2019</c:v>
                </c:pt>
                <c:pt idx="103">
                  <c:v>5/2/2019</c:v>
                </c:pt>
                <c:pt idx="104">
                  <c:v>5/3/2019</c:v>
                </c:pt>
                <c:pt idx="105">
                  <c:v>5/6/2019</c:v>
                </c:pt>
                <c:pt idx="106">
                  <c:v>5/7/2019</c:v>
                </c:pt>
                <c:pt idx="107">
                  <c:v>5/8/2019</c:v>
                </c:pt>
                <c:pt idx="108">
                  <c:v>5/9/2019</c:v>
                </c:pt>
                <c:pt idx="109">
                  <c:v>5/10/2019</c:v>
                </c:pt>
                <c:pt idx="110">
                  <c:v>5/13/2019</c:v>
                </c:pt>
                <c:pt idx="111">
                  <c:v>5/14/2019</c:v>
                </c:pt>
                <c:pt idx="112">
                  <c:v>5/15/2019</c:v>
                </c:pt>
                <c:pt idx="113">
                  <c:v>5/16/2019</c:v>
                </c:pt>
                <c:pt idx="114">
                  <c:v>5/17/2019</c:v>
                </c:pt>
                <c:pt idx="115">
                  <c:v>5/20/2019</c:v>
                </c:pt>
                <c:pt idx="116">
                  <c:v>5/21/2019</c:v>
                </c:pt>
                <c:pt idx="117">
                  <c:v>5/22/2019</c:v>
                </c:pt>
                <c:pt idx="118">
                  <c:v>5/23/2019</c:v>
                </c:pt>
                <c:pt idx="119">
                  <c:v>5/24/2019</c:v>
                </c:pt>
                <c:pt idx="120">
                  <c:v>5/28/2019</c:v>
                </c:pt>
                <c:pt idx="121">
                  <c:v>5/29/2019</c:v>
                </c:pt>
                <c:pt idx="122">
                  <c:v>5/30/2019</c:v>
                </c:pt>
                <c:pt idx="123">
                  <c:v>5/31/2019</c:v>
                </c:pt>
                <c:pt idx="124">
                  <c:v>6/3/2019</c:v>
                </c:pt>
                <c:pt idx="125">
                  <c:v>6/4/2019</c:v>
                </c:pt>
                <c:pt idx="126">
                  <c:v>6/5/2019</c:v>
                </c:pt>
                <c:pt idx="127">
                  <c:v>6/6/2019</c:v>
                </c:pt>
                <c:pt idx="128">
                  <c:v>6/7/2019</c:v>
                </c:pt>
                <c:pt idx="129">
                  <c:v>6/10/2019</c:v>
                </c:pt>
                <c:pt idx="130">
                  <c:v>6/11/2019</c:v>
                </c:pt>
                <c:pt idx="131">
                  <c:v>6/12/2019</c:v>
                </c:pt>
                <c:pt idx="132">
                  <c:v>6/13/2019</c:v>
                </c:pt>
                <c:pt idx="133">
                  <c:v>6/14/2019</c:v>
                </c:pt>
                <c:pt idx="134">
                  <c:v>6/17/2019</c:v>
                </c:pt>
                <c:pt idx="135">
                  <c:v>6/18/2019</c:v>
                </c:pt>
                <c:pt idx="136">
                  <c:v>6/19/2019</c:v>
                </c:pt>
                <c:pt idx="137">
                  <c:v>6/20/2019</c:v>
                </c:pt>
                <c:pt idx="138">
                  <c:v>6/21/2019</c:v>
                </c:pt>
                <c:pt idx="139">
                  <c:v>6/24/2019</c:v>
                </c:pt>
                <c:pt idx="140">
                  <c:v>6/25/2019</c:v>
                </c:pt>
                <c:pt idx="141">
                  <c:v>6/26/2019</c:v>
                </c:pt>
                <c:pt idx="142">
                  <c:v>6/27/2019</c:v>
                </c:pt>
                <c:pt idx="143">
                  <c:v>6/28/2019</c:v>
                </c:pt>
                <c:pt idx="144">
                  <c:v>7/1/2019</c:v>
                </c:pt>
                <c:pt idx="145">
                  <c:v>7/2/2019</c:v>
                </c:pt>
                <c:pt idx="146">
                  <c:v>7/3/2019</c:v>
                </c:pt>
                <c:pt idx="147">
                  <c:v>7/5/2019</c:v>
                </c:pt>
                <c:pt idx="148">
                  <c:v>7/8/2019</c:v>
                </c:pt>
                <c:pt idx="149">
                  <c:v>7/9/2019</c:v>
                </c:pt>
                <c:pt idx="150">
                  <c:v>7/10/2019</c:v>
                </c:pt>
                <c:pt idx="151">
                  <c:v>7/11/2019</c:v>
                </c:pt>
                <c:pt idx="152">
                  <c:v>7/12/2019</c:v>
                </c:pt>
                <c:pt idx="153">
                  <c:v>7/15/2019</c:v>
                </c:pt>
                <c:pt idx="154">
                  <c:v>7/16/2019</c:v>
                </c:pt>
                <c:pt idx="155">
                  <c:v>7/17/2019</c:v>
                </c:pt>
                <c:pt idx="156">
                  <c:v>7/18/2019</c:v>
                </c:pt>
                <c:pt idx="157">
                  <c:v>7/19/2019</c:v>
                </c:pt>
                <c:pt idx="158">
                  <c:v>7/22/2019</c:v>
                </c:pt>
                <c:pt idx="159">
                  <c:v>7/23/2019</c:v>
                </c:pt>
                <c:pt idx="160">
                  <c:v>7/24/2019</c:v>
                </c:pt>
                <c:pt idx="161">
                  <c:v>7/25/2019</c:v>
                </c:pt>
                <c:pt idx="162">
                  <c:v>7/26/2019</c:v>
                </c:pt>
                <c:pt idx="163">
                  <c:v>7/29/2019</c:v>
                </c:pt>
                <c:pt idx="164">
                  <c:v>7/30/2019</c:v>
                </c:pt>
                <c:pt idx="165">
                  <c:v>7/31/2019</c:v>
                </c:pt>
                <c:pt idx="166">
                  <c:v>8/1/2019</c:v>
                </c:pt>
                <c:pt idx="167">
                  <c:v>8/2/2019</c:v>
                </c:pt>
                <c:pt idx="168">
                  <c:v>8/5/2019</c:v>
                </c:pt>
                <c:pt idx="169">
                  <c:v>8/6/2019</c:v>
                </c:pt>
                <c:pt idx="170">
                  <c:v>8/7/2019</c:v>
                </c:pt>
                <c:pt idx="171">
                  <c:v>8/8/2019</c:v>
                </c:pt>
                <c:pt idx="172">
                  <c:v>8/9/2019</c:v>
                </c:pt>
                <c:pt idx="173">
                  <c:v>8/12/2019</c:v>
                </c:pt>
                <c:pt idx="174">
                  <c:v>8/13/2019</c:v>
                </c:pt>
                <c:pt idx="175">
                  <c:v>8/14/2019</c:v>
                </c:pt>
                <c:pt idx="176">
                  <c:v>8/15/2019</c:v>
                </c:pt>
                <c:pt idx="177">
                  <c:v>8/16/2019</c:v>
                </c:pt>
                <c:pt idx="178">
                  <c:v>8/19/2019</c:v>
                </c:pt>
                <c:pt idx="179">
                  <c:v>8/20/2019</c:v>
                </c:pt>
                <c:pt idx="180">
                  <c:v>8/21/2019</c:v>
                </c:pt>
                <c:pt idx="181">
                  <c:v>8/22/2019</c:v>
                </c:pt>
                <c:pt idx="182">
                  <c:v>8/23/2019</c:v>
                </c:pt>
                <c:pt idx="183">
                  <c:v>8/26/2019</c:v>
                </c:pt>
                <c:pt idx="184">
                  <c:v>8/27/2019</c:v>
                </c:pt>
                <c:pt idx="185">
                  <c:v>8/28/2019</c:v>
                </c:pt>
                <c:pt idx="186">
                  <c:v>8/29/2019</c:v>
                </c:pt>
                <c:pt idx="187">
                  <c:v>8/30/2019</c:v>
                </c:pt>
                <c:pt idx="188">
                  <c:v>9/3/2019</c:v>
                </c:pt>
                <c:pt idx="189">
                  <c:v>9/4/2019</c:v>
                </c:pt>
                <c:pt idx="190">
                  <c:v>9/5/2019</c:v>
                </c:pt>
                <c:pt idx="191">
                  <c:v>9/6/2019</c:v>
                </c:pt>
                <c:pt idx="192">
                  <c:v>9/9/2019</c:v>
                </c:pt>
                <c:pt idx="193">
                  <c:v>9/10/2019</c:v>
                </c:pt>
                <c:pt idx="194">
                  <c:v>9/11/2019</c:v>
                </c:pt>
                <c:pt idx="195">
                  <c:v>9/12/2019</c:v>
                </c:pt>
                <c:pt idx="196">
                  <c:v>9/13/2019</c:v>
                </c:pt>
                <c:pt idx="197">
                  <c:v>9/16/2019</c:v>
                </c:pt>
                <c:pt idx="198">
                  <c:v>9/17/2019</c:v>
                </c:pt>
                <c:pt idx="199">
                  <c:v>9/18/2019</c:v>
                </c:pt>
                <c:pt idx="200">
                  <c:v>9/19/2019</c:v>
                </c:pt>
                <c:pt idx="201">
                  <c:v>9/20/2019</c:v>
                </c:pt>
                <c:pt idx="202">
                  <c:v>9/23/2019</c:v>
                </c:pt>
                <c:pt idx="203">
                  <c:v>9/24/2019</c:v>
                </c:pt>
                <c:pt idx="204">
                  <c:v>9/25/2019</c:v>
                </c:pt>
                <c:pt idx="205">
                  <c:v>9/26/2019</c:v>
                </c:pt>
                <c:pt idx="206">
                  <c:v>9/27/2019</c:v>
                </c:pt>
                <c:pt idx="207">
                  <c:v>9/30/2019</c:v>
                </c:pt>
                <c:pt idx="208">
                  <c:v>10/1/2019</c:v>
                </c:pt>
                <c:pt idx="209">
                  <c:v>10/2/2019</c:v>
                </c:pt>
                <c:pt idx="210">
                  <c:v>10/3/2019</c:v>
                </c:pt>
                <c:pt idx="211">
                  <c:v>10/4/2019</c:v>
                </c:pt>
                <c:pt idx="212">
                  <c:v>10/7/2019</c:v>
                </c:pt>
                <c:pt idx="213">
                  <c:v>10/8/2019</c:v>
                </c:pt>
                <c:pt idx="214">
                  <c:v>10/9/2019</c:v>
                </c:pt>
                <c:pt idx="215">
                  <c:v>10/10/2019</c:v>
                </c:pt>
                <c:pt idx="216">
                  <c:v>10/11/2019</c:v>
                </c:pt>
                <c:pt idx="217">
                  <c:v>10/14/2019</c:v>
                </c:pt>
                <c:pt idx="218">
                  <c:v>10/15/2019</c:v>
                </c:pt>
                <c:pt idx="219">
                  <c:v>10/16/2019</c:v>
                </c:pt>
                <c:pt idx="220">
                  <c:v>10/17/2019</c:v>
                </c:pt>
                <c:pt idx="221">
                  <c:v>10/18/2019</c:v>
                </c:pt>
                <c:pt idx="222">
                  <c:v>10/21/2019</c:v>
                </c:pt>
                <c:pt idx="223">
                  <c:v>10/22/2019</c:v>
                </c:pt>
                <c:pt idx="224">
                  <c:v>10/23/2019</c:v>
                </c:pt>
                <c:pt idx="225">
                  <c:v>10/24/2019</c:v>
                </c:pt>
                <c:pt idx="226">
                  <c:v>10/25/2019</c:v>
                </c:pt>
                <c:pt idx="227">
                  <c:v>10/28/2019</c:v>
                </c:pt>
                <c:pt idx="228">
                  <c:v>10/29/2019</c:v>
                </c:pt>
                <c:pt idx="229">
                  <c:v>10/30/2019</c:v>
                </c:pt>
                <c:pt idx="230">
                  <c:v>10/31/2019</c:v>
                </c:pt>
                <c:pt idx="231">
                  <c:v>11/1/2019</c:v>
                </c:pt>
                <c:pt idx="232">
                  <c:v>11/4/2019</c:v>
                </c:pt>
                <c:pt idx="233">
                  <c:v>11/5/2019</c:v>
                </c:pt>
                <c:pt idx="234">
                  <c:v>11/6/2019</c:v>
                </c:pt>
                <c:pt idx="235">
                  <c:v>11/7/2019</c:v>
                </c:pt>
                <c:pt idx="236">
                  <c:v>11/8/2019</c:v>
                </c:pt>
                <c:pt idx="237">
                  <c:v>11/11/2019</c:v>
                </c:pt>
                <c:pt idx="238">
                  <c:v>11/12/2019</c:v>
                </c:pt>
                <c:pt idx="239">
                  <c:v>11/13/2019</c:v>
                </c:pt>
                <c:pt idx="240">
                  <c:v>11/14/2019</c:v>
                </c:pt>
                <c:pt idx="241">
                  <c:v>11/15/2019</c:v>
                </c:pt>
                <c:pt idx="242">
                  <c:v>11/18/2019</c:v>
                </c:pt>
                <c:pt idx="243">
                  <c:v>11/19/2019</c:v>
                </c:pt>
                <c:pt idx="244">
                  <c:v>11/20/2019</c:v>
                </c:pt>
                <c:pt idx="245">
                  <c:v>11/21/2019</c:v>
                </c:pt>
                <c:pt idx="246">
                  <c:v>11/22/2019</c:v>
                </c:pt>
                <c:pt idx="247">
                  <c:v>11/25/2019</c:v>
                </c:pt>
                <c:pt idx="248">
                  <c:v>11/26/2019</c:v>
                </c:pt>
                <c:pt idx="249">
                  <c:v>11/27/2019</c:v>
                </c:pt>
                <c:pt idx="250">
                  <c:v>11/29/2019</c:v>
                </c:pt>
                <c:pt idx="251">
                  <c:v>12/2/2019</c:v>
                </c:pt>
                <c:pt idx="252">
                  <c:v>12/3/2019</c:v>
                </c:pt>
                <c:pt idx="253">
                  <c:v>12/4/2019</c:v>
                </c:pt>
                <c:pt idx="254">
                  <c:v>12/5/2019</c:v>
                </c:pt>
                <c:pt idx="255">
                  <c:v>12/6/2019</c:v>
                </c:pt>
                <c:pt idx="256">
                  <c:v>12/9/2019</c:v>
                </c:pt>
                <c:pt idx="257">
                  <c:v>12/10/2019</c:v>
                </c:pt>
                <c:pt idx="258">
                  <c:v>12/11/2019</c:v>
                </c:pt>
                <c:pt idx="259">
                  <c:v>12/12/2019</c:v>
                </c:pt>
                <c:pt idx="260">
                  <c:v>12/13/2019</c:v>
                </c:pt>
                <c:pt idx="261">
                  <c:v>12/16/2019</c:v>
                </c:pt>
                <c:pt idx="262">
                  <c:v>12/17/2019</c:v>
                </c:pt>
                <c:pt idx="263">
                  <c:v>12/18/2019</c:v>
                </c:pt>
                <c:pt idx="264">
                  <c:v>12/19/2019</c:v>
                </c:pt>
                <c:pt idx="265">
                  <c:v>12/20/2019</c:v>
                </c:pt>
                <c:pt idx="266">
                  <c:v>12/23/2019</c:v>
                </c:pt>
                <c:pt idx="267">
                  <c:v>12/24/2019</c:v>
                </c:pt>
                <c:pt idx="268">
                  <c:v>12/26/2019</c:v>
                </c:pt>
                <c:pt idx="269">
                  <c:v>12/27/2019</c:v>
                </c:pt>
                <c:pt idx="270">
                  <c:v>12/30/2019</c:v>
                </c:pt>
                <c:pt idx="271">
                  <c:v>12/31/2019</c:v>
                </c:pt>
                <c:pt idx="272">
                  <c:v>1/2/2020</c:v>
                </c:pt>
                <c:pt idx="273">
                  <c:v>1/3/2020</c:v>
                </c:pt>
                <c:pt idx="274">
                  <c:v>1/6/2020</c:v>
                </c:pt>
                <c:pt idx="275">
                  <c:v>1/7/2020</c:v>
                </c:pt>
                <c:pt idx="276">
                  <c:v>1/8/2020</c:v>
                </c:pt>
                <c:pt idx="277">
                  <c:v>1/9/2020</c:v>
                </c:pt>
                <c:pt idx="278">
                  <c:v>1/10/2020</c:v>
                </c:pt>
                <c:pt idx="279">
                  <c:v>1/13/2020</c:v>
                </c:pt>
                <c:pt idx="280">
                  <c:v>1/14/2020</c:v>
                </c:pt>
                <c:pt idx="281">
                  <c:v>1/15/2020</c:v>
                </c:pt>
                <c:pt idx="282">
                  <c:v>1/16/2020</c:v>
                </c:pt>
                <c:pt idx="283">
                  <c:v>1/17/2020</c:v>
                </c:pt>
                <c:pt idx="284">
                  <c:v>1/21/2020</c:v>
                </c:pt>
                <c:pt idx="285">
                  <c:v>1/22/2020</c:v>
                </c:pt>
                <c:pt idx="286">
                  <c:v>1/23/2020</c:v>
                </c:pt>
                <c:pt idx="287">
                  <c:v>1/24/2020</c:v>
                </c:pt>
                <c:pt idx="288">
                  <c:v>1/27/2020</c:v>
                </c:pt>
                <c:pt idx="289">
                  <c:v>1/28/2020</c:v>
                </c:pt>
                <c:pt idx="290">
                  <c:v>1/29/2020</c:v>
                </c:pt>
                <c:pt idx="291">
                  <c:v>1/30/2020</c:v>
                </c:pt>
                <c:pt idx="292">
                  <c:v>1/31/2020</c:v>
                </c:pt>
                <c:pt idx="293">
                  <c:v>2/3/2020</c:v>
                </c:pt>
                <c:pt idx="294">
                  <c:v>2/4/2020</c:v>
                </c:pt>
                <c:pt idx="295">
                  <c:v>2/5/2020</c:v>
                </c:pt>
                <c:pt idx="296">
                  <c:v>2/6/2020</c:v>
                </c:pt>
                <c:pt idx="297">
                  <c:v>2/7/2020</c:v>
                </c:pt>
                <c:pt idx="298">
                  <c:v>2/10/2020</c:v>
                </c:pt>
                <c:pt idx="299">
                  <c:v>2/11/2020</c:v>
                </c:pt>
                <c:pt idx="300">
                  <c:v>2/12/2020</c:v>
                </c:pt>
                <c:pt idx="301">
                  <c:v>2/13/2020</c:v>
                </c:pt>
                <c:pt idx="302">
                  <c:v>2/14/2020</c:v>
                </c:pt>
                <c:pt idx="303">
                  <c:v>2/18/2020</c:v>
                </c:pt>
                <c:pt idx="304">
                  <c:v>2/19/2020</c:v>
                </c:pt>
                <c:pt idx="305">
                  <c:v>2/20/2020</c:v>
                </c:pt>
                <c:pt idx="306">
                  <c:v>2/21/2020</c:v>
                </c:pt>
                <c:pt idx="307">
                  <c:v>2/24/2020</c:v>
                </c:pt>
                <c:pt idx="308">
                  <c:v>2/25/2020</c:v>
                </c:pt>
                <c:pt idx="309">
                  <c:v>2/26/2020</c:v>
                </c:pt>
                <c:pt idx="310">
                  <c:v>2/27/2020</c:v>
                </c:pt>
                <c:pt idx="311">
                  <c:v>2/28/2020</c:v>
                </c:pt>
                <c:pt idx="312">
                  <c:v>3/2/2020</c:v>
                </c:pt>
                <c:pt idx="313">
                  <c:v>3/3/2020</c:v>
                </c:pt>
                <c:pt idx="314">
                  <c:v>3/4/2020</c:v>
                </c:pt>
                <c:pt idx="315">
                  <c:v>3/5/2020</c:v>
                </c:pt>
                <c:pt idx="316">
                  <c:v>3/6/2020</c:v>
                </c:pt>
                <c:pt idx="317">
                  <c:v>3/9/2020</c:v>
                </c:pt>
                <c:pt idx="318">
                  <c:v>3/10/2020</c:v>
                </c:pt>
                <c:pt idx="319">
                  <c:v>3/11/2020</c:v>
                </c:pt>
                <c:pt idx="320">
                  <c:v>3/12/2020</c:v>
                </c:pt>
                <c:pt idx="321">
                  <c:v>3/13/2020</c:v>
                </c:pt>
                <c:pt idx="322">
                  <c:v>3/16/2020</c:v>
                </c:pt>
                <c:pt idx="323">
                  <c:v>3/17/2020</c:v>
                </c:pt>
                <c:pt idx="324">
                  <c:v>3/18/2020</c:v>
                </c:pt>
                <c:pt idx="325">
                  <c:v>3/19/2020</c:v>
                </c:pt>
                <c:pt idx="326">
                  <c:v>3/20/2020</c:v>
                </c:pt>
                <c:pt idx="327">
                  <c:v>3/23/2020</c:v>
                </c:pt>
                <c:pt idx="328">
                  <c:v>3/24/2020</c:v>
                </c:pt>
                <c:pt idx="329">
                  <c:v>3/25/2020</c:v>
                </c:pt>
                <c:pt idx="330">
                  <c:v>3/26/2020</c:v>
                </c:pt>
                <c:pt idx="331">
                  <c:v>3/27/2020</c:v>
                </c:pt>
                <c:pt idx="332">
                  <c:v>3/30/2020</c:v>
                </c:pt>
                <c:pt idx="333">
                  <c:v>3/31/2020</c:v>
                </c:pt>
                <c:pt idx="334">
                  <c:v>4/1/2020</c:v>
                </c:pt>
                <c:pt idx="335">
                  <c:v>4/2/2020</c:v>
                </c:pt>
                <c:pt idx="336">
                  <c:v>4/3/2020</c:v>
                </c:pt>
                <c:pt idx="337">
                  <c:v>4/6/2020</c:v>
                </c:pt>
                <c:pt idx="338">
                  <c:v>4/7/2020</c:v>
                </c:pt>
                <c:pt idx="339">
                  <c:v>4/8/2020</c:v>
                </c:pt>
                <c:pt idx="340">
                  <c:v>4/9/2020</c:v>
                </c:pt>
                <c:pt idx="341">
                  <c:v>4/13/2020</c:v>
                </c:pt>
                <c:pt idx="342">
                  <c:v>4/14/2020</c:v>
                </c:pt>
                <c:pt idx="343">
                  <c:v>4/15/2020</c:v>
                </c:pt>
                <c:pt idx="344">
                  <c:v>4/16/2020</c:v>
                </c:pt>
                <c:pt idx="345">
                  <c:v>4/17/2020</c:v>
                </c:pt>
                <c:pt idx="346">
                  <c:v>4/20/2020</c:v>
                </c:pt>
                <c:pt idx="347">
                  <c:v>4/21/2020</c:v>
                </c:pt>
                <c:pt idx="348">
                  <c:v>4/22/2020</c:v>
                </c:pt>
                <c:pt idx="349">
                  <c:v>4/23/2020</c:v>
                </c:pt>
                <c:pt idx="350">
                  <c:v>4/24/2020</c:v>
                </c:pt>
                <c:pt idx="351">
                  <c:v>4/27/2020</c:v>
                </c:pt>
                <c:pt idx="352">
                  <c:v>4/28/2020</c:v>
                </c:pt>
                <c:pt idx="353">
                  <c:v>4/29/2020</c:v>
                </c:pt>
                <c:pt idx="354">
                  <c:v>4/30/2020</c:v>
                </c:pt>
                <c:pt idx="355">
                  <c:v>5/1/2020</c:v>
                </c:pt>
                <c:pt idx="356">
                  <c:v>5/4/2020</c:v>
                </c:pt>
                <c:pt idx="357">
                  <c:v>5/5/2020</c:v>
                </c:pt>
                <c:pt idx="358">
                  <c:v>5/6/2020</c:v>
                </c:pt>
                <c:pt idx="359">
                  <c:v>5/7/2020</c:v>
                </c:pt>
                <c:pt idx="360">
                  <c:v>5/8/2020</c:v>
                </c:pt>
                <c:pt idx="361">
                  <c:v>5/11/2020</c:v>
                </c:pt>
                <c:pt idx="362">
                  <c:v>5/12/2020</c:v>
                </c:pt>
                <c:pt idx="363">
                  <c:v>5/13/2020</c:v>
                </c:pt>
                <c:pt idx="364">
                  <c:v>5/14/2020</c:v>
                </c:pt>
                <c:pt idx="365">
                  <c:v>5/15/2020</c:v>
                </c:pt>
                <c:pt idx="366">
                  <c:v>5/18/2020</c:v>
                </c:pt>
                <c:pt idx="367">
                  <c:v>5/19/2020</c:v>
                </c:pt>
                <c:pt idx="368">
                  <c:v>5/20/2020</c:v>
                </c:pt>
                <c:pt idx="369">
                  <c:v>5/21/2020</c:v>
                </c:pt>
                <c:pt idx="370">
                  <c:v>5/22/2020</c:v>
                </c:pt>
                <c:pt idx="371">
                  <c:v>5/26/2020</c:v>
                </c:pt>
                <c:pt idx="372">
                  <c:v>5/27/2020</c:v>
                </c:pt>
                <c:pt idx="373">
                  <c:v>5/28/2020</c:v>
                </c:pt>
                <c:pt idx="374">
                  <c:v>5/29/2020</c:v>
                </c:pt>
                <c:pt idx="375">
                  <c:v>6/1/2020</c:v>
                </c:pt>
                <c:pt idx="376">
                  <c:v>6/2/2020</c:v>
                </c:pt>
                <c:pt idx="377">
                  <c:v>6/3/2020</c:v>
                </c:pt>
                <c:pt idx="378">
                  <c:v>6/4/2020</c:v>
                </c:pt>
                <c:pt idx="379">
                  <c:v>6/5/2020</c:v>
                </c:pt>
                <c:pt idx="380">
                  <c:v>6/8/2020</c:v>
                </c:pt>
                <c:pt idx="381">
                  <c:v>6/9/2020</c:v>
                </c:pt>
                <c:pt idx="382">
                  <c:v>6/10/2020</c:v>
                </c:pt>
                <c:pt idx="383">
                  <c:v>6/11/2020</c:v>
                </c:pt>
                <c:pt idx="384">
                  <c:v>6/12/2020</c:v>
                </c:pt>
                <c:pt idx="385">
                  <c:v>6/15/2020</c:v>
                </c:pt>
                <c:pt idx="386">
                  <c:v>6/16/2020</c:v>
                </c:pt>
                <c:pt idx="387">
                  <c:v>6/17/2020</c:v>
                </c:pt>
                <c:pt idx="388">
                  <c:v>6/18/2020</c:v>
                </c:pt>
                <c:pt idx="389">
                  <c:v>6/19/2020</c:v>
                </c:pt>
                <c:pt idx="390">
                  <c:v>6/22/2020</c:v>
                </c:pt>
                <c:pt idx="391">
                  <c:v>6/23/2020</c:v>
                </c:pt>
                <c:pt idx="392">
                  <c:v>6/24/2020</c:v>
                </c:pt>
                <c:pt idx="393">
                  <c:v>6/25/2020</c:v>
                </c:pt>
                <c:pt idx="394">
                  <c:v>6/26/2020</c:v>
                </c:pt>
                <c:pt idx="395">
                  <c:v>6/29/2020</c:v>
                </c:pt>
                <c:pt idx="396">
                  <c:v>6/30/2020</c:v>
                </c:pt>
                <c:pt idx="397">
                  <c:v>7/1/2020</c:v>
                </c:pt>
                <c:pt idx="398">
                  <c:v>7/2/2020</c:v>
                </c:pt>
                <c:pt idx="399">
                  <c:v>7/3/2020</c:v>
                </c:pt>
                <c:pt idx="400">
                  <c:v>7/6/2020</c:v>
                </c:pt>
                <c:pt idx="401">
                  <c:v>7/7/2020</c:v>
                </c:pt>
                <c:pt idx="402">
                  <c:v>7/8/2020</c:v>
                </c:pt>
                <c:pt idx="403">
                  <c:v>7/9/2020</c:v>
                </c:pt>
                <c:pt idx="404">
                  <c:v>7/10/2020</c:v>
                </c:pt>
                <c:pt idx="405">
                  <c:v>7/13/2020</c:v>
                </c:pt>
                <c:pt idx="406">
                  <c:v>7/14/2020</c:v>
                </c:pt>
                <c:pt idx="407">
                  <c:v>7/15/2020</c:v>
                </c:pt>
                <c:pt idx="408">
                  <c:v>7/16/2020</c:v>
                </c:pt>
                <c:pt idx="409">
                  <c:v>7/17/2020</c:v>
                </c:pt>
                <c:pt idx="410">
                  <c:v>7/20/2020</c:v>
                </c:pt>
                <c:pt idx="411">
                  <c:v>7/21/2020</c:v>
                </c:pt>
                <c:pt idx="412">
                  <c:v>7/22/2020</c:v>
                </c:pt>
                <c:pt idx="413">
                  <c:v>7/23/2020</c:v>
                </c:pt>
                <c:pt idx="414">
                  <c:v>7/24/2020</c:v>
                </c:pt>
                <c:pt idx="415">
                  <c:v>7/27/2020</c:v>
                </c:pt>
                <c:pt idx="416">
                  <c:v>7/28/2020</c:v>
                </c:pt>
                <c:pt idx="417">
                  <c:v>7/29/2020</c:v>
                </c:pt>
                <c:pt idx="418">
                  <c:v>7/30/2020</c:v>
                </c:pt>
                <c:pt idx="419">
                  <c:v>7/31/2020</c:v>
                </c:pt>
                <c:pt idx="420">
                  <c:v>8/3/2020</c:v>
                </c:pt>
                <c:pt idx="421">
                  <c:v>8/4/2020</c:v>
                </c:pt>
                <c:pt idx="422">
                  <c:v>8/5/2020</c:v>
                </c:pt>
                <c:pt idx="423">
                  <c:v>8/6/2020</c:v>
                </c:pt>
                <c:pt idx="424">
                  <c:v>8/7/2020</c:v>
                </c:pt>
                <c:pt idx="425">
                  <c:v>8/10/2020</c:v>
                </c:pt>
                <c:pt idx="426">
                  <c:v>8/11/2020</c:v>
                </c:pt>
                <c:pt idx="427">
                  <c:v>8/12/2020</c:v>
                </c:pt>
                <c:pt idx="428">
                  <c:v>8/13/2020</c:v>
                </c:pt>
                <c:pt idx="429">
                  <c:v>8/14/2020</c:v>
                </c:pt>
                <c:pt idx="430">
                  <c:v>8/17/2020</c:v>
                </c:pt>
                <c:pt idx="431">
                  <c:v>8/18/2020</c:v>
                </c:pt>
                <c:pt idx="432">
                  <c:v>8/19/2020</c:v>
                </c:pt>
                <c:pt idx="433">
                  <c:v>8/20/2020</c:v>
                </c:pt>
                <c:pt idx="434">
                  <c:v>8/21/2020</c:v>
                </c:pt>
                <c:pt idx="435">
                  <c:v>8/24/2020</c:v>
                </c:pt>
                <c:pt idx="436">
                  <c:v>8/25/2020</c:v>
                </c:pt>
                <c:pt idx="437">
                  <c:v>8/26/2020</c:v>
                </c:pt>
                <c:pt idx="438">
                  <c:v>8/27/2020</c:v>
                </c:pt>
                <c:pt idx="439">
                  <c:v>8/28/2020</c:v>
                </c:pt>
                <c:pt idx="440">
                  <c:v>8/31/2020</c:v>
                </c:pt>
                <c:pt idx="441">
                  <c:v>9/1/2020</c:v>
                </c:pt>
                <c:pt idx="442">
                  <c:v>9/2/2020</c:v>
                </c:pt>
                <c:pt idx="443">
                  <c:v>9/3/2020</c:v>
                </c:pt>
                <c:pt idx="444">
                  <c:v>9/4/2020</c:v>
                </c:pt>
                <c:pt idx="445">
                  <c:v>9/8/2020</c:v>
                </c:pt>
                <c:pt idx="446">
                  <c:v>9/9/2020</c:v>
                </c:pt>
                <c:pt idx="447">
                  <c:v>9/10/2020</c:v>
                </c:pt>
                <c:pt idx="448">
                  <c:v>9/11/2020</c:v>
                </c:pt>
                <c:pt idx="449">
                  <c:v>9/14/2020</c:v>
                </c:pt>
                <c:pt idx="450">
                  <c:v>9/15/2020</c:v>
                </c:pt>
                <c:pt idx="451">
                  <c:v>9/16/2020</c:v>
                </c:pt>
                <c:pt idx="452">
                  <c:v>9/17/2020</c:v>
                </c:pt>
                <c:pt idx="453">
                  <c:v>9/18/2020</c:v>
                </c:pt>
                <c:pt idx="454">
                  <c:v>9/21/2020</c:v>
                </c:pt>
                <c:pt idx="455">
                  <c:v>9/22/2020</c:v>
                </c:pt>
                <c:pt idx="456">
                  <c:v>9/23/2020</c:v>
                </c:pt>
                <c:pt idx="457">
                  <c:v>9/24/2020</c:v>
                </c:pt>
                <c:pt idx="458">
                  <c:v>9/25/2020</c:v>
                </c:pt>
                <c:pt idx="459">
                  <c:v>9/28/2020</c:v>
                </c:pt>
                <c:pt idx="460">
                  <c:v>9/29/2020</c:v>
                </c:pt>
                <c:pt idx="461">
                  <c:v>9/30/2020</c:v>
                </c:pt>
                <c:pt idx="462">
                  <c:v>10/1/2020</c:v>
                </c:pt>
                <c:pt idx="463">
                  <c:v>10/2/2020</c:v>
                </c:pt>
                <c:pt idx="464">
                  <c:v>10/5/2020</c:v>
                </c:pt>
                <c:pt idx="465">
                  <c:v>10/6/2020</c:v>
                </c:pt>
                <c:pt idx="466">
                  <c:v>10/7/2020</c:v>
                </c:pt>
                <c:pt idx="467">
                  <c:v>10/8/2020</c:v>
                </c:pt>
                <c:pt idx="468">
                  <c:v>10/9/2020</c:v>
                </c:pt>
                <c:pt idx="469">
                  <c:v>10/12/2020</c:v>
                </c:pt>
                <c:pt idx="470">
                  <c:v>10/13/2020</c:v>
                </c:pt>
                <c:pt idx="471">
                  <c:v>10/14/2020</c:v>
                </c:pt>
                <c:pt idx="472">
                  <c:v>10/15/2020</c:v>
                </c:pt>
                <c:pt idx="473">
                  <c:v>10/16/2020</c:v>
                </c:pt>
                <c:pt idx="474">
                  <c:v>10/19/2020</c:v>
                </c:pt>
                <c:pt idx="475">
                  <c:v>10/20/2020</c:v>
                </c:pt>
                <c:pt idx="476">
                  <c:v>10/21/2020</c:v>
                </c:pt>
                <c:pt idx="477">
                  <c:v>10/22/2020</c:v>
                </c:pt>
                <c:pt idx="478">
                  <c:v>10/23/2020</c:v>
                </c:pt>
                <c:pt idx="479">
                  <c:v>10/26/2020</c:v>
                </c:pt>
                <c:pt idx="480">
                  <c:v>10/27/2020</c:v>
                </c:pt>
                <c:pt idx="481">
                  <c:v>10/28/2020</c:v>
                </c:pt>
                <c:pt idx="482">
                  <c:v>10/29/2020</c:v>
                </c:pt>
                <c:pt idx="483">
                  <c:v>10/30/2020</c:v>
                </c:pt>
                <c:pt idx="484">
                  <c:v>11/2/2020</c:v>
                </c:pt>
                <c:pt idx="485">
                  <c:v>11/3/2020</c:v>
                </c:pt>
                <c:pt idx="486">
                  <c:v>11/4/2020</c:v>
                </c:pt>
                <c:pt idx="487">
                  <c:v>11/5/2020</c:v>
                </c:pt>
                <c:pt idx="488">
                  <c:v>11/6/2020</c:v>
                </c:pt>
                <c:pt idx="489">
                  <c:v>11/9/2020</c:v>
                </c:pt>
                <c:pt idx="490">
                  <c:v>11/10/2020</c:v>
                </c:pt>
                <c:pt idx="491">
                  <c:v>11/11/2020</c:v>
                </c:pt>
                <c:pt idx="492">
                  <c:v>11/12/2020</c:v>
                </c:pt>
                <c:pt idx="493">
                  <c:v>11/13/2020</c:v>
                </c:pt>
                <c:pt idx="494">
                  <c:v>11/16/2020</c:v>
                </c:pt>
                <c:pt idx="495">
                  <c:v>11/17/2020</c:v>
                </c:pt>
                <c:pt idx="496">
                  <c:v>11/18/2020</c:v>
                </c:pt>
                <c:pt idx="497">
                  <c:v>11/19/2020</c:v>
                </c:pt>
                <c:pt idx="498">
                  <c:v>11/20/2020</c:v>
                </c:pt>
                <c:pt idx="499">
                  <c:v>11/23/2020</c:v>
                </c:pt>
                <c:pt idx="500">
                  <c:v>11/24/2020</c:v>
                </c:pt>
                <c:pt idx="501">
                  <c:v>11/25/2020</c:v>
                </c:pt>
                <c:pt idx="502">
                  <c:v>11/27/2020</c:v>
                </c:pt>
                <c:pt idx="503">
                  <c:v>11/30/2020</c:v>
                </c:pt>
                <c:pt idx="504">
                  <c:v>12/1/2020</c:v>
                </c:pt>
                <c:pt idx="505">
                  <c:v>12/2/2020</c:v>
                </c:pt>
                <c:pt idx="506">
                  <c:v>12/3/2020</c:v>
                </c:pt>
                <c:pt idx="507">
                  <c:v>12/4/2020</c:v>
                </c:pt>
                <c:pt idx="508">
                  <c:v>12/7/2020</c:v>
                </c:pt>
                <c:pt idx="509">
                  <c:v>12/8/2020</c:v>
                </c:pt>
                <c:pt idx="510">
                  <c:v>12/9/2020</c:v>
                </c:pt>
                <c:pt idx="511">
                  <c:v>12/10/2020</c:v>
                </c:pt>
                <c:pt idx="512">
                  <c:v>12/11/2020</c:v>
                </c:pt>
                <c:pt idx="513">
                  <c:v>12/14/2020</c:v>
                </c:pt>
                <c:pt idx="514">
                  <c:v>12/15/2020</c:v>
                </c:pt>
                <c:pt idx="515">
                  <c:v>12/16/2020</c:v>
                </c:pt>
                <c:pt idx="516">
                  <c:v>12/17/2020</c:v>
                </c:pt>
                <c:pt idx="517">
                  <c:v>12/18/2020</c:v>
                </c:pt>
                <c:pt idx="518">
                  <c:v>12/21/2020</c:v>
                </c:pt>
                <c:pt idx="519">
                  <c:v>12/22/2020</c:v>
                </c:pt>
                <c:pt idx="520">
                  <c:v>12/23/2020</c:v>
                </c:pt>
                <c:pt idx="521">
                  <c:v>12/24/2020</c:v>
                </c:pt>
                <c:pt idx="522">
                  <c:v>12/28/2020</c:v>
                </c:pt>
                <c:pt idx="523">
                  <c:v>12/29/2020</c:v>
                </c:pt>
                <c:pt idx="524">
                  <c:v>12/30/2020</c:v>
                </c:pt>
                <c:pt idx="525">
                  <c:v>12/31/2020</c:v>
                </c:pt>
                <c:pt idx="526">
                  <c:v>1/4/2021</c:v>
                </c:pt>
                <c:pt idx="527">
                  <c:v>1/5/2021</c:v>
                </c:pt>
                <c:pt idx="528">
                  <c:v>1/6/2021</c:v>
                </c:pt>
                <c:pt idx="529">
                  <c:v>1/7/2021</c:v>
                </c:pt>
                <c:pt idx="530">
                  <c:v>1/8/2021</c:v>
                </c:pt>
                <c:pt idx="531">
                  <c:v>1/11/2021</c:v>
                </c:pt>
                <c:pt idx="532">
                  <c:v>1/12/2021</c:v>
                </c:pt>
                <c:pt idx="533">
                  <c:v>1/13/2021</c:v>
                </c:pt>
                <c:pt idx="534">
                  <c:v>1/14/2021</c:v>
                </c:pt>
                <c:pt idx="535">
                  <c:v>1/15/2021</c:v>
                </c:pt>
                <c:pt idx="536">
                  <c:v>1/19/2021</c:v>
                </c:pt>
                <c:pt idx="537">
                  <c:v>1/20/2021</c:v>
                </c:pt>
                <c:pt idx="538">
                  <c:v>1/21/2021</c:v>
                </c:pt>
                <c:pt idx="539">
                  <c:v>1/22/2021</c:v>
                </c:pt>
                <c:pt idx="540">
                  <c:v>1/25/2021</c:v>
                </c:pt>
                <c:pt idx="541">
                  <c:v>1/26/2021</c:v>
                </c:pt>
                <c:pt idx="542">
                  <c:v>1/27/2021</c:v>
                </c:pt>
                <c:pt idx="543">
                  <c:v>1/28/2021</c:v>
                </c:pt>
                <c:pt idx="544">
                  <c:v>1/29/2021</c:v>
                </c:pt>
                <c:pt idx="545">
                  <c:v>2/1/2021</c:v>
                </c:pt>
                <c:pt idx="546">
                  <c:v>2/2/2021</c:v>
                </c:pt>
                <c:pt idx="547">
                  <c:v>2/3/2021</c:v>
                </c:pt>
                <c:pt idx="548">
                  <c:v>2/4/2021</c:v>
                </c:pt>
                <c:pt idx="549">
                  <c:v>2/5/2021</c:v>
                </c:pt>
                <c:pt idx="550">
                  <c:v>2/8/2021</c:v>
                </c:pt>
                <c:pt idx="551">
                  <c:v>2/9/2021</c:v>
                </c:pt>
                <c:pt idx="552">
                  <c:v>2/10/2021</c:v>
                </c:pt>
                <c:pt idx="553">
                  <c:v>2/11/2021</c:v>
                </c:pt>
                <c:pt idx="554">
                  <c:v>2/12/2021</c:v>
                </c:pt>
                <c:pt idx="555">
                  <c:v>2/16/2021</c:v>
                </c:pt>
                <c:pt idx="556">
                  <c:v>2/17/2021</c:v>
                </c:pt>
                <c:pt idx="557">
                  <c:v>2/18/2021</c:v>
                </c:pt>
                <c:pt idx="558">
                  <c:v>2/19/2021</c:v>
                </c:pt>
                <c:pt idx="559">
                  <c:v>2/22/2021</c:v>
                </c:pt>
                <c:pt idx="560">
                  <c:v>2/23/2021</c:v>
                </c:pt>
                <c:pt idx="561">
                  <c:v>2/24/2021</c:v>
                </c:pt>
                <c:pt idx="562">
                  <c:v>2/25/2021</c:v>
                </c:pt>
                <c:pt idx="563">
                  <c:v>2/26/2021</c:v>
                </c:pt>
                <c:pt idx="564">
                  <c:v>3/1/2021</c:v>
                </c:pt>
                <c:pt idx="565">
                  <c:v>3/2/2021</c:v>
                </c:pt>
                <c:pt idx="566">
                  <c:v>3/3/2021</c:v>
                </c:pt>
                <c:pt idx="567">
                  <c:v>3/4/2021</c:v>
                </c:pt>
                <c:pt idx="568">
                  <c:v>3/5/2021</c:v>
                </c:pt>
                <c:pt idx="569">
                  <c:v>3/8/2021</c:v>
                </c:pt>
                <c:pt idx="570">
                  <c:v>3/9/2021</c:v>
                </c:pt>
                <c:pt idx="571">
                  <c:v>3/10/2021</c:v>
                </c:pt>
                <c:pt idx="572">
                  <c:v>3/11/2021</c:v>
                </c:pt>
                <c:pt idx="573">
                  <c:v>3/12/2021</c:v>
                </c:pt>
                <c:pt idx="574">
                  <c:v>3/15/2021</c:v>
                </c:pt>
                <c:pt idx="575">
                  <c:v>3/16/2021</c:v>
                </c:pt>
                <c:pt idx="576">
                  <c:v>3/17/2021</c:v>
                </c:pt>
                <c:pt idx="577">
                  <c:v>3/18/2021</c:v>
                </c:pt>
                <c:pt idx="578">
                  <c:v>3/19/2021</c:v>
                </c:pt>
                <c:pt idx="579">
                  <c:v>3/22/2021</c:v>
                </c:pt>
                <c:pt idx="580">
                  <c:v>3/23/2021</c:v>
                </c:pt>
                <c:pt idx="581">
                  <c:v>3/24/2021</c:v>
                </c:pt>
                <c:pt idx="582">
                  <c:v>3/25/2021</c:v>
                </c:pt>
                <c:pt idx="583">
                  <c:v>3/26/2021</c:v>
                </c:pt>
                <c:pt idx="584">
                  <c:v>3/29/2021</c:v>
                </c:pt>
                <c:pt idx="585">
                  <c:v>3/30/2021</c:v>
                </c:pt>
                <c:pt idx="586">
                  <c:v>3/31/2021</c:v>
                </c:pt>
                <c:pt idx="587">
                  <c:v>4/1/2021</c:v>
                </c:pt>
                <c:pt idx="588">
                  <c:v>4/5/2021</c:v>
                </c:pt>
                <c:pt idx="589">
                  <c:v>4/6/2021</c:v>
                </c:pt>
                <c:pt idx="590">
                  <c:v>4/7/2021</c:v>
                </c:pt>
                <c:pt idx="591">
                  <c:v>4/8/2021</c:v>
                </c:pt>
                <c:pt idx="592">
                  <c:v>4/9/2021</c:v>
                </c:pt>
                <c:pt idx="593">
                  <c:v>4/12/2021</c:v>
                </c:pt>
                <c:pt idx="594">
                  <c:v>4/13/2021</c:v>
                </c:pt>
                <c:pt idx="595">
                  <c:v>4/14/2021</c:v>
                </c:pt>
                <c:pt idx="596">
                  <c:v>4/15/2021</c:v>
                </c:pt>
                <c:pt idx="597">
                  <c:v>4/16/2021</c:v>
                </c:pt>
                <c:pt idx="598">
                  <c:v>4/19/2021</c:v>
                </c:pt>
                <c:pt idx="599">
                  <c:v>4/20/2021</c:v>
                </c:pt>
                <c:pt idx="600">
                  <c:v>4/21/2021</c:v>
                </c:pt>
                <c:pt idx="601">
                  <c:v>4/22/2021</c:v>
                </c:pt>
                <c:pt idx="602">
                  <c:v>4/23/2021</c:v>
                </c:pt>
                <c:pt idx="603">
                  <c:v>4/26/2021</c:v>
                </c:pt>
                <c:pt idx="604">
                  <c:v>4/27/2021</c:v>
                </c:pt>
                <c:pt idx="605">
                  <c:v>4/28/2021</c:v>
                </c:pt>
                <c:pt idx="606">
                  <c:v>4/29/2021</c:v>
                </c:pt>
                <c:pt idx="607">
                  <c:v>4/30/2021</c:v>
                </c:pt>
                <c:pt idx="608">
                  <c:v>5/3/2021</c:v>
                </c:pt>
                <c:pt idx="609">
                  <c:v>5/4/2021</c:v>
                </c:pt>
                <c:pt idx="610">
                  <c:v>5/5/2021</c:v>
                </c:pt>
                <c:pt idx="611">
                  <c:v>5/6/2021</c:v>
                </c:pt>
                <c:pt idx="612">
                  <c:v>5/7/2021</c:v>
                </c:pt>
                <c:pt idx="613">
                  <c:v>5/10/2021</c:v>
                </c:pt>
                <c:pt idx="614">
                  <c:v>5/11/2021</c:v>
                </c:pt>
                <c:pt idx="615">
                  <c:v>5/12/2021</c:v>
                </c:pt>
                <c:pt idx="616">
                  <c:v>5/13/2021</c:v>
                </c:pt>
                <c:pt idx="617">
                  <c:v>5/14/2021</c:v>
                </c:pt>
                <c:pt idx="618">
                  <c:v>5/17/2021</c:v>
                </c:pt>
                <c:pt idx="619">
                  <c:v>5/18/2021</c:v>
                </c:pt>
                <c:pt idx="620">
                  <c:v>5/19/2021</c:v>
                </c:pt>
                <c:pt idx="621">
                  <c:v>5/20/2021</c:v>
                </c:pt>
                <c:pt idx="622">
                  <c:v>5/21/2021</c:v>
                </c:pt>
                <c:pt idx="623">
                  <c:v>5/24/2021</c:v>
                </c:pt>
                <c:pt idx="624">
                  <c:v>5/25/2021</c:v>
                </c:pt>
                <c:pt idx="625">
                  <c:v>5/26/2021</c:v>
                </c:pt>
                <c:pt idx="626">
                  <c:v>5/27/2021</c:v>
                </c:pt>
                <c:pt idx="627">
                  <c:v>5/28/2021</c:v>
                </c:pt>
                <c:pt idx="628">
                  <c:v>6/1/2021</c:v>
                </c:pt>
                <c:pt idx="629">
                  <c:v>6/2/2021</c:v>
                </c:pt>
                <c:pt idx="630">
                  <c:v>6/3/2021</c:v>
                </c:pt>
                <c:pt idx="631">
                  <c:v>6/4/2021</c:v>
                </c:pt>
                <c:pt idx="632">
                  <c:v>6/7/2021</c:v>
                </c:pt>
                <c:pt idx="633">
                  <c:v>6/8/2021</c:v>
                </c:pt>
                <c:pt idx="634">
                  <c:v>6/9/2021</c:v>
                </c:pt>
                <c:pt idx="635">
                  <c:v>6/10/2021</c:v>
                </c:pt>
                <c:pt idx="636">
                  <c:v>6/11/2021</c:v>
                </c:pt>
                <c:pt idx="637">
                  <c:v>6/14/2021</c:v>
                </c:pt>
                <c:pt idx="638">
                  <c:v>6/15/2021</c:v>
                </c:pt>
                <c:pt idx="639">
                  <c:v>6/16/2021</c:v>
                </c:pt>
                <c:pt idx="640">
                  <c:v>6/17/2021</c:v>
                </c:pt>
                <c:pt idx="641">
                  <c:v>6/18/2021</c:v>
                </c:pt>
                <c:pt idx="642">
                  <c:v>6/21/2021</c:v>
                </c:pt>
                <c:pt idx="643">
                  <c:v>6/22/2021</c:v>
                </c:pt>
                <c:pt idx="644">
                  <c:v>6/23/2021</c:v>
                </c:pt>
                <c:pt idx="645">
                  <c:v>6/24/2021</c:v>
                </c:pt>
                <c:pt idx="646">
                  <c:v>6/25/2021</c:v>
                </c:pt>
                <c:pt idx="647">
                  <c:v>6/28/2021</c:v>
                </c:pt>
                <c:pt idx="648">
                  <c:v>6/29/2021</c:v>
                </c:pt>
                <c:pt idx="649">
                  <c:v>6/30/2021</c:v>
                </c:pt>
                <c:pt idx="650">
                  <c:v>7/1/2021</c:v>
                </c:pt>
                <c:pt idx="651">
                  <c:v>7/2/2021</c:v>
                </c:pt>
                <c:pt idx="652">
                  <c:v>7/6/2021</c:v>
                </c:pt>
                <c:pt idx="653">
                  <c:v>7/7/2021</c:v>
                </c:pt>
                <c:pt idx="654">
                  <c:v>7/8/2021</c:v>
                </c:pt>
                <c:pt idx="655">
                  <c:v>7/9/2021</c:v>
                </c:pt>
                <c:pt idx="656">
                  <c:v>7/12/2021</c:v>
                </c:pt>
                <c:pt idx="657">
                  <c:v>7/13/2021</c:v>
                </c:pt>
                <c:pt idx="658">
                  <c:v>7/14/2021</c:v>
                </c:pt>
                <c:pt idx="659">
                  <c:v>7/15/2021</c:v>
                </c:pt>
                <c:pt idx="660">
                  <c:v>7/16/2021</c:v>
                </c:pt>
                <c:pt idx="661">
                  <c:v>7/19/2021</c:v>
                </c:pt>
                <c:pt idx="662">
                  <c:v>7/20/2021</c:v>
                </c:pt>
                <c:pt idx="663">
                  <c:v>7/21/2021</c:v>
                </c:pt>
                <c:pt idx="664">
                  <c:v>7/22/2021</c:v>
                </c:pt>
                <c:pt idx="665">
                  <c:v>7/23/2021</c:v>
                </c:pt>
                <c:pt idx="666">
                  <c:v>7/26/2021</c:v>
                </c:pt>
                <c:pt idx="667">
                  <c:v>7/27/2021</c:v>
                </c:pt>
                <c:pt idx="668">
                  <c:v>7/28/2021</c:v>
                </c:pt>
                <c:pt idx="669">
                  <c:v>7/29/2021</c:v>
                </c:pt>
                <c:pt idx="670">
                  <c:v>7/30/2021</c:v>
                </c:pt>
                <c:pt idx="671">
                  <c:v>8/2/2021</c:v>
                </c:pt>
                <c:pt idx="672">
                  <c:v>8/3/2021</c:v>
                </c:pt>
                <c:pt idx="673">
                  <c:v>8/4/2021</c:v>
                </c:pt>
                <c:pt idx="674">
                  <c:v>8/5/2021</c:v>
                </c:pt>
                <c:pt idx="675">
                  <c:v>8/6/2021</c:v>
                </c:pt>
                <c:pt idx="676">
                  <c:v>8/9/2021</c:v>
                </c:pt>
                <c:pt idx="677">
                  <c:v>8/10/2021</c:v>
                </c:pt>
                <c:pt idx="678">
                  <c:v>8/11/2021</c:v>
                </c:pt>
                <c:pt idx="679">
                  <c:v>8/12/2021</c:v>
                </c:pt>
                <c:pt idx="680">
                  <c:v>8/13/2021</c:v>
                </c:pt>
                <c:pt idx="681">
                  <c:v>8/16/2021</c:v>
                </c:pt>
                <c:pt idx="682">
                  <c:v>8/17/2021</c:v>
                </c:pt>
                <c:pt idx="683">
                  <c:v>8/18/2021</c:v>
                </c:pt>
                <c:pt idx="684">
                  <c:v>8/19/2021</c:v>
                </c:pt>
                <c:pt idx="685">
                  <c:v>8/20/2021</c:v>
                </c:pt>
                <c:pt idx="686">
                  <c:v>8/23/2021</c:v>
                </c:pt>
                <c:pt idx="687">
                  <c:v>8/24/2021</c:v>
                </c:pt>
                <c:pt idx="688">
                  <c:v>8/25/2021</c:v>
                </c:pt>
                <c:pt idx="689">
                  <c:v>8/26/2021</c:v>
                </c:pt>
                <c:pt idx="690">
                  <c:v>8/27/2021</c:v>
                </c:pt>
                <c:pt idx="691">
                  <c:v>8/30/2021</c:v>
                </c:pt>
                <c:pt idx="692">
                  <c:v>8/31/2021</c:v>
                </c:pt>
                <c:pt idx="693">
                  <c:v>9/1/2021</c:v>
                </c:pt>
                <c:pt idx="694">
                  <c:v>9/2/2021</c:v>
                </c:pt>
                <c:pt idx="695">
                  <c:v>9/3/2021</c:v>
                </c:pt>
                <c:pt idx="696">
                  <c:v>9/7/2021</c:v>
                </c:pt>
                <c:pt idx="697">
                  <c:v>9/8/2021</c:v>
                </c:pt>
                <c:pt idx="698">
                  <c:v>9/9/2021</c:v>
                </c:pt>
                <c:pt idx="699">
                  <c:v>9/10/2021</c:v>
                </c:pt>
                <c:pt idx="700">
                  <c:v>9/13/2021</c:v>
                </c:pt>
                <c:pt idx="701">
                  <c:v>9/14/2021</c:v>
                </c:pt>
                <c:pt idx="702">
                  <c:v>9/15/2021</c:v>
                </c:pt>
                <c:pt idx="703">
                  <c:v>9/16/2021</c:v>
                </c:pt>
                <c:pt idx="704">
                  <c:v>9/17/2021</c:v>
                </c:pt>
                <c:pt idx="705">
                  <c:v>9/20/2021</c:v>
                </c:pt>
                <c:pt idx="706">
                  <c:v>9/21/2021</c:v>
                </c:pt>
                <c:pt idx="707">
                  <c:v>9/22/2021</c:v>
                </c:pt>
                <c:pt idx="708">
                  <c:v>9/23/2021</c:v>
                </c:pt>
                <c:pt idx="709">
                  <c:v>9/24/2021</c:v>
                </c:pt>
                <c:pt idx="710">
                  <c:v>9/27/2021</c:v>
                </c:pt>
                <c:pt idx="711">
                  <c:v>9/28/2021</c:v>
                </c:pt>
                <c:pt idx="712">
                  <c:v>9/29/2021</c:v>
                </c:pt>
                <c:pt idx="713">
                  <c:v>9/30/2021</c:v>
                </c:pt>
                <c:pt idx="714">
                  <c:v>10/1/2021</c:v>
                </c:pt>
                <c:pt idx="715">
                  <c:v>10/4/2021</c:v>
                </c:pt>
                <c:pt idx="716">
                  <c:v>10/5/2021</c:v>
                </c:pt>
                <c:pt idx="717">
                  <c:v>10/6/2021</c:v>
                </c:pt>
                <c:pt idx="718">
                  <c:v>10/7/2021</c:v>
                </c:pt>
                <c:pt idx="719">
                  <c:v>10/8/2021</c:v>
                </c:pt>
                <c:pt idx="720">
                  <c:v>10/11/2021</c:v>
                </c:pt>
                <c:pt idx="721">
                  <c:v>10/12/2021</c:v>
                </c:pt>
                <c:pt idx="722">
                  <c:v>10/13/2021</c:v>
                </c:pt>
                <c:pt idx="723">
                  <c:v>10/14/2021</c:v>
                </c:pt>
                <c:pt idx="724">
                  <c:v>10/15/2021</c:v>
                </c:pt>
                <c:pt idx="725">
                  <c:v>10/18/2021</c:v>
                </c:pt>
                <c:pt idx="726">
                  <c:v>10/19/2021</c:v>
                </c:pt>
                <c:pt idx="727">
                  <c:v>10/20/2021</c:v>
                </c:pt>
                <c:pt idx="728">
                  <c:v>10/21/2021</c:v>
                </c:pt>
                <c:pt idx="729">
                  <c:v>10/22/2021</c:v>
                </c:pt>
                <c:pt idx="730">
                  <c:v>10/25/2021</c:v>
                </c:pt>
                <c:pt idx="731">
                  <c:v>10/26/2021</c:v>
                </c:pt>
                <c:pt idx="732">
                  <c:v>10/27/2021</c:v>
                </c:pt>
                <c:pt idx="733">
                  <c:v>10/28/2021</c:v>
                </c:pt>
                <c:pt idx="734">
                  <c:v>10/29/2021</c:v>
                </c:pt>
                <c:pt idx="735">
                  <c:v>11/1/2021</c:v>
                </c:pt>
                <c:pt idx="736">
                  <c:v>11/2/2021</c:v>
                </c:pt>
                <c:pt idx="737">
                  <c:v>11/3/2021</c:v>
                </c:pt>
                <c:pt idx="738">
                  <c:v>11/4/2021</c:v>
                </c:pt>
                <c:pt idx="739">
                  <c:v>11/5/2021</c:v>
                </c:pt>
                <c:pt idx="740">
                  <c:v>11/8/2021</c:v>
                </c:pt>
                <c:pt idx="741">
                  <c:v>11/9/2021</c:v>
                </c:pt>
                <c:pt idx="742">
                  <c:v>11/10/2021</c:v>
                </c:pt>
                <c:pt idx="743">
                  <c:v>11/11/2021</c:v>
                </c:pt>
                <c:pt idx="744">
                  <c:v>11/12/2021</c:v>
                </c:pt>
                <c:pt idx="745">
                  <c:v>11/15/2021</c:v>
                </c:pt>
                <c:pt idx="746">
                  <c:v>11/16/2021</c:v>
                </c:pt>
                <c:pt idx="747">
                  <c:v>11/17/2021</c:v>
                </c:pt>
                <c:pt idx="748">
                  <c:v>11/18/2021</c:v>
                </c:pt>
                <c:pt idx="749">
                  <c:v>11/19/2021</c:v>
                </c:pt>
                <c:pt idx="750">
                  <c:v>11/22/2021</c:v>
                </c:pt>
                <c:pt idx="751">
                  <c:v>11/23/2021</c:v>
                </c:pt>
                <c:pt idx="752">
                  <c:v>11/24/2021</c:v>
                </c:pt>
                <c:pt idx="753">
                  <c:v>11/26/2021</c:v>
                </c:pt>
                <c:pt idx="754">
                  <c:v>11/29/2021</c:v>
                </c:pt>
                <c:pt idx="755">
                  <c:v>11/30/2021</c:v>
                </c:pt>
                <c:pt idx="756">
                  <c:v>12/1/2021</c:v>
                </c:pt>
                <c:pt idx="757">
                  <c:v>12/2/2021</c:v>
                </c:pt>
                <c:pt idx="758">
                  <c:v>12/3/2021</c:v>
                </c:pt>
                <c:pt idx="759">
                  <c:v>12/6/2021</c:v>
                </c:pt>
                <c:pt idx="760">
                  <c:v>12/7/2021</c:v>
                </c:pt>
                <c:pt idx="761">
                  <c:v>12/8/2021</c:v>
                </c:pt>
                <c:pt idx="762">
                  <c:v>12/9/2021</c:v>
                </c:pt>
                <c:pt idx="763">
                  <c:v>12/10/2021</c:v>
                </c:pt>
                <c:pt idx="764">
                  <c:v>12/13/2021</c:v>
                </c:pt>
                <c:pt idx="765">
                  <c:v>12/14/2021</c:v>
                </c:pt>
                <c:pt idx="766">
                  <c:v>12/15/2021</c:v>
                </c:pt>
                <c:pt idx="767">
                  <c:v>12/16/2021</c:v>
                </c:pt>
                <c:pt idx="768">
                  <c:v>12/17/2021</c:v>
                </c:pt>
                <c:pt idx="769">
                  <c:v>12/20/2021</c:v>
                </c:pt>
                <c:pt idx="770">
                  <c:v>12/21/2021</c:v>
                </c:pt>
                <c:pt idx="771">
                  <c:v>12/22/2021</c:v>
                </c:pt>
                <c:pt idx="772">
                  <c:v>12/23/2021</c:v>
                </c:pt>
                <c:pt idx="773">
                  <c:v>12/27/2021</c:v>
                </c:pt>
                <c:pt idx="774">
                  <c:v>12/28/2021</c:v>
                </c:pt>
                <c:pt idx="775">
                  <c:v>12/29/2021</c:v>
                </c:pt>
                <c:pt idx="776">
                  <c:v>12/30/2021</c:v>
                </c:pt>
                <c:pt idx="777">
                  <c:v>1/3/2022</c:v>
                </c:pt>
                <c:pt idx="778">
                  <c:v>1/4/2022</c:v>
                </c:pt>
                <c:pt idx="779">
                  <c:v>1/5/2022</c:v>
                </c:pt>
                <c:pt idx="780">
                  <c:v>1/6/2022</c:v>
                </c:pt>
                <c:pt idx="781">
                  <c:v>1/7/2022</c:v>
                </c:pt>
                <c:pt idx="782">
                  <c:v>1/10/2022</c:v>
                </c:pt>
                <c:pt idx="783">
                  <c:v>1/11/2022</c:v>
                </c:pt>
                <c:pt idx="784">
                  <c:v>1/12/2022</c:v>
                </c:pt>
                <c:pt idx="785">
                  <c:v>1/13/2022</c:v>
                </c:pt>
                <c:pt idx="786">
                  <c:v>1/14/2022</c:v>
                </c:pt>
                <c:pt idx="787">
                  <c:v>1/18/2022</c:v>
                </c:pt>
                <c:pt idx="788">
                  <c:v>1/19/2022</c:v>
                </c:pt>
                <c:pt idx="789">
                  <c:v>1/20/2022</c:v>
                </c:pt>
                <c:pt idx="790">
                  <c:v>1/21/2022</c:v>
                </c:pt>
                <c:pt idx="791">
                  <c:v>1/24/2022</c:v>
                </c:pt>
                <c:pt idx="792">
                  <c:v>1/25/2022</c:v>
                </c:pt>
                <c:pt idx="793">
                  <c:v>1/26/2022</c:v>
                </c:pt>
                <c:pt idx="794">
                  <c:v>1/27/2022</c:v>
                </c:pt>
                <c:pt idx="795">
                  <c:v>1/28/2022</c:v>
                </c:pt>
                <c:pt idx="796">
                  <c:v>1/31/2022</c:v>
                </c:pt>
                <c:pt idx="797">
                  <c:v>2/1/2022</c:v>
                </c:pt>
                <c:pt idx="798">
                  <c:v>2/2/2022</c:v>
                </c:pt>
                <c:pt idx="799">
                  <c:v>2/3/2022</c:v>
                </c:pt>
                <c:pt idx="800">
                  <c:v>2/4/2022</c:v>
                </c:pt>
                <c:pt idx="801">
                  <c:v>2/7/2022</c:v>
                </c:pt>
                <c:pt idx="802">
                  <c:v>2/8/2022</c:v>
                </c:pt>
                <c:pt idx="803">
                  <c:v>2/9/2022</c:v>
                </c:pt>
                <c:pt idx="804">
                  <c:v>2/10/2022</c:v>
                </c:pt>
                <c:pt idx="805">
                  <c:v>2/11/2022</c:v>
                </c:pt>
                <c:pt idx="806">
                  <c:v>2/14/2022</c:v>
                </c:pt>
                <c:pt idx="807">
                  <c:v>2/15/2022</c:v>
                </c:pt>
                <c:pt idx="808">
                  <c:v>2/16/2022</c:v>
                </c:pt>
                <c:pt idx="809">
                  <c:v>2/17/2022</c:v>
                </c:pt>
                <c:pt idx="810">
                  <c:v>2/18/2022</c:v>
                </c:pt>
                <c:pt idx="811">
                  <c:v>2/22/2022</c:v>
                </c:pt>
                <c:pt idx="812">
                  <c:v>2/23/2022</c:v>
                </c:pt>
                <c:pt idx="813">
                  <c:v>2/24/2022</c:v>
                </c:pt>
                <c:pt idx="814">
                  <c:v>2/25/2022</c:v>
                </c:pt>
                <c:pt idx="815">
                  <c:v>2/28/2022</c:v>
                </c:pt>
                <c:pt idx="816">
                  <c:v>3/1/2022</c:v>
                </c:pt>
                <c:pt idx="817">
                  <c:v>3/2/2022</c:v>
                </c:pt>
                <c:pt idx="818">
                  <c:v>3/3/2022</c:v>
                </c:pt>
                <c:pt idx="819">
                  <c:v>3/4/2022</c:v>
                </c:pt>
                <c:pt idx="820">
                  <c:v>3/7/2022</c:v>
                </c:pt>
                <c:pt idx="821">
                  <c:v>3/8/2022</c:v>
                </c:pt>
                <c:pt idx="822">
                  <c:v>3/9/2022</c:v>
                </c:pt>
                <c:pt idx="823">
                  <c:v>3/10/2022</c:v>
                </c:pt>
                <c:pt idx="824">
                  <c:v>3/11/2022</c:v>
                </c:pt>
                <c:pt idx="825">
                  <c:v>3/14/2022</c:v>
                </c:pt>
                <c:pt idx="826">
                  <c:v>3/15/2022</c:v>
                </c:pt>
                <c:pt idx="827">
                  <c:v>3/16/2022</c:v>
                </c:pt>
                <c:pt idx="828">
                  <c:v>3/17/2022</c:v>
                </c:pt>
                <c:pt idx="829">
                  <c:v>3/18/2022</c:v>
                </c:pt>
                <c:pt idx="830">
                  <c:v>3/21/2022</c:v>
                </c:pt>
                <c:pt idx="831">
                  <c:v>3/22/2022</c:v>
                </c:pt>
                <c:pt idx="832">
                  <c:v>3/23/2022</c:v>
                </c:pt>
                <c:pt idx="833">
                  <c:v>3/24/2022</c:v>
                </c:pt>
                <c:pt idx="834">
                  <c:v>3/25/2022</c:v>
                </c:pt>
                <c:pt idx="835">
                  <c:v>3/28/2022</c:v>
                </c:pt>
                <c:pt idx="836">
                  <c:v>3/29/2022</c:v>
                </c:pt>
                <c:pt idx="837">
                  <c:v>3/30/2022</c:v>
                </c:pt>
                <c:pt idx="838">
                  <c:v>3/31/2022</c:v>
                </c:pt>
                <c:pt idx="839">
                  <c:v>4/1/2022</c:v>
                </c:pt>
                <c:pt idx="840">
                  <c:v>4/4/2022</c:v>
                </c:pt>
                <c:pt idx="841">
                  <c:v>4/5/2022</c:v>
                </c:pt>
                <c:pt idx="842">
                  <c:v>4/6/2022</c:v>
                </c:pt>
                <c:pt idx="843">
                  <c:v>4/7/2022</c:v>
                </c:pt>
                <c:pt idx="844">
                  <c:v>4/8/2022</c:v>
                </c:pt>
                <c:pt idx="845">
                  <c:v>4/11/2022</c:v>
                </c:pt>
                <c:pt idx="846">
                  <c:v>4/12/2022</c:v>
                </c:pt>
                <c:pt idx="847">
                  <c:v>4/13/2022</c:v>
                </c:pt>
                <c:pt idx="848">
                  <c:v>4/14/2022</c:v>
                </c:pt>
                <c:pt idx="849">
                  <c:v>4/18/2022</c:v>
                </c:pt>
                <c:pt idx="850">
                  <c:v>4/19/2022</c:v>
                </c:pt>
                <c:pt idx="851">
                  <c:v>4/20/2022</c:v>
                </c:pt>
                <c:pt idx="852">
                  <c:v>4/21/2022</c:v>
                </c:pt>
                <c:pt idx="853">
                  <c:v>4/22/2022</c:v>
                </c:pt>
                <c:pt idx="854">
                  <c:v>4/25/2022</c:v>
                </c:pt>
                <c:pt idx="855">
                  <c:v>4/26/2022</c:v>
                </c:pt>
                <c:pt idx="856">
                  <c:v>4/27/2022</c:v>
                </c:pt>
                <c:pt idx="857">
                  <c:v>4/28/2022</c:v>
                </c:pt>
                <c:pt idx="858">
                  <c:v>4/29/2022</c:v>
                </c:pt>
                <c:pt idx="859">
                  <c:v>5/2/2022</c:v>
                </c:pt>
                <c:pt idx="860">
                  <c:v>5/3/2022</c:v>
                </c:pt>
                <c:pt idx="861">
                  <c:v>5/4/2022</c:v>
                </c:pt>
                <c:pt idx="862">
                  <c:v>5/5/2022</c:v>
                </c:pt>
                <c:pt idx="863">
                  <c:v>5/6/2022</c:v>
                </c:pt>
                <c:pt idx="864">
                  <c:v>5/9/2022</c:v>
                </c:pt>
                <c:pt idx="865">
                  <c:v>5/10/2022</c:v>
                </c:pt>
                <c:pt idx="866">
                  <c:v>5/11/2022</c:v>
                </c:pt>
                <c:pt idx="867">
                  <c:v>5/12/2022</c:v>
                </c:pt>
                <c:pt idx="868">
                  <c:v>5/13/2022</c:v>
                </c:pt>
                <c:pt idx="869">
                  <c:v>5/16/2022</c:v>
                </c:pt>
                <c:pt idx="870">
                  <c:v>5/17/2022</c:v>
                </c:pt>
                <c:pt idx="871">
                  <c:v>5/18/2022</c:v>
                </c:pt>
                <c:pt idx="872">
                  <c:v>5/19/2022</c:v>
                </c:pt>
                <c:pt idx="873">
                  <c:v>5/20/2022</c:v>
                </c:pt>
                <c:pt idx="874">
                  <c:v>5/23/2022</c:v>
                </c:pt>
                <c:pt idx="875">
                  <c:v>5/24/2022</c:v>
                </c:pt>
                <c:pt idx="876">
                  <c:v>5/25/2022</c:v>
                </c:pt>
                <c:pt idx="877">
                  <c:v>5/26/2022</c:v>
                </c:pt>
                <c:pt idx="878">
                  <c:v>5/27/2022</c:v>
                </c:pt>
                <c:pt idx="879">
                  <c:v>5/31/2022</c:v>
                </c:pt>
                <c:pt idx="880">
                  <c:v>6/1/2022</c:v>
                </c:pt>
                <c:pt idx="881">
                  <c:v>6/2/2022</c:v>
                </c:pt>
                <c:pt idx="882">
                  <c:v>6/3/2022</c:v>
                </c:pt>
                <c:pt idx="883">
                  <c:v>6/6/2022</c:v>
                </c:pt>
                <c:pt idx="884">
                  <c:v>6/7/2022</c:v>
                </c:pt>
                <c:pt idx="885">
                  <c:v>6/8/2022</c:v>
                </c:pt>
                <c:pt idx="886">
                  <c:v>6/9/2022</c:v>
                </c:pt>
                <c:pt idx="887">
                  <c:v>6/10/2022</c:v>
                </c:pt>
                <c:pt idx="888">
                  <c:v>6/13/2022</c:v>
                </c:pt>
                <c:pt idx="889">
                  <c:v>6/14/2022</c:v>
                </c:pt>
                <c:pt idx="890">
                  <c:v>6/15/2022</c:v>
                </c:pt>
                <c:pt idx="891">
                  <c:v>6/16/2022</c:v>
                </c:pt>
                <c:pt idx="892">
                  <c:v>6/17/2022</c:v>
                </c:pt>
                <c:pt idx="893">
                  <c:v>6/21/2022</c:v>
                </c:pt>
                <c:pt idx="894">
                  <c:v>6/22/2022</c:v>
                </c:pt>
                <c:pt idx="895">
                  <c:v>6/23/2022</c:v>
                </c:pt>
                <c:pt idx="896">
                  <c:v>6/24/2022</c:v>
                </c:pt>
                <c:pt idx="897">
                  <c:v>6/27/2022</c:v>
                </c:pt>
                <c:pt idx="898">
                  <c:v>6/28/2022</c:v>
                </c:pt>
                <c:pt idx="899">
                  <c:v>6/29/2022</c:v>
                </c:pt>
                <c:pt idx="900">
                  <c:v>6/30/2022</c:v>
                </c:pt>
                <c:pt idx="901">
                  <c:v>7/1/2022</c:v>
                </c:pt>
                <c:pt idx="902">
                  <c:v>7/5/2022</c:v>
                </c:pt>
                <c:pt idx="903">
                  <c:v>7/6/2022</c:v>
                </c:pt>
                <c:pt idx="904">
                  <c:v>7/7/2022</c:v>
                </c:pt>
                <c:pt idx="905">
                  <c:v>7/8/2022</c:v>
                </c:pt>
                <c:pt idx="906">
                  <c:v>7/11/2022</c:v>
                </c:pt>
                <c:pt idx="907">
                  <c:v>7/12/2022</c:v>
                </c:pt>
                <c:pt idx="908">
                  <c:v>7/13/2022</c:v>
                </c:pt>
                <c:pt idx="909">
                  <c:v>7/14/2022</c:v>
                </c:pt>
                <c:pt idx="910">
                  <c:v>7/15/2022</c:v>
                </c:pt>
                <c:pt idx="911">
                  <c:v>7/18/2022</c:v>
                </c:pt>
                <c:pt idx="912">
                  <c:v>7/19/2022</c:v>
                </c:pt>
                <c:pt idx="913">
                  <c:v>7/20/2022</c:v>
                </c:pt>
                <c:pt idx="914">
                  <c:v>7/21/2022</c:v>
                </c:pt>
                <c:pt idx="915">
                  <c:v>7/22/2022</c:v>
                </c:pt>
                <c:pt idx="916">
                  <c:v>7/25/2022</c:v>
                </c:pt>
                <c:pt idx="917">
                  <c:v>7/26/2022</c:v>
                </c:pt>
                <c:pt idx="918">
                  <c:v>7/27/2022</c:v>
                </c:pt>
                <c:pt idx="919">
                  <c:v>7/28/2022</c:v>
                </c:pt>
                <c:pt idx="920">
                  <c:v>7/29/2022</c:v>
                </c:pt>
                <c:pt idx="921">
                  <c:v>8/1/2022</c:v>
                </c:pt>
                <c:pt idx="922">
                  <c:v>8/2/2022</c:v>
                </c:pt>
                <c:pt idx="923">
                  <c:v>8/3/2022</c:v>
                </c:pt>
                <c:pt idx="924">
                  <c:v>8/4/2022</c:v>
                </c:pt>
                <c:pt idx="925">
                  <c:v>8/5/2022</c:v>
                </c:pt>
                <c:pt idx="926">
                  <c:v>8/8/2022</c:v>
                </c:pt>
                <c:pt idx="927">
                  <c:v>8/9/2022</c:v>
                </c:pt>
                <c:pt idx="928">
                  <c:v>8/10/2022</c:v>
                </c:pt>
                <c:pt idx="929">
                  <c:v>8/11/2022</c:v>
                </c:pt>
                <c:pt idx="930">
                  <c:v>8/12/2022</c:v>
                </c:pt>
                <c:pt idx="931">
                  <c:v>8/15/2022</c:v>
                </c:pt>
                <c:pt idx="932">
                  <c:v>8/16/2022</c:v>
                </c:pt>
                <c:pt idx="933">
                  <c:v>8/17/2022</c:v>
                </c:pt>
                <c:pt idx="934">
                  <c:v>8/18/2022</c:v>
                </c:pt>
                <c:pt idx="935">
                  <c:v>8/19/2022</c:v>
                </c:pt>
                <c:pt idx="936">
                  <c:v>8/22/2022</c:v>
                </c:pt>
                <c:pt idx="937">
                  <c:v>8/23/2022</c:v>
                </c:pt>
                <c:pt idx="938">
                  <c:v>8/24/2022</c:v>
                </c:pt>
                <c:pt idx="939">
                  <c:v>8/25/2022</c:v>
                </c:pt>
                <c:pt idx="940">
                  <c:v>8/26/2022</c:v>
                </c:pt>
                <c:pt idx="941">
                  <c:v>8/29/2022</c:v>
                </c:pt>
                <c:pt idx="942">
                  <c:v>8/30/2022</c:v>
                </c:pt>
                <c:pt idx="943">
                  <c:v>8/31/2022</c:v>
                </c:pt>
                <c:pt idx="944">
                  <c:v>9/1/2022</c:v>
                </c:pt>
                <c:pt idx="945">
                  <c:v>9/2/2022</c:v>
                </c:pt>
                <c:pt idx="946">
                  <c:v>9/6/2022</c:v>
                </c:pt>
                <c:pt idx="947">
                  <c:v>9/7/2022</c:v>
                </c:pt>
                <c:pt idx="948">
                  <c:v>9/8/2022</c:v>
                </c:pt>
                <c:pt idx="949">
                  <c:v>9/9/2022</c:v>
                </c:pt>
                <c:pt idx="950">
                  <c:v>9/12/2022</c:v>
                </c:pt>
                <c:pt idx="951">
                  <c:v>9/13/2022</c:v>
                </c:pt>
                <c:pt idx="952">
                  <c:v>9/14/2022</c:v>
                </c:pt>
                <c:pt idx="953">
                  <c:v>9/15/2022</c:v>
                </c:pt>
                <c:pt idx="954">
                  <c:v>9/16/2022</c:v>
                </c:pt>
                <c:pt idx="955">
                  <c:v>9/19/2022</c:v>
                </c:pt>
                <c:pt idx="956">
                  <c:v>9/20/2022</c:v>
                </c:pt>
                <c:pt idx="957">
                  <c:v>9/21/2022</c:v>
                </c:pt>
                <c:pt idx="958">
                  <c:v>9/22/2022</c:v>
                </c:pt>
                <c:pt idx="959">
                  <c:v>9/23/2022</c:v>
                </c:pt>
                <c:pt idx="960">
                  <c:v>9/26/2022</c:v>
                </c:pt>
                <c:pt idx="961">
                  <c:v>9/27/2022</c:v>
                </c:pt>
                <c:pt idx="962">
                  <c:v>9/28/2022</c:v>
                </c:pt>
                <c:pt idx="963">
                  <c:v>9/29/2022</c:v>
                </c:pt>
                <c:pt idx="964">
                  <c:v>9/30/2022</c:v>
                </c:pt>
                <c:pt idx="965">
                  <c:v>10/3/2022</c:v>
                </c:pt>
                <c:pt idx="966">
                  <c:v>10/4/2022</c:v>
                </c:pt>
                <c:pt idx="967">
                  <c:v>10/5/2022</c:v>
                </c:pt>
                <c:pt idx="968">
                  <c:v>10/6/2022</c:v>
                </c:pt>
                <c:pt idx="969">
                  <c:v>10/7/2022</c:v>
                </c:pt>
                <c:pt idx="970">
                  <c:v>10/10/2022</c:v>
                </c:pt>
                <c:pt idx="971">
                  <c:v>10/11/2022</c:v>
                </c:pt>
                <c:pt idx="972">
                  <c:v>10/12/2022</c:v>
                </c:pt>
                <c:pt idx="973">
                  <c:v>10/13/2022</c:v>
                </c:pt>
                <c:pt idx="974">
                  <c:v>10/14/2022</c:v>
                </c:pt>
                <c:pt idx="975">
                  <c:v>10/17/2022</c:v>
                </c:pt>
                <c:pt idx="976">
                  <c:v>10/18/2022</c:v>
                </c:pt>
                <c:pt idx="977">
                  <c:v>10/19/2022</c:v>
                </c:pt>
                <c:pt idx="978">
                  <c:v>10/20/2022</c:v>
                </c:pt>
                <c:pt idx="979">
                  <c:v>10/21/2022</c:v>
                </c:pt>
                <c:pt idx="980">
                  <c:v>10/24/2022</c:v>
                </c:pt>
                <c:pt idx="981">
                  <c:v>10/25/2022</c:v>
                </c:pt>
                <c:pt idx="982">
                  <c:v>10/26/2022</c:v>
                </c:pt>
                <c:pt idx="983">
                  <c:v>10/27/2022</c:v>
                </c:pt>
                <c:pt idx="984">
                  <c:v>10/28/2022</c:v>
                </c:pt>
                <c:pt idx="985">
                  <c:v>10/31/2022</c:v>
                </c:pt>
                <c:pt idx="986">
                  <c:v>11/1/2022</c:v>
                </c:pt>
                <c:pt idx="987">
                  <c:v>11/2/2022</c:v>
                </c:pt>
                <c:pt idx="988">
                  <c:v>11/3/2022</c:v>
                </c:pt>
                <c:pt idx="989">
                  <c:v>11/4/2022</c:v>
                </c:pt>
                <c:pt idx="990">
                  <c:v>11/7/2022</c:v>
                </c:pt>
                <c:pt idx="991">
                  <c:v>11/8/2022</c:v>
                </c:pt>
                <c:pt idx="992">
                  <c:v>11/9/2022</c:v>
                </c:pt>
                <c:pt idx="993">
                  <c:v>11/10/2022</c:v>
                </c:pt>
                <c:pt idx="994">
                  <c:v>11/11/2022</c:v>
                </c:pt>
                <c:pt idx="995">
                  <c:v>11/14/2022</c:v>
                </c:pt>
                <c:pt idx="996">
                  <c:v>11/15/2022</c:v>
                </c:pt>
                <c:pt idx="997">
                  <c:v>11/16/2022</c:v>
                </c:pt>
                <c:pt idx="998">
                  <c:v>11/17/2022</c:v>
                </c:pt>
                <c:pt idx="999">
                  <c:v>11/18/2022</c:v>
                </c:pt>
                <c:pt idx="1000">
                  <c:v>11/21/2022</c:v>
                </c:pt>
                <c:pt idx="1001">
                  <c:v>11/22/2022</c:v>
                </c:pt>
                <c:pt idx="1002">
                  <c:v>11/23/2022</c:v>
                </c:pt>
                <c:pt idx="1003">
                  <c:v>11/25/2022</c:v>
                </c:pt>
                <c:pt idx="1004">
                  <c:v>11/28/2022</c:v>
                </c:pt>
                <c:pt idx="1005">
                  <c:v>11/29/2022</c:v>
                </c:pt>
                <c:pt idx="1006">
                  <c:v>11/30/2022</c:v>
                </c:pt>
                <c:pt idx="1007">
                  <c:v>12/1/2022</c:v>
                </c:pt>
                <c:pt idx="1008">
                  <c:v>12/2/2022</c:v>
                </c:pt>
                <c:pt idx="1009">
                  <c:v>12/5/2022</c:v>
                </c:pt>
                <c:pt idx="1010">
                  <c:v>12/6/2022</c:v>
                </c:pt>
                <c:pt idx="1011">
                  <c:v>12/7/2022</c:v>
                </c:pt>
                <c:pt idx="1012">
                  <c:v>12/8/2022</c:v>
                </c:pt>
                <c:pt idx="1013">
                  <c:v>12/9/2022</c:v>
                </c:pt>
                <c:pt idx="1014">
                  <c:v>12/12/2022</c:v>
                </c:pt>
                <c:pt idx="1015">
                  <c:v>12/13/2022</c:v>
                </c:pt>
                <c:pt idx="1016">
                  <c:v>12/14/2022</c:v>
                </c:pt>
                <c:pt idx="1017">
                  <c:v>12/15/2022</c:v>
                </c:pt>
                <c:pt idx="1018">
                  <c:v>12/16/2022</c:v>
                </c:pt>
                <c:pt idx="1019">
                  <c:v>12/19/2022</c:v>
                </c:pt>
                <c:pt idx="1020">
                  <c:v>12/20/2022</c:v>
                </c:pt>
                <c:pt idx="1021">
                  <c:v>12/21/2022</c:v>
                </c:pt>
                <c:pt idx="1022">
                  <c:v>12/22/2022</c:v>
                </c:pt>
                <c:pt idx="1023">
                  <c:v>12/23/2022</c:v>
                </c:pt>
                <c:pt idx="1024">
                  <c:v>12/27/2022</c:v>
                </c:pt>
                <c:pt idx="1025">
                  <c:v>12/28/2022</c:v>
                </c:pt>
                <c:pt idx="1026">
                  <c:v>12/29/2022</c:v>
                </c:pt>
                <c:pt idx="1027">
                  <c:v>12/30/2022</c:v>
                </c:pt>
                <c:pt idx="1028">
                  <c:v>1/3/2023</c:v>
                </c:pt>
                <c:pt idx="1029">
                  <c:v>1/4/2023</c:v>
                </c:pt>
                <c:pt idx="1030">
                  <c:v>1/5/2023</c:v>
                </c:pt>
                <c:pt idx="1031">
                  <c:v>1/6/2023</c:v>
                </c:pt>
                <c:pt idx="1032">
                  <c:v>1/9/2023</c:v>
                </c:pt>
                <c:pt idx="1033">
                  <c:v>1/10/2023</c:v>
                </c:pt>
                <c:pt idx="1034">
                  <c:v>1/11/2023</c:v>
                </c:pt>
                <c:pt idx="1035">
                  <c:v>1/12/2023</c:v>
                </c:pt>
                <c:pt idx="1036">
                  <c:v>1/13/2023</c:v>
                </c:pt>
                <c:pt idx="1037">
                  <c:v>1/17/2023</c:v>
                </c:pt>
                <c:pt idx="1038">
                  <c:v>1/18/2023</c:v>
                </c:pt>
                <c:pt idx="1039">
                  <c:v>1/19/2023</c:v>
                </c:pt>
                <c:pt idx="1040">
                  <c:v>1/20/2023</c:v>
                </c:pt>
                <c:pt idx="1041">
                  <c:v>1/23/2023</c:v>
                </c:pt>
                <c:pt idx="1042">
                  <c:v>1/24/2023</c:v>
                </c:pt>
                <c:pt idx="1043">
                  <c:v>1/25/2023</c:v>
                </c:pt>
                <c:pt idx="1044">
                  <c:v>1/26/2023</c:v>
                </c:pt>
                <c:pt idx="1045">
                  <c:v>1/27/2023</c:v>
                </c:pt>
                <c:pt idx="1046">
                  <c:v>1/30/2023</c:v>
                </c:pt>
                <c:pt idx="1047">
                  <c:v>1/31/2023</c:v>
                </c:pt>
                <c:pt idx="1048">
                  <c:v>2/1/2023</c:v>
                </c:pt>
                <c:pt idx="1049">
                  <c:v>2/2/2023</c:v>
                </c:pt>
                <c:pt idx="1050">
                  <c:v>2/3/2023</c:v>
                </c:pt>
                <c:pt idx="1051">
                  <c:v>2/6/2023</c:v>
                </c:pt>
                <c:pt idx="1052">
                  <c:v>2/7/2023</c:v>
                </c:pt>
                <c:pt idx="1053">
                  <c:v>2/8/2023</c:v>
                </c:pt>
                <c:pt idx="1054">
                  <c:v>2/9/2023</c:v>
                </c:pt>
                <c:pt idx="1055">
                  <c:v>2/10/2023</c:v>
                </c:pt>
                <c:pt idx="1056">
                  <c:v>2/13/2023</c:v>
                </c:pt>
                <c:pt idx="1057">
                  <c:v>2/14/2023</c:v>
                </c:pt>
                <c:pt idx="1058">
                  <c:v>2/15/2023</c:v>
                </c:pt>
                <c:pt idx="1059">
                  <c:v>2/16/2023</c:v>
                </c:pt>
                <c:pt idx="1060">
                  <c:v>2/17/2023</c:v>
                </c:pt>
                <c:pt idx="1061">
                  <c:v>2/21/2023</c:v>
                </c:pt>
                <c:pt idx="1062">
                  <c:v>2/22/2023</c:v>
                </c:pt>
                <c:pt idx="1063">
                  <c:v>2/23/2023</c:v>
                </c:pt>
                <c:pt idx="1064">
                  <c:v>2/24/2023</c:v>
                </c:pt>
                <c:pt idx="1065">
                  <c:v>2/27/2023</c:v>
                </c:pt>
                <c:pt idx="1066">
                  <c:v>2/28/2023</c:v>
                </c:pt>
                <c:pt idx="1067">
                  <c:v>3/1/2023</c:v>
                </c:pt>
                <c:pt idx="1068">
                  <c:v>3/2/2023</c:v>
                </c:pt>
                <c:pt idx="1069">
                  <c:v>3/3/2023</c:v>
                </c:pt>
                <c:pt idx="1070">
                  <c:v>3/6/2023</c:v>
                </c:pt>
                <c:pt idx="1071">
                  <c:v>3/7/2023</c:v>
                </c:pt>
                <c:pt idx="1072">
                  <c:v>3/8/2023</c:v>
                </c:pt>
                <c:pt idx="1073">
                  <c:v>3/9/2023</c:v>
                </c:pt>
                <c:pt idx="1074">
                  <c:v>3/10/2023</c:v>
                </c:pt>
                <c:pt idx="1075">
                  <c:v>3/13/2023</c:v>
                </c:pt>
                <c:pt idx="1076">
                  <c:v>3/14/2023</c:v>
                </c:pt>
                <c:pt idx="1077">
                  <c:v>3/15/2023</c:v>
                </c:pt>
                <c:pt idx="1078">
                  <c:v>3/16/2023</c:v>
                </c:pt>
                <c:pt idx="1079">
                  <c:v>3/17/2023</c:v>
                </c:pt>
                <c:pt idx="1080">
                  <c:v>3/20/2023</c:v>
                </c:pt>
                <c:pt idx="1081">
                  <c:v>3/21/2023</c:v>
                </c:pt>
                <c:pt idx="1082">
                  <c:v>3/22/2023</c:v>
                </c:pt>
                <c:pt idx="1083">
                  <c:v>3/23/2023</c:v>
                </c:pt>
                <c:pt idx="1084">
                  <c:v>3/24/2023</c:v>
                </c:pt>
                <c:pt idx="1085">
                  <c:v>3/27/2023</c:v>
                </c:pt>
                <c:pt idx="1086">
                  <c:v>3/28/2023</c:v>
                </c:pt>
                <c:pt idx="1087">
                  <c:v>3/29/2023</c:v>
                </c:pt>
                <c:pt idx="1088">
                  <c:v>3/30/2023</c:v>
                </c:pt>
                <c:pt idx="1089">
                  <c:v>3/31/2023</c:v>
                </c:pt>
                <c:pt idx="1090">
                  <c:v>4/3/2023</c:v>
                </c:pt>
                <c:pt idx="1091">
                  <c:v>4/4/2023</c:v>
                </c:pt>
                <c:pt idx="1092">
                  <c:v>4/5/2023</c:v>
                </c:pt>
                <c:pt idx="1093">
                  <c:v>4/6/2023</c:v>
                </c:pt>
                <c:pt idx="1094">
                  <c:v>4/10/2023</c:v>
                </c:pt>
                <c:pt idx="1095">
                  <c:v>4/11/2023</c:v>
                </c:pt>
                <c:pt idx="1096">
                  <c:v>4/12/2023</c:v>
                </c:pt>
                <c:pt idx="1097">
                  <c:v>4/13/2023</c:v>
                </c:pt>
                <c:pt idx="1098">
                  <c:v>4/14/2023</c:v>
                </c:pt>
                <c:pt idx="1099">
                  <c:v>4/17/2023</c:v>
                </c:pt>
                <c:pt idx="1100">
                  <c:v>4/18/2023</c:v>
                </c:pt>
                <c:pt idx="1101">
                  <c:v>4/19/2023</c:v>
                </c:pt>
                <c:pt idx="1102">
                  <c:v>4/20/2023</c:v>
                </c:pt>
                <c:pt idx="1103">
                  <c:v>4/21/2023</c:v>
                </c:pt>
                <c:pt idx="1104">
                  <c:v>4/24/2023</c:v>
                </c:pt>
                <c:pt idx="1105">
                  <c:v>4/25/2023</c:v>
                </c:pt>
                <c:pt idx="1106">
                  <c:v>4/26/2023</c:v>
                </c:pt>
                <c:pt idx="1107">
                  <c:v>4/27/2023</c:v>
                </c:pt>
                <c:pt idx="1108">
                  <c:v>4/28/2023</c:v>
                </c:pt>
                <c:pt idx="1109">
                  <c:v>5/1/2023</c:v>
                </c:pt>
                <c:pt idx="1110">
                  <c:v>5/2/2023</c:v>
                </c:pt>
                <c:pt idx="1111">
                  <c:v>5/3/2023</c:v>
                </c:pt>
                <c:pt idx="1112">
                  <c:v>5/4/2023</c:v>
                </c:pt>
                <c:pt idx="1113">
                  <c:v>5/5/2023</c:v>
                </c:pt>
                <c:pt idx="1114">
                  <c:v>5/8/2023</c:v>
                </c:pt>
                <c:pt idx="1115">
                  <c:v>5/9/2023</c:v>
                </c:pt>
                <c:pt idx="1116">
                  <c:v>5/10/2023</c:v>
                </c:pt>
                <c:pt idx="1117">
                  <c:v>5/11/2023</c:v>
                </c:pt>
                <c:pt idx="1118">
                  <c:v>5/12/2023</c:v>
                </c:pt>
                <c:pt idx="1119">
                  <c:v>5/15/2023</c:v>
                </c:pt>
                <c:pt idx="1120">
                  <c:v>5/16/2023</c:v>
                </c:pt>
                <c:pt idx="1121">
                  <c:v>5/17/2023</c:v>
                </c:pt>
                <c:pt idx="1122">
                  <c:v>5/18/2023</c:v>
                </c:pt>
                <c:pt idx="1123">
                  <c:v>5/19/2023</c:v>
                </c:pt>
                <c:pt idx="1124">
                  <c:v>5/22/2023</c:v>
                </c:pt>
                <c:pt idx="1125">
                  <c:v>5/23/2023</c:v>
                </c:pt>
                <c:pt idx="1126">
                  <c:v>5/24/2023</c:v>
                </c:pt>
                <c:pt idx="1127">
                  <c:v>5/25/2023</c:v>
                </c:pt>
                <c:pt idx="1128">
                  <c:v>5/26/2023</c:v>
                </c:pt>
                <c:pt idx="1129">
                  <c:v>5/30/2023</c:v>
                </c:pt>
                <c:pt idx="1130">
                  <c:v>5/31/2023</c:v>
                </c:pt>
                <c:pt idx="1131">
                  <c:v>6/1/2023</c:v>
                </c:pt>
                <c:pt idx="1132">
                  <c:v>6/2/2023</c:v>
                </c:pt>
                <c:pt idx="1133">
                  <c:v>6/5/2023</c:v>
                </c:pt>
                <c:pt idx="1134">
                  <c:v>6/6/2023</c:v>
                </c:pt>
                <c:pt idx="1135">
                  <c:v>6/7/2023</c:v>
                </c:pt>
                <c:pt idx="1136">
                  <c:v>6/8/2023</c:v>
                </c:pt>
                <c:pt idx="1137">
                  <c:v>6/9/2023</c:v>
                </c:pt>
                <c:pt idx="1138">
                  <c:v>6/12/2023</c:v>
                </c:pt>
                <c:pt idx="1139">
                  <c:v>6/13/2023</c:v>
                </c:pt>
                <c:pt idx="1140">
                  <c:v>6/14/2023</c:v>
                </c:pt>
                <c:pt idx="1141">
                  <c:v>6/15/2023</c:v>
                </c:pt>
                <c:pt idx="1142">
                  <c:v>6/16/2023</c:v>
                </c:pt>
                <c:pt idx="1143">
                  <c:v>6/20/2023</c:v>
                </c:pt>
                <c:pt idx="1144">
                  <c:v>6/21/2023</c:v>
                </c:pt>
                <c:pt idx="1145">
                  <c:v>6/22/2023</c:v>
                </c:pt>
                <c:pt idx="1146">
                  <c:v>6/23/2023</c:v>
                </c:pt>
                <c:pt idx="1147">
                  <c:v>6/26/2023</c:v>
                </c:pt>
                <c:pt idx="1148">
                  <c:v>6/27/2023</c:v>
                </c:pt>
                <c:pt idx="1149">
                  <c:v>6/28/2023</c:v>
                </c:pt>
                <c:pt idx="1150">
                  <c:v>6/29/2023</c:v>
                </c:pt>
                <c:pt idx="1151">
                  <c:v>6/30/2023</c:v>
                </c:pt>
                <c:pt idx="1152">
                  <c:v>7/3/2023</c:v>
                </c:pt>
                <c:pt idx="1153">
                  <c:v>7/5/2023</c:v>
                </c:pt>
                <c:pt idx="1154">
                  <c:v>7/6/2023</c:v>
                </c:pt>
                <c:pt idx="1155">
                  <c:v>7/7/2023</c:v>
                </c:pt>
                <c:pt idx="1156">
                  <c:v>7/10/2023</c:v>
                </c:pt>
                <c:pt idx="1157">
                  <c:v>7/11/2023</c:v>
                </c:pt>
                <c:pt idx="1158">
                  <c:v>7/12/2023</c:v>
                </c:pt>
                <c:pt idx="1159">
                  <c:v>7/13/2023</c:v>
                </c:pt>
                <c:pt idx="1160">
                  <c:v>7/14/2023</c:v>
                </c:pt>
                <c:pt idx="1161">
                  <c:v>7/17/2023</c:v>
                </c:pt>
                <c:pt idx="1162">
                  <c:v>7/18/2023</c:v>
                </c:pt>
                <c:pt idx="1163">
                  <c:v>7/19/2023</c:v>
                </c:pt>
                <c:pt idx="1164">
                  <c:v>7/20/2023</c:v>
                </c:pt>
                <c:pt idx="1165">
                  <c:v>7/21/2023</c:v>
                </c:pt>
                <c:pt idx="1166">
                  <c:v>7/24/2023</c:v>
                </c:pt>
                <c:pt idx="1167">
                  <c:v>7/25/2023</c:v>
                </c:pt>
                <c:pt idx="1168">
                  <c:v>7/26/2023</c:v>
                </c:pt>
                <c:pt idx="1169">
                  <c:v>7/27/2023</c:v>
                </c:pt>
                <c:pt idx="1170">
                  <c:v>7/28/2023</c:v>
                </c:pt>
                <c:pt idx="1171">
                  <c:v>7/31/2023</c:v>
                </c:pt>
                <c:pt idx="1172">
                  <c:v>8/1/2023</c:v>
                </c:pt>
                <c:pt idx="1173">
                  <c:v>8/2/2023</c:v>
                </c:pt>
                <c:pt idx="1174">
                  <c:v>8/3/2023</c:v>
                </c:pt>
                <c:pt idx="1175">
                  <c:v>8/4/2023</c:v>
                </c:pt>
                <c:pt idx="1176">
                  <c:v>8/7/2023</c:v>
                </c:pt>
                <c:pt idx="1177">
                  <c:v>8/8/2023</c:v>
                </c:pt>
                <c:pt idx="1178">
                  <c:v>8/9/2023</c:v>
                </c:pt>
                <c:pt idx="1179">
                  <c:v>8/10/2023</c:v>
                </c:pt>
                <c:pt idx="1180">
                  <c:v>8/11/2023</c:v>
                </c:pt>
                <c:pt idx="1181">
                  <c:v>8/14/2023</c:v>
                </c:pt>
                <c:pt idx="1182">
                  <c:v>8/15/2023</c:v>
                </c:pt>
                <c:pt idx="1183">
                  <c:v>8/16/2023</c:v>
                </c:pt>
                <c:pt idx="1184">
                  <c:v>8/17/2023</c:v>
                </c:pt>
                <c:pt idx="1185">
                  <c:v>8/18/2023</c:v>
                </c:pt>
                <c:pt idx="1186">
                  <c:v>8/21/2023</c:v>
                </c:pt>
                <c:pt idx="1187">
                  <c:v>8/22/2023</c:v>
                </c:pt>
                <c:pt idx="1188">
                  <c:v>8/23/2023</c:v>
                </c:pt>
                <c:pt idx="1189">
                  <c:v>8/24/2023</c:v>
                </c:pt>
                <c:pt idx="1190">
                  <c:v>8/25/2023</c:v>
                </c:pt>
                <c:pt idx="1191">
                  <c:v>8/28/2023</c:v>
                </c:pt>
                <c:pt idx="1192">
                  <c:v>8/29/2023</c:v>
                </c:pt>
                <c:pt idx="1193">
                  <c:v>8/30/2023</c:v>
                </c:pt>
                <c:pt idx="1194">
                  <c:v>8/31/2023</c:v>
                </c:pt>
                <c:pt idx="1195">
                  <c:v>9/1/2023</c:v>
                </c:pt>
                <c:pt idx="1196">
                  <c:v>9/5/2023</c:v>
                </c:pt>
                <c:pt idx="1197">
                  <c:v>9/6/2023</c:v>
                </c:pt>
                <c:pt idx="1198">
                  <c:v>9/7/2023</c:v>
                </c:pt>
                <c:pt idx="1199">
                  <c:v>9/8/2023</c:v>
                </c:pt>
                <c:pt idx="1200">
                  <c:v>9/11/2023</c:v>
                </c:pt>
                <c:pt idx="1201">
                  <c:v>9/12/2023</c:v>
                </c:pt>
                <c:pt idx="1202">
                  <c:v>9/13/2023</c:v>
                </c:pt>
                <c:pt idx="1203">
                  <c:v>9/14/2023</c:v>
                </c:pt>
                <c:pt idx="1204">
                  <c:v>9/15/2023</c:v>
                </c:pt>
                <c:pt idx="1205">
                  <c:v>9/18/2023</c:v>
                </c:pt>
                <c:pt idx="1206">
                  <c:v>9/19/2023</c:v>
                </c:pt>
                <c:pt idx="1207">
                  <c:v>9/20/2023</c:v>
                </c:pt>
                <c:pt idx="1208">
                  <c:v>9/21/2023</c:v>
                </c:pt>
                <c:pt idx="1209">
                  <c:v>9/22/2023</c:v>
                </c:pt>
                <c:pt idx="1210">
                  <c:v>9/25/2023</c:v>
                </c:pt>
                <c:pt idx="1211">
                  <c:v>9/26/2023</c:v>
                </c:pt>
                <c:pt idx="1212">
                  <c:v>9/27/2023</c:v>
                </c:pt>
                <c:pt idx="1213">
                  <c:v>9/28/2023</c:v>
                </c:pt>
                <c:pt idx="1214">
                  <c:v>9/29/2023</c:v>
                </c:pt>
                <c:pt idx="1215">
                  <c:v>10/2/2023</c:v>
                </c:pt>
                <c:pt idx="1216">
                  <c:v>10/3/2023</c:v>
                </c:pt>
                <c:pt idx="1217">
                  <c:v>10/4/2023</c:v>
                </c:pt>
                <c:pt idx="1218">
                  <c:v>10/5/2023</c:v>
                </c:pt>
                <c:pt idx="1219">
                  <c:v>10/6/2023</c:v>
                </c:pt>
                <c:pt idx="1220">
                  <c:v>10/9/2023</c:v>
                </c:pt>
                <c:pt idx="1221">
                  <c:v>10/10/2023</c:v>
                </c:pt>
                <c:pt idx="1222">
                  <c:v>10/11/2023</c:v>
                </c:pt>
                <c:pt idx="1223">
                  <c:v>10/12/2023</c:v>
                </c:pt>
                <c:pt idx="1224">
                  <c:v>10/13/2023</c:v>
                </c:pt>
                <c:pt idx="1225">
                  <c:v>10/16/2023</c:v>
                </c:pt>
                <c:pt idx="1226">
                  <c:v>10/17/2023</c:v>
                </c:pt>
                <c:pt idx="1227">
                  <c:v>10/18/2023</c:v>
                </c:pt>
                <c:pt idx="1228">
                  <c:v>10/19/2023</c:v>
                </c:pt>
                <c:pt idx="1229">
                  <c:v>10/20/2023</c:v>
                </c:pt>
                <c:pt idx="1230">
                  <c:v>10/23/2023</c:v>
                </c:pt>
                <c:pt idx="1231">
                  <c:v>10/24/2023</c:v>
                </c:pt>
                <c:pt idx="1232">
                  <c:v>10/25/2023</c:v>
                </c:pt>
                <c:pt idx="1233">
                  <c:v>10/26/2023</c:v>
                </c:pt>
                <c:pt idx="1234">
                  <c:v>10/27/2023</c:v>
                </c:pt>
                <c:pt idx="1235">
                  <c:v>10/30/2023</c:v>
                </c:pt>
                <c:pt idx="1236">
                  <c:v>10/31/2023</c:v>
                </c:pt>
                <c:pt idx="1237">
                  <c:v>11/1/2023</c:v>
                </c:pt>
                <c:pt idx="1238">
                  <c:v>11/2/2023</c:v>
                </c:pt>
                <c:pt idx="1239">
                  <c:v>11/3/2023</c:v>
                </c:pt>
                <c:pt idx="1240">
                  <c:v>11/6/2023</c:v>
                </c:pt>
                <c:pt idx="1241">
                  <c:v>11/7/2023</c:v>
                </c:pt>
                <c:pt idx="1242">
                  <c:v>11/8/2023</c:v>
                </c:pt>
                <c:pt idx="1243">
                  <c:v>11/9/2023</c:v>
                </c:pt>
                <c:pt idx="1244">
                  <c:v>11/10/2023</c:v>
                </c:pt>
                <c:pt idx="1245">
                  <c:v>11/13/2023</c:v>
                </c:pt>
                <c:pt idx="1246">
                  <c:v>11/14/2023</c:v>
                </c:pt>
                <c:pt idx="1247">
                  <c:v>11/15/2023</c:v>
                </c:pt>
                <c:pt idx="1248">
                  <c:v>11/16/2023</c:v>
                </c:pt>
                <c:pt idx="1249">
                  <c:v>11/17/2023</c:v>
                </c:pt>
                <c:pt idx="1250">
                  <c:v>11/20/2023</c:v>
                </c:pt>
                <c:pt idx="1251">
                  <c:v>11/21/2023</c:v>
                </c:pt>
                <c:pt idx="1252">
                  <c:v>11/22/2023</c:v>
                </c:pt>
                <c:pt idx="1253">
                  <c:v>11/24/2023</c:v>
                </c:pt>
                <c:pt idx="1254">
                  <c:v>11/27/2023</c:v>
                </c:pt>
                <c:pt idx="1255">
                  <c:v>11/28/2023</c:v>
                </c:pt>
                <c:pt idx="1256">
                  <c:v>11/29/2023</c:v>
                </c:pt>
                <c:pt idx="1257">
                  <c:v>11/30/2023</c:v>
                </c:pt>
                <c:pt idx="1258">
                  <c:v>12/1/2023</c:v>
                </c:pt>
                <c:pt idx="1259">
                  <c:v>12/4/2023</c:v>
                </c:pt>
                <c:pt idx="1260">
                  <c:v>12/5/2023</c:v>
                </c:pt>
                <c:pt idx="1261">
                  <c:v>12/6/2023</c:v>
                </c:pt>
                <c:pt idx="1262">
                  <c:v>12/7/2023</c:v>
                </c:pt>
                <c:pt idx="1263">
                  <c:v>12/8/2023</c:v>
                </c:pt>
                <c:pt idx="1264">
                  <c:v>12/11/2023</c:v>
                </c:pt>
                <c:pt idx="1265">
                  <c:v>12/12/2023</c:v>
                </c:pt>
                <c:pt idx="1266">
                  <c:v>12/13/2023</c:v>
                </c:pt>
                <c:pt idx="1267">
                  <c:v>12/14/2023</c:v>
                </c:pt>
                <c:pt idx="1268">
                  <c:v>12/15/2023</c:v>
                </c:pt>
                <c:pt idx="1269">
                  <c:v>12/18/2023</c:v>
                </c:pt>
                <c:pt idx="1270">
                  <c:v>12/19/2023</c:v>
                </c:pt>
                <c:pt idx="1271">
                  <c:v>12/20/2023</c:v>
                </c:pt>
                <c:pt idx="1272">
                  <c:v>12/21/2023</c:v>
                </c:pt>
                <c:pt idx="1273">
                  <c:v>12/22/2023</c:v>
                </c:pt>
                <c:pt idx="1274">
                  <c:v>12/26/2023</c:v>
                </c:pt>
                <c:pt idx="1275">
                  <c:v>12/27/2023</c:v>
                </c:pt>
                <c:pt idx="1276">
                  <c:v>12/28/2023</c:v>
                </c:pt>
                <c:pt idx="1277">
                  <c:v>12/29/2023</c:v>
                </c:pt>
                <c:pt idx="1278">
                  <c:v>1/2/2024</c:v>
                </c:pt>
                <c:pt idx="1279">
                  <c:v>1/3/2024</c:v>
                </c:pt>
                <c:pt idx="1280">
                  <c:v>1/4/2024</c:v>
                </c:pt>
                <c:pt idx="1281">
                  <c:v>1/5/2024</c:v>
                </c:pt>
                <c:pt idx="1282">
                  <c:v>1/8/2024</c:v>
                </c:pt>
                <c:pt idx="1283">
                  <c:v>1/9/2024</c:v>
                </c:pt>
                <c:pt idx="1284">
                  <c:v>1/10/2024</c:v>
                </c:pt>
                <c:pt idx="1285">
                  <c:v>1/11/2024</c:v>
                </c:pt>
                <c:pt idx="1286">
                  <c:v>1/12/2024</c:v>
                </c:pt>
                <c:pt idx="1287">
                  <c:v>1/16/2024</c:v>
                </c:pt>
                <c:pt idx="1288">
                  <c:v>1/17/2024</c:v>
                </c:pt>
                <c:pt idx="1289">
                  <c:v>1/18/2024</c:v>
                </c:pt>
                <c:pt idx="1290">
                  <c:v>1/19/2024</c:v>
                </c:pt>
                <c:pt idx="1291">
                  <c:v>1/22/2024</c:v>
                </c:pt>
                <c:pt idx="1292">
                  <c:v>1/23/2024</c:v>
                </c:pt>
                <c:pt idx="1293">
                  <c:v>1/24/2024</c:v>
                </c:pt>
                <c:pt idx="1294">
                  <c:v>1/25/2024</c:v>
                </c:pt>
                <c:pt idx="1295">
                  <c:v>1/26/2024</c:v>
                </c:pt>
                <c:pt idx="1296">
                  <c:v>1/29/2024</c:v>
                </c:pt>
                <c:pt idx="1297">
                  <c:v>1/30/2024</c:v>
                </c:pt>
                <c:pt idx="1298">
                  <c:v>1/31/2024</c:v>
                </c:pt>
                <c:pt idx="1299">
                  <c:v>2/1/2024</c:v>
                </c:pt>
                <c:pt idx="1300">
                  <c:v>2/2/2024</c:v>
                </c:pt>
                <c:pt idx="1301">
                  <c:v>2/5/2024</c:v>
                </c:pt>
                <c:pt idx="1302">
                  <c:v>2/6/2024</c:v>
                </c:pt>
                <c:pt idx="1303">
                  <c:v>2/7/2024</c:v>
                </c:pt>
                <c:pt idx="1304">
                  <c:v>2/8/2024</c:v>
                </c:pt>
                <c:pt idx="1305">
                  <c:v>2/9/2024</c:v>
                </c:pt>
                <c:pt idx="1306">
                  <c:v>2/12/2024</c:v>
                </c:pt>
                <c:pt idx="1307">
                  <c:v>2/13/2024</c:v>
                </c:pt>
                <c:pt idx="1308">
                  <c:v>2/14/2024</c:v>
                </c:pt>
                <c:pt idx="1309">
                  <c:v>2/15/2024</c:v>
                </c:pt>
                <c:pt idx="1310">
                  <c:v>2/16/2024</c:v>
                </c:pt>
                <c:pt idx="1311">
                  <c:v>2/20/2024</c:v>
                </c:pt>
                <c:pt idx="1312">
                  <c:v>2/21/2024</c:v>
                </c:pt>
                <c:pt idx="1313">
                  <c:v>2/22/2024</c:v>
                </c:pt>
                <c:pt idx="1314">
                  <c:v>2/23/2024</c:v>
                </c:pt>
                <c:pt idx="1315">
                  <c:v>2/26/2024</c:v>
                </c:pt>
                <c:pt idx="1316">
                  <c:v>2/27/2024</c:v>
                </c:pt>
                <c:pt idx="1317">
                  <c:v>2/28/2024</c:v>
                </c:pt>
                <c:pt idx="1318">
                  <c:v>2/29/2024</c:v>
                </c:pt>
                <c:pt idx="1319">
                  <c:v>3/1/2024</c:v>
                </c:pt>
                <c:pt idx="1320">
                  <c:v>3/4/2024</c:v>
                </c:pt>
                <c:pt idx="1321">
                  <c:v>3/5/2024</c:v>
                </c:pt>
                <c:pt idx="1322">
                  <c:v>3/6/2024</c:v>
                </c:pt>
                <c:pt idx="1323">
                  <c:v>3/7/2024</c:v>
                </c:pt>
                <c:pt idx="1324">
                  <c:v>3/8/2024</c:v>
                </c:pt>
                <c:pt idx="1325">
                  <c:v>3/11/2024</c:v>
                </c:pt>
                <c:pt idx="1326">
                  <c:v>3/12/2024</c:v>
                </c:pt>
                <c:pt idx="1327">
                  <c:v>3/13/2024</c:v>
                </c:pt>
                <c:pt idx="1328">
                  <c:v>3/14/2024</c:v>
                </c:pt>
                <c:pt idx="1329">
                  <c:v>3/15/2024</c:v>
                </c:pt>
                <c:pt idx="1330">
                  <c:v>3/18/2024</c:v>
                </c:pt>
                <c:pt idx="1331">
                  <c:v>3/19/2024</c:v>
                </c:pt>
                <c:pt idx="1332">
                  <c:v>3/20/2024</c:v>
                </c:pt>
                <c:pt idx="1333">
                  <c:v>3/21/2024</c:v>
                </c:pt>
                <c:pt idx="1334">
                  <c:v>3/22/2024</c:v>
                </c:pt>
                <c:pt idx="1335">
                  <c:v>3/25/2024</c:v>
                </c:pt>
                <c:pt idx="1336">
                  <c:v>3/26/2024</c:v>
                </c:pt>
                <c:pt idx="1337">
                  <c:v>3/27/2024</c:v>
                </c:pt>
                <c:pt idx="1338">
                  <c:v>3/28/2024</c:v>
                </c:pt>
                <c:pt idx="1339">
                  <c:v>4/1/2024</c:v>
                </c:pt>
                <c:pt idx="1340">
                  <c:v>4/2/2024</c:v>
                </c:pt>
                <c:pt idx="1341">
                  <c:v>4/3/2024</c:v>
                </c:pt>
                <c:pt idx="1342">
                  <c:v>4/4/2024</c:v>
                </c:pt>
                <c:pt idx="1343">
                  <c:v>4/5/2024</c:v>
                </c:pt>
                <c:pt idx="1344">
                  <c:v>4/8/2024</c:v>
                </c:pt>
                <c:pt idx="1345">
                  <c:v>4/9/2024</c:v>
                </c:pt>
                <c:pt idx="1346">
                  <c:v>4/10/2024</c:v>
                </c:pt>
                <c:pt idx="1347">
                  <c:v>4/11/2024</c:v>
                </c:pt>
                <c:pt idx="1348">
                  <c:v>4/12/2024</c:v>
                </c:pt>
                <c:pt idx="1349">
                  <c:v>4/15/2024</c:v>
                </c:pt>
                <c:pt idx="1350">
                  <c:v>4/16/2024</c:v>
                </c:pt>
                <c:pt idx="1351">
                  <c:v>4/17/2024</c:v>
                </c:pt>
                <c:pt idx="1352">
                  <c:v>4/18/2024</c:v>
                </c:pt>
                <c:pt idx="1353">
                  <c:v>4/19/2024</c:v>
                </c:pt>
                <c:pt idx="1354">
                  <c:v>4/22/2024</c:v>
                </c:pt>
                <c:pt idx="1355">
                  <c:v>4/23/2024</c:v>
                </c:pt>
                <c:pt idx="1356">
                  <c:v>4/24/2024</c:v>
                </c:pt>
                <c:pt idx="1357">
                  <c:v>4/25/2024</c:v>
                </c:pt>
                <c:pt idx="1358">
                  <c:v>4/26/2024</c:v>
                </c:pt>
                <c:pt idx="1359">
                  <c:v>4/29/2024</c:v>
                </c:pt>
                <c:pt idx="1360">
                  <c:v>4/30/2024</c:v>
                </c:pt>
                <c:pt idx="1361">
                  <c:v>5/1/2024</c:v>
                </c:pt>
                <c:pt idx="1362">
                  <c:v>5/2/2024</c:v>
                </c:pt>
                <c:pt idx="1363">
                  <c:v>5/3/2024</c:v>
                </c:pt>
                <c:pt idx="1364">
                  <c:v>5/6/2024</c:v>
                </c:pt>
                <c:pt idx="1365">
                  <c:v>5/7/2024</c:v>
                </c:pt>
                <c:pt idx="1366">
                  <c:v>5/8/2024</c:v>
                </c:pt>
                <c:pt idx="1367">
                  <c:v>5/9/2024</c:v>
                </c:pt>
                <c:pt idx="1368">
                  <c:v>5/10/2024</c:v>
                </c:pt>
                <c:pt idx="1369">
                  <c:v>5/13/2024</c:v>
                </c:pt>
                <c:pt idx="1370">
                  <c:v>5/14/2024</c:v>
                </c:pt>
                <c:pt idx="1371">
                  <c:v>5/15/2024</c:v>
                </c:pt>
                <c:pt idx="1372">
                  <c:v>5/16/2024</c:v>
                </c:pt>
                <c:pt idx="1373">
                  <c:v>5/17/2024</c:v>
                </c:pt>
                <c:pt idx="1374">
                  <c:v>5/20/2024</c:v>
                </c:pt>
                <c:pt idx="1375">
                  <c:v>5/21/2024</c:v>
                </c:pt>
                <c:pt idx="1376">
                  <c:v>5/22/2024</c:v>
                </c:pt>
                <c:pt idx="1377">
                  <c:v>5/23/2024</c:v>
                </c:pt>
                <c:pt idx="1378">
                  <c:v>5/24/2024</c:v>
                </c:pt>
                <c:pt idx="1379">
                  <c:v>5/28/2024</c:v>
                </c:pt>
                <c:pt idx="1380">
                  <c:v>5/29/2024</c:v>
                </c:pt>
                <c:pt idx="1381">
                  <c:v>5/30/2024</c:v>
                </c:pt>
                <c:pt idx="1382">
                  <c:v>5/31/2024</c:v>
                </c:pt>
                <c:pt idx="1383">
                  <c:v>6/3/2024</c:v>
                </c:pt>
                <c:pt idx="1384">
                  <c:v>6/4/2024</c:v>
                </c:pt>
                <c:pt idx="1385">
                  <c:v>6/5/2024</c:v>
                </c:pt>
                <c:pt idx="1386">
                  <c:v>6/6/2024</c:v>
                </c:pt>
                <c:pt idx="1387">
                  <c:v>6/7/2024</c:v>
                </c:pt>
                <c:pt idx="1388">
                  <c:v>6/10/2024</c:v>
                </c:pt>
                <c:pt idx="1389">
                  <c:v>6/11/2024</c:v>
                </c:pt>
                <c:pt idx="1390">
                  <c:v>6/12/2024</c:v>
                </c:pt>
                <c:pt idx="1391">
                  <c:v>6/13/2024</c:v>
                </c:pt>
                <c:pt idx="1392">
                  <c:v>6/14/2024</c:v>
                </c:pt>
                <c:pt idx="1393">
                  <c:v>6/17/2024</c:v>
                </c:pt>
                <c:pt idx="1394">
                  <c:v>6/18/2024</c:v>
                </c:pt>
                <c:pt idx="1395">
                  <c:v>6/20/2024</c:v>
                </c:pt>
                <c:pt idx="1396">
                  <c:v>6/21/2024</c:v>
                </c:pt>
                <c:pt idx="1397">
                  <c:v>6/24/2024</c:v>
                </c:pt>
                <c:pt idx="1398">
                  <c:v>6/25/2024</c:v>
                </c:pt>
                <c:pt idx="1399">
                  <c:v>6/26/2024</c:v>
                </c:pt>
                <c:pt idx="1400">
                  <c:v>6/27/2024</c:v>
                </c:pt>
                <c:pt idx="1401">
                  <c:v>6/28/2024</c:v>
                </c:pt>
                <c:pt idx="1402">
                  <c:v>7/1/2024</c:v>
                </c:pt>
                <c:pt idx="1403">
                  <c:v>7/2/2024</c:v>
                </c:pt>
                <c:pt idx="1404">
                  <c:v>7/3/2024</c:v>
                </c:pt>
                <c:pt idx="1405">
                  <c:v>7/5/2024</c:v>
                </c:pt>
                <c:pt idx="1406">
                  <c:v>7/8/2024</c:v>
                </c:pt>
                <c:pt idx="1407">
                  <c:v>7/9/2024</c:v>
                </c:pt>
                <c:pt idx="1408">
                  <c:v>7/10/2024</c:v>
                </c:pt>
                <c:pt idx="1409">
                  <c:v>7/11/2024</c:v>
                </c:pt>
                <c:pt idx="1410">
                  <c:v>7/12/2024</c:v>
                </c:pt>
                <c:pt idx="1411">
                  <c:v>7/15/2024</c:v>
                </c:pt>
                <c:pt idx="1412">
                  <c:v>7/16/2024</c:v>
                </c:pt>
                <c:pt idx="1413">
                  <c:v>7/17/2024</c:v>
                </c:pt>
                <c:pt idx="1414">
                  <c:v>7/18/2024</c:v>
                </c:pt>
                <c:pt idx="1415">
                  <c:v>7/19/2024</c:v>
                </c:pt>
                <c:pt idx="1416">
                  <c:v>7/22/2024</c:v>
                </c:pt>
                <c:pt idx="1417">
                  <c:v>7/23/2024</c:v>
                </c:pt>
                <c:pt idx="1418">
                  <c:v>7/24/2024</c:v>
                </c:pt>
                <c:pt idx="1419">
                  <c:v>7/25/2024</c:v>
                </c:pt>
                <c:pt idx="1420">
                  <c:v>7/26/2024</c:v>
                </c:pt>
                <c:pt idx="1421">
                  <c:v>7/29/2024</c:v>
                </c:pt>
                <c:pt idx="1422">
                  <c:v>7/30/2024</c:v>
                </c:pt>
                <c:pt idx="1423">
                  <c:v>7/31/2024</c:v>
                </c:pt>
                <c:pt idx="1424">
                  <c:v>8/1/2024</c:v>
                </c:pt>
                <c:pt idx="1425">
                  <c:v>8/2/2024</c:v>
                </c:pt>
                <c:pt idx="1426">
                  <c:v>8/5/2024</c:v>
                </c:pt>
                <c:pt idx="1427">
                  <c:v>8/7/2024</c:v>
                </c:pt>
                <c:pt idx="1428">
                  <c:v>8/8/2024</c:v>
                </c:pt>
                <c:pt idx="1429">
                  <c:v>8/9/2024</c:v>
                </c:pt>
                <c:pt idx="1430">
                  <c:v>8/12/2024</c:v>
                </c:pt>
                <c:pt idx="1431">
                  <c:v>8/13/2024</c:v>
                </c:pt>
                <c:pt idx="1432">
                  <c:v>8/14/2024</c:v>
                </c:pt>
                <c:pt idx="1433">
                  <c:v>8/15/2024</c:v>
                </c:pt>
                <c:pt idx="1434">
                  <c:v>8/16/2024</c:v>
                </c:pt>
                <c:pt idx="1435">
                  <c:v>8/19/2024</c:v>
                </c:pt>
                <c:pt idx="1436">
                  <c:v>8/20/2024</c:v>
                </c:pt>
                <c:pt idx="1437">
                  <c:v>8/21/2024</c:v>
                </c:pt>
                <c:pt idx="1438">
                  <c:v>8/22/2024</c:v>
                </c:pt>
                <c:pt idx="1439">
                  <c:v>8/23/2024</c:v>
                </c:pt>
                <c:pt idx="1440">
                  <c:v>8/26/2024</c:v>
                </c:pt>
                <c:pt idx="1441">
                  <c:v>8/27/2024</c:v>
                </c:pt>
                <c:pt idx="1442">
                  <c:v>8/28/2024</c:v>
                </c:pt>
                <c:pt idx="1443">
                  <c:v>8/29/2024</c:v>
                </c:pt>
                <c:pt idx="1444">
                  <c:v>8/30/2024</c:v>
                </c:pt>
                <c:pt idx="1445">
                  <c:v>9/3/2024</c:v>
                </c:pt>
                <c:pt idx="1446">
                  <c:v>9/4/2024</c:v>
                </c:pt>
                <c:pt idx="1447">
                  <c:v>9/5/2024</c:v>
                </c:pt>
                <c:pt idx="1448">
                  <c:v>9/6/2024</c:v>
                </c:pt>
                <c:pt idx="1449">
                  <c:v>9/9/2024</c:v>
                </c:pt>
                <c:pt idx="1450">
                  <c:v>9/10/2024</c:v>
                </c:pt>
                <c:pt idx="1451">
                  <c:v>9/11/2024</c:v>
                </c:pt>
                <c:pt idx="1452">
                  <c:v>9/12/2024</c:v>
                </c:pt>
                <c:pt idx="1453">
                  <c:v>9/13/2024</c:v>
                </c:pt>
                <c:pt idx="1454">
                  <c:v>9/16/2024</c:v>
                </c:pt>
                <c:pt idx="1455">
                  <c:v>9/17/2024</c:v>
                </c:pt>
                <c:pt idx="1456">
                  <c:v>9/18/2024</c:v>
                </c:pt>
                <c:pt idx="1457">
                  <c:v>9/19/2024</c:v>
                </c:pt>
                <c:pt idx="1458">
                  <c:v>9/20/2024</c:v>
                </c:pt>
                <c:pt idx="1459">
                  <c:v>9/23/2024</c:v>
                </c:pt>
                <c:pt idx="1460">
                  <c:v>9/24/2024</c:v>
                </c:pt>
                <c:pt idx="1461">
                  <c:v>9/25/2024</c:v>
                </c:pt>
                <c:pt idx="1462">
                  <c:v>9/26/2024</c:v>
                </c:pt>
                <c:pt idx="1463">
                  <c:v>9/27/2024</c:v>
                </c:pt>
                <c:pt idx="1464">
                  <c:v>9/30/2024</c:v>
                </c:pt>
                <c:pt idx="1465">
                  <c:v>10/1/2024</c:v>
                </c:pt>
                <c:pt idx="1466">
                  <c:v>10/2/2024</c:v>
                </c:pt>
                <c:pt idx="1467">
                  <c:v>10/3/2024</c:v>
                </c:pt>
                <c:pt idx="1468">
                  <c:v>10/4/2024</c:v>
                </c:pt>
                <c:pt idx="1469">
                  <c:v>10/7/2024</c:v>
                </c:pt>
                <c:pt idx="1470">
                  <c:v>10/8/2024</c:v>
                </c:pt>
                <c:pt idx="1471">
                  <c:v>10/9/2024</c:v>
                </c:pt>
                <c:pt idx="1472">
                  <c:v>10/10/2024</c:v>
                </c:pt>
                <c:pt idx="1473">
                  <c:v>10/11/2024</c:v>
                </c:pt>
                <c:pt idx="1474">
                  <c:v>10/14/2024</c:v>
                </c:pt>
                <c:pt idx="1475">
                  <c:v>10/15/2024</c:v>
                </c:pt>
                <c:pt idx="1476">
                  <c:v>10/16/2024</c:v>
                </c:pt>
                <c:pt idx="1477">
                  <c:v>10/17/2024</c:v>
                </c:pt>
                <c:pt idx="1478">
                  <c:v>10/18/2024</c:v>
                </c:pt>
                <c:pt idx="1479">
                  <c:v>10/21/2024</c:v>
                </c:pt>
                <c:pt idx="1480">
                  <c:v>10/22/2024</c:v>
                </c:pt>
                <c:pt idx="1481">
                  <c:v>10/23/2024</c:v>
                </c:pt>
                <c:pt idx="1482">
                  <c:v>10/24/2024</c:v>
                </c:pt>
                <c:pt idx="1483">
                  <c:v>10/25/2024</c:v>
                </c:pt>
                <c:pt idx="1484">
                  <c:v>10/28/2024</c:v>
                </c:pt>
                <c:pt idx="1485">
                  <c:v>10/29/2024</c:v>
                </c:pt>
                <c:pt idx="1486">
                  <c:v>10/30/2024</c:v>
                </c:pt>
                <c:pt idx="1487">
                  <c:v>10/31/2024</c:v>
                </c:pt>
                <c:pt idx="1488">
                  <c:v>11/1/2024</c:v>
                </c:pt>
                <c:pt idx="1489">
                  <c:v>11/4/2024</c:v>
                </c:pt>
                <c:pt idx="1490">
                  <c:v>11/5/2024</c:v>
                </c:pt>
                <c:pt idx="1491">
                  <c:v>11/6/2024</c:v>
                </c:pt>
                <c:pt idx="1492">
                  <c:v>11/7/2024</c:v>
                </c:pt>
                <c:pt idx="1493">
                  <c:v>11/8/2024</c:v>
                </c:pt>
                <c:pt idx="1494">
                  <c:v>11/11/2024</c:v>
                </c:pt>
                <c:pt idx="1495">
                  <c:v>11/12/2024</c:v>
                </c:pt>
                <c:pt idx="1496">
                  <c:v>11/13/2024</c:v>
                </c:pt>
                <c:pt idx="1497">
                  <c:v>11/14/2024</c:v>
                </c:pt>
                <c:pt idx="1498">
                  <c:v>11/15/2024</c:v>
                </c:pt>
                <c:pt idx="1499">
                  <c:v>11/18/2024</c:v>
                </c:pt>
                <c:pt idx="1500">
                  <c:v>11/19/2024</c:v>
                </c:pt>
                <c:pt idx="1501">
                  <c:v>11/20/2024</c:v>
                </c:pt>
                <c:pt idx="1502">
                  <c:v>11/21/2024</c:v>
                </c:pt>
                <c:pt idx="1503">
                  <c:v>11/22/2024</c:v>
                </c:pt>
                <c:pt idx="1504">
                  <c:v>11/25/2024</c:v>
                </c:pt>
                <c:pt idx="1505">
                  <c:v>11/26/2024</c:v>
                </c:pt>
                <c:pt idx="1506">
                  <c:v>11/27/2024</c:v>
                </c:pt>
                <c:pt idx="1507">
                  <c:v>11/29/2024</c:v>
                </c:pt>
                <c:pt idx="1508">
                  <c:v>12/2/2024</c:v>
                </c:pt>
                <c:pt idx="1509">
                  <c:v>12/3/2024</c:v>
                </c:pt>
                <c:pt idx="1510">
                  <c:v>12/4/2024</c:v>
                </c:pt>
                <c:pt idx="1511">
                  <c:v>12/5/2024</c:v>
                </c:pt>
                <c:pt idx="1512">
                  <c:v>12/6/2024</c:v>
                </c:pt>
                <c:pt idx="1513">
                  <c:v>12/9/2024</c:v>
                </c:pt>
                <c:pt idx="1514">
                  <c:v>12/10/2024</c:v>
                </c:pt>
                <c:pt idx="1515">
                  <c:v>12/11/2024</c:v>
                </c:pt>
                <c:pt idx="1516">
                  <c:v>12/12/2024</c:v>
                </c:pt>
                <c:pt idx="1517">
                  <c:v>12/13/2024</c:v>
                </c:pt>
                <c:pt idx="1518">
                  <c:v>12/16/2024</c:v>
                </c:pt>
                <c:pt idx="1519">
                  <c:v>12/17/2024</c:v>
                </c:pt>
                <c:pt idx="1520">
                  <c:v>12/18/2024</c:v>
                </c:pt>
                <c:pt idx="1521">
                  <c:v>12/19/2024</c:v>
                </c:pt>
                <c:pt idx="1522">
                  <c:v>12/20/2024</c:v>
                </c:pt>
                <c:pt idx="1523">
                  <c:v>12/23/2024</c:v>
                </c:pt>
                <c:pt idx="1524">
                  <c:v>12/24/2024</c:v>
                </c:pt>
                <c:pt idx="1525">
                  <c:v>12/26/2024</c:v>
                </c:pt>
                <c:pt idx="1526">
                  <c:v>12/27/2024</c:v>
                </c:pt>
                <c:pt idx="1527">
                  <c:v>12/30/2024</c:v>
                </c:pt>
                <c:pt idx="1528">
                  <c:v>12/31/2024</c:v>
                </c:pt>
                <c:pt idx="1529">
                  <c:v>1/2/2025</c:v>
                </c:pt>
                <c:pt idx="1530">
                  <c:v>1/3/2025</c:v>
                </c:pt>
                <c:pt idx="1531">
                  <c:v>1/6/2025</c:v>
                </c:pt>
                <c:pt idx="1532">
                  <c:v>1/7/2025</c:v>
                </c:pt>
                <c:pt idx="1533">
                  <c:v>1/8/2025</c:v>
                </c:pt>
                <c:pt idx="1534">
                  <c:v>1/9/2025</c:v>
                </c:pt>
                <c:pt idx="1535">
                  <c:v>1/10/2025</c:v>
                </c:pt>
                <c:pt idx="1536">
                  <c:v>1/13/2025</c:v>
                </c:pt>
                <c:pt idx="1537">
                  <c:v>1/14/2025</c:v>
                </c:pt>
                <c:pt idx="1538">
                  <c:v>1/15/2025</c:v>
                </c:pt>
                <c:pt idx="1539">
                  <c:v>1/16/2025</c:v>
                </c:pt>
                <c:pt idx="1540">
                  <c:v>1/17/2025</c:v>
                </c:pt>
                <c:pt idx="1541">
                  <c:v>1/21/2025</c:v>
                </c:pt>
                <c:pt idx="1542">
                  <c:v>1/22/2025</c:v>
                </c:pt>
                <c:pt idx="1543">
                  <c:v>1/23/2025</c:v>
                </c:pt>
                <c:pt idx="1544">
                  <c:v>1/24/2025</c:v>
                </c:pt>
                <c:pt idx="1545">
                  <c:v>1/27/2025</c:v>
                </c:pt>
                <c:pt idx="1546">
                  <c:v>1/28/2025</c:v>
                </c:pt>
                <c:pt idx="1547">
                  <c:v>1/29/2025</c:v>
                </c:pt>
                <c:pt idx="1548">
                  <c:v>1/30/2025</c:v>
                </c:pt>
                <c:pt idx="1549">
                  <c:v>1/31/2025</c:v>
                </c:pt>
                <c:pt idx="1550">
                  <c:v>2/3/2025</c:v>
                </c:pt>
                <c:pt idx="1551">
                  <c:v>2/4/2025</c:v>
                </c:pt>
                <c:pt idx="1552">
                  <c:v>2/5/2025</c:v>
                </c:pt>
                <c:pt idx="1553">
                  <c:v>2/6/2025</c:v>
                </c:pt>
                <c:pt idx="1554">
                  <c:v>2/7/2025</c:v>
                </c:pt>
                <c:pt idx="1555">
                  <c:v>2/10/2025</c:v>
                </c:pt>
                <c:pt idx="1556">
                  <c:v>2/11/2025</c:v>
                </c:pt>
                <c:pt idx="1557">
                  <c:v>2/12/2025</c:v>
                </c:pt>
                <c:pt idx="1558">
                  <c:v>2/13/2025</c:v>
                </c:pt>
                <c:pt idx="1559">
                  <c:v>2/14/2025</c:v>
                </c:pt>
                <c:pt idx="1560">
                  <c:v>2/18/2025</c:v>
                </c:pt>
                <c:pt idx="1561">
                  <c:v>2/19/2025</c:v>
                </c:pt>
                <c:pt idx="1562">
                  <c:v>2/20/2025</c:v>
                </c:pt>
                <c:pt idx="1563">
                  <c:v>2/21/2025</c:v>
                </c:pt>
                <c:pt idx="1564">
                  <c:v>2/24/2025</c:v>
                </c:pt>
                <c:pt idx="1565">
                  <c:v>2/25/2025</c:v>
                </c:pt>
                <c:pt idx="1566">
                  <c:v>2/26/2025</c:v>
                </c:pt>
                <c:pt idx="1567">
                  <c:v>2/27/2025</c:v>
                </c:pt>
                <c:pt idx="1568">
                  <c:v>2/28/2025</c:v>
                </c:pt>
                <c:pt idx="1569">
                  <c:v>3/3/2025</c:v>
                </c:pt>
                <c:pt idx="1570">
                  <c:v>3/4/2025</c:v>
                </c:pt>
                <c:pt idx="1571">
                  <c:v>3/5/2025</c:v>
                </c:pt>
                <c:pt idx="1572">
                  <c:v>3/6/2025</c:v>
                </c:pt>
                <c:pt idx="1573">
                  <c:v>3/7/2025</c:v>
                </c:pt>
                <c:pt idx="1574">
                  <c:v>07/03/2025</c:v>
                </c:pt>
                <c:pt idx="1575">
                  <c:v>10/03/2025</c:v>
                </c:pt>
                <c:pt idx="1576">
                  <c:v>11/03/2025</c:v>
                </c:pt>
                <c:pt idx="1577">
                  <c:v>12/03/2025</c:v>
                </c:pt>
                <c:pt idx="1578">
                  <c:v>13/03/2025</c:v>
                </c:pt>
                <c:pt idx="1579">
                  <c:v>14/03/2025</c:v>
                </c:pt>
                <c:pt idx="1580">
                  <c:v>17/03/2025</c:v>
                </c:pt>
                <c:pt idx="1581">
                  <c:v>18/03/2025</c:v>
                </c:pt>
                <c:pt idx="1582">
                  <c:v>19/03/2025</c:v>
                </c:pt>
                <c:pt idx="1583">
                  <c:v>20/03/2025</c:v>
                </c:pt>
                <c:pt idx="1584">
                  <c:v>21/03/2025</c:v>
                </c:pt>
                <c:pt idx="1585">
                  <c:v>24/03/2025</c:v>
                </c:pt>
                <c:pt idx="1586">
                  <c:v>25/03/2025</c:v>
                </c:pt>
                <c:pt idx="1587">
                  <c:v>26/03/2025</c:v>
                </c:pt>
                <c:pt idx="1588">
                  <c:v>27/03/2025</c:v>
                </c:pt>
                <c:pt idx="1589">
                  <c:v>28/03/2025</c:v>
                </c:pt>
                <c:pt idx="1590">
                  <c:v>31/03/2025</c:v>
                </c:pt>
                <c:pt idx="1591">
                  <c:v>01/04/2025</c:v>
                </c:pt>
                <c:pt idx="1592">
                  <c:v>02/04/2025</c:v>
                </c:pt>
                <c:pt idx="1593">
                  <c:v>03/04/2025</c:v>
                </c:pt>
                <c:pt idx="1594">
                  <c:v>04/04/2025</c:v>
                </c:pt>
                <c:pt idx="1595">
                  <c:v>07/04/2025</c:v>
                </c:pt>
                <c:pt idx="1596">
                  <c:v>08/04/2025</c:v>
                </c:pt>
                <c:pt idx="1597">
                  <c:v>09/04/2025</c:v>
                </c:pt>
                <c:pt idx="1598">
                  <c:v>10/04/2025</c:v>
                </c:pt>
                <c:pt idx="1599">
                  <c:v>11/04/2025</c:v>
                </c:pt>
                <c:pt idx="1600">
                  <c:v>14/04/2025</c:v>
                </c:pt>
                <c:pt idx="1601">
                  <c:v>15/04/2025</c:v>
                </c:pt>
                <c:pt idx="1602">
                  <c:v>16/04/2025</c:v>
                </c:pt>
                <c:pt idx="1603">
                  <c:v>17/04/2025</c:v>
                </c:pt>
                <c:pt idx="1604">
                  <c:v>21/04/2025</c:v>
                </c:pt>
                <c:pt idx="1605">
                  <c:v>22/04/2025</c:v>
                </c:pt>
                <c:pt idx="1606">
                  <c:v>23/04/2025</c:v>
                </c:pt>
              </c:strCache>
            </c:strRef>
          </c:cat>
          <c:val>
            <c:numRef>
              <c:f>Spreads!$P$3:$P$1616</c:f>
              <c:numCache>
                <c:formatCode>#,##0.00_);[Red]\(#,##0.00\)</c:formatCode>
                <c:ptCount val="1614"/>
                <c:pt idx="0">
                  <c:v>2.25</c:v>
                </c:pt>
                <c:pt idx="1">
                  <c:v>2.25</c:v>
                </c:pt>
                <c:pt idx="2">
                  <c:v>2.25</c:v>
                </c:pt>
                <c:pt idx="3">
                  <c:v>2.25</c:v>
                </c:pt>
                <c:pt idx="4">
                  <c:v>2.25</c:v>
                </c:pt>
                <c:pt idx="5">
                  <c:v>2.25</c:v>
                </c:pt>
                <c:pt idx="6">
                  <c:v>2.25</c:v>
                </c:pt>
                <c:pt idx="7">
                  <c:v>2.25</c:v>
                </c:pt>
                <c:pt idx="8">
                  <c:v>2.25</c:v>
                </c:pt>
                <c:pt idx="9">
                  <c:v>2.25</c:v>
                </c:pt>
                <c:pt idx="10">
                  <c:v>2.25</c:v>
                </c:pt>
                <c:pt idx="11">
                  <c:v>2.25</c:v>
                </c:pt>
                <c:pt idx="12">
                  <c:v>2.25</c:v>
                </c:pt>
                <c:pt idx="13">
                  <c:v>1.9699999999999989</c:v>
                </c:pt>
                <c:pt idx="14">
                  <c:v>1.9699999999999989</c:v>
                </c:pt>
                <c:pt idx="15">
                  <c:v>1.9599999999999973</c:v>
                </c:pt>
                <c:pt idx="16">
                  <c:v>1.9600000000000009</c:v>
                </c:pt>
                <c:pt idx="17">
                  <c:v>1.9299999999999997</c:v>
                </c:pt>
                <c:pt idx="18">
                  <c:v>1.9299999999999997</c:v>
                </c:pt>
                <c:pt idx="19">
                  <c:v>1.9499999999999993</c:v>
                </c:pt>
                <c:pt idx="20">
                  <c:v>2.25</c:v>
                </c:pt>
                <c:pt idx="21">
                  <c:v>2.25</c:v>
                </c:pt>
                <c:pt idx="22">
                  <c:v>2.25</c:v>
                </c:pt>
                <c:pt idx="23">
                  <c:v>2.25</c:v>
                </c:pt>
                <c:pt idx="24">
                  <c:v>2.25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1.990000000000002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1.9999999999999964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2.0000000000000036</c:v>
                </c:pt>
                <c:pt idx="43">
                  <c:v>2.0000000000000036</c:v>
                </c:pt>
                <c:pt idx="44">
                  <c:v>2</c:v>
                </c:pt>
                <c:pt idx="45">
                  <c:v>2.0000000000000036</c:v>
                </c:pt>
                <c:pt idx="46">
                  <c:v>1.9999999999999964</c:v>
                </c:pt>
                <c:pt idx="47">
                  <c:v>2.0000000000000036</c:v>
                </c:pt>
                <c:pt idx="48">
                  <c:v>2</c:v>
                </c:pt>
                <c:pt idx="49">
                  <c:v>2</c:v>
                </c:pt>
                <c:pt idx="50">
                  <c:v>1.6600000000000001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1.6700000000000017</c:v>
                </c:pt>
                <c:pt idx="55">
                  <c:v>1.6599999999999966</c:v>
                </c:pt>
                <c:pt idx="56">
                  <c:v>1.6799999999999997</c:v>
                </c:pt>
                <c:pt idx="57">
                  <c:v>1.5899999999999999</c:v>
                </c:pt>
                <c:pt idx="58">
                  <c:v>1.5799999999999983</c:v>
                </c:pt>
                <c:pt idx="59">
                  <c:v>1.6099999999999994</c:v>
                </c:pt>
                <c:pt idx="60">
                  <c:v>1.9000000000000021</c:v>
                </c:pt>
                <c:pt idx="61">
                  <c:v>1.9000000000000021</c:v>
                </c:pt>
                <c:pt idx="62">
                  <c:v>1.9000000000000021</c:v>
                </c:pt>
                <c:pt idx="63">
                  <c:v>1.8999999999999986</c:v>
                </c:pt>
                <c:pt idx="64">
                  <c:v>1.8999999999999986</c:v>
                </c:pt>
                <c:pt idx="65">
                  <c:v>1.9000000000000021</c:v>
                </c:pt>
                <c:pt idx="66">
                  <c:v>1.8999999999999986</c:v>
                </c:pt>
                <c:pt idx="67">
                  <c:v>1.9000000000000021</c:v>
                </c:pt>
                <c:pt idx="68">
                  <c:v>1.8999999999999986</c:v>
                </c:pt>
                <c:pt idx="69">
                  <c:v>1.8999999999999986</c:v>
                </c:pt>
                <c:pt idx="70">
                  <c:v>1.8999999999999986</c:v>
                </c:pt>
                <c:pt idx="71">
                  <c:v>1.8999999999999986</c:v>
                </c:pt>
                <c:pt idx="72">
                  <c:v>1.9000000000000021</c:v>
                </c:pt>
                <c:pt idx="73">
                  <c:v>1.9000000000000021</c:v>
                </c:pt>
                <c:pt idx="74">
                  <c:v>1.8999999999999986</c:v>
                </c:pt>
                <c:pt idx="75">
                  <c:v>1.8999999999999986</c:v>
                </c:pt>
                <c:pt idx="76">
                  <c:v>1.8999999999999986</c:v>
                </c:pt>
                <c:pt idx="77">
                  <c:v>1.9000000000000021</c:v>
                </c:pt>
                <c:pt idx="78">
                  <c:v>1.8999999999999986</c:v>
                </c:pt>
                <c:pt idx="79">
                  <c:v>1.9000000000000021</c:v>
                </c:pt>
                <c:pt idx="80">
                  <c:v>1.9000000000000021</c:v>
                </c:pt>
                <c:pt idx="81">
                  <c:v>1.8999999999999986</c:v>
                </c:pt>
                <c:pt idx="82">
                  <c:v>1.8999999999999986</c:v>
                </c:pt>
                <c:pt idx="83">
                  <c:v>1.8999999999999986</c:v>
                </c:pt>
                <c:pt idx="84">
                  <c:v>1.9000000000000021</c:v>
                </c:pt>
                <c:pt idx="85">
                  <c:v>1.9000000000000021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1.1899999999999977</c:v>
                </c:pt>
                <c:pt idx="97">
                  <c:v>1.2000000000000028</c:v>
                </c:pt>
                <c:pt idx="98">
                  <c:v>1.1999999999999993</c:v>
                </c:pt>
                <c:pt idx="99">
                  <c:v>1.4299999999999997</c:v>
                </c:pt>
                <c:pt idx="100">
                  <c:v>1.4399999999999977</c:v>
                </c:pt>
                <c:pt idx="101">
                  <c:v>1.4499999999999993</c:v>
                </c:pt>
                <c:pt idx="102">
                  <c:v>1.75</c:v>
                </c:pt>
                <c:pt idx="103">
                  <c:v>1.75</c:v>
                </c:pt>
                <c:pt idx="104">
                  <c:v>1.75</c:v>
                </c:pt>
                <c:pt idx="105">
                  <c:v>1.75</c:v>
                </c:pt>
                <c:pt idx="106">
                  <c:v>1.75</c:v>
                </c:pt>
                <c:pt idx="107">
                  <c:v>1.75</c:v>
                </c:pt>
                <c:pt idx="108">
                  <c:v>1.75</c:v>
                </c:pt>
                <c:pt idx="109">
                  <c:v>1.75</c:v>
                </c:pt>
                <c:pt idx="110">
                  <c:v>1.75</c:v>
                </c:pt>
                <c:pt idx="111">
                  <c:v>1.75</c:v>
                </c:pt>
                <c:pt idx="112">
                  <c:v>1.75</c:v>
                </c:pt>
                <c:pt idx="113">
                  <c:v>1.75</c:v>
                </c:pt>
                <c:pt idx="114">
                  <c:v>2.5</c:v>
                </c:pt>
                <c:pt idx="115">
                  <c:v>2.5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</c:v>
                </c:pt>
                <c:pt idx="122">
                  <c:v>2.5</c:v>
                </c:pt>
                <c:pt idx="123">
                  <c:v>2.5</c:v>
                </c:pt>
                <c:pt idx="124">
                  <c:v>2.5</c:v>
                </c:pt>
                <c:pt idx="125">
                  <c:v>2.5</c:v>
                </c:pt>
                <c:pt idx="126">
                  <c:v>2.5</c:v>
                </c:pt>
                <c:pt idx="127">
                  <c:v>2.5</c:v>
                </c:pt>
                <c:pt idx="128">
                  <c:v>2.5</c:v>
                </c:pt>
                <c:pt idx="129">
                  <c:v>2.5</c:v>
                </c:pt>
                <c:pt idx="130">
                  <c:v>2.5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2.1199999999999974</c:v>
                </c:pt>
                <c:pt idx="144">
                  <c:v>1.7899999999999991</c:v>
                </c:pt>
                <c:pt idx="145">
                  <c:v>1.7999999999999972</c:v>
                </c:pt>
                <c:pt idx="146">
                  <c:v>1.7600000000000016</c:v>
                </c:pt>
                <c:pt idx="147">
                  <c:v>1.8099999999999987</c:v>
                </c:pt>
                <c:pt idx="148">
                  <c:v>1.759999999999998</c:v>
                </c:pt>
                <c:pt idx="149">
                  <c:v>1.7700000000000031</c:v>
                </c:pt>
                <c:pt idx="150">
                  <c:v>1.7800000000000011</c:v>
                </c:pt>
                <c:pt idx="151">
                  <c:v>1.7800000000000011</c:v>
                </c:pt>
                <c:pt idx="152">
                  <c:v>1.7699999999999996</c:v>
                </c:pt>
                <c:pt idx="153">
                  <c:v>1.740000000000002</c:v>
                </c:pt>
                <c:pt idx="154">
                  <c:v>1.7799999999999976</c:v>
                </c:pt>
                <c:pt idx="155">
                  <c:v>1.8200000000000003</c:v>
                </c:pt>
                <c:pt idx="156">
                  <c:v>1.8399999999999999</c:v>
                </c:pt>
                <c:pt idx="157">
                  <c:v>1.7900000000000027</c:v>
                </c:pt>
                <c:pt idx="158">
                  <c:v>1.8099999999999987</c:v>
                </c:pt>
                <c:pt idx="159">
                  <c:v>1.7800000000000011</c:v>
                </c:pt>
                <c:pt idx="160">
                  <c:v>1.75</c:v>
                </c:pt>
                <c:pt idx="161">
                  <c:v>1.7300000000000004</c:v>
                </c:pt>
                <c:pt idx="162">
                  <c:v>1.6999999999999993</c:v>
                </c:pt>
                <c:pt idx="163">
                  <c:v>1.9600000000000009</c:v>
                </c:pt>
                <c:pt idx="164">
                  <c:v>1.9800000000000004</c:v>
                </c:pt>
                <c:pt idx="165">
                  <c:v>2.0199999999999996</c:v>
                </c:pt>
                <c:pt idx="166">
                  <c:v>2.1400000000000006</c:v>
                </c:pt>
                <c:pt idx="167">
                  <c:v>2.1099999999999994</c:v>
                </c:pt>
                <c:pt idx="168">
                  <c:v>2.1099999999999994</c:v>
                </c:pt>
                <c:pt idx="169">
                  <c:v>2.629999999999999</c:v>
                </c:pt>
                <c:pt idx="170">
                  <c:v>2.6400000000000006</c:v>
                </c:pt>
                <c:pt idx="171">
                  <c:v>2.629999999999999</c:v>
                </c:pt>
                <c:pt idx="172">
                  <c:v>2.629999999999999</c:v>
                </c:pt>
                <c:pt idx="173">
                  <c:v>2.6099999999999959</c:v>
                </c:pt>
                <c:pt idx="174">
                  <c:v>2.6300000000000026</c:v>
                </c:pt>
                <c:pt idx="175">
                  <c:v>2.620000000000001</c:v>
                </c:pt>
                <c:pt idx="176">
                  <c:v>2.620000000000001</c:v>
                </c:pt>
                <c:pt idx="177">
                  <c:v>2.620000000000001</c:v>
                </c:pt>
                <c:pt idx="178">
                  <c:v>2.6400000000000006</c:v>
                </c:pt>
                <c:pt idx="179">
                  <c:v>2.6400000000000006</c:v>
                </c:pt>
                <c:pt idx="180">
                  <c:v>2.6199999999999974</c:v>
                </c:pt>
                <c:pt idx="181">
                  <c:v>2.6400000000000006</c:v>
                </c:pt>
                <c:pt idx="182">
                  <c:v>2.6400000000000006</c:v>
                </c:pt>
                <c:pt idx="183">
                  <c:v>2.639999999999997</c:v>
                </c:pt>
                <c:pt idx="184">
                  <c:v>2.66</c:v>
                </c:pt>
                <c:pt idx="185">
                  <c:v>2.66</c:v>
                </c:pt>
                <c:pt idx="186">
                  <c:v>2.7900000000000027</c:v>
                </c:pt>
                <c:pt idx="187">
                  <c:v>2.8300000000000018</c:v>
                </c:pt>
                <c:pt idx="188">
                  <c:v>2.8500000000000014</c:v>
                </c:pt>
                <c:pt idx="189">
                  <c:v>2.8500000000000014</c:v>
                </c:pt>
                <c:pt idx="190">
                  <c:v>2.8200000000000003</c:v>
                </c:pt>
                <c:pt idx="191">
                  <c:v>2.8100000000000023</c:v>
                </c:pt>
                <c:pt idx="192">
                  <c:v>2.8100000000000023</c:v>
                </c:pt>
                <c:pt idx="193">
                  <c:v>2.8200000000000003</c:v>
                </c:pt>
                <c:pt idx="194">
                  <c:v>2.8200000000000003</c:v>
                </c:pt>
                <c:pt idx="195">
                  <c:v>2.8499999999999979</c:v>
                </c:pt>
                <c:pt idx="196">
                  <c:v>2.8599999999999994</c:v>
                </c:pt>
                <c:pt idx="197">
                  <c:v>2.8599999999999994</c:v>
                </c:pt>
                <c:pt idx="198">
                  <c:v>2.860000000000003</c:v>
                </c:pt>
                <c:pt idx="199">
                  <c:v>2.8699999999999974</c:v>
                </c:pt>
                <c:pt idx="200">
                  <c:v>2.8400000000000034</c:v>
                </c:pt>
                <c:pt idx="201">
                  <c:v>2.8800000000000026</c:v>
                </c:pt>
                <c:pt idx="202">
                  <c:v>2.3800000000000026</c:v>
                </c:pt>
                <c:pt idx="203">
                  <c:v>2.370000000000001</c:v>
                </c:pt>
                <c:pt idx="204">
                  <c:v>2.34</c:v>
                </c:pt>
                <c:pt idx="205">
                  <c:v>2.34</c:v>
                </c:pt>
                <c:pt idx="206">
                  <c:v>2.2800000000000011</c:v>
                </c:pt>
                <c:pt idx="207">
                  <c:v>2.41</c:v>
                </c:pt>
                <c:pt idx="208">
                  <c:v>2.5</c:v>
                </c:pt>
                <c:pt idx="209">
                  <c:v>2.5</c:v>
                </c:pt>
                <c:pt idx="210">
                  <c:v>2.5</c:v>
                </c:pt>
                <c:pt idx="211">
                  <c:v>2.5</c:v>
                </c:pt>
                <c:pt idx="212">
                  <c:v>2.5000000000000036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2.5</c:v>
                </c:pt>
                <c:pt idx="219">
                  <c:v>2.5</c:v>
                </c:pt>
                <c:pt idx="220">
                  <c:v>2.5</c:v>
                </c:pt>
                <c:pt idx="221">
                  <c:v>2.5</c:v>
                </c:pt>
                <c:pt idx="222">
                  <c:v>2.4999999999999964</c:v>
                </c:pt>
                <c:pt idx="223">
                  <c:v>2.5</c:v>
                </c:pt>
                <c:pt idx="224">
                  <c:v>2.5</c:v>
                </c:pt>
                <c:pt idx="225">
                  <c:v>2.5000000000000036</c:v>
                </c:pt>
                <c:pt idx="226">
                  <c:v>2.5</c:v>
                </c:pt>
                <c:pt idx="227">
                  <c:v>2.5</c:v>
                </c:pt>
                <c:pt idx="228">
                  <c:v>2.5</c:v>
                </c:pt>
                <c:pt idx="229">
                  <c:v>2.4999999999999964</c:v>
                </c:pt>
                <c:pt idx="230">
                  <c:v>2.5</c:v>
                </c:pt>
                <c:pt idx="231">
                  <c:v>2.5</c:v>
                </c:pt>
                <c:pt idx="232">
                  <c:v>2.4999999999999964</c:v>
                </c:pt>
                <c:pt idx="233">
                  <c:v>2.5</c:v>
                </c:pt>
                <c:pt idx="234">
                  <c:v>2.5</c:v>
                </c:pt>
                <c:pt idx="235">
                  <c:v>2.5</c:v>
                </c:pt>
                <c:pt idx="236">
                  <c:v>2.5</c:v>
                </c:pt>
                <c:pt idx="237">
                  <c:v>2.5</c:v>
                </c:pt>
                <c:pt idx="238">
                  <c:v>2.5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2.5000000000000036</c:v>
                </c:pt>
                <c:pt idx="245">
                  <c:v>2.3099999999999987</c:v>
                </c:pt>
                <c:pt idx="246">
                  <c:v>2.3200000000000038</c:v>
                </c:pt>
                <c:pt idx="247">
                  <c:v>2.3499999999999979</c:v>
                </c:pt>
                <c:pt idx="248">
                  <c:v>2.3200000000000003</c:v>
                </c:pt>
                <c:pt idx="249">
                  <c:v>2.1199999999999974</c:v>
                </c:pt>
                <c:pt idx="250">
                  <c:v>2.0900000000000034</c:v>
                </c:pt>
                <c:pt idx="251">
                  <c:v>2.2499999999999964</c:v>
                </c:pt>
                <c:pt idx="252">
                  <c:v>2.2499999999999964</c:v>
                </c:pt>
                <c:pt idx="253">
                  <c:v>2.25</c:v>
                </c:pt>
                <c:pt idx="254">
                  <c:v>2.25</c:v>
                </c:pt>
                <c:pt idx="255">
                  <c:v>2.25</c:v>
                </c:pt>
                <c:pt idx="256">
                  <c:v>2.2500000000000036</c:v>
                </c:pt>
                <c:pt idx="257">
                  <c:v>2.25</c:v>
                </c:pt>
                <c:pt idx="258">
                  <c:v>2.2499999999999964</c:v>
                </c:pt>
                <c:pt idx="259">
                  <c:v>2.25</c:v>
                </c:pt>
                <c:pt idx="260">
                  <c:v>2.25</c:v>
                </c:pt>
                <c:pt idx="261">
                  <c:v>2.25</c:v>
                </c:pt>
                <c:pt idx="262">
                  <c:v>2.25</c:v>
                </c:pt>
                <c:pt idx="263">
                  <c:v>2.5</c:v>
                </c:pt>
                <c:pt idx="264">
                  <c:v>2.5</c:v>
                </c:pt>
                <c:pt idx="265">
                  <c:v>2.2299999999999969</c:v>
                </c:pt>
                <c:pt idx="266">
                  <c:v>2.230000000000004</c:v>
                </c:pt>
                <c:pt idx="267">
                  <c:v>2.220000000000006</c:v>
                </c:pt>
                <c:pt idx="268">
                  <c:v>2.2100000000000009</c:v>
                </c:pt>
                <c:pt idx="269">
                  <c:v>2.1899999999999977</c:v>
                </c:pt>
                <c:pt idx="270">
                  <c:v>2.2199999999999989</c:v>
                </c:pt>
                <c:pt idx="271">
                  <c:v>2.2199999999999989</c:v>
                </c:pt>
                <c:pt idx="272">
                  <c:v>2.8500000000000014</c:v>
                </c:pt>
                <c:pt idx="273">
                  <c:v>2.8500000000000014</c:v>
                </c:pt>
                <c:pt idx="274">
                  <c:v>2.8499999999999943</c:v>
                </c:pt>
                <c:pt idx="275">
                  <c:v>2.8299999999999983</c:v>
                </c:pt>
                <c:pt idx="276">
                  <c:v>2.8499999999999943</c:v>
                </c:pt>
                <c:pt idx="277">
                  <c:v>3.3500000000000014</c:v>
                </c:pt>
                <c:pt idx="278">
                  <c:v>3.3500000000000014</c:v>
                </c:pt>
                <c:pt idx="279">
                  <c:v>3.3499999999999943</c:v>
                </c:pt>
                <c:pt idx="280">
                  <c:v>3.3500000000000014</c:v>
                </c:pt>
                <c:pt idx="281">
                  <c:v>3.3500000000000014</c:v>
                </c:pt>
                <c:pt idx="282">
                  <c:v>3.3500000000000014</c:v>
                </c:pt>
                <c:pt idx="283">
                  <c:v>3.3500000000000014</c:v>
                </c:pt>
                <c:pt idx="284">
                  <c:v>3.3500000000000014</c:v>
                </c:pt>
                <c:pt idx="285">
                  <c:v>3.3499999999999943</c:v>
                </c:pt>
                <c:pt idx="286">
                  <c:v>3.3500000000000014</c:v>
                </c:pt>
                <c:pt idx="287">
                  <c:v>3.3499999999999943</c:v>
                </c:pt>
                <c:pt idx="288">
                  <c:v>3.3499999999999979</c:v>
                </c:pt>
                <c:pt idx="289">
                  <c:v>3.3500000000000014</c:v>
                </c:pt>
                <c:pt idx="290">
                  <c:v>3.3499999999999979</c:v>
                </c:pt>
                <c:pt idx="291">
                  <c:v>3.3499999999999979</c:v>
                </c:pt>
                <c:pt idx="292">
                  <c:v>3.3499999999999979</c:v>
                </c:pt>
                <c:pt idx="293">
                  <c:v>3.3500000000000014</c:v>
                </c:pt>
                <c:pt idx="294">
                  <c:v>3.3499999999999979</c:v>
                </c:pt>
                <c:pt idx="295">
                  <c:v>3.3500000000000014</c:v>
                </c:pt>
                <c:pt idx="296">
                  <c:v>3.350000000000005</c:v>
                </c:pt>
                <c:pt idx="297">
                  <c:v>3.3500000000000014</c:v>
                </c:pt>
                <c:pt idx="298">
                  <c:v>3.3499999999999979</c:v>
                </c:pt>
                <c:pt idx="299">
                  <c:v>3.3500000000000014</c:v>
                </c:pt>
                <c:pt idx="300">
                  <c:v>3.3500000000000014</c:v>
                </c:pt>
                <c:pt idx="301">
                  <c:v>3.3500000000000014</c:v>
                </c:pt>
                <c:pt idx="302">
                  <c:v>3.3500000000000014</c:v>
                </c:pt>
                <c:pt idx="303">
                  <c:v>2.7499999999999964</c:v>
                </c:pt>
                <c:pt idx="304">
                  <c:v>2.7500000000000036</c:v>
                </c:pt>
                <c:pt idx="305">
                  <c:v>2.7499999999999964</c:v>
                </c:pt>
                <c:pt idx="306">
                  <c:v>2.379999999999999</c:v>
                </c:pt>
                <c:pt idx="307">
                  <c:v>2.370000000000001</c:v>
                </c:pt>
                <c:pt idx="308">
                  <c:v>2.3599999999999994</c:v>
                </c:pt>
                <c:pt idx="309">
                  <c:v>2.370000000000001</c:v>
                </c:pt>
                <c:pt idx="310">
                  <c:v>2.139999999999997</c:v>
                </c:pt>
                <c:pt idx="311">
                  <c:v>2.129999999999999</c:v>
                </c:pt>
                <c:pt idx="312">
                  <c:v>2.5</c:v>
                </c:pt>
                <c:pt idx="313">
                  <c:v>2.5</c:v>
                </c:pt>
                <c:pt idx="314">
                  <c:v>2.5000000000000036</c:v>
                </c:pt>
                <c:pt idx="315">
                  <c:v>2.5</c:v>
                </c:pt>
                <c:pt idx="316">
                  <c:v>2.5</c:v>
                </c:pt>
                <c:pt idx="317">
                  <c:v>2.5</c:v>
                </c:pt>
                <c:pt idx="318">
                  <c:v>2.5</c:v>
                </c:pt>
                <c:pt idx="319">
                  <c:v>2.5</c:v>
                </c:pt>
                <c:pt idx="320">
                  <c:v>2.5</c:v>
                </c:pt>
                <c:pt idx="321">
                  <c:v>2.5</c:v>
                </c:pt>
                <c:pt idx="322">
                  <c:v>2.5</c:v>
                </c:pt>
                <c:pt idx="323">
                  <c:v>2.5</c:v>
                </c:pt>
                <c:pt idx="324">
                  <c:v>2.5</c:v>
                </c:pt>
                <c:pt idx="325">
                  <c:v>2.5</c:v>
                </c:pt>
                <c:pt idx="326">
                  <c:v>2.5</c:v>
                </c:pt>
                <c:pt idx="327">
                  <c:v>2.5</c:v>
                </c:pt>
                <c:pt idx="328">
                  <c:v>2.5</c:v>
                </c:pt>
                <c:pt idx="329">
                  <c:v>2.5</c:v>
                </c:pt>
                <c:pt idx="330">
                  <c:v>2.5</c:v>
                </c:pt>
                <c:pt idx="331">
                  <c:v>2.5</c:v>
                </c:pt>
                <c:pt idx="332">
                  <c:v>2.5</c:v>
                </c:pt>
                <c:pt idx="333">
                  <c:v>2.5</c:v>
                </c:pt>
                <c:pt idx="334">
                  <c:v>2.5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1.6099999999999994</c:v>
                </c:pt>
                <c:pt idx="344">
                  <c:v>1.620000000000001</c:v>
                </c:pt>
                <c:pt idx="345">
                  <c:v>1.6199999999999974</c:v>
                </c:pt>
                <c:pt idx="346">
                  <c:v>1.6099999999999994</c:v>
                </c:pt>
                <c:pt idx="347">
                  <c:v>1.5899999999999999</c:v>
                </c:pt>
                <c:pt idx="348">
                  <c:v>1.5800000000000018</c:v>
                </c:pt>
                <c:pt idx="349">
                  <c:v>1.2699999999999996</c:v>
                </c:pt>
                <c:pt idx="350">
                  <c:v>1.25</c:v>
                </c:pt>
                <c:pt idx="351">
                  <c:v>1.2200000000000024</c:v>
                </c:pt>
                <c:pt idx="352">
                  <c:v>1.2300000000000004</c:v>
                </c:pt>
                <c:pt idx="353">
                  <c:v>1.3099999999999987</c:v>
                </c:pt>
                <c:pt idx="354">
                  <c:v>1.3299999999999983</c:v>
                </c:pt>
                <c:pt idx="355">
                  <c:v>1.3399999999999999</c:v>
                </c:pt>
                <c:pt idx="356">
                  <c:v>1.7000000000000028</c:v>
                </c:pt>
                <c:pt idx="357">
                  <c:v>1.7000000000000028</c:v>
                </c:pt>
                <c:pt idx="358">
                  <c:v>1.6999999999999993</c:v>
                </c:pt>
                <c:pt idx="359">
                  <c:v>1.6999999999999993</c:v>
                </c:pt>
                <c:pt idx="360">
                  <c:v>1.6999999999999993</c:v>
                </c:pt>
                <c:pt idx="361">
                  <c:v>1.7000000000000028</c:v>
                </c:pt>
                <c:pt idx="362">
                  <c:v>1.6999999999999993</c:v>
                </c:pt>
                <c:pt idx="363">
                  <c:v>1.6999999999999993</c:v>
                </c:pt>
                <c:pt idx="364">
                  <c:v>1.6999999999999993</c:v>
                </c:pt>
                <c:pt idx="365">
                  <c:v>1.7000000000000028</c:v>
                </c:pt>
                <c:pt idx="366">
                  <c:v>1.6999999999999993</c:v>
                </c:pt>
                <c:pt idx="367">
                  <c:v>1.6999999999999993</c:v>
                </c:pt>
                <c:pt idx="368">
                  <c:v>2.25</c:v>
                </c:pt>
                <c:pt idx="369">
                  <c:v>2.25</c:v>
                </c:pt>
                <c:pt idx="370">
                  <c:v>2.25</c:v>
                </c:pt>
                <c:pt idx="371">
                  <c:v>2.25</c:v>
                </c:pt>
                <c:pt idx="372">
                  <c:v>2.25</c:v>
                </c:pt>
                <c:pt idx="373">
                  <c:v>2.25</c:v>
                </c:pt>
                <c:pt idx="374">
                  <c:v>2.25</c:v>
                </c:pt>
                <c:pt idx="375">
                  <c:v>2.25</c:v>
                </c:pt>
                <c:pt idx="376">
                  <c:v>2.25</c:v>
                </c:pt>
                <c:pt idx="377">
                  <c:v>2.25</c:v>
                </c:pt>
                <c:pt idx="378">
                  <c:v>2.25</c:v>
                </c:pt>
                <c:pt idx="379">
                  <c:v>2.25</c:v>
                </c:pt>
                <c:pt idx="380">
                  <c:v>2.25</c:v>
                </c:pt>
                <c:pt idx="381">
                  <c:v>2.25</c:v>
                </c:pt>
                <c:pt idx="382">
                  <c:v>2.25</c:v>
                </c:pt>
                <c:pt idx="383">
                  <c:v>2.25</c:v>
                </c:pt>
                <c:pt idx="384">
                  <c:v>2.25</c:v>
                </c:pt>
                <c:pt idx="385">
                  <c:v>2.25</c:v>
                </c:pt>
                <c:pt idx="386">
                  <c:v>2.25</c:v>
                </c:pt>
                <c:pt idx="387">
                  <c:v>2.25</c:v>
                </c:pt>
                <c:pt idx="388">
                  <c:v>2.25</c:v>
                </c:pt>
                <c:pt idx="389">
                  <c:v>2.25</c:v>
                </c:pt>
                <c:pt idx="390">
                  <c:v>2.25</c:v>
                </c:pt>
                <c:pt idx="391">
                  <c:v>2.25</c:v>
                </c:pt>
                <c:pt idx="392">
                  <c:v>2.25</c:v>
                </c:pt>
                <c:pt idx="393">
                  <c:v>2.25</c:v>
                </c:pt>
                <c:pt idx="394">
                  <c:v>2.25</c:v>
                </c:pt>
                <c:pt idx="395">
                  <c:v>2.25</c:v>
                </c:pt>
                <c:pt idx="396">
                  <c:v>1.4200000000000017</c:v>
                </c:pt>
                <c:pt idx="397">
                  <c:v>1.5999999999999979</c:v>
                </c:pt>
                <c:pt idx="398">
                  <c:v>1.5899999999999999</c:v>
                </c:pt>
                <c:pt idx="400">
                  <c:v>1.5599999999999987</c:v>
                </c:pt>
                <c:pt idx="401">
                  <c:v>1.5600000000000023</c:v>
                </c:pt>
                <c:pt idx="402">
                  <c:v>-0.5</c:v>
                </c:pt>
                <c:pt idx="403">
                  <c:v>1.6199999999999974</c:v>
                </c:pt>
                <c:pt idx="404">
                  <c:v>1.629999999999999</c:v>
                </c:pt>
                <c:pt idx="405">
                  <c:v>1.5199999999999996</c:v>
                </c:pt>
                <c:pt idx="406">
                  <c:v>1.620000000000001</c:v>
                </c:pt>
                <c:pt idx="407">
                  <c:v>2.6799999999999962</c:v>
                </c:pt>
                <c:pt idx="408">
                  <c:v>2.6800000000000033</c:v>
                </c:pt>
                <c:pt idx="409">
                  <c:v>2.6300000000000026</c:v>
                </c:pt>
                <c:pt idx="410">
                  <c:v>2.6499999999999986</c:v>
                </c:pt>
                <c:pt idx="411">
                  <c:v>2.6400000000000006</c:v>
                </c:pt>
                <c:pt idx="412">
                  <c:v>2.66</c:v>
                </c:pt>
                <c:pt idx="413">
                  <c:v>2.6799999999999997</c:v>
                </c:pt>
                <c:pt idx="414">
                  <c:v>2.6799999999999962</c:v>
                </c:pt>
                <c:pt idx="415">
                  <c:v>2.7100000000000009</c:v>
                </c:pt>
                <c:pt idx="416">
                  <c:v>2.75</c:v>
                </c:pt>
                <c:pt idx="417">
                  <c:v>2.860000000000003</c:v>
                </c:pt>
                <c:pt idx="418">
                  <c:v>3.0699999999999967</c:v>
                </c:pt>
                <c:pt idx="419">
                  <c:v>3.399999999999995</c:v>
                </c:pt>
                <c:pt idx="420">
                  <c:v>3.1499999999999986</c:v>
                </c:pt>
                <c:pt idx="421">
                  <c:v>3.2499999999999964</c:v>
                </c:pt>
                <c:pt idx="422">
                  <c:v>3.2200000000000024</c:v>
                </c:pt>
                <c:pt idx="423">
                  <c:v>3.1899999999999977</c:v>
                </c:pt>
                <c:pt idx="424">
                  <c:v>4.3500000000000014</c:v>
                </c:pt>
                <c:pt idx="425">
                  <c:v>4.7299999999999969</c:v>
                </c:pt>
                <c:pt idx="426">
                  <c:v>5.3599999999999959</c:v>
                </c:pt>
                <c:pt idx="427">
                  <c:v>4.7600000000000016</c:v>
                </c:pt>
                <c:pt idx="428">
                  <c:v>4.7899999999999956</c:v>
                </c:pt>
                <c:pt idx="429">
                  <c:v>4.7200000000000024</c:v>
                </c:pt>
                <c:pt idx="430">
                  <c:v>4.2800000000000011</c:v>
                </c:pt>
                <c:pt idx="431">
                  <c:v>3.9299999999999997</c:v>
                </c:pt>
                <c:pt idx="432">
                  <c:v>3.9500000000000028</c:v>
                </c:pt>
                <c:pt idx="433">
                  <c:v>4.0299999999999976</c:v>
                </c:pt>
                <c:pt idx="434">
                  <c:v>3.9899999999999949</c:v>
                </c:pt>
                <c:pt idx="435">
                  <c:v>4.4599999999999973</c:v>
                </c:pt>
                <c:pt idx="436">
                  <c:v>4.4499999999999957</c:v>
                </c:pt>
                <c:pt idx="437">
                  <c:v>4.4600000000000009</c:v>
                </c:pt>
                <c:pt idx="438">
                  <c:v>4.5600000000000023</c:v>
                </c:pt>
                <c:pt idx="439">
                  <c:v>4.8999999999999986</c:v>
                </c:pt>
                <c:pt idx="440">
                  <c:v>4.8500000000000014</c:v>
                </c:pt>
                <c:pt idx="441">
                  <c:v>4.6299999999999955</c:v>
                </c:pt>
                <c:pt idx="442">
                  <c:v>4.1099999999999994</c:v>
                </c:pt>
                <c:pt idx="443">
                  <c:v>4.1000000000000014</c:v>
                </c:pt>
                <c:pt idx="444">
                  <c:v>4.1300000000000026</c:v>
                </c:pt>
                <c:pt idx="445">
                  <c:v>4.1200000000000045</c:v>
                </c:pt>
                <c:pt idx="446">
                  <c:v>4.0399999999999991</c:v>
                </c:pt>
                <c:pt idx="447">
                  <c:v>4.0799999999999983</c:v>
                </c:pt>
                <c:pt idx="448">
                  <c:v>4.1499999999999986</c:v>
                </c:pt>
                <c:pt idx="449">
                  <c:v>4.1899999999999977</c:v>
                </c:pt>
                <c:pt idx="450">
                  <c:v>4.18</c:v>
                </c:pt>
                <c:pt idx="451">
                  <c:v>4.2800000000000011</c:v>
                </c:pt>
                <c:pt idx="452">
                  <c:v>4.2999999999999972</c:v>
                </c:pt>
                <c:pt idx="453">
                  <c:v>4.3399999999999963</c:v>
                </c:pt>
                <c:pt idx="454">
                  <c:v>4.32</c:v>
                </c:pt>
                <c:pt idx="455">
                  <c:v>4.32</c:v>
                </c:pt>
                <c:pt idx="456">
                  <c:v>4.1400000000000006</c:v>
                </c:pt>
                <c:pt idx="457">
                  <c:v>4.2000000000000028</c:v>
                </c:pt>
                <c:pt idx="458">
                  <c:v>4.2700000000000031</c:v>
                </c:pt>
                <c:pt idx="459">
                  <c:v>4.43</c:v>
                </c:pt>
                <c:pt idx="460">
                  <c:v>4.43</c:v>
                </c:pt>
                <c:pt idx="461">
                  <c:v>4.4899999999999949</c:v>
                </c:pt>
                <c:pt idx="462">
                  <c:v>4.25</c:v>
                </c:pt>
                <c:pt idx="463">
                  <c:v>4.2499999999999964</c:v>
                </c:pt>
                <c:pt idx="464">
                  <c:v>4.25</c:v>
                </c:pt>
                <c:pt idx="465">
                  <c:v>4.75</c:v>
                </c:pt>
                <c:pt idx="466">
                  <c:v>4.75</c:v>
                </c:pt>
                <c:pt idx="467">
                  <c:v>4.75</c:v>
                </c:pt>
                <c:pt idx="468">
                  <c:v>4.75</c:v>
                </c:pt>
                <c:pt idx="469">
                  <c:v>4.75</c:v>
                </c:pt>
                <c:pt idx="470">
                  <c:v>4.75</c:v>
                </c:pt>
                <c:pt idx="471">
                  <c:v>4.75</c:v>
                </c:pt>
                <c:pt idx="472">
                  <c:v>4.75</c:v>
                </c:pt>
                <c:pt idx="473">
                  <c:v>4.75</c:v>
                </c:pt>
                <c:pt idx="474">
                  <c:v>4.75</c:v>
                </c:pt>
                <c:pt idx="475">
                  <c:v>4.75</c:v>
                </c:pt>
                <c:pt idx="476">
                  <c:v>4.75</c:v>
                </c:pt>
                <c:pt idx="477">
                  <c:v>4.75</c:v>
                </c:pt>
                <c:pt idx="478">
                  <c:v>4.75</c:v>
                </c:pt>
                <c:pt idx="479">
                  <c:v>4.75</c:v>
                </c:pt>
                <c:pt idx="480">
                  <c:v>4.75</c:v>
                </c:pt>
                <c:pt idx="481">
                  <c:v>4.75</c:v>
                </c:pt>
                <c:pt idx="482">
                  <c:v>4.75</c:v>
                </c:pt>
                <c:pt idx="483">
                  <c:v>4.75</c:v>
                </c:pt>
                <c:pt idx="484">
                  <c:v>4.75</c:v>
                </c:pt>
                <c:pt idx="485">
                  <c:v>4.75</c:v>
                </c:pt>
                <c:pt idx="486">
                  <c:v>4.75</c:v>
                </c:pt>
                <c:pt idx="487">
                  <c:v>5.25</c:v>
                </c:pt>
                <c:pt idx="488">
                  <c:v>5.25</c:v>
                </c:pt>
                <c:pt idx="489">
                  <c:v>5.25</c:v>
                </c:pt>
                <c:pt idx="490">
                  <c:v>5.25</c:v>
                </c:pt>
                <c:pt idx="491">
                  <c:v>5.25</c:v>
                </c:pt>
                <c:pt idx="492">
                  <c:v>5.25</c:v>
                </c:pt>
                <c:pt idx="493">
                  <c:v>5.25</c:v>
                </c:pt>
                <c:pt idx="494">
                  <c:v>5.25</c:v>
                </c:pt>
                <c:pt idx="495">
                  <c:v>5.25</c:v>
                </c:pt>
                <c:pt idx="496">
                  <c:v>5.25</c:v>
                </c:pt>
                <c:pt idx="497">
                  <c:v>5.25</c:v>
                </c:pt>
                <c:pt idx="498">
                  <c:v>5.25</c:v>
                </c:pt>
                <c:pt idx="499">
                  <c:v>5.4599999999999937</c:v>
                </c:pt>
                <c:pt idx="500">
                  <c:v>5.5900000000000034</c:v>
                </c:pt>
                <c:pt idx="501">
                  <c:v>5.57</c:v>
                </c:pt>
                <c:pt idx="502">
                  <c:v>5.5200000000000031</c:v>
                </c:pt>
                <c:pt idx="503">
                  <c:v>5.6400000000000006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7.1000000000000014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6.75</c:v>
                </c:pt>
                <c:pt idx="512">
                  <c:v>6.75</c:v>
                </c:pt>
                <c:pt idx="513">
                  <c:v>6.75</c:v>
                </c:pt>
                <c:pt idx="514">
                  <c:v>6.75</c:v>
                </c:pt>
                <c:pt idx="515">
                  <c:v>5.75</c:v>
                </c:pt>
                <c:pt idx="516">
                  <c:v>5.75</c:v>
                </c:pt>
                <c:pt idx="517">
                  <c:v>5.75</c:v>
                </c:pt>
                <c:pt idx="518">
                  <c:v>6.1600000000000037</c:v>
                </c:pt>
                <c:pt idx="519">
                  <c:v>6.3399999999999963</c:v>
                </c:pt>
                <c:pt idx="520">
                  <c:v>6.490000000000002</c:v>
                </c:pt>
                <c:pt idx="521">
                  <c:v>6.4600000000000009</c:v>
                </c:pt>
                <c:pt idx="522">
                  <c:v>6.4200000000000017</c:v>
                </c:pt>
                <c:pt idx="523">
                  <c:v>6.4799999999999969</c:v>
                </c:pt>
                <c:pt idx="524">
                  <c:v>6.5600000000000023</c:v>
                </c:pt>
                <c:pt idx="525">
                  <c:v>6.68</c:v>
                </c:pt>
                <c:pt idx="526">
                  <c:v>5.75</c:v>
                </c:pt>
                <c:pt idx="527">
                  <c:v>5.75</c:v>
                </c:pt>
                <c:pt idx="528">
                  <c:v>5.75</c:v>
                </c:pt>
                <c:pt idx="529">
                  <c:v>5.75</c:v>
                </c:pt>
                <c:pt idx="530">
                  <c:v>5.75</c:v>
                </c:pt>
                <c:pt idx="531">
                  <c:v>5.75</c:v>
                </c:pt>
                <c:pt idx="532">
                  <c:v>5.75</c:v>
                </c:pt>
                <c:pt idx="533">
                  <c:v>5.75</c:v>
                </c:pt>
                <c:pt idx="534">
                  <c:v>5.75</c:v>
                </c:pt>
                <c:pt idx="535">
                  <c:v>6.5</c:v>
                </c:pt>
                <c:pt idx="536">
                  <c:v>6.5</c:v>
                </c:pt>
                <c:pt idx="537">
                  <c:v>6.5</c:v>
                </c:pt>
                <c:pt idx="538">
                  <c:v>6.5</c:v>
                </c:pt>
                <c:pt idx="539">
                  <c:v>6.5</c:v>
                </c:pt>
                <c:pt idx="540">
                  <c:v>6.5</c:v>
                </c:pt>
                <c:pt idx="541">
                  <c:v>6.5</c:v>
                </c:pt>
                <c:pt idx="542">
                  <c:v>6.5</c:v>
                </c:pt>
                <c:pt idx="543">
                  <c:v>6.5</c:v>
                </c:pt>
                <c:pt idx="544">
                  <c:v>6.5</c:v>
                </c:pt>
                <c:pt idx="545">
                  <c:v>6.5</c:v>
                </c:pt>
                <c:pt idx="546">
                  <c:v>6.5</c:v>
                </c:pt>
                <c:pt idx="547">
                  <c:v>6.5</c:v>
                </c:pt>
                <c:pt idx="548">
                  <c:v>6.5</c:v>
                </c:pt>
                <c:pt idx="549">
                  <c:v>6.5</c:v>
                </c:pt>
                <c:pt idx="550">
                  <c:v>6.5</c:v>
                </c:pt>
                <c:pt idx="551">
                  <c:v>6.5</c:v>
                </c:pt>
                <c:pt idx="552">
                  <c:v>6.5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7.6599999999999966</c:v>
                </c:pt>
                <c:pt idx="559">
                  <c:v>5.93</c:v>
                </c:pt>
                <c:pt idx="560">
                  <c:v>6.1400000000000006</c:v>
                </c:pt>
                <c:pt idx="561">
                  <c:v>6.3599999999999994</c:v>
                </c:pt>
                <c:pt idx="562">
                  <c:v>6.5399999999999991</c:v>
                </c:pt>
                <c:pt idx="563">
                  <c:v>6.6500000000000057</c:v>
                </c:pt>
                <c:pt idx="564">
                  <c:v>5.25</c:v>
                </c:pt>
                <c:pt idx="565">
                  <c:v>5.25</c:v>
                </c:pt>
                <c:pt idx="566">
                  <c:v>5.25</c:v>
                </c:pt>
                <c:pt idx="567">
                  <c:v>5.25</c:v>
                </c:pt>
                <c:pt idx="568">
                  <c:v>5.25</c:v>
                </c:pt>
                <c:pt idx="569">
                  <c:v>5.25</c:v>
                </c:pt>
                <c:pt idx="570">
                  <c:v>5.25</c:v>
                </c:pt>
                <c:pt idx="571">
                  <c:v>5.5</c:v>
                </c:pt>
                <c:pt idx="572">
                  <c:v>5.5</c:v>
                </c:pt>
                <c:pt idx="573">
                  <c:v>13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7.1400000000000006</c:v>
                </c:pt>
                <c:pt idx="589">
                  <c:v>5.5</c:v>
                </c:pt>
                <c:pt idx="590">
                  <c:v>7.3500000000000014</c:v>
                </c:pt>
                <c:pt idx="591">
                  <c:v>5.5</c:v>
                </c:pt>
                <c:pt idx="592">
                  <c:v>7.4200000000000017</c:v>
                </c:pt>
                <c:pt idx="593">
                  <c:v>7.3700000000000045</c:v>
                </c:pt>
                <c:pt idx="594">
                  <c:v>7.3800000000000026</c:v>
                </c:pt>
                <c:pt idx="595">
                  <c:v>7.5200000000000031</c:v>
                </c:pt>
                <c:pt idx="596">
                  <c:v>7.5200000000000031</c:v>
                </c:pt>
                <c:pt idx="597">
                  <c:v>7.5899999999999963</c:v>
                </c:pt>
                <c:pt idx="598">
                  <c:v>7.9000000000000057</c:v>
                </c:pt>
                <c:pt idx="599">
                  <c:v>8.68</c:v>
                </c:pt>
                <c:pt idx="600">
                  <c:v>8.75</c:v>
                </c:pt>
                <c:pt idx="601">
                  <c:v>9.5699999999999932</c:v>
                </c:pt>
                <c:pt idx="602">
                  <c:v>9.9299999999999926</c:v>
                </c:pt>
                <c:pt idx="603">
                  <c:v>6</c:v>
                </c:pt>
                <c:pt idx="604">
                  <c:v>5.9999999999999929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5.9999999999999929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4.4999999999999929</c:v>
                </c:pt>
                <c:pt idx="640">
                  <c:v>4.5</c:v>
                </c:pt>
                <c:pt idx="641">
                  <c:v>6.6099999999999994</c:v>
                </c:pt>
                <c:pt idx="642">
                  <c:v>6.8999999999999986</c:v>
                </c:pt>
                <c:pt idx="643">
                  <c:v>6.68</c:v>
                </c:pt>
                <c:pt idx="644">
                  <c:v>6.5899999999999963</c:v>
                </c:pt>
                <c:pt idx="645">
                  <c:v>6.5400000000000063</c:v>
                </c:pt>
                <c:pt idx="646">
                  <c:v>6.4699999999999989</c:v>
                </c:pt>
                <c:pt idx="647">
                  <c:v>6.2800000000000011</c:v>
                </c:pt>
                <c:pt idx="648">
                  <c:v>6.8600000000000065</c:v>
                </c:pt>
                <c:pt idx="649">
                  <c:v>4.3999999999999986</c:v>
                </c:pt>
                <c:pt idx="650">
                  <c:v>3.1600000000000037</c:v>
                </c:pt>
                <c:pt idx="651">
                  <c:v>3.1899999999999977</c:v>
                </c:pt>
                <c:pt idx="652">
                  <c:v>4.6199999999999974</c:v>
                </c:pt>
                <c:pt idx="653">
                  <c:v>6.3700000000000045</c:v>
                </c:pt>
                <c:pt idx="654">
                  <c:v>5.3000000000000043</c:v>
                </c:pt>
                <c:pt idx="655">
                  <c:v>5.4099999999999966</c:v>
                </c:pt>
                <c:pt idx="656">
                  <c:v>5.6899999999999977</c:v>
                </c:pt>
                <c:pt idx="657">
                  <c:v>6.0600000000000094</c:v>
                </c:pt>
                <c:pt idx="658">
                  <c:v>6.4699999999999989</c:v>
                </c:pt>
                <c:pt idx="659">
                  <c:v>6.8200000000000074</c:v>
                </c:pt>
                <c:pt idx="660">
                  <c:v>7.0900000000000034</c:v>
                </c:pt>
                <c:pt idx="661">
                  <c:v>5.6099999999999994</c:v>
                </c:pt>
                <c:pt idx="662">
                  <c:v>5.0899999999999963</c:v>
                </c:pt>
                <c:pt idx="663">
                  <c:v>4.6799999999999926</c:v>
                </c:pt>
                <c:pt idx="664">
                  <c:v>5.0399999999999991</c:v>
                </c:pt>
                <c:pt idx="665">
                  <c:v>4.43</c:v>
                </c:pt>
                <c:pt idx="666">
                  <c:v>4.3600000000000136</c:v>
                </c:pt>
                <c:pt idx="667">
                  <c:v>5.3500000000000085</c:v>
                </c:pt>
                <c:pt idx="668">
                  <c:v>5.1499999999999986</c:v>
                </c:pt>
                <c:pt idx="669">
                  <c:v>4.2200000000000131</c:v>
                </c:pt>
                <c:pt idx="670">
                  <c:v>4.779999999999994</c:v>
                </c:pt>
                <c:pt idx="671">
                  <c:v>3.1199999999999903</c:v>
                </c:pt>
                <c:pt idx="672">
                  <c:v>3.6500000000000057</c:v>
                </c:pt>
                <c:pt idx="673">
                  <c:v>3.779999999999994</c:v>
                </c:pt>
                <c:pt idx="674">
                  <c:v>3.6099999999999994</c:v>
                </c:pt>
                <c:pt idx="675">
                  <c:v>3.5399999999999991</c:v>
                </c:pt>
                <c:pt idx="676">
                  <c:v>3.7800000000000011</c:v>
                </c:pt>
                <c:pt idx="677">
                  <c:v>4.07</c:v>
                </c:pt>
                <c:pt idx="678">
                  <c:v>4.1199999999999974</c:v>
                </c:pt>
                <c:pt idx="679">
                  <c:v>4.1700000000000017</c:v>
                </c:pt>
                <c:pt idx="680">
                  <c:v>3.9399999999999977</c:v>
                </c:pt>
                <c:pt idx="681">
                  <c:v>3.8500000000000085</c:v>
                </c:pt>
                <c:pt idx="682">
                  <c:v>3.9200000000000088</c:v>
                </c:pt>
                <c:pt idx="683">
                  <c:v>3.9500000000000099</c:v>
                </c:pt>
                <c:pt idx="684">
                  <c:v>4.1799999999999926</c:v>
                </c:pt>
                <c:pt idx="685">
                  <c:v>4.3400000000000034</c:v>
                </c:pt>
                <c:pt idx="686">
                  <c:v>4.1899999999999977</c:v>
                </c:pt>
                <c:pt idx="687">
                  <c:v>4.0400000000000063</c:v>
                </c:pt>
                <c:pt idx="688">
                  <c:v>4.1499999999999986</c:v>
                </c:pt>
                <c:pt idx="689">
                  <c:v>4.7999999999999972</c:v>
                </c:pt>
                <c:pt idx="690">
                  <c:v>4.4599999999999937</c:v>
                </c:pt>
                <c:pt idx="691">
                  <c:v>3.6700000000000017</c:v>
                </c:pt>
                <c:pt idx="692">
                  <c:v>3.6099999999999994</c:v>
                </c:pt>
                <c:pt idx="693">
                  <c:v>3.1700000000000017</c:v>
                </c:pt>
                <c:pt idx="694">
                  <c:v>3.0799999999999983</c:v>
                </c:pt>
                <c:pt idx="695">
                  <c:v>3</c:v>
                </c:pt>
                <c:pt idx="696">
                  <c:v>2.9600000000000009</c:v>
                </c:pt>
                <c:pt idx="697">
                  <c:v>5.7199999999999989</c:v>
                </c:pt>
                <c:pt idx="698">
                  <c:v>2.8700000000000045</c:v>
                </c:pt>
                <c:pt idx="699">
                  <c:v>2.7899999999999991</c:v>
                </c:pt>
                <c:pt idx="700">
                  <c:v>2.8099999999999952</c:v>
                </c:pt>
                <c:pt idx="701">
                  <c:v>2.8700000000000045</c:v>
                </c:pt>
                <c:pt idx="702">
                  <c:v>2.9400000000000048</c:v>
                </c:pt>
                <c:pt idx="703">
                  <c:v>2.7399999999999949</c:v>
                </c:pt>
                <c:pt idx="704">
                  <c:v>2.7800000000000011</c:v>
                </c:pt>
                <c:pt idx="705">
                  <c:v>3.0399999999999991</c:v>
                </c:pt>
                <c:pt idx="706">
                  <c:v>4.0300000000000011</c:v>
                </c:pt>
                <c:pt idx="707">
                  <c:v>4.0399999999999991</c:v>
                </c:pt>
                <c:pt idx="708">
                  <c:v>4.0799999999999983</c:v>
                </c:pt>
                <c:pt idx="709">
                  <c:v>3.1000000000000014</c:v>
                </c:pt>
                <c:pt idx="710">
                  <c:v>2.1899999999999977</c:v>
                </c:pt>
                <c:pt idx="711">
                  <c:v>2.3100000000000023</c:v>
                </c:pt>
                <c:pt idx="712">
                  <c:v>2.4500000000000028</c:v>
                </c:pt>
                <c:pt idx="713">
                  <c:v>3.1000000000000014</c:v>
                </c:pt>
                <c:pt idx="714">
                  <c:v>3</c:v>
                </c:pt>
                <c:pt idx="715">
                  <c:v>3</c:v>
                </c:pt>
                <c:pt idx="716">
                  <c:v>2.5</c:v>
                </c:pt>
                <c:pt idx="717">
                  <c:v>2.5</c:v>
                </c:pt>
                <c:pt idx="718">
                  <c:v>2.5</c:v>
                </c:pt>
                <c:pt idx="719">
                  <c:v>3.0000000000000071</c:v>
                </c:pt>
                <c:pt idx="720">
                  <c:v>3.5000000000000071</c:v>
                </c:pt>
                <c:pt idx="721">
                  <c:v>3.5</c:v>
                </c:pt>
                <c:pt idx="722">
                  <c:v>3</c:v>
                </c:pt>
                <c:pt idx="723">
                  <c:v>3</c:v>
                </c:pt>
                <c:pt idx="724">
                  <c:v>3.0000000000000071</c:v>
                </c:pt>
                <c:pt idx="725">
                  <c:v>3.4999999999999929</c:v>
                </c:pt>
                <c:pt idx="726">
                  <c:v>3.5</c:v>
                </c:pt>
                <c:pt idx="727">
                  <c:v>3.5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2.9999999999999929</c:v>
                </c:pt>
                <c:pt idx="735">
                  <c:v>3</c:v>
                </c:pt>
                <c:pt idx="736">
                  <c:v>3.4999999999999929</c:v>
                </c:pt>
                <c:pt idx="737">
                  <c:v>3.5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4.25</c:v>
                </c:pt>
                <c:pt idx="747">
                  <c:v>4</c:v>
                </c:pt>
                <c:pt idx="748">
                  <c:v>4</c:v>
                </c:pt>
                <c:pt idx="749">
                  <c:v>4.0999999999999943</c:v>
                </c:pt>
                <c:pt idx="750">
                  <c:v>4.0599999999999952</c:v>
                </c:pt>
                <c:pt idx="751">
                  <c:v>4.0600000000000023</c:v>
                </c:pt>
                <c:pt idx="752">
                  <c:v>4.2399999999999949</c:v>
                </c:pt>
                <c:pt idx="753">
                  <c:v>4.1400000000000006</c:v>
                </c:pt>
                <c:pt idx="754">
                  <c:v>3.9799999999999969</c:v>
                </c:pt>
                <c:pt idx="755">
                  <c:v>3.8999999999999986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3.5</c:v>
                </c:pt>
                <c:pt idx="766">
                  <c:v>3.4600000000000009</c:v>
                </c:pt>
                <c:pt idx="767">
                  <c:v>4.4200000000000017</c:v>
                </c:pt>
                <c:pt idx="768">
                  <c:v>4.4100000000000037</c:v>
                </c:pt>
                <c:pt idx="769">
                  <c:v>4.43</c:v>
                </c:pt>
                <c:pt idx="770">
                  <c:v>4.4600000000000009</c:v>
                </c:pt>
                <c:pt idx="771">
                  <c:v>3.9899999999999949</c:v>
                </c:pt>
                <c:pt idx="772">
                  <c:v>4.019999999999996</c:v>
                </c:pt>
                <c:pt idx="773">
                  <c:v>3.8699999999999974</c:v>
                </c:pt>
                <c:pt idx="774">
                  <c:v>3.8799999999999955</c:v>
                </c:pt>
                <c:pt idx="775">
                  <c:v>3.7900000000000063</c:v>
                </c:pt>
                <c:pt idx="776">
                  <c:v>3.7700000000000031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5.5000000000000071</c:v>
                </c:pt>
                <c:pt idx="781">
                  <c:v>5.5</c:v>
                </c:pt>
                <c:pt idx="782">
                  <c:v>5.5</c:v>
                </c:pt>
                <c:pt idx="783">
                  <c:v>5.5000000000000071</c:v>
                </c:pt>
                <c:pt idx="784">
                  <c:v>5.5000000000000071</c:v>
                </c:pt>
                <c:pt idx="785">
                  <c:v>5.5</c:v>
                </c:pt>
                <c:pt idx="786">
                  <c:v>5.5</c:v>
                </c:pt>
                <c:pt idx="787">
                  <c:v>5.5</c:v>
                </c:pt>
                <c:pt idx="788">
                  <c:v>5.5000000000000071</c:v>
                </c:pt>
                <c:pt idx="789">
                  <c:v>5.4999999999999929</c:v>
                </c:pt>
                <c:pt idx="790">
                  <c:v>5.5</c:v>
                </c:pt>
                <c:pt idx="791">
                  <c:v>5.5</c:v>
                </c:pt>
                <c:pt idx="792">
                  <c:v>5.5000000000000071</c:v>
                </c:pt>
                <c:pt idx="793">
                  <c:v>5.5000000000000071</c:v>
                </c:pt>
                <c:pt idx="794">
                  <c:v>5.25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4.5</c:v>
                </c:pt>
                <c:pt idx="800">
                  <c:v>4.5</c:v>
                </c:pt>
                <c:pt idx="801">
                  <c:v>4.5</c:v>
                </c:pt>
                <c:pt idx="802">
                  <c:v>4.4999999999999929</c:v>
                </c:pt>
                <c:pt idx="803">
                  <c:v>4.5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6.5</c:v>
                </c:pt>
                <c:pt idx="826">
                  <c:v>7</c:v>
                </c:pt>
                <c:pt idx="827">
                  <c:v>7</c:v>
                </c:pt>
                <c:pt idx="828">
                  <c:v>6.5</c:v>
                </c:pt>
                <c:pt idx="829">
                  <c:v>6.5</c:v>
                </c:pt>
                <c:pt idx="830">
                  <c:v>6.5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7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6.5</c:v>
                </c:pt>
                <c:pt idx="886">
                  <c:v>6.5</c:v>
                </c:pt>
                <c:pt idx="887">
                  <c:v>6.5</c:v>
                </c:pt>
                <c:pt idx="888">
                  <c:v>6.5</c:v>
                </c:pt>
                <c:pt idx="889">
                  <c:v>6.5</c:v>
                </c:pt>
                <c:pt idx="890">
                  <c:v>6.5</c:v>
                </c:pt>
                <c:pt idx="891">
                  <c:v>6.5</c:v>
                </c:pt>
                <c:pt idx="892">
                  <c:v>6.5</c:v>
                </c:pt>
                <c:pt idx="893">
                  <c:v>5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3.0000000000000071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5</c:v>
                </c:pt>
                <c:pt idx="912">
                  <c:v>6</c:v>
                </c:pt>
                <c:pt idx="913">
                  <c:v>7</c:v>
                </c:pt>
                <c:pt idx="914">
                  <c:v>6.9999999999999929</c:v>
                </c:pt>
                <c:pt idx="915">
                  <c:v>6.9999999999999929</c:v>
                </c:pt>
                <c:pt idx="916">
                  <c:v>7.0000000000000071</c:v>
                </c:pt>
                <c:pt idx="917">
                  <c:v>7</c:v>
                </c:pt>
                <c:pt idx="918">
                  <c:v>7.0000000000000071</c:v>
                </c:pt>
                <c:pt idx="919">
                  <c:v>7</c:v>
                </c:pt>
                <c:pt idx="920">
                  <c:v>7</c:v>
                </c:pt>
                <c:pt idx="921">
                  <c:v>7</c:v>
                </c:pt>
                <c:pt idx="922">
                  <c:v>7</c:v>
                </c:pt>
                <c:pt idx="923">
                  <c:v>6.9999999999999929</c:v>
                </c:pt>
                <c:pt idx="924">
                  <c:v>7</c:v>
                </c:pt>
                <c:pt idx="925">
                  <c:v>7</c:v>
                </c:pt>
                <c:pt idx="926">
                  <c:v>7</c:v>
                </c:pt>
                <c:pt idx="927">
                  <c:v>7</c:v>
                </c:pt>
                <c:pt idx="928">
                  <c:v>7</c:v>
                </c:pt>
                <c:pt idx="929">
                  <c:v>7</c:v>
                </c:pt>
                <c:pt idx="930">
                  <c:v>7</c:v>
                </c:pt>
                <c:pt idx="931">
                  <c:v>7</c:v>
                </c:pt>
                <c:pt idx="932">
                  <c:v>7</c:v>
                </c:pt>
                <c:pt idx="933">
                  <c:v>7</c:v>
                </c:pt>
                <c:pt idx="934">
                  <c:v>7</c:v>
                </c:pt>
                <c:pt idx="935">
                  <c:v>7</c:v>
                </c:pt>
                <c:pt idx="936">
                  <c:v>7</c:v>
                </c:pt>
                <c:pt idx="937">
                  <c:v>7</c:v>
                </c:pt>
                <c:pt idx="938">
                  <c:v>7</c:v>
                </c:pt>
                <c:pt idx="939">
                  <c:v>7</c:v>
                </c:pt>
                <c:pt idx="940">
                  <c:v>7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9</c:v>
                </c:pt>
                <c:pt idx="946">
                  <c:v>9</c:v>
                </c:pt>
                <c:pt idx="947">
                  <c:v>9.0000000000000071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8</c:v>
                </c:pt>
                <c:pt idx="952">
                  <c:v>5.5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8</c:v>
                </c:pt>
                <c:pt idx="968">
                  <c:v>8.5</c:v>
                </c:pt>
                <c:pt idx="969">
                  <c:v>8.5</c:v>
                </c:pt>
                <c:pt idx="970">
                  <c:v>8.5</c:v>
                </c:pt>
                <c:pt idx="971">
                  <c:v>8.5</c:v>
                </c:pt>
                <c:pt idx="972">
                  <c:v>8.5</c:v>
                </c:pt>
                <c:pt idx="973">
                  <c:v>8.5</c:v>
                </c:pt>
                <c:pt idx="974">
                  <c:v>8.5</c:v>
                </c:pt>
                <c:pt idx="975">
                  <c:v>8.5</c:v>
                </c:pt>
                <c:pt idx="976">
                  <c:v>8.5</c:v>
                </c:pt>
                <c:pt idx="977">
                  <c:v>8.5</c:v>
                </c:pt>
                <c:pt idx="978">
                  <c:v>8.5</c:v>
                </c:pt>
                <c:pt idx="979">
                  <c:v>8.5</c:v>
                </c:pt>
                <c:pt idx="980">
                  <c:v>8.5</c:v>
                </c:pt>
                <c:pt idx="981">
                  <c:v>8.5</c:v>
                </c:pt>
                <c:pt idx="982">
                  <c:v>8.5</c:v>
                </c:pt>
                <c:pt idx="983">
                  <c:v>8.5</c:v>
                </c:pt>
                <c:pt idx="984">
                  <c:v>8.5</c:v>
                </c:pt>
                <c:pt idx="985">
                  <c:v>8.5</c:v>
                </c:pt>
                <c:pt idx="986">
                  <c:v>8.5</c:v>
                </c:pt>
                <c:pt idx="987">
                  <c:v>8.5</c:v>
                </c:pt>
                <c:pt idx="988">
                  <c:v>8.5</c:v>
                </c:pt>
                <c:pt idx="989">
                  <c:v>8.5</c:v>
                </c:pt>
                <c:pt idx="990">
                  <c:v>8.5</c:v>
                </c:pt>
                <c:pt idx="991">
                  <c:v>9.5</c:v>
                </c:pt>
                <c:pt idx="992">
                  <c:v>9.5</c:v>
                </c:pt>
                <c:pt idx="993">
                  <c:v>9.5</c:v>
                </c:pt>
                <c:pt idx="994">
                  <c:v>9.5</c:v>
                </c:pt>
                <c:pt idx="995">
                  <c:v>9.5</c:v>
                </c:pt>
                <c:pt idx="996">
                  <c:v>9.5</c:v>
                </c:pt>
                <c:pt idx="997">
                  <c:v>9.5</c:v>
                </c:pt>
                <c:pt idx="998">
                  <c:v>9.5</c:v>
                </c:pt>
                <c:pt idx="999">
                  <c:v>9.5</c:v>
                </c:pt>
                <c:pt idx="1000">
                  <c:v>9.5</c:v>
                </c:pt>
                <c:pt idx="1001">
                  <c:v>9.5</c:v>
                </c:pt>
                <c:pt idx="1002">
                  <c:v>9.5</c:v>
                </c:pt>
                <c:pt idx="1003">
                  <c:v>9.5</c:v>
                </c:pt>
                <c:pt idx="1004">
                  <c:v>9.5</c:v>
                </c:pt>
                <c:pt idx="1005">
                  <c:v>9.5</c:v>
                </c:pt>
                <c:pt idx="1006">
                  <c:v>9.5</c:v>
                </c:pt>
                <c:pt idx="1007">
                  <c:v>9.5</c:v>
                </c:pt>
                <c:pt idx="1008">
                  <c:v>9.5</c:v>
                </c:pt>
                <c:pt idx="1009">
                  <c:v>9.4999999999999929</c:v>
                </c:pt>
                <c:pt idx="1010">
                  <c:v>9.5000000000000071</c:v>
                </c:pt>
                <c:pt idx="1011">
                  <c:v>9.4999999999999929</c:v>
                </c:pt>
                <c:pt idx="1012">
                  <c:v>9.5</c:v>
                </c:pt>
                <c:pt idx="1013">
                  <c:v>9.5000000000000071</c:v>
                </c:pt>
                <c:pt idx="1014">
                  <c:v>9.5</c:v>
                </c:pt>
                <c:pt idx="1015">
                  <c:v>9.5</c:v>
                </c:pt>
                <c:pt idx="1016">
                  <c:v>9.5</c:v>
                </c:pt>
                <c:pt idx="1017">
                  <c:v>9.4999999999999929</c:v>
                </c:pt>
                <c:pt idx="1018">
                  <c:v>9.5</c:v>
                </c:pt>
                <c:pt idx="1019">
                  <c:v>7.5</c:v>
                </c:pt>
                <c:pt idx="1020">
                  <c:v>7.5</c:v>
                </c:pt>
                <c:pt idx="1021">
                  <c:v>7.5</c:v>
                </c:pt>
                <c:pt idx="1022">
                  <c:v>6.5</c:v>
                </c:pt>
                <c:pt idx="1023">
                  <c:v>6.5</c:v>
                </c:pt>
                <c:pt idx="1024">
                  <c:v>6.5</c:v>
                </c:pt>
                <c:pt idx="1025">
                  <c:v>6.5</c:v>
                </c:pt>
                <c:pt idx="1026">
                  <c:v>6.5</c:v>
                </c:pt>
                <c:pt idx="1027">
                  <c:v>6.5</c:v>
                </c:pt>
                <c:pt idx="1028">
                  <c:v>6.5</c:v>
                </c:pt>
                <c:pt idx="1029">
                  <c:v>6.4999999999999929</c:v>
                </c:pt>
                <c:pt idx="1030">
                  <c:v>6.5</c:v>
                </c:pt>
                <c:pt idx="1031">
                  <c:v>6.5</c:v>
                </c:pt>
                <c:pt idx="1032">
                  <c:v>6.4999999999999929</c:v>
                </c:pt>
                <c:pt idx="1033">
                  <c:v>6.4999999999999929</c:v>
                </c:pt>
                <c:pt idx="1034">
                  <c:v>6.5</c:v>
                </c:pt>
                <c:pt idx="1035">
                  <c:v>6.5</c:v>
                </c:pt>
                <c:pt idx="1036">
                  <c:v>6.5</c:v>
                </c:pt>
                <c:pt idx="1037">
                  <c:v>6.5</c:v>
                </c:pt>
                <c:pt idx="1038">
                  <c:v>5</c:v>
                </c:pt>
                <c:pt idx="1039">
                  <c:v>5.0000000000000071</c:v>
                </c:pt>
                <c:pt idx="1040">
                  <c:v>5</c:v>
                </c:pt>
                <c:pt idx="1041">
                  <c:v>5.0000000000000071</c:v>
                </c:pt>
                <c:pt idx="1042">
                  <c:v>5.0000000000000071</c:v>
                </c:pt>
                <c:pt idx="1043">
                  <c:v>5.0000000000000071</c:v>
                </c:pt>
                <c:pt idx="1044">
                  <c:v>5.0000000000000071</c:v>
                </c:pt>
                <c:pt idx="1045">
                  <c:v>5.0000000000000071</c:v>
                </c:pt>
                <c:pt idx="1046">
                  <c:v>4.9999999999999929</c:v>
                </c:pt>
                <c:pt idx="1047">
                  <c:v>5</c:v>
                </c:pt>
                <c:pt idx="1048">
                  <c:v>5.0000000000000071</c:v>
                </c:pt>
                <c:pt idx="1049">
                  <c:v>5</c:v>
                </c:pt>
                <c:pt idx="1050">
                  <c:v>5</c:v>
                </c:pt>
                <c:pt idx="1051">
                  <c:v>4.75</c:v>
                </c:pt>
                <c:pt idx="1052">
                  <c:v>5</c:v>
                </c:pt>
                <c:pt idx="1053">
                  <c:v>5</c:v>
                </c:pt>
                <c:pt idx="1054">
                  <c:v>5.0000000000000071</c:v>
                </c:pt>
                <c:pt idx="1055">
                  <c:v>5.0000000000000071</c:v>
                </c:pt>
                <c:pt idx="1056">
                  <c:v>5</c:v>
                </c:pt>
                <c:pt idx="1057">
                  <c:v>5.0000000000000071</c:v>
                </c:pt>
                <c:pt idx="1058">
                  <c:v>4.9999999999999929</c:v>
                </c:pt>
                <c:pt idx="1059">
                  <c:v>5.0000000000000071</c:v>
                </c:pt>
                <c:pt idx="1060">
                  <c:v>5.0000000000000071</c:v>
                </c:pt>
                <c:pt idx="1061">
                  <c:v>4.9999999999999929</c:v>
                </c:pt>
                <c:pt idx="1062">
                  <c:v>5</c:v>
                </c:pt>
                <c:pt idx="1063">
                  <c:v>5.0000000000000071</c:v>
                </c:pt>
                <c:pt idx="1064">
                  <c:v>5</c:v>
                </c:pt>
                <c:pt idx="1065">
                  <c:v>5.0000000000000071</c:v>
                </c:pt>
                <c:pt idx="1066">
                  <c:v>5</c:v>
                </c:pt>
                <c:pt idx="1067">
                  <c:v>5</c:v>
                </c:pt>
                <c:pt idx="1068">
                  <c:v>5.0000000000000071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2.5</c:v>
                </c:pt>
                <c:pt idx="1086">
                  <c:v>2.5</c:v>
                </c:pt>
                <c:pt idx="1087">
                  <c:v>2.5</c:v>
                </c:pt>
                <c:pt idx="1088">
                  <c:v>2.5</c:v>
                </c:pt>
                <c:pt idx="1089">
                  <c:v>2.5</c:v>
                </c:pt>
                <c:pt idx="1090">
                  <c:v>2.5</c:v>
                </c:pt>
                <c:pt idx="1091">
                  <c:v>3.5</c:v>
                </c:pt>
                <c:pt idx="1092">
                  <c:v>3.5</c:v>
                </c:pt>
                <c:pt idx="1093">
                  <c:v>3.5</c:v>
                </c:pt>
                <c:pt idx="1094">
                  <c:v>3.5</c:v>
                </c:pt>
                <c:pt idx="1095">
                  <c:v>3.5</c:v>
                </c:pt>
                <c:pt idx="1096">
                  <c:v>3.5</c:v>
                </c:pt>
                <c:pt idx="1097">
                  <c:v>3.5</c:v>
                </c:pt>
                <c:pt idx="1098">
                  <c:v>3.5</c:v>
                </c:pt>
                <c:pt idx="1099">
                  <c:v>3.5</c:v>
                </c:pt>
                <c:pt idx="1100">
                  <c:v>3.5</c:v>
                </c:pt>
                <c:pt idx="1101">
                  <c:v>3.5</c:v>
                </c:pt>
                <c:pt idx="1102">
                  <c:v>3.5</c:v>
                </c:pt>
                <c:pt idx="1103">
                  <c:v>3.5</c:v>
                </c:pt>
                <c:pt idx="1104">
                  <c:v>3.5</c:v>
                </c:pt>
                <c:pt idx="1105">
                  <c:v>3.5</c:v>
                </c:pt>
                <c:pt idx="1106">
                  <c:v>3.5</c:v>
                </c:pt>
                <c:pt idx="1107">
                  <c:v>3.5</c:v>
                </c:pt>
                <c:pt idx="1108">
                  <c:v>3.5</c:v>
                </c:pt>
                <c:pt idx="1109">
                  <c:v>2.5</c:v>
                </c:pt>
                <c:pt idx="1110">
                  <c:v>2.5</c:v>
                </c:pt>
                <c:pt idx="1111">
                  <c:v>2.5</c:v>
                </c:pt>
                <c:pt idx="1112">
                  <c:v>2.5</c:v>
                </c:pt>
                <c:pt idx="1113">
                  <c:v>2.5</c:v>
                </c:pt>
                <c:pt idx="1114">
                  <c:v>3.75</c:v>
                </c:pt>
                <c:pt idx="1115">
                  <c:v>3.75</c:v>
                </c:pt>
                <c:pt idx="1116">
                  <c:v>3.75</c:v>
                </c:pt>
                <c:pt idx="1117">
                  <c:v>3.75</c:v>
                </c:pt>
                <c:pt idx="1118">
                  <c:v>3.75</c:v>
                </c:pt>
                <c:pt idx="1119">
                  <c:v>3.75</c:v>
                </c:pt>
                <c:pt idx="1120">
                  <c:v>3.75</c:v>
                </c:pt>
                <c:pt idx="1121">
                  <c:v>4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4.75</c:v>
                </c:pt>
                <c:pt idx="1135">
                  <c:v>4.75</c:v>
                </c:pt>
                <c:pt idx="1136">
                  <c:v>4.75</c:v>
                </c:pt>
                <c:pt idx="1137">
                  <c:v>4.75</c:v>
                </c:pt>
                <c:pt idx="1138">
                  <c:v>6.5</c:v>
                </c:pt>
                <c:pt idx="1139">
                  <c:v>6.5</c:v>
                </c:pt>
                <c:pt idx="1140">
                  <c:v>6.5</c:v>
                </c:pt>
                <c:pt idx="1141">
                  <c:v>6.5000000000000071</c:v>
                </c:pt>
                <c:pt idx="1142">
                  <c:v>6.5</c:v>
                </c:pt>
                <c:pt idx="1143">
                  <c:v>6.4999999999999929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7.0000000000000071</c:v>
                </c:pt>
                <c:pt idx="1148">
                  <c:v>7</c:v>
                </c:pt>
                <c:pt idx="1149">
                  <c:v>7.0000000000000071</c:v>
                </c:pt>
                <c:pt idx="1150">
                  <c:v>8</c:v>
                </c:pt>
                <c:pt idx="1151">
                  <c:v>8</c:v>
                </c:pt>
                <c:pt idx="1152">
                  <c:v>8</c:v>
                </c:pt>
                <c:pt idx="1153">
                  <c:v>8.25</c:v>
                </c:pt>
                <c:pt idx="1154">
                  <c:v>8.2500000000000071</c:v>
                </c:pt>
                <c:pt idx="1155">
                  <c:v>8.2499999999999929</c:v>
                </c:pt>
                <c:pt idx="1156">
                  <c:v>8.25</c:v>
                </c:pt>
                <c:pt idx="1157">
                  <c:v>8.25</c:v>
                </c:pt>
                <c:pt idx="1158">
                  <c:v>8.25</c:v>
                </c:pt>
                <c:pt idx="1159">
                  <c:v>8.25</c:v>
                </c:pt>
                <c:pt idx="1160">
                  <c:v>8.25</c:v>
                </c:pt>
                <c:pt idx="1161">
                  <c:v>8.25</c:v>
                </c:pt>
                <c:pt idx="1162">
                  <c:v>8.25</c:v>
                </c:pt>
                <c:pt idx="1163">
                  <c:v>8.25</c:v>
                </c:pt>
                <c:pt idx="1164">
                  <c:v>8.25</c:v>
                </c:pt>
                <c:pt idx="1165">
                  <c:v>8.25</c:v>
                </c:pt>
                <c:pt idx="1166">
                  <c:v>8.25</c:v>
                </c:pt>
                <c:pt idx="1167">
                  <c:v>8.75</c:v>
                </c:pt>
                <c:pt idx="1168">
                  <c:v>8.75</c:v>
                </c:pt>
                <c:pt idx="1169">
                  <c:v>8.75</c:v>
                </c:pt>
                <c:pt idx="1170">
                  <c:v>8.75</c:v>
                </c:pt>
                <c:pt idx="1171">
                  <c:v>8.5</c:v>
                </c:pt>
                <c:pt idx="1172">
                  <c:v>8.5</c:v>
                </c:pt>
                <c:pt idx="1173">
                  <c:v>8.5</c:v>
                </c:pt>
                <c:pt idx="1174">
                  <c:v>8.5</c:v>
                </c:pt>
                <c:pt idx="1175">
                  <c:v>8.5</c:v>
                </c:pt>
                <c:pt idx="1176">
                  <c:v>7.1899999999999977</c:v>
                </c:pt>
                <c:pt idx="1177">
                  <c:v>7.4000000000000057</c:v>
                </c:pt>
                <c:pt idx="1178">
                  <c:v>7.7299999999999969</c:v>
                </c:pt>
                <c:pt idx="1179">
                  <c:v>6.9700000000000131</c:v>
                </c:pt>
                <c:pt idx="1180">
                  <c:v>6.9499999999999886</c:v>
                </c:pt>
                <c:pt idx="1181">
                  <c:v>7</c:v>
                </c:pt>
                <c:pt idx="1182">
                  <c:v>7</c:v>
                </c:pt>
                <c:pt idx="1183">
                  <c:v>7.5</c:v>
                </c:pt>
                <c:pt idx="1184">
                  <c:v>7.5</c:v>
                </c:pt>
                <c:pt idx="1185">
                  <c:v>7.5</c:v>
                </c:pt>
                <c:pt idx="1186">
                  <c:v>7.5</c:v>
                </c:pt>
                <c:pt idx="1187">
                  <c:v>7.5</c:v>
                </c:pt>
                <c:pt idx="1188">
                  <c:v>7.5</c:v>
                </c:pt>
                <c:pt idx="1189">
                  <c:v>7</c:v>
                </c:pt>
                <c:pt idx="1190">
                  <c:v>7</c:v>
                </c:pt>
                <c:pt idx="1191">
                  <c:v>7</c:v>
                </c:pt>
                <c:pt idx="1192">
                  <c:v>7</c:v>
                </c:pt>
                <c:pt idx="1193">
                  <c:v>6.5</c:v>
                </c:pt>
                <c:pt idx="1194">
                  <c:v>6.5</c:v>
                </c:pt>
                <c:pt idx="1195">
                  <c:v>6.5</c:v>
                </c:pt>
                <c:pt idx="1196">
                  <c:v>6.5</c:v>
                </c:pt>
                <c:pt idx="1197">
                  <c:v>6.5</c:v>
                </c:pt>
                <c:pt idx="1198">
                  <c:v>6</c:v>
                </c:pt>
                <c:pt idx="1199">
                  <c:v>5.9999999999999929</c:v>
                </c:pt>
                <c:pt idx="1200">
                  <c:v>6</c:v>
                </c:pt>
                <c:pt idx="1201">
                  <c:v>6.0000000000000071</c:v>
                </c:pt>
                <c:pt idx="1202">
                  <c:v>6</c:v>
                </c:pt>
                <c:pt idx="1203">
                  <c:v>6.0000000000000071</c:v>
                </c:pt>
                <c:pt idx="1204">
                  <c:v>5.9999999999999929</c:v>
                </c:pt>
                <c:pt idx="1205">
                  <c:v>6</c:v>
                </c:pt>
                <c:pt idx="1206">
                  <c:v>6.2500000000000071</c:v>
                </c:pt>
                <c:pt idx="1207">
                  <c:v>6.0000000000000071</c:v>
                </c:pt>
                <c:pt idx="1208">
                  <c:v>6.0000000000000071</c:v>
                </c:pt>
                <c:pt idx="1209">
                  <c:v>6.2499999999999929</c:v>
                </c:pt>
                <c:pt idx="1210">
                  <c:v>6.25</c:v>
                </c:pt>
                <c:pt idx="1211">
                  <c:v>6.25</c:v>
                </c:pt>
                <c:pt idx="1212">
                  <c:v>6.125</c:v>
                </c:pt>
                <c:pt idx="1213">
                  <c:v>6.125</c:v>
                </c:pt>
                <c:pt idx="1214">
                  <c:v>6.125</c:v>
                </c:pt>
                <c:pt idx="1215">
                  <c:v>5.75</c:v>
                </c:pt>
                <c:pt idx="1216">
                  <c:v>5.75</c:v>
                </c:pt>
                <c:pt idx="1217">
                  <c:v>6</c:v>
                </c:pt>
                <c:pt idx="1218">
                  <c:v>7.5</c:v>
                </c:pt>
                <c:pt idx="1219">
                  <c:v>7.5</c:v>
                </c:pt>
                <c:pt idx="1220">
                  <c:v>7.5</c:v>
                </c:pt>
                <c:pt idx="1221">
                  <c:v>7</c:v>
                </c:pt>
                <c:pt idx="1222">
                  <c:v>7</c:v>
                </c:pt>
                <c:pt idx="1223">
                  <c:v>7</c:v>
                </c:pt>
                <c:pt idx="1224">
                  <c:v>7</c:v>
                </c:pt>
                <c:pt idx="1225">
                  <c:v>7</c:v>
                </c:pt>
                <c:pt idx="1226">
                  <c:v>7</c:v>
                </c:pt>
                <c:pt idx="1227">
                  <c:v>7</c:v>
                </c:pt>
                <c:pt idx="1228">
                  <c:v>7.5</c:v>
                </c:pt>
                <c:pt idx="1229">
                  <c:v>7.5</c:v>
                </c:pt>
                <c:pt idx="1230">
                  <c:v>6.5</c:v>
                </c:pt>
                <c:pt idx="1231">
                  <c:v>6.5</c:v>
                </c:pt>
                <c:pt idx="1232">
                  <c:v>6.5</c:v>
                </c:pt>
                <c:pt idx="1233">
                  <c:v>6.5</c:v>
                </c:pt>
                <c:pt idx="1234">
                  <c:v>6.5</c:v>
                </c:pt>
                <c:pt idx="1235">
                  <c:v>6.5</c:v>
                </c:pt>
                <c:pt idx="1236">
                  <c:v>6.25</c:v>
                </c:pt>
                <c:pt idx="1237">
                  <c:v>6.25</c:v>
                </c:pt>
                <c:pt idx="1238">
                  <c:v>6.25</c:v>
                </c:pt>
                <c:pt idx="1239">
                  <c:v>6.25</c:v>
                </c:pt>
                <c:pt idx="1240">
                  <c:v>6.25</c:v>
                </c:pt>
                <c:pt idx="1241">
                  <c:v>6.25</c:v>
                </c:pt>
                <c:pt idx="1242">
                  <c:v>5.125</c:v>
                </c:pt>
                <c:pt idx="1243">
                  <c:v>5.875</c:v>
                </c:pt>
                <c:pt idx="1244">
                  <c:v>5.875</c:v>
                </c:pt>
                <c:pt idx="1245">
                  <c:v>5.875</c:v>
                </c:pt>
                <c:pt idx="1246">
                  <c:v>5.875</c:v>
                </c:pt>
                <c:pt idx="1247">
                  <c:v>5.875</c:v>
                </c:pt>
                <c:pt idx="1248">
                  <c:v>5.875</c:v>
                </c:pt>
                <c:pt idx="1249">
                  <c:v>6</c:v>
                </c:pt>
                <c:pt idx="1250">
                  <c:v>6</c:v>
                </c:pt>
                <c:pt idx="1251">
                  <c:v>7.0799999999999983</c:v>
                </c:pt>
                <c:pt idx="1252">
                  <c:v>6</c:v>
                </c:pt>
                <c:pt idx="1253">
                  <c:v>6</c:v>
                </c:pt>
                <c:pt idx="1254">
                  <c:v>6</c:v>
                </c:pt>
                <c:pt idx="1255">
                  <c:v>6</c:v>
                </c:pt>
                <c:pt idx="1256">
                  <c:v>5.5</c:v>
                </c:pt>
                <c:pt idx="1257">
                  <c:v>5.5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3.75</c:v>
                </c:pt>
                <c:pt idx="1264">
                  <c:v>3.5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3.5</c:v>
                </c:pt>
                <c:pt idx="1272">
                  <c:v>3.5</c:v>
                </c:pt>
                <c:pt idx="1273">
                  <c:v>3.5</c:v>
                </c:pt>
                <c:pt idx="1274">
                  <c:v>3.5</c:v>
                </c:pt>
                <c:pt idx="1275">
                  <c:v>2.75</c:v>
                </c:pt>
                <c:pt idx="1276">
                  <c:v>2.75</c:v>
                </c:pt>
                <c:pt idx="1277">
                  <c:v>2.75</c:v>
                </c:pt>
                <c:pt idx="1278">
                  <c:v>2.75</c:v>
                </c:pt>
                <c:pt idx="1279">
                  <c:v>1</c:v>
                </c:pt>
                <c:pt idx="1280">
                  <c:v>2</c:v>
                </c:pt>
                <c:pt idx="1281">
                  <c:v>2</c:v>
                </c:pt>
                <c:pt idx="1282">
                  <c:v>2.25</c:v>
                </c:pt>
                <c:pt idx="1283">
                  <c:v>2.25</c:v>
                </c:pt>
                <c:pt idx="1284">
                  <c:v>2.25</c:v>
                </c:pt>
                <c:pt idx="1285">
                  <c:v>2</c:v>
                </c:pt>
                <c:pt idx="1286">
                  <c:v>2</c:v>
                </c:pt>
                <c:pt idx="1287">
                  <c:v>1</c:v>
                </c:pt>
                <c:pt idx="1288">
                  <c:v>1.5</c:v>
                </c:pt>
                <c:pt idx="1289">
                  <c:v>1.5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1.5</c:v>
                </c:pt>
                <c:pt idx="1294">
                  <c:v>1.5</c:v>
                </c:pt>
                <c:pt idx="1295">
                  <c:v>1.25</c:v>
                </c:pt>
                <c:pt idx="1296">
                  <c:v>1.25</c:v>
                </c:pt>
                <c:pt idx="1297">
                  <c:v>1.125</c:v>
                </c:pt>
                <c:pt idx="1298">
                  <c:v>1.25</c:v>
                </c:pt>
                <c:pt idx="1299">
                  <c:v>1.25</c:v>
                </c:pt>
                <c:pt idx="1300">
                  <c:v>1</c:v>
                </c:pt>
                <c:pt idx="1301">
                  <c:v>1.125</c:v>
                </c:pt>
                <c:pt idx="1302">
                  <c:v>1.125</c:v>
                </c:pt>
                <c:pt idx="1303">
                  <c:v>1.125</c:v>
                </c:pt>
                <c:pt idx="1304">
                  <c:v>1.125</c:v>
                </c:pt>
                <c:pt idx="1305">
                  <c:v>1.125</c:v>
                </c:pt>
                <c:pt idx="1306">
                  <c:v>1.125</c:v>
                </c:pt>
                <c:pt idx="1307">
                  <c:v>1.125</c:v>
                </c:pt>
                <c:pt idx="1308">
                  <c:v>1.125</c:v>
                </c:pt>
                <c:pt idx="1309">
                  <c:v>1.25</c:v>
                </c:pt>
                <c:pt idx="1310">
                  <c:v>1</c:v>
                </c:pt>
                <c:pt idx="1311">
                  <c:v>1.25</c:v>
                </c:pt>
                <c:pt idx="1312">
                  <c:v>1.25</c:v>
                </c:pt>
                <c:pt idx="1313">
                  <c:v>1.25</c:v>
                </c:pt>
                <c:pt idx="1314">
                  <c:v>1.25</c:v>
                </c:pt>
                <c:pt idx="1315">
                  <c:v>1.25</c:v>
                </c:pt>
                <c:pt idx="1316">
                  <c:v>1.25</c:v>
                </c:pt>
                <c:pt idx="1317">
                  <c:v>1.25</c:v>
                </c:pt>
                <c:pt idx="1318">
                  <c:v>1.25</c:v>
                </c:pt>
                <c:pt idx="1319">
                  <c:v>0.75</c:v>
                </c:pt>
                <c:pt idx="1320">
                  <c:v>1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0.25</c:v>
                </c:pt>
                <c:pt idx="1326">
                  <c:v>0.25</c:v>
                </c:pt>
                <c:pt idx="1327">
                  <c:v>0.25</c:v>
                </c:pt>
                <c:pt idx="1328">
                  <c:v>0</c:v>
                </c:pt>
                <c:pt idx="1329">
                  <c:v>0.25</c:v>
                </c:pt>
                <c:pt idx="1330">
                  <c:v>0.25</c:v>
                </c:pt>
                <c:pt idx="1331">
                  <c:v>0.25</c:v>
                </c:pt>
                <c:pt idx="1332">
                  <c:v>0.25</c:v>
                </c:pt>
                <c:pt idx="1333">
                  <c:v>0</c:v>
                </c:pt>
                <c:pt idx="1334">
                  <c:v>0</c:v>
                </c:pt>
                <c:pt idx="1335">
                  <c:v>0.25</c:v>
                </c:pt>
                <c:pt idx="1336">
                  <c:v>0.25</c:v>
                </c:pt>
                <c:pt idx="1337">
                  <c:v>0.25</c:v>
                </c:pt>
                <c:pt idx="1338">
                  <c:v>0.25</c:v>
                </c:pt>
                <c:pt idx="1339">
                  <c:v>0.25</c:v>
                </c:pt>
                <c:pt idx="1340">
                  <c:v>0.25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-0.25</c:v>
                </c:pt>
                <c:pt idx="1348">
                  <c:v>-0.25</c:v>
                </c:pt>
                <c:pt idx="1349">
                  <c:v>-1.75</c:v>
                </c:pt>
                <c:pt idx="1350">
                  <c:v>-2</c:v>
                </c:pt>
                <c:pt idx="1351">
                  <c:v>-2</c:v>
                </c:pt>
                <c:pt idx="1352">
                  <c:v>-1.75</c:v>
                </c:pt>
                <c:pt idx="1353">
                  <c:v>-1.75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-0.5</c:v>
                </c:pt>
                <c:pt idx="1358">
                  <c:v>-0.5</c:v>
                </c:pt>
                <c:pt idx="1359">
                  <c:v>-0.5</c:v>
                </c:pt>
                <c:pt idx="1360">
                  <c:v>-0.5</c:v>
                </c:pt>
                <c:pt idx="1361">
                  <c:v>-0.5</c:v>
                </c:pt>
                <c:pt idx="1362">
                  <c:v>-0.5</c:v>
                </c:pt>
                <c:pt idx="1363">
                  <c:v>-0.5</c:v>
                </c:pt>
                <c:pt idx="1364">
                  <c:v>-0.5</c:v>
                </c:pt>
                <c:pt idx="1365">
                  <c:v>-0.5</c:v>
                </c:pt>
                <c:pt idx="1366">
                  <c:v>-0.5</c:v>
                </c:pt>
                <c:pt idx="1367">
                  <c:v>-0.5</c:v>
                </c:pt>
                <c:pt idx="1368">
                  <c:v>-0.75</c:v>
                </c:pt>
                <c:pt idx="1369">
                  <c:v>-0.75</c:v>
                </c:pt>
                <c:pt idx="1370">
                  <c:v>-0.75</c:v>
                </c:pt>
                <c:pt idx="1371">
                  <c:v>-0.75</c:v>
                </c:pt>
                <c:pt idx="1372">
                  <c:v>-0.75</c:v>
                </c:pt>
                <c:pt idx="1373">
                  <c:v>-0.75</c:v>
                </c:pt>
                <c:pt idx="1374">
                  <c:v>-0.5</c:v>
                </c:pt>
                <c:pt idx="1375">
                  <c:v>-0.5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-0.25</c:v>
                </c:pt>
                <c:pt idx="1380">
                  <c:v>-0.25</c:v>
                </c:pt>
                <c:pt idx="1381">
                  <c:v>-0.25</c:v>
                </c:pt>
                <c:pt idx="1382">
                  <c:v>-0.25</c:v>
                </c:pt>
                <c:pt idx="1383">
                  <c:v>0.25</c:v>
                </c:pt>
                <c:pt idx="1384">
                  <c:v>0.25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1.625</c:v>
                </c:pt>
                <c:pt idx="1392">
                  <c:v>1.625</c:v>
                </c:pt>
                <c:pt idx="1393">
                  <c:v>1.625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2.25</c:v>
                </c:pt>
                <c:pt idx="1403">
                  <c:v>2.75</c:v>
                </c:pt>
                <c:pt idx="1404">
                  <c:v>2.75</c:v>
                </c:pt>
                <c:pt idx="1405">
                  <c:v>2.75</c:v>
                </c:pt>
                <c:pt idx="1406">
                  <c:v>3</c:v>
                </c:pt>
                <c:pt idx="1407">
                  <c:v>3.25</c:v>
                </c:pt>
                <c:pt idx="1408">
                  <c:v>3.25</c:v>
                </c:pt>
                <c:pt idx="1409">
                  <c:v>3.25</c:v>
                </c:pt>
                <c:pt idx="1410">
                  <c:v>3.25</c:v>
                </c:pt>
                <c:pt idx="1411">
                  <c:v>3.25</c:v>
                </c:pt>
                <c:pt idx="1412">
                  <c:v>3.25</c:v>
                </c:pt>
                <c:pt idx="1413">
                  <c:v>3.25</c:v>
                </c:pt>
                <c:pt idx="1414">
                  <c:v>3.125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2.75</c:v>
                </c:pt>
                <c:pt idx="1419">
                  <c:v>2.75</c:v>
                </c:pt>
                <c:pt idx="1420">
                  <c:v>2.75</c:v>
                </c:pt>
                <c:pt idx="1421">
                  <c:v>2.75</c:v>
                </c:pt>
                <c:pt idx="1422">
                  <c:v>2.75</c:v>
                </c:pt>
                <c:pt idx="1423">
                  <c:v>2.75</c:v>
                </c:pt>
                <c:pt idx="1424">
                  <c:v>2.75</c:v>
                </c:pt>
                <c:pt idx="1425">
                  <c:v>3.25</c:v>
                </c:pt>
                <c:pt idx="1426">
                  <c:v>3.5</c:v>
                </c:pt>
                <c:pt idx="1427">
                  <c:v>3.5</c:v>
                </c:pt>
                <c:pt idx="1428">
                  <c:v>3.5</c:v>
                </c:pt>
                <c:pt idx="1429">
                  <c:v>3.5</c:v>
                </c:pt>
                <c:pt idx="1430">
                  <c:v>4.5</c:v>
                </c:pt>
                <c:pt idx="1431">
                  <c:v>5</c:v>
                </c:pt>
                <c:pt idx="1432">
                  <c:v>4.2199999999999989</c:v>
                </c:pt>
                <c:pt idx="1433">
                  <c:v>4.2100000000000009</c:v>
                </c:pt>
                <c:pt idx="1434">
                  <c:v>5.230000000000004</c:v>
                </c:pt>
                <c:pt idx="1435">
                  <c:v>5.269999999999996</c:v>
                </c:pt>
                <c:pt idx="1436">
                  <c:v>4.990000000000002</c:v>
                </c:pt>
                <c:pt idx="1437">
                  <c:v>4.5399999999999991</c:v>
                </c:pt>
                <c:pt idx="1438">
                  <c:v>4.1899999999999977</c:v>
                </c:pt>
                <c:pt idx="1439">
                  <c:v>6.0300000000000011</c:v>
                </c:pt>
                <c:pt idx="1440">
                  <c:v>5.230000000000004</c:v>
                </c:pt>
                <c:pt idx="1441">
                  <c:v>4.4499999999999957</c:v>
                </c:pt>
                <c:pt idx="1442">
                  <c:v>5.6499999999999986</c:v>
                </c:pt>
                <c:pt idx="1443">
                  <c:v>6.3700000000000045</c:v>
                </c:pt>
                <c:pt idx="1444">
                  <c:v>4.9699999999999989</c:v>
                </c:pt>
                <c:pt idx="1445">
                  <c:v>3.5899999999999963</c:v>
                </c:pt>
                <c:pt idx="1446">
                  <c:v>4.240000000000002</c:v>
                </c:pt>
                <c:pt idx="1447">
                  <c:v>5.9699999999999989</c:v>
                </c:pt>
                <c:pt idx="1448">
                  <c:v>5</c:v>
                </c:pt>
                <c:pt idx="1449">
                  <c:v>5.6099999999999994</c:v>
                </c:pt>
                <c:pt idx="1450">
                  <c:v>3.4699999999999989</c:v>
                </c:pt>
                <c:pt idx="1451">
                  <c:v>3.990000000000002</c:v>
                </c:pt>
                <c:pt idx="1452">
                  <c:v>5.0499999999999972</c:v>
                </c:pt>
                <c:pt idx="1453">
                  <c:v>3.4500000000000028</c:v>
                </c:pt>
                <c:pt idx="1454">
                  <c:v>4.4699999999999989</c:v>
                </c:pt>
                <c:pt idx="1455">
                  <c:v>5.0499999999999972</c:v>
                </c:pt>
                <c:pt idx="1456">
                  <c:v>4.9400000000000048</c:v>
                </c:pt>
                <c:pt idx="1457">
                  <c:v>4.5</c:v>
                </c:pt>
                <c:pt idx="1458">
                  <c:v>4.5</c:v>
                </c:pt>
                <c:pt idx="1459">
                  <c:v>4.5</c:v>
                </c:pt>
                <c:pt idx="1460">
                  <c:v>4.625</c:v>
                </c:pt>
                <c:pt idx="1461">
                  <c:v>4.5</c:v>
                </c:pt>
                <c:pt idx="1462">
                  <c:v>4.25</c:v>
                </c:pt>
                <c:pt idx="1463">
                  <c:v>4.25</c:v>
                </c:pt>
                <c:pt idx="1464">
                  <c:v>4</c:v>
                </c:pt>
                <c:pt idx="1465">
                  <c:v>4</c:v>
                </c:pt>
                <c:pt idx="1466">
                  <c:v>3.5</c:v>
                </c:pt>
                <c:pt idx="1467">
                  <c:v>4</c:v>
                </c:pt>
                <c:pt idx="1468">
                  <c:v>4</c:v>
                </c:pt>
                <c:pt idx="1469">
                  <c:v>3.5</c:v>
                </c:pt>
                <c:pt idx="1470">
                  <c:v>3.5</c:v>
                </c:pt>
                <c:pt idx="1471">
                  <c:v>3.5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4.5</c:v>
                </c:pt>
                <c:pt idx="1481">
                  <c:v>4.25</c:v>
                </c:pt>
                <c:pt idx="1482">
                  <c:v>4.5</c:v>
                </c:pt>
                <c:pt idx="1483">
                  <c:v>5</c:v>
                </c:pt>
                <c:pt idx="1484">
                  <c:v>5.2349999999999994</c:v>
                </c:pt>
                <c:pt idx="1485">
                  <c:v>6.0100000000000051</c:v>
                </c:pt>
                <c:pt idx="1486">
                  <c:v>6.8299999999999983</c:v>
                </c:pt>
                <c:pt idx="1487">
                  <c:v>6.6599999999999966</c:v>
                </c:pt>
                <c:pt idx="1488">
                  <c:v>4.2600000000000051</c:v>
                </c:pt>
                <c:pt idx="1489">
                  <c:v>3.9299999999999997</c:v>
                </c:pt>
                <c:pt idx="1490">
                  <c:v>5.8500000000000014</c:v>
                </c:pt>
                <c:pt idx="1491">
                  <c:v>6.2299999999999969</c:v>
                </c:pt>
                <c:pt idx="1492">
                  <c:v>5.2000000000000028</c:v>
                </c:pt>
                <c:pt idx="1493">
                  <c:v>4.1199999999999974</c:v>
                </c:pt>
                <c:pt idx="1494">
                  <c:v>3.0899999999999963</c:v>
                </c:pt>
                <c:pt idx="1495">
                  <c:v>3.9500000000000028</c:v>
                </c:pt>
                <c:pt idx="1496">
                  <c:v>4.509999999999998</c:v>
                </c:pt>
                <c:pt idx="1497">
                  <c:v>5.4100000000000037</c:v>
                </c:pt>
                <c:pt idx="1498">
                  <c:v>5.1700000000000017</c:v>
                </c:pt>
                <c:pt idx="1499">
                  <c:v>4.32</c:v>
                </c:pt>
                <c:pt idx="1500">
                  <c:v>3.4399999999999977</c:v>
                </c:pt>
                <c:pt idx="1501">
                  <c:v>3.8999999999999986</c:v>
                </c:pt>
                <c:pt idx="1502">
                  <c:v>4.5900000000000034</c:v>
                </c:pt>
                <c:pt idx="1503">
                  <c:v>4.1899999999999977</c:v>
                </c:pt>
                <c:pt idx="1504">
                  <c:v>6.1300000000000026</c:v>
                </c:pt>
                <c:pt idx="1505">
                  <c:v>2.9099999999999966</c:v>
                </c:pt>
                <c:pt idx="1506">
                  <c:v>5.6099999999999994</c:v>
                </c:pt>
                <c:pt idx="1507">
                  <c:v>4.5600000000000023</c:v>
                </c:pt>
                <c:pt idx="1508">
                  <c:v>5.2800000000000011</c:v>
                </c:pt>
                <c:pt idx="1509">
                  <c:v>4.75</c:v>
                </c:pt>
                <c:pt idx="1510">
                  <c:v>4.75</c:v>
                </c:pt>
                <c:pt idx="1511">
                  <c:v>4.75</c:v>
                </c:pt>
                <c:pt idx="1512">
                  <c:v>4.75</c:v>
                </c:pt>
                <c:pt idx="1513">
                  <c:v>4.75</c:v>
                </c:pt>
                <c:pt idx="1514">
                  <c:v>4.5</c:v>
                </c:pt>
                <c:pt idx="1515">
                  <c:v>4.75</c:v>
                </c:pt>
                <c:pt idx="1516">
                  <c:v>4.75</c:v>
                </c:pt>
                <c:pt idx="1517">
                  <c:v>4.75</c:v>
                </c:pt>
                <c:pt idx="1518">
                  <c:v>4.5</c:v>
                </c:pt>
                <c:pt idx="1519">
                  <c:v>4.5</c:v>
                </c:pt>
                <c:pt idx="1520">
                  <c:v>4.5</c:v>
                </c:pt>
                <c:pt idx="1521">
                  <c:v>4.5</c:v>
                </c:pt>
                <c:pt idx="1522">
                  <c:v>4.5</c:v>
                </c:pt>
                <c:pt idx="1523">
                  <c:v>4.5</c:v>
                </c:pt>
                <c:pt idx="1524">
                  <c:v>4.5</c:v>
                </c:pt>
                <c:pt idx="1525">
                  <c:v>4.5</c:v>
                </c:pt>
                <c:pt idx="1526">
                  <c:v>4.5</c:v>
                </c:pt>
                <c:pt idx="1527">
                  <c:v>4.5</c:v>
                </c:pt>
                <c:pt idx="1528">
                  <c:v>4.5</c:v>
                </c:pt>
                <c:pt idx="1529">
                  <c:v>4.25</c:v>
                </c:pt>
                <c:pt idx="1530">
                  <c:v>4.25</c:v>
                </c:pt>
                <c:pt idx="1531">
                  <c:v>3.75</c:v>
                </c:pt>
                <c:pt idx="1532">
                  <c:v>3.5</c:v>
                </c:pt>
                <c:pt idx="1533">
                  <c:v>3.5</c:v>
                </c:pt>
                <c:pt idx="1534">
                  <c:v>3.5</c:v>
                </c:pt>
                <c:pt idx="1535">
                  <c:v>3.5</c:v>
                </c:pt>
                <c:pt idx="1536">
                  <c:v>3.75</c:v>
                </c:pt>
                <c:pt idx="1537">
                  <c:v>3.5</c:v>
                </c:pt>
                <c:pt idx="1538">
                  <c:v>3.5</c:v>
                </c:pt>
                <c:pt idx="1539">
                  <c:v>3.5</c:v>
                </c:pt>
                <c:pt idx="1540">
                  <c:v>3.25</c:v>
                </c:pt>
                <c:pt idx="1541">
                  <c:v>3.25</c:v>
                </c:pt>
                <c:pt idx="1542">
                  <c:v>3</c:v>
                </c:pt>
                <c:pt idx="1543">
                  <c:v>3</c:v>
                </c:pt>
                <c:pt idx="1544">
                  <c:v>2.75</c:v>
                </c:pt>
                <c:pt idx="1545">
                  <c:v>2.75</c:v>
                </c:pt>
                <c:pt idx="1546">
                  <c:v>2.75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2.25</c:v>
                </c:pt>
                <c:pt idx="1562">
                  <c:v>1.75</c:v>
                </c:pt>
                <c:pt idx="1563">
                  <c:v>3</c:v>
                </c:pt>
                <c:pt idx="1564">
                  <c:v>3</c:v>
                </c:pt>
                <c:pt idx="1565">
                  <c:v>3.5</c:v>
                </c:pt>
                <c:pt idx="1566">
                  <c:v>3</c:v>
                </c:pt>
                <c:pt idx="1567">
                  <c:v>2.75</c:v>
                </c:pt>
                <c:pt idx="1568">
                  <c:v>3</c:v>
                </c:pt>
                <c:pt idx="1569">
                  <c:v>2.75</c:v>
                </c:pt>
                <c:pt idx="1570">
                  <c:v>2.5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2.5</c:v>
                </c:pt>
                <c:pt idx="1575">
                  <c:v>2.25</c:v>
                </c:pt>
                <c:pt idx="1576">
                  <c:v>2.25</c:v>
                </c:pt>
                <c:pt idx="1577">
                  <c:v>2.25</c:v>
                </c:pt>
                <c:pt idx="1578">
                  <c:v>2.5</c:v>
                </c:pt>
                <c:pt idx="1579">
                  <c:v>2.5</c:v>
                </c:pt>
                <c:pt idx="1580">
                  <c:v>2.25</c:v>
                </c:pt>
                <c:pt idx="1581">
                  <c:v>2.25</c:v>
                </c:pt>
                <c:pt idx="1582">
                  <c:v>2.25</c:v>
                </c:pt>
                <c:pt idx="1583">
                  <c:v>2.25</c:v>
                </c:pt>
                <c:pt idx="1584">
                  <c:v>2.25</c:v>
                </c:pt>
                <c:pt idx="1585">
                  <c:v>3</c:v>
                </c:pt>
                <c:pt idx="1586">
                  <c:v>2.5</c:v>
                </c:pt>
                <c:pt idx="1587">
                  <c:v>2.75</c:v>
                </c:pt>
                <c:pt idx="1588">
                  <c:v>2.75</c:v>
                </c:pt>
                <c:pt idx="1589">
                  <c:v>2.75</c:v>
                </c:pt>
                <c:pt idx="1590">
                  <c:v>2.25</c:v>
                </c:pt>
                <c:pt idx="1591">
                  <c:v>2.25</c:v>
                </c:pt>
                <c:pt idx="1592">
                  <c:v>2.25</c:v>
                </c:pt>
                <c:pt idx="1593">
                  <c:v>2.75</c:v>
                </c:pt>
                <c:pt idx="1594">
                  <c:v>3.5</c:v>
                </c:pt>
                <c:pt idx="1595">
                  <c:v>3.5</c:v>
                </c:pt>
                <c:pt idx="1596">
                  <c:v>3.25</c:v>
                </c:pt>
                <c:pt idx="1597">
                  <c:v>2.5</c:v>
                </c:pt>
                <c:pt idx="1598">
                  <c:v>2.75</c:v>
                </c:pt>
                <c:pt idx="1599">
                  <c:v>2.8799999999999955</c:v>
                </c:pt>
                <c:pt idx="1600">
                  <c:v>2.75</c:v>
                </c:pt>
                <c:pt idx="1601">
                  <c:v>2.75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55-4A10-B98C-2F1457062B29}"/>
            </c:ext>
          </c:extLst>
        </c:ser>
        <c:ser>
          <c:idx val="1"/>
          <c:order val="1"/>
          <c:tx>
            <c:strRef>
              <c:f>Spreads!$R$2</c:f>
              <c:strCache>
                <c:ptCount val="1"/>
                <c:pt idx="0">
                  <c:v>Argentina Up River</c:v>
                </c:pt>
              </c:strCache>
            </c:strRef>
          </c:tx>
          <c:spPr>
            <a:ln w="158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323232"/>
              </a:solidFill>
              <a:ln w="15875">
                <a:solidFill>
                  <a:srgbClr val="323232"/>
                </a:solidFill>
              </a:ln>
              <a:effectLst/>
            </c:spPr>
          </c:marker>
          <c:cat>
            <c:strRef>
              <c:f>Spreads!$A$3:$A$1616</c:f>
              <c:strCache>
                <c:ptCount val="1607"/>
                <c:pt idx="0">
                  <c:v>12/3/2018</c:v>
                </c:pt>
                <c:pt idx="1">
                  <c:v>12/4/2018</c:v>
                </c:pt>
                <c:pt idx="2">
                  <c:v>12/5/2018</c:v>
                </c:pt>
                <c:pt idx="3">
                  <c:v>12/6/2018</c:v>
                </c:pt>
                <c:pt idx="4">
                  <c:v>12/7/2018</c:v>
                </c:pt>
                <c:pt idx="5">
                  <c:v>12/10/2018</c:v>
                </c:pt>
                <c:pt idx="6">
                  <c:v>12/11/2018</c:v>
                </c:pt>
                <c:pt idx="7">
                  <c:v>12/12/2018</c:v>
                </c:pt>
                <c:pt idx="8">
                  <c:v>12/13/2018</c:v>
                </c:pt>
                <c:pt idx="9">
                  <c:v>12/14/2018</c:v>
                </c:pt>
                <c:pt idx="10">
                  <c:v>12/17/2018</c:v>
                </c:pt>
                <c:pt idx="11">
                  <c:v>12/18/2018</c:v>
                </c:pt>
                <c:pt idx="12">
                  <c:v>12/19/2018</c:v>
                </c:pt>
                <c:pt idx="13">
                  <c:v>12/20/2018</c:v>
                </c:pt>
                <c:pt idx="14">
                  <c:v>12/21/2018</c:v>
                </c:pt>
                <c:pt idx="15">
                  <c:v>12/24/2018</c:v>
                </c:pt>
                <c:pt idx="16">
                  <c:v>12/26/2018</c:v>
                </c:pt>
                <c:pt idx="17">
                  <c:v>12/27/2018</c:v>
                </c:pt>
                <c:pt idx="18">
                  <c:v>12/28/2018</c:v>
                </c:pt>
                <c:pt idx="19">
                  <c:v>12/31/2018</c:v>
                </c:pt>
                <c:pt idx="20">
                  <c:v>1/2/2019</c:v>
                </c:pt>
                <c:pt idx="21">
                  <c:v>1/3/2019</c:v>
                </c:pt>
                <c:pt idx="22">
                  <c:v>1/4/2019</c:v>
                </c:pt>
                <c:pt idx="23">
                  <c:v>1/7/2019</c:v>
                </c:pt>
                <c:pt idx="24">
                  <c:v>1/8/2019</c:v>
                </c:pt>
                <c:pt idx="25">
                  <c:v>1/9/2019</c:v>
                </c:pt>
                <c:pt idx="26">
                  <c:v>1/10/2019</c:v>
                </c:pt>
                <c:pt idx="27">
                  <c:v>1/11/2019</c:v>
                </c:pt>
                <c:pt idx="28">
                  <c:v>1/14/2019</c:v>
                </c:pt>
                <c:pt idx="29">
                  <c:v>1/15/2019</c:v>
                </c:pt>
                <c:pt idx="30">
                  <c:v>1/16/2019</c:v>
                </c:pt>
                <c:pt idx="31">
                  <c:v>1/17/2019</c:v>
                </c:pt>
                <c:pt idx="32">
                  <c:v>1/18/2019</c:v>
                </c:pt>
                <c:pt idx="33">
                  <c:v>1/22/2019</c:v>
                </c:pt>
                <c:pt idx="34">
                  <c:v>1/23/2019</c:v>
                </c:pt>
                <c:pt idx="35">
                  <c:v>1/24/2019</c:v>
                </c:pt>
                <c:pt idx="36">
                  <c:v>1/25/2019</c:v>
                </c:pt>
                <c:pt idx="37">
                  <c:v>1/28/2019</c:v>
                </c:pt>
                <c:pt idx="38">
                  <c:v>1/29/2019</c:v>
                </c:pt>
                <c:pt idx="39">
                  <c:v>1/30/2019</c:v>
                </c:pt>
                <c:pt idx="40">
                  <c:v>1/31/2019</c:v>
                </c:pt>
                <c:pt idx="41">
                  <c:v>2/1/2019</c:v>
                </c:pt>
                <c:pt idx="42">
                  <c:v>2/4/2019</c:v>
                </c:pt>
                <c:pt idx="43">
                  <c:v>2/5/2019</c:v>
                </c:pt>
                <c:pt idx="44">
                  <c:v>2/6/2019</c:v>
                </c:pt>
                <c:pt idx="45">
                  <c:v>2/7/2019</c:v>
                </c:pt>
                <c:pt idx="46">
                  <c:v>2/8/2019</c:v>
                </c:pt>
                <c:pt idx="47">
                  <c:v>2/11/2019</c:v>
                </c:pt>
                <c:pt idx="48">
                  <c:v>2/12/2019</c:v>
                </c:pt>
                <c:pt idx="49">
                  <c:v>2/13/2019</c:v>
                </c:pt>
                <c:pt idx="50">
                  <c:v>2/14/2019</c:v>
                </c:pt>
                <c:pt idx="51">
                  <c:v>2/15/2019</c:v>
                </c:pt>
                <c:pt idx="52">
                  <c:v>2/19/2019</c:v>
                </c:pt>
                <c:pt idx="53">
                  <c:v>2/20/2019</c:v>
                </c:pt>
                <c:pt idx="54">
                  <c:v>2/21/2019</c:v>
                </c:pt>
                <c:pt idx="55">
                  <c:v>2/22/2019</c:v>
                </c:pt>
                <c:pt idx="56">
                  <c:v>2/25/2019</c:v>
                </c:pt>
                <c:pt idx="57">
                  <c:v>2/26/2019</c:v>
                </c:pt>
                <c:pt idx="58">
                  <c:v>2/27/2019</c:v>
                </c:pt>
                <c:pt idx="59">
                  <c:v>2/28/2019</c:v>
                </c:pt>
                <c:pt idx="60">
                  <c:v>3/1/2019</c:v>
                </c:pt>
                <c:pt idx="61">
                  <c:v>3/4/2019</c:v>
                </c:pt>
                <c:pt idx="62">
                  <c:v>3/5/2019</c:v>
                </c:pt>
                <c:pt idx="63">
                  <c:v>3/6/2019</c:v>
                </c:pt>
                <c:pt idx="64">
                  <c:v>3/7/2019</c:v>
                </c:pt>
                <c:pt idx="65">
                  <c:v>3/8/2019</c:v>
                </c:pt>
                <c:pt idx="66">
                  <c:v>3/11/2019</c:v>
                </c:pt>
                <c:pt idx="67">
                  <c:v>3/12/2019</c:v>
                </c:pt>
                <c:pt idx="68">
                  <c:v>3/13/2019</c:v>
                </c:pt>
                <c:pt idx="69">
                  <c:v>3/14/2019</c:v>
                </c:pt>
                <c:pt idx="70">
                  <c:v>3/15/2019</c:v>
                </c:pt>
                <c:pt idx="71">
                  <c:v>3/18/2019</c:v>
                </c:pt>
                <c:pt idx="72">
                  <c:v>3/19/2019</c:v>
                </c:pt>
                <c:pt idx="73">
                  <c:v>3/20/2019</c:v>
                </c:pt>
                <c:pt idx="74">
                  <c:v>3/21/2019</c:v>
                </c:pt>
                <c:pt idx="75">
                  <c:v>3/22/2019</c:v>
                </c:pt>
                <c:pt idx="76">
                  <c:v>3/25/2019</c:v>
                </c:pt>
                <c:pt idx="77">
                  <c:v>3/26/2019</c:v>
                </c:pt>
                <c:pt idx="78">
                  <c:v>3/27/2019</c:v>
                </c:pt>
                <c:pt idx="79">
                  <c:v>3/28/2019</c:v>
                </c:pt>
                <c:pt idx="80">
                  <c:v>3/29/2019</c:v>
                </c:pt>
                <c:pt idx="81">
                  <c:v>4/1/2019</c:v>
                </c:pt>
                <c:pt idx="82">
                  <c:v>4/2/2019</c:v>
                </c:pt>
                <c:pt idx="83">
                  <c:v>4/3/2019</c:v>
                </c:pt>
                <c:pt idx="84">
                  <c:v>4/4/2019</c:v>
                </c:pt>
                <c:pt idx="85">
                  <c:v>4/5/2019</c:v>
                </c:pt>
                <c:pt idx="86">
                  <c:v>4/8/2019</c:v>
                </c:pt>
                <c:pt idx="87">
                  <c:v>4/9/2019</c:v>
                </c:pt>
                <c:pt idx="88">
                  <c:v>4/10/2019</c:v>
                </c:pt>
                <c:pt idx="89">
                  <c:v>4/11/2019</c:v>
                </c:pt>
                <c:pt idx="90">
                  <c:v>4/12/2019</c:v>
                </c:pt>
                <c:pt idx="91">
                  <c:v>4/15/2019</c:v>
                </c:pt>
                <c:pt idx="92">
                  <c:v>4/16/2019</c:v>
                </c:pt>
                <c:pt idx="93">
                  <c:v>4/17/2019</c:v>
                </c:pt>
                <c:pt idx="94">
                  <c:v>4/18/2019</c:v>
                </c:pt>
                <c:pt idx="95">
                  <c:v>4/22/2019</c:v>
                </c:pt>
                <c:pt idx="96">
                  <c:v>4/23/2019</c:v>
                </c:pt>
                <c:pt idx="97">
                  <c:v>4/24/2019</c:v>
                </c:pt>
                <c:pt idx="98">
                  <c:v>4/25/2019</c:v>
                </c:pt>
                <c:pt idx="99">
                  <c:v>4/26/2019</c:v>
                </c:pt>
                <c:pt idx="100">
                  <c:v>4/29/2019</c:v>
                </c:pt>
                <c:pt idx="101">
                  <c:v>4/30/2019</c:v>
                </c:pt>
                <c:pt idx="102">
                  <c:v>5/1/2019</c:v>
                </c:pt>
                <c:pt idx="103">
                  <c:v>5/2/2019</c:v>
                </c:pt>
                <c:pt idx="104">
                  <c:v>5/3/2019</c:v>
                </c:pt>
                <c:pt idx="105">
                  <c:v>5/6/2019</c:v>
                </c:pt>
                <c:pt idx="106">
                  <c:v>5/7/2019</c:v>
                </c:pt>
                <c:pt idx="107">
                  <c:v>5/8/2019</c:v>
                </c:pt>
                <c:pt idx="108">
                  <c:v>5/9/2019</c:v>
                </c:pt>
                <c:pt idx="109">
                  <c:v>5/10/2019</c:v>
                </c:pt>
                <c:pt idx="110">
                  <c:v>5/13/2019</c:v>
                </c:pt>
                <c:pt idx="111">
                  <c:v>5/14/2019</c:v>
                </c:pt>
                <c:pt idx="112">
                  <c:v>5/15/2019</c:v>
                </c:pt>
                <c:pt idx="113">
                  <c:v>5/16/2019</c:v>
                </c:pt>
                <c:pt idx="114">
                  <c:v>5/17/2019</c:v>
                </c:pt>
                <c:pt idx="115">
                  <c:v>5/20/2019</c:v>
                </c:pt>
                <c:pt idx="116">
                  <c:v>5/21/2019</c:v>
                </c:pt>
                <c:pt idx="117">
                  <c:v>5/22/2019</c:v>
                </c:pt>
                <c:pt idx="118">
                  <c:v>5/23/2019</c:v>
                </c:pt>
                <c:pt idx="119">
                  <c:v>5/24/2019</c:v>
                </c:pt>
                <c:pt idx="120">
                  <c:v>5/28/2019</c:v>
                </c:pt>
                <c:pt idx="121">
                  <c:v>5/29/2019</c:v>
                </c:pt>
                <c:pt idx="122">
                  <c:v>5/30/2019</c:v>
                </c:pt>
                <c:pt idx="123">
                  <c:v>5/31/2019</c:v>
                </c:pt>
                <c:pt idx="124">
                  <c:v>6/3/2019</c:v>
                </c:pt>
                <c:pt idx="125">
                  <c:v>6/4/2019</c:v>
                </c:pt>
                <c:pt idx="126">
                  <c:v>6/5/2019</c:v>
                </c:pt>
                <c:pt idx="127">
                  <c:v>6/6/2019</c:v>
                </c:pt>
                <c:pt idx="128">
                  <c:v>6/7/2019</c:v>
                </c:pt>
                <c:pt idx="129">
                  <c:v>6/10/2019</c:v>
                </c:pt>
                <c:pt idx="130">
                  <c:v>6/11/2019</c:v>
                </c:pt>
                <c:pt idx="131">
                  <c:v>6/12/2019</c:v>
                </c:pt>
                <c:pt idx="132">
                  <c:v>6/13/2019</c:v>
                </c:pt>
                <c:pt idx="133">
                  <c:v>6/14/2019</c:v>
                </c:pt>
                <c:pt idx="134">
                  <c:v>6/17/2019</c:v>
                </c:pt>
                <c:pt idx="135">
                  <c:v>6/18/2019</c:v>
                </c:pt>
                <c:pt idx="136">
                  <c:v>6/19/2019</c:v>
                </c:pt>
                <c:pt idx="137">
                  <c:v>6/20/2019</c:v>
                </c:pt>
                <c:pt idx="138">
                  <c:v>6/21/2019</c:v>
                </c:pt>
                <c:pt idx="139">
                  <c:v>6/24/2019</c:v>
                </c:pt>
                <c:pt idx="140">
                  <c:v>6/25/2019</c:v>
                </c:pt>
                <c:pt idx="141">
                  <c:v>6/26/2019</c:v>
                </c:pt>
                <c:pt idx="142">
                  <c:v>6/27/2019</c:v>
                </c:pt>
                <c:pt idx="143">
                  <c:v>6/28/2019</c:v>
                </c:pt>
                <c:pt idx="144">
                  <c:v>7/1/2019</c:v>
                </c:pt>
                <c:pt idx="145">
                  <c:v>7/2/2019</c:v>
                </c:pt>
                <c:pt idx="146">
                  <c:v>7/3/2019</c:v>
                </c:pt>
                <c:pt idx="147">
                  <c:v>7/5/2019</c:v>
                </c:pt>
                <c:pt idx="148">
                  <c:v>7/8/2019</c:v>
                </c:pt>
                <c:pt idx="149">
                  <c:v>7/9/2019</c:v>
                </c:pt>
                <c:pt idx="150">
                  <c:v>7/10/2019</c:v>
                </c:pt>
                <c:pt idx="151">
                  <c:v>7/11/2019</c:v>
                </c:pt>
                <c:pt idx="152">
                  <c:v>7/12/2019</c:v>
                </c:pt>
                <c:pt idx="153">
                  <c:v>7/15/2019</c:v>
                </c:pt>
                <c:pt idx="154">
                  <c:v>7/16/2019</c:v>
                </c:pt>
                <c:pt idx="155">
                  <c:v>7/17/2019</c:v>
                </c:pt>
                <c:pt idx="156">
                  <c:v>7/18/2019</c:v>
                </c:pt>
                <c:pt idx="157">
                  <c:v>7/19/2019</c:v>
                </c:pt>
                <c:pt idx="158">
                  <c:v>7/22/2019</c:v>
                </c:pt>
                <c:pt idx="159">
                  <c:v>7/23/2019</c:v>
                </c:pt>
                <c:pt idx="160">
                  <c:v>7/24/2019</c:v>
                </c:pt>
                <c:pt idx="161">
                  <c:v>7/25/2019</c:v>
                </c:pt>
                <c:pt idx="162">
                  <c:v>7/26/2019</c:v>
                </c:pt>
                <c:pt idx="163">
                  <c:v>7/29/2019</c:v>
                </c:pt>
                <c:pt idx="164">
                  <c:v>7/30/2019</c:v>
                </c:pt>
                <c:pt idx="165">
                  <c:v>7/31/2019</c:v>
                </c:pt>
                <c:pt idx="166">
                  <c:v>8/1/2019</c:v>
                </c:pt>
                <c:pt idx="167">
                  <c:v>8/2/2019</c:v>
                </c:pt>
                <c:pt idx="168">
                  <c:v>8/5/2019</c:v>
                </c:pt>
                <c:pt idx="169">
                  <c:v>8/6/2019</c:v>
                </c:pt>
                <c:pt idx="170">
                  <c:v>8/7/2019</c:v>
                </c:pt>
                <c:pt idx="171">
                  <c:v>8/8/2019</c:v>
                </c:pt>
                <c:pt idx="172">
                  <c:v>8/9/2019</c:v>
                </c:pt>
                <c:pt idx="173">
                  <c:v>8/12/2019</c:v>
                </c:pt>
                <c:pt idx="174">
                  <c:v>8/13/2019</c:v>
                </c:pt>
                <c:pt idx="175">
                  <c:v>8/14/2019</c:v>
                </c:pt>
                <c:pt idx="176">
                  <c:v>8/15/2019</c:v>
                </c:pt>
                <c:pt idx="177">
                  <c:v>8/16/2019</c:v>
                </c:pt>
                <c:pt idx="178">
                  <c:v>8/19/2019</c:v>
                </c:pt>
                <c:pt idx="179">
                  <c:v>8/20/2019</c:v>
                </c:pt>
                <c:pt idx="180">
                  <c:v>8/21/2019</c:v>
                </c:pt>
                <c:pt idx="181">
                  <c:v>8/22/2019</c:v>
                </c:pt>
                <c:pt idx="182">
                  <c:v>8/23/2019</c:v>
                </c:pt>
                <c:pt idx="183">
                  <c:v>8/26/2019</c:v>
                </c:pt>
                <c:pt idx="184">
                  <c:v>8/27/2019</c:v>
                </c:pt>
                <c:pt idx="185">
                  <c:v>8/28/2019</c:v>
                </c:pt>
                <c:pt idx="186">
                  <c:v>8/29/2019</c:v>
                </c:pt>
                <c:pt idx="187">
                  <c:v>8/30/2019</c:v>
                </c:pt>
                <c:pt idx="188">
                  <c:v>9/3/2019</c:v>
                </c:pt>
                <c:pt idx="189">
                  <c:v>9/4/2019</c:v>
                </c:pt>
                <c:pt idx="190">
                  <c:v>9/5/2019</c:v>
                </c:pt>
                <c:pt idx="191">
                  <c:v>9/6/2019</c:v>
                </c:pt>
                <c:pt idx="192">
                  <c:v>9/9/2019</c:v>
                </c:pt>
                <c:pt idx="193">
                  <c:v>9/10/2019</c:v>
                </c:pt>
                <c:pt idx="194">
                  <c:v>9/11/2019</c:v>
                </c:pt>
                <c:pt idx="195">
                  <c:v>9/12/2019</c:v>
                </c:pt>
                <c:pt idx="196">
                  <c:v>9/13/2019</c:v>
                </c:pt>
                <c:pt idx="197">
                  <c:v>9/16/2019</c:v>
                </c:pt>
                <c:pt idx="198">
                  <c:v>9/17/2019</c:v>
                </c:pt>
                <c:pt idx="199">
                  <c:v>9/18/2019</c:v>
                </c:pt>
                <c:pt idx="200">
                  <c:v>9/19/2019</c:v>
                </c:pt>
                <c:pt idx="201">
                  <c:v>9/20/2019</c:v>
                </c:pt>
                <c:pt idx="202">
                  <c:v>9/23/2019</c:v>
                </c:pt>
                <c:pt idx="203">
                  <c:v>9/24/2019</c:v>
                </c:pt>
                <c:pt idx="204">
                  <c:v>9/25/2019</c:v>
                </c:pt>
                <c:pt idx="205">
                  <c:v>9/26/2019</c:v>
                </c:pt>
                <c:pt idx="206">
                  <c:v>9/27/2019</c:v>
                </c:pt>
                <c:pt idx="207">
                  <c:v>9/30/2019</c:v>
                </c:pt>
                <c:pt idx="208">
                  <c:v>10/1/2019</c:v>
                </c:pt>
                <c:pt idx="209">
                  <c:v>10/2/2019</c:v>
                </c:pt>
                <c:pt idx="210">
                  <c:v>10/3/2019</c:v>
                </c:pt>
                <c:pt idx="211">
                  <c:v>10/4/2019</c:v>
                </c:pt>
                <c:pt idx="212">
                  <c:v>10/7/2019</c:v>
                </c:pt>
                <c:pt idx="213">
                  <c:v>10/8/2019</c:v>
                </c:pt>
                <c:pt idx="214">
                  <c:v>10/9/2019</c:v>
                </c:pt>
                <c:pt idx="215">
                  <c:v>10/10/2019</c:v>
                </c:pt>
                <c:pt idx="216">
                  <c:v>10/11/2019</c:v>
                </c:pt>
                <c:pt idx="217">
                  <c:v>10/14/2019</c:v>
                </c:pt>
                <c:pt idx="218">
                  <c:v>10/15/2019</c:v>
                </c:pt>
                <c:pt idx="219">
                  <c:v>10/16/2019</c:v>
                </c:pt>
                <c:pt idx="220">
                  <c:v>10/17/2019</c:v>
                </c:pt>
                <c:pt idx="221">
                  <c:v>10/18/2019</c:v>
                </c:pt>
                <c:pt idx="222">
                  <c:v>10/21/2019</c:v>
                </c:pt>
                <c:pt idx="223">
                  <c:v>10/22/2019</c:v>
                </c:pt>
                <c:pt idx="224">
                  <c:v>10/23/2019</c:v>
                </c:pt>
                <c:pt idx="225">
                  <c:v>10/24/2019</c:v>
                </c:pt>
                <c:pt idx="226">
                  <c:v>10/25/2019</c:v>
                </c:pt>
                <c:pt idx="227">
                  <c:v>10/28/2019</c:v>
                </c:pt>
                <c:pt idx="228">
                  <c:v>10/29/2019</c:v>
                </c:pt>
                <c:pt idx="229">
                  <c:v>10/30/2019</c:v>
                </c:pt>
                <c:pt idx="230">
                  <c:v>10/31/2019</c:v>
                </c:pt>
                <c:pt idx="231">
                  <c:v>11/1/2019</c:v>
                </c:pt>
                <c:pt idx="232">
                  <c:v>11/4/2019</c:v>
                </c:pt>
                <c:pt idx="233">
                  <c:v>11/5/2019</c:v>
                </c:pt>
                <c:pt idx="234">
                  <c:v>11/6/2019</c:v>
                </c:pt>
                <c:pt idx="235">
                  <c:v>11/7/2019</c:v>
                </c:pt>
                <c:pt idx="236">
                  <c:v>11/8/2019</c:v>
                </c:pt>
                <c:pt idx="237">
                  <c:v>11/11/2019</c:v>
                </c:pt>
                <c:pt idx="238">
                  <c:v>11/12/2019</c:v>
                </c:pt>
                <c:pt idx="239">
                  <c:v>11/13/2019</c:v>
                </c:pt>
                <c:pt idx="240">
                  <c:v>11/14/2019</c:v>
                </c:pt>
                <c:pt idx="241">
                  <c:v>11/15/2019</c:v>
                </c:pt>
                <c:pt idx="242">
                  <c:v>11/18/2019</c:v>
                </c:pt>
                <c:pt idx="243">
                  <c:v>11/19/2019</c:v>
                </c:pt>
                <c:pt idx="244">
                  <c:v>11/20/2019</c:v>
                </c:pt>
                <c:pt idx="245">
                  <c:v>11/21/2019</c:v>
                </c:pt>
                <c:pt idx="246">
                  <c:v>11/22/2019</c:v>
                </c:pt>
                <c:pt idx="247">
                  <c:v>11/25/2019</c:v>
                </c:pt>
                <c:pt idx="248">
                  <c:v>11/26/2019</c:v>
                </c:pt>
                <c:pt idx="249">
                  <c:v>11/27/2019</c:v>
                </c:pt>
                <c:pt idx="250">
                  <c:v>11/29/2019</c:v>
                </c:pt>
                <c:pt idx="251">
                  <c:v>12/2/2019</c:v>
                </c:pt>
                <c:pt idx="252">
                  <c:v>12/3/2019</c:v>
                </c:pt>
                <c:pt idx="253">
                  <c:v>12/4/2019</c:v>
                </c:pt>
                <c:pt idx="254">
                  <c:v>12/5/2019</c:v>
                </c:pt>
                <c:pt idx="255">
                  <c:v>12/6/2019</c:v>
                </c:pt>
                <c:pt idx="256">
                  <c:v>12/9/2019</c:v>
                </c:pt>
                <c:pt idx="257">
                  <c:v>12/10/2019</c:v>
                </c:pt>
                <c:pt idx="258">
                  <c:v>12/11/2019</c:v>
                </c:pt>
                <c:pt idx="259">
                  <c:v>12/12/2019</c:v>
                </c:pt>
                <c:pt idx="260">
                  <c:v>12/13/2019</c:v>
                </c:pt>
                <c:pt idx="261">
                  <c:v>12/16/2019</c:v>
                </c:pt>
                <c:pt idx="262">
                  <c:v>12/17/2019</c:v>
                </c:pt>
                <c:pt idx="263">
                  <c:v>12/18/2019</c:v>
                </c:pt>
                <c:pt idx="264">
                  <c:v>12/19/2019</c:v>
                </c:pt>
                <c:pt idx="265">
                  <c:v>12/20/2019</c:v>
                </c:pt>
                <c:pt idx="266">
                  <c:v>12/23/2019</c:v>
                </c:pt>
                <c:pt idx="267">
                  <c:v>12/24/2019</c:v>
                </c:pt>
                <c:pt idx="268">
                  <c:v>12/26/2019</c:v>
                </c:pt>
                <c:pt idx="269">
                  <c:v>12/27/2019</c:v>
                </c:pt>
                <c:pt idx="270">
                  <c:v>12/30/2019</c:v>
                </c:pt>
                <c:pt idx="271">
                  <c:v>12/31/2019</c:v>
                </c:pt>
                <c:pt idx="272">
                  <c:v>1/2/2020</c:v>
                </c:pt>
                <c:pt idx="273">
                  <c:v>1/3/2020</c:v>
                </c:pt>
                <c:pt idx="274">
                  <c:v>1/6/2020</c:v>
                </c:pt>
                <c:pt idx="275">
                  <c:v>1/7/2020</c:v>
                </c:pt>
                <c:pt idx="276">
                  <c:v>1/8/2020</c:v>
                </c:pt>
                <c:pt idx="277">
                  <c:v>1/9/2020</c:v>
                </c:pt>
                <c:pt idx="278">
                  <c:v>1/10/2020</c:v>
                </c:pt>
                <c:pt idx="279">
                  <c:v>1/13/2020</c:v>
                </c:pt>
                <c:pt idx="280">
                  <c:v>1/14/2020</c:v>
                </c:pt>
                <c:pt idx="281">
                  <c:v>1/15/2020</c:v>
                </c:pt>
                <c:pt idx="282">
                  <c:v>1/16/2020</c:v>
                </c:pt>
                <c:pt idx="283">
                  <c:v>1/17/2020</c:v>
                </c:pt>
                <c:pt idx="284">
                  <c:v>1/21/2020</c:v>
                </c:pt>
                <c:pt idx="285">
                  <c:v>1/22/2020</c:v>
                </c:pt>
                <c:pt idx="286">
                  <c:v>1/23/2020</c:v>
                </c:pt>
                <c:pt idx="287">
                  <c:v>1/24/2020</c:v>
                </c:pt>
                <c:pt idx="288">
                  <c:v>1/27/2020</c:v>
                </c:pt>
                <c:pt idx="289">
                  <c:v>1/28/2020</c:v>
                </c:pt>
                <c:pt idx="290">
                  <c:v>1/29/2020</c:v>
                </c:pt>
                <c:pt idx="291">
                  <c:v>1/30/2020</c:v>
                </c:pt>
                <c:pt idx="292">
                  <c:v>1/31/2020</c:v>
                </c:pt>
                <c:pt idx="293">
                  <c:v>2/3/2020</c:v>
                </c:pt>
                <c:pt idx="294">
                  <c:v>2/4/2020</c:v>
                </c:pt>
                <c:pt idx="295">
                  <c:v>2/5/2020</c:v>
                </c:pt>
                <c:pt idx="296">
                  <c:v>2/6/2020</c:v>
                </c:pt>
                <c:pt idx="297">
                  <c:v>2/7/2020</c:v>
                </c:pt>
                <c:pt idx="298">
                  <c:v>2/10/2020</c:v>
                </c:pt>
                <c:pt idx="299">
                  <c:v>2/11/2020</c:v>
                </c:pt>
                <c:pt idx="300">
                  <c:v>2/12/2020</c:v>
                </c:pt>
                <c:pt idx="301">
                  <c:v>2/13/2020</c:v>
                </c:pt>
                <c:pt idx="302">
                  <c:v>2/14/2020</c:v>
                </c:pt>
                <c:pt idx="303">
                  <c:v>2/18/2020</c:v>
                </c:pt>
                <c:pt idx="304">
                  <c:v>2/19/2020</c:v>
                </c:pt>
                <c:pt idx="305">
                  <c:v>2/20/2020</c:v>
                </c:pt>
                <c:pt idx="306">
                  <c:v>2/21/2020</c:v>
                </c:pt>
                <c:pt idx="307">
                  <c:v>2/24/2020</c:v>
                </c:pt>
                <c:pt idx="308">
                  <c:v>2/25/2020</c:v>
                </c:pt>
                <c:pt idx="309">
                  <c:v>2/26/2020</c:v>
                </c:pt>
                <c:pt idx="310">
                  <c:v>2/27/2020</c:v>
                </c:pt>
                <c:pt idx="311">
                  <c:v>2/28/2020</c:v>
                </c:pt>
                <c:pt idx="312">
                  <c:v>3/2/2020</c:v>
                </c:pt>
                <c:pt idx="313">
                  <c:v>3/3/2020</c:v>
                </c:pt>
                <c:pt idx="314">
                  <c:v>3/4/2020</c:v>
                </c:pt>
                <c:pt idx="315">
                  <c:v>3/5/2020</c:v>
                </c:pt>
                <c:pt idx="316">
                  <c:v>3/6/2020</c:v>
                </c:pt>
                <c:pt idx="317">
                  <c:v>3/9/2020</c:v>
                </c:pt>
                <c:pt idx="318">
                  <c:v>3/10/2020</c:v>
                </c:pt>
                <c:pt idx="319">
                  <c:v>3/11/2020</c:v>
                </c:pt>
                <c:pt idx="320">
                  <c:v>3/12/2020</c:v>
                </c:pt>
                <c:pt idx="321">
                  <c:v>3/13/2020</c:v>
                </c:pt>
                <c:pt idx="322">
                  <c:v>3/16/2020</c:v>
                </c:pt>
                <c:pt idx="323">
                  <c:v>3/17/2020</c:v>
                </c:pt>
                <c:pt idx="324">
                  <c:v>3/18/2020</c:v>
                </c:pt>
                <c:pt idx="325">
                  <c:v>3/19/2020</c:v>
                </c:pt>
                <c:pt idx="326">
                  <c:v>3/20/2020</c:v>
                </c:pt>
                <c:pt idx="327">
                  <c:v>3/23/2020</c:v>
                </c:pt>
                <c:pt idx="328">
                  <c:v>3/24/2020</c:v>
                </c:pt>
                <c:pt idx="329">
                  <c:v>3/25/2020</c:v>
                </c:pt>
                <c:pt idx="330">
                  <c:v>3/26/2020</c:v>
                </c:pt>
                <c:pt idx="331">
                  <c:v>3/27/2020</c:v>
                </c:pt>
                <c:pt idx="332">
                  <c:v>3/30/2020</c:v>
                </c:pt>
                <c:pt idx="333">
                  <c:v>3/31/2020</c:v>
                </c:pt>
                <c:pt idx="334">
                  <c:v>4/1/2020</c:v>
                </c:pt>
                <c:pt idx="335">
                  <c:v>4/2/2020</c:v>
                </c:pt>
                <c:pt idx="336">
                  <c:v>4/3/2020</c:v>
                </c:pt>
                <c:pt idx="337">
                  <c:v>4/6/2020</c:v>
                </c:pt>
                <c:pt idx="338">
                  <c:v>4/7/2020</c:v>
                </c:pt>
                <c:pt idx="339">
                  <c:v>4/8/2020</c:v>
                </c:pt>
                <c:pt idx="340">
                  <c:v>4/9/2020</c:v>
                </c:pt>
                <c:pt idx="341">
                  <c:v>4/13/2020</c:v>
                </c:pt>
                <c:pt idx="342">
                  <c:v>4/14/2020</c:v>
                </c:pt>
                <c:pt idx="343">
                  <c:v>4/15/2020</c:v>
                </c:pt>
                <c:pt idx="344">
                  <c:v>4/16/2020</c:v>
                </c:pt>
                <c:pt idx="345">
                  <c:v>4/17/2020</c:v>
                </c:pt>
                <c:pt idx="346">
                  <c:v>4/20/2020</c:v>
                </c:pt>
                <c:pt idx="347">
                  <c:v>4/21/2020</c:v>
                </c:pt>
                <c:pt idx="348">
                  <c:v>4/22/2020</c:v>
                </c:pt>
                <c:pt idx="349">
                  <c:v>4/23/2020</c:v>
                </c:pt>
                <c:pt idx="350">
                  <c:v>4/24/2020</c:v>
                </c:pt>
                <c:pt idx="351">
                  <c:v>4/27/2020</c:v>
                </c:pt>
                <c:pt idx="352">
                  <c:v>4/28/2020</c:v>
                </c:pt>
                <c:pt idx="353">
                  <c:v>4/29/2020</c:v>
                </c:pt>
                <c:pt idx="354">
                  <c:v>4/30/2020</c:v>
                </c:pt>
                <c:pt idx="355">
                  <c:v>5/1/2020</c:v>
                </c:pt>
                <c:pt idx="356">
                  <c:v>5/4/2020</c:v>
                </c:pt>
                <c:pt idx="357">
                  <c:v>5/5/2020</c:v>
                </c:pt>
                <c:pt idx="358">
                  <c:v>5/6/2020</c:v>
                </c:pt>
                <c:pt idx="359">
                  <c:v>5/7/2020</c:v>
                </c:pt>
                <c:pt idx="360">
                  <c:v>5/8/2020</c:v>
                </c:pt>
                <c:pt idx="361">
                  <c:v>5/11/2020</c:v>
                </c:pt>
                <c:pt idx="362">
                  <c:v>5/12/2020</c:v>
                </c:pt>
                <c:pt idx="363">
                  <c:v>5/13/2020</c:v>
                </c:pt>
                <c:pt idx="364">
                  <c:v>5/14/2020</c:v>
                </c:pt>
                <c:pt idx="365">
                  <c:v>5/15/2020</c:v>
                </c:pt>
                <c:pt idx="366">
                  <c:v>5/18/2020</c:v>
                </c:pt>
                <c:pt idx="367">
                  <c:v>5/19/2020</c:v>
                </c:pt>
                <c:pt idx="368">
                  <c:v>5/20/2020</c:v>
                </c:pt>
                <c:pt idx="369">
                  <c:v>5/21/2020</c:v>
                </c:pt>
                <c:pt idx="370">
                  <c:v>5/22/2020</c:v>
                </c:pt>
                <c:pt idx="371">
                  <c:v>5/26/2020</c:v>
                </c:pt>
                <c:pt idx="372">
                  <c:v>5/27/2020</c:v>
                </c:pt>
                <c:pt idx="373">
                  <c:v>5/28/2020</c:v>
                </c:pt>
                <c:pt idx="374">
                  <c:v>5/29/2020</c:v>
                </c:pt>
                <c:pt idx="375">
                  <c:v>6/1/2020</c:v>
                </c:pt>
                <c:pt idx="376">
                  <c:v>6/2/2020</c:v>
                </c:pt>
                <c:pt idx="377">
                  <c:v>6/3/2020</c:v>
                </c:pt>
                <c:pt idx="378">
                  <c:v>6/4/2020</c:v>
                </c:pt>
                <c:pt idx="379">
                  <c:v>6/5/2020</c:v>
                </c:pt>
                <c:pt idx="380">
                  <c:v>6/8/2020</c:v>
                </c:pt>
                <c:pt idx="381">
                  <c:v>6/9/2020</c:v>
                </c:pt>
                <c:pt idx="382">
                  <c:v>6/10/2020</c:v>
                </c:pt>
                <c:pt idx="383">
                  <c:v>6/11/2020</c:v>
                </c:pt>
                <c:pt idx="384">
                  <c:v>6/12/2020</c:v>
                </c:pt>
                <c:pt idx="385">
                  <c:v>6/15/2020</c:v>
                </c:pt>
                <c:pt idx="386">
                  <c:v>6/16/2020</c:v>
                </c:pt>
                <c:pt idx="387">
                  <c:v>6/17/2020</c:v>
                </c:pt>
                <c:pt idx="388">
                  <c:v>6/18/2020</c:v>
                </c:pt>
                <c:pt idx="389">
                  <c:v>6/19/2020</c:v>
                </c:pt>
                <c:pt idx="390">
                  <c:v>6/22/2020</c:v>
                </c:pt>
                <c:pt idx="391">
                  <c:v>6/23/2020</c:v>
                </c:pt>
                <c:pt idx="392">
                  <c:v>6/24/2020</c:v>
                </c:pt>
                <c:pt idx="393">
                  <c:v>6/25/2020</c:v>
                </c:pt>
                <c:pt idx="394">
                  <c:v>6/26/2020</c:v>
                </c:pt>
                <c:pt idx="395">
                  <c:v>6/29/2020</c:v>
                </c:pt>
                <c:pt idx="396">
                  <c:v>6/30/2020</c:v>
                </c:pt>
                <c:pt idx="397">
                  <c:v>7/1/2020</c:v>
                </c:pt>
                <c:pt idx="398">
                  <c:v>7/2/2020</c:v>
                </c:pt>
                <c:pt idx="399">
                  <c:v>7/3/2020</c:v>
                </c:pt>
                <c:pt idx="400">
                  <c:v>7/6/2020</c:v>
                </c:pt>
                <c:pt idx="401">
                  <c:v>7/7/2020</c:v>
                </c:pt>
                <c:pt idx="402">
                  <c:v>7/8/2020</c:v>
                </c:pt>
                <c:pt idx="403">
                  <c:v>7/9/2020</c:v>
                </c:pt>
                <c:pt idx="404">
                  <c:v>7/10/2020</c:v>
                </c:pt>
                <c:pt idx="405">
                  <c:v>7/13/2020</c:v>
                </c:pt>
                <c:pt idx="406">
                  <c:v>7/14/2020</c:v>
                </c:pt>
                <c:pt idx="407">
                  <c:v>7/15/2020</c:v>
                </c:pt>
                <c:pt idx="408">
                  <c:v>7/16/2020</c:v>
                </c:pt>
                <c:pt idx="409">
                  <c:v>7/17/2020</c:v>
                </c:pt>
                <c:pt idx="410">
                  <c:v>7/20/2020</c:v>
                </c:pt>
                <c:pt idx="411">
                  <c:v>7/21/2020</c:v>
                </c:pt>
                <c:pt idx="412">
                  <c:v>7/22/2020</c:v>
                </c:pt>
                <c:pt idx="413">
                  <c:v>7/23/2020</c:v>
                </c:pt>
                <c:pt idx="414">
                  <c:v>7/24/2020</c:v>
                </c:pt>
                <c:pt idx="415">
                  <c:v>7/27/2020</c:v>
                </c:pt>
                <c:pt idx="416">
                  <c:v>7/28/2020</c:v>
                </c:pt>
                <c:pt idx="417">
                  <c:v>7/29/2020</c:v>
                </c:pt>
                <c:pt idx="418">
                  <c:v>7/30/2020</c:v>
                </c:pt>
                <c:pt idx="419">
                  <c:v>7/31/2020</c:v>
                </c:pt>
                <c:pt idx="420">
                  <c:v>8/3/2020</c:v>
                </c:pt>
                <c:pt idx="421">
                  <c:v>8/4/2020</c:v>
                </c:pt>
                <c:pt idx="422">
                  <c:v>8/5/2020</c:v>
                </c:pt>
                <c:pt idx="423">
                  <c:v>8/6/2020</c:v>
                </c:pt>
                <c:pt idx="424">
                  <c:v>8/7/2020</c:v>
                </c:pt>
                <c:pt idx="425">
                  <c:v>8/10/2020</c:v>
                </c:pt>
                <c:pt idx="426">
                  <c:v>8/11/2020</c:v>
                </c:pt>
                <c:pt idx="427">
                  <c:v>8/12/2020</c:v>
                </c:pt>
                <c:pt idx="428">
                  <c:v>8/13/2020</c:v>
                </c:pt>
                <c:pt idx="429">
                  <c:v>8/14/2020</c:v>
                </c:pt>
                <c:pt idx="430">
                  <c:v>8/17/2020</c:v>
                </c:pt>
                <c:pt idx="431">
                  <c:v>8/18/2020</c:v>
                </c:pt>
                <c:pt idx="432">
                  <c:v>8/19/2020</c:v>
                </c:pt>
                <c:pt idx="433">
                  <c:v>8/20/2020</c:v>
                </c:pt>
                <c:pt idx="434">
                  <c:v>8/21/2020</c:v>
                </c:pt>
                <c:pt idx="435">
                  <c:v>8/24/2020</c:v>
                </c:pt>
                <c:pt idx="436">
                  <c:v>8/25/2020</c:v>
                </c:pt>
                <c:pt idx="437">
                  <c:v>8/26/2020</c:v>
                </c:pt>
                <c:pt idx="438">
                  <c:v>8/27/2020</c:v>
                </c:pt>
                <c:pt idx="439">
                  <c:v>8/28/2020</c:v>
                </c:pt>
                <c:pt idx="440">
                  <c:v>8/31/2020</c:v>
                </c:pt>
                <c:pt idx="441">
                  <c:v>9/1/2020</c:v>
                </c:pt>
                <c:pt idx="442">
                  <c:v>9/2/2020</c:v>
                </c:pt>
                <c:pt idx="443">
                  <c:v>9/3/2020</c:v>
                </c:pt>
                <c:pt idx="444">
                  <c:v>9/4/2020</c:v>
                </c:pt>
                <c:pt idx="445">
                  <c:v>9/8/2020</c:v>
                </c:pt>
                <c:pt idx="446">
                  <c:v>9/9/2020</c:v>
                </c:pt>
                <c:pt idx="447">
                  <c:v>9/10/2020</c:v>
                </c:pt>
                <c:pt idx="448">
                  <c:v>9/11/2020</c:v>
                </c:pt>
                <c:pt idx="449">
                  <c:v>9/14/2020</c:v>
                </c:pt>
                <c:pt idx="450">
                  <c:v>9/15/2020</c:v>
                </c:pt>
                <c:pt idx="451">
                  <c:v>9/16/2020</c:v>
                </c:pt>
                <c:pt idx="452">
                  <c:v>9/17/2020</c:v>
                </c:pt>
                <c:pt idx="453">
                  <c:v>9/18/2020</c:v>
                </c:pt>
                <c:pt idx="454">
                  <c:v>9/21/2020</c:v>
                </c:pt>
                <c:pt idx="455">
                  <c:v>9/22/2020</c:v>
                </c:pt>
                <c:pt idx="456">
                  <c:v>9/23/2020</c:v>
                </c:pt>
                <c:pt idx="457">
                  <c:v>9/24/2020</c:v>
                </c:pt>
                <c:pt idx="458">
                  <c:v>9/25/2020</c:v>
                </c:pt>
                <c:pt idx="459">
                  <c:v>9/28/2020</c:v>
                </c:pt>
                <c:pt idx="460">
                  <c:v>9/29/2020</c:v>
                </c:pt>
                <c:pt idx="461">
                  <c:v>9/30/2020</c:v>
                </c:pt>
                <c:pt idx="462">
                  <c:v>10/1/2020</c:v>
                </c:pt>
                <c:pt idx="463">
                  <c:v>10/2/2020</c:v>
                </c:pt>
                <c:pt idx="464">
                  <c:v>10/5/2020</c:v>
                </c:pt>
                <c:pt idx="465">
                  <c:v>10/6/2020</c:v>
                </c:pt>
                <c:pt idx="466">
                  <c:v>10/7/2020</c:v>
                </c:pt>
                <c:pt idx="467">
                  <c:v>10/8/2020</c:v>
                </c:pt>
                <c:pt idx="468">
                  <c:v>10/9/2020</c:v>
                </c:pt>
                <c:pt idx="469">
                  <c:v>10/12/2020</c:v>
                </c:pt>
                <c:pt idx="470">
                  <c:v>10/13/2020</c:v>
                </c:pt>
                <c:pt idx="471">
                  <c:v>10/14/2020</c:v>
                </c:pt>
                <c:pt idx="472">
                  <c:v>10/15/2020</c:v>
                </c:pt>
                <c:pt idx="473">
                  <c:v>10/16/2020</c:v>
                </c:pt>
                <c:pt idx="474">
                  <c:v>10/19/2020</c:v>
                </c:pt>
                <c:pt idx="475">
                  <c:v>10/20/2020</c:v>
                </c:pt>
                <c:pt idx="476">
                  <c:v>10/21/2020</c:v>
                </c:pt>
                <c:pt idx="477">
                  <c:v>10/22/2020</c:v>
                </c:pt>
                <c:pt idx="478">
                  <c:v>10/23/2020</c:v>
                </c:pt>
                <c:pt idx="479">
                  <c:v>10/26/2020</c:v>
                </c:pt>
                <c:pt idx="480">
                  <c:v>10/27/2020</c:v>
                </c:pt>
                <c:pt idx="481">
                  <c:v>10/28/2020</c:v>
                </c:pt>
                <c:pt idx="482">
                  <c:v>10/29/2020</c:v>
                </c:pt>
                <c:pt idx="483">
                  <c:v>10/30/2020</c:v>
                </c:pt>
                <c:pt idx="484">
                  <c:v>11/2/2020</c:v>
                </c:pt>
                <c:pt idx="485">
                  <c:v>11/3/2020</c:v>
                </c:pt>
                <c:pt idx="486">
                  <c:v>11/4/2020</c:v>
                </c:pt>
                <c:pt idx="487">
                  <c:v>11/5/2020</c:v>
                </c:pt>
                <c:pt idx="488">
                  <c:v>11/6/2020</c:v>
                </c:pt>
                <c:pt idx="489">
                  <c:v>11/9/2020</c:v>
                </c:pt>
                <c:pt idx="490">
                  <c:v>11/10/2020</c:v>
                </c:pt>
                <c:pt idx="491">
                  <c:v>11/11/2020</c:v>
                </c:pt>
                <c:pt idx="492">
                  <c:v>11/12/2020</c:v>
                </c:pt>
                <c:pt idx="493">
                  <c:v>11/13/2020</c:v>
                </c:pt>
                <c:pt idx="494">
                  <c:v>11/16/2020</c:v>
                </c:pt>
                <c:pt idx="495">
                  <c:v>11/17/2020</c:v>
                </c:pt>
                <c:pt idx="496">
                  <c:v>11/18/2020</c:v>
                </c:pt>
                <c:pt idx="497">
                  <c:v>11/19/2020</c:v>
                </c:pt>
                <c:pt idx="498">
                  <c:v>11/20/2020</c:v>
                </c:pt>
                <c:pt idx="499">
                  <c:v>11/23/2020</c:v>
                </c:pt>
                <c:pt idx="500">
                  <c:v>11/24/2020</c:v>
                </c:pt>
                <c:pt idx="501">
                  <c:v>11/25/2020</c:v>
                </c:pt>
                <c:pt idx="502">
                  <c:v>11/27/2020</c:v>
                </c:pt>
                <c:pt idx="503">
                  <c:v>11/30/2020</c:v>
                </c:pt>
                <c:pt idx="504">
                  <c:v>12/1/2020</c:v>
                </c:pt>
                <c:pt idx="505">
                  <c:v>12/2/2020</c:v>
                </c:pt>
                <c:pt idx="506">
                  <c:v>12/3/2020</c:v>
                </c:pt>
                <c:pt idx="507">
                  <c:v>12/4/2020</c:v>
                </c:pt>
                <c:pt idx="508">
                  <c:v>12/7/2020</c:v>
                </c:pt>
                <c:pt idx="509">
                  <c:v>12/8/2020</c:v>
                </c:pt>
                <c:pt idx="510">
                  <c:v>12/9/2020</c:v>
                </c:pt>
                <c:pt idx="511">
                  <c:v>12/10/2020</c:v>
                </c:pt>
                <c:pt idx="512">
                  <c:v>12/11/2020</c:v>
                </c:pt>
                <c:pt idx="513">
                  <c:v>12/14/2020</c:v>
                </c:pt>
                <c:pt idx="514">
                  <c:v>12/15/2020</c:v>
                </c:pt>
                <c:pt idx="515">
                  <c:v>12/16/2020</c:v>
                </c:pt>
                <c:pt idx="516">
                  <c:v>12/17/2020</c:v>
                </c:pt>
                <c:pt idx="517">
                  <c:v>12/18/2020</c:v>
                </c:pt>
                <c:pt idx="518">
                  <c:v>12/21/2020</c:v>
                </c:pt>
                <c:pt idx="519">
                  <c:v>12/22/2020</c:v>
                </c:pt>
                <c:pt idx="520">
                  <c:v>12/23/2020</c:v>
                </c:pt>
                <c:pt idx="521">
                  <c:v>12/24/2020</c:v>
                </c:pt>
                <c:pt idx="522">
                  <c:v>12/28/2020</c:v>
                </c:pt>
                <c:pt idx="523">
                  <c:v>12/29/2020</c:v>
                </c:pt>
                <c:pt idx="524">
                  <c:v>12/30/2020</c:v>
                </c:pt>
                <c:pt idx="525">
                  <c:v>12/31/2020</c:v>
                </c:pt>
                <c:pt idx="526">
                  <c:v>1/4/2021</c:v>
                </c:pt>
                <c:pt idx="527">
                  <c:v>1/5/2021</c:v>
                </c:pt>
                <c:pt idx="528">
                  <c:v>1/6/2021</c:v>
                </c:pt>
                <c:pt idx="529">
                  <c:v>1/7/2021</c:v>
                </c:pt>
                <c:pt idx="530">
                  <c:v>1/8/2021</c:v>
                </c:pt>
                <c:pt idx="531">
                  <c:v>1/11/2021</c:v>
                </c:pt>
                <c:pt idx="532">
                  <c:v>1/12/2021</c:v>
                </c:pt>
                <c:pt idx="533">
                  <c:v>1/13/2021</c:v>
                </c:pt>
                <c:pt idx="534">
                  <c:v>1/14/2021</c:v>
                </c:pt>
                <c:pt idx="535">
                  <c:v>1/15/2021</c:v>
                </c:pt>
                <c:pt idx="536">
                  <c:v>1/19/2021</c:v>
                </c:pt>
                <c:pt idx="537">
                  <c:v>1/20/2021</c:v>
                </c:pt>
                <c:pt idx="538">
                  <c:v>1/21/2021</c:v>
                </c:pt>
                <c:pt idx="539">
                  <c:v>1/22/2021</c:v>
                </c:pt>
                <c:pt idx="540">
                  <c:v>1/25/2021</c:v>
                </c:pt>
                <c:pt idx="541">
                  <c:v>1/26/2021</c:v>
                </c:pt>
                <c:pt idx="542">
                  <c:v>1/27/2021</c:v>
                </c:pt>
                <c:pt idx="543">
                  <c:v>1/28/2021</c:v>
                </c:pt>
                <c:pt idx="544">
                  <c:v>1/29/2021</c:v>
                </c:pt>
                <c:pt idx="545">
                  <c:v>2/1/2021</c:v>
                </c:pt>
                <c:pt idx="546">
                  <c:v>2/2/2021</c:v>
                </c:pt>
                <c:pt idx="547">
                  <c:v>2/3/2021</c:v>
                </c:pt>
                <c:pt idx="548">
                  <c:v>2/4/2021</c:v>
                </c:pt>
                <c:pt idx="549">
                  <c:v>2/5/2021</c:v>
                </c:pt>
                <c:pt idx="550">
                  <c:v>2/8/2021</c:v>
                </c:pt>
                <c:pt idx="551">
                  <c:v>2/9/2021</c:v>
                </c:pt>
                <c:pt idx="552">
                  <c:v>2/10/2021</c:v>
                </c:pt>
                <c:pt idx="553">
                  <c:v>2/11/2021</c:v>
                </c:pt>
                <c:pt idx="554">
                  <c:v>2/12/2021</c:v>
                </c:pt>
                <c:pt idx="555">
                  <c:v>2/16/2021</c:v>
                </c:pt>
                <c:pt idx="556">
                  <c:v>2/17/2021</c:v>
                </c:pt>
                <c:pt idx="557">
                  <c:v>2/18/2021</c:v>
                </c:pt>
                <c:pt idx="558">
                  <c:v>2/19/2021</c:v>
                </c:pt>
                <c:pt idx="559">
                  <c:v>2/22/2021</c:v>
                </c:pt>
                <c:pt idx="560">
                  <c:v>2/23/2021</c:v>
                </c:pt>
                <c:pt idx="561">
                  <c:v>2/24/2021</c:v>
                </c:pt>
                <c:pt idx="562">
                  <c:v>2/25/2021</c:v>
                </c:pt>
                <c:pt idx="563">
                  <c:v>2/26/2021</c:v>
                </c:pt>
                <c:pt idx="564">
                  <c:v>3/1/2021</c:v>
                </c:pt>
                <c:pt idx="565">
                  <c:v>3/2/2021</c:v>
                </c:pt>
                <c:pt idx="566">
                  <c:v>3/3/2021</c:v>
                </c:pt>
                <c:pt idx="567">
                  <c:v>3/4/2021</c:v>
                </c:pt>
                <c:pt idx="568">
                  <c:v>3/5/2021</c:v>
                </c:pt>
                <c:pt idx="569">
                  <c:v>3/8/2021</c:v>
                </c:pt>
                <c:pt idx="570">
                  <c:v>3/9/2021</c:v>
                </c:pt>
                <c:pt idx="571">
                  <c:v>3/10/2021</c:v>
                </c:pt>
                <c:pt idx="572">
                  <c:v>3/11/2021</c:v>
                </c:pt>
                <c:pt idx="573">
                  <c:v>3/12/2021</c:v>
                </c:pt>
                <c:pt idx="574">
                  <c:v>3/15/2021</c:v>
                </c:pt>
                <c:pt idx="575">
                  <c:v>3/16/2021</c:v>
                </c:pt>
                <c:pt idx="576">
                  <c:v>3/17/2021</c:v>
                </c:pt>
                <c:pt idx="577">
                  <c:v>3/18/2021</c:v>
                </c:pt>
                <c:pt idx="578">
                  <c:v>3/19/2021</c:v>
                </c:pt>
                <c:pt idx="579">
                  <c:v>3/22/2021</c:v>
                </c:pt>
                <c:pt idx="580">
                  <c:v>3/23/2021</c:v>
                </c:pt>
                <c:pt idx="581">
                  <c:v>3/24/2021</c:v>
                </c:pt>
                <c:pt idx="582">
                  <c:v>3/25/2021</c:v>
                </c:pt>
                <c:pt idx="583">
                  <c:v>3/26/2021</c:v>
                </c:pt>
                <c:pt idx="584">
                  <c:v>3/29/2021</c:v>
                </c:pt>
                <c:pt idx="585">
                  <c:v>3/30/2021</c:v>
                </c:pt>
                <c:pt idx="586">
                  <c:v>3/31/2021</c:v>
                </c:pt>
                <c:pt idx="587">
                  <c:v>4/1/2021</c:v>
                </c:pt>
                <c:pt idx="588">
                  <c:v>4/5/2021</c:v>
                </c:pt>
                <c:pt idx="589">
                  <c:v>4/6/2021</c:v>
                </c:pt>
                <c:pt idx="590">
                  <c:v>4/7/2021</c:v>
                </c:pt>
                <c:pt idx="591">
                  <c:v>4/8/2021</c:v>
                </c:pt>
                <c:pt idx="592">
                  <c:v>4/9/2021</c:v>
                </c:pt>
                <c:pt idx="593">
                  <c:v>4/12/2021</c:v>
                </c:pt>
                <c:pt idx="594">
                  <c:v>4/13/2021</c:v>
                </c:pt>
                <c:pt idx="595">
                  <c:v>4/14/2021</c:v>
                </c:pt>
                <c:pt idx="596">
                  <c:v>4/15/2021</c:v>
                </c:pt>
                <c:pt idx="597">
                  <c:v>4/16/2021</c:v>
                </c:pt>
                <c:pt idx="598">
                  <c:v>4/19/2021</c:v>
                </c:pt>
                <c:pt idx="599">
                  <c:v>4/20/2021</c:v>
                </c:pt>
                <c:pt idx="600">
                  <c:v>4/21/2021</c:v>
                </c:pt>
                <c:pt idx="601">
                  <c:v>4/22/2021</c:v>
                </c:pt>
                <c:pt idx="602">
                  <c:v>4/23/2021</c:v>
                </c:pt>
                <c:pt idx="603">
                  <c:v>4/26/2021</c:v>
                </c:pt>
                <c:pt idx="604">
                  <c:v>4/27/2021</c:v>
                </c:pt>
                <c:pt idx="605">
                  <c:v>4/28/2021</c:v>
                </c:pt>
                <c:pt idx="606">
                  <c:v>4/29/2021</c:v>
                </c:pt>
                <c:pt idx="607">
                  <c:v>4/30/2021</c:v>
                </c:pt>
                <c:pt idx="608">
                  <c:v>5/3/2021</c:v>
                </c:pt>
                <c:pt idx="609">
                  <c:v>5/4/2021</c:v>
                </c:pt>
                <c:pt idx="610">
                  <c:v>5/5/2021</c:v>
                </c:pt>
                <c:pt idx="611">
                  <c:v>5/6/2021</c:v>
                </c:pt>
                <c:pt idx="612">
                  <c:v>5/7/2021</c:v>
                </c:pt>
                <c:pt idx="613">
                  <c:v>5/10/2021</c:v>
                </c:pt>
                <c:pt idx="614">
                  <c:v>5/11/2021</c:v>
                </c:pt>
                <c:pt idx="615">
                  <c:v>5/12/2021</c:v>
                </c:pt>
                <c:pt idx="616">
                  <c:v>5/13/2021</c:v>
                </c:pt>
                <c:pt idx="617">
                  <c:v>5/14/2021</c:v>
                </c:pt>
                <c:pt idx="618">
                  <c:v>5/17/2021</c:v>
                </c:pt>
                <c:pt idx="619">
                  <c:v>5/18/2021</c:v>
                </c:pt>
                <c:pt idx="620">
                  <c:v>5/19/2021</c:v>
                </c:pt>
                <c:pt idx="621">
                  <c:v>5/20/2021</c:v>
                </c:pt>
                <c:pt idx="622">
                  <c:v>5/21/2021</c:v>
                </c:pt>
                <c:pt idx="623">
                  <c:v>5/24/2021</c:v>
                </c:pt>
                <c:pt idx="624">
                  <c:v>5/25/2021</c:v>
                </c:pt>
                <c:pt idx="625">
                  <c:v>5/26/2021</c:v>
                </c:pt>
                <c:pt idx="626">
                  <c:v>5/27/2021</c:v>
                </c:pt>
                <c:pt idx="627">
                  <c:v>5/28/2021</c:v>
                </c:pt>
                <c:pt idx="628">
                  <c:v>6/1/2021</c:v>
                </c:pt>
                <c:pt idx="629">
                  <c:v>6/2/2021</c:v>
                </c:pt>
                <c:pt idx="630">
                  <c:v>6/3/2021</c:v>
                </c:pt>
                <c:pt idx="631">
                  <c:v>6/4/2021</c:v>
                </c:pt>
                <c:pt idx="632">
                  <c:v>6/7/2021</c:v>
                </c:pt>
                <c:pt idx="633">
                  <c:v>6/8/2021</c:v>
                </c:pt>
                <c:pt idx="634">
                  <c:v>6/9/2021</c:v>
                </c:pt>
                <c:pt idx="635">
                  <c:v>6/10/2021</c:v>
                </c:pt>
                <c:pt idx="636">
                  <c:v>6/11/2021</c:v>
                </c:pt>
                <c:pt idx="637">
                  <c:v>6/14/2021</c:v>
                </c:pt>
                <c:pt idx="638">
                  <c:v>6/15/2021</c:v>
                </c:pt>
                <c:pt idx="639">
                  <c:v>6/16/2021</c:v>
                </c:pt>
                <c:pt idx="640">
                  <c:v>6/17/2021</c:v>
                </c:pt>
                <c:pt idx="641">
                  <c:v>6/18/2021</c:v>
                </c:pt>
                <c:pt idx="642">
                  <c:v>6/21/2021</c:v>
                </c:pt>
                <c:pt idx="643">
                  <c:v>6/22/2021</c:v>
                </c:pt>
                <c:pt idx="644">
                  <c:v>6/23/2021</c:v>
                </c:pt>
                <c:pt idx="645">
                  <c:v>6/24/2021</c:v>
                </c:pt>
                <c:pt idx="646">
                  <c:v>6/25/2021</c:v>
                </c:pt>
                <c:pt idx="647">
                  <c:v>6/28/2021</c:v>
                </c:pt>
                <c:pt idx="648">
                  <c:v>6/29/2021</c:v>
                </c:pt>
                <c:pt idx="649">
                  <c:v>6/30/2021</c:v>
                </c:pt>
                <c:pt idx="650">
                  <c:v>7/1/2021</c:v>
                </c:pt>
                <c:pt idx="651">
                  <c:v>7/2/2021</c:v>
                </c:pt>
                <c:pt idx="652">
                  <c:v>7/6/2021</c:v>
                </c:pt>
                <c:pt idx="653">
                  <c:v>7/7/2021</c:v>
                </c:pt>
                <c:pt idx="654">
                  <c:v>7/8/2021</c:v>
                </c:pt>
                <c:pt idx="655">
                  <c:v>7/9/2021</c:v>
                </c:pt>
                <c:pt idx="656">
                  <c:v>7/12/2021</c:v>
                </c:pt>
                <c:pt idx="657">
                  <c:v>7/13/2021</c:v>
                </c:pt>
                <c:pt idx="658">
                  <c:v>7/14/2021</c:v>
                </c:pt>
                <c:pt idx="659">
                  <c:v>7/15/2021</c:v>
                </c:pt>
                <c:pt idx="660">
                  <c:v>7/16/2021</c:v>
                </c:pt>
                <c:pt idx="661">
                  <c:v>7/19/2021</c:v>
                </c:pt>
                <c:pt idx="662">
                  <c:v>7/20/2021</c:v>
                </c:pt>
                <c:pt idx="663">
                  <c:v>7/21/2021</c:v>
                </c:pt>
                <c:pt idx="664">
                  <c:v>7/22/2021</c:v>
                </c:pt>
                <c:pt idx="665">
                  <c:v>7/23/2021</c:v>
                </c:pt>
                <c:pt idx="666">
                  <c:v>7/26/2021</c:v>
                </c:pt>
                <c:pt idx="667">
                  <c:v>7/27/2021</c:v>
                </c:pt>
                <c:pt idx="668">
                  <c:v>7/28/2021</c:v>
                </c:pt>
                <c:pt idx="669">
                  <c:v>7/29/2021</c:v>
                </c:pt>
                <c:pt idx="670">
                  <c:v>7/30/2021</c:v>
                </c:pt>
                <c:pt idx="671">
                  <c:v>8/2/2021</c:v>
                </c:pt>
                <c:pt idx="672">
                  <c:v>8/3/2021</c:v>
                </c:pt>
                <c:pt idx="673">
                  <c:v>8/4/2021</c:v>
                </c:pt>
                <c:pt idx="674">
                  <c:v>8/5/2021</c:v>
                </c:pt>
                <c:pt idx="675">
                  <c:v>8/6/2021</c:v>
                </c:pt>
                <c:pt idx="676">
                  <c:v>8/9/2021</c:v>
                </c:pt>
                <c:pt idx="677">
                  <c:v>8/10/2021</c:v>
                </c:pt>
                <c:pt idx="678">
                  <c:v>8/11/2021</c:v>
                </c:pt>
                <c:pt idx="679">
                  <c:v>8/12/2021</c:v>
                </c:pt>
                <c:pt idx="680">
                  <c:v>8/13/2021</c:v>
                </c:pt>
                <c:pt idx="681">
                  <c:v>8/16/2021</c:v>
                </c:pt>
                <c:pt idx="682">
                  <c:v>8/17/2021</c:v>
                </c:pt>
                <c:pt idx="683">
                  <c:v>8/18/2021</c:v>
                </c:pt>
                <c:pt idx="684">
                  <c:v>8/19/2021</c:v>
                </c:pt>
                <c:pt idx="685">
                  <c:v>8/20/2021</c:v>
                </c:pt>
                <c:pt idx="686">
                  <c:v>8/23/2021</c:v>
                </c:pt>
                <c:pt idx="687">
                  <c:v>8/24/2021</c:v>
                </c:pt>
                <c:pt idx="688">
                  <c:v>8/25/2021</c:v>
                </c:pt>
                <c:pt idx="689">
                  <c:v>8/26/2021</c:v>
                </c:pt>
                <c:pt idx="690">
                  <c:v>8/27/2021</c:v>
                </c:pt>
                <c:pt idx="691">
                  <c:v>8/30/2021</c:v>
                </c:pt>
                <c:pt idx="692">
                  <c:v>8/31/2021</c:v>
                </c:pt>
                <c:pt idx="693">
                  <c:v>9/1/2021</c:v>
                </c:pt>
                <c:pt idx="694">
                  <c:v>9/2/2021</c:v>
                </c:pt>
                <c:pt idx="695">
                  <c:v>9/3/2021</c:v>
                </c:pt>
                <c:pt idx="696">
                  <c:v>9/7/2021</c:v>
                </c:pt>
                <c:pt idx="697">
                  <c:v>9/8/2021</c:v>
                </c:pt>
                <c:pt idx="698">
                  <c:v>9/9/2021</c:v>
                </c:pt>
                <c:pt idx="699">
                  <c:v>9/10/2021</c:v>
                </c:pt>
                <c:pt idx="700">
                  <c:v>9/13/2021</c:v>
                </c:pt>
                <c:pt idx="701">
                  <c:v>9/14/2021</c:v>
                </c:pt>
                <c:pt idx="702">
                  <c:v>9/15/2021</c:v>
                </c:pt>
                <c:pt idx="703">
                  <c:v>9/16/2021</c:v>
                </c:pt>
                <c:pt idx="704">
                  <c:v>9/17/2021</c:v>
                </c:pt>
                <c:pt idx="705">
                  <c:v>9/20/2021</c:v>
                </c:pt>
                <c:pt idx="706">
                  <c:v>9/21/2021</c:v>
                </c:pt>
                <c:pt idx="707">
                  <c:v>9/22/2021</c:v>
                </c:pt>
                <c:pt idx="708">
                  <c:v>9/23/2021</c:v>
                </c:pt>
                <c:pt idx="709">
                  <c:v>9/24/2021</c:v>
                </c:pt>
                <c:pt idx="710">
                  <c:v>9/27/2021</c:v>
                </c:pt>
                <c:pt idx="711">
                  <c:v>9/28/2021</c:v>
                </c:pt>
                <c:pt idx="712">
                  <c:v>9/29/2021</c:v>
                </c:pt>
                <c:pt idx="713">
                  <c:v>9/30/2021</c:v>
                </c:pt>
                <c:pt idx="714">
                  <c:v>10/1/2021</c:v>
                </c:pt>
                <c:pt idx="715">
                  <c:v>10/4/2021</c:v>
                </c:pt>
                <c:pt idx="716">
                  <c:v>10/5/2021</c:v>
                </c:pt>
                <c:pt idx="717">
                  <c:v>10/6/2021</c:v>
                </c:pt>
                <c:pt idx="718">
                  <c:v>10/7/2021</c:v>
                </c:pt>
                <c:pt idx="719">
                  <c:v>10/8/2021</c:v>
                </c:pt>
                <c:pt idx="720">
                  <c:v>10/11/2021</c:v>
                </c:pt>
                <c:pt idx="721">
                  <c:v>10/12/2021</c:v>
                </c:pt>
                <c:pt idx="722">
                  <c:v>10/13/2021</c:v>
                </c:pt>
                <c:pt idx="723">
                  <c:v>10/14/2021</c:v>
                </c:pt>
                <c:pt idx="724">
                  <c:v>10/15/2021</c:v>
                </c:pt>
                <c:pt idx="725">
                  <c:v>10/18/2021</c:v>
                </c:pt>
                <c:pt idx="726">
                  <c:v>10/19/2021</c:v>
                </c:pt>
                <c:pt idx="727">
                  <c:v>10/20/2021</c:v>
                </c:pt>
                <c:pt idx="728">
                  <c:v>10/21/2021</c:v>
                </c:pt>
                <c:pt idx="729">
                  <c:v>10/22/2021</c:v>
                </c:pt>
                <c:pt idx="730">
                  <c:v>10/25/2021</c:v>
                </c:pt>
                <c:pt idx="731">
                  <c:v>10/26/2021</c:v>
                </c:pt>
                <c:pt idx="732">
                  <c:v>10/27/2021</c:v>
                </c:pt>
                <c:pt idx="733">
                  <c:v>10/28/2021</c:v>
                </c:pt>
                <c:pt idx="734">
                  <c:v>10/29/2021</c:v>
                </c:pt>
                <c:pt idx="735">
                  <c:v>11/1/2021</c:v>
                </c:pt>
                <c:pt idx="736">
                  <c:v>11/2/2021</c:v>
                </c:pt>
                <c:pt idx="737">
                  <c:v>11/3/2021</c:v>
                </c:pt>
                <c:pt idx="738">
                  <c:v>11/4/2021</c:v>
                </c:pt>
                <c:pt idx="739">
                  <c:v>11/5/2021</c:v>
                </c:pt>
                <c:pt idx="740">
                  <c:v>11/8/2021</c:v>
                </c:pt>
                <c:pt idx="741">
                  <c:v>11/9/2021</c:v>
                </c:pt>
                <c:pt idx="742">
                  <c:v>11/10/2021</c:v>
                </c:pt>
                <c:pt idx="743">
                  <c:v>11/11/2021</c:v>
                </c:pt>
                <c:pt idx="744">
                  <c:v>11/12/2021</c:v>
                </c:pt>
                <c:pt idx="745">
                  <c:v>11/15/2021</c:v>
                </c:pt>
                <c:pt idx="746">
                  <c:v>11/16/2021</c:v>
                </c:pt>
                <c:pt idx="747">
                  <c:v>11/17/2021</c:v>
                </c:pt>
                <c:pt idx="748">
                  <c:v>11/18/2021</c:v>
                </c:pt>
                <c:pt idx="749">
                  <c:v>11/19/2021</c:v>
                </c:pt>
                <c:pt idx="750">
                  <c:v>11/22/2021</c:v>
                </c:pt>
                <c:pt idx="751">
                  <c:v>11/23/2021</c:v>
                </c:pt>
                <c:pt idx="752">
                  <c:v>11/24/2021</c:v>
                </c:pt>
                <c:pt idx="753">
                  <c:v>11/26/2021</c:v>
                </c:pt>
                <c:pt idx="754">
                  <c:v>11/29/2021</c:v>
                </c:pt>
                <c:pt idx="755">
                  <c:v>11/30/2021</c:v>
                </c:pt>
                <c:pt idx="756">
                  <c:v>12/1/2021</c:v>
                </c:pt>
                <c:pt idx="757">
                  <c:v>12/2/2021</c:v>
                </c:pt>
                <c:pt idx="758">
                  <c:v>12/3/2021</c:v>
                </c:pt>
                <c:pt idx="759">
                  <c:v>12/6/2021</c:v>
                </c:pt>
                <c:pt idx="760">
                  <c:v>12/7/2021</c:v>
                </c:pt>
                <c:pt idx="761">
                  <c:v>12/8/2021</c:v>
                </c:pt>
                <c:pt idx="762">
                  <c:v>12/9/2021</c:v>
                </c:pt>
                <c:pt idx="763">
                  <c:v>12/10/2021</c:v>
                </c:pt>
                <c:pt idx="764">
                  <c:v>12/13/2021</c:v>
                </c:pt>
                <c:pt idx="765">
                  <c:v>12/14/2021</c:v>
                </c:pt>
                <c:pt idx="766">
                  <c:v>12/15/2021</c:v>
                </c:pt>
                <c:pt idx="767">
                  <c:v>12/16/2021</c:v>
                </c:pt>
                <c:pt idx="768">
                  <c:v>12/17/2021</c:v>
                </c:pt>
                <c:pt idx="769">
                  <c:v>12/20/2021</c:v>
                </c:pt>
                <c:pt idx="770">
                  <c:v>12/21/2021</c:v>
                </c:pt>
                <c:pt idx="771">
                  <c:v>12/22/2021</c:v>
                </c:pt>
                <c:pt idx="772">
                  <c:v>12/23/2021</c:v>
                </c:pt>
                <c:pt idx="773">
                  <c:v>12/27/2021</c:v>
                </c:pt>
                <c:pt idx="774">
                  <c:v>12/28/2021</c:v>
                </c:pt>
                <c:pt idx="775">
                  <c:v>12/29/2021</c:v>
                </c:pt>
                <c:pt idx="776">
                  <c:v>12/30/2021</c:v>
                </c:pt>
                <c:pt idx="777">
                  <c:v>1/3/2022</c:v>
                </c:pt>
                <c:pt idx="778">
                  <c:v>1/4/2022</c:v>
                </c:pt>
                <c:pt idx="779">
                  <c:v>1/5/2022</c:v>
                </c:pt>
                <c:pt idx="780">
                  <c:v>1/6/2022</c:v>
                </c:pt>
                <c:pt idx="781">
                  <c:v>1/7/2022</c:v>
                </c:pt>
                <c:pt idx="782">
                  <c:v>1/10/2022</c:v>
                </c:pt>
                <c:pt idx="783">
                  <c:v>1/11/2022</c:v>
                </c:pt>
                <c:pt idx="784">
                  <c:v>1/12/2022</c:v>
                </c:pt>
                <c:pt idx="785">
                  <c:v>1/13/2022</c:v>
                </c:pt>
                <c:pt idx="786">
                  <c:v>1/14/2022</c:v>
                </c:pt>
                <c:pt idx="787">
                  <c:v>1/18/2022</c:v>
                </c:pt>
                <c:pt idx="788">
                  <c:v>1/19/2022</c:v>
                </c:pt>
                <c:pt idx="789">
                  <c:v>1/20/2022</c:v>
                </c:pt>
                <c:pt idx="790">
                  <c:v>1/21/2022</c:v>
                </c:pt>
                <c:pt idx="791">
                  <c:v>1/24/2022</c:v>
                </c:pt>
                <c:pt idx="792">
                  <c:v>1/25/2022</c:v>
                </c:pt>
                <c:pt idx="793">
                  <c:v>1/26/2022</c:v>
                </c:pt>
                <c:pt idx="794">
                  <c:v>1/27/2022</c:v>
                </c:pt>
                <c:pt idx="795">
                  <c:v>1/28/2022</c:v>
                </c:pt>
                <c:pt idx="796">
                  <c:v>1/31/2022</c:v>
                </c:pt>
                <c:pt idx="797">
                  <c:v>2/1/2022</c:v>
                </c:pt>
                <c:pt idx="798">
                  <c:v>2/2/2022</c:v>
                </c:pt>
                <c:pt idx="799">
                  <c:v>2/3/2022</c:v>
                </c:pt>
                <c:pt idx="800">
                  <c:v>2/4/2022</c:v>
                </c:pt>
                <c:pt idx="801">
                  <c:v>2/7/2022</c:v>
                </c:pt>
                <c:pt idx="802">
                  <c:v>2/8/2022</c:v>
                </c:pt>
                <c:pt idx="803">
                  <c:v>2/9/2022</c:v>
                </c:pt>
                <c:pt idx="804">
                  <c:v>2/10/2022</c:v>
                </c:pt>
                <c:pt idx="805">
                  <c:v>2/11/2022</c:v>
                </c:pt>
                <c:pt idx="806">
                  <c:v>2/14/2022</c:v>
                </c:pt>
                <c:pt idx="807">
                  <c:v>2/15/2022</c:v>
                </c:pt>
                <c:pt idx="808">
                  <c:v>2/16/2022</c:v>
                </c:pt>
                <c:pt idx="809">
                  <c:v>2/17/2022</c:v>
                </c:pt>
                <c:pt idx="810">
                  <c:v>2/18/2022</c:v>
                </c:pt>
                <c:pt idx="811">
                  <c:v>2/22/2022</c:v>
                </c:pt>
                <c:pt idx="812">
                  <c:v>2/23/2022</c:v>
                </c:pt>
                <c:pt idx="813">
                  <c:v>2/24/2022</c:v>
                </c:pt>
                <c:pt idx="814">
                  <c:v>2/25/2022</c:v>
                </c:pt>
                <c:pt idx="815">
                  <c:v>2/28/2022</c:v>
                </c:pt>
                <c:pt idx="816">
                  <c:v>3/1/2022</c:v>
                </c:pt>
                <c:pt idx="817">
                  <c:v>3/2/2022</c:v>
                </c:pt>
                <c:pt idx="818">
                  <c:v>3/3/2022</c:v>
                </c:pt>
                <c:pt idx="819">
                  <c:v>3/4/2022</c:v>
                </c:pt>
                <c:pt idx="820">
                  <c:v>3/7/2022</c:v>
                </c:pt>
                <c:pt idx="821">
                  <c:v>3/8/2022</c:v>
                </c:pt>
                <c:pt idx="822">
                  <c:v>3/9/2022</c:v>
                </c:pt>
                <c:pt idx="823">
                  <c:v>3/10/2022</c:v>
                </c:pt>
                <c:pt idx="824">
                  <c:v>3/11/2022</c:v>
                </c:pt>
                <c:pt idx="825">
                  <c:v>3/14/2022</c:v>
                </c:pt>
                <c:pt idx="826">
                  <c:v>3/15/2022</c:v>
                </c:pt>
                <c:pt idx="827">
                  <c:v>3/16/2022</c:v>
                </c:pt>
                <c:pt idx="828">
                  <c:v>3/17/2022</c:v>
                </c:pt>
                <c:pt idx="829">
                  <c:v>3/18/2022</c:v>
                </c:pt>
                <c:pt idx="830">
                  <c:v>3/21/2022</c:v>
                </c:pt>
                <c:pt idx="831">
                  <c:v>3/22/2022</c:v>
                </c:pt>
                <c:pt idx="832">
                  <c:v>3/23/2022</c:v>
                </c:pt>
                <c:pt idx="833">
                  <c:v>3/24/2022</c:v>
                </c:pt>
                <c:pt idx="834">
                  <c:v>3/25/2022</c:v>
                </c:pt>
                <c:pt idx="835">
                  <c:v>3/28/2022</c:v>
                </c:pt>
                <c:pt idx="836">
                  <c:v>3/29/2022</c:v>
                </c:pt>
                <c:pt idx="837">
                  <c:v>3/30/2022</c:v>
                </c:pt>
                <c:pt idx="838">
                  <c:v>3/31/2022</c:v>
                </c:pt>
                <c:pt idx="839">
                  <c:v>4/1/2022</c:v>
                </c:pt>
                <c:pt idx="840">
                  <c:v>4/4/2022</c:v>
                </c:pt>
                <c:pt idx="841">
                  <c:v>4/5/2022</c:v>
                </c:pt>
                <c:pt idx="842">
                  <c:v>4/6/2022</c:v>
                </c:pt>
                <c:pt idx="843">
                  <c:v>4/7/2022</c:v>
                </c:pt>
                <c:pt idx="844">
                  <c:v>4/8/2022</c:v>
                </c:pt>
                <c:pt idx="845">
                  <c:v>4/11/2022</c:v>
                </c:pt>
                <c:pt idx="846">
                  <c:v>4/12/2022</c:v>
                </c:pt>
                <c:pt idx="847">
                  <c:v>4/13/2022</c:v>
                </c:pt>
                <c:pt idx="848">
                  <c:v>4/14/2022</c:v>
                </c:pt>
                <c:pt idx="849">
                  <c:v>4/18/2022</c:v>
                </c:pt>
                <c:pt idx="850">
                  <c:v>4/19/2022</c:v>
                </c:pt>
                <c:pt idx="851">
                  <c:v>4/20/2022</c:v>
                </c:pt>
                <c:pt idx="852">
                  <c:v>4/21/2022</c:v>
                </c:pt>
                <c:pt idx="853">
                  <c:v>4/22/2022</c:v>
                </c:pt>
                <c:pt idx="854">
                  <c:v>4/25/2022</c:v>
                </c:pt>
                <c:pt idx="855">
                  <c:v>4/26/2022</c:v>
                </c:pt>
                <c:pt idx="856">
                  <c:v>4/27/2022</c:v>
                </c:pt>
                <c:pt idx="857">
                  <c:v>4/28/2022</c:v>
                </c:pt>
                <c:pt idx="858">
                  <c:v>4/29/2022</c:v>
                </c:pt>
                <c:pt idx="859">
                  <c:v>5/2/2022</c:v>
                </c:pt>
                <c:pt idx="860">
                  <c:v>5/3/2022</c:v>
                </c:pt>
                <c:pt idx="861">
                  <c:v>5/4/2022</c:v>
                </c:pt>
                <c:pt idx="862">
                  <c:v>5/5/2022</c:v>
                </c:pt>
                <c:pt idx="863">
                  <c:v>5/6/2022</c:v>
                </c:pt>
                <c:pt idx="864">
                  <c:v>5/9/2022</c:v>
                </c:pt>
                <c:pt idx="865">
                  <c:v>5/10/2022</c:v>
                </c:pt>
                <c:pt idx="866">
                  <c:v>5/11/2022</c:v>
                </c:pt>
                <c:pt idx="867">
                  <c:v>5/12/2022</c:v>
                </c:pt>
                <c:pt idx="868">
                  <c:v>5/13/2022</c:v>
                </c:pt>
                <c:pt idx="869">
                  <c:v>5/16/2022</c:v>
                </c:pt>
                <c:pt idx="870">
                  <c:v>5/17/2022</c:v>
                </c:pt>
                <c:pt idx="871">
                  <c:v>5/18/2022</c:v>
                </c:pt>
                <c:pt idx="872">
                  <c:v>5/19/2022</c:v>
                </c:pt>
                <c:pt idx="873">
                  <c:v>5/20/2022</c:v>
                </c:pt>
                <c:pt idx="874">
                  <c:v>5/23/2022</c:v>
                </c:pt>
                <c:pt idx="875">
                  <c:v>5/24/2022</c:v>
                </c:pt>
                <c:pt idx="876">
                  <c:v>5/25/2022</c:v>
                </c:pt>
                <c:pt idx="877">
                  <c:v>5/26/2022</c:v>
                </c:pt>
                <c:pt idx="878">
                  <c:v>5/27/2022</c:v>
                </c:pt>
                <c:pt idx="879">
                  <c:v>5/31/2022</c:v>
                </c:pt>
                <c:pt idx="880">
                  <c:v>6/1/2022</c:v>
                </c:pt>
                <c:pt idx="881">
                  <c:v>6/2/2022</c:v>
                </c:pt>
                <c:pt idx="882">
                  <c:v>6/3/2022</c:v>
                </c:pt>
                <c:pt idx="883">
                  <c:v>6/6/2022</c:v>
                </c:pt>
                <c:pt idx="884">
                  <c:v>6/7/2022</c:v>
                </c:pt>
                <c:pt idx="885">
                  <c:v>6/8/2022</c:v>
                </c:pt>
                <c:pt idx="886">
                  <c:v>6/9/2022</c:v>
                </c:pt>
                <c:pt idx="887">
                  <c:v>6/10/2022</c:v>
                </c:pt>
                <c:pt idx="888">
                  <c:v>6/13/2022</c:v>
                </c:pt>
                <c:pt idx="889">
                  <c:v>6/14/2022</c:v>
                </c:pt>
                <c:pt idx="890">
                  <c:v>6/15/2022</c:v>
                </c:pt>
                <c:pt idx="891">
                  <c:v>6/16/2022</c:v>
                </c:pt>
                <c:pt idx="892">
                  <c:v>6/17/2022</c:v>
                </c:pt>
                <c:pt idx="893">
                  <c:v>6/21/2022</c:v>
                </c:pt>
                <c:pt idx="894">
                  <c:v>6/22/2022</c:v>
                </c:pt>
                <c:pt idx="895">
                  <c:v>6/23/2022</c:v>
                </c:pt>
                <c:pt idx="896">
                  <c:v>6/24/2022</c:v>
                </c:pt>
                <c:pt idx="897">
                  <c:v>6/27/2022</c:v>
                </c:pt>
                <c:pt idx="898">
                  <c:v>6/28/2022</c:v>
                </c:pt>
                <c:pt idx="899">
                  <c:v>6/29/2022</c:v>
                </c:pt>
                <c:pt idx="900">
                  <c:v>6/30/2022</c:v>
                </c:pt>
                <c:pt idx="901">
                  <c:v>7/1/2022</c:v>
                </c:pt>
                <c:pt idx="902">
                  <c:v>7/5/2022</c:v>
                </c:pt>
                <c:pt idx="903">
                  <c:v>7/6/2022</c:v>
                </c:pt>
                <c:pt idx="904">
                  <c:v>7/7/2022</c:v>
                </c:pt>
                <c:pt idx="905">
                  <c:v>7/8/2022</c:v>
                </c:pt>
                <c:pt idx="906">
                  <c:v>7/11/2022</c:v>
                </c:pt>
                <c:pt idx="907">
                  <c:v>7/12/2022</c:v>
                </c:pt>
                <c:pt idx="908">
                  <c:v>7/13/2022</c:v>
                </c:pt>
                <c:pt idx="909">
                  <c:v>7/14/2022</c:v>
                </c:pt>
                <c:pt idx="910">
                  <c:v>7/15/2022</c:v>
                </c:pt>
                <c:pt idx="911">
                  <c:v>7/18/2022</c:v>
                </c:pt>
                <c:pt idx="912">
                  <c:v>7/19/2022</c:v>
                </c:pt>
                <c:pt idx="913">
                  <c:v>7/20/2022</c:v>
                </c:pt>
                <c:pt idx="914">
                  <c:v>7/21/2022</c:v>
                </c:pt>
                <c:pt idx="915">
                  <c:v>7/22/2022</c:v>
                </c:pt>
                <c:pt idx="916">
                  <c:v>7/25/2022</c:v>
                </c:pt>
                <c:pt idx="917">
                  <c:v>7/26/2022</c:v>
                </c:pt>
                <c:pt idx="918">
                  <c:v>7/27/2022</c:v>
                </c:pt>
                <c:pt idx="919">
                  <c:v>7/28/2022</c:v>
                </c:pt>
                <c:pt idx="920">
                  <c:v>7/29/2022</c:v>
                </c:pt>
                <c:pt idx="921">
                  <c:v>8/1/2022</c:v>
                </c:pt>
                <c:pt idx="922">
                  <c:v>8/2/2022</c:v>
                </c:pt>
                <c:pt idx="923">
                  <c:v>8/3/2022</c:v>
                </c:pt>
                <c:pt idx="924">
                  <c:v>8/4/2022</c:v>
                </c:pt>
                <c:pt idx="925">
                  <c:v>8/5/2022</c:v>
                </c:pt>
                <c:pt idx="926">
                  <c:v>8/8/2022</c:v>
                </c:pt>
                <c:pt idx="927">
                  <c:v>8/9/2022</c:v>
                </c:pt>
                <c:pt idx="928">
                  <c:v>8/10/2022</c:v>
                </c:pt>
                <c:pt idx="929">
                  <c:v>8/11/2022</c:v>
                </c:pt>
                <c:pt idx="930">
                  <c:v>8/12/2022</c:v>
                </c:pt>
                <c:pt idx="931">
                  <c:v>8/15/2022</c:v>
                </c:pt>
                <c:pt idx="932">
                  <c:v>8/16/2022</c:v>
                </c:pt>
                <c:pt idx="933">
                  <c:v>8/17/2022</c:v>
                </c:pt>
                <c:pt idx="934">
                  <c:v>8/18/2022</c:v>
                </c:pt>
                <c:pt idx="935">
                  <c:v>8/19/2022</c:v>
                </c:pt>
                <c:pt idx="936">
                  <c:v>8/22/2022</c:v>
                </c:pt>
                <c:pt idx="937">
                  <c:v>8/23/2022</c:v>
                </c:pt>
                <c:pt idx="938">
                  <c:v>8/24/2022</c:v>
                </c:pt>
                <c:pt idx="939">
                  <c:v>8/25/2022</c:v>
                </c:pt>
                <c:pt idx="940">
                  <c:v>8/26/2022</c:v>
                </c:pt>
                <c:pt idx="941">
                  <c:v>8/29/2022</c:v>
                </c:pt>
                <c:pt idx="942">
                  <c:v>8/30/2022</c:v>
                </c:pt>
                <c:pt idx="943">
                  <c:v>8/31/2022</c:v>
                </c:pt>
                <c:pt idx="944">
                  <c:v>9/1/2022</c:v>
                </c:pt>
                <c:pt idx="945">
                  <c:v>9/2/2022</c:v>
                </c:pt>
                <c:pt idx="946">
                  <c:v>9/6/2022</c:v>
                </c:pt>
                <c:pt idx="947">
                  <c:v>9/7/2022</c:v>
                </c:pt>
                <c:pt idx="948">
                  <c:v>9/8/2022</c:v>
                </c:pt>
                <c:pt idx="949">
                  <c:v>9/9/2022</c:v>
                </c:pt>
                <c:pt idx="950">
                  <c:v>9/12/2022</c:v>
                </c:pt>
                <c:pt idx="951">
                  <c:v>9/13/2022</c:v>
                </c:pt>
                <c:pt idx="952">
                  <c:v>9/14/2022</c:v>
                </c:pt>
                <c:pt idx="953">
                  <c:v>9/15/2022</c:v>
                </c:pt>
                <c:pt idx="954">
                  <c:v>9/16/2022</c:v>
                </c:pt>
                <c:pt idx="955">
                  <c:v>9/19/2022</c:v>
                </c:pt>
                <c:pt idx="956">
                  <c:v>9/20/2022</c:v>
                </c:pt>
                <c:pt idx="957">
                  <c:v>9/21/2022</c:v>
                </c:pt>
                <c:pt idx="958">
                  <c:v>9/22/2022</c:v>
                </c:pt>
                <c:pt idx="959">
                  <c:v>9/23/2022</c:v>
                </c:pt>
                <c:pt idx="960">
                  <c:v>9/26/2022</c:v>
                </c:pt>
                <c:pt idx="961">
                  <c:v>9/27/2022</c:v>
                </c:pt>
                <c:pt idx="962">
                  <c:v>9/28/2022</c:v>
                </c:pt>
                <c:pt idx="963">
                  <c:v>9/29/2022</c:v>
                </c:pt>
                <c:pt idx="964">
                  <c:v>9/30/2022</c:v>
                </c:pt>
                <c:pt idx="965">
                  <c:v>10/3/2022</c:v>
                </c:pt>
                <c:pt idx="966">
                  <c:v>10/4/2022</c:v>
                </c:pt>
                <c:pt idx="967">
                  <c:v>10/5/2022</c:v>
                </c:pt>
                <c:pt idx="968">
                  <c:v>10/6/2022</c:v>
                </c:pt>
                <c:pt idx="969">
                  <c:v>10/7/2022</c:v>
                </c:pt>
                <c:pt idx="970">
                  <c:v>10/10/2022</c:v>
                </c:pt>
                <c:pt idx="971">
                  <c:v>10/11/2022</c:v>
                </c:pt>
                <c:pt idx="972">
                  <c:v>10/12/2022</c:v>
                </c:pt>
                <c:pt idx="973">
                  <c:v>10/13/2022</c:v>
                </c:pt>
                <c:pt idx="974">
                  <c:v>10/14/2022</c:v>
                </c:pt>
                <c:pt idx="975">
                  <c:v>10/17/2022</c:v>
                </c:pt>
                <c:pt idx="976">
                  <c:v>10/18/2022</c:v>
                </c:pt>
                <c:pt idx="977">
                  <c:v>10/19/2022</c:v>
                </c:pt>
                <c:pt idx="978">
                  <c:v>10/20/2022</c:v>
                </c:pt>
                <c:pt idx="979">
                  <c:v>10/21/2022</c:v>
                </c:pt>
                <c:pt idx="980">
                  <c:v>10/24/2022</c:v>
                </c:pt>
                <c:pt idx="981">
                  <c:v>10/25/2022</c:v>
                </c:pt>
                <c:pt idx="982">
                  <c:v>10/26/2022</c:v>
                </c:pt>
                <c:pt idx="983">
                  <c:v>10/27/2022</c:v>
                </c:pt>
                <c:pt idx="984">
                  <c:v>10/28/2022</c:v>
                </c:pt>
                <c:pt idx="985">
                  <c:v>10/31/2022</c:v>
                </c:pt>
                <c:pt idx="986">
                  <c:v>11/1/2022</c:v>
                </c:pt>
                <c:pt idx="987">
                  <c:v>11/2/2022</c:v>
                </c:pt>
                <c:pt idx="988">
                  <c:v>11/3/2022</c:v>
                </c:pt>
                <c:pt idx="989">
                  <c:v>11/4/2022</c:v>
                </c:pt>
                <c:pt idx="990">
                  <c:v>11/7/2022</c:v>
                </c:pt>
                <c:pt idx="991">
                  <c:v>11/8/2022</c:v>
                </c:pt>
                <c:pt idx="992">
                  <c:v>11/9/2022</c:v>
                </c:pt>
                <c:pt idx="993">
                  <c:v>11/10/2022</c:v>
                </c:pt>
                <c:pt idx="994">
                  <c:v>11/11/2022</c:v>
                </c:pt>
                <c:pt idx="995">
                  <c:v>11/14/2022</c:v>
                </c:pt>
                <c:pt idx="996">
                  <c:v>11/15/2022</c:v>
                </c:pt>
                <c:pt idx="997">
                  <c:v>11/16/2022</c:v>
                </c:pt>
                <c:pt idx="998">
                  <c:v>11/17/2022</c:v>
                </c:pt>
                <c:pt idx="999">
                  <c:v>11/18/2022</c:v>
                </c:pt>
                <c:pt idx="1000">
                  <c:v>11/21/2022</c:v>
                </c:pt>
                <c:pt idx="1001">
                  <c:v>11/22/2022</c:v>
                </c:pt>
                <c:pt idx="1002">
                  <c:v>11/23/2022</c:v>
                </c:pt>
                <c:pt idx="1003">
                  <c:v>11/25/2022</c:v>
                </c:pt>
                <c:pt idx="1004">
                  <c:v>11/28/2022</c:v>
                </c:pt>
                <c:pt idx="1005">
                  <c:v>11/29/2022</c:v>
                </c:pt>
                <c:pt idx="1006">
                  <c:v>11/30/2022</c:v>
                </c:pt>
                <c:pt idx="1007">
                  <c:v>12/1/2022</c:v>
                </c:pt>
                <c:pt idx="1008">
                  <c:v>12/2/2022</c:v>
                </c:pt>
                <c:pt idx="1009">
                  <c:v>12/5/2022</c:v>
                </c:pt>
                <c:pt idx="1010">
                  <c:v>12/6/2022</c:v>
                </c:pt>
                <c:pt idx="1011">
                  <c:v>12/7/2022</c:v>
                </c:pt>
                <c:pt idx="1012">
                  <c:v>12/8/2022</c:v>
                </c:pt>
                <c:pt idx="1013">
                  <c:v>12/9/2022</c:v>
                </c:pt>
                <c:pt idx="1014">
                  <c:v>12/12/2022</c:v>
                </c:pt>
                <c:pt idx="1015">
                  <c:v>12/13/2022</c:v>
                </c:pt>
                <c:pt idx="1016">
                  <c:v>12/14/2022</c:v>
                </c:pt>
                <c:pt idx="1017">
                  <c:v>12/15/2022</c:v>
                </c:pt>
                <c:pt idx="1018">
                  <c:v>12/16/2022</c:v>
                </c:pt>
                <c:pt idx="1019">
                  <c:v>12/19/2022</c:v>
                </c:pt>
                <c:pt idx="1020">
                  <c:v>12/20/2022</c:v>
                </c:pt>
                <c:pt idx="1021">
                  <c:v>12/21/2022</c:v>
                </c:pt>
                <c:pt idx="1022">
                  <c:v>12/22/2022</c:v>
                </c:pt>
                <c:pt idx="1023">
                  <c:v>12/23/2022</c:v>
                </c:pt>
                <c:pt idx="1024">
                  <c:v>12/27/2022</c:v>
                </c:pt>
                <c:pt idx="1025">
                  <c:v>12/28/2022</c:v>
                </c:pt>
                <c:pt idx="1026">
                  <c:v>12/29/2022</c:v>
                </c:pt>
                <c:pt idx="1027">
                  <c:v>12/30/2022</c:v>
                </c:pt>
                <c:pt idx="1028">
                  <c:v>1/3/2023</c:v>
                </c:pt>
                <c:pt idx="1029">
                  <c:v>1/4/2023</c:v>
                </c:pt>
                <c:pt idx="1030">
                  <c:v>1/5/2023</c:v>
                </c:pt>
                <c:pt idx="1031">
                  <c:v>1/6/2023</c:v>
                </c:pt>
                <c:pt idx="1032">
                  <c:v>1/9/2023</c:v>
                </c:pt>
                <c:pt idx="1033">
                  <c:v>1/10/2023</c:v>
                </c:pt>
                <c:pt idx="1034">
                  <c:v>1/11/2023</c:v>
                </c:pt>
                <c:pt idx="1035">
                  <c:v>1/12/2023</c:v>
                </c:pt>
                <c:pt idx="1036">
                  <c:v>1/13/2023</c:v>
                </c:pt>
                <c:pt idx="1037">
                  <c:v>1/17/2023</c:v>
                </c:pt>
                <c:pt idx="1038">
                  <c:v>1/18/2023</c:v>
                </c:pt>
                <c:pt idx="1039">
                  <c:v>1/19/2023</c:v>
                </c:pt>
                <c:pt idx="1040">
                  <c:v>1/20/2023</c:v>
                </c:pt>
                <c:pt idx="1041">
                  <c:v>1/23/2023</c:v>
                </c:pt>
                <c:pt idx="1042">
                  <c:v>1/24/2023</c:v>
                </c:pt>
                <c:pt idx="1043">
                  <c:v>1/25/2023</c:v>
                </c:pt>
                <c:pt idx="1044">
                  <c:v>1/26/2023</c:v>
                </c:pt>
                <c:pt idx="1045">
                  <c:v>1/27/2023</c:v>
                </c:pt>
                <c:pt idx="1046">
                  <c:v>1/30/2023</c:v>
                </c:pt>
                <c:pt idx="1047">
                  <c:v>1/31/2023</c:v>
                </c:pt>
                <c:pt idx="1048">
                  <c:v>2/1/2023</c:v>
                </c:pt>
                <c:pt idx="1049">
                  <c:v>2/2/2023</c:v>
                </c:pt>
                <c:pt idx="1050">
                  <c:v>2/3/2023</c:v>
                </c:pt>
                <c:pt idx="1051">
                  <c:v>2/6/2023</c:v>
                </c:pt>
                <c:pt idx="1052">
                  <c:v>2/7/2023</c:v>
                </c:pt>
                <c:pt idx="1053">
                  <c:v>2/8/2023</c:v>
                </c:pt>
                <c:pt idx="1054">
                  <c:v>2/9/2023</c:v>
                </c:pt>
                <c:pt idx="1055">
                  <c:v>2/10/2023</c:v>
                </c:pt>
                <c:pt idx="1056">
                  <c:v>2/13/2023</c:v>
                </c:pt>
                <c:pt idx="1057">
                  <c:v>2/14/2023</c:v>
                </c:pt>
                <c:pt idx="1058">
                  <c:v>2/15/2023</c:v>
                </c:pt>
                <c:pt idx="1059">
                  <c:v>2/16/2023</c:v>
                </c:pt>
                <c:pt idx="1060">
                  <c:v>2/17/2023</c:v>
                </c:pt>
                <c:pt idx="1061">
                  <c:v>2/21/2023</c:v>
                </c:pt>
                <c:pt idx="1062">
                  <c:v>2/22/2023</c:v>
                </c:pt>
                <c:pt idx="1063">
                  <c:v>2/23/2023</c:v>
                </c:pt>
                <c:pt idx="1064">
                  <c:v>2/24/2023</c:v>
                </c:pt>
                <c:pt idx="1065">
                  <c:v>2/27/2023</c:v>
                </c:pt>
                <c:pt idx="1066">
                  <c:v>2/28/2023</c:v>
                </c:pt>
                <c:pt idx="1067">
                  <c:v>3/1/2023</c:v>
                </c:pt>
                <c:pt idx="1068">
                  <c:v>3/2/2023</c:v>
                </c:pt>
                <c:pt idx="1069">
                  <c:v>3/3/2023</c:v>
                </c:pt>
                <c:pt idx="1070">
                  <c:v>3/6/2023</c:v>
                </c:pt>
                <c:pt idx="1071">
                  <c:v>3/7/2023</c:v>
                </c:pt>
                <c:pt idx="1072">
                  <c:v>3/8/2023</c:v>
                </c:pt>
                <c:pt idx="1073">
                  <c:v>3/9/2023</c:v>
                </c:pt>
                <c:pt idx="1074">
                  <c:v>3/10/2023</c:v>
                </c:pt>
                <c:pt idx="1075">
                  <c:v>3/13/2023</c:v>
                </c:pt>
                <c:pt idx="1076">
                  <c:v>3/14/2023</c:v>
                </c:pt>
                <c:pt idx="1077">
                  <c:v>3/15/2023</c:v>
                </c:pt>
                <c:pt idx="1078">
                  <c:v>3/16/2023</c:v>
                </c:pt>
                <c:pt idx="1079">
                  <c:v>3/17/2023</c:v>
                </c:pt>
                <c:pt idx="1080">
                  <c:v>3/20/2023</c:v>
                </c:pt>
                <c:pt idx="1081">
                  <c:v>3/21/2023</c:v>
                </c:pt>
                <c:pt idx="1082">
                  <c:v>3/22/2023</c:v>
                </c:pt>
                <c:pt idx="1083">
                  <c:v>3/23/2023</c:v>
                </c:pt>
                <c:pt idx="1084">
                  <c:v>3/24/2023</c:v>
                </c:pt>
                <c:pt idx="1085">
                  <c:v>3/27/2023</c:v>
                </c:pt>
                <c:pt idx="1086">
                  <c:v>3/28/2023</c:v>
                </c:pt>
                <c:pt idx="1087">
                  <c:v>3/29/2023</c:v>
                </c:pt>
                <c:pt idx="1088">
                  <c:v>3/30/2023</c:v>
                </c:pt>
                <c:pt idx="1089">
                  <c:v>3/31/2023</c:v>
                </c:pt>
                <c:pt idx="1090">
                  <c:v>4/3/2023</c:v>
                </c:pt>
                <c:pt idx="1091">
                  <c:v>4/4/2023</c:v>
                </c:pt>
                <c:pt idx="1092">
                  <c:v>4/5/2023</c:v>
                </c:pt>
                <c:pt idx="1093">
                  <c:v>4/6/2023</c:v>
                </c:pt>
                <c:pt idx="1094">
                  <c:v>4/10/2023</c:v>
                </c:pt>
                <c:pt idx="1095">
                  <c:v>4/11/2023</c:v>
                </c:pt>
                <c:pt idx="1096">
                  <c:v>4/12/2023</c:v>
                </c:pt>
                <c:pt idx="1097">
                  <c:v>4/13/2023</c:v>
                </c:pt>
                <c:pt idx="1098">
                  <c:v>4/14/2023</c:v>
                </c:pt>
                <c:pt idx="1099">
                  <c:v>4/17/2023</c:v>
                </c:pt>
                <c:pt idx="1100">
                  <c:v>4/18/2023</c:v>
                </c:pt>
                <c:pt idx="1101">
                  <c:v>4/19/2023</c:v>
                </c:pt>
                <c:pt idx="1102">
                  <c:v>4/20/2023</c:v>
                </c:pt>
                <c:pt idx="1103">
                  <c:v>4/21/2023</c:v>
                </c:pt>
                <c:pt idx="1104">
                  <c:v>4/24/2023</c:v>
                </c:pt>
                <c:pt idx="1105">
                  <c:v>4/25/2023</c:v>
                </c:pt>
                <c:pt idx="1106">
                  <c:v>4/26/2023</c:v>
                </c:pt>
                <c:pt idx="1107">
                  <c:v>4/27/2023</c:v>
                </c:pt>
                <c:pt idx="1108">
                  <c:v>4/28/2023</c:v>
                </c:pt>
                <c:pt idx="1109">
                  <c:v>5/1/2023</c:v>
                </c:pt>
                <c:pt idx="1110">
                  <c:v>5/2/2023</c:v>
                </c:pt>
                <c:pt idx="1111">
                  <c:v>5/3/2023</c:v>
                </c:pt>
                <c:pt idx="1112">
                  <c:v>5/4/2023</c:v>
                </c:pt>
                <c:pt idx="1113">
                  <c:v>5/5/2023</c:v>
                </c:pt>
                <c:pt idx="1114">
                  <c:v>5/8/2023</c:v>
                </c:pt>
                <c:pt idx="1115">
                  <c:v>5/9/2023</c:v>
                </c:pt>
                <c:pt idx="1116">
                  <c:v>5/10/2023</c:v>
                </c:pt>
                <c:pt idx="1117">
                  <c:v>5/11/2023</c:v>
                </c:pt>
                <c:pt idx="1118">
                  <c:v>5/12/2023</c:v>
                </c:pt>
                <c:pt idx="1119">
                  <c:v>5/15/2023</c:v>
                </c:pt>
                <c:pt idx="1120">
                  <c:v>5/16/2023</c:v>
                </c:pt>
                <c:pt idx="1121">
                  <c:v>5/17/2023</c:v>
                </c:pt>
                <c:pt idx="1122">
                  <c:v>5/18/2023</c:v>
                </c:pt>
                <c:pt idx="1123">
                  <c:v>5/19/2023</c:v>
                </c:pt>
                <c:pt idx="1124">
                  <c:v>5/22/2023</c:v>
                </c:pt>
                <c:pt idx="1125">
                  <c:v>5/23/2023</c:v>
                </c:pt>
                <c:pt idx="1126">
                  <c:v>5/24/2023</c:v>
                </c:pt>
                <c:pt idx="1127">
                  <c:v>5/25/2023</c:v>
                </c:pt>
                <c:pt idx="1128">
                  <c:v>5/26/2023</c:v>
                </c:pt>
                <c:pt idx="1129">
                  <c:v>5/30/2023</c:v>
                </c:pt>
                <c:pt idx="1130">
                  <c:v>5/31/2023</c:v>
                </c:pt>
                <c:pt idx="1131">
                  <c:v>6/1/2023</c:v>
                </c:pt>
                <c:pt idx="1132">
                  <c:v>6/2/2023</c:v>
                </c:pt>
                <c:pt idx="1133">
                  <c:v>6/5/2023</c:v>
                </c:pt>
                <c:pt idx="1134">
                  <c:v>6/6/2023</c:v>
                </c:pt>
                <c:pt idx="1135">
                  <c:v>6/7/2023</c:v>
                </c:pt>
                <c:pt idx="1136">
                  <c:v>6/8/2023</c:v>
                </c:pt>
                <c:pt idx="1137">
                  <c:v>6/9/2023</c:v>
                </c:pt>
                <c:pt idx="1138">
                  <c:v>6/12/2023</c:v>
                </c:pt>
                <c:pt idx="1139">
                  <c:v>6/13/2023</c:v>
                </c:pt>
                <c:pt idx="1140">
                  <c:v>6/14/2023</c:v>
                </c:pt>
                <c:pt idx="1141">
                  <c:v>6/15/2023</c:v>
                </c:pt>
                <c:pt idx="1142">
                  <c:v>6/16/2023</c:v>
                </c:pt>
                <c:pt idx="1143">
                  <c:v>6/20/2023</c:v>
                </c:pt>
                <c:pt idx="1144">
                  <c:v>6/21/2023</c:v>
                </c:pt>
                <c:pt idx="1145">
                  <c:v>6/22/2023</c:v>
                </c:pt>
                <c:pt idx="1146">
                  <c:v>6/23/2023</c:v>
                </c:pt>
                <c:pt idx="1147">
                  <c:v>6/26/2023</c:v>
                </c:pt>
                <c:pt idx="1148">
                  <c:v>6/27/2023</c:v>
                </c:pt>
                <c:pt idx="1149">
                  <c:v>6/28/2023</c:v>
                </c:pt>
                <c:pt idx="1150">
                  <c:v>6/29/2023</c:v>
                </c:pt>
                <c:pt idx="1151">
                  <c:v>6/30/2023</c:v>
                </c:pt>
                <c:pt idx="1152">
                  <c:v>7/3/2023</c:v>
                </c:pt>
                <c:pt idx="1153">
                  <c:v>7/5/2023</c:v>
                </c:pt>
                <c:pt idx="1154">
                  <c:v>7/6/2023</c:v>
                </c:pt>
                <c:pt idx="1155">
                  <c:v>7/7/2023</c:v>
                </c:pt>
                <c:pt idx="1156">
                  <c:v>7/10/2023</c:v>
                </c:pt>
                <c:pt idx="1157">
                  <c:v>7/11/2023</c:v>
                </c:pt>
                <c:pt idx="1158">
                  <c:v>7/12/2023</c:v>
                </c:pt>
                <c:pt idx="1159">
                  <c:v>7/13/2023</c:v>
                </c:pt>
                <c:pt idx="1160">
                  <c:v>7/14/2023</c:v>
                </c:pt>
                <c:pt idx="1161">
                  <c:v>7/17/2023</c:v>
                </c:pt>
                <c:pt idx="1162">
                  <c:v>7/18/2023</c:v>
                </c:pt>
                <c:pt idx="1163">
                  <c:v>7/19/2023</c:v>
                </c:pt>
                <c:pt idx="1164">
                  <c:v>7/20/2023</c:v>
                </c:pt>
                <c:pt idx="1165">
                  <c:v>7/21/2023</c:v>
                </c:pt>
                <c:pt idx="1166">
                  <c:v>7/24/2023</c:v>
                </c:pt>
                <c:pt idx="1167">
                  <c:v>7/25/2023</c:v>
                </c:pt>
                <c:pt idx="1168">
                  <c:v>7/26/2023</c:v>
                </c:pt>
                <c:pt idx="1169">
                  <c:v>7/27/2023</c:v>
                </c:pt>
                <c:pt idx="1170">
                  <c:v>7/28/2023</c:v>
                </c:pt>
                <c:pt idx="1171">
                  <c:v>7/31/2023</c:v>
                </c:pt>
                <c:pt idx="1172">
                  <c:v>8/1/2023</c:v>
                </c:pt>
                <c:pt idx="1173">
                  <c:v>8/2/2023</c:v>
                </c:pt>
                <c:pt idx="1174">
                  <c:v>8/3/2023</c:v>
                </c:pt>
                <c:pt idx="1175">
                  <c:v>8/4/2023</c:v>
                </c:pt>
                <c:pt idx="1176">
                  <c:v>8/7/2023</c:v>
                </c:pt>
                <c:pt idx="1177">
                  <c:v>8/8/2023</c:v>
                </c:pt>
                <c:pt idx="1178">
                  <c:v>8/9/2023</c:v>
                </c:pt>
                <c:pt idx="1179">
                  <c:v>8/10/2023</c:v>
                </c:pt>
                <c:pt idx="1180">
                  <c:v>8/11/2023</c:v>
                </c:pt>
                <c:pt idx="1181">
                  <c:v>8/14/2023</c:v>
                </c:pt>
                <c:pt idx="1182">
                  <c:v>8/15/2023</c:v>
                </c:pt>
                <c:pt idx="1183">
                  <c:v>8/16/2023</c:v>
                </c:pt>
                <c:pt idx="1184">
                  <c:v>8/17/2023</c:v>
                </c:pt>
                <c:pt idx="1185">
                  <c:v>8/18/2023</c:v>
                </c:pt>
                <c:pt idx="1186">
                  <c:v>8/21/2023</c:v>
                </c:pt>
                <c:pt idx="1187">
                  <c:v>8/22/2023</c:v>
                </c:pt>
                <c:pt idx="1188">
                  <c:v>8/23/2023</c:v>
                </c:pt>
                <c:pt idx="1189">
                  <c:v>8/24/2023</c:v>
                </c:pt>
                <c:pt idx="1190">
                  <c:v>8/25/2023</c:v>
                </c:pt>
                <c:pt idx="1191">
                  <c:v>8/28/2023</c:v>
                </c:pt>
                <c:pt idx="1192">
                  <c:v>8/29/2023</c:v>
                </c:pt>
                <c:pt idx="1193">
                  <c:v>8/30/2023</c:v>
                </c:pt>
                <c:pt idx="1194">
                  <c:v>8/31/2023</c:v>
                </c:pt>
                <c:pt idx="1195">
                  <c:v>9/1/2023</c:v>
                </c:pt>
                <c:pt idx="1196">
                  <c:v>9/5/2023</c:v>
                </c:pt>
                <c:pt idx="1197">
                  <c:v>9/6/2023</c:v>
                </c:pt>
                <c:pt idx="1198">
                  <c:v>9/7/2023</c:v>
                </c:pt>
                <c:pt idx="1199">
                  <c:v>9/8/2023</c:v>
                </c:pt>
                <c:pt idx="1200">
                  <c:v>9/11/2023</c:v>
                </c:pt>
                <c:pt idx="1201">
                  <c:v>9/12/2023</c:v>
                </c:pt>
                <c:pt idx="1202">
                  <c:v>9/13/2023</c:v>
                </c:pt>
                <c:pt idx="1203">
                  <c:v>9/14/2023</c:v>
                </c:pt>
                <c:pt idx="1204">
                  <c:v>9/15/2023</c:v>
                </c:pt>
                <c:pt idx="1205">
                  <c:v>9/18/2023</c:v>
                </c:pt>
                <c:pt idx="1206">
                  <c:v>9/19/2023</c:v>
                </c:pt>
                <c:pt idx="1207">
                  <c:v>9/20/2023</c:v>
                </c:pt>
                <c:pt idx="1208">
                  <c:v>9/21/2023</c:v>
                </c:pt>
                <c:pt idx="1209">
                  <c:v>9/22/2023</c:v>
                </c:pt>
                <c:pt idx="1210">
                  <c:v>9/25/2023</c:v>
                </c:pt>
                <c:pt idx="1211">
                  <c:v>9/26/2023</c:v>
                </c:pt>
                <c:pt idx="1212">
                  <c:v>9/27/2023</c:v>
                </c:pt>
                <c:pt idx="1213">
                  <c:v>9/28/2023</c:v>
                </c:pt>
                <c:pt idx="1214">
                  <c:v>9/29/2023</c:v>
                </c:pt>
                <c:pt idx="1215">
                  <c:v>10/2/2023</c:v>
                </c:pt>
                <c:pt idx="1216">
                  <c:v>10/3/2023</c:v>
                </c:pt>
                <c:pt idx="1217">
                  <c:v>10/4/2023</c:v>
                </c:pt>
                <c:pt idx="1218">
                  <c:v>10/5/2023</c:v>
                </c:pt>
                <c:pt idx="1219">
                  <c:v>10/6/2023</c:v>
                </c:pt>
                <c:pt idx="1220">
                  <c:v>10/9/2023</c:v>
                </c:pt>
                <c:pt idx="1221">
                  <c:v>10/10/2023</c:v>
                </c:pt>
                <c:pt idx="1222">
                  <c:v>10/11/2023</c:v>
                </c:pt>
                <c:pt idx="1223">
                  <c:v>10/12/2023</c:v>
                </c:pt>
                <c:pt idx="1224">
                  <c:v>10/13/2023</c:v>
                </c:pt>
                <c:pt idx="1225">
                  <c:v>10/16/2023</c:v>
                </c:pt>
                <c:pt idx="1226">
                  <c:v>10/17/2023</c:v>
                </c:pt>
                <c:pt idx="1227">
                  <c:v>10/18/2023</c:v>
                </c:pt>
                <c:pt idx="1228">
                  <c:v>10/19/2023</c:v>
                </c:pt>
                <c:pt idx="1229">
                  <c:v>10/20/2023</c:v>
                </c:pt>
                <c:pt idx="1230">
                  <c:v>10/23/2023</c:v>
                </c:pt>
                <c:pt idx="1231">
                  <c:v>10/24/2023</c:v>
                </c:pt>
                <c:pt idx="1232">
                  <c:v>10/25/2023</c:v>
                </c:pt>
                <c:pt idx="1233">
                  <c:v>10/26/2023</c:v>
                </c:pt>
                <c:pt idx="1234">
                  <c:v>10/27/2023</c:v>
                </c:pt>
                <c:pt idx="1235">
                  <c:v>10/30/2023</c:v>
                </c:pt>
                <c:pt idx="1236">
                  <c:v>10/31/2023</c:v>
                </c:pt>
                <c:pt idx="1237">
                  <c:v>11/1/2023</c:v>
                </c:pt>
                <c:pt idx="1238">
                  <c:v>11/2/2023</c:v>
                </c:pt>
                <c:pt idx="1239">
                  <c:v>11/3/2023</c:v>
                </c:pt>
                <c:pt idx="1240">
                  <c:v>11/6/2023</c:v>
                </c:pt>
                <c:pt idx="1241">
                  <c:v>11/7/2023</c:v>
                </c:pt>
                <c:pt idx="1242">
                  <c:v>11/8/2023</c:v>
                </c:pt>
                <c:pt idx="1243">
                  <c:v>11/9/2023</c:v>
                </c:pt>
                <c:pt idx="1244">
                  <c:v>11/10/2023</c:v>
                </c:pt>
                <c:pt idx="1245">
                  <c:v>11/13/2023</c:v>
                </c:pt>
                <c:pt idx="1246">
                  <c:v>11/14/2023</c:v>
                </c:pt>
                <c:pt idx="1247">
                  <c:v>11/15/2023</c:v>
                </c:pt>
                <c:pt idx="1248">
                  <c:v>11/16/2023</c:v>
                </c:pt>
                <c:pt idx="1249">
                  <c:v>11/17/2023</c:v>
                </c:pt>
                <c:pt idx="1250">
                  <c:v>11/20/2023</c:v>
                </c:pt>
                <c:pt idx="1251">
                  <c:v>11/21/2023</c:v>
                </c:pt>
                <c:pt idx="1252">
                  <c:v>11/22/2023</c:v>
                </c:pt>
                <c:pt idx="1253">
                  <c:v>11/24/2023</c:v>
                </c:pt>
                <c:pt idx="1254">
                  <c:v>11/27/2023</c:v>
                </c:pt>
                <c:pt idx="1255">
                  <c:v>11/28/2023</c:v>
                </c:pt>
                <c:pt idx="1256">
                  <c:v>11/29/2023</c:v>
                </c:pt>
                <c:pt idx="1257">
                  <c:v>11/30/2023</c:v>
                </c:pt>
                <c:pt idx="1258">
                  <c:v>12/1/2023</c:v>
                </c:pt>
                <c:pt idx="1259">
                  <c:v>12/4/2023</c:v>
                </c:pt>
                <c:pt idx="1260">
                  <c:v>12/5/2023</c:v>
                </c:pt>
                <c:pt idx="1261">
                  <c:v>12/6/2023</c:v>
                </c:pt>
                <c:pt idx="1262">
                  <c:v>12/7/2023</c:v>
                </c:pt>
                <c:pt idx="1263">
                  <c:v>12/8/2023</c:v>
                </c:pt>
                <c:pt idx="1264">
                  <c:v>12/11/2023</c:v>
                </c:pt>
                <c:pt idx="1265">
                  <c:v>12/12/2023</c:v>
                </c:pt>
                <c:pt idx="1266">
                  <c:v>12/13/2023</c:v>
                </c:pt>
                <c:pt idx="1267">
                  <c:v>12/14/2023</c:v>
                </c:pt>
                <c:pt idx="1268">
                  <c:v>12/15/2023</c:v>
                </c:pt>
                <c:pt idx="1269">
                  <c:v>12/18/2023</c:v>
                </c:pt>
                <c:pt idx="1270">
                  <c:v>12/19/2023</c:v>
                </c:pt>
                <c:pt idx="1271">
                  <c:v>12/20/2023</c:v>
                </c:pt>
                <c:pt idx="1272">
                  <c:v>12/21/2023</c:v>
                </c:pt>
                <c:pt idx="1273">
                  <c:v>12/22/2023</c:v>
                </c:pt>
                <c:pt idx="1274">
                  <c:v>12/26/2023</c:v>
                </c:pt>
                <c:pt idx="1275">
                  <c:v>12/27/2023</c:v>
                </c:pt>
                <c:pt idx="1276">
                  <c:v>12/28/2023</c:v>
                </c:pt>
                <c:pt idx="1277">
                  <c:v>12/29/2023</c:v>
                </c:pt>
                <c:pt idx="1278">
                  <c:v>1/2/2024</c:v>
                </c:pt>
                <c:pt idx="1279">
                  <c:v>1/3/2024</c:v>
                </c:pt>
                <c:pt idx="1280">
                  <c:v>1/4/2024</c:v>
                </c:pt>
                <c:pt idx="1281">
                  <c:v>1/5/2024</c:v>
                </c:pt>
                <c:pt idx="1282">
                  <c:v>1/8/2024</c:v>
                </c:pt>
                <c:pt idx="1283">
                  <c:v>1/9/2024</c:v>
                </c:pt>
                <c:pt idx="1284">
                  <c:v>1/10/2024</c:v>
                </c:pt>
                <c:pt idx="1285">
                  <c:v>1/11/2024</c:v>
                </c:pt>
                <c:pt idx="1286">
                  <c:v>1/12/2024</c:v>
                </c:pt>
                <c:pt idx="1287">
                  <c:v>1/16/2024</c:v>
                </c:pt>
                <c:pt idx="1288">
                  <c:v>1/17/2024</c:v>
                </c:pt>
                <c:pt idx="1289">
                  <c:v>1/18/2024</c:v>
                </c:pt>
                <c:pt idx="1290">
                  <c:v>1/19/2024</c:v>
                </c:pt>
                <c:pt idx="1291">
                  <c:v>1/22/2024</c:v>
                </c:pt>
                <c:pt idx="1292">
                  <c:v>1/23/2024</c:v>
                </c:pt>
                <c:pt idx="1293">
                  <c:v>1/24/2024</c:v>
                </c:pt>
                <c:pt idx="1294">
                  <c:v>1/25/2024</c:v>
                </c:pt>
                <c:pt idx="1295">
                  <c:v>1/26/2024</c:v>
                </c:pt>
                <c:pt idx="1296">
                  <c:v>1/29/2024</c:v>
                </c:pt>
                <c:pt idx="1297">
                  <c:v>1/30/2024</c:v>
                </c:pt>
                <c:pt idx="1298">
                  <c:v>1/31/2024</c:v>
                </c:pt>
                <c:pt idx="1299">
                  <c:v>2/1/2024</c:v>
                </c:pt>
                <c:pt idx="1300">
                  <c:v>2/2/2024</c:v>
                </c:pt>
                <c:pt idx="1301">
                  <c:v>2/5/2024</c:v>
                </c:pt>
                <c:pt idx="1302">
                  <c:v>2/6/2024</c:v>
                </c:pt>
                <c:pt idx="1303">
                  <c:v>2/7/2024</c:v>
                </c:pt>
                <c:pt idx="1304">
                  <c:v>2/8/2024</c:v>
                </c:pt>
                <c:pt idx="1305">
                  <c:v>2/9/2024</c:v>
                </c:pt>
                <c:pt idx="1306">
                  <c:v>2/12/2024</c:v>
                </c:pt>
                <c:pt idx="1307">
                  <c:v>2/13/2024</c:v>
                </c:pt>
                <c:pt idx="1308">
                  <c:v>2/14/2024</c:v>
                </c:pt>
                <c:pt idx="1309">
                  <c:v>2/15/2024</c:v>
                </c:pt>
                <c:pt idx="1310">
                  <c:v>2/16/2024</c:v>
                </c:pt>
                <c:pt idx="1311">
                  <c:v>2/20/2024</c:v>
                </c:pt>
                <c:pt idx="1312">
                  <c:v>2/21/2024</c:v>
                </c:pt>
                <c:pt idx="1313">
                  <c:v>2/22/2024</c:v>
                </c:pt>
                <c:pt idx="1314">
                  <c:v>2/23/2024</c:v>
                </c:pt>
                <c:pt idx="1315">
                  <c:v>2/26/2024</c:v>
                </c:pt>
                <c:pt idx="1316">
                  <c:v>2/27/2024</c:v>
                </c:pt>
                <c:pt idx="1317">
                  <c:v>2/28/2024</c:v>
                </c:pt>
                <c:pt idx="1318">
                  <c:v>2/29/2024</c:v>
                </c:pt>
                <c:pt idx="1319">
                  <c:v>3/1/2024</c:v>
                </c:pt>
                <c:pt idx="1320">
                  <c:v>3/4/2024</c:v>
                </c:pt>
                <c:pt idx="1321">
                  <c:v>3/5/2024</c:v>
                </c:pt>
                <c:pt idx="1322">
                  <c:v>3/6/2024</c:v>
                </c:pt>
                <c:pt idx="1323">
                  <c:v>3/7/2024</c:v>
                </c:pt>
                <c:pt idx="1324">
                  <c:v>3/8/2024</c:v>
                </c:pt>
                <c:pt idx="1325">
                  <c:v>3/11/2024</c:v>
                </c:pt>
                <c:pt idx="1326">
                  <c:v>3/12/2024</c:v>
                </c:pt>
                <c:pt idx="1327">
                  <c:v>3/13/2024</c:v>
                </c:pt>
                <c:pt idx="1328">
                  <c:v>3/14/2024</c:v>
                </c:pt>
                <c:pt idx="1329">
                  <c:v>3/15/2024</c:v>
                </c:pt>
                <c:pt idx="1330">
                  <c:v>3/18/2024</c:v>
                </c:pt>
                <c:pt idx="1331">
                  <c:v>3/19/2024</c:v>
                </c:pt>
                <c:pt idx="1332">
                  <c:v>3/20/2024</c:v>
                </c:pt>
                <c:pt idx="1333">
                  <c:v>3/21/2024</c:v>
                </c:pt>
                <c:pt idx="1334">
                  <c:v>3/22/2024</c:v>
                </c:pt>
                <c:pt idx="1335">
                  <c:v>3/25/2024</c:v>
                </c:pt>
                <c:pt idx="1336">
                  <c:v>3/26/2024</c:v>
                </c:pt>
                <c:pt idx="1337">
                  <c:v>3/27/2024</c:v>
                </c:pt>
                <c:pt idx="1338">
                  <c:v>3/28/2024</c:v>
                </c:pt>
                <c:pt idx="1339">
                  <c:v>4/1/2024</c:v>
                </c:pt>
                <c:pt idx="1340">
                  <c:v>4/2/2024</c:v>
                </c:pt>
                <c:pt idx="1341">
                  <c:v>4/3/2024</c:v>
                </c:pt>
                <c:pt idx="1342">
                  <c:v>4/4/2024</c:v>
                </c:pt>
                <c:pt idx="1343">
                  <c:v>4/5/2024</c:v>
                </c:pt>
                <c:pt idx="1344">
                  <c:v>4/8/2024</c:v>
                </c:pt>
                <c:pt idx="1345">
                  <c:v>4/9/2024</c:v>
                </c:pt>
                <c:pt idx="1346">
                  <c:v>4/10/2024</c:v>
                </c:pt>
                <c:pt idx="1347">
                  <c:v>4/11/2024</c:v>
                </c:pt>
                <c:pt idx="1348">
                  <c:v>4/12/2024</c:v>
                </c:pt>
                <c:pt idx="1349">
                  <c:v>4/15/2024</c:v>
                </c:pt>
                <c:pt idx="1350">
                  <c:v>4/16/2024</c:v>
                </c:pt>
                <c:pt idx="1351">
                  <c:v>4/17/2024</c:v>
                </c:pt>
                <c:pt idx="1352">
                  <c:v>4/18/2024</c:v>
                </c:pt>
                <c:pt idx="1353">
                  <c:v>4/19/2024</c:v>
                </c:pt>
                <c:pt idx="1354">
                  <c:v>4/22/2024</c:v>
                </c:pt>
                <c:pt idx="1355">
                  <c:v>4/23/2024</c:v>
                </c:pt>
                <c:pt idx="1356">
                  <c:v>4/24/2024</c:v>
                </c:pt>
                <c:pt idx="1357">
                  <c:v>4/25/2024</c:v>
                </c:pt>
                <c:pt idx="1358">
                  <c:v>4/26/2024</c:v>
                </c:pt>
                <c:pt idx="1359">
                  <c:v>4/29/2024</c:v>
                </c:pt>
                <c:pt idx="1360">
                  <c:v>4/30/2024</c:v>
                </c:pt>
                <c:pt idx="1361">
                  <c:v>5/1/2024</c:v>
                </c:pt>
                <c:pt idx="1362">
                  <c:v>5/2/2024</c:v>
                </c:pt>
                <c:pt idx="1363">
                  <c:v>5/3/2024</c:v>
                </c:pt>
                <c:pt idx="1364">
                  <c:v>5/6/2024</c:v>
                </c:pt>
                <c:pt idx="1365">
                  <c:v>5/7/2024</c:v>
                </c:pt>
                <c:pt idx="1366">
                  <c:v>5/8/2024</c:v>
                </c:pt>
                <c:pt idx="1367">
                  <c:v>5/9/2024</c:v>
                </c:pt>
                <c:pt idx="1368">
                  <c:v>5/10/2024</c:v>
                </c:pt>
                <c:pt idx="1369">
                  <c:v>5/13/2024</c:v>
                </c:pt>
                <c:pt idx="1370">
                  <c:v>5/14/2024</c:v>
                </c:pt>
                <c:pt idx="1371">
                  <c:v>5/15/2024</c:v>
                </c:pt>
                <c:pt idx="1372">
                  <c:v>5/16/2024</c:v>
                </c:pt>
                <c:pt idx="1373">
                  <c:v>5/17/2024</c:v>
                </c:pt>
                <c:pt idx="1374">
                  <c:v>5/20/2024</c:v>
                </c:pt>
                <c:pt idx="1375">
                  <c:v>5/21/2024</c:v>
                </c:pt>
                <c:pt idx="1376">
                  <c:v>5/22/2024</c:v>
                </c:pt>
                <c:pt idx="1377">
                  <c:v>5/23/2024</c:v>
                </c:pt>
                <c:pt idx="1378">
                  <c:v>5/24/2024</c:v>
                </c:pt>
                <c:pt idx="1379">
                  <c:v>5/28/2024</c:v>
                </c:pt>
                <c:pt idx="1380">
                  <c:v>5/29/2024</c:v>
                </c:pt>
                <c:pt idx="1381">
                  <c:v>5/30/2024</c:v>
                </c:pt>
                <c:pt idx="1382">
                  <c:v>5/31/2024</c:v>
                </c:pt>
                <c:pt idx="1383">
                  <c:v>6/3/2024</c:v>
                </c:pt>
                <c:pt idx="1384">
                  <c:v>6/4/2024</c:v>
                </c:pt>
                <c:pt idx="1385">
                  <c:v>6/5/2024</c:v>
                </c:pt>
                <c:pt idx="1386">
                  <c:v>6/6/2024</c:v>
                </c:pt>
                <c:pt idx="1387">
                  <c:v>6/7/2024</c:v>
                </c:pt>
                <c:pt idx="1388">
                  <c:v>6/10/2024</c:v>
                </c:pt>
                <c:pt idx="1389">
                  <c:v>6/11/2024</c:v>
                </c:pt>
                <c:pt idx="1390">
                  <c:v>6/12/2024</c:v>
                </c:pt>
                <c:pt idx="1391">
                  <c:v>6/13/2024</c:v>
                </c:pt>
                <c:pt idx="1392">
                  <c:v>6/14/2024</c:v>
                </c:pt>
                <c:pt idx="1393">
                  <c:v>6/17/2024</c:v>
                </c:pt>
                <c:pt idx="1394">
                  <c:v>6/18/2024</c:v>
                </c:pt>
                <c:pt idx="1395">
                  <c:v>6/20/2024</c:v>
                </c:pt>
                <c:pt idx="1396">
                  <c:v>6/21/2024</c:v>
                </c:pt>
                <c:pt idx="1397">
                  <c:v>6/24/2024</c:v>
                </c:pt>
                <c:pt idx="1398">
                  <c:v>6/25/2024</c:v>
                </c:pt>
                <c:pt idx="1399">
                  <c:v>6/26/2024</c:v>
                </c:pt>
                <c:pt idx="1400">
                  <c:v>6/27/2024</c:v>
                </c:pt>
                <c:pt idx="1401">
                  <c:v>6/28/2024</c:v>
                </c:pt>
                <c:pt idx="1402">
                  <c:v>7/1/2024</c:v>
                </c:pt>
                <c:pt idx="1403">
                  <c:v>7/2/2024</c:v>
                </c:pt>
                <c:pt idx="1404">
                  <c:v>7/3/2024</c:v>
                </c:pt>
                <c:pt idx="1405">
                  <c:v>7/5/2024</c:v>
                </c:pt>
                <c:pt idx="1406">
                  <c:v>7/8/2024</c:v>
                </c:pt>
                <c:pt idx="1407">
                  <c:v>7/9/2024</c:v>
                </c:pt>
                <c:pt idx="1408">
                  <c:v>7/10/2024</c:v>
                </c:pt>
                <c:pt idx="1409">
                  <c:v>7/11/2024</c:v>
                </c:pt>
                <c:pt idx="1410">
                  <c:v>7/12/2024</c:v>
                </c:pt>
                <c:pt idx="1411">
                  <c:v>7/15/2024</c:v>
                </c:pt>
                <c:pt idx="1412">
                  <c:v>7/16/2024</c:v>
                </c:pt>
                <c:pt idx="1413">
                  <c:v>7/17/2024</c:v>
                </c:pt>
                <c:pt idx="1414">
                  <c:v>7/18/2024</c:v>
                </c:pt>
                <c:pt idx="1415">
                  <c:v>7/19/2024</c:v>
                </c:pt>
                <c:pt idx="1416">
                  <c:v>7/22/2024</c:v>
                </c:pt>
                <c:pt idx="1417">
                  <c:v>7/23/2024</c:v>
                </c:pt>
                <c:pt idx="1418">
                  <c:v>7/24/2024</c:v>
                </c:pt>
                <c:pt idx="1419">
                  <c:v>7/25/2024</c:v>
                </c:pt>
                <c:pt idx="1420">
                  <c:v>7/26/2024</c:v>
                </c:pt>
                <c:pt idx="1421">
                  <c:v>7/29/2024</c:v>
                </c:pt>
                <c:pt idx="1422">
                  <c:v>7/30/2024</c:v>
                </c:pt>
                <c:pt idx="1423">
                  <c:v>7/31/2024</c:v>
                </c:pt>
                <c:pt idx="1424">
                  <c:v>8/1/2024</c:v>
                </c:pt>
                <c:pt idx="1425">
                  <c:v>8/2/2024</c:v>
                </c:pt>
                <c:pt idx="1426">
                  <c:v>8/5/2024</c:v>
                </c:pt>
                <c:pt idx="1427">
                  <c:v>8/7/2024</c:v>
                </c:pt>
                <c:pt idx="1428">
                  <c:v>8/8/2024</c:v>
                </c:pt>
                <c:pt idx="1429">
                  <c:v>8/9/2024</c:v>
                </c:pt>
                <c:pt idx="1430">
                  <c:v>8/12/2024</c:v>
                </c:pt>
                <c:pt idx="1431">
                  <c:v>8/13/2024</c:v>
                </c:pt>
                <c:pt idx="1432">
                  <c:v>8/14/2024</c:v>
                </c:pt>
                <c:pt idx="1433">
                  <c:v>8/15/2024</c:v>
                </c:pt>
                <c:pt idx="1434">
                  <c:v>8/16/2024</c:v>
                </c:pt>
                <c:pt idx="1435">
                  <c:v>8/19/2024</c:v>
                </c:pt>
                <c:pt idx="1436">
                  <c:v>8/20/2024</c:v>
                </c:pt>
                <c:pt idx="1437">
                  <c:v>8/21/2024</c:v>
                </c:pt>
                <c:pt idx="1438">
                  <c:v>8/22/2024</c:v>
                </c:pt>
                <c:pt idx="1439">
                  <c:v>8/23/2024</c:v>
                </c:pt>
                <c:pt idx="1440">
                  <c:v>8/26/2024</c:v>
                </c:pt>
                <c:pt idx="1441">
                  <c:v>8/27/2024</c:v>
                </c:pt>
                <c:pt idx="1442">
                  <c:v>8/28/2024</c:v>
                </c:pt>
                <c:pt idx="1443">
                  <c:v>8/29/2024</c:v>
                </c:pt>
                <c:pt idx="1444">
                  <c:v>8/30/2024</c:v>
                </c:pt>
                <c:pt idx="1445">
                  <c:v>9/3/2024</c:v>
                </c:pt>
                <c:pt idx="1446">
                  <c:v>9/4/2024</c:v>
                </c:pt>
                <c:pt idx="1447">
                  <c:v>9/5/2024</c:v>
                </c:pt>
                <c:pt idx="1448">
                  <c:v>9/6/2024</c:v>
                </c:pt>
                <c:pt idx="1449">
                  <c:v>9/9/2024</c:v>
                </c:pt>
                <c:pt idx="1450">
                  <c:v>9/10/2024</c:v>
                </c:pt>
                <c:pt idx="1451">
                  <c:v>9/11/2024</c:v>
                </c:pt>
                <c:pt idx="1452">
                  <c:v>9/12/2024</c:v>
                </c:pt>
                <c:pt idx="1453">
                  <c:v>9/13/2024</c:v>
                </c:pt>
                <c:pt idx="1454">
                  <c:v>9/16/2024</c:v>
                </c:pt>
                <c:pt idx="1455">
                  <c:v>9/17/2024</c:v>
                </c:pt>
                <c:pt idx="1456">
                  <c:v>9/18/2024</c:v>
                </c:pt>
                <c:pt idx="1457">
                  <c:v>9/19/2024</c:v>
                </c:pt>
                <c:pt idx="1458">
                  <c:v>9/20/2024</c:v>
                </c:pt>
                <c:pt idx="1459">
                  <c:v>9/23/2024</c:v>
                </c:pt>
                <c:pt idx="1460">
                  <c:v>9/24/2024</c:v>
                </c:pt>
                <c:pt idx="1461">
                  <c:v>9/25/2024</c:v>
                </c:pt>
                <c:pt idx="1462">
                  <c:v>9/26/2024</c:v>
                </c:pt>
                <c:pt idx="1463">
                  <c:v>9/27/2024</c:v>
                </c:pt>
                <c:pt idx="1464">
                  <c:v>9/30/2024</c:v>
                </c:pt>
                <c:pt idx="1465">
                  <c:v>10/1/2024</c:v>
                </c:pt>
                <c:pt idx="1466">
                  <c:v>10/2/2024</c:v>
                </c:pt>
                <c:pt idx="1467">
                  <c:v>10/3/2024</c:v>
                </c:pt>
                <c:pt idx="1468">
                  <c:v>10/4/2024</c:v>
                </c:pt>
                <c:pt idx="1469">
                  <c:v>10/7/2024</c:v>
                </c:pt>
                <c:pt idx="1470">
                  <c:v>10/8/2024</c:v>
                </c:pt>
                <c:pt idx="1471">
                  <c:v>10/9/2024</c:v>
                </c:pt>
                <c:pt idx="1472">
                  <c:v>10/10/2024</c:v>
                </c:pt>
                <c:pt idx="1473">
                  <c:v>10/11/2024</c:v>
                </c:pt>
                <c:pt idx="1474">
                  <c:v>10/14/2024</c:v>
                </c:pt>
                <c:pt idx="1475">
                  <c:v>10/15/2024</c:v>
                </c:pt>
                <c:pt idx="1476">
                  <c:v>10/16/2024</c:v>
                </c:pt>
                <c:pt idx="1477">
                  <c:v>10/17/2024</c:v>
                </c:pt>
                <c:pt idx="1478">
                  <c:v>10/18/2024</c:v>
                </c:pt>
                <c:pt idx="1479">
                  <c:v>10/21/2024</c:v>
                </c:pt>
                <c:pt idx="1480">
                  <c:v>10/22/2024</c:v>
                </c:pt>
                <c:pt idx="1481">
                  <c:v>10/23/2024</c:v>
                </c:pt>
                <c:pt idx="1482">
                  <c:v>10/24/2024</c:v>
                </c:pt>
                <c:pt idx="1483">
                  <c:v>10/25/2024</c:v>
                </c:pt>
                <c:pt idx="1484">
                  <c:v>10/28/2024</c:v>
                </c:pt>
                <c:pt idx="1485">
                  <c:v>10/29/2024</c:v>
                </c:pt>
                <c:pt idx="1486">
                  <c:v>10/30/2024</c:v>
                </c:pt>
                <c:pt idx="1487">
                  <c:v>10/31/2024</c:v>
                </c:pt>
                <c:pt idx="1488">
                  <c:v>11/1/2024</c:v>
                </c:pt>
                <c:pt idx="1489">
                  <c:v>11/4/2024</c:v>
                </c:pt>
                <c:pt idx="1490">
                  <c:v>11/5/2024</c:v>
                </c:pt>
                <c:pt idx="1491">
                  <c:v>11/6/2024</c:v>
                </c:pt>
                <c:pt idx="1492">
                  <c:v>11/7/2024</c:v>
                </c:pt>
                <c:pt idx="1493">
                  <c:v>11/8/2024</c:v>
                </c:pt>
                <c:pt idx="1494">
                  <c:v>11/11/2024</c:v>
                </c:pt>
                <c:pt idx="1495">
                  <c:v>11/12/2024</c:v>
                </c:pt>
                <c:pt idx="1496">
                  <c:v>11/13/2024</c:v>
                </c:pt>
                <c:pt idx="1497">
                  <c:v>11/14/2024</c:v>
                </c:pt>
                <c:pt idx="1498">
                  <c:v>11/15/2024</c:v>
                </c:pt>
                <c:pt idx="1499">
                  <c:v>11/18/2024</c:v>
                </c:pt>
                <c:pt idx="1500">
                  <c:v>11/19/2024</c:v>
                </c:pt>
                <c:pt idx="1501">
                  <c:v>11/20/2024</c:v>
                </c:pt>
                <c:pt idx="1502">
                  <c:v>11/21/2024</c:v>
                </c:pt>
                <c:pt idx="1503">
                  <c:v>11/22/2024</c:v>
                </c:pt>
                <c:pt idx="1504">
                  <c:v>11/25/2024</c:v>
                </c:pt>
                <c:pt idx="1505">
                  <c:v>11/26/2024</c:v>
                </c:pt>
                <c:pt idx="1506">
                  <c:v>11/27/2024</c:v>
                </c:pt>
                <c:pt idx="1507">
                  <c:v>11/29/2024</c:v>
                </c:pt>
                <c:pt idx="1508">
                  <c:v>12/2/2024</c:v>
                </c:pt>
                <c:pt idx="1509">
                  <c:v>12/3/2024</c:v>
                </c:pt>
                <c:pt idx="1510">
                  <c:v>12/4/2024</c:v>
                </c:pt>
                <c:pt idx="1511">
                  <c:v>12/5/2024</c:v>
                </c:pt>
                <c:pt idx="1512">
                  <c:v>12/6/2024</c:v>
                </c:pt>
                <c:pt idx="1513">
                  <c:v>12/9/2024</c:v>
                </c:pt>
                <c:pt idx="1514">
                  <c:v>12/10/2024</c:v>
                </c:pt>
                <c:pt idx="1515">
                  <c:v>12/11/2024</c:v>
                </c:pt>
                <c:pt idx="1516">
                  <c:v>12/12/2024</c:v>
                </c:pt>
                <c:pt idx="1517">
                  <c:v>12/13/2024</c:v>
                </c:pt>
                <c:pt idx="1518">
                  <c:v>12/16/2024</c:v>
                </c:pt>
                <c:pt idx="1519">
                  <c:v>12/17/2024</c:v>
                </c:pt>
                <c:pt idx="1520">
                  <c:v>12/18/2024</c:v>
                </c:pt>
                <c:pt idx="1521">
                  <c:v>12/19/2024</c:v>
                </c:pt>
                <c:pt idx="1522">
                  <c:v>12/20/2024</c:v>
                </c:pt>
                <c:pt idx="1523">
                  <c:v>12/23/2024</c:v>
                </c:pt>
                <c:pt idx="1524">
                  <c:v>12/24/2024</c:v>
                </c:pt>
                <c:pt idx="1525">
                  <c:v>12/26/2024</c:v>
                </c:pt>
                <c:pt idx="1526">
                  <c:v>12/27/2024</c:v>
                </c:pt>
                <c:pt idx="1527">
                  <c:v>12/30/2024</c:v>
                </c:pt>
                <c:pt idx="1528">
                  <c:v>12/31/2024</c:v>
                </c:pt>
                <c:pt idx="1529">
                  <c:v>1/2/2025</c:v>
                </c:pt>
                <c:pt idx="1530">
                  <c:v>1/3/2025</c:v>
                </c:pt>
                <c:pt idx="1531">
                  <c:v>1/6/2025</c:v>
                </c:pt>
                <c:pt idx="1532">
                  <c:v>1/7/2025</c:v>
                </c:pt>
                <c:pt idx="1533">
                  <c:v>1/8/2025</c:v>
                </c:pt>
                <c:pt idx="1534">
                  <c:v>1/9/2025</c:v>
                </c:pt>
                <c:pt idx="1535">
                  <c:v>1/10/2025</c:v>
                </c:pt>
                <c:pt idx="1536">
                  <c:v>1/13/2025</c:v>
                </c:pt>
                <c:pt idx="1537">
                  <c:v>1/14/2025</c:v>
                </c:pt>
                <c:pt idx="1538">
                  <c:v>1/15/2025</c:v>
                </c:pt>
                <c:pt idx="1539">
                  <c:v>1/16/2025</c:v>
                </c:pt>
                <c:pt idx="1540">
                  <c:v>1/17/2025</c:v>
                </c:pt>
                <c:pt idx="1541">
                  <c:v>1/21/2025</c:v>
                </c:pt>
                <c:pt idx="1542">
                  <c:v>1/22/2025</c:v>
                </c:pt>
                <c:pt idx="1543">
                  <c:v>1/23/2025</c:v>
                </c:pt>
                <c:pt idx="1544">
                  <c:v>1/24/2025</c:v>
                </c:pt>
                <c:pt idx="1545">
                  <c:v>1/27/2025</c:v>
                </c:pt>
                <c:pt idx="1546">
                  <c:v>1/28/2025</c:v>
                </c:pt>
                <c:pt idx="1547">
                  <c:v>1/29/2025</c:v>
                </c:pt>
                <c:pt idx="1548">
                  <c:v>1/30/2025</c:v>
                </c:pt>
                <c:pt idx="1549">
                  <c:v>1/31/2025</c:v>
                </c:pt>
                <c:pt idx="1550">
                  <c:v>2/3/2025</c:v>
                </c:pt>
                <c:pt idx="1551">
                  <c:v>2/4/2025</c:v>
                </c:pt>
                <c:pt idx="1552">
                  <c:v>2/5/2025</c:v>
                </c:pt>
                <c:pt idx="1553">
                  <c:v>2/6/2025</c:v>
                </c:pt>
                <c:pt idx="1554">
                  <c:v>2/7/2025</c:v>
                </c:pt>
                <c:pt idx="1555">
                  <c:v>2/10/2025</c:v>
                </c:pt>
                <c:pt idx="1556">
                  <c:v>2/11/2025</c:v>
                </c:pt>
                <c:pt idx="1557">
                  <c:v>2/12/2025</c:v>
                </c:pt>
                <c:pt idx="1558">
                  <c:v>2/13/2025</c:v>
                </c:pt>
                <c:pt idx="1559">
                  <c:v>2/14/2025</c:v>
                </c:pt>
                <c:pt idx="1560">
                  <c:v>2/18/2025</c:v>
                </c:pt>
                <c:pt idx="1561">
                  <c:v>2/19/2025</c:v>
                </c:pt>
                <c:pt idx="1562">
                  <c:v>2/20/2025</c:v>
                </c:pt>
                <c:pt idx="1563">
                  <c:v>2/21/2025</c:v>
                </c:pt>
                <c:pt idx="1564">
                  <c:v>2/24/2025</c:v>
                </c:pt>
                <c:pt idx="1565">
                  <c:v>2/25/2025</c:v>
                </c:pt>
                <c:pt idx="1566">
                  <c:v>2/26/2025</c:v>
                </c:pt>
                <c:pt idx="1567">
                  <c:v>2/27/2025</c:v>
                </c:pt>
                <c:pt idx="1568">
                  <c:v>2/28/2025</c:v>
                </c:pt>
                <c:pt idx="1569">
                  <c:v>3/3/2025</c:v>
                </c:pt>
                <c:pt idx="1570">
                  <c:v>3/4/2025</c:v>
                </c:pt>
                <c:pt idx="1571">
                  <c:v>3/5/2025</c:v>
                </c:pt>
                <c:pt idx="1572">
                  <c:v>3/6/2025</c:v>
                </c:pt>
                <c:pt idx="1573">
                  <c:v>3/7/2025</c:v>
                </c:pt>
                <c:pt idx="1574">
                  <c:v>07/03/2025</c:v>
                </c:pt>
                <c:pt idx="1575">
                  <c:v>10/03/2025</c:v>
                </c:pt>
                <c:pt idx="1576">
                  <c:v>11/03/2025</c:v>
                </c:pt>
                <c:pt idx="1577">
                  <c:v>12/03/2025</c:v>
                </c:pt>
                <c:pt idx="1578">
                  <c:v>13/03/2025</c:v>
                </c:pt>
                <c:pt idx="1579">
                  <c:v>14/03/2025</c:v>
                </c:pt>
                <c:pt idx="1580">
                  <c:v>17/03/2025</c:v>
                </c:pt>
                <c:pt idx="1581">
                  <c:v>18/03/2025</c:v>
                </c:pt>
                <c:pt idx="1582">
                  <c:v>19/03/2025</c:v>
                </c:pt>
                <c:pt idx="1583">
                  <c:v>20/03/2025</c:v>
                </c:pt>
                <c:pt idx="1584">
                  <c:v>21/03/2025</c:v>
                </c:pt>
                <c:pt idx="1585">
                  <c:v>24/03/2025</c:v>
                </c:pt>
                <c:pt idx="1586">
                  <c:v>25/03/2025</c:v>
                </c:pt>
                <c:pt idx="1587">
                  <c:v>26/03/2025</c:v>
                </c:pt>
                <c:pt idx="1588">
                  <c:v>27/03/2025</c:v>
                </c:pt>
                <c:pt idx="1589">
                  <c:v>28/03/2025</c:v>
                </c:pt>
                <c:pt idx="1590">
                  <c:v>31/03/2025</c:v>
                </c:pt>
                <c:pt idx="1591">
                  <c:v>01/04/2025</c:v>
                </c:pt>
                <c:pt idx="1592">
                  <c:v>02/04/2025</c:v>
                </c:pt>
                <c:pt idx="1593">
                  <c:v>03/04/2025</c:v>
                </c:pt>
                <c:pt idx="1594">
                  <c:v>04/04/2025</c:v>
                </c:pt>
                <c:pt idx="1595">
                  <c:v>07/04/2025</c:v>
                </c:pt>
                <c:pt idx="1596">
                  <c:v>08/04/2025</c:v>
                </c:pt>
                <c:pt idx="1597">
                  <c:v>09/04/2025</c:v>
                </c:pt>
                <c:pt idx="1598">
                  <c:v>10/04/2025</c:v>
                </c:pt>
                <c:pt idx="1599">
                  <c:v>11/04/2025</c:v>
                </c:pt>
                <c:pt idx="1600">
                  <c:v>14/04/2025</c:v>
                </c:pt>
                <c:pt idx="1601">
                  <c:v>15/04/2025</c:v>
                </c:pt>
                <c:pt idx="1602">
                  <c:v>16/04/2025</c:v>
                </c:pt>
                <c:pt idx="1603">
                  <c:v>17/04/2025</c:v>
                </c:pt>
                <c:pt idx="1604">
                  <c:v>21/04/2025</c:v>
                </c:pt>
                <c:pt idx="1605">
                  <c:v>22/04/2025</c:v>
                </c:pt>
                <c:pt idx="1606">
                  <c:v>23/04/2025</c:v>
                </c:pt>
              </c:strCache>
            </c:strRef>
          </c:cat>
          <c:val>
            <c:numRef>
              <c:f>Spreads!$R$3:$R$1616</c:f>
              <c:numCache>
                <c:formatCode>#,##0.00_);[Red]\(#,##0.00\)</c:formatCode>
                <c:ptCount val="1614"/>
                <c:pt idx="0">
                  <c:v>0.32384211896642867</c:v>
                </c:pt>
                <c:pt idx="1">
                  <c:v>0.10724024345216776</c:v>
                </c:pt>
                <c:pt idx="2">
                  <c:v>8.7861556312152089E-2</c:v>
                </c:pt>
                <c:pt idx="3">
                  <c:v>-8.9346926593272258E-3</c:v>
                </c:pt>
                <c:pt idx="4">
                  <c:v>-1.6255067762177333E-2</c:v>
                </c:pt>
                <c:pt idx="5">
                  <c:v>9.9822681620704401E-2</c:v>
                </c:pt>
                <c:pt idx="6">
                  <c:v>-0.23625506776217975</c:v>
                </c:pt>
                <c:pt idx="7">
                  <c:v>-0.22553656817358814</c:v>
                </c:pt>
                <c:pt idx="8">
                  <c:v>-0.34439112918223458</c:v>
                </c:pt>
                <c:pt idx="9">
                  <c:v>-0.17448831591084257</c:v>
                </c:pt>
                <c:pt idx="10">
                  <c:v>-0.1946826893680651</c:v>
                </c:pt>
                <c:pt idx="11">
                  <c:v>-0.40066325202234054</c:v>
                </c:pt>
                <c:pt idx="12">
                  <c:v>-0.3259253150880248</c:v>
                </c:pt>
                <c:pt idx="13">
                  <c:v>-0.68611968854524363</c:v>
                </c:pt>
                <c:pt idx="14">
                  <c:v>-1.0451686230111115</c:v>
                </c:pt>
                <c:pt idx="15">
                  <c:v>0</c:v>
                </c:pt>
                <c:pt idx="16">
                  <c:v>0</c:v>
                </c:pt>
                <c:pt idx="17">
                  <c:v>-0.57320749770254764</c:v>
                </c:pt>
                <c:pt idx="18">
                  <c:v>-0.65846956076823915</c:v>
                </c:pt>
                <c:pt idx="19">
                  <c:v>0</c:v>
                </c:pt>
                <c:pt idx="20">
                  <c:v>-0.47683818813383994</c:v>
                </c:pt>
                <c:pt idx="21">
                  <c:v>-0.7835372503767104</c:v>
                </c:pt>
                <c:pt idx="22">
                  <c:v>-0.58530400222804602</c:v>
                </c:pt>
                <c:pt idx="23">
                  <c:v>-0.62540118895665486</c:v>
                </c:pt>
                <c:pt idx="24">
                  <c:v>-0.38664381467661713</c:v>
                </c:pt>
                <c:pt idx="25">
                  <c:v>-0.40922625284516201</c:v>
                </c:pt>
                <c:pt idx="26">
                  <c:v>-7.8604939985176259E-2</c:v>
                </c:pt>
                <c:pt idx="27">
                  <c:v>0.39312361937783535</c:v>
                </c:pt>
                <c:pt idx="28">
                  <c:v>0.27838568244352757</c:v>
                </c:pt>
                <c:pt idx="29">
                  <c:v>0.38168662020065369</c:v>
                </c:pt>
                <c:pt idx="30">
                  <c:v>0.33498755795778123</c:v>
                </c:pt>
                <c:pt idx="31">
                  <c:v>0.40733743018077817</c:v>
                </c:pt>
                <c:pt idx="32">
                  <c:v>0.97246411402952759</c:v>
                </c:pt>
                <c:pt idx="33">
                  <c:v>0.9791631762724009</c:v>
                </c:pt>
                <c:pt idx="34">
                  <c:v>0.98801773728104436</c:v>
                </c:pt>
                <c:pt idx="35">
                  <c:v>1.3342898601211459</c:v>
                </c:pt>
                <c:pt idx="36">
                  <c:v>1.3245814203069735</c:v>
                </c:pt>
                <c:pt idx="37">
                  <c:v>1.1906591696898587</c:v>
                </c:pt>
                <c:pt idx="38">
                  <c:v>1.3919989821384355</c:v>
                </c:pt>
                <c:pt idx="39">
                  <c:v>1.3201350435584871</c:v>
                </c:pt>
                <c:pt idx="40">
                  <c:v>1.5928146684556346</c:v>
                </c:pt>
                <c:pt idx="41">
                  <c:v>0.69347417380394916</c:v>
                </c:pt>
                <c:pt idx="42">
                  <c:v>0.56687229828968455</c:v>
                </c:pt>
                <c:pt idx="43">
                  <c:v>0.71376573398977783</c:v>
                </c:pt>
                <c:pt idx="44">
                  <c:v>0.40922217051268106</c:v>
                </c:pt>
                <c:pt idx="45">
                  <c:v>0.17036760950403362</c:v>
                </c:pt>
                <c:pt idx="46">
                  <c:v>-0.26384620129890379</c:v>
                </c:pt>
                <c:pt idx="47">
                  <c:v>0.71768798460688643</c:v>
                </c:pt>
                <c:pt idx="48">
                  <c:v>0.84314442112979648</c:v>
                </c:pt>
                <c:pt idx="49">
                  <c:v>0.93366854726116344</c:v>
                </c:pt>
                <c:pt idx="50">
                  <c:v>0.20605661197248182</c:v>
                </c:pt>
                <c:pt idx="51">
                  <c:v>0.54275567421535698</c:v>
                </c:pt>
                <c:pt idx="52">
                  <c:v>0.61667792483247297</c:v>
                </c:pt>
                <c:pt idx="53">
                  <c:v>0.55543529911250289</c:v>
                </c:pt>
                <c:pt idx="54">
                  <c:v>0.10366854726116159</c:v>
                </c:pt>
                <c:pt idx="55">
                  <c:v>0.31180460868121784</c:v>
                </c:pt>
                <c:pt idx="56">
                  <c:v>0.30036760950403263</c:v>
                </c:pt>
                <c:pt idx="57">
                  <c:v>0.18347417380395115</c:v>
                </c:pt>
                <c:pt idx="58">
                  <c:v>0.31605661197248125</c:v>
                </c:pt>
                <c:pt idx="59">
                  <c:v>1.5959425243877945E-2</c:v>
                </c:pt>
                <c:pt idx="60">
                  <c:v>-1.0173033200249257</c:v>
                </c:pt>
                <c:pt idx="61">
                  <c:v>0</c:v>
                </c:pt>
                <c:pt idx="62">
                  <c:v>0</c:v>
                </c:pt>
                <c:pt idx="63">
                  <c:v>-0.76141994409926284</c:v>
                </c:pt>
                <c:pt idx="64">
                  <c:v>-0.51534219471637144</c:v>
                </c:pt>
                <c:pt idx="65">
                  <c:v>-0.65409956899640065</c:v>
                </c:pt>
                <c:pt idx="66">
                  <c:v>-0.28122557064204301</c:v>
                </c:pt>
                <c:pt idx="67">
                  <c:v>-0.75596350757635022</c:v>
                </c:pt>
                <c:pt idx="68">
                  <c:v>-0.88874031920211394</c:v>
                </c:pt>
                <c:pt idx="69">
                  <c:v>-0.52874031920211451</c:v>
                </c:pt>
                <c:pt idx="70">
                  <c:v>-0.58151713082786927</c:v>
                </c:pt>
                <c:pt idx="71">
                  <c:v>-0.58017731837929531</c:v>
                </c:pt>
                <c:pt idx="72">
                  <c:v>-0.43687638062216294</c:v>
                </c:pt>
                <c:pt idx="73">
                  <c:v>-0.43285694327644109</c:v>
                </c:pt>
                <c:pt idx="74">
                  <c:v>-0.16079863123927751</c:v>
                </c:pt>
                <c:pt idx="75">
                  <c:v>-4.9653192247919975E-2</c:v>
                </c:pt>
                <c:pt idx="76">
                  <c:v>-0.17563375490219713</c:v>
                </c:pt>
                <c:pt idx="77">
                  <c:v>-0.33448831591084272</c:v>
                </c:pt>
                <c:pt idx="78">
                  <c:v>-0.48180869101369694</c:v>
                </c:pt>
                <c:pt idx="79">
                  <c:v>-0.54128456488232146</c:v>
                </c:pt>
                <c:pt idx="80">
                  <c:v>-0.55477987609667068</c:v>
                </c:pt>
                <c:pt idx="81">
                  <c:v>-0.98023631261957433</c:v>
                </c:pt>
                <c:pt idx="82">
                  <c:v>0</c:v>
                </c:pt>
                <c:pt idx="83">
                  <c:v>-0.8246826893680641</c:v>
                </c:pt>
                <c:pt idx="84">
                  <c:v>-0.49893469265932566</c:v>
                </c:pt>
                <c:pt idx="85">
                  <c:v>-0.50563375490219542</c:v>
                </c:pt>
                <c:pt idx="86">
                  <c:v>-0.29233281714506631</c:v>
                </c:pt>
                <c:pt idx="87">
                  <c:v>-0.4069735673507715</c:v>
                </c:pt>
                <c:pt idx="88">
                  <c:v>-0.42563375490219713</c:v>
                </c:pt>
                <c:pt idx="89">
                  <c:v>-0.46037169183651372</c:v>
                </c:pt>
                <c:pt idx="90">
                  <c:v>-0.49841056652795146</c:v>
                </c:pt>
                <c:pt idx="91">
                  <c:v>-0.53984756570513781</c:v>
                </c:pt>
                <c:pt idx="92">
                  <c:v>-0.66530400222804431</c:v>
                </c:pt>
                <c:pt idx="93">
                  <c:v>-0.46200306447091677</c:v>
                </c:pt>
                <c:pt idx="94">
                  <c:v>-0.47314850346226933</c:v>
                </c:pt>
                <c:pt idx="95">
                  <c:v>0</c:v>
                </c:pt>
                <c:pt idx="96">
                  <c:v>-5.4488315910845131E-2</c:v>
                </c:pt>
                <c:pt idx="97">
                  <c:v>0.10685149653773252</c:v>
                </c:pt>
                <c:pt idx="98">
                  <c:v>0.34149224674343159</c:v>
                </c:pt>
                <c:pt idx="99">
                  <c:v>0.36211355960341507</c:v>
                </c:pt>
                <c:pt idx="100">
                  <c:v>0.28426905836918692</c:v>
                </c:pt>
                <c:pt idx="101">
                  <c:v>0.11799693552908508</c:v>
                </c:pt>
                <c:pt idx="102">
                  <c:v>0</c:v>
                </c:pt>
                <c:pt idx="103">
                  <c:v>0.39593862349192221</c:v>
                </c:pt>
                <c:pt idx="104">
                  <c:v>0.53459881104334528</c:v>
                </c:pt>
                <c:pt idx="105">
                  <c:v>0</c:v>
                </c:pt>
                <c:pt idx="106">
                  <c:v>0.84129787328621219</c:v>
                </c:pt>
                <c:pt idx="107">
                  <c:v>1.2247931845005624</c:v>
                </c:pt>
                <c:pt idx="108">
                  <c:v>1.6174728093977109</c:v>
                </c:pt>
                <c:pt idx="109">
                  <c:v>1.6389098085748977</c:v>
                </c:pt>
                <c:pt idx="110">
                  <c:v>1.8075699961263254</c:v>
                </c:pt>
                <c:pt idx="111">
                  <c:v>2.1886772426293533</c:v>
                </c:pt>
                <c:pt idx="112">
                  <c:v>2.0053763048722253</c:v>
                </c:pt>
                <c:pt idx="113">
                  <c:v>1.0831236193778366</c:v>
                </c:pt>
                <c:pt idx="114">
                  <c:v>1.050152434294862</c:v>
                </c:pt>
                <c:pt idx="115">
                  <c:v>0.89489037122917381</c:v>
                </c:pt>
                <c:pt idx="116">
                  <c:v>1.016754309809123</c:v>
                </c:pt>
                <c:pt idx="117">
                  <c:v>0.77871543511767882</c:v>
                </c:pt>
                <c:pt idx="118">
                  <c:v>1.4221135596034138</c:v>
                </c:pt>
                <c:pt idx="119">
                  <c:v>1.3508709338834528</c:v>
                </c:pt>
                <c:pt idx="120">
                  <c:v>1.399725494892099</c:v>
                </c:pt>
                <c:pt idx="121">
                  <c:v>1.0164245571349646</c:v>
                </c:pt>
                <c:pt idx="122">
                  <c:v>0.78498755795778052</c:v>
                </c:pt>
                <c:pt idx="123">
                  <c:v>1.2698226816207061</c:v>
                </c:pt>
                <c:pt idx="124">
                  <c:v>1.0208709338834545</c:v>
                </c:pt>
                <c:pt idx="125">
                  <c:v>1.0976671828549343</c:v>
                </c:pt>
                <c:pt idx="126">
                  <c:v>0.59655993635190541</c:v>
                </c:pt>
                <c:pt idx="127">
                  <c:v>0.53283205919200682</c:v>
                </c:pt>
                <c:pt idx="128">
                  <c:v>0.76541449736054901</c:v>
                </c:pt>
                <c:pt idx="129">
                  <c:v>0.89015243429486191</c:v>
                </c:pt>
                <c:pt idx="130">
                  <c:v>0.73263768573479027</c:v>
                </c:pt>
                <c:pt idx="131">
                  <c:v>0.63077374715484069</c:v>
                </c:pt>
                <c:pt idx="132">
                  <c:v>0.3408709338834548</c:v>
                </c:pt>
                <c:pt idx="133">
                  <c:v>0.36531731063193718</c:v>
                </c:pt>
                <c:pt idx="134">
                  <c:v>0</c:v>
                </c:pt>
                <c:pt idx="135">
                  <c:v>-0.17324569019087477</c:v>
                </c:pt>
                <c:pt idx="136">
                  <c:v>-0.33798362712519392</c:v>
                </c:pt>
                <c:pt idx="137">
                  <c:v>0</c:v>
                </c:pt>
                <c:pt idx="138">
                  <c:v>-9.0468878565122424E-2</c:v>
                </c:pt>
                <c:pt idx="139">
                  <c:v>-5.7167940807993034E-2</c:v>
                </c:pt>
                <c:pt idx="140">
                  <c:v>5.4695997771954552E-2</c:v>
                </c:pt>
                <c:pt idx="141">
                  <c:v>-6.1478938339540434E-2</c:v>
                </c:pt>
                <c:pt idx="142">
                  <c:v>-0.18621687527384978</c:v>
                </c:pt>
                <c:pt idx="143">
                  <c:v>-0.28128456488232345</c:v>
                </c:pt>
                <c:pt idx="144">
                  <c:v>-0.68272156405950213</c:v>
                </c:pt>
                <c:pt idx="145">
                  <c:v>-0.52281875078811879</c:v>
                </c:pt>
                <c:pt idx="146">
                  <c:v>-0.59396418977947008</c:v>
                </c:pt>
                <c:pt idx="147">
                  <c:v>-0.20611968854524321</c:v>
                </c:pt>
                <c:pt idx="148">
                  <c:v>0</c:v>
                </c:pt>
                <c:pt idx="149">
                  <c:v>0</c:v>
                </c:pt>
                <c:pt idx="150">
                  <c:v>-0.24448831591084286</c:v>
                </c:pt>
                <c:pt idx="151">
                  <c:v>8.5084744686390934E-2</c:v>
                </c:pt>
                <c:pt idx="152">
                  <c:v>0.11518193141500177</c:v>
                </c:pt>
                <c:pt idx="153">
                  <c:v>0.45537630487222458</c:v>
                </c:pt>
                <c:pt idx="154">
                  <c:v>0.42250230651785259</c:v>
                </c:pt>
                <c:pt idx="155">
                  <c:v>0.45498755795778223</c:v>
                </c:pt>
                <c:pt idx="156">
                  <c:v>0.26551168408915515</c:v>
                </c:pt>
                <c:pt idx="157">
                  <c:v>-7.4391129182235005E-2</c:v>
                </c:pt>
                <c:pt idx="158">
                  <c:v>0.42900699530350295</c:v>
                </c:pt>
                <c:pt idx="159">
                  <c:v>7.3647745509209273E-2</c:v>
                </c:pt>
                <c:pt idx="160">
                  <c:v>0.49073555466651442</c:v>
                </c:pt>
                <c:pt idx="161">
                  <c:v>0.76155124098372085</c:v>
                </c:pt>
                <c:pt idx="162">
                  <c:v>0.67896880281518079</c:v>
                </c:pt>
                <c:pt idx="163">
                  <c:v>0.80834748995519945</c:v>
                </c:pt>
                <c:pt idx="164">
                  <c:v>0.85762899036660656</c:v>
                </c:pt>
                <c:pt idx="165">
                  <c:v>1.4576289903666044</c:v>
                </c:pt>
                <c:pt idx="166">
                  <c:v>1.5616484277123277</c:v>
                </c:pt>
                <c:pt idx="167">
                  <c:v>1.4312214883095606</c:v>
                </c:pt>
                <c:pt idx="168">
                  <c:v>1.824522426066693</c:v>
                </c:pt>
                <c:pt idx="169">
                  <c:v>1.8823669273009216</c:v>
                </c:pt>
                <c:pt idx="170">
                  <c:v>1.5444252393380822</c:v>
                </c:pt>
                <c:pt idx="171">
                  <c:v>0.99935754972961277</c:v>
                </c:pt>
                <c:pt idx="172">
                  <c:v>1.064387046849756</c:v>
                </c:pt>
                <c:pt idx="173">
                  <c:v>1.0437657339897761</c:v>
                </c:pt>
                <c:pt idx="174">
                  <c:v>1.1795519231868354</c:v>
                </c:pt>
                <c:pt idx="175">
                  <c:v>1.1241926733925354</c:v>
                </c:pt>
                <c:pt idx="176">
                  <c:v>1.2355324858411123</c:v>
                </c:pt>
                <c:pt idx="177">
                  <c:v>1.1188334235982431</c:v>
                </c:pt>
                <c:pt idx="178">
                  <c:v>0</c:v>
                </c:pt>
                <c:pt idx="179">
                  <c:v>1.0450465521980661</c:v>
                </c:pt>
                <c:pt idx="180">
                  <c:v>0.9758622385152691</c:v>
                </c:pt>
                <c:pt idx="181">
                  <c:v>1.150502988720973</c:v>
                </c:pt>
                <c:pt idx="182">
                  <c:v>1.2371048642352314</c:v>
                </c:pt>
                <c:pt idx="183">
                  <c:v>0</c:v>
                </c:pt>
                <c:pt idx="184">
                  <c:v>1.4056678650580494</c:v>
                </c:pt>
                <c:pt idx="185">
                  <c:v>1.4304058019923609</c:v>
                </c:pt>
                <c:pt idx="186">
                  <c:v>1.3004058019923619</c:v>
                </c:pt>
                <c:pt idx="187">
                  <c:v>0.7642308658808652</c:v>
                </c:pt>
                <c:pt idx="188">
                  <c:v>0.98318261361812276</c:v>
                </c:pt>
                <c:pt idx="189">
                  <c:v>1.219260363001009</c:v>
                </c:pt>
                <c:pt idx="190">
                  <c:v>1.4785418634124134</c:v>
                </c:pt>
                <c:pt idx="191">
                  <c:v>1.6726584874867498</c:v>
                </c:pt>
                <c:pt idx="192">
                  <c:v>1.6345224260666953</c:v>
                </c:pt>
                <c:pt idx="193">
                  <c:v>1.5205029887209704</c:v>
                </c:pt>
                <c:pt idx="194">
                  <c:v>1.2431826136181243</c:v>
                </c:pt>
                <c:pt idx="195">
                  <c:v>1.0152409256552843</c:v>
                </c:pt>
                <c:pt idx="196">
                  <c:v>0.93801773728104365</c:v>
                </c:pt>
                <c:pt idx="197">
                  <c:v>0.94984348337266056</c:v>
                </c:pt>
                <c:pt idx="198">
                  <c:v>1.2285036709240877</c:v>
                </c:pt>
                <c:pt idx="199">
                  <c:v>1.1844842335783703</c:v>
                </c:pt>
                <c:pt idx="200">
                  <c:v>0.78357136053255516</c:v>
                </c:pt>
                <c:pt idx="201">
                  <c:v>1.1607945489068001</c:v>
                </c:pt>
                <c:pt idx="202">
                  <c:v>0.9786390501410267</c:v>
                </c:pt>
                <c:pt idx="203">
                  <c:v>0.95863905014102713</c:v>
                </c:pt>
                <c:pt idx="204">
                  <c:v>0.69174561444093641</c:v>
                </c:pt>
                <c:pt idx="205">
                  <c:v>0.81246411402952745</c:v>
                </c:pt>
                <c:pt idx="206">
                  <c:v>0.74557067832943602</c:v>
                </c:pt>
                <c:pt idx="207">
                  <c:v>1.1179205505524337</c:v>
                </c:pt>
                <c:pt idx="208">
                  <c:v>1.1251437389266776</c:v>
                </c:pt>
                <c:pt idx="209">
                  <c:v>0.62504655219806438</c:v>
                </c:pt>
                <c:pt idx="210">
                  <c:v>0.20586223851526952</c:v>
                </c:pt>
                <c:pt idx="211">
                  <c:v>0.16782336382382468</c:v>
                </c:pt>
                <c:pt idx="212">
                  <c:v>0.26265848748674969</c:v>
                </c:pt>
                <c:pt idx="213">
                  <c:v>8.3085426889507374E-2</c:v>
                </c:pt>
                <c:pt idx="214">
                  <c:v>5.7007677506621945E-2</c:v>
                </c:pt>
                <c:pt idx="215">
                  <c:v>4.3706739749492129E-2</c:v>
                </c:pt>
                <c:pt idx="216">
                  <c:v>-0.12361363535336167</c:v>
                </c:pt>
                <c:pt idx="217">
                  <c:v>-7.4234948213344865E-2</c:v>
                </c:pt>
                <c:pt idx="218">
                  <c:v>-0.32815719883045347</c:v>
                </c:pt>
                <c:pt idx="219">
                  <c:v>-0.42887569841904494</c:v>
                </c:pt>
                <c:pt idx="220">
                  <c:v>-0.45289513576476992</c:v>
                </c:pt>
                <c:pt idx="221">
                  <c:v>-0.34351644862474728</c:v>
                </c:pt>
                <c:pt idx="222">
                  <c:v>-0.62227382290478772</c:v>
                </c:pt>
                <c:pt idx="223">
                  <c:v>-0.61806001210184647</c:v>
                </c:pt>
                <c:pt idx="224">
                  <c:v>-0.56351644862474615</c:v>
                </c:pt>
                <c:pt idx="225">
                  <c:v>-0.77920545109320116</c:v>
                </c:pt>
                <c:pt idx="226">
                  <c:v>-0.69404057475612291</c:v>
                </c:pt>
                <c:pt idx="227">
                  <c:v>-0.61609888679329217</c:v>
                </c:pt>
                <c:pt idx="228">
                  <c:v>-0.48456470088749626</c:v>
                </c:pt>
                <c:pt idx="229">
                  <c:v>-0.27178788926174136</c:v>
                </c:pt>
                <c:pt idx="230">
                  <c:v>-0.32528320047608972</c:v>
                </c:pt>
                <c:pt idx="231">
                  <c:v>-0.33312770171031758</c:v>
                </c:pt>
                <c:pt idx="232">
                  <c:v>-0.44737970500158042</c:v>
                </c:pt>
                <c:pt idx="233">
                  <c:v>-0.34015651662733859</c:v>
                </c:pt>
                <c:pt idx="234">
                  <c:v>-0.31603989255300391</c:v>
                </c:pt>
                <c:pt idx="235">
                  <c:v>9.4678607035582729E-2</c:v>
                </c:pt>
                <c:pt idx="236">
                  <c:v>0.76176641619289143</c:v>
                </c:pt>
                <c:pt idx="237">
                  <c:v>0.53559148008139346</c:v>
                </c:pt>
                <c:pt idx="238">
                  <c:v>0.75549429335278262</c:v>
                </c:pt>
                <c:pt idx="239">
                  <c:v>0.89262029499841944</c:v>
                </c:pt>
                <c:pt idx="240">
                  <c:v>0.82405729417560281</c:v>
                </c:pt>
                <c:pt idx="241">
                  <c:v>1.0493193572412878</c:v>
                </c:pt>
                <c:pt idx="242">
                  <c:v>0</c:v>
                </c:pt>
                <c:pt idx="243">
                  <c:v>0.88219335559565337</c:v>
                </c:pt>
                <c:pt idx="244">
                  <c:v>0.97104791660430223</c:v>
                </c:pt>
                <c:pt idx="245">
                  <c:v>0.97353316804423073</c:v>
                </c:pt>
                <c:pt idx="246">
                  <c:v>1.3491839780243531</c:v>
                </c:pt>
                <c:pt idx="247">
                  <c:v>1.127455418661345</c:v>
                </c:pt>
                <c:pt idx="248">
                  <c:v>0.88654254561553358</c:v>
                </c:pt>
                <c:pt idx="249">
                  <c:v>0.86592123275555011</c:v>
                </c:pt>
                <c:pt idx="250">
                  <c:v>0.97869804438130714</c:v>
                </c:pt>
                <c:pt idx="251">
                  <c:v>1.3760184194841578</c:v>
                </c:pt>
                <c:pt idx="252">
                  <c:v>1.7202322302870989</c:v>
                </c:pt>
                <c:pt idx="253">
                  <c:v>1.4175526053899539</c:v>
                </c:pt>
                <c:pt idx="254">
                  <c:v>1.637028479258575</c:v>
                </c:pt>
                <c:pt idx="255">
                  <c:v>1.8015338502473455</c:v>
                </c:pt>
                <c:pt idx="256">
                  <c:v>2.0325439100217686</c:v>
                </c:pt>
                <c:pt idx="257">
                  <c:v>1.8745050353303228</c:v>
                </c:pt>
                <c:pt idx="258">
                  <c:v>1.9217282237045659</c:v>
                </c:pt>
                <c:pt idx="259">
                  <c:v>1.8914956577590232</c:v>
                </c:pt>
                <c:pt idx="260">
                  <c:v>1.5668549075533136</c:v>
                </c:pt>
                <c:pt idx="261">
                  <c:v>1.6051853424305875</c:v>
                </c:pt>
                <c:pt idx="262">
                  <c:v>1.8890694005593716</c:v>
                </c:pt>
                <c:pt idx="263">
                  <c:v>1.8935157773078544</c:v>
                </c:pt>
                <c:pt idx="264">
                  <c:v>2.3953415233994804</c:v>
                </c:pt>
                <c:pt idx="265">
                  <c:v>2.0459628362594557</c:v>
                </c:pt>
                <c:pt idx="266">
                  <c:v>1.7724675250451156</c:v>
                </c:pt>
                <c:pt idx="267">
                  <c:v>1.7531860246337061</c:v>
                </c:pt>
                <c:pt idx="268">
                  <c:v>0</c:v>
                </c:pt>
                <c:pt idx="269">
                  <c:v>1.7350117707253219</c:v>
                </c:pt>
                <c:pt idx="270">
                  <c:v>1.7332450188739799</c:v>
                </c:pt>
                <c:pt idx="271">
                  <c:v>1.6307979599223756</c:v>
                </c:pt>
                <c:pt idx="272">
                  <c:v>2.0453033309111461</c:v>
                </c:pt>
                <c:pt idx="273">
                  <c:v>2.0805653939768405</c:v>
                </c:pt>
                <c:pt idx="274">
                  <c:v>2.2550117707253179</c:v>
                </c:pt>
                <c:pt idx="275">
                  <c:v>2.1824293325567794</c:v>
                </c:pt>
                <c:pt idx="276">
                  <c:v>2.8046820180511673</c:v>
                </c:pt>
                <c:pt idx="277">
                  <c:v>2.6906625807054496</c:v>
                </c:pt>
                <c:pt idx="278">
                  <c:v>2.9806625807054488</c:v>
                </c:pt>
                <c:pt idx="279">
                  <c:v>3.165206144182541</c:v>
                </c:pt>
                <c:pt idx="280">
                  <c:v>3.0678857690796946</c:v>
                </c:pt>
                <c:pt idx="281">
                  <c:v>3.0327590852309427</c:v>
                </c:pt>
                <c:pt idx="282">
                  <c:v>2.248156527513558</c:v>
                </c:pt>
                <c:pt idx="283">
                  <c:v>1.9281565275135577</c:v>
                </c:pt>
                <c:pt idx="284">
                  <c:v>1.9271464677391421</c:v>
                </c:pt>
                <c:pt idx="285">
                  <c:v>2.0653797158878007</c:v>
                </c:pt>
                <c:pt idx="286">
                  <c:v>2.2651853424305912</c:v>
                </c:pt>
                <c:pt idx="287">
                  <c:v>2.1808743448990313</c:v>
                </c:pt>
                <c:pt idx="288">
                  <c:v>1.8644078486017115</c:v>
                </c:pt>
                <c:pt idx="289">
                  <c:v>2.4120197838903934</c:v>
                </c:pt>
                <c:pt idx="290">
                  <c:v>1.6716310369759562</c:v>
                </c:pt>
                <c:pt idx="291">
                  <c:v>1.6544460410900363</c:v>
                </c:pt>
                <c:pt idx="292">
                  <c:v>1.856834105801358</c:v>
                </c:pt>
                <c:pt idx="293">
                  <c:v>1.7449701672214104</c:v>
                </c:pt>
                <c:pt idx="294">
                  <c:v>1.7585626651643729</c:v>
                </c:pt>
                <c:pt idx="295">
                  <c:v>1.5427764759673082</c:v>
                </c:pt>
                <c:pt idx="296">
                  <c:v>2.1103884112559932</c:v>
                </c:pt>
                <c:pt idx="297">
                  <c:v>2.108232912490223</c:v>
                </c:pt>
                <c:pt idx="298">
                  <c:v>2.4468931000416454</c:v>
                </c:pt>
                <c:pt idx="299">
                  <c:v>2.4149319747330864</c:v>
                </c:pt>
                <c:pt idx="300">
                  <c:v>2.0368931000416453</c:v>
                </c:pt>
                <c:pt idx="301">
                  <c:v>2.0747376012758707</c:v>
                </c:pt>
                <c:pt idx="302">
                  <c:v>2.2700968510701571</c:v>
                </c:pt>
                <c:pt idx="303">
                  <c:v>1.3395137306985063</c:v>
                </c:pt>
                <c:pt idx="304">
                  <c:v>1.275397106624176</c:v>
                </c:pt>
                <c:pt idx="305">
                  <c:v>1.2912804825498476</c:v>
                </c:pt>
                <c:pt idx="306">
                  <c:v>0.65075635641847285</c:v>
                </c:pt>
                <c:pt idx="307">
                  <c:v>0</c:v>
                </c:pt>
                <c:pt idx="308">
                  <c:v>0</c:v>
                </c:pt>
                <c:pt idx="309">
                  <c:v>0.7252409256552852</c:v>
                </c:pt>
                <c:pt idx="310">
                  <c:v>0.84916317627239835</c:v>
                </c:pt>
                <c:pt idx="311">
                  <c:v>0.75815311649797934</c:v>
                </c:pt>
                <c:pt idx="312">
                  <c:v>0.58485217874084938</c:v>
                </c:pt>
                <c:pt idx="313">
                  <c:v>0.59566786505805069</c:v>
                </c:pt>
                <c:pt idx="314">
                  <c:v>0.34452242606669614</c:v>
                </c:pt>
                <c:pt idx="315">
                  <c:v>0.36566786505805027</c:v>
                </c:pt>
                <c:pt idx="316">
                  <c:v>0.29125968079788578</c:v>
                </c:pt>
                <c:pt idx="317">
                  <c:v>1.0249875579577825</c:v>
                </c:pt>
                <c:pt idx="318">
                  <c:v>0.31665712308051042</c:v>
                </c:pt>
                <c:pt idx="319">
                  <c:v>0.3432589985947736</c:v>
                </c:pt>
                <c:pt idx="320">
                  <c:v>0.34793794128880506</c:v>
                </c:pt>
                <c:pt idx="321">
                  <c:v>9.7122254971601762E-2</c:v>
                </c:pt>
                <c:pt idx="322">
                  <c:v>0.32046138521706169</c:v>
                </c:pt>
                <c:pt idx="323">
                  <c:v>0.17251969725422711</c:v>
                </c:pt>
                <c:pt idx="324">
                  <c:v>0.3725196972542264</c:v>
                </c:pt>
                <c:pt idx="325">
                  <c:v>0.38611219519718176</c:v>
                </c:pt>
                <c:pt idx="326">
                  <c:v>0.23745200764575713</c:v>
                </c:pt>
                <c:pt idx="327">
                  <c:v>0</c:v>
                </c:pt>
                <c:pt idx="328">
                  <c:v>0</c:v>
                </c:pt>
                <c:pt idx="329">
                  <c:v>0.3374138151574293</c:v>
                </c:pt>
                <c:pt idx="330">
                  <c:v>0.60215175209174276</c:v>
                </c:pt>
                <c:pt idx="331">
                  <c:v>0.28617118943746078</c:v>
                </c:pt>
                <c:pt idx="332">
                  <c:v>0.32287025168033168</c:v>
                </c:pt>
                <c:pt idx="333">
                  <c:v>0.28492856371750008</c:v>
                </c:pt>
                <c:pt idx="334">
                  <c:v>4.2908444168659798E-2</c:v>
                </c:pt>
                <c:pt idx="335">
                  <c:v>0.21578244252303236</c:v>
                </c:pt>
                <c:pt idx="336">
                  <c:v>-0.21235361889702276</c:v>
                </c:pt>
                <c:pt idx="337">
                  <c:v>-0.19278055829978769</c:v>
                </c:pt>
                <c:pt idx="338">
                  <c:v>-0.40052787280540159</c:v>
                </c:pt>
                <c:pt idx="339">
                  <c:v>-0.23660562218829284</c:v>
                </c:pt>
                <c:pt idx="340">
                  <c:v>-0.4099065599454228</c:v>
                </c:pt>
                <c:pt idx="341">
                  <c:v>0</c:v>
                </c:pt>
                <c:pt idx="342">
                  <c:v>0.14669531556883797</c:v>
                </c:pt>
                <c:pt idx="343">
                  <c:v>2.6074002708856625E-2</c:v>
                </c:pt>
                <c:pt idx="344">
                  <c:v>0.33143325250315314</c:v>
                </c:pt>
                <c:pt idx="345">
                  <c:v>0.26205456536313321</c:v>
                </c:pt>
                <c:pt idx="346">
                  <c:v>0.31257869149450457</c:v>
                </c:pt>
                <c:pt idx="347">
                  <c:v>0.51434544334584587</c:v>
                </c:pt>
                <c:pt idx="348">
                  <c:v>0.48846206742017984</c:v>
                </c:pt>
                <c:pt idx="349">
                  <c:v>0.22300563089727632</c:v>
                </c:pt>
                <c:pt idx="350">
                  <c:v>2.5917821739962932E-2</c:v>
                </c:pt>
                <c:pt idx="351">
                  <c:v>-0.10283955254006827</c:v>
                </c:pt>
                <c:pt idx="352">
                  <c:v>-0.28944142805433515</c:v>
                </c:pt>
                <c:pt idx="353">
                  <c:v>-0.34924705459711447</c:v>
                </c:pt>
                <c:pt idx="354">
                  <c:v>-0.47307211848561792</c:v>
                </c:pt>
                <c:pt idx="355">
                  <c:v>0</c:v>
                </c:pt>
                <c:pt idx="356">
                  <c:v>-0.48800442887714723</c:v>
                </c:pt>
                <c:pt idx="357">
                  <c:v>-0.64800442887714738</c:v>
                </c:pt>
                <c:pt idx="358">
                  <c:v>-0.56355805212866272</c:v>
                </c:pt>
                <c:pt idx="359">
                  <c:v>-0.67738311601716816</c:v>
                </c:pt>
                <c:pt idx="360">
                  <c:v>0</c:v>
                </c:pt>
                <c:pt idx="361">
                  <c:v>-0.85068405377429457</c:v>
                </c:pt>
                <c:pt idx="362">
                  <c:v>-0.55264517908285171</c:v>
                </c:pt>
                <c:pt idx="363">
                  <c:v>-0.56551917743721702</c:v>
                </c:pt>
                <c:pt idx="364">
                  <c:v>-7.5751743382763692E-2</c:v>
                </c:pt>
                <c:pt idx="365">
                  <c:v>0.43143325250315456</c:v>
                </c:pt>
                <c:pt idx="366">
                  <c:v>0.16770537534325669</c:v>
                </c:pt>
                <c:pt idx="367">
                  <c:v>0.45440443758612759</c:v>
                </c:pt>
                <c:pt idx="368">
                  <c:v>0.4678997488004768</c:v>
                </c:pt>
                <c:pt idx="369">
                  <c:v>0.37770537534325754</c:v>
                </c:pt>
                <c:pt idx="370">
                  <c:v>0.40545268984887528</c:v>
                </c:pt>
                <c:pt idx="371">
                  <c:v>0.44450162431473572</c:v>
                </c:pt>
                <c:pt idx="372">
                  <c:v>0.36397749818335967</c:v>
                </c:pt>
                <c:pt idx="373">
                  <c:v>0.51727843594049716</c:v>
                </c:pt>
                <c:pt idx="374">
                  <c:v>0.90149224674343387</c:v>
                </c:pt>
                <c:pt idx="375">
                  <c:v>1.3051819314149995</c:v>
                </c:pt>
                <c:pt idx="376">
                  <c:v>1.6909299281237331</c:v>
                </c:pt>
                <c:pt idx="377">
                  <c:v>1.5554734916008286</c:v>
                </c:pt>
                <c:pt idx="378">
                  <c:v>1.4480559297693709</c:v>
                </c:pt>
                <c:pt idx="379">
                  <c:v>1.7630854268895071</c:v>
                </c:pt>
                <c:pt idx="380">
                  <c:v>1.564949365469456</c:v>
                </c:pt>
                <c:pt idx="381">
                  <c:v>1.5937067397494928</c:v>
                </c:pt>
                <c:pt idx="382">
                  <c:v>1.8577261770952127</c:v>
                </c:pt>
                <c:pt idx="383">
                  <c:v>2.1876289903666049</c:v>
                </c:pt>
                <c:pt idx="384">
                  <c:v>1.7226966799750727</c:v>
                </c:pt>
                <c:pt idx="385">
                  <c:v>1.5960948044608116</c:v>
                </c:pt>
                <c:pt idx="386">
                  <c:v>1.2893957422179412</c:v>
                </c:pt>
                <c:pt idx="387">
                  <c:v>1.2814540542551072</c:v>
                </c:pt>
                <c:pt idx="388">
                  <c:v>1.6729882401609011</c:v>
                </c:pt>
                <c:pt idx="389">
                  <c:v>1.8253381123838963</c:v>
                </c:pt>
                <c:pt idx="390">
                  <c:v>1.904619612795301</c:v>
                </c:pt>
                <c:pt idx="391">
                  <c:v>1.8351437389266749</c:v>
                </c:pt>
                <c:pt idx="392">
                  <c:v>1.8221725538437035</c:v>
                </c:pt>
                <c:pt idx="393">
                  <c:v>1.9888716160865734</c:v>
                </c:pt>
                <c:pt idx="394">
                  <c:v>2.0000170550779259</c:v>
                </c:pt>
                <c:pt idx="395">
                  <c:v>1.7841336791522551</c:v>
                </c:pt>
                <c:pt idx="396">
                  <c:v>1.1044252393380845</c:v>
                </c:pt>
                <c:pt idx="397">
                  <c:v>0.60959011567515731</c:v>
                </c:pt>
                <c:pt idx="398">
                  <c:v>1.0170076775066228</c:v>
                </c:pt>
                <c:pt idx="399">
                  <c:v>0</c:v>
                </c:pt>
                <c:pt idx="400">
                  <c:v>0.74112430158095322</c:v>
                </c:pt>
                <c:pt idx="401">
                  <c:v>1.4884064841954796</c:v>
                </c:pt>
                <c:pt idx="402">
                  <c:v>1.5435713605325532</c:v>
                </c:pt>
                <c:pt idx="403">
                  <c:v>0</c:v>
                </c:pt>
                <c:pt idx="404">
                  <c:v>0</c:v>
                </c:pt>
                <c:pt idx="405">
                  <c:v>2.1329500476725762</c:v>
                </c:pt>
                <c:pt idx="406">
                  <c:v>2.9676497921185607</c:v>
                </c:pt>
                <c:pt idx="407">
                  <c:v>2.6989896045671351</c:v>
                </c:pt>
                <c:pt idx="408">
                  <c:v>2.478465478435762</c:v>
                </c:pt>
                <c:pt idx="409">
                  <c:v>1.9485626651643742</c:v>
                </c:pt>
                <c:pt idx="410">
                  <c:v>2.0833006020986815</c:v>
                </c:pt>
                <c:pt idx="411">
                  <c:v>1.6498052908843306</c:v>
                </c:pt>
                <c:pt idx="412">
                  <c:v>2.1953589141358485</c:v>
                </c:pt>
                <c:pt idx="413">
                  <c:v>2.480096851070158</c:v>
                </c:pt>
                <c:pt idx="414">
                  <c:v>2.2886598518929766</c:v>
                </c:pt>
                <c:pt idx="415">
                  <c:v>2.5299996643415525</c:v>
                </c:pt>
                <c:pt idx="416">
                  <c:v>3.0788542253501987</c:v>
                </c:pt>
                <c:pt idx="417">
                  <c:v>3.4604855979846043</c:v>
                </c:pt>
                <c:pt idx="418">
                  <c:v>3.1110097241159771</c:v>
                </c:pt>
                <c:pt idx="419">
                  <c:v>2.8285244726760475</c:v>
                </c:pt>
                <c:pt idx="420">
                  <c:v>2.7788160328618758</c:v>
                </c:pt>
                <c:pt idx="421">
                  <c:v>3.0147965955161489</c:v>
                </c:pt>
                <c:pt idx="422">
                  <c:v>3.0935539697961865</c:v>
                </c:pt>
                <c:pt idx="423">
                  <c:v>2.9208743448990333</c:v>
                </c:pt>
                <c:pt idx="424">
                  <c:v>2.9859420345075023</c:v>
                </c:pt>
                <c:pt idx="425">
                  <c:v>2.6911069108445815</c:v>
                </c:pt>
                <c:pt idx="426">
                  <c:v>2.0012422900615157</c:v>
                </c:pt>
                <c:pt idx="427">
                  <c:v>1.7890485988074154</c:v>
                </c:pt>
                <c:pt idx="428">
                  <c:v>2.1944078486017098</c:v>
                </c:pt>
                <c:pt idx="429">
                  <c:v>2.0902912245273804</c:v>
                </c:pt>
                <c:pt idx="430">
                  <c:v>0</c:v>
                </c:pt>
                <c:pt idx="431">
                  <c:v>1.3936893490131226</c:v>
                </c:pt>
                <c:pt idx="432">
                  <c:v>1.0061746004530505</c:v>
                </c:pt>
                <c:pt idx="433">
                  <c:v>1.3200968510701578</c:v>
                </c:pt>
                <c:pt idx="434">
                  <c:v>1.1814366635187312</c:v>
                </c:pt>
                <c:pt idx="435">
                  <c:v>1.0942134751444961</c:v>
                </c:pt>
                <c:pt idx="436">
                  <c:v>1.01368934901312</c:v>
                </c:pt>
                <c:pt idx="437">
                  <c:v>1.2513012843018032</c:v>
                </c:pt>
                <c:pt idx="438">
                  <c:v>1.313224217122027</c:v>
                </c:pt>
                <c:pt idx="439">
                  <c:v>0.90417528265616909</c:v>
                </c:pt>
                <c:pt idx="440">
                  <c:v>0</c:v>
                </c:pt>
                <c:pt idx="441">
                  <c:v>1.4682919067304994</c:v>
                </c:pt>
                <c:pt idx="442">
                  <c:v>1.6801176528221191</c:v>
                </c:pt>
                <c:pt idx="443">
                  <c:v>1.6366223416077688</c:v>
                </c:pt>
                <c:pt idx="444">
                  <c:v>1.5149909689733718</c:v>
                </c:pt>
                <c:pt idx="445">
                  <c:v>1.6513602785420858</c:v>
                </c:pt>
                <c:pt idx="446">
                  <c:v>1.5125057175334433</c:v>
                </c:pt>
                <c:pt idx="447">
                  <c:v>1.5451853424305853</c:v>
                </c:pt>
                <c:pt idx="448">
                  <c:v>2.0444286503536659</c:v>
                </c:pt>
                <c:pt idx="449">
                  <c:v>2.3375942088938686</c:v>
                </c:pt>
                <c:pt idx="450">
                  <c:v>2.7043904578653439</c:v>
                </c:pt>
                <c:pt idx="451">
                  <c:v>2.9763133906855757</c:v>
                </c:pt>
                <c:pt idx="452">
                  <c:v>2.9922939533398534</c:v>
                </c:pt>
                <c:pt idx="453">
                  <c:v>2.9504300147599025</c:v>
                </c:pt>
                <c:pt idx="454">
                  <c:v>3.470856954162663</c:v>
                </c:pt>
                <c:pt idx="455">
                  <c:v>3.4358274570425209</c:v>
                </c:pt>
                <c:pt idx="456">
                  <c:v>3.5781183350252377</c:v>
                </c:pt>
                <c:pt idx="457">
                  <c:v>3.5939045242223031</c:v>
                </c:pt>
                <c:pt idx="458">
                  <c:v>3.682856271959551</c:v>
                </c:pt>
                <c:pt idx="459">
                  <c:v>3.4155358968566958</c:v>
                </c:pt>
                <c:pt idx="460">
                  <c:v>3.0871082752508201</c:v>
                </c:pt>
                <c:pt idx="461">
                  <c:v>3.0893609607451964</c:v>
                </c:pt>
                <c:pt idx="462">
                  <c:v>3.1756712760736292</c:v>
                </c:pt>
                <c:pt idx="463">
                  <c:v>3.3233214038506453</c:v>
                </c:pt>
                <c:pt idx="464">
                  <c:v>3.3645258370822759</c:v>
                </c:pt>
                <c:pt idx="465">
                  <c:v>3.1633803980909221</c:v>
                </c:pt>
                <c:pt idx="466">
                  <c:v>3.5975942088938666</c:v>
                </c:pt>
                <c:pt idx="467">
                  <c:v>3.6842932711367311</c:v>
                </c:pt>
                <c:pt idx="468">
                  <c:v>3.4340607051911931</c:v>
                </c:pt>
                <c:pt idx="469">
                  <c:v>0</c:v>
                </c:pt>
                <c:pt idx="470">
                  <c:v>3.1550117707253236</c:v>
                </c:pt>
                <c:pt idx="471">
                  <c:v>3.6547792047797785</c:v>
                </c:pt>
                <c:pt idx="472">
                  <c:v>3.7864487699025062</c:v>
                </c:pt>
                <c:pt idx="473">
                  <c:v>3.8190312080710456</c:v>
                </c:pt>
                <c:pt idx="474">
                  <c:v>3.7687396478852193</c:v>
                </c:pt>
                <c:pt idx="475">
                  <c:v>4.1454005176397573</c:v>
                </c:pt>
                <c:pt idx="476">
                  <c:v>4.4821967666112386</c:v>
                </c:pt>
                <c:pt idx="477">
                  <c:v>4.4457892645542003</c:v>
                </c:pt>
                <c:pt idx="478">
                  <c:v>4.0144494521056231</c:v>
                </c:pt>
                <c:pt idx="479">
                  <c:v>4.0953623251514344</c:v>
                </c:pt>
                <c:pt idx="480">
                  <c:v>4.0257892645541986</c:v>
                </c:pt>
                <c:pt idx="481">
                  <c:v>4.0807597674340528</c:v>
                </c:pt>
                <c:pt idx="482">
                  <c:v>3.7943904578653402</c:v>
                </c:pt>
                <c:pt idx="483">
                  <c:v>3.7433422056025947</c:v>
                </c:pt>
                <c:pt idx="484">
                  <c:v>4.3447792047797833</c:v>
                </c:pt>
                <c:pt idx="485">
                  <c:v>4.3444494521056214</c:v>
                </c:pt>
                <c:pt idx="486">
                  <c:v>4.3921585741229165</c:v>
                </c:pt>
                <c:pt idx="487">
                  <c:v>4.4348000065317308</c:v>
                </c:pt>
                <c:pt idx="488">
                  <c:v>4.4287222571488414</c:v>
                </c:pt>
                <c:pt idx="489">
                  <c:v>4.4814990687746032</c:v>
                </c:pt>
                <c:pt idx="490">
                  <c:v>4.7633248148662233</c:v>
                </c:pt>
                <c:pt idx="491">
                  <c:v>5.3035781825637187</c:v>
                </c:pt>
                <c:pt idx="492">
                  <c:v>5.5196559319466161</c:v>
                </c:pt>
                <c:pt idx="493">
                  <c:v>5.7685104929552509</c:v>
                </c:pt>
                <c:pt idx="494">
                  <c:v>6.0128214904868074</c:v>
                </c:pt>
                <c:pt idx="495">
                  <c:v>6.0448798025239725</c:v>
                </c:pt>
                <c:pt idx="496">
                  <c:v>6.5363757959414386</c:v>
                </c:pt>
                <c:pt idx="497">
                  <c:v>6.2884341079786026</c:v>
                </c:pt>
                <c:pt idx="498">
                  <c:v>6.2229776714557019</c:v>
                </c:pt>
                <c:pt idx="499">
                  <c:v>0</c:v>
                </c:pt>
                <c:pt idx="500">
                  <c:v>6.5166083618869877</c:v>
                </c:pt>
                <c:pt idx="501">
                  <c:v>6.6147444233070374</c:v>
                </c:pt>
                <c:pt idx="502">
                  <c:v>5.7045500498498214</c:v>
                </c:pt>
                <c:pt idx="503">
                  <c:v>5.6920058041696038</c:v>
                </c:pt>
                <c:pt idx="504">
                  <c:v>5.5596559319466152</c:v>
                </c:pt>
                <c:pt idx="505">
                  <c:v>5.2641023086950938</c:v>
                </c:pt>
                <c:pt idx="506">
                  <c:v>5.1231512431609687</c:v>
                </c:pt>
                <c:pt idx="507">
                  <c:v>5.5204334257754937</c:v>
                </c:pt>
                <c:pt idx="508">
                  <c:v>0</c:v>
                </c:pt>
                <c:pt idx="509">
                  <c:v>0</c:v>
                </c:pt>
                <c:pt idx="510">
                  <c:v>6.0023945510840448</c:v>
                </c:pt>
                <c:pt idx="511">
                  <c:v>5.6889964265983011</c:v>
                </c:pt>
                <c:pt idx="512">
                  <c:v>5.5543556763925963</c:v>
                </c:pt>
                <c:pt idx="513">
                  <c:v>5.676705548615594</c:v>
                </c:pt>
                <c:pt idx="514">
                  <c:v>5.7836961710442907</c:v>
                </c:pt>
                <c:pt idx="515">
                  <c:v>4.5629186772154213</c:v>
                </c:pt>
                <c:pt idx="516">
                  <c:v>4.2952685494384113</c:v>
                </c:pt>
                <c:pt idx="517">
                  <c:v>4.4954629228956264</c:v>
                </c:pt>
                <c:pt idx="518">
                  <c:v>4.8000064863727232</c:v>
                </c:pt>
                <c:pt idx="519">
                  <c:v>4.6735017975870718</c:v>
                </c:pt>
                <c:pt idx="520">
                  <c:v>4.9306867934729937</c:v>
                </c:pt>
                <c:pt idx="521">
                  <c:v>4.9209783536588176</c:v>
                </c:pt>
                <c:pt idx="522">
                  <c:v>0</c:v>
                </c:pt>
                <c:pt idx="523">
                  <c:v>4.8566291636389423</c:v>
                </c:pt>
                <c:pt idx="524">
                  <c:v>4.2590172283502596</c:v>
                </c:pt>
                <c:pt idx="525">
                  <c:v>4.5241439121990155</c:v>
                </c:pt>
                <c:pt idx="526">
                  <c:v>5.1229984732076588</c:v>
                </c:pt>
                <c:pt idx="527">
                  <c:v>5.1725333413165657</c:v>
                </c:pt>
                <c:pt idx="528">
                  <c:v>5.953116461688218</c:v>
                </c:pt>
                <c:pt idx="529">
                  <c:v>5.6856017131281504</c:v>
                </c:pt>
                <c:pt idx="530">
                  <c:v>5.3753101529423191</c:v>
                </c:pt>
                <c:pt idx="531">
                  <c:v>5.4167853446078311</c:v>
                </c:pt>
                <c:pt idx="532">
                  <c:v>5.1446298458420543</c:v>
                </c:pt>
                <c:pt idx="533">
                  <c:v>4.9936197860676401</c:v>
                </c:pt>
                <c:pt idx="534">
                  <c:v>4.426493784422</c:v>
                </c:pt>
                <c:pt idx="535">
                  <c:v>4.3824153528359986</c:v>
                </c:pt>
                <c:pt idx="536">
                  <c:v>1.6974622406925093</c:v>
                </c:pt>
                <c:pt idx="537">
                  <c:v>1.0502390523182683</c:v>
                </c:pt>
                <c:pt idx="538">
                  <c:v>0.7952685494384113</c:v>
                </c:pt>
                <c:pt idx="539">
                  <c:v>0.68520955519812077</c:v>
                </c:pt>
                <c:pt idx="540">
                  <c:v>0.84301586394402506</c:v>
                </c:pt>
                <c:pt idx="541">
                  <c:v>9.9812112915508067E-2</c:v>
                </c:pt>
                <c:pt idx="542">
                  <c:v>0.1361814224842206</c:v>
                </c:pt>
                <c:pt idx="543">
                  <c:v>0.1309193594185345</c:v>
                </c:pt>
                <c:pt idx="544">
                  <c:v>1.805192164461765</c:v>
                </c:pt>
                <c:pt idx="545">
                  <c:v>1.6252893511903679</c:v>
                </c:pt>
                <c:pt idx="546">
                  <c:v>2.6948624117875966</c:v>
                </c:pt>
                <c:pt idx="547">
                  <c:v>2.2286874756761108</c:v>
                </c:pt>
                <c:pt idx="548">
                  <c:v>2.0181633495447358</c:v>
                </c:pt>
                <c:pt idx="549">
                  <c:v>1.7651921644617659</c:v>
                </c:pt>
                <c:pt idx="550">
                  <c:v>1.2714642873018605</c:v>
                </c:pt>
                <c:pt idx="551">
                  <c:v>0.66495959851621222</c:v>
                </c:pt>
                <c:pt idx="552">
                  <c:v>1.1661050375075703</c:v>
                </c:pt>
                <c:pt idx="553">
                  <c:v>1.4642410989276158</c:v>
                </c:pt>
                <c:pt idx="554">
                  <c:v>1.394435472384842</c:v>
                </c:pt>
                <c:pt idx="555">
                  <c:v>0</c:v>
                </c:pt>
                <c:pt idx="556">
                  <c:v>-1.3313715185641826</c:v>
                </c:pt>
                <c:pt idx="557">
                  <c:v>-1.2899345193869891</c:v>
                </c:pt>
                <c:pt idx="558">
                  <c:v>-0.55552633512683514</c:v>
                </c:pt>
                <c:pt idx="559">
                  <c:v>-0.6133708363610566</c:v>
                </c:pt>
                <c:pt idx="560">
                  <c:v>-0.23249615580357386</c:v>
                </c:pt>
                <c:pt idx="561">
                  <c:v>1.2592335556846024E-2</c:v>
                </c:pt>
                <c:pt idx="562">
                  <c:v>-0.79540834664626914</c:v>
                </c:pt>
                <c:pt idx="563">
                  <c:v>-1.1221074088891356</c:v>
                </c:pt>
                <c:pt idx="564">
                  <c:v>-0.50282590847773179</c:v>
                </c:pt>
                <c:pt idx="565">
                  <c:v>0.31455346086541169</c:v>
                </c:pt>
                <c:pt idx="566">
                  <c:v>6.9815523931090695E-2</c:v>
                </c:pt>
                <c:pt idx="567">
                  <c:v>0.39853470572279548</c:v>
                </c:pt>
                <c:pt idx="568">
                  <c:v>1.0435260103546184</c:v>
                </c:pt>
                <c:pt idx="569">
                  <c:v>2.0844978776407075</c:v>
                </c:pt>
                <c:pt idx="570">
                  <c:v>1.5614885000694088</c:v>
                </c:pt>
                <c:pt idx="571">
                  <c:v>2.0777606229095156</c:v>
                </c:pt>
                <c:pt idx="572">
                  <c:v>1.7488678694125426</c:v>
                </c:pt>
                <c:pt idx="573">
                  <c:v>1.7813149283641394</c:v>
                </c:pt>
                <c:pt idx="574">
                  <c:v>1.5410233681783083</c:v>
                </c:pt>
                <c:pt idx="575">
                  <c:v>0.13488662455514344</c:v>
                </c:pt>
                <c:pt idx="576">
                  <c:v>0.7723041863865987</c:v>
                </c:pt>
                <c:pt idx="577">
                  <c:v>0.60492481704346801</c:v>
                </c:pt>
                <c:pt idx="578">
                  <c:v>0.47038125356637295</c:v>
                </c:pt>
                <c:pt idx="579">
                  <c:v>-0.70286068995046946</c:v>
                </c:pt>
                <c:pt idx="580">
                  <c:v>-0.10548132060733906</c:v>
                </c:pt>
                <c:pt idx="581">
                  <c:v>-0.29332582184156308</c:v>
                </c:pt>
                <c:pt idx="582">
                  <c:v>0.40364399883517876</c:v>
                </c:pt>
                <c:pt idx="583">
                  <c:v>0.90783700788616528</c:v>
                </c:pt>
                <c:pt idx="584">
                  <c:v>1.6071775025378585</c:v>
                </c:pt>
                <c:pt idx="585">
                  <c:v>1.2041855157029175</c:v>
                </c:pt>
                <c:pt idx="586">
                  <c:v>0.94410913072626812</c:v>
                </c:pt>
                <c:pt idx="587">
                  <c:v>0.29395294975737585</c:v>
                </c:pt>
                <c:pt idx="588">
                  <c:v>0</c:v>
                </c:pt>
                <c:pt idx="589">
                  <c:v>1.3048866245551451</c:v>
                </c:pt>
                <c:pt idx="590">
                  <c:v>3.2836821913234999</c:v>
                </c:pt>
                <c:pt idx="591">
                  <c:v>0.22329344440907306</c:v>
                </c:pt>
                <c:pt idx="592">
                  <c:v>2.5485555074747595</c:v>
                </c:pt>
                <c:pt idx="593">
                  <c:v>2.9346714493459771</c:v>
                </c:pt>
                <c:pt idx="594">
                  <c:v>2.4646332568576454</c:v>
                </c:pt>
                <c:pt idx="595">
                  <c:v>2.0523423788749255</c:v>
                </c:pt>
                <c:pt idx="596">
                  <c:v>2.3435468121065739</c:v>
                </c:pt>
                <c:pt idx="597">
                  <c:v>-0.69340561783379684</c:v>
                </c:pt>
                <c:pt idx="598">
                  <c:v>-1.0945128643368278</c:v>
                </c:pt>
                <c:pt idx="599">
                  <c:v>-1.7748426170109894</c:v>
                </c:pt>
                <c:pt idx="600">
                  <c:v>-2.4522011846021599</c:v>
                </c:pt>
                <c:pt idx="601">
                  <c:v>-2.6251515679331803</c:v>
                </c:pt>
                <c:pt idx="602">
                  <c:v>-3.3623365638191061</c:v>
                </c:pt>
                <c:pt idx="603">
                  <c:v>-4.7352487546617894</c:v>
                </c:pt>
                <c:pt idx="604">
                  <c:v>-6.2561234352192727</c:v>
                </c:pt>
                <c:pt idx="605">
                  <c:v>-6.2186086866592021</c:v>
                </c:pt>
                <c:pt idx="606">
                  <c:v>-6.3207259929366515</c:v>
                </c:pt>
                <c:pt idx="607">
                  <c:v>-7.3352105621734651</c:v>
                </c:pt>
                <c:pt idx="608">
                  <c:v>0</c:v>
                </c:pt>
                <c:pt idx="609">
                  <c:v>-8.4344920625848729</c:v>
                </c:pt>
                <c:pt idx="610">
                  <c:v>-7.6114236907732931</c:v>
                </c:pt>
                <c:pt idx="611">
                  <c:v>-6.5849953869642874</c:v>
                </c:pt>
                <c:pt idx="612">
                  <c:v>-2.0316528457032561</c:v>
                </c:pt>
                <c:pt idx="613">
                  <c:v>-3.591576460726607</c:v>
                </c:pt>
                <c:pt idx="614">
                  <c:v>-2.9640027179262489</c:v>
                </c:pt>
                <c:pt idx="615">
                  <c:v>-4.0537111577404161</c:v>
                </c:pt>
                <c:pt idx="616">
                  <c:v>-4.6017118399435333</c:v>
                </c:pt>
                <c:pt idx="617">
                  <c:v>-4.4852835361345313</c:v>
                </c:pt>
                <c:pt idx="618">
                  <c:v>-5.8979631610316829</c:v>
                </c:pt>
                <c:pt idx="619">
                  <c:v>-6.3350509701889877</c:v>
                </c:pt>
                <c:pt idx="620">
                  <c:v>-5.7793237752322071</c:v>
                </c:pt>
                <c:pt idx="621">
                  <c:v>-4.5817118399435373</c:v>
                </c:pt>
                <c:pt idx="622">
                  <c:v>-4.6745858382979009</c:v>
                </c:pt>
                <c:pt idx="623">
                  <c:v>0</c:v>
                </c:pt>
                <c:pt idx="624">
                  <c:v>0</c:v>
                </c:pt>
                <c:pt idx="625">
                  <c:v>-4.4676924025978124</c:v>
                </c:pt>
                <c:pt idx="626">
                  <c:v>-5.6203720274949589</c:v>
                </c:pt>
                <c:pt idx="627">
                  <c:v>-6.0745476458095808</c:v>
                </c:pt>
                <c:pt idx="628">
                  <c:v>-8.1054605188553879</c:v>
                </c:pt>
                <c:pt idx="629">
                  <c:v>-10.585168958669556</c:v>
                </c:pt>
                <c:pt idx="630">
                  <c:v>-11.255092573692899</c:v>
                </c:pt>
                <c:pt idx="631">
                  <c:v>-11.715266145398161</c:v>
                </c:pt>
                <c:pt idx="632">
                  <c:v>-12.758820450852795</c:v>
                </c:pt>
                <c:pt idx="633">
                  <c:v>-13.4871890782184</c:v>
                </c:pt>
                <c:pt idx="634">
                  <c:v>-15.344530255073202</c:v>
                </c:pt>
                <c:pt idx="635">
                  <c:v>-15.167074500753415</c:v>
                </c:pt>
                <c:pt idx="636">
                  <c:v>-13.274648243553777</c:v>
                </c:pt>
                <c:pt idx="637">
                  <c:v>-13.184512864336824</c:v>
                </c:pt>
                <c:pt idx="638">
                  <c:v>-14.00787279633424</c:v>
                </c:pt>
                <c:pt idx="639">
                  <c:v>-12.050087289340304</c:v>
                </c:pt>
                <c:pt idx="640">
                  <c:v>-10.632419770826928</c:v>
                </c:pt>
                <c:pt idx="641">
                  <c:v>-7.1921074088891359</c:v>
                </c:pt>
                <c:pt idx="642">
                  <c:v>0</c:v>
                </c:pt>
                <c:pt idx="643">
                  <c:v>-6.5639505457171268</c:v>
                </c:pt>
                <c:pt idx="644">
                  <c:v>-8.964436479360181</c:v>
                </c:pt>
                <c:pt idx="645">
                  <c:v>-10.979233410534775</c:v>
                </c:pt>
                <c:pt idx="646">
                  <c:v>-9.624127528437981</c:v>
                </c:pt>
                <c:pt idx="647">
                  <c:v>-10.406980725040391</c:v>
                </c:pt>
                <c:pt idx="648">
                  <c:v>-11.134009539957411</c:v>
                </c:pt>
                <c:pt idx="649">
                  <c:v>-11.594766232034331</c:v>
                </c:pt>
                <c:pt idx="650">
                  <c:v>-10.290746794688609</c:v>
                </c:pt>
                <c:pt idx="651">
                  <c:v>-7.7808613721535878</c:v>
                </c:pt>
                <c:pt idx="652">
                  <c:v>-3.0334820028104517</c:v>
                </c:pt>
                <c:pt idx="653">
                  <c:v>-3.6940061289418296</c:v>
                </c:pt>
                <c:pt idx="654">
                  <c:v>-2.3788794450930766</c:v>
                </c:pt>
                <c:pt idx="655">
                  <c:v>-3.9347628210187509</c:v>
                </c:pt>
                <c:pt idx="656">
                  <c:v>-5.6609377571302417</c:v>
                </c:pt>
                <c:pt idx="657">
                  <c:v>-7.3819478169046633</c:v>
                </c:pt>
                <c:pt idx="658">
                  <c:v>-7.4478311928303285</c:v>
                </c:pt>
                <c:pt idx="659">
                  <c:v>-9.242433750547697</c:v>
                </c:pt>
                <c:pt idx="660">
                  <c:v>-6.4911113288355082</c:v>
                </c:pt>
                <c:pt idx="661">
                  <c:v>-5.0995389504413779</c:v>
                </c:pt>
                <c:pt idx="662">
                  <c:v>-5.6660436392270412</c:v>
                </c:pt>
                <c:pt idx="663">
                  <c:v>-6.0128988824387974</c:v>
                </c:pt>
                <c:pt idx="664">
                  <c:v>-5.3629960691674086</c:v>
                </c:pt>
                <c:pt idx="665">
                  <c:v>-5.4309759496185634</c:v>
                </c:pt>
                <c:pt idx="666">
                  <c:v>-5.9761408259556461</c:v>
                </c:pt>
                <c:pt idx="667">
                  <c:v>-4.3058492657698224</c:v>
                </c:pt>
                <c:pt idx="668">
                  <c:v>-3.9567031445753429</c:v>
                </c:pt>
                <c:pt idx="669">
                  <c:v>-3.2482165287291807</c:v>
                </c:pt>
                <c:pt idx="670">
                  <c:v>-3.5173244574353291</c:v>
                </c:pt>
                <c:pt idx="671">
                  <c:v>-3.3394799562011102</c:v>
                </c:pt>
                <c:pt idx="672">
                  <c:v>-2.0051689586695574</c:v>
                </c:pt>
                <c:pt idx="673">
                  <c:v>-1.3936347727637539</c:v>
                </c:pt>
                <c:pt idx="674">
                  <c:v>-0.86105233459522168</c:v>
                </c:pt>
                <c:pt idx="675">
                  <c:v>-1.4184698964266929</c:v>
                </c:pt>
                <c:pt idx="676">
                  <c:v>0.11564672764765049</c:v>
                </c:pt>
                <c:pt idx="677">
                  <c:v>-4.1250543812045777</c:v>
                </c:pt>
                <c:pt idx="678">
                  <c:v>-4.8328988824387977</c:v>
                </c:pt>
                <c:pt idx="679">
                  <c:v>-3.8263351994128669</c:v>
                </c:pt>
                <c:pt idx="680">
                  <c:v>-4.539771516386935</c:v>
                </c:pt>
                <c:pt idx="681">
                  <c:v>0</c:v>
                </c:pt>
                <c:pt idx="682">
                  <c:v>-4.1962380126842476</c:v>
                </c:pt>
                <c:pt idx="683">
                  <c:v>-1.662489333772406</c:v>
                </c:pt>
                <c:pt idx="684">
                  <c:v>-1.2024511412840866</c:v>
                </c:pt>
                <c:pt idx="685">
                  <c:v>1.8067331723987223</c:v>
                </c:pt>
                <c:pt idx="686">
                  <c:v>0.29362660809880481</c:v>
                </c:pt>
                <c:pt idx="687">
                  <c:v>-0.66445045908096034</c:v>
                </c:pt>
                <c:pt idx="688">
                  <c:v>-1.1049745852123323</c:v>
                </c:pt>
                <c:pt idx="689">
                  <c:v>-1.0289558300697266</c:v>
                </c:pt>
                <c:pt idx="690">
                  <c:v>-1.4523539545554698</c:v>
                </c:pt>
                <c:pt idx="691">
                  <c:v>0</c:v>
                </c:pt>
                <c:pt idx="692">
                  <c:v>-1.3478693853186527</c:v>
                </c:pt>
                <c:pt idx="693">
                  <c:v>-1.6238012684247849E-2</c:v>
                </c:pt>
                <c:pt idx="694">
                  <c:v>-7.2451141284084031E-2</c:v>
                </c:pt>
                <c:pt idx="695">
                  <c:v>-0.47522795290983311</c:v>
                </c:pt>
                <c:pt idx="696">
                  <c:v>1.0596071707530896</c:v>
                </c:pt>
                <c:pt idx="697">
                  <c:v>0.98941279729586995</c:v>
                </c:pt>
                <c:pt idx="698">
                  <c:v>1.6884027375214501</c:v>
                </c:pt>
                <c:pt idx="699">
                  <c:v>0.79978074245834563</c:v>
                </c:pt>
                <c:pt idx="700">
                  <c:v>2.0925193615957696</c:v>
                </c:pt>
                <c:pt idx="701">
                  <c:v>2.3578404189017448</c:v>
                </c:pt>
                <c:pt idx="702">
                  <c:v>1.8557439143762551</c:v>
                </c:pt>
                <c:pt idx="703">
                  <c:v>2.0930052952388252</c:v>
                </c:pt>
                <c:pt idx="704">
                  <c:v>2.106014672810133</c:v>
                </c:pt>
                <c:pt idx="705">
                  <c:v>2.2146158661212709</c:v>
                </c:pt>
                <c:pt idx="706">
                  <c:v>2.3956259258956933</c:v>
                </c:pt>
                <c:pt idx="707">
                  <c:v>2.1067331723987195</c:v>
                </c:pt>
                <c:pt idx="708">
                  <c:v>2.1965006064531707</c:v>
                </c:pt>
                <c:pt idx="709">
                  <c:v>2.3670837268248306</c:v>
                </c:pt>
                <c:pt idx="710">
                  <c:v>1.7868893533676129</c:v>
                </c:pt>
                <c:pt idx="711">
                  <c:v>1.4730052952388277</c:v>
                </c:pt>
                <c:pt idx="712">
                  <c:v>1.4091802313503194</c:v>
                </c:pt>
                <c:pt idx="713">
                  <c:v>0.44712191931315459</c:v>
                </c:pt>
                <c:pt idx="714">
                  <c:v>1.4057439143762522</c:v>
                </c:pt>
                <c:pt idx="715">
                  <c:v>1.6452197882448871</c:v>
                </c:pt>
                <c:pt idx="716">
                  <c:v>1.002172218185251</c:v>
                </c:pt>
                <c:pt idx="717">
                  <c:v>0.83828816005646445</c:v>
                </c:pt>
                <c:pt idx="718">
                  <c:v>7.0832405736680926E-2</c:v>
                </c:pt>
                <c:pt idx="719">
                  <c:v>0</c:v>
                </c:pt>
                <c:pt idx="720">
                  <c:v>0</c:v>
                </c:pt>
                <c:pt idx="721">
                  <c:v>1.534501288656287</c:v>
                </c:pt>
                <c:pt idx="722">
                  <c:v>2.7449490298110106</c:v>
                </c:pt>
                <c:pt idx="723">
                  <c:v>2.7794544007997786</c:v>
                </c:pt>
                <c:pt idx="724">
                  <c:v>2.2923283991541439</c:v>
                </c:pt>
                <c:pt idx="725">
                  <c:v>1.9138625850599382</c:v>
                </c:pt>
                <c:pt idx="726">
                  <c:v>1.5098431477142213</c:v>
                </c:pt>
                <c:pt idx="727">
                  <c:v>0.92349463989745573</c:v>
                </c:pt>
                <c:pt idx="728">
                  <c:v>1.1157265236398857</c:v>
                </c:pt>
                <c:pt idx="729">
                  <c:v>1.0727553385569024</c:v>
                </c:pt>
                <c:pt idx="730">
                  <c:v>0.88458108464853069</c:v>
                </c:pt>
                <c:pt idx="731">
                  <c:v>1.4197459609856011</c:v>
                </c:pt>
                <c:pt idx="732">
                  <c:v>1.0510267791938901</c:v>
                </c:pt>
                <c:pt idx="733">
                  <c:v>1.4536092173624411</c:v>
                </c:pt>
                <c:pt idx="734">
                  <c:v>1.9607942132483487</c:v>
                </c:pt>
                <c:pt idx="735">
                  <c:v>2.1452995842371223</c:v>
                </c:pt>
                <c:pt idx="736">
                  <c:v>2.3634356456571695</c:v>
                </c:pt>
                <c:pt idx="737">
                  <c:v>2.6317070862941634</c:v>
                </c:pt>
                <c:pt idx="738">
                  <c:v>2.2673370945223255</c:v>
                </c:pt>
                <c:pt idx="739">
                  <c:v>2.5570455343364955</c:v>
                </c:pt>
                <c:pt idx="740">
                  <c:v>3.0148900355707298</c:v>
                </c:pt>
                <c:pt idx="741">
                  <c:v>2.73096778495362</c:v>
                </c:pt>
                <c:pt idx="742">
                  <c:v>3.0815509053252725</c:v>
                </c:pt>
                <c:pt idx="743">
                  <c:v>2.9001139061480856</c:v>
                </c:pt>
                <c:pt idx="744">
                  <c:v>3.4443277169510225</c:v>
                </c:pt>
                <c:pt idx="745">
                  <c:v>2.9442687227107456</c:v>
                </c:pt>
                <c:pt idx="746">
                  <c:v>2.858774093699509</c:v>
                </c:pt>
                <c:pt idx="747">
                  <c:v>3.5358619028568299</c:v>
                </c:pt>
                <c:pt idx="748">
                  <c:v>2.949492593288106</c:v>
                </c:pt>
                <c:pt idx="749">
                  <c:v>3.4925019708594078</c:v>
                </c:pt>
                <c:pt idx="750">
                  <c:v>0</c:v>
                </c:pt>
                <c:pt idx="751">
                  <c:v>3.6497459609856051</c:v>
                </c:pt>
                <c:pt idx="752">
                  <c:v>3.7214745203486217</c:v>
                </c:pt>
                <c:pt idx="753">
                  <c:v>4.2940951510054788</c:v>
                </c:pt>
                <c:pt idx="754">
                  <c:v>4.0662888422595884</c:v>
                </c:pt>
                <c:pt idx="755">
                  <c:v>4.0745394811446118</c:v>
                </c:pt>
                <c:pt idx="756">
                  <c:v>4.7055495409190371</c:v>
                </c:pt>
                <c:pt idx="757">
                  <c:v>4.6228317235335581</c:v>
                </c:pt>
                <c:pt idx="758">
                  <c:v>4.4459000953451522</c:v>
                </c:pt>
                <c:pt idx="759">
                  <c:v>4.3502110928766982</c:v>
                </c:pt>
                <c:pt idx="760">
                  <c:v>4.7700167194194734</c:v>
                </c:pt>
                <c:pt idx="761">
                  <c:v>0</c:v>
                </c:pt>
                <c:pt idx="762">
                  <c:v>4.4231996686960429</c:v>
                </c:pt>
                <c:pt idx="763">
                  <c:v>6.1275106662275931</c:v>
                </c:pt>
                <c:pt idx="764">
                  <c:v>6.5695689782647548</c:v>
                </c:pt>
                <c:pt idx="765">
                  <c:v>7.6682291658161859</c:v>
                </c:pt>
                <c:pt idx="766">
                  <c:v>6.5910059774419452</c:v>
                </c:pt>
                <c:pt idx="767">
                  <c:v>4.5205200437988964</c:v>
                </c:pt>
                <c:pt idx="768">
                  <c:v>4.6454905466787508</c:v>
                </c:pt>
                <c:pt idx="769">
                  <c:v>4.7323249881385649</c:v>
                </c:pt>
                <c:pt idx="770">
                  <c:v>4.1425193615957738</c:v>
                </c:pt>
                <c:pt idx="771">
                  <c:v>3.7754905466787463</c:v>
                </c:pt>
                <c:pt idx="772">
                  <c:v>3.955257980733208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1.8050254147876714</c:v>
                </c:pt>
                <c:pt idx="779">
                  <c:v>1.6362298480193047</c:v>
                </c:pt>
                <c:pt idx="780">
                  <c:v>1.3824429766191244</c:v>
                </c:pt>
                <c:pt idx="781">
                  <c:v>0.93545235419042427</c:v>
                </c:pt>
                <c:pt idx="782">
                  <c:v>1.7875106662275897</c:v>
                </c:pt>
                <c:pt idx="783">
                  <c:v>1.6392392255906074</c:v>
                </c:pt>
                <c:pt idx="784">
                  <c:v>1.3093364123192188</c:v>
                </c:pt>
                <c:pt idx="785">
                  <c:v>2.227996599870643</c:v>
                </c:pt>
                <c:pt idx="786">
                  <c:v>2.2760354745620859</c:v>
                </c:pt>
                <c:pt idx="787">
                  <c:v>1.2704818513105707</c:v>
                </c:pt>
                <c:pt idx="788">
                  <c:v>1.3254731559423831</c:v>
                </c:pt>
                <c:pt idx="789">
                  <c:v>0.73634783649985991</c:v>
                </c:pt>
                <c:pt idx="790">
                  <c:v>-0.17743903490030277</c:v>
                </c:pt>
                <c:pt idx="791">
                  <c:v>-0.41749802914058876</c:v>
                </c:pt>
                <c:pt idx="792">
                  <c:v>9.7104528576785754E-2</c:v>
                </c:pt>
                <c:pt idx="793">
                  <c:v>-0.44972991288302211</c:v>
                </c:pt>
                <c:pt idx="794">
                  <c:v>-0.32675872780005477</c:v>
                </c:pt>
                <c:pt idx="795">
                  <c:v>-0.76914679251134999</c:v>
                </c:pt>
                <c:pt idx="796">
                  <c:v>-0.78407910290289351</c:v>
                </c:pt>
                <c:pt idx="797">
                  <c:v>-1.3745060423056543</c:v>
                </c:pt>
                <c:pt idx="798">
                  <c:v>-1.8306809784171634</c:v>
                </c:pt>
                <c:pt idx="799">
                  <c:v>-1.2151273551656345</c:v>
                </c:pt>
                <c:pt idx="800">
                  <c:v>-0.14473860825120255</c:v>
                </c:pt>
                <c:pt idx="801">
                  <c:v>0.60100938845752694</c:v>
                </c:pt>
                <c:pt idx="802">
                  <c:v>1.5023873933944216</c:v>
                </c:pt>
                <c:pt idx="803">
                  <c:v>1.6142131394860542</c:v>
                </c:pt>
                <c:pt idx="804">
                  <c:v>2.8598257569778411</c:v>
                </c:pt>
                <c:pt idx="805">
                  <c:v>1.9786803179864876</c:v>
                </c:pt>
                <c:pt idx="806">
                  <c:v>2.3309330034808795</c:v>
                </c:pt>
                <c:pt idx="807">
                  <c:v>3.3047198748810445</c:v>
                </c:pt>
                <c:pt idx="808">
                  <c:v>2.0894578118153646</c:v>
                </c:pt>
                <c:pt idx="809">
                  <c:v>2.8731474964869221</c:v>
                </c:pt>
                <c:pt idx="810">
                  <c:v>2.4420020574955714</c:v>
                </c:pt>
                <c:pt idx="811">
                  <c:v>0.21353624340136435</c:v>
                </c:pt>
                <c:pt idx="812">
                  <c:v>-1.1842700653445348</c:v>
                </c:pt>
                <c:pt idx="813">
                  <c:v>1.5273439165535052</c:v>
                </c:pt>
                <c:pt idx="814">
                  <c:v>1.0465456209726653</c:v>
                </c:pt>
                <c:pt idx="815">
                  <c:v>0</c:v>
                </c:pt>
                <c:pt idx="816">
                  <c:v>0</c:v>
                </c:pt>
                <c:pt idx="817">
                  <c:v>5.5838728181066841</c:v>
                </c:pt>
                <c:pt idx="818">
                  <c:v>7.1655041907411032</c:v>
                </c:pt>
                <c:pt idx="819">
                  <c:v>7.372474011417836</c:v>
                </c:pt>
                <c:pt idx="820">
                  <c:v>6.5308044462951074</c:v>
                </c:pt>
                <c:pt idx="821">
                  <c:v>5.45439694423807</c:v>
                </c:pt>
                <c:pt idx="822">
                  <c:v>6.9409988197523234</c:v>
                </c:pt>
                <c:pt idx="823">
                  <c:v>6.4676978819951927</c:v>
                </c:pt>
                <c:pt idx="824">
                  <c:v>4.0744351367263931</c:v>
                </c:pt>
                <c:pt idx="825">
                  <c:v>5.1905510785976077</c:v>
                </c:pt>
                <c:pt idx="826">
                  <c:v>4.8255215814774601</c:v>
                </c:pt>
                <c:pt idx="827">
                  <c:v>2.9823942154256002</c:v>
                </c:pt>
                <c:pt idx="828">
                  <c:v>2.5487635249943139</c:v>
                </c:pt>
                <c:pt idx="829">
                  <c:v>1.1806448543106285</c:v>
                </c:pt>
                <c:pt idx="830">
                  <c:v>0.79256778713086362</c:v>
                </c:pt>
                <c:pt idx="831">
                  <c:v>1.0738694070910952</c:v>
                </c:pt>
                <c:pt idx="832">
                  <c:v>0.53971459052846171</c:v>
                </c:pt>
                <c:pt idx="833">
                  <c:v>0</c:v>
                </c:pt>
                <c:pt idx="834">
                  <c:v>1.5442581540055471</c:v>
                </c:pt>
                <c:pt idx="835">
                  <c:v>2.6762574718024297</c:v>
                </c:pt>
                <c:pt idx="836">
                  <c:v>2.9559659116166017</c:v>
                </c:pt>
                <c:pt idx="837">
                  <c:v>2.894917659353851</c:v>
                </c:pt>
                <c:pt idx="838">
                  <c:v>2.7935570451533209</c:v>
                </c:pt>
                <c:pt idx="839">
                  <c:v>3.9149176593538471</c:v>
                </c:pt>
                <c:pt idx="840">
                  <c:v>2.4007038485509185</c:v>
                </c:pt>
                <c:pt idx="841">
                  <c:v>3.7255007797255075</c:v>
                </c:pt>
                <c:pt idx="842">
                  <c:v>4.0106656560625851</c:v>
                </c:pt>
                <c:pt idx="843">
                  <c:v>4.3855597739657952</c:v>
                </c:pt>
                <c:pt idx="844">
                  <c:v>4.2927065773633757</c:v>
                </c:pt>
                <c:pt idx="845">
                  <c:v>5.1353862022605341</c:v>
                </c:pt>
                <c:pt idx="846">
                  <c:v>5.0826683848750491</c:v>
                </c:pt>
                <c:pt idx="847">
                  <c:v>4.3190966886840556</c:v>
                </c:pt>
                <c:pt idx="848">
                  <c:v>4.0407280613184611</c:v>
                </c:pt>
                <c:pt idx="849">
                  <c:v>0</c:v>
                </c:pt>
                <c:pt idx="850">
                  <c:v>0.51812482139796145</c:v>
                </c:pt>
                <c:pt idx="851">
                  <c:v>0.80263019238672939</c:v>
                </c:pt>
                <c:pt idx="852">
                  <c:v>6.7270942592429606E-2</c:v>
                </c:pt>
                <c:pt idx="853">
                  <c:v>0.93810743066157443</c:v>
                </c:pt>
                <c:pt idx="854">
                  <c:v>-0.24286443662448676</c:v>
                </c:pt>
                <c:pt idx="855">
                  <c:v>-0.55892138425544147</c:v>
                </c:pt>
                <c:pt idx="856">
                  <c:v>-2.27513451285526</c:v>
                </c:pt>
                <c:pt idx="857">
                  <c:v>-4.2246485792122144</c:v>
                </c:pt>
                <c:pt idx="858">
                  <c:v>-3.543076200818092</c:v>
                </c:pt>
                <c:pt idx="859">
                  <c:v>0</c:v>
                </c:pt>
                <c:pt idx="860">
                  <c:v>0.67492107036943594</c:v>
                </c:pt>
                <c:pt idx="861">
                  <c:v>0.72484468539278168</c:v>
                </c:pt>
                <c:pt idx="862">
                  <c:v>0.78321331275839157</c:v>
                </c:pt>
                <c:pt idx="863">
                  <c:v>0.80334869197531589</c:v>
                </c:pt>
                <c:pt idx="864">
                  <c:v>1.8953098172838736</c:v>
                </c:pt>
                <c:pt idx="865">
                  <c:v>1.1282810023668475</c:v>
                </c:pt>
                <c:pt idx="866">
                  <c:v>0.88418518004446867</c:v>
                </c:pt>
                <c:pt idx="867">
                  <c:v>0.57814562314990781</c:v>
                </c:pt>
                <c:pt idx="868">
                  <c:v>0.38542780576442226</c:v>
                </c:pt>
                <c:pt idx="869">
                  <c:v>0.14216506049564259</c:v>
                </c:pt>
                <c:pt idx="870">
                  <c:v>-0.13103869053287553</c:v>
                </c:pt>
                <c:pt idx="871">
                  <c:v>0.40492107036943992</c:v>
                </c:pt>
                <c:pt idx="872">
                  <c:v>-1.2739542923911671</c:v>
                </c:pt>
                <c:pt idx="873">
                  <c:v>-1.3698758608051662</c:v>
                </c:pt>
                <c:pt idx="874">
                  <c:v>-1.4655266707852803</c:v>
                </c:pt>
                <c:pt idx="875">
                  <c:v>0.13185269855785009</c:v>
                </c:pt>
                <c:pt idx="876">
                  <c:v>-0.25572104424249176</c:v>
                </c:pt>
                <c:pt idx="877">
                  <c:v>-1.1072934226366158</c:v>
                </c:pt>
                <c:pt idx="878">
                  <c:v>-0.27069154712235388</c:v>
                </c:pt>
                <c:pt idx="879">
                  <c:v>0.83499745534608394</c:v>
                </c:pt>
                <c:pt idx="880">
                  <c:v>-5.8070916465496225E-2</c:v>
                </c:pt>
                <c:pt idx="881">
                  <c:v>-1.1654676765449921</c:v>
                </c:pt>
                <c:pt idx="882">
                  <c:v>-1.881642612656492</c:v>
                </c:pt>
                <c:pt idx="883">
                  <c:v>-2.9566339172883147</c:v>
                </c:pt>
                <c:pt idx="884">
                  <c:v>-3.3653912915683435</c:v>
                </c:pt>
                <c:pt idx="885">
                  <c:v>-3.2664777363194162</c:v>
                </c:pt>
                <c:pt idx="886">
                  <c:v>-4.895585665025564</c:v>
                </c:pt>
                <c:pt idx="887">
                  <c:v>-4.7311982825173686</c:v>
                </c:pt>
                <c:pt idx="888">
                  <c:v>-4.9053739008319752</c:v>
                </c:pt>
                <c:pt idx="889">
                  <c:v>-4.5485394593721651</c:v>
                </c:pt>
                <c:pt idx="890">
                  <c:v>-4.3694523324179784</c:v>
                </c:pt>
                <c:pt idx="891">
                  <c:v>-4.672385325012641</c:v>
                </c:pt>
                <c:pt idx="892">
                  <c:v>-3.6645998180187007</c:v>
                </c:pt>
                <c:pt idx="893">
                  <c:v>-3.890969127587411</c:v>
                </c:pt>
                <c:pt idx="894">
                  <c:v>-4.2086990513566462</c:v>
                </c:pt>
                <c:pt idx="895">
                  <c:v>-4.5472446614430879</c:v>
                </c:pt>
                <c:pt idx="896">
                  <c:v>-4.8749329817084259</c:v>
                </c:pt>
                <c:pt idx="897">
                  <c:v>-5.3552627343825634</c:v>
                </c:pt>
                <c:pt idx="898">
                  <c:v>-7.1128746696712568</c:v>
                </c:pt>
                <c:pt idx="899">
                  <c:v>-8.1218264174084993</c:v>
                </c:pt>
                <c:pt idx="900">
                  <c:v>-5.5425449169971159</c:v>
                </c:pt>
                <c:pt idx="901">
                  <c:v>-1.3806427859288419</c:v>
                </c:pt>
                <c:pt idx="902">
                  <c:v>-4.0625395192449787E-2</c:v>
                </c:pt>
                <c:pt idx="903">
                  <c:v>-0.31872326412418772</c:v>
                </c:pt>
                <c:pt idx="904">
                  <c:v>-0.40769240259780304</c:v>
                </c:pt>
                <c:pt idx="905">
                  <c:v>-1.1735757785234853</c:v>
                </c:pt>
                <c:pt idx="906">
                  <c:v>-0.72734184817170444</c:v>
                </c:pt>
                <c:pt idx="907">
                  <c:v>-0.6326837072296243</c:v>
                </c:pt>
                <c:pt idx="908">
                  <c:v>0.31855891849033924</c:v>
                </c:pt>
                <c:pt idx="909">
                  <c:v>-0.44303426165573967</c:v>
                </c:pt>
                <c:pt idx="910">
                  <c:v>-1.3964705786298026</c:v>
                </c:pt>
                <c:pt idx="911">
                  <c:v>-1.3980221552719598</c:v>
                </c:pt>
                <c:pt idx="912">
                  <c:v>-1.7549745852123309</c:v>
                </c:pt>
                <c:pt idx="913">
                  <c:v>-1.6753251396384456</c:v>
                </c:pt>
                <c:pt idx="914">
                  <c:v>-2.3998895048674953</c:v>
                </c:pt>
                <c:pt idx="915">
                  <c:v>-2.7250925736929048</c:v>
                </c:pt>
                <c:pt idx="916">
                  <c:v>-2.5738499479729313</c:v>
                </c:pt>
                <c:pt idx="917">
                  <c:v>-3.2560054467387118</c:v>
                </c:pt>
                <c:pt idx="918">
                  <c:v>-3.6984906981786452</c:v>
                </c:pt>
                <c:pt idx="919">
                  <c:v>-5.1606635876807871</c:v>
                </c:pt>
                <c:pt idx="920">
                  <c:v>-7.1041970913834547</c:v>
                </c:pt>
                <c:pt idx="921">
                  <c:v>-3.9889940225580602</c:v>
                </c:pt>
                <c:pt idx="922">
                  <c:v>-2.251673647455199</c:v>
                </c:pt>
                <c:pt idx="923">
                  <c:v>-4.2931314483843508</c:v>
                </c:pt>
                <c:pt idx="924">
                  <c:v>-4.7530342616557419</c:v>
                </c:pt>
                <c:pt idx="925">
                  <c:v>-5.4092855827438839</c:v>
                </c:pt>
                <c:pt idx="926">
                  <c:v>-2.6408371593860451</c:v>
                </c:pt>
                <c:pt idx="927">
                  <c:v>-2.9034195975545884</c:v>
                </c:pt>
                <c:pt idx="928">
                  <c:v>-3.5141762896315001</c:v>
                </c:pt>
                <c:pt idx="929">
                  <c:v>-4.697088480474207</c:v>
                </c:pt>
                <c:pt idx="930">
                  <c:v>-6.4693029734802607</c:v>
                </c:pt>
                <c:pt idx="931">
                  <c:v>-5.0855161020800779</c:v>
                </c:pt>
                <c:pt idx="932">
                  <c:v>-6.7751099644292765</c:v>
                </c:pt>
                <c:pt idx="933">
                  <c:v>-6.0275952158691979</c:v>
                </c:pt>
                <c:pt idx="934">
                  <c:v>-6.3064115843895223</c:v>
                </c:pt>
                <c:pt idx="935">
                  <c:v>-6.9938673387093147</c:v>
                </c:pt>
                <c:pt idx="936">
                  <c:v>-7.7051099644292691</c:v>
                </c:pt>
                <c:pt idx="937">
                  <c:v>-7.9807989668977228</c:v>
                </c:pt>
                <c:pt idx="938">
                  <c:v>-8.3401394615494127</c:v>
                </c:pt>
                <c:pt idx="939">
                  <c:v>-8.6034403993065496</c:v>
                </c:pt>
                <c:pt idx="940">
                  <c:v>-7.7933224108259722</c:v>
                </c:pt>
                <c:pt idx="941">
                  <c:v>-8.9172064689547668</c:v>
                </c:pt>
                <c:pt idx="942">
                  <c:v>-8.5344296573290137</c:v>
                </c:pt>
                <c:pt idx="943">
                  <c:v>-9.1236521635001324</c:v>
                </c:pt>
                <c:pt idx="944">
                  <c:v>-4.2618090266721396</c:v>
                </c:pt>
                <c:pt idx="945">
                  <c:v>-5.7411287195718756</c:v>
                </c:pt>
                <c:pt idx="946">
                  <c:v>-7.8947628210187588</c:v>
                </c:pt>
                <c:pt idx="947">
                  <c:v>-7.3551515679331771</c:v>
                </c:pt>
                <c:pt idx="948">
                  <c:v>-10.540861372153593</c:v>
                </c:pt>
                <c:pt idx="949">
                  <c:v>-11.160278251781939</c:v>
                </c:pt>
                <c:pt idx="950">
                  <c:v>-11.436821133055908</c:v>
                </c:pt>
                <c:pt idx="951">
                  <c:v>-14.102006811144953</c:v>
                </c:pt>
                <c:pt idx="952">
                  <c:v>-12.4594243729764</c:v>
                </c:pt>
                <c:pt idx="953">
                  <c:v>-12.086744748079262</c:v>
                </c:pt>
                <c:pt idx="954">
                  <c:v>-13.990764185424972</c:v>
                </c:pt>
                <c:pt idx="955">
                  <c:v>-14.555463929870967</c:v>
                </c:pt>
                <c:pt idx="956">
                  <c:v>-13.954783622770705</c:v>
                </c:pt>
                <c:pt idx="957">
                  <c:v>-14.283405617833793</c:v>
                </c:pt>
                <c:pt idx="958">
                  <c:v>-16.835949863514024</c:v>
                </c:pt>
                <c:pt idx="959">
                  <c:v>-18.148087971543418</c:v>
                </c:pt>
                <c:pt idx="960">
                  <c:v>-18.494127528437978</c:v>
                </c:pt>
                <c:pt idx="961">
                  <c:v>-17.703933154980753</c:v>
                </c:pt>
                <c:pt idx="962">
                  <c:v>-18.187622839652327</c:v>
                </c:pt>
                <c:pt idx="963">
                  <c:v>-17.16525216567738</c:v>
                </c:pt>
                <c:pt idx="964">
                  <c:v>-16.044495473600456</c:v>
                </c:pt>
                <c:pt idx="965">
                  <c:v>-11.698494109194229</c:v>
                </c:pt>
                <c:pt idx="966">
                  <c:v>-11.496085242730942</c:v>
                </c:pt>
                <c:pt idx="967">
                  <c:v>-8.9996951314102844</c:v>
                </c:pt>
                <c:pt idx="968">
                  <c:v>-9.6044330683445907</c:v>
                </c:pt>
                <c:pt idx="969">
                  <c:v>-8.59685932554423</c:v>
                </c:pt>
                <c:pt idx="970">
                  <c:v>-8.861986009392993</c:v>
                </c:pt>
                <c:pt idx="971">
                  <c:v>-9.1905108177274712</c:v>
                </c:pt>
                <c:pt idx="972">
                  <c:v>-9.0837145687560081</c:v>
                </c:pt>
                <c:pt idx="973">
                  <c:v>-9.220646196944422</c:v>
                </c:pt>
                <c:pt idx="974">
                  <c:v>-9.6782199397447641</c:v>
                </c:pt>
                <c:pt idx="975">
                  <c:v>-9.5172480724586777</c:v>
                </c:pt>
                <c:pt idx="976">
                  <c:v>-10.838917637581396</c:v>
                </c:pt>
                <c:pt idx="977">
                  <c:v>-11.536897518032561</c:v>
                </c:pt>
                <c:pt idx="978">
                  <c:v>-11.974606640049856</c:v>
                </c:pt>
                <c:pt idx="979">
                  <c:v>-11.931965207641028</c:v>
                </c:pt>
                <c:pt idx="980">
                  <c:v>-11.587557023380882</c:v>
                </c:pt>
                <c:pt idx="981">
                  <c:v>-10.829556341177764</c:v>
                </c:pt>
                <c:pt idx="982">
                  <c:v>-10.325283536134535</c:v>
                </c:pt>
                <c:pt idx="983">
                  <c:v>-10.985634090560644</c:v>
                </c:pt>
                <c:pt idx="984">
                  <c:v>-11.632294960315193</c:v>
                </c:pt>
                <c:pt idx="985">
                  <c:v>-12.145109964429267</c:v>
                </c:pt>
                <c:pt idx="986">
                  <c:v>-10.74021584652607</c:v>
                </c:pt>
                <c:pt idx="987">
                  <c:v>-10.598855232325533</c:v>
                </c:pt>
                <c:pt idx="988">
                  <c:v>-10.505651481297022</c:v>
                </c:pt>
                <c:pt idx="989">
                  <c:v>-11.761961796625442</c:v>
                </c:pt>
                <c:pt idx="990">
                  <c:v>-11.670389418231338</c:v>
                </c:pt>
                <c:pt idx="991">
                  <c:v>-11.515710475537304</c:v>
                </c:pt>
                <c:pt idx="992">
                  <c:v>-11.538098540248626</c:v>
                </c:pt>
                <c:pt idx="993">
                  <c:v>-12.564370663088731</c:v>
                </c:pt>
                <c:pt idx="994">
                  <c:v>-12.503166229857086</c:v>
                </c:pt>
                <c:pt idx="995">
                  <c:v>-14.228546281403339</c:v>
                </c:pt>
                <c:pt idx="996">
                  <c:v>-15.869750714634975</c:v>
                </c:pt>
                <c:pt idx="997">
                  <c:v>-14.160431021735242</c:v>
                </c:pt>
                <c:pt idx="998">
                  <c:v>-12.845460518855383</c:v>
                </c:pt>
                <c:pt idx="999">
                  <c:v>-13.73895583006972</c:v>
                </c:pt>
                <c:pt idx="1000">
                  <c:v>-13.772159581098258</c:v>
                </c:pt>
                <c:pt idx="1001">
                  <c:v>-13.580236648278031</c:v>
                </c:pt>
                <c:pt idx="1002">
                  <c:v>-13.323478591794867</c:v>
                </c:pt>
                <c:pt idx="1003">
                  <c:v>-13.046876716280607</c:v>
                </c:pt>
                <c:pt idx="1004">
                  <c:v>-16.150431021735237</c:v>
                </c:pt>
                <c:pt idx="1005">
                  <c:v>-17.108042957023926</c:v>
                </c:pt>
                <c:pt idx="1006">
                  <c:v>-17.691791635935779</c:v>
                </c:pt>
                <c:pt idx="1007">
                  <c:v>-13.005599309087899</c:v>
                </c:pt>
                <c:pt idx="1008">
                  <c:v>-11.174453870096542</c:v>
                </c:pt>
                <c:pt idx="1009">
                  <c:v>-9.8398721141311256</c:v>
                </c:pt>
                <c:pt idx="1010">
                  <c:v>-8.6177166153653459</c:v>
                </c:pt>
                <c:pt idx="1011">
                  <c:v>-9.0916978602227445</c:v>
                </c:pt>
                <c:pt idx="1012">
                  <c:v>-8.9540859249340699</c:v>
                </c:pt>
                <c:pt idx="1013">
                  <c:v>-7.4046100510654398</c:v>
                </c:pt>
                <c:pt idx="1014">
                  <c:v>-7.9730168709193734</c:v>
                </c:pt>
                <c:pt idx="1015">
                  <c:v>-8.2714236907732968</c:v>
                </c:pt>
                <c:pt idx="1016">
                  <c:v>-7.1344330683445918</c:v>
                </c:pt>
                <c:pt idx="1017">
                  <c:v>-6.7467239463273074</c:v>
                </c:pt>
                <c:pt idx="1018">
                  <c:v>-8.9515798717421831</c:v>
                </c:pt>
                <c:pt idx="1019">
                  <c:v>-6.6676750118614336</c:v>
                </c:pt>
                <c:pt idx="1020">
                  <c:v>-7.6272862649469957</c:v>
                </c:pt>
                <c:pt idx="1021">
                  <c:v>-8.9418888226643816</c:v>
                </c:pt>
                <c:pt idx="1022">
                  <c:v>-8.4545684475615204</c:v>
                </c:pt>
                <c:pt idx="1023">
                  <c:v>-7.9495389504413865</c:v>
                </c:pt>
                <c:pt idx="1024">
                  <c:v>0</c:v>
                </c:pt>
                <c:pt idx="1025">
                  <c:v>-9.7473070666989585</c:v>
                </c:pt>
                <c:pt idx="1026">
                  <c:v>-9.4287822583644783</c:v>
                </c:pt>
                <c:pt idx="1027">
                  <c:v>0</c:v>
                </c:pt>
                <c:pt idx="1028">
                  <c:v>-8.8255993090879059</c:v>
                </c:pt>
                <c:pt idx="1029">
                  <c:v>-8.7023955580593793</c:v>
                </c:pt>
                <c:pt idx="1030">
                  <c:v>-9.0775222419081345</c:v>
                </c:pt>
                <c:pt idx="1031">
                  <c:v>-8.6935409970507393</c:v>
                </c:pt>
                <c:pt idx="1032">
                  <c:v>-8.850861372153588</c:v>
                </c:pt>
                <c:pt idx="1033">
                  <c:v>-9.0347454302823706</c:v>
                </c:pt>
                <c:pt idx="1034">
                  <c:v>-8.6654639298709668</c:v>
                </c:pt>
                <c:pt idx="1035">
                  <c:v>-9.1023955580593778</c:v>
                </c:pt>
                <c:pt idx="1036">
                  <c:v>-8.9237353705079556</c:v>
                </c:pt>
                <c:pt idx="1037">
                  <c:v>-10.644939803739604</c:v>
                </c:pt>
                <c:pt idx="1038">
                  <c:v>-11.344512864336835</c:v>
                </c:pt>
                <c:pt idx="1039">
                  <c:v>-11.202319173082721</c:v>
                </c:pt>
                <c:pt idx="1040">
                  <c:v>-10.498591295922829</c:v>
                </c:pt>
                <c:pt idx="1041">
                  <c:v>-10.625290358165699</c:v>
                </c:pt>
                <c:pt idx="1042">
                  <c:v>-10.359077229565877</c:v>
                </c:pt>
                <c:pt idx="1043">
                  <c:v>-10.225252165677375</c:v>
                </c:pt>
                <c:pt idx="1044">
                  <c:v>-9.8855819183515266</c:v>
                </c:pt>
                <c:pt idx="1045">
                  <c:v>-10.055776291808748</c:v>
                </c:pt>
                <c:pt idx="1046">
                  <c:v>-10.064047732445736</c:v>
                </c:pt>
                <c:pt idx="1047">
                  <c:v>-10.030784987176936</c:v>
                </c:pt>
                <c:pt idx="1048">
                  <c:v>-8.8763386104284479</c:v>
                </c:pt>
                <c:pt idx="1049">
                  <c:v>-8.9356201108398494</c:v>
                </c:pt>
                <c:pt idx="1050">
                  <c:v>-8.2689800428372706</c:v>
                </c:pt>
                <c:pt idx="1051">
                  <c:v>-9.0638151665001985</c:v>
                </c:pt>
                <c:pt idx="1052">
                  <c:v>-7.1052695564137522</c:v>
                </c:pt>
                <c:pt idx="1053">
                  <c:v>-7.2942213041510016</c:v>
                </c:pt>
                <c:pt idx="1054">
                  <c:v>-6.7634646120740811</c:v>
                </c:pt>
                <c:pt idx="1055">
                  <c:v>-7.9346100510654409</c:v>
                </c:pt>
                <c:pt idx="1056">
                  <c:v>-7.9768627365598235</c:v>
                </c:pt>
                <c:pt idx="1057">
                  <c:v>-8.4523191730827207</c:v>
                </c:pt>
                <c:pt idx="1058">
                  <c:v>-9.1562414236998464</c:v>
                </c:pt>
                <c:pt idx="1059">
                  <c:v>-10.950222668557238</c:v>
                </c:pt>
                <c:pt idx="1060">
                  <c:v>-10.877737417117309</c:v>
                </c:pt>
                <c:pt idx="1061">
                  <c:v>0</c:v>
                </c:pt>
                <c:pt idx="1062">
                  <c:v>0</c:v>
                </c:pt>
                <c:pt idx="1063">
                  <c:v>-10.716008857754296</c:v>
                </c:pt>
                <c:pt idx="1064">
                  <c:v>-11.271524288517483</c:v>
                </c:pt>
                <c:pt idx="1065">
                  <c:v>-10.405640912591814</c:v>
                </c:pt>
                <c:pt idx="1066">
                  <c:v>-10.024922413003225</c:v>
                </c:pt>
                <c:pt idx="1067">
                  <c:v>-10.25443647936018</c:v>
                </c:pt>
                <c:pt idx="1068">
                  <c:v>-10.258494109194224</c:v>
                </c:pt>
                <c:pt idx="1069">
                  <c:v>-9.6278727963342448</c:v>
                </c:pt>
                <c:pt idx="1070">
                  <c:v>-9.7950577922201632</c:v>
                </c:pt>
                <c:pt idx="1071">
                  <c:v>-9.184398286871847</c:v>
                </c:pt>
                <c:pt idx="1072">
                  <c:v>-8.8786502901631152</c:v>
                </c:pt>
                <c:pt idx="1073">
                  <c:v>-7.5843982868718527</c:v>
                </c:pt>
                <c:pt idx="1074">
                  <c:v>-8.7446516545693527</c:v>
                </c:pt>
                <c:pt idx="1075">
                  <c:v>-8.6750404014837841</c:v>
                </c:pt>
                <c:pt idx="1076">
                  <c:v>-8.4280497790550868</c:v>
                </c:pt>
                <c:pt idx="1077">
                  <c:v>-9.5519338371838813</c:v>
                </c:pt>
                <c:pt idx="1078">
                  <c:v>-9.7058942802893142</c:v>
                </c:pt>
                <c:pt idx="1079">
                  <c:v>-9.6059914670179296</c:v>
                </c:pt>
                <c:pt idx="1080">
                  <c:v>-9.2968453458234563</c:v>
                </c:pt>
                <c:pt idx="1081">
                  <c:v>-9.5199727118753259</c:v>
                </c:pt>
                <c:pt idx="1082">
                  <c:v>-8.8044780828640867</c:v>
                </c:pt>
                <c:pt idx="1083">
                  <c:v>-10.212693940276381</c:v>
                </c:pt>
                <c:pt idx="1084">
                  <c:v>-9.1127703252530381</c:v>
                </c:pt>
                <c:pt idx="1085">
                  <c:v>-9.4855853293671117</c:v>
                </c:pt>
                <c:pt idx="1086">
                  <c:v>-9.4639539567327091</c:v>
                </c:pt>
                <c:pt idx="1087">
                  <c:v>-9.9300317061156065</c:v>
                </c:pt>
                <c:pt idx="1088">
                  <c:v>-10.314828637290198</c:v>
                </c:pt>
                <c:pt idx="1089">
                  <c:v>-10.119410393255627</c:v>
                </c:pt>
                <c:pt idx="1090">
                  <c:v>-11.763002891198582</c:v>
                </c:pt>
                <c:pt idx="1091">
                  <c:v>-12.070382260541713</c:v>
                </c:pt>
                <c:pt idx="1092">
                  <c:v>-11.153488824841624</c:v>
                </c:pt>
                <c:pt idx="1093">
                  <c:v>-11.778907068876208</c:v>
                </c:pt>
                <c:pt idx="1094">
                  <c:v>-12.001062567641974</c:v>
                </c:pt>
                <c:pt idx="1095">
                  <c:v>-11.968809882147596</c:v>
                </c:pt>
                <c:pt idx="1096">
                  <c:v>-10.97675157011043</c:v>
                </c:pt>
                <c:pt idx="1097">
                  <c:v>-11.184363505399105</c:v>
                </c:pt>
                <c:pt idx="1098">
                  <c:v>-11.010965380913369</c:v>
                </c:pt>
                <c:pt idx="1099">
                  <c:v>-11.161197946858913</c:v>
                </c:pt>
                <c:pt idx="1100">
                  <c:v>-10.817216702001524</c:v>
                </c:pt>
                <c:pt idx="1101">
                  <c:v>-11.259663760953124</c:v>
                </c:pt>
                <c:pt idx="1102">
                  <c:v>-12.132499566819156</c:v>
                </c:pt>
                <c:pt idx="1103">
                  <c:v>-11.431354127827802</c:v>
                </c:pt>
                <c:pt idx="1104">
                  <c:v>-11.305762312087964</c:v>
                </c:pt>
                <c:pt idx="1105">
                  <c:v>-10.954714059825221</c:v>
                </c:pt>
                <c:pt idx="1106">
                  <c:v>-11.063898373508017</c:v>
                </c:pt>
                <c:pt idx="1107">
                  <c:v>-10.693762994291085</c:v>
                </c:pt>
                <c:pt idx="1108">
                  <c:v>-11.126869558590997</c:v>
                </c:pt>
                <c:pt idx="1109">
                  <c:v>0</c:v>
                </c:pt>
                <c:pt idx="1110">
                  <c:v>-10.615140999227982</c:v>
                </c:pt>
                <c:pt idx="1111">
                  <c:v>-10.875470751902135</c:v>
                </c:pt>
                <c:pt idx="1112">
                  <c:v>-9.8423051933619448</c:v>
                </c:pt>
                <c:pt idx="1113">
                  <c:v>-10.331527699533069</c:v>
                </c:pt>
                <c:pt idx="1114">
                  <c:v>-10.592732132764702</c:v>
                </c:pt>
                <c:pt idx="1115">
                  <c:v>-10.005411757661854</c:v>
                </c:pt>
                <c:pt idx="1116">
                  <c:v>-9.0267515701104273</c:v>
                </c:pt>
                <c:pt idx="1117">
                  <c:v>-8.7844606921277162</c:v>
                </c:pt>
                <c:pt idx="1118">
                  <c:v>-7.1658005045762962</c:v>
                </c:pt>
                <c:pt idx="1119">
                  <c:v>-7.4265190041648808</c:v>
                </c:pt>
                <c:pt idx="1120">
                  <c:v>-7.5451999934682732</c:v>
                </c:pt>
                <c:pt idx="1121">
                  <c:v>-6.0402676830767277</c:v>
                </c:pt>
                <c:pt idx="1122">
                  <c:v>-6.9542871204224568</c:v>
                </c:pt>
                <c:pt idx="1123">
                  <c:v>-7.9775498656912589</c:v>
                </c:pt>
                <c:pt idx="1124">
                  <c:v>-8.094092746965238</c:v>
                </c:pt>
                <c:pt idx="1125">
                  <c:v>-7.9345786806082828</c:v>
                </c:pt>
                <c:pt idx="1126">
                  <c:v>-7.9364426191882274</c:v>
                </c:pt>
                <c:pt idx="1127">
                  <c:v>-8.5131416814311009</c:v>
                </c:pt>
                <c:pt idx="1128">
                  <c:v>-8.5750056200110478</c:v>
                </c:pt>
                <c:pt idx="1129">
                  <c:v>-7.9961718607543588</c:v>
                </c:pt>
                <c:pt idx="1130">
                  <c:v>-8.0528709229972293</c:v>
                </c:pt>
                <c:pt idx="1131">
                  <c:v>-9.1572201130171038</c:v>
                </c:pt>
                <c:pt idx="1132">
                  <c:v>-9.0849084332824361</c:v>
                </c:pt>
                <c:pt idx="1133">
                  <c:v>-8.3232770606480315</c:v>
                </c:pt>
                <c:pt idx="1134">
                  <c:v>-9.0420726274164025</c:v>
                </c:pt>
                <c:pt idx="1135">
                  <c:v>-9.0456651253593563</c:v>
                </c:pt>
                <c:pt idx="1136">
                  <c:v>-10.667431877210696</c:v>
                </c:pt>
                <c:pt idx="1137">
                  <c:v>-10.500809199944484</c:v>
                </c:pt>
                <c:pt idx="1138">
                  <c:v>-11.058809882147592</c:v>
                </c:pt>
                <c:pt idx="1139">
                  <c:v>-11.964498884616049</c:v>
                </c:pt>
                <c:pt idx="1140">
                  <c:v>-12.074925824018806</c:v>
                </c:pt>
                <c:pt idx="1141">
                  <c:v>-13.977935201590107</c:v>
                </c:pt>
                <c:pt idx="1142">
                  <c:v>-14.387449267947062</c:v>
                </c:pt>
                <c:pt idx="1143">
                  <c:v>-14.735682516095729</c:v>
                </c:pt>
                <c:pt idx="1144">
                  <c:v>-12.402634946036102</c:v>
                </c:pt>
                <c:pt idx="1145">
                  <c:v>-12.16842113523316</c:v>
                </c:pt>
                <c:pt idx="1146">
                  <c:v>-14.009566574224507</c:v>
                </c:pt>
                <c:pt idx="1147">
                  <c:v>-15.216692575870148</c:v>
                </c:pt>
                <c:pt idx="1148">
                  <c:v>-15.905158389964349</c:v>
                </c:pt>
                <c:pt idx="1149">
                  <c:v>-16.789528381736183</c:v>
                </c:pt>
                <c:pt idx="1150">
                  <c:v>-17.795411757661853</c:v>
                </c:pt>
                <c:pt idx="1151">
                  <c:v>-18.562128210641106</c:v>
                </c:pt>
                <c:pt idx="1152">
                  <c:v>-18.855061203235749</c:v>
                </c:pt>
                <c:pt idx="1153">
                  <c:v>-19.443953956732713</c:v>
                </c:pt>
                <c:pt idx="1154">
                  <c:v>-18.845449950150176</c:v>
                </c:pt>
                <c:pt idx="1155">
                  <c:v>-17.528264954264266</c:v>
                </c:pt>
                <c:pt idx="1156">
                  <c:v>-20.163527017329955</c:v>
                </c:pt>
                <c:pt idx="1157">
                  <c:v>-22.241781067230569</c:v>
                </c:pt>
                <c:pt idx="1158">
                  <c:v>-22.643509626593584</c:v>
                </c:pt>
                <c:pt idx="1159">
                  <c:v>-22.337897009101781</c:v>
                </c:pt>
                <c:pt idx="1160">
                  <c:v>-24.294714059825218</c:v>
                </c:pt>
                <c:pt idx="1161">
                  <c:v>-22.700635628239219</c:v>
                </c:pt>
                <c:pt idx="1162">
                  <c:v>-22.63700493780793</c:v>
                </c:pt>
                <c:pt idx="1163">
                  <c:v>-21.994828637290198</c:v>
                </c:pt>
                <c:pt idx="1164">
                  <c:v>-22.280750205704194</c:v>
                </c:pt>
                <c:pt idx="1165">
                  <c:v>-22.850069898603934</c:v>
                </c:pt>
                <c:pt idx="1166">
                  <c:v>-22.571097349114716</c:v>
                </c:pt>
                <c:pt idx="1167">
                  <c:v>-25.647195900249564</c:v>
                </c:pt>
                <c:pt idx="1168">
                  <c:v>-23.051020964138061</c:v>
                </c:pt>
                <c:pt idx="1169">
                  <c:v>-22.989934519386992</c:v>
                </c:pt>
                <c:pt idx="1170">
                  <c:v>-21.76447808286408</c:v>
                </c:pt>
                <c:pt idx="1171">
                  <c:v>-21.796984136055976</c:v>
                </c:pt>
                <c:pt idx="1172">
                  <c:v>-18.974051143461324</c:v>
                </c:pt>
                <c:pt idx="1173">
                  <c:v>-18.359545772472551</c:v>
                </c:pt>
                <c:pt idx="1174">
                  <c:v>-18.98244143310454</c:v>
                </c:pt>
                <c:pt idx="1175">
                  <c:v>-19.528044486096846</c:v>
                </c:pt>
                <c:pt idx="1176">
                  <c:v>-21.352099534945268</c:v>
                </c:pt>
                <c:pt idx="1177">
                  <c:v>-19.271691191332266</c:v>
                </c:pt>
                <c:pt idx="1178">
                  <c:v>-19.885451862620776</c:v>
                </c:pt>
                <c:pt idx="1179">
                  <c:v>-21.271064378040272</c:v>
                </c:pt>
                <c:pt idx="1180">
                  <c:v>-21.682916222171272</c:v>
                </c:pt>
                <c:pt idx="1181">
                  <c:v>-21.873144154277433</c:v>
                </c:pt>
                <c:pt idx="1182">
                  <c:v>-21.748804190296305</c:v>
                </c:pt>
                <c:pt idx="1183">
                  <c:v>-22.369554432068554</c:v>
                </c:pt>
                <c:pt idx="1184">
                  <c:v>-23.314236294208982</c:v>
                </c:pt>
                <c:pt idx="1185">
                  <c:v>-24.127474655831406</c:v>
                </c:pt>
                <c:pt idx="1186">
                  <c:v>-23.351634208305718</c:v>
                </c:pt>
                <c:pt idx="1187">
                  <c:v>-22.214416705715784</c:v>
                </c:pt>
                <c:pt idx="1188">
                  <c:v>-21.46631607044614</c:v>
                </c:pt>
                <c:pt idx="1189">
                  <c:v>-23.065575291101062</c:v>
                </c:pt>
                <c:pt idx="1190">
                  <c:v>-22.658110931550574</c:v>
                </c:pt>
                <c:pt idx="1191">
                  <c:v>-23.609848809628474</c:v>
                </c:pt>
                <c:pt idx="1192">
                  <c:v>-23.156553464979503</c:v>
                </c:pt>
                <c:pt idx="1193">
                  <c:v>-23.552745273091631</c:v>
                </c:pt>
                <c:pt idx="1194">
                  <c:v>-23.555404342021419</c:v>
                </c:pt>
                <c:pt idx="1195">
                  <c:v>-20.836724414059134</c:v>
                </c:pt>
                <c:pt idx="1196">
                  <c:v>-22.680608513827927</c:v>
                </c:pt>
                <c:pt idx="1197">
                  <c:v>-22.143960841503436</c:v>
                </c:pt>
                <c:pt idx="1199">
                  <c:v>-21.466743338913503</c:v>
                </c:pt>
                <c:pt idx="1200">
                  <c:v>-20.678300805484582</c:v>
                </c:pt>
                <c:pt idx="1201">
                  <c:v>-21.469924717509379</c:v>
                </c:pt>
                <c:pt idx="1202">
                  <c:v>-20.263609480916983</c:v>
                </c:pt>
                <c:pt idx="1203">
                  <c:v>-19.621178344093366</c:v>
                </c:pt>
                <c:pt idx="1204">
                  <c:v>-19.727303706751769</c:v>
                </c:pt>
                <c:pt idx="1205">
                  <c:v>-19.632336929478633</c:v>
                </c:pt>
                <c:pt idx="1206">
                  <c:v>-18.968348326083941</c:v>
                </c:pt>
                <c:pt idx="1207">
                  <c:v>-18.352859239144721</c:v>
                </c:pt>
                <c:pt idx="1208">
                  <c:v>-19.24888009817721</c:v>
                </c:pt>
                <c:pt idx="1209">
                  <c:v>-18.262279946452082</c:v>
                </c:pt>
                <c:pt idx="1210">
                  <c:v>-18.122289408879269</c:v>
                </c:pt>
                <c:pt idx="1211">
                  <c:v>-17.473210599731168</c:v>
                </c:pt>
                <c:pt idx="1212">
                  <c:v>-17.441472721653277</c:v>
                </c:pt>
                <c:pt idx="1213">
                  <c:v>-17.381130823494011</c:v>
                </c:pt>
                <c:pt idx="1214">
                  <c:v>-17.106857304966589</c:v>
                </c:pt>
                <c:pt idx="1215">
                  <c:v>-16.043210599731168</c:v>
                </c:pt>
                <c:pt idx="1216">
                  <c:v>-15.595926651687513</c:v>
                </c:pt>
                <c:pt idx="1217">
                  <c:v>-15.384948477809061</c:v>
                </c:pt>
                <c:pt idx="1218">
                  <c:v>-14.765584753528245</c:v>
                </c:pt>
                <c:pt idx="1219">
                  <c:v>-14.892232425852725</c:v>
                </c:pt>
                <c:pt idx="1220">
                  <c:v>-14.27662937286042</c:v>
                </c:pt>
                <c:pt idx="1221">
                  <c:v>-13.689924717509378</c:v>
                </c:pt>
                <c:pt idx="1222">
                  <c:v>-12.998652166071032</c:v>
                </c:pt>
                <c:pt idx="1224">
                  <c:v>-13.469051047256848</c:v>
                </c:pt>
                <c:pt idx="1225">
                  <c:v>-13.867427135232042</c:v>
                </c:pt>
                <c:pt idx="1226">
                  <c:v>-13.702631307038537</c:v>
                </c:pt>
                <c:pt idx="1227">
                  <c:v>-13.257949444898131</c:v>
                </c:pt>
                <c:pt idx="1228">
                  <c:v>-12.924141253010255</c:v>
                </c:pt>
                <c:pt idx="1229">
                  <c:v>-13.000209632642111</c:v>
                </c:pt>
                <c:pt idx="1230">
                  <c:v>-12.581197268947733</c:v>
                </c:pt>
                <c:pt idx="1231">
                  <c:v>-10.397721512791946</c:v>
                </c:pt>
                <c:pt idx="1232">
                  <c:v>-11.292517340985455</c:v>
                </c:pt>
                <c:pt idx="1233">
                  <c:v>-10.953675926370714</c:v>
                </c:pt>
                <c:pt idx="1234">
                  <c:v>-11.381710116186639</c:v>
                </c:pt>
                <c:pt idx="1235">
                  <c:v>-10.742631307038536</c:v>
                </c:pt>
                <c:pt idx="1236">
                  <c:v>-10.361767099213182</c:v>
                </c:pt>
                <c:pt idx="1237">
                  <c:v>-8.4452333929417875</c:v>
                </c:pt>
                <c:pt idx="1239">
                  <c:v>-8.5850054608356103</c:v>
                </c:pt>
                <c:pt idx="1240">
                  <c:v>-7.0453378965676876</c:v>
                </c:pt>
                <c:pt idx="1241">
                  <c:v>-5.9845876547954262</c:v>
                </c:pt>
                <c:pt idx="1242">
                  <c:v>-7.1583483260839458</c:v>
                </c:pt>
                <c:pt idx="1243">
                  <c:v>-6.616031155313415</c:v>
                </c:pt>
                <c:pt idx="1244">
                  <c:v>-5.9158507438065939</c:v>
                </c:pt>
                <c:pt idx="1245">
                  <c:v>-6.0972372612980337</c:v>
                </c:pt>
                <c:pt idx="1246">
                  <c:v>-5.8117387119316248</c:v>
                </c:pt>
                <c:pt idx="1248">
                  <c:v>-6.096600985578867</c:v>
                </c:pt>
                <c:pt idx="1249">
                  <c:v>-6.9751005020343229</c:v>
                </c:pt>
                <c:pt idx="1250">
                  <c:v>-7.7125553991576226</c:v>
                </c:pt>
                <c:pt idx="1251">
                  <c:v>-6.5909314871328135</c:v>
                </c:pt>
                <c:pt idx="1252">
                  <c:v>-7.2848631075009678</c:v>
                </c:pt>
                <c:pt idx="1253">
                  <c:v>-8.1605420683741912</c:v>
                </c:pt>
                <c:pt idx="1254">
                  <c:v>-7.713486052436707</c:v>
                </c:pt>
                <c:pt idx="1255">
                  <c:v>-7.0815107798254573</c:v>
                </c:pt>
                <c:pt idx="1256">
                  <c:v>-7.0559647098596798</c:v>
                </c:pt>
                <c:pt idx="1257">
                  <c:v>-7.3457367777535083</c:v>
                </c:pt>
                <c:pt idx="1258">
                  <c:v>-7.3781109315505731</c:v>
                </c:pt>
                <c:pt idx="1259">
                  <c:v>-7.8138943960497116</c:v>
                </c:pt>
                <c:pt idx="1260">
                  <c:v>-8.8165629274066859</c:v>
                </c:pt>
                <c:pt idx="1261">
                  <c:v>-9.1314821840804612</c:v>
                </c:pt>
                <c:pt idx="1262">
                  <c:v>-10.47963033994948</c:v>
                </c:pt>
                <c:pt idx="1263">
                  <c:v>-10.240731942308201</c:v>
                </c:pt>
                <c:pt idx="1264">
                  <c:v>-10.77685730496659</c:v>
                </c:pt>
                <c:pt idx="1265">
                  <c:v>-10.041539167107011</c:v>
                </c:pt>
                <c:pt idx="1266">
                  <c:v>-11.354900957209701</c:v>
                </c:pt>
                <c:pt idx="1267">
                  <c:v>-11.102878163999087</c:v>
                </c:pt>
                <c:pt idx="1268">
                  <c:v>-10.982412837359547</c:v>
                </c:pt>
                <c:pt idx="1269">
                  <c:v>-11.405822148061603</c:v>
                </c:pt>
                <c:pt idx="1270">
                  <c:v>-11.461833544666909</c:v>
                </c:pt>
                <c:pt idx="1271">
                  <c:v>-11.17853820001794</c:v>
                </c:pt>
                <c:pt idx="1272">
                  <c:v>-10.009753768429754</c:v>
                </c:pt>
                <c:pt idx="1273">
                  <c:v>-9.9302760780958437</c:v>
                </c:pt>
                <c:pt idx="1278">
                  <c:v>-9.8602190950692972</c:v>
                </c:pt>
                <c:pt idx="1279">
                  <c:v>-9.649060509684027</c:v>
                </c:pt>
                <c:pt idx="1280">
                  <c:v>-9.8775030431129522</c:v>
                </c:pt>
                <c:pt idx="1281">
                  <c:v>-9.6420709392002806</c:v>
                </c:pt>
                <c:pt idx="1282">
                  <c:v>-9.2102760780958448</c:v>
                </c:pt>
                <c:pt idx="1283">
                  <c:v>-9.1365154068073267</c:v>
                </c:pt>
                <c:pt idx="1284">
                  <c:v>-9.7295828193501137</c:v>
                </c:pt>
                <c:pt idx="1285">
                  <c:v>-10.006980733446866</c:v>
                </c:pt>
                <c:pt idx="1286">
                  <c:v>-10.432013956173734</c:v>
                </c:pt>
                <c:pt idx="1287">
                  <c:v>-10.021149748348378</c:v>
                </c:pt>
                <c:pt idx="1288">
                  <c:v>-10.335195334769615</c:v>
                </c:pt>
                <c:pt idx="1289">
                  <c:v>-9.9153093008226989</c:v>
                </c:pt>
                <c:pt idx="1290">
                  <c:v>-9.8864109031814209</c:v>
                </c:pt>
                <c:pt idx="1291">
                  <c:v>-9.7188895606043957</c:v>
                </c:pt>
                <c:pt idx="1292">
                  <c:v>-9.7802190950692989</c:v>
                </c:pt>
                <c:pt idx="1293">
                  <c:v>-9.4113776804545566</c:v>
                </c:pt>
                <c:pt idx="1295">
                  <c:v>-9.0666958183141446</c:v>
                </c:pt>
                <c:pt idx="1296">
                  <c:v>-7.6866958183141421</c:v>
                </c:pt>
                <c:pt idx="1297">
                  <c:v>-9.0090699721112131</c:v>
                </c:pt>
                <c:pt idx="1298">
                  <c:v>-8.4852523177961601</c:v>
                </c:pt>
                <c:pt idx="1299">
                  <c:v>-8.3145020760238921</c:v>
                </c:pt>
                <c:pt idx="1300">
                  <c:v>-8.1016150749879188</c:v>
                </c:pt>
                <c:pt idx="1301">
                  <c:v>-9.3473985394870525</c:v>
                </c:pt>
                <c:pt idx="1302">
                  <c:v>-9.6175125055401409</c:v>
                </c:pt>
                <c:pt idx="1303">
                  <c:v>-10.528148781259311</c:v>
                </c:pt>
                <c:pt idx="1304">
                  <c:v>-10.903751834251622</c:v>
                </c:pt>
                <c:pt idx="1308">
                  <c:v>-9.8122513507070934</c:v>
                </c:pt>
                <c:pt idx="1309">
                  <c:v>-9.6888420400050421</c:v>
                </c:pt>
                <c:pt idx="1310">
                  <c:v>-9.5054327293029814</c:v>
                </c:pt>
                <c:pt idx="1311">
                  <c:v>-8.3057746274622417</c:v>
                </c:pt>
                <c:pt idx="1312">
                  <c:v>-7.7257746274622434</c:v>
                </c:pt>
                <c:pt idx="1313">
                  <c:v>-7.4909787992687455</c:v>
                </c:pt>
                <c:pt idx="1314">
                  <c:v>-7.6975125055401463</c:v>
                </c:pt>
                <c:pt idx="1315">
                  <c:v>-7.3637518342516231</c:v>
                </c:pt>
                <c:pt idx="1316">
                  <c:v>-6.8201051290161985</c:v>
                </c:pt>
                <c:pt idx="1317">
                  <c:v>-7.2158885935153307</c:v>
                </c:pt>
                <c:pt idx="1318">
                  <c:v>-6.3095258363235658</c:v>
                </c:pt>
                <c:pt idx="1319">
                  <c:v>-7.5572751110067742</c:v>
                </c:pt>
                <c:pt idx="1320">
                  <c:v>-7.0121279222268242</c:v>
                </c:pt>
                <c:pt idx="1321">
                  <c:v>-6.4176170091660438</c:v>
                </c:pt>
                <c:pt idx="1322">
                  <c:v>-6.3803900441489247</c:v>
                </c:pt>
                <c:pt idx="1323">
                  <c:v>-6.5946635626763452</c:v>
                </c:pt>
                <c:pt idx="1324">
                  <c:v>-6.0747775287294346</c:v>
                </c:pt>
                <c:pt idx="1325">
                  <c:v>-5.5930966336780799</c:v>
                </c:pt>
                <c:pt idx="1326">
                  <c:v>-6.2292789793630234</c:v>
                </c:pt>
                <c:pt idx="1327">
                  <c:v>-7.4324603579589095</c:v>
                </c:pt>
                <c:pt idx="1328">
                  <c:v>-7.4110738404674663</c:v>
                </c:pt>
                <c:pt idx="1329">
                  <c:v>-7.7159836347140569</c:v>
                </c:pt>
                <c:pt idx="1330">
                  <c:v>-7.9703235986952023</c:v>
                </c:pt>
                <c:pt idx="1331">
                  <c:v>-8.0787661321241231</c:v>
                </c:pt>
                <c:pt idx="1332">
                  <c:v>-8.6555277705016991</c:v>
                </c:pt>
                <c:pt idx="1333">
                  <c:v>-7.561824082239724</c:v>
                </c:pt>
                <c:pt idx="1334">
                  <c:v>-6.5930966336780799</c:v>
                </c:pt>
                <c:pt idx="1335">
                  <c:v>-8.12038058172174</c:v>
                </c:pt>
                <c:pt idx="1336">
                  <c:v>-8.1548345117559791</c:v>
                </c:pt>
                <c:pt idx="1337">
                  <c:v>-7.1329256845984474</c:v>
                </c:pt>
                <c:pt idx="1338">
                  <c:v>-7.265641736554791</c:v>
                </c:pt>
                <c:pt idx="1339">
                  <c:v>-7.3063919783270492</c:v>
                </c:pt>
                <c:pt idx="1340">
                  <c:v>-8.0969142879931368</c:v>
                </c:pt>
                <c:pt idx="1341">
                  <c:v>-7.6671422200993149</c:v>
                </c:pt>
                <c:pt idx="1342">
                  <c:v>-7.0691080302833882</c:v>
                </c:pt>
                <c:pt idx="1343">
                  <c:v>-7.1746541002491568</c:v>
                </c:pt>
                <c:pt idx="1344">
                  <c:v>-7.5328687015718998</c:v>
                </c:pt>
                <c:pt idx="1345">
                  <c:v>-6.745005460835614</c:v>
                </c:pt>
                <c:pt idx="1346">
                  <c:v>-6.7003805817217383</c:v>
                </c:pt>
                <c:pt idx="1347">
                  <c:v>-5.7661640462208794</c:v>
                </c:pt>
                <c:pt idx="1348">
                  <c:v>-5.715470787475148</c:v>
                </c:pt>
                <c:pt idx="1349">
                  <c:v>-5.5107319423081975</c:v>
                </c:pt>
                <c:pt idx="1350">
                  <c:v>-5.6531630791318079</c:v>
                </c:pt>
                <c:pt idx="1351">
                  <c:v>-5.4032770451849004</c:v>
                </c:pt>
                <c:pt idx="1352">
                  <c:v>-5.0217765616403653</c:v>
                </c:pt>
                <c:pt idx="1353">
                  <c:v>-5.22512888931589</c:v>
                </c:pt>
                <c:pt idx="1354">
                  <c:v>-5.1713682180273679</c:v>
                </c:pt>
                <c:pt idx="1355">
                  <c:v>-6.2684242339648577</c:v>
                </c:pt>
                <c:pt idx="1356">
                  <c:v>-6.2302190950692946</c:v>
                </c:pt>
                <c:pt idx="1357">
                  <c:v>-6.5714916465076456</c:v>
                </c:pt>
                <c:pt idx="1358">
                  <c:v>-6.9194118702704799</c:v>
                </c:pt>
                <c:pt idx="1359">
                  <c:v>-5.7020709392002757</c:v>
                </c:pt>
                <c:pt idx="1360">
                  <c:v>-4.5739797663578017</c:v>
                </c:pt>
                <c:pt idx="1361">
                  <c:v>-6.0764678862079649</c:v>
                </c:pt>
                <c:pt idx="1362">
                  <c:v>-6.4756606614091581</c:v>
                </c:pt>
                <c:pt idx="1363">
                  <c:v>-5.6018999901206428</c:v>
                </c:pt>
                <c:pt idx="1364">
                  <c:v>-5.4215486295341933</c:v>
                </c:pt>
                <c:pt idx="1365">
                  <c:v>-5.6963444577276903</c:v>
                </c:pt>
                <c:pt idx="1366">
                  <c:v>-4.5558221480616012</c:v>
                </c:pt>
                <c:pt idx="1367">
                  <c:v>-2.5561070631943323</c:v>
                </c:pt>
                <c:pt idx="1368">
                  <c:v>-3.8462780122739559</c:v>
                </c:pt>
                <c:pt idx="1369">
                  <c:v>-6.1764014407542334</c:v>
                </c:pt>
                <c:pt idx="1370">
                  <c:v>-4.3810833028946448</c:v>
                </c:pt>
                <c:pt idx="1371">
                  <c:v>-3.7493454248167524</c:v>
                </c:pt>
                <c:pt idx="1372">
                  <c:v>-4.3114821840804609</c:v>
                </c:pt>
                <c:pt idx="1373">
                  <c:v>-3.599972238108748</c:v>
                </c:pt>
                <c:pt idx="1374">
                  <c:v>-5.6016531331600916</c:v>
                </c:pt>
                <c:pt idx="1375">
                  <c:v>-3.6867908595128611</c:v>
                </c:pt>
                <c:pt idx="1376">
                  <c:v>-5.3655847535282462</c:v>
                </c:pt>
                <c:pt idx="1377">
                  <c:v>-4.9928117185453544</c:v>
                </c:pt>
                <c:pt idx="1378">
                  <c:v>-3.359278979363026</c:v>
                </c:pt>
                <c:pt idx="1379">
                  <c:v>-2.7510073950137368</c:v>
                </c:pt>
                <c:pt idx="1380">
                  <c:v>0</c:v>
                </c:pt>
                <c:pt idx="1381">
                  <c:v>0</c:v>
                </c:pt>
                <c:pt idx="1382">
                  <c:v>-3.3061545837936919</c:v>
                </c:pt>
                <c:pt idx="1383">
                  <c:v>-2.5379494448981319</c:v>
                </c:pt>
                <c:pt idx="1384">
                  <c:v>-1.7460406177405972</c:v>
                </c:pt>
                <c:pt idx="1385">
                  <c:v>-0.97280225611817173</c:v>
                </c:pt>
                <c:pt idx="1386">
                  <c:v>-2.5213587556001826</c:v>
                </c:pt>
                <c:pt idx="1387">
                  <c:v>-1.0082913430573939</c:v>
                </c:pt>
                <c:pt idx="1388">
                  <c:v>-1.2308934289606412</c:v>
                </c:pt>
                <c:pt idx="1389">
                  <c:v>-0.41383741302316679</c:v>
                </c:pt>
                <c:pt idx="1390">
                  <c:v>-0.81707577464558767</c:v>
                </c:pt>
                <c:pt idx="1391">
                  <c:v>-1.0003711192945559</c:v>
                </c:pt>
                <c:pt idx="1392">
                  <c:v>-2.6670852370727758</c:v>
                </c:pt>
                <c:pt idx="1393">
                  <c:v>-2.4451764099152413</c:v>
                </c:pt>
                <c:pt idx="1394">
                  <c:v>-4.0461640462208734</c:v>
                </c:pt>
                <c:pt idx="1395">
                  <c:v>-3.2063349953005016</c:v>
                </c:pt>
                <c:pt idx="1396">
                  <c:v>-3.7088231151506648</c:v>
                </c:pt>
                <c:pt idx="1397">
                  <c:v>-3.7573226316061366</c:v>
                </c:pt>
                <c:pt idx="1398">
                  <c:v>-2.302232425852722</c:v>
                </c:pt>
                <c:pt idx="1399">
                  <c:v>-3.3207889253347389</c:v>
                </c:pt>
                <c:pt idx="1400">
                  <c:v>-2.7489940642303026</c:v>
                </c:pt>
                <c:pt idx="1401">
                  <c:v>-1.3975411012851353</c:v>
                </c:pt>
                <c:pt idx="1402">
                  <c:v>-3.7028592391447219</c:v>
                </c:pt>
                <c:pt idx="1403">
                  <c:v>-5.0187566696969341</c:v>
                </c:pt>
                <c:pt idx="1404">
                  <c:v>-5.7010643780402788</c:v>
                </c:pt>
                <c:pt idx="1405">
                  <c:v>-6.9169618085924967</c:v>
                </c:pt>
                <c:pt idx="1406">
                  <c:v>-7.8844831511695261</c:v>
                </c:pt>
                <c:pt idx="1407">
                  <c:v>-4.9627452730916275</c:v>
                </c:pt>
                <c:pt idx="1408">
                  <c:v>-4.1261545837936922</c:v>
                </c:pt>
                <c:pt idx="1409">
                  <c:v>-4.6229162221712627</c:v>
                </c:pt>
                <c:pt idx="1410">
                  <c:v>-4.4361545837936873</c:v>
                </c:pt>
                <c:pt idx="1411">
                  <c:v>-5.4750624438621571</c:v>
                </c:pt>
                <c:pt idx="1412">
                  <c:v>-4.4974841182585905</c:v>
                </c:pt>
                <c:pt idx="1413">
                  <c:v>-4.0754613250479679</c:v>
                </c:pt>
                <c:pt idx="1414">
                  <c:v>-3.850950411987192</c:v>
                </c:pt>
                <c:pt idx="1415">
                  <c:v>-4.4141317905830704</c:v>
                </c:pt>
                <c:pt idx="1416">
                  <c:v>-5.7944831511695227</c:v>
                </c:pt>
                <c:pt idx="1417">
                  <c:v>-4.7520520143459066</c:v>
                </c:pt>
                <c:pt idx="1418">
                  <c:v>-6.0607319423082018</c:v>
                </c:pt>
                <c:pt idx="1419">
                  <c:v>-5.5335049772910807</c:v>
                </c:pt>
                <c:pt idx="1420">
                  <c:v>-2.8396873229760189</c:v>
                </c:pt>
                <c:pt idx="1421">
                  <c:v>-1.7817670992131838</c:v>
                </c:pt>
                <c:pt idx="1422">
                  <c:v>-1.6124603579589092</c:v>
                </c:pt>
                <c:pt idx="1423">
                  <c:v>-2.4796873229760195</c:v>
                </c:pt>
                <c:pt idx="1424">
                  <c:v>-1.8989370812037549</c:v>
                </c:pt>
                <c:pt idx="1425">
                  <c:v>-1.074948477809059</c:v>
                </c:pt>
                <c:pt idx="1426">
                  <c:v>-0.22436918511643711</c:v>
                </c:pt>
                <c:pt idx="1427">
                  <c:v>0.48014172794434273</c:v>
                </c:pt>
                <c:pt idx="1428">
                  <c:v>-0.32066549685446688</c:v>
                </c:pt>
                <c:pt idx="1429">
                  <c:v>-0.78321059973117002</c:v>
                </c:pt>
                <c:pt idx="1430">
                  <c:v>-2.3134479942645356</c:v>
                </c:pt>
                <c:pt idx="1431">
                  <c:v>-1.3734479942645308</c:v>
                </c:pt>
                <c:pt idx="1432">
                  <c:v>-0.35339101123798855</c:v>
                </c:pt>
                <c:pt idx="1433">
                  <c:v>-0.15269775249226569</c:v>
                </c:pt>
                <c:pt idx="1434">
                  <c:v>0.43262038536732206</c:v>
                </c:pt>
                <c:pt idx="1435">
                  <c:v>0.74568779791010797</c:v>
                </c:pt>
                <c:pt idx="1436">
                  <c:v>1.0640733483124905</c:v>
                </c:pt>
                <c:pt idx="1437">
                  <c:v>0.63147126240924223</c:v>
                </c:pt>
                <c:pt idx="1438">
                  <c:v>-4.3732909397256492E-2</c:v>
                </c:pt>
                <c:pt idx="1439">
                  <c:v>1.3659821754700232</c:v>
                </c:pt>
                <c:pt idx="1440">
                  <c:v>0.26800496868063561</c:v>
                </c:pt>
                <c:pt idx="1441">
                  <c:v>0.17395938225939744</c:v>
                </c:pt>
                <c:pt idx="1442">
                  <c:v>1.256447502109566</c:v>
                </c:pt>
                <c:pt idx="1443">
                  <c:v>0.69708377782873754</c:v>
                </c:pt>
                <c:pt idx="1444">
                  <c:v>-0.17441670571579238</c:v>
                </c:pt>
                <c:pt idx="1445">
                  <c:v>-1.0167908595128594</c:v>
                </c:pt>
                <c:pt idx="1446">
                  <c:v>-0.48974430600256369</c:v>
                </c:pt>
                <c:pt idx="1447">
                  <c:v>0.96135729635615519</c:v>
                </c:pt>
                <c:pt idx="1448">
                  <c:v>-1.3455277705016968</c:v>
                </c:pt>
                <c:pt idx="1449">
                  <c:v>0.95019871097088782</c:v>
                </c:pt>
                <c:pt idx="1450">
                  <c:v>-6.8414771537668173E-2</c:v>
                </c:pt>
                <c:pt idx="1451">
                  <c:v>0.38302872898031382</c:v>
                </c:pt>
                <c:pt idx="1452">
                  <c:v>1.7880619517071779</c:v>
                </c:pt>
                <c:pt idx="1453">
                  <c:v>0.8868463832953779</c:v>
                </c:pt>
                <c:pt idx="1454">
                  <c:v>1.1203696600505211</c:v>
                </c:pt>
                <c:pt idx="1455">
                  <c:v>1.3195624352517115</c:v>
                </c:pt>
                <c:pt idx="1456">
                  <c:v>0.83678940026883453</c:v>
                </c:pt>
                <c:pt idx="1457">
                  <c:v>0.49783401960100804</c:v>
                </c:pt>
                <c:pt idx="1458">
                  <c:v>0.47303819140750392</c:v>
                </c:pt>
                <c:pt idx="1459">
                  <c:v>0.90807141413436909</c:v>
                </c:pt>
                <c:pt idx="1460">
                  <c:v>0.93761554992200757</c:v>
                </c:pt>
                <c:pt idx="1461">
                  <c:v>0.81351298047422915</c:v>
                </c:pt>
                <c:pt idx="1462">
                  <c:v>1.4011388266771547</c:v>
                </c:pt>
                <c:pt idx="1463">
                  <c:v>1.1894579316258103</c:v>
                </c:pt>
                <c:pt idx="1464">
                  <c:v>1.4116041533167021</c:v>
                </c:pt>
                <c:pt idx="1465">
                  <c:v>2.4307969285178928</c:v>
                </c:pt>
                <c:pt idx="1466">
                  <c:v>1.7801036697721742</c:v>
                </c:pt>
                <c:pt idx="1467">
                  <c:v>1.626523409990476</c:v>
                </c:pt>
                <c:pt idx="1468">
                  <c:v>1.5860580833509346</c:v>
                </c:pt>
                <c:pt idx="1469">
                  <c:v>1.7224778235692355</c:v>
                </c:pt>
                <c:pt idx="1470">
                  <c:v>2.2734559974476838</c:v>
                </c:pt>
                <c:pt idx="1471">
                  <c:v>2.4507399454913426</c:v>
                </c:pt>
                <c:pt idx="1472">
                  <c:v>2.5551368924990356</c:v>
                </c:pt>
                <c:pt idx="1473">
                  <c:v>2.4639783071137771</c:v>
                </c:pt>
                <c:pt idx="1474">
                  <c:v>3.2142062392199549</c:v>
                </c:pt>
                <c:pt idx="1475">
                  <c:v>4.2276819953757396</c:v>
                </c:pt>
                <c:pt idx="1476">
                  <c:v>3.5248425149391238</c:v>
                </c:pt>
                <c:pt idx="1477">
                  <c:v>3.974386650726764</c:v>
                </c:pt>
                <c:pt idx="1478">
                  <c:v>3.8040352901403196</c:v>
                </c:pt>
                <c:pt idx="1479">
                  <c:v>4.6728861671822415</c:v>
                </c:pt>
                <c:pt idx="1480">
                  <c:v>4.313237527768699</c:v>
                </c:pt>
                <c:pt idx="1481">
                  <c:v>4.6245670622335879</c:v>
                </c:pt>
                <c:pt idx="1482">
                  <c:v>4.3983277335221018</c:v>
                </c:pt>
                <c:pt idx="1483">
                  <c:v>4.8502365606796332</c:v>
                </c:pt>
                <c:pt idx="1484">
                  <c:v>5.2565898554442043</c:v>
                </c:pt>
                <c:pt idx="1485">
                  <c:v>5.8376914578029329</c:v>
                </c:pt>
                <c:pt idx="1486">
                  <c:v>5.0089640092412751</c:v>
                </c:pt>
                <c:pt idx="1487">
                  <c:v>4.1887930601616432</c:v>
                </c:pt>
                <c:pt idx="1488">
                  <c:v>4.0711102309321703</c:v>
                </c:pt>
                <c:pt idx="1489">
                  <c:v>4.9017465066513495</c:v>
                </c:pt>
                <c:pt idx="1490">
                  <c:v>4.9619174557309833</c:v>
                </c:pt>
                <c:pt idx="1491">
                  <c:v>5.9118129521050804</c:v>
                </c:pt>
                <c:pt idx="1492">
                  <c:v>5.0534368641298855</c:v>
                </c:pt>
                <c:pt idx="1493">
                  <c:v>4.4108347782266364</c:v>
                </c:pt>
                <c:pt idx="1494">
                  <c:v>4.0325062108507979</c:v>
                </c:pt>
                <c:pt idx="1495">
                  <c:v>5.659267849228371</c:v>
                </c:pt>
                <c:pt idx="1496">
                  <c:v>6.7205973836932671</c:v>
                </c:pt>
                <c:pt idx="1497">
                  <c:v>6.3956211439929476</c:v>
                </c:pt>
                <c:pt idx="1498">
                  <c:v>4.8058490760991219</c:v>
                </c:pt>
                <c:pt idx="1499">
                  <c:v>4.6471786105640192</c:v>
                </c:pt>
                <c:pt idx="1500">
                  <c:v>3.1405784588388954</c:v>
                </c:pt>
                <c:pt idx="1501">
                  <c:v>4.5872831141899297</c:v>
                </c:pt>
                <c:pt idx="1502">
                  <c:v>3.9991824789202752</c:v>
                </c:pt>
                <c:pt idx="1503">
                  <c:v>4.8736933919810497</c:v>
                </c:pt>
                <c:pt idx="1504">
                  <c:v>4.867216668736198</c:v>
                </c:pt>
                <c:pt idx="1505">
                  <c:v>4.0990115298406309</c:v>
                </c:pt>
                <c:pt idx="1506">
                  <c:v>6.1202840812789887</c:v>
                </c:pt>
                <c:pt idx="1507">
                  <c:v>5.8607494079185329</c:v>
                </c:pt>
                <c:pt idx="1508">
                  <c:v>5.9740447525675009</c:v>
                </c:pt>
                <c:pt idx="1509">
                  <c:v>6.1640447525674986</c:v>
                </c:pt>
                <c:pt idx="1510">
                  <c:v>6.1640447525674986</c:v>
                </c:pt>
                <c:pt idx="1511">
                  <c:v>5.851851010277251</c:v>
                </c:pt>
                <c:pt idx="1512">
                  <c:v>5.8149754058465888</c:v>
                </c:pt>
                <c:pt idx="1513">
                  <c:v>5.3505214758123572</c:v>
                </c:pt>
                <c:pt idx="1514">
                  <c:v>5.6117940272507099</c:v>
                </c:pt>
                <c:pt idx="1515">
                  <c:v>5.4726012520495146</c:v>
                </c:pt>
                <c:pt idx="1516">
                  <c:v>5.1293059074005427</c:v>
                </c:pt>
                <c:pt idx="1517">
                  <c:v>4.8834084768483237</c:v>
                </c:pt>
                <c:pt idx="1518">
                  <c:v>3.779410411026447</c:v>
                </c:pt>
                <c:pt idx="1519">
                  <c:v>4.0183657916942792</c:v>
                </c:pt>
                <c:pt idx="1520">
                  <c:v>3.8534465350205025</c:v>
                </c:pt>
                <c:pt idx="1521">
                  <c:v>3.1555263112576668</c:v>
                </c:pt>
                <c:pt idx="1522">
                  <c:v>3.1870267948021933</c:v>
                </c:pt>
                <c:pt idx="1523">
                  <c:v>3.592639310221692</c:v>
                </c:pt>
                <c:pt idx="1524">
                  <c:v>3.2348900355384842</c:v>
                </c:pt>
                <c:pt idx="1525">
                  <c:v>3.6048900355384887</c:v>
                </c:pt>
                <c:pt idx="1526">
                  <c:v>3.6455263112576617</c:v>
                </c:pt>
                <c:pt idx="1527">
                  <c:v>3.6947760694853997</c:v>
                </c:pt>
                <c:pt idx="1528">
                  <c:v>3.5781283971609099</c:v>
                </c:pt>
                <c:pt idx="1529">
                  <c:v>3.3373781553886488</c:v>
                </c:pt>
                <c:pt idx="1530">
                  <c:v>3.1902081733980694</c:v>
                </c:pt>
                <c:pt idx="1531">
                  <c:v>3.673911861660045</c:v>
                </c:pt>
                <c:pt idx="1532">
                  <c:v>3.5356497397379343</c:v>
                </c:pt>
                <c:pt idx="1533">
                  <c:v>3.2296383431326277</c:v>
                </c:pt>
                <c:pt idx="1534">
                  <c:v>2.8527057556754229</c:v>
                </c:pt>
                <c:pt idx="1535">
                  <c:v>1.9360675457781227</c:v>
                </c:pt>
                <c:pt idx="1536">
                  <c:v>2.3304644927858078</c:v>
                </c:pt>
                <c:pt idx="1537">
                  <c:v>2.7462479572849432</c:v>
                </c:pt>
                <c:pt idx="1538">
                  <c:v>3.1041111980212293</c:v>
                </c:pt>
                <c:pt idx="1539">
                  <c:v>0.99056899641171015</c:v>
                </c:pt>
                <c:pt idx="1540">
                  <c:v>0.38721666873620109</c:v>
                </c:pt>
                <c:pt idx="1541">
                  <c:v>-0.78041863989391658</c:v>
                </c:pt>
                <c:pt idx="1542">
                  <c:v>0.69420623921995173</c:v>
                </c:pt>
                <c:pt idx="1543">
                  <c:v>0.39143320423707451</c:v>
                </c:pt>
                <c:pt idx="1544">
                  <c:v>-1.0461451213665001</c:v>
                </c:pt>
                <c:pt idx="1545">
                  <c:v>-0.70152024225263432</c:v>
                </c:pt>
                <c:pt idx="1546">
                  <c:v>-1.273372086383624</c:v>
                </c:pt>
                <c:pt idx="1547">
                  <c:v>-0.95475860387506373</c:v>
                </c:pt>
                <c:pt idx="1548">
                  <c:v>-1.1233720863836183</c:v>
                </c:pt>
                <c:pt idx="1549">
                  <c:v>-2.3666674310325888</c:v>
                </c:pt>
                <c:pt idx="1550">
                  <c:v>-2.245508845647322</c:v>
                </c:pt>
                <c:pt idx="1551">
                  <c:v>-1.6994404660154672</c:v>
                </c:pt>
                <c:pt idx="1552">
                  <c:v>-0.85949744904201708</c:v>
                </c:pt>
                <c:pt idx="1553">
                  <c:v>-0.29712329524494407</c:v>
                </c:pt>
                <c:pt idx="1554">
                  <c:v>0.6976819953757456</c:v>
                </c:pt>
                <c:pt idx="1555">
                  <c:v>1.242249891463068</c:v>
                </c:pt>
                <c:pt idx="1556">
                  <c:v>1.6013287006111625</c:v>
                </c:pt>
                <c:pt idx="1557">
                  <c:v>2.4452033379527691</c:v>
                </c:pt>
                <c:pt idx="1558">
                  <c:v>2.8068842330041193</c:v>
                </c:pt>
                <c:pt idx="1559">
                  <c:v>3.1001795776530869</c:v>
                </c:pt>
                <c:pt idx="1560">
                  <c:v>-0.52035219444017855</c:v>
                </c:pt>
                <c:pt idx="1561">
                  <c:v>-0.52868076181601964</c:v>
                </c:pt>
                <c:pt idx="1562">
                  <c:v>-0.97885171089565404</c:v>
                </c:pt>
                <c:pt idx="1563">
                  <c:v>-0.41555636624669035</c:v>
                </c:pt>
                <c:pt idx="1564">
                  <c:v>0.93236385751615103</c:v>
                </c:pt>
                <c:pt idx="1565">
                  <c:v>1.9401131321993574</c:v>
                </c:pt>
                <c:pt idx="1566">
                  <c:v>2.897283114189932</c:v>
                </c:pt>
                <c:pt idx="1567">
                  <c:v>2.86803335596219</c:v>
                </c:pt>
                <c:pt idx="1568">
                  <c:v>1.8561150663774768</c:v>
                </c:pt>
                <c:pt idx="1569">
                  <c:v>1.896115066377476</c:v>
                </c:pt>
                <c:pt idx="1570">
                  <c:v>2.5461150663774745</c:v>
                </c:pt>
                <c:pt idx="1571">
                  <c:v>1.9769222911762867</c:v>
                </c:pt>
                <c:pt idx="1572">
                  <c:v>2.0688311183338115</c:v>
                </c:pt>
                <c:pt idx="1573">
                  <c:v>1.6602176358252549</c:v>
                </c:pt>
                <c:pt idx="1574">
                  <c:v>2.8655357736848543</c:v>
                </c:pt>
                <c:pt idx="1575">
                  <c:v>2.7650134640187645</c:v>
                </c:pt>
                <c:pt idx="1576">
                  <c:v>3.1962860154571118</c:v>
                </c:pt>
                <c:pt idx="1577">
                  <c:v>3.1317751023963325</c:v>
                </c:pt>
                <c:pt idx="1578">
                  <c:v>3.0483657916942732</c:v>
                </c:pt>
                <c:pt idx="1579">
                  <c:v>1.4167418796694662</c:v>
                </c:pt>
                <c:pt idx="1580">
                  <c:v>1.2373211723621083</c:v>
                </c:pt>
                <c:pt idx="1581">
                  <c:v>1.1567418796694682</c:v>
                </c:pt>
                <c:pt idx="1582">
                  <c:v>1.0106735000376119</c:v>
                </c:pt>
                <c:pt idx="1583">
                  <c:v>1.3367988626960212</c:v>
                </c:pt>
                <c:pt idx="1584">
                  <c:v>1.7519460514759757</c:v>
                </c:pt>
                <c:pt idx="1585">
                  <c:v>1.4886507068270021</c:v>
                </c:pt>
                <c:pt idx="1586">
                  <c:v>1.9983657916942761</c:v>
                </c:pt>
                <c:pt idx="1587">
                  <c:v>1.0594673940529944</c:v>
                </c:pt>
                <c:pt idx="1588">
                  <c:v>1.0305120133851773</c:v>
                </c:pt>
                <c:pt idx="1589">
                  <c:v>0.9039783071137748</c:v>
                </c:pt>
                <c:pt idx="1590">
                  <c:v>-1.1588517108956538</c:v>
                </c:pt>
                <c:pt idx="1591">
                  <c:v>-1.1588517108956538</c:v>
                </c:pt>
                <c:pt idx="1592">
                  <c:v>-1.1085573333357459</c:v>
                </c:pt>
                <c:pt idx="1593">
                  <c:v>-0.64289729731689249</c:v>
                </c:pt>
                <c:pt idx="1594">
                  <c:v>0.45247782356923238</c:v>
                </c:pt>
                <c:pt idx="1595">
                  <c:v>0.62131923818397894</c:v>
                </c:pt>
                <c:pt idx="1596">
                  <c:v>0.87663737604356839</c:v>
                </c:pt>
                <c:pt idx="1597">
                  <c:v>0.49901152984063657</c:v>
                </c:pt>
                <c:pt idx="1598">
                  <c:v>-0.741282847719269</c:v>
                </c:pt>
                <c:pt idx="1599">
                  <c:v>-1.2954424001935934</c:v>
                </c:pt>
                <c:pt idx="1600">
                  <c:v>-1.6136570015163443</c:v>
                </c:pt>
                <c:pt idx="1601">
                  <c:v>-1.9665440025523111</c:v>
                </c:pt>
                <c:pt idx="1602">
                  <c:v>-3.9179399824709407</c:v>
                </c:pt>
                <c:pt idx="1603">
                  <c:v>-4.3079399824709412</c:v>
                </c:pt>
                <c:pt idx="1604">
                  <c:v>-4.2579399824709441</c:v>
                </c:pt>
                <c:pt idx="1605">
                  <c:v>-4.0179399824709421</c:v>
                </c:pt>
                <c:pt idx="160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55-4A10-B98C-2F145706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037544"/>
        <c:axId val="1605031968"/>
      </c:lineChart>
      <c:catAx>
        <c:axId val="16050375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1968"/>
        <c:crosses val="autoZero"/>
        <c:auto val="1"/>
        <c:lblAlgn val="ctr"/>
        <c:lblOffset val="100"/>
        <c:noMultiLvlLbl val="1"/>
      </c:catAx>
      <c:valAx>
        <c:axId val="16050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(cents</a:t>
                </a:r>
                <a:r>
                  <a:rPr lang="en-US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05037544"/>
        <c:crosses val="autoZero"/>
        <c:crossBetween val="between"/>
      </c:valAx>
      <c:valAx>
        <c:axId val="139242511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7817983"/>
        <c:crosses val="max"/>
        <c:crossBetween val="between"/>
      </c:valAx>
      <c:catAx>
        <c:axId val="117817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242511"/>
        <c:crosses val="autoZero"/>
        <c:auto val="1"/>
        <c:lblAlgn val="ctr"/>
        <c:lblOffset val="100"/>
        <c:noMultiLvlLbl val="1"/>
      </c:cat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349347388870686"/>
          <c:y val="0.14244579904837079"/>
          <c:w val="0.61791604769038999"/>
          <c:h val="4.555504981013457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Refining margins continue to hold </a:t>
            </a:r>
          </a:p>
          <a:p>
            <a:pPr>
              <a:defRPr sz="2200"/>
            </a:pPr>
            <a:r>
              <a:rPr lang="en-US" sz="2200"/>
              <a:t>despite the decline in flat</a:t>
            </a:r>
            <a:r>
              <a:rPr lang="en-US" sz="2200" baseline="0"/>
              <a:t> prices</a:t>
            </a:r>
            <a:endParaRPr lang="en-US" sz="2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369589082207247E-2"/>
          <c:y val="0.15399610027439753"/>
          <c:w val="0.88791508383417972"/>
          <c:h val="0.65772153125745636"/>
        </c:manualLayout>
      </c:layout>
      <c:areaChart>
        <c:grouping val="stacked"/>
        <c:varyColors val="0"/>
        <c:ser>
          <c:idx val="1"/>
          <c:order val="0"/>
          <c:tx>
            <c:v>Crude Degummed Basis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Spreads!$O$3:$O$1616</c:f>
              <c:numCache>
                <c:formatCode>#,##0.00_);[Red]\(#,##0.00\)</c:formatCode>
                <c:ptCount val="1614"/>
                <c:pt idx="0">
                  <c:v>-0.19999999999999929</c:v>
                </c:pt>
                <c:pt idx="1">
                  <c:v>-0.19999999999999929</c:v>
                </c:pt>
                <c:pt idx="2">
                  <c:v>-0.19999999999999929</c:v>
                </c:pt>
                <c:pt idx="3">
                  <c:v>-0.19999999999999929</c:v>
                </c:pt>
                <c:pt idx="4">
                  <c:v>-0.19999999999999929</c:v>
                </c:pt>
                <c:pt idx="5">
                  <c:v>-0.20000000000000284</c:v>
                </c:pt>
                <c:pt idx="6">
                  <c:v>-0.19999999999999929</c:v>
                </c:pt>
                <c:pt idx="7">
                  <c:v>-0.19999999999999929</c:v>
                </c:pt>
                <c:pt idx="8">
                  <c:v>-0.19999999999999929</c:v>
                </c:pt>
                <c:pt idx="9">
                  <c:v>-0.19999999999999929</c:v>
                </c:pt>
                <c:pt idx="10">
                  <c:v>-0.20000000000000284</c:v>
                </c:pt>
                <c:pt idx="11">
                  <c:v>-0.19999999999999929</c:v>
                </c:pt>
                <c:pt idx="12">
                  <c:v>-0.19999999999999929</c:v>
                </c:pt>
                <c:pt idx="13">
                  <c:v>-0.48000000000000043</c:v>
                </c:pt>
                <c:pt idx="14">
                  <c:v>-0.48000000000000043</c:v>
                </c:pt>
                <c:pt idx="15">
                  <c:v>-0.49000000000000199</c:v>
                </c:pt>
                <c:pt idx="16">
                  <c:v>-0.48999999999999844</c:v>
                </c:pt>
                <c:pt idx="17">
                  <c:v>-0.51999999999999957</c:v>
                </c:pt>
                <c:pt idx="18">
                  <c:v>-0.51999999999999957</c:v>
                </c:pt>
                <c:pt idx="19">
                  <c:v>-0.5</c:v>
                </c:pt>
                <c:pt idx="20">
                  <c:v>-0.19999999999999929</c:v>
                </c:pt>
                <c:pt idx="21">
                  <c:v>-0.19999999999999929</c:v>
                </c:pt>
                <c:pt idx="22">
                  <c:v>-0.19999999999999929</c:v>
                </c:pt>
                <c:pt idx="23">
                  <c:v>-0.20000000000000284</c:v>
                </c:pt>
                <c:pt idx="24">
                  <c:v>-0.19999999999999929</c:v>
                </c:pt>
                <c:pt idx="25">
                  <c:v>-0.20000000000000284</c:v>
                </c:pt>
                <c:pt idx="26">
                  <c:v>-0.20000000000000284</c:v>
                </c:pt>
                <c:pt idx="27">
                  <c:v>-0.19999999999999929</c:v>
                </c:pt>
                <c:pt idx="28">
                  <c:v>-0.19999999999999929</c:v>
                </c:pt>
                <c:pt idx="29">
                  <c:v>-0.39999999999999858</c:v>
                </c:pt>
                <c:pt idx="30">
                  <c:v>-0.40000000000000213</c:v>
                </c:pt>
                <c:pt idx="31">
                  <c:v>-0.64999999999999858</c:v>
                </c:pt>
                <c:pt idx="32">
                  <c:v>-0.65000000000000213</c:v>
                </c:pt>
                <c:pt idx="33">
                  <c:v>-0.64999999999999858</c:v>
                </c:pt>
                <c:pt idx="34">
                  <c:v>-0.64999999999999858</c:v>
                </c:pt>
                <c:pt idx="35">
                  <c:v>-0.65000000000000213</c:v>
                </c:pt>
                <c:pt idx="36">
                  <c:v>-0.65000000000000213</c:v>
                </c:pt>
                <c:pt idx="37">
                  <c:v>-0.65000000000000213</c:v>
                </c:pt>
                <c:pt idx="38">
                  <c:v>-0.64999999999999858</c:v>
                </c:pt>
                <c:pt idx="39">
                  <c:v>-0.65000000000000213</c:v>
                </c:pt>
                <c:pt idx="40">
                  <c:v>-0.65000000000000213</c:v>
                </c:pt>
                <c:pt idx="41">
                  <c:v>-0.65000000000000213</c:v>
                </c:pt>
                <c:pt idx="42">
                  <c:v>-0.64999999999999858</c:v>
                </c:pt>
                <c:pt idx="43">
                  <c:v>-0.64999999999999858</c:v>
                </c:pt>
                <c:pt idx="44">
                  <c:v>-0.64999999999999858</c:v>
                </c:pt>
                <c:pt idx="45">
                  <c:v>-0.64999999999999858</c:v>
                </c:pt>
                <c:pt idx="46">
                  <c:v>-0.65000000000000213</c:v>
                </c:pt>
                <c:pt idx="47">
                  <c:v>-0.64999999999999858</c:v>
                </c:pt>
                <c:pt idx="48">
                  <c:v>-0.64999999999999858</c:v>
                </c:pt>
                <c:pt idx="49">
                  <c:v>-0.64999999999999858</c:v>
                </c:pt>
                <c:pt idx="50">
                  <c:v>-0.99000000000000199</c:v>
                </c:pt>
                <c:pt idx="51">
                  <c:v>-0.64999999999999858</c:v>
                </c:pt>
                <c:pt idx="52">
                  <c:v>-0.64999999999999858</c:v>
                </c:pt>
                <c:pt idx="53">
                  <c:v>-0.65000000000000213</c:v>
                </c:pt>
                <c:pt idx="54">
                  <c:v>-0.98000000000000043</c:v>
                </c:pt>
                <c:pt idx="55">
                  <c:v>-0.99000000000000199</c:v>
                </c:pt>
                <c:pt idx="56">
                  <c:v>-0.96999999999999886</c:v>
                </c:pt>
                <c:pt idx="57">
                  <c:v>-0.9599999999999973</c:v>
                </c:pt>
                <c:pt idx="58">
                  <c:v>-0.97000000000000242</c:v>
                </c:pt>
                <c:pt idx="59">
                  <c:v>-0.94000000000000128</c:v>
                </c:pt>
                <c:pt idx="60">
                  <c:v>-0.64999999999999858</c:v>
                </c:pt>
                <c:pt idx="61">
                  <c:v>-0.64999999999999858</c:v>
                </c:pt>
                <c:pt idx="62">
                  <c:v>-0.75</c:v>
                </c:pt>
                <c:pt idx="63">
                  <c:v>-0.75</c:v>
                </c:pt>
                <c:pt idx="64">
                  <c:v>-0.75</c:v>
                </c:pt>
                <c:pt idx="65">
                  <c:v>-0.75</c:v>
                </c:pt>
                <c:pt idx="66">
                  <c:v>-0.75</c:v>
                </c:pt>
                <c:pt idx="67">
                  <c:v>-0.75</c:v>
                </c:pt>
                <c:pt idx="68">
                  <c:v>-0.75</c:v>
                </c:pt>
                <c:pt idx="69">
                  <c:v>-0.75</c:v>
                </c:pt>
                <c:pt idx="70">
                  <c:v>-0.75</c:v>
                </c:pt>
                <c:pt idx="71">
                  <c:v>-0.75</c:v>
                </c:pt>
                <c:pt idx="72">
                  <c:v>-0.75</c:v>
                </c:pt>
                <c:pt idx="73">
                  <c:v>-0.75</c:v>
                </c:pt>
                <c:pt idx="74">
                  <c:v>-0.75</c:v>
                </c:pt>
                <c:pt idx="75">
                  <c:v>-0.75</c:v>
                </c:pt>
                <c:pt idx="76">
                  <c:v>-0.75</c:v>
                </c:pt>
                <c:pt idx="77">
                  <c:v>-0.75</c:v>
                </c:pt>
                <c:pt idx="78">
                  <c:v>-0.75</c:v>
                </c:pt>
                <c:pt idx="79">
                  <c:v>-0.75</c:v>
                </c:pt>
                <c:pt idx="80">
                  <c:v>-0.75</c:v>
                </c:pt>
                <c:pt idx="81">
                  <c:v>-0.75</c:v>
                </c:pt>
                <c:pt idx="82">
                  <c:v>-0.75</c:v>
                </c:pt>
                <c:pt idx="83">
                  <c:v>-0.60000000000000142</c:v>
                </c:pt>
                <c:pt idx="84">
                  <c:v>-0.59999999999999787</c:v>
                </c:pt>
                <c:pt idx="85">
                  <c:v>-0.59999999999999787</c:v>
                </c:pt>
                <c:pt idx="86">
                  <c:v>-0.59999999999999787</c:v>
                </c:pt>
                <c:pt idx="87">
                  <c:v>-0.59999999999999787</c:v>
                </c:pt>
                <c:pt idx="88">
                  <c:v>-0.60000000000000142</c:v>
                </c:pt>
                <c:pt idx="89">
                  <c:v>-0.60000000000000142</c:v>
                </c:pt>
                <c:pt idx="90">
                  <c:v>-0.59999999999999787</c:v>
                </c:pt>
                <c:pt idx="91">
                  <c:v>-0.59999999999999787</c:v>
                </c:pt>
                <c:pt idx="92">
                  <c:v>-0.59999999999999787</c:v>
                </c:pt>
                <c:pt idx="93">
                  <c:v>-0.60000000000000142</c:v>
                </c:pt>
                <c:pt idx="94">
                  <c:v>-0.60000000000000142</c:v>
                </c:pt>
                <c:pt idx="95">
                  <c:v>-0.59999999999999787</c:v>
                </c:pt>
                <c:pt idx="96">
                  <c:v>-0.91000000000000014</c:v>
                </c:pt>
                <c:pt idx="97">
                  <c:v>-1.1699999999999982</c:v>
                </c:pt>
                <c:pt idx="98">
                  <c:v>-1.1700000000000017</c:v>
                </c:pt>
                <c:pt idx="99">
                  <c:v>-1.1900000000000013</c:v>
                </c:pt>
                <c:pt idx="100">
                  <c:v>-1.1799999999999997</c:v>
                </c:pt>
                <c:pt idx="101">
                  <c:v>-1.1699999999999982</c:v>
                </c:pt>
                <c:pt idx="102">
                  <c:v>-0.86999999999999744</c:v>
                </c:pt>
                <c:pt idx="103">
                  <c:v>-0.87000000000000099</c:v>
                </c:pt>
                <c:pt idx="104">
                  <c:v>-0.87000000000000099</c:v>
                </c:pt>
                <c:pt idx="105">
                  <c:v>-0.86999999999999744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0.35000000000000142</c:v>
                </c:pt>
                <c:pt idx="127">
                  <c:v>0.34999999999999787</c:v>
                </c:pt>
                <c:pt idx="128">
                  <c:v>0.35000000000000142</c:v>
                </c:pt>
                <c:pt idx="129">
                  <c:v>0.35000000000000142</c:v>
                </c:pt>
                <c:pt idx="130">
                  <c:v>0.35000000000000142</c:v>
                </c:pt>
                <c:pt idx="131">
                  <c:v>0.35000000000000142</c:v>
                </c:pt>
                <c:pt idx="132">
                  <c:v>0.35000000000000142</c:v>
                </c:pt>
                <c:pt idx="133">
                  <c:v>0.35000000000000142</c:v>
                </c:pt>
                <c:pt idx="134">
                  <c:v>0.34999999999999787</c:v>
                </c:pt>
                <c:pt idx="135">
                  <c:v>0.40000000000000213</c:v>
                </c:pt>
                <c:pt idx="136">
                  <c:v>0.39999999999999858</c:v>
                </c:pt>
                <c:pt idx="137">
                  <c:v>0.39999999999999858</c:v>
                </c:pt>
                <c:pt idx="138">
                  <c:v>0.39999999999999858</c:v>
                </c:pt>
                <c:pt idx="139">
                  <c:v>0.39999999999999858</c:v>
                </c:pt>
                <c:pt idx="140">
                  <c:v>0.39999999999999858</c:v>
                </c:pt>
                <c:pt idx="141">
                  <c:v>0.40000000000000213</c:v>
                </c:pt>
                <c:pt idx="142">
                  <c:v>0.40000000000000213</c:v>
                </c:pt>
                <c:pt idx="143">
                  <c:v>0.26999999999999957</c:v>
                </c:pt>
                <c:pt idx="144">
                  <c:v>-5.9999999999998721E-2</c:v>
                </c:pt>
                <c:pt idx="145">
                  <c:v>-5.0000000000000711E-2</c:v>
                </c:pt>
                <c:pt idx="146">
                  <c:v>-8.9999999999999858E-2</c:v>
                </c:pt>
                <c:pt idx="147">
                  <c:v>-3.9999999999999147E-2</c:v>
                </c:pt>
                <c:pt idx="148">
                  <c:v>-8.9999999999999858E-2</c:v>
                </c:pt>
                <c:pt idx="149">
                  <c:v>-7.9999999999998295E-2</c:v>
                </c:pt>
                <c:pt idx="150">
                  <c:v>-7.0000000000000284E-2</c:v>
                </c:pt>
                <c:pt idx="151">
                  <c:v>-7.0000000000000284E-2</c:v>
                </c:pt>
                <c:pt idx="152">
                  <c:v>-7.9999999999998295E-2</c:v>
                </c:pt>
                <c:pt idx="153">
                  <c:v>-0.10999999999999943</c:v>
                </c:pt>
                <c:pt idx="154">
                  <c:v>-7.0000000000000284E-2</c:v>
                </c:pt>
                <c:pt idx="155">
                  <c:v>-3.0000000000001137E-2</c:v>
                </c:pt>
                <c:pt idx="156">
                  <c:v>-1.0000000000001563E-2</c:v>
                </c:pt>
                <c:pt idx="157">
                  <c:v>-5.9999999999998721E-2</c:v>
                </c:pt>
                <c:pt idx="158">
                  <c:v>-4.00000000000027E-2</c:v>
                </c:pt>
                <c:pt idx="159">
                  <c:v>-7.0000000000000284E-2</c:v>
                </c:pt>
                <c:pt idx="160">
                  <c:v>-0.10000000000000142</c:v>
                </c:pt>
                <c:pt idx="161">
                  <c:v>-0.91999999999999815</c:v>
                </c:pt>
                <c:pt idx="162">
                  <c:v>-0.94999999999999929</c:v>
                </c:pt>
                <c:pt idx="163">
                  <c:v>-0.93999999999999773</c:v>
                </c:pt>
                <c:pt idx="164">
                  <c:v>-0.91999999999999815</c:v>
                </c:pt>
                <c:pt idx="165">
                  <c:v>-0.87999999999999901</c:v>
                </c:pt>
                <c:pt idx="166">
                  <c:v>-0.76000000000000156</c:v>
                </c:pt>
                <c:pt idx="167">
                  <c:v>-0.78999999999999915</c:v>
                </c:pt>
                <c:pt idx="168">
                  <c:v>-0.7900000000000027</c:v>
                </c:pt>
                <c:pt idx="169">
                  <c:v>-0.76999999999999957</c:v>
                </c:pt>
                <c:pt idx="170">
                  <c:v>-0.76000000000000156</c:v>
                </c:pt>
                <c:pt idx="171">
                  <c:v>-0.76999999999999957</c:v>
                </c:pt>
                <c:pt idx="172">
                  <c:v>-0.76999999999999957</c:v>
                </c:pt>
                <c:pt idx="173">
                  <c:v>-0.78999999999999915</c:v>
                </c:pt>
                <c:pt idx="174">
                  <c:v>-0.76999999999999957</c:v>
                </c:pt>
                <c:pt idx="175">
                  <c:v>-0.62999999999999901</c:v>
                </c:pt>
                <c:pt idx="176">
                  <c:v>-0.62999999999999901</c:v>
                </c:pt>
                <c:pt idx="177">
                  <c:v>-0.38000000000000256</c:v>
                </c:pt>
                <c:pt idx="178">
                  <c:v>-0.23999999999999844</c:v>
                </c:pt>
                <c:pt idx="179">
                  <c:v>-0.23999999999999844</c:v>
                </c:pt>
                <c:pt idx="180">
                  <c:v>-0.26000000000000156</c:v>
                </c:pt>
                <c:pt idx="181">
                  <c:v>-0.23999999999999844</c:v>
                </c:pt>
                <c:pt idx="182">
                  <c:v>-0.23999999999999844</c:v>
                </c:pt>
                <c:pt idx="183">
                  <c:v>-0.24000000000000199</c:v>
                </c:pt>
                <c:pt idx="184">
                  <c:v>-0.58999999999999986</c:v>
                </c:pt>
                <c:pt idx="185">
                  <c:v>-0.58999999999999986</c:v>
                </c:pt>
                <c:pt idx="186">
                  <c:v>-0.4599999999999973</c:v>
                </c:pt>
                <c:pt idx="187">
                  <c:v>-0.41999999999999815</c:v>
                </c:pt>
                <c:pt idx="188">
                  <c:v>-0.39999999999999858</c:v>
                </c:pt>
                <c:pt idx="189">
                  <c:v>-0.39999999999999858</c:v>
                </c:pt>
                <c:pt idx="190">
                  <c:v>-0.42999999999999972</c:v>
                </c:pt>
                <c:pt idx="191">
                  <c:v>-0.43999999999999773</c:v>
                </c:pt>
                <c:pt idx="192">
                  <c:v>-0.43999999999999773</c:v>
                </c:pt>
                <c:pt idx="193">
                  <c:v>-0.42999999999999972</c:v>
                </c:pt>
                <c:pt idx="194">
                  <c:v>-0.42999999999999972</c:v>
                </c:pt>
                <c:pt idx="195">
                  <c:v>-0.39999999999999858</c:v>
                </c:pt>
                <c:pt idx="196">
                  <c:v>-0.39000000000000057</c:v>
                </c:pt>
                <c:pt idx="197">
                  <c:v>-0.39000000000000057</c:v>
                </c:pt>
                <c:pt idx="198">
                  <c:v>-0.38999999999999702</c:v>
                </c:pt>
                <c:pt idx="199">
                  <c:v>-0.37999999999999901</c:v>
                </c:pt>
                <c:pt idx="200">
                  <c:v>-0.41000000000000014</c:v>
                </c:pt>
                <c:pt idx="201">
                  <c:v>-0.36999999999999744</c:v>
                </c:pt>
                <c:pt idx="202">
                  <c:v>-0.36999999999999744</c:v>
                </c:pt>
                <c:pt idx="203">
                  <c:v>-0.37999999999999901</c:v>
                </c:pt>
                <c:pt idx="204">
                  <c:v>-0.41000000000000014</c:v>
                </c:pt>
                <c:pt idx="205">
                  <c:v>-0.41000000000000014</c:v>
                </c:pt>
                <c:pt idx="206">
                  <c:v>-0.46999999999999886</c:v>
                </c:pt>
                <c:pt idx="207">
                  <c:v>-0.33999999999999986</c:v>
                </c:pt>
                <c:pt idx="208">
                  <c:v>-0.25</c:v>
                </c:pt>
                <c:pt idx="209">
                  <c:v>-0.25</c:v>
                </c:pt>
                <c:pt idx="210">
                  <c:v>-0.19999999999999929</c:v>
                </c:pt>
                <c:pt idx="211">
                  <c:v>-0.19999999999999929</c:v>
                </c:pt>
                <c:pt idx="212">
                  <c:v>-0.19999999999999929</c:v>
                </c:pt>
                <c:pt idx="213">
                  <c:v>-0.19999999999999929</c:v>
                </c:pt>
                <c:pt idx="214">
                  <c:v>-0.19999999999999929</c:v>
                </c:pt>
                <c:pt idx="215">
                  <c:v>-0.20000000000000284</c:v>
                </c:pt>
                <c:pt idx="216">
                  <c:v>-0.19999999999999929</c:v>
                </c:pt>
                <c:pt idx="217">
                  <c:v>-0.19999999999999929</c:v>
                </c:pt>
                <c:pt idx="218">
                  <c:v>-0.19999999999999929</c:v>
                </c:pt>
                <c:pt idx="219">
                  <c:v>-0.19999999999999929</c:v>
                </c:pt>
                <c:pt idx="220">
                  <c:v>-0.19999999999999929</c:v>
                </c:pt>
                <c:pt idx="221">
                  <c:v>-0.19999999999999929</c:v>
                </c:pt>
                <c:pt idx="222">
                  <c:v>-0.19999999999999929</c:v>
                </c:pt>
                <c:pt idx="223">
                  <c:v>-0.10000000000000142</c:v>
                </c:pt>
                <c:pt idx="224">
                  <c:v>-9.9999999999997868E-2</c:v>
                </c:pt>
                <c:pt idx="225">
                  <c:v>-0.10000000000000142</c:v>
                </c:pt>
                <c:pt idx="226">
                  <c:v>-0.10000000000000142</c:v>
                </c:pt>
                <c:pt idx="227">
                  <c:v>-5.0000000000000711E-2</c:v>
                </c:pt>
                <c:pt idx="228">
                  <c:v>-5.0000000000000711E-2</c:v>
                </c:pt>
                <c:pt idx="229">
                  <c:v>-5.0000000000000711E-2</c:v>
                </c:pt>
                <c:pt idx="230">
                  <c:v>-5.0000000000000711E-2</c:v>
                </c:pt>
                <c:pt idx="231">
                  <c:v>-5.0000000000000711E-2</c:v>
                </c:pt>
                <c:pt idx="232">
                  <c:v>-5.0000000000000711E-2</c:v>
                </c:pt>
                <c:pt idx="233">
                  <c:v>-5.0000000000000711E-2</c:v>
                </c:pt>
                <c:pt idx="234">
                  <c:v>-5.0000000000000711E-2</c:v>
                </c:pt>
                <c:pt idx="235">
                  <c:v>-5.0000000000000711E-2</c:v>
                </c:pt>
                <c:pt idx="236">
                  <c:v>-5.0000000000000711E-2</c:v>
                </c:pt>
                <c:pt idx="237">
                  <c:v>-5.0000000000000711E-2</c:v>
                </c:pt>
                <c:pt idx="238">
                  <c:v>-5.0000000000000711E-2</c:v>
                </c:pt>
                <c:pt idx="239">
                  <c:v>-0.25</c:v>
                </c:pt>
                <c:pt idx="240">
                  <c:v>-0.25</c:v>
                </c:pt>
                <c:pt idx="241">
                  <c:v>-0.25</c:v>
                </c:pt>
                <c:pt idx="242">
                  <c:v>-0.25</c:v>
                </c:pt>
                <c:pt idx="243">
                  <c:v>-0.25</c:v>
                </c:pt>
                <c:pt idx="244">
                  <c:v>-0.37999999999999901</c:v>
                </c:pt>
                <c:pt idx="245">
                  <c:v>-0.98999999999999844</c:v>
                </c:pt>
                <c:pt idx="246">
                  <c:v>-0.98000000000000043</c:v>
                </c:pt>
                <c:pt idx="247">
                  <c:v>-0.94999999999999929</c:v>
                </c:pt>
                <c:pt idx="248">
                  <c:v>-0.97999999999999687</c:v>
                </c:pt>
                <c:pt idx="249">
                  <c:v>-0.92999999999999972</c:v>
                </c:pt>
                <c:pt idx="250">
                  <c:v>-0.9599999999999973</c:v>
                </c:pt>
                <c:pt idx="251">
                  <c:v>-0.80000000000000071</c:v>
                </c:pt>
                <c:pt idx="252">
                  <c:v>-0.80000000000000071</c:v>
                </c:pt>
                <c:pt idx="253">
                  <c:v>-0.79999999999999716</c:v>
                </c:pt>
                <c:pt idx="254">
                  <c:v>-0.80000000000000071</c:v>
                </c:pt>
                <c:pt idx="255">
                  <c:v>-0.79999999999999716</c:v>
                </c:pt>
                <c:pt idx="256">
                  <c:v>-0.80000000000000071</c:v>
                </c:pt>
                <c:pt idx="257">
                  <c:v>-0.80000000000000071</c:v>
                </c:pt>
                <c:pt idx="258">
                  <c:v>-0.80000000000000071</c:v>
                </c:pt>
                <c:pt idx="259">
                  <c:v>-0.39999999999999858</c:v>
                </c:pt>
                <c:pt idx="260">
                  <c:v>-0.39999999999999858</c:v>
                </c:pt>
                <c:pt idx="261">
                  <c:v>-0.39999999999999858</c:v>
                </c:pt>
                <c:pt idx="262">
                  <c:v>-0.20000000000000284</c:v>
                </c:pt>
                <c:pt idx="263">
                  <c:v>-0.20000000000000284</c:v>
                </c:pt>
                <c:pt idx="264">
                  <c:v>-0.19999999999999574</c:v>
                </c:pt>
                <c:pt idx="265">
                  <c:v>-0.46999999999999886</c:v>
                </c:pt>
                <c:pt idx="266">
                  <c:v>-0.46999999999999886</c:v>
                </c:pt>
                <c:pt idx="267">
                  <c:v>-0.47999999999999687</c:v>
                </c:pt>
                <c:pt idx="268">
                  <c:v>-0.49000000000000199</c:v>
                </c:pt>
                <c:pt idx="269">
                  <c:v>-0.50999999999999801</c:v>
                </c:pt>
                <c:pt idx="270">
                  <c:v>-0.48000000000000398</c:v>
                </c:pt>
                <c:pt idx="271">
                  <c:v>-0.48000000000000398</c:v>
                </c:pt>
                <c:pt idx="272">
                  <c:v>-0.20000000000000284</c:v>
                </c:pt>
                <c:pt idx="273">
                  <c:v>-0.19999999999999574</c:v>
                </c:pt>
                <c:pt idx="274">
                  <c:v>-0.20000000000000284</c:v>
                </c:pt>
                <c:pt idx="275">
                  <c:v>-0.21999999999999886</c:v>
                </c:pt>
                <c:pt idx="276">
                  <c:v>-0.20000000000000284</c:v>
                </c:pt>
                <c:pt idx="277">
                  <c:v>-0.20000000000000284</c:v>
                </c:pt>
                <c:pt idx="278">
                  <c:v>-0.20000000000000284</c:v>
                </c:pt>
                <c:pt idx="279">
                  <c:v>-0.20000000000000284</c:v>
                </c:pt>
                <c:pt idx="280">
                  <c:v>-0.20000000000000284</c:v>
                </c:pt>
                <c:pt idx="281">
                  <c:v>-0.19999999999999574</c:v>
                </c:pt>
                <c:pt idx="282">
                  <c:v>-0.20000000000000284</c:v>
                </c:pt>
                <c:pt idx="283">
                  <c:v>-0.20000000000000284</c:v>
                </c:pt>
                <c:pt idx="284">
                  <c:v>-0.20000000000000284</c:v>
                </c:pt>
                <c:pt idx="285">
                  <c:v>-0.20000000000000284</c:v>
                </c:pt>
                <c:pt idx="286">
                  <c:v>-0.19999999999999574</c:v>
                </c:pt>
                <c:pt idx="287">
                  <c:v>-0.20000000000000284</c:v>
                </c:pt>
                <c:pt idx="288">
                  <c:v>-0.19999999999999929</c:v>
                </c:pt>
                <c:pt idx="289">
                  <c:v>-0.19999999999999929</c:v>
                </c:pt>
                <c:pt idx="290">
                  <c:v>-0.25</c:v>
                </c:pt>
                <c:pt idx="291">
                  <c:v>-0.25</c:v>
                </c:pt>
                <c:pt idx="292">
                  <c:v>-0.25</c:v>
                </c:pt>
                <c:pt idx="293">
                  <c:v>-0.25</c:v>
                </c:pt>
                <c:pt idx="294">
                  <c:v>-0.25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-4.9999999999997158E-2</c:v>
                </c:pt>
                <c:pt idx="302">
                  <c:v>-5.0000000000000711E-2</c:v>
                </c:pt>
                <c:pt idx="303">
                  <c:v>-5.0000000000000711E-2</c:v>
                </c:pt>
                <c:pt idx="304">
                  <c:v>-0.10000000000000142</c:v>
                </c:pt>
                <c:pt idx="305">
                  <c:v>-0.10000000000000142</c:v>
                </c:pt>
                <c:pt idx="306">
                  <c:v>-0.47000000000000242</c:v>
                </c:pt>
                <c:pt idx="307">
                  <c:v>-0.48000000000000043</c:v>
                </c:pt>
                <c:pt idx="308">
                  <c:v>-0.49000000000000199</c:v>
                </c:pt>
                <c:pt idx="309">
                  <c:v>-0.27999999999999758</c:v>
                </c:pt>
                <c:pt idx="310">
                  <c:v>-0.26000000000000156</c:v>
                </c:pt>
                <c:pt idx="311">
                  <c:v>-0.26999999999999957</c:v>
                </c:pt>
                <c:pt idx="312">
                  <c:v>0.10000000000000142</c:v>
                </c:pt>
                <c:pt idx="313">
                  <c:v>0.10000000000000142</c:v>
                </c:pt>
                <c:pt idx="314">
                  <c:v>0.10000000000000142</c:v>
                </c:pt>
                <c:pt idx="315">
                  <c:v>9.9999999999997868E-2</c:v>
                </c:pt>
                <c:pt idx="316">
                  <c:v>0.10000000000000142</c:v>
                </c:pt>
                <c:pt idx="317">
                  <c:v>0.10000000000000142</c:v>
                </c:pt>
                <c:pt idx="318">
                  <c:v>0.59999999999999787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-5.0000000000000711E-2</c:v>
                </c:pt>
                <c:pt idx="327">
                  <c:v>-5.0000000000000711E-2</c:v>
                </c:pt>
                <c:pt idx="328">
                  <c:v>-0.15000000000000213</c:v>
                </c:pt>
                <c:pt idx="329">
                  <c:v>-0.15000000000000213</c:v>
                </c:pt>
                <c:pt idx="330">
                  <c:v>-0.14999999999999858</c:v>
                </c:pt>
                <c:pt idx="331">
                  <c:v>-0.15000000000000213</c:v>
                </c:pt>
                <c:pt idx="332">
                  <c:v>-0.15000000000000213</c:v>
                </c:pt>
                <c:pt idx="333">
                  <c:v>-0.15000000000000213</c:v>
                </c:pt>
                <c:pt idx="334">
                  <c:v>-0.15000000000000213</c:v>
                </c:pt>
                <c:pt idx="335">
                  <c:v>-0.14999999999999858</c:v>
                </c:pt>
                <c:pt idx="336">
                  <c:v>-0.14999999999999858</c:v>
                </c:pt>
                <c:pt idx="337">
                  <c:v>-0.14999999999999858</c:v>
                </c:pt>
                <c:pt idx="338">
                  <c:v>-0.15000000000000213</c:v>
                </c:pt>
                <c:pt idx="339">
                  <c:v>-0.14999999999999858</c:v>
                </c:pt>
                <c:pt idx="340">
                  <c:v>-0.14999999999999858</c:v>
                </c:pt>
                <c:pt idx="341">
                  <c:v>-0.34999999999999787</c:v>
                </c:pt>
                <c:pt idx="342">
                  <c:v>-0.64999999999999858</c:v>
                </c:pt>
                <c:pt idx="343">
                  <c:v>-1.0400000000000027</c:v>
                </c:pt>
                <c:pt idx="344">
                  <c:v>-1.0300000000000011</c:v>
                </c:pt>
                <c:pt idx="345">
                  <c:v>-1.0300000000000011</c:v>
                </c:pt>
                <c:pt idx="346">
                  <c:v>-1.0400000000000027</c:v>
                </c:pt>
                <c:pt idx="347">
                  <c:v>-1.0600000000000023</c:v>
                </c:pt>
                <c:pt idx="348">
                  <c:v>-1.1199999999999974</c:v>
                </c:pt>
                <c:pt idx="349">
                  <c:v>-1.129999999999999</c:v>
                </c:pt>
                <c:pt idx="350">
                  <c:v>-1.1499999999999986</c:v>
                </c:pt>
                <c:pt idx="351">
                  <c:v>-1.1799999999999997</c:v>
                </c:pt>
                <c:pt idx="352">
                  <c:v>-1.620000000000001</c:v>
                </c:pt>
                <c:pt idx="353">
                  <c:v>-1.5400000000000027</c:v>
                </c:pt>
                <c:pt idx="354">
                  <c:v>-1.5200000000000031</c:v>
                </c:pt>
                <c:pt idx="355">
                  <c:v>-1.5100000000000016</c:v>
                </c:pt>
                <c:pt idx="356">
                  <c:v>-1.1499999999999986</c:v>
                </c:pt>
                <c:pt idx="357">
                  <c:v>-1.3999999999999986</c:v>
                </c:pt>
                <c:pt idx="358">
                  <c:v>-1.3999999999999986</c:v>
                </c:pt>
                <c:pt idx="359">
                  <c:v>-1.4000000000000021</c:v>
                </c:pt>
                <c:pt idx="360">
                  <c:v>-1.3999999999999986</c:v>
                </c:pt>
                <c:pt idx="361">
                  <c:v>-1.3999999999999986</c:v>
                </c:pt>
                <c:pt idx="362">
                  <c:v>-1.6500000000000021</c:v>
                </c:pt>
                <c:pt idx="363">
                  <c:v>-1.3999999999999986</c:v>
                </c:pt>
                <c:pt idx="364">
                  <c:v>-1.3999999999999986</c:v>
                </c:pt>
                <c:pt idx="365">
                  <c:v>-1.3999999999999986</c:v>
                </c:pt>
                <c:pt idx="366">
                  <c:v>-1.3999999999999986</c:v>
                </c:pt>
                <c:pt idx="367">
                  <c:v>-1.3999999999999986</c:v>
                </c:pt>
                <c:pt idx="368">
                  <c:v>-1.5</c:v>
                </c:pt>
                <c:pt idx="369">
                  <c:v>-1.5</c:v>
                </c:pt>
                <c:pt idx="370">
                  <c:v>-1.5</c:v>
                </c:pt>
                <c:pt idx="371">
                  <c:v>-1.5</c:v>
                </c:pt>
                <c:pt idx="372">
                  <c:v>-1.5</c:v>
                </c:pt>
                <c:pt idx="373">
                  <c:v>-1.5</c:v>
                </c:pt>
                <c:pt idx="374">
                  <c:v>-1.5</c:v>
                </c:pt>
                <c:pt idx="375">
                  <c:v>-1.5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-1.3500000000000014</c:v>
                </c:pt>
                <c:pt idx="382">
                  <c:v>-1.3500000000000014</c:v>
                </c:pt>
                <c:pt idx="383">
                  <c:v>-1.3500000000000014</c:v>
                </c:pt>
                <c:pt idx="384">
                  <c:v>-1.3500000000000014</c:v>
                </c:pt>
                <c:pt idx="385">
                  <c:v>-1.3499999999999979</c:v>
                </c:pt>
                <c:pt idx="386">
                  <c:v>-1.3499999999999979</c:v>
                </c:pt>
                <c:pt idx="387">
                  <c:v>-1.3500000000000014</c:v>
                </c:pt>
                <c:pt idx="388">
                  <c:v>-1.3499999999999979</c:v>
                </c:pt>
                <c:pt idx="389">
                  <c:v>-1.3499999999999979</c:v>
                </c:pt>
                <c:pt idx="390">
                  <c:v>-1.3500000000000014</c:v>
                </c:pt>
                <c:pt idx="391">
                  <c:v>-1.3500000000000014</c:v>
                </c:pt>
                <c:pt idx="392">
                  <c:v>-1.3499999999999979</c:v>
                </c:pt>
                <c:pt idx="393">
                  <c:v>-1.3499999999999979</c:v>
                </c:pt>
                <c:pt idx="394">
                  <c:v>-1.3499999999999979</c:v>
                </c:pt>
                <c:pt idx="395">
                  <c:v>-1.3500000000000014</c:v>
                </c:pt>
                <c:pt idx="396">
                  <c:v>-2.1799999999999997</c:v>
                </c:pt>
                <c:pt idx="397">
                  <c:v>-1.5500000000000007</c:v>
                </c:pt>
                <c:pt idx="398">
                  <c:v>-1.5599999999999987</c:v>
                </c:pt>
                <c:pt idx="399">
                  <c:v>-1.5499999999999972</c:v>
                </c:pt>
                <c:pt idx="400">
                  <c:v>-1.5899999999999999</c:v>
                </c:pt>
                <c:pt idx="401">
                  <c:v>-1.5899999999999999</c:v>
                </c:pt>
                <c:pt idx="402">
                  <c:v>-0.66000000000000014</c:v>
                </c:pt>
                <c:pt idx="403">
                  <c:v>-1.5300000000000011</c:v>
                </c:pt>
                <c:pt idx="404">
                  <c:v>-1.5199999999999996</c:v>
                </c:pt>
                <c:pt idx="405">
                  <c:v>-1.629999999999999</c:v>
                </c:pt>
                <c:pt idx="406">
                  <c:v>-1.5300000000000011</c:v>
                </c:pt>
                <c:pt idx="407">
                  <c:v>-1.4700000000000024</c:v>
                </c:pt>
                <c:pt idx="408">
                  <c:v>-0.82000000000000028</c:v>
                </c:pt>
                <c:pt idx="409">
                  <c:v>-0.86999999999999744</c:v>
                </c:pt>
                <c:pt idx="410">
                  <c:v>-0.85000000000000142</c:v>
                </c:pt>
                <c:pt idx="411">
                  <c:v>-0.85999999999999943</c:v>
                </c:pt>
                <c:pt idx="412">
                  <c:v>-0.83999999999999986</c:v>
                </c:pt>
                <c:pt idx="413">
                  <c:v>-0.82000000000000028</c:v>
                </c:pt>
                <c:pt idx="414">
                  <c:v>-0.82000000000000028</c:v>
                </c:pt>
                <c:pt idx="415">
                  <c:v>-0.78999999999999915</c:v>
                </c:pt>
                <c:pt idx="416">
                  <c:v>-0.75</c:v>
                </c:pt>
                <c:pt idx="417">
                  <c:v>-0.63999999999999702</c:v>
                </c:pt>
                <c:pt idx="418">
                  <c:v>-0.42999999999999972</c:v>
                </c:pt>
                <c:pt idx="419">
                  <c:v>0</c:v>
                </c:pt>
                <c:pt idx="420">
                  <c:v>-0.25</c:v>
                </c:pt>
                <c:pt idx="421">
                  <c:v>-0.15000000000000213</c:v>
                </c:pt>
                <c:pt idx="422">
                  <c:v>-0.17999999999999972</c:v>
                </c:pt>
                <c:pt idx="423">
                  <c:v>0.33999999999999986</c:v>
                </c:pt>
                <c:pt idx="424">
                  <c:v>0.5</c:v>
                </c:pt>
                <c:pt idx="425">
                  <c:v>0.37999999999999901</c:v>
                </c:pt>
                <c:pt idx="426">
                  <c:v>0.60999999999999943</c:v>
                </c:pt>
                <c:pt idx="427">
                  <c:v>0.41000000000000014</c:v>
                </c:pt>
                <c:pt idx="428">
                  <c:v>0.43999999999999773</c:v>
                </c:pt>
                <c:pt idx="429">
                  <c:v>0.37000000000000099</c:v>
                </c:pt>
                <c:pt idx="430">
                  <c:v>-7.0000000000000284E-2</c:v>
                </c:pt>
                <c:pt idx="431">
                  <c:v>8.0000000000001847E-2</c:v>
                </c:pt>
                <c:pt idx="432">
                  <c:v>0.30000000000000426</c:v>
                </c:pt>
                <c:pt idx="433">
                  <c:v>0.37999999999999901</c:v>
                </c:pt>
                <c:pt idx="434">
                  <c:v>0.33999999999999631</c:v>
                </c:pt>
                <c:pt idx="435">
                  <c:v>0.30999999999999872</c:v>
                </c:pt>
                <c:pt idx="436">
                  <c:v>0.29999999999999716</c:v>
                </c:pt>
                <c:pt idx="437">
                  <c:v>0.31000000000000227</c:v>
                </c:pt>
                <c:pt idx="438">
                  <c:v>0.40999999999999659</c:v>
                </c:pt>
                <c:pt idx="439">
                  <c:v>0.75</c:v>
                </c:pt>
                <c:pt idx="440">
                  <c:v>0.70000000000000284</c:v>
                </c:pt>
                <c:pt idx="441">
                  <c:v>0.62999999999999545</c:v>
                </c:pt>
                <c:pt idx="442">
                  <c:v>0.60999999999999943</c:v>
                </c:pt>
                <c:pt idx="443">
                  <c:v>0.60000000000000142</c:v>
                </c:pt>
                <c:pt idx="444">
                  <c:v>0.63000000000000256</c:v>
                </c:pt>
                <c:pt idx="445">
                  <c:v>0.37000000000000455</c:v>
                </c:pt>
                <c:pt idx="446">
                  <c:v>0.28999999999999915</c:v>
                </c:pt>
                <c:pt idx="447">
                  <c:v>0.32999999999999829</c:v>
                </c:pt>
                <c:pt idx="448">
                  <c:v>0.5</c:v>
                </c:pt>
                <c:pt idx="449">
                  <c:v>0.43999999999999773</c:v>
                </c:pt>
                <c:pt idx="450">
                  <c:v>0.42999999999999972</c:v>
                </c:pt>
                <c:pt idx="451">
                  <c:v>0.53000000000000114</c:v>
                </c:pt>
                <c:pt idx="452">
                  <c:v>0.54999999999999716</c:v>
                </c:pt>
                <c:pt idx="453">
                  <c:v>0.58999999999999631</c:v>
                </c:pt>
                <c:pt idx="454">
                  <c:v>0.57000000000000028</c:v>
                </c:pt>
                <c:pt idx="455">
                  <c:v>0.57000000000000028</c:v>
                </c:pt>
                <c:pt idx="456">
                  <c:v>0.39000000000000057</c:v>
                </c:pt>
                <c:pt idx="457">
                  <c:v>0.45000000000000284</c:v>
                </c:pt>
                <c:pt idx="458">
                  <c:v>0.52000000000000313</c:v>
                </c:pt>
                <c:pt idx="459">
                  <c:v>0.67999999999999972</c:v>
                </c:pt>
                <c:pt idx="460">
                  <c:v>0.67999999999999972</c:v>
                </c:pt>
                <c:pt idx="461">
                  <c:v>0.83999999999999631</c:v>
                </c:pt>
                <c:pt idx="462">
                  <c:v>0.60000000000000142</c:v>
                </c:pt>
                <c:pt idx="463">
                  <c:v>0.59999999999999787</c:v>
                </c:pt>
                <c:pt idx="464">
                  <c:v>0.59999999999999432</c:v>
                </c:pt>
                <c:pt idx="465">
                  <c:v>0.59999999999999432</c:v>
                </c:pt>
                <c:pt idx="466">
                  <c:v>0.60000000000000142</c:v>
                </c:pt>
                <c:pt idx="467">
                  <c:v>0.60000000000000142</c:v>
                </c:pt>
                <c:pt idx="468">
                  <c:v>0.60000000000000142</c:v>
                </c:pt>
                <c:pt idx="469">
                  <c:v>0.60000000000000142</c:v>
                </c:pt>
                <c:pt idx="470">
                  <c:v>0.60000000000000142</c:v>
                </c:pt>
                <c:pt idx="471">
                  <c:v>0.59999999999999432</c:v>
                </c:pt>
                <c:pt idx="472">
                  <c:v>0.60000000000000142</c:v>
                </c:pt>
                <c:pt idx="473">
                  <c:v>0.60000000000000142</c:v>
                </c:pt>
                <c:pt idx="474">
                  <c:v>0.60000000000000142</c:v>
                </c:pt>
                <c:pt idx="475">
                  <c:v>0.59999999999999432</c:v>
                </c:pt>
                <c:pt idx="476">
                  <c:v>0.59999999999999432</c:v>
                </c:pt>
                <c:pt idx="477">
                  <c:v>0.60000000000000142</c:v>
                </c:pt>
                <c:pt idx="478">
                  <c:v>0.60000000000000142</c:v>
                </c:pt>
                <c:pt idx="479">
                  <c:v>0.60000000000000142</c:v>
                </c:pt>
                <c:pt idx="480">
                  <c:v>0.60000000000000142</c:v>
                </c:pt>
                <c:pt idx="481">
                  <c:v>0.60000000000000142</c:v>
                </c:pt>
                <c:pt idx="482">
                  <c:v>0.59999999999999432</c:v>
                </c:pt>
                <c:pt idx="483">
                  <c:v>0.60000000000000142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1.2099999999999937</c:v>
                </c:pt>
                <c:pt idx="500">
                  <c:v>1.3400000000000034</c:v>
                </c:pt>
                <c:pt idx="501">
                  <c:v>1.9200000000000017</c:v>
                </c:pt>
                <c:pt idx="502">
                  <c:v>1.8699999999999974</c:v>
                </c:pt>
                <c:pt idx="503">
                  <c:v>1.9899999999999949</c:v>
                </c:pt>
                <c:pt idx="504">
                  <c:v>2.25</c:v>
                </c:pt>
                <c:pt idx="505">
                  <c:v>2.25</c:v>
                </c:pt>
                <c:pt idx="506">
                  <c:v>2.5</c:v>
                </c:pt>
                <c:pt idx="507">
                  <c:v>2.5</c:v>
                </c:pt>
                <c:pt idx="508">
                  <c:v>2.5</c:v>
                </c:pt>
                <c:pt idx="509">
                  <c:v>2.5</c:v>
                </c:pt>
                <c:pt idx="510">
                  <c:v>2.5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</c:v>
                </c:pt>
                <c:pt idx="515">
                  <c:v>2.5</c:v>
                </c:pt>
                <c:pt idx="516">
                  <c:v>2.5</c:v>
                </c:pt>
                <c:pt idx="517">
                  <c:v>2.5</c:v>
                </c:pt>
                <c:pt idx="518">
                  <c:v>2.9100000000000037</c:v>
                </c:pt>
                <c:pt idx="519">
                  <c:v>3.5899999999999963</c:v>
                </c:pt>
                <c:pt idx="520">
                  <c:v>3.740000000000002</c:v>
                </c:pt>
                <c:pt idx="521">
                  <c:v>3.7100000000000009</c:v>
                </c:pt>
                <c:pt idx="522">
                  <c:v>3.6700000000000017</c:v>
                </c:pt>
                <c:pt idx="523">
                  <c:v>3.7299999999999969</c:v>
                </c:pt>
                <c:pt idx="524">
                  <c:v>3.8100000000000023</c:v>
                </c:pt>
                <c:pt idx="525">
                  <c:v>3.9299999999999997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3.5</c:v>
                </c:pt>
                <c:pt idx="536">
                  <c:v>3.5</c:v>
                </c:pt>
                <c:pt idx="537">
                  <c:v>3.5</c:v>
                </c:pt>
                <c:pt idx="538">
                  <c:v>3.5</c:v>
                </c:pt>
                <c:pt idx="539">
                  <c:v>3.5</c:v>
                </c:pt>
                <c:pt idx="540">
                  <c:v>3.5</c:v>
                </c:pt>
                <c:pt idx="541">
                  <c:v>3.5</c:v>
                </c:pt>
                <c:pt idx="542">
                  <c:v>3.5</c:v>
                </c:pt>
                <c:pt idx="543">
                  <c:v>3.5</c:v>
                </c:pt>
                <c:pt idx="544">
                  <c:v>3.5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4.4099999999999966</c:v>
                </c:pt>
                <c:pt idx="559">
                  <c:v>4.43</c:v>
                </c:pt>
                <c:pt idx="560">
                  <c:v>4.6400000000000006</c:v>
                </c:pt>
                <c:pt idx="561">
                  <c:v>4.8599999999999994</c:v>
                </c:pt>
                <c:pt idx="562">
                  <c:v>5.2899999999999991</c:v>
                </c:pt>
                <c:pt idx="563">
                  <c:v>5.4000000000000057</c:v>
                </c:pt>
                <c:pt idx="564">
                  <c:v>4</c:v>
                </c:pt>
                <c:pt idx="565">
                  <c:v>4</c:v>
                </c:pt>
                <c:pt idx="566">
                  <c:v>6.5</c:v>
                </c:pt>
                <c:pt idx="567">
                  <c:v>6.5</c:v>
                </c:pt>
                <c:pt idx="568">
                  <c:v>6.5</c:v>
                </c:pt>
                <c:pt idx="569">
                  <c:v>6.5</c:v>
                </c:pt>
                <c:pt idx="570">
                  <c:v>6.5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6.9999999999999929</c:v>
                </c:pt>
                <c:pt idx="581">
                  <c:v>7.0000000000000071</c:v>
                </c:pt>
                <c:pt idx="582">
                  <c:v>7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7</c:v>
                </c:pt>
                <c:pt idx="587">
                  <c:v>7</c:v>
                </c:pt>
                <c:pt idx="588">
                  <c:v>8.64</c:v>
                </c:pt>
                <c:pt idx="589">
                  <c:v>7</c:v>
                </c:pt>
                <c:pt idx="590">
                  <c:v>8.8500000000000014</c:v>
                </c:pt>
                <c:pt idx="591">
                  <c:v>7</c:v>
                </c:pt>
                <c:pt idx="592">
                  <c:v>8.9200000000000017</c:v>
                </c:pt>
                <c:pt idx="593">
                  <c:v>8.8700000000000045</c:v>
                </c:pt>
                <c:pt idx="594">
                  <c:v>8.8800000000000026</c:v>
                </c:pt>
                <c:pt idx="595">
                  <c:v>9.0200000000000031</c:v>
                </c:pt>
                <c:pt idx="596">
                  <c:v>9.5200000000000031</c:v>
                </c:pt>
                <c:pt idx="597">
                  <c:v>9.5899999999999963</c:v>
                </c:pt>
                <c:pt idx="598">
                  <c:v>9.9000000000000057</c:v>
                </c:pt>
                <c:pt idx="599">
                  <c:v>10.679999999999993</c:v>
                </c:pt>
                <c:pt idx="600">
                  <c:v>10.75</c:v>
                </c:pt>
                <c:pt idx="601">
                  <c:v>11.569999999999993</c:v>
                </c:pt>
                <c:pt idx="602">
                  <c:v>11.929999999999993</c:v>
                </c:pt>
                <c:pt idx="603">
                  <c:v>12.5</c:v>
                </c:pt>
                <c:pt idx="604">
                  <c:v>12.499999999999993</c:v>
                </c:pt>
                <c:pt idx="605">
                  <c:v>12.5</c:v>
                </c:pt>
                <c:pt idx="606">
                  <c:v>12.5</c:v>
                </c:pt>
                <c:pt idx="607">
                  <c:v>12.5</c:v>
                </c:pt>
                <c:pt idx="608">
                  <c:v>12.5</c:v>
                </c:pt>
                <c:pt idx="609">
                  <c:v>12.5</c:v>
                </c:pt>
                <c:pt idx="610">
                  <c:v>12.499999999999993</c:v>
                </c:pt>
                <c:pt idx="611">
                  <c:v>12.5</c:v>
                </c:pt>
                <c:pt idx="612">
                  <c:v>12.5</c:v>
                </c:pt>
                <c:pt idx="613">
                  <c:v>12.5</c:v>
                </c:pt>
                <c:pt idx="614">
                  <c:v>12.5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11</c:v>
                </c:pt>
                <c:pt idx="632">
                  <c:v>11</c:v>
                </c:pt>
                <c:pt idx="633">
                  <c:v>11</c:v>
                </c:pt>
                <c:pt idx="634">
                  <c:v>11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11.499999999999993</c:v>
                </c:pt>
                <c:pt idx="640">
                  <c:v>10.999999999999993</c:v>
                </c:pt>
                <c:pt idx="641">
                  <c:v>13.110000000000007</c:v>
                </c:pt>
                <c:pt idx="642">
                  <c:v>13.399999999999999</c:v>
                </c:pt>
                <c:pt idx="643">
                  <c:v>11.68</c:v>
                </c:pt>
                <c:pt idx="644">
                  <c:v>12.589999999999996</c:v>
                </c:pt>
                <c:pt idx="645">
                  <c:v>12.540000000000006</c:v>
                </c:pt>
                <c:pt idx="646">
                  <c:v>13.469999999999992</c:v>
                </c:pt>
                <c:pt idx="647">
                  <c:v>13.280000000000001</c:v>
                </c:pt>
                <c:pt idx="648">
                  <c:v>13.860000000000007</c:v>
                </c:pt>
                <c:pt idx="649">
                  <c:v>9.8999999999999986</c:v>
                </c:pt>
                <c:pt idx="650">
                  <c:v>8.6600000000000037</c:v>
                </c:pt>
                <c:pt idx="651">
                  <c:v>8.6899999999999977</c:v>
                </c:pt>
                <c:pt idx="652">
                  <c:v>9.6200000000000045</c:v>
                </c:pt>
                <c:pt idx="653">
                  <c:v>12.370000000000005</c:v>
                </c:pt>
                <c:pt idx="654">
                  <c:v>10.300000000000004</c:v>
                </c:pt>
                <c:pt idx="655">
                  <c:v>10.409999999999997</c:v>
                </c:pt>
                <c:pt idx="656">
                  <c:v>10.689999999999998</c:v>
                </c:pt>
                <c:pt idx="657">
                  <c:v>11.060000000000009</c:v>
                </c:pt>
                <c:pt idx="658">
                  <c:v>11.469999999999999</c:v>
                </c:pt>
                <c:pt idx="659">
                  <c:v>11.820000000000007</c:v>
                </c:pt>
                <c:pt idx="660">
                  <c:v>12.090000000000003</c:v>
                </c:pt>
                <c:pt idx="661">
                  <c:v>11.61</c:v>
                </c:pt>
                <c:pt idx="662">
                  <c:v>10.089999999999996</c:v>
                </c:pt>
                <c:pt idx="663">
                  <c:v>8.6799999999999926</c:v>
                </c:pt>
                <c:pt idx="664">
                  <c:v>9.0399999999999991</c:v>
                </c:pt>
                <c:pt idx="665">
                  <c:v>8.93</c:v>
                </c:pt>
                <c:pt idx="666">
                  <c:v>8.8600000000000136</c:v>
                </c:pt>
                <c:pt idx="667">
                  <c:v>9.8500000000000085</c:v>
                </c:pt>
                <c:pt idx="668">
                  <c:v>10.149999999999999</c:v>
                </c:pt>
                <c:pt idx="669">
                  <c:v>8.7200000000000131</c:v>
                </c:pt>
                <c:pt idx="670">
                  <c:v>9.279999999999994</c:v>
                </c:pt>
                <c:pt idx="671">
                  <c:v>7.6199999999999903</c:v>
                </c:pt>
                <c:pt idx="672">
                  <c:v>8.1500000000000057</c:v>
                </c:pt>
                <c:pt idx="673">
                  <c:v>8.279999999999994</c:v>
                </c:pt>
                <c:pt idx="674">
                  <c:v>8.11</c:v>
                </c:pt>
                <c:pt idx="675">
                  <c:v>8.0399999999999991</c:v>
                </c:pt>
                <c:pt idx="676">
                  <c:v>7.7800000000000011</c:v>
                </c:pt>
                <c:pt idx="677">
                  <c:v>7.57</c:v>
                </c:pt>
                <c:pt idx="678">
                  <c:v>7.6199999999999974</c:v>
                </c:pt>
                <c:pt idx="679">
                  <c:v>7.6700000000000017</c:v>
                </c:pt>
                <c:pt idx="680">
                  <c:v>7.4399999999999977</c:v>
                </c:pt>
                <c:pt idx="681">
                  <c:v>6.8500000000000085</c:v>
                </c:pt>
                <c:pt idx="682">
                  <c:v>6.9200000000000088</c:v>
                </c:pt>
                <c:pt idx="683">
                  <c:v>8.4500000000000099</c:v>
                </c:pt>
                <c:pt idx="684">
                  <c:v>8.6799999999999926</c:v>
                </c:pt>
                <c:pt idx="685">
                  <c:v>9.3399999999999963</c:v>
                </c:pt>
                <c:pt idx="686">
                  <c:v>8.6899999999999977</c:v>
                </c:pt>
                <c:pt idx="687">
                  <c:v>8.5400000000000063</c:v>
                </c:pt>
                <c:pt idx="688">
                  <c:v>7.1499999999999986</c:v>
                </c:pt>
                <c:pt idx="689">
                  <c:v>7.7999999999999972</c:v>
                </c:pt>
                <c:pt idx="690">
                  <c:v>7.4599999999999937</c:v>
                </c:pt>
                <c:pt idx="691">
                  <c:v>7.6700000000000017</c:v>
                </c:pt>
                <c:pt idx="692">
                  <c:v>8.61</c:v>
                </c:pt>
                <c:pt idx="693">
                  <c:v>8.1700000000000017</c:v>
                </c:pt>
                <c:pt idx="694">
                  <c:v>8.0800000000000054</c:v>
                </c:pt>
                <c:pt idx="695">
                  <c:v>8</c:v>
                </c:pt>
                <c:pt idx="696">
                  <c:v>7.9600000000000009</c:v>
                </c:pt>
                <c:pt idx="697">
                  <c:v>8.9699999999999918</c:v>
                </c:pt>
                <c:pt idx="698">
                  <c:v>9.3700000000000045</c:v>
                </c:pt>
                <c:pt idx="699">
                  <c:v>8.2899999999999991</c:v>
                </c:pt>
                <c:pt idx="700">
                  <c:v>6.8099999999999952</c:v>
                </c:pt>
                <c:pt idx="701">
                  <c:v>6.8700000000000045</c:v>
                </c:pt>
                <c:pt idx="702">
                  <c:v>6.9400000000000048</c:v>
                </c:pt>
                <c:pt idx="703">
                  <c:v>5.4899999999999949</c:v>
                </c:pt>
                <c:pt idx="704">
                  <c:v>5.5300000000000011</c:v>
                </c:pt>
                <c:pt idx="705">
                  <c:v>5.5399999999999991</c:v>
                </c:pt>
                <c:pt idx="706">
                  <c:v>6.0300000000000011</c:v>
                </c:pt>
                <c:pt idx="707">
                  <c:v>6.0399999999999991</c:v>
                </c:pt>
                <c:pt idx="708">
                  <c:v>6.0799999999999983</c:v>
                </c:pt>
                <c:pt idx="709">
                  <c:v>5.6000000000000014</c:v>
                </c:pt>
                <c:pt idx="710">
                  <c:v>5.6899999999999977</c:v>
                </c:pt>
                <c:pt idx="711">
                  <c:v>6.3100000000000023</c:v>
                </c:pt>
                <c:pt idx="712">
                  <c:v>6.9500000000000028</c:v>
                </c:pt>
                <c:pt idx="713">
                  <c:v>7.6000000000000085</c:v>
                </c:pt>
                <c:pt idx="714">
                  <c:v>7.9999999999999929</c:v>
                </c:pt>
                <c:pt idx="715">
                  <c:v>6</c:v>
                </c:pt>
                <c:pt idx="716">
                  <c:v>5.5</c:v>
                </c:pt>
                <c:pt idx="717">
                  <c:v>5</c:v>
                </c:pt>
                <c:pt idx="718">
                  <c:v>5</c:v>
                </c:pt>
                <c:pt idx="719">
                  <c:v>5.0000000000000071</c:v>
                </c:pt>
                <c:pt idx="720">
                  <c:v>5.0000000000000071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5.0000000000000071</c:v>
                </c:pt>
                <c:pt idx="725">
                  <c:v>4.9999999999999929</c:v>
                </c:pt>
                <c:pt idx="726">
                  <c:v>4.5</c:v>
                </c:pt>
                <c:pt idx="727">
                  <c:v>4.5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5</c:v>
                </c:pt>
                <c:pt idx="732">
                  <c:v>5</c:v>
                </c:pt>
                <c:pt idx="733">
                  <c:v>4.5000000000000071</c:v>
                </c:pt>
                <c:pt idx="734">
                  <c:v>4.4999999999999929</c:v>
                </c:pt>
                <c:pt idx="735">
                  <c:v>4.5</c:v>
                </c:pt>
                <c:pt idx="736">
                  <c:v>4.4999999999999929</c:v>
                </c:pt>
                <c:pt idx="737">
                  <c:v>4.5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6</c:v>
                </c:pt>
                <c:pt idx="747">
                  <c:v>5.5000000000000071</c:v>
                </c:pt>
                <c:pt idx="748">
                  <c:v>5.5</c:v>
                </c:pt>
                <c:pt idx="749">
                  <c:v>5.0999999999999943</c:v>
                </c:pt>
                <c:pt idx="750">
                  <c:v>5.0599999999999952</c:v>
                </c:pt>
                <c:pt idx="751">
                  <c:v>5.0600000000000023</c:v>
                </c:pt>
                <c:pt idx="752">
                  <c:v>5.2399999999999949</c:v>
                </c:pt>
                <c:pt idx="753">
                  <c:v>5.1399999999999935</c:v>
                </c:pt>
                <c:pt idx="754">
                  <c:v>4.9799999999999969</c:v>
                </c:pt>
                <c:pt idx="755">
                  <c:v>4.8999999999999986</c:v>
                </c:pt>
                <c:pt idx="756">
                  <c:v>5.5</c:v>
                </c:pt>
                <c:pt idx="757">
                  <c:v>5.5</c:v>
                </c:pt>
                <c:pt idx="758">
                  <c:v>5.5</c:v>
                </c:pt>
                <c:pt idx="759">
                  <c:v>5.5</c:v>
                </c:pt>
                <c:pt idx="760">
                  <c:v>5.5</c:v>
                </c:pt>
                <c:pt idx="761">
                  <c:v>5.5</c:v>
                </c:pt>
                <c:pt idx="762">
                  <c:v>5.5</c:v>
                </c:pt>
                <c:pt idx="763">
                  <c:v>5.5</c:v>
                </c:pt>
                <c:pt idx="764">
                  <c:v>5.5</c:v>
                </c:pt>
                <c:pt idx="765">
                  <c:v>5</c:v>
                </c:pt>
                <c:pt idx="766">
                  <c:v>4.4600000000000009</c:v>
                </c:pt>
                <c:pt idx="767">
                  <c:v>4.9200000000000017</c:v>
                </c:pt>
                <c:pt idx="768">
                  <c:v>4.9100000000000037</c:v>
                </c:pt>
                <c:pt idx="769">
                  <c:v>4.93</c:v>
                </c:pt>
                <c:pt idx="770">
                  <c:v>4.9600000000000009</c:v>
                </c:pt>
                <c:pt idx="771">
                  <c:v>4.9899999999999949</c:v>
                </c:pt>
                <c:pt idx="772">
                  <c:v>5.019999999999996</c:v>
                </c:pt>
                <c:pt idx="773">
                  <c:v>4.8699999999999974</c:v>
                </c:pt>
                <c:pt idx="774">
                  <c:v>4.8799999999999955</c:v>
                </c:pt>
                <c:pt idx="775">
                  <c:v>4.7900000000000063</c:v>
                </c:pt>
                <c:pt idx="776">
                  <c:v>4.7700000000000031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3.5</c:v>
                </c:pt>
                <c:pt idx="785">
                  <c:v>3.5</c:v>
                </c:pt>
                <c:pt idx="786">
                  <c:v>3.5</c:v>
                </c:pt>
                <c:pt idx="787">
                  <c:v>3.5</c:v>
                </c:pt>
                <c:pt idx="788">
                  <c:v>3.5000000000000071</c:v>
                </c:pt>
                <c:pt idx="789">
                  <c:v>3.4999999999999929</c:v>
                </c:pt>
                <c:pt idx="790">
                  <c:v>3.5</c:v>
                </c:pt>
                <c:pt idx="791">
                  <c:v>4</c:v>
                </c:pt>
                <c:pt idx="792">
                  <c:v>4.0000000000000071</c:v>
                </c:pt>
                <c:pt idx="793">
                  <c:v>3.2500000000000071</c:v>
                </c:pt>
                <c:pt idx="794">
                  <c:v>3</c:v>
                </c:pt>
                <c:pt idx="795">
                  <c:v>2.5</c:v>
                </c:pt>
                <c:pt idx="796">
                  <c:v>2.5</c:v>
                </c:pt>
                <c:pt idx="797">
                  <c:v>2.5</c:v>
                </c:pt>
                <c:pt idx="798">
                  <c:v>2.5</c:v>
                </c:pt>
                <c:pt idx="799">
                  <c:v>2.5</c:v>
                </c:pt>
                <c:pt idx="800">
                  <c:v>2.5</c:v>
                </c:pt>
                <c:pt idx="801">
                  <c:v>2.75</c:v>
                </c:pt>
                <c:pt idx="802">
                  <c:v>2.7499999999999929</c:v>
                </c:pt>
                <c:pt idx="803">
                  <c:v>2.75</c:v>
                </c:pt>
                <c:pt idx="804">
                  <c:v>2.5</c:v>
                </c:pt>
                <c:pt idx="805">
                  <c:v>3.5</c:v>
                </c:pt>
                <c:pt idx="806">
                  <c:v>3</c:v>
                </c:pt>
                <c:pt idx="807">
                  <c:v>2.5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6.5</c:v>
                </c:pt>
                <c:pt idx="827">
                  <c:v>6.5</c:v>
                </c:pt>
                <c:pt idx="828">
                  <c:v>5.5</c:v>
                </c:pt>
                <c:pt idx="829">
                  <c:v>5.5</c:v>
                </c:pt>
                <c:pt idx="830">
                  <c:v>5.5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4.5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5.5</c:v>
                </c:pt>
                <c:pt idx="863">
                  <c:v>5.5</c:v>
                </c:pt>
                <c:pt idx="864">
                  <c:v>5.5</c:v>
                </c:pt>
                <c:pt idx="865">
                  <c:v>5.5</c:v>
                </c:pt>
                <c:pt idx="866">
                  <c:v>5.5</c:v>
                </c:pt>
                <c:pt idx="867">
                  <c:v>4</c:v>
                </c:pt>
                <c:pt idx="868">
                  <c:v>4</c:v>
                </c:pt>
                <c:pt idx="869">
                  <c:v>4</c:v>
                </c:pt>
                <c:pt idx="870">
                  <c:v>4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4.5</c:v>
                </c:pt>
                <c:pt idx="890">
                  <c:v>4.5</c:v>
                </c:pt>
                <c:pt idx="891">
                  <c:v>4.5</c:v>
                </c:pt>
                <c:pt idx="892">
                  <c:v>4.5</c:v>
                </c:pt>
                <c:pt idx="893">
                  <c:v>4.5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4.0000000000000071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4.9999999999999929</c:v>
                </c:pt>
                <c:pt idx="916">
                  <c:v>5.0000000000000071</c:v>
                </c:pt>
                <c:pt idx="917">
                  <c:v>5</c:v>
                </c:pt>
                <c:pt idx="918">
                  <c:v>5.0000000000000071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5.5</c:v>
                </c:pt>
                <c:pt idx="923">
                  <c:v>4.9999999999999929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4.5</c:v>
                </c:pt>
                <c:pt idx="933">
                  <c:v>4.5</c:v>
                </c:pt>
                <c:pt idx="934">
                  <c:v>4.5</c:v>
                </c:pt>
                <c:pt idx="935">
                  <c:v>4.5</c:v>
                </c:pt>
                <c:pt idx="936">
                  <c:v>4.5</c:v>
                </c:pt>
                <c:pt idx="937">
                  <c:v>4.5</c:v>
                </c:pt>
                <c:pt idx="938">
                  <c:v>4.5</c:v>
                </c:pt>
                <c:pt idx="939">
                  <c:v>4.5</c:v>
                </c:pt>
                <c:pt idx="940">
                  <c:v>4.5</c:v>
                </c:pt>
                <c:pt idx="941">
                  <c:v>6.5</c:v>
                </c:pt>
                <c:pt idx="942">
                  <c:v>6.5</c:v>
                </c:pt>
                <c:pt idx="943">
                  <c:v>7</c:v>
                </c:pt>
                <c:pt idx="944">
                  <c:v>7</c:v>
                </c:pt>
                <c:pt idx="945">
                  <c:v>7</c:v>
                </c:pt>
                <c:pt idx="946">
                  <c:v>6.5</c:v>
                </c:pt>
                <c:pt idx="947">
                  <c:v>6.0000000000000071</c:v>
                </c:pt>
                <c:pt idx="948">
                  <c:v>6.5</c:v>
                </c:pt>
                <c:pt idx="949">
                  <c:v>6.5</c:v>
                </c:pt>
                <c:pt idx="950">
                  <c:v>6</c:v>
                </c:pt>
                <c:pt idx="951">
                  <c:v>6</c:v>
                </c:pt>
                <c:pt idx="952">
                  <c:v>7</c:v>
                </c:pt>
                <c:pt idx="953">
                  <c:v>7</c:v>
                </c:pt>
                <c:pt idx="954">
                  <c:v>7</c:v>
                </c:pt>
                <c:pt idx="955">
                  <c:v>7</c:v>
                </c:pt>
                <c:pt idx="956">
                  <c:v>7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7</c:v>
                </c:pt>
                <c:pt idx="961">
                  <c:v>7.5</c:v>
                </c:pt>
                <c:pt idx="962">
                  <c:v>7.5</c:v>
                </c:pt>
                <c:pt idx="963">
                  <c:v>7.5</c:v>
                </c:pt>
                <c:pt idx="964">
                  <c:v>7.5</c:v>
                </c:pt>
                <c:pt idx="965">
                  <c:v>7.5</c:v>
                </c:pt>
                <c:pt idx="966">
                  <c:v>7.5</c:v>
                </c:pt>
                <c:pt idx="967">
                  <c:v>6</c:v>
                </c:pt>
                <c:pt idx="968">
                  <c:v>6.5</c:v>
                </c:pt>
                <c:pt idx="969">
                  <c:v>7</c:v>
                </c:pt>
                <c:pt idx="970">
                  <c:v>7</c:v>
                </c:pt>
                <c:pt idx="971">
                  <c:v>7</c:v>
                </c:pt>
                <c:pt idx="972">
                  <c:v>7</c:v>
                </c:pt>
                <c:pt idx="973">
                  <c:v>7</c:v>
                </c:pt>
                <c:pt idx="974">
                  <c:v>7</c:v>
                </c:pt>
                <c:pt idx="975">
                  <c:v>7</c:v>
                </c:pt>
                <c:pt idx="976">
                  <c:v>6.5</c:v>
                </c:pt>
                <c:pt idx="977">
                  <c:v>6.5</c:v>
                </c:pt>
                <c:pt idx="978">
                  <c:v>6</c:v>
                </c:pt>
                <c:pt idx="979">
                  <c:v>6</c:v>
                </c:pt>
                <c:pt idx="980">
                  <c:v>6</c:v>
                </c:pt>
                <c:pt idx="981">
                  <c:v>6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6.5</c:v>
                </c:pt>
                <c:pt idx="988">
                  <c:v>6.5</c:v>
                </c:pt>
                <c:pt idx="989">
                  <c:v>6</c:v>
                </c:pt>
                <c:pt idx="990">
                  <c:v>6</c:v>
                </c:pt>
                <c:pt idx="991">
                  <c:v>6.5</c:v>
                </c:pt>
                <c:pt idx="992">
                  <c:v>6.5</c:v>
                </c:pt>
                <c:pt idx="993">
                  <c:v>6.5</c:v>
                </c:pt>
                <c:pt idx="994">
                  <c:v>6.5</c:v>
                </c:pt>
                <c:pt idx="995">
                  <c:v>6.5</c:v>
                </c:pt>
                <c:pt idx="996">
                  <c:v>7</c:v>
                </c:pt>
                <c:pt idx="997">
                  <c:v>7</c:v>
                </c:pt>
                <c:pt idx="998">
                  <c:v>7</c:v>
                </c:pt>
                <c:pt idx="999">
                  <c:v>7</c:v>
                </c:pt>
                <c:pt idx="1000">
                  <c:v>7</c:v>
                </c:pt>
                <c:pt idx="1001">
                  <c:v>7</c:v>
                </c:pt>
                <c:pt idx="1002">
                  <c:v>7</c:v>
                </c:pt>
                <c:pt idx="1003">
                  <c:v>7</c:v>
                </c:pt>
                <c:pt idx="1004">
                  <c:v>7</c:v>
                </c:pt>
                <c:pt idx="1005">
                  <c:v>7</c:v>
                </c:pt>
                <c:pt idx="1006">
                  <c:v>7</c:v>
                </c:pt>
                <c:pt idx="1007">
                  <c:v>6.5</c:v>
                </c:pt>
                <c:pt idx="1008">
                  <c:v>6.5</c:v>
                </c:pt>
                <c:pt idx="1009">
                  <c:v>6.4999999999999929</c:v>
                </c:pt>
                <c:pt idx="1010">
                  <c:v>6.5000000000000071</c:v>
                </c:pt>
                <c:pt idx="1011">
                  <c:v>6.4999999999999929</c:v>
                </c:pt>
                <c:pt idx="1012">
                  <c:v>6</c:v>
                </c:pt>
                <c:pt idx="1013">
                  <c:v>6.0000000000000071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5.9999999999999929</c:v>
                </c:pt>
                <c:pt idx="1018">
                  <c:v>6</c:v>
                </c:pt>
                <c:pt idx="1019">
                  <c:v>5.5</c:v>
                </c:pt>
                <c:pt idx="1020">
                  <c:v>5.5</c:v>
                </c:pt>
                <c:pt idx="1021">
                  <c:v>5.5</c:v>
                </c:pt>
                <c:pt idx="1022">
                  <c:v>6</c:v>
                </c:pt>
                <c:pt idx="1023">
                  <c:v>6</c:v>
                </c:pt>
                <c:pt idx="1024">
                  <c:v>6.5</c:v>
                </c:pt>
                <c:pt idx="1025">
                  <c:v>6.5</c:v>
                </c:pt>
                <c:pt idx="1026">
                  <c:v>5.5</c:v>
                </c:pt>
                <c:pt idx="1027">
                  <c:v>4</c:v>
                </c:pt>
                <c:pt idx="1028">
                  <c:v>2</c:v>
                </c:pt>
                <c:pt idx="1029">
                  <c:v>1.9999999999999929</c:v>
                </c:pt>
                <c:pt idx="1030">
                  <c:v>2</c:v>
                </c:pt>
                <c:pt idx="1031">
                  <c:v>2</c:v>
                </c:pt>
                <c:pt idx="1032">
                  <c:v>2.9999999999999929</c:v>
                </c:pt>
                <c:pt idx="1033">
                  <c:v>1.9999999999999929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2.0000000000000071</c:v>
                </c:pt>
                <c:pt idx="1040">
                  <c:v>3</c:v>
                </c:pt>
                <c:pt idx="1041">
                  <c:v>3.5000000000000071</c:v>
                </c:pt>
                <c:pt idx="1042">
                  <c:v>3.5000000000000071</c:v>
                </c:pt>
                <c:pt idx="1043">
                  <c:v>3.5000000000000071</c:v>
                </c:pt>
                <c:pt idx="1044">
                  <c:v>3.5000000000000071</c:v>
                </c:pt>
                <c:pt idx="1045">
                  <c:v>3.5000000000000071</c:v>
                </c:pt>
                <c:pt idx="1046">
                  <c:v>3.4999999999999929</c:v>
                </c:pt>
                <c:pt idx="1047">
                  <c:v>3.5</c:v>
                </c:pt>
                <c:pt idx="1048">
                  <c:v>3.5000000000000071</c:v>
                </c:pt>
                <c:pt idx="1049">
                  <c:v>3.5</c:v>
                </c:pt>
                <c:pt idx="1050">
                  <c:v>3.5</c:v>
                </c:pt>
                <c:pt idx="1051">
                  <c:v>3.25</c:v>
                </c:pt>
                <c:pt idx="1052">
                  <c:v>3</c:v>
                </c:pt>
                <c:pt idx="1053">
                  <c:v>2.5</c:v>
                </c:pt>
                <c:pt idx="1054">
                  <c:v>2.5</c:v>
                </c:pt>
                <c:pt idx="1055">
                  <c:v>2.5</c:v>
                </c:pt>
                <c:pt idx="1056">
                  <c:v>2.5</c:v>
                </c:pt>
                <c:pt idx="1057">
                  <c:v>2.5</c:v>
                </c:pt>
                <c:pt idx="1058">
                  <c:v>2.5</c:v>
                </c:pt>
                <c:pt idx="1059">
                  <c:v>2</c:v>
                </c:pt>
                <c:pt idx="1060">
                  <c:v>2</c:v>
                </c:pt>
                <c:pt idx="1061">
                  <c:v>1.9999999999999929</c:v>
                </c:pt>
                <c:pt idx="1062">
                  <c:v>2</c:v>
                </c:pt>
                <c:pt idx="1063">
                  <c:v>2.0000000000000071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1.75</c:v>
                </c:pt>
                <c:pt idx="1071">
                  <c:v>1.75</c:v>
                </c:pt>
                <c:pt idx="1072">
                  <c:v>1.5</c:v>
                </c:pt>
                <c:pt idx="1073">
                  <c:v>1.5</c:v>
                </c:pt>
                <c:pt idx="1074">
                  <c:v>1.5</c:v>
                </c:pt>
                <c:pt idx="1075">
                  <c:v>1.5</c:v>
                </c:pt>
                <c:pt idx="1076">
                  <c:v>1.5</c:v>
                </c:pt>
                <c:pt idx="1077">
                  <c:v>1.5</c:v>
                </c:pt>
                <c:pt idx="1078">
                  <c:v>1.5</c:v>
                </c:pt>
                <c:pt idx="1079">
                  <c:v>1.5</c:v>
                </c:pt>
                <c:pt idx="1080">
                  <c:v>1.5</c:v>
                </c:pt>
                <c:pt idx="1081">
                  <c:v>1.5</c:v>
                </c:pt>
                <c:pt idx="1082">
                  <c:v>2</c:v>
                </c:pt>
                <c:pt idx="1083">
                  <c:v>2</c:v>
                </c:pt>
                <c:pt idx="1084">
                  <c:v>2.5</c:v>
                </c:pt>
                <c:pt idx="1085">
                  <c:v>2.75</c:v>
                </c:pt>
                <c:pt idx="1086">
                  <c:v>2.5</c:v>
                </c:pt>
                <c:pt idx="1087">
                  <c:v>2.5</c:v>
                </c:pt>
                <c:pt idx="1088">
                  <c:v>2.5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2.25</c:v>
                </c:pt>
                <c:pt idx="1097">
                  <c:v>2.25</c:v>
                </c:pt>
                <c:pt idx="1098">
                  <c:v>2.25</c:v>
                </c:pt>
                <c:pt idx="1099">
                  <c:v>2.25</c:v>
                </c:pt>
                <c:pt idx="1100">
                  <c:v>2.5</c:v>
                </c:pt>
                <c:pt idx="1101">
                  <c:v>2.5</c:v>
                </c:pt>
                <c:pt idx="1102">
                  <c:v>2.25</c:v>
                </c:pt>
                <c:pt idx="1103">
                  <c:v>2.25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1.5</c:v>
                </c:pt>
                <c:pt idx="1110">
                  <c:v>1.75</c:v>
                </c:pt>
                <c:pt idx="1111">
                  <c:v>1.75</c:v>
                </c:pt>
                <c:pt idx="1112">
                  <c:v>1.75</c:v>
                </c:pt>
                <c:pt idx="1113">
                  <c:v>2</c:v>
                </c:pt>
                <c:pt idx="1114">
                  <c:v>2.75</c:v>
                </c:pt>
                <c:pt idx="1115">
                  <c:v>2.75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2.75</c:v>
                </c:pt>
                <c:pt idx="1125">
                  <c:v>2.75</c:v>
                </c:pt>
                <c:pt idx="1126">
                  <c:v>2.75</c:v>
                </c:pt>
                <c:pt idx="1127">
                  <c:v>2.75</c:v>
                </c:pt>
                <c:pt idx="1128">
                  <c:v>3</c:v>
                </c:pt>
                <c:pt idx="1129">
                  <c:v>3.5</c:v>
                </c:pt>
                <c:pt idx="1130">
                  <c:v>4</c:v>
                </c:pt>
                <c:pt idx="1131">
                  <c:v>4</c:v>
                </c:pt>
                <c:pt idx="1132">
                  <c:v>4</c:v>
                </c:pt>
                <c:pt idx="1133">
                  <c:v>3.5</c:v>
                </c:pt>
                <c:pt idx="1134">
                  <c:v>3.5</c:v>
                </c:pt>
                <c:pt idx="1135">
                  <c:v>3.5</c:v>
                </c:pt>
                <c:pt idx="1136">
                  <c:v>3.5</c:v>
                </c:pt>
                <c:pt idx="1137">
                  <c:v>3.5</c:v>
                </c:pt>
                <c:pt idx="1138">
                  <c:v>3.5</c:v>
                </c:pt>
                <c:pt idx="1139">
                  <c:v>3.5</c:v>
                </c:pt>
                <c:pt idx="1140">
                  <c:v>3.5</c:v>
                </c:pt>
                <c:pt idx="1141">
                  <c:v>3.5</c:v>
                </c:pt>
                <c:pt idx="1142">
                  <c:v>3.5</c:v>
                </c:pt>
                <c:pt idx="1143">
                  <c:v>3.5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4.0000000000000071</c:v>
                </c:pt>
                <c:pt idx="1155">
                  <c:v>3.7499999999999929</c:v>
                </c:pt>
                <c:pt idx="1156">
                  <c:v>3.75</c:v>
                </c:pt>
                <c:pt idx="1157">
                  <c:v>4</c:v>
                </c:pt>
                <c:pt idx="1158">
                  <c:v>4</c:v>
                </c:pt>
                <c:pt idx="1159">
                  <c:v>4.25</c:v>
                </c:pt>
                <c:pt idx="1160">
                  <c:v>4.25</c:v>
                </c:pt>
                <c:pt idx="1161">
                  <c:v>4.25</c:v>
                </c:pt>
                <c:pt idx="1162">
                  <c:v>4.25</c:v>
                </c:pt>
                <c:pt idx="1163">
                  <c:v>4.25</c:v>
                </c:pt>
                <c:pt idx="1164">
                  <c:v>4.25</c:v>
                </c:pt>
                <c:pt idx="1165">
                  <c:v>4.25</c:v>
                </c:pt>
                <c:pt idx="1166">
                  <c:v>4.25</c:v>
                </c:pt>
                <c:pt idx="1167">
                  <c:v>5.25</c:v>
                </c:pt>
                <c:pt idx="1168">
                  <c:v>5.25</c:v>
                </c:pt>
                <c:pt idx="1169">
                  <c:v>5.25</c:v>
                </c:pt>
                <c:pt idx="1170">
                  <c:v>5.25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3.6899999999999977</c:v>
                </c:pt>
                <c:pt idx="1177">
                  <c:v>4.9000000000000057</c:v>
                </c:pt>
                <c:pt idx="1178">
                  <c:v>5.2299999999999969</c:v>
                </c:pt>
                <c:pt idx="1179">
                  <c:v>4.9700000000000131</c:v>
                </c:pt>
                <c:pt idx="1180">
                  <c:v>3.9499999999999886</c:v>
                </c:pt>
                <c:pt idx="1181">
                  <c:v>4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4.75</c:v>
                </c:pt>
                <c:pt idx="1199">
                  <c:v>4.7499999999999929</c:v>
                </c:pt>
                <c:pt idx="1200">
                  <c:v>4.75</c:v>
                </c:pt>
                <c:pt idx="1201">
                  <c:v>4.7500000000000071</c:v>
                </c:pt>
                <c:pt idx="1202">
                  <c:v>4.5</c:v>
                </c:pt>
                <c:pt idx="1203">
                  <c:v>4.5000000000000071</c:v>
                </c:pt>
                <c:pt idx="1204">
                  <c:v>4.4999999999999929</c:v>
                </c:pt>
                <c:pt idx="1205">
                  <c:v>4.25</c:v>
                </c:pt>
                <c:pt idx="1206">
                  <c:v>4.2500000000000071</c:v>
                </c:pt>
                <c:pt idx="1207">
                  <c:v>4.5000000000000071</c:v>
                </c:pt>
                <c:pt idx="1208">
                  <c:v>4.5000000000000071</c:v>
                </c:pt>
                <c:pt idx="1209">
                  <c:v>4.3749999999999929</c:v>
                </c:pt>
                <c:pt idx="1210">
                  <c:v>4.375</c:v>
                </c:pt>
                <c:pt idx="1211">
                  <c:v>4.375</c:v>
                </c:pt>
                <c:pt idx="1212">
                  <c:v>4.5</c:v>
                </c:pt>
                <c:pt idx="1213">
                  <c:v>4.5</c:v>
                </c:pt>
                <c:pt idx="1214">
                  <c:v>4.5</c:v>
                </c:pt>
                <c:pt idx="1215">
                  <c:v>4.25</c:v>
                </c:pt>
                <c:pt idx="1216">
                  <c:v>4</c:v>
                </c:pt>
                <c:pt idx="1217">
                  <c:v>4.25</c:v>
                </c:pt>
                <c:pt idx="1218">
                  <c:v>4.25</c:v>
                </c:pt>
                <c:pt idx="1219">
                  <c:v>4.25</c:v>
                </c:pt>
                <c:pt idx="1220">
                  <c:v>4.25</c:v>
                </c:pt>
                <c:pt idx="1221">
                  <c:v>4.25</c:v>
                </c:pt>
                <c:pt idx="1222">
                  <c:v>4.25</c:v>
                </c:pt>
                <c:pt idx="1223">
                  <c:v>4.25</c:v>
                </c:pt>
                <c:pt idx="1224">
                  <c:v>4.25</c:v>
                </c:pt>
                <c:pt idx="1225">
                  <c:v>4.25</c:v>
                </c:pt>
                <c:pt idx="1226">
                  <c:v>4.25</c:v>
                </c:pt>
                <c:pt idx="1227">
                  <c:v>4.25</c:v>
                </c:pt>
                <c:pt idx="1228">
                  <c:v>4.5</c:v>
                </c:pt>
                <c:pt idx="1229">
                  <c:v>4.5</c:v>
                </c:pt>
                <c:pt idx="1230">
                  <c:v>4.25</c:v>
                </c:pt>
                <c:pt idx="1231">
                  <c:v>4.25</c:v>
                </c:pt>
                <c:pt idx="1232">
                  <c:v>4.25</c:v>
                </c:pt>
                <c:pt idx="1233">
                  <c:v>4.25</c:v>
                </c:pt>
                <c:pt idx="1234">
                  <c:v>4.5</c:v>
                </c:pt>
                <c:pt idx="1235">
                  <c:v>4.5</c:v>
                </c:pt>
                <c:pt idx="1236">
                  <c:v>4.5</c:v>
                </c:pt>
                <c:pt idx="1237">
                  <c:v>4.5</c:v>
                </c:pt>
                <c:pt idx="1238">
                  <c:v>4.25</c:v>
                </c:pt>
                <c:pt idx="1239">
                  <c:v>4.25</c:v>
                </c:pt>
                <c:pt idx="1240">
                  <c:v>4.125</c:v>
                </c:pt>
                <c:pt idx="1241">
                  <c:v>4.125</c:v>
                </c:pt>
                <c:pt idx="1242">
                  <c:v>3.75</c:v>
                </c:pt>
                <c:pt idx="1243">
                  <c:v>3.75</c:v>
                </c:pt>
                <c:pt idx="1244">
                  <c:v>3.75</c:v>
                </c:pt>
                <c:pt idx="1245">
                  <c:v>3.75</c:v>
                </c:pt>
                <c:pt idx="1246">
                  <c:v>3.75</c:v>
                </c:pt>
                <c:pt idx="1247">
                  <c:v>3.75</c:v>
                </c:pt>
                <c:pt idx="1248">
                  <c:v>3.75</c:v>
                </c:pt>
                <c:pt idx="1249">
                  <c:v>3.5</c:v>
                </c:pt>
                <c:pt idx="1250">
                  <c:v>3.5</c:v>
                </c:pt>
                <c:pt idx="1251">
                  <c:v>4.5799999999999983</c:v>
                </c:pt>
                <c:pt idx="1252">
                  <c:v>3.5</c:v>
                </c:pt>
                <c:pt idx="1253">
                  <c:v>3.5</c:v>
                </c:pt>
                <c:pt idx="1254">
                  <c:v>3.5</c:v>
                </c:pt>
                <c:pt idx="1255">
                  <c:v>3.5</c:v>
                </c:pt>
                <c:pt idx="1256">
                  <c:v>3.5</c:v>
                </c:pt>
                <c:pt idx="1257">
                  <c:v>3.25</c:v>
                </c:pt>
                <c:pt idx="1258">
                  <c:v>3.25</c:v>
                </c:pt>
                <c:pt idx="1259">
                  <c:v>3.25</c:v>
                </c:pt>
                <c:pt idx="1260">
                  <c:v>3.25</c:v>
                </c:pt>
                <c:pt idx="1261">
                  <c:v>3.25</c:v>
                </c:pt>
                <c:pt idx="1262">
                  <c:v>3.25</c:v>
                </c:pt>
                <c:pt idx="1263">
                  <c:v>2.5</c:v>
                </c:pt>
                <c:pt idx="1264">
                  <c:v>2.5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1.75</c:v>
                </c:pt>
                <c:pt idx="1272">
                  <c:v>1.75</c:v>
                </c:pt>
                <c:pt idx="1273">
                  <c:v>1.75</c:v>
                </c:pt>
                <c:pt idx="1274">
                  <c:v>1.75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1.5</c:v>
                </c:pt>
                <c:pt idx="1282">
                  <c:v>1.75</c:v>
                </c:pt>
                <c:pt idx="1283">
                  <c:v>1.75</c:v>
                </c:pt>
                <c:pt idx="1284">
                  <c:v>1.75</c:v>
                </c:pt>
                <c:pt idx="1285">
                  <c:v>1.75</c:v>
                </c:pt>
                <c:pt idx="1286">
                  <c:v>1.75</c:v>
                </c:pt>
                <c:pt idx="1287">
                  <c:v>1.75</c:v>
                </c:pt>
                <c:pt idx="1288">
                  <c:v>1.75</c:v>
                </c:pt>
                <c:pt idx="1289">
                  <c:v>1.75</c:v>
                </c:pt>
                <c:pt idx="1290">
                  <c:v>1</c:v>
                </c:pt>
                <c:pt idx="1291">
                  <c:v>1.5</c:v>
                </c:pt>
                <c:pt idx="1292">
                  <c:v>1.25</c:v>
                </c:pt>
                <c:pt idx="1293">
                  <c:v>-1.25</c:v>
                </c:pt>
                <c:pt idx="1294">
                  <c:v>-1.25</c:v>
                </c:pt>
                <c:pt idx="1295">
                  <c:v>-1.25</c:v>
                </c:pt>
                <c:pt idx="1296">
                  <c:v>-1.5</c:v>
                </c:pt>
                <c:pt idx="1297">
                  <c:v>-1.5</c:v>
                </c:pt>
                <c:pt idx="1298">
                  <c:v>0</c:v>
                </c:pt>
                <c:pt idx="1299">
                  <c:v>0</c:v>
                </c:pt>
                <c:pt idx="1300">
                  <c:v>-2.5</c:v>
                </c:pt>
                <c:pt idx="1301">
                  <c:v>-2.5</c:v>
                </c:pt>
                <c:pt idx="1302">
                  <c:v>-2.5</c:v>
                </c:pt>
                <c:pt idx="1303">
                  <c:v>-1.5</c:v>
                </c:pt>
                <c:pt idx="1304">
                  <c:v>-2</c:v>
                </c:pt>
                <c:pt idx="1305">
                  <c:v>-2</c:v>
                </c:pt>
                <c:pt idx="1306">
                  <c:v>-2</c:v>
                </c:pt>
                <c:pt idx="1307">
                  <c:v>-2</c:v>
                </c:pt>
                <c:pt idx="1308">
                  <c:v>-2</c:v>
                </c:pt>
                <c:pt idx="1309">
                  <c:v>-1.5</c:v>
                </c:pt>
                <c:pt idx="1310">
                  <c:v>-1.5</c:v>
                </c:pt>
                <c:pt idx="1311">
                  <c:v>-1</c:v>
                </c:pt>
                <c:pt idx="1312">
                  <c:v>-1</c:v>
                </c:pt>
                <c:pt idx="1313">
                  <c:v>-1.5</c:v>
                </c:pt>
                <c:pt idx="1314">
                  <c:v>-1.5</c:v>
                </c:pt>
                <c:pt idx="1315">
                  <c:v>-1.5</c:v>
                </c:pt>
                <c:pt idx="1316">
                  <c:v>-1.5</c:v>
                </c:pt>
                <c:pt idx="1317">
                  <c:v>-1.5</c:v>
                </c:pt>
                <c:pt idx="1318">
                  <c:v>-1.5</c:v>
                </c:pt>
                <c:pt idx="1319">
                  <c:v>-1</c:v>
                </c:pt>
                <c:pt idx="1320">
                  <c:v>-1.5</c:v>
                </c:pt>
                <c:pt idx="1321">
                  <c:v>-2.75</c:v>
                </c:pt>
                <c:pt idx="1322">
                  <c:v>-2.5</c:v>
                </c:pt>
                <c:pt idx="1323">
                  <c:v>-2.5</c:v>
                </c:pt>
                <c:pt idx="1324">
                  <c:v>-2.5</c:v>
                </c:pt>
                <c:pt idx="1325">
                  <c:v>-2.5</c:v>
                </c:pt>
                <c:pt idx="1326">
                  <c:v>-2.5</c:v>
                </c:pt>
                <c:pt idx="1327">
                  <c:v>-2.5</c:v>
                </c:pt>
                <c:pt idx="1328">
                  <c:v>-4</c:v>
                </c:pt>
                <c:pt idx="1329">
                  <c:v>-3.5</c:v>
                </c:pt>
                <c:pt idx="1330">
                  <c:v>-3.5</c:v>
                </c:pt>
                <c:pt idx="1331">
                  <c:v>-3.5</c:v>
                </c:pt>
                <c:pt idx="1332">
                  <c:v>-3.5</c:v>
                </c:pt>
                <c:pt idx="1333">
                  <c:v>-2.5</c:v>
                </c:pt>
                <c:pt idx="1334">
                  <c:v>-2.5</c:v>
                </c:pt>
                <c:pt idx="1335">
                  <c:v>-2.25</c:v>
                </c:pt>
                <c:pt idx="1336">
                  <c:v>-2.25</c:v>
                </c:pt>
                <c:pt idx="1337">
                  <c:v>-2.25</c:v>
                </c:pt>
                <c:pt idx="1338">
                  <c:v>-2.25</c:v>
                </c:pt>
                <c:pt idx="1339">
                  <c:v>-2.25</c:v>
                </c:pt>
                <c:pt idx="1340">
                  <c:v>-2</c:v>
                </c:pt>
                <c:pt idx="1341">
                  <c:v>-2.5</c:v>
                </c:pt>
                <c:pt idx="1342">
                  <c:v>-3</c:v>
                </c:pt>
                <c:pt idx="1343">
                  <c:v>-3</c:v>
                </c:pt>
                <c:pt idx="1344">
                  <c:v>-3</c:v>
                </c:pt>
                <c:pt idx="1345">
                  <c:v>-3</c:v>
                </c:pt>
                <c:pt idx="1346">
                  <c:v>-3</c:v>
                </c:pt>
                <c:pt idx="1347">
                  <c:v>-3.5</c:v>
                </c:pt>
                <c:pt idx="1348">
                  <c:v>-3.25</c:v>
                </c:pt>
                <c:pt idx="1349">
                  <c:v>-3.25</c:v>
                </c:pt>
                <c:pt idx="1350">
                  <c:v>-3.25</c:v>
                </c:pt>
                <c:pt idx="1351">
                  <c:v>-3.25</c:v>
                </c:pt>
                <c:pt idx="1352">
                  <c:v>-3.5</c:v>
                </c:pt>
                <c:pt idx="1353">
                  <c:v>-3.5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-0.5</c:v>
                </c:pt>
                <c:pt idx="1358">
                  <c:v>-0.5</c:v>
                </c:pt>
                <c:pt idx="1359">
                  <c:v>-0.5</c:v>
                </c:pt>
                <c:pt idx="1360">
                  <c:v>-0.5</c:v>
                </c:pt>
                <c:pt idx="1361">
                  <c:v>-0.5</c:v>
                </c:pt>
                <c:pt idx="1362">
                  <c:v>-0.5</c:v>
                </c:pt>
                <c:pt idx="1363">
                  <c:v>-0.5</c:v>
                </c:pt>
                <c:pt idx="1364">
                  <c:v>-0.5</c:v>
                </c:pt>
                <c:pt idx="1365">
                  <c:v>-0.5</c:v>
                </c:pt>
                <c:pt idx="1366">
                  <c:v>-0.5</c:v>
                </c:pt>
                <c:pt idx="1367">
                  <c:v>-0.5</c:v>
                </c:pt>
                <c:pt idx="1368">
                  <c:v>-0.75</c:v>
                </c:pt>
                <c:pt idx="1369">
                  <c:v>-0.75</c:v>
                </c:pt>
                <c:pt idx="1370">
                  <c:v>-0.75</c:v>
                </c:pt>
                <c:pt idx="1371">
                  <c:v>-0.75</c:v>
                </c:pt>
                <c:pt idx="1372">
                  <c:v>-0.75</c:v>
                </c:pt>
                <c:pt idx="1373">
                  <c:v>-0.75</c:v>
                </c:pt>
                <c:pt idx="1374">
                  <c:v>-0.5</c:v>
                </c:pt>
                <c:pt idx="1375">
                  <c:v>-0.5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-0.25</c:v>
                </c:pt>
                <c:pt idx="1380">
                  <c:v>-0.25</c:v>
                </c:pt>
                <c:pt idx="1381">
                  <c:v>-0.25</c:v>
                </c:pt>
                <c:pt idx="1382">
                  <c:v>-0.25</c:v>
                </c:pt>
                <c:pt idx="1383">
                  <c:v>0.25</c:v>
                </c:pt>
                <c:pt idx="1384">
                  <c:v>0.25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1.625</c:v>
                </c:pt>
                <c:pt idx="1392">
                  <c:v>1.625</c:v>
                </c:pt>
                <c:pt idx="1393">
                  <c:v>1.625</c:v>
                </c:pt>
                <c:pt idx="1394">
                  <c:v>1.5</c:v>
                </c:pt>
                <c:pt idx="1395">
                  <c:v>1.5</c:v>
                </c:pt>
                <c:pt idx="1396">
                  <c:v>1.5</c:v>
                </c:pt>
                <c:pt idx="1397">
                  <c:v>1.5</c:v>
                </c:pt>
                <c:pt idx="1398">
                  <c:v>1.5</c:v>
                </c:pt>
                <c:pt idx="1399">
                  <c:v>1.5</c:v>
                </c:pt>
                <c:pt idx="1400">
                  <c:v>1.5</c:v>
                </c:pt>
                <c:pt idx="1401">
                  <c:v>1.5</c:v>
                </c:pt>
                <c:pt idx="1402">
                  <c:v>2.25</c:v>
                </c:pt>
                <c:pt idx="1403">
                  <c:v>2.75</c:v>
                </c:pt>
                <c:pt idx="1404">
                  <c:v>2.75</c:v>
                </c:pt>
                <c:pt idx="1405">
                  <c:v>2.75</c:v>
                </c:pt>
                <c:pt idx="1406">
                  <c:v>3</c:v>
                </c:pt>
                <c:pt idx="1407">
                  <c:v>3.25</c:v>
                </c:pt>
                <c:pt idx="1408">
                  <c:v>3.25</c:v>
                </c:pt>
                <c:pt idx="1409">
                  <c:v>3.25</c:v>
                </c:pt>
                <c:pt idx="1410">
                  <c:v>3.25</c:v>
                </c:pt>
                <c:pt idx="1411">
                  <c:v>3.25</c:v>
                </c:pt>
                <c:pt idx="1412">
                  <c:v>3.25</c:v>
                </c:pt>
                <c:pt idx="1413">
                  <c:v>3.25</c:v>
                </c:pt>
                <c:pt idx="1414">
                  <c:v>3.125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2.75</c:v>
                </c:pt>
                <c:pt idx="1419">
                  <c:v>2.75</c:v>
                </c:pt>
                <c:pt idx="1420">
                  <c:v>2.75</c:v>
                </c:pt>
                <c:pt idx="1421">
                  <c:v>2.75</c:v>
                </c:pt>
                <c:pt idx="1422">
                  <c:v>2.75</c:v>
                </c:pt>
                <c:pt idx="1423">
                  <c:v>2.75</c:v>
                </c:pt>
                <c:pt idx="1424">
                  <c:v>2.75</c:v>
                </c:pt>
                <c:pt idx="1425">
                  <c:v>3.25</c:v>
                </c:pt>
                <c:pt idx="1426">
                  <c:v>3.5</c:v>
                </c:pt>
                <c:pt idx="1427">
                  <c:v>3.5</c:v>
                </c:pt>
                <c:pt idx="1428">
                  <c:v>3.5</c:v>
                </c:pt>
                <c:pt idx="1429">
                  <c:v>3.5</c:v>
                </c:pt>
                <c:pt idx="1430">
                  <c:v>4.5</c:v>
                </c:pt>
                <c:pt idx="1431">
                  <c:v>5</c:v>
                </c:pt>
                <c:pt idx="1432">
                  <c:v>4.2199999999999989</c:v>
                </c:pt>
                <c:pt idx="1433">
                  <c:v>4.2100000000000009</c:v>
                </c:pt>
                <c:pt idx="1434">
                  <c:v>5.230000000000004</c:v>
                </c:pt>
                <c:pt idx="1435">
                  <c:v>5.269999999999996</c:v>
                </c:pt>
                <c:pt idx="1436">
                  <c:v>4.990000000000002</c:v>
                </c:pt>
                <c:pt idx="1437">
                  <c:v>4.5399999999999991</c:v>
                </c:pt>
                <c:pt idx="1438">
                  <c:v>4.1899999999999977</c:v>
                </c:pt>
                <c:pt idx="1439">
                  <c:v>6.0300000000000011</c:v>
                </c:pt>
                <c:pt idx="1440">
                  <c:v>5.230000000000004</c:v>
                </c:pt>
                <c:pt idx="1441">
                  <c:v>4.4499999999999957</c:v>
                </c:pt>
                <c:pt idx="1442">
                  <c:v>5.6499999999999986</c:v>
                </c:pt>
                <c:pt idx="1443">
                  <c:v>6.3700000000000045</c:v>
                </c:pt>
                <c:pt idx="1444">
                  <c:v>4.9699999999999989</c:v>
                </c:pt>
                <c:pt idx="1445">
                  <c:v>3.5899999999999963</c:v>
                </c:pt>
                <c:pt idx="1446">
                  <c:v>4.240000000000002</c:v>
                </c:pt>
                <c:pt idx="1447">
                  <c:v>5.9699999999999989</c:v>
                </c:pt>
                <c:pt idx="1448">
                  <c:v>5</c:v>
                </c:pt>
                <c:pt idx="1449">
                  <c:v>5.6099999999999994</c:v>
                </c:pt>
                <c:pt idx="1450">
                  <c:v>3.4699999999999989</c:v>
                </c:pt>
                <c:pt idx="1451">
                  <c:v>3.990000000000002</c:v>
                </c:pt>
                <c:pt idx="1452">
                  <c:v>5.0499999999999972</c:v>
                </c:pt>
                <c:pt idx="1453">
                  <c:v>3.4500000000000028</c:v>
                </c:pt>
                <c:pt idx="1454">
                  <c:v>4.4699999999999989</c:v>
                </c:pt>
                <c:pt idx="1455">
                  <c:v>5.0499999999999972</c:v>
                </c:pt>
                <c:pt idx="1456">
                  <c:v>4.9400000000000048</c:v>
                </c:pt>
                <c:pt idx="1457">
                  <c:v>4.5</c:v>
                </c:pt>
                <c:pt idx="1458">
                  <c:v>4.5</c:v>
                </c:pt>
                <c:pt idx="1459">
                  <c:v>4.5</c:v>
                </c:pt>
                <c:pt idx="1460">
                  <c:v>4.625</c:v>
                </c:pt>
                <c:pt idx="1461">
                  <c:v>4.5</c:v>
                </c:pt>
                <c:pt idx="1462">
                  <c:v>4.25</c:v>
                </c:pt>
                <c:pt idx="1463">
                  <c:v>4.25</c:v>
                </c:pt>
                <c:pt idx="1464">
                  <c:v>4</c:v>
                </c:pt>
                <c:pt idx="1465">
                  <c:v>4</c:v>
                </c:pt>
                <c:pt idx="1466">
                  <c:v>3.5</c:v>
                </c:pt>
                <c:pt idx="1467">
                  <c:v>4</c:v>
                </c:pt>
                <c:pt idx="1468">
                  <c:v>4</c:v>
                </c:pt>
                <c:pt idx="1469">
                  <c:v>3.5</c:v>
                </c:pt>
                <c:pt idx="1470">
                  <c:v>3.5</c:v>
                </c:pt>
                <c:pt idx="1471">
                  <c:v>3.5</c:v>
                </c:pt>
                <c:pt idx="1472">
                  <c:v>4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4</c:v>
                </c:pt>
                <c:pt idx="1478">
                  <c:v>4</c:v>
                </c:pt>
                <c:pt idx="1479">
                  <c:v>4</c:v>
                </c:pt>
                <c:pt idx="1480">
                  <c:v>4.5</c:v>
                </c:pt>
                <c:pt idx="1481">
                  <c:v>4.25</c:v>
                </c:pt>
                <c:pt idx="1482">
                  <c:v>4.5</c:v>
                </c:pt>
                <c:pt idx="1483">
                  <c:v>5</c:v>
                </c:pt>
                <c:pt idx="1484">
                  <c:v>5.2349999999999994</c:v>
                </c:pt>
                <c:pt idx="1485">
                  <c:v>6.0100000000000051</c:v>
                </c:pt>
                <c:pt idx="1486">
                  <c:v>6.8299999999999983</c:v>
                </c:pt>
                <c:pt idx="1487">
                  <c:v>6.6599999999999966</c:v>
                </c:pt>
                <c:pt idx="1488">
                  <c:v>4.2600000000000051</c:v>
                </c:pt>
                <c:pt idx="1489">
                  <c:v>3.9299999999999997</c:v>
                </c:pt>
                <c:pt idx="1490">
                  <c:v>5.8500000000000014</c:v>
                </c:pt>
                <c:pt idx="1491">
                  <c:v>6.2299999999999969</c:v>
                </c:pt>
                <c:pt idx="1492">
                  <c:v>5.2000000000000028</c:v>
                </c:pt>
                <c:pt idx="1493">
                  <c:v>4.1199999999999974</c:v>
                </c:pt>
                <c:pt idx="1494">
                  <c:v>3.0899999999999963</c:v>
                </c:pt>
                <c:pt idx="1495">
                  <c:v>3.9500000000000028</c:v>
                </c:pt>
                <c:pt idx="1496">
                  <c:v>4.509999999999998</c:v>
                </c:pt>
                <c:pt idx="1497">
                  <c:v>5.4100000000000037</c:v>
                </c:pt>
                <c:pt idx="1498">
                  <c:v>5.1700000000000017</c:v>
                </c:pt>
                <c:pt idx="1499">
                  <c:v>4.32</c:v>
                </c:pt>
                <c:pt idx="1500">
                  <c:v>3.4399999999999977</c:v>
                </c:pt>
                <c:pt idx="1501">
                  <c:v>3.8999999999999986</c:v>
                </c:pt>
                <c:pt idx="1502">
                  <c:v>4.5900000000000034</c:v>
                </c:pt>
                <c:pt idx="1503">
                  <c:v>4.1899999999999977</c:v>
                </c:pt>
                <c:pt idx="1504">
                  <c:v>6.1300000000000026</c:v>
                </c:pt>
                <c:pt idx="1505">
                  <c:v>2.9099999999999966</c:v>
                </c:pt>
                <c:pt idx="1506">
                  <c:v>5.6099999999999994</c:v>
                </c:pt>
                <c:pt idx="1507">
                  <c:v>4.5600000000000023</c:v>
                </c:pt>
                <c:pt idx="1508">
                  <c:v>5.2800000000000011</c:v>
                </c:pt>
                <c:pt idx="1509">
                  <c:v>4.75</c:v>
                </c:pt>
                <c:pt idx="1510">
                  <c:v>4.75</c:v>
                </c:pt>
                <c:pt idx="1511">
                  <c:v>4.75</c:v>
                </c:pt>
                <c:pt idx="1512">
                  <c:v>4.75</c:v>
                </c:pt>
                <c:pt idx="1513">
                  <c:v>4.75</c:v>
                </c:pt>
                <c:pt idx="1514">
                  <c:v>4.5</c:v>
                </c:pt>
                <c:pt idx="1515">
                  <c:v>4.75</c:v>
                </c:pt>
                <c:pt idx="1516">
                  <c:v>4.75</c:v>
                </c:pt>
                <c:pt idx="1517">
                  <c:v>4.75</c:v>
                </c:pt>
                <c:pt idx="1518">
                  <c:v>4.5</c:v>
                </c:pt>
                <c:pt idx="1519">
                  <c:v>4.5</c:v>
                </c:pt>
                <c:pt idx="1520">
                  <c:v>4.5</c:v>
                </c:pt>
                <c:pt idx="1521">
                  <c:v>4.5</c:v>
                </c:pt>
                <c:pt idx="1522">
                  <c:v>4.5</c:v>
                </c:pt>
                <c:pt idx="1523">
                  <c:v>4.5</c:v>
                </c:pt>
                <c:pt idx="1524">
                  <c:v>4.5</c:v>
                </c:pt>
                <c:pt idx="1525">
                  <c:v>4.5</c:v>
                </c:pt>
                <c:pt idx="1526">
                  <c:v>4.5</c:v>
                </c:pt>
                <c:pt idx="1527">
                  <c:v>4.5</c:v>
                </c:pt>
                <c:pt idx="1528">
                  <c:v>4.5</c:v>
                </c:pt>
                <c:pt idx="1529">
                  <c:v>4.25</c:v>
                </c:pt>
                <c:pt idx="1530">
                  <c:v>4.25</c:v>
                </c:pt>
                <c:pt idx="1531">
                  <c:v>3.75</c:v>
                </c:pt>
                <c:pt idx="1532">
                  <c:v>3.5</c:v>
                </c:pt>
                <c:pt idx="1533">
                  <c:v>3.5</c:v>
                </c:pt>
                <c:pt idx="1534">
                  <c:v>3.5</c:v>
                </c:pt>
                <c:pt idx="1535">
                  <c:v>3.5</c:v>
                </c:pt>
                <c:pt idx="1536">
                  <c:v>3.75</c:v>
                </c:pt>
                <c:pt idx="1537">
                  <c:v>3.5</c:v>
                </c:pt>
                <c:pt idx="1538">
                  <c:v>3.5</c:v>
                </c:pt>
                <c:pt idx="1539">
                  <c:v>3.5</c:v>
                </c:pt>
                <c:pt idx="1540">
                  <c:v>3.25</c:v>
                </c:pt>
                <c:pt idx="1541">
                  <c:v>3.25</c:v>
                </c:pt>
                <c:pt idx="1542">
                  <c:v>3</c:v>
                </c:pt>
                <c:pt idx="1543">
                  <c:v>3</c:v>
                </c:pt>
                <c:pt idx="1544">
                  <c:v>2.75</c:v>
                </c:pt>
                <c:pt idx="1545">
                  <c:v>2.75</c:v>
                </c:pt>
                <c:pt idx="1546">
                  <c:v>2.75</c:v>
                </c:pt>
                <c:pt idx="1547">
                  <c:v>2.5</c:v>
                </c:pt>
                <c:pt idx="1548">
                  <c:v>2.5</c:v>
                </c:pt>
                <c:pt idx="1549">
                  <c:v>2.5</c:v>
                </c:pt>
                <c:pt idx="1550">
                  <c:v>2.5</c:v>
                </c:pt>
                <c:pt idx="1551">
                  <c:v>2.5</c:v>
                </c:pt>
                <c:pt idx="1552">
                  <c:v>2.5</c:v>
                </c:pt>
                <c:pt idx="1553">
                  <c:v>2.5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2.5</c:v>
                </c:pt>
                <c:pt idx="1559">
                  <c:v>2.5</c:v>
                </c:pt>
                <c:pt idx="1560">
                  <c:v>2.5</c:v>
                </c:pt>
                <c:pt idx="1561">
                  <c:v>2.25</c:v>
                </c:pt>
                <c:pt idx="1562">
                  <c:v>1.75</c:v>
                </c:pt>
                <c:pt idx="1563">
                  <c:v>3</c:v>
                </c:pt>
                <c:pt idx="1564">
                  <c:v>3</c:v>
                </c:pt>
                <c:pt idx="1565">
                  <c:v>3.5</c:v>
                </c:pt>
                <c:pt idx="1566">
                  <c:v>3</c:v>
                </c:pt>
                <c:pt idx="1567">
                  <c:v>2.75</c:v>
                </c:pt>
                <c:pt idx="1568">
                  <c:v>3</c:v>
                </c:pt>
                <c:pt idx="1569">
                  <c:v>2.75</c:v>
                </c:pt>
                <c:pt idx="1570">
                  <c:v>2.5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2.5</c:v>
                </c:pt>
                <c:pt idx="1575">
                  <c:v>2.25</c:v>
                </c:pt>
                <c:pt idx="1576">
                  <c:v>2.25</c:v>
                </c:pt>
                <c:pt idx="1577">
                  <c:v>2.25</c:v>
                </c:pt>
                <c:pt idx="1578">
                  <c:v>2.5</c:v>
                </c:pt>
                <c:pt idx="1579">
                  <c:v>2.5</c:v>
                </c:pt>
                <c:pt idx="1580">
                  <c:v>2.25</c:v>
                </c:pt>
                <c:pt idx="1581">
                  <c:v>2.25</c:v>
                </c:pt>
                <c:pt idx="1582">
                  <c:v>2.25</c:v>
                </c:pt>
                <c:pt idx="1583">
                  <c:v>2.25</c:v>
                </c:pt>
                <c:pt idx="1584">
                  <c:v>2.25</c:v>
                </c:pt>
                <c:pt idx="1585">
                  <c:v>3</c:v>
                </c:pt>
                <c:pt idx="1586">
                  <c:v>2.5</c:v>
                </c:pt>
                <c:pt idx="1587">
                  <c:v>2.75</c:v>
                </c:pt>
                <c:pt idx="1588">
                  <c:v>2.75</c:v>
                </c:pt>
                <c:pt idx="1589">
                  <c:v>2.75</c:v>
                </c:pt>
                <c:pt idx="1590">
                  <c:v>2.25</c:v>
                </c:pt>
                <c:pt idx="1591">
                  <c:v>2.25</c:v>
                </c:pt>
                <c:pt idx="1592">
                  <c:v>2.25</c:v>
                </c:pt>
                <c:pt idx="1593">
                  <c:v>2.75</c:v>
                </c:pt>
                <c:pt idx="1594">
                  <c:v>3.5</c:v>
                </c:pt>
                <c:pt idx="1595">
                  <c:v>3.5</c:v>
                </c:pt>
                <c:pt idx="1596">
                  <c:v>3.25</c:v>
                </c:pt>
                <c:pt idx="1597">
                  <c:v>2.5</c:v>
                </c:pt>
                <c:pt idx="1598">
                  <c:v>2.75</c:v>
                </c:pt>
                <c:pt idx="1599">
                  <c:v>2.8799999999999955</c:v>
                </c:pt>
                <c:pt idx="1600">
                  <c:v>2.75</c:v>
                </c:pt>
                <c:pt idx="1601">
                  <c:v>2.75</c:v>
                </c:pt>
                <c:pt idx="1602">
                  <c:v>2.5</c:v>
                </c:pt>
                <c:pt idx="1603">
                  <c:v>2.5</c:v>
                </c:pt>
                <c:pt idx="1604">
                  <c:v>2.5</c:v>
                </c:pt>
                <c:pt idx="1605">
                  <c:v>2.5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3-48A2-9BD9-97168CEBE2DE}"/>
            </c:ext>
          </c:extLst>
        </c:ser>
        <c:ser>
          <c:idx val="0"/>
          <c:order val="1"/>
          <c:tx>
            <c:strRef>
              <c:f>Spreads!$N$2</c:f>
              <c:strCache>
                <c:ptCount val="1"/>
                <c:pt idx="0">
                  <c:v>Refining Margin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Spreads!$N$3:$N$1616</c:f>
              <c:numCache>
                <c:formatCode>#,##0.00_);[Red]\(#,##0.00\)</c:formatCode>
                <c:ptCount val="1614"/>
                <c:pt idx="0">
                  <c:v>3.7499999999999964</c:v>
                </c:pt>
                <c:pt idx="1">
                  <c:v>3.7500000000000036</c:v>
                </c:pt>
                <c:pt idx="2">
                  <c:v>3.75</c:v>
                </c:pt>
                <c:pt idx="3">
                  <c:v>3.7499999999999964</c:v>
                </c:pt>
                <c:pt idx="4">
                  <c:v>3.75</c:v>
                </c:pt>
                <c:pt idx="5">
                  <c:v>3.7500000000000036</c:v>
                </c:pt>
                <c:pt idx="6">
                  <c:v>3.7499999999999964</c:v>
                </c:pt>
                <c:pt idx="7">
                  <c:v>3.7500000000000036</c:v>
                </c:pt>
                <c:pt idx="8">
                  <c:v>3.7500000000000036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3.7499999999999964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3.7499999999999964</c:v>
                </c:pt>
                <c:pt idx="23">
                  <c:v>3.7500000000000036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3.7499999999999964</c:v>
                </c:pt>
                <c:pt idx="34">
                  <c:v>3.7499999999999964</c:v>
                </c:pt>
                <c:pt idx="35">
                  <c:v>3.75</c:v>
                </c:pt>
                <c:pt idx="36">
                  <c:v>3.7500000000000036</c:v>
                </c:pt>
                <c:pt idx="37">
                  <c:v>3.75</c:v>
                </c:pt>
                <c:pt idx="38">
                  <c:v>3.75</c:v>
                </c:pt>
                <c:pt idx="39">
                  <c:v>3.7500000000000036</c:v>
                </c:pt>
                <c:pt idx="40">
                  <c:v>3.7500000000000036</c:v>
                </c:pt>
                <c:pt idx="41">
                  <c:v>3.7500000000000036</c:v>
                </c:pt>
                <c:pt idx="42">
                  <c:v>3.7499999999999964</c:v>
                </c:pt>
                <c:pt idx="43">
                  <c:v>3.7499999999999964</c:v>
                </c:pt>
                <c:pt idx="44">
                  <c:v>3.75</c:v>
                </c:pt>
                <c:pt idx="45">
                  <c:v>3.1500000000000021</c:v>
                </c:pt>
                <c:pt idx="46">
                  <c:v>3.1499999999999986</c:v>
                </c:pt>
                <c:pt idx="47">
                  <c:v>3.1500000000000021</c:v>
                </c:pt>
                <c:pt idx="48">
                  <c:v>3.1499999999999986</c:v>
                </c:pt>
                <c:pt idx="49">
                  <c:v>3.1500000000000021</c:v>
                </c:pt>
                <c:pt idx="50">
                  <c:v>4.1500000000000021</c:v>
                </c:pt>
                <c:pt idx="51">
                  <c:v>3.1500000000000021</c:v>
                </c:pt>
                <c:pt idx="52">
                  <c:v>3.1500000000000021</c:v>
                </c:pt>
                <c:pt idx="53">
                  <c:v>3.1500000000000021</c:v>
                </c:pt>
                <c:pt idx="54">
                  <c:v>3.1500000000000021</c:v>
                </c:pt>
                <c:pt idx="55">
                  <c:v>3.1499999999999986</c:v>
                </c:pt>
                <c:pt idx="56">
                  <c:v>3.1499999999999986</c:v>
                </c:pt>
                <c:pt idx="57">
                  <c:v>3.1500000000000021</c:v>
                </c:pt>
                <c:pt idx="58">
                  <c:v>3.1499999999999986</c:v>
                </c:pt>
                <c:pt idx="59">
                  <c:v>3.1500000000000021</c:v>
                </c:pt>
                <c:pt idx="60">
                  <c:v>3.1500000000000021</c:v>
                </c:pt>
                <c:pt idx="61">
                  <c:v>3.1499999999999986</c:v>
                </c:pt>
                <c:pt idx="62">
                  <c:v>3.1500000000000021</c:v>
                </c:pt>
                <c:pt idx="63">
                  <c:v>3.1499999999999986</c:v>
                </c:pt>
                <c:pt idx="64">
                  <c:v>3.1499999999999986</c:v>
                </c:pt>
                <c:pt idx="65">
                  <c:v>3.1499999999999986</c:v>
                </c:pt>
                <c:pt idx="66">
                  <c:v>3.1499999999999986</c:v>
                </c:pt>
                <c:pt idx="67">
                  <c:v>3.1500000000000021</c:v>
                </c:pt>
                <c:pt idx="68">
                  <c:v>3.1499999999999986</c:v>
                </c:pt>
                <c:pt idx="69">
                  <c:v>3.1499999999999986</c:v>
                </c:pt>
                <c:pt idx="70">
                  <c:v>3.1499999999999986</c:v>
                </c:pt>
                <c:pt idx="71">
                  <c:v>3.1499999999999986</c:v>
                </c:pt>
                <c:pt idx="72">
                  <c:v>3.1500000000000021</c:v>
                </c:pt>
                <c:pt idx="73">
                  <c:v>3.1500000000000021</c:v>
                </c:pt>
                <c:pt idx="74">
                  <c:v>3.1499999999999986</c:v>
                </c:pt>
                <c:pt idx="75">
                  <c:v>3.1499999999999986</c:v>
                </c:pt>
                <c:pt idx="76">
                  <c:v>3.1499999999999986</c:v>
                </c:pt>
                <c:pt idx="77">
                  <c:v>3.1500000000000021</c:v>
                </c:pt>
                <c:pt idx="78">
                  <c:v>3.1499999999999986</c:v>
                </c:pt>
                <c:pt idx="79">
                  <c:v>3.1500000000000021</c:v>
                </c:pt>
                <c:pt idx="80">
                  <c:v>3.1500000000000021</c:v>
                </c:pt>
                <c:pt idx="81">
                  <c:v>3.1499999999999986</c:v>
                </c:pt>
                <c:pt idx="82">
                  <c:v>3.1499999999999986</c:v>
                </c:pt>
                <c:pt idx="83">
                  <c:v>3.1500000000000021</c:v>
                </c:pt>
                <c:pt idx="84">
                  <c:v>3.1499999999999986</c:v>
                </c:pt>
                <c:pt idx="85">
                  <c:v>3.1499999999999986</c:v>
                </c:pt>
                <c:pt idx="86">
                  <c:v>3.1499999999999986</c:v>
                </c:pt>
                <c:pt idx="87">
                  <c:v>3.1499999999999986</c:v>
                </c:pt>
                <c:pt idx="88">
                  <c:v>3.1500000000000021</c:v>
                </c:pt>
                <c:pt idx="89">
                  <c:v>3.1500000000000021</c:v>
                </c:pt>
                <c:pt idx="90">
                  <c:v>3.1499999999999986</c:v>
                </c:pt>
                <c:pt idx="91">
                  <c:v>3.1499999999999986</c:v>
                </c:pt>
                <c:pt idx="92">
                  <c:v>3.1499999999999986</c:v>
                </c:pt>
                <c:pt idx="93">
                  <c:v>3.1500000000000021</c:v>
                </c:pt>
                <c:pt idx="94">
                  <c:v>3.1500000000000021</c:v>
                </c:pt>
                <c:pt idx="95">
                  <c:v>3.1499999999999986</c:v>
                </c:pt>
                <c:pt idx="96">
                  <c:v>3.1499999999999986</c:v>
                </c:pt>
                <c:pt idx="97">
                  <c:v>3.1499999999999986</c:v>
                </c:pt>
                <c:pt idx="98">
                  <c:v>3.1500000000000021</c:v>
                </c:pt>
                <c:pt idx="99">
                  <c:v>3.1500000000000021</c:v>
                </c:pt>
                <c:pt idx="100">
                  <c:v>3.1499999999999986</c:v>
                </c:pt>
                <c:pt idx="101">
                  <c:v>3.1499999999999986</c:v>
                </c:pt>
                <c:pt idx="102">
                  <c:v>3.1499999999999986</c:v>
                </c:pt>
                <c:pt idx="103">
                  <c:v>3.1500000000000021</c:v>
                </c:pt>
                <c:pt idx="104">
                  <c:v>3.1499999999999986</c:v>
                </c:pt>
                <c:pt idx="105">
                  <c:v>3.1499999999999986</c:v>
                </c:pt>
                <c:pt idx="106">
                  <c:v>3.1499999999999986</c:v>
                </c:pt>
                <c:pt idx="107">
                  <c:v>3.1499999999999986</c:v>
                </c:pt>
                <c:pt idx="108">
                  <c:v>3.1500000000000021</c:v>
                </c:pt>
                <c:pt idx="109">
                  <c:v>3.1500000000000021</c:v>
                </c:pt>
                <c:pt idx="110">
                  <c:v>3.1500000000000021</c:v>
                </c:pt>
                <c:pt idx="111">
                  <c:v>3.1499999999999986</c:v>
                </c:pt>
                <c:pt idx="112">
                  <c:v>3.1500000000000021</c:v>
                </c:pt>
                <c:pt idx="113">
                  <c:v>3.1500000000000021</c:v>
                </c:pt>
                <c:pt idx="114">
                  <c:v>3.1500000000000021</c:v>
                </c:pt>
                <c:pt idx="115">
                  <c:v>3.1499999999999986</c:v>
                </c:pt>
                <c:pt idx="116">
                  <c:v>3.1499999999999986</c:v>
                </c:pt>
                <c:pt idx="117">
                  <c:v>3.1500000000000021</c:v>
                </c:pt>
                <c:pt idx="118">
                  <c:v>3.1499999999999986</c:v>
                </c:pt>
                <c:pt idx="119">
                  <c:v>3.1499999999999986</c:v>
                </c:pt>
                <c:pt idx="120">
                  <c:v>3.1500000000000021</c:v>
                </c:pt>
                <c:pt idx="121">
                  <c:v>3.1499999999999986</c:v>
                </c:pt>
                <c:pt idx="122">
                  <c:v>3.1499999999999986</c:v>
                </c:pt>
                <c:pt idx="123">
                  <c:v>3.1499999999999986</c:v>
                </c:pt>
                <c:pt idx="124">
                  <c:v>3.1499999999999986</c:v>
                </c:pt>
                <c:pt idx="125">
                  <c:v>3.1500000000000021</c:v>
                </c:pt>
                <c:pt idx="126">
                  <c:v>3.1499999999999986</c:v>
                </c:pt>
                <c:pt idx="127">
                  <c:v>3.1500000000000021</c:v>
                </c:pt>
                <c:pt idx="128">
                  <c:v>3.1499999999999986</c:v>
                </c:pt>
                <c:pt idx="129">
                  <c:v>3.1499999999999986</c:v>
                </c:pt>
                <c:pt idx="130">
                  <c:v>3.1499999999999986</c:v>
                </c:pt>
                <c:pt idx="131">
                  <c:v>3.1499999999999986</c:v>
                </c:pt>
                <c:pt idx="132">
                  <c:v>3.1499999999999986</c:v>
                </c:pt>
                <c:pt idx="133">
                  <c:v>3.1499999999999986</c:v>
                </c:pt>
                <c:pt idx="134">
                  <c:v>3.1500000000000021</c:v>
                </c:pt>
                <c:pt idx="135">
                  <c:v>3.1499999999999986</c:v>
                </c:pt>
                <c:pt idx="136">
                  <c:v>3.1500000000000021</c:v>
                </c:pt>
                <c:pt idx="137">
                  <c:v>3.1500000000000021</c:v>
                </c:pt>
                <c:pt idx="138">
                  <c:v>3.1499999999999986</c:v>
                </c:pt>
                <c:pt idx="139">
                  <c:v>3.1499999999999986</c:v>
                </c:pt>
                <c:pt idx="140">
                  <c:v>3.1500000000000021</c:v>
                </c:pt>
                <c:pt idx="141">
                  <c:v>3.1499999999999986</c:v>
                </c:pt>
                <c:pt idx="142">
                  <c:v>3.1499999999999986</c:v>
                </c:pt>
                <c:pt idx="143">
                  <c:v>3.1499999999999986</c:v>
                </c:pt>
                <c:pt idx="144">
                  <c:v>3.1499999999999986</c:v>
                </c:pt>
                <c:pt idx="145">
                  <c:v>3.1499999999999986</c:v>
                </c:pt>
                <c:pt idx="146">
                  <c:v>3.1499999999999986</c:v>
                </c:pt>
                <c:pt idx="147">
                  <c:v>3.1499999999999986</c:v>
                </c:pt>
                <c:pt idx="148">
                  <c:v>3.1499999999999986</c:v>
                </c:pt>
                <c:pt idx="149">
                  <c:v>3.1499999999999986</c:v>
                </c:pt>
                <c:pt idx="150">
                  <c:v>3.1500000000000021</c:v>
                </c:pt>
                <c:pt idx="151">
                  <c:v>3.1500000000000021</c:v>
                </c:pt>
                <c:pt idx="152">
                  <c:v>3.1499999999999986</c:v>
                </c:pt>
                <c:pt idx="153">
                  <c:v>3.1499999999999986</c:v>
                </c:pt>
                <c:pt idx="154">
                  <c:v>3.1499999999999986</c:v>
                </c:pt>
                <c:pt idx="155">
                  <c:v>3.1500000000000021</c:v>
                </c:pt>
                <c:pt idx="156">
                  <c:v>3.1500000000000021</c:v>
                </c:pt>
                <c:pt idx="157">
                  <c:v>3.1499999999999986</c:v>
                </c:pt>
                <c:pt idx="158">
                  <c:v>3.1500000000000021</c:v>
                </c:pt>
                <c:pt idx="159">
                  <c:v>3.1499999999999986</c:v>
                </c:pt>
                <c:pt idx="160">
                  <c:v>3.1500000000000021</c:v>
                </c:pt>
                <c:pt idx="161">
                  <c:v>3.1499999999999986</c:v>
                </c:pt>
                <c:pt idx="162">
                  <c:v>3.1499999999999986</c:v>
                </c:pt>
                <c:pt idx="163">
                  <c:v>3.1499999999999986</c:v>
                </c:pt>
                <c:pt idx="164">
                  <c:v>3.1499999999999986</c:v>
                </c:pt>
                <c:pt idx="165">
                  <c:v>3.1499999999999986</c:v>
                </c:pt>
                <c:pt idx="166">
                  <c:v>3.1500000000000021</c:v>
                </c:pt>
                <c:pt idx="167">
                  <c:v>3.1499999999999986</c:v>
                </c:pt>
                <c:pt idx="168">
                  <c:v>3.1500000000000021</c:v>
                </c:pt>
                <c:pt idx="169">
                  <c:v>3.1499999999999986</c:v>
                </c:pt>
                <c:pt idx="170">
                  <c:v>3.1500000000000021</c:v>
                </c:pt>
                <c:pt idx="171">
                  <c:v>3.1500000000000021</c:v>
                </c:pt>
                <c:pt idx="172">
                  <c:v>3.1499999999999986</c:v>
                </c:pt>
                <c:pt idx="173">
                  <c:v>3.149999999999995</c:v>
                </c:pt>
                <c:pt idx="174">
                  <c:v>3.1500000000000021</c:v>
                </c:pt>
                <c:pt idx="175">
                  <c:v>3.1499999999999986</c:v>
                </c:pt>
                <c:pt idx="176">
                  <c:v>3.1499999999999986</c:v>
                </c:pt>
                <c:pt idx="177">
                  <c:v>3.1500000000000021</c:v>
                </c:pt>
                <c:pt idx="178">
                  <c:v>3.1499999999999986</c:v>
                </c:pt>
                <c:pt idx="179">
                  <c:v>3.1499999999999986</c:v>
                </c:pt>
                <c:pt idx="180">
                  <c:v>3.1499999999999986</c:v>
                </c:pt>
                <c:pt idx="181">
                  <c:v>3.1499999999999986</c:v>
                </c:pt>
                <c:pt idx="182">
                  <c:v>3.1499999999999986</c:v>
                </c:pt>
                <c:pt idx="183">
                  <c:v>3.1500000000000021</c:v>
                </c:pt>
                <c:pt idx="184">
                  <c:v>3.1499999999999986</c:v>
                </c:pt>
                <c:pt idx="185">
                  <c:v>3.1500000000000021</c:v>
                </c:pt>
                <c:pt idx="186">
                  <c:v>3.1499999999999986</c:v>
                </c:pt>
                <c:pt idx="187">
                  <c:v>3.1499999999999986</c:v>
                </c:pt>
                <c:pt idx="188">
                  <c:v>3.1499999999999986</c:v>
                </c:pt>
                <c:pt idx="189">
                  <c:v>3.1499999999999986</c:v>
                </c:pt>
                <c:pt idx="190">
                  <c:v>3.1499999999999986</c:v>
                </c:pt>
                <c:pt idx="191">
                  <c:v>3.1499999999999986</c:v>
                </c:pt>
                <c:pt idx="192">
                  <c:v>3.1499999999999986</c:v>
                </c:pt>
                <c:pt idx="193">
                  <c:v>3.1499999999999986</c:v>
                </c:pt>
                <c:pt idx="194">
                  <c:v>3.1500000000000021</c:v>
                </c:pt>
                <c:pt idx="195">
                  <c:v>3.1499999999999986</c:v>
                </c:pt>
                <c:pt idx="196">
                  <c:v>3.1499999999999986</c:v>
                </c:pt>
                <c:pt idx="197">
                  <c:v>3.1499999999999986</c:v>
                </c:pt>
                <c:pt idx="198">
                  <c:v>3.1499999999999986</c:v>
                </c:pt>
                <c:pt idx="199">
                  <c:v>3.1500000000000021</c:v>
                </c:pt>
                <c:pt idx="200">
                  <c:v>3.1500000000000021</c:v>
                </c:pt>
                <c:pt idx="201">
                  <c:v>3.1499999999999986</c:v>
                </c:pt>
                <c:pt idx="202">
                  <c:v>3.1500000000000021</c:v>
                </c:pt>
                <c:pt idx="203">
                  <c:v>3.1500000000000021</c:v>
                </c:pt>
                <c:pt idx="204">
                  <c:v>3.1500000000000021</c:v>
                </c:pt>
                <c:pt idx="205">
                  <c:v>3.1499999999999986</c:v>
                </c:pt>
                <c:pt idx="206">
                  <c:v>3.1499999999999986</c:v>
                </c:pt>
                <c:pt idx="207">
                  <c:v>3.1500000000000021</c:v>
                </c:pt>
                <c:pt idx="208">
                  <c:v>3.1500000000000021</c:v>
                </c:pt>
                <c:pt idx="209">
                  <c:v>3.1499999999999986</c:v>
                </c:pt>
                <c:pt idx="210">
                  <c:v>3.1500000000000021</c:v>
                </c:pt>
                <c:pt idx="211">
                  <c:v>3.1500000000000021</c:v>
                </c:pt>
                <c:pt idx="212">
                  <c:v>3.1499999999999986</c:v>
                </c:pt>
                <c:pt idx="213">
                  <c:v>3.1500000000000021</c:v>
                </c:pt>
                <c:pt idx="214">
                  <c:v>3.149999999999995</c:v>
                </c:pt>
                <c:pt idx="215">
                  <c:v>3.1499999999999986</c:v>
                </c:pt>
                <c:pt idx="216">
                  <c:v>3.1500000000000021</c:v>
                </c:pt>
                <c:pt idx="217">
                  <c:v>3.1500000000000021</c:v>
                </c:pt>
                <c:pt idx="218">
                  <c:v>3.1500000000000021</c:v>
                </c:pt>
                <c:pt idx="219">
                  <c:v>3.1500000000000021</c:v>
                </c:pt>
                <c:pt idx="220">
                  <c:v>3.1500000000000021</c:v>
                </c:pt>
                <c:pt idx="221">
                  <c:v>3.1500000000000021</c:v>
                </c:pt>
                <c:pt idx="222">
                  <c:v>3.1499999999999986</c:v>
                </c:pt>
                <c:pt idx="223">
                  <c:v>3.1499999999999986</c:v>
                </c:pt>
                <c:pt idx="224">
                  <c:v>3.1500000000000021</c:v>
                </c:pt>
                <c:pt idx="225">
                  <c:v>3.1500000000000021</c:v>
                </c:pt>
                <c:pt idx="226">
                  <c:v>3.1499999999999986</c:v>
                </c:pt>
                <c:pt idx="227">
                  <c:v>3.1500000000000021</c:v>
                </c:pt>
                <c:pt idx="228">
                  <c:v>3.1500000000000021</c:v>
                </c:pt>
                <c:pt idx="229">
                  <c:v>3.1499999999999986</c:v>
                </c:pt>
                <c:pt idx="230">
                  <c:v>3.1500000000000021</c:v>
                </c:pt>
                <c:pt idx="231">
                  <c:v>3.1500000000000021</c:v>
                </c:pt>
                <c:pt idx="232">
                  <c:v>3.1499999999999986</c:v>
                </c:pt>
                <c:pt idx="233">
                  <c:v>3.1500000000000021</c:v>
                </c:pt>
                <c:pt idx="234">
                  <c:v>3.1500000000000021</c:v>
                </c:pt>
                <c:pt idx="235">
                  <c:v>3.1500000000000021</c:v>
                </c:pt>
                <c:pt idx="236">
                  <c:v>3.1500000000000021</c:v>
                </c:pt>
                <c:pt idx="237">
                  <c:v>3.1500000000000021</c:v>
                </c:pt>
                <c:pt idx="238">
                  <c:v>3.1500000000000021</c:v>
                </c:pt>
                <c:pt idx="239">
                  <c:v>3.1499999999999986</c:v>
                </c:pt>
                <c:pt idx="240">
                  <c:v>3.1499999999999986</c:v>
                </c:pt>
                <c:pt idx="241">
                  <c:v>3.1499999999999986</c:v>
                </c:pt>
                <c:pt idx="242">
                  <c:v>3.1499999999999986</c:v>
                </c:pt>
                <c:pt idx="243">
                  <c:v>3.1499999999999986</c:v>
                </c:pt>
                <c:pt idx="244">
                  <c:v>3.1499999999999986</c:v>
                </c:pt>
                <c:pt idx="245">
                  <c:v>3.1499999999999986</c:v>
                </c:pt>
                <c:pt idx="246">
                  <c:v>3.1499999999999986</c:v>
                </c:pt>
                <c:pt idx="247">
                  <c:v>3.1499999999999986</c:v>
                </c:pt>
                <c:pt idx="248">
                  <c:v>3.1499999999999986</c:v>
                </c:pt>
                <c:pt idx="249">
                  <c:v>3.1499999999999986</c:v>
                </c:pt>
                <c:pt idx="250">
                  <c:v>3.1500000000000021</c:v>
                </c:pt>
                <c:pt idx="251">
                  <c:v>3.1499999999999986</c:v>
                </c:pt>
                <c:pt idx="252">
                  <c:v>3.1499999999999986</c:v>
                </c:pt>
                <c:pt idx="253">
                  <c:v>3.1499999999999986</c:v>
                </c:pt>
                <c:pt idx="254">
                  <c:v>3.1500000000000021</c:v>
                </c:pt>
                <c:pt idx="255">
                  <c:v>3.1499999999999986</c:v>
                </c:pt>
                <c:pt idx="256">
                  <c:v>3.1499999999999986</c:v>
                </c:pt>
                <c:pt idx="257">
                  <c:v>3.1500000000000021</c:v>
                </c:pt>
                <c:pt idx="258">
                  <c:v>3.1499999999999986</c:v>
                </c:pt>
                <c:pt idx="259">
                  <c:v>3.1499999999999986</c:v>
                </c:pt>
                <c:pt idx="260">
                  <c:v>3.1499999999999986</c:v>
                </c:pt>
                <c:pt idx="261">
                  <c:v>3.1499999999999986</c:v>
                </c:pt>
                <c:pt idx="262">
                  <c:v>3.1500000000000057</c:v>
                </c:pt>
                <c:pt idx="263">
                  <c:v>3.1500000000000057</c:v>
                </c:pt>
                <c:pt idx="264">
                  <c:v>3.1499999999999986</c:v>
                </c:pt>
                <c:pt idx="265">
                  <c:v>3.1499999999999986</c:v>
                </c:pt>
                <c:pt idx="266">
                  <c:v>3.1499999999999986</c:v>
                </c:pt>
                <c:pt idx="267">
                  <c:v>3.1499999999999986</c:v>
                </c:pt>
                <c:pt idx="268">
                  <c:v>3.1499999999999986</c:v>
                </c:pt>
                <c:pt idx="269">
                  <c:v>3.1499999999999986</c:v>
                </c:pt>
                <c:pt idx="270">
                  <c:v>3.1499999999999986</c:v>
                </c:pt>
                <c:pt idx="271">
                  <c:v>3.1499999999999986</c:v>
                </c:pt>
                <c:pt idx="272">
                  <c:v>3.1499999999999986</c:v>
                </c:pt>
                <c:pt idx="273">
                  <c:v>3.1499999999999986</c:v>
                </c:pt>
                <c:pt idx="274">
                  <c:v>3.1499999999999986</c:v>
                </c:pt>
                <c:pt idx="275">
                  <c:v>3.1499999999999986</c:v>
                </c:pt>
                <c:pt idx="276">
                  <c:v>3.1499999999999986</c:v>
                </c:pt>
                <c:pt idx="277">
                  <c:v>3.1500000000000057</c:v>
                </c:pt>
                <c:pt idx="278">
                  <c:v>3.1499999999999986</c:v>
                </c:pt>
                <c:pt idx="279">
                  <c:v>3.1499999999999986</c:v>
                </c:pt>
                <c:pt idx="280">
                  <c:v>3.1500000000000057</c:v>
                </c:pt>
                <c:pt idx="281">
                  <c:v>3.1499999999999986</c:v>
                </c:pt>
                <c:pt idx="282">
                  <c:v>3.1499999999999986</c:v>
                </c:pt>
                <c:pt idx="283">
                  <c:v>3.1499999999999986</c:v>
                </c:pt>
                <c:pt idx="284">
                  <c:v>3.1500000000000057</c:v>
                </c:pt>
                <c:pt idx="285">
                  <c:v>3.1499999999999986</c:v>
                </c:pt>
                <c:pt idx="286">
                  <c:v>3.1499999999999986</c:v>
                </c:pt>
                <c:pt idx="287">
                  <c:v>3.1499999999999986</c:v>
                </c:pt>
                <c:pt idx="288">
                  <c:v>3.1499999999999986</c:v>
                </c:pt>
                <c:pt idx="289">
                  <c:v>3.149999999999995</c:v>
                </c:pt>
                <c:pt idx="290">
                  <c:v>3.1500000000000021</c:v>
                </c:pt>
                <c:pt idx="291">
                  <c:v>3.1500000000000021</c:v>
                </c:pt>
                <c:pt idx="292">
                  <c:v>3.1500000000000021</c:v>
                </c:pt>
                <c:pt idx="293">
                  <c:v>3.1499999999999986</c:v>
                </c:pt>
                <c:pt idx="294">
                  <c:v>3.1500000000000021</c:v>
                </c:pt>
                <c:pt idx="295">
                  <c:v>3.1499999999999986</c:v>
                </c:pt>
                <c:pt idx="296">
                  <c:v>3.1500000000000021</c:v>
                </c:pt>
                <c:pt idx="297">
                  <c:v>3.1499999999999986</c:v>
                </c:pt>
                <c:pt idx="298">
                  <c:v>3.1500000000000021</c:v>
                </c:pt>
                <c:pt idx="299">
                  <c:v>3.1499999999999986</c:v>
                </c:pt>
                <c:pt idx="300">
                  <c:v>3.1499999999999986</c:v>
                </c:pt>
                <c:pt idx="301">
                  <c:v>3.1499999999999986</c:v>
                </c:pt>
                <c:pt idx="302">
                  <c:v>3.1500000000000021</c:v>
                </c:pt>
                <c:pt idx="303">
                  <c:v>3.1499999999999986</c:v>
                </c:pt>
                <c:pt idx="304">
                  <c:v>3.1500000000000021</c:v>
                </c:pt>
                <c:pt idx="305">
                  <c:v>3.1500000000000021</c:v>
                </c:pt>
                <c:pt idx="306">
                  <c:v>3.1499999999999986</c:v>
                </c:pt>
                <c:pt idx="307">
                  <c:v>3.1499999999999986</c:v>
                </c:pt>
                <c:pt idx="308">
                  <c:v>3.1500000000000021</c:v>
                </c:pt>
                <c:pt idx="309">
                  <c:v>3.1499999999999986</c:v>
                </c:pt>
                <c:pt idx="310">
                  <c:v>3.1499999999999986</c:v>
                </c:pt>
                <c:pt idx="311">
                  <c:v>3.1499999999999986</c:v>
                </c:pt>
                <c:pt idx="312">
                  <c:v>3.149999999999995</c:v>
                </c:pt>
                <c:pt idx="313">
                  <c:v>3.149999999999995</c:v>
                </c:pt>
                <c:pt idx="314">
                  <c:v>3.1500000000000021</c:v>
                </c:pt>
                <c:pt idx="315">
                  <c:v>3.1500000000000021</c:v>
                </c:pt>
                <c:pt idx="316">
                  <c:v>3.1499999999999986</c:v>
                </c:pt>
                <c:pt idx="317">
                  <c:v>3.1499999999999986</c:v>
                </c:pt>
                <c:pt idx="318">
                  <c:v>3.1500000000000021</c:v>
                </c:pt>
                <c:pt idx="319">
                  <c:v>3.1499999999999986</c:v>
                </c:pt>
                <c:pt idx="320">
                  <c:v>3.1500000000000021</c:v>
                </c:pt>
                <c:pt idx="321">
                  <c:v>3.1499999999999986</c:v>
                </c:pt>
                <c:pt idx="322">
                  <c:v>3.1500000000000021</c:v>
                </c:pt>
                <c:pt idx="323">
                  <c:v>3.1500000000000021</c:v>
                </c:pt>
                <c:pt idx="324">
                  <c:v>3.1500000000000021</c:v>
                </c:pt>
                <c:pt idx="325">
                  <c:v>3.1499999999999986</c:v>
                </c:pt>
                <c:pt idx="326">
                  <c:v>3.1499999999999986</c:v>
                </c:pt>
                <c:pt idx="327">
                  <c:v>3.1499999999999986</c:v>
                </c:pt>
                <c:pt idx="328">
                  <c:v>3.1500000000000021</c:v>
                </c:pt>
                <c:pt idx="329">
                  <c:v>3.1500000000000021</c:v>
                </c:pt>
                <c:pt idx="330">
                  <c:v>3.1499999999999986</c:v>
                </c:pt>
                <c:pt idx="331">
                  <c:v>3.1500000000000021</c:v>
                </c:pt>
                <c:pt idx="332">
                  <c:v>3.1500000000000021</c:v>
                </c:pt>
                <c:pt idx="333">
                  <c:v>3.1500000000000021</c:v>
                </c:pt>
                <c:pt idx="334">
                  <c:v>3.1500000000000021</c:v>
                </c:pt>
                <c:pt idx="335">
                  <c:v>3.1499999999999986</c:v>
                </c:pt>
                <c:pt idx="336">
                  <c:v>3.1499999999999986</c:v>
                </c:pt>
                <c:pt idx="337">
                  <c:v>3.1499999999999986</c:v>
                </c:pt>
                <c:pt idx="338">
                  <c:v>3.1500000000000021</c:v>
                </c:pt>
                <c:pt idx="339">
                  <c:v>3.1499999999999986</c:v>
                </c:pt>
                <c:pt idx="340">
                  <c:v>3.1499999999999986</c:v>
                </c:pt>
                <c:pt idx="341">
                  <c:v>3.1499999999999986</c:v>
                </c:pt>
                <c:pt idx="342">
                  <c:v>3.1499999999999986</c:v>
                </c:pt>
                <c:pt idx="343">
                  <c:v>3.1500000000000021</c:v>
                </c:pt>
                <c:pt idx="344">
                  <c:v>3.1500000000000021</c:v>
                </c:pt>
                <c:pt idx="345">
                  <c:v>3.1499999999999986</c:v>
                </c:pt>
                <c:pt idx="346">
                  <c:v>3.1500000000000021</c:v>
                </c:pt>
                <c:pt idx="347">
                  <c:v>3.1500000000000021</c:v>
                </c:pt>
                <c:pt idx="348">
                  <c:v>3.1499999999999986</c:v>
                </c:pt>
                <c:pt idx="349">
                  <c:v>3.1499999999999986</c:v>
                </c:pt>
                <c:pt idx="350">
                  <c:v>3.1499999999999986</c:v>
                </c:pt>
                <c:pt idx="351">
                  <c:v>3.1500000000000021</c:v>
                </c:pt>
                <c:pt idx="352">
                  <c:v>3.1500000000000021</c:v>
                </c:pt>
                <c:pt idx="353">
                  <c:v>3.1500000000000021</c:v>
                </c:pt>
                <c:pt idx="354">
                  <c:v>3.1500000000000021</c:v>
                </c:pt>
                <c:pt idx="355">
                  <c:v>3.1500000000000021</c:v>
                </c:pt>
                <c:pt idx="356">
                  <c:v>3.1499999999999986</c:v>
                </c:pt>
                <c:pt idx="357">
                  <c:v>3.1499999999999986</c:v>
                </c:pt>
                <c:pt idx="358">
                  <c:v>3.1499999999999986</c:v>
                </c:pt>
                <c:pt idx="359">
                  <c:v>3.1500000000000021</c:v>
                </c:pt>
                <c:pt idx="360">
                  <c:v>3.1499999999999986</c:v>
                </c:pt>
                <c:pt idx="361">
                  <c:v>3.1499999999999986</c:v>
                </c:pt>
                <c:pt idx="362">
                  <c:v>3.1500000000000021</c:v>
                </c:pt>
                <c:pt idx="363">
                  <c:v>3.1499999999999986</c:v>
                </c:pt>
                <c:pt idx="364">
                  <c:v>3.1499999999999986</c:v>
                </c:pt>
                <c:pt idx="365">
                  <c:v>3.1499999999999986</c:v>
                </c:pt>
                <c:pt idx="366">
                  <c:v>3.1499999999999986</c:v>
                </c:pt>
                <c:pt idx="367">
                  <c:v>3.1499999999999986</c:v>
                </c:pt>
                <c:pt idx="368">
                  <c:v>3.1500000000000021</c:v>
                </c:pt>
                <c:pt idx="369">
                  <c:v>3.1500000000000021</c:v>
                </c:pt>
                <c:pt idx="370">
                  <c:v>3.1499999999999986</c:v>
                </c:pt>
                <c:pt idx="371">
                  <c:v>3.1500000000000021</c:v>
                </c:pt>
                <c:pt idx="372">
                  <c:v>3.1499999999999986</c:v>
                </c:pt>
                <c:pt idx="373">
                  <c:v>3.1499999999999986</c:v>
                </c:pt>
                <c:pt idx="374">
                  <c:v>3.1500000000000021</c:v>
                </c:pt>
                <c:pt idx="375">
                  <c:v>3.1499999999999986</c:v>
                </c:pt>
                <c:pt idx="376">
                  <c:v>3.1499999999999986</c:v>
                </c:pt>
                <c:pt idx="377">
                  <c:v>3.1500000000000021</c:v>
                </c:pt>
                <c:pt idx="378">
                  <c:v>3.1499999999999986</c:v>
                </c:pt>
                <c:pt idx="379">
                  <c:v>3.1499999999999986</c:v>
                </c:pt>
                <c:pt idx="380">
                  <c:v>3.1499999999999986</c:v>
                </c:pt>
                <c:pt idx="381">
                  <c:v>3.1500000000000021</c:v>
                </c:pt>
                <c:pt idx="382">
                  <c:v>3.1500000000000021</c:v>
                </c:pt>
                <c:pt idx="383">
                  <c:v>3.1500000000000021</c:v>
                </c:pt>
                <c:pt idx="384">
                  <c:v>3.1500000000000021</c:v>
                </c:pt>
                <c:pt idx="385">
                  <c:v>3.1499999999999986</c:v>
                </c:pt>
                <c:pt idx="386">
                  <c:v>3.1499999999999986</c:v>
                </c:pt>
                <c:pt idx="387">
                  <c:v>3.1499999999999986</c:v>
                </c:pt>
                <c:pt idx="388">
                  <c:v>3.1499999999999986</c:v>
                </c:pt>
                <c:pt idx="389">
                  <c:v>3.1499999999999986</c:v>
                </c:pt>
                <c:pt idx="390">
                  <c:v>3.1499999999999986</c:v>
                </c:pt>
                <c:pt idx="391">
                  <c:v>3.1499999999999986</c:v>
                </c:pt>
                <c:pt idx="392">
                  <c:v>3.1499999999999986</c:v>
                </c:pt>
                <c:pt idx="393">
                  <c:v>3.1499999999999986</c:v>
                </c:pt>
                <c:pt idx="394">
                  <c:v>3.1499999999999986</c:v>
                </c:pt>
                <c:pt idx="395">
                  <c:v>3.1500000000000021</c:v>
                </c:pt>
                <c:pt idx="396">
                  <c:v>3.1500000000000021</c:v>
                </c:pt>
                <c:pt idx="397">
                  <c:v>3.1499999999999986</c:v>
                </c:pt>
                <c:pt idx="398">
                  <c:v>3.1499999999999986</c:v>
                </c:pt>
                <c:pt idx="399">
                  <c:v>3.1499999999999986</c:v>
                </c:pt>
                <c:pt idx="400">
                  <c:v>3.1499999999999986</c:v>
                </c:pt>
                <c:pt idx="401">
                  <c:v>3.1500000000000021</c:v>
                </c:pt>
                <c:pt idx="402">
                  <c:v>2.25</c:v>
                </c:pt>
                <c:pt idx="403">
                  <c:v>3.1499999999999986</c:v>
                </c:pt>
                <c:pt idx="404">
                  <c:v>3.1499999999999986</c:v>
                </c:pt>
                <c:pt idx="405">
                  <c:v>3.1499999999999986</c:v>
                </c:pt>
                <c:pt idx="406">
                  <c:v>3.1500000000000021</c:v>
                </c:pt>
                <c:pt idx="407">
                  <c:v>3.1500000000000021</c:v>
                </c:pt>
                <c:pt idx="408">
                  <c:v>3.1500000000000021</c:v>
                </c:pt>
                <c:pt idx="409">
                  <c:v>3.1499999999999986</c:v>
                </c:pt>
                <c:pt idx="410">
                  <c:v>3.1499999999999986</c:v>
                </c:pt>
                <c:pt idx="411">
                  <c:v>3.1499999999999986</c:v>
                </c:pt>
                <c:pt idx="412">
                  <c:v>3.1499999999999986</c:v>
                </c:pt>
                <c:pt idx="413">
                  <c:v>3.1499999999999986</c:v>
                </c:pt>
                <c:pt idx="414">
                  <c:v>3.1500000000000021</c:v>
                </c:pt>
                <c:pt idx="415">
                  <c:v>3.1499999999999986</c:v>
                </c:pt>
                <c:pt idx="416">
                  <c:v>3.1499999999999986</c:v>
                </c:pt>
                <c:pt idx="417">
                  <c:v>3.1499999999999986</c:v>
                </c:pt>
                <c:pt idx="418">
                  <c:v>3.1500000000000021</c:v>
                </c:pt>
                <c:pt idx="419">
                  <c:v>3.149999999999995</c:v>
                </c:pt>
                <c:pt idx="420">
                  <c:v>3.1499999999999986</c:v>
                </c:pt>
                <c:pt idx="421">
                  <c:v>3.1499999999999986</c:v>
                </c:pt>
                <c:pt idx="422">
                  <c:v>3.1500000000000021</c:v>
                </c:pt>
                <c:pt idx="423">
                  <c:v>3.1500000000000021</c:v>
                </c:pt>
                <c:pt idx="424">
                  <c:v>3.1499999999999986</c:v>
                </c:pt>
                <c:pt idx="425">
                  <c:v>3.1500000000000021</c:v>
                </c:pt>
                <c:pt idx="426">
                  <c:v>3.1500000000000021</c:v>
                </c:pt>
                <c:pt idx="427">
                  <c:v>3.1499999999999986</c:v>
                </c:pt>
                <c:pt idx="428">
                  <c:v>3.1500000000000021</c:v>
                </c:pt>
                <c:pt idx="429">
                  <c:v>3.1499999999999986</c:v>
                </c:pt>
                <c:pt idx="430">
                  <c:v>3.1499999999999986</c:v>
                </c:pt>
                <c:pt idx="431">
                  <c:v>3.1500000000000021</c:v>
                </c:pt>
                <c:pt idx="432">
                  <c:v>3.1499999999999986</c:v>
                </c:pt>
                <c:pt idx="433">
                  <c:v>3.1499999999999986</c:v>
                </c:pt>
                <c:pt idx="434">
                  <c:v>3.1499999999999986</c:v>
                </c:pt>
                <c:pt idx="435">
                  <c:v>3.1499999999999986</c:v>
                </c:pt>
                <c:pt idx="436">
                  <c:v>3.1499999999999986</c:v>
                </c:pt>
                <c:pt idx="437">
                  <c:v>3.1499999999999986</c:v>
                </c:pt>
                <c:pt idx="438">
                  <c:v>3.1500000000000057</c:v>
                </c:pt>
                <c:pt idx="439">
                  <c:v>3.1499999999999986</c:v>
                </c:pt>
                <c:pt idx="440">
                  <c:v>3.1499999999999986</c:v>
                </c:pt>
                <c:pt idx="441">
                  <c:v>3.1499999999999986</c:v>
                </c:pt>
                <c:pt idx="442">
                  <c:v>3.1499999999999986</c:v>
                </c:pt>
                <c:pt idx="443">
                  <c:v>3.1499999999999986</c:v>
                </c:pt>
                <c:pt idx="444">
                  <c:v>3.1499999999999986</c:v>
                </c:pt>
                <c:pt idx="445">
                  <c:v>3.1499999999999986</c:v>
                </c:pt>
                <c:pt idx="446">
                  <c:v>3.1499999999999986</c:v>
                </c:pt>
                <c:pt idx="447">
                  <c:v>3.1499999999999986</c:v>
                </c:pt>
                <c:pt idx="448">
                  <c:v>3.1499999999999986</c:v>
                </c:pt>
                <c:pt idx="449">
                  <c:v>3.1500000000000057</c:v>
                </c:pt>
                <c:pt idx="450">
                  <c:v>3.1499999999999986</c:v>
                </c:pt>
                <c:pt idx="451">
                  <c:v>3.1500000000000057</c:v>
                </c:pt>
                <c:pt idx="452">
                  <c:v>3.1500000000000057</c:v>
                </c:pt>
                <c:pt idx="453">
                  <c:v>3.1500000000000057</c:v>
                </c:pt>
                <c:pt idx="454">
                  <c:v>3.1499999999999986</c:v>
                </c:pt>
                <c:pt idx="455">
                  <c:v>3.1499999999999986</c:v>
                </c:pt>
                <c:pt idx="456">
                  <c:v>3.1500000000000057</c:v>
                </c:pt>
                <c:pt idx="457">
                  <c:v>3.1499999999999986</c:v>
                </c:pt>
                <c:pt idx="458">
                  <c:v>3.1499999999999986</c:v>
                </c:pt>
                <c:pt idx="459">
                  <c:v>3.1499999999999986</c:v>
                </c:pt>
                <c:pt idx="460">
                  <c:v>3.1500000000000057</c:v>
                </c:pt>
                <c:pt idx="461">
                  <c:v>3.1499999999999986</c:v>
                </c:pt>
                <c:pt idx="462">
                  <c:v>3.1499999999999986</c:v>
                </c:pt>
                <c:pt idx="463">
                  <c:v>3.1499999999999986</c:v>
                </c:pt>
                <c:pt idx="464">
                  <c:v>3.1500000000000057</c:v>
                </c:pt>
                <c:pt idx="465">
                  <c:v>3.1500000000000057</c:v>
                </c:pt>
                <c:pt idx="466">
                  <c:v>3.1499999999999986</c:v>
                </c:pt>
                <c:pt idx="467">
                  <c:v>3.1499999999999986</c:v>
                </c:pt>
                <c:pt idx="468">
                  <c:v>3.1499999999999986</c:v>
                </c:pt>
                <c:pt idx="469">
                  <c:v>3.1499999999999986</c:v>
                </c:pt>
                <c:pt idx="470">
                  <c:v>3.1499999999999986</c:v>
                </c:pt>
                <c:pt idx="471">
                  <c:v>3.1500000000000057</c:v>
                </c:pt>
                <c:pt idx="472">
                  <c:v>3.1499999999999986</c:v>
                </c:pt>
                <c:pt idx="473">
                  <c:v>3.1499999999999986</c:v>
                </c:pt>
                <c:pt idx="474">
                  <c:v>3.1499999999999986</c:v>
                </c:pt>
                <c:pt idx="475">
                  <c:v>3.1500000000000057</c:v>
                </c:pt>
                <c:pt idx="476">
                  <c:v>3.1500000000000057</c:v>
                </c:pt>
                <c:pt idx="477">
                  <c:v>3.1499999999999986</c:v>
                </c:pt>
                <c:pt idx="478">
                  <c:v>3.1499999999999986</c:v>
                </c:pt>
                <c:pt idx="479">
                  <c:v>3.1499999999999986</c:v>
                </c:pt>
                <c:pt idx="480">
                  <c:v>3.1499999999999986</c:v>
                </c:pt>
                <c:pt idx="481">
                  <c:v>3.1499999999999986</c:v>
                </c:pt>
                <c:pt idx="482">
                  <c:v>3.1500000000000057</c:v>
                </c:pt>
                <c:pt idx="483">
                  <c:v>3.1499999999999986</c:v>
                </c:pt>
                <c:pt idx="484">
                  <c:v>3.1500000000000057</c:v>
                </c:pt>
                <c:pt idx="485">
                  <c:v>3.1499999999999986</c:v>
                </c:pt>
                <c:pt idx="486">
                  <c:v>3.1499999999999986</c:v>
                </c:pt>
                <c:pt idx="487">
                  <c:v>3.1499999999999986</c:v>
                </c:pt>
                <c:pt idx="488">
                  <c:v>3.1499999999999986</c:v>
                </c:pt>
                <c:pt idx="489">
                  <c:v>3.1500000000000057</c:v>
                </c:pt>
                <c:pt idx="490">
                  <c:v>3.1499999999999986</c:v>
                </c:pt>
                <c:pt idx="491">
                  <c:v>3.1499999999999986</c:v>
                </c:pt>
                <c:pt idx="492">
                  <c:v>3.1500000000000057</c:v>
                </c:pt>
                <c:pt idx="493">
                  <c:v>3.1499999999999986</c:v>
                </c:pt>
                <c:pt idx="494">
                  <c:v>3.1499999999999986</c:v>
                </c:pt>
                <c:pt idx="495">
                  <c:v>3.1499999999999986</c:v>
                </c:pt>
                <c:pt idx="496">
                  <c:v>3.1499999999999986</c:v>
                </c:pt>
                <c:pt idx="497">
                  <c:v>3.1499999999999986</c:v>
                </c:pt>
                <c:pt idx="498">
                  <c:v>3.1500000000000057</c:v>
                </c:pt>
                <c:pt idx="499">
                  <c:v>3.1500000000000057</c:v>
                </c:pt>
                <c:pt idx="500">
                  <c:v>3.1499999999999986</c:v>
                </c:pt>
                <c:pt idx="501">
                  <c:v>3.1499999999999986</c:v>
                </c:pt>
                <c:pt idx="502">
                  <c:v>3.1500000000000057</c:v>
                </c:pt>
                <c:pt idx="503">
                  <c:v>3.1500000000000057</c:v>
                </c:pt>
                <c:pt idx="504">
                  <c:v>4</c:v>
                </c:pt>
                <c:pt idx="505">
                  <c:v>4</c:v>
                </c:pt>
                <c:pt idx="506">
                  <c:v>3.75</c:v>
                </c:pt>
                <c:pt idx="507">
                  <c:v>3.75</c:v>
                </c:pt>
                <c:pt idx="508">
                  <c:v>3.75</c:v>
                </c:pt>
                <c:pt idx="509">
                  <c:v>3.75</c:v>
                </c:pt>
                <c:pt idx="510">
                  <c:v>3.75</c:v>
                </c:pt>
                <c:pt idx="511">
                  <c:v>3.75</c:v>
                </c:pt>
                <c:pt idx="512">
                  <c:v>3.75</c:v>
                </c:pt>
                <c:pt idx="513">
                  <c:v>3.75</c:v>
                </c:pt>
                <c:pt idx="514">
                  <c:v>3.75</c:v>
                </c:pt>
                <c:pt idx="515">
                  <c:v>3.75</c:v>
                </c:pt>
                <c:pt idx="516">
                  <c:v>3.75</c:v>
                </c:pt>
                <c:pt idx="517">
                  <c:v>3.75</c:v>
                </c:pt>
                <c:pt idx="518">
                  <c:v>3.25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2.5</c:v>
                </c:pt>
                <c:pt idx="546">
                  <c:v>2.5</c:v>
                </c:pt>
                <c:pt idx="547">
                  <c:v>2.5</c:v>
                </c:pt>
                <c:pt idx="548">
                  <c:v>2.5</c:v>
                </c:pt>
                <c:pt idx="549">
                  <c:v>2.5</c:v>
                </c:pt>
                <c:pt idx="550">
                  <c:v>2.5</c:v>
                </c:pt>
                <c:pt idx="551">
                  <c:v>2.5</c:v>
                </c:pt>
                <c:pt idx="552">
                  <c:v>2.5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1.75</c:v>
                </c:pt>
                <c:pt idx="559">
                  <c:v>2.25</c:v>
                </c:pt>
                <c:pt idx="560">
                  <c:v>2.25</c:v>
                </c:pt>
                <c:pt idx="561">
                  <c:v>2.25</c:v>
                </c:pt>
                <c:pt idx="562">
                  <c:v>3.5</c:v>
                </c:pt>
                <c:pt idx="563">
                  <c:v>3.5</c:v>
                </c:pt>
                <c:pt idx="564">
                  <c:v>3.5</c:v>
                </c:pt>
                <c:pt idx="565">
                  <c:v>3.5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2.9999999999999929</c:v>
                </c:pt>
                <c:pt idx="577">
                  <c:v>3</c:v>
                </c:pt>
                <c:pt idx="578">
                  <c:v>3</c:v>
                </c:pt>
                <c:pt idx="579">
                  <c:v>3.0000000000000071</c:v>
                </c:pt>
                <c:pt idx="580">
                  <c:v>3</c:v>
                </c:pt>
                <c:pt idx="581">
                  <c:v>3</c:v>
                </c:pt>
                <c:pt idx="582">
                  <c:v>3.0000000000000071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2.9999999999999929</c:v>
                </c:pt>
                <c:pt idx="596">
                  <c:v>10.5</c:v>
                </c:pt>
                <c:pt idx="597">
                  <c:v>10.5</c:v>
                </c:pt>
                <c:pt idx="598">
                  <c:v>8.4999999999999929</c:v>
                </c:pt>
                <c:pt idx="599">
                  <c:v>8.5</c:v>
                </c:pt>
                <c:pt idx="600">
                  <c:v>8.5</c:v>
                </c:pt>
                <c:pt idx="601">
                  <c:v>12</c:v>
                </c:pt>
                <c:pt idx="602">
                  <c:v>12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21</c:v>
                </c:pt>
                <c:pt idx="631">
                  <c:v>21</c:v>
                </c:pt>
                <c:pt idx="632">
                  <c:v>21</c:v>
                </c:pt>
                <c:pt idx="633">
                  <c:v>21</c:v>
                </c:pt>
                <c:pt idx="634">
                  <c:v>22</c:v>
                </c:pt>
                <c:pt idx="635">
                  <c:v>17</c:v>
                </c:pt>
                <c:pt idx="636">
                  <c:v>17.5</c:v>
                </c:pt>
                <c:pt idx="637">
                  <c:v>17.5</c:v>
                </c:pt>
                <c:pt idx="638">
                  <c:v>17.5</c:v>
                </c:pt>
                <c:pt idx="639">
                  <c:v>21.5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24</c:v>
                </c:pt>
                <c:pt idx="644">
                  <c:v>20</c:v>
                </c:pt>
                <c:pt idx="645">
                  <c:v>20</c:v>
                </c:pt>
                <c:pt idx="646">
                  <c:v>18</c:v>
                </c:pt>
                <c:pt idx="647">
                  <c:v>18</c:v>
                </c:pt>
                <c:pt idx="648">
                  <c:v>19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</c:v>
                </c:pt>
                <c:pt idx="653">
                  <c:v>21</c:v>
                </c:pt>
                <c:pt idx="654">
                  <c:v>21</c:v>
                </c:pt>
                <c:pt idx="655">
                  <c:v>20</c:v>
                </c:pt>
                <c:pt idx="656">
                  <c:v>19</c:v>
                </c:pt>
                <c:pt idx="657">
                  <c:v>19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16</c:v>
                </c:pt>
                <c:pt idx="662">
                  <c:v>17</c:v>
                </c:pt>
                <c:pt idx="663">
                  <c:v>18</c:v>
                </c:pt>
                <c:pt idx="664">
                  <c:v>18</c:v>
                </c:pt>
                <c:pt idx="665">
                  <c:v>19</c:v>
                </c:pt>
                <c:pt idx="666">
                  <c:v>19</c:v>
                </c:pt>
                <c:pt idx="667">
                  <c:v>20.5</c:v>
                </c:pt>
                <c:pt idx="668">
                  <c:v>20</c:v>
                </c:pt>
                <c:pt idx="669">
                  <c:v>20.5</c:v>
                </c:pt>
                <c:pt idx="670">
                  <c:v>20.5</c:v>
                </c:pt>
                <c:pt idx="671">
                  <c:v>19.5</c:v>
                </c:pt>
                <c:pt idx="672">
                  <c:v>18.5</c:v>
                </c:pt>
                <c:pt idx="673">
                  <c:v>18.5</c:v>
                </c:pt>
                <c:pt idx="674">
                  <c:v>18.5</c:v>
                </c:pt>
                <c:pt idx="675">
                  <c:v>18.5</c:v>
                </c:pt>
                <c:pt idx="676">
                  <c:v>18</c:v>
                </c:pt>
                <c:pt idx="677">
                  <c:v>14</c:v>
                </c:pt>
                <c:pt idx="678">
                  <c:v>14</c:v>
                </c:pt>
                <c:pt idx="679">
                  <c:v>13</c:v>
                </c:pt>
                <c:pt idx="680">
                  <c:v>13</c:v>
                </c:pt>
                <c:pt idx="681">
                  <c:v>13.5</c:v>
                </c:pt>
                <c:pt idx="682">
                  <c:v>13.5</c:v>
                </c:pt>
                <c:pt idx="683">
                  <c:v>12</c:v>
                </c:pt>
                <c:pt idx="684">
                  <c:v>12</c:v>
                </c:pt>
                <c:pt idx="685">
                  <c:v>11.5</c:v>
                </c:pt>
                <c:pt idx="686">
                  <c:v>12</c:v>
                </c:pt>
                <c:pt idx="687">
                  <c:v>13</c:v>
                </c:pt>
                <c:pt idx="688">
                  <c:v>14.5</c:v>
                </c:pt>
                <c:pt idx="689">
                  <c:v>14.5</c:v>
                </c:pt>
                <c:pt idx="690">
                  <c:v>13.5</c:v>
                </c:pt>
                <c:pt idx="691">
                  <c:v>8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11</c:v>
                </c:pt>
                <c:pt idx="698">
                  <c:v>10.5</c:v>
                </c:pt>
                <c:pt idx="699">
                  <c:v>11.5</c:v>
                </c:pt>
                <c:pt idx="700">
                  <c:v>13</c:v>
                </c:pt>
                <c:pt idx="701">
                  <c:v>12.999999999999993</c:v>
                </c:pt>
                <c:pt idx="702">
                  <c:v>13</c:v>
                </c:pt>
                <c:pt idx="703">
                  <c:v>14.5</c:v>
                </c:pt>
                <c:pt idx="704">
                  <c:v>12.500000000000007</c:v>
                </c:pt>
                <c:pt idx="705">
                  <c:v>12.5</c:v>
                </c:pt>
                <c:pt idx="706">
                  <c:v>10.999999999999993</c:v>
                </c:pt>
                <c:pt idx="707">
                  <c:v>11</c:v>
                </c:pt>
                <c:pt idx="708">
                  <c:v>10.999999999999993</c:v>
                </c:pt>
                <c:pt idx="709">
                  <c:v>11.5</c:v>
                </c:pt>
                <c:pt idx="710">
                  <c:v>12.5</c:v>
                </c:pt>
                <c:pt idx="711">
                  <c:v>11.999999999999993</c:v>
                </c:pt>
                <c:pt idx="712">
                  <c:v>11</c:v>
                </c:pt>
                <c:pt idx="713">
                  <c:v>11.5</c:v>
                </c:pt>
                <c:pt idx="714">
                  <c:v>10</c:v>
                </c:pt>
                <c:pt idx="715">
                  <c:v>12</c:v>
                </c:pt>
                <c:pt idx="716">
                  <c:v>12.5</c:v>
                </c:pt>
                <c:pt idx="717">
                  <c:v>13</c:v>
                </c:pt>
                <c:pt idx="718">
                  <c:v>13</c:v>
                </c:pt>
                <c:pt idx="719">
                  <c:v>13</c:v>
                </c:pt>
                <c:pt idx="720">
                  <c:v>13</c:v>
                </c:pt>
                <c:pt idx="721">
                  <c:v>12.999999999999993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14</c:v>
                </c:pt>
                <c:pt idx="728">
                  <c:v>14.5</c:v>
                </c:pt>
                <c:pt idx="729">
                  <c:v>15</c:v>
                </c:pt>
                <c:pt idx="730">
                  <c:v>15</c:v>
                </c:pt>
                <c:pt idx="731">
                  <c:v>13</c:v>
                </c:pt>
                <c:pt idx="732">
                  <c:v>13</c:v>
                </c:pt>
                <c:pt idx="733">
                  <c:v>14</c:v>
                </c:pt>
                <c:pt idx="734">
                  <c:v>14</c:v>
                </c:pt>
                <c:pt idx="735">
                  <c:v>13.5</c:v>
                </c:pt>
                <c:pt idx="736">
                  <c:v>13.5</c:v>
                </c:pt>
                <c:pt idx="737">
                  <c:v>13.5</c:v>
                </c:pt>
                <c:pt idx="738">
                  <c:v>14</c:v>
                </c:pt>
                <c:pt idx="739">
                  <c:v>14.5</c:v>
                </c:pt>
                <c:pt idx="740">
                  <c:v>14.5</c:v>
                </c:pt>
                <c:pt idx="741">
                  <c:v>14.5</c:v>
                </c:pt>
                <c:pt idx="742">
                  <c:v>14.5</c:v>
                </c:pt>
                <c:pt idx="743">
                  <c:v>14.5</c:v>
                </c:pt>
                <c:pt idx="744">
                  <c:v>14.5</c:v>
                </c:pt>
                <c:pt idx="745">
                  <c:v>14</c:v>
                </c:pt>
                <c:pt idx="746">
                  <c:v>12</c:v>
                </c:pt>
                <c:pt idx="747">
                  <c:v>12.5</c:v>
                </c:pt>
                <c:pt idx="748">
                  <c:v>12.5</c:v>
                </c:pt>
                <c:pt idx="749">
                  <c:v>13</c:v>
                </c:pt>
                <c:pt idx="750">
                  <c:v>13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13.000000000000007</c:v>
                </c:pt>
                <c:pt idx="755">
                  <c:v>13</c:v>
                </c:pt>
                <c:pt idx="756">
                  <c:v>12.500000000000007</c:v>
                </c:pt>
                <c:pt idx="757">
                  <c:v>12.5</c:v>
                </c:pt>
                <c:pt idx="758">
                  <c:v>12.5</c:v>
                </c:pt>
                <c:pt idx="759">
                  <c:v>12.5</c:v>
                </c:pt>
                <c:pt idx="760">
                  <c:v>12.499999999999993</c:v>
                </c:pt>
                <c:pt idx="761">
                  <c:v>12.5</c:v>
                </c:pt>
                <c:pt idx="762">
                  <c:v>12.499999999999993</c:v>
                </c:pt>
                <c:pt idx="763">
                  <c:v>12.5</c:v>
                </c:pt>
                <c:pt idx="764">
                  <c:v>12.499999999999993</c:v>
                </c:pt>
                <c:pt idx="765">
                  <c:v>12.999999999999993</c:v>
                </c:pt>
                <c:pt idx="766">
                  <c:v>13.5</c:v>
                </c:pt>
                <c:pt idx="767">
                  <c:v>13.000000000000007</c:v>
                </c:pt>
                <c:pt idx="768">
                  <c:v>12.999999999999993</c:v>
                </c:pt>
                <c:pt idx="769">
                  <c:v>13</c:v>
                </c:pt>
                <c:pt idx="770">
                  <c:v>13.000000000000007</c:v>
                </c:pt>
                <c:pt idx="771">
                  <c:v>13</c:v>
                </c:pt>
                <c:pt idx="772">
                  <c:v>13</c:v>
                </c:pt>
                <c:pt idx="773">
                  <c:v>13</c:v>
                </c:pt>
                <c:pt idx="774">
                  <c:v>12.5</c:v>
                </c:pt>
                <c:pt idx="775">
                  <c:v>12</c:v>
                </c:pt>
                <c:pt idx="776">
                  <c:v>11.999999999999993</c:v>
                </c:pt>
                <c:pt idx="777">
                  <c:v>12</c:v>
                </c:pt>
                <c:pt idx="778">
                  <c:v>12</c:v>
                </c:pt>
                <c:pt idx="779">
                  <c:v>12</c:v>
                </c:pt>
                <c:pt idx="780">
                  <c:v>11.000000000000007</c:v>
                </c:pt>
                <c:pt idx="781">
                  <c:v>11</c:v>
                </c:pt>
                <c:pt idx="782">
                  <c:v>11</c:v>
                </c:pt>
                <c:pt idx="783">
                  <c:v>11.000000000000007</c:v>
                </c:pt>
                <c:pt idx="784">
                  <c:v>11.000000000000007</c:v>
                </c:pt>
                <c:pt idx="785">
                  <c:v>11</c:v>
                </c:pt>
                <c:pt idx="786">
                  <c:v>10.999999999999993</c:v>
                </c:pt>
                <c:pt idx="787">
                  <c:v>11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11.5</c:v>
                </c:pt>
                <c:pt idx="799">
                  <c:v>11</c:v>
                </c:pt>
                <c:pt idx="800">
                  <c:v>11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12</c:v>
                </c:pt>
                <c:pt idx="824">
                  <c:v>13.5</c:v>
                </c:pt>
                <c:pt idx="825">
                  <c:v>14</c:v>
                </c:pt>
                <c:pt idx="826">
                  <c:v>12.5</c:v>
                </c:pt>
                <c:pt idx="827">
                  <c:v>13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14</c:v>
                </c:pt>
                <c:pt idx="833">
                  <c:v>13</c:v>
                </c:pt>
                <c:pt idx="834">
                  <c:v>14</c:v>
                </c:pt>
                <c:pt idx="835">
                  <c:v>15</c:v>
                </c:pt>
                <c:pt idx="836">
                  <c:v>15</c:v>
                </c:pt>
                <c:pt idx="837">
                  <c:v>13</c:v>
                </c:pt>
                <c:pt idx="838">
                  <c:v>14</c:v>
                </c:pt>
                <c:pt idx="839">
                  <c:v>13</c:v>
                </c:pt>
                <c:pt idx="840">
                  <c:v>13</c:v>
                </c:pt>
                <c:pt idx="841">
                  <c:v>12.5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11</c:v>
                </c:pt>
                <c:pt idx="846">
                  <c:v>12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13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12</c:v>
                </c:pt>
                <c:pt idx="855">
                  <c:v>13</c:v>
                </c:pt>
                <c:pt idx="856">
                  <c:v>13</c:v>
                </c:pt>
                <c:pt idx="857">
                  <c:v>13</c:v>
                </c:pt>
                <c:pt idx="858">
                  <c:v>13</c:v>
                </c:pt>
                <c:pt idx="859">
                  <c:v>16</c:v>
                </c:pt>
                <c:pt idx="860">
                  <c:v>16</c:v>
                </c:pt>
                <c:pt idx="861">
                  <c:v>17</c:v>
                </c:pt>
                <c:pt idx="862">
                  <c:v>17.5</c:v>
                </c:pt>
                <c:pt idx="863">
                  <c:v>17.5</c:v>
                </c:pt>
                <c:pt idx="864">
                  <c:v>17.5</c:v>
                </c:pt>
                <c:pt idx="865">
                  <c:v>17.5</c:v>
                </c:pt>
                <c:pt idx="866">
                  <c:v>17.5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19</c:v>
                </c:pt>
                <c:pt idx="875">
                  <c:v>19.5</c:v>
                </c:pt>
                <c:pt idx="876">
                  <c:v>19.5</c:v>
                </c:pt>
                <c:pt idx="877">
                  <c:v>19.5</c:v>
                </c:pt>
                <c:pt idx="878">
                  <c:v>19.5</c:v>
                </c:pt>
                <c:pt idx="879">
                  <c:v>19.5</c:v>
                </c:pt>
                <c:pt idx="880">
                  <c:v>19.5</c:v>
                </c:pt>
                <c:pt idx="881">
                  <c:v>19.5</c:v>
                </c:pt>
                <c:pt idx="882">
                  <c:v>19.5</c:v>
                </c:pt>
                <c:pt idx="883">
                  <c:v>19.5</c:v>
                </c:pt>
                <c:pt idx="884">
                  <c:v>19.5</c:v>
                </c:pt>
                <c:pt idx="885">
                  <c:v>18</c:v>
                </c:pt>
                <c:pt idx="886">
                  <c:v>18</c:v>
                </c:pt>
                <c:pt idx="887">
                  <c:v>18</c:v>
                </c:pt>
                <c:pt idx="888">
                  <c:v>18</c:v>
                </c:pt>
                <c:pt idx="889">
                  <c:v>17.5</c:v>
                </c:pt>
                <c:pt idx="890">
                  <c:v>17.5</c:v>
                </c:pt>
                <c:pt idx="891">
                  <c:v>18.5</c:v>
                </c:pt>
                <c:pt idx="892">
                  <c:v>18.5</c:v>
                </c:pt>
                <c:pt idx="893">
                  <c:v>18.5</c:v>
                </c:pt>
                <c:pt idx="894">
                  <c:v>18</c:v>
                </c:pt>
                <c:pt idx="895">
                  <c:v>18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17.500000000000007</c:v>
                </c:pt>
                <c:pt idx="903">
                  <c:v>16.5</c:v>
                </c:pt>
                <c:pt idx="904">
                  <c:v>16.5</c:v>
                </c:pt>
                <c:pt idx="905">
                  <c:v>16.5</c:v>
                </c:pt>
                <c:pt idx="906">
                  <c:v>16.5</c:v>
                </c:pt>
                <c:pt idx="907">
                  <c:v>16.5</c:v>
                </c:pt>
                <c:pt idx="908">
                  <c:v>16.5</c:v>
                </c:pt>
                <c:pt idx="909">
                  <c:v>16.5</c:v>
                </c:pt>
                <c:pt idx="910">
                  <c:v>16.5</c:v>
                </c:pt>
                <c:pt idx="911">
                  <c:v>16.5</c:v>
                </c:pt>
                <c:pt idx="912">
                  <c:v>14.5</c:v>
                </c:pt>
                <c:pt idx="913">
                  <c:v>14.5</c:v>
                </c:pt>
                <c:pt idx="914">
                  <c:v>14.499999999999993</c:v>
                </c:pt>
                <c:pt idx="915">
                  <c:v>14.5</c:v>
                </c:pt>
                <c:pt idx="916">
                  <c:v>15.5</c:v>
                </c:pt>
                <c:pt idx="917">
                  <c:v>15.5</c:v>
                </c:pt>
                <c:pt idx="918">
                  <c:v>13.5</c:v>
                </c:pt>
                <c:pt idx="919">
                  <c:v>13.5</c:v>
                </c:pt>
                <c:pt idx="920">
                  <c:v>13.5</c:v>
                </c:pt>
                <c:pt idx="921">
                  <c:v>13.5</c:v>
                </c:pt>
                <c:pt idx="922">
                  <c:v>13</c:v>
                </c:pt>
                <c:pt idx="923">
                  <c:v>13.5</c:v>
                </c:pt>
                <c:pt idx="924">
                  <c:v>12.5</c:v>
                </c:pt>
                <c:pt idx="925">
                  <c:v>12.5</c:v>
                </c:pt>
                <c:pt idx="926">
                  <c:v>13</c:v>
                </c:pt>
                <c:pt idx="927">
                  <c:v>13</c:v>
                </c:pt>
                <c:pt idx="928">
                  <c:v>13</c:v>
                </c:pt>
                <c:pt idx="929">
                  <c:v>13</c:v>
                </c:pt>
                <c:pt idx="930">
                  <c:v>13</c:v>
                </c:pt>
                <c:pt idx="931">
                  <c:v>14</c:v>
                </c:pt>
                <c:pt idx="932">
                  <c:v>13.5</c:v>
                </c:pt>
                <c:pt idx="933">
                  <c:v>13.5</c:v>
                </c:pt>
                <c:pt idx="934">
                  <c:v>13.5</c:v>
                </c:pt>
                <c:pt idx="935">
                  <c:v>13.5</c:v>
                </c:pt>
                <c:pt idx="936">
                  <c:v>13</c:v>
                </c:pt>
                <c:pt idx="937">
                  <c:v>13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11</c:v>
                </c:pt>
                <c:pt idx="942">
                  <c:v>11</c:v>
                </c:pt>
                <c:pt idx="943">
                  <c:v>10.5</c:v>
                </c:pt>
                <c:pt idx="944">
                  <c:v>10.5</c:v>
                </c:pt>
                <c:pt idx="945">
                  <c:v>10.5</c:v>
                </c:pt>
                <c:pt idx="946">
                  <c:v>11.5</c:v>
                </c:pt>
                <c:pt idx="947">
                  <c:v>11.5</c:v>
                </c:pt>
                <c:pt idx="948">
                  <c:v>11</c:v>
                </c:pt>
                <c:pt idx="949">
                  <c:v>11</c:v>
                </c:pt>
                <c:pt idx="950">
                  <c:v>11.5</c:v>
                </c:pt>
                <c:pt idx="951">
                  <c:v>11.5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9</c:v>
                </c:pt>
                <c:pt idx="961">
                  <c:v>8.5</c:v>
                </c:pt>
                <c:pt idx="962">
                  <c:v>8.5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10</c:v>
                </c:pt>
                <c:pt idx="968">
                  <c:v>9.5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8.5</c:v>
                </c:pt>
                <c:pt idx="973">
                  <c:v>8.5</c:v>
                </c:pt>
                <c:pt idx="974">
                  <c:v>8.5</c:v>
                </c:pt>
                <c:pt idx="975">
                  <c:v>8.5</c:v>
                </c:pt>
                <c:pt idx="976">
                  <c:v>8.25</c:v>
                </c:pt>
                <c:pt idx="977">
                  <c:v>8.25</c:v>
                </c:pt>
                <c:pt idx="978">
                  <c:v>8.5</c:v>
                </c:pt>
                <c:pt idx="979">
                  <c:v>9</c:v>
                </c:pt>
                <c:pt idx="980">
                  <c:v>10</c:v>
                </c:pt>
                <c:pt idx="981">
                  <c:v>10.25</c:v>
                </c:pt>
                <c:pt idx="982">
                  <c:v>10.25</c:v>
                </c:pt>
                <c:pt idx="983">
                  <c:v>10.25</c:v>
                </c:pt>
                <c:pt idx="984">
                  <c:v>10.25</c:v>
                </c:pt>
                <c:pt idx="985">
                  <c:v>10.25</c:v>
                </c:pt>
                <c:pt idx="986">
                  <c:v>10.25</c:v>
                </c:pt>
                <c:pt idx="987">
                  <c:v>10.25</c:v>
                </c:pt>
                <c:pt idx="988">
                  <c:v>10.25</c:v>
                </c:pt>
                <c:pt idx="989">
                  <c:v>10.75</c:v>
                </c:pt>
                <c:pt idx="990">
                  <c:v>10.75</c:v>
                </c:pt>
                <c:pt idx="991">
                  <c:v>10.25</c:v>
                </c:pt>
                <c:pt idx="992">
                  <c:v>10.25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9.25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9.5</c:v>
                </c:pt>
                <c:pt idx="1008">
                  <c:v>9.5</c:v>
                </c:pt>
                <c:pt idx="1009">
                  <c:v>9.5</c:v>
                </c:pt>
                <c:pt idx="1010">
                  <c:v>9.5</c:v>
                </c:pt>
                <c:pt idx="1011">
                  <c:v>9.5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6.5</c:v>
                </c:pt>
                <c:pt idx="1019">
                  <c:v>7</c:v>
                </c:pt>
                <c:pt idx="1020">
                  <c:v>7</c:v>
                </c:pt>
                <c:pt idx="1021">
                  <c:v>7.5</c:v>
                </c:pt>
                <c:pt idx="1022">
                  <c:v>7</c:v>
                </c:pt>
                <c:pt idx="1023">
                  <c:v>7</c:v>
                </c:pt>
                <c:pt idx="1024">
                  <c:v>6.5</c:v>
                </c:pt>
                <c:pt idx="1025">
                  <c:v>6.5</c:v>
                </c:pt>
                <c:pt idx="1026">
                  <c:v>7.5</c:v>
                </c:pt>
                <c:pt idx="1027">
                  <c:v>9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10</c:v>
                </c:pt>
                <c:pt idx="1033">
                  <c:v>11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9.75</c:v>
                </c:pt>
                <c:pt idx="1039">
                  <c:v>9.75</c:v>
                </c:pt>
                <c:pt idx="1040">
                  <c:v>8.75</c:v>
                </c:pt>
                <c:pt idx="1041">
                  <c:v>8.25</c:v>
                </c:pt>
                <c:pt idx="1042">
                  <c:v>8.25</c:v>
                </c:pt>
                <c:pt idx="1043">
                  <c:v>8.25</c:v>
                </c:pt>
                <c:pt idx="1044">
                  <c:v>8.25</c:v>
                </c:pt>
                <c:pt idx="1045">
                  <c:v>8.25</c:v>
                </c:pt>
                <c:pt idx="1046">
                  <c:v>8.25</c:v>
                </c:pt>
                <c:pt idx="1047">
                  <c:v>8.5</c:v>
                </c:pt>
                <c:pt idx="1048">
                  <c:v>8.75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</c:v>
                </c:pt>
                <c:pt idx="1053">
                  <c:v>8.5</c:v>
                </c:pt>
                <c:pt idx="1054">
                  <c:v>8.0000000000000071</c:v>
                </c:pt>
                <c:pt idx="1055">
                  <c:v>8.0000000000000071</c:v>
                </c:pt>
                <c:pt idx="1056">
                  <c:v>8</c:v>
                </c:pt>
                <c:pt idx="1057">
                  <c:v>8.0000000000000071</c:v>
                </c:pt>
                <c:pt idx="1058">
                  <c:v>7.9999999999999929</c:v>
                </c:pt>
                <c:pt idx="1059">
                  <c:v>9.0000000000000071</c:v>
                </c:pt>
                <c:pt idx="1060">
                  <c:v>9.0000000000000071</c:v>
                </c:pt>
                <c:pt idx="1061">
                  <c:v>9</c:v>
                </c:pt>
                <c:pt idx="1062">
                  <c:v>9.5</c:v>
                </c:pt>
                <c:pt idx="1063">
                  <c:v>9.5</c:v>
                </c:pt>
                <c:pt idx="1064">
                  <c:v>9</c:v>
                </c:pt>
                <c:pt idx="1065">
                  <c:v>9.0000000000000071</c:v>
                </c:pt>
                <c:pt idx="1066">
                  <c:v>9</c:v>
                </c:pt>
                <c:pt idx="1067">
                  <c:v>9</c:v>
                </c:pt>
                <c:pt idx="1068">
                  <c:v>8.7500000000000071</c:v>
                </c:pt>
                <c:pt idx="1069">
                  <c:v>8.75</c:v>
                </c:pt>
                <c:pt idx="1070">
                  <c:v>9</c:v>
                </c:pt>
                <c:pt idx="1071">
                  <c:v>9</c:v>
                </c:pt>
                <c:pt idx="1072">
                  <c:v>9.25</c:v>
                </c:pt>
                <c:pt idx="1073">
                  <c:v>9.25</c:v>
                </c:pt>
                <c:pt idx="1074">
                  <c:v>9.25</c:v>
                </c:pt>
                <c:pt idx="1075">
                  <c:v>9.25</c:v>
                </c:pt>
                <c:pt idx="1076">
                  <c:v>9.2500000000000071</c:v>
                </c:pt>
                <c:pt idx="1077">
                  <c:v>9.25</c:v>
                </c:pt>
                <c:pt idx="1078">
                  <c:v>9.5000000000000071</c:v>
                </c:pt>
                <c:pt idx="1079">
                  <c:v>9.4999999999999929</c:v>
                </c:pt>
                <c:pt idx="1080">
                  <c:v>9.4999999999999929</c:v>
                </c:pt>
                <c:pt idx="1081">
                  <c:v>9.4999999999999929</c:v>
                </c:pt>
                <c:pt idx="1082">
                  <c:v>9</c:v>
                </c:pt>
                <c:pt idx="1083">
                  <c:v>9.5</c:v>
                </c:pt>
                <c:pt idx="1084">
                  <c:v>8.9999999999999929</c:v>
                </c:pt>
                <c:pt idx="1085">
                  <c:v>9.25</c:v>
                </c:pt>
                <c:pt idx="1086">
                  <c:v>9.5</c:v>
                </c:pt>
                <c:pt idx="1087">
                  <c:v>9.4999999999999929</c:v>
                </c:pt>
                <c:pt idx="1088">
                  <c:v>9.5000000000000071</c:v>
                </c:pt>
                <c:pt idx="1089">
                  <c:v>9.9999999999999929</c:v>
                </c:pt>
                <c:pt idx="1090">
                  <c:v>10.000000000000007</c:v>
                </c:pt>
                <c:pt idx="1091">
                  <c:v>9.9999999999999929</c:v>
                </c:pt>
                <c:pt idx="1092">
                  <c:v>10</c:v>
                </c:pt>
                <c:pt idx="1093">
                  <c:v>10</c:v>
                </c:pt>
                <c:pt idx="1094">
                  <c:v>10.000000000000007</c:v>
                </c:pt>
                <c:pt idx="1095">
                  <c:v>10</c:v>
                </c:pt>
                <c:pt idx="1096">
                  <c:v>10</c:v>
                </c:pt>
                <c:pt idx="1097">
                  <c:v>10.25</c:v>
                </c:pt>
                <c:pt idx="1098">
                  <c:v>10.25</c:v>
                </c:pt>
                <c:pt idx="1099">
                  <c:v>9.9999999999999929</c:v>
                </c:pt>
                <c:pt idx="1100">
                  <c:v>9.75</c:v>
                </c:pt>
                <c:pt idx="1101">
                  <c:v>9.7499999999999929</c:v>
                </c:pt>
                <c:pt idx="1102">
                  <c:v>10.000000000000007</c:v>
                </c:pt>
                <c:pt idx="1103">
                  <c:v>10.000000000000007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10.75</c:v>
                </c:pt>
                <c:pt idx="1110">
                  <c:v>10.500000000000007</c:v>
                </c:pt>
                <c:pt idx="1111">
                  <c:v>10.5</c:v>
                </c:pt>
                <c:pt idx="1112">
                  <c:v>10.500000000000007</c:v>
                </c:pt>
                <c:pt idx="1113">
                  <c:v>10.5</c:v>
                </c:pt>
                <c:pt idx="1114">
                  <c:v>10.250000000000007</c:v>
                </c:pt>
                <c:pt idx="1115">
                  <c:v>10.750000000000007</c:v>
                </c:pt>
                <c:pt idx="1116">
                  <c:v>11</c:v>
                </c:pt>
                <c:pt idx="1117">
                  <c:v>11.000000000000007</c:v>
                </c:pt>
                <c:pt idx="1118">
                  <c:v>11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10.75</c:v>
                </c:pt>
                <c:pt idx="1125">
                  <c:v>11.25</c:v>
                </c:pt>
                <c:pt idx="1126">
                  <c:v>11.25</c:v>
                </c:pt>
                <c:pt idx="1127">
                  <c:v>11.25</c:v>
                </c:pt>
                <c:pt idx="1128">
                  <c:v>11</c:v>
                </c:pt>
                <c:pt idx="1129">
                  <c:v>11</c:v>
                </c:pt>
                <c:pt idx="1130">
                  <c:v>11</c:v>
                </c:pt>
                <c:pt idx="1131">
                  <c:v>11</c:v>
                </c:pt>
                <c:pt idx="1132">
                  <c:v>11.5</c:v>
                </c:pt>
                <c:pt idx="1133">
                  <c:v>12.000000000000007</c:v>
                </c:pt>
                <c:pt idx="1134">
                  <c:v>11.75</c:v>
                </c:pt>
                <c:pt idx="1135">
                  <c:v>11.75</c:v>
                </c:pt>
                <c:pt idx="1136">
                  <c:v>11.75</c:v>
                </c:pt>
                <c:pt idx="1137">
                  <c:v>11.75</c:v>
                </c:pt>
                <c:pt idx="1138">
                  <c:v>13.000000000000007</c:v>
                </c:pt>
                <c:pt idx="1139">
                  <c:v>13.000000000000007</c:v>
                </c:pt>
                <c:pt idx="1140">
                  <c:v>12.999999999999993</c:v>
                </c:pt>
                <c:pt idx="1141">
                  <c:v>13.000000000000007</c:v>
                </c:pt>
                <c:pt idx="1142">
                  <c:v>13</c:v>
                </c:pt>
                <c:pt idx="1143">
                  <c:v>12.999999999999993</c:v>
                </c:pt>
                <c:pt idx="1144">
                  <c:v>12.249999999999993</c:v>
                </c:pt>
                <c:pt idx="1145">
                  <c:v>12.249999999999993</c:v>
                </c:pt>
                <c:pt idx="1146">
                  <c:v>12.25</c:v>
                </c:pt>
                <c:pt idx="1147">
                  <c:v>12.500000000000007</c:v>
                </c:pt>
                <c:pt idx="1148">
                  <c:v>12.5</c:v>
                </c:pt>
                <c:pt idx="1149">
                  <c:v>12.500000000000007</c:v>
                </c:pt>
                <c:pt idx="1150">
                  <c:v>12.5</c:v>
                </c:pt>
                <c:pt idx="1151">
                  <c:v>12.5</c:v>
                </c:pt>
                <c:pt idx="1152">
                  <c:v>12.5</c:v>
                </c:pt>
                <c:pt idx="1153">
                  <c:v>12.5</c:v>
                </c:pt>
                <c:pt idx="1154">
                  <c:v>12.5</c:v>
                </c:pt>
                <c:pt idx="1155">
                  <c:v>12.75</c:v>
                </c:pt>
                <c:pt idx="1156">
                  <c:v>12.75</c:v>
                </c:pt>
                <c:pt idx="1157">
                  <c:v>13</c:v>
                </c:pt>
                <c:pt idx="1158">
                  <c:v>13</c:v>
                </c:pt>
                <c:pt idx="1159">
                  <c:v>12.75</c:v>
                </c:pt>
                <c:pt idx="1160">
                  <c:v>12.75</c:v>
                </c:pt>
                <c:pt idx="1161">
                  <c:v>12.75</c:v>
                </c:pt>
                <c:pt idx="1162">
                  <c:v>12.75</c:v>
                </c:pt>
                <c:pt idx="1163">
                  <c:v>12.75</c:v>
                </c:pt>
                <c:pt idx="1164">
                  <c:v>12.75</c:v>
                </c:pt>
                <c:pt idx="1165">
                  <c:v>12.75</c:v>
                </c:pt>
                <c:pt idx="1166">
                  <c:v>12.75</c:v>
                </c:pt>
                <c:pt idx="1167">
                  <c:v>11.75</c:v>
                </c:pt>
                <c:pt idx="1168">
                  <c:v>11.75</c:v>
                </c:pt>
                <c:pt idx="1169">
                  <c:v>11.75</c:v>
                </c:pt>
                <c:pt idx="1170">
                  <c:v>11.75</c:v>
                </c:pt>
                <c:pt idx="1171">
                  <c:v>11</c:v>
                </c:pt>
                <c:pt idx="1172">
                  <c:v>10</c:v>
                </c:pt>
                <c:pt idx="1173">
                  <c:v>10</c:v>
                </c:pt>
                <c:pt idx="1174">
                  <c:v>9.5</c:v>
                </c:pt>
                <c:pt idx="1175">
                  <c:v>9.5</c:v>
                </c:pt>
                <c:pt idx="1176">
                  <c:v>9.5</c:v>
                </c:pt>
                <c:pt idx="1177">
                  <c:v>10</c:v>
                </c:pt>
                <c:pt idx="1178">
                  <c:v>10</c:v>
                </c:pt>
                <c:pt idx="1179">
                  <c:v>9.5</c:v>
                </c:pt>
                <c:pt idx="1180">
                  <c:v>10.5</c:v>
                </c:pt>
                <c:pt idx="1181">
                  <c:v>9.5</c:v>
                </c:pt>
                <c:pt idx="1182">
                  <c:v>9.75</c:v>
                </c:pt>
                <c:pt idx="1183">
                  <c:v>10</c:v>
                </c:pt>
                <c:pt idx="1184">
                  <c:v>10</c:v>
                </c:pt>
                <c:pt idx="1185">
                  <c:v>10</c:v>
                </c:pt>
                <c:pt idx="1186">
                  <c:v>10</c:v>
                </c:pt>
                <c:pt idx="1187">
                  <c:v>10</c:v>
                </c:pt>
                <c:pt idx="1188">
                  <c:v>10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9.75</c:v>
                </c:pt>
                <c:pt idx="1193">
                  <c:v>8.75</c:v>
                </c:pt>
                <c:pt idx="1194">
                  <c:v>8.75</c:v>
                </c:pt>
                <c:pt idx="1195">
                  <c:v>8.75</c:v>
                </c:pt>
                <c:pt idx="1196">
                  <c:v>8.75</c:v>
                </c:pt>
                <c:pt idx="1197">
                  <c:v>8.75</c:v>
                </c:pt>
                <c:pt idx="1198">
                  <c:v>9</c:v>
                </c:pt>
                <c:pt idx="1199">
                  <c:v>9</c:v>
                </c:pt>
                <c:pt idx="1200">
                  <c:v>9</c:v>
                </c:pt>
                <c:pt idx="1201">
                  <c:v>9</c:v>
                </c:pt>
                <c:pt idx="1202">
                  <c:v>9</c:v>
                </c:pt>
                <c:pt idx="1203">
                  <c:v>8.75</c:v>
                </c:pt>
                <c:pt idx="1204">
                  <c:v>8.75</c:v>
                </c:pt>
                <c:pt idx="1205">
                  <c:v>9</c:v>
                </c:pt>
                <c:pt idx="1206">
                  <c:v>9</c:v>
                </c:pt>
                <c:pt idx="1207">
                  <c:v>8.25</c:v>
                </c:pt>
                <c:pt idx="1208">
                  <c:v>8.5</c:v>
                </c:pt>
                <c:pt idx="1209">
                  <c:v>7.125</c:v>
                </c:pt>
                <c:pt idx="1210">
                  <c:v>7.125</c:v>
                </c:pt>
                <c:pt idx="1211">
                  <c:v>7.125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7.7500000000000071</c:v>
                </c:pt>
                <c:pt idx="1216">
                  <c:v>7.9999999999999929</c:v>
                </c:pt>
                <c:pt idx="1217">
                  <c:v>7.7499999999999929</c:v>
                </c:pt>
                <c:pt idx="1218">
                  <c:v>7.75</c:v>
                </c:pt>
                <c:pt idx="1219">
                  <c:v>7.7499999999999929</c:v>
                </c:pt>
                <c:pt idx="1220">
                  <c:v>7.7500000000000071</c:v>
                </c:pt>
                <c:pt idx="1221">
                  <c:v>7.7500000000000071</c:v>
                </c:pt>
                <c:pt idx="1222">
                  <c:v>7.75</c:v>
                </c:pt>
                <c:pt idx="1223">
                  <c:v>7.7500000000000071</c:v>
                </c:pt>
                <c:pt idx="1224">
                  <c:v>7.7499999999999929</c:v>
                </c:pt>
                <c:pt idx="1225">
                  <c:v>7.7500000000000071</c:v>
                </c:pt>
                <c:pt idx="1226">
                  <c:v>7.7499999999999929</c:v>
                </c:pt>
                <c:pt idx="1227">
                  <c:v>7.75</c:v>
                </c:pt>
                <c:pt idx="1228">
                  <c:v>7.5</c:v>
                </c:pt>
                <c:pt idx="1229">
                  <c:v>7.5</c:v>
                </c:pt>
                <c:pt idx="1230">
                  <c:v>7.25</c:v>
                </c:pt>
                <c:pt idx="1231">
                  <c:v>7.25</c:v>
                </c:pt>
                <c:pt idx="1232">
                  <c:v>7.2499999999999929</c:v>
                </c:pt>
                <c:pt idx="1233">
                  <c:v>7.25</c:v>
                </c:pt>
                <c:pt idx="1234">
                  <c:v>6.9999999999999929</c:v>
                </c:pt>
                <c:pt idx="1235">
                  <c:v>7</c:v>
                </c:pt>
                <c:pt idx="1236">
                  <c:v>7</c:v>
                </c:pt>
                <c:pt idx="1237">
                  <c:v>7.25</c:v>
                </c:pt>
                <c:pt idx="1238">
                  <c:v>7.5</c:v>
                </c:pt>
                <c:pt idx="1239">
                  <c:v>7.5</c:v>
                </c:pt>
                <c:pt idx="1240">
                  <c:v>7.625</c:v>
                </c:pt>
                <c:pt idx="1241">
                  <c:v>7.375</c:v>
                </c:pt>
                <c:pt idx="1242">
                  <c:v>7.5</c:v>
                </c:pt>
                <c:pt idx="1243">
                  <c:v>7.75</c:v>
                </c:pt>
                <c:pt idx="1244">
                  <c:v>7.75</c:v>
                </c:pt>
                <c:pt idx="1245">
                  <c:v>7.75</c:v>
                </c:pt>
                <c:pt idx="1246">
                  <c:v>7.75</c:v>
                </c:pt>
                <c:pt idx="1247">
                  <c:v>7.25</c:v>
                </c:pt>
                <c:pt idx="1248">
                  <c:v>7.5</c:v>
                </c:pt>
                <c:pt idx="1249">
                  <c:v>8.3750000000000071</c:v>
                </c:pt>
                <c:pt idx="1250">
                  <c:v>8.25</c:v>
                </c:pt>
                <c:pt idx="1251">
                  <c:v>8.25</c:v>
                </c:pt>
                <c:pt idx="1252">
                  <c:v>8.2499999999999929</c:v>
                </c:pt>
                <c:pt idx="1253">
                  <c:v>8.25</c:v>
                </c:pt>
                <c:pt idx="1254">
                  <c:v>8.25</c:v>
                </c:pt>
                <c:pt idx="1255">
                  <c:v>8.25</c:v>
                </c:pt>
                <c:pt idx="1256">
                  <c:v>8.2500000000000071</c:v>
                </c:pt>
                <c:pt idx="1257">
                  <c:v>8.2500000000000071</c:v>
                </c:pt>
                <c:pt idx="1258">
                  <c:v>8.25</c:v>
                </c:pt>
                <c:pt idx="1259">
                  <c:v>8.25</c:v>
                </c:pt>
                <c:pt idx="1260">
                  <c:v>8.25</c:v>
                </c:pt>
                <c:pt idx="1261">
                  <c:v>8.25</c:v>
                </c:pt>
                <c:pt idx="1262">
                  <c:v>8.25</c:v>
                </c:pt>
                <c:pt idx="1263">
                  <c:v>8.5</c:v>
                </c:pt>
                <c:pt idx="1264">
                  <c:v>8.5</c:v>
                </c:pt>
                <c:pt idx="1265">
                  <c:v>9</c:v>
                </c:pt>
                <c:pt idx="1266">
                  <c:v>9</c:v>
                </c:pt>
                <c:pt idx="1267">
                  <c:v>8.5</c:v>
                </c:pt>
                <c:pt idx="1268">
                  <c:v>8.5</c:v>
                </c:pt>
                <c:pt idx="1269">
                  <c:v>8</c:v>
                </c:pt>
                <c:pt idx="1270">
                  <c:v>7</c:v>
                </c:pt>
                <c:pt idx="1271">
                  <c:v>6.25</c:v>
                </c:pt>
                <c:pt idx="1272">
                  <c:v>6.25</c:v>
                </c:pt>
                <c:pt idx="1273">
                  <c:v>6.25</c:v>
                </c:pt>
                <c:pt idx="1274">
                  <c:v>6.25</c:v>
                </c:pt>
                <c:pt idx="1275">
                  <c:v>7.25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8.5</c:v>
                </c:pt>
                <c:pt idx="1280">
                  <c:v>7.5</c:v>
                </c:pt>
                <c:pt idx="1281">
                  <c:v>6.75</c:v>
                </c:pt>
                <c:pt idx="1282">
                  <c:v>6.25</c:v>
                </c:pt>
                <c:pt idx="1283">
                  <c:v>6.25</c:v>
                </c:pt>
                <c:pt idx="1284">
                  <c:v>6.25</c:v>
                </c:pt>
                <c:pt idx="1285">
                  <c:v>6.5</c:v>
                </c:pt>
                <c:pt idx="1286">
                  <c:v>6.5</c:v>
                </c:pt>
                <c:pt idx="1287">
                  <c:v>7.5</c:v>
                </c:pt>
                <c:pt idx="1288">
                  <c:v>7</c:v>
                </c:pt>
                <c:pt idx="1289">
                  <c:v>7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7</c:v>
                </c:pt>
                <c:pt idx="1294">
                  <c:v>7</c:v>
                </c:pt>
                <c:pt idx="1295">
                  <c:v>7.5</c:v>
                </c:pt>
                <c:pt idx="1296">
                  <c:v>7.25</c:v>
                </c:pt>
                <c:pt idx="1297">
                  <c:v>7.375</c:v>
                </c:pt>
                <c:pt idx="1298">
                  <c:v>7</c:v>
                </c:pt>
                <c:pt idx="1299">
                  <c:v>7</c:v>
                </c:pt>
                <c:pt idx="1300">
                  <c:v>7.5</c:v>
                </c:pt>
                <c:pt idx="1301">
                  <c:v>7.125</c:v>
                </c:pt>
                <c:pt idx="1302">
                  <c:v>6.875</c:v>
                </c:pt>
                <c:pt idx="1303">
                  <c:v>6.875</c:v>
                </c:pt>
                <c:pt idx="1304">
                  <c:v>5.875</c:v>
                </c:pt>
                <c:pt idx="1305">
                  <c:v>5.875</c:v>
                </c:pt>
                <c:pt idx="1306">
                  <c:v>5.875</c:v>
                </c:pt>
                <c:pt idx="1307">
                  <c:v>5.875</c:v>
                </c:pt>
                <c:pt idx="1308">
                  <c:v>5.375</c:v>
                </c:pt>
                <c:pt idx="1309">
                  <c:v>5.75</c:v>
                </c:pt>
                <c:pt idx="1310">
                  <c:v>6</c:v>
                </c:pt>
                <c:pt idx="1311">
                  <c:v>6</c:v>
                </c:pt>
                <c:pt idx="1312">
                  <c:v>6</c:v>
                </c:pt>
                <c:pt idx="1313">
                  <c:v>6.25</c:v>
                </c:pt>
                <c:pt idx="1314">
                  <c:v>6.25</c:v>
                </c:pt>
                <c:pt idx="1315">
                  <c:v>6.25</c:v>
                </c:pt>
                <c:pt idx="1316">
                  <c:v>6.25</c:v>
                </c:pt>
                <c:pt idx="1317">
                  <c:v>6.25</c:v>
                </c:pt>
                <c:pt idx="1318">
                  <c:v>6.25</c:v>
                </c:pt>
                <c:pt idx="1319">
                  <c:v>6.5</c:v>
                </c:pt>
                <c:pt idx="1320">
                  <c:v>5.75</c:v>
                </c:pt>
                <c:pt idx="1321">
                  <c:v>6</c:v>
                </c:pt>
                <c:pt idx="1322">
                  <c:v>6</c:v>
                </c:pt>
                <c:pt idx="1323">
                  <c:v>5.5</c:v>
                </c:pt>
                <c:pt idx="1324">
                  <c:v>5.5</c:v>
                </c:pt>
                <c:pt idx="1325">
                  <c:v>6</c:v>
                </c:pt>
                <c:pt idx="1326">
                  <c:v>5.75</c:v>
                </c:pt>
                <c:pt idx="1327">
                  <c:v>5.75</c:v>
                </c:pt>
                <c:pt idx="1328">
                  <c:v>4.5</c:v>
                </c:pt>
                <c:pt idx="1329">
                  <c:v>4.75</c:v>
                </c:pt>
                <c:pt idx="1330">
                  <c:v>4.75</c:v>
                </c:pt>
                <c:pt idx="1331">
                  <c:v>4.75</c:v>
                </c:pt>
                <c:pt idx="1332">
                  <c:v>4.75</c:v>
                </c:pt>
                <c:pt idx="1333">
                  <c:v>5</c:v>
                </c:pt>
                <c:pt idx="1334">
                  <c:v>6</c:v>
                </c:pt>
                <c:pt idx="1335">
                  <c:v>5.75</c:v>
                </c:pt>
                <c:pt idx="1336">
                  <c:v>5.75</c:v>
                </c:pt>
                <c:pt idx="1337">
                  <c:v>5.75</c:v>
                </c:pt>
                <c:pt idx="1338">
                  <c:v>5.75</c:v>
                </c:pt>
                <c:pt idx="1339">
                  <c:v>6.25</c:v>
                </c:pt>
                <c:pt idx="1340">
                  <c:v>6.25</c:v>
                </c:pt>
                <c:pt idx="1341">
                  <c:v>6</c:v>
                </c:pt>
                <c:pt idx="1342">
                  <c:v>5.75</c:v>
                </c:pt>
                <c:pt idx="1343">
                  <c:v>5.5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4.25</c:v>
                </c:pt>
                <c:pt idx="1348">
                  <c:v>4.25</c:v>
                </c:pt>
                <c:pt idx="1349">
                  <c:v>5.75</c:v>
                </c:pt>
                <c:pt idx="1350">
                  <c:v>6</c:v>
                </c:pt>
                <c:pt idx="1351">
                  <c:v>6</c:v>
                </c:pt>
                <c:pt idx="1352">
                  <c:v>5.75</c:v>
                </c:pt>
                <c:pt idx="1353">
                  <c:v>5.75</c:v>
                </c:pt>
                <c:pt idx="1354">
                  <c:v>5.25</c:v>
                </c:pt>
                <c:pt idx="1355">
                  <c:v>5.25</c:v>
                </c:pt>
                <c:pt idx="1356">
                  <c:v>5.25</c:v>
                </c:pt>
                <c:pt idx="1357">
                  <c:v>4.75</c:v>
                </c:pt>
                <c:pt idx="1358">
                  <c:v>6.5</c:v>
                </c:pt>
                <c:pt idx="1359">
                  <c:v>6.5</c:v>
                </c:pt>
                <c:pt idx="1360">
                  <c:v>6.5</c:v>
                </c:pt>
                <c:pt idx="1361">
                  <c:v>7</c:v>
                </c:pt>
                <c:pt idx="1362">
                  <c:v>6.5</c:v>
                </c:pt>
                <c:pt idx="1363">
                  <c:v>6.5</c:v>
                </c:pt>
                <c:pt idx="1364">
                  <c:v>6.5</c:v>
                </c:pt>
                <c:pt idx="1365">
                  <c:v>6.5</c:v>
                </c:pt>
                <c:pt idx="1366">
                  <c:v>6.5</c:v>
                </c:pt>
                <c:pt idx="1367">
                  <c:v>6.5</c:v>
                </c:pt>
                <c:pt idx="1368">
                  <c:v>6.75</c:v>
                </c:pt>
                <c:pt idx="1369">
                  <c:v>6.75</c:v>
                </c:pt>
                <c:pt idx="1370">
                  <c:v>6.75</c:v>
                </c:pt>
                <c:pt idx="1371">
                  <c:v>6.75</c:v>
                </c:pt>
                <c:pt idx="1372">
                  <c:v>6.75</c:v>
                </c:pt>
                <c:pt idx="1373">
                  <c:v>6.75</c:v>
                </c:pt>
                <c:pt idx="1374">
                  <c:v>6.5</c:v>
                </c:pt>
                <c:pt idx="1375">
                  <c:v>6.5</c:v>
                </c:pt>
                <c:pt idx="1376">
                  <c:v>6.5</c:v>
                </c:pt>
                <c:pt idx="1377">
                  <c:v>6.5</c:v>
                </c:pt>
                <c:pt idx="1378">
                  <c:v>6.5</c:v>
                </c:pt>
                <c:pt idx="1379">
                  <c:v>6.75</c:v>
                </c:pt>
                <c:pt idx="1380">
                  <c:v>6.75</c:v>
                </c:pt>
                <c:pt idx="1381">
                  <c:v>6.75</c:v>
                </c:pt>
                <c:pt idx="1382">
                  <c:v>6.75</c:v>
                </c:pt>
                <c:pt idx="1383">
                  <c:v>6.25</c:v>
                </c:pt>
                <c:pt idx="1384">
                  <c:v>6.25</c:v>
                </c:pt>
                <c:pt idx="1385">
                  <c:v>5.75</c:v>
                </c:pt>
                <c:pt idx="1386">
                  <c:v>5.25</c:v>
                </c:pt>
                <c:pt idx="1387">
                  <c:v>5.25</c:v>
                </c:pt>
                <c:pt idx="1388">
                  <c:v>5.25</c:v>
                </c:pt>
                <c:pt idx="1389">
                  <c:v>5.25</c:v>
                </c:pt>
                <c:pt idx="1390">
                  <c:v>5.5</c:v>
                </c:pt>
                <c:pt idx="1391">
                  <c:v>4.875</c:v>
                </c:pt>
                <c:pt idx="1392">
                  <c:v>4.875</c:v>
                </c:pt>
                <c:pt idx="1393">
                  <c:v>4.625</c:v>
                </c:pt>
                <c:pt idx="1394">
                  <c:v>4.75</c:v>
                </c:pt>
                <c:pt idx="1395">
                  <c:v>4.75</c:v>
                </c:pt>
                <c:pt idx="1396">
                  <c:v>4.75</c:v>
                </c:pt>
                <c:pt idx="1397">
                  <c:v>3.75</c:v>
                </c:pt>
                <c:pt idx="1398">
                  <c:v>3.75</c:v>
                </c:pt>
                <c:pt idx="1399">
                  <c:v>3.75</c:v>
                </c:pt>
                <c:pt idx="1400">
                  <c:v>3.75</c:v>
                </c:pt>
                <c:pt idx="1401">
                  <c:v>4.875</c:v>
                </c:pt>
                <c:pt idx="1402">
                  <c:v>4.75</c:v>
                </c:pt>
                <c:pt idx="1403">
                  <c:v>4.25</c:v>
                </c:pt>
                <c:pt idx="1404">
                  <c:v>4.25</c:v>
                </c:pt>
                <c:pt idx="1405">
                  <c:v>4.25</c:v>
                </c:pt>
                <c:pt idx="1406">
                  <c:v>4</c:v>
                </c:pt>
                <c:pt idx="1407">
                  <c:v>3.75</c:v>
                </c:pt>
                <c:pt idx="1408">
                  <c:v>4.5</c:v>
                </c:pt>
                <c:pt idx="1409">
                  <c:v>4.25</c:v>
                </c:pt>
                <c:pt idx="1410">
                  <c:v>4.25</c:v>
                </c:pt>
                <c:pt idx="1411">
                  <c:v>4.25</c:v>
                </c:pt>
                <c:pt idx="1412">
                  <c:v>4.25</c:v>
                </c:pt>
                <c:pt idx="1413">
                  <c:v>4.25</c:v>
                </c:pt>
                <c:pt idx="1414">
                  <c:v>4.375</c:v>
                </c:pt>
                <c:pt idx="1415">
                  <c:v>4.5</c:v>
                </c:pt>
                <c:pt idx="1416">
                  <c:v>4.5</c:v>
                </c:pt>
                <c:pt idx="1417">
                  <c:v>4.75</c:v>
                </c:pt>
                <c:pt idx="1418">
                  <c:v>4.75</c:v>
                </c:pt>
                <c:pt idx="1419">
                  <c:v>4.75</c:v>
                </c:pt>
                <c:pt idx="1420">
                  <c:v>4.75</c:v>
                </c:pt>
                <c:pt idx="1421">
                  <c:v>4.75</c:v>
                </c:pt>
                <c:pt idx="1422">
                  <c:v>4.75</c:v>
                </c:pt>
                <c:pt idx="1423">
                  <c:v>4.75</c:v>
                </c:pt>
                <c:pt idx="1424">
                  <c:v>4.75</c:v>
                </c:pt>
                <c:pt idx="1425">
                  <c:v>4.25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3</c:v>
                </c:pt>
                <c:pt idx="1431">
                  <c:v>2.5</c:v>
                </c:pt>
                <c:pt idx="1432">
                  <c:v>2</c:v>
                </c:pt>
                <c:pt idx="1433">
                  <c:v>1.75</c:v>
                </c:pt>
                <c:pt idx="1434">
                  <c:v>1.75</c:v>
                </c:pt>
                <c:pt idx="1435">
                  <c:v>1.75</c:v>
                </c:pt>
                <c:pt idx="1436">
                  <c:v>1.75</c:v>
                </c:pt>
                <c:pt idx="1437">
                  <c:v>2.25</c:v>
                </c:pt>
                <c:pt idx="1438">
                  <c:v>1.5</c:v>
                </c:pt>
                <c:pt idx="1439">
                  <c:v>1.25</c:v>
                </c:pt>
                <c:pt idx="1440">
                  <c:v>1.25</c:v>
                </c:pt>
                <c:pt idx="1441">
                  <c:v>1.25</c:v>
                </c:pt>
                <c:pt idx="1442">
                  <c:v>1.25</c:v>
                </c:pt>
                <c:pt idx="1443">
                  <c:v>1.75</c:v>
                </c:pt>
                <c:pt idx="1444">
                  <c:v>1.75</c:v>
                </c:pt>
                <c:pt idx="1445">
                  <c:v>1.5</c:v>
                </c:pt>
                <c:pt idx="1446">
                  <c:v>1.75</c:v>
                </c:pt>
                <c:pt idx="1447">
                  <c:v>1.75</c:v>
                </c:pt>
                <c:pt idx="1448">
                  <c:v>0.27000000000000313</c:v>
                </c:pt>
                <c:pt idx="1449">
                  <c:v>2</c:v>
                </c:pt>
                <c:pt idx="1450">
                  <c:v>2</c:v>
                </c:pt>
                <c:pt idx="1451">
                  <c:v>1.75</c:v>
                </c:pt>
                <c:pt idx="1452">
                  <c:v>1.75</c:v>
                </c:pt>
                <c:pt idx="1453">
                  <c:v>1.5</c:v>
                </c:pt>
                <c:pt idx="1454">
                  <c:v>1.5</c:v>
                </c:pt>
                <c:pt idx="1455">
                  <c:v>1.5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0.875</c:v>
                </c:pt>
                <c:pt idx="1461">
                  <c:v>1</c:v>
                </c:pt>
                <c:pt idx="1462">
                  <c:v>1.125</c:v>
                </c:pt>
                <c:pt idx="1463">
                  <c:v>0.25</c:v>
                </c:pt>
                <c:pt idx="1464">
                  <c:v>0.5</c:v>
                </c:pt>
                <c:pt idx="1465">
                  <c:v>1</c:v>
                </c:pt>
                <c:pt idx="1466">
                  <c:v>1.5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1.25</c:v>
                </c:pt>
                <c:pt idx="1471">
                  <c:v>1.25</c:v>
                </c:pt>
                <c:pt idx="1472">
                  <c:v>0.75</c:v>
                </c:pt>
                <c:pt idx="1473">
                  <c:v>0.75</c:v>
                </c:pt>
                <c:pt idx="1474">
                  <c:v>0.5</c:v>
                </c:pt>
                <c:pt idx="1475">
                  <c:v>0.5</c:v>
                </c:pt>
                <c:pt idx="1476">
                  <c:v>0</c:v>
                </c:pt>
                <c:pt idx="1477">
                  <c:v>-0.5</c:v>
                </c:pt>
                <c:pt idx="1478">
                  <c:v>-0.5</c:v>
                </c:pt>
                <c:pt idx="1479">
                  <c:v>-0.25</c:v>
                </c:pt>
                <c:pt idx="1480">
                  <c:v>-0.5</c:v>
                </c:pt>
                <c:pt idx="1481">
                  <c:v>-0.25</c:v>
                </c:pt>
                <c:pt idx="1482">
                  <c:v>-0.5</c:v>
                </c:pt>
                <c:pt idx="1483">
                  <c:v>-1</c:v>
                </c:pt>
                <c:pt idx="1484">
                  <c:v>-1.2349999999999994</c:v>
                </c:pt>
                <c:pt idx="1485">
                  <c:v>-2.0100000000000051</c:v>
                </c:pt>
                <c:pt idx="1486">
                  <c:v>-2.8299999999999983</c:v>
                </c:pt>
                <c:pt idx="1487">
                  <c:v>-2.6599999999999966</c:v>
                </c:pt>
                <c:pt idx="1488">
                  <c:v>-0.26000000000000512</c:v>
                </c:pt>
                <c:pt idx="1489">
                  <c:v>1.0700000000000003</c:v>
                </c:pt>
                <c:pt idx="1490">
                  <c:v>-0.85000000000000142</c:v>
                </c:pt>
                <c:pt idx="1491">
                  <c:v>-1.2299999999999969</c:v>
                </c:pt>
                <c:pt idx="1492">
                  <c:v>-0.70000000000000284</c:v>
                </c:pt>
                <c:pt idx="1493">
                  <c:v>0.38000000000000256</c:v>
                </c:pt>
                <c:pt idx="1494">
                  <c:v>1.4100000000000037</c:v>
                </c:pt>
                <c:pt idx="1495">
                  <c:v>0.54999999999999716</c:v>
                </c:pt>
                <c:pt idx="1496">
                  <c:v>-9.9999999999980105E-3</c:v>
                </c:pt>
                <c:pt idx="1497">
                  <c:v>-0.91000000000000369</c:v>
                </c:pt>
                <c:pt idx="1498">
                  <c:v>-1.6700000000000017</c:v>
                </c:pt>
                <c:pt idx="1499">
                  <c:v>-0.32000000000000028</c:v>
                </c:pt>
                <c:pt idx="1500">
                  <c:v>1.0600000000000023</c:v>
                </c:pt>
                <c:pt idx="1501">
                  <c:v>0.60000000000000142</c:v>
                </c:pt>
                <c:pt idx="1502">
                  <c:v>-9.0000000000003411E-2</c:v>
                </c:pt>
                <c:pt idx="1503">
                  <c:v>0.31000000000000227</c:v>
                </c:pt>
                <c:pt idx="1504">
                  <c:v>-1.6300000000000026</c:v>
                </c:pt>
                <c:pt idx="1505">
                  <c:v>1.0900000000000034</c:v>
                </c:pt>
                <c:pt idx="1506">
                  <c:v>-1.6099999999999994</c:v>
                </c:pt>
                <c:pt idx="1507">
                  <c:v>-0.56000000000000227</c:v>
                </c:pt>
                <c:pt idx="1508">
                  <c:v>-1.4699999999999989</c:v>
                </c:pt>
                <c:pt idx="1509">
                  <c:v>-3.0000000000001137E-2</c:v>
                </c:pt>
                <c:pt idx="1510">
                  <c:v>-1.75</c:v>
                </c:pt>
                <c:pt idx="1511">
                  <c:v>-1.75</c:v>
                </c:pt>
                <c:pt idx="1512">
                  <c:v>-1.75</c:v>
                </c:pt>
                <c:pt idx="1513">
                  <c:v>-1.75</c:v>
                </c:pt>
                <c:pt idx="1514">
                  <c:v>-3</c:v>
                </c:pt>
                <c:pt idx="1515">
                  <c:v>-2.75</c:v>
                </c:pt>
                <c:pt idx="1516">
                  <c:v>-2.75</c:v>
                </c:pt>
                <c:pt idx="1517">
                  <c:v>-2.75</c:v>
                </c:pt>
                <c:pt idx="1518">
                  <c:v>-2.5</c:v>
                </c:pt>
                <c:pt idx="1519">
                  <c:v>-2.5</c:v>
                </c:pt>
                <c:pt idx="1520">
                  <c:v>-2.5</c:v>
                </c:pt>
                <c:pt idx="1521">
                  <c:v>-2.5</c:v>
                </c:pt>
                <c:pt idx="1522">
                  <c:v>-3</c:v>
                </c:pt>
                <c:pt idx="1523">
                  <c:v>-3</c:v>
                </c:pt>
                <c:pt idx="1524">
                  <c:v>-3</c:v>
                </c:pt>
                <c:pt idx="1525">
                  <c:v>-3</c:v>
                </c:pt>
                <c:pt idx="1526">
                  <c:v>-2.5</c:v>
                </c:pt>
                <c:pt idx="1527">
                  <c:v>-2.5</c:v>
                </c:pt>
                <c:pt idx="1528">
                  <c:v>-2</c:v>
                </c:pt>
                <c:pt idx="1529">
                  <c:v>-1.75</c:v>
                </c:pt>
                <c:pt idx="1530">
                  <c:v>-1.75</c:v>
                </c:pt>
                <c:pt idx="1531">
                  <c:v>-1.25</c:v>
                </c:pt>
                <c:pt idx="1532">
                  <c:v>-1</c:v>
                </c:pt>
                <c:pt idx="1533">
                  <c:v>-1.5</c:v>
                </c:pt>
                <c:pt idx="1534">
                  <c:v>-1.5</c:v>
                </c:pt>
                <c:pt idx="1535">
                  <c:v>-1.5</c:v>
                </c:pt>
                <c:pt idx="1536">
                  <c:v>-1.5</c:v>
                </c:pt>
                <c:pt idx="1537">
                  <c:v>-1.25</c:v>
                </c:pt>
                <c:pt idx="1538">
                  <c:v>-1.25</c:v>
                </c:pt>
                <c:pt idx="1539">
                  <c:v>-1.5</c:v>
                </c:pt>
                <c:pt idx="1540">
                  <c:v>-1.25</c:v>
                </c:pt>
                <c:pt idx="1541">
                  <c:v>-1.25</c:v>
                </c:pt>
                <c:pt idx="1542">
                  <c:v>-1</c:v>
                </c:pt>
                <c:pt idx="1543">
                  <c:v>-1</c:v>
                </c:pt>
                <c:pt idx="1544">
                  <c:v>-0.75</c:v>
                </c:pt>
                <c:pt idx="1545">
                  <c:v>-0.75</c:v>
                </c:pt>
                <c:pt idx="1546">
                  <c:v>-1.75</c:v>
                </c:pt>
                <c:pt idx="1547">
                  <c:v>-1.5</c:v>
                </c:pt>
                <c:pt idx="1548">
                  <c:v>-1.5</c:v>
                </c:pt>
                <c:pt idx="1549">
                  <c:v>-1.5</c:v>
                </c:pt>
                <c:pt idx="1550">
                  <c:v>-2</c:v>
                </c:pt>
                <c:pt idx="1551">
                  <c:v>-2</c:v>
                </c:pt>
                <c:pt idx="1552">
                  <c:v>-0.75</c:v>
                </c:pt>
                <c:pt idx="1553">
                  <c:v>-0.75</c:v>
                </c:pt>
                <c:pt idx="1554">
                  <c:v>0.75</c:v>
                </c:pt>
                <c:pt idx="1555">
                  <c:v>0.75</c:v>
                </c:pt>
                <c:pt idx="1556">
                  <c:v>1.25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0.5</c:v>
                </c:pt>
                <c:pt idx="1561">
                  <c:v>0.25</c:v>
                </c:pt>
                <c:pt idx="1562">
                  <c:v>0.5</c:v>
                </c:pt>
                <c:pt idx="1563">
                  <c:v>-0.75</c:v>
                </c:pt>
                <c:pt idx="1564">
                  <c:v>-0.5</c:v>
                </c:pt>
                <c:pt idx="1565">
                  <c:v>-1</c:v>
                </c:pt>
                <c:pt idx="1566">
                  <c:v>-0.5</c:v>
                </c:pt>
                <c:pt idx="1567">
                  <c:v>-0.25</c:v>
                </c:pt>
                <c:pt idx="1568">
                  <c:v>-0.75</c:v>
                </c:pt>
                <c:pt idx="1569">
                  <c:v>-0.5</c:v>
                </c:pt>
                <c:pt idx="1570">
                  <c:v>-0.5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0.66000000000000369</c:v>
                </c:pt>
                <c:pt idx="1575">
                  <c:v>7.9999999999998295E-2</c:v>
                </c:pt>
                <c:pt idx="1576">
                  <c:v>0</c:v>
                </c:pt>
                <c:pt idx="1577">
                  <c:v>0.14999999999999858</c:v>
                </c:pt>
                <c:pt idx="1578">
                  <c:v>-0.81000000000000227</c:v>
                </c:pt>
                <c:pt idx="1579">
                  <c:v>-1.009999999999998</c:v>
                </c:pt>
                <c:pt idx="1580">
                  <c:v>-0.68999999999999773</c:v>
                </c:pt>
                <c:pt idx="1581">
                  <c:v>-7.0000000000000284E-2</c:v>
                </c:pt>
                <c:pt idx="1582">
                  <c:v>-0.60000000000000142</c:v>
                </c:pt>
                <c:pt idx="1583">
                  <c:v>0.45000000000000284</c:v>
                </c:pt>
                <c:pt idx="1584">
                  <c:v>-0.39000000000000057</c:v>
                </c:pt>
                <c:pt idx="1585">
                  <c:v>-1.1499999999999986</c:v>
                </c:pt>
                <c:pt idx="1586">
                  <c:v>-0.34000000000000341</c:v>
                </c:pt>
                <c:pt idx="1587">
                  <c:v>-1.8800000000000026</c:v>
                </c:pt>
                <c:pt idx="1588">
                  <c:v>-1.6399999999999935</c:v>
                </c:pt>
                <c:pt idx="1589">
                  <c:v>-0.48000000000000398</c:v>
                </c:pt>
                <c:pt idx="1590">
                  <c:v>-2.7999999999999972</c:v>
                </c:pt>
                <c:pt idx="1591">
                  <c:v>-0.25</c:v>
                </c:pt>
                <c:pt idx="1592">
                  <c:v>-0.5</c:v>
                </c:pt>
                <c:pt idx="1593">
                  <c:v>-0.5</c:v>
                </c:pt>
                <c:pt idx="1594">
                  <c:v>-0.25</c:v>
                </c:pt>
                <c:pt idx="1595">
                  <c:v>-0.5</c:v>
                </c:pt>
                <c:pt idx="1596">
                  <c:v>-0.25</c:v>
                </c:pt>
                <c:pt idx="1597">
                  <c:v>1</c:v>
                </c:pt>
                <c:pt idx="1598">
                  <c:v>0.75</c:v>
                </c:pt>
                <c:pt idx="1599">
                  <c:v>0.62000000000000455</c:v>
                </c:pt>
                <c:pt idx="1600">
                  <c:v>0.75</c:v>
                </c:pt>
                <c:pt idx="1601">
                  <c:v>0.75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3-48A2-9BD9-97168CEBE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06279"/>
        <c:axId val="329003655"/>
      </c:areaChart>
      <c:dateAx>
        <c:axId val="32900627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857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3655"/>
        <c:crosses val="autoZero"/>
        <c:auto val="1"/>
        <c:lblOffset val="100"/>
        <c:baseTimeUnit val="days"/>
      </c:dateAx>
      <c:valAx>
        <c:axId val="32900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(cents</a:t>
                </a:r>
                <a:r>
                  <a:rPr lang="en-US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6279"/>
        <c:crosses val="autoZero"/>
        <c:crossBetween val="midCat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14200656589952"/>
          <c:y val="0.1698246614769745"/>
          <c:w val="0.4747252650020351"/>
          <c:h val="5.074706482348766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 Oil Gulf Basis vs. Refining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0224163303558966E-2"/>
          <c:y val="0.11563738352827428"/>
          <c:w val="0.89150085426884329"/>
          <c:h val="0.64459578093477277"/>
        </c:manualLayout>
      </c:layout>
      <c:lineChart>
        <c:grouping val="standard"/>
        <c:varyColors val="0"/>
        <c:ser>
          <c:idx val="0"/>
          <c:order val="0"/>
          <c:tx>
            <c:strRef>
              <c:f>Spreads!$N$2</c:f>
              <c:strCache>
                <c:ptCount val="1"/>
                <c:pt idx="0">
                  <c:v>Refining Margin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Spreads!$A$23:$A$1262</c:f>
              <c:numCache>
                <c:formatCode>m/d/yyyy</c:formatCode>
                <c:ptCount val="1240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44015</c:v>
                </c:pt>
                <c:pt idx="380">
                  <c:v>44018</c:v>
                </c:pt>
                <c:pt idx="381">
                  <c:v>44019</c:v>
                </c:pt>
                <c:pt idx="382">
                  <c:v>44020</c:v>
                </c:pt>
                <c:pt idx="383">
                  <c:v>44021</c:v>
                </c:pt>
                <c:pt idx="384">
                  <c:v>44022</c:v>
                </c:pt>
                <c:pt idx="385">
                  <c:v>44025</c:v>
                </c:pt>
                <c:pt idx="386">
                  <c:v>44026</c:v>
                </c:pt>
                <c:pt idx="387">
                  <c:v>44027</c:v>
                </c:pt>
                <c:pt idx="388">
                  <c:v>44028</c:v>
                </c:pt>
                <c:pt idx="389">
                  <c:v>44029</c:v>
                </c:pt>
                <c:pt idx="390">
                  <c:v>44032</c:v>
                </c:pt>
                <c:pt idx="391">
                  <c:v>44033</c:v>
                </c:pt>
                <c:pt idx="392">
                  <c:v>44034</c:v>
                </c:pt>
                <c:pt idx="393">
                  <c:v>44035</c:v>
                </c:pt>
                <c:pt idx="394">
                  <c:v>44036</c:v>
                </c:pt>
                <c:pt idx="395">
                  <c:v>44039</c:v>
                </c:pt>
                <c:pt idx="396">
                  <c:v>44040</c:v>
                </c:pt>
                <c:pt idx="397">
                  <c:v>44041</c:v>
                </c:pt>
                <c:pt idx="398">
                  <c:v>44042</c:v>
                </c:pt>
                <c:pt idx="399">
                  <c:v>44043</c:v>
                </c:pt>
                <c:pt idx="400">
                  <c:v>44046</c:v>
                </c:pt>
                <c:pt idx="401">
                  <c:v>44047</c:v>
                </c:pt>
                <c:pt idx="402">
                  <c:v>44048</c:v>
                </c:pt>
                <c:pt idx="403">
                  <c:v>44049</c:v>
                </c:pt>
                <c:pt idx="404">
                  <c:v>44050</c:v>
                </c:pt>
                <c:pt idx="405">
                  <c:v>44053</c:v>
                </c:pt>
                <c:pt idx="406">
                  <c:v>44054</c:v>
                </c:pt>
                <c:pt idx="407">
                  <c:v>44055</c:v>
                </c:pt>
                <c:pt idx="408">
                  <c:v>44056</c:v>
                </c:pt>
                <c:pt idx="409">
                  <c:v>44057</c:v>
                </c:pt>
                <c:pt idx="410">
                  <c:v>44060</c:v>
                </c:pt>
                <c:pt idx="411">
                  <c:v>44061</c:v>
                </c:pt>
                <c:pt idx="412">
                  <c:v>44062</c:v>
                </c:pt>
                <c:pt idx="413">
                  <c:v>44063</c:v>
                </c:pt>
                <c:pt idx="414">
                  <c:v>44064</c:v>
                </c:pt>
                <c:pt idx="415">
                  <c:v>44067</c:v>
                </c:pt>
                <c:pt idx="416">
                  <c:v>44068</c:v>
                </c:pt>
                <c:pt idx="417">
                  <c:v>44069</c:v>
                </c:pt>
                <c:pt idx="418">
                  <c:v>44070</c:v>
                </c:pt>
                <c:pt idx="419">
                  <c:v>44071</c:v>
                </c:pt>
                <c:pt idx="420">
                  <c:v>44074</c:v>
                </c:pt>
                <c:pt idx="421">
                  <c:v>44075</c:v>
                </c:pt>
                <c:pt idx="422">
                  <c:v>44076</c:v>
                </c:pt>
                <c:pt idx="423">
                  <c:v>44077</c:v>
                </c:pt>
                <c:pt idx="424">
                  <c:v>44078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44189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44196</c:v>
                </c:pt>
                <c:pt idx="506">
                  <c:v>44200</c:v>
                </c:pt>
                <c:pt idx="507">
                  <c:v>44201</c:v>
                </c:pt>
                <c:pt idx="508">
                  <c:v>44202</c:v>
                </c:pt>
                <c:pt idx="509">
                  <c:v>44203</c:v>
                </c:pt>
                <c:pt idx="510">
                  <c:v>44204</c:v>
                </c:pt>
                <c:pt idx="511">
                  <c:v>44207</c:v>
                </c:pt>
                <c:pt idx="512">
                  <c:v>44208</c:v>
                </c:pt>
                <c:pt idx="513">
                  <c:v>44209</c:v>
                </c:pt>
                <c:pt idx="514">
                  <c:v>44210</c:v>
                </c:pt>
                <c:pt idx="515">
                  <c:v>44211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44291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44340</c:v>
                </c:pt>
                <c:pt idx="604">
                  <c:v>44341</c:v>
                </c:pt>
                <c:pt idx="605">
                  <c:v>44342</c:v>
                </c:pt>
                <c:pt idx="606">
                  <c:v>44343</c:v>
                </c:pt>
                <c:pt idx="607">
                  <c:v>44344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44446</c:v>
                </c:pt>
                <c:pt idx="677">
                  <c:v>44447</c:v>
                </c:pt>
                <c:pt idx="678">
                  <c:v>44448</c:v>
                </c:pt>
                <c:pt idx="679">
                  <c:v>44449</c:v>
                </c:pt>
                <c:pt idx="680">
                  <c:v>44452</c:v>
                </c:pt>
                <c:pt idx="681">
                  <c:v>44453</c:v>
                </c:pt>
                <c:pt idx="682">
                  <c:v>44454</c:v>
                </c:pt>
                <c:pt idx="683">
                  <c:v>44455</c:v>
                </c:pt>
                <c:pt idx="684">
                  <c:v>44456</c:v>
                </c:pt>
                <c:pt idx="685">
                  <c:v>44459</c:v>
                </c:pt>
                <c:pt idx="686">
                  <c:v>44460</c:v>
                </c:pt>
                <c:pt idx="687">
                  <c:v>44461</c:v>
                </c:pt>
                <c:pt idx="688">
                  <c:v>44462</c:v>
                </c:pt>
                <c:pt idx="689">
                  <c:v>44463</c:v>
                </c:pt>
                <c:pt idx="690">
                  <c:v>44466</c:v>
                </c:pt>
                <c:pt idx="691">
                  <c:v>44467</c:v>
                </c:pt>
                <c:pt idx="692">
                  <c:v>44468</c:v>
                </c:pt>
                <c:pt idx="693">
                  <c:v>44469</c:v>
                </c:pt>
                <c:pt idx="694">
                  <c:v>44470</c:v>
                </c:pt>
                <c:pt idx="695">
                  <c:v>44473</c:v>
                </c:pt>
                <c:pt idx="696">
                  <c:v>44474</c:v>
                </c:pt>
                <c:pt idx="697">
                  <c:v>44475</c:v>
                </c:pt>
                <c:pt idx="698">
                  <c:v>44476</c:v>
                </c:pt>
                <c:pt idx="699">
                  <c:v>44477</c:v>
                </c:pt>
                <c:pt idx="700">
                  <c:v>44480</c:v>
                </c:pt>
                <c:pt idx="701">
                  <c:v>44481</c:v>
                </c:pt>
                <c:pt idx="702">
                  <c:v>44482</c:v>
                </c:pt>
                <c:pt idx="703">
                  <c:v>44483</c:v>
                </c:pt>
                <c:pt idx="704">
                  <c:v>44484</c:v>
                </c:pt>
                <c:pt idx="705">
                  <c:v>44487</c:v>
                </c:pt>
                <c:pt idx="706">
                  <c:v>44488</c:v>
                </c:pt>
                <c:pt idx="707">
                  <c:v>44489</c:v>
                </c:pt>
                <c:pt idx="708">
                  <c:v>44490</c:v>
                </c:pt>
                <c:pt idx="709">
                  <c:v>44491</c:v>
                </c:pt>
                <c:pt idx="710">
                  <c:v>44494</c:v>
                </c:pt>
                <c:pt idx="711">
                  <c:v>44495</c:v>
                </c:pt>
                <c:pt idx="712">
                  <c:v>44496</c:v>
                </c:pt>
                <c:pt idx="713">
                  <c:v>44497</c:v>
                </c:pt>
                <c:pt idx="714">
                  <c:v>44498</c:v>
                </c:pt>
                <c:pt idx="715">
                  <c:v>44501</c:v>
                </c:pt>
                <c:pt idx="716">
                  <c:v>44502</c:v>
                </c:pt>
                <c:pt idx="717">
                  <c:v>44503</c:v>
                </c:pt>
                <c:pt idx="718">
                  <c:v>44504</c:v>
                </c:pt>
                <c:pt idx="719">
                  <c:v>44505</c:v>
                </c:pt>
                <c:pt idx="720">
                  <c:v>44508</c:v>
                </c:pt>
                <c:pt idx="721">
                  <c:v>44509</c:v>
                </c:pt>
                <c:pt idx="722">
                  <c:v>44510</c:v>
                </c:pt>
                <c:pt idx="723">
                  <c:v>44511</c:v>
                </c:pt>
                <c:pt idx="724">
                  <c:v>44512</c:v>
                </c:pt>
                <c:pt idx="725">
                  <c:v>44515</c:v>
                </c:pt>
                <c:pt idx="726">
                  <c:v>44516</c:v>
                </c:pt>
                <c:pt idx="727">
                  <c:v>44517</c:v>
                </c:pt>
                <c:pt idx="728">
                  <c:v>44518</c:v>
                </c:pt>
                <c:pt idx="729">
                  <c:v>44519</c:v>
                </c:pt>
                <c:pt idx="730">
                  <c:v>44522</c:v>
                </c:pt>
                <c:pt idx="731">
                  <c:v>44523</c:v>
                </c:pt>
                <c:pt idx="732">
                  <c:v>44524</c:v>
                </c:pt>
                <c:pt idx="733">
                  <c:v>44526</c:v>
                </c:pt>
                <c:pt idx="734">
                  <c:v>44529</c:v>
                </c:pt>
                <c:pt idx="735">
                  <c:v>44530</c:v>
                </c:pt>
                <c:pt idx="736">
                  <c:v>44531</c:v>
                </c:pt>
                <c:pt idx="737">
                  <c:v>44532</c:v>
                </c:pt>
                <c:pt idx="738">
                  <c:v>44533</c:v>
                </c:pt>
                <c:pt idx="739">
                  <c:v>44536</c:v>
                </c:pt>
                <c:pt idx="740">
                  <c:v>44537</c:v>
                </c:pt>
                <c:pt idx="741">
                  <c:v>44538</c:v>
                </c:pt>
                <c:pt idx="742">
                  <c:v>44539</c:v>
                </c:pt>
                <c:pt idx="743">
                  <c:v>44540</c:v>
                </c:pt>
                <c:pt idx="744">
                  <c:v>44543</c:v>
                </c:pt>
                <c:pt idx="745">
                  <c:v>44544</c:v>
                </c:pt>
                <c:pt idx="746">
                  <c:v>44545</c:v>
                </c:pt>
                <c:pt idx="747">
                  <c:v>44546</c:v>
                </c:pt>
                <c:pt idx="748">
                  <c:v>44547</c:v>
                </c:pt>
                <c:pt idx="749">
                  <c:v>44550</c:v>
                </c:pt>
                <c:pt idx="750">
                  <c:v>44551</c:v>
                </c:pt>
                <c:pt idx="751">
                  <c:v>44552</c:v>
                </c:pt>
                <c:pt idx="752">
                  <c:v>44553</c:v>
                </c:pt>
                <c:pt idx="753">
                  <c:v>44557</c:v>
                </c:pt>
                <c:pt idx="754">
                  <c:v>44558</c:v>
                </c:pt>
                <c:pt idx="755">
                  <c:v>44559</c:v>
                </c:pt>
                <c:pt idx="756">
                  <c:v>44560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</c:numCache>
            </c:numRef>
          </c:cat>
          <c:val>
            <c:numRef>
              <c:f>Spreads!$N$23:$N$1616</c:f>
              <c:numCache>
                <c:formatCode>#,##0.00_);[Red]\(#,##0.00\)</c:formatCode>
                <c:ptCount val="1594"/>
                <c:pt idx="0">
                  <c:v>3.75</c:v>
                </c:pt>
                <c:pt idx="1">
                  <c:v>3.75</c:v>
                </c:pt>
                <c:pt idx="2">
                  <c:v>3.7499999999999964</c:v>
                </c:pt>
                <c:pt idx="3">
                  <c:v>3.7500000000000036</c:v>
                </c:pt>
                <c:pt idx="4">
                  <c:v>3.75</c:v>
                </c:pt>
                <c:pt idx="5">
                  <c:v>3.75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3.7499999999999964</c:v>
                </c:pt>
                <c:pt idx="14">
                  <c:v>3.7499999999999964</c:v>
                </c:pt>
                <c:pt idx="15">
                  <c:v>3.75</c:v>
                </c:pt>
                <c:pt idx="16">
                  <c:v>3.7500000000000036</c:v>
                </c:pt>
                <c:pt idx="17">
                  <c:v>3.75</c:v>
                </c:pt>
                <c:pt idx="18">
                  <c:v>3.75</c:v>
                </c:pt>
                <c:pt idx="19">
                  <c:v>3.7500000000000036</c:v>
                </c:pt>
                <c:pt idx="20">
                  <c:v>3.7500000000000036</c:v>
                </c:pt>
                <c:pt idx="21">
                  <c:v>3.7500000000000036</c:v>
                </c:pt>
                <c:pt idx="22">
                  <c:v>3.7499999999999964</c:v>
                </c:pt>
                <c:pt idx="23">
                  <c:v>3.7499999999999964</c:v>
                </c:pt>
                <c:pt idx="24">
                  <c:v>3.75</c:v>
                </c:pt>
                <c:pt idx="25">
                  <c:v>3.1500000000000021</c:v>
                </c:pt>
                <c:pt idx="26">
                  <c:v>3.1499999999999986</c:v>
                </c:pt>
                <c:pt idx="27">
                  <c:v>3.1500000000000021</c:v>
                </c:pt>
                <c:pt idx="28">
                  <c:v>3.1499999999999986</c:v>
                </c:pt>
                <c:pt idx="29">
                  <c:v>3.1500000000000021</c:v>
                </c:pt>
                <c:pt idx="30">
                  <c:v>4.1500000000000021</c:v>
                </c:pt>
                <c:pt idx="31">
                  <c:v>3.1500000000000021</c:v>
                </c:pt>
                <c:pt idx="32">
                  <c:v>3.1500000000000021</c:v>
                </c:pt>
                <c:pt idx="33">
                  <c:v>3.1500000000000021</c:v>
                </c:pt>
                <c:pt idx="34">
                  <c:v>3.1500000000000021</c:v>
                </c:pt>
                <c:pt idx="35">
                  <c:v>3.1499999999999986</c:v>
                </c:pt>
                <c:pt idx="36">
                  <c:v>3.1499999999999986</c:v>
                </c:pt>
                <c:pt idx="37">
                  <c:v>3.1500000000000021</c:v>
                </c:pt>
                <c:pt idx="38">
                  <c:v>3.1499999999999986</c:v>
                </c:pt>
                <c:pt idx="39">
                  <c:v>3.1500000000000021</c:v>
                </c:pt>
                <c:pt idx="40">
                  <c:v>3.1500000000000021</c:v>
                </c:pt>
                <c:pt idx="41">
                  <c:v>3.1499999999999986</c:v>
                </c:pt>
                <c:pt idx="42">
                  <c:v>3.1500000000000021</c:v>
                </c:pt>
                <c:pt idx="43">
                  <c:v>3.1499999999999986</c:v>
                </c:pt>
                <c:pt idx="44">
                  <c:v>3.1499999999999986</c:v>
                </c:pt>
                <c:pt idx="45">
                  <c:v>3.1499999999999986</c:v>
                </c:pt>
                <c:pt idx="46">
                  <c:v>3.1499999999999986</c:v>
                </c:pt>
                <c:pt idx="47">
                  <c:v>3.1500000000000021</c:v>
                </c:pt>
                <c:pt idx="48">
                  <c:v>3.1499999999999986</c:v>
                </c:pt>
                <c:pt idx="49">
                  <c:v>3.1499999999999986</c:v>
                </c:pt>
                <c:pt idx="50">
                  <c:v>3.1499999999999986</c:v>
                </c:pt>
                <c:pt idx="51">
                  <c:v>3.1499999999999986</c:v>
                </c:pt>
                <c:pt idx="52">
                  <c:v>3.1500000000000021</c:v>
                </c:pt>
                <c:pt idx="53">
                  <c:v>3.1500000000000021</c:v>
                </c:pt>
                <c:pt idx="54">
                  <c:v>3.1499999999999986</c:v>
                </c:pt>
                <c:pt idx="55">
                  <c:v>3.1499999999999986</c:v>
                </c:pt>
                <c:pt idx="56">
                  <c:v>3.1499999999999986</c:v>
                </c:pt>
                <c:pt idx="57">
                  <c:v>3.1500000000000021</c:v>
                </c:pt>
                <c:pt idx="58">
                  <c:v>3.1499999999999986</c:v>
                </c:pt>
                <c:pt idx="59">
                  <c:v>3.1500000000000021</c:v>
                </c:pt>
                <c:pt idx="60">
                  <c:v>3.1500000000000021</c:v>
                </c:pt>
                <c:pt idx="61">
                  <c:v>3.1499999999999986</c:v>
                </c:pt>
                <c:pt idx="62">
                  <c:v>3.1499999999999986</c:v>
                </c:pt>
                <c:pt idx="63">
                  <c:v>3.1500000000000021</c:v>
                </c:pt>
                <c:pt idx="64">
                  <c:v>3.1499999999999986</c:v>
                </c:pt>
                <c:pt idx="65">
                  <c:v>3.1499999999999986</c:v>
                </c:pt>
                <c:pt idx="66">
                  <c:v>3.1499999999999986</c:v>
                </c:pt>
                <c:pt idx="67">
                  <c:v>3.1499999999999986</c:v>
                </c:pt>
                <c:pt idx="68">
                  <c:v>3.1500000000000021</c:v>
                </c:pt>
                <c:pt idx="69">
                  <c:v>3.1500000000000021</c:v>
                </c:pt>
                <c:pt idx="70">
                  <c:v>3.1499999999999986</c:v>
                </c:pt>
                <c:pt idx="71">
                  <c:v>3.1499999999999986</c:v>
                </c:pt>
                <c:pt idx="72">
                  <c:v>3.1499999999999986</c:v>
                </c:pt>
                <c:pt idx="73">
                  <c:v>3.1500000000000021</c:v>
                </c:pt>
                <c:pt idx="74">
                  <c:v>3.1500000000000021</c:v>
                </c:pt>
                <c:pt idx="75">
                  <c:v>3.1499999999999986</c:v>
                </c:pt>
                <c:pt idx="76">
                  <c:v>3.1499999999999986</c:v>
                </c:pt>
                <c:pt idx="77">
                  <c:v>3.1499999999999986</c:v>
                </c:pt>
                <c:pt idx="78">
                  <c:v>3.1500000000000021</c:v>
                </c:pt>
                <c:pt idx="79">
                  <c:v>3.1500000000000021</c:v>
                </c:pt>
                <c:pt idx="80">
                  <c:v>3.1499999999999986</c:v>
                </c:pt>
                <c:pt idx="81">
                  <c:v>3.1499999999999986</c:v>
                </c:pt>
                <c:pt idx="82">
                  <c:v>3.1499999999999986</c:v>
                </c:pt>
                <c:pt idx="83">
                  <c:v>3.1500000000000021</c:v>
                </c:pt>
                <c:pt idx="84">
                  <c:v>3.1499999999999986</c:v>
                </c:pt>
                <c:pt idx="85">
                  <c:v>3.1499999999999986</c:v>
                </c:pt>
                <c:pt idx="86">
                  <c:v>3.1499999999999986</c:v>
                </c:pt>
                <c:pt idx="87">
                  <c:v>3.1499999999999986</c:v>
                </c:pt>
                <c:pt idx="88">
                  <c:v>3.1500000000000021</c:v>
                </c:pt>
                <c:pt idx="89">
                  <c:v>3.1500000000000021</c:v>
                </c:pt>
                <c:pt idx="90">
                  <c:v>3.1500000000000021</c:v>
                </c:pt>
                <c:pt idx="91">
                  <c:v>3.1499999999999986</c:v>
                </c:pt>
                <c:pt idx="92">
                  <c:v>3.1500000000000021</c:v>
                </c:pt>
                <c:pt idx="93">
                  <c:v>3.1500000000000021</c:v>
                </c:pt>
                <c:pt idx="94">
                  <c:v>3.1500000000000021</c:v>
                </c:pt>
                <c:pt idx="95">
                  <c:v>3.1499999999999986</c:v>
                </c:pt>
                <c:pt idx="96">
                  <c:v>3.1499999999999986</c:v>
                </c:pt>
                <c:pt idx="97">
                  <c:v>3.1500000000000021</c:v>
                </c:pt>
                <c:pt idx="98">
                  <c:v>3.1499999999999986</c:v>
                </c:pt>
                <c:pt idx="99">
                  <c:v>3.1499999999999986</c:v>
                </c:pt>
                <c:pt idx="100">
                  <c:v>3.1500000000000021</c:v>
                </c:pt>
                <c:pt idx="101">
                  <c:v>3.1499999999999986</c:v>
                </c:pt>
                <c:pt idx="102">
                  <c:v>3.1499999999999986</c:v>
                </c:pt>
                <c:pt idx="103">
                  <c:v>3.1499999999999986</c:v>
                </c:pt>
                <c:pt idx="104">
                  <c:v>3.1499999999999986</c:v>
                </c:pt>
                <c:pt idx="105">
                  <c:v>3.1500000000000021</c:v>
                </c:pt>
                <c:pt idx="106">
                  <c:v>3.1499999999999986</c:v>
                </c:pt>
                <c:pt idx="107">
                  <c:v>3.1500000000000021</c:v>
                </c:pt>
                <c:pt idx="108">
                  <c:v>3.1499999999999986</c:v>
                </c:pt>
                <c:pt idx="109">
                  <c:v>3.1499999999999986</c:v>
                </c:pt>
                <c:pt idx="110">
                  <c:v>3.1499999999999986</c:v>
                </c:pt>
                <c:pt idx="111">
                  <c:v>3.1499999999999986</c:v>
                </c:pt>
                <c:pt idx="112">
                  <c:v>3.1499999999999986</c:v>
                </c:pt>
                <c:pt idx="113">
                  <c:v>3.1499999999999986</c:v>
                </c:pt>
                <c:pt idx="114">
                  <c:v>3.1500000000000021</c:v>
                </c:pt>
                <c:pt idx="115">
                  <c:v>3.1499999999999986</c:v>
                </c:pt>
                <c:pt idx="116">
                  <c:v>3.1500000000000021</c:v>
                </c:pt>
                <c:pt idx="117">
                  <c:v>3.1500000000000021</c:v>
                </c:pt>
                <c:pt idx="118">
                  <c:v>3.1499999999999986</c:v>
                </c:pt>
                <c:pt idx="119">
                  <c:v>3.1499999999999986</c:v>
                </c:pt>
                <c:pt idx="120">
                  <c:v>3.1500000000000021</c:v>
                </c:pt>
                <c:pt idx="121">
                  <c:v>3.1499999999999986</c:v>
                </c:pt>
                <c:pt idx="122">
                  <c:v>3.1499999999999986</c:v>
                </c:pt>
                <c:pt idx="123">
                  <c:v>3.1499999999999986</c:v>
                </c:pt>
                <c:pt idx="124">
                  <c:v>3.1499999999999986</c:v>
                </c:pt>
                <c:pt idx="125">
                  <c:v>3.1499999999999986</c:v>
                </c:pt>
                <c:pt idx="126">
                  <c:v>3.1499999999999986</c:v>
                </c:pt>
                <c:pt idx="127">
                  <c:v>3.1499999999999986</c:v>
                </c:pt>
                <c:pt idx="128">
                  <c:v>3.1499999999999986</c:v>
                </c:pt>
                <c:pt idx="129">
                  <c:v>3.1499999999999986</c:v>
                </c:pt>
                <c:pt idx="130">
                  <c:v>3.1500000000000021</c:v>
                </c:pt>
                <c:pt idx="131">
                  <c:v>3.1500000000000021</c:v>
                </c:pt>
                <c:pt idx="132">
                  <c:v>3.1499999999999986</c:v>
                </c:pt>
                <c:pt idx="133">
                  <c:v>3.1499999999999986</c:v>
                </c:pt>
                <c:pt idx="134">
                  <c:v>3.1499999999999986</c:v>
                </c:pt>
                <c:pt idx="135">
                  <c:v>3.1500000000000021</c:v>
                </c:pt>
                <c:pt idx="136">
                  <c:v>3.1500000000000021</c:v>
                </c:pt>
                <c:pt idx="137">
                  <c:v>3.1499999999999986</c:v>
                </c:pt>
                <c:pt idx="138">
                  <c:v>3.1500000000000021</c:v>
                </c:pt>
                <c:pt idx="139">
                  <c:v>3.1499999999999986</c:v>
                </c:pt>
                <c:pt idx="140">
                  <c:v>3.1500000000000021</c:v>
                </c:pt>
                <c:pt idx="141">
                  <c:v>3.1499999999999986</c:v>
                </c:pt>
                <c:pt idx="142">
                  <c:v>3.1499999999999986</c:v>
                </c:pt>
                <c:pt idx="143">
                  <c:v>3.1499999999999986</c:v>
                </c:pt>
                <c:pt idx="144">
                  <c:v>3.1499999999999986</c:v>
                </c:pt>
                <c:pt idx="145">
                  <c:v>3.1499999999999986</c:v>
                </c:pt>
                <c:pt idx="146">
                  <c:v>3.1500000000000021</c:v>
                </c:pt>
                <c:pt idx="147">
                  <c:v>3.1499999999999986</c:v>
                </c:pt>
                <c:pt idx="148">
                  <c:v>3.1500000000000021</c:v>
                </c:pt>
                <c:pt idx="149">
                  <c:v>3.1499999999999986</c:v>
                </c:pt>
                <c:pt idx="150">
                  <c:v>3.1500000000000021</c:v>
                </c:pt>
                <c:pt idx="151">
                  <c:v>3.1500000000000021</c:v>
                </c:pt>
                <c:pt idx="152">
                  <c:v>3.1499999999999986</c:v>
                </c:pt>
                <c:pt idx="153">
                  <c:v>3.149999999999995</c:v>
                </c:pt>
                <c:pt idx="154">
                  <c:v>3.1500000000000021</c:v>
                </c:pt>
                <c:pt idx="155">
                  <c:v>3.1499999999999986</c:v>
                </c:pt>
                <c:pt idx="156">
                  <c:v>3.1499999999999986</c:v>
                </c:pt>
                <c:pt idx="157">
                  <c:v>3.1500000000000021</c:v>
                </c:pt>
                <c:pt idx="158">
                  <c:v>3.1499999999999986</c:v>
                </c:pt>
                <c:pt idx="159">
                  <c:v>3.1499999999999986</c:v>
                </c:pt>
                <c:pt idx="160">
                  <c:v>3.1499999999999986</c:v>
                </c:pt>
                <c:pt idx="161">
                  <c:v>3.1499999999999986</c:v>
                </c:pt>
                <c:pt idx="162">
                  <c:v>3.1499999999999986</c:v>
                </c:pt>
                <c:pt idx="163">
                  <c:v>3.1500000000000021</c:v>
                </c:pt>
                <c:pt idx="164">
                  <c:v>3.1499999999999986</c:v>
                </c:pt>
                <c:pt idx="165">
                  <c:v>3.1500000000000021</c:v>
                </c:pt>
                <c:pt idx="166">
                  <c:v>3.1499999999999986</c:v>
                </c:pt>
                <c:pt idx="167">
                  <c:v>3.1499999999999986</c:v>
                </c:pt>
                <c:pt idx="168">
                  <c:v>3.1499999999999986</c:v>
                </c:pt>
                <c:pt idx="169">
                  <c:v>3.1499999999999986</c:v>
                </c:pt>
                <c:pt idx="170">
                  <c:v>3.1499999999999986</c:v>
                </c:pt>
                <c:pt idx="171">
                  <c:v>3.1499999999999986</c:v>
                </c:pt>
                <c:pt idx="172">
                  <c:v>3.1499999999999986</c:v>
                </c:pt>
                <c:pt idx="173">
                  <c:v>3.1499999999999986</c:v>
                </c:pt>
                <c:pt idx="174">
                  <c:v>3.1500000000000021</c:v>
                </c:pt>
                <c:pt idx="175">
                  <c:v>3.1499999999999986</c:v>
                </c:pt>
                <c:pt idx="176">
                  <c:v>3.1499999999999986</c:v>
                </c:pt>
                <c:pt idx="177">
                  <c:v>3.1499999999999986</c:v>
                </c:pt>
                <c:pt idx="178">
                  <c:v>3.1499999999999986</c:v>
                </c:pt>
                <c:pt idx="179">
                  <c:v>3.1500000000000021</c:v>
                </c:pt>
                <c:pt idx="180">
                  <c:v>3.1500000000000021</c:v>
                </c:pt>
                <c:pt idx="181">
                  <c:v>3.1499999999999986</c:v>
                </c:pt>
                <c:pt idx="182">
                  <c:v>3.1500000000000021</c:v>
                </c:pt>
                <c:pt idx="183">
                  <c:v>3.1500000000000021</c:v>
                </c:pt>
                <c:pt idx="184">
                  <c:v>3.1500000000000021</c:v>
                </c:pt>
                <c:pt idx="185">
                  <c:v>3.1499999999999986</c:v>
                </c:pt>
                <c:pt idx="186">
                  <c:v>3.1499999999999986</c:v>
                </c:pt>
                <c:pt idx="187">
                  <c:v>3.1500000000000021</c:v>
                </c:pt>
                <c:pt idx="188">
                  <c:v>3.1500000000000021</c:v>
                </c:pt>
                <c:pt idx="189">
                  <c:v>3.1499999999999986</c:v>
                </c:pt>
                <c:pt idx="190">
                  <c:v>3.1500000000000021</c:v>
                </c:pt>
                <c:pt idx="191">
                  <c:v>3.1500000000000021</c:v>
                </c:pt>
                <c:pt idx="192">
                  <c:v>3.1499999999999986</c:v>
                </c:pt>
                <c:pt idx="193">
                  <c:v>3.1500000000000021</c:v>
                </c:pt>
                <c:pt idx="194">
                  <c:v>3.149999999999995</c:v>
                </c:pt>
                <c:pt idx="195">
                  <c:v>3.1499999999999986</c:v>
                </c:pt>
                <c:pt idx="196">
                  <c:v>3.1500000000000021</c:v>
                </c:pt>
                <c:pt idx="197">
                  <c:v>3.1500000000000021</c:v>
                </c:pt>
                <c:pt idx="198">
                  <c:v>3.1500000000000021</c:v>
                </c:pt>
                <c:pt idx="199">
                  <c:v>3.1500000000000021</c:v>
                </c:pt>
                <c:pt idx="200">
                  <c:v>3.1500000000000021</c:v>
                </c:pt>
                <c:pt idx="201">
                  <c:v>3.1500000000000021</c:v>
                </c:pt>
                <c:pt idx="202">
                  <c:v>3.1499999999999986</c:v>
                </c:pt>
                <c:pt idx="203">
                  <c:v>3.1499999999999986</c:v>
                </c:pt>
                <c:pt idx="204">
                  <c:v>3.1500000000000021</c:v>
                </c:pt>
                <c:pt idx="205">
                  <c:v>3.1500000000000021</c:v>
                </c:pt>
                <c:pt idx="206">
                  <c:v>3.1499999999999986</c:v>
                </c:pt>
                <c:pt idx="207">
                  <c:v>3.1500000000000021</c:v>
                </c:pt>
                <c:pt idx="208">
                  <c:v>3.1500000000000021</c:v>
                </c:pt>
                <c:pt idx="209">
                  <c:v>3.1499999999999986</c:v>
                </c:pt>
                <c:pt idx="210">
                  <c:v>3.1500000000000021</c:v>
                </c:pt>
                <c:pt idx="211">
                  <c:v>3.1500000000000021</c:v>
                </c:pt>
                <c:pt idx="212">
                  <c:v>3.1499999999999986</c:v>
                </c:pt>
                <c:pt idx="213">
                  <c:v>3.1500000000000021</c:v>
                </c:pt>
                <c:pt idx="214">
                  <c:v>3.1500000000000021</c:v>
                </c:pt>
                <c:pt idx="215">
                  <c:v>3.1500000000000021</c:v>
                </c:pt>
                <c:pt idx="216">
                  <c:v>3.1500000000000021</c:v>
                </c:pt>
                <c:pt idx="217">
                  <c:v>3.1500000000000021</c:v>
                </c:pt>
                <c:pt idx="218">
                  <c:v>3.1500000000000021</c:v>
                </c:pt>
                <c:pt idx="219">
                  <c:v>3.1499999999999986</c:v>
                </c:pt>
                <c:pt idx="220">
                  <c:v>3.1499999999999986</c:v>
                </c:pt>
                <c:pt idx="221">
                  <c:v>3.1499999999999986</c:v>
                </c:pt>
                <c:pt idx="222">
                  <c:v>3.1499999999999986</c:v>
                </c:pt>
                <c:pt idx="223">
                  <c:v>3.1499999999999986</c:v>
                </c:pt>
                <c:pt idx="224">
                  <c:v>3.1499999999999986</c:v>
                </c:pt>
                <c:pt idx="225">
                  <c:v>3.1499999999999986</c:v>
                </c:pt>
                <c:pt idx="226">
                  <c:v>3.1499999999999986</c:v>
                </c:pt>
                <c:pt idx="227">
                  <c:v>3.1499999999999986</c:v>
                </c:pt>
                <c:pt idx="228">
                  <c:v>3.1499999999999986</c:v>
                </c:pt>
                <c:pt idx="229">
                  <c:v>3.1499999999999986</c:v>
                </c:pt>
                <c:pt idx="230">
                  <c:v>3.1500000000000021</c:v>
                </c:pt>
                <c:pt idx="231">
                  <c:v>3.1499999999999986</c:v>
                </c:pt>
                <c:pt idx="232">
                  <c:v>3.1499999999999986</c:v>
                </c:pt>
                <c:pt idx="233">
                  <c:v>3.1499999999999986</c:v>
                </c:pt>
                <c:pt idx="234">
                  <c:v>3.1500000000000021</c:v>
                </c:pt>
                <c:pt idx="235">
                  <c:v>3.1499999999999986</c:v>
                </c:pt>
                <c:pt idx="236">
                  <c:v>3.1499999999999986</c:v>
                </c:pt>
                <c:pt idx="237">
                  <c:v>3.1500000000000021</c:v>
                </c:pt>
                <c:pt idx="238">
                  <c:v>3.1499999999999986</c:v>
                </c:pt>
                <c:pt idx="239">
                  <c:v>3.1499999999999986</c:v>
                </c:pt>
                <c:pt idx="240">
                  <c:v>3.1499999999999986</c:v>
                </c:pt>
                <c:pt idx="241">
                  <c:v>3.1499999999999986</c:v>
                </c:pt>
                <c:pt idx="242">
                  <c:v>3.1500000000000057</c:v>
                </c:pt>
                <c:pt idx="243">
                  <c:v>3.1500000000000057</c:v>
                </c:pt>
                <c:pt idx="244">
                  <c:v>3.1499999999999986</c:v>
                </c:pt>
                <c:pt idx="245">
                  <c:v>3.1499999999999986</c:v>
                </c:pt>
                <c:pt idx="246">
                  <c:v>3.1499999999999986</c:v>
                </c:pt>
                <c:pt idx="247">
                  <c:v>3.1499999999999986</c:v>
                </c:pt>
                <c:pt idx="248">
                  <c:v>3.1499999999999986</c:v>
                </c:pt>
                <c:pt idx="249">
                  <c:v>3.1499999999999986</c:v>
                </c:pt>
                <c:pt idx="250">
                  <c:v>3.1499999999999986</c:v>
                </c:pt>
                <c:pt idx="251">
                  <c:v>3.1499999999999986</c:v>
                </c:pt>
                <c:pt idx="252">
                  <c:v>3.1499999999999986</c:v>
                </c:pt>
                <c:pt idx="253">
                  <c:v>3.1499999999999986</c:v>
                </c:pt>
                <c:pt idx="254">
                  <c:v>3.1499999999999986</c:v>
                </c:pt>
                <c:pt idx="255">
                  <c:v>3.1499999999999986</c:v>
                </c:pt>
                <c:pt idx="256">
                  <c:v>3.1499999999999986</c:v>
                </c:pt>
                <c:pt idx="257">
                  <c:v>3.1500000000000057</c:v>
                </c:pt>
                <c:pt idx="258">
                  <c:v>3.1499999999999986</c:v>
                </c:pt>
                <c:pt idx="259">
                  <c:v>3.1499999999999986</c:v>
                </c:pt>
                <c:pt idx="260">
                  <c:v>3.1500000000000057</c:v>
                </c:pt>
                <c:pt idx="261">
                  <c:v>3.1499999999999986</c:v>
                </c:pt>
                <c:pt idx="262">
                  <c:v>3.1499999999999986</c:v>
                </c:pt>
                <c:pt idx="263">
                  <c:v>3.1499999999999986</c:v>
                </c:pt>
                <c:pt idx="264">
                  <c:v>3.1500000000000057</c:v>
                </c:pt>
                <c:pt idx="265">
                  <c:v>3.1499999999999986</c:v>
                </c:pt>
                <c:pt idx="266">
                  <c:v>3.1499999999999986</c:v>
                </c:pt>
                <c:pt idx="267">
                  <c:v>3.1499999999999986</c:v>
                </c:pt>
                <c:pt idx="268">
                  <c:v>3.1499999999999986</c:v>
                </c:pt>
                <c:pt idx="269">
                  <c:v>3.149999999999995</c:v>
                </c:pt>
                <c:pt idx="270">
                  <c:v>3.1500000000000021</c:v>
                </c:pt>
                <c:pt idx="271">
                  <c:v>3.1500000000000021</c:v>
                </c:pt>
                <c:pt idx="272">
                  <c:v>3.1500000000000021</c:v>
                </c:pt>
                <c:pt idx="273">
                  <c:v>3.1499999999999986</c:v>
                </c:pt>
                <c:pt idx="274">
                  <c:v>3.1500000000000021</c:v>
                </c:pt>
                <c:pt idx="275">
                  <c:v>3.1499999999999986</c:v>
                </c:pt>
                <c:pt idx="276">
                  <c:v>3.1500000000000021</c:v>
                </c:pt>
                <c:pt idx="277">
                  <c:v>3.1499999999999986</c:v>
                </c:pt>
                <c:pt idx="278">
                  <c:v>3.1500000000000021</c:v>
                </c:pt>
                <c:pt idx="279">
                  <c:v>3.1499999999999986</c:v>
                </c:pt>
                <c:pt idx="280">
                  <c:v>3.1499999999999986</c:v>
                </c:pt>
                <c:pt idx="281">
                  <c:v>3.1499999999999986</c:v>
                </c:pt>
                <c:pt idx="282">
                  <c:v>3.1500000000000021</c:v>
                </c:pt>
                <c:pt idx="283">
                  <c:v>3.1499999999999986</c:v>
                </c:pt>
                <c:pt idx="284">
                  <c:v>3.1500000000000021</c:v>
                </c:pt>
                <c:pt idx="285">
                  <c:v>3.1500000000000021</c:v>
                </c:pt>
                <c:pt idx="286">
                  <c:v>3.1499999999999986</c:v>
                </c:pt>
                <c:pt idx="287">
                  <c:v>3.1499999999999986</c:v>
                </c:pt>
                <c:pt idx="288">
                  <c:v>3.1500000000000021</c:v>
                </c:pt>
                <c:pt idx="289">
                  <c:v>3.1499999999999986</c:v>
                </c:pt>
                <c:pt idx="290">
                  <c:v>3.1499999999999986</c:v>
                </c:pt>
                <c:pt idx="291">
                  <c:v>3.1499999999999986</c:v>
                </c:pt>
                <c:pt idx="292">
                  <c:v>3.149999999999995</c:v>
                </c:pt>
                <c:pt idx="293">
                  <c:v>3.149999999999995</c:v>
                </c:pt>
                <c:pt idx="294">
                  <c:v>3.1500000000000021</c:v>
                </c:pt>
                <c:pt idx="295">
                  <c:v>3.1500000000000021</c:v>
                </c:pt>
                <c:pt idx="296">
                  <c:v>3.1499999999999986</c:v>
                </c:pt>
                <c:pt idx="297">
                  <c:v>3.1499999999999986</c:v>
                </c:pt>
                <c:pt idx="298">
                  <c:v>3.1500000000000021</c:v>
                </c:pt>
                <c:pt idx="299">
                  <c:v>3.1499999999999986</c:v>
                </c:pt>
                <c:pt idx="300">
                  <c:v>3.1500000000000021</c:v>
                </c:pt>
                <c:pt idx="301">
                  <c:v>3.1499999999999986</c:v>
                </c:pt>
                <c:pt idx="302">
                  <c:v>3.1500000000000021</c:v>
                </c:pt>
                <c:pt idx="303">
                  <c:v>3.1500000000000021</c:v>
                </c:pt>
                <c:pt idx="304">
                  <c:v>3.1500000000000021</c:v>
                </c:pt>
                <c:pt idx="305">
                  <c:v>3.1499999999999986</c:v>
                </c:pt>
                <c:pt idx="306">
                  <c:v>3.1499999999999986</c:v>
                </c:pt>
                <c:pt idx="307">
                  <c:v>3.1499999999999986</c:v>
                </c:pt>
                <c:pt idx="308">
                  <c:v>3.1500000000000021</c:v>
                </c:pt>
                <c:pt idx="309">
                  <c:v>3.1500000000000021</c:v>
                </c:pt>
                <c:pt idx="310">
                  <c:v>3.1499999999999986</c:v>
                </c:pt>
                <c:pt idx="311">
                  <c:v>3.1500000000000021</c:v>
                </c:pt>
                <c:pt idx="312">
                  <c:v>3.1500000000000021</c:v>
                </c:pt>
                <c:pt idx="313">
                  <c:v>3.1500000000000021</c:v>
                </c:pt>
                <c:pt idx="314">
                  <c:v>3.1500000000000021</c:v>
                </c:pt>
                <c:pt idx="315">
                  <c:v>3.1499999999999986</c:v>
                </c:pt>
                <c:pt idx="316">
                  <c:v>3.1499999999999986</c:v>
                </c:pt>
                <c:pt idx="317">
                  <c:v>3.1499999999999986</c:v>
                </c:pt>
                <c:pt idx="318">
                  <c:v>3.1500000000000021</c:v>
                </c:pt>
                <c:pt idx="319">
                  <c:v>3.1499999999999986</c:v>
                </c:pt>
                <c:pt idx="320">
                  <c:v>3.1499999999999986</c:v>
                </c:pt>
                <c:pt idx="321">
                  <c:v>3.1499999999999986</c:v>
                </c:pt>
                <c:pt idx="322">
                  <c:v>3.1499999999999986</c:v>
                </c:pt>
                <c:pt idx="323">
                  <c:v>3.1500000000000021</c:v>
                </c:pt>
                <c:pt idx="324">
                  <c:v>3.1500000000000021</c:v>
                </c:pt>
                <c:pt idx="325">
                  <c:v>3.1499999999999986</c:v>
                </c:pt>
                <c:pt idx="326">
                  <c:v>3.1500000000000021</c:v>
                </c:pt>
                <c:pt idx="327">
                  <c:v>3.1500000000000021</c:v>
                </c:pt>
                <c:pt idx="328">
                  <c:v>3.1499999999999986</c:v>
                </c:pt>
                <c:pt idx="329">
                  <c:v>3.1499999999999986</c:v>
                </c:pt>
                <c:pt idx="330">
                  <c:v>3.1499999999999986</c:v>
                </c:pt>
                <c:pt idx="331">
                  <c:v>3.1500000000000021</c:v>
                </c:pt>
                <c:pt idx="332">
                  <c:v>3.1500000000000021</c:v>
                </c:pt>
                <c:pt idx="333">
                  <c:v>3.1500000000000021</c:v>
                </c:pt>
                <c:pt idx="334">
                  <c:v>3.1500000000000021</c:v>
                </c:pt>
                <c:pt idx="335">
                  <c:v>3.1500000000000021</c:v>
                </c:pt>
                <c:pt idx="336">
                  <c:v>3.1499999999999986</c:v>
                </c:pt>
                <c:pt idx="337">
                  <c:v>3.1499999999999986</c:v>
                </c:pt>
                <c:pt idx="338">
                  <c:v>3.1499999999999986</c:v>
                </c:pt>
                <c:pt idx="339">
                  <c:v>3.1500000000000021</c:v>
                </c:pt>
                <c:pt idx="340">
                  <c:v>3.1499999999999986</c:v>
                </c:pt>
                <c:pt idx="341">
                  <c:v>3.1499999999999986</c:v>
                </c:pt>
                <c:pt idx="342">
                  <c:v>3.1500000000000021</c:v>
                </c:pt>
                <c:pt idx="343">
                  <c:v>3.1499999999999986</c:v>
                </c:pt>
                <c:pt idx="344">
                  <c:v>3.1499999999999986</c:v>
                </c:pt>
                <c:pt idx="345">
                  <c:v>3.1499999999999986</c:v>
                </c:pt>
                <c:pt idx="346">
                  <c:v>3.1499999999999986</c:v>
                </c:pt>
                <c:pt idx="347">
                  <c:v>3.1499999999999986</c:v>
                </c:pt>
                <c:pt idx="348">
                  <c:v>3.1500000000000021</c:v>
                </c:pt>
                <c:pt idx="349">
                  <c:v>3.1500000000000021</c:v>
                </c:pt>
                <c:pt idx="350">
                  <c:v>3.1499999999999986</c:v>
                </c:pt>
                <c:pt idx="351">
                  <c:v>3.1500000000000021</c:v>
                </c:pt>
                <c:pt idx="352">
                  <c:v>3.1499999999999986</c:v>
                </c:pt>
                <c:pt idx="353">
                  <c:v>3.1499999999999986</c:v>
                </c:pt>
                <c:pt idx="354">
                  <c:v>3.1500000000000021</c:v>
                </c:pt>
                <c:pt idx="355">
                  <c:v>3.1499999999999986</c:v>
                </c:pt>
                <c:pt idx="356">
                  <c:v>3.1499999999999986</c:v>
                </c:pt>
                <c:pt idx="357">
                  <c:v>3.1500000000000021</c:v>
                </c:pt>
                <c:pt idx="358">
                  <c:v>3.1499999999999986</c:v>
                </c:pt>
                <c:pt idx="359">
                  <c:v>3.1499999999999986</c:v>
                </c:pt>
                <c:pt idx="360">
                  <c:v>3.1499999999999986</c:v>
                </c:pt>
                <c:pt idx="361">
                  <c:v>3.1500000000000021</c:v>
                </c:pt>
                <c:pt idx="362">
                  <c:v>3.1500000000000021</c:v>
                </c:pt>
                <c:pt idx="363">
                  <c:v>3.1500000000000021</c:v>
                </c:pt>
                <c:pt idx="364">
                  <c:v>3.1500000000000021</c:v>
                </c:pt>
                <c:pt idx="365">
                  <c:v>3.1499999999999986</c:v>
                </c:pt>
                <c:pt idx="366">
                  <c:v>3.1499999999999986</c:v>
                </c:pt>
                <c:pt idx="367">
                  <c:v>3.1499999999999986</c:v>
                </c:pt>
                <c:pt idx="368">
                  <c:v>3.1499999999999986</c:v>
                </c:pt>
                <c:pt idx="369">
                  <c:v>3.1499999999999986</c:v>
                </c:pt>
                <c:pt idx="370">
                  <c:v>3.1499999999999986</c:v>
                </c:pt>
                <c:pt idx="371">
                  <c:v>3.1499999999999986</c:v>
                </c:pt>
                <c:pt idx="372">
                  <c:v>3.1499999999999986</c:v>
                </c:pt>
                <c:pt idx="373">
                  <c:v>3.1499999999999986</c:v>
                </c:pt>
                <c:pt idx="374">
                  <c:v>3.1499999999999986</c:v>
                </c:pt>
                <c:pt idx="375">
                  <c:v>3.1500000000000021</c:v>
                </c:pt>
                <c:pt idx="376">
                  <c:v>3.1500000000000021</c:v>
                </c:pt>
                <c:pt idx="377">
                  <c:v>3.1499999999999986</c:v>
                </c:pt>
                <c:pt idx="378">
                  <c:v>3.1499999999999986</c:v>
                </c:pt>
                <c:pt idx="379">
                  <c:v>3.1499999999999986</c:v>
                </c:pt>
                <c:pt idx="380">
                  <c:v>3.1499999999999986</c:v>
                </c:pt>
                <c:pt idx="381">
                  <c:v>3.1500000000000021</c:v>
                </c:pt>
                <c:pt idx="382">
                  <c:v>2.25</c:v>
                </c:pt>
                <c:pt idx="383">
                  <c:v>3.1499999999999986</c:v>
                </c:pt>
                <c:pt idx="384">
                  <c:v>3.1499999999999986</c:v>
                </c:pt>
                <c:pt idx="385">
                  <c:v>3.1499999999999986</c:v>
                </c:pt>
                <c:pt idx="386">
                  <c:v>3.1500000000000021</c:v>
                </c:pt>
                <c:pt idx="387">
                  <c:v>3.1500000000000021</c:v>
                </c:pt>
                <c:pt idx="388">
                  <c:v>3.1500000000000021</c:v>
                </c:pt>
                <c:pt idx="389">
                  <c:v>3.1499999999999986</c:v>
                </c:pt>
                <c:pt idx="390">
                  <c:v>3.1499999999999986</c:v>
                </c:pt>
                <c:pt idx="391">
                  <c:v>3.1499999999999986</c:v>
                </c:pt>
                <c:pt idx="392">
                  <c:v>3.1499999999999986</c:v>
                </c:pt>
                <c:pt idx="393">
                  <c:v>3.1499999999999986</c:v>
                </c:pt>
                <c:pt idx="394">
                  <c:v>3.1500000000000021</c:v>
                </c:pt>
                <c:pt idx="395">
                  <c:v>3.1499999999999986</c:v>
                </c:pt>
                <c:pt idx="396">
                  <c:v>3.1499999999999986</c:v>
                </c:pt>
                <c:pt idx="397">
                  <c:v>3.1499999999999986</c:v>
                </c:pt>
                <c:pt idx="398">
                  <c:v>3.1500000000000021</c:v>
                </c:pt>
                <c:pt idx="399">
                  <c:v>3.149999999999995</c:v>
                </c:pt>
                <c:pt idx="400">
                  <c:v>3.1499999999999986</c:v>
                </c:pt>
                <c:pt idx="401">
                  <c:v>3.1499999999999986</c:v>
                </c:pt>
                <c:pt idx="402">
                  <c:v>3.1500000000000021</c:v>
                </c:pt>
                <c:pt idx="403">
                  <c:v>3.1500000000000021</c:v>
                </c:pt>
                <c:pt idx="404">
                  <c:v>3.1499999999999986</c:v>
                </c:pt>
                <c:pt idx="405">
                  <c:v>3.1500000000000021</c:v>
                </c:pt>
                <c:pt idx="406">
                  <c:v>3.1500000000000021</c:v>
                </c:pt>
                <c:pt idx="407">
                  <c:v>3.1499999999999986</c:v>
                </c:pt>
                <c:pt idx="408">
                  <c:v>3.1500000000000021</c:v>
                </c:pt>
                <c:pt idx="409">
                  <c:v>3.1499999999999986</c:v>
                </c:pt>
                <c:pt idx="410">
                  <c:v>3.1499999999999986</c:v>
                </c:pt>
                <c:pt idx="411">
                  <c:v>3.1500000000000021</c:v>
                </c:pt>
                <c:pt idx="412">
                  <c:v>3.1499999999999986</c:v>
                </c:pt>
                <c:pt idx="413">
                  <c:v>3.1499999999999986</c:v>
                </c:pt>
                <c:pt idx="414">
                  <c:v>3.1499999999999986</c:v>
                </c:pt>
                <c:pt idx="415">
                  <c:v>3.1499999999999986</c:v>
                </c:pt>
                <c:pt idx="416">
                  <c:v>3.1499999999999986</c:v>
                </c:pt>
                <c:pt idx="417">
                  <c:v>3.1499999999999986</c:v>
                </c:pt>
                <c:pt idx="418">
                  <c:v>3.1500000000000057</c:v>
                </c:pt>
                <c:pt idx="419">
                  <c:v>3.1499999999999986</c:v>
                </c:pt>
                <c:pt idx="420">
                  <c:v>3.1499999999999986</c:v>
                </c:pt>
                <c:pt idx="421">
                  <c:v>3.1499999999999986</c:v>
                </c:pt>
                <c:pt idx="422">
                  <c:v>3.1499999999999986</c:v>
                </c:pt>
                <c:pt idx="423">
                  <c:v>3.1499999999999986</c:v>
                </c:pt>
                <c:pt idx="424">
                  <c:v>3.1499999999999986</c:v>
                </c:pt>
                <c:pt idx="425">
                  <c:v>3.1499999999999986</c:v>
                </c:pt>
                <c:pt idx="426">
                  <c:v>3.1499999999999986</c:v>
                </c:pt>
                <c:pt idx="427">
                  <c:v>3.1499999999999986</c:v>
                </c:pt>
                <c:pt idx="428">
                  <c:v>3.1499999999999986</c:v>
                </c:pt>
                <c:pt idx="429">
                  <c:v>3.1500000000000057</c:v>
                </c:pt>
                <c:pt idx="430">
                  <c:v>3.1499999999999986</c:v>
                </c:pt>
                <c:pt idx="431">
                  <c:v>3.1500000000000057</c:v>
                </c:pt>
                <c:pt idx="432">
                  <c:v>3.1500000000000057</c:v>
                </c:pt>
                <c:pt idx="433">
                  <c:v>3.1500000000000057</c:v>
                </c:pt>
                <c:pt idx="434">
                  <c:v>3.1499999999999986</c:v>
                </c:pt>
                <c:pt idx="435">
                  <c:v>3.1499999999999986</c:v>
                </c:pt>
                <c:pt idx="436">
                  <c:v>3.1500000000000057</c:v>
                </c:pt>
                <c:pt idx="437">
                  <c:v>3.1499999999999986</c:v>
                </c:pt>
                <c:pt idx="438">
                  <c:v>3.1499999999999986</c:v>
                </c:pt>
                <c:pt idx="439">
                  <c:v>3.1499999999999986</c:v>
                </c:pt>
                <c:pt idx="440">
                  <c:v>3.1500000000000057</c:v>
                </c:pt>
                <c:pt idx="441">
                  <c:v>3.1499999999999986</c:v>
                </c:pt>
                <c:pt idx="442">
                  <c:v>3.1499999999999986</c:v>
                </c:pt>
                <c:pt idx="443">
                  <c:v>3.1499999999999986</c:v>
                </c:pt>
                <c:pt idx="444">
                  <c:v>3.1500000000000057</c:v>
                </c:pt>
                <c:pt idx="445">
                  <c:v>3.1500000000000057</c:v>
                </c:pt>
                <c:pt idx="446">
                  <c:v>3.1499999999999986</c:v>
                </c:pt>
                <c:pt idx="447">
                  <c:v>3.1499999999999986</c:v>
                </c:pt>
                <c:pt idx="448">
                  <c:v>3.1499999999999986</c:v>
                </c:pt>
                <c:pt idx="449">
                  <c:v>3.1499999999999986</c:v>
                </c:pt>
                <c:pt idx="450">
                  <c:v>3.1499999999999986</c:v>
                </c:pt>
                <c:pt idx="451">
                  <c:v>3.1500000000000057</c:v>
                </c:pt>
                <c:pt idx="452">
                  <c:v>3.1499999999999986</c:v>
                </c:pt>
                <c:pt idx="453">
                  <c:v>3.1499999999999986</c:v>
                </c:pt>
                <c:pt idx="454">
                  <c:v>3.1499999999999986</c:v>
                </c:pt>
                <c:pt idx="455">
                  <c:v>3.1500000000000057</c:v>
                </c:pt>
                <c:pt idx="456">
                  <c:v>3.1500000000000057</c:v>
                </c:pt>
                <c:pt idx="457">
                  <c:v>3.1499999999999986</c:v>
                </c:pt>
                <c:pt idx="458">
                  <c:v>3.1499999999999986</c:v>
                </c:pt>
                <c:pt idx="459">
                  <c:v>3.1499999999999986</c:v>
                </c:pt>
                <c:pt idx="460">
                  <c:v>3.1499999999999986</c:v>
                </c:pt>
                <c:pt idx="461">
                  <c:v>3.1499999999999986</c:v>
                </c:pt>
                <c:pt idx="462">
                  <c:v>3.1500000000000057</c:v>
                </c:pt>
                <c:pt idx="463">
                  <c:v>3.1499999999999986</c:v>
                </c:pt>
                <c:pt idx="464">
                  <c:v>3.1500000000000057</c:v>
                </c:pt>
                <c:pt idx="465">
                  <c:v>3.1499999999999986</c:v>
                </c:pt>
                <c:pt idx="466">
                  <c:v>3.1499999999999986</c:v>
                </c:pt>
                <c:pt idx="467">
                  <c:v>3.1499999999999986</c:v>
                </c:pt>
                <c:pt idx="468">
                  <c:v>3.1499999999999986</c:v>
                </c:pt>
                <c:pt idx="469">
                  <c:v>3.1500000000000057</c:v>
                </c:pt>
                <c:pt idx="470">
                  <c:v>3.1499999999999986</c:v>
                </c:pt>
                <c:pt idx="471">
                  <c:v>3.1499999999999986</c:v>
                </c:pt>
                <c:pt idx="472">
                  <c:v>3.1500000000000057</c:v>
                </c:pt>
                <c:pt idx="473">
                  <c:v>3.1499999999999986</c:v>
                </c:pt>
                <c:pt idx="474">
                  <c:v>3.1499999999999986</c:v>
                </c:pt>
                <c:pt idx="475">
                  <c:v>3.1499999999999986</c:v>
                </c:pt>
                <c:pt idx="476">
                  <c:v>3.1499999999999986</c:v>
                </c:pt>
                <c:pt idx="477">
                  <c:v>3.1499999999999986</c:v>
                </c:pt>
                <c:pt idx="478">
                  <c:v>3.1500000000000057</c:v>
                </c:pt>
                <c:pt idx="479">
                  <c:v>3.1500000000000057</c:v>
                </c:pt>
                <c:pt idx="480">
                  <c:v>3.1499999999999986</c:v>
                </c:pt>
                <c:pt idx="481">
                  <c:v>3.1499999999999986</c:v>
                </c:pt>
                <c:pt idx="482">
                  <c:v>3.1500000000000057</c:v>
                </c:pt>
                <c:pt idx="483">
                  <c:v>3.1500000000000057</c:v>
                </c:pt>
                <c:pt idx="484">
                  <c:v>4</c:v>
                </c:pt>
                <c:pt idx="485">
                  <c:v>4</c:v>
                </c:pt>
                <c:pt idx="486">
                  <c:v>3.75</c:v>
                </c:pt>
                <c:pt idx="487">
                  <c:v>3.75</c:v>
                </c:pt>
                <c:pt idx="488">
                  <c:v>3.75</c:v>
                </c:pt>
                <c:pt idx="489">
                  <c:v>3.75</c:v>
                </c:pt>
                <c:pt idx="490">
                  <c:v>3.75</c:v>
                </c:pt>
                <c:pt idx="491">
                  <c:v>3.75</c:v>
                </c:pt>
                <c:pt idx="492">
                  <c:v>3.75</c:v>
                </c:pt>
                <c:pt idx="493">
                  <c:v>3.75</c:v>
                </c:pt>
                <c:pt idx="494">
                  <c:v>3.75</c:v>
                </c:pt>
                <c:pt idx="495">
                  <c:v>3.75</c:v>
                </c:pt>
                <c:pt idx="496">
                  <c:v>3.75</c:v>
                </c:pt>
                <c:pt idx="497">
                  <c:v>3.75</c:v>
                </c:pt>
                <c:pt idx="498">
                  <c:v>3.25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2.5</c:v>
                </c:pt>
                <c:pt idx="526">
                  <c:v>2.5</c:v>
                </c:pt>
                <c:pt idx="527">
                  <c:v>2.5</c:v>
                </c:pt>
                <c:pt idx="528">
                  <c:v>2.5</c:v>
                </c:pt>
                <c:pt idx="529">
                  <c:v>2.5</c:v>
                </c:pt>
                <c:pt idx="530">
                  <c:v>2.5</c:v>
                </c:pt>
                <c:pt idx="531">
                  <c:v>2.5</c:v>
                </c:pt>
                <c:pt idx="532">
                  <c:v>2.5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1.75</c:v>
                </c:pt>
                <c:pt idx="539">
                  <c:v>2.25</c:v>
                </c:pt>
                <c:pt idx="540">
                  <c:v>2.25</c:v>
                </c:pt>
                <c:pt idx="541">
                  <c:v>2.25</c:v>
                </c:pt>
                <c:pt idx="542">
                  <c:v>3.5</c:v>
                </c:pt>
                <c:pt idx="543">
                  <c:v>3.5</c:v>
                </c:pt>
                <c:pt idx="544">
                  <c:v>3.5</c:v>
                </c:pt>
                <c:pt idx="545">
                  <c:v>3.5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2.9999999999999929</c:v>
                </c:pt>
                <c:pt idx="557">
                  <c:v>3</c:v>
                </c:pt>
                <c:pt idx="558">
                  <c:v>3</c:v>
                </c:pt>
                <c:pt idx="559">
                  <c:v>3.0000000000000071</c:v>
                </c:pt>
                <c:pt idx="560">
                  <c:v>3</c:v>
                </c:pt>
                <c:pt idx="561">
                  <c:v>3</c:v>
                </c:pt>
                <c:pt idx="562">
                  <c:v>3.0000000000000071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2.9999999999999929</c:v>
                </c:pt>
                <c:pt idx="576">
                  <c:v>10.5</c:v>
                </c:pt>
                <c:pt idx="577">
                  <c:v>10.5</c:v>
                </c:pt>
                <c:pt idx="578">
                  <c:v>8.4999999999999929</c:v>
                </c:pt>
                <c:pt idx="579">
                  <c:v>8.5</c:v>
                </c:pt>
                <c:pt idx="580">
                  <c:v>8.5</c:v>
                </c:pt>
                <c:pt idx="581">
                  <c:v>12</c:v>
                </c:pt>
                <c:pt idx="582">
                  <c:v>12</c:v>
                </c:pt>
                <c:pt idx="583">
                  <c:v>7.5</c:v>
                </c:pt>
                <c:pt idx="584">
                  <c:v>7.5</c:v>
                </c:pt>
                <c:pt idx="585">
                  <c:v>7.5</c:v>
                </c:pt>
                <c:pt idx="586">
                  <c:v>7.5</c:v>
                </c:pt>
                <c:pt idx="587">
                  <c:v>7.5</c:v>
                </c:pt>
                <c:pt idx="588">
                  <c:v>7.5</c:v>
                </c:pt>
                <c:pt idx="589">
                  <c:v>7.5</c:v>
                </c:pt>
                <c:pt idx="590">
                  <c:v>7.5</c:v>
                </c:pt>
                <c:pt idx="591">
                  <c:v>7.5</c:v>
                </c:pt>
                <c:pt idx="592">
                  <c:v>7.5</c:v>
                </c:pt>
                <c:pt idx="593">
                  <c:v>7.5</c:v>
                </c:pt>
                <c:pt idx="594">
                  <c:v>7.5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22</c:v>
                </c:pt>
                <c:pt idx="615">
                  <c:v>17</c:v>
                </c:pt>
                <c:pt idx="616">
                  <c:v>17.5</c:v>
                </c:pt>
                <c:pt idx="617">
                  <c:v>17.5</c:v>
                </c:pt>
                <c:pt idx="618">
                  <c:v>17.5</c:v>
                </c:pt>
                <c:pt idx="619">
                  <c:v>21.5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24</c:v>
                </c:pt>
                <c:pt idx="624">
                  <c:v>20</c:v>
                </c:pt>
                <c:pt idx="625">
                  <c:v>20</c:v>
                </c:pt>
                <c:pt idx="626">
                  <c:v>18</c:v>
                </c:pt>
                <c:pt idx="627">
                  <c:v>18</c:v>
                </c:pt>
                <c:pt idx="628">
                  <c:v>19</c:v>
                </c:pt>
                <c:pt idx="629">
                  <c:v>29.5</c:v>
                </c:pt>
                <c:pt idx="630">
                  <c:v>29.5</c:v>
                </c:pt>
                <c:pt idx="631">
                  <c:v>29.5</c:v>
                </c:pt>
                <c:pt idx="632">
                  <c:v>29</c:v>
                </c:pt>
                <c:pt idx="633">
                  <c:v>21</c:v>
                </c:pt>
                <c:pt idx="634">
                  <c:v>21</c:v>
                </c:pt>
                <c:pt idx="635">
                  <c:v>20</c:v>
                </c:pt>
                <c:pt idx="636">
                  <c:v>19</c:v>
                </c:pt>
                <c:pt idx="637">
                  <c:v>19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16</c:v>
                </c:pt>
                <c:pt idx="642">
                  <c:v>17</c:v>
                </c:pt>
                <c:pt idx="643">
                  <c:v>18</c:v>
                </c:pt>
                <c:pt idx="644">
                  <c:v>18</c:v>
                </c:pt>
                <c:pt idx="645">
                  <c:v>19</c:v>
                </c:pt>
                <c:pt idx="646">
                  <c:v>19</c:v>
                </c:pt>
                <c:pt idx="647">
                  <c:v>20.5</c:v>
                </c:pt>
                <c:pt idx="648">
                  <c:v>20</c:v>
                </c:pt>
                <c:pt idx="649">
                  <c:v>20.5</c:v>
                </c:pt>
                <c:pt idx="650">
                  <c:v>20.5</c:v>
                </c:pt>
                <c:pt idx="651">
                  <c:v>19.5</c:v>
                </c:pt>
                <c:pt idx="652">
                  <c:v>18.5</c:v>
                </c:pt>
                <c:pt idx="653">
                  <c:v>18.5</c:v>
                </c:pt>
                <c:pt idx="654">
                  <c:v>18.5</c:v>
                </c:pt>
                <c:pt idx="655">
                  <c:v>18.5</c:v>
                </c:pt>
                <c:pt idx="656">
                  <c:v>18</c:v>
                </c:pt>
                <c:pt idx="657">
                  <c:v>14</c:v>
                </c:pt>
                <c:pt idx="658">
                  <c:v>14</c:v>
                </c:pt>
                <c:pt idx="659">
                  <c:v>13</c:v>
                </c:pt>
                <c:pt idx="660">
                  <c:v>13</c:v>
                </c:pt>
                <c:pt idx="661">
                  <c:v>13.5</c:v>
                </c:pt>
                <c:pt idx="662">
                  <c:v>13.5</c:v>
                </c:pt>
                <c:pt idx="663">
                  <c:v>12</c:v>
                </c:pt>
                <c:pt idx="664">
                  <c:v>12</c:v>
                </c:pt>
                <c:pt idx="665">
                  <c:v>11.5</c:v>
                </c:pt>
                <c:pt idx="666">
                  <c:v>12</c:v>
                </c:pt>
                <c:pt idx="667">
                  <c:v>13</c:v>
                </c:pt>
                <c:pt idx="668">
                  <c:v>14.5</c:v>
                </c:pt>
                <c:pt idx="669">
                  <c:v>14.5</c:v>
                </c:pt>
                <c:pt idx="670">
                  <c:v>13.5</c:v>
                </c:pt>
                <c:pt idx="671">
                  <c:v>8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11</c:v>
                </c:pt>
                <c:pt idx="678">
                  <c:v>10.5</c:v>
                </c:pt>
                <c:pt idx="679">
                  <c:v>11.5</c:v>
                </c:pt>
                <c:pt idx="680">
                  <c:v>13</c:v>
                </c:pt>
                <c:pt idx="681">
                  <c:v>12.999999999999993</c:v>
                </c:pt>
                <c:pt idx="682">
                  <c:v>13</c:v>
                </c:pt>
                <c:pt idx="683">
                  <c:v>14.5</c:v>
                </c:pt>
                <c:pt idx="684">
                  <c:v>12.500000000000007</c:v>
                </c:pt>
                <c:pt idx="685">
                  <c:v>12.5</c:v>
                </c:pt>
                <c:pt idx="686">
                  <c:v>10.999999999999993</c:v>
                </c:pt>
                <c:pt idx="687">
                  <c:v>11</c:v>
                </c:pt>
                <c:pt idx="688">
                  <c:v>10.999999999999993</c:v>
                </c:pt>
                <c:pt idx="689">
                  <c:v>11.5</c:v>
                </c:pt>
                <c:pt idx="690">
                  <c:v>12.5</c:v>
                </c:pt>
                <c:pt idx="691">
                  <c:v>11.999999999999993</c:v>
                </c:pt>
                <c:pt idx="692">
                  <c:v>11</c:v>
                </c:pt>
                <c:pt idx="693">
                  <c:v>11.5</c:v>
                </c:pt>
                <c:pt idx="694">
                  <c:v>10</c:v>
                </c:pt>
                <c:pt idx="695">
                  <c:v>12</c:v>
                </c:pt>
                <c:pt idx="696">
                  <c:v>12.5</c:v>
                </c:pt>
                <c:pt idx="697">
                  <c:v>13</c:v>
                </c:pt>
                <c:pt idx="698">
                  <c:v>13</c:v>
                </c:pt>
                <c:pt idx="699">
                  <c:v>13</c:v>
                </c:pt>
                <c:pt idx="700">
                  <c:v>13</c:v>
                </c:pt>
                <c:pt idx="701">
                  <c:v>12.999999999999993</c:v>
                </c:pt>
                <c:pt idx="702">
                  <c:v>14</c:v>
                </c:pt>
                <c:pt idx="703">
                  <c:v>14</c:v>
                </c:pt>
                <c:pt idx="704">
                  <c:v>14</c:v>
                </c:pt>
                <c:pt idx="705">
                  <c:v>14</c:v>
                </c:pt>
                <c:pt idx="706">
                  <c:v>14</c:v>
                </c:pt>
                <c:pt idx="707">
                  <c:v>14</c:v>
                </c:pt>
                <c:pt idx="708">
                  <c:v>14.5</c:v>
                </c:pt>
                <c:pt idx="709">
                  <c:v>15</c:v>
                </c:pt>
                <c:pt idx="710">
                  <c:v>15</c:v>
                </c:pt>
                <c:pt idx="711">
                  <c:v>13</c:v>
                </c:pt>
                <c:pt idx="712">
                  <c:v>13</c:v>
                </c:pt>
                <c:pt idx="713">
                  <c:v>14</c:v>
                </c:pt>
                <c:pt idx="714">
                  <c:v>14</c:v>
                </c:pt>
                <c:pt idx="715">
                  <c:v>13.5</c:v>
                </c:pt>
                <c:pt idx="716">
                  <c:v>13.5</c:v>
                </c:pt>
                <c:pt idx="717">
                  <c:v>13.5</c:v>
                </c:pt>
                <c:pt idx="718">
                  <c:v>14</c:v>
                </c:pt>
                <c:pt idx="719">
                  <c:v>14.5</c:v>
                </c:pt>
                <c:pt idx="720">
                  <c:v>14.5</c:v>
                </c:pt>
                <c:pt idx="721">
                  <c:v>14.5</c:v>
                </c:pt>
                <c:pt idx="722">
                  <c:v>14.5</c:v>
                </c:pt>
                <c:pt idx="723">
                  <c:v>14.5</c:v>
                </c:pt>
                <c:pt idx="724">
                  <c:v>14.5</c:v>
                </c:pt>
                <c:pt idx="725">
                  <c:v>14</c:v>
                </c:pt>
                <c:pt idx="726">
                  <c:v>12</c:v>
                </c:pt>
                <c:pt idx="727">
                  <c:v>12.5</c:v>
                </c:pt>
                <c:pt idx="728">
                  <c:v>12.5</c:v>
                </c:pt>
                <c:pt idx="729">
                  <c:v>13</c:v>
                </c:pt>
                <c:pt idx="730">
                  <c:v>13</c:v>
                </c:pt>
                <c:pt idx="731">
                  <c:v>13</c:v>
                </c:pt>
                <c:pt idx="732">
                  <c:v>13</c:v>
                </c:pt>
                <c:pt idx="733">
                  <c:v>13</c:v>
                </c:pt>
                <c:pt idx="734">
                  <c:v>13.000000000000007</c:v>
                </c:pt>
                <c:pt idx="735">
                  <c:v>13</c:v>
                </c:pt>
                <c:pt idx="736">
                  <c:v>12.500000000000007</c:v>
                </c:pt>
                <c:pt idx="737">
                  <c:v>12.5</c:v>
                </c:pt>
                <c:pt idx="738">
                  <c:v>12.5</c:v>
                </c:pt>
                <c:pt idx="739">
                  <c:v>12.5</c:v>
                </c:pt>
                <c:pt idx="740">
                  <c:v>12.499999999999993</c:v>
                </c:pt>
                <c:pt idx="741">
                  <c:v>12.5</c:v>
                </c:pt>
                <c:pt idx="742">
                  <c:v>12.499999999999993</c:v>
                </c:pt>
                <c:pt idx="743">
                  <c:v>12.5</c:v>
                </c:pt>
                <c:pt idx="744">
                  <c:v>12.499999999999993</c:v>
                </c:pt>
                <c:pt idx="745">
                  <c:v>12.999999999999993</c:v>
                </c:pt>
                <c:pt idx="746">
                  <c:v>13.5</c:v>
                </c:pt>
                <c:pt idx="747">
                  <c:v>13.000000000000007</c:v>
                </c:pt>
                <c:pt idx="748">
                  <c:v>12.999999999999993</c:v>
                </c:pt>
                <c:pt idx="749">
                  <c:v>13</c:v>
                </c:pt>
                <c:pt idx="750">
                  <c:v>13.000000000000007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12.5</c:v>
                </c:pt>
                <c:pt idx="755">
                  <c:v>12</c:v>
                </c:pt>
                <c:pt idx="756">
                  <c:v>11.999999999999993</c:v>
                </c:pt>
                <c:pt idx="757">
                  <c:v>12</c:v>
                </c:pt>
                <c:pt idx="758">
                  <c:v>12</c:v>
                </c:pt>
                <c:pt idx="759">
                  <c:v>12</c:v>
                </c:pt>
                <c:pt idx="760">
                  <c:v>11.000000000000007</c:v>
                </c:pt>
                <c:pt idx="761">
                  <c:v>11</c:v>
                </c:pt>
                <c:pt idx="762">
                  <c:v>11</c:v>
                </c:pt>
                <c:pt idx="763">
                  <c:v>11.000000000000007</c:v>
                </c:pt>
                <c:pt idx="764">
                  <c:v>11.000000000000007</c:v>
                </c:pt>
                <c:pt idx="765">
                  <c:v>11</c:v>
                </c:pt>
                <c:pt idx="766">
                  <c:v>10.999999999999993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11.5</c:v>
                </c:pt>
                <c:pt idx="779">
                  <c:v>11</c:v>
                </c:pt>
                <c:pt idx="780">
                  <c:v>11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12</c:v>
                </c:pt>
                <c:pt idx="804">
                  <c:v>13.5</c:v>
                </c:pt>
                <c:pt idx="805">
                  <c:v>14</c:v>
                </c:pt>
                <c:pt idx="806">
                  <c:v>12.5</c:v>
                </c:pt>
                <c:pt idx="807">
                  <c:v>13</c:v>
                </c:pt>
                <c:pt idx="808">
                  <c:v>14</c:v>
                </c:pt>
                <c:pt idx="809">
                  <c:v>14</c:v>
                </c:pt>
                <c:pt idx="810">
                  <c:v>14</c:v>
                </c:pt>
                <c:pt idx="811">
                  <c:v>14</c:v>
                </c:pt>
                <c:pt idx="812">
                  <c:v>14</c:v>
                </c:pt>
                <c:pt idx="813">
                  <c:v>13</c:v>
                </c:pt>
                <c:pt idx="814">
                  <c:v>14</c:v>
                </c:pt>
                <c:pt idx="815">
                  <c:v>15</c:v>
                </c:pt>
                <c:pt idx="816">
                  <c:v>15</c:v>
                </c:pt>
                <c:pt idx="817">
                  <c:v>13</c:v>
                </c:pt>
                <c:pt idx="818">
                  <c:v>14</c:v>
                </c:pt>
                <c:pt idx="819">
                  <c:v>13</c:v>
                </c:pt>
                <c:pt idx="820">
                  <c:v>13</c:v>
                </c:pt>
                <c:pt idx="821">
                  <c:v>12.5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11</c:v>
                </c:pt>
                <c:pt idx="826">
                  <c:v>12</c:v>
                </c:pt>
                <c:pt idx="827">
                  <c:v>12</c:v>
                </c:pt>
                <c:pt idx="828">
                  <c:v>12</c:v>
                </c:pt>
                <c:pt idx="829">
                  <c:v>12</c:v>
                </c:pt>
                <c:pt idx="830">
                  <c:v>13</c:v>
                </c:pt>
                <c:pt idx="831">
                  <c:v>13</c:v>
                </c:pt>
                <c:pt idx="832">
                  <c:v>13</c:v>
                </c:pt>
                <c:pt idx="833">
                  <c:v>13</c:v>
                </c:pt>
                <c:pt idx="834">
                  <c:v>12</c:v>
                </c:pt>
                <c:pt idx="835">
                  <c:v>13</c:v>
                </c:pt>
                <c:pt idx="836">
                  <c:v>13</c:v>
                </c:pt>
                <c:pt idx="837">
                  <c:v>13</c:v>
                </c:pt>
                <c:pt idx="838">
                  <c:v>13</c:v>
                </c:pt>
                <c:pt idx="839">
                  <c:v>16</c:v>
                </c:pt>
                <c:pt idx="840">
                  <c:v>16</c:v>
                </c:pt>
                <c:pt idx="841">
                  <c:v>17</c:v>
                </c:pt>
                <c:pt idx="842">
                  <c:v>17.5</c:v>
                </c:pt>
                <c:pt idx="843">
                  <c:v>17.5</c:v>
                </c:pt>
                <c:pt idx="844">
                  <c:v>17.5</c:v>
                </c:pt>
                <c:pt idx="845">
                  <c:v>17.5</c:v>
                </c:pt>
                <c:pt idx="846">
                  <c:v>17.5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18</c:v>
                </c:pt>
                <c:pt idx="852">
                  <c:v>18</c:v>
                </c:pt>
                <c:pt idx="853">
                  <c:v>18</c:v>
                </c:pt>
                <c:pt idx="854">
                  <c:v>19</c:v>
                </c:pt>
                <c:pt idx="855">
                  <c:v>19.5</c:v>
                </c:pt>
                <c:pt idx="856">
                  <c:v>19.5</c:v>
                </c:pt>
                <c:pt idx="857">
                  <c:v>19.5</c:v>
                </c:pt>
                <c:pt idx="858">
                  <c:v>19.5</c:v>
                </c:pt>
                <c:pt idx="859">
                  <c:v>19.5</c:v>
                </c:pt>
                <c:pt idx="860">
                  <c:v>19.5</c:v>
                </c:pt>
                <c:pt idx="861">
                  <c:v>19.5</c:v>
                </c:pt>
                <c:pt idx="862">
                  <c:v>19.5</c:v>
                </c:pt>
                <c:pt idx="863">
                  <c:v>19.5</c:v>
                </c:pt>
                <c:pt idx="864">
                  <c:v>19.5</c:v>
                </c:pt>
                <c:pt idx="865">
                  <c:v>18</c:v>
                </c:pt>
                <c:pt idx="866">
                  <c:v>18</c:v>
                </c:pt>
                <c:pt idx="867">
                  <c:v>18</c:v>
                </c:pt>
                <c:pt idx="868">
                  <c:v>18</c:v>
                </c:pt>
                <c:pt idx="869">
                  <c:v>17.5</c:v>
                </c:pt>
                <c:pt idx="870">
                  <c:v>17.5</c:v>
                </c:pt>
                <c:pt idx="871">
                  <c:v>18.5</c:v>
                </c:pt>
                <c:pt idx="872">
                  <c:v>18.5</c:v>
                </c:pt>
                <c:pt idx="873">
                  <c:v>18.5</c:v>
                </c:pt>
                <c:pt idx="874">
                  <c:v>18</c:v>
                </c:pt>
                <c:pt idx="875">
                  <c:v>18</c:v>
                </c:pt>
                <c:pt idx="876">
                  <c:v>18</c:v>
                </c:pt>
                <c:pt idx="877">
                  <c:v>18</c:v>
                </c:pt>
                <c:pt idx="878">
                  <c:v>18</c:v>
                </c:pt>
                <c:pt idx="879">
                  <c:v>17.5</c:v>
                </c:pt>
                <c:pt idx="880">
                  <c:v>17.5</c:v>
                </c:pt>
                <c:pt idx="881">
                  <c:v>17.5</c:v>
                </c:pt>
                <c:pt idx="882">
                  <c:v>17.500000000000007</c:v>
                </c:pt>
                <c:pt idx="883">
                  <c:v>16.5</c:v>
                </c:pt>
                <c:pt idx="884">
                  <c:v>16.5</c:v>
                </c:pt>
                <c:pt idx="885">
                  <c:v>16.5</c:v>
                </c:pt>
                <c:pt idx="886">
                  <c:v>16.5</c:v>
                </c:pt>
                <c:pt idx="887">
                  <c:v>16.5</c:v>
                </c:pt>
                <c:pt idx="888">
                  <c:v>16.5</c:v>
                </c:pt>
                <c:pt idx="889">
                  <c:v>16.5</c:v>
                </c:pt>
                <c:pt idx="890">
                  <c:v>16.5</c:v>
                </c:pt>
                <c:pt idx="891">
                  <c:v>16.5</c:v>
                </c:pt>
                <c:pt idx="892">
                  <c:v>14.5</c:v>
                </c:pt>
                <c:pt idx="893">
                  <c:v>14.5</c:v>
                </c:pt>
                <c:pt idx="894">
                  <c:v>14.499999999999993</c:v>
                </c:pt>
                <c:pt idx="895">
                  <c:v>14.5</c:v>
                </c:pt>
                <c:pt idx="896">
                  <c:v>15.5</c:v>
                </c:pt>
                <c:pt idx="897">
                  <c:v>15.5</c:v>
                </c:pt>
                <c:pt idx="898">
                  <c:v>13.5</c:v>
                </c:pt>
                <c:pt idx="899">
                  <c:v>13.5</c:v>
                </c:pt>
                <c:pt idx="900">
                  <c:v>13.5</c:v>
                </c:pt>
                <c:pt idx="901">
                  <c:v>13.5</c:v>
                </c:pt>
                <c:pt idx="902">
                  <c:v>13</c:v>
                </c:pt>
                <c:pt idx="903">
                  <c:v>13.5</c:v>
                </c:pt>
                <c:pt idx="904">
                  <c:v>12.5</c:v>
                </c:pt>
                <c:pt idx="905">
                  <c:v>12.5</c:v>
                </c:pt>
                <c:pt idx="906">
                  <c:v>13</c:v>
                </c:pt>
                <c:pt idx="907">
                  <c:v>13</c:v>
                </c:pt>
                <c:pt idx="908">
                  <c:v>13</c:v>
                </c:pt>
                <c:pt idx="909">
                  <c:v>13</c:v>
                </c:pt>
                <c:pt idx="910">
                  <c:v>13</c:v>
                </c:pt>
                <c:pt idx="911">
                  <c:v>14</c:v>
                </c:pt>
                <c:pt idx="912">
                  <c:v>13.5</c:v>
                </c:pt>
                <c:pt idx="913">
                  <c:v>13.5</c:v>
                </c:pt>
                <c:pt idx="914">
                  <c:v>13.5</c:v>
                </c:pt>
                <c:pt idx="915">
                  <c:v>13.5</c:v>
                </c:pt>
                <c:pt idx="916">
                  <c:v>13</c:v>
                </c:pt>
                <c:pt idx="917">
                  <c:v>13</c:v>
                </c:pt>
                <c:pt idx="918">
                  <c:v>13</c:v>
                </c:pt>
                <c:pt idx="919">
                  <c:v>13</c:v>
                </c:pt>
                <c:pt idx="920">
                  <c:v>13</c:v>
                </c:pt>
                <c:pt idx="921">
                  <c:v>11</c:v>
                </c:pt>
                <c:pt idx="922">
                  <c:v>11</c:v>
                </c:pt>
                <c:pt idx="923">
                  <c:v>10.5</c:v>
                </c:pt>
                <c:pt idx="924">
                  <c:v>10.5</c:v>
                </c:pt>
                <c:pt idx="925">
                  <c:v>10.5</c:v>
                </c:pt>
                <c:pt idx="926">
                  <c:v>11.5</c:v>
                </c:pt>
                <c:pt idx="927">
                  <c:v>11.5</c:v>
                </c:pt>
                <c:pt idx="928">
                  <c:v>11</c:v>
                </c:pt>
                <c:pt idx="929">
                  <c:v>11</c:v>
                </c:pt>
                <c:pt idx="930">
                  <c:v>11.5</c:v>
                </c:pt>
                <c:pt idx="931">
                  <c:v>11.5</c:v>
                </c:pt>
                <c:pt idx="932">
                  <c:v>10</c:v>
                </c:pt>
                <c:pt idx="933">
                  <c:v>10</c:v>
                </c:pt>
                <c:pt idx="934">
                  <c:v>10</c:v>
                </c:pt>
                <c:pt idx="935">
                  <c:v>10</c:v>
                </c:pt>
                <c:pt idx="936">
                  <c:v>10</c:v>
                </c:pt>
                <c:pt idx="937">
                  <c:v>10</c:v>
                </c:pt>
                <c:pt idx="938">
                  <c:v>10</c:v>
                </c:pt>
                <c:pt idx="939">
                  <c:v>10</c:v>
                </c:pt>
                <c:pt idx="940">
                  <c:v>9</c:v>
                </c:pt>
                <c:pt idx="941">
                  <c:v>8.5</c:v>
                </c:pt>
                <c:pt idx="942">
                  <c:v>8.5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10</c:v>
                </c:pt>
                <c:pt idx="948">
                  <c:v>9.5</c:v>
                </c:pt>
                <c:pt idx="949">
                  <c:v>9</c:v>
                </c:pt>
                <c:pt idx="950">
                  <c:v>9</c:v>
                </c:pt>
                <c:pt idx="951">
                  <c:v>9</c:v>
                </c:pt>
                <c:pt idx="952">
                  <c:v>8.5</c:v>
                </c:pt>
                <c:pt idx="953">
                  <c:v>8.5</c:v>
                </c:pt>
                <c:pt idx="954">
                  <c:v>8.5</c:v>
                </c:pt>
                <c:pt idx="955">
                  <c:v>8.5</c:v>
                </c:pt>
                <c:pt idx="956">
                  <c:v>8.25</c:v>
                </c:pt>
                <c:pt idx="957">
                  <c:v>8.25</c:v>
                </c:pt>
                <c:pt idx="958">
                  <c:v>8.5</c:v>
                </c:pt>
                <c:pt idx="959">
                  <c:v>9</c:v>
                </c:pt>
                <c:pt idx="960">
                  <c:v>10</c:v>
                </c:pt>
                <c:pt idx="961">
                  <c:v>10.25</c:v>
                </c:pt>
                <c:pt idx="962">
                  <c:v>10.25</c:v>
                </c:pt>
                <c:pt idx="963">
                  <c:v>10.25</c:v>
                </c:pt>
                <c:pt idx="964">
                  <c:v>10.25</c:v>
                </c:pt>
                <c:pt idx="965">
                  <c:v>10.25</c:v>
                </c:pt>
                <c:pt idx="966">
                  <c:v>10.25</c:v>
                </c:pt>
                <c:pt idx="967">
                  <c:v>10.25</c:v>
                </c:pt>
                <c:pt idx="968">
                  <c:v>10.25</c:v>
                </c:pt>
                <c:pt idx="969">
                  <c:v>10.75</c:v>
                </c:pt>
                <c:pt idx="970">
                  <c:v>10.75</c:v>
                </c:pt>
                <c:pt idx="971">
                  <c:v>10.25</c:v>
                </c:pt>
                <c:pt idx="972">
                  <c:v>10.25</c:v>
                </c:pt>
                <c:pt idx="973">
                  <c:v>10</c:v>
                </c:pt>
                <c:pt idx="974">
                  <c:v>10</c:v>
                </c:pt>
                <c:pt idx="975">
                  <c:v>10</c:v>
                </c:pt>
                <c:pt idx="976">
                  <c:v>9.25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9.5</c:v>
                </c:pt>
                <c:pt idx="988">
                  <c:v>9.5</c:v>
                </c:pt>
                <c:pt idx="989">
                  <c:v>9.5</c:v>
                </c:pt>
                <c:pt idx="990">
                  <c:v>9.5</c:v>
                </c:pt>
                <c:pt idx="991">
                  <c:v>9.5</c:v>
                </c:pt>
                <c:pt idx="992">
                  <c:v>10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10</c:v>
                </c:pt>
                <c:pt idx="997">
                  <c:v>10</c:v>
                </c:pt>
                <c:pt idx="998">
                  <c:v>6.5</c:v>
                </c:pt>
                <c:pt idx="999">
                  <c:v>7</c:v>
                </c:pt>
                <c:pt idx="1000">
                  <c:v>7</c:v>
                </c:pt>
                <c:pt idx="1001">
                  <c:v>7.5</c:v>
                </c:pt>
                <c:pt idx="1002">
                  <c:v>7</c:v>
                </c:pt>
                <c:pt idx="1003">
                  <c:v>7</c:v>
                </c:pt>
                <c:pt idx="1004">
                  <c:v>6.5</c:v>
                </c:pt>
                <c:pt idx="1005">
                  <c:v>6.5</c:v>
                </c:pt>
                <c:pt idx="1006">
                  <c:v>7.5</c:v>
                </c:pt>
                <c:pt idx="1007">
                  <c:v>9</c:v>
                </c:pt>
                <c:pt idx="1008">
                  <c:v>11</c:v>
                </c:pt>
                <c:pt idx="1009">
                  <c:v>11</c:v>
                </c:pt>
                <c:pt idx="1010">
                  <c:v>11</c:v>
                </c:pt>
                <c:pt idx="1011">
                  <c:v>11</c:v>
                </c:pt>
                <c:pt idx="1012">
                  <c:v>10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9.75</c:v>
                </c:pt>
                <c:pt idx="1019">
                  <c:v>9.75</c:v>
                </c:pt>
                <c:pt idx="1020">
                  <c:v>8.75</c:v>
                </c:pt>
                <c:pt idx="1021">
                  <c:v>8.25</c:v>
                </c:pt>
                <c:pt idx="1022">
                  <c:v>8.25</c:v>
                </c:pt>
                <c:pt idx="1023">
                  <c:v>8.25</c:v>
                </c:pt>
                <c:pt idx="1024">
                  <c:v>8.25</c:v>
                </c:pt>
                <c:pt idx="1025">
                  <c:v>8.25</c:v>
                </c:pt>
                <c:pt idx="1026">
                  <c:v>8.25</c:v>
                </c:pt>
                <c:pt idx="1027">
                  <c:v>8.5</c:v>
                </c:pt>
                <c:pt idx="1028">
                  <c:v>8.75</c:v>
                </c:pt>
                <c:pt idx="1029">
                  <c:v>8.5</c:v>
                </c:pt>
                <c:pt idx="1030">
                  <c:v>8.5</c:v>
                </c:pt>
                <c:pt idx="1031">
                  <c:v>8.5</c:v>
                </c:pt>
                <c:pt idx="1032">
                  <c:v>8</c:v>
                </c:pt>
                <c:pt idx="1033">
                  <c:v>8.5</c:v>
                </c:pt>
                <c:pt idx="1034">
                  <c:v>8.0000000000000071</c:v>
                </c:pt>
                <c:pt idx="1035">
                  <c:v>8.0000000000000071</c:v>
                </c:pt>
                <c:pt idx="1036">
                  <c:v>8</c:v>
                </c:pt>
                <c:pt idx="1037">
                  <c:v>8.0000000000000071</c:v>
                </c:pt>
                <c:pt idx="1038">
                  <c:v>7.9999999999999929</c:v>
                </c:pt>
                <c:pt idx="1039">
                  <c:v>9.0000000000000071</c:v>
                </c:pt>
                <c:pt idx="1040">
                  <c:v>9.0000000000000071</c:v>
                </c:pt>
                <c:pt idx="1041">
                  <c:v>9</c:v>
                </c:pt>
                <c:pt idx="1042">
                  <c:v>9.5</c:v>
                </c:pt>
                <c:pt idx="1043">
                  <c:v>9.5</c:v>
                </c:pt>
                <c:pt idx="1044">
                  <c:v>9</c:v>
                </c:pt>
                <c:pt idx="1045">
                  <c:v>9.0000000000000071</c:v>
                </c:pt>
                <c:pt idx="1046">
                  <c:v>9</c:v>
                </c:pt>
                <c:pt idx="1047">
                  <c:v>9</c:v>
                </c:pt>
                <c:pt idx="1048">
                  <c:v>8.7500000000000071</c:v>
                </c:pt>
                <c:pt idx="1049">
                  <c:v>8.75</c:v>
                </c:pt>
                <c:pt idx="1050">
                  <c:v>9</c:v>
                </c:pt>
                <c:pt idx="1051">
                  <c:v>9</c:v>
                </c:pt>
                <c:pt idx="1052">
                  <c:v>9.25</c:v>
                </c:pt>
                <c:pt idx="1053">
                  <c:v>9.25</c:v>
                </c:pt>
                <c:pt idx="1054">
                  <c:v>9.25</c:v>
                </c:pt>
                <c:pt idx="1055">
                  <c:v>9.25</c:v>
                </c:pt>
                <c:pt idx="1056">
                  <c:v>9.2500000000000071</c:v>
                </c:pt>
                <c:pt idx="1057">
                  <c:v>9.25</c:v>
                </c:pt>
                <c:pt idx="1058">
                  <c:v>9.5000000000000071</c:v>
                </c:pt>
                <c:pt idx="1059">
                  <c:v>9.4999999999999929</c:v>
                </c:pt>
                <c:pt idx="1060">
                  <c:v>9.4999999999999929</c:v>
                </c:pt>
                <c:pt idx="1061">
                  <c:v>9.4999999999999929</c:v>
                </c:pt>
                <c:pt idx="1062">
                  <c:v>9</c:v>
                </c:pt>
                <c:pt idx="1063">
                  <c:v>9.5</c:v>
                </c:pt>
                <c:pt idx="1064">
                  <c:v>8.9999999999999929</c:v>
                </c:pt>
                <c:pt idx="1065">
                  <c:v>9.25</c:v>
                </c:pt>
                <c:pt idx="1066">
                  <c:v>9.5</c:v>
                </c:pt>
                <c:pt idx="1067">
                  <c:v>9.4999999999999929</c:v>
                </c:pt>
                <c:pt idx="1068">
                  <c:v>9.5000000000000071</c:v>
                </c:pt>
                <c:pt idx="1069">
                  <c:v>9.9999999999999929</c:v>
                </c:pt>
                <c:pt idx="1070">
                  <c:v>10.000000000000007</c:v>
                </c:pt>
                <c:pt idx="1071">
                  <c:v>9.9999999999999929</c:v>
                </c:pt>
                <c:pt idx="1072">
                  <c:v>10</c:v>
                </c:pt>
                <c:pt idx="1073">
                  <c:v>10</c:v>
                </c:pt>
                <c:pt idx="1074">
                  <c:v>10.000000000000007</c:v>
                </c:pt>
                <c:pt idx="1075">
                  <c:v>10</c:v>
                </c:pt>
                <c:pt idx="1076">
                  <c:v>10</c:v>
                </c:pt>
                <c:pt idx="1077">
                  <c:v>10.25</c:v>
                </c:pt>
                <c:pt idx="1078">
                  <c:v>10.25</c:v>
                </c:pt>
                <c:pt idx="1079">
                  <c:v>9.9999999999999929</c:v>
                </c:pt>
                <c:pt idx="1080">
                  <c:v>9.75</c:v>
                </c:pt>
                <c:pt idx="1081">
                  <c:v>9.7499999999999929</c:v>
                </c:pt>
                <c:pt idx="1082">
                  <c:v>10.000000000000007</c:v>
                </c:pt>
                <c:pt idx="1083">
                  <c:v>10.000000000000007</c:v>
                </c:pt>
                <c:pt idx="1084">
                  <c:v>10</c:v>
                </c:pt>
                <c:pt idx="1085">
                  <c:v>10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10.75</c:v>
                </c:pt>
                <c:pt idx="1090">
                  <c:v>10.500000000000007</c:v>
                </c:pt>
                <c:pt idx="1091">
                  <c:v>10.5</c:v>
                </c:pt>
                <c:pt idx="1092">
                  <c:v>10.500000000000007</c:v>
                </c:pt>
                <c:pt idx="1093">
                  <c:v>10.5</c:v>
                </c:pt>
                <c:pt idx="1094">
                  <c:v>10.250000000000007</c:v>
                </c:pt>
                <c:pt idx="1095">
                  <c:v>10.750000000000007</c:v>
                </c:pt>
                <c:pt idx="1096">
                  <c:v>11</c:v>
                </c:pt>
                <c:pt idx="1097">
                  <c:v>11.000000000000007</c:v>
                </c:pt>
                <c:pt idx="1098">
                  <c:v>11</c:v>
                </c:pt>
                <c:pt idx="1099">
                  <c:v>10</c:v>
                </c:pt>
                <c:pt idx="1100">
                  <c:v>10</c:v>
                </c:pt>
                <c:pt idx="1101">
                  <c:v>10</c:v>
                </c:pt>
                <c:pt idx="1102">
                  <c:v>10</c:v>
                </c:pt>
                <c:pt idx="1103">
                  <c:v>10</c:v>
                </c:pt>
                <c:pt idx="1104">
                  <c:v>10.75</c:v>
                </c:pt>
                <c:pt idx="1105">
                  <c:v>11.25</c:v>
                </c:pt>
                <c:pt idx="1106">
                  <c:v>11.25</c:v>
                </c:pt>
                <c:pt idx="1107">
                  <c:v>11.25</c:v>
                </c:pt>
                <c:pt idx="1108">
                  <c:v>11</c:v>
                </c:pt>
                <c:pt idx="1109">
                  <c:v>11</c:v>
                </c:pt>
                <c:pt idx="1110">
                  <c:v>11</c:v>
                </c:pt>
                <c:pt idx="1111">
                  <c:v>11</c:v>
                </c:pt>
                <c:pt idx="1112">
                  <c:v>11.5</c:v>
                </c:pt>
                <c:pt idx="1113">
                  <c:v>12.000000000000007</c:v>
                </c:pt>
                <c:pt idx="1114">
                  <c:v>11.75</c:v>
                </c:pt>
                <c:pt idx="1115">
                  <c:v>11.75</c:v>
                </c:pt>
                <c:pt idx="1116">
                  <c:v>11.75</c:v>
                </c:pt>
                <c:pt idx="1117">
                  <c:v>11.75</c:v>
                </c:pt>
                <c:pt idx="1118">
                  <c:v>13.000000000000007</c:v>
                </c:pt>
                <c:pt idx="1119">
                  <c:v>13.000000000000007</c:v>
                </c:pt>
                <c:pt idx="1120">
                  <c:v>12.999999999999993</c:v>
                </c:pt>
                <c:pt idx="1121">
                  <c:v>13.000000000000007</c:v>
                </c:pt>
                <c:pt idx="1122">
                  <c:v>13</c:v>
                </c:pt>
                <c:pt idx="1123">
                  <c:v>12.999999999999993</c:v>
                </c:pt>
                <c:pt idx="1124">
                  <c:v>12.249999999999993</c:v>
                </c:pt>
                <c:pt idx="1125">
                  <c:v>12.249999999999993</c:v>
                </c:pt>
                <c:pt idx="1126">
                  <c:v>12.25</c:v>
                </c:pt>
                <c:pt idx="1127">
                  <c:v>12.500000000000007</c:v>
                </c:pt>
                <c:pt idx="1128">
                  <c:v>12.5</c:v>
                </c:pt>
                <c:pt idx="1129">
                  <c:v>12.500000000000007</c:v>
                </c:pt>
                <c:pt idx="1130">
                  <c:v>12.5</c:v>
                </c:pt>
                <c:pt idx="1131">
                  <c:v>12.5</c:v>
                </c:pt>
                <c:pt idx="1132">
                  <c:v>12.5</c:v>
                </c:pt>
                <c:pt idx="1133">
                  <c:v>12.5</c:v>
                </c:pt>
                <c:pt idx="1134">
                  <c:v>12.5</c:v>
                </c:pt>
                <c:pt idx="1135">
                  <c:v>12.75</c:v>
                </c:pt>
                <c:pt idx="1136">
                  <c:v>12.75</c:v>
                </c:pt>
                <c:pt idx="1137">
                  <c:v>13</c:v>
                </c:pt>
                <c:pt idx="1138">
                  <c:v>13</c:v>
                </c:pt>
                <c:pt idx="1139">
                  <c:v>12.75</c:v>
                </c:pt>
                <c:pt idx="1140">
                  <c:v>12.75</c:v>
                </c:pt>
                <c:pt idx="1141">
                  <c:v>12.75</c:v>
                </c:pt>
                <c:pt idx="1142">
                  <c:v>12.75</c:v>
                </c:pt>
                <c:pt idx="1143">
                  <c:v>12.75</c:v>
                </c:pt>
                <c:pt idx="1144">
                  <c:v>12.75</c:v>
                </c:pt>
                <c:pt idx="1145">
                  <c:v>12.75</c:v>
                </c:pt>
                <c:pt idx="1146">
                  <c:v>12.75</c:v>
                </c:pt>
                <c:pt idx="1147">
                  <c:v>11.75</c:v>
                </c:pt>
                <c:pt idx="1148">
                  <c:v>11.75</c:v>
                </c:pt>
                <c:pt idx="1149">
                  <c:v>11.75</c:v>
                </c:pt>
                <c:pt idx="1150">
                  <c:v>11.75</c:v>
                </c:pt>
                <c:pt idx="1151">
                  <c:v>11</c:v>
                </c:pt>
                <c:pt idx="1152">
                  <c:v>10</c:v>
                </c:pt>
                <c:pt idx="1153">
                  <c:v>10</c:v>
                </c:pt>
                <c:pt idx="1154">
                  <c:v>9.5</c:v>
                </c:pt>
                <c:pt idx="1155">
                  <c:v>9.5</c:v>
                </c:pt>
                <c:pt idx="1156">
                  <c:v>9.5</c:v>
                </c:pt>
                <c:pt idx="1157">
                  <c:v>10</c:v>
                </c:pt>
                <c:pt idx="1158">
                  <c:v>10</c:v>
                </c:pt>
                <c:pt idx="1159">
                  <c:v>9.5</c:v>
                </c:pt>
                <c:pt idx="1160">
                  <c:v>10.5</c:v>
                </c:pt>
                <c:pt idx="1161">
                  <c:v>9.5</c:v>
                </c:pt>
                <c:pt idx="1162">
                  <c:v>9.75</c:v>
                </c:pt>
                <c:pt idx="1163">
                  <c:v>10</c:v>
                </c:pt>
                <c:pt idx="1164">
                  <c:v>10</c:v>
                </c:pt>
                <c:pt idx="1165">
                  <c:v>10</c:v>
                </c:pt>
                <c:pt idx="1166">
                  <c:v>10</c:v>
                </c:pt>
                <c:pt idx="1167">
                  <c:v>10</c:v>
                </c:pt>
                <c:pt idx="1168">
                  <c:v>10</c:v>
                </c:pt>
                <c:pt idx="1169">
                  <c:v>10</c:v>
                </c:pt>
                <c:pt idx="1170">
                  <c:v>10</c:v>
                </c:pt>
                <c:pt idx="1171">
                  <c:v>10</c:v>
                </c:pt>
                <c:pt idx="1172">
                  <c:v>9.75</c:v>
                </c:pt>
                <c:pt idx="1173">
                  <c:v>8.75</c:v>
                </c:pt>
                <c:pt idx="1174">
                  <c:v>8.75</c:v>
                </c:pt>
                <c:pt idx="1175">
                  <c:v>8.75</c:v>
                </c:pt>
                <c:pt idx="1176">
                  <c:v>8.75</c:v>
                </c:pt>
                <c:pt idx="1177">
                  <c:v>8.75</c:v>
                </c:pt>
                <c:pt idx="1178">
                  <c:v>9</c:v>
                </c:pt>
                <c:pt idx="1179">
                  <c:v>9</c:v>
                </c:pt>
                <c:pt idx="1180">
                  <c:v>9</c:v>
                </c:pt>
                <c:pt idx="1181">
                  <c:v>9</c:v>
                </c:pt>
                <c:pt idx="1182">
                  <c:v>9</c:v>
                </c:pt>
                <c:pt idx="1183">
                  <c:v>8.75</c:v>
                </c:pt>
                <c:pt idx="1184">
                  <c:v>8.75</c:v>
                </c:pt>
                <c:pt idx="1185">
                  <c:v>9</c:v>
                </c:pt>
                <c:pt idx="1186">
                  <c:v>9</c:v>
                </c:pt>
                <c:pt idx="1187">
                  <c:v>8.25</c:v>
                </c:pt>
                <c:pt idx="1188">
                  <c:v>8.5</c:v>
                </c:pt>
                <c:pt idx="1189">
                  <c:v>7.125</c:v>
                </c:pt>
                <c:pt idx="1190">
                  <c:v>7.125</c:v>
                </c:pt>
                <c:pt idx="1191">
                  <c:v>7.125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7.7500000000000071</c:v>
                </c:pt>
                <c:pt idx="1196">
                  <c:v>7.9999999999999929</c:v>
                </c:pt>
                <c:pt idx="1197">
                  <c:v>7.7499999999999929</c:v>
                </c:pt>
                <c:pt idx="1198">
                  <c:v>7.75</c:v>
                </c:pt>
                <c:pt idx="1199">
                  <c:v>7.7499999999999929</c:v>
                </c:pt>
                <c:pt idx="1200">
                  <c:v>7.7500000000000071</c:v>
                </c:pt>
                <c:pt idx="1201">
                  <c:v>7.7500000000000071</c:v>
                </c:pt>
                <c:pt idx="1202">
                  <c:v>7.75</c:v>
                </c:pt>
                <c:pt idx="1203">
                  <c:v>7.7500000000000071</c:v>
                </c:pt>
                <c:pt idx="1204">
                  <c:v>7.7499999999999929</c:v>
                </c:pt>
                <c:pt idx="1205">
                  <c:v>7.7500000000000071</c:v>
                </c:pt>
                <c:pt idx="1206">
                  <c:v>7.7499999999999929</c:v>
                </c:pt>
                <c:pt idx="1207">
                  <c:v>7.75</c:v>
                </c:pt>
                <c:pt idx="1208">
                  <c:v>7.5</c:v>
                </c:pt>
                <c:pt idx="1209">
                  <c:v>7.5</c:v>
                </c:pt>
                <c:pt idx="1210">
                  <c:v>7.25</c:v>
                </c:pt>
                <c:pt idx="1211">
                  <c:v>7.25</c:v>
                </c:pt>
                <c:pt idx="1212">
                  <c:v>7.2499999999999929</c:v>
                </c:pt>
                <c:pt idx="1213">
                  <c:v>7.25</c:v>
                </c:pt>
                <c:pt idx="1214">
                  <c:v>6.9999999999999929</c:v>
                </c:pt>
                <c:pt idx="1215">
                  <c:v>7</c:v>
                </c:pt>
                <c:pt idx="1216">
                  <c:v>7</c:v>
                </c:pt>
                <c:pt idx="1217">
                  <c:v>7.25</c:v>
                </c:pt>
                <c:pt idx="1218">
                  <c:v>7.5</c:v>
                </c:pt>
                <c:pt idx="1219">
                  <c:v>7.5</c:v>
                </c:pt>
                <c:pt idx="1220">
                  <c:v>7.625</c:v>
                </c:pt>
                <c:pt idx="1221">
                  <c:v>7.375</c:v>
                </c:pt>
                <c:pt idx="1222">
                  <c:v>7.5</c:v>
                </c:pt>
                <c:pt idx="1223">
                  <c:v>7.75</c:v>
                </c:pt>
                <c:pt idx="1224">
                  <c:v>7.75</c:v>
                </c:pt>
                <c:pt idx="1225">
                  <c:v>7.75</c:v>
                </c:pt>
                <c:pt idx="1226">
                  <c:v>7.75</c:v>
                </c:pt>
                <c:pt idx="1227">
                  <c:v>7.25</c:v>
                </c:pt>
                <c:pt idx="1228">
                  <c:v>7.5</c:v>
                </c:pt>
                <c:pt idx="1229">
                  <c:v>8.3750000000000071</c:v>
                </c:pt>
                <c:pt idx="1230">
                  <c:v>8.25</c:v>
                </c:pt>
                <c:pt idx="1231">
                  <c:v>8.25</c:v>
                </c:pt>
                <c:pt idx="1232">
                  <c:v>8.2499999999999929</c:v>
                </c:pt>
                <c:pt idx="1233">
                  <c:v>8.25</c:v>
                </c:pt>
                <c:pt idx="1234">
                  <c:v>8.25</c:v>
                </c:pt>
                <c:pt idx="1235">
                  <c:v>8.25</c:v>
                </c:pt>
                <c:pt idx="1236">
                  <c:v>8.2500000000000071</c:v>
                </c:pt>
                <c:pt idx="1237">
                  <c:v>8.2500000000000071</c:v>
                </c:pt>
                <c:pt idx="1238">
                  <c:v>8.25</c:v>
                </c:pt>
                <c:pt idx="1239">
                  <c:v>8.25</c:v>
                </c:pt>
                <c:pt idx="1240">
                  <c:v>8.25</c:v>
                </c:pt>
                <c:pt idx="1241">
                  <c:v>8.25</c:v>
                </c:pt>
                <c:pt idx="1242">
                  <c:v>8.25</c:v>
                </c:pt>
                <c:pt idx="1243">
                  <c:v>8.5</c:v>
                </c:pt>
                <c:pt idx="1244">
                  <c:v>8.5</c:v>
                </c:pt>
                <c:pt idx="1245">
                  <c:v>9</c:v>
                </c:pt>
                <c:pt idx="1246">
                  <c:v>9</c:v>
                </c:pt>
                <c:pt idx="1247">
                  <c:v>8.5</c:v>
                </c:pt>
                <c:pt idx="1248">
                  <c:v>8.5</c:v>
                </c:pt>
                <c:pt idx="1249">
                  <c:v>8</c:v>
                </c:pt>
                <c:pt idx="1250">
                  <c:v>7</c:v>
                </c:pt>
                <c:pt idx="1251">
                  <c:v>6.25</c:v>
                </c:pt>
                <c:pt idx="1252">
                  <c:v>6.25</c:v>
                </c:pt>
                <c:pt idx="1253">
                  <c:v>6.25</c:v>
                </c:pt>
                <c:pt idx="1254">
                  <c:v>6.25</c:v>
                </c:pt>
                <c:pt idx="1255">
                  <c:v>7.25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8.5</c:v>
                </c:pt>
                <c:pt idx="1260">
                  <c:v>7.5</c:v>
                </c:pt>
                <c:pt idx="1261">
                  <c:v>6.75</c:v>
                </c:pt>
                <c:pt idx="1262">
                  <c:v>6.25</c:v>
                </c:pt>
                <c:pt idx="1263">
                  <c:v>6.25</c:v>
                </c:pt>
                <c:pt idx="1264">
                  <c:v>6.25</c:v>
                </c:pt>
                <c:pt idx="1265">
                  <c:v>6.5</c:v>
                </c:pt>
                <c:pt idx="1266">
                  <c:v>6.5</c:v>
                </c:pt>
                <c:pt idx="1267">
                  <c:v>7.5</c:v>
                </c:pt>
                <c:pt idx="1268">
                  <c:v>7</c:v>
                </c:pt>
                <c:pt idx="1269">
                  <c:v>7</c:v>
                </c:pt>
                <c:pt idx="1270">
                  <c:v>6</c:v>
                </c:pt>
                <c:pt idx="1271">
                  <c:v>6</c:v>
                </c:pt>
                <c:pt idx="1272">
                  <c:v>6</c:v>
                </c:pt>
                <c:pt idx="1273">
                  <c:v>7</c:v>
                </c:pt>
                <c:pt idx="1274">
                  <c:v>7</c:v>
                </c:pt>
                <c:pt idx="1275">
                  <c:v>7.5</c:v>
                </c:pt>
                <c:pt idx="1276">
                  <c:v>7.25</c:v>
                </c:pt>
                <c:pt idx="1277">
                  <c:v>7.375</c:v>
                </c:pt>
                <c:pt idx="1278">
                  <c:v>7</c:v>
                </c:pt>
                <c:pt idx="1279">
                  <c:v>7</c:v>
                </c:pt>
                <c:pt idx="1280">
                  <c:v>7.5</c:v>
                </c:pt>
                <c:pt idx="1281">
                  <c:v>7.125</c:v>
                </c:pt>
                <c:pt idx="1282">
                  <c:v>6.875</c:v>
                </c:pt>
                <c:pt idx="1283">
                  <c:v>6.875</c:v>
                </c:pt>
                <c:pt idx="1284">
                  <c:v>5.875</c:v>
                </c:pt>
                <c:pt idx="1285">
                  <c:v>5.875</c:v>
                </c:pt>
                <c:pt idx="1286">
                  <c:v>5.875</c:v>
                </c:pt>
                <c:pt idx="1287">
                  <c:v>5.875</c:v>
                </c:pt>
                <c:pt idx="1288">
                  <c:v>5.375</c:v>
                </c:pt>
                <c:pt idx="1289">
                  <c:v>5.75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6.25</c:v>
                </c:pt>
                <c:pt idx="1294">
                  <c:v>6.25</c:v>
                </c:pt>
                <c:pt idx="1295">
                  <c:v>6.25</c:v>
                </c:pt>
                <c:pt idx="1296">
                  <c:v>6.25</c:v>
                </c:pt>
                <c:pt idx="1297">
                  <c:v>6.25</c:v>
                </c:pt>
                <c:pt idx="1298">
                  <c:v>6.25</c:v>
                </c:pt>
                <c:pt idx="1299">
                  <c:v>6.5</c:v>
                </c:pt>
                <c:pt idx="1300">
                  <c:v>5.75</c:v>
                </c:pt>
                <c:pt idx="1301">
                  <c:v>6</c:v>
                </c:pt>
                <c:pt idx="1302">
                  <c:v>6</c:v>
                </c:pt>
                <c:pt idx="1303">
                  <c:v>5.5</c:v>
                </c:pt>
                <c:pt idx="1304">
                  <c:v>5.5</c:v>
                </c:pt>
                <c:pt idx="1305">
                  <c:v>6</c:v>
                </c:pt>
                <c:pt idx="1306">
                  <c:v>5.75</c:v>
                </c:pt>
                <c:pt idx="1307">
                  <c:v>5.75</c:v>
                </c:pt>
                <c:pt idx="1308">
                  <c:v>4.5</c:v>
                </c:pt>
                <c:pt idx="1309">
                  <c:v>4.75</c:v>
                </c:pt>
                <c:pt idx="1310">
                  <c:v>4.75</c:v>
                </c:pt>
                <c:pt idx="1311">
                  <c:v>4.75</c:v>
                </c:pt>
                <c:pt idx="1312">
                  <c:v>4.75</c:v>
                </c:pt>
                <c:pt idx="1313">
                  <c:v>5</c:v>
                </c:pt>
                <c:pt idx="1314">
                  <c:v>6</c:v>
                </c:pt>
                <c:pt idx="1315">
                  <c:v>5.75</c:v>
                </c:pt>
                <c:pt idx="1316">
                  <c:v>5.75</c:v>
                </c:pt>
                <c:pt idx="1317">
                  <c:v>5.75</c:v>
                </c:pt>
                <c:pt idx="1318">
                  <c:v>5.75</c:v>
                </c:pt>
                <c:pt idx="1319">
                  <c:v>6.25</c:v>
                </c:pt>
                <c:pt idx="1320">
                  <c:v>6.25</c:v>
                </c:pt>
                <c:pt idx="1321">
                  <c:v>6</c:v>
                </c:pt>
                <c:pt idx="1322">
                  <c:v>5.75</c:v>
                </c:pt>
                <c:pt idx="1323">
                  <c:v>5.5</c:v>
                </c:pt>
                <c:pt idx="1324">
                  <c:v>4</c:v>
                </c:pt>
                <c:pt idx="1325">
                  <c:v>4</c:v>
                </c:pt>
                <c:pt idx="1326">
                  <c:v>4</c:v>
                </c:pt>
                <c:pt idx="1327">
                  <c:v>4.25</c:v>
                </c:pt>
                <c:pt idx="1328">
                  <c:v>4.25</c:v>
                </c:pt>
                <c:pt idx="1329">
                  <c:v>5.75</c:v>
                </c:pt>
                <c:pt idx="1330">
                  <c:v>6</c:v>
                </c:pt>
                <c:pt idx="1331">
                  <c:v>6</c:v>
                </c:pt>
                <c:pt idx="1332">
                  <c:v>5.75</c:v>
                </c:pt>
                <c:pt idx="1333">
                  <c:v>5.75</c:v>
                </c:pt>
                <c:pt idx="1334">
                  <c:v>5.25</c:v>
                </c:pt>
                <c:pt idx="1335">
                  <c:v>5.25</c:v>
                </c:pt>
                <c:pt idx="1336">
                  <c:v>5.25</c:v>
                </c:pt>
                <c:pt idx="1337">
                  <c:v>4.75</c:v>
                </c:pt>
                <c:pt idx="1338">
                  <c:v>6.5</c:v>
                </c:pt>
                <c:pt idx="1339">
                  <c:v>6.5</c:v>
                </c:pt>
                <c:pt idx="1340">
                  <c:v>6.5</c:v>
                </c:pt>
                <c:pt idx="1341">
                  <c:v>7</c:v>
                </c:pt>
                <c:pt idx="1342">
                  <c:v>6.5</c:v>
                </c:pt>
                <c:pt idx="1343">
                  <c:v>6.5</c:v>
                </c:pt>
                <c:pt idx="1344">
                  <c:v>6.5</c:v>
                </c:pt>
                <c:pt idx="1345">
                  <c:v>6.5</c:v>
                </c:pt>
                <c:pt idx="1346">
                  <c:v>6.5</c:v>
                </c:pt>
                <c:pt idx="1347">
                  <c:v>6.5</c:v>
                </c:pt>
                <c:pt idx="1348">
                  <c:v>6.75</c:v>
                </c:pt>
                <c:pt idx="1349">
                  <c:v>6.75</c:v>
                </c:pt>
                <c:pt idx="1350">
                  <c:v>6.75</c:v>
                </c:pt>
                <c:pt idx="1351">
                  <c:v>6.75</c:v>
                </c:pt>
                <c:pt idx="1352">
                  <c:v>6.75</c:v>
                </c:pt>
                <c:pt idx="1353">
                  <c:v>6.75</c:v>
                </c:pt>
                <c:pt idx="1354">
                  <c:v>6.5</c:v>
                </c:pt>
                <c:pt idx="1355">
                  <c:v>6.5</c:v>
                </c:pt>
                <c:pt idx="1356">
                  <c:v>6.5</c:v>
                </c:pt>
                <c:pt idx="1357">
                  <c:v>6.5</c:v>
                </c:pt>
                <c:pt idx="1358">
                  <c:v>6.5</c:v>
                </c:pt>
                <c:pt idx="1359">
                  <c:v>6.75</c:v>
                </c:pt>
                <c:pt idx="1360">
                  <c:v>6.75</c:v>
                </c:pt>
                <c:pt idx="1361">
                  <c:v>6.75</c:v>
                </c:pt>
                <c:pt idx="1362">
                  <c:v>6.75</c:v>
                </c:pt>
                <c:pt idx="1363">
                  <c:v>6.25</c:v>
                </c:pt>
                <c:pt idx="1364">
                  <c:v>6.25</c:v>
                </c:pt>
                <c:pt idx="1365">
                  <c:v>5.75</c:v>
                </c:pt>
                <c:pt idx="1366">
                  <c:v>5.25</c:v>
                </c:pt>
                <c:pt idx="1367">
                  <c:v>5.25</c:v>
                </c:pt>
                <c:pt idx="1368">
                  <c:v>5.25</c:v>
                </c:pt>
                <c:pt idx="1369">
                  <c:v>5.25</c:v>
                </c:pt>
                <c:pt idx="1370">
                  <c:v>5.5</c:v>
                </c:pt>
                <c:pt idx="1371">
                  <c:v>4.875</c:v>
                </c:pt>
                <c:pt idx="1372">
                  <c:v>4.875</c:v>
                </c:pt>
                <c:pt idx="1373">
                  <c:v>4.625</c:v>
                </c:pt>
                <c:pt idx="1374">
                  <c:v>4.75</c:v>
                </c:pt>
                <c:pt idx="1375">
                  <c:v>4.75</c:v>
                </c:pt>
                <c:pt idx="1376">
                  <c:v>4.75</c:v>
                </c:pt>
                <c:pt idx="1377">
                  <c:v>3.75</c:v>
                </c:pt>
                <c:pt idx="1378">
                  <c:v>3.75</c:v>
                </c:pt>
                <c:pt idx="1379">
                  <c:v>3.75</c:v>
                </c:pt>
                <c:pt idx="1380">
                  <c:v>3.75</c:v>
                </c:pt>
                <c:pt idx="1381">
                  <c:v>4.875</c:v>
                </c:pt>
                <c:pt idx="1382">
                  <c:v>4.75</c:v>
                </c:pt>
                <c:pt idx="1383">
                  <c:v>4.25</c:v>
                </c:pt>
                <c:pt idx="1384">
                  <c:v>4.25</c:v>
                </c:pt>
                <c:pt idx="1385">
                  <c:v>4.25</c:v>
                </c:pt>
                <c:pt idx="1386">
                  <c:v>4</c:v>
                </c:pt>
                <c:pt idx="1387">
                  <c:v>3.75</c:v>
                </c:pt>
                <c:pt idx="1388">
                  <c:v>4.5</c:v>
                </c:pt>
                <c:pt idx="1389">
                  <c:v>4.25</c:v>
                </c:pt>
                <c:pt idx="1390">
                  <c:v>4.25</c:v>
                </c:pt>
                <c:pt idx="1391">
                  <c:v>4.25</c:v>
                </c:pt>
                <c:pt idx="1392">
                  <c:v>4.25</c:v>
                </c:pt>
                <c:pt idx="1393">
                  <c:v>4.25</c:v>
                </c:pt>
                <c:pt idx="1394">
                  <c:v>4.375</c:v>
                </c:pt>
                <c:pt idx="1395">
                  <c:v>4.5</c:v>
                </c:pt>
                <c:pt idx="1396">
                  <c:v>4.5</c:v>
                </c:pt>
                <c:pt idx="1397">
                  <c:v>4.75</c:v>
                </c:pt>
                <c:pt idx="1398">
                  <c:v>4.75</c:v>
                </c:pt>
                <c:pt idx="1399">
                  <c:v>4.75</c:v>
                </c:pt>
                <c:pt idx="1400">
                  <c:v>4.75</c:v>
                </c:pt>
                <c:pt idx="1401">
                  <c:v>4.75</c:v>
                </c:pt>
                <c:pt idx="1402">
                  <c:v>4.75</c:v>
                </c:pt>
                <c:pt idx="1403">
                  <c:v>4.75</c:v>
                </c:pt>
                <c:pt idx="1404">
                  <c:v>4.75</c:v>
                </c:pt>
                <c:pt idx="1405">
                  <c:v>4.25</c:v>
                </c:pt>
                <c:pt idx="1406">
                  <c:v>4</c:v>
                </c:pt>
                <c:pt idx="1407">
                  <c:v>4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2.5</c:v>
                </c:pt>
                <c:pt idx="1412">
                  <c:v>2</c:v>
                </c:pt>
                <c:pt idx="1413">
                  <c:v>1.75</c:v>
                </c:pt>
                <c:pt idx="1414">
                  <c:v>1.75</c:v>
                </c:pt>
                <c:pt idx="1415">
                  <c:v>1.75</c:v>
                </c:pt>
                <c:pt idx="1416">
                  <c:v>1.75</c:v>
                </c:pt>
                <c:pt idx="1417">
                  <c:v>2.25</c:v>
                </c:pt>
                <c:pt idx="1418">
                  <c:v>1.5</c:v>
                </c:pt>
                <c:pt idx="1419">
                  <c:v>1.25</c:v>
                </c:pt>
                <c:pt idx="1420">
                  <c:v>1.25</c:v>
                </c:pt>
                <c:pt idx="1421">
                  <c:v>1.25</c:v>
                </c:pt>
                <c:pt idx="1422">
                  <c:v>1.25</c:v>
                </c:pt>
                <c:pt idx="1423">
                  <c:v>1.75</c:v>
                </c:pt>
                <c:pt idx="1424">
                  <c:v>1.75</c:v>
                </c:pt>
                <c:pt idx="1425">
                  <c:v>1.5</c:v>
                </c:pt>
                <c:pt idx="1426">
                  <c:v>1.75</c:v>
                </c:pt>
                <c:pt idx="1427">
                  <c:v>1.75</c:v>
                </c:pt>
                <c:pt idx="1428">
                  <c:v>0.27000000000000313</c:v>
                </c:pt>
                <c:pt idx="1429">
                  <c:v>2</c:v>
                </c:pt>
                <c:pt idx="1430">
                  <c:v>2</c:v>
                </c:pt>
                <c:pt idx="1431">
                  <c:v>1.75</c:v>
                </c:pt>
                <c:pt idx="1432">
                  <c:v>1.75</c:v>
                </c:pt>
                <c:pt idx="1433">
                  <c:v>1.5</c:v>
                </c:pt>
                <c:pt idx="1434">
                  <c:v>1.5</c:v>
                </c:pt>
                <c:pt idx="1435">
                  <c:v>1.5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0.875</c:v>
                </c:pt>
                <c:pt idx="1441">
                  <c:v>1</c:v>
                </c:pt>
                <c:pt idx="1442">
                  <c:v>1.125</c:v>
                </c:pt>
                <c:pt idx="1443">
                  <c:v>0.25</c:v>
                </c:pt>
                <c:pt idx="1444">
                  <c:v>0.5</c:v>
                </c:pt>
                <c:pt idx="1445">
                  <c:v>1</c:v>
                </c:pt>
                <c:pt idx="1446">
                  <c:v>1.5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1.25</c:v>
                </c:pt>
                <c:pt idx="1451">
                  <c:v>1.25</c:v>
                </c:pt>
                <c:pt idx="1452">
                  <c:v>0.75</c:v>
                </c:pt>
                <c:pt idx="1453">
                  <c:v>0.75</c:v>
                </c:pt>
                <c:pt idx="1454">
                  <c:v>0.5</c:v>
                </c:pt>
                <c:pt idx="1455">
                  <c:v>0.5</c:v>
                </c:pt>
                <c:pt idx="1456">
                  <c:v>0</c:v>
                </c:pt>
                <c:pt idx="1457">
                  <c:v>-0.5</c:v>
                </c:pt>
                <c:pt idx="1458">
                  <c:v>-0.5</c:v>
                </c:pt>
                <c:pt idx="1459">
                  <c:v>-0.25</c:v>
                </c:pt>
                <c:pt idx="1460">
                  <c:v>-0.5</c:v>
                </c:pt>
                <c:pt idx="1461">
                  <c:v>-0.25</c:v>
                </c:pt>
                <c:pt idx="1462">
                  <c:v>-0.5</c:v>
                </c:pt>
                <c:pt idx="1463">
                  <c:v>-1</c:v>
                </c:pt>
                <c:pt idx="1464">
                  <c:v>-1.2349999999999994</c:v>
                </c:pt>
                <c:pt idx="1465">
                  <c:v>-2.0100000000000051</c:v>
                </c:pt>
                <c:pt idx="1466">
                  <c:v>-2.8299999999999983</c:v>
                </c:pt>
                <c:pt idx="1467">
                  <c:v>-2.6599999999999966</c:v>
                </c:pt>
                <c:pt idx="1468">
                  <c:v>-0.26000000000000512</c:v>
                </c:pt>
                <c:pt idx="1469">
                  <c:v>1.0700000000000003</c:v>
                </c:pt>
                <c:pt idx="1470">
                  <c:v>-0.85000000000000142</c:v>
                </c:pt>
                <c:pt idx="1471">
                  <c:v>-1.2299999999999969</c:v>
                </c:pt>
                <c:pt idx="1472">
                  <c:v>-0.70000000000000284</c:v>
                </c:pt>
                <c:pt idx="1473">
                  <c:v>0.38000000000000256</c:v>
                </c:pt>
                <c:pt idx="1474">
                  <c:v>1.4100000000000037</c:v>
                </c:pt>
                <c:pt idx="1475">
                  <c:v>0.54999999999999716</c:v>
                </c:pt>
                <c:pt idx="1476">
                  <c:v>-9.9999999999980105E-3</c:v>
                </c:pt>
                <c:pt idx="1477">
                  <c:v>-0.91000000000000369</c:v>
                </c:pt>
                <c:pt idx="1478">
                  <c:v>-1.6700000000000017</c:v>
                </c:pt>
                <c:pt idx="1479">
                  <c:v>-0.32000000000000028</c:v>
                </c:pt>
                <c:pt idx="1480">
                  <c:v>1.0600000000000023</c:v>
                </c:pt>
                <c:pt idx="1481">
                  <c:v>0.60000000000000142</c:v>
                </c:pt>
                <c:pt idx="1482">
                  <c:v>-9.0000000000003411E-2</c:v>
                </c:pt>
                <c:pt idx="1483">
                  <c:v>0.31000000000000227</c:v>
                </c:pt>
                <c:pt idx="1484">
                  <c:v>-1.6300000000000026</c:v>
                </c:pt>
                <c:pt idx="1485">
                  <c:v>1.0900000000000034</c:v>
                </c:pt>
                <c:pt idx="1486">
                  <c:v>-1.6099999999999994</c:v>
                </c:pt>
                <c:pt idx="1487">
                  <c:v>-0.56000000000000227</c:v>
                </c:pt>
                <c:pt idx="1488">
                  <c:v>-1.4699999999999989</c:v>
                </c:pt>
                <c:pt idx="1489">
                  <c:v>-3.0000000000001137E-2</c:v>
                </c:pt>
                <c:pt idx="1490">
                  <c:v>-1.75</c:v>
                </c:pt>
                <c:pt idx="1491">
                  <c:v>-1.75</c:v>
                </c:pt>
                <c:pt idx="1492">
                  <c:v>-1.75</c:v>
                </c:pt>
                <c:pt idx="1493">
                  <c:v>-1.75</c:v>
                </c:pt>
                <c:pt idx="1494">
                  <c:v>-3</c:v>
                </c:pt>
                <c:pt idx="1495">
                  <c:v>-2.75</c:v>
                </c:pt>
                <c:pt idx="1496">
                  <c:v>-2.75</c:v>
                </c:pt>
                <c:pt idx="1497">
                  <c:v>-2.75</c:v>
                </c:pt>
                <c:pt idx="1498">
                  <c:v>-2.5</c:v>
                </c:pt>
                <c:pt idx="1499">
                  <c:v>-2.5</c:v>
                </c:pt>
                <c:pt idx="1500">
                  <c:v>-2.5</c:v>
                </c:pt>
                <c:pt idx="1501">
                  <c:v>-2.5</c:v>
                </c:pt>
                <c:pt idx="1502">
                  <c:v>-3</c:v>
                </c:pt>
                <c:pt idx="1503">
                  <c:v>-3</c:v>
                </c:pt>
                <c:pt idx="1504">
                  <c:v>-3</c:v>
                </c:pt>
                <c:pt idx="1505">
                  <c:v>-3</c:v>
                </c:pt>
                <c:pt idx="1506">
                  <c:v>-2.5</c:v>
                </c:pt>
                <c:pt idx="1507">
                  <c:v>-2.5</c:v>
                </c:pt>
                <c:pt idx="1508">
                  <c:v>-2</c:v>
                </c:pt>
                <c:pt idx="1509">
                  <c:v>-1.75</c:v>
                </c:pt>
                <c:pt idx="1510">
                  <c:v>-1.75</c:v>
                </c:pt>
                <c:pt idx="1511">
                  <c:v>-1.25</c:v>
                </c:pt>
                <c:pt idx="1512">
                  <c:v>-1</c:v>
                </c:pt>
                <c:pt idx="1513">
                  <c:v>-1.5</c:v>
                </c:pt>
                <c:pt idx="1514">
                  <c:v>-1.5</c:v>
                </c:pt>
                <c:pt idx="1515">
                  <c:v>-1.5</c:v>
                </c:pt>
                <c:pt idx="1516">
                  <c:v>-1.5</c:v>
                </c:pt>
                <c:pt idx="1517">
                  <c:v>-1.25</c:v>
                </c:pt>
                <c:pt idx="1518">
                  <c:v>-1.25</c:v>
                </c:pt>
                <c:pt idx="1519">
                  <c:v>-1.5</c:v>
                </c:pt>
                <c:pt idx="1520">
                  <c:v>-1.25</c:v>
                </c:pt>
                <c:pt idx="1521">
                  <c:v>-1.25</c:v>
                </c:pt>
                <c:pt idx="1522">
                  <c:v>-1</c:v>
                </c:pt>
                <c:pt idx="1523">
                  <c:v>-1</c:v>
                </c:pt>
                <c:pt idx="1524">
                  <c:v>-0.75</c:v>
                </c:pt>
                <c:pt idx="1525">
                  <c:v>-0.75</c:v>
                </c:pt>
                <c:pt idx="1526">
                  <c:v>-1.75</c:v>
                </c:pt>
                <c:pt idx="1527">
                  <c:v>-1.5</c:v>
                </c:pt>
                <c:pt idx="1528">
                  <c:v>-1.5</c:v>
                </c:pt>
                <c:pt idx="1529">
                  <c:v>-1.5</c:v>
                </c:pt>
                <c:pt idx="1530">
                  <c:v>-2</c:v>
                </c:pt>
                <c:pt idx="1531">
                  <c:v>-2</c:v>
                </c:pt>
                <c:pt idx="1532">
                  <c:v>-0.75</c:v>
                </c:pt>
                <c:pt idx="1533">
                  <c:v>-0.75</c:v>
                </c:pt>
                <c:pt idx="1534">
                  <c:v>0.75</c:v>
                </c:pt>
                <c:pt idx="1535">
                  <c:v>0.75</c:v>
                </c:pt>
                <c:pt idx="1536">
                  <c:v>1.25</c:v>
                </c:pt>
                <c:pt idx="1537">
                  <c:v>1</c:v>
                </c:pt>
                <c:pt idx="1538">
                  <c:v>0</c:v>
                </c:pt>
                <c:pt idx="1539">
                  <c:v>0</c:v>
                </c:pt>
                <c:pt idx="1540">
                  <c:v>0.5</c:v>
                </c:pt>
                <c:pt idx="1541">
                  <c:v>0.25</c:v>
                </c:pt>
                <c:pt idx="1542">
                  <c:v>0.5</c:v>
                </c:pt>
                <c:pt idx="1543">
                  <c:v>-0.75</c:v>
                </c:pt>
                <c:pt idx="1544">
                  <c:v>-0.5</c:v>
                </c:pt>
                <c:pt idx="1545">
                  <c:v>-1</c:v>
                </c:pt>
                <c:pt idx="1546">
                  <c:v>-0.5</c:v>
                </c:pt>
                <c:pt idx="1547">
                  <c:v>-0.25</c:v>
                </c:pt>
                <c:pt idx="1548">
                  <c:v>-0.75</c:v>
                </c:pt>
                <c:pt idx="1549">
                  <c:v>-0.5</c:v>
                </c:pt>
                <c:pt idx="1550">
                  <c:v>-0.5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0.66000000000000369</c:v>
                </c:pt>
                <c:pt idx="1555">
                  <c:v>7.9999999999998295E-2</c:v>
                </c:pt>
                <c:pt idx="1556">
                  <c:v>0</c:v>
                </c:pt>
                <c:pt idx="1557">
                  <c:v>0.14999999999999858</c:v>
                </c:pt>
                <c:pt idx="1558">
                  <c:v>-0.81000000000000227</c:v>
                </c:pt>
                <c:pt idx="1559">
                  <c:v>-1.009999999999998</c:v>
                </c:pt>
                <c:pt idx="1560">
                  <c:v>-0.68999999999999773</c:v>
                </c:pt>
                <c:pt idx="1561">
                  <c:v>-7.0000000000000284E-2</c:v>
                </c:pt>
                <c:pt idx="1562">
                  <c:v>-0.60000000000000142</c:v>
                </c:pt>
                <c:pt idx="1563">
                  <c:v>0.45000000000000284</c:v>
                </c:pt>
                <c:pt idx="1564">
                  <c:v>-0.39000000000000057</c:v>
                </c:pt>
                <c:pt idx="1565">
                  <c:v>-1.1499999999999986</c:v>
                </c:pt>
                <c:pt idx="1566">
                  <c:v>-0.34000000000000341</c:v>
                </c:pt>
                <c:pt idx="1567">
                  <c:v>-1.8800000000000026</c:v>
                </c:pt>
                <c:pt idx="1568">
                  <c:v>-1.6399999999999935</c:v>
                </c:pt>
                <c:pt idx="1569">
                  <c:v>-0.48000000000000398</c:v>
                </c:pt>
                <c:pt idx="1570">
                  <c:v>-2.7999999999999972</c:v>
                </c:pt>
                <c:pt idx="1571">
                  <c:v>-0.25</c:v>
                </c:pt>
                <c:pt idx="1572">
                  <c:v>-0.5</c:v>
                </c:pt>
                <c:pt idx="1573">
                  <c:v>-0.5</c:v>
                </c:pt>
                <c:pt idx="1574">
                  <c:v>-0.25</c:v>
                </c:pt>
                <c:pt idx="1575">
                  <c:v>-0.5</c:v>
                </c:pt>
                <c:pt idx="1576">
                  <c:v>-0.25</c:v>
                </c:pt>
                <c:pt idx="1577">
                  <c:v>1</c:v>
                </c:pt>
                <c:pt idx="1578">
                  <c:v>0.75</c:v>
                </c:pt>
                <c:pt idx="1579">
                  <c:v>0.62000000000000455</c:v>
                </c:pt>
                <c:pt idx="1580">
                  <c:v>0.75</c:v>
                </c:pt>
                <c:pt idx="1581">
                  <c:v>0.75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8-4EED-A4ED-4D20262D01C4}"/>
            </c:ext>
          </c:extLst>
        </c:ser>
        <c:ser>
          <c:idx val="1"/>
          <c:order val="1"/>
          <c:tx>
            <c:strRef>
              <c:f>Spreads!$P$2</c:f>
              <c:strCache>
                <c:ptCount val="1"/>
                <c:pt idx="0">
                  <c:v>Gulf Basis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Spreads!$A$23:$A$1262</c:f>
              <c:numCache>
                <c:formatCode>m/d/yyyy</c:formatCode>
                <c:ptCount val="1240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44015</c:v>
                </c:pt>
                <c:pt idx="380">
                  <c:v>44018</c:v>
                </c:pt>
                <c:pt idx="381">
                  <c:v>44019</c:v>
                </c:pt>
                <c:pt idx="382">
                  <c:v>44020</c:v>
                </c:pt>
                <c:pt idx="383">
                  <c:v>44021</c:v>
                </c:pt>
                <c:pt idx="384">
                  <c:v>44022</c:v>
                </c:pt>
                <c:pt idx="385">
                  <c:v>44025</c:v>
                </c:pt>
                <c:pt idx="386">
                  <c:v>44026</c:v>
                </c:pt>
                <c:pt idx="387">
                  <c:v>44027</c:v>
                </c:pt>
                <c:pt idx="388">
                  <c:v>44028</c:v>
                </c:pt>
                <c:pt idx="389">
                  <c:v>44029</c:v>
                </c:pt>
                <c:pt idx="390">
                  <c:v>44032</c:v>
                </c:pt>
                <c:pt idx="391">
                  <c:v>44033</c:v>
                </c:pt>
                <c:pt idx="392">
                  <c:v>44034</c:v>
                </c:pt>
                <c:pt idx="393">
                  <c:v>44035</c:v>
                </c:pt>
                <c:pt idx="394">
                  <c:v>44036</c:v>
                </c:pt>
                <c:pt idx="395">
                  <c:v>44039</c:v>
                </c:pt>
                <c:pt idx="396">
                  <c:v>44040</c:v>
                </c:pt>
                <c:pt idx="397">
                  <c:v>44041</c:v>
                </c:pt>
                <c:pt idx="398">
                  <c:v>44042</c:v>
                </c:pt>
                <c:pt idx="399">
                  <c:v>44043</c:v>
                </c:pt>
                <c:pt idx="400">
                  <c:v>44046</c:v>
                </c:pt>
                <c:pt idx="401">
                  <c:v>44047</c:v>
                </c:pt>
                <c:pt idx="402">
                  <c:v>44048</c:v>
                </c:pt>
                <c:pt idx="403">
                  <c:v>44049</c:v>
                </c:pt>
                <c:pt idx="404">
                  <c:v>44050</c:v>
                </c:pt>
                <c:pt idx="405">
                  <c:v>44053</c:v>
                </c:pt>
                <c:pt idx="406">
                  <c:v>44054</c:v>
                </c:pt>
                <c:pt idx="407">
                  <c:v>44055</c:v>
                </c:pt>
                <c:pt idx="408">
                  <c:v>44056</c:v>
                </c:pt>
                <c:pt idx="409">
                  <c:v>44057</c:v>
                </c:pt>
                <c:pt idx="410">
                  <c:v>44060</c:v>
                </c:pt>
                <c:pt idx="411">
                  <c:v>44061</c:v>
                </c:pt>
                <c:pt idx="412">
                  <c:v>44062</c:v>
                </c:pt>
                <c:pt idx="413">
                  <c:v>44063</c:v>
                </c:pt>
                <c:pt idx="414">
                  <c:v>44064</c:v>
                </c:pt>
                <c:pt idx="415">
                  <c:v>44067</c:v>
                </c:pt>
                <c:pt idx="416">
                  <c:v>44068</c:v>
                </c:pt>
                <c:pt idx="417">
                  <c:v>44069</c:v>
                </c:pt>
                <c:pt idx="418">
                  <c:v>44070</c:v>
                </c:pt>
                <c:pt idx="419">
                  <c:v>44071</c:v>
                </c:pt>
                <c:pt idx="420">
                  <c:v>44074</c:v>
                </c:pt>
                <c:pt idx="421">
                  <c:v>44075</c:v>
                </c:pt>
                <c:pt idx="422">
                  <c:v>44076</c:v>
                </c:pt>
                <c:pt idx="423">
                  <c:v>44077</c:v>
                </c:pt>
                <c:pt idx="424">
                  <c:v>44078</c:v>
                </c:pt>
                <c:pt idx="425">
                  <c:v>44082</c:v>
                </c:pt>
                <c:pt idx="426">
                  <c:v>44083</c:v>
                </c:pt>
                <c:pt idx="427">
                  <c:v>44084</c:v>
                </c:pt>
                <c:pt idx="428">
                  <c:v>44085</c:v>
                </c:pt>
                <c:pt idx="429">
                  <c:v>44088</c:v>
                </c:pt>
                <c:pt idx="430">
                  <c:v>44089</c:v>
                </c:pt>
                <c:pt idx="431">
                  <c:v>44090</c:v>
                </c:pt>
                <c:pt idx="432">
                  <c:v>44091</c:v>
                </c:pt>
                <c:pt idx="433">
                  <c:v>44092</c:v>
                </c:pt>
                <c:pt idx="434">
                  <c:v>44095</c:v>
                </c:pt>
                <c:pt idx="435">
                  <c:v>44096</c:v>
                </c:pt>
                <c:pt idx="436">
                  <c:v>44097</c:v>
                </c:pt>
                <c:pt idx="437">
                  <c:v>44098</c:v>
                </c:pt>
                <c:pt idx="438">
                  <c:v>44099</c:v>
                </c:pt>
                <c:pt idx="439">
                  <c:v>44102</c:v>
                </c:pt>
                <c:pt idx="440">
                  <c:v>44103</c:v>
                </c:pt>
                <c:pt idx="441">
                  <c:v>44104</c:v>
                </c:pt>
                <c:pt idx="442">
                  <c:v>44105</c:v>
                </c:pt>
                <c:pt idx="443">
                  <c:v>44106</c:v>
                </c:pt>
                <c:pt idx="444">
                  <c:v>44109</c:v>
                </c:pt>
                <c:pt idx="445">
                  <c:v>44110</c:v>
                </c:pt>
                <c:pt idx="446">
                  <c:v>44111</c:v>
                </c:pt>
                <c:pt idx="447">
                  <c:v>44112</c:v>
                </c:pt>
                <c:pt idx="448">
                  <c:v>44113</c:v>
                </c:pt>
                <c:pt idx="449">
                  <c:v>44116</c:v>
                </c:pt>
                <c:pt idx="450">
                  <c:v>44117</c:v>
                </c:pt>
                <c:pt idx="451">
                  <c:v>44118</c:v>
                </c:pt>
                <c:pt idx="452">
                  <c:v>44119</c:v>
                </c:pt>
                <c:pt idx="453">
                  <c:v>44120</c:v>
                </c:pt>
                <c:pt idx="454">
                  <c:v>44123</c:v>
                </c:pt>
                <c:pt idx="455">
                  <c:v>44124</c:v>
                </c:pt>
                <c:pt idx="456">
                  <c:v>44125</c:v>
                </c:pt>
                <c:pt idx="457">
                  <c:v>44126</c:v>
                </c:pt>
                <c:pt idx="458">
                  <c:v>44127</c:v>
                </c:pt>
                <c:pt idx="459">
                  <c:v>44130</c:v>
                </c:pt>
                <c:pt idx="460">
                  <c:v>44131</c:v>
                </c:pt>
                <c:pt idx="461">
                  <c:v>44132</c:v>
                </c:pt>
                <c:pt idx="462">
                  <c:v>44133</c:v>
                </c:pt>
                <c:pt idx="463">
                  <c:v>44134</c:v>
                </c:pt>
                <c:pt idx="464">
                  <c:v>44137</c:v>
                </c:pt>
                <c:pt idx="465">
                  <c:v>44138</c:v>
                </c:pt>
                <c:pt idx="466">
                  <c:v>44139</c:v>
                </c:pt>
                <c:pt idx="467">
                  <c:v>44140</c:v>
                </c:pt>
                <c:pt idx="468">
                  <c:v>44141</c:v>
                </c:pt>
                <c:pt idx="469">
                  <c:v>44144</c:v>
                </c:pt>
                <c:pt idx="470">
                  <c:v>44145</c:v>
                </c:pt>
                <c:pt idx="471">
                  <c:v>44146</c:v>
                </c:pt>
                <c:pt idx="472">
                  <c:v>44147</c:v>
                </c:pt>
                <c:pt idx="473">
                  <c:v>44148</c:v>
                </c:pt>
                <c:pt idx="474">
                  <c:v>44151</c:v>
                </c:pt>
                <c:pt idx="475">
                  <c:v>44152</c:v>
                </c:pt>
                <c:pt idx="476">
                  <c:v>44153</c:v>
                </c:pt>
                <c:pt idx="477">
                  <c:v>44154</c:v>
                </c:pt>
                <c:pt idx="478">
                  <c:v>44155</c:v>
                </c:pt>
                <c:pt idx="479">
                  <c:v>44158</c:v>
                </c:pt>
                <c:pt idx="480">
                  <c:v>44159</c:v>
                </c:pt>
                <c:pt idx="481">
                  <c:v>44160</c:v>
                </c:pt>
                <c:pt idx="482">
                  <c:v>44162</c:v>
                </c:pt>
                <c:pt idx="483">
                  <c:v>44165</c:v>
                </c:pt>
                <c:pt idx="484">
                  <c:v>44166</c:v>
                </c:pt>
                <c:pt idx="485">
                  <c:v>44167</c:v>
                </c:pt>
                <c:pt idx="486">
                  <c:v>44168</c:v>
                </c:pt>
                <c:pt idx="487">
                  <c:v>44169</c:v>
                </c:pt>
                <c:pt idx="488">
                  <c:v>44172</c:v>
                </c:pt>
                <c:pt idx="489">
                  <c:v>44173</c:v>
                </c:pt>
                <c:pt idx="490">
                  <c:v>44174</c:v>
                </c:pt>
                <c:pt idx="491">
                  <c:v>44175</c:v>
                </c:pt>
                <c:pt idx="492">
                  <c:v>44176</c:v>
                </c:pt>
                <c:pt idx="493">
                  <c:v>44179</c:v>
                </c:pt>
                <c:pt idx="494">
                  <c:v>44180</c:v>
                </c:pt>
                <c:pt idx="495">
                  <c:v>44181</c:v>
                </c:pt>
                <c:pt idx="496">
                  <c:v>44182</c:v>
                </c:pt>
                <c:pt idx="497">
                  <c:v>44183</c:v>
                </c:pt>
                <c:pt idx="498">
                  <c:v>44186</c:v>
                </c:pt>
                <c:pt idx="499">
                  <c:v>44187</c:v>
                </c:pt>
                <c:pt idx="500">
                  <c:v>44188</c:v>
                </c:pt>
                <c:pt idx="501">
                  <c:v>44189</c:v>
                </c:pt>
                <c:pt idx="502">
                  <c:v>44193</c:v>
                </c:pt>
                <c:pt idx="503">
                  <c:v>44194</c:v>
                </c:pt>
                <c:pt idx="504">
                  <c:v>44195</c:v>
                </c:pt>
                <c:pt idx="505">
                  <c:v>44196</c:v>
                </c:pt>
                <c:pt idx="506">
                  <c:v>44200</c:v>
                </c:pt>
                <c:pt idx="507">
                  <c:v>44201</c:v>
                </c:pt>
                <c:pt idx="508">
                  <c:v>44202</c:v>
                </c:pt>
                <c:pt idx="509">
                  <c:v>44203</c:v>
                </c:pt>
                <c:pt idx="510">
                  <c:v>44204</c:v>
                </c:pt>
                <c:pt idx="511">
                  <c:v>44207</c:v>
                </c:pt>
                <c:pt idx="512">
                  <c:v>44208</c:v>
                </c:pt>
                <c:pt idx="513">
                  <c:v>44209</c:v>
                </c:pt>
                <c:pt idx="514">
                  <c:v>44210</c:v>
                </c:pt>
                <c:pt idx="515">
                  <c:v>44211</c:v>
                </c:pt>
                <c:pt idx="516">
                  <c:v>44215</c:v>
                </c:pt>
                <c:pt idx="517">
                  <c:v>44216</c:v>
                </c:pt>
                <c:pt idx="518">
                  <c:v>44217</c:v>
                </c:pt>
                <c:pt idx="519">
                  <c:v>44218</c:v>
                </c:pt>
                <c:pt idx="520">
                  <c:v>44221</c:v>
                </c:pt>
                <c:pt idx="521">
                  <c:v>44222</c:v>
                </c:pt>
                <c:pt idx="522">
                  <c:v>44223</c:v>
                </c:pt>
                <c:pt idx="523">
                  <c:v>44224</c:v>
                </c:pt>
                <c:pt idx="524">
                  <c:v>44225</c:v>
                </c:pt>
                <c:pt idx="525">
                  <c:v>44228</c:v>
                </c:pt>
                <c:pt idx="526">
                  <c:v>44229</c:v>
                </c:pt>
                <c:pt idx="527">
                  <c:v>44230</c:v>
                </c:pt>
                <c:pt idx="528">
                  <c:v>44231</c:v>
                </c:pt>
                <c:pt idx="529">
                  <c:v>44232</c:v>
                </c:pt>
                <c:pt idx="530">
                  <c:v>44235</c:v>
                </c:pt>
                <c:pt idx="531">
                  <c:v>44236</c:v>
                </c:pt>
                <c:pt idx="532">
                  <c:v>44237</c:v>
                </c:pt>
                <c:pt idx="533">
                  <c:v>44238</c:v>
                </c:pt>
                <c:pt idx="534">
                  <c:v>44239</c:v>
                </c:pt>
                <c:pt idx="535">
                  <c:v>44243</c:v>
                </c:pt>
                <c:pt idx="536">
                  <c:v>44244</c:v>
                </c:pt>
                <c:pt idx="537">
                  <c:v>44245</c:v>
                </c:pt>
                <c:pt idx="538">
                  <c:v>44246</c:v>
                </c:pt>
                <c:pt idx="539">
                  <c:v>44249</c:v>
                </c:pt>
                <c:pt idx="540">
                  <c:v>44250</c:v>
                </c:pt>
                <c:pt idx="541">
                  <c:v>44251</c:v>
                </c:pt>
                <c:pt idx="542">
                  <c:v>44252</c:v>
                </c:pt>
                <c:pt idx="543">
                  <c:v>44253</c:v>
                </c:pt>
                <c:pt idx="544">
                  <c:v>44256</c:v>
                </c:pt>
                <c:pt idx="545">
                  <c:v>44257</c:v>
                </c:pt>
                <c:pt idx="546">
                  <c:v>44258</c:v>
                </c:pt>
                <c:pt idx="547">
                  <c:v>44259</c:v>
                </c:pt>
                <c:pt idx="548">
                  <c:v>44260</c:v>
                </c:pt>
                <c:pt idx="549">
                  <c:v>44263</c:v>
                </c:pt>
                <c:pt idx="550">
                  <c:v>44264</c:v>
                </c:pt>
                <c:pt idx="551">
                  <c:v>44265</c:v>
                </c:pt>
                <c:pt idx="552">
                  <c:v>44266</c:v>
                </c:pt>
                <c:pt idx="553">
                  <c:v>44267</c:v>
                </c:pt>
                <c:pt idx="554">
                  <c:v>44270</c:v>
                </c:pt>
                <c:pt idx="555">
                  <c:v>44271</c:v>
                </c:pt>
                <c:pt idx="556">
                  <c:v>44272</c:v>
                </c:pt>
                <c:pt idx="557">
                  <c:v>44273</c:v>
                </c:pt>
                <c:pt idx="558">
                  <c:v>44274</c:v>
                </c:pt>
                <c:pt idx="559">
                  <c:v>44277</c:v>
                </c:pt>
                <c:pt idx="560">
                  <c:v>44278</c:v>
                </c:pt>
                <c:pt idx="561">
                  <c:v>44279</c:v>
                </c:pt>
                <c:pt idx="562">
                  <c:v>44280</c:v>
                </c:pt>
                <c:pt idx="563">
                  <c:v>44281</c:v>
                </c:pt>
                <c:pt idx="564">
                  <c:v>44284</c:v>
                </c:pt>
                <c:pt idx="565">
                  <c:v>44285</c:v>
                </c:pt>
                <c:pt idx="566">
                  <c:v>44286</c:v>
                </c:pt>
                <c:pt idx="567">
                  <c:v>44287</c:v>
                </c:pt>
                <c:pt idx="568">
                  <c:v>44291</c:v>
                </c:pt>
                <c:pt idx="569">
                  <c:v>44292</c:v>
                </c:pt>
                <c:pt idx="570">
                  <c:v>44293</c:v>
                </c:pt>
                <c:pt idx="571">
                  <c:v>44294</c:v>
                </c:pt>
                <c:pt idx="572">
                  <c:v>44295</c:v>
                </c:pt>
                <c:pt idx="573">
                  <c:v>44298</c:v>
                </c:pt>
                <c:pt idx="574">
                  <c:v>44299</c:v>
                </c:pt>
                <c:pt idx="575">
                  <c:v>44300</c:v>
                </c:pt>
                <c:pt idx="576">
                  <c:v>44301</c:v>
                </c:pt>
                <c:pt idx="577">
                  <c:v>44302</c:v>
                </c:pt>
                <c:pt idx="578">
                  <c:v>44305</c:v>
                </c:pt>
                <c:pt idx="579">
                  <c:v>44306</c:v>
                </c:pt>
                <c:pt idx="580">
                  <c:v>44307</c:v>
                </c:pt>
                <c:pt idx="581">
                  <c:v>44308</c:v>
                </c:pt>
                <c:pt idx="582">
                  <c:v>44309</c:v>
                </c:pt>
                <c:pt idx="583">
                  <c:v>44312</c:v>
                </c:pt>
                <c:pt idx="584">
                  <c:v>44313</c:v>
                </c:pt>
                <c:pt idx="585">
                  <c:v>44314</c:v>
                </c:pt>
                <c:pt idx="586">
                  <c:v>44315</c:v>
                </c:pt>
                <c:pt idx="587">
                  <c:v>44316</c:v>
                </c:pt>
                <c:pt idx="588">
                  <c:v>44319</c:v>
                </c:pt>
                <c:pt idx="589">
                  <c:v>44320</c:v>
                </c:pt>
                <c:pt idx="590">
                  <c:v>44321</c:v>
                </c:pt>
                <c:pt idx="591">
                  <c:v>44322</c:v>
                </c:pt>
                <c:pt idx="592">
                  <c:v>44323</c:v>
                </c:pt>
                <c:pt idx="593">
                  <c:v>44326</c:v>
                </c:pt>
                <c:pt idx="594">
                  <c:v>44327</c:v>
                </c:pt>
                <c:pt idx="595">
                  <c:v>44328</c:v>
                </c:pt>
                <c:pt idx="596">
                  <c:v>44329</c:v>
                </c:pt>
                <c:pt idx="597">
                  <c:v>44330</c:v>
                </c:pt>
                <c:pt idx="598">
                  <c:v>44333</c:v>
                </c:pt>
                <c:pt idx="599">
                  <c:v>44334</c:v>
                </c:pt>
                <c:pt idx="600">
                  <c:v>44335</c:v>
                </c:pt>
                <c:pt idx="601">
                  <c:v>44336</c:v>
                </c:pt>
                <c:pt idx="602">
                  <c:v>44337</c:v>
                </c:pt>
                <c:pt idx="603">
                  <c:v>44340</c:v>
                </c:pt>
                <c:pt idx="604">
                  <c:v>44341</c:v>
                </c:pt>
                <c:pt idx="605">
                  <c:v>44342</c:v>
                </c:pt>
                <c:pt idx="606">
                  <c:v>44343</c:v>
                </c:pt>
                <c:pt idx="607">
                  <c:v>44344</c:v>
                </c:pt>
                <c:pt idx="608">
                  <c:v>44348</c:v>
                </c:pt>
                <c:pt idx="609">
                  <c:v>44349</c:v>
                </c:pt>
                <c:pt idx="610">
                  <c:v>44350</c:v>
                </c:pt>
                <c:pt idx="611">
                  <c:v>44351</c:v>
                </c:pt>
                <c:pt idx="612">
                  <c:v>44354</c:v>
                </c:pt>
                <c:pt idx="613">
                  <c:v>44355</c:v>
                </c:pt>
                <c:pt idx="614">
                  <c:v>44356</c:v>
                </c:pt>
                <c:pt idx="615">
                  <c:v>44357</c:v>
                </c:pt>
                <c:pt idx="616">
                  <c:v>44358</c:v>
                </c:pt>
                <c:pt idx="617">
                  <c:v>44361</c:v>
                </c:pt>
                <c:pt idx="618">
                  <c:v>44362</c:v>
                </c:pt>
                <c:pt idx="619">
                  <c:v>44363</c:v>
                </c:pt>
                <c:pt idx="620">
                  <c:v>44364</c:v>
                </c:pt>
                <c:pt idx="621">
                  <c:v>44365</c:v>
                </c:pt>
                <c:pt idx="622">
                  <c:v>44368</c:v>
                </c:pt>
                <c:pt idx="623">
                  <c:v>44369</c:v>
                </c:pt>
                <c:pt idx="624">
                  <c:v>44370</c:v>
                </c:pt>
                <c:pt idx="625">
                  <c:v>44371</c:v>
                </c:pt>
                <c:pt idx="626">
                  <c:v>44372</c:v>
                </c:pt>
                <c:pt idx="627">
                  <c:v>44375</c:v>
                </c:pt>
                <c:pt idx="628">
                  <c:v>44376</c:v>
                </c:pt>
                <c:pt idx="629">
                  <c:v>44377</c:v>
                </c:pt>
                <c:pt idx="630">
                  <c:v>44378</c:v>
                </c:pt>
                <c:pt idx="631">
                  <c:v>44379</c:v>
                </c:pt>
                <c:pt idx="632">
                  <c:v>44383</c:v>
                </c:pt>
                <c:pt idx="633">
                  <c:v>44384</c:v>
                </c:pt>
                <c:pt idx="634">
                  <c:v>44385</c:v>
                </c:pt>
                <c:pt idx="635">
                  <c:v>44386</c:v>
                </c:pt>
                <c:pt idx="636">
                  <c:v>44389</c:v>
                </c:pt>
                <c:pt idx="637">
                  <c:v>44390</c:v>
                </c:pt>
                <c:pt idx="638">
                  <c:v>44391</c:v>
                </c:pt>
                <c:pt idx="639">
                  <c:v>44392</c:v>
                </c:pt>
                <c:pt idx="640">
                  <c:v>44393</c:v>
                </c:pt>
                <c:pt idx="641">
                  <c:v>44396</c:v>
                </c:pt>
                <c:pt idx="642">
                  <c:v>44397</c:v>
                </c:pt>
                <c:pt idx="643">
                  <c:v>44398</c:v>
                </c:pt>
                <c:pt idx="644">
                  <c:v>44399</c:v>
                </c:pt>
                <c:pt idx="645">
                  <c:v>44400</c:v>
                </c:pt>
                <c:pt idx="646">
                  <c:v>44403</c:v>
                </c:pt>
                <c:pt idx="647">
                  <c:v>44404</c:v>
                </c:pt>
                <c:pt idx="648">
                  <c:v>44405</c:v>
                </c:pt>
                <c:pt idx="649">
                  <c:v>44406</c:v>
                </c:pt>
                <c:pt idx="650">
                  <c:v>44407</c:v>
                </c:pt>
                <c:pt idx="651">
                  <c:v>44410</c:v>
                </c:pt>
                <c:pt idx="652">
                  <c:v>44411</c:v>
                </c:pt>
                <c:pt idx="653">
                  <c:v>44412</c:v>
                </c:pt>
                <c:pt idx="654">
                  <c:v>44413</c:v>
                </c:pt>
                <c:pt idx="655">
                  <c:v>44414</c:v>
                </c:pt>
                <c:pt idx="656">
                  <c:v>44417</c:v>
                </c:pt>
                <c:pt idx="657">
                  <c:v>44418</c:v>
                </c:pt>
                <c:pt idx="658">
                  <c:v>44419</c:v>
                </c:pt>
                <c:pt idx="659">
                  <c:v>44420</c:v>
                </c:pt>
                <c:pt idx="660">
                  <c:v>44421</c:v>
                </c:pt>
                <c:pt idx="661">
                  <c:v>44424</c:v>
                </c:pt>
                <c:pt idx="662">
                  <c:v>44425</c:v>
                </c:pt>
                <c:pt idx="663">
                  <c:v>44426</c:v>
                </c:pt>
                <c:pt idx="664">
                  <c:v>44427</c:v>
                </c:pt>
                <c:pt idx="665">
                  <c:v>44428</c:v>
                </c:pt>
                <c:pt idx="666">
                  <c:v>44431</c:v>
                </c:pt>
                <c:pt idx="667">
                  <c:v>44432</c:v>
                </c:pt>
                <c:pt idx="668">
                  <c:v>44433</c:v>
                </c:pt>
                <c:pt idx="669">
                  <c:v>44434</c:v>
                </c:pt>
                <c:pt idx="670">
                  <c:v>44435</c:v>
                </c:pt>
                <c:pt idx="671">
                  <c:v>44438</c:v>
                </c:pt>
                <c:pt idx="672">
                  <c:v>44439</c:v>
                </c:pt>
                <c:pt idx="673">
                  <c:v>44440</c:v>
                </c:pt>
                <c:pt idx="674">
                  <c:v>44441</c:v>
                </c:pt>
                <c:pt idx="675">
                  <c:v>44442</c:v>
                </c:pt>
                <c:pt idx="676">
                  <c:v>44446</c:v>
                </c:pt>
                <c:pt idx="677">
                  <c:v>44447</c:v>
                </c:pt>
                <c:pt idx="678">
                  <c:v>44448</c:v>
                </c:pt>
                <c:pt idx="679">
                  <c:v>44449</c:v>
                </c:pt>
                <c:pt idx="680">
                  <c:v>44452</c:v>
                </c:pt>
                <c:pt idx="681">
                  <c:v>44453</c:v>
                </c:pt>
                <c:pt idx="682">
                  <c:v>44454</c:v>
                </c:pt>
                <c:pt idx="683">
                  <c:v>44455</c:v>
                </c:pt>
                <c:pt idx="684">
                  <c:v>44456</c:v>
                </c:pt>
                <c:pt idx="685">
                  <c:v>44459</c:v>
                </c:pt>
                <c:pt idx="686">
                  <c:v>44460</c:v>
                </c:pt>
                <c:pt idx="687">
                  <c:v>44461</c:v>
                </c:pt>
                <c:pt idx="688">
                  <c:v>44462</c:v>
                </c:pt>
                <c:pt idx="689">
                  <c:v>44463</c:v>
                </c:pt>
                <c:pt idx="690">
                  <c:v>44466</c:v>
                </c:pt>
                <c:pt idx="691">
                  <c:v>44467</c:v>
                </c:pt>
                <c:pt idx="692">
                  <c:v>44468</c:v>
                </c:pt>
                <c:pt idx="693">
                  <c:v>44469</c:v>
                </c:pt>
                <c:pt idx="694">
                  <c:v>44470</c:v>
                </c:pt>
                <c:pt idx="695">
                  <c:v>44473</c:v>
                </c:pt>
                <c:pt idx="696">
                  <c:v>44474</c:v>
                </c:pt>
                <c:pt idx="697">
                  <c:v>44475</c:v>
                </c:pt>
                <c:pt idx="698">
                  <c:v>44476</c:v>
                </c:pt>
                <c:pt idx="699">
                  <c:v>44477</c:v>
                </c:pt>
                <c:pt idx="700">
                  <c:v>44480</c:v>
                </c:pt>
                <c:pt idx="701">
                  <c:v>44481</c:v>
                </c:pt>
                <c:pt idx="702">
                  <c:v>44482</c:v>
                </c:pt>
                <c:pt idx="703">
                  <c:v>44483</c:v>
                </c:pt>
                <c:pt idx="704">
                  <c:v>44484</c:v>
                </c:pt>
                <c:pt idx="705">
                  <c:v>44487</c:v>
                </c:pt>
                <c:pt idx="706">
                  <c:v>44488</c:v>
                </c:pt>
                <c:pt idx="707">
                  <c:v>44489</c:v>
                </c:pt>
                <c:pt idx="708">
                  <c:v>44490</c:v>
                </c:pt>
                <c:pt idx="709">
                  <c:v>44491</c:v>
                </c:pt>
                <c:pt idx="710">
                  <c:v>44494</c:v>
                </c:pt>
                <c:pt idx="711">
                  <c:v>44495</c:v>
                </c:pt>
                <c:pt idx="712">
                  <c:v>44496</c:v>
                </c:pt>
                <c:pt idx="713">
                  <c:v>44497</c:v>
                </c:pt>
                <c:pt idx="714">
                  <c:v>44498</c:v>
                </c:pt>
                <c:pt idx="715">
                  <c:v>44501</c:v>
                </c:pt>
                <c:pt idx="716">
                  <c:v>44502</c:v>
                </c:pt>
                <c:pt idx="717">
                  <c:v>44503</c:v>
                </c:pt>
                <c:pt idx="718">
                  <c:v>44504</c:v>
                </c:pt>
                <c:pt idx="719">
                  <c:v>44505</c:v>
                </c:pt>
                <c:pt idx="720">
                  <c:v>44508</c:v>
                </c:pt>
                <c:pt idx="721">
                  <c:v>44509</c:v>
                </c:pt>
                <c:pt idx="722">
                  <c:v>44510</c:v>
                </c:pt>
                <c:pt idx="723">
                  <c:v>44511</c:v>
                </c:pt>
                <c:pt idx="724">
                  <c:v>44512</c:v>
                </c:pt>
                <c:pt idx="725">
                  <c:v>44515</c:v>
                </c:pt>
                <c:pt idx="726">
                  <c:v>44516</c:v>
                </c:pt>
                <c:pt idx="727">
                  <c:v>44517</c:v>
                </c:pt>
                <c:pt idx="728">
                  <c:v>44518</c:v>
                </c:pt>
                <c:pt idx="729">
                  <c:v>44519</c:v>
                </c:pt>
                <c:pt idx="730">
                  <c:v>44522</c:v>
                </c:pt>
                <c:pt idx="731">
                  <c:v>44523</c:v>
                </c:pt>
                <c:pt idx="732">
                  <c:v>44524</c:v>
                </c:pt>
                <c:pt idx="733">
                  <c:v>44526</c:v>
                </c:pt>
                <c:pt idx="734">
                  <c:v>44529</c:v>
                </c:pt>
                <c:pt idx="735">
                  <c:v>44530</c:v>
                </c:pt>
                <c:pt idx="736">
                  <c:v>44531</c:v>
                </c:pt>
                <c:pt idx="737">
                  <c:v>44532</c:v>
                </c:pt>
                <c:pt idx="738">
                  <c:v>44533</c:v>
                </c:pt>
                <c:pt idx="739">
                  <c:v>44536</c:v>
                </c:pt>
                <c:pt idx="740">
                  <c:v>44537</c:v>
                </c:pt>
                <c:pt idx="741">
                  <c:v>44538</c:v>
                </c:pt>
                <c:pt idx="742">
                  <c:v>44539</c:v>
                </c:pt>
                <c:pt idx="743">
                  <c:v>44540</c:v>
                </c:pt>
                <c:pt idx="744">
                  <c:v>44543</c:v>
                </c:pt>
                <c:pt idx="745">
                  <c:v>44544</c:v>
                </c:pt>
                <c:pt idx="746">
                  <c:v>44545</c:v>
                </c:pt>
                <c:pt idx="747">
                  <c:v>44546</c:v>
                </c:pt>
                <c:pt idx="748">
                  <c:v>44547</c:v>
                </c:pt>
                <c:pt idx="749">
                  <c:v>44550</c:v>
                </c:pt>
                <c:pt idx="750">
                  <c:v>44551</c:v>
                </c:pt>
                <c:pt idx="751">
                  <c:v>44552</c:v>
                </c:pt>
                <c:pt idx="752">
                  <c:v>44553</c:v>
                </c:pt>
                <c:pt idx="753">
                  <c:v>44557</c:v>
                </c:pt>
                <c:pt idx="754">
                  <c:v>44558</c:v>
                </c:pt>
                <c:pt idx="755">
                  <c:v>44559</c:v>
                </c:pt>
                <c:pt idx="756">
                  <c:v>44560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</c:numCache>
            </c:numRef>
          </c:cat>
          <c:val>
            <c:numRef>
              <c:f>Spreads!$P$23:$P$1616</c:f>
              <c:numCache>
                <c:formatCode>#,##0.00_);[Red]\(#,##0.00\)</c:formatCode>
                <c:ptCount val="1594"/>
                <c:pt idx="0">
                  <c:v>2.25</c:v>
                </c:pt>
                <c:pt idx="1">
                  <c:v>2.25</c:v>
                </c:pt>
                <c:pt idx="2">
                  <c:v>2.25</c:v>
                </c:pt>
                <c:pt idx="3">
                  <c:v>2.25</c:v>
                </c:pt>
                <c:pt idx="4">
                  <c:v>2.25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1.990000000000002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1.9999999999999964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2.0000000000000036</c:v>
                </c:pt>
                <c:pt idx="23">
                  <c:v>2.0000000000000036</c:v>
                </c:pt>
                <c:pt idx="24">
                  <c:v>2</c:v>
                </c:pt>
                <c:pt idx="25">
                  <c:v>2.0000000000000036</c:v>
                </c:pt>
                <c:pt idx="26">
                  <c:v>1.9999999999999964</c:v>
                </c:pt>
                <c:pt idx="27">
                  <c:v>2.0000000000000036</c:v>
                </c:pt>
                <c:pt idx="28">
                  <c:v>2</c:v>
                </c:pt>
                <c:pt idx="29">
                  <c:v>2</c:v>
                </c:pt>
                <c:pt idx="30">
                  <c:v>1.6600000000000001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1.6700000000000017</c:v>
                </c:pt>
                <c:pt idx="35">
                  <c:v>1.6599999999999966</c:v>
                </c:pt>
                <c:pt idx="36">
                  <c:v>1.6799999999999997</c:v>
                </c:pt>
                <c:pt idx="37">
                  <c:v>1.5899999999999999</c:v>
                </c:pt>
                <c:pt idx="38">
                  <c:v>1.5799999999999983</c:v>
                </c:pt>
                <c:pt idx="39">
                  <c:v>1.6099999999999994</c:v>
                </c:pt>
                <c:pt idx="40">
                  <c:v>1.9000000000000021</c:v>
                </c:pt>
                <c:pt idx="41">
                  <c:v>1.9000000000000021</c:v>
                </c:pt>
                <c:pt idx="42">
                  <c:v>1.9000000000000021</c:v>
                </c:pt>
                <c:pt idx="43">
                  <c:v>1.8999999999999986</c:v>
                </c:pt>
                <c:pt idx="44">
                  <c:v>1.8999999999999986</c:v>
                </c:pt>
                <c:pt idx="45">
                  <c:v>1.9000000000000021</c:v>
                </c:pt>
                <c:pt idx="46">
                  <c:v>1.8999999999999986</c:v>
                </c:pt>
                <c:pt idx="47">
                  <c:v>1.9000000000000021</c:v>
                </c:pt>
                <c:pt idx="48">
                  <c:v>1.8999999999999986</c:v>
                </c:pt>
                <c:pt idx="49">
                  <c:v>1.8999999999999986</c:v>
                </c:pt>
                <c:pt idx="50">
                  <c:v>1.8999999999999986</c:v>
                </c:pt>
                <c:pt idx="51">
                  <c:v>1.8999999999999986</c:v>
                </c:pt>
                <c:pt idx="52">
                  <c:v>1.9000000000000021</c:v>
                </c:pt>
                <c:pt idx="53">
                  <c:v>1.9000000000000021</c:v>
                </c:pt>
                <c:pt idx="54">
                  <c:v>1.8999999999999986</c:v>
                </c:pt>
                <c:pt idx="55">
                  <c:v>1.8999999999999986</c:v>
                </c:pt>
                <c:pt idx="56">
                  <c:v>1.8999999999999986</c:v>
                </c:pt>
                <c:pt idx="57">
                  <c:v>1.9000000000000021</c:v>
                </c:pt>
                <c:pt idx="58">
                  <c:v>1.8999999999999986</c:v>
                </c:pt>
                <c:pt idx="59">
                  <c:v>1.9000000000000021</c:v>
                </c:pt>
                <c:pt idx="60">
                  <c:v>1.9000000000000021</c:v>
                </c:pt>
                <c:pt idx="61">
                  <c:v>1.8999999999999986</c:v>
                </c:pt>
                <c:pt idx="62">
                  <c:v>1.8999999999999986</c:v>
                </c:pt>
                <c:pt idx="63">
                  <c:v>1.8999999999999986</c:v>
                </c:pt>
                <c:pt idx="64">
                  <c:v>1.9000000000000021</c:v>
                </c:pt>
                <c:pt idx="65">
                  <c:v>1.9000000000000021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1.1899999999999977</c:v>
                </c:pt>
                <c:pt idx="77">
                  <c:v>1.2000000000000028</c:v>
                </c:pt>
                <c:pt idx="78">
                  <c:v>1.1999999999999993</c:v>
                </c:pt>
                <c:pt idx="79">
                  <c:v>1.4299999999999997</c:v>
                </c:pt>
                <c:pt idx="80">
                  <c:v>1.4399999999999977</c:v>
                </c:pt>
                <c:pt idx="81">
                  <c:v>1.4499999999999993</c:v>
                </c:pt>
                <c:pt idx="82">
                  <c:v>1.75</c:v>
                </c:pt>
                <c:pt idx="83">
                  <c:v>1.75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1.75</c:v>
                </c:pt>
                <c:pt idx="89">
                  <c:v>1.75</c:v>
                </c:pt>
                <c:pt idx="90">
                  <c:v>1.75</c:v>
                </c:pt>
                <c:pt idx="91">
                  <c:v>1.75</c:v>
                </c:pt>
                <c:pt idx="92">
                  <c:v>1.75</c:v>
                </c:pt>
                <c:pt idx="93">
                  <c:v>1.75</c:v>
                </c:pt>
                <c:pt idx="94">
                  <c:v>2.5</c:v>
                </c:pt>
                <c:pt idx="95">
                  <c:v>2.5</c:v>
                </c:pt>
                <c:pt idx="96">
                  <c:v>2.5</c:v>
                </c:pt>
                <c:pt idx="97">
                  <c:v>2.5</c:v>
                </c:pt>
                <c:pt idx="98">
                  <c:v>2.5</c:v>
                </c:pt>
                <c:pt idx="99">
                  <c:v>2.5</c:v>
                </c:pt>
                <c:pt idx="100">
                  <c:v>2.5</c:v>
                </c:pt>
                <c:pt idx="101">
                  <c:v>2.5</c:v>
                </c:pt>
                <c:pt idx="102">
                  <c:v>2.5</c:v>
                </c:pt>
                <c:pt idx="103">
                  <c:v>2.5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2.5</c:v>
                </c:pt>
                <c:pt idx="108">
                  <c:v>2.5</c:v>
                </c:pt>
                <c:pt idx="109">
                  <c:v>2.5</c:v>
                </c:pt>
                <c:pt idx="110">
                  <c:v>2.5</c:v>
                </c:pt>
                <c:pt idx="111">
                  <c:v>2.5</c:v>
                </c:pt>
                <c:pt idx="112">
                  <c:v>2.5</c:v>
                </c:pt>
                <c:pt idx="113">
                  <c:v>2.5</c:v>
                </c:pt>
                <c:pt idx="114">
                  <c:v>2.5</c:v>
                </c:pt>
                <c:pt idx="115">
                  <c:v>2.5</c:v>
                </c:pt>
                <c:pt idx="116">
                  <c:v>2.25</c:v>
                </c:pt>
                <c:pt idx="117">
                  <c:v>2.25</c:v>
                </c:pt>
                <c:pt idx="118">
                  <c:v>2.25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2.1199999999999974</c:v>
                </c:pt>
                <c:pt idx="124">
                  <c:v>1.7899999999999991</c:v>
                </c:pt>
                <c:pt idx="125">
                  <c:v>1.7999999999999972</c:v>
                </c:pt>
                <c:pt idx="126">
                  <c:v>1.7600000000000016</c:v>
                </c:pt>
                <c:pt idx="127">
                  <c:v>1.8099999999999987</c:v>
                </c:pt>
                <c:pt idx="128">
                  <c:v>1.759999999999998</c:v>
                </c:pt>
                <c:pt idx="129">
                  <c:v>1.7700000000000031</c:v>
                </c:pt>
                <c:pt idx="130">
                  <c:v>1.7800000000000011</c:v>
                </c:pt>
                <c:pt idx="131">
                  <c:v>1.7800000000000011</c:v>
                </c:pt>
                <c:pt idx="132">
                  <c:v>1.7699999999999996</c:v>
                </c:pt>
                <c:pt idx="133">
                  <c:v>1.740000000000002</c:v>
                </c:pt>
                <c:pt idx="134">
                  <c:v>1.7799999999999976</c:v>
                </c:pt>
                <c:pt idx="135">
                  <c:v>1.8200000000000003</c:v>
                </c:pt>
                <c:pt idx="136">
                  <c:v>1.8399999999999999</c:v>
                </c:pt>
                <c:pt idx="137">
                  <c:v>1.7900000000000027</c:v>
                </c:pt>
                <c:pt idx="138">
                  <c:v>1.8099999999999987</c:v>
                </c:pt>
                <c:pt idx="139">
                  <c:v>1.7800000000000011</c:v>
                </c:pt>
                <c:pt idx="140">
                  <c:v>1.75</c:v>
                </c:pt>
                <c:pt idx="141">
                  <c:v>1.7300000000000004</c:v>
                </c:pt>
                <c:pt idx="142">
                  <c:v>1.6999999999999993</c:v>
                </c:pt>
                <c:pt idx="143">
                  <c:v>1.9600000000000009</c:v>
                </c:pt>
                <c:pt idx="144">
                  <c:v>1.9800000000000004</c:v>
                </c:pt>
                <c:pt idx="145">
                  <c:v>2.0199999999999996</c:v>
                </c:pt>
                <c:pt idx="146">
                  <c:v>2.1400000000000006</c:v>
                </c:pt>
                <c:pt idx="147">
                  <c:v>2.1099999999999994</c:v>
                </c:pt>
                <c:pt idx="148">
                  <c:v>2.1099999999999994</c:v>
                </c:pt>
                <c:pt idx="149">
                  <c:v>2.629999999999999</c:v>
                </c:pt>
                <c:pt idx="150">
                  <c:v>2.6400000000000006</c:v>
                </c:pt>
                <c:pt idx="151">
                  <c:v>2.629999999999999</c:v>
                </c:pt>
                <c:pt idx="152">
                  <c:v>2.629999999999999</c:v>
                </c:pt>
                <c:pt idx="153">
                  <c:v>2.6099999999999959</c:v>
                </c:pt>
                <c:pt idx="154">
                  <c:v>2.6300000000000026</c:v>
                </c:pt>
                <c:pt idx="155">
                  <c:v>2.620000000000001</c:v>
                </c:pt>
                <c:pt idx="156">
                  <c:v>2.620000000000001</c:v>
                </c:pt>
                <c:pt idx="157">
                  <c:v>2.620000000000001</c:v>
                </c:pt>
                <c:pt idx="158">
                  <c:v>2.6400000000000006</c:v>
                </c:pt>
                <c:pt idx="159">
                  <c:v>2.6400000000000006</c:v>
                </c:pt>
                <c:pt idx="160">
                  <c:v>2.6199999999999974</c:v>
                </c:pt>
                <c:pt idx="161">
                  <c:v>2.6400000000000006</c:v>
                </c:pt>
                <c:pt idx="162">
                  <c:v>2.6400000000000006</c:v>
                </c:pt>
                <c:pt idx="163">
                  <c:v>2.639999999999997</c:v>
                </c:pt>
                <c:pt idx="164">
                  <c:v>2.66</c:v>
                </c:pt>
                <c:pt idx="165">
                  <c:v>2.66</c:v>
                </c:pt>
                <c:pt idx="166">
                  <c:v>2.7900000000000027</c:v>
                </c:pt>
                <c:pt idx="167">
                  <c:v>2.8300000000000018</c:v>
                </c:pt>
                <c:pt idx="168">
                  <c:v>2.8500000000000014</c:v>
                </c:pt>
                <c:pt idx="169">
                  <c:v>2.8500000000000014</c:v>
                </c:pt>
                <c:pt idx="170">
                  <c:v>2.8200000000000003</c:v>
                </c:pt>
                <c:pt idx="171">
                  <c:v>2.8100000000000023</c:v>
                </c:pt>
                <c:pt idx="172">
                  <c:v>2.8100000000000023</c:v>
                </c:pt>
                <c:pt idx="173">
                  <c:v>2.8200000000000003</c:v>
                </c:pt>
                <c:pt idx="174">
                  <c:v>2.8200000000000003</c:v>
                </c:pt>
                <c:pt idx="175">
                  <c:v>2.8499999999999979</c:v>
                </c:pt>
                <c:pt idx="176">
                  <c:v>2.8599999999999994</c:v>
                </c:pt>
                <c:pt idx="177">
                  <c:v>2.8599999999999994</c:v>
                </c:pt>
                <c:pt idx="178">
                  <c:v>2.860000000000003</c:v>
                </c:pt>
                <c:pt idx="179">
                  <c:v>2.8699999999999974</c:v>
                </c:pt>
                <c:pt idx="180">
                  <c:v>2.8400000000000034</c:v>
                </c:pt>
                <c:pt idx="181">
                  <c:v>2.8800000000000026</c:v>
                </c:pt>
                <c:pt idx="182">
                  <c:v>2.3800000000000026</c:v>
                </c:pt>
                <c:pt idx="183">
                  <c:v>2.370000000000001</c:v>
                </c:pt>
                <c:pt idx="184">
                  <c:v>2.34</c:v>
                </c:pt>
                <c:pt idx="185">
                  <c:v>2.34</c:v>
                </c:pt>
                <c:pt idx="186">
                  <c:v>2.2800000000000011</c:v>
                </c:pt>
                <c:pt idx="187">
                  <c:v>2.41</c:v>
                </c:pt>
                <c:pt idx="188">
                  <c:v>2.5</c:v>
                </c:pt>
                <c:pt idx="189">
                  <c:v>2.5</c:v>
                </c:pt>
                <c:pt idx="190">
                  <c:v>2.5</c:v>
                </c:pt>
                <c:pt idx="191">
                  <c:v>2.5</c:v>
                </c:pt>
                <c:pt idx="192">
                  <c:v>2.5000000000000036</c:v>
                </c:pt>
                <c:pt idx="193">
                  <c:v>2.5</c:v>
                </c:pt>
                <c:pt idx="194">
                  <c:v>2.5</c:v>
                </c:pt>
                <c:pt idx="195">
                  <c:v>2.5</c:v>
                </c:pt>
                <c:pt idx="196">
                  <c:v>2.5</c:v>
                </c:pt>
                <c:pt idx="197">
                  <c:v>2.5</c:v>
                </c:pt>
                <c:pt idx="198">
                  <c:v>2.5</c:v>
                </c:pt>
                <c:pt idx="199">
                  <c:v>2.5</c:v>
                </c:pt>
                <c:pt idx="200">
                  <c:v>2.5</c:v>
                </c:pt>
                <c:pt idx="201">
                  <c:v>2.5</c:v>
                </c:pt>
                <c:pt idx="202">
                  <c:v>2.4999999999999964</c:v>
                </c:pt>
                <c:pt idx="203">
                  <c:v>2.5</c:v>
                </c:pt>
                <c:pt idx="204">
                  <c:v>2.5</c:v>
                </c:pt>
                <c:pt idx="205">
                  <c:v>2.5000000000000036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2.4999999999999964</c:v>
                </c:pt>
                <c:pt idx="210">
                  <c:v>2.5</c:v>
                </c:pt>
                <c:pt idx="211">
                  <c:v>2.5</c:v>
                </c:pt>
                <c:pt idx="212">
                  <c:v>2.4999999999999964</c:v>
                </c:pt>
                <c:pt idx="213">
                  <c:v>2.5</c:v>
                </c:pt>
                <c:pt idx="214">
                  <c:v>2.5</c:v>
                </c:pt>
                <c:pt idx="215">
                  <c:v>2.5</c:v>
                </c:pt>
                <c:pt idx="216">
                  <c:v>2.5</c:v>
                </c:pt>
                <c:pt idx="217">
                  <c:v>2.5</c:v>
                </c:pt>
                <c:pt idx="218">
                  <c:v>2.5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2.5000000000000036</c:v>
                </c:pt>
                <c:pt idx="225">
                  <c:v>2.3099999999999987</c:v>
                </c:pt>
                <c:pt idx="226">
                  <c:v>2.3200000000000038</c:v>
                </c:pt>
                <c:pt idx="227">
                  <c:v>2.3499999999999979</c:v>
                </c:pt>
                <c:pt idx="228">
                  <c:v>2.3200000000000003</c:v>
                </c:pt>
                <c:pt idx="229">
                  <c:v>2.1199999999999974</c:v>
                </c:pt>
                <c:pt idx="230">
                  <c:v>2.0900000000000034</c:v>
                </c:pt>
                <c:pt idx="231">
                  <c:v>2.2499999999999964</c:v>
                </c:pt>
                <c:pt idx="232">
                  <c:v>2.2499999999999964</c:v>
                </c:pt>
                <c:pt idx="233">
                  <c:v>2.25</c:v>
                </c:pt>
                <c:pt idx="234">
                  <c:v>2.25</c:v>
                </c:pt>
                <c:pt idx="235">
                  <c:v>2.25</c:v>
                </c:pt>
                <c:pt idx="236">
                  <c:v>2.2500000000000036</c:v>
                </c:pt>
                <c:pt idx="237">
                  <c:v>2.25</c:v>
                </c:pt>
                <c:pt idx="238">
                  <c:v>2.2499999999999964</c:v>
                </c:pt>
                <c:pt idx="239">
                  <c:v>2.25</c:v>
                </c:pt>
                <c:pt idx="240">
                  <c:v>2.25</c:v>
                </c:pt>
                <c:pt idx="241">
                  <c:v>2.25</c:v>
                </c:pt>
                <c:pt idx="242">
                  <c:v>2.25</c:v>
                </c:pt>
                <c:pt idx="243">
                  <c:v>2.5</c:v>
                </c:pt>
                <c:pt idx="244">
                  <c:v>2.5</c:v>
                </c:pt>
                <c:pt idx="245">
                  <c:v>2.2299999999999969</c:v>
                </c:pt>
                <c:pt idx="246">
                  <c:v>2.230000000000004</c:v>
                </c:pt>
                <c:pt idx="247">
                  <c:v>2.220000000000006</c:v>
                </c:pt>
                <c:pt idx="248">
                  <c:v>2.2100000000000009</c:v>
                </c:pt>
                <c:pt idx="249">
                  <c:v>2.1899999999999977</c:v>
                </c:pt>
                <c:pt idx="250">
                  <c:v>2.2199999999999989</c:v>
                </c:pt>
                <c:pt idx="251">
                  <c:v>2.2199999999999989</c:v>
                </c:pt>
                <c:pt idx="252">
                  <c:v>2.8500000000000014</c:v>
                </c:pt>
                <c:pt idx="253">
                  <c:v>2.8500000000000014</c:v>
                </c:pt>
                <c:pt idx="254">
                  <c:v>2.8499999999999943</c:v>
                </c:pt>
                <c:pt idx="255">
                  <c:v>2.8299999999999983</c:v>
                </c:pt>
                <c:pt idx="256">
                  <c:v>2.8499999999999943</c:v>
                </c:pt>
                <c:pt idx="257">
                  <c:v>3.3500000000000014</c:v>
                </c:pt>
                <c:pt idx="258">
                  <c:v>3.3500000000000014</c:v>
                </c:pt>
                <c:pt idx="259">
                  <c:v>3.3499999999999943</c:v>
                </c:pt>
                <c:pt idx="260">
                  <c:v>3.3500000000000014</c:v>
                </c:pt>
                <c:pt idx="261">
                  <c:v>3.3500000000000014</c:v>
                </c:pt>
                <c:pt idx="262">
                  <c:v>3.3500000000000014</c:v>
                </c:pt>
                <c:pt idx="263">
                  <c:v>3.3500000000000014</c:v>
                </c:pt>
                <c:pt idx="264">
                  <c:v>3.3500000000000014</c:v>
                </c:pt>
                <c:pt idx="265">
                  <c:v>3.3499999999999943</c:v>
                </c:pt>
                <c:pt idx="266">
                  <c:v>3.3500000000000014</c:v>
                </c:pt>
                <c:pt idx="267">
                  <c:v>3.3499999999999943</c:v>
                </c:pt>
                <c:pt idx="268">
                  <c:v>3.3499999999999979</c:v>
                </c:pt>
                <c:pt idx="269">
                  <c:v>3.3500000000000014</c:v>
                </c:pt>
                <c:pt idx="270">
                  <c:v>3.3499999999999979</c:v>
                </c:pt>
                <c:pt idx="271">
                  <c:v>3.3499999999999979</c:v>
                </c:pt>
                <c:pt idx="272">
                  <c:v>3.3499999999999979</c:v>
                </c:pt>
                <c:pt idx="273">
                  <c:v>3.3500000000000014</c:v>
                </c:pt>
                <c:pt idx="274">
                  <c:v>3.3499999999999979</c:v>
                </c:pt>
                <c:pt idx="275">
                  <c:v>3.3500000000000014</c:v>
                </c:pt>
                <c:pt idx="276">
                  <c:v>3.350000000000005</c:v>
                </c:pt>
                <c:pt idx="277">
                  <c:v>3.3500000000000014</c:v>
                </c:pt>
                <c:pt idx="278">
                  <c:v>3.3499999999999979</c:v>
                </c:pt>
                <c:pt idx="279">
                  <c:v>3.3500000000000014</c:v>
                </c:pt>
                <c:pt idx="280">
                  <c:v>3.3500000000000014</c:v>
                </c:pt>
                <c:pt idx="281">
                  <c:v>3.3500000000000014</c:v>
                </c:pt>
                <c:pt idx="282">
                  <c:v>3.3500000000000014</c:v>
                </c:pt>
                <c:pt idx="283">
                  <c:v>2.7499999999999964</c:v>
                </c:pt>
                <c:pt idx="284">
                  <c:v>2.7500000000000036</c:v>
                </c:pt>
                <c:pt idx="285">
                  <c:v>2.7499999999999964</c:v>
                </c:pt>
                <c:pt idx="286">
                  <c:v>2.379999999999999</c:v>
                </c:pt>
                <c:pt idx="287">
                  <c:v>2.370000000000001</c:v>
                </c:pt>
                <c:pt idx="288">
                  <c:v>2.3599999999999994</c:v>
                </c:pt>
                <c:pt idx="289">
                  <c:v>2.370000000000001</c:v>
                </c:pt>
                <c:pt idx="290">
                  <c:v>2.139999999999997</c:v>
                </c:pt>
                <c:pt idx="291">
                  <c:v>2.129999999999999</c:v>
                </c:pt>
                <c:pt idx="292">
                  <c:v>2.5</c:v>
                </c:pt>
                <c:pt idx="293">
                  <c:v>2.5</c:v>
                </c:pt>
                <c:pt idx="294">
                  <c:v>2.5000000000000036</c:v>
                </c:pt>
                <c:pt idx="295">
                  <c:v>2.5</c:v>
                </c:pt>
                <c:pt idx="296">
                  <c:v>2.5</c:v>
                </c:pt>
                <c:pt idx="297">
                  <c:v>2.5</c:v>
                </c:pt>
                <c:pt idx="298">
                  <c:v>2.5</c:v>
                </c:pt>
                <c:pt idx="299">
                  <c:v>2.5</c:v>
                </c:pt>
                <c:pt idx="300">
                  <c:v>2.5</c:v>
                </c:pt>
                <c:pt idx="301">
                  <c:v>2.5</c:v>
                </c:pt>
                <c:pt idx="302">
                  <c:v>2.5</c:v>
                </c:pt>
                <c:pt idx="303">
                  <c:v>2.5</c:v>
                </c:pt>
                <c:pt idx="304">
                  <c:v>2.5</c:v>
                </c:pt>
                <c:pt idx="305">
                  <c:v>2.5</c:v>
                </c:pt>
                <c:pt idx="306">
                  <c:v>2.5</c:v>
                </c:pt>
                <c:pt idx="307">
                  <c:v>2.5</c:v>
                </c:pt>
                <c:pt idx="308">
                  <c:v>2.5</c:v>
                </c:pt>
                <c:pt idx="309">
                  <c:v>2.5</c:v>
                </c:pt>
                <c:pt idx="310">
                  <c:v>2.5</c:v>
                </c:pt>
                <c:pt idx="311">
                  <c:v>2.5</c:v>
                </c:pt>
                <c:pt idx="312">
                  <c:v>2.5</c:v>
                </c:pt>
                <c:pt idx="313">
                  <c:v>2.5</c:v>
                </c:pt>
                <c:pt idx="314">
                  <c:v>2.5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1.6099999999999994</c:v>
                </c:pt>
                <c:pt idx="324">
                  <c:v>1.620000000000001</c:v>
                </c:pt>
                <c:pt idx="325">
                  <c:v>1.6199999999999974</c:v>
                </c:pt>
                <c:pt idx="326">
                  <c:v>1.6099999999999994</c:v>
                </c:pt>
                <c:pt idx="327">
                  <c:v>1.5899999999999999</c:v>
                </c:pt>
                <c:pt idx="328">
                  <c:v>1.5800000000000018</c:v>
                </c:pt>
                <c:pt idx="329">
                  <c:v>1.2699999999999996</c:v>
                </c:pt>
                <c:pt idx="330">
                  <c:v>1.25</c:v>
                </c:pt>
                <c:pt idx="331">
                  <c:v>1.2200000000000024</c:v>
                </c:pt>
                <c:pt idx="332">
                  <c:v>1.2300000000000004</c:v>
                </c:pt>
                <c:pt idx="333">
                  <c:v>1.3099999999999987</c:v>
                </c:pt>
                <c:pt idx="334">
                  <c:v>1.3299999999999983</c:v>
                </c:pt>
                <c:pt idx="335">
                  <c:v>1.3399999999999999</c:v>
                </c:pt>
                <c:pt idx="336">
                  <c:v>1.7000000000000028</c:v>
                </c:pt>
                <c:pt idx="337">
                  <c:v>1.7000000000000028</c:v>
                </c:pt>
                <c:pt idx="338">
                  <c:v>1.6999999999999993</c:v>
                </c:pt>
                <c:pt idx="339">
                  <c:v>1.6999999999999993</c:v>
                </c:pt>
                <c:pt idx="340">
                  <c:v>1.6999999999999993</c:v>
                </c:pt>
                <c:pt idx="341">
                  <c:v>1.7000000000000028</c:v>
                </c:pt>
                <c:pt idx="342">
                  <c:v>1.6999999999999993</c:v>
                </c:pt>
                <c:pt idx="343">
                  <c:v>1.6999999999999993</c:v>
                </c:pt>
                <c:pt idx="344">
                  <c:v>1.6999999999999993</c:v>
                </c:pt>
                <c:pt idx="345">
                  <c:v>1.7000000000000028</c:v>
                </c:pt>
                <c:pt idx="346">
                  <c:v>1.6999999999999993</c:v>
                </c:pt>
                <c:pt idx="347">
                  <c:v>1.6999999999999993</c:v>
                </c:pt>
                <c:pt idx="348">
                  <c:v>2.25</c:v>
                </c:pt>
                <c:pt idx="349">
                  <c:v>2.25</c:v>
                </c:pt>
                <c:pt idx="350">
                  <c:v>2.25</c:v>
                </c:pt>
                <c:pt idx="351">
                  <c:v>2.25</c:v>
                </c:pt>
                <c:pt idx="352">
                  <c:v>2.25</c:v>
                </c:pt>
                <c:pt idx="353">
                  <c:v>2.25</c:v>
                </c:pt>
                <c:pt idx="354">
                  <c:v>2.25</c:v>
                </c:pt>
                <c:pt idx="355">
                  <c:v>2.25</c:v>
                </c:pt>
                <c:pt idx="356">
                  <c:v>2.25</c:v>
                </c:pt>
                <c:pt idx="357">
                  <c:v>2.25</c:v>
                </c:pt>
                <c:pt idx="358">
                  <c:v>2.25</c:v>
                </c:pt>
                <c:pt idx="359">
                  <c:v>2.25</c:v>
                </c:pt>
                <c:pt idx="360">
                  <c:v>2.25</c:v>
                </c:pt>
                <c:pt idx="361">
                  <c:v>2.25</c:v>
                </c:pt>
                <c:pt idx="362">
                  <c:v>2.25</c:v>
                </c:pt>
                <c:pt idx="363">
                  <c:v>2.25</c:v>
                </c:pt>
                <c:pt idx="364">
                  <c:v>2.25</c:v>
                </c:pt>
                <c:pt idx="365">
                  <c:v>2.25</c:v>
                </c:pt>
                <c:pt idx="366">
                  <c:v>2.25</c:v>
                </c:pt>
                <c:pt idx="367">
                  <c:v>2.25</c:v>
                </c:pt>
                <c:pt idx="368">
                  <c:v>2.25</c:v>
                </c:pt>
                <c:pt idx="369">
                  <c:v>2.25</c:v>
                </c:pt>
                <c:pt idx="370">
                  <c:v>2.25</c:v>
                </c:pt>
                <c:pt idx="371">
                  <c:v>2.25</c:v>
                </c:pt>
                <c:pt idx="372">
                  <c:v>2.25</c:v>
                </c:pt>
                <c:pt idx="373">
                  <c:v>2.25</c:v>
                </c:pt>
                <c:pt idx="374">
                  <c:v>2.25</c:v>
                </c:pt>
                <c:pt idx="375">
                  <c:v>2.25</c:v>
                </c:pt>
                <c:pt idx="376">
                  <c:v>1.4200000000000017</c:v>
                </c:pt>
                <c:pt idx="377">
                  <c:v>1.5999999999999979</c:v>
                </c:pt>
                <c:pt idx="378">
                  <c:v>1.5899999999999999</c:v>
                </c:pt>
                <c:pt idx="380">
                  <c:v>1.5599999999999987</c:v>
                </c:pt>
                <c:pt idx="381">
                  <c:v>1.5600000000000023</c:v>
                </c:pt>
                <c:pt idx="382">
                  <c:v>-0.5</c:v>
                </c:pt>
                <c:pt idx="383">
                  <c:v>1.6199999999999974</c:v>
                </c:pt>
                <c:pt idx="384">
                  <c:v>1.629999999999999</c:v>
                </c:pt>
                <c:pt idx="385">
                  <c:v>1.5199999999999996</c:v>
                </c:pt>
                <c:pt idx="386">
                  <c:v>1.620000000000001</c:v>
                </c:pt>
                <c:pt idx="387">
                  <c:v>2.6799999999999962</c:v>
                </c:pt>
                <c:pt idx="388">
                  <c:v>2.6800000000000033</c:v>
                </c:pt>
                <c:pt idx="389">
                  <c:v>2.6300000000000026</c:v>
                </c:pt>
                <c:pt idx="390">
                  <c:v>2.6499999999999986</c:v>
                </c:pt>
                <c:pt idx="391">
                  <c:v>2.6400000000000006</c:v>
                </c:pt>
                <c:pt idx="392">
                  <c:v>2.66</c:v>
                </c:pt>
                <c:pt idx="393">
                  <c:v>2.6799999999999997</c:v>
                </c:pt>
                <c:pt idx="394">
                  <c:v>2.6799999999999962</c:v>
                </c:pt>
                <c:pt idx="395">
                  <c:v>2.7100000000000009</c:v>
                </c:pt>
                <c:pt idx="396">
                  <c:v>2.75</c:v>
                </c:pt>
                <c:pt idx="397">
                  <c:v>2.860000000000003</c:v>
                </c:pt>
                <c:pt idx="398">
                  <c:v>3.0699999999999967</c:v>
                </c:pt>
                <c:pt idx="399">
                  <c:v>3.399999999999995</c:v>
                </c:pt>
                <c:pt idx="400">
                  <c:v>3.1499999999999986</c:v>
                </c:pt>
                <c:pt idx="401">
                  <c:v>3.2499999999999964</c:v>
                </c:pt>
                <c:pt idx="402">
                  <c:v>3.2200000000000024</c:v>
                </c:pt>
                <c:pt idx="403">
                  <c:v>3.1899999999999977</c:v>
                </c:pt>
                <c:pt idx="404">
                  <c:v>4.3500000000000014</c:v>
                </c:pt>
                <c:pt idx="405">
                  <c:v>4.7299999999999969</c:v>
                </c:pt>
                <c:pt idx="406">
                  <c:v>5.3599999999999959</c:v>
                </c:pt>
                <c:pt idx="407">
                  <c:v>4.7600000000000016</c:v>
                </c:pt>
                <c:pt idx="408">
                  <c:v>4.7899999999999956</c:v>
                </c:pt>
                <c:pt idx="409">
                  <c:v>4.7200000000000024</c:v>
                </c:pt>
                <c:pt idx="410">
                  <c:v>4.2800000000000011</c:v>
                </c:pt>
                <c:pt idx="411">
                  <c:v>3.9299999999999997</c:v>
                </c:pt>
                <c:pt idx="412">
                  <c:v>3.9500000000000028</c:v>
                </c:pt>
                <c:pt idx="413">
                  <c:v>4.0299999999999976</c:v>
                </c:pt>
                <c:pt idx="414">
                  <c:v>3.9899999999999949</c:v>
                </c:pt>
                <c:pt idx="415">
                  <c:v>4.4599999999999973</c:v>
                </c:pt>
                <c:pt idx="416">
                  <c:v>4.4499999999999957</c:v>
                </c:pt>
                <c:pt idx="417">
                  <c:v>4.4600000000000009</c:v>
                </c:pt>
                <c:pt idx="418">
                  <c:v>4.5600000000000023</c:v>
                </c:pt>
                <c:pt idx="419">
                  <c:v>4.8999999999999986</c:v>
                </c:pt>
                <c:pt idx="420">
                  <c:v>4.8500000000000014</c:v>
                </c:pt>
                <c:pt idx="421">
                  <c:v>4.6299999999999955</c:v>
                </c:pt>
                <c:pt idx="422">
                  <c:v>4.1099999999999994</c:v>
                </c:pt>
                <c:pt idx="423">
                  <c:v>4.1000000000000014</c:v>
                </c:pt>
                <c:pt idx="424">
                  <c:v>4.1300000000000026</c:v>
                </c:pt>
                <c:pt idx="425">
                  <c:v>4.1200000000000045</c:v>
                </c:pt>
                <c:pt idx="426">
                  <c:v>4.0399999999999991</c:v>
                </c:pt>
                <c:pt idx="427">
                  <c:v>4.0799999999999983</c:v>
                </c:pt>
                <c:pt idx="428">
                  <c:v>4.1499999999999986</c:v>
                </c:pt>
                <c:pt idx="429">
                  <c:v>4.1899999999999977</c:v>
                </c:pt>
                <c:pt idx="430">
                  <c:v>4.18</c:v>
                </c:pt>
                <c:pt idx="431">
                  <c:v>4.2800000000000011</c:v>
                </c:pt>
                <c:pt idx="432">
                  <c:v>4.2999999999999972</c:v>
                </c:pt>
                <c:pt idx="433">
                  <c:v>4.3399999999999963</c:v>
                </c:pt>
                <c:pt idx="434">
                  <c:v>4.32</c:v>
                </c:pt>
                <c:pt idx="435">
                  <c:v>4.32</c:v>
                </c:pt>
                <c:pt idx="436">
                  <c:v>4.1400000000000006</c:v>
                </c:pt>
                <c:pt idx="437">
                  <c:v>4.2000000000000028</c:v>
                </c:pt>
                <c:pt idx="438">
                  <c:v>4.2700000000000031</c:v>
                </c:pt>
                <c:pt idx="439">
                  <c:v>4.43</c:v>
                </c:pt>
                <c:pt idx="440">
                  <c:v>4.43</c:v>
                </c:pt>
                <c:pt idx="441">
                  <c:v>4.4899999999999949</c:v>
                </c:pt>
                <c:pt idx="442">
                  <c:v>4.25</c:v>
                </c:pt>
                <c:pt idx="443">
                  <c:v>4.2499999999999964</c:v>
                </c:pt>
                <c:pt idx="444">
                  <c:v>4.25</c:v>
                </c:pt>
                <c:pt idx="445">
                  <c:v>4.75</c:v>
                </c:pt>
                <c:pt idx="446">
                  <c:v>4.75</c:v>
                </c:pt>
                <c:pt idx="447">
                  <c:v>4.75</c:v>
                </c:pt>
                <c:pt idx="448">
                  <c:v>4.75</c:v>
                </c:pt>
                <c:pt idx="449">
                  <c:v>4.75</c:v>
                </c:pt>
                <c:pt idx="450">
                  <c:v>4.75</c:v>
                </c:pt>
                <c:pt idx="451">
                  <c:v>4.75</c:v>
                </c:pt>
                <c:pt idx="452">
                  <c:v>4.75</c:v>
                </c:pt>
                <c:pt idx="453">
                  <c:v>4.75</c:v>
                </c:pt>
                <c:pt idx="454">
                  <c:v>4.75</c:v>
                </c:pt>
                <c:pt idx="455">
                  <c:v>4.75</c:v>
                </c:pt>
                <c:pt idx="456">
                  <c:v>4.75</c:v>
                </c:pt>
                <c:pt idx="457">
                  <c:v>4.75</c:v>
                </c:pt>
                <c:pt idx="458">
                  <c:v>4.75</c:v>
                </c:pt>
                <c:pt idx="459">
                  <c:v>4.75</c:v>
                </c:pt>
                <c:pt idx="460">
                  <c:v>4.75</c:v>
                </c:pt>
                <c:pt idx="461">
                  <c:v>4.75</c:v>
                </c:pt>
                <c:pt idx="462">
                  <c:v>4.75</c:v>
                </c:pt>
                <c:pt idx="463">
                  <c:v>4.75</c:v>
                </c:pt>
                <c:pt idx="464">
                  <c:v>4.75</c:v>
                </c:pt>
                <c:pt idx="465">
                  <c:v>4.75</c:v>
                </c:pt>
                <c:pt idx="466">
                  <c:v>4.75</c:v>
                </c:pt>
                <c:pt idx="467">
                  <c:v>5.25</c:v>
                </c:pt>
                <c:pt idx="468">
                  <c:v>5.25</c:v>
                </c:pt>
                <c:pt idx="469">
                  <c:v>5.25</c:v>
                </c:pt>
                <c:pt idx="470">
                  <c:v>5.25</c:v>
                </c:pt>
                <c:pt idx="471">
                  <c:v>5.25</c:v>
                </c:pt>
                <c:pt idx="472">
                  <c:v>5.25</c:v>
                </c:pt>
                <c:pt idx="473">
                  <c:v>5.25</c:v>
                </c:pt>
                <c:pt idx="474">
                  <c:v>5.25</c:v>
                </c:pt>
                <c:pt idx="475">
                  <c:v>5.25</c:v>
                </c:pt>
                <c:pt idx="476">
                  <c:v>5.25</c:v>
                </c:pt>
                <c:pt idx="477">
                  <c:v>5.25</c:v>
                </c:pt>
                <c:pt idx="478">
                  <c:v>5.25</c:v>
                </c:pt>
                <c:pt idx="479">
                  <c:v>5.4599999999999937</c:v>
                </c:pt>
                <c:pt idx="480">
                  <c:v>5.5900000000000034</c:v>
                </c:pt>
                <c:pt idx="481">
                  <c:v>5.57</c:v>
                </c:pt>
                <c:pt idx="482">
                  <c:v>5.5200000000000031</c:v>
                </c:pt>
                <c:pt idx="483">
                  <c:v>5.6400000000000006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7.1000000000000014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6.75</c:v>
                </c:pt>
                <c:pt idx="492">
                  <c:v>6.75</c:v>
                </c:pt>
                <c:pt idx="493">
                  <c:v>6.75</c:v>
                </c:pt>
                <c:pt idx="494">
                  <c:v>6.75</c:v>
                </c:pt>
                <c:pt idx="495">
                  <c:v>5.75</c:v>
                </c:pt>
                <c:pt idx="496">
                  <c:v>5.75</c:v>
                </c:pt>
                <c:pt idx="497">
                  <c:v>5.75</c:v>
                </c:pt>
                <c:pt idx="498">
                  <c:v>6.1600000000000037</c:v>
                </c:pt>
                <c:pt idx="499">
                  <c:v>6.3399999999999963</c:v>
                </c:pt>
                <c:pt idx="500">
                  <c:v>6.490000000000002</c:v>
                </c:pt>
                <c:pt idx="501">
                  <c:v>6.4600000000000009</c:v>
                </c:pt>
                <c:pt idx="502">
                  <c:v>6.4200000000000017</c:v>
                </c:pt>
                <c:pt idx="503">
                  <c:v>6.4799999999999969</c:v>
                </c:pt>
                <c:pt idx="504">
                  <c:v>6.5600000000000023</c:v>
                </c:pt>
                <c:pt idx="505">
                  <c:v>6.68</c:v>
                </c:pt>
                <c:pt idx="506">
                  <c:v>5.75</c:v>
                </c:pt>
                <c:pt idx="507">
                  <c:v>5.75</c:v>
                </c:pt>
                <c:pt idx="508">
                  <c:v>5.75</c:v>
                </c:pt>
                <c:pt idx="509">
                  <c:v>5.75</c:v>
                </c:pt>
                <c:pt idx="510">
                  <c:v>5.75</c:v>
                </c:pt>
                <c:pt idx="511">
                  <c:v>5.75</c:v>
                </c:pt>
                <c:pt idx="512">
                  <c:v>5.75</c:v>
                </c:pt>
                <c:pt idx="513">
                  <c:v>5.75</c:v>
                </c:pt>
                <c:pt idx="514">
                  <c:v>5.75</c:v>
                </c:pt>
                <c:pt idx="515">
                  <c:v>6.5</c:v>
                </c:pt>
                <c:pt idx="516">
                  <c:v>6.5</c:v>
                </c:pt>
                <c:pt idx="517">
                  <c:v>6.5</c:v>
                </c:pt>
                <c:pt idx="518">
                  <c:v>6.5</c:v>
                </c:pt>
                <c:pt idx="519">
                  <c:v>6.5</c:v>
                </c:pt>
                <c:pt idx="520">
                  <c:v>6.5</c:v>
                </c:pt>
                <c:pt idx="521">
                  <c:v>6.5</c:v>
                </c:pt>
                <c:pt idx="522">
                  <c:v>6.5</c:v>
                </c:pt>
                <c:pt idx="523">
                  <c:v>6.5</c:v>
                </c:pt>
                <c:pt idx="524">
                  <c:v>6.5</c:v>
                </c:pt>
                <c:pt idx="525">
                  <c:v>6.5</c:v>
                </c:pt>
                <c:pt idx="526">
                  <c:v>6.5</c:v>
                </c:pt>
                <c:pt idx="527">
                  <c:v>6.5</c:v>
                </c:pt>
                <c:pt idx="528">
                  <c:v>6.5</c:v>
                </c:pt>
                <c:pt idx="529">
                  <c:v>6.5</c:v>
                </c:pt>
                <c:pt idx="530">
                  <c:v>6.5</c:v>
                </c:pt>
                <c:pt idx="531">
                  <c:v>6.5</c:v>
                </c:pt>
                <c:pt idx="532">
                  <c:v>6.5</c:v>
                </c:pt>
                <c:pt idx="533">
                  <c:v>7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7">
                  <c:v>7</c:v>
                </c:pt>
                <c:pt idx="538">
                  <c:v>7.6599999999999966</c:v>
                </c:pt>
                <c:pt idx="539">
                  <c:v>5.93</c:v>
                </c:pt>
                <c:pt idx="540">
                  <c:v>6.1400000000000006</c:v>
                </c:pt>
                <c:pt idx="541">
                  <c:v>6.3599999999999994</c:v>
                </c:pt>
                <c:pt idx="542">
                  <c:v>6.5399999999999991</c:v>
                </c:pt>
                <c:pt idx="543">
                  <c:v>6.6500000000000057</c:v>
                </c:pt>
                <c:pt idx="544">
                  <c:v>5.25</c:v>
                </c:pt>
                <c:pt idx="545">
                  <c:v>5.25</c:v>
                </c:pt>
                <c:pt idx="546">
                  <c:v>5.25</c:v>
                </c:pt>
                <c:pt idx="547">
                  <c:v>5.25</c:v>
                </c:pt>
                <c:pt idx="548">
                  <c:v>5.25</c:v>
                </c:pt>
                <c:pt idx="549">
                  <c:v>5.25</c:v>
                </c:pt>
                <c:pt idx="550">
                  <c:v>5.25</c:v>
                </c:pt>
                <c:pt idx="551">
                  <c:v>5.5</c:v>
                </c:pt>
                <c:pt idx="552">
                  <c:v>5.5</c:v>
                </c:pt>
                <c:pt idx="553">
                  <c:v>13</c:v>
                </c:pt>
                <c:pt idx="554">
                  <c:v>5.5</c:v>
                </c:pt>
                <c:pt idx="555">
                  <c:v>5.5</c:v>
                </c:pt>
                <c:pt idx="556">
                  <c:v>5.5</c:v>
                </c:pt>
                <c:pt idx="557">
                  <c:v>5.5</c:v>
                </c:pt>
                <c:pt idx="558">
                  <c:v>5.5</c:v>
                </c:pt>
                <c:pt idx="559">
                  <c:v>5.5</c:v>
                </c:pt>
                <c:pt idx="560">
                  <c:v>5.5</c:v>
                </c:pt>
                <c:pt idx="561">
                  <c:v>5.5</c:v>
                </c:pt>
                <c:pt idx="562">
                  <c:v>5.5</c:v>
                </c:pt>
                <c:pt idx="563">
                  <c:v>5.5</c:v>
                </c:pt>
                <c:pt idx="564">
                  <c:v>5.5</c:v>
                </c:pt>
                <c:pt idx="565">
                  <c:v>5.5</c:v>
                </c:pt>
                <c:pt idx="566">
                  <c:v>5.5</c:v>
                </c:pt>
                <c:pt idx="567">
                  <c:v>5.5</c:v>
                </c:pt>
                <c:pt idx="568">
                  <c:v>7.1400000000000006</c:v>
                </c:pt>
                <c:pt idx="569">
                  <c:v>5.5</c:v>
                </c:pt>
                <c:pt idx="570">
                  <c:v>7.3500000000000014</c:v>
                </c:pt>
                <c:pt idx="571">
                  <c:v>5.5</c:v>
                </c:pt>
                <c:pt idx="572">
                  <c:v>7.4200000000000017</c:v>
                </c:pt>
                <c:pt idx="573">
                  <c:v>7.3700000000000045</c:v>
                </c:pt>
                <c:pt idx="574">
                  <c:v>7.3800000000000026</c:v>
                </c:pt>
                <c:pt idx="575">
                  <c:v>7.5200000000000031</c:v>
                </c:pt>
                <c:pt idx="576">
                  <c:v>7.5200000000000031</c:v>
                </c:pt>
                <c:pt idx="577">
                  <c:v>7.5899999999999963</c:v>
                </c:pt>
                <c:pt idx="578">
                  <c:v>7.9000000000000057</c:v>
                </c:pt>
                <c:pt idx="579">
                  <c:v>8.68</c:v>
                </c:pt>
                <c:pt idx="580">
                  <c:v>8.75</c:v>
                </c:pt>
                <c:pt idx="581">
                  <c:v>9.5699999999999932</c:v>
                </c:pt>
                <c:pt idx="582">
                  <c:v>9.9299999999999926</c:v>
                </c:pt>
                <c:pt idx="583">
                  <c:v>6</c:v>
                </c:pt>
                <c:pt idx="584">
                  <c:v>5.9999999999999929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5.9999999999999929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4.4999999999999929</c:v>
                </c:pt>
                <c:pt idx="620">
                  <c:v>4.5</c:v>
                </c:pt>
                <c:pt idx="621">
                  <c:v>6.6099999999999994</c:v>
                </c:pt>
                <c:pt idx="622">
                  <c:v>6.8999999999999986</c:v>
                </c:pt>
                <c:pt idx="623">
                  <c:v>6.68</c:v>
                </c:pt>
                <c:pt idx="624">
                  <c:v>6.5899999999999963</c:v>
                </c:pt>
                <c:pt idx="625">
                  <c:v>6.5400000000000063</c:v>
                </c:pt>
                <c:pt idx="626">
                  <c:v>6.4699999999999989</c:v>
                </c:pt>
                <c:pt idx="627">
                  <c:v>6.2800000000000011</c:v>
                </c:pt>
                <c:pt idx="628">
                  <c:v>6.8600000000000065</c:v>
                </c:pt>
                <c:pt idx="629">
                  <c:v>4.3999999999999986</c:v>
                </c:pt>
                <c:pt idx="630">
                  <c:v>3.1600000000000037</c:v>
                </c:pt>
                <c:pt idx="631">
                  <c:v>3.1899999999999977</c:v>
                </c:pt>
                <c:pt idx="632">
                  <c:v>4.6199999999999974</c:v>
                </c:pt>
                <c:pt idx="633">
                  <c:v>6.3700000000000045</c:v>
                </c:pt>
                <c:pt idx="634">
                  <c:v>5.3000000000000043</c:v>
                </c:pt>
                <c:pt idx="635">
                  <c:v>5.4099999999999966</c:v>
                </c:pt>
                <c:pt idx="636">
                  <c:v>5.6899999999999977</c:v>
                </c:pt>
                <c:pt idx="637">
                  <c:v>6.0600000000000094</c:v>
                </c:pt>
                <c:pt idx="638">
                  <c:v>6.4699999999999989</c:v>
                </c:pt>
                <c:pt idx="639">
                  <c:v>6.8200000000000074</c:v>
                </c:pt>
                <c:pt idx="640">
                  <c:v>7.0900000000000034</c:v>
                </c:pt>
                <c:pt idx="641">
                  <c:v>5.6099999999999994</c:v>
                </c:pt>
                <c:pt idx="642">
                  <c:v>5.0899999999999963</c:v>
                </c:pt>
                <c:pt idx="643">
                  <c:v>4.6799999999999926</c:v>
                </c:pt>
                <c:pt idx="644">
                  <c:v>5.0399999999999991</c:v>
                </c:pt>
                <c:pt idx="645">
                  <c:v>4.43</c:v>
                </c:pt>
                <c:pt idx="646">
                  <c:v>4.3600000000000136</c:v>
                </c:pt>
                <c:pt idx="647">
                  <c:v>5.3500000000000085</c:v>
                </c:pt>
                <c:pt idx="648">
                  <c:v>5.1499999999999986</c:v>
                </c:pt>
                <c:pt idx="649">
                  <c:v>4.2200000000000131</c:v>
                </c:pt>
                <c:pt idx="650">
                  <c:v>4.779999999999994</c:v>
                </c:pt>
                <c:pt idx="651">
                  <c:v>3.1199999999999903</c:v>
                </c:pt>
                <c:pt idx="652">
                  <c:v>3.6500000000000057</c:v>
                </c:pt>
                <c:pt idx="653">
                  <c:v>3.779999999999994</c:v>
                </c:pt>
                <c:pt idx="654">
                  <c:v>3.6099999999999994</c:v>
                </c:pt>
                <c:pt idx="655">
                  <c:v>3.5399999999999991</c:v>
                </c:pt>
                <c:pt idx="656">
                  <c:v>3.7800000000000011</c:v>
                </c:pt>
                <c:pt idx="657">
                  <c:v>4.07</c:v>
                </c:pt>
                <c:pt idx="658">
                  <c:v>4.1199999999999974</c:v>
                </c:pt>
                <c:pt idx="659">
                  <c:v>4.1700000000000017</c:v>
                </c:pt>
                <c:pt idx="660">
                  <c:v>3.9399999999999977</c:v>
                </c:pt>
                <c:pt idx="661">
                  <c:v>3.8500000000000085</c:v>
                </c:pt>
                <c:pt idx="662">
                  <c:v>3.9200000000000088</c:v>
                </c:pt>
                <c:pt idx="663">
                  <c:v>3.9500000000000099</c:v>
                </c:pt>
                <c:pt idx="664">
                  <c:v>4.1799999999999926</c:v>
                </c:pt>
                <c:pt idx="665">
                  <c:v>4.3400000000000034</c:v>
                </c:pt>
                <c:pt idx="666">
                  <c:v>4.1899999999999977</c:v>
                </c:pt>
                <c:pt idx="667">
                  <c:v>4.0400000000000063</c:v>
                </c:pt>
                <c:pt idx="668">
                  <c:v>4.1499999999999986</c:v>
                </c:pt>
                <c:pt idx="669">
                  <c:v>4.7999999999999972</c:v>
                </c:pt>
                <c:pt idx="670">
                  <c:v>4.4599999999999937</c:v>
                </c:pt>
                <c:pt idx="671">
                  <c:v>3.6700000000000017</c:v>
                </c:pt>
                <c:pt idx="672">
                  <c:v>3.6099999999999994</c:v>
                </c:pt>
                <c:pt idx="673">
                  <c:v>3.1700000000000017</c:v>
                </c:pt>
                <c:pt idx="674">
                  <c:v>3.0799999999999983</c:v>
                </c:pt>
                <c:pt idx="675">
                  <c:v>3</c:v>
                </c:pt>
                <c:pt idx="676">
                  <c:v>2.9600000000000009</c:v>
                </c:pt>
                <c:pt idx="677">
                  <c:v>5.7199999999999989</c:v>
                </c:pt>
                <c:pt idx="678">
                  <c:v>2.8700000000000045</c:v>
                </c:pt>
                <c:pt idx="679">
                  <c:v>2.7899999999999991</c:v>
                </c:pt>
                <c:pt idx="680">
                  <c:v>2.8099999999999952</c:v>
                </c:pt>
                <c:pt idx="681">
                  <c:v>2.8700000000000045</c:v>
                </c:pt>
                <c:pt idx="682">
                  <c:v>2.9400000000000048</c:v>
                </c:pt>
                <c:pt idx="683">
                  <c:v>2.7399999999999949</c:v>
                </c:pt>
                <c:pt idx="684">
                  <c:v>2.7800000000000011</c:v>
                </c:pt>
                <c:pt idx="685">
                  <c:v>3.0399999999999991</c:v>
                </c:pt>
                <c:pt idx="686">
                  <c:v>4.0300000000000011</c:v>
                </c:pt>
                <c:pt idx="687">
                  <c:v>4.0399999999999991</c:v>
                </c:pt>
                <c:pt idx="688">
                  <c:v>4.0799999999999983</c:v>
                </c:pt>
                <c:pt idx="689">
                  <c:v>3.1000000000000014</c:v>
                </c:pt>
                <c:pt idx="690">
                  <c:v>2.1899999999999977</c:v>
                </c:pt>
                <c:pt idx="691">
                  <c:v>2.3100000000000023</c:v>
                </c:pt>
                <c:pt idx="692">
                  <c:v>2.4500000000000028</c:v>
                </c:pt>
                <c:pt idx="693">
                  <c:v>3.1000000000000014</c:v>
                </c:pt>
                <c:pt idx="694">
                  <c:v>3</c:v>
                </c:pt>
                <c:pt idx="695">
                  <c:v>3</c:v>
                </c:pt>
                <c:pt idx="696">
                  <c:v>2.5</c:v>
                </c:pt>
                <c:pt idx="697">
                  <c:v>2.5</c:v>
                </c:pt>
                <c:pt idx="698">
                  <c:v>2.5</c:v>
                </c:pt>
                <c:pt idx="699">
                  <c:v>3.0000000000000071</c:v>
                </c:pt>
                <c:pt idx="700">
                  <c:v>3.5000000000000071</c:v>
                </c:pt>
                <c:pt idx="701">
                  <c:v>3.5</c:v>
                </c:pt>
                <c:pt idx="702">
                  <c:v>3</c:v>
                </c:pt>
                <c:pt idx="703">
                  <c:v>3</c:v>
                </c:pt>
                <c:pt idx="704">
                  <c:v>3.0000000000000071</c:v>
                </c:pt>
                <c:pt idx="705">
                  <c:v>3.4999999999999929</c:v>
                </c:pt>
                <c:pt idx="706">
                  <c:v>3.5</c:v>
                </c:pt>
                <c:pt idx="707">
                  <c:v>3.5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2.9999999999999929</c:v>
                </c:pt>
                <c:pt idx="715">
                  <c:v>3</c:v>
                </c:pt>
                <c:pt idx="716">
                  <c:v>3.4999999999999929</c:v>
                </c:pt>
                <c:pt idx="717">
                  <c:v>3.5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4.25</c:v>
                </c:pt>
                <c:pt idx="727">
                  <c:v>4</c:v>
                </c:pt>
                <c:pt idx="728">
                  <c:v>4</c:v>
                </c:pt>
                <c:pt idx="729">
                  <c:v>4.0999999999999943</c:v>
                </c:pt>
                <c:pt idx="730">
                  <c:v>4.0599999999999952</c:v>
                </c:pt>
                <c:pt idx="731">
                  <c:v>4.0600000000000023</c:v>
                </c:pt>
                <c:pt idx="732">
                  <c:v>4.2399999999999949</c:v>
                </c:pt>
                <c:pt idx="733">
                  <c:v>4.1400000000000006</c:v>
                </c:pt>
                <c:pt idx="734">
                  <c:v>3.9799999999999969</c:v>
                </c:pt>
                <c:pt idx="735">
                  <c:v>3.8999999999999986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3.5</c:v>
                </c:pt>
                <c:pt idx="746">
                  <c:v>3.4600000000000009</c:v>
                </c:pt>
                <c:pt idx="747">
                  <c:v>4.4200000000000017</c:v>
                </c:pt>
                <c:pt idx="748">
                  <c:v>4.4100000000000037</c:v>
                </c:pt>
                <c:pt idx="749">
                  <c:v>4.43</c:v>
                </c:pt>
                <c:pt idx="750">
                  <c:v>4.4600000000000009</c:v>
                </c:pt>
                <c:pt idx="751">
                  <c:v>3.9899999999999949</c:v>
                </c:pt>
                <c:pt idx="752">
                  <c:v>4.019999999999996</c:v>
                </c:pt>
                <c:pt idx="753">
                  <c:v>3.8699999999999974</c:v>
                </c:pt>
                <c:pt idx="754">
                  <c:v>3.8799999999999955</c:v>
                </c:pt>
                <c:pt idx="755">
                  <c:v>3.7900000000000063</c:v>
                </c:pt>
                <c:pt idx="756">
                  <c:v>3.7700000000000031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5.5000000000000071</c:v>
                </c:pt>
                <c:pt idx="761">
                  <c:v>5.5</c:v>
                </c:pt>
                <c:pt idx="762">
                  <c:v>5.5</c:v>
                </c:pt>
                <c:pt idx="763">
                  <c:v>5.5000000000000071</c:v>
                </c:pt>
                <c:pt idx="764">
                  <c:v>5.5000000000000071</c:v>
                </c:pt>
                <c:pt idx="765">
                  <c:v>5.5</c:v>
                </c:pt>
                <c:pt idx="766">
                  <c:v>5.5</c:v>
                </c:pt>
                <c:pt idx="767">
                  <c:v>5.5</c:v>
                </c:pt>
                <c:pt idx="768">
                  <c:v>5.5000000000000071</c:v>
                </c:pt>
                <c:pt idx="769">
                  <c:v>5.4999999999999929</c:v>
                </c:pt>
                <c:pt idx="770">
                  <c:v>5.5</c:v>
                </c:pt>
                <c:pt idx="771">
                  <c:v>5.5</c:v>
                </c:pt>
                <c:pt idx="772">
                  <c:v>5.5000000000000071</c:v>
                </c:pt>
                <c:pt idx="773">
                  <c:v>5.5000000000000071</c:v>
                </c:pt>
                <c:pt idx="774">
                  <c:v>5.25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4.5</c:v>
                </c:pt>
                <c:pt idx="780">
                  <c:v>4.5</c:v>
                </c:pt>
                <c:pt idx="781">
                  <c:v>4.5</c:v>
                </c:pt>
                <c:pt idx="782">
                  <c:v>4.4999999999999929</c:v>
                </c:pt>
                <c:pt idx="783">
                  <c:v>4.5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6.5</c:v>
                </c:pt>
                <c:pt idx="806">
                  <c:v>7</c:v>
                </c:pt>
                <c:pt idx="807">
                  <c:v>7</c:v>
                </c:pt>
                <c:pt idx="808">
                  <c:v>6.5</c:v>
                </c:pt>
                <c:pt idx="809">
                  <c:v>6.5</c:v>
                </c:pt>
                <c:pt idx="810">
                  <c:v>6.5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7</c:v>
                </c:pt>
                <c:pt idx="835">
                  <c:v>7</c:v>
                </c:pt>
                <c:pt idx="836">
                  <c:v>7</c:v>
                </c:pt>
                <c:pt idx="837">
                  <c:v>7</c:v>
                </c:pt>
                <c:pt idx="838">
                  <c:v>7</c:v>
                </c:pt>
                <c:pt idx="839">
                  <c:v>7</c:v>
                </c:pt>
                <c:pt idx="840">
                  <c:v>7</c:v>
                </c:pt>
                <c:pt idx="841">
                  <c:v>7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6.5</c:v>
                </c:pt>
                <c:pt idx="866">
                  <c:v>6.5</c:v>
                </c:pt>
                <c:pt idx="867">
                  <c:v>6.5</c:v>
                </c:pt>
                <c:pt idx="868">
                  <c:v>6.5</c:v>
                </c:pt>
                <c:pt idx="869">
                  <c:v>6.5</c:v>
                </c:pt>
                <c:pt idx="870">
                  <c:v>6.5</c:v>
                </c:pt>
                <c:pt idx="871">
                  <c:v>6.5</c:v>
                </c:pt>
                <c:pt idx="872">
                  <c:v>6.5</c:v>
                </c:pt>
                <c:pt idx="873">
                  <c:v>5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3.0000000000000071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5</c:v>
                </c:pt>
                <c:pt idx="892">
                  <c:v>6</c:v>
                </c:pt>
                <c:pt idx="893">
                  <c:v>7</c:v>
                </c:pt>
                <c:pt idx="894">
                  <c:v>6.9999999999999929</c:v>
                </c:pt>
                <c:pt idx="895">
                  <c:v>6.9999999999999929</c:v>
                </c:pt>
                <c:pt idx="896">
                  <c:v>7.0000000000000071</c:v>
                </c:pt>
                <c:pt idx="897">
                  <c:v>7</c:v>
                </c:pt>
                <c:pt idx="898">
                  <c:v>7.0000000000000071</c:v>
                </c:pt>
                <c:pt idx="899">
                  <c:v>7</c:v>
                </c:pt>
                <c:pt idx="900">
                  <c:v>7</c:v>
                </c:pt>
                <c:pt idx="901">
                  <c:v>7</c:v>
                </c:pt>
                <c:pt idx="902">
                  <c:v>7</c:v>
                </c:pt>
                <c:pt idx="903">
                  <c:v>6.9999999999999929</c:v>
                </c:pt>
                <c:pt idx="904">
                  <c:v>7</c:v>
                </c:pt>
                <c:pt idx="905">
                  <c:v>7</c:v>
                </c:pt>
                <c:pt idx="906">
                  <c:v>7</c:v>
                </c:pt>
                <c:pt idx="907">
                  <c:v>7</c:v>
                </c:pt>
                <c:pt idx="908">
                  <c:v>7</c:v>
                </c:pt>
                <c:pt idx="909">
                  <c:v>7</c:v>
                </c:pt>
                <c:pt idx="910">
                  <c:v>7</c:v>
                </c:pt>
                <c:pt idx="911">
                  <c:v>7</c:v>
                </c:pt>
                <c:pt idx="912">
                  <c:v>7</c:v>
                </c:pt>
                <c:pt idx="913">
                  <c:v>7</c:v>
                </c:pt>
                <c:pt idx="914">
                  <c:v>7</c:v>
                </c:pt>
                <c:pt idx="915">
                  <c:v>7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9.0000000000000071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8</c:v>
                </c:pt>
                <c:pt idx="932">
                  <c:v>5.5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8</c:v>
                </c:pt>
                <c:pt idx="948">
                  <c:v>8.5</c:v>
                </c:pt>
                <c:pt idx="949">
                  <c:v>8.5</c:v>
                </c:pt>
                <c:pt idx="950">
                  <c:v>8.5</c:v>
                </c:pt>
                <c:pt idx="951">
                  <c:v>8.5</c:v>
                </c:pt>
                <c:pt idx="952">
                  <c:v>8.5</c:v>
                </c:pt>
                <c:pt idx="953">
                  <c:v>8.5</c:v>
                </c:pt>
                <c:pt idx="954">
                  <c:v>8.5</c:v>
                </c:pt>
                <c:pt idx="955">
                  <c:v>8.5</c:v>
                </c:pt>
                <c:pt idx="956">
                  <c:v>8.5</c:v>
                </c:pt>
                <c:pt idx="957">
                  <c:v>8.5</c:v>
                </c:pt>
                <c:pt idx="958">
                  <c:v>8.5</c:v>
                </c:pt>
                <c:pt idx="959">
                  <c:v>8.5</c:v>
                </c:pt>
                <c:pt idx="960">
                  <c:v>8.5</c:v>
                </c:pt>
                <c:pt idx="961">
                  <c:v>8.5</c:v>
                </c:pt>
                <c:pt idx="962">
                  <c:v>8.5</c:v>
                </c:pt>
                <c:pt idx="963">
                  <c:v>8.5</c:v>
                </c:pt>
                <c:pt idx="964">
                  <c:v>8.5</c:v>
                </c:pt>
                <c:pt idx="965">
                  <c:v>8.5</c:v>
                </c:pt>
                <c:pt idx="966">
                  <c:v>8.5</c:v>
                </c:pt>
                <c:pt idx="967">
                  <c:v>8.5</c:v>
                </c:pt>
                <c:pt idx="968">
                  <c:v>8.5</c:v>
                </c:pt>
                <c:pt idx="969">
                  <c:v>8.5</c:v>
                </c:pt>
                <c:pt idx="970">
                  <c:v>8.5</c:v>
                </c:pt>
                <c:pt idx="971">
                  <c:v>9.5</c:v>
                </c:pt>
                <c:pt idx="972">
                  <c:v>9.5</c:v>
                </c:pt>
                <c:pt idx="973">
                  <c:v>9.5</c:v>
                </c:pt>
                <c:pt idx="974">
                  <c:v>9.5</c:v>
                </c:pt>
                <c:pt idx="975">
                  <c:v>9.5</c:v>
                </c:pt>
                <c:pt idx="976">
                  <c:v>9.5</c:v>
                </c:pt>
                <c:pt idx="977">
                  <c:v>9.5</c:v>
                </c:pt>
                <c:pt idx="978">
                  <c:v>9.5</c:v>
                </c:pt>
                <c:pt idx="979">
                  <c:v>9.5</c:v>
                </c:pt>
                <c:pt idx="980">
                  <c:v>9.5</c:v>
                </c:pt>
                <c:pt idx="981">
                  <c:v>9.5</c:v>
                </c:pt>
                <c:pt idx="982">
                  <c:v>9.5</c:v>
                </c:pt>
                <c:pt idx="983">
                  <c:v>9.5</c:v>
                </c:pt>
                <c:pt idx="984">
                  <c:v>9.5</c:v>
                </c:pt>
                <c:pt idx="985">
                  <c:v>9.5</c:v>
                </c:pt>
                <c:pt idx="986">
                  <c:v>9.5</c:v>
                </c:pt>
                <c:pt idx="987">
                  <c:v>9.5</c:v>
                </c:pt>
                <c:pt idx="988">
                  <c:v>9.5</c:v>
                </c:pt>
                <c:pt idx="989">
                  <c:v>9.4999999999999929</c:v>
                </c:pt>
                <c:pt idx="990">
                  <c:v>9.5000000000000071</c:v>
                </c:pt>
                <c:pt idx="991">
                  <c:v>9.4999999999999929</c:v>
                </c:pt>
                <c:pt idx="992">
                  <c:v>9.5</c:v>
                </c:pt>
                <c:pt idx="993">
                  <c:v>9.5000000000000071</c:v>
                </c:pt>
                <c:pt idx="994">
                  <c:v>9.5</c:v>
                </c:pt>
                <c:pt idx="995">
                  <c:v>9.5</c:v>
                </c:pt>
                <c:pt idx="996">
                  <c:v>9.5</c:v>
                </c:pt>
                <c:pt idx="997">
                  <c:v>9.4999999999999929</c:v>
                </c:pt>
                <c:pt idx="998">
                  <c:v>9.5</c:v>
                </c:pt>
                <c:pt idx="999">
                  <c:v>7.5</c:v>
                </c:pt>
                <c:pt idx="1000">
                  <c:v>7.5</c:v>
                </c:pt>
                <c:pt idx="1001">
                  <c:v>7.5</c:v>
                </c:pt>
                <c:pt idx="1002">
                  <c:v>6.5</c:v>
                </c:pt>
                <c:pt idx="1003">
                  <c:v>6.5</c:v>
                </c:pt>
                <c:pt idx="1004">
                  <c:v>6.5</c:v>
                </c:pt>
                <c:pt idx="1005">
                  <c:v>6.5</c:v>
                </c:pt>
                <c:pt idx="1006">
                  <c:v>6.5</c:v>
                </c:pt>
                <c:pt idx="1007">
                  <c:v>6.5</c:v>
                </c:pt>
                <c:pt idx="1008">
                  <c:v>6.5</c:v>
                </c:pt>
                <c:pt idx="1009">
                  <c:v>6.4999999999999929</c:v>
                </c:pt>
                <c:pt idx="1010">
                  <c:v>6.5</c:v>
                </c:pt>
                <c:pt idx="1011">
                  <c:v>6.5</c:v>
                </c:pt>
                <c:pt idx="1012">
                  <c:v>6.4999999999999929</c:v>
                </c:pt>
                <c:pt idx="1013">
                  <c:v>6.4999999999999929</c:v>
                </c:pt>
                <c:pt idx="1014">
                  <c:v>6.5</c:v>
                </c:pt>
                <c:pt idx="1015">
                  <c:v>6.5</c:v>
                </c:pt>
                <c:pt idx="1016">
                  <c:v>6.5</c:v>
                </c:pt>
                <c:pt idx="1017">
                  <c:v>6.5</c:v>
                </c:pt>
                <c:pt idx="1018">
                  <c:v>5</c:v>
                </c:pt>
                <c:pt idx="1019">
                  <c:v>5.0000000000000071</c:v>
                </c:pt>
                <c:pt idx="1020">
                  <c:v>5</c:v>
                </c:pt>
                <c:pt idx="1021">
                  <c:v>5.0000000000000071</c:v>
                </c:pt>
                <c:pt idx="1022">
                  <c:v>5.0000000000000071</c:v>
                </c:pt>
                <c:pt idx="1023">
                  <c:v>5.0000000000000071</c:v>
                </c:pt>
                <c:pt idx="1024">
                  <c:v>5.0000000000000071</c:v>
                </c:pt>
                <c:pt idx="1025">
                  <c:v>5.0000000000000071</c:v>
                </c:pt>
                <c:pt idx="1026">
                  <c:v>4.9999999999999929</c:v>
                </c:pt>
                <c:pt idx="1027">
                  <c:v>5</c:v>
                </c:pt>
                <c:pt idx="1028">
                  <c:v>5.0000000000000071</c:v>
                </c:pt>
                <c:pt idx="1029">
                  <c:v>5</c:v>
                </c:pt>
                <c:pt idx="1030">
                  <c:v>5</c:v>
                </c:pt>
                <c:pt idx="1031">
                  <c:v>4.75</c:v>
                </c:pt>
                <c:pt idx="1032">
                  <c:v>5</c:v>
                </c:pt>
                <c:pt idx="1033">
                  <c:v>5</c:v>
                </c:pt>
                <c:pt idx="1034">
                  <c:v>5.0000000000000071</c:v>
                </c:pt>
                <c:pt idx="1035">
                  <c:v>5.0000000000000071</c:v>
                </c:pt>
                <c:pt idx="1036">
                  <c:v>5</c:v>
                </c:pt>
                <c:pt idx="1037">
                  <c:v>5.0000000000000071</c:v>
                </c:pt>
                <c:pt idx="1038">
                  <c:v>4.9999999999999929</c:v>
                </c:pt>
                <c:pt idx="1039">
                  <c:v>5.0000000000000071</c:v>
                </c:pt>
                <c:pt idx="1040">
                  <c:v>5.0000000000000071</c:v>
                </c:pt>
                <c:pt idx="1041">
                  <c:v>4.9999999999999929</c:v>
                </c:pt>
                <c:pt idx="1042">
                  <c:v>5</c:v>
                </c:pt>
                <c:pt idx="1043">
                  <c:v>5.0000000000000071</c:v>
                </c:pt>
                <c:pt idx="1044">
                  <c:v>5</c:v>
                </c:pt>
                <c:pt idx="1045">
                  <c:v>5.0000000000000071</c:v>
                </c:pt>
                <c:pt idx="1046">
                  <c:v>5</c:v>
                </c:pt>
                <c:pt idx="1047">
                  <c:v>5</c:v>
                </c:pt>
                <c:pt idx="1048">
                  <c:v>5.0000000000000071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2.5</c:v>
                </c:pt>
                <c:pt idx="1066">
                  <c:v>2.5</c:v>
                </c:pt>
                <c:pt idx="1067">
                  <c:v>2.5</c:v>
                </c:pt>
                <c:pt idx="1068">
                  <c:v>2.5</c:v>
                </c:pt>
                <c:pt idx="1069">
                  <c:v>2.5</c:v>
                </c:pt>
                <c:pt idx="1070">
                  <c:v>2.5</c:v>
                </c:pt>
                <c:pt idx="1071">
                  <c:v>3.5</c:v>
                </c:pt>
                <c:pt idx="1072">
                  <c:v>3.5</c:v>
                </c:pt>
                <c:pt idx="1073">
                  <c:v>3.5</c:v>
                </c:pt>
                <c:pt idx="1074">
                  <c:v>3.5</c:v>
                </c:pt>
                <c:pt idx="1075">
                  <c:v>3.5</c:v>
                </c:pt>
                <c:pt idx="1076">
                  <c:v>3.5</c:v>
                </c:pt>
                <c:pt idx="1077">
                  <c:v>3.5</c:v>
                </c:pt>
                <c:pt idx="1078">
                  <c:v>3.5</c:v>
                </c:pt>
                <c:pt idx="1079">
                  <c:v>3.5</c:v>
                </c:pt>
                <c:pt idx="1080">
                  <c:v>3.5</c:v>
                </c:pt>
                <c:pt idx="1081">
                  <c:v>3.5</c:v>
                </c:pt>
                <c:pt idx="1082">
                  <c:v>3.5</c:v>
                </c:pt>
                <c:pt idx="1083">
                  <c:v>3.5</c:v>
                </c:pt>
                <c:pt idx="1084">
                  <c:v>3.5</c:v>
                </c:pt>
                <c:pt idx="1085">
                  <c:v>3.5</c:v>
                </c:pt>
                <c:pt idx="1086">
                  <c:v>3.5</c:v>
                </c:pt>
                <c:pt idx="1087">
                  <c:v>3.5</c:v>
                </c:pt>
                <c:pt idx="1088">
                  <c:v>3.5</c:v>
                </c:pt>
                <c:pt idx="1089">
                  <c:v>2.5</c:v>
                </c:pt>
                <c:pt idx="1090">
                  <c:v>2.5</c:v>
                </c:pt>
                <c:pt idx="1091">
                  <c:v>2.5</c:v>
                </c:pt>
                <c:pt idx="1092">
                  <c:v>2.5</c:v>
                </c:pt>
                <c:pt idx="1093">
                  <c:v>2.5</c:v>
                </c:pt>
                <c:pt idx="1094">
                  <c:v>3.75</c:v>
                </c:pt>
                <c:pt idx="1095">
                  <c:v>3.75</c:v>
                </c:pt>
                <c:pt idx="1096">
                  <c:v>3.75</c:v>
                </c:pt>
                <c:pt idx="1097">
                  <c:v>3.75</c:v>
                </c:pt>
                <c:pt idx="1098">
                  <c:v>3.75</c:v>
                </c:pt>
                <c:pt idx="1099">
                  <c:v>3.75</c:v>
                </c:pt>
                <c:pt idx="1100">
                  <c:v>3.75</c:v>
                </c:pt>
                <c:pt idx="1101">
                  <c:v>4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4.75</c:v>
                </c:pt>
                <c:pt idx="1115">
                  <c:v>4.75</c:v>
                </c:pt>
                <c:pt idx="1116">
                  <c:v>4.75</c:v>
                </c:pt>
                <c:pt idx="1117">
                  <c:v>4.75</c:v>
                </c:pt>
                <c:pt idx="1118">
                  <c:v>6.5</c:v>
                </c:pt>
                <c:pt idx="1119">
                  <c:v>6.5</c:v>
                </c:pt>
                <c:pt idx="1120">
                  <c:v>6.5</c:v>
                </c:pt>
                <c:pt idx="1121">
                  <c:v>6.5000000000000071</c:v>
                </c:pt>
                <c:pt idx="1122">
                  <c:v>6.5</c:v>
                </c:pt>
                <c:pt idx="1123">
                  <c:v>6.4999999999999929</c:v>
                </c:pt>
                <c:pt idx="1124">
                  <c:v>7</c:v>
                </c:pt>
                <c:pt idx="1125">
                  <c:v>7</c:v>
                </c:pt>
                <c:pt idx="1126">
                  <c:v>7</c:v>
                </c:pt>
                <c:pt idx="1127">
                  <c:v>7.0000000000000071</c:v>
                </c:pt>
                <c:pt idx="1128">
                  <c:v>7</c:v>
                </c:pt>
                <c:pt idx="1129">
                  <c:v>7.0000000000000071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8.25</c:v>
                </c:pt>
                <c:pt idx="1134">
                  <c:v>8.2500000000000071</c:v>
                </c:pt>
                <c:pt idx="1135">
                  <c:v>8.2499999999999929</c:v>
                </c:pt>
                <c:pt idx="1136">
                  <c:v>8.25</c:v>
                </c:pt>
                <c:pt idx="1137">
                  <c:v>8.25</c:v>
                </c:pt>
                <c:pt idx="1138">
                  <c:v>8.25</c:v>
                </c:pt>
                <c:pt idx="1139">
                  <c:v>8.25</c:v>
                </c:pt>
                <c:pt idx="1140">
                  <c:v>8.25</c:v>
                </c:pt>
                <c:pt idx="1141">
                  <c:v>8.25</c:v>
                </c:pt>
                <c:pt idx="1142">
                  <c:v>8.25</c:v>
                </c:pt>
                <c:pt idx="1143">
                  <c:v>8.25</c:v>
                </c:pt>
                <c:pt idx="1144">
                  <c:v>8.25</c:v>
                </c:pt>
                <c:pt idx="1145">
                  <c:v>8.25</c:v>
                </c:pt>
                <c:pt idx="1146">
                  <c:v>8.25</c:v>
                </c:pt>
                <c:pt idx="1147">
                  <c:v>8.75</c:v>
                </c:pt>
                <c:pt idx="1148">
                  <c:v>8.75</c:v>
                </c:pt>
                <c:pt idx="1149">
                  <c:v>8.75</c:v>
                </c:pt>
                <c:pt idx="1150">
                  <c:v>8.75</c:v>
                </c:pt>
                <c:pt idx="1151">
                  <c:v>8.5</c:v>
                </c:pt>
                <c:pt idx="1152">
                  <c:v>8.5</c:v>
                </c:pt>
                <c:pt idx="1153">
                  <c:v>8.5</c:v>
                </c:pt>
                <c:pt idx="1154">
                  <c:v>8.5</c:v>
                </c:pt>
                <c:pt idx="1155">
                  <c:v>8.5</c:v>
                </c:pt>
                <c:pt idx="1156">
                  <c:v>7.1899999999999977</c:v>
                </c:pt>
                <c:pt idx="1157">
                  <c:v>7.4000000000000057</c:v>
                </c:pt>
                <c:pt idx="1158">
                  <c:v>7.7299999999999969</c:v>
                </c:pt>
                <c:pt idx="1159">
                  <c:v>6.9700000000000131</c:v>
                </c:pt>
                <c:pt idx="1160">
                  <c:v>6.9499999999999886</c:v>
                </c:pt>
                <c:pt idx="1161">
                  <c:v>7</c:v>
                </c:pt>
                <c:pt idx="1162">
                  <c:v>7</c:v>
                </c:pt>
                <c:pt idx="1163">
                  <c:v>7.5</c:v>
                </c:pt>
                <c:pt idx="1164">
                  <c:v>7.5</c:v>
                </c:pt>
                <c:pt idx="1165">
                  <c:v>7.5</c:v>
                </c:pt>
                <c:pt idx="1166">
                  <c:v>7.5</c:v>
                </c:pt>
                <c:pt idx="1167">
                  <c:v>7.5</c:v>
                </c:pt>
                <c:pt idx="1168">
                  <c:v>7.5</c:v>
                </c:pt>
                <c:pt idx="1169">
                  <c:v>7</c:v>
                </c:pt>
                <c:pt idx="1170">
                  <c:v>7</c:v>
                </c:pt>
                <c:pt idx="1171">
                  <c:v>7</c:v>
                </c:pt>
                <c:pt idx="1172">
                  <c:v>7</c:v>
                </c:pt>
                <c:pt idx="1173">
                  <c:v>6.5</c:v>
                </c:pt>
                <c:pt idx="1174">
                  <c:v>6.5</c:v>
                </c:pt>
                <c:pt idx="1175">
                  <c:v>6.5</c:v>
                </c:pt>
                <c:pt idx="1176">
                  <c:v>6.5</c:v>
                </c:pt>
                <c:pt idx="1177">
                  <c:v>6.5</c:v>
                </c:pt>
                <c:pt idx="1178">
                  <c:v>6</c:v>
                </c:pt>
                <c:pt idx="1179">
                  <c:v>5.9999999999999929</c:v>
                </c:pt>
                <c:pt idx="1180">
                  <c:v>6</c:v>
                </c:pt>
                <c:pt idx="1181">
                  <c:v>6.0000000000000071</c:v>
                </c:pt>
                <c:pt idx="1182">
                  <c:v>6</c:v>
                </c:pt>
                <c:pt idx="1183">
                  <c:v>6.0000000000000071</c:v>
                </c:pt>
                <c:pt idx="1184">
                  <c:v>5.9999999999999929</c:v>
                </c:pt>
                <c:pt idx="1185">
                  <c:v>6</c:v>
                </c:pt>
                <c:pt idx="1186">
                  <c:v>6.2500000000000071</c:v>
                </c:pt>
                <c:pt idx="1187">
                  <c:v>6.0000000000000071</c:v>
                </c:pt>
                <c:pt idx="1188">
                  <c:v>6.0000000000000071</c:v>
                </c:pt>
                <c:pt idx="1189">
                  <c:v>6.2499999999999929</c:v>
                </c:pt>
                <c:pt idx="1190">
                  <c:v>6.25</c:v>
                </c:pt>
                <c:pt idx="1191">
                  <c:v>6.25</c:v>
                </c:pt>
                <c:pt idx="1192">
                  <c:v>6.125</c:v>
                </c:pt>
                <c:pt idx="1193">
                  <c:v>6.125</c:v>
                </c:pt>
                <c:pt idx="1194">
                  <c:v>6.125</c:v>
                </c:pt>
                <c:pt idx="1195">
                  <c:v>5.75</c:v>
                </c:pt>
                <c:pt idx="1196">
                  <c:v>5.75</c:v>
                </c:pt>
                <c:pt idx="1197">
                  <c:v>6</c:v>
                </c:pt>
                <c:pt idx="1198">
                  <c:v>7.5</c:v>
                </c:pt>
                <c:pt idx="1199">
                  <c:v>7.5</c:v>
                </c:pt>
                <c:pt idx="1200">
                  <c:v>7.5</c:v>
                </c:pt>
                <c:pt idx="1201">
                  <c:v>7</c:v>
                </c:pt>
                <c:pt idx="1202">
                  <c:v>7</c:v>
                </c:pt>
                <c:pt idx="1203">
                  <c:v>7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7.5</c:v>
                </c:pt>
                <c:pt idx="1209">
                  <c:v>7.5</c:v>
                </c:pt>
                <c:pt idx="1210">
                  <c:v>6.5</c:v>
                </c:pt>
                <c:pt idx="1211">
                  <c:v>6.5</c:v>
                </c:pt>
                <c:pt idx="1212">
                  <c:v>6.5</c:v>
                </c:pt>
                <c:pt idx="1213">
                  <c:v>6.5</c:v>
                </c:pt>
                <c:pt idx="1214">
                  <c:v>6.5</c:v>
                </c:pt>
                <c:pt idx="1215">
                  <c:v>6.5</c:v>
                </c:pt>
                <c:pt idx="1216">
                  <c:v>6.25</c:v>
                </c:pt>
                <c:pt idx="1217">
                  <c:v>6.25</c:v>
                </c:pt>
                <c:pt idx="1218">
                  <c:v>6.25</c:v>
                </c:pt>
                <c:pt idx="1219">
                  <c:v>6.25</c:v>
                </c:pt>
                <c:pt idx="1220">
                  <c:v>6.25</c:v>
                </c:pt>
                <c:pt idx="1221">
                  <c:v>6.25</c:v>
                </c:pt>
                <c:pt idx="1222">
                  <c:v>5.125</c:v>
                </c:pt>
                <c:pt idx="1223">
                  <c:v>5.875</c:v>
                </c:pt>
                <c:pt idx="1224">
                  <c:v>5.875</c:v>
                </c:pt>
                <c:pt idx="1225">
                  <c:v>5.875</c:v>
                </c:pt>
                <c:pt idx="1226">
                  <c:v>5.875</c:v>
                </c:pt>
                <c:pt idx="1227">
                  <c:v>5.875</c:v>
                </c:pt>
                <c:pt idx="1228">
                  <c:v>5.875</c:v>
                </c:pt>
                <c:pt idx="1229">
                  <c:v>6</c:v>
                </c:pt>
                <c:pt idx="1230">
                  <c:v>6</c:v>
                </c:pt>
                <c:pt idx="1231">
                  <c:v>7.0799999999999983</c:v>
                </c:pt>
                <c:pt idx="1232">
                  <c:v>6</c:v>
                </c:pt>
                <c:pt idx="1233">
                  <c:v>6</c:v>
                </c:pt>
                <c:pt idx="1234">
                  <c:v>6</c:v>
                </c:pt>
                <c:pt idx="1235">
                  <c:v>6</c:v>
                </c:pt>
                <c:pt idx="1236">
                  <c:v>5.5</c:v>
                </c:pt>
                <c:pt idx="1237">
                  <c:v>5.5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3.75</c:v>
                </c:pt>
                <c:pt idx="1244">
                  <c:v>3.5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3.5</c:v>
                </c:pt>
                <c:pt idx="1252">
                  <c:v>3.5</c:v>
                </c:pt>
                <c:pt idx="1253">
                  <c:v>3.5</c:v>
                </c:pt>
                <c:pt idx="1254">
                  <c:v>3.5</c:v>
                </c:pt>
                <c:pt idx="1255">
                  <c:v>2.75</c:v>
                </c:pt>
                <c:pt idx="1256">
                  <c:v>2.75</c:v>
                </c:pt>
                <c:pt idx="1257">
                  <c:v>2.75</c:v>
                </c:pt>
                <c:pt idx="1258">
                  <c:v>2.75</c:v>
                </c:pt>
                <c:pt idx="1259">
                  <c:v>1</c:v>
                </c:pt>
                <c:pt idx="1260">
                  <c:v>2</c:v>
                </c:pt>
                <c:pt idx="1261">
                  <c:v>2</c:v>
                </c:pt>
                <c:pt idx="1262">
                  <c:v>2.25</c:v>
                </c:pt>
                <c:pt idx="1263">
                  <c:v>2.25</c:v>
                </c:pt>
                <c:pt idx="1264">
                  <c:v>2.25</c:v>
                </c:pt>
                <c:pt idx="1265">
                  <c:v>2</c:v>
                </c:pt>
                <c:pt idx="1266">
                  <c:v>2</c:v>
                </c:pt>
                <c:pt idx="1267">
                  <c:v>1</c:v>
                </c:pt>
                <c:pt idx="1268">
                  <c:v>1.5</c:v>
                </c:pt>
                <c:pt idx="1269">
                  <c:v>1.5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1.5</c:v>
                </c:pt>
                <c:pt idx="1274">
                  <c:v>1.5</c:v>
                </c:pt>
                <c:pt idx="1275">
                  <c:v>1.25</c:v>
                </c:pt>
                <c:pt idx="1276">
                  <c:v>1.25</c:v>
                </c:pt>
                <c:pt idx="1277">
                  <c:v>1.125</c:v>
                </c:pt>
                <c:pt idx="1278">
                  <c:v>1.25</c:v>
                </c:pt>
                <c:pt idx="1279">
                  <c:v>1.25</c:v>
                </c:pt>
                <c:pt idx="1280">
                  <c:v>1</c:v>
                </c:pt>
                <c:pt idx="1281">
                  <c:v>1.125</c:v>
                </c:pt>
                <c:pt idx="1282">
                  <c:v>1.125</c:v>
                </c:pt>
                <c:pt idx="1283">
                  <c:v>1.125</c:v>
                </c:pt>
                <c:pt idx="1284">
                  <c:v>1.125</c:v>
                </c:pt>
                <c:pt idx="1285">
                  <c:v>1.125</c:v>
                </c:pt>
                <c:pt idx="1286">
                  <c:v>1.125</c:v>
                </c:pt>
                <c:pt idx="1287">
                  <c:v>1.125</c:v>
                </c:pt>
                <c:pt idx="1288">
                  <c:v>1.125</c:v>
                </c:pt>
                <c:pt idx="1289">
                  <c:v>1.25</c:v>
                </c:pt>
                <c:pt idx="1290">
                  <c:v>1</c:v>
                </c:pt>
                <c:pt idx="1291">
                  <c:v>1.25</c:v>
                </c:pt>
                <c:pt idx="1292">
                  <c:v>1.25</c:v>
                </c:pt>
                <c:pt idx="1293">
                  <c:v>1.25</c:v>
                </c:pt>
                <c:pt idx="1294">
                  <c:v>1.25</c:v>
                </c:pt>
                <c:pt idx="1295">
                  <c:v>1.25</c:v>
                </c:pt>
                <c:pt idx="1296">
                  <c:v>1.25</c:v>
                </c:pt>
                <c:pt idx="1297">
                  <c:v>1.25</c:v>
                </c:pt>
                <c:pt idx="1298">
                  <c:v>1.25</c:v>
                </c:pt>
                <c:pt idx="1299">
                  <c:v>0.75</c:v>
                </c:pt>
                <c:pt idx="1300">
                  <c:v>1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0.25</c:v>
                </c:pt>
                <c:pt idx="1306">
                  <c:v>0.25</c:v>
                </c:pt>
                <c:pt idx="1307">
                  <c:v>0.25</c:v>
                </c:pt>
                <c:pt idx="1308">
                  <c:v>0</c:v>
                </c:pt>
                <c:pt idx="1309">
                  <c:v>0.25</c:v>
                </c:pt>
                <c:pt idx="1310">
                  <c:v>0.25</c:v>
                </c:pt>
                <c:pt idx="1311">
                  <c:v>0.25</c:v>
                </c:pt>
                <c:pt idx="1312">
                  <c:v>0.25</c:v>
                </c:pt>
                <c:pt idx="1313">
                  <c:v>0</c:v>
                </c:pt>
                <c:pt idx="1314">
                  <c:v>0</c:v>
                </c:pt>
                <c:pt idx="1315">
                  <c:v>0.25</c:v>
                </c:pt>
                <c:pt idx="1316">
                  <c:v>0.25</c:v>
                </c:pt>
                <c:pt idx="1317">
                  <c:v>0.25</c:v>
                </c:pt>
                <c:pt idx="1318">
                  <c:v>0.25</c:v>
                </c:pt>
                <c:pt idx="1319">
                  <c:v>0.25</c:v>
                </c:pt>
                <c:pt idx="1320">
                  <c:v>0.25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-0.25</c:v>
                </c:pt>
                <c:pt idx="1328">
                  <c:v>-0.25</c:v>
                </c:pt>
                <c:pt idx="1329">
                  <c:v>-1.75</c:v>
                </c:pt>
                <c:pt idx="1330">
                  <c:v>-2</c:v>
                </c:pt>
                <c:pt idx="1331">
                  <c:v>-2</c:v>
                </c:pt>
                <c:pt idx="1332">
                  <c:v>-1.75</c:v>
                </c:pt>
                <c:pt idx="1333">
                  <c:v>-1.75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-0.5</c:v>
                </c:pt>
                <c:pt idx="1338">
                  <c:v>-0.5</c:v>
                </c:pt>
                <c:pt idx="1339">
                  <c:v>-0.5</c:v>
                </c:pt>
                <c:pt idx="1340">
                  <c:v>-0.5</c:v>
                </c:pt>
                <c:pt idx="1341">
                  <c:v>-0.5</c:v>
                </c:pt>
                <c:pt idx="1342">
                  <c:v>-0.5</c:v>
                </c:pt>
                <c:pt idx="1343">
                  <c:v>-0.5</c:v>
                </c:pt>
                <c:pt idx="1344">
                  <c:v>-0.5</c:v>
                </c:pt>
                <c:pt idx="1345">
                  <c:v>-0.5</c:v>
                </c:pt>
                <c:pt idx="1346">
                  <c:v>-0.5</c:v>
                </c:pt>
                <c:pt idx="1347">
                  <c:v>-0.5</c:v>
                </c:pt>
                <c:pt idx="1348">
                  <c:v>-0.75</c:v>
                </c:pt>
                <c:pt idx="1349">
                  <c:v>-0.75</c:v>
                </c:pt>
                <c:pt idx="1350">
                  <c:v>-0.75</c:v>
                </c:pt>
                <c:pt idx="1351">
                  <c:v>-0.75</c:v>
                </c:pt>
                <c:pt idx="1352">
                  <c:v>-0.75</c:v>
                </c:pt>
                <c:pt idx="1353">
                  <c:v>-0.75</c:v>
                </c:pt>
                <c:pt idx="1354">
                  <c:v>-0.5</c:v>
                </c:pt>
                <c:pt idx="1355">
                  <c:v>-0.5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-0.25</c:v>
                </c:pt>
                <c:pt idx="1360">
                  <c:v>-0.25</c:v>
                </c:pt>
                <c:pt idx="1361">
                  <c:v>-0.25</c:v>
                </c:pt>
                <c:pt idx="1362">
                  <c:v>-0.25</c:v>
                </c:pt>
                <c:pt idx="1363">
                  <c:v>0.25</c:v>
                </c:pt>
                <c:pt idx="1364">
                  <c:v>0.25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1.625</c:v>
                </c:pt>
                <c:pt idx="1372">
                  <c:v>1.625</c:v>
                </c:pt>
                <c:pt idx="1373">
                  <c:v>1.625</c:v>
                </c:pt>
                <c:pt idx="1374">
                  <c:v>1.5</c:v>
                </c:pt>
                <c:pt idx="1375">
                  <c:v>1.5</c:v>
                </c:pt>
                <c:pt idx="1376">
                  <c:v>1.5</c:v>
                </c:pt>
                <c:pt idx="1377">
                  <c:v>1.5</c:v>
                </c:pt>
                <c:pt idx="1378">
                  <c:v>1.5</c:v>
                </c:pt>
                <c:pt idx="1379">
                  <c:v>1.5</c:v>
                </c:pt>
                <c:pt idx="1380">
                  <c:v>1.5</c:v>
                </c:pt>
                <c:pt idx="1381">
                  <c:v>1.5</c:v>
                </c:pt>
                <c:pt idx="1382">
                  <c:v>2.25</c:v>
                </c:pt>
                <c:pt idx="1383">
                  <c:v>2.75</c:v>
                </c:pt>
                <c:pt idx="1384">
                  <c:v>2.75</c:v>
                </c:pt>
                <c:pt idx="1385">
                  <c:v>2.75</c:v>
                </c:pt>
                <c:pt idx="1386">
                  <c:v>3</c:v>
                </c:pt>
                <c:pt idx="1387">
                  <c:v>3.25</c:v>
                </c:pt>
                <c:pt idx="1388">
                  <c:v>3.25</c:v>
                </c:pt>
                <c:pt idx="1389">
                  <c:v>3.25</c:v>
                </c:pt>
                <c:pt idx="1390">
                  <c:v>3.25</c:v>
                </c:pt>
                <c:pt idx="1391">
                  <c:v>3.25</c:v>
                </c:pt>
                <c:pt idx="1392">
                  <c:v>3.25</c:v>
                </c:pt>
                <c:pt idx="1393">
                  <c:v>3.25</c:v>
                </c:pt>
                <c:pt idx="1394">
                  <c:v>3.125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2.75</c:v>
                </c:pt>
                <c:pt idx="1399">
                  <c:v>2.75</c:v>
                </c:pt>
                <c:pt idx="1400">
                  <c:v>2.75</c:v>
                </c:pt>
                <c:pt idx="1401">
                  <c:v>2.75</c:v>
                </c:pt>
                <c:pt idx="1402">
                  <c:v>2.75</c:v>
                </c:pt>
                <c:pt idx="1403">
                  <c:v>2.75</c:v>
                </c:pt>
                <c:pt idx="1404">
                  <c:v>2.75</c:v>
                </c:pt>
                <c:pt idx="1405">
                  <c:v>3.25</c:v>
                </c:pt>
                <c:pt idx="1406">
                  <c:v>3.5</c:v>
                </c:pt>
                <c:pt idx="1407">
                  <c:v>3.5</c:v>
                </c:pt>
                <c:pt idx="1408">
                  <c:v>3.5</c:v>
                </c:pt>
                <c:pt idx="1409">
                  <c:v>3.5</c:v>
                </c:pt>
                <c:pt idx="1410">
                  <c:v>4.5</c:v>
                </c:pt>
                <c:pt idx="1411">
                  <c:v>5</c:v>
                </c:pt>
                <c:pt idx="1412">
                  <c:v>4.2199999999999989</c:v>
                </c:pt>
                <c:pt idx="1413">
                  <c:v>4.2100000000000009</c:v>
                </c:pt>
                <c:pt idx="1414">
                  <c:v>5.230000000000004</c:v>
                </c:pt>
                <c:pt idx="1415">
                  <c:v>5.269999999999996</c:v>
                </c:pt>
                <c:pt idx="1416">
                  <c:v>4.990000000000002</c:v>
                </c:pt>
                <c:pt idx="1417">
                  <c:v>4.5399999999999991</c:v>
                </c:pt>
                <c:pt idx="1418">
                  <c:v>4.1899999999999977</c:v>
                </c:pt>
                <c:pt idx="1419">
                  <c:v>6.0300000000000011</c:v>
                </c:pt>
                <c:pt idx="1420">
                  <c:v>5.230000000000004</c:v>
                </c:pt>
                <c:pt idx="1421">
                  <c:v>4.4499999999999957</c:v>
                </c:pt>
                <c:pt idx="1422">
                  <c:v>5.6499999999999986</c:v>
                </c:pt>
                <c:pt idx="1423">
                  <c:v>6.3700000000000045</c:v>
                </c:pt>
                <c:pt idx="1424">
                  <c:v>4.9699999999999989</c:v>
                </c:pt>
                <c:pt idx="1425">
                  <c:v>3.5899999999999963</c:v>
                </c:pt>
                <c:pt idx="1426">
                  <c:v>4.240000000000002</c:v>
                </c:pt>
                <c:pt idx="1427">
                  <c:v>5.9699999999999989</c:v>
                </c:pt>
                <c:pt idx="1428">
                  <c:v>5</c:v>
                </c:pt>
                <c:pt idx="1429">
                  <c:v>5.6099999999999994</c:v>
                </c:pt>
                <c:pt idx="1430">
                  <c:v>3.4699999999999989</c:v>
                </c:pt>
                <c:pt idx="1431">
                  <c:v>3.990000000000002</c:v>
                </c:pt>
                <c:pt idx="1432">
                  <c:v>5.0499999999999972</c:v>
                </c:pt>
                <c:pt idx="1433">
                  <c:v>3.4500000000000028</c:v>
                </c:pt>
                <c:pt idx="1434">
                  <c:v>4.4699999999999989</c:v>
                </c:pt>
                <c:pt idx="1435">
                  <c:v>5.0499999999999972</c:v>
                </c:pt>
                <c:pt idx="1436">
                  <c:v>4.9400000000000048</c:v>
                </c:pt>
                <c:pt idx="1437">
                  <c:v>4.5</c:v>
                </c:pt>
                <c:pt idx="1438">
                  <c:v>4.5</c:v>
                </c:pt>
                <c:pt idx="1439">
                  <c:v>4.5</c:v>
                </c:pt>
                <c:pt idx="1440">
                  <c:v>4.625</c:v>
                </c:pt>
                <c:pt idx="1441">
                  <c:v>4.5</c:v>
                </c:pt>
                <c:pt idx="1442">
                  <c:v>4.25</c:v>
                </c:pt>
                <c:pt idx="1443">
                  <c:v>4.25</c:v>
                </c:pt>
                <c:pt idx="1444">
                  <c:v>4</c:v>
                </c:pt>
                <c:pt idx="1445">
                  <c:v>4</c:v>
                </c:pt>
                <c:pt idx="1446">
                  <c:v>3.5</c:v>
                </c:pt>
                <c:pt idx="1447">
                  <c:v>4</c:v>
                </c:pt>
                <c:pt idx="1448">
                  <c:v>4</c:v>
                </c:pt>
                <c:pt idx="1449">
                  <c:v>3.5</c:v>
                </c:pt>
                <c:pt idx="1450">
                  <c:v>3.5</c:v>
                </c:pt>
                <c:pt idx="1451">
                  <c:v>3.5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</c:v>
                </c:pt>
                <c:pt idx="1458">
                  <c:v>4</c:v>
                </c:pt>
                <c:pt idx="1459">
                  <c:v>4</c:v>
                </c:pt>
                <c:pt idx="1460">
                  <c:v>4.5</c:v>
                </c:pt>
                <c:pt idx="1461">
                  <c:v>4.25</c:v>
                </c:pt>
                <c:pt idx="1462">
                  <c:v>4.5</c:v>
                </c:pt>
                <c:pt idx="1463">
                  <c:v>5</c:v>
                </c:pt>
                <c:pt idx="1464">
                  <c:v>5.2349999999999994</c:v>
                </c:pt>
                <c:pt idx="1465">
                  <c:v>6.0100000000000051</c:v>
                </c:pt>
                <c:pt idx="1466">
                  <c:v>6.8299999999999983</c:v>
                </c:pt>
                <c:pt idx="1467">
                  <c:v>6.6599999999999966</c:v>
                </c:pt>
                <c:pt idx="1468">
                  <c:v>4.2600000000000051</c:v>
                </c:pt>
                <c:pt idx="1469">
                  <c:v>3.9299999999999997</c:v>
                </c:pt>
                <c:pt idx="1470">
                  <c:v>5.8500000000000014</c:v>
                </c:pt>
                <c:pt idx="1471">
                  <c:v>6.2299999999999969</c:v>
                </c:pt>
                <c:pt idx="1472">
                  <c:v>5.2000000000000028</c:v>
                </c:pt>
                <c:pt idx="1473">
                  <c:v>4.1199999999999974</c:v>
                </c:pt>
                <c:pt idx="1474">
                  <c:v>3.0899999999999963</c:v>
                </c:pt>
                <c:pt idx="1475">
                  <c:v>3.9500000000000028</c:v>
                </c:pt>
                <c:pt idx="1476">
                  <c:v>4.509999999999998</c:v>
                </c:pt>
                <c:pt idx="1477">
                  <c:v>5.4100000000000037</c:v>
                </c:pt>
                <c:pt idx="1478">
                  <c:v>5.1700000000000017</c:v>
                </c:pt>
                <c:pt idx="1479">
                  <c:v>4.32</c:v>
                </c:pt>
                <c:pt idx="1480">
                  <c:v>3.4399999999999977</c:v>
                </c:pt>
                <c:pt idx="1481">
                  <c:v>3.8999999999999986</c:v>
                </c:pt>
                <c:pt idx="1482">
                  <c:v>4.5900000000000034</c:v>
                </c:pt>
                <c:pt idx="1483">
                  <c:v>4.1899999999999977</c:v>
                </c:pt>
                <c:pt idx="1484">
                  <c:v>6.1300000000000026</c:v>
                </c:pt>
                <c:pt idx="1485">
                  <c:v>2.9099999999999966</c:v>
                </c:pt>
                <c:pt idx="1486">
                  <c:v>5.6099999999999994</c:v>
                </c:pt>
                <c:pt idx="1487">
                  <c:v>4.5600000000000023</c:v>
                </c:pt>
                <c:pt idx="1488">
                  <c:v>5.2800000000000011</c:v>
                </c:pt>
                <c:pt idx="1489">
                  <c:v>4.75</c:v>
                </c:pt>
                <c:pt idx="1490">
                  <c:v>4.75</c:v>
                </c:pt>
                <c:pt idx="1491">
                  <c:v>4.75</c:v>
                </c:pt>
                <c:pt idx="1492">
                  <c:v>4.75</c:v>
                </c:pt>
                <c:pt idx="1493">
                  <c:v>4.75</c:v>
                </c:pt>
                <c:pt idx="1494">
                  <c:v>4.5</c:v>
                </c:pt>
                <c:pt idx="1495">
                  <c:v>4.75</c:v>
                </c:pt>
                <c:pt idx="1496">
                  <c:v>4.75</c:v>
                </c:pt>
                <c:pt idx="1497">
                  <c:v>4.75</c:v>
                </c:pt>
                <c:pt idx="1498">
                  <c:v>4.5</c:v>
                </c:pt>
                <c:pt idx="1499">
                  <c:v>4.5</c:v>
                </c:pt>
                <c:pt idx="1500">
                  <c:v>4.5</c:v>
                </c:pt>
                <c:pt idx="1501">
                  <c:v>4.5</c:v>
                </c:pt>
                <c:pt idx="1502">
                  <c:v>4.5</c:v>
                </c:pt>
                <c:pt idx="1503">
                  <c:v>4.5</c:v>
                </c:pt>
                <c:pt idx="1504">
                  <c:v>4.5</c:v>
                </c:pt>
                <c:pt idx="1505">
                  <c:v>4.5</c:v>
                </c:pt>
                <c:pt idx="1506">
                  <c:v>4.5</c:v>
                </c:pt>
                <c:pt idx="1507">
                  <c:v>4.5</c:v>
                </c:pt>
                <c:pt idx="1508">
                  <c:v>4.5</c:v>
                </c:pt>
                <c:pt idx="1509">
                  <c:v>4.25</c:v>
                </c:pt>
                <c:pt idx="1510">
                  <c:v>4.25</c:v>
                </c:pt>
                <c:pt idx="1511">
                  <c:v>3.75</c:v>
                </c:pt>
                <c:pt idx="1512">
                  <c:v>3.5</c:v>
                </c:pt>
                <c:pt idx="1513">
                  <c:v>3.5</c:v>
                </c:pt>
                <c:pt idx="1514">
                  <c:v>3.5</c:v>
                </c:pt>
                <c:pt idx="1515">
                  <c:v>3.5</c:v>
                </c:pt>
                <c:pt idx="1516">
                  <c:v>3.75</c:v>
                </c:pt>
                <c:pt idx="1517">
                  <c:v>3.5</c:v>
                </c:pt>
                <c:pt idx="1518">
                  <c:v>3.5</c:v>
                </c:pt>
                <c:pt idx="1519">
                  <c:v>3.5</c:v>
                </c:pt>
                <c:pt idx="1520">
                  <c:v>3.25</c:v>
                </c:pt>
                <c:pt idx="1521">
                  <c:v>3.25</c:v>
                </c:pt>
                <c:pt idx="1522">
                  <c:v>3</c:v>
                </c:pt>
                <c:pt idx="1523">
                  <c:v>3</c:v>
                </c:pt>
                <c:pt idx="1524">
                  <c:v>2.75</c:v>
                </c:pt>
                <c:pt idx="1525">
                  <c:v>2.75</c:v>
                </c:pt>
                <c:pt idx="1526">
                  <c:v>2.75</c:v>
                </c:pt>
                <c:pt idx="1527">
                  <c:v>2.5</c:v>
                </c:pt>
                <c:pt idx="1528">
                  <c:v>2.5</c:v>
                </c:pt>
                <c:pt idx="1529">
                  <c:v>2.5</c:v>
                </c:pt>
                <c:pt idx="1530">
                  <c:v>2.5</c:v>
                </c:pt>
                <c:pt idx="1531">
                  <c:v>2.5</c:v>
                </c:pt>
                <c:pt idx="1532">
                  <c:v>2.5</c:v>
                </c:pt>
                <c:pt idx="1533">
                  <c:v>2.5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2.5</c:v>
                </c:pt>
                <c:pt idx="1539">
                  <c:v>2.5</c:v>
                </c:pt>
                <c:pt idx="1540">
                  <c:v>2.5</c:v>
                </c:pt>
                <c:pt idx="1541">
                  <c:v>2.25</c:v>
                </c:pt>
                <c:pt idx="1542">
                  <c:v>1.75</c:v>
                </c:pt>
                <c:pt idx="1543">
                  <c:v>3</c:v>
                </c:pt>
                <c:pt idx="1544">
                  <c:v>3</c:v>
                </c:pt>
                <c:pt idx="1545">
                  <c:v>3.5</c:v>
                </c:pt>
                <c:pt idx="1546">
                  <c:v>3</c:v>
                </c:pt>
                <c:pt idx="1547">
                  <c:v>2.75</c:v>
                </c:pt>
                <c:pt idx="1548">
                  <c:v>3</c:v>
                </c:pt>
                <c:pt idx="1549">
                  <c:v>2.75</c:v>
                </c:pt>
                <c:pt idx="1550">
                  <c:v>2.5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2.5</c:v>
                </c:pt>
                <c:pt idx="1555">
                  <c:v>2.25</c:v>
                </c:pt>
                <c:pt idx="1556">
                  <c:v>2.25</c:v>
                </c:pt>
                <c:pt idx="1557">
                  <c:v>2.25</c:v>
                </c:pt>
                <c:pt idx="1558">
                  <c:v>2.5</c:v>
                </c:pt>
                <c:pt idx="1559">
                  <c:v>2.5</c:v>
                </c:pt>
                <c:pt idx="1560">
                  <c:v>2.25</c:v>
                </c:pt>
                <c:pt idx="1561">
                  <c:v>2.25</c:v>
                </c:pt>
                <c:pt idx="1562">
                  <c:v>2.25</c:v>
                </c:pt>
                <c:pt idx="1563">
                  <c:v>2.25</c:v>
                </c:pt>
                <c:pt idx="1564">
                  <c:v>2.25</c:v>
                </c:pt>
                <c:pt idx="1565">
                  <c:v>3</c:v>
                </c:pt>
                <c:pt idx="1566">
                  <c:v>2.5</c:v>
                </c:pt>
                <c:pt idx="1567">
                  <c:v>2.75</c:v>
                </c:pt>
                <c:pt idx="1568">
                  <c:v>2.75</c:v>
                </c:pt>
                <c:pt idx="1569">
                  <c:v>2.75</c:v>
                </c:pt>
                <c:pt idx="1570">
                  <c:v>2.25</c:v>
                </c:pt>
                <c:pt idx="1571">
                  <c:v>2.25</c:v>
                </c:pt>
                <c:pt idx="1572">
                  <c:v>2.25</c:v>
                </c:pt>
                <c:pt idx="1573">
                  <c:v>2.75</c:v>
                </c:pt>
                <c:pt idx="1574">
                  <c:v>3.5</c:v>
                </c:pt>
                <c:pt idx="1575">
                  <c:v>3.5</c:v>
                </c:pt>
                <c:pt idx="1576">
                  <c:v>3.25</c:v>
                </c:pt>
                <c:pt idx="1577">
                  <c:v>2.5</c:v>
                </c:pt>
                <c:pt idx="1578">
                  <c:v>2.75</c:v>
                </c:pt>
                <c:pt idx="1579">
                  <c:v>2.8799999999999955</c:v>
                </c:pt>
                <c:pt idx="1580">
                  <c:v>2.75</c:v>
                </c:pt>
                <c:pt idx="1581">
                  <c:v>2.75</c:v>
                </c:pt>
                <c:pt idx="1582">
                  <c:v>2.5</c:v>
                </c:pt>
                <c:pt idx="1583">
                  <c:v>2.5</c:v>
                </c:pt>
                <c:pt idx="1584">
                  <c:v>2.5</c:v>
                </c:pt>
                <c:pt idx="1585">
                  <c:v>2.5</c:v>
                </c:pt>
                <c:pt idx="15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8-4EED-A4ED-4D20262D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994591"/>
        <c:axId val="2038001247"/>
      </c:lineChart>
      <c:dateAx>
        <c:axId val="20379945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38001247"/>
        <c:crosses val="autoZero"/>
        <c:auto val="1"/>
        <c:lblOffset val="100"/>
        <c:baseTimeUnit val="days"/>
      </c:dateAx>
      <c:valAx>
        <c:axId val="20380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(cents</a:t>
                </a:r>
                <a:r>
                  <a:rPr lang="en-US" sz="1200" baseline="0"/>
                  <a:t> per pound)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37994591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0461869450026376"/>
          <c:y val="0.17786176012163285"/>
          <c:w val="0.37872026502586553"/>
          <c:h val="9.3522792825944112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Central</a:t>
            </a:r>
            <a:r>
              <a:rPr lang="en-US" sz="2200" baseline="0"/>
              <a:t> Illinois soybean oil spread:</a:t>
            </a:r>
          </a:p>
          <a:p>
            <a:pPr>
              <a:defRPr sz="2200"/>
            </a:pPr>
            <a:r>
              <a:rPr lang="en-US" sz="2200" baseline="0"/>
              <a:t>crude degummed - RBD</a:t>
            </a:r>
            <a:endParaRPr lang="en-US" sz="2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7369589082207247E-2"/>
          <c:y val="0.15399610027439753"/>
          <c:w val="0.88791508383417972"/>
          <c:h val="0.65772153125745636"/>
        </c:manualLayout>
      </c:layout>
      <c:areaChart>
        <c:grouping val="stacked"/>
        <c:varyColors val="0"/>
        <c:ser>
          <c:idx val="0"/>
          <c:order val="1"/>
          <c:tx>
            <c:v>RBD -  Crude</c:v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Spreads!$N$3:$N$1616</c:f>
              <c:numCache>
                <c:formatCode>#,##0.00_);[Red]\(#,##0.00\)</c:formatCode>
                <c:ptCount val="1614"/>
                <c:pt idx="0">
                  <c:v>3.7499999999999964</c:v>
                </c:pt>
                <c:pt idx="1">
                  <c:v>3.7500000000000036</c:v>
                </c:pt>
                <c:pt idx="2">
                  <c:v>3.75</c:v>
                </c:pt>
                <c:pt idx="3">
                  <c:v>3.7499999999999964</c:v>
                </c:pt>
                <c:pt idx="4">
                  <c:v>3.75</c:v>
                </c:pt>
                <c:pt idx="5">
                  <c:v>3.7500000000000036</c:v>
                </c:pt>
                <c:pt idx="6">
                  <c:v>3.7499999999999964</c:v>
                </c:pt>
                <c:pt idx="7">
                  <c:v>3.7500000000000036</c:v>
                </c:pt>
                <c:pt idx="8">
                  <c:v>3.7500000000000036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3.7499999999999964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3.75</c:v>
                </c:pt>
                <c:pt idx="17">
                  <c:v>3.75</c:v>
                </c:pt>
                <c:pt idx="18">
                  <c:v>3.75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3.7499999999999964</c:v>
                </c:pt>
                <c:pt idx="23">
                  <c:v>3.7500000000000036</c:v>
                </c:pt>
                <c:pt idx="24">
                  <c:v>3.75</c:v>
                </c:pt>
                <c:pt idx="25">
                  <c:v>3.75</c:v>
                </c:pt>
                <c:pt idx="26">
                  <c:v>3.75</c:v>
                </c:pt>
                <c:pt idx="27">
                  <c:v>3.75</c:v>
                </c:pt>
                <c:pt idx="28">
                  <c:v>3.75</c:v>
                </c:pt>
                <c:pt idx="29">
                  <c:v>3.75</c:v>
                </c:pt>
                <c:pt idx="30">
                  <c:v>3.75</c:v>
                </c:pt>
                <c:pt idx="31">
                  <c:v>3.75</c:v>
                </c:pt>
                <c:pt idx="32">
                  <c:v>3.75</c:v>
                </c:pt>
                <c:pt idx="33">
                  <c:v>3.7499999999999964</c:v>
                </c:pt>
                <c:pt idx="34">
                  <c:v>3.7499999999999964</c:v>
                </c:pt>
                <c:pt idx="35">
                  <c:v>3.75</c:v>
                </c:pt>
                <c:pt idx="36">
                  <c:v>3.7500000000000036</c:v>
                </c:pt>
                <c:pt idx="37">
                  <c:v>3.75</c:v>
                </c:pt>
                <c:pt idx="38">
                  <c:v>3.75</c:v>
                </c:pt>
                <c:pt idx="39">
                  <c:v>3.7500000000000036</c:v>
                </c:pt>
                <c:pt idx="40">
                  <c:v>3.7500000000000036</c:v>
                </c:pt>
                <c:pt idx="41">
                  <c:v>3.7500000000000036</c:v>
                </c:pt>
                <c:pt idx="42">
                  <c:v>3.7499999999999964</c:v>
                </c:pt>
                <c:pt idx="43">
                  <c:v>3.7499999999999964</c:v>
                </c:pt>
                <c:pt idx="44">
                  <c:v>3.75</c:v>
                </c:pt>
                <c:pt idx="45">
                  <c:v>3.1500000000000021</c:v>
                </c:pt>
                <c:pt idx="46">
                  <c:v>3.1499999999999986</c:v>
                </c:pt>
                <c:pt idx="47">
                  <c:v>3.1500000000000021</c:v>
                </c:pt>
                <c:pt idx="48">
                  <c:v>3.1499999999999986</c:v>
                </c:pt>
                <c:pt idx="49">
                  <c:v>3.1500000000000021</c:v>
                </c:pt>
                <c:pt idx="50">
                  <c:v>4.1500000000000021</c:v>
                </c:pt>
                <c:pt idx="51">
                  <c:v>3.1500000000000021</c:v>
                </c:pt>
                <c:pt idx="52">
                  <c:v>3.1500000000000021</c:v>
                </c:pt>
                <c:pt idx="53">
                  <c:v>3.1500000000000021</c:v>
                </c:pt>
                <c:pt idx="54">
                  <c:v>3.1500000000000021</c:v>
                </c:pt>
                <c:pt idx="55">
                  <c:v>3.1499999999999986</c:v>
                </c:pt>
                <c:pt idx="56">
                  <c:v>3.1499999999999986</c:v>
                </c:pt>
                <c:pt idx="57">
                  <c:v>3.1500000000000021</c:v>
                </c:pt>
                <c:pt idx="58">
                  <c:v>3.1499999999999986</c:v>
                </c:pt>
                <c:pt idx="59">
                  <c:v>3.1500000000000021</c:v>
                </c:pt>
                <c:pt idx="60">
                  <c:v>3.1500000000000021</c:v>
                </c:pt>
                <c:pt idx="61">
                  <c:v>3.1499999999999986</c:v>
                </c:pt>
                <c:pt idx="62">
                  <c:v>3.1500000000000021</c:v>
                </c:pt>
                <c:pt idx="63">
                  <c:v>3.1499999999999986</c:v>
                </c:pt>
                <c:pt idx="64">
                  <c:v>3.1499999999999986</c:v>
                </c:pt>
                <c:pt idx="65">
                  <c:v>3.1499999999999986</c:v>
                </c:pt>
                <c:pt idx="66">
                  <c:v>3.1499999999999986</c:v>
                </c:pt>
                <c:pt idx="67">
                  <c:v>3.1500000000000021</c:v>
                </c:pt>
                <c:pt idx="68">
                  <c:v>3.1499999999999986</c:v>
                </c:pt>
                <c:pt idx="69">
                  <c:v>3.1499999999999986</c:v>
                </c:pt>
                <c:pt idx="70">
                  <c:v>3.1499999999999986</c:v>
                </c:pt>
                <c:pt idx="71">
                  <c:v>3.1499999999999986</c:v>
                </c:pt>
                <c:pt idx="72">
                  <c:v>3.1500000000000021</c:v>
                </c:pt>
                <c:pt idx="73">
                  <c:v>3.1500000000000021</c:v>
                </c:pt>
                <c:pt idx="74">
                  <c:v>3.1499999999999986</c:v>
                </c:pt>
                <c:pt idx="75">
                  <c:v>3.1499999999999986</c:v>
                </c:pt>
                <c:pt idx="76">
                  <c:v>3.1499999999999986</c:v>
                </c:pt>
                <c:pt idx="77">
                  <c:v>3.1500000000000021</c:v>
                </c:pt>
                <c:pt idx="78">
                  <c:v>3.1499999999999986</c:v>
                </c:pt>
                <c:pt idx="79">
                  <c:v>3.1500000000000021</c:v>
                </c:pt>
                <c:pt idx="80">
                  <c:v>3.1500000000000021</c:v>
                </c:pt>
                <c:pt idx="81">
                  <c:v>3.1499999999999986</c:v>
                </c:pt>
                <c:pt idx="82">
                  <c:v>3.1499999999999986</c:v>
                </c:pt>
                <c:pt idx="83">
                  <c:v>3.1500000000000021</c:v>
                </c:pt>
                <c:pt idx="84">
                  <c:v>3.1499999999999986</c:v>
                </c:pt>
                <c:pt idx="85">
                  <c:v>3.1499999999999986</c:v>
                </c:pt>
                <c:pt idx="86">
                  <c:v>3.1499999999999986</c:v>
                </c:pt>
                <c:pt idx="87">
                  <c:v>3.1499999999999986</c:v>
                </c:pt>
                <c:pt idx="88">
                  <c:v>3.1500000000000021</c:v>
                </c:pt>
                <c:pt idx="89">
                  <c:v>3.1500000000000021</c:v>
                </c:pt>
                <c:pt idx="90">
                  <c:v>3.1499999999999986</c:v>
                </c:pt>
                <c:pt idx="91">
                  <c:v>3.1499999999999986</c:v>
                </c:pt>
                <c:pt idx="92">
                  <c:v>3.1499999999999986</c:v>
                </c:pt>
                <c:pt idx="93">
                  <c:v>3.1500000000000021</c:v>
                </c:pt>
                <c:pt idx="94">
                  <c:v>3.1500000000000021</c:v>
                </c:pt>
                <c:pt idx="95">
                  <c:v>3.1499999999999986</c:v>
                </c:pt>
                <c:pt idx="96">
                  <c:v>3.1499999999999986</c:v>
                </c:pt>
                <c:pt idx="97">
                  <c:v>3.1499999999999986</c:v>
                </c:pt>
                <c:pt idx="98">
                  <c:v>3.1500000000000021</c:v>
                </c:pt>
                <c:pt idx="99">
                  <c:v>3.1500000000000021</c:v>
                </c:pt>
                <c:pt idx="100">
                  <c:v>3.1499999999999986</c:v>
                </c:pt>
                <c:pt idx="101">
                  <c:v>3.1499999999999986</c:v>
                </c:pt>
                <c:pt idx="102">
                  <c:v>3.1499999999999986</c:v>
                </c:pt>
                <c:pt idx="103">
                  <c:v>3.1500000000000021</c:v>
                </c:pt>
                <c:pt idx="104">
                  <c:v>3.1499999999999986</c:v>
                </c:pt>
                <c:pt idx="105">
                  <c:v>3.1499999999999986</c:v>
                </c:pt>
                <c:pt idx="106">
                  <c:v>3.1499999999999986</c:v>
                </c:pt>
                <c:pt idx="107">
                  <c:v>3.1499999999999986</c:v>
                </c:pt>
                <c:pt idx="108">
                  <c:v>3.1500000000000021</c:v>
                </c:pt>
                <c:pt idx="109">
                  <c:v>3.1500000000000021</c:v>
                </c:pt>
                <c:pt idx="110">
                  <c:v>3.1500000000000021</c:v>
                </c:pt>
                <c:pt idx="111">
                  <c:v>3.1499999999999986</c:v>
                </c:pt>
                <c:pt idx="112">
                  <c:v>3.1500000000000021</c:v>
                </c:pt>
                <c:pt idx="113">
                  <c:v>3.1500000000000021</c:v>
                </c:pt>
                <c:pt idx="114">
                  <c:v>3.1500000000000021</c:v>
                </c:pt>
                <c:pt idx="115">
                  <c:v>3.1499999999999986</c:v>
                </c:pt>
                <c:pt idx="116">
                  <c:v>3.1499999999999986</c:v>
                </c:pt>
                <c:pt idx="117">
                  <c:v>3.1500000000000021</c:v>
                </c:pt>
                <c:pt idx="118">
                  <c:v>3.1499999999999986</c:v>
                </c:pt>
                <c:pt idx="119">
                  <c:v>3.1499999999999986</c:v>
                </c:pt>
                <c:pt idx="120">
                  <c:v>3.1500000000000021</c:v>
                </c:pt>
                <c:pt idx="121">
                  <c:v>3.1499999999999986</c:v>
                </c:pt>
                <c:pt idx="122">
                  <c:v>3.1499999999999986</c:v>
                </c:pt>
                <c:pt idx="123">
                  <c:v>3.1499999999999986</c:v>
                </c:pt>
                <c:pt idx="124">
                  <c:v>3.1499999999999986</c:v>
                </c:pt>
                <c:pt idx="125">
                  <c:v>3.1500000000000021</c:v>
                </c:pt>
                <c:pt idx="126">
                  <c:v>3.1499999999999986</c:v>
                </c:pt>
                <c:pt idx="127">
                  <c:v>3.1500000000000021</c:v>
                </c:pt>
                <c:pt idx="128">
                  <c:v>3.1499999999999986</c:v>
                </c:pt>
                <c:pt idx="129">
                  <c:v>3.1499999999999986</c:v>
                </c:pt>
                <c:pt idx="130">
                  <c:v>3.1499999999999986</c:v>
                </c:pt>
                <c:pt idx="131">
                  <c:v>3.1499999999999986</c:v>
                </c:pt>
                <c:pt idx="132">
                  <c:v>3.1499999999999986</c:v>
                </c:pt>
                <c:pt idx="133">
                  <c:v>3.1499999999999986</c:v>
                </c:pt>
                <c:pt idx="134">
                  <c:v>3.1500000000000021</c:v>
                </c:pt>
                <c:pt idx="135">
                  <c:v>3.1499999999999986</c:v>
                </c:pt>
                <c:pt idx="136">
                  <c:v>3.1500000000000021</c:v>
                </c:pt>
                <c:pt idx="137">
                  <c:v>3.1500000000000021</c:v>
                </c:pt>
                <c:pt idx="138">
                  <c:v>3.1499999999999986</c:v>
                </c:pt>
                <c:pt idx="139">
                  <c:v>3.1499999999999986</c:v>
                </c:pt>
                <c:pt idx="140">
                  <c:v>3.1500000000000021</c:v>
                </c:pt>
                <c:pt idx="141">
                  <c:v>3.1499999999999986</c:v>
                </c:pt>
                <c:pt idx="142">
                  <c:v>3.1499999999999986</c:v>
                </c:pt>
                <c:pt idx="143">
                  <c:v>3.1499999999999986</c:v>
                </c:pt>
                <c:pt idx="144">
                  <c:v>3.1499999999999986</c:v>
                </c:pt>
                <c:pt idx="145">
                  <c:v>3.1499999999999986</c:v>
                </c:pt>
                <c:pt idx="146">
                  <c:v>3.1499999999999986</c:v>
                </c:pt>
                <c:pt idx="147">
                  <c:v>3.1499999999999986</c:v>
                </c:pt>
                <c:pt idx="148">
                  <c:v>3.1499999999999986</c:v>
                </c:pt>
                <c:pt idx="149">
                  <c:v>3.1499999999999986</c:v>
                </c:pt>
                <c:pt idx="150">
                  <c:v>3.1500000000000021</c:v>
                </c:pt>
                <c:pt idx="151">
                  <c:v>3.1500000000000021</c:v>
                </c:pt>
                <c:pt idx="152">
                  <c:v>3.1499999999999986</c:v>
                </c:pt>
                <c:pt idx="153">
                  <c:v>3.1499999999999986</c:v>
                </c:pt>
                <c:pt idx="154">
                  <c:v>3.1499999999999986</c:v>
                </c:pt>
                <c:pt idx="155">
                  <c:v>3.1500000000000021</c:v>
                </c:pt>
                <c:pt idx="156">
                  <c:v>3.1500000000000021</c:v>
                </c:pt>
                <c:pt idx="157">
                  <c:v>3.1499999999999986</c:v>
                </c:pt>
                <c:pt idx="158">
                  <c:v>3.1500000000000021</c:v>
                </c:pt>
                <c:pt idx="159">
                  <c:v>3.1499999999999986</c:v>
                </c:pt>
                <c:pt idx="160">
                  <c:v>3.1500000000000021</c:v>
                </c:pt>
                <c:pt idx="161">
                  <c:v>3.1499999999999986</c:v>
                </c:pt>
                <c:pt idx="162">
                  <c:v>3.1499999999999986</c:v>
                </c:pt>
                <c:pt idx="163">
                  <c:v>3.1499999999999986</c:v>
                </c:pt>
                <c:pt idx="164">
                  <c:v>3.1499999999999986</c:v>
                </c:pt>
                <c:pt idx="165">
                  <c:v>3.1499999999999986</c:v>
                </c:pt>
                <c:pt idx="166">
                  <c:v>3.1500000000000021</c:v>
                </c:pt>
                <c:pt idx="167">
                  <c:v>3.1499999999999986</c:v>
                </c:pt>
                <c:pt idx="168">
                  <c:v>3.1500000000000021</c:v>
                </c:pt>
                <c:pt idx="169">
                  <c:v>3.1499999999999986</c:v>
                </c:pt>
                <c:pt idx="170">
                  <c:v>3.1500000000000021</c:v>
                </c:pt>
                <c:pt idx="171">
                  <c:v>3.1500000000000021</c:v>
                </c:pt>
                <c:pt idx="172">
                  <c:v>3.1499999999999986</c:v>
                </c:pt>
                <c:pt idx="173">
                  <c:v>3.149999999999995</c:v>
                </c:pt>
                <c:pt idx="174">
                  <c:v>3.1500000000000021</c:v>
                </c:pt>
                <c:pt idx="175">
                  <c:v>3.1499999999999986</c:v>
                </c:pt>
                <c:pt idx="176">
                  <c:v>3.1499999999999986</c:v>
                </c:pt>
                <c:pt idx="177">
                  <c:v>3.1500000000000021</c:v>
                </c:pt>
                <c:pt idx="178">
                  <c:v>3.1499999999999986</c:v>
                </c:pt>
                <c:pt idx="179">
                  <c:v>3.1499999999999986</c:v>
                </c:pt>
                <c:pt idx="180">
                  <c:v>3.1499999999999986</c:v>
                </c:pt>
                <c:pt idx="181">
                  <c:v>3.1499999999999986</c:v>
                </c:pt>
                <c:pt idx="182">
                  <c:v>3.1499999999999986</c:v>
                </c:pt>
                <c:pt idx="183">
                  <c:v>3.1500000000000021</c:v>
                </c:pt>
                <c:pt idx="184">
                  <c:v>3.1499999999999986</c:v>
                </c:pt>
                <c:pt idx="185">
                  <c:v>3.1500000000000021</c:v>
                </c:pt>
                <c:pt idx="186">
                  <c:v>3.1499999999999986</c:v>
                </c:pt>
                <c:pt idx="187">
                  <c:v>3.1499999999999986</c:v>
                </c:pt>
                <c:pt idx="188">
                  <c:v>3.1499999999999986</c:v>
                </c:pt>
                <c:pt idx="189">
                  <c:v>3.1499999999999986</c:v>
                </c:pt>
                <c:pt idx="190">
                  <c:v>3.1499999999999986</c:v>
                </c:pt>
                <c:pt idx="191">
                  <c:v>3.1499999999999986</c:v>
                </c:pt>
                <c:pt idx="192">
                  <c:v>3.1499999999999986</c:v>
                </c:pt>
                <c:pt idx="193">
                  <c:v>3.1499999999999986</c:v>
                </c:pt>
                <c:pt idx="194">
                  <c:v>3.1500000000000021</c:v>
                </c:pt>
                <c:pt idx="195">
                  <c:v>3.1499999999999986</c:v>
                </c:pt>
                <c:pt idx="196">
                  <c:v>3.1499999999999986</c:v>
                </c:pt>
                <c:pt idx="197">
                  <c:v>3.1499999999999986</c:v>
                </c:pt>
                <c:pt idx="198">
                  <c:v>3.1499999999999986</c:v>
                </c:pt>
                <c:pt idx="199">
                  <c:v>3.1500000000000021</c:v>
                </c:pt>
                <c:pt idx="200">
                  <c:v>3.1500000000000021</c:v>
                </c:pt>
                <c:pt idx="201">
                  <c:v>3.1499999999999986</c:v>
                </c:pt>
                <c:pt idx="202">
                  <c:v>3.1500000000000021</c:v>
                </c:pt>
                <c:pt idx="203">
                  <c:v>3.1500000000000021</c:v>
                </c:pt>
                <c:pt idx="204">
                  <c:v>3.1500000000000021</c:v>
                </c:pt>
                <c:pt idx="205">
                  <c:v>3.1499999999999986</c:v>
                </c:pt>
                <c:pt idx="206">
                  <c:v>3.1499999999999986</c:v>
                </c:pt>
                <c:pt idx="207">
                  <c:v>3.1500000000000021</c:v>
                </c:pt>
                <c:pt idx="208">
                  <c:v>3.1500000000000021</c:v>
                </c:pt>
                <c:pt idx="209">
                  <c:v>3.1499999999999986</c:v>
                </c:pt>
                <c:pt idx="210">
                  <c:v>3.1500000000000021</c:v>
                </c:pt>
                <c:pt idx="211">
                  <c:v>3.1500000000000021</c:v>
                </c:pt>
                <c:pt idx="212">
                  <c:v>3.1499999999999986</c:v>
                </c:pt>
                <c:pt idx="213">
                  <c:v>3.1500000000000021</c:v>
                </c:pt>
                <c:pt idx="214">
                  <c:v>3.149999999999995</c:v>
                </c:pt>
                <c:pt idx="215">
                  <c:v>3.1499999999999986</c:v>
                </c:pt>
                <c:pt idx="216">
                  <c:v>3.1500000000000021</c:v>
                </c:pt>
                <c:pt idx="217">
                  <c:v>3.1500000000000021</c:v>
                </c:pt>
                <c:pt idx="218">
                  <c:v>3.1500000000000021</c:v>
                </c:pt>
                <c:pt idx="219">
                  <c:v>3.1500000000000021</c:v>
                </c:pt>
                <c:pt idx="220">
                  <c:v>3.1500000000000021</c:v>
                </c:pt>
                <c:pt idx="221">
                  <c:v>3.1500000000000021</c:v>
                </c:pt>
                <c:pt idx="222">
                  <c:v>3.1499999999999986</c:v>
                </c:pt>
                <c:pt idx="223">
                  <c:v>3.1499999999999986</c:v>
                </c:pt>
                <c:pt idx="224">
                  <c:v>3.1500000000000021</c:v>
                </c:pt>
                <c:pt idx="225">
                  <c:v>3.1500000000000021</c:v>
                </c:pt>
                <c:pt idx="226">
                  <c:v>3.1499999999999986</c:v>
                </c:pt>
                <c:pt idx="227">
                  <c:v>3.1500000000000021</c:v>
                </c:pt>
                <c:pt idx="228">
                  <c:v>3.1500000000000021</c:v>
                </c:pt>
                <c:pt idx="229">
                  <c:v>3.1499999999999986</c:v>
                </c:pt>
                <c:pt idx="230">
                  <c:v>3.1500000000000021</c:v>
                </c:pt>
                <c:pt idx="231">
                  <c:v>3.1500000000000021</c:v>
                </c:pt>
                <c:pt idx="232">
                  <c:v>3.1499999999999986</c:v>
                </c:pt>
                <c:pt idx="233">
                  <c:v>3.1500000000000021</c:v>
                </c:pt>
                <c:pt idx="234">
                  <c:v>3.1500000000000021</c:v>
                </c:pt>
                <c:pt idx="235">
                  <c:v>3.1500000000000021</c:v>
                </c:pt>
                <c:pt idx="236">
                  <c:v>3.1500000000000021</c:v>
                </c:pt>
                <c:pt idx="237">
                  <c:v>3.1500000000000021</c:v>
                </c:pt>
                <c:pt idx="238">
                  <c:v>3.1500000000000021</c:v>
                </c:pt>
                <c:pt idx="239">
                  <c:v>3.1499999999999986</c:v>
                </c:pt>
                <c:pt idx="240">
                  <c:v>3.1499999999999986</c:v>
                </c:pt>
                <c:pt idx="241">
                  <c:v>3.1499999999999986</c:v>
                </c:pt>
                <c:pt idx="242">
                  <c:v>3.1499999999999986</c:v>
                </c:pt>
                <c:pt idx="243">
                  <c:v>3.1499999999999986</c:v>
                </c:pt>
                <c:pt idx="244">
                  <c:v>3.1499999999999986</c:v>
                </c:pt>
                <c:pt idx="245">
                  <c:v>3.1499999999999986</c:v>
                </c:pt>
                <c:pt idx="246">
                  <c:v>3.1499999999999986</c:v>
                </c:pt>
                <c:pt idx="247">
                  <c:v>3.1499999999999986</c:v>
                </c:pt>
                <c:pt idx="248">
                  <c:v>3.1499999999999986</c:v>
                </c:pt>
                <c:pt idx="249">
                  <c:v>3.1499999999999986</c:v>
                </c:pt>
                <c:pt idx="250">
                  <c:v>3.1500000000000021</c:v>
                </c:pt>
                <c:pt idx="251">
                  <c:v>3.1499999999999986</c:v>
                </c:pt>
                <c:pt idx="252">
                  <c:v>3.1499999999999986</c:v>
                </c:pt>
                <c:pt idx="253">
                  <c:v>3.1499999999999986</c:v>
                </c:pt>
                <c:pt idx="254">
                  <c:v>3.1500000000000021</c:v>
                </c:pt>
                <c:pt idx="255">
                  <c:v>3.1499999999999986</c:v>
                </c:pt>
                <c:pt idx="256">
                  <c:v>3.1499999999999986</c:v>
                </c:pt>
                <c:pt idx="257">
                  <c:v>3.1500000000000021</c:v>
                </c:pt>
                <c:pt idx="258">
                  <c:v>3.1499999999999986</c:v>
                </c:pt>
                <c:pt idx="259">
                  <c:v>3.1499999999999986</c:v>
                </c:pt>
                <c:pt idx="260">
                  <c:v>3.1499999999999986</c:v>
                </c:pt>
                <c:pt idx="261">
                  <c:v>3.1499999999999986</c:v>
                </c:pt>
                <c:pt idx="262">
                  <c:v>3.1500000000000057</c:v>
                </c:pt>
                <c:pt idx="263">
                  <c:v>3.1500000000000057</c:v>
                </c:pt>
                <c:pt idx="264">
                  <c:v>3.1499999999999986</c:v>
                </c:pt>
                <c:pt idx="265">
                  <c:v>3.1499999999999986</c:v>
                </c:pt>
                <c:pt idx="266">
                  <c:v>3.1499999999999986</c:v>
                </c:pt>
                <c:pt idx="267">
                  <c:v>3.1499999999999986</c:v>
                </c:pt>
                <c:pt idx="268">
                  <c:v>3.1499999999999986</c:v>
                </c:pt>
                <c:pt idx="269">
                  <c:v>3.1499999999999986</c:v>
                </c:pt>
                <c:pt idx="270">
                  <c:v>3.1499999999999986</c:v>
                </c:pt>
                <c:pt idx="271">
                  <c:v>3.1499999999999986</c:v>
                </c:pt>
                <c:pt idx="272">
                  <c:v>3.1499999999999986</c:v>
                </c:pt>
                <c:pt idx="273">
                  <c:v>3.1499999999999986</c:v>
                </c:pt>
                <c:pt idx="274">
                  <c:v>3.1499999999999986</c:v>
                </c:pt>
                <c:pt idx="275">
                  <c:v>3.1499999999999986</c:v>
                </c:pt>
                <c:pt idx="276">
                  <c:v>3.1499999999999986</c:v>
                </c:pt>
                <c:pt idx="277">
                  <c:v>3.1500000000000057</c:v>
                </c:pt>
                <c:pt idx="278">
                  <c:v>3.1499999999999986</c:v>
                </c:pt>
                <c:pt idx="279">
                  <c:v>3.1499999999999986</c:v>
                </c:pt>
                <c:pt idx="280">
                  <c:v>3.1500000000000057</c:v>
                </c:pt>
                <c:pt idx="281">
                  <c:v>3.1499999999999986</c:v>
                </c:pt>
                <c:pt idx="282">
                  <c:v>3.1499999999999986</c:v>
                </c:pt>
                <c:pt idx="283">
                  <c:v>3.1499999999999986</c:v>
                </c:pt>
                <c:pt idx="284">
                  <c:v>3.1500000000000057</c:v>
                </c:pt>
                <c:pt idx="285">
                  <c:v>3.1499999999999986</c:v>
                </c:pt>
                <c:pt idx="286">
                  <c:v>3.1499999999999986</c:v>
                </c:pt>
                <c:pt idx="287">
                  <c:v>3.1499999999999986</c:v>
                </c:pt>
                <c:pt idx="288">
                  <c:v>3.1499999999999986</c:v>
                </c:pt>
                <c:pt idx="289">
                  <c:v>3.149999999999995</c:v>
                </c:pt>
                <c:pt idx="290">
                  <c:v>3.1500000000000021</c:v>
                </c:pt>
                <c:pt idx="291">
                  <c:v>3.1500000000000021</c:v>
                </c:pt>
                <c:pt idx="292">
                  <c:v>3.1500000000000021</c:v>
                </c:pt>
                <c:pt idx="293">
                  <c:v>3.1499999999999986</c:v>
                </c:pt>
                <c:pt idx="294">
                  <c:v>3.1500000000000021</c:v>
                </c:pt>
                <c:pt idx="295">
                  <c:v>3.1499999999999986</c:v>
                </c:pt>
                <c:pt idx="296">
                  <c:v>3.1500000000000021</c:v>
                </c:pt>
                <c:pt idx="297">
                  <c:v>3.1499999999999986</c:v>
                </c:pt>
                <c:pt idx="298">
                  <c:v>3.1500000000000021</c:v>
                </c:pt>
                <c:pt idx="299">
                  <c:v>3.1499999999999986</c:v>
                </c:pt>
                <c:pt idx="300">
                  <c:v>3.1499999999999986</c:v>
                </c:pt>
                <c:pt idx="301">
                  <c:v>3.1499999999999986</c:v>
                </c:pt>
                <c:pt idx="302">
                  <c:v>3.1500000000000021</c:v>
                </c:pt>
                <c:pt idx="303">
                  <c:v>3.1499999999999986</c:v>
                </c:pt>
                <c:pt idx="304">
                  <c:v>3.1500000000000021</c:v>
                </c:pt>
                <c:pt idx="305">
                  <c:v>3.1500000000000021</c:v>
                </c:pt>
                <c:pt idx="306">
                  <c:v>3.1499999999999986</c:v>
                </c:pt>
                <c:pt idx="307">
                  <c:v>3.1499999999999986</c:v>
                </c:pt>
                <c:pt idx="308">
                  <c:v>3.1500000000000021</c:v>
                </c:pt>
                <c:pt idx="309">
                  <c:v>3.1499999999999986</c:v>
                </c:pt>
                <c:pt idx="310">
                  <c:v>3.1499999999999986</c:v>
                </c:pt>
                <c:pt idx="311">
                  <c:v>3.1499999999999986</c:v>
                </c:pt>
                <c:pt idx="312">
                  <c:v>3.149999999999995</c:v>
                </c:pt>
                <c:pt idx="313">
                  <c:v>3.149999999999995</c:v>
                </c:pt>
                <c:pt idx="314">
                  <c:v>3.1500000000000021</c:v>
                </c:pt>
                <c:pt idx="315">
                  <c:v>3.1500000000000021</c:v>
                </c:pt>
                <c:pt idx="316">
                  <c:v>3.1499999999999986</c:v>
                </c:pt>
                <c:pt idx="317">
                  <c:v>3.1499999999999986</c:v>
                </c:pt>
                <c:pt idx="318">
                  <c:v>3.1500000000000021</c:v>
                </c:pt>
                <c:pt idx="319">
                  <c:v>3.1499999999999986</c:v>
                </c:pt>
                <c:pt idx="320">
                  <c:v>3.1500000000000021</c:v>
                </c:pt>
                <c:pt idx="321">
                  <c:v>3.1499999999999986</c:v>
                </c:pt>
                <c:pt idx="322">
                  <c:v>3.1500000000000021</c:v>
                </c:pt>
                <c:pt idx="323">
                  <c:v>3.1500000000000021</c:v>
                </c:pt>
                <c:pt idx="324">
                  <c:v>3.1500000000000021</c:v>
                </c:pt>
                <c:pt idx="325">
                  <c:v>3.1499999999999986</c:v>
                </c:pt>
                <c:pt idx="326">
                  <c:v>3.1499999999999986</c:v>
                </c:pt>
                <c:pt idx="327">
                  <c:v>3.1499999999999986</c:v>
                </c:pt>
                <c:pt idx="328">
                  <c:v>3.1500000000000021</c:v>
                </c:pt>
                <c:pt idx="329">
                  <c:v>3.1500000000000021</c:v>
                </c:pt>
                <c:pt idx="330">
                  <c:v>3.1499999999999986</c:v>
                </c:pt>
                <c:pt idx="331">
                  <c:v>3.1500000000000021</c:v>
                </c:pt>
                <c:pt idx="332">
                  <c:v>3.1500000000000021</c:v>
                </c:pt>
                <c:pt idx="333">
                  <c:v>3.1500000000000021</c:v>
                </c:pt>
                <c:pt idx="334">
                  <c:v>3.1500000000000021</c:v>
                </c:pt>
                <c:pt idx="335">
                  <c:v>3.1499999999999986</c:v>
                </c:pt>
                <c:pt idx="336">
                  <c:v>3.1499999999999986</c:v>
                </c:pt>
                <c:pt idx="337">
                  <c:v>3.1499999999999986</c:v>
                </c:pt>
                <c:pt idx="338">
                  <c:v>3.1500000000000021</c:v>
                </c:pt>
                <c:pt idx="339">
                  <c:v>3.1499999999999986</c:v>
                </c:pt>
                <c:pt idx="340">
                  <c:v>3.1499999999999986</c:v>
                </c:pt>
                <c:pt idx="341">
                  <c:v>3.1499999999999986</c:v>
                </c:pt>
                <c:pt idx="342">
                  <c:v>3.1499999999999986</c:v>
                </c:pt>
                <c:pt idx="343">
                  <c:v>3.1500000000000021</c:v>
                </c:pt>
                <c:pt idx="344">
                  <c:v>3.1500000000000021</c:v>
                </c:pt>
                <c:pt idx="345">
                  <c:v>3.1499999999999986</c:v>
                </c:pt>
                <c:pt idx="346">
                  <c:v>3.1500000000000021</c:v>
                </c:pt>
                <c:pt idx="347">
                  <c:v>3.1500000000000021</c:v>
                </c:pt>
                <c:pt idx="348">
                  <c:v>3.1499999999999986</c:v>
                </c:pt>
                <c:pt idx="349">
                  <c:v>3.1499999999999986</c:v>
                </c:pt>
                <c:pt idx="350">
                  <c:v>3.1499999999999986</c:v>
                </c:pt>
                <c:pt idx="351">
                  <c:v>3.1500000000000021</c:v>
                </c:pt>
                <c:pt idx="352">
                  <c:v>3.1500000000000021</c:v>
                </c:pt>
                <c:pt idx="353">
                  <c:v>3.1500000000000021</c:v>
                </c:pt>
                <c:pt idx="354">
                  <c:v>3.1500000000000021</c:v>
                </c:pt>
                <c:pt idx="355">
                  <c:v>3.1500000000000021</c:v>
                </c:pt>
                <c:pt idx="356">
                  <c:v>3.1499999999999986</c:v>
                </c:pt>
                <c:pt idx="357">
                  <c:v>3.1499999999999986</c:v>
                </c:pt>
                <c:pt idx="358">
                  <c:v>3.1499999999999986</c:v>
                </c:pt>
                <c:pt idx="359">
                  <c:v>3.1500000000000021</c:v>
                </c:pt>
                <c:pt idx="360">
                  <c:v>3.1499999999999986</c:v>
                </c:pt>
                <c:pt idx="361">
                  <c:v>3.1499999999999986</c:v>
                </c:pt>
                <c:pt idx="362">
                  <c:v>3.1500000000000021</c:v>
                </c:pt>
                <c:pt idx="363">
                  <c:v>3.1499999999999986</c:v>
                </c:pt>
                <c:pt idx="364">
                  <c:v>3.1499999999999986</c:v>
                </c:pt>
                <c:pt idx="365">
                  <c:v>3.1499999999999986</c:v>
                </c:pt>
                <c:pt idx="366">
                  <c:v>3.1499999999999986</c:v>
                </c:pt>
                <c:pt idx="367">
                  <c:v>3.1499999999999986</c:v>
                </c:pt>
                <c:pt idx="368">
                  <c:v>3.1500000000000021</c:v>
                </c:pt>
                <c:pt idx="369">
                  <c:v>3.1500000000000021</c:v>
                </c:pt>
                <c:pt idx="370">
                  <c:v>3.1499999999999986</c:v>
                </c:pt>
                <c:pt idx="371">
                  <c:v>3.1500000000000021</c:v>
                </c:pt>
                <c:pt idx="372">
                  <c:v>3.1499999999999986</c:v>
                </c:pt>
                <c:pt idx="373">
                  <c:v>3.1499999999999986</c:v>
                </c:pt>
                <c:pt idx="374">
                  <c:v>3.1500000000000021</c:v>
                </c:pt>
                <c:pt idx="375">
                  <c:v>3.1499999999999986</c:v>
                </c:pt>
                <c:pt idx="376">
                  <c:v>3.1499999999999986</c:v>
                </c:pt>
                <c:pt idx="377">
                  <c:v>3.1500000000000021</c:v>
                </c:pt>
                <c:pt idx="378">
                  <c:v>3.1499999999999986</c:v>
                </c:pt>
                <c:pt idx="379">
                  <c:v>3.1499999999999986</c:v>
                </c:pt>
                <c:pt idx="380">
                  <c:v>3.1499999999999986</c:v>
                </c:pt>
                <c:pt idx="381">
                  <c:v>3.1500000000000021</c:v>
                </c:pt>
                <c:pt idx="382">
                  <c:v>3.1500000000000021</c:v>
                </c:pt>
                <c:pt idx="383">
                  <c:v>3.1500000000000021</c:v>
                </c:pt>
                <c:pt idx="384">
                  <c:v>3.1500000000000021</c:v>
                </c:pt>
                <c:pt idx="385">
                  <c:v>3.1499999999999986</c:v>
                </c:pt>
                <c:pt idx="386">
                  <c:v>3.1499999999999986</c:v>
                </c:pt>
                <c:pt idx="387">
                  <c:v>3.1499999999999986</c:v>
                </c:pt>
                <c:pt idx="388">
                  <c:v>3.1499999999999986</c:v>
                </c:pt>
                <c:pt idx="389">
                  <c:v>3.1499999999999986</c:v>
                </c:pt>
                <c:pt idx="390">
                  <c:v>3.1499999999999986</c:v>
                </c:pt>
                <c:pt idx="391">
                  <c:v>3.1499999999999986</c:v>
                </c:pt>
                <c:pt idx="392">
                  <c:v>3.1499999999999986</c:v>
                </c:pt>
                <c:pt idx="393">
                  <c:v>3.1499999999999986</c:v>
                </c:pt>
                <c:pt idx="394">
                  <c:v>3.1499999999999986</c:v>
                </c:pt>
                <c:pt idx="395">
                  <c:v>3.1500000000000021</c:v>
                </c:pt>
                <c:pt idx="396">
                  <c:v>3.1500000000000021</c:v>
                </c:pt>
                <c:pt idx="397">
                  <c:v>3.1499999999999986</c:v>
                </c:pt>
                <c:pt idx="398">
                  <c:v>3.1499999999999986</c:v>
                </c:pt>
                <c:pt idx="399">
                  <c:v>3.1499999999999986</c:v>
                </c:pt>
                <c:pt idx="400">
                  <c:v>3.1499999999999986</c:v>
                </c:pt>
                <c:pt idx="401">
                  <c:v>3.1500000000000021</c:v>
                </c:pt>
                <c:pt idx="402">
                  <c:v>2.25</c:v>
                </c:pt>
                <c:pt idx="403">
                  <c:v>3.1499999999999986</c:v>
                </c:pt>
                <c:pt idx="404">
                  <c:v>3.1499999999999986</c:v>
                </c:pt>
                <c:pt idx="405">
                  <c:v>3.1499999999999986</c:v>
                </c:pt>
                <c:pt idx="406">
                  <c:v>3.1500000000000021</c:v>
                </c:pt>
                <c:pt idx="407">
                  <c:v>3.1500000000000021</c:v>
                </c:pt>
                <c:pt idx="408">
                  <c:v>3.1500000000000021</c:v>
                </c:pt>
                <c:pt idx="409">
                  <c:v>3.1499999999999986</c:v>
                </c:pt>
                <c:pt idx="410">
                  <c:v>3.1499999999999986</c:v>
                </c:pt>
                <c:pt idx="411">
                  <c:v>3.1499999999999986</c:v>
                </c:pt>
                <c:pt idx="412">
                  <c:v>3.1499999999999986</c:v>
                </c:pt>
                <c:pt idx="413">
                  <c:v>3.1499999999999986</c:v>
                </c:pt>
                <c:pt idx="414">
                  <c:v>3.1500000000000021</c:v>
                </c:pt>
                <c:pt idx="415">
                  <c:v>3.1499999999999986</c:v>
                </c:pt>
                <c:pt idx="416">
                  <c:v>3.1499999999999986</c:v>
                </c:pt>
                <c:pt idx="417">
                  <c:v>3.1499999999999986</c:v>
                </c:pt>
                <c:pt idx="418">
                  <c:v>3.1500000000000021</c:v>
                </c:pt>
                <c:pt idx="419">
                  <c:v>3.149999999999995</c:v>
                </c:pt>
                <c:pt idx="420">
                  <c:v>3.1499999999999986</c:v>
                </c:pt>
                <c:pt idx="421">
                  <c:v>3.1499999999999986</c:v>
                </c:pt>
                <c:pt idx="422">
                  <c:v>3.1500000000000021</c:v>
                </c:pt>
                <c:pt idx="423">
                  <c:v>3.1500000000000021</c:v>
                </c:pt>
                <c:pt idx="424">
                  <c:v>3.1499999999999986</c:v>
                </c:pt>
                <c:pt idx="425">
                  <c:v>3.1500000000000021</c:v>
                </c:pt>
                <c:pt idx="426">
                  <c:v>3.1500000000000021</c:v>
                </c:pt>
                <c:pt idx="427">
                  <c:v>3.1499999999999986</c:v>
                </c:pt>
                <c:pt idx="428">
                  <c:v>3.1500000000000021</c:v>
                </c:pt>
                <c:pt idx="429">
                  <c:v>3.1499999999999986</c:v>
                </c:pt>
                <c:pt idx="430">
                  <c:v>3.1499999999999986</c:v>
                </c:pt>
                <c:pt idx="431">
                  <c:v>3.1500000000000021</c:v>
                </c:pt>
                <c:pt idx="432">
                  <c:v>3.1499999999999986</c:v>
                </c:pt>
                <c:pt idx="433">
                  <c:v>3.1499999999999986</c:v>
                </c:pt>
                <c:pt idx="434">
                  <c:v>3.1499999999999986</c:v>
                </c:pt>
                <c:pt idx="435">
                  <c:v>3.1499999999999986</c:v>
                </c:pt>
                <c:pt idx="436">
                  <c:v>3.1499999999999986</c:v>
                </c:pt>
                <c:pt idx="437">
                  <c:v>3.1499999999999986</c:v>
                </c:pt>
                <c:pt idx="438">
                  <c:v>3.1500000000000057</c:v>
                </c:pt>
                <c:pt idx="439">
                  <c:v>3.1499999999999986</c:v>
                </c:pt>
                <c:pt idx="440">
                  <c:v>3.1499999999999986</c:v>
                </c:pt>
                <c:pt idx="441">
                  <c:v>3.1499999999999986</c:v>
                </c:pt>
                <c:pt idx="442">
                  <c:v>3.1499999999999986</c:v>
                </c:pt>
                <c:pt idx="443">
                  <c:v>3.1499999999999986</c:v>
                </c:pt>
                <c:pt idx="444">
                  <c:v>3.1499999999999986</c:v>
                </c:pt>
                <c:pt idx="445">
                  <c:v>3.1499999999999986</c:v>
                </c:pt>
                <c:pt idx="446">
                  <c:v>3.1499999999999986</c:v>
                </c:pt>
                <c:pt idx="447">
                  <c:v>3.1499999999999986</c:v>
                </c:pt>
                <c:pt idx="448">
                  <c:v>3.1499999999999986</c:v>
                </c:pt>
                <c:pt idx="449">
                  <c:v>3.1500000000000057</c:v>
                </c:pt>
                <c:pt idx="450">
                  <c:v>3.1499999999999986</c:v>
                </c:pt>
                <c:pt idx="451">
                  <c:v>3.1500000000000057</c:v>
                </c:pt>
                <c:pt idx="452">
                  <c:v>3.1500000000000057</c:v>
                </c:pt>
                <c:pt idx="453">
                  <c:v>3.1500000000000057</c:v>
                </c:pt>
                <c:pt idx="454">
                  <c:v>3.1499999999999986</c:v>
                </c:pt>
                <c:pt idx="455">
                  <c:v>3.1499999999999986</c:v>
                </c:pt>
                <c:pt idx="456">
                  <c:v>3.1500000000000057</c:v>
                </c:pt>
                <c:pt idx="457">
                  <c:v>3.1499999999999986</c:v>
                </c:pt>
                <c:pt idx="458">
                  <c:v>3.1499999999999986</c:v>
                </c:pt>
                <c:pt idx="459">
                  <c:v>3.1499999999999986</c:v>
                </c:pt>
                <c:pt idx="460">
                  <c:v>3.1500000000000057</c:v>
                </c:pt>
                <c:pt idx="461">
                  <c:v>3.1499999999999986</c:v>
                </c:pt>
                <c:pt idx="462">
                  <c:v>3.1499999999999986</c:v>
                </c:pt>
                <c:pt idx="463">
                  <c:v>3.1499999999999986</c:v>
                </c:pt>
                <c:pt idx="464">
                  <c:v>3.1500000000000057</c:v>
                </c:pt>
                <c:pt idx="465">
                  <c:v>3.1500000000000057</c:v>
                </c:pt>
                <c:pt idx="466">
                  <c:v>3.1499999999999986</c:v>
                </c:pt>
                <c:pt idx="467">
                  <c:v>3.1499999999999986</c:v>
                </c:pt>
                <c:pt idx="468">
                  <c:v>3.1499999999999986</c:v>
                </c:pt>
                <c:pt idx="469">
                  <c:v>3.1499999999999986</c:v>
                </c:pt>
                <c:pt idx="470">
                  <c:v>3.1499999999999986</c:v>
                </c:pt>
                <c:pt idx="471">
                  <c:v>3.1500000000000057</c:v>
                </c:pt>
                <c:pt idx="472">
                  <c:v>3.1499999999999986</c:v>
                </c:pt>
                <c:pt idx="473">
                  <c:v>3.1499999999999986</c:v>
                </c:pt>
                <c:pt idx="474">
                  <c:v>3.1499999999999986</c:v>
                </c:pt>
                <c:pt idx="475">
                  <c:v>3.1500000000000057</c:v>
                </c:pt>
                <c:pt idx="476">
                  <c:v>3.1500000000000057</c:v>
                </c:pt>
                <c:pt idx="477">
                  <c:v>3.1499999999999986</c:v>
                </c:pt>
                <c:pt idx="478">
                  <c:v>3.1499999999999986</c:v>
                </c:pt>
                <c:pt idx="479">
                  <c:v>3.1499999999999986</c:v>
                </c:pt>
                <c:pt idx="480">
                  <c:v>3.1499999999999986</c:v>
                </c:pt>
                <c:pt idx="481">
                  <c:v>3.1499999999999986</c:v>
                </c:pt>
                <c:pt idx="482">
                  <c:v>3.1500000000000057</c:v>
                </c:pt>
                <c:pt idx="483">
                  <c:v>3.1499999999999986</c:v>
                </c:pt>
                <c:pt idx="484">
                  <c:v>3.1500000000000057</c:v>
                </c:pt>
                <c:pt idx="485">
                  <c:v>3.1499999999999986</c:v>
                </c:pt>
                <c:pt idx="486">
                  <c:v>3.1499999999999986</c:v>
                </c:pt>
                <c:pt idx="487">
                  <c:v>3.1499999999999986</c:v>
                </c:pt>
                <c:pt idx="488">
                  <c:v>3.1499999999999986</c:v>
                </c:pt>
                <c:pt idx="489">
                  <c:v>3.1500000000000057</c:v>
                </c:pt>
                <c:pt idx="490">
                  <c:v>3.1499999999999986</c:v>
                </c:pt>
                <c:pt idx="491">
                  <c:v>3.1499999999999986</c:v>
                </c:pt>
                <c:pt idx="492">
                  <c:v>3.1500000000000057</c:v>
                </c:pt>
                <c:pt idx="493">
                  <c:v>3.1499999999999986</c:v>
                </c:pt>
                <c:pt idx="494">
                  <c:v>3.1499999999999986</c:v>
                </c:pt>
                <c:pt idx="495">
                  <c:v>3.1499999999999986</c:v>
                </c:pt>
                <c:pt idx="496">
                  <c:v>3.1499999999999986</c:v>
                </c:pt>
                <c:pt idx="497">
                  <c:v>3.1499999999999986</c:v>
                </c:pt>
                <c:pt idx="498">
                  <c:v>3.1500000000000057</c:v>
                </c:pt>
                <c:pt idx="499">
                  <c:v>3.1500000000000057</c:v>
                </c:pt>
                <c:pt idx="500">
                  <c:v>3.1499999999999986</c:v>
                </c:pt>
                <c:pt idx="501">
                  <c:v>3.1499999999999986</c:v>
                </c:pt>
                <c:pt idx="502">
                  <c:v>3.1500000000000057</c:v>
                </c:pt>
                <c:pt idx="503">
                  <c:v>3.1500000000000057</c:v>
                </c:pt>
                <c:pt idx="504">
                  <c:v>4</c:v>
                </c:pt>
                <c:pt idx="505">
                  <c:v>4</c:v>
                </c:pt>
                <c:pt idx="506">
                  <c:v>3.75</c:v>
                </c:pt>
                <c:pt idx="507">
                  <c:v>3.75</c:v>
                </c:pt>
                <c:pt idx="508">
                  <c:v>3.75</c:v>
                </c:pt>
                <c:pt idx="509">
                  <c:v>3.75</c:v>
                </c:pt>
                <c:pt idx="510">
                  <c:v>3.75</c:v>
                </c:pt>
                <c:pt idx="511">
                  <c:v>3.75</c:v>
                </c:pt>
                <c:pt idx="512">
                  <c:v>3.75</c:v>
                </c:pt>
                <c:pt idx="513">
                  <c:v>3.75</c:v>
                </c:pt>
                <c:pt idx="514">
                  <c:v>3.75</c:v>
                </c:pt>
                <c:pt idx="515">
                  <c:v>3.75</c:v>
                </c:pt>
                <c:pt idx="516">
                  <c:v>3.75</c:v>
                </c:pt>
                <c:pt idx="517">
                  <c:v>3.75</c:v>
                </c:pt>
                <c:pt idx="518">
                  <c:v>3.25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2.5</c:v>
                </c:pt>
                <c:pt idx="546">
                  <c:v>2.5</c:v>
                </c:pt>
                <c:pt idx="547">
                  <c:v>2.5</c:v>
                </c:pt>
                <c:pt idx="548">
                  <c:v>2.5</c:v>
                </c:pt>
                <c:pt idx="549">
                  <c:v>2.5</c:v>
                </c:pt>
                <c:pt idx="550">
                  <c:v>2.5</c:v>
                </c:pt>
                <c:pt idx="551">
                  <c:v>2.5</c:v>
                </c:pt>
                <c:pt idx="552">
                  <c:v>2.5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1.75</c:v>
                </c:pt>
                <c:pt idx="559">
                  <c:v>2.25</c:v>
                </c:pt>
                <c:pt idx="560">
                  <c:v>2.25</c:v>
                </c:pt>
                <c:pt idx="561">
                  <c:v>2.25</c:v>
                </c:pt>
                <c:pt idx="562">
                  <c:v>3.5</c:v>
                </c:pt>
                <c:pt idx="563">
                  <c:v>3.5</c:v>
                </c:pt>
                <c:pt idx="564">
                  <c:v>3.5</c:v>
                </c:pt>
                <c:pt idx="565">
                  <c:v>3.5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2.9999999999999929</c:v>
                </c:pt>
                <c:pt idx="577">
                  <c:v>3</c:v>
                </c:pt>
                <c:pt idx="578">
                  <c:v>3</c:v>
                </c:pt>
                <c:pt idx="579">
                  <c:v>3.0000000000000071</c:v>
                </c:pt>
                <c:pt idx="580">
                  <c:v>3</c:v>
                </c:pt>
                <c:pt idx="581">
                  <c:v>3</c:v>
                </c:pt>
                <c:pt idx="582">
                  <c:v>3.0000000000000071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2.9999999999999929</c:v>
                </c:pt>
                <c:pt idx="596">
                  <c:v>10.5</c:v>
                </c:pt>
                <c:pt idx="597">
                  <c:v>10.5</c:v>
                </c:pt>
                <c:pt idx="598">
                  <c:v>8.4999999999999929</c:v>
                </c:pt>
                <c:pt idx="599">
                  <c:v>8.5</c:v>
                </c:pt>
                <c:pt idx="600">
                  <c:v>8.5</c:v>
                </c:pt>
                <c:pt idx="601">
                  <c:v>12</c:v>
                </c:pt>
                <c:pt idx="602">
                  <c:v>12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21</c:v>
                </c:pt>
                <c:pt idx="631">
                  <c:v>21</c:v>
                </c:pt>
                <c:pt idx="632">
                  <c:v>21</c:v>
                </c:pt>
                <c:pt idx="633">
                  <c:v>21</c:v>
                </c:pt>
                <c:pt idx="634">
                  <c:v>22</c:v>
                </c:pt>
                <c:pt idx="635">
                  <c:v>17</c:v>
                </c:pt>
                <c:pt idx="636">
                  <c:v>17.5</c:v>
                </c:pt>
                <c:pt idx="637">
                  <c:v>17.5</c:v>
                </c:pt>
                <c:pt idx="638">
                  <c:v>17.5</c:v>
                </c:pt>
                <c:pt idx="639">
                  <c:v>21.5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24</c:v>
                </c:pt>
                <c:pt idx="644">
                  <c:v>20</c:v>
                </c:pt>
                <c:pt idx="645">
                  <c:v>20</c:v>
                </c:pt>
                <c:pt idx="646">
                  <c:v>18</c:v>
                </c:pt>
                <c:pt idx="647">
                  <c:v>18</c:v>
                </c:pt>
                <c:pt idx="648">
                  <c:v>19</c:v>
                </c:pt>
                <c:pt idx="649">
                  <c:v>29.5</c:v>
                </c:pt>
                <c:pt idx="650">
                  <c:v>29.5</c:v>
                </c:pt>
                <c:pt idx="651">
                  <c:v>29.5</c:v>
                </c:pt>
                <c:pt idx="652">
                  <c:v>29</c:v>
                </c:pt>
                <c:pt idx="653">
                  <c:v>21</c:v>
                </c:pt>
                <c:pt idx="654">
                  <c:v>21</c:v>
                </c:pt>
                <c:pt idx="655">
                  <c:v>20</c:v>
                </c:pt>
                <c:pt idx="656">
                  <c:v>19</c:v>
                </c:pt>
                <c:pt idx="657">
                  <c:v>19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16</c:v>
                </c:pt>
                <c:pt idx="662">
                  <c:v>17</c:v>
                </c:pt>
                <c:pt idx="663">
                  <c:v>18</c:v>
                </c:pt>
                <c:pt idx="664">
                  <c:v>18</c:v>
                </c:pt>
                <c:pt idx="665">
                  <c:v>19</c:v>
                </c:pt>
                <c:pt idx="666">
                  <c:v>19</c:v>
                </c:pt>
                <c:pt idx="667">
                  <c:v>20.5</c:v>
                </c:pt>
                <c:pt idx="668">
                  <c:v>20</c:v>
                </c:pt>
                <c:pt idx="669">
                  <c:v>20.5</c:v>
                </c:pt>
                <c:pt idx="670">
                  <c:v>20.5</c:v>
                </c:pt>
                <c:pt idx="671">
                  <c:v>19.5</c:v>
                </c:pt>
                <c:pt idx="672">
                  <c:v>18.5</c:v>
                </c:pt>
                <c:pt idx="673">
                  <c:v>18.5</c:v>
                </c:pt>
                <c:pt idx="674">
                  <c:v>18.5</c:v>
                </c:pt>
                <c:pt idx="675">
                  <c:v>18.5</c:v>
                </c:pt>
                <c:pt idx="676">
                  <c:v>18</c:v>
                </c:pt>
                <c:pt idx="677">
                  <c:v>14</c:v>
                </c:pt>
                <c:pt idx="678">
                  <c:v>14</c:v>
                </c:pt>
                <c:pt idx="679">
                  <c:v>13</c:v>
                </c:pt>
                <c:pt idx="680">
                  <c:v>13</c:v>
                </c:pt>
                <c:pt idx="681">
                  <c:v>13.5</c:v>
                </c:pt>
                <c:pt idx="682">
                  <c:v>13.5</c:v>
                </c:pt>
                <c:pt idx="683">
                  <c:v>12</c:v>
                </c:pt>
                <c:pt idx="684">
                  <c:v>12</c:v>
                </c:pt>
                <c:pt idx="685">
                  <c:v>11.5</c:v>
                </c:pt>
                <c:pt idx="686">
                  <c:v>12</c:v>
                </c:pt>
                <c:pt idx="687">
                  <c:v>13</c:v>
                </c:pt>
                <c:pt idx="688">
                  <c:v>14.5</c:v>
                </c:pt>
                <c:pt idx="689">
                  <c:v>14.5</c:v>
                </c:pt>
                <c:pt idx="690">
                  <c:v>13.5</c:v>
                </c:pt>
                <c:pt idx="691">
                  <c:v>8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11</c:v>
                </c:pt>
                <c:pt idx="698">
                  <c:v>10.5</c:v>
                </c:pt>
                <c:pt idx="699">
                  <c:v>11.5</c:v>
                </c:pt>
                <c:pt idx="700">
                  <c:v>13</c:v>
                </c:pt>
                <c:pt idx="701">
                  <c:v>12.999999999999993</c:v>
                </c:pt>
                <c:pt idx="702">
                  <c:v>13</c:v>
                </c:pt>
                <c:pt idx="703">
                  <c:v>14.5</c:v>
                </c:pt>
                <c:pt idx="704">
                  <c:v>12.500000000000007</c:v>
                </c:pt>
                <c:pt idx="705">
                  <c:v>12.5</c:v>
                </c:pt>
                <c:pt idx="706">
                  <c:v>10.999999999999993</c:v>
                </c:pt>
                <c:pt idx="707">
                  <c:v>11</c:v>
                </c:pt>
                <c:pt idx="708">
                  <c:v>10.999999999999993</c:v>
                </c:pt>
                <c:pt idx="709">
                  <c:v>11.5</c:v>
                </c:pt>
                <c:pt idx="710">
                  <c:v>12.5</c:v>
                </c:pt>
                <c:pt idx="711">
                  <c:v>11.999999999999993</c:v>
                </c:pt>
                <c:pt idx="712">
                  <c:v>11</c:v>
                </c:pt>
                <c:pt idx="713">
                  <c:v>11.5</c:v>
                </c:pt>
                <c:pt idx="714">
                  <c:v>10</c:v>
                </c:pt>
                <c:pt idx="715">
                  <c:v>12</c:v>
                </c:pt>
                <c:pt idx="716">
                  <c:v>12.5</c:v>
                </c:pt>
                <c:pt idx="717">
                  <c:v>13</c:v>
                </c:pt>
                <c:pt idx="718">
                  <c:v>13</c:v>
                </c:pt>
                <c:pt idx="719">
                  <c:v>13</c:v>
                </c:pt>
                <c:pt idx="720">
                  <c:v>13</c:v>
                </c:pt>
                <c:pt idx="721">
                  <c:v>12.999999999999993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14</c:v>
                </c:pt>
                <c:pt idx="728">
                  <c:v>14.5</c:v>
                </c:pt>
                <c:pt idx="729">
                  <c:v>15</c:v>
                </c:pt>
                <c:pt idx="730">
                  <c:v>15</c:v>
                </c:pt>
                <c:pt idx="731">
                  <c:v>13</c:v>
                </c:pt>
                <c:pt idx="732">
                  <c:v>13</c:v>
                </c:pt>
                <c:pt idx="733">
                  <c:v>14</c:v>
                </c:pt>
                <c:pt idx="734">
                  <c:v>14</c:v>
                </c:pt>
                <c:pt idx="735">
                  <c:v>13.5</c:v>
                </c:pt>
                <c:pt idx="736">
                  <c:v>13.5</c:v>
                </c:pt>
                <c:pt idx="737">
                  <c:v>13.5</c:v>
                </c:pt>
                <c:pt idx="738">
                  <c:v>14</c:v>
                </c:pt>
                <c:pt idx="739">
                  <c:v>14.5</c:v>
                </c:pt>
                <c:pt idx="740">
                  <c:v>14.5</c:v>
                </c:pt>
                <c:pt idx="741">
                  <c:v>14.5</c:v>
                </c:pt>
                <c:pt idx="742">
                  <c:v>14.5</c:v>
                </c:pt>
                <c:pt idx="743">
                  <c:v>14.5</c:v>
                </c:pt>
                <c:pt idx="744">
                  <c:v>14.5</c:v>
                </c:pt>
                <c:pt idx="745">
                  <c:v>14</c:v>
                </c:pt>
                <c:pt idx="746">
                  <c:v>12</c:v>
                </c:pt>
                <c:pt idx="747">
                  <c:v>12.5</c:v>
                </c:pt>
                <c:pt idx="748">
                  <c:v>12.5</c:v>
                </c:pt>
                <c:pt idx="749">
                  <c:v>13</c:v>
                </c:pt>
                <c:pt idx="750">
                  <c:v>13</c:v>
                </c:pt>
                <c:pt idx="751">
                  <c:v>13</c:v>
                </c:pt>
                <c:pt idx="752">
                  <c:v>13</c:v>
                </c:pt>
                <c:pt idx="753">
                  <c:v>13</c:v>
                </c:pt>
                <c:pt idx="754">
                  <c:v>13.000000000000007</c:v>
                </c:pt>
                <c:pt idx="755">
                  <c:v>13</c:v>
                </c:pt>
                <c:pt idx="756">
                  <c:v>12.500000000000007</c:v>
                </c:pt>
                <c:pt idx="757">
                  <c:v>12.5</c:v>
                </c:pt>
                <c:pt idx="758">
                  <c:v>12.5</c:v>
                </c:pt>
                <c:pt idx="759">
                  <c:v>12.5</c:v>
                </c:pt>
                <c:pt idx="760">
                  <c:v>12.499999999999993</c:v>
                </c:pt>
                <c:pt idx="761">
                  <c:v>12.5</c:v>
                </c:pt>
                <c:pt idx="762">
                  <c:v>12.499999999999993</c:v>
                </c:pt>
                <c:pt idx="763">
                  <c:v>12.5</c:v>
                </c:pt>
                <c:pt idx="764">
                  <c:v>12.499999999999993</c:v>
                </c:pt>
                <c:pt idx="765">
                  <c:v>12.999999999999993</c:v>
                </c:pt>
                <c:pt idx="766">
                  <c:v>13.5</c:v>
                </c:pt>
                <c:pt idx="767">
                  <c:v>13.000000000000007</c:v>
                </c:pt>
                <c:pt idx="768">
                  <c:v>12.999999999999993</c:v>
                </c:pt>
                <c:pt idx="769">
                  <c:v>13</c:v>
                </c:pt>
                <c:pt idx="770">
                  <c:v>13.000000000000007</c:v>
                </c:pt>
                <c:pt idx="771">
                  <c:v>13</c:v>
                </c:pt>
                <c:pt idx="772">
                  <c:v>13</c:v>
                </c:pt>
                <c:pt idx="773">
                  <c:v>13</c:v>
                </c:pt>
                <c:pt idx="774">
                  <c:v>12.5</c:v>
                </c:pt>
                <c:pt idx="775">
                  <c:v>12</c:v>
                </c:pt>
                <c:pt idx="776">
                  <c:v>11.999999999999993</c:v>
                </c:pt>
                <c:pt idx="777">
                  <c:v>12</c:v>
                </c:pt>
                <c:pt idx="778">
                  <c:v>12</c:v>
                </c:pt>
                <c:pt idx="779">
                  <c:v>12</c:v>
                </c:pt>
                <c:pt idx="780">
                  <c:v>11.000000000000007</c:v>
                </c:pt>
                <c:pt idx="781">
                  <c:v>11</c:v>
                </c:pt>
                <c:pt idx="782">
                  <c:v>11</c:v>
                </c:pt>
                <c:pt idx="783">
                  <c:v>11.000000000000007</c:v>
                </c:pt>
                <c:pt idx="784">
                  <c:v>11.000000000000007</c:v>
                </c:pt>
                <c:pt idx="785">
                  <c:v>11</c:v>
                </c:pt>
                <c:pt idx="786">
                  <c:v>10.999999999999993</c:v>
                </c:pt>
                <c:pt idx="787">
                  <c:v>11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11.5</c:v>
                </c:pt>
                <c:pt idx="799">
                  <c:v>11</c:v>
                </c:pt>
                <c:pt idx="800">
                  <c:v>11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12</c:v>
                </c:pt>
                <c:pt idx="824">
                  <c:v>13.5</c:v>
                </c:pt>
                <c:pt idx="825">
                  <c:v>14</c:v>
                </c:pt>
                <c:pt idx="826">
                  <c:v>12.5</c:v>
                </c:pt>
                <c:pt idx="827">
                  <c:v>13</c:v>
                </c:pt>
                <c:pt idx="828">
                  <c:v>14</c:v>
                </c:pt>
                <c:pt idx="829">
                  <c:v>14</c:v>
                </c:pt>
                <c:pt idx="830">
                  <c:v>14</c:v>
                </c:pt>
                <c:pt idx="831">
                  <c:v>14</c:v>
                </c:pt>
                <c:pt idx="832">
                  <c:v>14</c:v>
                </c:pt>
                <c:pt idx="833">
                  <c:v>13</c:v>
                </c:pt>
                <c:pt idx="834">
                  <c:v>14</c:v>
                </c:pt>
                <c:pt idx="835">
                  <c:v>15</c:v>
                </c:pt>
                <c:pt idx="836">
                  <c:v>15</c:v>
                </c:pt>
                <c:pt idx="837">
                  <c:v>13</c:v>
                </c:pt>
                <c:pt idx="838">
                  <c:v>14</c:v>
                </c:pt>
                <c:pt idx="839">
                  <c:v>13</c:v>
                </c:pt>
                <c:pt idx="840">
                  <c:v>13</c:v>
                </c:pt>
                <c:pt idx="841">
                  <c:v>12.5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11</c:v>
                </c:pt>
                <c:pt idx="846">
                  <c:v>12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13</c:v>
                </c:pt>
                <c:pt idx="851">
                  <c:v>13</c:v>
                </c:pt>
                <c:pt idx="852">
                  <c:v>13</c:v>
                </c:pt>
                <c:pt idx="853">
                  <c:v>13</c:v>
                </c:pt>
                <c:pt idx="854">
                  <c:v>12</c:v>
                </c:pt>
                <c:pt idx="855">
                  <c:v>13</c:v>
                </c:pt>
                <c:pt idx="856">
                  <c:v>13</c:v>
                </c:pt>
                <c:pt idx="857">
                  <c:v>13</c:v>
                </c:pt>
                <c:pt idx="858">
                  <c:v>13</c:v>
                </c:pt>
                <c:pt idx="859">
                  <c:v>16</c:v>
                </c:pt>
                <c:pt idx="860">
                  <c:v>16</c:v>
                </c:pt>
                <c:pt idx="861">
                  <c:v>17</c:v>
                </c:pt>
                <c:pt idx="862">
                  <c:v>17.5</c:v>
                </c:pt>
                <c:pt idx="863">
                  <c:v>17.5</c:v>
                </c:pt>
                <c:pt idx="864">
                  <c:v>17.5</c:v>
                </c:pt>
                <c:pt idx="865">
                  <c:v>17.5</c:v>
                </c:pt>
                <c:pt idx="866">
                  <c:v>17.5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18</c:v>
                </c:pt>
                <c:pt idx="872">
                  <c:v>18</c:v>
                </c:pt>
                <c:pt idx="873">
                  <c:v>18</c:v>
                </c:pt>
                <c:pt idx="874">
                  <c:v>19</c:v>
                </c:pt>
                <c:pt idx="875">
                  <c:v>19.5</c:v>
                </c:pt>
                <c:pt idx="876">
                  <c:v>19.5</c:v>
                </c:pt>
                <c:pt idx="877">
                  <c:v>19.5</c:v>
                </c:pt>
                <c:pt idx="878">
                  <c:v>19.5</c:v>
                </c:pt>
                <c:pt idx="879">
                  <c:v>19.5</c:v>
                </c:pt>
                <c:pt idx="880">
                  <c:v>19.5</c:v>
                </c:pt>
                <c:pt idx="881">
                  <c:v>19.5</c:v>
                </c:pt>
                <c:pt idx="882">
                  <c:v>19.5</c:v>
                </c:pt>
                <c:pt idx="883">
                  <c:v>19.5</c:v>
                </c:pt>
                <c:pt idx="884">
                  <c:v>19.5</c:v>
                </c:pt>
                <c:pt idx="885">
                  <c:v>18</c:v>
                </c:pt>
                <c:pt idx="886">
                  <c:v>18</c:v>
                </c:pt>
                <c:pt idx="887">
                  <c:v>18</c:v>
                </c:pt>
                <c:pt idx="888">
                  <c:v>18</c:v>
                </c:pt>
                <c:pt idx="889">
                  <c:v>17.5</c:v>
                </c:pt>
                <c:pt idx="890">
                  <c:v>17.5</c:v>
                </c:pt>
                <c:pt idx="891">
                  <c:v>18.5</c:v>
                </c:pt>
                <c:pt idx="892">
                  <c:v>18.5</c:v>
                </c:pt>
                <c:pt idx="893">
                  <c:v>18.5</c:v>
                </c:pt>
                <c:pt idx="894">
                  <c:v>18</c:v>
                </c:pt>
                <c:pt idx="895">
                  <c:v>18</c:v>
                </c:pt>
                <c:pt idx="896">
                  <c:v>18</c:v>
                </c:pt>
                <c:pt idx="897">
                  <c:v>18</c:v>
                </c:pt>
                <c:pt idx="898">
                  <c:v>18</c:v>
                </c:pt>
                <c:pt idx="899">
                  <c:v>17.5</c:v>
                </c:pt>
                <c:pt idx="900">
                  <c:v>17.5</c:v>
                </c:pt>
                <c:pt idx="901">
                  <c:v>17.5</c:v>
                </c:pt>
                <c:pt idx="902">
                  <c:v>17.500000000000007</c:v>
                </c:pt>
                <c:pt idx="903">
                  <c:v>16.5</c:v>
                </c:pt>
                <c:pt idx="904">
                  <c:v>16.5</c:v>
                </c:pt>
                <c:pt idx="905">
                  <c:v>16.5</c:v>
                </c:pt>
                <c:pt idx="906">
                  <c:v>16.5</c:v>
                </c:pt>
                <c:pt idx="907">
                  <c:v>16.5</c:v>
                </c:pt>
                <c:pt idx="908">
                  <c:v>16.5</c:v>
                </c:pt>
                <c:pt idx="909">
                  <c:v>16.5</c:v>
                </c:pt>
                <c:pt idx="910">
                  <c:v>16.5</c:v>
                </c:pt>
                <c:pt idx="911">
                  <c:v>16.5</c:v>
                </c:pt>
                <c:pt idx="912">
                  <c:v>14.5</c:v>
                </c:pt>
                <c:pt idx="913">
                  <c:v>14.5</c:v>
                </c:pt>
                <c:pt idx="914">
                  <c:v>14.499999999999993</c:v>
                </c:pt>
                <c:pt idx="915">
                  <c:v>14.5</c:v>
                </c:pt>
                <c:pt idx="916">
                  <c:v>15.5</c:v>
                </c:pt>
                <c:pt idx="917">
                  <c:v>15.5</c:v>
                </c:pt>
                <c:pt idx="918">
                  <c:v>13.5</c:v>
                </c:pt>
                <c:pt idx="919">
                  <c:v>13.5</c:v>
                </c:pt>
                <c:pt idx="920">
                  <c:v>13.5</c:v>
                </c:pt>
                <c:pt idx="921">
                  <c:v>13.5</c:v>
                </c:pt>
                <c:pt idx="922">
                  <c:v>13</c:v>
                </c:pt>
                <c:pt idx="923">
                  <c:v>13.5</c:v>
                </c:pt>
                <c:pt idx="924">
                  <c:v>12.5</c:v>
                </c:pt>
                <c:pt idx="925">
                  <c:v>12.5</c:v>
                </c:pt>
                <c:pt idx="926">
                  <c:v>13</c:v>
                </c:pt>
                <c:pt idx="927">
                  <c:v>13</c:v>
                </c:pt>
                <c:pt idx="928">
                  <c:v>13</c:v>
                </c:pt>
                <c:pt idx="929">
                  <c:v>13</c:v>
                </c:pt>
                <c:pt idx="930">
                  <c:v>13</c:v>
                </c:pt>
                <c:pt idx="931">
                  <c:v>14</c:v>
                </c:pt>
                <c:pt idx="932">
                  <c:v>13.5</c:v>
                </c:pt>
                <c:pt idx="933">
                  <c:v>13.5</c:v>
                </c:pt>
                <c:pt idx="934">
                  <c:v>13.5</c:v>
                </c:pt>
                <c:pt idx="935">
                  <c:v>13.5</c:v>
                </c:pt>
                <c:pt idx="936">
                  <c:v>13</c:v>
                </c:pt>
                <c:pt idx="937">
                  <c:v>13</c:v>
                </c:pt>
                <c:pt idx="938">
                  <c:v>13</c:v>
                </c:pt>
                <c:pt idx="939">
                  <c:v>13</c:v>
                </c:pt>
                <c:pt idx="940">
                  <c:v>13</c:v>
                </c:pt>
                <c:pt idx="941">
                  <c:v>11</c:v>
                </c:pt>
                <c:pt idx="942">
                  <c:v>11</c:v>
                </c:pt>
                <c:pt idx="943">
                  <c:v>10.5</c:v>
                </c:pt>
                <c:pt idx="944">
                  <c:v>10.5</c:v>
                </c:pt>
                <c:pt idx="945">
                  <c:v>10.5</c:v>
                </c:pt>
                <c:pt idx="946">
                  <c:v>11.5</c:v>
                </c:pt>
                <c:pt idx="947">
                  <c:v>11.5</c:v>
                </c:pt>
                <c:pt idx="948">
                  <c:v>11</c:v>
                </c:pt>
                <c:pt idx="949">
                  <c:v>11</c:v>
                </c:pt>
                <c:pt idx="950">
                  <c:v>11.5</c:v>
                </c:pt>
                <c:pt idx="951">
                  <c:v>11.5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9</c:v>
                </c:pt>
                <c:pt idx="961">
                  <c:v>8.5</c:v>
                </c:pt>
                <c:pt idx="962">
                  <c:v>8.5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10</c:v>
                </c:pt>
                <c:pt idx="968">
                  <c:v>9.5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8.5</c:v>
                </c:pt>
                <c:pt idx="973">
                  <c:v>8.5</c:v>
                </c:pt>
                <c:pt idx="974">
                  <c:v>8.5</c:v>
                </c:pt>
                <c:pt idx="975">
                  <c:v>8.5</c:v>
                </c:pt>
                <c:pt idx="976">
                  <c:v>8.25</c:v>
                </c:pt>
                <c:pt idx="977">
                  <c:v>8.25</c:v>
                </c:pt>
                <c:pt idx="978">
                  <c:v>8.5</c:v>
                </c:pt>
                <c:pt idx="979">
                  <c:v>9</c:v>
                </c:pt>
                <c:pt idx="980">
                  <c:v>10</c:v>
                </c:pt>
                <c:pt idx="981">
                  <c:v>10.25</c:v>
                </c:pt>
                <c:pt idx="982">
                  <c:v>10.25</c:v>
                </c:pt>
                <c:pt idx="983">
                  <c:v>10.25</c:v>
                </c:pt>
                <c:pt idx="984">
                  <c:v>10.25</c:v>
                </c:pt>
                <c:pt idx="985">
                  <c:v>10.25</c:v>
                </c:pt>
                <c:pt idx="986">
                  <c:v>10.25</c:v>
                </c:pt>
                <c:pt idx="987">
                  <c:v>10.25</c:v>
                </c:pt>
                <c:pt idx="988">
                  <c:v>10.25</c:v>
                </c:pt>
                <c:pt idx="989">
                  <c:v>10.75</c:v>
                </c:pt>
                <c:pt idx="990">
                  <c:v>10.75</c:v>
                </c:pt>
                <c:pt idx="991">
                  <c:v>10.25</c:v>
                </c:pt>
                <c:pt idx="992">
                  <c:v>10.25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9.25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9.5</c:v>
                </c:pt>
                <c:pt idx="1008">
                  <c:v>9.5</c:v>
                </c:pt>
                <c:pt idx="1009">
                  <c:v>9.5</c:v>
                </c:pt>
                <c:pt idx="1010">
                  <c:v>9.5</c:v>
                </c:pt>
                <c:pt idx="1011">
                  <c:v>9.5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6.5</c:v>
                </c:pt>
                <c:pt idx="1019">
                  <c:v>7</c:v>
                </c:pt>
                <c:pt idx="1020">
                  <c:v>7</c:v>
                </c:pt>
                <c:pt idx="1021">
                  <c:v>7.5</c:v>
                </c:pt>
                <c:pt idx="1022">
                  <c:v>7</c:v>
                </c:pt>
                <c:pt idx="1023">
                  <c:v>7</c:v>
                </c:pt>
                <c:pt idx="1024">
                  <c:v>6.5</c:v>
                </c:pt>
                <c:pt idx="1025">
                  <c:v>6.5</c:v>
                </c:pt>
                <c:pt idx="1026">
                  <c:v>7.5</c:v>
                </c:pt>
                <c:pt idx="1027">
                  <c:v>9</c:v>
                </c:pt>
                <c:pt idx="1028">
                  <c:v>11</c:v>
                </c:pt>
                <c:pt idx="1029">
                  <c:v>11</c:v>
                </c:pt>
                <c:pt idx="1030">
                  <c:v>11</c:v>
                </c:pt>
                <c:pt idx="1031">
                  <c:v>11</c:v>
                </c:pt>
                <c:pt idx="1032">
                  <c:v>10</c:v>
                </c:pt>
                <c:pt idx="1033">
                  <c:v>11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9.75</c:v>
                </c:pt>
                <c:pt idx="1039">
                  <c:v>9.75</c:v>
                </c:pt>
                <c:pt idx="1040">
                  <c:v>8.75</c:v>
                </c:pt>
                <c:pt idx="1041">
                  <c:v>8.25</c:v>
                </c:pt>
                <c:pt idx="1042">
                  <c:v>8.25</c:v>
                </c:pt>
                <c:pt idx="1043">
                  <c:v>8.25</c:v>
                </c:pt>
                <c:pt idx="1044">
                  <c:v>8.25</c:v>
                </c:pt>
                <c:pt idx="1045">
                  <c:v>8.25</c:v>
                </c:pt>
                <c:pt idx="1046">
                  <c:v>8.25</c:v>
                </c:pt>
                <c:pt idx="1047">
                  <c:v>8.5</c:v>
                </c:pt>
                <c:pt idx="1048">
                  <c:v>8.75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</c:v>
                </c:pt>
                <c:pt idx="1053">
                  <c:v>8.5</c:v>
                </c:pt>
                <c:pt idx="1054">
                  <c:v>8.0000000000000071</c:v>
                </c:pt>
                <c:pt idx="1055">
                  <c:v>8.0000000000000071</c:v>
                </c:pt>
                <c:pt idx="1056">
                  <c:v>8</c:v>
                </c:pt>
                <c:pt idx="1057">
                  <c:v>8.0000000000000071</c:v>
                </c:pt>
                <c:pt idx="1058">
                  <c:v>7.9999999999999929</c:v>
                </c:pt>
                <c:pt idx="1059">
                  <c:v>9.0000000000000071</c:v>
                </c:pt>
                <c:pt idx="1060">
                  <c:v>9.0000000000000071</c:v>
                </c:pt>
                <c:pt idx="1061">
                  <c:v>9</c:v>
                </c:pt>
                <c:pt idx="1062">
                  <c:v>9.5</c:v>
                </c:pt>
                <c:pt idx="1063">
                  <c:v>9.5</c:v>
                </c:pt>
                <c:pt idx="1064">
                  <c:v>9</c:v>
                </c:pt>
                <c:pt idx="1065">
                  <c:v>9.0000000000000071</c:v>
                </c:pt>
                <c:pt idx="1066">
                  <c:v>9</c:v>
                </c:pt>
                <c:pt idx="1067">
                  <c:v>9</c:v>
                </c:pt>
                <c:pt idx="1068">
                  <c:v>8.7500000000000071</c:v>
                </c:pt>
                <c:pt idx="1069">
                  <c:v>8.75</c:v>
                </c:pt>
                <c:pt idx="1070">
                  <c:v>9</c:v>
                </c:pt>
                <c:pt idx="1071">
                  <c:v>9</c:v>
                </c:pt>
                <c:pt idx="1072">
                  <c:v>9.25</c:v>
                </c:pt>
                <c:pt idx="1073">
                  <c:v>9.25</c:v>
                </c:pt>
                <c:pt idx="1074">
                  <c:v>9.25</c:v>
                </c:pt>
                <c:pt idx="1075">
                  <c:v>9.25</c:v>
                </c:pt>
                <c:pt idx="1076">
                  <c:v>9.2500000000000071</c:v>
                </c:pt>
                <c:pt idx="1077">
                  <c:v>9.25</c:v>
                </c:pt>
                <c:pt idx="1078">
                  <c:v>9.5000000000000071</c:v>
                </c:pt>
                <c:pt idx="1079">
                  <c:v>9.4999999999999929</c:v>
                </c:pt>
                <c:pt idx="1080">
                  <c:v>9.4999999999999929</c:v>
                </c:pt>
                <c:pt idx="1081">
                  <c:v>9.4999999999999929</c:v>
                </c:pt>
                <c:pt idx="1082">
                  <c:v>9</c:v>
                </c:pt>
                <c:pt idx="1083">
                  <c:v>9.5</c:v>
                </c:pt>
                <c:pt idx="1084">
                  <c:v>8.9999999999999929</c:v>
                </c:pt>
                <c:pt idx="1085">
                  <c:v>9.25</c:v>
                </c:pt>
                <c:pt idx="1086">
                  <c:v>9.5</c:v>
                </c:pt>
                <c:pt idx="1087">
                  <c:v>9.4999999999999929</c:v>
                </c:pt>
                <c:pt idx="1088">
                  <c:v>9.5000000000000071</c:v>
                </c:pt>
                <c:pt idx="1089">
                  <c:v>9.9999999999999929</c:v>
                </c:pt>
                <c:pt idx="1090">
                  <c:v>10.000000000000007</c:v>
                </c:pt>
                <c:pt idx="1091">
                  <c:v>9.9999999999999929</c:v>
                </c:pt>
                <c:pt idx="1092">
                  <c:v>10</c:v>
                </c:pt>
                <c:pt idx="1093">
                  <c:v>10</c:v>
                </c:pt>
                <c:pt idx="1094">
                  <c:v>10.000000000000007</c:v>
                </c:pt>
                <c:pt idx="1095">
                  <c:v>10</c:v>
                </c:pt>
                <c:pt idx="1096">
                  <c:v>10</c:v>
                </c:pt>
                <c:pt idx="1097">
                  <c:v>10.25</c:v>
                </c:pt>
                <c:pt idx="1098">
                  <c:v>10.25</c:v>
                </c:pt>
                <c:pt idx="1099">
                  <c:v>9.9999999999999929</c:v>
                </c:pt>
                <c:pt idx="1100">
                  <c:v>9.75</c:v>
                </c:pt>
                <c:pt idx="1101">
                  <c:v>9.7499999999999929</c:v>
                </c:pt>
                <c:pt idx="1102">
                  <c:v>10.000000000000007</c:v>
                </c:pt>
                <c:pt idx="1103">
                  <c:v>10.000000000000007</c:v>
                </c:pt>
                <c:pt idx="1104">
                  <c:v>10</c:v>
                </c:pt>
                <c:pt idx="1105">
                  <c:v>10</c:v>
                </c:pt>
                <c:pt idx="1106">
                  <c:v>10</c:v>
                </c:pt>
                <c:pt idx="1107">
                  <c:v>10</c:v>
                </c:pt>
                <c:pt idx="1108">
                  <c:v>10</c:v>
                </c:pt>
                <c:pt idx="1109">
                  <c:v>10.75</c:v>
                </c:pt>
                <c:pt idx="1110">
                  <c:v>10.500000000000007</c:v>
                </c:pt>
                <c:pt idx="1111">
                  <c:v>10.5</c:v>
                </c:pt>
                <c:pt idx="1112">
                  <c:v>10.500000000000007</c:v>
                </c:pt>
                <c:pt idx="1113">
                  <c:v>10.5</c:v>
                </c:pt>
                <c:pt idx="1114">
                  <c:v>10.250000000000007</c:v>
                </c:pt>
                <c:pt idx="1115">
                  <c:v>10.750000000000007</c:v>
                </c:pt>
                <c:pt idx="1116">
                  <c:v>11</c:v>
                </c:pt>
                <c:pt idx="1117">
                  <c:v>11.000000000000007</c:v>
                </c:pt>
                <c:pt idx="1118">
                  <c:v>11</c:v>
                </c:pt>
                <c:pt idx="1119">
                  <c:v>10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10.75</c:v>
                </c:pt>
                <c:pt idx="1125">
                  <c:v>11.25</c:v>
                </c:pt>
                <c:pt idx="1126">
                  <c:v>11.25</c:v>
                </c:pt>
                <c:pt idx="1127">
                  <c:v>11.25</c:v>
                </c:pt>
                <c:pt idx="1128">
                  <c:v>11</c:v>
                </c:pt>
                <c:pt idx="1129">
                  <c:v>11</c:v>
                </c:pt>
                <c:pt idx="1130">
                  <c:v>11</c:v>
                </c:pt>
                <c:pt idx="1131">
                  <c:v>11</c:v>
                </c:pt>
                <c:pt idx="1132">
                  <c:v>11.5</c:v>
                </c:pt>
                <c:pt idx="1133">
                  <c:v>12.000000000000007</c:v>
                </c:pt>
                <c:pt idx="1134">
                  <c:v>11.75</c:v>
                </c:pt>
                <c:pt idx="1135">
                  <c:v>11.75</c:v>
                </c:pt>
                <c:pt idx="1136">
                  <c:v>11.75</c:v>
                </c:pt>
                <c:pt idx="1137">
                  <c:v>11.75</c:v>
                </c:pt>
                <c:pt idx="1138">
                  <c:v>13.000000000000007</c:v>
                </c:pt>
                <c:pt idx="1139">
                  <c:v>13.000000000000007</c:v>
                </c:pt>
                <c:pt idx="1140">
                  <c:v>12.999999999999993</c:v>
                </c:pt>
                <c:pt idx="1141">
                  <c:v>13.000000000000007</c:v>
                </c:pt>
                <c:pt idx="1142">
                  <c:v>13</c:v>
                </c:pt>
                <c:pt idx="1143">
                  <c:v>12.999999999999993</c:v>
                </c:pt>
                <c:pt idx="1144">
                  <c:v>12.249999999999993</c:v>
                </c:pt>
                <c:pt idx="1145">
                  <c:v>12.249999999999993</c:v>
                </c:pt>
                <c:pt idx="1146">
                  <c:v>12.25</c:v>
                </c:pt>
                <c:pt idx="1147">
                  <c:v>12.500000000000007</c:v>
                </c:pt>
                <c:pt idx="1148">
                  <c:v>12.5</c:v>
                </c:pt>
                <c:pt idx="1149">
                  <c:v>12.500000000000007</c:v>
                </c:pt>
                <c:pt idx="1150">
                  <c:v>12.5</c:v>
                </c:pt>
                <c:pt idx="1151">
                  <c:v>12.5</c:v>
                </c:pt>
                <c:pt idx="1152">
                  <c:v>12.5</c:v>
                </c:pt>
                <c:pt idx="1153">
                  <c:v>12.5</c:v>
                </c:pt>
                <c:pt idx="1154">
                  <c:v>12.5</c:v>
                </c:pt>
                <c:pt idx="1155">
                  <c:v>12.75</c:v>
                </c:pt>
                <c:pt idx="1156">
                  <c:v>12.75</c:v>
                </c:pt>
                <c:pt idx="1157">
                  <c:v>13</c:v>
                </c:pt>
                <c:pt idx="1158">
                  <c:v>13</c:v>
                </c:pt>
                <c:pt idx="1159">
                  <c:v>12.75</c:v>
                </c:pt>
                <c:pt idx="1160">
                  <c:v>12.75</c:v>
                </c:pt>
                <c:pt idx="1161">
                  <c:v>12.75</c:v>
                </c:pt>
                <c:pt idx="1162">
                  <c:v>12.75</c:v>
                </c:pt>
                <c:pt idx="1163">
                  <c:v>12.75</c:v>
                </c:pt>
                <c:pt idx="1164">
                  <c:v>12.75</c:v>
                </c:pt>
                <c:pt idx="1165">
                  <c:v>12.75</c:v>
                </c:pt>
                <c:pt idx="1166">
                  <c:v>12.75</c:v>
                </c:pt>
                <c:pt idx="1167">
                  <c:v>11.75</c:v>
                </c:pt>
                <c:pt idx="1168">
                  <c:v>11.75</c:v>
                </c:pt>
                <c:pt idx="1169">
                  <c:v>11.75</c:v>
                </c:pt>
                <c:pt idx="1170">
                  <c:v>11.75</c:v>
                </c:pt>
                <c:pt idx="1171">
                  <c:v>11</c:v>
                </c:pt>
                <c:pt idx="1172">
                  <c:v>10</c:v>
                </c:pt>
                <c:pt idx="1173">
                  <c:v>10</c:v>
                </c:pt>
                <c:pt idx="1174">
                  <c:v>9.5</c:v>
                </c:pt>
                <c:pt idx="1175">
                  <c:v>9.5</c:v>
                </c:pt>
                <c:pt idx="1176">
                  <c:v>9.5</c:v>
                </c:pt>
                <c:pt idx="1177">
                  <c:v>10</c:v>
                </c:pt>
                <c:pt idx="1178">
                  <c:v>10</c:v>
                </c:pt>
                <c:pt idx="1179">
                  <c:v>9.5</c:v>
                </c:pt>
                <c:pt idx="1180">
                  <c:v>10.5</c:v>
                </c:pt>
                <c:pt idx="1181">
                  <c:v>9.5</c:v>
                </c:pt>
                <c:pt idx="1182">
                  <c:v>9.75</c:v>
                </c:pt>
                <c:pt idx="1183">
                  <c:v>10</c:v>
                </c:pt>
                <c:pt idx="1184">
                  <c:v>10</c:v>
                </c:pt>
                <c:pt idx="1185">
                  <c:v>10</c:v>
                </c:pt>
                <c:pt idx="1186">
                  <c:v>10</c:v>
                </c:pt>
                <c:pt idx="1187">
                  <c:v>10</c:v>
                </c:pt>
                <c:pt idx="1188">
                  <c:v>10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9.75</c:v>
                </c:pt>
                <c:pt idx="1193">
                  <c:v>8.75</c:v>
                </c:pt>
                <c:pt idx="1194">
                  <c:v>8.75</c:v>
                </c:pt>
                <c:pt idx="1195">
                  <c:v>8.75</c:v>
                </c:pt>
                <c:pt idx="1196">
                  <c:v>8.75</c:v>
                </c:pt>
                <c:pt idx="1197">
                  <c:v>8.75</c:v>
                </c:pt>
                <c:pt idx="1198">
                  <c:v>9</c:v>
                </c:pt>
                <c:pt idx="1199">
                  <c:v>9</c:v>
                </c:pt>
                <c:pt idx="1200">
                  <c:v>9</c:v>
                </c:pt>
                <c:pt idx="1201">
                  <c:v>9</c:v>
                </c:pt>
                <c:pt idx="1202">
                  <c:v>9</c:v>
                </c:pt>
                <c:pt idx="1203">
                  <c:v>8.75</c:v>
                </c:pt>
                <c:pt idx="1204">
                  <c:v>8.75</c:v>
                </c:pt>
                <c:pt idx="1205">
                  <c:v>9</c:v>
                </c:pt>
                <c:pt idx="1206">
                  <c:v>9</c:v>
                </c:pt>
                <c:pt idx="1207">
                  <c:v>8.25</c:v>
                </c:pt>
                <c:pt idx="1208">
                  <c:v>8.5</c:v>
                </c:pt>
                <c:pt idx="1209">
                  <c:v>7.125</c:v>
                </c:pt>
                <c:pt idx="1210">
                  <c:v>7.125</c:v>
                </c:pt>
                <c:pt idx="1211">
                  <c:v>7.125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7.7500000000000071</c:v>
                </c:pt>
                <c:pt idx="1216">
                  <c:v>7.9999999999999929</c:v>
                </c:pt>
                <c:pt idx="1217">
                  <c:v>7.7499999999999929</c:v>
                </c:pt>
                <c:pt idx="1218">
                  <c:v>7.75</c:v>
                </c:pt>
                <c:pt idx="1219">
                  <c:v>7.7499999999999929</c:v>
                </c:pt>
                <c:pt idx="1220">
                  <c:v>7.7500000000000071</c:v>
                </c:pt>
                <c:pt idx="1221">
                  <c:v>7.7500000000000071</c:v>
                </c:pt>
                <c:pt idx="1222">
                  <c:v>7.75</c:v>
                </c:pt>
                <c:pt idx="1223">
                  <c:v>7.7500000000000071</c:v>
                </c:pt>
                <c:pt idx="1224">
                  <c:v>7.7499999999999929</c:v>
                </c:pt>
                <c:pt idx="1225">
                  <c:v>7.7500000000000071</c:v>
                </c:pt>
                <c:pt idx="1226">
                  <c:v>7.7499999999999929</c:v>
                </c:pt>
                <c:pt idx="1227">
                  <c:v>7.75</c:v>
                </c:pt>
                <c:pt idx="1228">
                  <c:v>7.5</c:v>
                </c:pt>
                <c:pt idx="1229">
                  <c:v>7.5</c:v>
                </c:pt>
                <c:pt idx="1230">
                  <c:v>7.25</c:v>
                </c:pt>
                <c:pt idx="1231">
                  <c:v>7.25</c:v>
                </c:pt>
                <c:pt idx="1232">
                  <c:v>7.2499999999999929</c:v>
                </c:pt>
                <c:pt idx="1233">
                  <c:v>7.25</c:v>
                </c:pt>
                <c:pt idx="1234">
                  <c:v>6.9999999999999929</c:v>
                </c:pt>
                <c:pt idx="1235">
                  <c:v>7</c:v>
                </c:pt>
                <c:pt idx="1236">
                  <c:v>7</c:v>
                </c:pt>
                <c:pt idx="1237">
                  <c:v>7.25</c:v>
                </c:pt>
                <c:pt idx="1238">
                  <c:v>7.5</c:v>
                </c:pt>
                <c:pt idx="1239">
                  <c:v>7.5</c:v>
                </c:pt>
                <c:pt idx="1240">
                  <c:v>7.625</c:v>
                </c:pt>
                <c:pt idx="1241">
                  <c:v>7.375</c:v>
                </c:pt>
                <c:pt idx="1242">
                  <c:v>7.5</c:v>
                </c:pt>
                <c:pt idx="1243">
                  <c:v>7.75</c:v>
                </c:pt>
                <c:pt idx="1244">
                  <c:v>7.75</c:v>
                </c:pt>
                <c:pt idx="1245">
                  <c:v>7.75</c:v>
                </c:pt>
                <c:pt idx="1246">
                  <c:v>7.75</c:v>
                </c:pt>
                <c:pt idx="1247">
                  <c:v>7.25</c:v>
                </c:pt>
                <c:pt idx="1248">
                  <c:v>7.5</c:v>
                </c:pt>
                <c:pt idx="1249">
                  <c:v>8.3750000000000071</c:v>
                </c:pt>
                <c:pt idx="1250">
                  <c:v>8.25</c:v>
                </c:pt>
                <c:pt idx="1251">
                  <c:v>8.25</c:v>
                </c:pt>
                <c:pt idx="1252">
                  <c:v>8.2499999999999929</c:v>
                </c:pt>
                <c:pt idx="1253">
                  <c:v>8.25</c:v>
                </c:pt>
                <c:pt idx="1254">
                  <c:v>8.25</c:v>
                </c:pt>
                <c:pt idx="1255">
                  <c:v>8.25</c:v>
                </c:pt>
                <c:pt idx="1256">
                  <c:v>8.2500000000000071</c:v>
                </c:pt>
                <c:pt idx="1257">
                  <c:v>8.2500000000000071</c:v>
                </c:pt>
                <c:pt idx="1258">
                  <c:v>8.25</c:v>
                </c:pt>
                <c:pt idx="1259">
                  <c:v>8.25</c:v>
                </c:pt>
                <c:pt idx="1260">
                  <c:v>8.25</c:v>
                </c:pt>
                <c:pt idx="1261">
                  <c:v>8.25</c:v>
                </c:pt>
                <c:pt idx="1262">
                  <c:v>8.25</c:v>
                </c:pt>
                <c:pt idx="1263">
                  <c:v>8.5</c:v>
                </c:pt>
                <c:pt idx="1264">
                  <c:v>8.5</c:v>
                </c:pt>
                <c:pt idx="1265">
                  <c:v>9</c:v>
                </c:pt>
                <c:pt idx="1266">
                  <c:v>9</c:v>
                </c:pt>
                <c:pt idx="1267">
                  <c:v>8.5</c:v>
                </c:pt>
                <c:pt idx="1268">
                  <c:v>8.5</c:v>
                </c:pt>
                <c:pt idx="1269">
                  <c:v>8</c:v>
                </c:pt>
                <c:pt idx="1270">
                  <c:v>7</c:v>
                </c:pt>
                <c:pt idx="1271">
                  <c:v>6.25</c:v>
                </c:pt>
                <c:pt idx="1272">
                  <c:v>6.25</c:v>
                </c:pt>
                <c:pt idx="1273">
                  <c:v>6.25</c:v>
                </c:pt>
                <c:pt idx="1274">
                  <c:v>6.25</c:v>
                </c:pt>
                <c:pt idx="1275">
                  <c:v>7.25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8.5</c:v>
                </c:pt>
                <c:pt idx="1280">
                  <c:v>7.5</c:v>
                </c:pt>
                <c:pt idx="1281">
                  <c:v>6.75</c:v>
                </c:pt>
                <c:pt idx="1282">
                  <c:v>6.25</c:v>
                </c:pt>
                <c:pt idx="1283">
                  <c:v>6.25</c:v>
                </c:pt>
                <c:pt idx="1284">
                  <c:v>6.25</c:v>
                </c:pt>
                <c:pt idx="1285">
                  <c:v>6.5</c:v>
                </c:pt>
                <c:pt idx="1286">
                  <c:v>6.5</c:v>
                </c:pt>
                <c:pt idx="1287">
                  <c:v>7.5</c:v>
                </c:pt>
                <c:pt idx="1288">
                  <c:v>7</c:v>
                </c:pt>
                <c:pt idx="1289">
                  <c:v>7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7</c:v>
                </c:pt>
                <c:pt idx="1294">
                  <c:v>7</c:v>
                </c:pt>
                <c:pt idx="1295">
                  <c:v>7.5</c:v>
                </c:pt>
                <c:pt idx="1296">
                  <c:v>7.25</c:v>
                </c:pt>
                <c:pt idx="1297">
                  <c:v>7.375</c:v>
                </c:pt>
                <c:pt idx="1298">
                  <c:v>7</c:v>
                </c:pt>
                <c:pt idx="1299">
                  <c:v>7</c:v>
                </c:pt>
                <c:pt idx="1300">
                  <c:v>7.5</c:v>
                </c:pt>
                <c:pt idx="1301">
                  <c:v>7.125</c:v>
                </c:pt>
                <c:pt idx="1302">
                  <c:v>6.875</c:v>
                </c:pt>
                <c:pt idx="1303">
                  <c:v>6.875</c:v>
                </c:pt>
                <c:pt idx="1304">
                  <c:v>5.875</c:v>
                </c:pt>
                <c:pt idx="1305">
                  <c:v>5.875</c:v>
                </c:pt>
                <c:pt idx="1306">
                  <c:v>5.875</c:v>
                </c:pt>
                <c:pt idx="1307">
                  <c:v>5.875</c:v>
                </c:pt>
                <c:pt idx="1308">
                  <c:v>5.375</c:v>
                </c:pt>
                <c:pt idx="1309">
                  <c:v>5.75</c:v>
                </c:pt>
                <c:pt idx="1310">
                  <c:v>6</c:v>
                </c:pt>
                <c:pt idx="1311">
                  <c:v>6</c:v>
                </c:pt>
                <c:pt idx="1312">
                  <c:v>6</c:v>
                </c:pt>
                <c:pt idx="1313">
                  <c:v>6.25</c:v>
                </c:pt>
                <c:pt idx="1314">
                  <c:v>6.25</c:v>
                </c:pt>
                <c:pt idx="1315">
                  <c:v>6.25</c:v>
                </c:pt>
                <c:pt idx="1316">
                  <c:v>6.25</c:v>
                </c:pt>
                <c:pt idx="1317">
                  <c:v>6.25</c:v>
                </c:pt>
                <c:pt idx="1318">
                  <c:v>6.25</c:v>
                </c:pt>
                <c:pt idx="1319">
                  <c:v>6.5</c:v>
                </c:pt>
                <c:pt idx="1320">
                  <c:v>5.75</c:v>
                </c:pt>
                <c:pt idx="1321">
                  <c:v>6</c:v>
                </c:pt>
                <c:pt idx="1322">
                  <c:v>6</c:v>
                </c:pt>
                <c:pt idx="1323">
                  <c:v>5.5</c:v>
                </c:pt>
                <c:pt idx="1324">
                  <c:v>5.5</c:v>
                </c:pt>
                <c:pt idx="1325">
                  <c:v>6</c:v>
                </c:pt>
                <c:pt idx="1326">
                  <c:v>5.75</c:v>
                </c:pt>
                <c:pt idx="1327">
                  <c:v>5.75</c:v>
                </c:pt>
                <c:pt idx="1328">
                  <c:v>4.5</c:v>
                </c:pt>
                <c:pt idx="1329">
                  <c:v>4.75</c:v>
                </c:pt>
                <c:pt idx="1330">
                  <c:v>4.75</c:v>
                </c:pt>
                <c:pt idx="1331">
                  <c:v>4.75</c:v>
                </c:pt>
                <c:pt idx="1332">
                  <c:v>4.75</c:v>
                </c:pt>
                <c:pt idx="1333">
                  <c:v>5</c:v>
                </c:pt>
                <c:pt idx="1334">
                  <c:v>6</c:v>
                </c:pt>
                <c:pt idx="1335">
                  <c:v>5.75</c:v>
                </c:pt>
                <c:pt idx="1336">
                  <c:v>5.75</c:v>
                </c:pt>
                <c:pt idx="1337">
                  <c:v>5.75</c:v>
                </c:pt>
                <c:pt idx="1338">
                  <c:v>5.75</c:v>
                </c:pt>
                <c:pt idx="1339">
                  <c:v>6.25</c:v>
                </c:pt>
                <c:pt idx="1340">
                  <c:v>6.25</c:v>
                </c:pt>
                <c:pt idx="1341">
                  <c:v>6</c:v>
                </c:pt>
                <c:pt idx="1342">
                  <c:v>5.75</c:v>
                </c:pt>
                <c:pt idx="1343">
                  <c:v>5.5</c:v>
                </c:pt>
                <c:pt idx="1344">
                  <c:v>4</c:v>
                </c:pt>
                <c:pt idx="1345">
                  <c:v>4</c:v>
                </c:pt>
                <c:pt idx="1346">
                  <c:v>4</c:v>
                </c:pt>
                <c:pt idx="1347">
                  <c:v>4.25</c:v>
                </c:pt>
                <c:pt idx="1348">
                  <c:v>4.25</c:v>
                </c:pt>
                <c:pt idx="1349">
                  <c:v>5.75</c:v>
                </c:pt>
                <c:pt idx="1350">
                  <c:v>6</c:v>
                </c:pt>
                <c:pt idx="1351">
                  <c:v>6</c:v>
                </c:pt>
                <c:pt idx="1352">
                  <c:v>5.75</c:v>
                </c:pt>
                <c:pt idx="1353">
                  <c:v>5.75</c:v>
                </c:pt>
                <c:pt idx="1354">
                  <c:v>5.25</c:v>
                </c:pt>
                <c:pt idx="1355">
                  <c:v>5.25</c:v>
                </c:pt>
                <c:pt idx="1356">
                  <c:v>5.25</c:v>
                </c:pt>
                <c:pt idx="1357">
                  <c:v>4.75</c:v>
                </c:pt>
                <c:pt idx="1358">
                  <c:v>6.5</c:v>
                </c:pt>
                <c:pt idx="1359">
                  <c:v>6.5</c:v>
                </c:pt>
                <c:pt idx="1360">
                  <c:v>6.5</c:v>
                </c:pt>
                <c:pt idx="1361">
                  <c:v>7</c:v>
                </c:pt>
                <c:pt idx="1362">
                  <c:v>6.5</c:v>
                </c:pt>
                <c:pt idx="1363">
                  <c:v>6.5</c:v>
                </c:pt>
                <c:pt idx="1364">
                  <c:v>6.5</c:v>
                </c:pt>
                <c:pt idx="1365">
                  <c:v>6.5</c:v>
                </c:pt>
                <c:pt idx="1366">
                  <c:v>6.5</c:v>
                </c:pt>
                <c:pt idx="1367">
                  <c:v>6.5</c:v>
                </c:pt>
                <c:pt idx="1368">
                  <c:v>6.75</c:v>
                </c:pt>
                <c:pt idx="1369">
                  <c:v>6.75</c:v>
                </c:pt>
                <c:pt idx="1370">
                  <c:v>6.75</c:v>
                </c:pt>
                <c:pt idx="1371">
                  <c:v>6.75</c:v>
                </c:pt>
                <c:pt idx="1372">
                  <c:v>6.75</c:v>
                </c:pt>
                <c:pt idx="1373">
                  <c:v>6.75</c:v>
                </c:pt>
                <c:pt idx="1374">
                  <c:v>6.5</c:v>
                </c:pt>
                <c:pt idx="1375">
                  <c:v>6.5</c:v>
                </c:pt>
                <c:pt idx="1376">
                  <c:v>6.5</c:v>
                </c:pt>
                <c:pt idx="1377">
                  <c:v>6.5</c:v>
                </c:pt>
                <c:pt idx="1378">
                  <c:v>6.5</c:v>
                </c:pt>
                <c:pt idx="1379">
                  <c:v>6.75</c:v>
                </c:pt>
                <c:pt idx="1380">
                  <c:v>6.75</c:v>
                </c:pt>
                <c:pt idx="1381">
                  <c:v>6.75</c:v>
                </c:pt>
                <c:pt idx="1382">
                  <c:v>6.75</c:v>
                </c:pt>
                <c:pt idx="1383">
                  <c:v>6.25</c:v>
                </c:pt>
                <c:pt idx="1384">
                  <c:v>6.25</c:v>
                </c:pt>
                <c:pt idx="1385">
                  <c:v>5.75</c:v>
                </c:pt>
                <c:pt idx="1386">
                  <c:v>5.25</c:v>
                </c:pt>
                <c:pt idx="1387">
                  <c:v>5.25</c:v>
                </c:pt>
                <c:pt idx="1388">
                  <c:v>5.25</c:v>
                </c:pt>
                <c:pt idx="1389">
                  <c:v>5.25</c:v>
                </c:pt>
                <c:pt idx="1390">
                  <c:v>5.5</c:v>
                </c:pt>
                <c:pt idx="1391">
                  <c:v>4.875</c:v>
                </c:pt>
                <c:pt idx="1392">
                  <c:v>4.875</c:v>
                </c:pt>
                <c:pt idx="1393">
                  <c:v>4.625</c:v>
                </c:pt>
                <c:pt idx="1394">
                  <c:v>4.75</c:v>
                </c:pt>
                <c:pt idx="1395">
                  <c:v>4.75</c:v>
                </c:pt>
                <c:pt idx="1396">
                  <c:v>4.75</c:v>
                </c:pt>
                <c:pt idx="1397">
                  <c:v>3.75</c:v>
                </c:pt>
                <c:pt idx="1398">
                  <c:v>3.75</c:v>
                </c:pt>
                <c:pt idx="1399">
                  <c:v>3.75</c:v>
                </c:pt>
                <c:pt idx="1400">
                  <c:v>3.75</c:v>
                </c:pt>
                <c:pt idx="1401">
                  <c:v>4.875</c:v>
                </c:pt>
                <c:pt idx="1402">
                  <c:v>4.75</c:v>
                </c:pt>
                <c:pt idx="1403">
                  <c:v>4.25</c:v>
                </c:pt>
                <c:pt idx="1404">
                  <c:v>4.25</c:v>
                </c:pt>
                <c:pt idx="1405">
                  <c:v>4.25</c:v>
                </c:pt>
                <c:pt idx="1406">
                  <c:v>4</c:v>
                </c:pt>
                <c:pt idx="1407">
                  <c:v>3.75</c:v>
                </c:pt>
                <c:pt idx="1408">
                  <c:v>4.5</c:v>
                </c:pt>
                <c:pt idx="1409">
                  <c:v>4.25</c:v>
                </c:pt>
                <c:pt idx="1410">
                  <c:v>4.25</c:v>
                </c:pt>
                <c:pt idx="1411">
                  <c:v>4.25</c:v>
                </c:pt>
                <c:pt idx="1412">
                  <c:v>4.25</c:v>
                </c:pt>
                <c:pt idx="1413">
                  <c:v>4.25</c:v>
                </c:pt>
                <c:pt idx="1414">
                  <c:v>4.375</c:v>
                </c:pt>
                <c:pt idx="1415">
                  <c:v>4.5</c:v>
                </c:pt>
                <c:pt idx="1416">
                  <c:v>4.5</c:v>
                </c:pt>
                <c:pt idx="1417">
                  <c:v>4.75</c:v>
                </c:pt>
                <c:pt idx="1418">
                  <c:v>4.75</c:v>
                </c:pt>
                <c:pt idx="1419">
                  <c:v>4.75</c:v>
                </c:pt>
                <c:pt idx="1420">
                  <c:v>4.75</c:v>
                </c:pt>
                <c:pt idx="1421">
                  <c:v>4.75</c:v>
                </c:pt>
                <c:pt idx="1422">
                  <c:v>4.75</c:v>
                </c:pt>
                <c:pt idx="1423">
                  <c:v>4.75</c:v>
                </c:pt>
                <c:pt idx="1424">
                  <c:v>4.75</c:v>
                </c:pt>
                <c:pt idx="1425">
                  <c:v>4.25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3</c:v>
                </c:pt>
                <c:pt idx="1431">
                  <c:v>2.5</c:v>
                </c:pt>
                <c:pt idx="1432">
                  <c:v>2</c:v>
                </c:pt>
                <c:pt idx="1433">
                  <c:v>1.75</c:v>
                </c:pt>
                <c:pt idx="1434">
                  <c:v>1.75</c:v>
                </c:pt>
                <c:pt idx="1435">
                  <c:v>1.75</c:v>
                </c:pt>
                <c:pt idx="1436">
                  <c:v>1.75</c:v>
                </c:pt>
                <c:pt idx="1437">
                  <c:v>2.25</c:v>
                </c:pt>
                <c:pt idx="1438">
                  <c:v>1.5</c:v>
                </c:pt>
                <c:pt idx="1439">
                  <c:v>1.25</c:v>
                </c:pt>
                <c:pt idx="1440">
                  <c:v>1.25</c:v>
                </c:pt>
                <c:pt idx="1441">
                  <c:v>1.25</c:v>
                </c:pt>
                <c:pt idx="1442">
                  <c:v>1.25</c:v>
                </c:pt>
                <c:pt idx="1443">
                  <c:v>1.75</c:v>
                </c:pt>
                <c:pt idx="1444">
                  <c:v>1.75</c:v>
                </c:pt>
                <c:pt idx="1445">
                  <c:v>1.5</c:v>
                </c:pt>
                <c:pt idx="1446">
                  <c:v>1.75</c:v>
                </c:pt>
                <c:pt idx="1447">
                  <c:v>1.75</c:v>
                </c:pt>
                <c:pt idx="1448">
                  <c:v>0.27000000000000313</c:v>
                </c:pt>
                <c:pt idx="1449">
                  <c:v>2</c:v>
                </c:pt>
                <c:pt idx="1450">
                  <c:v>2</c:v>
                </c:pt>
                <c:pt idx="1451">
                  <c:v>1.75</c:v>
                </c:pt>
                <c:pt idx="1452">
                  <c:v>1.75</c:v>
                </c:pt>
                <c:pt idx="1453">
                  <c:v>1.5</c:v>
                </c:pt>
                <c:pt idx="1454">
                  <c:v>1.5</c:v>
                </c:pt>
                <c:pt idx="1455">
                  <c:v>1.5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0.875</c:v>
                </c:pt>
                <c:pt idx="1461">
                  <c:v>1</c:v>
                </c:pt>
                <c:pt idx="1462">
                  <c:v>1.125</c:v>
                </c:pt>
                <c:pt idx="1463">
                  <c:v>0.25</c:v>
                </c:pt>
                <c:pt idx="1464">
                  <c:v>0.5</c:v>
                </c:pt>
                <c:pt idx="1465">
                  <c:v>1</c:v>
                </c:pt>
                <c:pt idx="1466">
                  <c:v>1.5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1.25</c:v>
                </c:pt>
                <c:pt idx="1471">
                  <c:v>1.25</c:v>
                </c:pt>
                <c:pt idx="1472">
                  <c:v>0.75</c:v>
                </c:pt>
                <c:pt idx="1473">
                  <c:v>0.75</c:v>
                </c:pt>
                <c:pt idx="1474">
                  <c:v>0.5</c:v>
                </c:pt>
                <c:pt idx="1475">
                  <c:v>0.5</c:v>
                </c:pt>
                <c:pt idx="1476">
                  <c:v>0</c:v>
                </c:pt>
                <c:pt idx="1477">
                  <c:v>-0.5</c:v>
                </c:pt>
                <c:pt idx="1478">
                  <c:v>-0.5</c:v>
                </c:pt>
                <c:pt idx="1479">
                  <c:v>-0.25</c:v>
                </c:pt>
                <c:pt idx="1480">
                  <c:v>-0.5</c:v>
                </c:pt>
                <c:pt idx="1481">
                  <c:v>-0.25</c:v>
                </c:pt>
                <c:pt idx="1482">
                  <c:v>-0.5</c:v>
                </c:pt>
                <c:pt idx="1483">
                  <c:v>-1</c:v>
                </c:pt>
                <c:pt idx="1484">
                  <c:v>-1.2349999999999994</c:v>
                </c:pt>
                <c:pt idx="1485">
                  <c:v>-2.0100000000000051</c:v>
                </c:pt>
                <c:pt idx="1486">
                  <c:v>-2.8299999999999983</c:v>
                </c:pt>
                <c:pt idx="1487">
                  <c:v>-2.6599999999999966</c:v>
                </c:pt>
                <c:pt idx="1488">
                  <c:v>-0.26000000000000512</c:v>
                </c:pt>
                <c:pt idx="1489">
                  <c:v>1.0700000000000003</c:v>
                </c:pt>
                <c:pt idx="1490">
                  <c:v>-0.85000000000000142</c:v>
                </c:pt>
                <c:pt idx="1491">
                  <c:v>-1.2299999999999969</c:v>
                </c:pt>
                <c:pt idx="1492">
                  <c:v>-0.70000000000000284</c:v>
                </c:pt>
                <c:pt idx="1493">
                  <c:v>0.38000000000000256</c:v>
                </c:pt>
                <c:pt idx="1494">
                  <c:v>1.4100000000000037</c:v>
                </c:pt>
                <c:pt idx="1495">
                  <c:v>0.54999999999999716</c:v>
                </c:pt>
                <c:pt idx="1496">
                  <c:v>-9.9999999999980105E-3</c:v>
                </c:pt>
                <c:pt idx="1497">
                  <c:v>-0.91000000000000369</c:v>
                </c:pt>
                <c:pt idx="1498">
                  <c:v>-1.6700000000000017</c:v>
                </c:pt>
                <c:pt idx="1499">
                  <c:v>-0.32000000000000028</c:v>
                </c:pt>
                <c:pt idx="1500">
                  <c:v>1.0600000000000023</c:v>
                </c:pt>
                <c:pt idx="1501">
                  <c:v>0.60000000000000142</c:v>
                </c:pt>
                <c:pt idx="1502">
                  <c:v>-9.0000000000003411E-2</c:v>
                </c:pt>
                <c:pt idx="1503">
                  <c:v>0.31000000000000227</c:v>
                </c:pt>
                <c:pt idx="1504">
                  <c:v>-1.6300000000000026</c:v>
                </c:pt>
                <c:pt idx="1505">
                  <c:v>1.0900000000000034</c:v>
                </c:pt>
                <c:pt idx="1506">
                  <c:v>-1.6099999999999994</c:v>
                </c:pt>
                <c:pt idx="1507">
                  <c:v>-0.56000000000000227</c:v>
                </c:pt>
                <c:pt idx="1508">
                  <c:v>-1.4699999999999989</c:v>
                </c:pt>
                <c:pt idx="1509">
                  <c:v>-3.0000000000001137E-2</c:v>
                </c:pt>
                <c:pt idx="1510">
                  <c:v>-1.75</c:v>
                </c:pt>
                <c:pt idx="1511">
                  <c:v>-1.75</c:v>
                </c:pt>
                <c:pt idx="1512">
                  <c:v>-1.75</c:v>
                </c:pt>
                <c:pt idx="1513">
                  <c:v>-1.75</c:v>
                </c:pt>
                <c:pt idx="1514">
                  <c:v>-3</c:v>
                </c:pt>
                <c:pt idx="1515">
                  <c:v>-2.75</c:v>
                </c:pt>
                <c:pt idx="1516">
                  <c:v>-2.75</c:v>
                </c:pt>
                <c:pt idx="1517">
                  <c:v>-2.75</c:v>
                </c:pt>
                <c:pt idx="1518">
                  <c:v>-2.5</c:v>
                </c:pt>
                <c:pt idx="1519">
                  <c:v>-2.5</c:v>
                </c:pt>
                <c:pt idx="1520">
                  <c:v>-2.5</c:v>
                </c:pt>
                <c:pt idx="1521">
                  <c:v>-2.5</c:v>
                </c:pt>
                <c:pt idx="1522">
                  <c:v>-3</c:v>
                </c:pt>
                <c:pt idx="1523">
                  <c:v>-3</c:v>
                </c:pt>
                <c:pt idx="1524">
                  <c:v>-3</c:v>
                </c:pt>
                <c:pt idx="1525">
                  <c:v>-3</c:v>
                </c:pt>
                <c:pt idx="1526">
                  <c:v>-2.5</c:v>
                </c:pt>
                <c:pt idx="1527">
                  <c:v>-2.5</c:v>
                </c:pt>
                <c:pt idx="1528">
                  <c:v>-2</c:v>
                </c:pt>
                <c:pt idx="1529">
                  <c:v>-1.75</c:v>
                </c:pt>
                <c:pt idx="1530">
                  <c:v>-1.75</c:v>
                </c:pt>
                <c:pt idx="1531">
                  <c:v>-1.25</c:v>
                </c:pt>
                <c:pt idx="1532">
                  <c:v>-1</c:v>
                </c:pt>
                <c:pt idx="1533">
                  <c:v>-1.5</c:v>
                </c:pt>
                <c:pt idx="1534">
                  <c:v>-1.5</c:v>
                </c:pt>
                <c:pt idx="1535">
                  <c:v>-1.5</c:v>
                </c:pt>
                <c:pt idx="1536">
                  <c:v>-1.5</c:v>
                </c:pt>
                <c:pt idx="1537">
                  <c:v>-1.25</c:v>
                </c:pt>
                <c:pt idx="1538">
                  <c:v>-1.25</c:v>
                </c:pt>
                <c:pt idx="1539">
                  <c:v>-1.5</c:v>
                </c:pt>
                <c:pt idx="1540">
                  <c:v>-1.25</c:v>
                </c:pt>
                <c:pt idx="1541">
                  <c:v>-1.25</c:v>
                </c:pt>
                <c:pt idx="1542">
                  <c:v>-1</c:v>
                </c:pt>
                <c:pt idx="1543">
                  <c:v>-1</c:v>
                </c:pt>
                <c:pt idx="1544">
                  <c:v>-0.75</c:v>
                </c:pt>
                <c:pt idx="1545">
                  <c:v>-0.75</c:v>
                </c:pt>
                <c:pt idx="1546">
                  <c:v>-1.75</c:v>
                </c:pt>
                <c:pt idx="1547">
                  <c:v>-1.5</c:v>
                </c:pt>
                <c:pt idx="1548">
                  <c:v>-1.5</c:v>
                </c:pt>
                <c:pt idx="1549">
                  <c:v>-1.5</c:v>
                </c:pt>
                <c:pt idx="1550">
                  <c:v>-2</c:v>
                </c:pt>
                <c:pt idx="1551">
                  <c:v>-2</c:v>
                </c:pt>
                <c:pt idx="1552">
                  <c:v>-0.75</c:v>
                </c:pt>
                <c:pt idx="1553">
                  <c:v>-0.75</c:v>
                </c:pt>
                <c:pt idx="1554">
                  <c:v>0.75</c:v>
                </c:pt>
                <c:pt idx="1555">
                  <c:v>0.75</c:v>
                </c:pt>
                <c:pt idx="1556">
                  <c:v>1.25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0.5</c:v>
                </c:pt>
                <c:pt idx="1561">
                  <c:v>0.25</c:v>
                </c:pt>
                <c:pt idx="1562">
                  <c:v>0.5</c:v>
                </c:pt>
                <c:pt idx="1563">
                  <c:v>-0.75</c:v>
                </c:pt>
                <c:pt idx="1564">
                  <c:v>-0.5</c:v>
                </c:pt>
                <c:pt idx="1565">
                  <c:v>-1</c:v>
                </c:pt>
                <c:pt idx="1566">
                  <c:v>-0.5</c:v>
                </c:pt>
                <c:pt idx="1567">
                  <c:v>-0.25</c:v>
                </c:pt>
                <c:pt idx="1568">
                  <c:v>-0.75</c:v>
                </c:pt>
                <c:pt idx="1569">
                  <c:v>-0.5</c:v>
                </c:pt>
                <c:pt idx="1570">
                  <c:v>-0.5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0.66000000000000369</c:v>
                </c:pt>
                <c:pt idx="1575">
                  <c:v>7.9999999999998295E-2</c:v>
                </c:pt>
                <c:pt idx="1576">
                  <c:v>0</c:v>
                </c:pt>
                <c:pt idx="1577">
                  <c:v>0.14999999999999858</c:v>
                </c:pt>
                <c:pt idx="1578">
                  <c:v>-0.81000000000000227</c:v>
                </c:pt>
                <c:pt idx="1579">
                  <c:v>-1.009999999999998</c:v>
                </c:pt>
                <c:pt idx="1580">
                  <c:v>-0.68999999999999773</c:v>
                </c:pt>
                <c:pt idx="1581">
                  <c:v>-7.0000000000000284E-2</c:v>
                </c:pt>
                <c:pt idx="1582">
                  <c:v>-0.60000000000000142</c:v>
                </c:pt>
                <c:pt idx="1583">
                  <c:v>0.45000000000000284</c:v>
                </c:pt>
                <c:pt idx="1584">
                  <c:v>-0.39000000000000057</c:v>
                </c:pt>
                <c:pt idx="1585">
                  <c:v>-1.1499999999999986</c:v>
                </c:pt>
                <c:pt idx="1586">
                  <c:v>-0.34000000000000341</c:v>
                </c:pt>
                <c:pt idx="1587">
                  <c:v>-1.8800000000000026</c:v>
                </c:pt>
                <c:pt idx="1588">
                  <c:v>-1.6399999999999935</c:v>
                </c:pt>
                <c:pt idx="1589">
                  <c:v>-0.48000000000000398</c:v>
                </c:pt>
                <c:pt idx="1590">
                  <c:v>-2.7999999999999972</c:v>
                </c:pt>
                <c:pt idx="1591">
                  <c:v>-0.25</c:v>
                </c:pt>
                <c:pt idx="1592">
                  <c:v>-0.5</c:v>
                </c:pt>
                <c:pt idx="1593">
                  <c:v>-0.5</c:v>
                </c:pt>
                <c:pt idx="1594">
                  <c:v>-0.25</c:v>
                </c:pt>
                <c:pt idx="1595">
                  <c:v>-0.5</c:v>
                </c:pt>
                <c:pt idx="1596">
                  <c:v>-0.25</c:v>
                </c:pt>
                <c:pt idx="1597">
                  <c:v>1</c:v>
                </c:pt>
                <c:pt idx="1598">
                  <c:v>0.75</c:v>
                </c:pt>
                <c:pt idx="1599">
                  <c:v>0.62000000000000455</c:v>
                </c:pt>
                <c:pt idx="1600">
                  <c:v>0.75</c:v>
                </c:pt>
                <c:pt idx="1601">
                  <c:v>0.75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9-45AF-834B-712AD3C2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081359"/>
        <c:axId val="336779199"/>
      </c:areaChart>
      <c:lineChart>
        <c:grouping val="standard"/>
        <c:varyColors val="0"/>
        <c:ser>
          <c:idx val="1"/>
          <c:order val="0"/>
          <c:tx>
            <c:v>RBD</c:v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numRef>
              <c:f>Spreads!$A$3:$A$1262</c:f>
              <c:numCache>
                <c:formatCode>m/d/yyyy</c:formatCode>
                <c:ptCount val="1260"/>
                <c:pt idx="0">
                  <c:v>43437</c:v>
                </c:pt>
                <c:pt idx="1">
                  <c:v>43438</c:v>
                </c:pt>
                <c:pt idx="2">
                  <c:v>43439</c:v>
                </c:pt>
                <c:pt idx="3">
                  <c:v>43440</c:v>
                </c:pt>
                <c:pt idx="4">
                  <c:v>43441</c:v>
                </c:pt>
                <c:pt idx="5">
                  <c:v>43444</c:v>
                </c:pt>
                <c:pt idx="6">
                  <c:v>43445</c:v>
                </c:pt>
                <c:pt idx="7">
                  <c:v>43446</c:v>
                </c:pt>
                <c:pt idx="8">
                  <c:v>43447</c:v>
                </c:pt>
                <c:pt idx="9">
                  <c:v>43448</c:v>
                </c:pt>
                <c:pt idx="10">
                  <c:v>43451</c:v>
                </c:pt>
                <c:pt idx="11">
                  <c:v>43452</c:v>
                </c:pt>
                <c:pt idx="12">
                  <c:v>43453</c:v>
                </c:pt>
                <c:pt idx="13">
                  <c:v>43454</c:v>
                </c:pt>
                <c:pt idx="14">
                  <c:v>43455</c:v>
                </c:pt>
                <c:pt idx="15">
                  <c:v>43458</c:v>
                </c:pt>
                <c:pt idx="16">
                  <c:v>43460</c:v>
                </c:pt>
                <c:pt idx="17">
                  <c:v>43461</c:v>
                </c:pt>
                <c:pt idx="18">
                  <c:v>43462</c:v>
                </c:pt>
                <c:pt idx="19">
                  <c:v>43465</c:v>
                </c:pt>
                <c:pt idx="20">
                  <c:v>43467</c:v>
                </c:pt>
                <c:pt idx="21">
                  <c:v>43468</c:v>
                </c:pt>
                <c:pt idx="22">
                  <c:v>43469</c:v>
                </c:pt>
                <c:pt idx="23">
                  <c:v>43472</c:v>
                </c:pt>
                <c:pt idx="24">
                  <c:v>43473</c:v>
                </c:pt>
                <c:pt idx="25">
                  <c:v>43474</c:v>
                </c:pt>
                <c:pt idx="26">
                  <c:v>43475</c:v>
                </c:pt>
                <c:pt idx="27">
                  <c:v>43476</c:v>
                </c:pt>
                <c:pt idx="28">
                  <c:v>43479</c:v>
                </c:pt>
                <c:pt idx="29">
                  <c:v>43480</c:v>
                </c:pt>
                <c:pt idx="30">
                  <c:v>43481</c:v>
                </c:pt>
                <c:pt idx="31">
                  <c:v>43482</c:v>
                </c:pt>
                <c:pt idx="32">
                  <c:v>43483</c:v>
                </c:pt>
                <c:pt idx="33">
                  <c:v>43487</c:v>
                </c:pt>
                <c:pt idx="34">
                  <c:v>43488</c:v>
                </c:pt>
                <c:pt idx="35">
                  <c:v>43489</c:v>
                </c:pt>
                <c:pt idx="36">
                  <c:v>43490</c:v>
                </c:pt>
                <c:pt idx="37">
                  <c:v>43493</c:v>
                </c:pt>
                <c:pt idx="38">
                  <c:v>43494</c:v>
                </c:pt>
                <c:pt idx="39">
                  <c:v>43495</c:v>
                </c:pt>
                <c:pt idx="40">
                  <c:v>43496</c:v>
                </c:pt>
                <c:pt idx="41">
                  <c:v>43497</c:v>
                </c:pt>
                <c:pt idx="42">
                  <c:v>43500</c:v>
                </c:pt>
                <c:pt idx="43">
                  <c:v>43501</c:v>
                </c:pt>
                <c:pt idx="44">
                  <c:v>43502</c:v>
                </c:pt>
                <c:pt idx="45">
                  <c:v>43503</c:v>
                </c:pt>
                <c:pt idx="46">
                  <c:v>43504</c:v>
                </c:pt>
                <c:pt idx="47">
                  <c:v>43507</c:v>
                </c:pt>
                <c:pt idx="48">
                  <c:v>43508</c:v>
                </c:pt>
                <c:pt idx="49">
                  <c:v>43509</c:v>
                </c:pt>
                <c:pt idx="50">
                  <c:v>43510</c:v>
                </c:pt>
                <c:pt idx="51">
                  <c:v>43511</c:v>
                </c:pt>
                <c:pt idx="52">
                  <c:v>43515</c:v>
                </c:pt>
                <c:pt idx="53">
                  <c:v>43516</c:v>
                </c:pt>
                <c:pt idx="54">
                  <c:v>43517</c:v>
                </c:pt>
                <c:pt idx="55">
                  <c:v>43518</c:v>
                </c:pt>
                <c:pt idx="56">
                  <c:v>43521</c:v>
                </c:pt>
                <c:pt idx="57">
                  <c:v>43522</c:v>
                </c:pt>
                <c:pt idx="58">
                  <c:v>43523</c:v>
                </c:pt>
                <c:pt idx="59">
                  <c:v>43524</c:v>
                </c:pt>
                <c:pt idx="60">
                  <c:v>43525</c:v>
                </c:pt>
                <c:pt idx="61">
                  <c:v>43528</c:v>
                </c:pt>
                <c:pt idx="62">
                  <c:v>43529</c:v>
                </c:pt>
                <c:pt idx="63">
                  <c:v>43530</c:v>
                </c:pt>
                <c:pt idx="64">
                  <c:v>43531</c:v>
                </c:pt>
                <c:pt idx="65">
                  <c:v>43532</c:v>
                </c:pt>
                <c:pt idx="66">
                  <c:v>43535</c:v>
                </c:pt>
                <c:pt idx="67">
                  <c:v>43536</c:v>
                </c:pt>
                <c:pt idx="68">
                  <c:v>43537</c:v>
                </c:pt>
                <c:pt idx="69">
                  <c:v>43538</c:v>
                </c:pt>
                <c:pt idx="70">
                  <c:v>43539</c:v>
                </c:pt>
                <c:pt idx="71">
                  <c:v>43542</c:v>
                </c:pt>
                <c:pt idx="72">
                  <c:v>43543</c:v>
                </c:pt>
                <c:pt idx="73">
                  <c:v>43544</c:v>
                </c:pt>
                <c:pt idx="74">
                  <c:v>43545</c:v>
                </c:pt>
                <c:pt idx="75">
                  <c:v>43546</c:v>
                </c:pt>
                <c:pt idx="76">
                  <c:v>43549</c:v>
                </c:pt>
                <c:pt idx="77">
                  <c:v>43550</c:v>
                </c:pt>
                <c:pt idx="78">
                  <c:v>43551</c:v>
                </c:pt>
                <c:pt idx="79">
                  <c:v>43552</c:v>
                </c:pt>
                <c:pt idx="80">
                  <c:v>43553</c:v>
                </c:pt>
                <c:pt idx="81">
                  <c:v>43556</c:v>
                </c:pt>
                <c:pt idx="82">
                  <c:v>43557</c:v>
                </c:pt>
                <c:pt idx="83">
                  <c:v>43558</c:v>
                </c:pt>
                <c:pt idx="84">
                  <c:v>43559</c:v>
                </c:pt>
                <c:pt idx="85">
                  <c:v>43560</c:v>
                </c:pt>
                <c:pt idx="86">
                  <c:v>43563</c:v>
                </c:pt>
                <c:pt idx="87">
                  <c:v>43564</c:v>
                </c:pt>
                <c:pt idx="88">
                  <c:v>43565</c:v>
                </c:pt>
                <c:pt idx="89">
                  <c:v>43566</c:v>
                </c:pt>
                <c:pt idx="90">
                  <c:v>43567</c:v>
                </c:pt>
                <c:pt idx="91">
                  <c:v>43570</c:v>
                </c:pt>
                <c:pt idx="92">
                  <c:v>43571</c:v>
                </c:pt>
                <c:pt idx="93">
                  <c:v>43572</c:v>
                </c:pt>
                <c:pt idx="94">
                  <c:v>43573</c:v>
                </c:pt>
                <c:pt idx="95">
                  <c:v>43577</c:v>
                </c:pt>
                <c:pt idx="96">
                  <c:v>43578</c:v>
                </c:pt>
                <c:pt idx="97">
                  <c:v>43579</c:v>
                </c:pt>
                <c:pt idx="98">
                  <c:v>43580</c:v>
                </c:pt>
                <c:pt idx="99">
                  <c:v>43581</c:v>
                </c:pt>
                <c:pt idx="100">
                  <c:v>43584</c:v>
                </c:pt>
                <c:pt idx="101">
                  <c:v>43585</c:v>
                </c:pt>
                <c:pt idx="102">
                  <c:v>43586</c:v>
                </c:pt>
                <c:pt idx="103">
                  <c:v>43587</c:v>
                </c:pt>
                <c:pt idx="104">
                  <c:v>43588</c:v>
                </c:pt>
                <c:pt idx="105">
                  <c:v>43591</c:v>
                </c:pt>
                <c:pt idx="106">
                  <c:v>43592</c:v>
                </c:pt>
                <c:pt idx="107">
                  <c:v>43593</c:v>
                </c:pt>
                <c:pt idx="108">
                  <c:v>43594</c:v>
                </c:pt>
                <c:pt idx="109">
                  <c:v>43595</c:v>
                </c:pt>
                <c:pt idx="110">
                  <c:v>43598</c:v>
                </c:pt>
                <c:pt idx="111">
                  <c:v>43599</c:v>
                </c:pt>
                <c:pt idx="112">
                  <c:v>43600</c:v>
                </c:pt>
                <c:pt idx="113">
                  <c:v>43601</c:v>
                </c:pt>
                <c:pt idx="114">
                  <c:v>43602</c:v>
                </c:pt>
                <c:pt idx="115">
                  <c:v>43605</c:v>
                </c:pt>
                <c:pt idx="116">
                  <c:v>43606</c:v>
                </c:pt>
                <c:pt idx="117">
                  <c:v>43607</c:v>
                </c:pt>
                <c:pt idx="118">
                  <c:v>43608</c:v>
                </c:pt>
                <c:pt idx="119">
                  <c:v>43609</c:v>
                </c:pt>
                <c:pt idx="120">
                  <c:v>43613</c:v>
                </c:pt>
                <c:pt idx="121">
                  <c:v>43614</c:v>
                </c:pt>
                <c:pt idx="122">
                  <c:v>43615</c:v>
                </c:pt>
                <c:pt idx="123">
                  <c:v>43616</c:v>
                </c:pt>
                <c:pt idx="124">
                  <c:v>43619</c:v>
                </c:pt>
                <c:pt idx="125">
                  <c:v>43620</c:v>
                </c:pt>
                <c:pt idx="126">
                  <c:v>43621</c:v>
                </c:pt>
                <c:pt idx="127">
                  <c:v>43622</c:v>
                </c:pt>
                <c:pt idx="128">
                  <c:v>43623</c:v>
                </c:pt>
                <c:pt idx="129">
                  <c:v>43626</c:v>
                </c:pt>
                <c:pt idx="130">
                  <c:v>43627</c:v>
                </c:pt>
                <c:pt idx="131">
                  <c:v>43628</c:v>
                </c:pt>
                <c:pt idx="132">
                  <c:v>43629</c:v>
                </c:pt>
                <c:pt idx="133">
                  <c:v>43630</c:v>
                </c:pt>
                <c:pt idx="134">
                  <c:v>43633</c:v>
                </c:pt>
                <c:pt idx="135">
                  <c:v>43634</c:v>
                </c:pt>
                <c:pt idx="136">
                  <c:v>43635</c:v>
                </c:pt>
                <c:pt idx="137">
                  <c:v>43636</c:v>
                </c:pt>
                <c:pt idx="138">
                  <c:v>43637</c:v>
                </c:pt>
                <c:pt idx="139">
                  <c:v>43640</c:v>
                </c:pt>
                <c:pt idx="140">
                  <c:v>43641</c:v>
                </c:pt>
                <c:pt idx="141">
                  <c:v>43642</c:v>
                </c:pt>
                <c:pt idx="142">
                  <c:v>43643</c:v>
                </c:pt>
                <c:pt idx="143">
                  <c:v>43644</c:v>
                </c:pt>
                <c:pt idx="144">
                  <c:v>43647</c:v>
                </c:pt>
                <c:pt idx="145">
                  <c:v>43648</c:v>
                </c:pt>
                <c:pt idx="146">
                  <c:v>43649</c:v>
                </c:pt>
                <c:pt idx="147">
                  <c:v>43651</c:v>
                </c:pt>
                <c:pt idx="148">
                  <c:v>43654</c:v>
                </c:pt>
                <c:pt idx="149">
                  <c:v>43655</c:v>
                </c:pt>
                <c:pt idx="150">
                  <c:v>43656</c:v>
                </c:pt>
                <c:pt idx="151">
                  <c:v>43657</c:v>
                </c:pt>
                <c:pt idx="152">
                  <c:v>43658</c:v>
                </c:pt>
                <c:pt idx="153">
                  <c:v>43661</c:v>
                </c:pt>
                <c:pt idx="154">
                  <c:v>43662</c:v>
                </c:pt>
                <c:pt idx="155">
                  <c:v>43663</c:v>
                </c:pt>
                <c:pt idx="156">
                  <c:v>43664</c:v>
                </c:pt>
                <c:pt idx="157">
                  <c:v>43665</c:v>
                </c:pt>
                <c:pt idx="158">
                  <c:v>43668</c:v>
                </c:pt>
                <c:pt idx="159">
                  <c:v>43669</c:v>
                </c:pt>
                <c:pt idx="160">
                  <c:v>43670</c:v>
                </c:pt>
                <c:pt idx="161">
                  <c:v>43671</c:v>
                </c:pt>
                <c:pt idx="162">
                  <c:v>43672</c:v>
                </c:pt>
                <c:pt idx="163">
                  <c:v>43675</c:v>
                </c:pt>
                <c:pt idx="164">
                  <c:v>43676</c:v>
                </c:pt>
                <c:pt idx="165">
                  <c:v>43677</c:v>
                </c:pt>
                <c:pt idx="166">
                  <c:v>43678</c:v>
                </c:pt>
                <c:pt idx="167">
                  <c:v>43679</c:v>
                </c:pt>
                <c:pt idx="168">
                  <c:v>43682</c:v>
                </c:pt>
                <c:pt idx="169">
                  <c:v>43683</c:v>
                </c:pt>
                <c:pt idx="170">
                  <c:v>43684</c:v>
                </c:pt>
                <c:pt idx="171">
                  <c:v>43685</c:v>
                </c:pt>
                <c:pt idx="172">
                  <c:v>43686</c:v>
                </c:pt>
                <c:pt idx="173">
                  <c:v>43689</c:v>
                </c:pt>
                <c:pt idx="174">
                  <c:v>43690</c:v>
                </c:pt>
                <c:pt idx="175">
                  <c:v>43691</c:v>
                </c:pt>
                <c:pt idx="176">
                  <c:v>43692</c:v>
                </c:pt>
                <c:pt idx="177">
                  <c:v>43693</c:v>
                </c:pt>
                <c:pt idx="178">
                  <c:v>43696</c:v>
                </c:pt>
                <c:pt idx="179">
                  <c:v>43697</c:v>
                </c:pt>
                <c:pt idx="180">
                  <c:v>43698</c:v>
                </c:pt>
                <c:pt idx="181">
                  <c:v>43699</c:v>
                </c:pt>
                <c:pt idx="182">
                  <c:v>43700</c:v>
                </c:pt>
                <c:pt idx="183">
                  <c:v>43703</c:v>
                </c:pt>
                <c:pt idx="184">
                  <c:v>43704</c:v>
                </c:pt>
                <c:pt idx="185">
                  <c:v>43705</c:v>
                </c:pt>
                <c:pt idx="186">
                  <c:v>43706</c:v>
                </c:pt>
                <c:pt idx="187">
                  <c:v>43707</c:v>
                </c:pt>
                <c:pt idx="188">
                  <c:v>43711</c:v>
                </c:pt>
                <c:pt idx="189">
                  <c:v>43712</c:v>
                </c:pt>
                <c:pt idx="190">
                  <c:v>43713</c:v>
                </c:pt>
                <c:pt idx="191">
                  <c:v>43714</c:v>
                </c:pt>
                <c:pt idx="192">
                  <c:v>43717</c:v>
                </c:pt>
                <c:pt idx="193">
                  <c:v>43718</c:v>
                </c:pt>
                <c:pt idx="194">
                  <c:v>43719</c:v>
                </c:pt>
                <c:pt idx="195">
                  <c:v>43720</c:v>
                </c:pt>
                <c:pt idx="196">
                  <c:v>43721</c:v>
                </c:pt>
                <c:pt idx="197">
                  <c:v>43724</c:v>
                </c:pt>
                <c:pt idx="198">
                  <c:v>43725</c:v>
                </c:pt>
                <c:pt idx="199">
                  <c:v>43726</c:v>
                </c:pt>
                <c:pt idx="200">
                  <c:v>43727</c:v>
                </c:pt>
                <c:pt idx="201">
                  <c:v>43728</c:v>
                </c:pt>
                <c:pt idx="202">
                  <c:v>43731</c:v>
                </c:pt>
                <c:pt idx="203">
                  <c:v>43732</c:v>
                </c:pt>
                <c:pt idx="204">
                  <c:v>43733</c:v>
                </c:pt>
                <c:pt idx="205">
                  <c:v>43734</c:v>
                </c:pt>
                <c:pt idx="206">
                  <c:v>43735</c:v>
                </c:pt>
                <c:pt idx="207">
                  <c:v>43738</c:v>
                </c:pt>
                <c:pt idx="208">
                  <c:v>43739</c:v>
                </c:pt>
                <c:pt idx="209">
                  <c:v>43740</c:v>
                </c:pt>
                <c:pt idx="210">
                  <c:v>43741</c:v>
                </c:pt>
                <c:pt idx="211">
                  <c:v>43742</c:v>
                </c:pt>
                <c:pt idx="212">
                  <c:v>43745</c:v>
                </c:pt>
                <c:pt idx="213">
                  <c:v>43746</c:v>
                </c:pt>
                <c:pt idx="214">
                  <c:v>43747</c:v>
                </c:pt>
                <c:pt idx="215">
                  <c:v>43748</c:v>
                </c:pt>
                <c:pt idx="216">
                  <c:v>43749</c:v>
                </c:pt>
                <c:pt idx="217">
                  <c:v>43752</c:v>
                </c:pt>
                <c:pt idx="218">
                  <c:v>43753</c:v>
                </c:pt>
                <c:pt idx="219">
                  <c:v>43754</c:v>
                </c:pt>
                <c:pt idx="220">
                  <c:v>43755</c:v>
                </c:pt>
                <c:pt idx="221">
                  <c:v>43756</c:v>
                </c:pt>
                <c:pt idx="222">
                  <c:v>43759</c:v>
                </c:pt>
                <c:pt idx="223">
                  <c:v>43760</c:v>
                </c:pt>
                <c:pt idx="224">
                  <c:v>43761</c:v>
                </c:pt>
                <c:pt idx="225">
                  <c:v>43762</c:v>
                </c:pt>
                <c:pt idx="226">
                  <c:v>43763</c:v>
                </c:pt>
                <c:pt idx="227">
                  <c:v>43766</c:v>
                </c:pt>
                <c:pt idx="228">
                  <c:v>43767</c:v>
                </c:pt>
                <c:pt idx="229">
                  <c:v>43768</c:v>
                </c:pt>
                <c:pt idx="230">
                  <c:v>43769</c:v>
                </c:pt>
                <c:pt idx="231">
                  <c:v>43770</c:v>
                </c:pt>
                <c:pt idx="232">
                  <c:v>43773</c:v>
                </c:pt>
                <c:pt idx="233">
                  <c:v>43774</c:v>
                </c:pt>
                <c:pt idx="234">
                  <c:v>43775</c:v>
                </c:pt>
                <c:pt idx="235">
                  <c:v>43776</c:v>
                </c:pt>
                <c:pt idx="236">
                  <c:v>43777</c:v>
                </c:pt>
                <c:pt idx="237">
                  <c:v>43780</c:v>
                </c:pt>
                <c:pt idx="238">
                  <c:v>43781</c:v>
                </c:pt>
                <c:pt idx="239">
                  <c:v>43782</c:v>
                </c:pt>
                <c:pt idx="240">
                  <c:v>43783</c:v>
                </c:pt>
                <c:pt idx="241">
                  <c:v>43784</c:v>
                </c:pt>
                <c:pt idx="242">
                  <c:v>43787</c:v>
                </c:pt>
                <c:pt idx="243">
                  <c:v>43788</c:v>
                </c:pt>
                <c:pt idx="244">
                  <c:v>43789</c:v>
                </c:pt>
                <c:pt idx="245">
                  <c:v>43790</c:v>
                </c:pt>
                <c:pt idx="246">
                  <c:v>43791</c:v>
                </c:pt>
                <c:pt idx="247">
                  <c:v>43794</c:v>
                </c:pt>
                <c:pt idx="248">
                  <c:v>43795</c:v>
                </c:pt>
                <c:pt idx="249">
                  <c:v>43796</c:v>
                </c:pt>
                <c:pt idx="250">
                  <c:v>43798</c:v>
                </c:pt>
                <c:pt idx="251">
                  <c:v>43801</c:v>
                </c:pt>
                <c:pt idx="252">
                  <c:v>43802</c:v>
                </c:pt>
                <c:pt idx="253">
                  <c:v>43803</c:v>
                </c:pt>
                <c:pt idx="254">
                  <c:v>43804</c:v>
                </c:pt>
                <c:pt idx="255">
                  <c:v>43805</c:v>
                </c:pt>
                <c:pt idx="256">
                  <c:v>43808</c:v>
                </c:pt>
                <c:pt idx="257">
                  <c:v>43809</c:v>
                </c:pt>
                <c:pt idx="258">
                  <c:v>43810</c:v>
                </c:pt>
                <c:pt idx="259">
                  <c:v>43811</c:v>
                </c:pt>
                <c:pt idx="260">
                  <c:v>43812</c:v>
                </c:pt>
                <c:pt idx="261">
                  <c:v>43815</c:v>
                </c:pt>
                <c:pt idx="262">
                  <c:v>43816</c:v>
                </c:pt>
                <c:pt idx="263">
                  <c:v>43817</c:v>
                </c:pt>
                <c:pt idx="264">
                  <c:v>43818</c:v>
                </c:pt>
                <c:pt idx="265">
                  <c:v>43819</c:v>
                </c:pt>
                <c:pt idx="266">
                  <c:v>43822</c:v>
                </c:pt>
                <c:pt idx="267">
                  <c:v>43823</c:v>
                </c:pt>
                <c:pt idx="268">
                  <c:v>43825</c:v>
                </c:pt>
                <c:pt idx="269">
                  <c:v>43826</c:v>
                </c:pt>
                <c:pt idx="270">
                  <c:v>43829</c:v>
                </c:pt>
                <c:pt idx="271">
                  <c:v>43830</c:v>
                </c:pt>
                <c:pt idx="272">
                  <c:v>43832</c:v>
                </c:pt>
                <c:pt idx="273">
                  <c:v>43833</c:v>
                </c:pt>
                <c:pt idx="274">
                  <c:v>43836</c:v>
                </c:pt>
                <c:pt idx="275">
                  <c:v>43837</c:v>
                </c:pt>
                <c:pt idx="276">
                  <c:v>43838</c:v>
                </c:pt>
                <c:pt idx="277">
                  <c:v>43839</c:v>
                </c:pt>
                <c:pt idx="278">
                  <c:v>43840</c:v>
                </c:pt>
                <c:pt idx="279">
                  <c:v>43843</c:v>
                </c:pt>
                <c:pt idx="280">
                  <c:v>43844</c:v>
                </c:pt>
                <c:pt idx="281">
                  <c:v>43845</c:v>
                </c:pt>
                <c:pt idx="282">
                  <c:v>43846</c:v>
                </c:pt>
                <c:pt idx="283">
                  <c:v>43847</c:v>
                </c:pt>
                <c:pt idx="284">
                  <c:v>43851</c:v>
                </c:pt>
                <c:pt idx="285">
                  <c:v>43852</c:v>
                </c:pt>
                <c:pt idx="286">
                  <c:v>43853</c:v>
                </c:pt>
                <c:pt idx="287">
                  <c:v>43854</c:v>
                </c:pt>
                <c:pt idx="288">
                  <c:v>43857</c:v>
                </c:pt>
                <c:pt idx="289">
                  <c:v>43858</c:v>
                </c:pt>
                <c:pt idx="290">
                  <c:v>43859</c:v>
                </c:pt>
                <c:pt idx="291">
                  <c:v>43860</c:v>
                </c:pt>
                <c:pt idx="292">
                  <c:v>43861</c:v>
                </c:pt>
                <c:pt idx="293">
                  <c:v>43864</c:v>
                </c:pt>
                <c:pt idx="294">
                  <c:v>43865</c:v>
                </c:pt>
                <c:pt idx="295">
                  <c:v>43866</c:v>
                </c:pt>
                <c:pt idx="296">
                  <c:v>43867</c:v>
                </c:pt>
                <c:pt idx="297">
                  <c:v>43868</c:v>
                </c:pt>
                <c:pt idx="298">
                  <c:v>43871</c:v>
                </c:pt>
                <c:pt idx="299">
                  <c:v>43872</c:v>
                </c:pt>
                <c:pt idx="300">
                  <c:v>43873</c:v>
                </c:pt>
                <c:pt idx="301">
                  <c:v>43874</c:v>
                </c:pt>
                <c:pt idx="302">
                  <c:v>43875</c:v>
                </c:pt>
                <c:pt idx="303">
                  <c:v>43879</c:v>
                </c:pt>
                <c:pt idx="304">
                  <c:v>43880</c:v>
                </c:pt>
                <c:pt idx="305">
                  <c:v>43881</c:v>
                </c:pt>
                <c:pt idx="306">
                  <c:v>43882</c:v>
                </c:pt>
                <c:pt idx="307">
                  <c:v>43885</c:v>
                </c:pt>
                <c:pt idx="308">
                  <c:v>43886</c:v>
                </c:pt>
                <c:pt idx="309">
                  <c:v>43887</c:v>
                </c:pt>
                <c:pt idx="310">
                  <c:v>43888</c:v>
                </c:pt>
                <c:pt idx="311">
                  <c:v>43889</c:v>
                </c:pt>
                <c:pt idx="312">
                  <c:v>43892</c:v>
                </c:pt>
                <c:pt idx="313">
                  <c:v>43893</c:v>
                </c:pt>
                <c:pt idx="314">
                  <c:v>43894</c:v>
                </c:pt>
                <c:pt idx="315">
                  <c:v>43895</c:v>
                </c:pt>
                <c:pt idx="316">
                  <c:v>43896</c:v>
                </c:pt>
                <c:pt idx="317">
                  <c:v>43899</c:v>
                </c:pt>
                <c:pt idx="318">
                  <c:v>43900</c:v>
                </c:pt>
                <c:pt idx="319">
                  <c:v>43901</c:v>
                </c:pt>
                <c:pt idx="320">
                  <c:v>43902</c:v>
                </c:pt>
                <c:pt idx="321">
                  <c:v>43903</c:v>
                </c:pt>
                <c:pt idx="322">
                  <c:v>43906</c:v>
                </c:pt>
                <c:pt idx="323">
                  <c:v>43907</c:v>
                </c:pt>
                <c:pt idx="324">
                  <c:v>43908</c:v>
                </c:pt>
                <c:pt idx="325">
                  <c:v>43909</c:v>
                </c:pt>
                <c:pt idx="326">
                  <c:v>43910</c:v>
                </c:pt>
                <c:pt idx="327">
                  <c:v>43913</c:v>
                </c:pt>
                <c:pt idx="328">
                  <c:v>43914</c:v>
                </c:pt>
                <c:pt idx="329">
                  <c:v>43915</c:v>
                </c:pt>
                <c:pt idx="330">
                  <c:v>43916</c:v>
                </c:pt>
                <c:pt idx="331">
                  <c:v>43917</c:v>
                </c:pt>
                <c:pt idx="332">
                  <c:v>43920</c:v>
                </c:pt>
                <c:pt idx="333">
                  <c:v>43921</c:v>
                </c:pt>
                <c:pt idx="334">
                  <c:v>43922</c:v>
                </c:pt>
                <c:pt idx="335">
                  <c:v>43923</c:v>
                </c:pt>
                <c:pt idx="336">
                  <c:v>43924</c:v>
                </c:pt>
                <c:pt idx="337">
                  <c:v>43927</c:v>
                </c:pt>
                <c:pt idx="338">
                  <c:v>43928</c:v>
                </c:pt>
                <c:pt idx="339">
                  <c:v>43929</c:v>
                </c:pt>
                <c:pt idx="340">
                  <c:v>43930</c:v>
                </c:pt>
                <c:pt idx="341">
                  <c:v>43934</c:v>
                </c:pt>
                <c:pt idx="342">
                  <c:v>43935</c:v>
                </c:pt>
                <c:pt idx="343">
                  <c:v>43936</c:v>
                </c:pt>
                <c:pt idx="344">
                  <c:v>43937</c:v>
                </c:pt>
                <c:pt idx="345">
                  <c:v>43938</c:v>
                </c:pt>
                <c:pt idx="346">
                  <c:v>43941</c:v>
                </c:pt>
                <c:pt idx="347">
                  <c:v>43942</c:v>
                </c:pt>
                <c:pt idx="348">
                  <c:v>43943</c:v>
                </c:pt>
                <c:pt idx="349">
                  <c:v>43944</c:v>
                </c:pt>
                <c:pt idx="350">
                  <c:v>43945</c:v>
                </c:pt>
                <c:pt idx="351">
                  <c:v>43948</c:v>
                </c:pt>
                <c:pt idx="352">
                  <c:v>43949</c:v>
                </c:pt>
                <c:pt idx="353">
                  <c:v>43950</c:v>
                </c:pt>
                <c:pt idx="354">
                  <c:v>43951</c:v>
                </c:pt>
                <c:pt idx="355">
                  <c:v>43952</c:v>
                </c:pt>
                <c:pt idx="356">
                  <c:v>43955</c:v>
                </c:pt>
                <c:pt idx="357">
                  <c:v>43956</c:v>
                </c:pt>
                <c:pt idx="358">
                  <c:v>43957</c:v>
                </c:pt>
                <c:pt idx="359">
                  <c:v>43958</c:v>
                </c:pt>
                <c:pt idx="360">
                  <c:v>43959</c:v>
                </c:pt>
                <c:pt idx="361">
                  <c:v>43962</c:v>
                </c:pt>
                <c:pt idx="362">
                  <c:v>43963</c:v>
                </c:pt>
                <c:pt idx="363">
                  <c:v>43964</c:v>
                </c:pt>
                <c:pt idx="364">
                  <c:v>43965</c:v>
                </c:pt>
                <c:pt idx="365">
                  <c:v>43966</c:v>
                </c:pt>
                <c:pt idx="366">
                  <c:v>43969</c:v>
                </c:pt>
                <c:pt idx="367">
                  <c:v>43970</c:v>
                </c:pt>
                <c:pt idx="368">
                  <c:v>43971</c:v>
                </c:pt>
                <c:pt idx="369">
                  <c:v>43972</c:v>
                </c:pt>
                <c:pt idx="370">
                  <c:v>43973</c:v>
                </c:pt>
                <c:pt idx="371">
                  <c:v>43977</c:v>
                </c:pt>
                <c:pt idx="372">
                  <c:v>43978</c:v>
                </c:pt>
                <c:pt idx="373">
                  <c:v>43979</c:v>
                </c:pt>
                <c:pt idx="374">
                  <c:v>43980</c:v>
                </c:pt>
                <c:pt idx="375">
                  <c:v>43983</c:v>
                </c:pt>
                <c:pt idx="376">
                  <c:v>43984</c:v>
                </c:pt>
                <c:pt idx="377">
                  <c:v>43985</c:v>
                </c:pt>
                <c:pt idx="378">
                  <c:v>43986</c:v>
                </c:pt>
                <c:pt idx="379">
                  <c:v>43987</c:v>
                </c:pt>
                <c:pt idx="380">
                  <c:v>43990</c:v>
                </c:pt>
                <c:pt idx="381">
                  <c:v>43991</c:v>
                </c:pt>
                <c:pt idx="382">
                  <c:v>43992</c:v>
                </c:pt>
                <c:pt idx="383">
                  <c:v>43993</c:v>
                </c:pt>
                <c:pt idx="384">
                  <c:v>43994</c:v>
                </c:pt>
                <c:pt idx="385">
                  <c:v>43997</c:v>
                </c:pt>
                <c:pt idx="386">
                  <c:v>43998</c:v>
                </c:pt>
                <c:pt idx="387">
                  <c:v>43999</c:v>
                </c:pt>
                <c:pt idx="388">
                  <c:v>44000</c:v>
                </c:pt>
                <c:pt idx="389">
                  <c:v>44001</c:v>
                </c:pt>
                <c:pt idx="390">
                  <c:v>44004</c:v>
                </c:pt>
                <c:pt idx="391">
                  <c:v>44005</c:v>
                </c:pt>
                <c:pt idx="392">
                  <c:v>44006</c:v>
                </c:pt>
                <c:pt idx="393">
                  <c:v>44007</c:v>
                </c:pt>
                <c:pt idx="394">
                  <c:v>44008</c:v>
                </c:pt>
                <c:pt idx="395">
                  <c:v>44011</c:v>
                </c:pt>
                <c:pt idx="396">
                  <c:v>44012</c:v>
                </c:pt>
                <c:pt idx="397">
                  <c:v>44013</c:v>
                </c:pt>
                <c:pt idx="398">
                  <c:v>44014</c:v>
                </c:pt>
                <c:pt idx="399">
                  <c:v>44015</c:v>
                </c:pt>
                <c:pt idx="400">
                  <c:v>44018</c:v>
                </c:pt>
                <c:pt idx="401">
                  <c:v>44019</c:v>
                </c:pt>
                <c:pt idx="402">
                  <c:v>44020</c:v>
                </c:pt>
                <c:pt idx="403">
                  <c:v>44021</c:v>
                </c:pt>
                <c:pt idx="404">
                  <c:v>44022</c:v>
                </c:pt>
                <c:pt idx="405">
                  <c:v>44025</c:v>
                </c:pt>
                <c:pt idx="406">
                  <c:v>44026</c:v>
                </c:pt>
                <c:pt idx="407">
                  <c:v>44027</c:v>
                </c:pt>
                <c:pt idx="408">
                  <c:v>44028</c:v>
                </c:pt>
                <c:pt idx="409">
                  <c:v>44029</c:v>
                </c:pt>
                <c:pt idx="410">
                  <c:v>44032</c:v>
                </c:pt>
                <c:pt idx="411">
                  <c:v>44033</c:v>
                </c:pt>
                <c:pt idx="412">
                  <c:v>44034</c:v>
                </c:pt>
                <c:pt idx="413">
                  <c:v>44035</c:v>
                </c:pt>
                <c:pt idx="414">
                  <c:v>44036</c:v>
                </c:pt>
                <c:pt idx="415">
                  <c:v>44039</c:v>
                </c:pt>
                <c:pt idx="416">
                  <c:v>44040</c:v>
                </c:pt>
                <c:pt idx="417">
                  <c:v>44041</c:v>
                </c:pt>
                <c:pt idx="418">
                  <c:v>44042</c:v>
                </c:pt>
                <c:pt idx="419">
                  <c:v>44043</c:v>
                </c:pt>
                <c:pt idx="420">
                  <c:v>44046</c:v>
                </c:pt>
                <c:pt idx="421">
                  <c:v>44047</c:v>
                </c:pt>
                <c:pt idx="422">
                  <c:v>44048</c:v>
                </c:pt>
                <c:pt idx="423">
                  <c:v>44049</c:v>
                </c:pt>
                <c:pt idx="424">
                  <c:v>44050</c:v>
                </c:pt>
                <c:pt idx="425">
                  <c:v>44053</c:v>
                </c:pt>
                <c:pt idx="426">
                  <c:v>44054</c:v>
                </c:pt>
                <c:pt idx="427">
                  <c:v>44055</c:v>
                </c:pt>
                <c:pt idx="428">
                  <c:v>44056</c:v>
                </c:pt>
                <c:pt idx="429">
                  <c:v>44057</c:v>
                </c:pt>
                <c:pt idx="430">
                  <c:v>44060</c:v>
                </c:pt>
                <c:pt idx="431">
                  <c:v>44061</c:v>
                </c:pt>
                <c:pt idx="432">
                  <c:v>44062</c:v>
                </c:pt>
                <c:pt idx="433">
                  <c:v>44063</c:v>
                </c:pt>
                <c:pt idx="434">
                  <c:v>44064</c:v>
                </c:pt>
                <c:pt idx="435">
                  <c:v>44067</c:v>
                </c:pt>
                <c:pt idx="436">
                  <c:v>44068</c:v>
                </c:pt>
                <c:pt idx="437">
                  <c:v>44069</c:v>
                </c:pt>
                <c:pt idx="438">
                  <c:v>44070</c:v>
                </c:pt>
                <c:pt idx="439">
                  <c:v>44071</c:v>
                </c:pt>
                <c:pt idx="440">
                  <c:v>44074</c:v>
                </c:pt>
                <c:pt idx="441">
                  <c:v>44075</c:v>
                </c:pt>
                <c:pt idx="442">
                  <c:v>44076</c:v>
                </c:pt>
                <c:pt idx="443">
                  <c:v>44077</c:v>
                </c:pt>
                <c:pt idx="444">
                  <c:v>44078</c:v>
                </c:pt>
                <c:pt idx="445">
                  <c:v>44082</c:v>
                </c:pt>
                <c:pt idx="446">
                  <c:v>44083</c:v>
                </c:pt>
                <c:pt idx="447">
                  <c:v>44084</c:v>
                </c:pt>
                <c:pt idx="448">
                  <c:v>44085</c:v>
                </c:pt>
                <c:pt idx="449">
                  <c:v>44088</c:v>
                </c:pt>
                <c:pt idx="450">
                  <c:v>44089</c:v>
                </c:pt>
                <c:pt idx="451">
                  <c:v>44090</c:v>
                </c:pt>
                <c:pt idx="452">
                  <c:v>44091</c:v>
                </c:pt>
                <c:pt idx="453">
                  <c:v>44092</c:v>
                </c:pt>
                <c:pt idx="454">
                  <c:v>44095</c:v>
                </c:pt>
                <c:pt idx="455">
                  <c:v>44096</c:v>
                </c:pt>
                <c:pt idx="456">
                  <c:v>44097</c:v>
                </c:pt>
                <c:pt idx="457">
                  <c:v>44098</c:v>
                </c:pt>
                <c:pt idx="458">
                  <c:v>44099</c:v>
                </c:pt>
                <c:pt idx="459">
                  <c:v>44102</c:v>
                </c:pt>
                <c:pt idx="460">
                  <c:v>44103</c:v>
                </c:pt>
                <c:pt idx="461">
                  <c:v>44104</c:v>
                </c:pt>
                <c:pt idx="462">
                  <c:v>44105</c:v>
                </c:pt>
                <c:pt idx="463">
                  <c:v>44106</c:v>
                </c:pt>
                <c:pt idx="464">
                  <c:v>44109</c:v>
                </c:pt>
                <c:pt idx="465">
                  <c:v>44110</c:v>
                </c:pt>
                <c:pt idx="466">
                  <c:v>44111</c:v>
                </c:pt>
                <c:pt idx="467">
                  <c:v>44112</c:v>
                </c:pt>
                <c:pt idx="468">
                  <c:v>44113</c:v>
                </c:pt>
                <c:pt idx="469">
                  <c:v>44116</c:v>
                </c:pt>
                <c:pt idx="470">
                  <c:v>44117</c:v>
                </c:pt>
                <c:pt idx="471">
                  <c:v>44118</c:v>
                </c:pt>
                <c:pt idx="472">
                  <c:v>44119</c:v>
                </c:pt>
                <c:pt idx="473">
                  <c:v>44120</c:v>
                </c:pt>
                <c:pt idx="474">
                  <c:v>44123</c:v>
                </c:pt>
                <c:pt idx="475">
                  <c:v>44124</c:v>
                </c:pt>
                <c:pt idx="476">
                  <c:v>44125</c:v>
                </c:pt>
                <c:pt idx="477">
                  <c:v>44126</c:v>
                </c:pt>
                <c:pt idx="478">
                  <c:v>44127</c:v>
                </c:pt>
                <c:pt idx="479">
                  <c:v>44130</c:v>
                </c:pt>
                <c:pt idx="480">
                  <c:v>44131</c:v>
                </c:pt>
                <c:pt idx="481">
                  <c:v>44132</c:v>
                </c:pt>
                <c:pt idx="482">
                  <c:v>44133</c:v>
                </c:pt>
                <c:pt idx="483">
                  <c:v>44134</c:v>
                </c:pt>
                <c:pt idx="484">
                  <c:v>44137</c:v>
                </c:pt>
                <c:pt idx="485">
                  <c:v>44138</c:v>
                </c:pt>
                <c:pt idx="486">
                  <c:v>44139</c:v>
                </c:pt>
                <c:pt idx="487">
                  <c:v>44140</c:v>
                </c:pt>
                <c:pt idx="488">
                  <c:v>44141</c:v>
                </c:pt>
                <c:pt idx="489">
                  <c:v>44144</c:v>
                </c:pt>
                <c:pt idx="490">
                  <c:v>44145</c:v>
                </c:pt>
                <c:pt idx="491">
                  <c:v>44146</c:v>
                </c:pt>
                <c:pt idx="492">
                  <c:v>44147</c:v>
                </c:pt>
                <c:pt idx="493">
                  <c:v>44148</c:v>
                </c:pt>
                <c:pt idx="494">
                  <c:v>44151</c:v>
                </c:pt>
                <c:pt idx="495">
                  <c:v>44152</c:v>
                </c:pt>
                <c:pt idx="496">
                  <c:v>44153</c:v>
                </c:pt>
                <c:pt idx="497">
                  <c:v>44154</c:v>
                </c:pt>
                <c:pt idx="498">
                  <c:v>44155</c:v>
                </c:pt>
                <c:pt idx="499">
                  <c:v>44158</c:v>
                </c:pt>
                <c:pt idx="500">
                  <c:v>44159</c:v>
                </c:pt>
                <c:pt idx="501">
                  <c:v>44160</c:v>
                </c:pt>
                <c:pt idx="502">
                  <c:v>44162</c:v>
                </c:pt>
                <c:pt idx="503">
                  <c:v>44165</c:v>
                </c:pt>
                <c:pt idx="504">
                  <c:v>44166</c:v>
                </c:pt>
                <c:pt idx="505">
                  <c:v>44167</c:v>
                </c:pt>
                <c:pt idx="506">
                  <c:v>44168</c:v>
                </c:pt>
                <c:pt idx="507">
                  <c:v>44169</c:v>
                </c:pt>
                <c:pt idx="508">
                  <c:v>44172</c:v>
                </c:pt>
                <c:pt idx="509">
                  <c:v>44173</c:v>
                </c:pt>
                <c:pt idx="510">
                  <c:v>44174</c:v>
                </c:pt>
                <c:pt idx="511">
                  <c:v>44175</c:v>
                </c:pt>
                <c:pt idx="512">
                  <c:v>44176</c:v>
                </c:pt>
                <c:pt idx="513">
                  <c:v>44179</c:v>
                </c:pt>
                <c:pt idx="514">
                  <c:v>44180</c:v>
                </c:pt>
                <c:pt idx="515">
                  <c:v>44181</c:v>
                </c:pt>
                <c:pt idx="516">
                  <c:v>44182</c:v>
                </c:pt>
                <c:pt idx="517">
                  <c:v>44183</c:v>
                </c:pt>
                <c:pt idx="518">
                  <c:v>44186</c:v>
                </c:pt>
                <c:pt idx="519">
                  <c:v>44187</c:v>
                </c:pt>
                <c:pt idx="520">
                  <c:v>44188</c:v>
                </c:pt>
                <c:pt idx="521">
                  <c:v>44189</c:v>
                </c:pt>
                <c:pt idx="522">
                  <c:v>44193</c:v>
                </c:pt>
                <c:pt idx="523">
                  <c:v>44194</c:v>
                </c:pt>
                <c:pt idx="524">
                  <c:v>44195</c:v>
                </c:pt>
                <c:pt idx="525">
                  <c:v>44196</c:v>
                </c:pt>
                <c:pt idx="526">
                  <c:v>44200</c:v>
                </c:pt>
                <c:pt idx="527">
                  <c:v>44201</c:v>
                </c:pt>
                <c:pt idx="528">
                  <c:v>44202</c:v>
                </c:pt>
                <c:pt idx="529">
                  <c:v>44203</c:v>
                </c:pt>
                <c:pt idx="530">
                  <c:v>44204</c:v>
                </c:pt>
                <c:pt idx="531">
                  <c:v>44207</c:v>
                </c:pt>
                <c:pt idx="532">
                  <c:v>44208</c:v>
                </c:pt>
                <c:pt idx="533">
                  <c:v>44209</c:v>
                </c:pt>
                <c:pt idx="534">
                  <c:v>44210</c:v>
                </c:pt>
                <c:pt idx="535">
                  <c:v>44211</c:v>
                </c:pt>
                <c:pt idx="536">
                  <c:v>44215</c:v>
                </c:pt>
                <c:pt idx="537">
                  <c:v>44216</c:v>
                </c:pt>
                <c:pt idx="538">
                  <c:v>44217</c:v>
                </c:pt>
                <c:pt idx="539">
                  <c:v>44218</c:v>
                </c:pt>
                <c:pt idx="540">
                  <c:v>44221</c:v>
                </c:pt>
                <c:pt idx="541">
                  <c:v>44222</c:v>
                </c:pt>
                <c:pt idx="542">
                  <c:v>44223</c:v>
                </c:pt>
                <c:pt idx="543">
                  <c:v>44224</c:v>
                </c:pt>
                <c:pt idx="544">
                  <c:v>44225</c:v>
                </c:pt>
                <c:pt idx="545">
                  <c:v>44228</c:v>
                </c:pt>
                <c:pt idx="546">
                  <c:v>44229</c:v>
                </c:pt>
                <c:pt idx="547">
                  <c:v>44230</c:v>
                </c:pt>
                <c:pt idx="548">
                  <c:v>44231</c:v>
                </c:pt>
                <c:pt idx="549">
                  <c:v>44232</c:v>
                </c:pt>
                <c:pt idx="550">
                  <c:v>44235</c:v>
                </c:pt>
                <c:pt idx="551">
                  <c:v>44236</c:v>
                </c:pt>
                <c:pt idx="552">
                  <c:v>44237</c:v>
                </c:pt>
                <c:pt idx="553">
                  <c:v>44238</c:v>
                </c:pt>
                <c:pt idx="554">
                  <c:v>44239</c:v>
                </c:pt>
                <c:pt idx="555">
                  <c:v>44243</c:v>
                </c:pt>
                <c:pt idx="556">
                  <c:v>44244</c:v>
                </c:pt>
                <c:pt idx="557">
                  <c:v>44245</c:v>
                </c:pt>
                <c:pt idx="558">
                  <c:v>44246</c:v>
                </c:pt>
                <c:pt idx="559">
                  <c:v>44249</c:v>
                </c:pt>
                <c:pt idx="560">
                  <c:v>44250</c:v>
                </c:pt>
                <c:pt idx="561">
                  <c:v>44251</c:v>
                </c:pt>
                <c:pt idx="562">
                  <c:v>44252</c:v>
                </c:pt>
                <c:pt idx="563">
                  <c:v>44253</c:v>
                </c:pt>
                <c:pt idx="564">
                  <c:v>44256</c:v>
                </c:pt>
                <c:pt idx="565">
                  <c:v>44257</c:v>
                </c:pt>
                <c:pt idx="566">
                  <c:v>44258</c:v>
                </c:pt>
                <c:pt idx="567">
                  <c:v>44259</c:v>
                </c:pt>
                <c:pt idx="568">
                  <c:v>44260</c:v>
                </c:pt>
                <c:pt idx="569">
                  <c:v>44263</c:v>
                </c:pt>
                <c:pt idx="570">
                  <c:v>44264</c:v>
                </c:pt>
                <c:pt idx="571">
                  <c:v>44265</c:v>
                </c:pt>
                <c:pt idx="572">
                  <c:v>44266</c:v>
                </c:pt>
                <c:pt idx="573">
                  <c:v>44267</c:v>
                </c:pt>
                <c:pt idx="574">
                  <c:v>44270</c:v>
                </c:pt>
                <c:pt idx="575">
                  <c:v>44271</c:v>
                </c:pt>
                <c:pt idx="576">
                  <c:v>44272</c:v>
                </c:pt>
                <c:pt idx="577">
                  <c:v>44273</c:v>
                </c:pt>
                <c:pt idx="578">
                  <c:v>44274</c:v>
                </c:pt>
                <c:pt idx="579">
                  <c:v>44277</c:v>
                </c:pt>
                <c:pt idx="580">
                  <c:v>44278</c:v>
                </c:pt>
                <c:pt idx="581">
                  <c:v>44279</c:v>
                </c:pt>
                <c:pt idx="582">
                  <c:v>44280</c:v>
                </c:pt>
                <c:pt idx="583">
                  <c:v>44281</c:v>
                </c:pt>
                <c:pt idx="584">
                  <c:v>44284</c:v>
                </c:pt>
                <c:pt idx="585">
                  <c:v>44285</c:v>
                </c:pt>
                <c:pt idx="586">
                  <c:v>44286</c:v>
                </c:pt>
                <c:pt idx="587">
                  <c:v>44287</c:v>
                </c:pt>
                <c:pt idx="588">
                  <c:v>44291</c:v>
                </c:pt>
                <c:pt idx="589">
                  <c:v>44292</c:v>
                </c:pt>
                <c:pt idx="590">
                  <c:v>44293</c:v>
                </c:pt>
                <c:pt idx="591">
                  <c:v>44294</c:v>
                </c:pt>
                <c:pt idx="592">
                  <c:v>44295</c:v>
                </c:pt>
                <c:pt idx="593">
                  <c:v>44298</c:v>
                </c:pt>
                <c:pt idx="594">
                  <c:v>44299</c:v>
                </c:pt>
                <c:pt idx="595">
                  <c:v>44300</c:v>
                </c:pt>
                <c:pt idx="596">
                  <c:v>44301</c:v>
                </c:pt>
                <c:pt idx="597">
                  <c:v>44302</c:v>
                </c:pt>
                <c:pt idx="598">
                  <c:v>44305</c:v>
                </c:pt>
                <c:pt idx="599">
                  <c:v>44306</c:v>
                </c:pt>
                <c:pt idx="600">
                  <c:v>44307</c:v>
                </c:pt>
                <c:pt idx="601">
                  <c:v>44308</c:v>
                </c:pt>
                <c:pt idx="602">
                  <c:v>44309</c:v>
                </c:pt>
                <c:pt idx="603">
                  <c:v>44312</c:v>
                </c:pt>
                <c:pt idx="604">
                  <c:v>44313</c:v>
                </c:pt>
                <c:pt idx="605">
                  <c:v>44314</c:v>
                </c:pt>
                <c:pt idx="606">
                  <c:v>44315</c:v>
                </c:pt>
                <c:pt idx="607">
                  <c:v>44316</c:v>
                </c:pt>
                <c:pt idx="608">
                  <c:v>44319</c:v>
                </c:pt>
                <c:pt idx="609">
                  <c:v>44320</c:v>
                </c:pt>
                <c:pt idx="610">
                  <c:v>44321</c:v>
                </c:pt>
                <c:pt idx="611">
                  <c:v>44322</c:v>
                </c:pt>
                <c:pt idx="612">
                  <c:v>44323</c:v>
                </c:pt>
                <c:pt idx="613">
                  <c:v>44326</c:v>
                </c:pt>
                <c:pt idx="614">
                  <c:v>44327</c:v>
                </c:pt>
                <c:pt idx="615">
                  <c:v>44328</c:v>
                </c:pt>
                <c:pt idx="616">
                  <c:v>44329</c:v>
                </c:pt>
                <c:pt idx="617">
                  <c:v>44330</c:v>
                </c:pt>
                <c:pt idx="618">
                  <c:v>44333</c:v>
                </c:pt>
                <c:pt idx="619">
                  <c:v>44334</c:v>
                </c:pt>
                <c:pt idx="620">
                  <c:v>44335</c:v>
                </c:pt>
                <c:pt idx="621">
                  <c:v>44336</c:v>
                </c:pt>
                <c:pt idx="622">
                  <c:v>44337</c:v>
                </c:pt>
                <c:pt idx="623">
                  <c:v>44340</c:v>
                </c:pt>
                <c:pt idx="624">
                  <c:v>44341</c:v>
                </c:pt>
                <c:pt idx="625">
                  <c:v>44342</c:v>
                </c:pt>
                <c:pt idx="626">
                  <c:v>44343</c:v>
                </c:pt>
                <c:pt idx="627">
                  <c:v>44344</c:v>
                </c:pt>
                <c:pt idx="628">
                  <c:v>44348</c:v>
                </c:pt>
                <c:pt idx="629">
                  <c:v>44349</c:v>
                </c:pt>
                <c:pt idx="630">
                  <c:v>44350</c:v>
                </c:pt>
                <c:pt idx="631">
                  <c:v>44351</c:v>
                </c:pt>
                <c:pt idx="632">
                  <c:v>44354</c:v>
                </c:pt>
                <c:pt idx="633">
                  <c:v>44355</c:v>
                </c:pt>
                <c:pt idx="634">
                  <c:v>44356</c:v>
                </c:pt>
                <c:pt idx="635">
                  <c:v>44357</c:v>
                </c:pt>
                <c:pt idx="636">
                  <c:v>44358</c:v>
                </c:pt>
                <c:pt idx="637">
                  <c:v>44361</c:v>
                </c:pt>
                <c:pt idx="638">
                  <c:v>44362</c:v>
                </c:pt>
                <c:pt idx="639">
                  <c:v>44363</c:v>
                </c:pt>
                <c:pt idx="640">
                  <c:v>44364</c:v>
                </c:pt>
                <c:pt idx="641">
                  <c:v>44365</c:v>
                </c:pt>
                <c:pt idx="642">
                  <c:v>44368</c:v>
                </c:pt>
                <c:pt idx="643">
                  <c:v>44369</c:v>
                </c:pt>
                <c:pt idx="644">
                  <c:v>44370</c:v>
                </c:pt>
                <c:pt idx="645">
                  <c:v>44371</c:v>
                </c:pt>
                <c:pt idx="646">
                  <c:v>44372</c:v>
                </c:pt>
                <c:pt idx="647">
                  <c:v>44375</c:v>
                </c:pt>
                <c:pt idx="648">
                  <c:v>44376</c:v>
                </c:pt>
                <c:pt idx="649">
                  <c:v>44377</c:v>
                </c:pt>
                <c:pt idx="650">
                  <c:v>44378</c:v>
                </c:pt>
                <c:pt idx="651">
                  <c:v>44379</c:v>
                </c:pt>
                <c:pt idx="652">
                  <c:v>44383</c:v>
                </c:pt>
                <c:pt idx="653">
                  <c:v>44384</c:v>
                </c:pt>
                <c:pt idx="654">
                  <c:v>44385</c:v>
                </c:pt>
                <c:pt idx="655">
                  <c:v>44386</c:v>
                </c:pt>
                <c:pt idx="656">
                  <c:v>44389</c:v>
                </c:pt>
                <c:pt idx="657">
                  <c:v>44390</c:v>
                </c:pt>
                <c:pt idx="658">
                  <c:v>44391</c:v>
                </c:pt>
                <c:pt idx="659">
                  <c:v>44392</c:v>
                </c:pt>
                <c:pt idx="660">
                  <c:v>44393</c:v>
                </c:pt>
                <c:pt idx="661">
                  <c:v>44396</c:v>
                </c:pt>
                <c:pt idx="662">
                  <c:v>44397</c:v>
                </c:pt>
                <c:pt idx="663">
                  <c:v>44398</c:v>
                </c:pt>
                <c:pt idx="664">
                  <c:v>44399</c:v>
                </c:pt>
                <c:pt idx="665">
                  <c:v>44400</c:v>
                </c:pt>
                <c:pt idx="666">
                  <c:v>44403</c:v>
                </c:pt>
                <c:pt idx="667">
                  <c:v>44404</c:v>
                </c:pt>
                <c:pt idx="668">
                  <c:v>44405</c:v>
                </c:pt>
                <c:pt idx="669">
                  <c:v>44406</c:v>
                </c:pt>
                <c:pt idx="670">
                  <c:v>44407</c:v>
                </c:pt>
                <c:pt idx="671">
                  <c:v>44410</c:v>
                </c:pt>
                <c:pt idx="672">
                  <c:v>44411</c:v>
                </c:pt>
                <c:pt idx="673">
                  <c:v>44412</c:v>
                </c:pt>
                <c:pt idx="674">
                  <c:v>44413</c:v>
                </c:pt>
                <c:pt idx="675">
                  <c:v>44414</c:v>
                </c:pt>
                <c:pt idx="676">
                  <c:v>44417</c:v>
                </c:pt>
                <c:pt idx="677">
                  <c:v>44418</c:v>
                </c:pt>
                <c:pt idx="678">
                  <c:v>44419</c:v>
                </c:pt>
                <c:pt idx="679">
                  <c:v>44420</c:v>
                </c:pt>
                <c:pt idx="680">
                  <c:v>44421</c:v>
                </c:pt>
                <c:pt idx="681">
                  <c:v>44424</c:v>
                </c:pt>
                <c:pt idx="682">
                  <c:v>44425</c:v>
                </c:pt>
                <c:pt idx="683">
                  <c:v>44426</c:v>
                </c:pt>
                <c:pt idx="684">
                  <c:v>44427</c:v>
                </c:pt>
                <c:pt idx="685">
                  <c:v>44428</c:v>
                </c:pt>
                <c:pt idx="686">
                  <c:v>44431</c:v>
                </c:pt>
                <c:pt idx="687">
                  <c:v>44432</c:v>
                </c:pt>
                <c:pt idx="688">
                  <c:v>44433</c:v>
                </c:pt>
                <c:pt idx="689">
                  <c:v>44434</c:v>
                </c:pt>
                <c:pt idx="690">
                  <c:v>44435</c:v>
                </c:pt>
                <c:pt idx="691">
                  <c:v>44438</c:v>
                </c:pt>
                <c:pt idx="692">
                  <c:v>44439</c:v>
                </c:pt>
                <c:pt idx="693">
                  <c:v>44440</c:v>
                </c:pt>
                <c:pt idx="694">
                  <c:v>44441</c:v>
                </c:pt>
                <c:pt idx="695">
                  <c:v>44442</c:v>
                </c:pt>
                <c:pt idx="696">
                  <c:v>44446</c:v>
                </c:pt>
                <c:pt idx="697">
                  <c:v>44447</c:v>
                </c:pt>
                <c:pt idx="698">
                  <c:v>44448</c:v>
                </c:pt>
                <c:pt idx="699">
                  <c:v>44449</c:v>
                </c:pt>
                <c:pt idx="700">
                  <c:v>44452</c:v>
                </c:pt>
                <c:pt idx="701">
                  <c:v>44453</c:v>
                </c:pt>
                <c:pt idx="702">
                  <c:v>44454</c:v>
                </c:pt>
                <c:pt idx="703">
                  <c:v>44455</c:v>
                </c:pt>
                <c:pt idx="704">
                  <c:v>44456</c:v>
                </c:pt>
                <c:pt idx="705">
                  <c:v>44459</c:v>
                </c:pt>
                <c:pt idx="706">
                  <c:v>44460</c:v>
                </c:pt>
                <c:pt idx="707">
                  <c:v>44461</c:v>
                </c:pt>
                <c:pt idx="708">
                  <c:v>44462</c:v>
                </c:pt>
                <c:pt idx="709">
                  <c:v>44463</c:v>
                </c:pt>
                <c:pt idx="710">
                  <c:v>44466</c:v>
                </c:pt>
                <c:pt idx="711">
                  <c:v>44467</c:v>
                </c:pt>
                <c:pt idx="712">
                  <c:v>44468</c:v>
                </c:pt>
                <c:pt idx="713">
                  <c:v>44469</c:v>
                </c:pt>
                <c:pt idx="714">
                  <c:v>44470</c:v>
                </c:pt>
                <c:pt idx="715">
                  <c:v>44473</c:v>
                </c:pt>
                <c:pt idx="716">
                  <c:v>44474</c:v>
                </c:pt>
                <c:pt idx="717">
                  <c:v>44475</c:v>
                </c:pt>
                <c:pt idx="718">
                  <c:v>44476</c:v>
                </c:pt>
                <c:pt idx="719">
                  <c:v>44477</c:v>
                </c:pt>
                <c:pt idx="720">
                  <c:v>44480</c:v>
                </c:pt>
                <c:pt idx="721">
                  <c:v>44481</c:v>
                </c:pt>
                <c:pt idx="722">
                  <c:v>44482</c:v>
                </c:pt>
                <c:pt idx="723">
                  <c:v>44483</c:v>
                </c:pt>
                <c:pt idx="724">
                  <c:v>44484</c:v>
                </c:pt>
                <c:pt idx="725">
                  <c:v>44487</c:v>
                </c:pt>
                <c:pt idx="726">
                  <c:v>44488</c:v>
                </c:pt>
                <c:pt idx="727">
                  <c:v>44489</c:v>
                </c:pt>
                <c:pt idx="728">
                  <c:v>44490</c:v>
                </c:pt>
                <c:pt idx="729">
                  <c:v>44491</c:v>
                </c:pt>
                <c:pt idx="730">
                  <c:v>44494</c:v>
                </c:pt>
                <c:pt idx="731">
                  <c:v>44495</c:v>
                </c:pt>
                <c:pt idx="732">
                  <c:v>44496</c:v>
                </c:pt>
                <c:pt idx="733">
                  <c:v>44497</c:v>
                </c:pt>
                <c:pt idx="734">
                  <c:v>44498</c:v>
                </c:pt>
                <c:pt idx="735">
                  <c:v>44501</c:v>
                </c:pt>
                <c:pt idx="736">
                  <c:v>44502</c:v>
                </c:pt>
                <c:pt idx="737">
                  <c:v>44503</c:v>
                </c:pt>
                <c:pt idx="738">
                  <c:v>44504</c:v>
                </c:pt>
                <c:pt idx="739">
                  <c:v>44505</c:v>
                </c:pt>
                <c:pt idx="740">
                  <c:v>44508</c:v>
                </c:pt>
                <c:pt idx="741">
                  <c:v>44509</c:v>
                </c:pt>
                <c:pt idx="742">
                  <c:v>44510</c:v>
                </c:pt>
                <c:pt idx="743">
                  <c:v>44511</c:v>
                </c:pt>
                <c:pt idx="744">
                  <c:v>44512</c:v>
                </c:pt>
                <c:pt idx="745">
                  <c:v>44515</c:v>
                </c:pt>
                <c:pt idx="746">
                  <c:v>44516</c:v>
                </c:pt>
                <c:pt idx="747">
                  <c:v>44517</c:v>
                </c:pt>
                <c:pt idx="748">
                  <c:v>44518</c:v>
                </c:pt>
                <c:pt idx="749">
                  <c:v>44519</c:v>
                </c:pt>
                <c:pt idx="750">
                  <c:v>44522</c:v>
                </c:pt>
                <c:pt idx="751">
                  <c:v>44523</c:v>
                </c:pt>
                <c:pt idx="752">
                  <c:v>44524</c:v>
                </c:pt>
                <c:pt idx="753">
                  <c:v>44526</c:v>
                </c:pt>
                <c:pt idx="754">
                  <c:v>44529</c:v>
                </c:pt>
                <c:pt idx="755">
                  <c:v>44530</c:v>
                </c:pt>
                <c:pt idx="756">
                  <c:v>44531</c:v>
                </c:pt>
                <c:pt idx="757">
                  <c:v>44532</c:v>
                </c:pt>
                <c:pt idx="758">
                  <c:v>44533</c:v>
                </c:pt>
                <c:pt idx="759">
                  <c:v>44536</c:v>
                </c:pt>
                <c:pt idx="760">
                  <c:v>44537</c:v>
                </c:pt>
                <c:pt idx="761">
                  <c:v>44538</c:v>
                </c:pt>
                <c:pt idx="762">
                  <c:v>44539</c:v>
                </c:pt>
                <c:pt idx="763">
                  <c:v>44540</c:v>
                </c:pt>
                <c:pt idx="764">
                  <c:v>44543</c:v>
                </c:pt>
                <c:pt idx="765">
                  <c:v>44544</c:v>
                </c:pt>
                <c:pt idx="766">
                  <c:v>44545</c:v>
                </c:pt>
                <c:pt idx="767">
                  <c:v>44546</c:v>
                </c:pt>
                <c:pt idx="768">
                  <c:v>44547</c:v>
                </c:pt>
                <c:pt idx="769">
                  <c:v>44550</c:v>
                </c:pt>
                <c:pt idx="770">
                  <c:v>44551</c:v>
                </c:pt>
                <c:pt idx="771">
                  <c:v>44552</c:v>
                </c:pt>
                <c:pt idx="772">
                  <c:v>44553</c:v>
                </c:pt>
                <c:pt idx="773">
                  <c:v>44557</c:v>
                </c:pt>
                <c:pt idx="774">
                  <c:v>44558</c:v>
                </c:pt>
                <c:pt idx="775">
                  <c:v>44559</c:v>
                </c:pt>
                <c:pt idx="776">
                  <c:v>44560</c:v>
                </c:pt>
                <c:pt idx="777">
                  <c:v>44564</c:v>
                </c:pt>
                <c:pt idx="778">
                  <c:v>44565</c:v>
                </c:pt>
                <c:pt idx="779">
                  <c:v>44566</c:v>
                </c:pt>
                <c:pt idx="780">
                  <c:v>44567</c:v>
                </c:pt>
                <c:pt idx="781">
                  <c:v>44568</c:v>
                </c:pt>
                <c:pt idx="782">
                  <c:v>44571</c:v>
                </c:pt>
                <c:pt idx="783">
                  <c:v>44572</c:v>
                </c:pt>
                <c:pt idx="784">
                  <c:v>44573</c:v>
                </c:pt>
                <c:pt idx="785">
                  <c:v>44574</c:v>
                </c:pt>
                <c:pt idx="786">
                  <c:v>44575</c:v>
                </c:pt>
                <c:pt idx="787">
                  <c:v>44579</c:v>
                </c:pt>
                <c:pt idx="788">
                  <c:v>44580</c:v>
                </c:pt>
                <c:pt idx="789">
                  <c:v>44581</c:v>
                </c:pt>
                <c:pt idx="790">
                  <c:v>44582</c:v>
                </c:pt>
                <c:pt idx="791">
                  <c:v>44585</c:v>
                </c:pt>
                <c:pt idx="792">
                  <c:v>44586</c:v>
                </c:pt>
                <c:pt idx="793">
                  <c:v>44587</c:v>
                </c:pt>
                <c:pt idx="794">
                  <c:v>44588</c:v>
                </c:pt>
                <c:pt idx="795">
                  <c:v>44589</c:v>
                </c:pt>
                <c:pt idx="796">
                  <c:v>44592</c:v>
                </c:pt>
                <c:pt idx="797">
                  <c:v>44593</c:v>
                </c:pt>
                <c:pt idx="798">
                  <c:v>44594</c:v>
                </c:pt>
                <c:pt idx="799">
                  <c:v>44595</c:v>
                </c:pt>
                <c:pt idx="800">
                  <c:v>44596</c:v>
                </c:pt>
                <c:pt idx="801">
                  <c:v>44599</c:v>
                </c:pt>
                <c:pt idx="802">
                  <c:v>44600</c:v>
                </c:pt>
                <c:pt idx="803">
                  <c:v>44601</c:v>
                </c:pt>
                <c:pt idx="804">
                  <c:v>44602</c:v>
                </c:pt>
                <c:pt idx="805">
                  <c:v>44603</c:v>
                </c:pt>
                <c:pt idx="806">
                  <c:v>44606</c:v>
                </c:pt>
                <c:pt idx="807">
                  <c:v>44607</c:v>
                </c:pt>
                <c:pt idx="808">
                  <c:v>44608</c:v>
                </c:pt>
                <c:pt idx="809">
                  <c:v>44609</c:v>
                </c:pt>
                <c:pt idx="810">
                  <c:v>44610</c:v>
                </c:pt>
                <c:pt idx="811">
                  <c:v>44614</c:v>
                </c:pt>
                <c:pt idx="812">
                  <c:v>44615</c:v>
                </c:pt>
                <c:pt idx="813">
                  <c:v>44616</c:v>
                </c:pt>
                <c:pt idx="814">
                  <c:v>44617</c:v>
                </c:pt>
                <c:pt idx="815">
                  <c:v>44620</c:v>
                </c:pt>
                <c:pt idx="816">
                  <c:v>44621</c:v>
                </c:pt>
                <c:pt idx="817">
                  <c:v>44622</c:v>
                </c:pt>
                <c:pt idx="818">
                  <c:v>44623</c:v>
                </c:pt>
                <c:pt idx="819">
                  <c:v>44624</c:v>
                </c:pt>
                <c:pt idx="820">
                  <c:v>44627</c:v>
                </c:pt>
                <c:pt idx="821">
                  <c:v>44628</c:v>
                </c:pt>
                <c:pt idx="822">
                  <c:v>44629</c:v>
                </c:pt>
                <c:pt idx="823">
                  <c:v>44630</c:v>
                </c:pt>
                <c:pt idx="824">
                  <c:v>44631</c:v>
                </c:pt>
                <c:pt idx="825">
                  <c:v>44634</c:v>
                </c:pt>
                <c:pt idx="826">
                  <c:v>44635</c:v>
                </c:pt>
                <c:pt idx="827">
                  <c:v>44636</c:v>
                </c:pt>
                <c:pt idx="828">
                  <c:v>44637</c:v>
                </c:pt>
                <c:pt idx="829">
                  <c:v>44638</c:v>
                </c:pt>
                <c:pt idx="830">
                  <c:v>44641</c:v>
                </c:pt>
                <c:pt idx="831">
                  <c:v>44642</c:v>
                </c:pt>
                <c:pt idx="832">
                  <c:v>44643</c:v>
                </c:pt>
                <c:pt idx="833">
                  <c:v>44644</c:v>
                </c:pt>
                <c:pt idx="834">
                  <c:v>44645</c:v>
                </c:pt>
                <c:pt idx="835">
                  <c:v>44648</c:v>
                </c:pt>
                <c:pt idx="836">
                  <c:v>44649</c:v>
                </c:pt>
                <c:pt idx="837">
                  <c:v>44650</c:v>
                </c:pt>
                <c:pt idx="838">
                  <c:v>44651</c:v>
                </c:pt>
                <c:pt idx="839">
                  <c:v>44652</c:v>
                </c:pt>
                <c:pt idx="840">
                  <c:v>44655</c:v>
                </c:pt>
                <c:pt idx="841">
                  <c:v>44656</c:v>
                </c:pt>
                <c:pt idx="842">
                  <c:v>44657</c:v>
                </c:pt>
                <c:pt idx="843">
                  <c:v>44658</c:v>
                </c:pt>
                <c:pt idx="844">
                  <c:v>44659</c:v>
                </c:pt>
                <c:pt idx="845">
                  <c:v>44662</c:v>
                </c:pt>
                <c:pt idx="846">
                  <c:v>44663</c:v>
                </c:pt>
                <c:pt idx="847">
                  <c:v>44664</c:v>
                </c:pt>
                <c:pt idx="848">
                  <c:v>44665</c:v>
                </c:pt>
                <c:pt idx="849">
                  <c:v>44669</c:v>
                </c:pt>
                <c:pt idx="850">
                  <c:v>44670</c:v>
                </c:pt>
                <c:pt idx="851">
                  <c:v>44671</c:v>
                </c:pt>
                <c:pt idx="852">
                  <c:v>44672</c:v>
                </c:pt>
                <c:pt idx="853">
                  <c:v>44673</c:v>
                </c:pt>
                <c:pt idx="854">
                  <c:v>44676</c:v>
                </c:pt>
                <c:pt idx="855">
                  <c:v>44677</c:v>
                </c:pt>
                <c:pt idx="856">
                  <c:v>44678</c:v>
                </c:pt>
                <c:pt idx="857">
                  <c:v>44679</c:v>
                </c:pt>
                <c:pt idx="858">
                  <c:v>44680</c:v>
                </c:pt>
                <c:pt idx="859">
                  <c:v>44683</c:v>
                </c:pt>
                <c:pt idx="860">
                  <c:v>44684</c:v>
                </c:pt>
                <c:pt idx="861">
                  <c:v>44685</c:v>
                </c:pt>
                <c:pt idx="862">
                  <c:v>44686</c:v>
                </c:pt>
                <c:pt idx="863">
                  <c:v>44687</c:v>
                </c:pt>
                <c:pt idx="864">
                  <c:v>44690</c:v>
                </c:pt>
                <c:pt idx="865">
                  <c:v>44691</c:v>
                </c:pt>
                <c:pt idx="866">
                  <c:v>44692</c:v>
                </c:pt>
                <c:pt idx="867">
                  <c:v>44693</c:v>
                </c:pt>
                <c:pt idx="868">
                  <c:v>44694</c:v>
                </c:pt>
                <c:pt idx="869">
                  <c:v>44697</c:v>
                </c:pt>
                <c:pt idx="870">
                  <c:v>44698</c:v>
                </c:pt>
                <c:pt idx="871">
                  <c:v>44699</c:v>
                </c:pt>
                <c:pt idx="872">
                  <c:v>44700</c:v>
                </c:pt>
                <c:pt idx="873">
                  <c:v>44701</c:v>
                </c:pt>
                <c:pt idx="874">
                  <c:v>44704</c:v>
                </c:pt>
                <c:pt idx="875">
                  <c:v>44705</c:v>
                </c:pt>
                <c:pt idx="876">
                  <c:v>44706</c:v>
                </c:pt>
                <c:pt idx="877">
                  <c:v>44707</c:v>
                </c:pt>
                <c:pt idx="878">
                  <c:v>44708</c:v>
                </c:pt>
                <c:pt idx="879">
                  <c:v>44712</c:v>
                </c:pt>
                <c:pt idx="880">
                  <c:v>44713</c:v>
                </c:pt>
                <c:pt idx="881">
                  <c:v>44714</c:v>
                </c:pt>
                <c:pt idx="882">
                  <c:v>44715</c:v>
                </c:pt>
                <c:pt idx="883">
                  <c:v>44718</c:v>
                </c:pt>
                <c:pt idx="884">
                  <c:v>44719</c:v>
                </c:pt>
                <c:pt idx="885">
                  <c:v>44720</c:v>
                </c:pt>
                <c:pt idx="886">
                  <c:v>44721</c:v>
                </c:pt>
                <c:pt idx="887">
                  <c:v>44722</c:v>
                </c:pt>
                <c:pt idx="888">
                  <c:v>44725</c:v>
                </c:pt>
                <c:pt idx="889">
                  <c:v>44726</c:v>
                </c:pt>
                <c:pt idx="890">
                  <c:v>44727</c:v>
                </c:pt>
                <c:pt idx="891">
                  <c:v>44728</c:v>
                </c:pt>
                <c:pt idx="892">
                  <c:v>44729</c:v>
                </c:pt>
                <c:pt idx="893">
                  <c:v>44733</c:v>
                </c:pt>
                <c:pt idx="894">
                  <c:v>44734</c:v>
                </c:pt>
                <c:pt idx="895">
                  <c:v>44735</c:v>
                </c:pt>
                <c:pt idx="896">
                  <c:v>44736</c:v>
                </c:pt>
                <c:pt idx="897">
                  <c:v>44739</c:v>
                </c:pt>
                <c:pt idx="898">
                  <c:v>44740</c:v>
                </c:pt>
                <c:pt idx="899">
                  <c:v>44741</c:v>
                </c:pt>
                <c:pt idx="900">
                  <c:v>44742</c:v>
                </c:pt>
                <c:pt idx="901">
                  <c:v>44743</c:v>
                </c:pt>
                <c:pt idx="902">
                  <c:v>44747</c:v>
                </c:pt>
                <c:pt idx="903">
                  <c:v>44748</c:v>
                </c:pt>
                <c:pt idx="904">
                  <c:v>44749</c:v>
                </c:pt>
                <c:pt idx="905">
                  <c:v>44750</c:v>
                </c:pt>
                <c:pt idx="906">
                  <c:v>44753</c:v>
                </c:pt>
                <c:pt idx="907">
                  <c:v>44754</c:v>
                </c:pt>
                <c:pt idx="908">
                  <c:v>44755</c:v>
                </c:pt>
                <c:pt idx="909">
                  <c:v>44756</c:v>
                </c:pt>
                <c:pt idx="910">
                  <c:v>44757</c:v>
                </c:pt>
                <c:pt idx="911">
                  <c:v>44760</c:v>
                </c:pt>
                <c:pt idx="912">
                  <c:v>44761</c:v>
                </c:pt>
                <c:pt idx="913">
                  <c:v>44762</c:v>
                </c:pt>
                <c:pt idx="914">
                  <c:v>44763</c:v>
                </c:pt>
                <c:pt idx="915">
                  <c:v>44764</c:v>
                </c:pt>
                <c:pt idx="916">
                  <c:v>44767</c:v>
                </c:pt>
                <c:pt idx="917">
                  <c:v>44768</c:v>
                </c:pt>
                <c:pt idx="918">
                  <c:v>44769</c:v>
                </c:pt>
                <c:pt idx="919">
                  <c:v>44770</c:v>
                </c:pt>
                <c:pt idx="920">
                  <c:v>44771</c:v>
                </c:pt>
                <c:pt idx="921">
                  <c:v>44774</c:v>
                </c:pt>
                <c:pt idx="922">
                  <c:v>44775</c:v>
                </c:pt>
                <c:pt idx="923">
                  <c:v>44776</c:v>
                </c:pt>
                <c:pt idx="924">
                  <c:v>44777</c:v>
                </c:pt>
                <c:pt idx="925">
                  <c:v>44778</c:v>
                </c:pt>
                <c:pt idx="926">
                  <c:v>44781</c:v>
                </c:pt>
                <c:pt idx="927">
                  <c:v>44782</c:v>
                </c:pt>
                <c:pt idx="928">
                  <c:v>44783</c:v>
                </c:pt>
                <c:pt idx="929">
                  <c:v>44784</c:v>
                </c:pt>
                <c:pt idx="930">
                  <c:v>44785</c:v>
                </c:pt>
                <c:pt idx="931">
                  <c:v>44788</c:v>
                </c:pt>
                <c:pt idx="932">
                  <c:v>44789</c:v>
                </c:pt>
                <c:pt idx="933">
                  <c:v>44790</c:v>
                </c:pt>
                <c:pt idx="934">
                  <c:v>44791</c:v>
                </c:pt>
                <c:pt idx="935">
                  <c:v>44792</c:v>
                </c:pt>
                <c:pt idx="936">
                  <c:v>44795</c:v>
                </c:pt>
                <c:pt idx="937">
                  <c:v>44796</c:v>
                </c:pt>
                <c:pt idx="938">
                  <c:v>44797</c:v>
                </c:pt>
                <c:pt idx="939">
                  <c:v>44798</c:v>
                </c:pt>
                <c:pt idx="940">
                  <c:v>44799</c:v>
                </c:pt>
                <c:pt idx="941">
                  <c:v>44802</c:v>
                </c:pt>
                <c:pt idx="942">
                  <c:v>44803</c:v>
                </c:pt>
                <c:pt idx="943">
                  <c:v>44804</c:v>
                </c:pt>
                <c:pt idx="944">
                  <c:v>44805</c:v>
                </c:pt>
                <c:pt idx="945">
                  <c:v>44806</c:v>
                </c:pt>
                <c:pt idx="946">
                  <c:v>44810</c:v>
                </c:pt>
                <c:pt idx="947">
                  <c:v>44811</c:v>
                </c:pt>
                <c:pt idx="948">
                  <c:v>44812</c:v>
                </c:pt>
                <c:pt idx="949">
                  <c:v>44813</c:v>
                </c:pt>
                <c:pt idx="950">
                  <c:v>44816</c:v>
                </c:pt>
                <c:pt idx="951">
                  <c:v>44817</c:v>
                </c:pt>
                <c:pt idx="952">
                  <c:v>44818</c:v>
                </c:pt>
                <c:pt idx="953">
                  <c:v>44819</c:v>
                </c:pt>
                <c:pt idx="954">
                  <c:v>44820</c:v>
                </c:pt>
                <c:pt idx="955">
                  <c:v>44823</c:v>
                </c:pt>
                <c:pt idx="956">
                  <c:v>44824</c:v>
                </c:pt>
                <c:pt idx="957">
                  <c:v>44825</c:v>
                </c:pt>
                <c:pt idx="958">
                  <c:v>44826</c:v>
                </c:pt>
                <c:pt idx="959">
                  <c:v>44827</c:v>
                </c:pt>
                <c:pt idx="960">
                  <c:v>44830</c:v>
                </c:pt>
                <c:pt idx="961">
                  <c:v>44831</c:v>
                </c:pt>
                <c:pt idx="962">
                  <c:v>44832</c:v>
                </c:pt>
                <c:pt idx="963">
                  <c:v>44833</c:v>
                </c:pt>
                <c:pt idx="964">
                  <c:v>44834</c:v>
                </c:pt>
                <c:pt idx="965">
                  <c:v>44837</c:v>
                </c:pt>
                <c:pt idx="966">
                  <c:v>44838</c:v>
                </c:pt>
                <c:pt idx="967">
                  <c:v>44839</c:v>
                </c:pt>
                <c:pt idx="968">
                  <c:v>44840</c:v>
                </c:pt>
                <c:pt idx="969">
                  <c:v>44841</c:v>
                </c:pt>
                <c:pt idx="970">
                  <c:v>44844</c:v>
                </c:pt>
                <c:pt idx="971">
                  <c:v>44845</c:v>
                </c:pt>
                <c:pt idx="972">
                  <c:v>44846</c:v>
                </c:pt>
                <c:pt idx="973">
                  <c:v>44847</c:v>
                </c:pt>
                <c:pt idx="974">
                  <c:v>44848</c:v>
                </c:pt>
                <c:pt idx="975">
                  <c:v>44851</c:v>
                </c:pt>
                <c:pt idx="976">
                  <c:v>44852</c:v>
                </c:pt>
                <c:pt idx="977">
                  <c:v>44853</c:v>
                </c:pt>
                <c:pt idx="978">
                  <c:v>44854</c:v>
                </c:pt>
                <c:pt idx="979">
                  <c:v>44855</c:v>
                </c:pt>
                <c:pt idx="980">
                  <c:v>44858</c:v>
                </c:pt>
                <c:pt idx="981">
                  <c:v>44859</c:v>
                </c:pt>
                <c:pt idx="982">
                  <c:v>44860</c:v>
                </c:pt>
                <c:pt idx="983">
                  <c:v>44861</c:v>
                </c:pt>
                <c:pt idx="984">
                  <c:v>44862</c:v>
                </c:pt>
                <c:pt idx="985">
                  <c:v>44865</c:v>
                </c:pt>
                <c:pt idx="986">
                  <c:v>44866</c:v>
                </c:pt>
                <c:pt idx="987">
                  <c:v>44867</c:v>
                </c:pt>
                <c:pt idx="988">
                  <c:v>44868</c:v>
                </c:pt>
                <c:pt idx="989">
                  <c:v>44869</c:v>
                </c:pt>
                <c:pt idx="990">
                  <c:v>44872</c:v>
                </c:pt>
                <c:pt idx="991">
                  <c:v>44873</c:v>
                </c:pt>
                <c:pt idx="992">
                  <c:v>44874</c:v>
                </c:pt>
                <c:pt idx="993">
                  <c:v>44875</c:v>
                </c:pt>
                <c:pt idx="994">
                  <c:v>44876</c:v>
                </c:pt>
                <c:pt idx="995">
                  <c:v>44879</c:v>
                </c:pt>
                <c:pt idx="996">
                  <c:v>44880</c:v>
                </c:pt>
                <c:pt idx="997">
                  <c:v>44881</c:v>
                </c:pt>
                <c:pt idx="998">
                  <c:v>44882</c:v>
                </c:pt>
                <c:pt idx="999">
                  <c:v>44883</c:v>
                </c:pt>
                <c:pt idx="1000">
                  <c:v>44886</c:v>
                </c:pt>
                <c:pt idx="1001">
                  <c:v>44887</c:v>
                </c:pt>
                <c:pt idx="1002">
                  <c:v>44888</c:v>
                </c:pt>
                <c:pt idx="1003">
                  <c:v>44890</c:v>
                </c:pt>
                <c:pt idx="1004">
                  <c:v>44893</c:v>
                </c:pt>
                <c:pt idx="1005">
                  <c:v>44894</c:v>
                </c:pt>
                <c:pt idx="1006">
                  <c:v>44895</c:v>
                </c:pt>
                <c:pt idx="1007">
                  <c:v>44896</c:v>
                </c:pt>
                <c:pt idx="1008">
                  <c:v>44897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44907</c:v>
                </c:pt>
                <c:pt idx="1015">
                  <c:v>44908</c:v>
                </c:pt>
                <c:pt idx="1016">
                  <c:v>44909</c:v>
                </c:pt>
                <c:pt idx="1017">
                  <c:v>44910</c:v>
                </c:pt>
                <c:pt idx="1018">
                  <c:v>44911</c:v>
                </c:pt>
                <c:pt idx="1019">
                  <c:v>44914</c:v>
                </c:pt>
                <c:pt idx="1020">
                  <c:v>44915</c:v>
                </c:pt>
                <c:pt idx="1021">
                  <c:v>44916</c:v>
                </c:pt>
                <c:pt idx="1022">
                  <c:v>44917</c:v>
                </c:pt>
                <c:pt idx="1023">
                  <c:v>44918</c:v>
                </c:pt>
                <c:pt idx="1024">
                  <c:v>44922</c:v>
                </c:pt>
                <c:pt idx="1025">
                  <c:v>44923</c:v>
                </c:pt>
                <c:pt idx="1026">
                  <c:v>44924</c:v>
                </c:pt>
                <c:pt idx="1027">
                  <c:v>44925</c:v>
                </c:pt>
                <c:pt idx="1028">
                  <c:v>44929</c:v>
                </c:pt>
                <c:pt idx="1029">
                  <c:v>44930</c:v>
                </c:pt>
                <c:pt idx="1030">
                  <c:v>44931</c:v>
                </c:pt>
                <c:pt idx="1031">
                  <c:v>44932</c:v>
                </c:pt>
                <c:pt idx="1032">
                  <c:v>44935</c:v>
                </c:pt>
                <c:pt idx="1033">
                  <c:v>44936</c:v>
                </c:pt>
                <c:pt idx="1034">
                  <c:v>44937</c:v>
                </c:pt>
                <c:pt idx="1035">
                  <c:v>44938</c:v>
                </c:pt>
                <c:pt idx="1036">
                  <c:v>44939</c:v>
                </c:pt>
                <c:pt idx="1037">
                  <c:v>44943</c:v>
                </c:pt>
                <c:pt idx="1038">
                  <c:v>44944</c:v>
                </c:pt>
                <c:pt idx="1039">
                  <c:v>44945</c:v>
                </c:pt>
                <c:pt idx="1040">
                  <c:v>44946</c:v>
                </c:pt>
                <c:pt idx="1041">
                  <c:v>44949</c:v>
                </c:pt>
                <c:pt idx="1042">
                  <c:v>44950</c:v>
                </c:pt>
                <c:pt idx="1043">
                  <c:v>44951</c:v>
                </c:pt>
                <c:pt idx="1044">
                  <c:v>44952</c:v>
                </c:pt>
                <c:pt idx="1045">
                  <c:v>44953</c:v>
                </c:pt>
                <c:pt idx="1046">
                  <c:v>44956</c:v>
                </c:pt>
                <c:pt idx="1047">
                  <c:v>44957</c:v>
                </c:pt>
                <c:pt idx="1048">
                  <c:v>44958</c:v>
                </c:pt>
                <c:pt idx="1049">
                  <c:v>44959</c:v>
                </c:pt>
                <c:pt idx="1050">
                  <c:v>44960</c:v>
                </c:pt>
                <c:pt idx="1051">
                  <c:v>44963</c:v>
                </c:pt>
                <c:pt idx="1052">
                  <c:v>44964</c:v>
                </c:pt>
                <c:pt idx="1053">
                  <c:v>44965</c:v>
                </c:pt>
                <c:pt idx="1054">
                  <c:v>44966</c:v>
                </c:pt>
                <c:pt idx="1055">
                  <c:v>44967</c:v>
                </c:pt>
                <c:pt idx="1056">
                  <c:v>44970</c:v>
                </c:pt>
                <c:pt idx="1057">
                  <c:v>44971</c:v>
                </c:pt>
                <c:pt idx="1058">
                  <c:v>44972</c:v>
                </c:pt>
                <c:pt idx="1059">
                  <c:v>44973</c:v>
                </c:pt>
                <c:pt idx="1060">
                  <c:v>44974</c:v>
                </c:pt>
                <c:pt idx="1061">
                  <c:v>44978</c:v>
                </c:pt>
                <c:pt idx="1062">
                  <c:v>44979</c:v>
                </c:pt>
                <c:pt idx="1063">
                  <c:v>44980</c:v>
                </c:pt>
                <c:pt idx="1064">
                  <c:v>44981</c:v>
                </c:pt>
                <c:pt idx="1065">
                  <c:v>44984</c:v>
                </c:pt>
                <c:pt idx="1066">
                  <c:v>44985</c:v>
                </c:pt>
                <c:pt idx="1067">
                  <c:v>44986</c:v>
                </c:pt>
                <c:pt idx="1068">
                  <c:v>44987</c:v>
                </c:pt>
                <c:pt idx="1069">
                  <c:v>44988</c:v>
                </c:pt>
                <c:pt idx="1070">
                  <c:v>44991</c:v>
                </c:pt>
                <c:pt idx="1071">
                  <c:v>44992</c:v>
                </c:pt>
                <c:pt idx="1072">
                  <c:v>44993</c:v>
                </c:pt>
                <c:pt idx="1073">
                  <c:v>44994</c:v>
                </c:pt>
                <c:pt idx="1074">
                  <c:v>44995</c:v>
                </c:pt>
                <c:pt idx="1075">
                  <c:v>44998</c:v>
                </c:pt>
                <c:pt idx="1076">
                  <c:v>44999</c:v>
                </c:pt>
                <c:pt idx="1077">
                  <c:v>45000</c:v>
                </c:pt>
                <c:pt idx="1078">
                  <c:v>45001</c:v>
                </c:pt>
                <c:pt idx="1079">
                  <c:v>45002</c:v>
                </c:pt>
                <c:pt idx="1080">
                  <c:v>45005</c:v>
                </c:pt>
                <c:pt idx="1081">
                  <c:v>45006</c:v>
                </c:pt>
                <c:pt idx="1082">
                  <c:v>45007</c:v>
                </c:pt>
                <c:pt idx="1083">
                  <c:v>45008</c:v>
                </c:pt>
                <c:pt idx="1084">
                  <c:v>45009</c:v>
                </c:pt>
                <c:pt idx="1085">
                  <c:v>45012</c:v>
                </c:pt>
                <c:pt idx="1086">
                  <c:v>45013</c:v>
                </c:pt>
                <c:pt idx="1087">
                  <c:v>45014</c:v>
                </c:pt>
                <c:pt idx="1088">
                  <c:v>45015</c:v>
                </c:pt>
                <c:pt idx="1089">
                  <c:v>45016</c:v>
                </c:pt>
                <c:pt idx="1090">
                  <c:v>45019</c:v>
                </c:pt>
                <c:pt idx="1091">
                  <c:v>45020</c:v>
                </c:pt>
                <c:pt idx="1092">
                  <c:v>45021</c:v>
                </c:pt>
                <c:pt idx="1093">
                  <c:v>45022</c:v>
                </c:pt>
                <c:pt idx="1094">
                  <c:v>45026</c:v>
                </c:pt>
                <c:pt idx="1095">
                  <c:v>45027</c:v>
                </c:pt>
                <c:pt idx="1096">
                  <c:v>45028</c:v>
                </c:pt>
                <c:pt idx="1097">
                  <c:v>45029</c:v>
                </c:pt>
                <c:pt idx="1098">
                  <c:v>45030</c:v>
                </c:pt>
                <c:pt idx="1099">
                  <c:v>45033</c:v>
                </c:pt>
                <c:pt idx="1100">
                  <c:v>45034</c:v>
                </c:pt>
                <c:pt idx="1101">
                  <c:v>45035</c:v>
                </c:pt>
                <c:pt idx="1102">
                  <c:v>45036</c:v>
                </c:pt>
                <c:pt idx="1103">
                  <c:v>45037</c:v>
                </c:pt>
                <c:pt idx="1104">
                  <c:v>45040</c:v>
                </c:pt>
                <c:pt idx="1105">
                  <c:v>45041</c:v>
                </c:pt>
                <c:pt idx="1106">
                  <c:v>45042</c:v>
                </c:pt>
                <c:pt idx="1107">
                  <c:v>45043</c:v>
                </c:pt>
                <c:pt idx="1108">
                  <c:v>45044</c:v>
                </c:pt>
                <c:pt idx="1109">
                  <c:v>45047</c:v>
                </c:pt>
                <c:pt idx="1110">
                  <c:v>45048</c:v>
                </c:pt>
                <c:pt idx="1111">
                  <c:v>45049</c:v>
                </c:pt>
                <c:pt idx="1112">
                  <c:v>45050</c:v>
                </c:pt>
                <c:pt idx="1113">
                  <c:v>45051</c:v>
                </c:pt>
                <c:pt idx="1114">
                  <c:v>45054</c:v>
                </c:pt>
                <c:pt idx="1115">
                  <c:v>45055</c:v>
                </c:pt>
                <c:pt idx="1116">
                  <c:v>45056</c:v>
                </c:pt>
                <c:pt idx="1117">
                  <c:v>45057</c:v>
                </c:pt>
                <c:pt idx="1118">
                  <c:v>45058</c:v>
                </c:pt>
                <c:pt idx="1119">
                  <c:v>45061</c:v>
                </c:pt>
                <c:pt idx="1120">
                  <c:v>45062</c:v>
                </c:pt>
                <c:pt idx="1121">
                  <c:v>45063</c:v>
                </c:pt>
                <c:pt idx="1122">
                  <c:v>45064</c:v>
                </c:pt>
                <c:pt idx="1123">
                  <c:v>45065</c:v>
                </c:pt>
                <c:pt idx="1124">
                  <c:v>45068</c:v>
                </c:pt>
                <c:pt idx="1125">
                  <c:v>45069</c:v>
                </c:pt>
                <c:pt idx="1126">
                  <c:v>45070</c:v>
                </c:pt>
                <c:pt idx="1127">
                  <c:v>45071</c:v>
                </c:pt>
                <c:pt idx="1128">
                  <c:v>45072</c:v>
                </c:pt>
                <c:pt idx="1129">
                  <c:v>45076</c:v>
                </c:pt>
                <c:pt idx="1130">
                  <c:v>45077</c:v>
                </c:pt>
                <c:pt idx="1131">
                  <c:v>45078</c:v>
                </c:pt>
                <c:pt idx="1132">
                  <c:v>45079</c:v>
                </c:pt>
                <c:pt idx="1133">
                  <c:v>45082</c:v>
                </c:pt>
                <c:pt idx="1134">
                  <c:v>45083</c:v>
                </c:pt>
                <c:pt idx="1135">
                  <c:v>45084</c:v>
                </c:pt>
                <c:pt idx="1136">
                  <c:v>45085</c:v>
                </c:pt>
                <c:pt idx="1137">
                  <c:v>45086</c:v>
                </c:pt>
                <c:pt idx="1138">
                  <c:v>45089</c:v>
                </c:pt>
                <c:pt idx="1139">
                  <c:v>45090</c:v>
                </c:pt>
                <c:pt idx="1140">
                  <c:v>45091</c:v>
                </c:pt>
                <c:pt idx="1141">
                  <c:v>45092</c:v>
                </c:pt>
                <c:pt idx="1142">
                  <c:v>45093</c:v>
                </c:pt>
                <c:pt idx="1143">
                  <c:v>45097</c:v>
                </c:pt>
                <c:pt idx="1144">
                  <c:v>45098</c:v>
                </c:pt>
                <c:pt idx="1145">
                  <c:v>45099</c:v>
                </c:pt>
                <c:pt idx="1146">
                  <c:v>45100</c:v>
                </c:pt>
                <c:pt idx="1147">
                  <c:v>45103</c:v>
                </c:pt>
                <c:pt idx="1148">
                  <c:v>45104</c:v>
                </c:pt>
                <c:pt idx="1149">
                  <c:v>45105</c:v>
                </c:pt>
                <c:pt idx="1150">
                  <c:v>45106</c:v>
                </c:pt>
                <c:pt idx="1151">
                  <c:v>45107</c:v>
                </c:pt>
                <c:pt idx="1152">
                  <c:v>45110</c:v>
                </c:pt>
                <c:pt idx="1153">
                  <c:v>45112</c:v>
                </c:pt>
                <c:pt idx="1154">
                  <c:v>45113</c:v>
                </c:pt>
                <c:pt idx="1155">
                  <c:v>45114</c:v>
                </c:pt>
                <c:pt idx="1156">
                  <c:v>45117</c:v>
                </c:pt>
                <c:pt idx="1157">
                  <c:v>45118</c:v>
                </c:pt>
                <c:pt idx="1158">
                  <c:v>45119</c:v>
                </c:pt>
                <c:pt idx="1159">
                  <c:v>45120</c:v>
                </c:pt>
                <c:pt idx="1160">
                  <c:v>45121</c:v>
                </c:pt>
                <c:pt idx="1161">
                  <c:v>45124</c:v>
                </c:pt>
                <c:pt idx="1162">
                  <c:v>45125</c:v>
                </c:pt>
                <c:pt idx="1163">
                  <c:v>45126</c:v>
                </c:pt>
                <c:pt idx="1164">
                  <c:v>45127</c:v>
                </c:pt>
                <c:pt idx="1165">
                  <c:v>45128</c:v>
                </c:pt>
                <c:pt idx="1166">
                  <c:v>45131</c:v>
                </c:pt>
                <c:pt idx="1167">
                  <c:v>45132</c:v>
                </c:pt>
                <c:pt idx="1168">
                  <c:v>45133</c:v>
                </c:pt>
                <c:pt idx="1169">
                  <c:v>45134</c:v>
                </c:pt>
                <c:pt idx="1170">
                  <c:v>45135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45145</c:v>
                </c:pt>
                <c:pt idx="1177">
                  <c:v>45146</c:v>
                </c:pt>
                <c:pt idx="1178">
                  <c:v>45147</c:v>
                </c:pt>
                <c:pt idx="1179">
                  <c:v>45148</c:v>
                </c:pt>
                <c:pt idx="1180">
                  <c:v>45149</c:v>
                </c:pt>
                <c:pt idx="1181">
                  <c:v>45152</c:v>
                </c:pt>
                <c:pt idx="1182">
                  <c:v>45153</c:v>
                </c:pt>
                <c:pt idx="1183">
                  <c:v>45154</c:v>
                </c:pt>
                <c:pt idx="1184">
                  <c:v>45155</c:v>
                </c:pt>
                <c:pt idx="1185">
                  <c:v>45156</c:v>
                </c:pt>
                <c:pt idx="1186">
                  <c:v>45159</c:v>
                </c:pt>
                <c:pt idx="1187">
                  <c:v>45160</c:v>
                </c:pt>
                <c:pt idx="1188">
                  <c:v>45161</c:v>
                </c:pt>
                <c:pt idx="1189">
                  <c:v>45162</c:v>
                </c:pt>
                <c:pt idx="1190">
                  <c:v>45163</c:v>
                </c:pt>
                <c:pt idx="1191">
                  <c:v>45166</c:v>
                </c:pt>
                <c:pt idx="1192">
                  <c:v>45167</c:v>
                </c:pt>
                <c:pt idx="1193">
                  <c:v>45168</c:v>
                </c:pt>
                <c:pt idx="1194">
                  <c:v>45169</c:v>
                </c:pt>
                <c:pt idx="1195">
                  <c:v>45170</c:v>
                </c:pt>
                <c:pt idx="1196">
                  <c:v>45174</c:v>
                </c:pt>
                <c:pt idx="1197">
                  <c:v>45175</c:v>
                </c:pt>
                <c:pt idx="1198">
                  <c:v>45176</c:v>
                </c:pt>
                <c:pt idx="1199">
                  <c:v>45177</c:v>
                </c:pt>
                <c:pt idx="1200">
                  <c:v>45180</c:v>
                </c:pt>
                <c:pt idx="1201">
                  <c:v>45181</c:v>
                </c:pt>
                <c:pt idx="1202">
                  <c:v>45182</c:v>
                </c:pt>
                <c:pt idx="1203">
                  <c:v>45183</c:v>
                </c:pt>
                <c:pt idx="1204">
                  <c:v>45184</c:v>
                </c:pt>
                <c:pt idx="1205">
                  <c:v>45187</c:v>
                </c:pt>
                <c:pt idx="1206">
                  <c:v>45188</c:v>
                </c:pt>
                <c:pt idx="1207">
                  <c:v>45189</c:v>
                </c:pt>
                <c:pt idx="1208">
                  <c:v>45190</c:v>
                </c:pt>
                <c:pt idx="1209">
                  <c:v>45191</c:v>
                </c:pt>
                <c:pt idx="1210">
                  <c:v>45194</c:v>
                </c:pt>
                <c:pt idx="1211">
                  <c:v>45195</c:v>
                </c:pt>
                <c:pt idx="1212">
                  <c:v>45196</c:v>
                </c:pt>
                <c:pt idx="1213">
                  <c:v>45197</c:v>
                </c:pt>
                <c:pt idx="1214">
                  <c:v>45198</c:v>
                </c:pt>
                <c:pt idx="1215">
                  <c:v>45201</c:v>
                </c:pt>
                <c:pt idx="1216">
                  <c:v>45202</c:v>
                </c:pt>
                <c:pt idx="1217">
                  <c:v>45203</c:v>
                </c:pt>
                <c:pt idx="1218">
                  <c:v>45204</c:v>
                </c:pt>
                <c:pt idx="1219">
                  <c:v>45205</c:v>
                </c:pt>
                <c:pt idx="1220">
                  <c:v>45208</c:v>
                </c:pt>
                <c:pt idx="1221">
                  <c:v>45209</c:v>
                </c:pt>
                <c:pt idx="1222">
                  <c:v>45210</c:v>
                </c:pt>
                <c:pt idx="1223">
                  <c:v>45211</c:v>
                </c:pt>
                <c:pt idx="1224">
                  <c:v>45212</c:v>
                </c:pt>
                <c:pt idx="1225">
                  <c:v>45215</c:v>
                </c:pt>
                <c:pt idx="1226">
                  <c:v>45216</c:v>
                </c:pt>
                <c:pt idx="1227">
                  <c:v>45217</c:v>
                </c:pt>
                <c:pt idx="1228">
                  <c:v>45218</c:v>
                </c:pt>
                <c:pt idx="1229">
                  <c:v>45219</c:v>
                </c:pt>
                <c:pt idx="1230">
                  <c:v>45222</c:v>
                </c:pt>
                <c:pt idx="1231">
                  <c:v>45223</c:v>
                </c:pt>
                <c:pt idx="1232">
                  <c:v>45224</c:v>
                </c:pt>
                <c:pt idx="1233">
                  <c:v>45225</c:v>
                </c:pt>
                <c:pt idx="1234">
                  <c:v>45226</c:v>
                </c:pt>
                <c:pt idx="1235">
                  <c:v>45229</c:v>
                </c:pt>
                <c:pt idx="1236">
                  <c:v>45230</c:v>
                </c:pt>
                <c:pt idx="1237">
                  <c:v>45231</c:v>
                </c:pt>
                <c:pt idx="1238">
                  <c:v>45232</c:v>
                </c:pt>
                <c:pt idx="1239">
                  <c:v>45233</c:v>
                </c:pt>
                <c:pt idx="1240">
                  <c:v>45236</c:v>
                </c:pt>
                <c:pt idx="1241">
                  <c:v>45237</c:v>
                </c:pt>
                <c:pt idx="1242">
                  <c:v>45238</c:v>
                </c:pt>
                <c:pt idx="1243">
                  <c:v>45239</c:v>
                </c:pt>
                <c:pt idx="1244">
                  <c:v>45240</c:v>
                </c:pt>
                <c:pt idx="1245">
                  <c:v>45243</c:v>
                </c:pt>
                <c:pt idx="1246">
                  <c:v>45244</c:v>
                </c:pt>
                <c:pt idx="1247">
                  <c:v>45245</c:v>
                </c:pt>
                <c:pt idx="1248">
                  <c:v>45246</c:v>
                </c:pt>
                <c:pt idx="1249">
                  <c:v>45247</c:v>
                </c:pt>
                <c:pt idx="1250">
                  <c:v>45250</c:v>
                </c:pt>
                <c:pt idx="1251">
                  <c:v>45251</c:v>
                </c:pt>
                <c:pt idx="1252">
                  <c:v>45252</c:v>
                </c:pt>
                <c:pt idx="1253">
                  <c:v>45254</c:v>
                </c:pt>
                <c:pt idx="1254">
                  <c:v>45257</c:v>
                </c:pt>
                <c:pt idx="1255">
                  <c:v>45258</c:v>
                </c:pt>
                <c:pt idx="1256">
                  <c:v>45259</c:v>
                </c:pt>
                <c:pt idx="1257">
                  <c:v>45260</c:v>
                </c:pt>
                <c:pt idx="1258">
                  <c:v>45261</c:v>
                </c:pt>
                <c:pt idx="1259">
                  <c:v>45264</c:v>
                </c:pt>
              </c:numCache>
            </c:numRef>
          </c:cat>
          <c:val>
            <c:numRef>
              <c:f>Spreads!$B$3:$B$1616</c:f>
              <c:numCache>
                <c:formatCode>#,##0.00_);[Red]\(#,##0.00\)</c:formatCode>
                <c:ptCount val="1614"/>
                <c:pt idx="0">
                  <c:v>32.119999999999997</c:v>
                </c:pt>
                <c:pt idx="1">
                  <c:v>32.450000000000003</c:v>
                </c:pt>
                <c:pt idx="2">
                  <c:v>32.39</c:v>
                </c:pt>
                <c:pt idx="3">
                  <c:v>32.26</c:v>
                </c:pt>
                <c:pt idx="4">
                  <c:v>32.29</c:v>
                </c:pt>
                <c:pt idx="5">
                  <c:v>32.31</c:v>
                </c:pt>
                <c:pt idx="6">
                  <c:v>32.51</c:v>
                </c:pt>
                <c:pt idx="7">
                  <c:v>32.590000000000003</c:v>
                </c:pt>
                <c:pt idx="8">
                  <c:v>32.380000000000003</c:v>
                </c:pt>
                <c:pt idx="9">
                  <c:v>32.04</c:v>
                </c:pt>
                <c:pt idx="10">
                  <c:v>31.72</c:v>
                </c:pt>
                <c:pt idx="11">
                  <c:v>31.96</c:v>
                </c:pt>
                <c:pt idx="12">
                  <c:v>32.01</c:v>
                </c:pt>
                <c:pt idx="13">
                  <c:v>31.75</c:v>
                </c:pt>
                <c:pt idx="14">
                  <c:v>31.44</c:v>
                </c:pt>
                <c:pt idx="15">
                  <c:v>31.29</c:v>
                </c:pt>
                <c:pt idx="16">
                  <c:v>30.91</c:v>
                </c:pt>
                <c:pt idx="17">
                  <c:v>30.86</c:v>
                </c:pt>
                <c:pt idx="18">
                  <c:v>31.07</c:v>
                </c:pt>
                <c:pt idx="19">
                  <c:v>31.1</c:v>
                </c:pt>
                <c:pt idx="20">
                  <c:v>31.73</c:v>
                </c:pt>
                <c:pt idx="21">
                  <c:v>31.98</c:v>
                </c:pt>
                <c:pt idx="22">
                  <c:v>32.19</c:v>
                </c:pt>
                <c:pt idx="23">
                  <c:v>32.06</c:v>
                </c:pt>
                <c:pt idx="24">
                  <c:v>31.98</c:v>
                </c:pt>
                <c:pt idx="25">
                  <c:v>32.15</c:v>
                </c:pt>
                <c:pt idx="26">
                  <c:v>31.74</c:v>
                </c:pt>
                <c:pt idx="27">
                  <c:v>31.96</c:v>
                </c:pt>
                <c:pt idx="28">
                  <c:v>31.95</c:v>
                </c:pt>
                <c:pt idx="29">
                  <c:v>31.59</c:v>
                </c:pt>
                <c:pt idx="30">
                  <c:v>31.58</c:v>
                </c:pt>
                <c:pt idx="31">
                  <c:v>31.87</c:v>
                </c:pt>
                <c:pt idx="32">
                  <c:v>32.11</c:v>
                </c:pt>
                <c:pt idx="33">
                  <c:v>32.159999999999997</c:v>
                </c:pt>
                <c:pt idx="34">
                  <c:v>32.479999999999997</c:v>
                </c:pt>
                <c:pt idx="35">
                  <c:v>32.61</c:v>
                </c:pt>
                <c:pt idx="36">
                  <c:v>33.130000000000003</c:v>
                </c:pt>
                <c:pt idx="37">
                  <c:v>33.4</c:v>
                </c:pt>
                <c:pt idx="38">
                  <c:v>33.21</c:v>
                </c:pt>
                <c:pt idx="39">
                  <c:v>33.520000000000003</c:v>
                </c:pt>
                <c:pt idx="40">
                  <c:v>33.270000000000003</c:v>
                </c:pt>
                <c:pt idx="41">
                  <c:v>32.99</c:v>
                </c:pt>
                <c:pt idx="42">
                  <c:v>33.229999999999997</c:v>
                </c:pt>
                <c:pt idx="43">
                  <c:v>33.479999999999997</c:v>
                </c:pt>
                <c:pt idx="44">
                  <c:v>34</c:v>
                </c:pt>
                <c:pt idx="45">
                  <c:v>33.31</c:v>
                </c:pt>
                <c:pt idx="46">
                  <c:v>33.369999999999997</c:v>
                </c:pt>
                <c:pt idx="47">
                  <c:v>32.74</c:v>
                </c:pt>
                <c:pt idx="48">
                  <c:v>32.83</c:v>
                </c:pt>
                <c:pt idx="49">
                  <c:v>32.49</c:v>
                </c:pt>
                <c:pt idx="50">
                  <c:v>33.39</c:v>
                </c:pt>
                <c:pt idx="51">
                  <c:v>32.450000000000003</c:v>
                </c:pt>
                <c:pt idx="52">
                  <c:v>32.24</c:v>
                </c:pt>
                <c:pt idx="53">
                  <c:v>32.46</c:v>
                </c:pt>
                <c:pt idx="54">
                  <c:v>32.99</c:v>
                </c:pt>
                <c:pt idx="55">
                  <c:v>33.01</c:v>
                </c:pt>
                <c:pt idx="56">
                  <c:v>32.86</c:v>
                </c:pt>
                <c:pt idx="57">
                  <c:v>32.590000000000003</c:v>
                </c:pt>
                <c:pt idx="58">
                  <c:v>32.299999999999997</c:v>
                </c:pt>
                <c:pt idx="59">
                  <c:v>32.46</c:v>
                </c:pt>
                <c:pt idx="60">
                  <c:v>32.74</c:v>
                </c:pt>
                <c:pt idx="61">
                  <c:v>32.58</c:v>
                </c:pt>
                <c:pt idx="62">
                  <c:v>32.42</c:v>
                </c:pt>
                <c:pt idx="63">
                  <c:v>32.18</c:v>
                </c:pt>
                <c:pt idx="64">
                  <c:v>32.07</c:v>
                </c:pt>
                <c:pt idx="65">
                  <c:v>32.049999999999997</c:v>
                </c:pt>
                <c:pt idx="66">
                  <c:v>32.04</c:v>
                </c:pt>
                <c:pt idx="67">
                  <c:v>32.39</c:v>
                </c:pt>
                <c:pt idx="68">
                  <c:v>32.33</c:v>
                </c:pt>
                <c:pt idx="69">
                  <c:v>31.97</c:v>
                </c:pt>
                <c:pt idx="70">
                  <c:v>31.83</c:v>
                </c:pt>
                <c:pt idx="71">
                  <c:v>31.84</c:v>
                </c:pt>
                <c:pt idx="72">
                  <c:v>31.64</c:v>
                </c:pt>
                <c:pt idx="73">
                  <c:v>31.67</c:v>
                </c:pt>
                <c:pt idx="74">
                  <c:v>31.5</c:v>
                </c:pt>
                <c:pt idx="75">
                  <c:v>31.06</c:v>
                </c:pt>
                <c:pt idx="76">
                  <c:v>31.22</c:v>
                </c:pt>
                <c:pt idx="77">
                  <c:v>31.05</c:v>
                </c:pt>
                <c:pt idx="78">
                  <c:v>31.22</c:v>
                </c:pt>
                <c:pt idx="79">
                  <c:v>31.03</c:v>
                </c:pt>
                <c:pt idx="80">
                  <c:v>30.76</c:v>
                </c:pt>
                <c:pt idx="81">
                  <c:v>30.97</c:v>
                </c:pt>
                <c:pt idx="82">
                  <c:v>31.36</c:v>
                </c:pt>
                <c:pt idx="83">
                  <c:v>31.35</c:v>
                </c:pt>
                <c:pt idx="84">
                  <c:v>31.75</c:v>
                </c:pt>
                <c:pt idx="85">
                  <c:v>31.7</c:v>
                </c:pt>
                <c:pt idx="86">
                  <c:v>31.43</c:v>
                </c:pt>
                <c:pt idx="87">
                  <c:v>31.59</c:v>
                </c:pt>
                <c:pt idx="88">
                  <c:v>31.62</c:v>
                </c:pt>
                <c:pt idx="89">
                  <c:v>31.53</c:v>
                </c:pt>
                <c:pt idx="90">
                  <c:v>31.5</c:v>
                </c:pt>
                <c:pt idx="91">
                  <c:v>31.36</c:v>
                </c:pt>
                <c:pt idx="92">
                  <c:v>31.27</c:v>
                </c:pt>
                <c:pt idx="93">
                  <c:v>31.01</c:v>
                </c:pt>
                <c:pt idx="94">
                  <c:v>31.35</c:v>
                </c:pt>
                <c:pt idx="95">
                  <c:v>31.25</c:v>
                </c:pt>
                <c:pt idx="96">
                  <c:v>30.61</c:v>
                </c:pt>
                <c:pt idx="97">
                  <c:v>30.2</c:v>
                </c:pt>
                <c:pt idx="98">
                  <c:v>29.92</c:v>
                </c:pt>
                <c:pt idx="99">
                  <c:v>29.8</c:v>
                </c:pt>
                <c:pt idx="100">
                  <c:v>30.16</c:v>
                </c:pt>
                <c:pt idx="101">
                  <c:v>29.86</c:v>
                </c:pt>
                <c:pt idx="102">
                  <c:v>29.93</c:v>
                </c:pt>
                <c:pt idx="103">
                  <c:v>29.78</c:v>
                </c:pt>
                <c:pt idx="104">
                  <c:v>29.63</c:v>
                </c:pt>
                <c:pt idx="105">
                  <c:v>29.41</c:v>
                </c:pt>
                <c:pt idx="106">
                  <c:v>29.75</c:v>
                </c:pt>
                <c:pt idx="107">
                  <c:v>29.65</c:v>
                </c:pt>
                <c:pt idx="108">
                  <c:v>29.28</c:v>
                </c:pt>
                <c:pt idx="109">
                  <c:v>29.44</c:v>
                </c:pt>
                <c:pt idx="110">
                  <c:v>29.26</c:v>
                </c:pt>
                <c:pt idx="111">
                  <c:v>29.65</c:v>
                </c:pt>
                <c:pt idx="112">
                  <c:v>29.89</c:v>
                </c:pt>
                <c:pt idx="113">
                  <c:v>30.37</c:v>
                </c:pt>
                <c:pt idx="114">
                  <c:v>29.87</c:v>
                </c:pt>
                <c:pt idx="115">
                  <c:v>30.15</c:v>
                </c:pt>
                <c:pt idx="116">
                  <c:v>29.79</c:v>
                </c:pt>
                <c:pt idx="117">
                  <c:v>30.96</c:v>
                </c:pt>
                <c:pt idx="118">
                  <c:v>30.43</c:v>
                </c:pt>
                <c:pt idx="119">
                  <c:v>30.66</c:v>
                </c:pt>
                <c:pt idx="120">
                  <c:v>30.94</c:v>
                </c:pt>
                <c:pt idx="121">
                  <c:v>31.38</c:v>
                </c:pt>
                <c:pt idx="122">
                  <c:v>31.43</c:v>
                </c:pt>
                <c:pt idx="123">
                  <c:v>31.24</c:v>
                </c:pt>
                <c:pt idx="124">
                  <c:v>30.99</c:v>
                </c:pt>
                <c:pt idx="125">
                  <c:v>31.14</c:v>
                </c:pt>
                <c:pt idx="126">
                  <c:v>30.72</c:v>
                </c:pt>
                <c:pt idx="127">
                  <c:v>31.26</c:v>
                </c:pt>
                <c:pt idx="128">
                  <c:v>30.88</c:v>
                </c:pt>
                <c:pt idx="129">
                  <c:v>30.88</c:v>
                </c:pt>
                <c:pt idx="130">
                  <c:v>30.72</c:v>
                </c:pt>
                <c:pt idx="131">
                  <c:v>31.06</c:v>
                </c:pt>
                <c:pt idx="132">
                  <c:v>31.52</c:v>
                </c:pt>
                <c:pt idx="133">
                  <c:v>31.11</c:v>
                </c:pt>
                <c:pt idx="134">
                  <c:v>31.64</c:v>
                </c:pt>
                <c:pt idx="135">
                  <c:v>31.88</c:v>
                </c:pt>
                <c:pt idx="136">
                  <c:v>31.92</c:v>
                </c:pt>
                <c:pt idx="137">
                  <c:v>32.14</c:v>
                </c:pt>
                <c:pt idx="138">
                  <c:v>31.99</c:v>
                </c:pt>
                <c:pt idx="139">
                  <c:v>31.9</c:v>
                </c:pt>
                <c:pt idx="140">
                  <c:v>31.55</c:v>
                </c:pt>
                <c:pt idx="141">
                  <c:v>31.36</c:v>
                </c:pt>
                <c:pt idx="142">
                  <c:v>31.36</c:v>
                </c:pt>
                <c:pt idx="143">
                  <c:v>31.79</c:v>
                </c:pt>
                <c:pt idx="144">
                  <c:v>31.68</c:v>
                </c:pt>
                <c:pt idx="145">
                  <c:v>31.36</c:v>
                </c:pt>
                <c:pt idx="146">
                  <c:v>31.72</c:v>
                </c:pt>
                <c:pt idx="147">
                  <c:v>31.11</c:v>
                </c:pt>
                <c:pt idx="148">
                  <c:v>31.54</c:v>
                </c:pt>
                <c:pt idx="149">
                  <c:v>31.56</c:v>
                </c:pt>
                <c:pt idx="150">
                  <c:v>31.64</c:v>
                </c:pt>
                <c:pt idx="151">
                  <c:v>31.73</c:v>
                </c:pt>
                <c:pt idx="152">
                  <c:v>31.86</c:v>
                </c:pt>
                <c:pt idx="153">
                  <c:v>31.83</c:v>
                </c:pt>
                <c:pt idx="154">
                  <c:v>31.54</c:v>
                </c:pt>
                <c:pt idx="155">
                  <c:v>31.23</c:v>
                </c:pt>
                <c:pt idx="156">
                  <c:v>31.19</c:v>
                </c:pt>
                <c:pt idx="157">
                  <c:v>31.65</c:v>
                </c:pt>
                <c:pt idx="158">
                  <c:v>31.28</c:v>
                </c:pt>
                <c:pt idx="159">
                  <c:v>31.56</c:v>
                </c:pt>
                <c:pt idx="160">
                  <c:v>31.85</c:v>
                </c:pt>
                <c:pt idx="161">
                  <c:v>31.02</c:v>
                </c:pt>
                <c:pt idx="162">
                  <c:v>31.22</c:v>
                </c:pt>
                <c:pt idx="163">
                  <c:v>31.18</c:v>
                </c:pt>
                <c:pt idx="164">
                  <c:v>31.06</c:v>
                </c:pt>
                <c:pt idx="165">
                  <c:v>30.5</c:v>
                </c:pt>
                <c:pt idx="166">
                  <c:v>30.55</c:v>
                </c:pt>
                <c:pt idx="167">
                  <c:v>31.07</c:v>
                </c:pt>
                <c:pt idx="168">
                  <c:v>30.62</c:v>
                </c:pt>
                <c:pt idx="169">
                  <c:v>30.31</c:v>
                </c:pt>
                <c:pt idx="170">
                  <c:v>30.76</c:v>
                </c:pt>
                <c:pt idx="171">
                  <c:v>31.76</c:v>
                </c:pt>
                <c:pt idx="172">
                  <c:v>32.33</c:v>
                </c:pt>
                <c:pt idx="173">
                  <c:v>32.409999999999997</c:v>
                </c:pt>
                <c:pt idx="174">
                  <c:v>31.92</c:v>
                </c:pt>
                <c:pt idx="175">
                  <c:v>32.07</c:v>
                </c:pt>
                <c:pt idx="176">
                  <c:v>31.97</c:v>
                </c:pt>
                <c:pt idx="177">
                  <c:v>32.28</c:v>
                </c:pt>
                <c:pt idx="178">
                  <c:v>31.95</c:v>
                </c:pt>
                <c:pt idx="179">
                  <c:v>31.7</c:v>
                </c:pt>
                <c:pt idx="180">
                  <c:v>32.01</c:v>
                </c:pt>
                <c:pt idx="181">
                  <c:v>31.81</c:v>
                </c:pt>
                <c:pt idx="182">
                  <c:v>31.61</c:v>
                </c:pt>
                <c:pt idx="183">
                  <c:v>31.6</c:v>
                </c:pt>
                <c:pt idx="184">
                  <c:v>30.91</c:v>
                </c:pt>
                <c:pt idx="185">
                  <c:v>31.01</c:v>
                </c:pt>
                <c:pt idx="186">
                  <c:v>31.27</c:v>
                </c:pt>
                <c:pt idx="187">
                  <c:v>31.54</c:v>
                </c:pt>
                <c:pt idx="188">
                  <c:v>31.84</c:v>
                </c:pt>
                <c:pt idx="189">
                  <c:v>31.74</c:v>
                </c:pt>
                <c:pt idx="190">
                  <c:v>31.36</c:v>
                </c:pt>
                <c:pt idx="191">
                  <c:v>31.36</c:v>
                </c:pt>
                <c:pt idx="192">
                  <c:v>31.16</c:v>
                </c:pt>
                <c:pt idx="193">
                  <c:v>31.25</c:v>
                </c:pt>
                <c:pt idx="194">
                  <c:v>31.55</c:v>
                </c:pt>
                <c:pt idx="195">
                  <c:v>31.91</c:v>
                </c:pt>
                <c:pt idx="196">
                  <c:v>32.19</c:v>
                </c:pt>
                <c:pt idx="197">
                  <c:v>33.04</c:v>
                </c:pt>
                <c:pt idx="198">
                  <c:v>32.75</c:v>
                </c:pt>
                <c:pt idx="199">
                  <c:v>32.770000000000003</c:v>
                </c:pt>
                <c:pt idx="200">
                  <c:v>32.71</c:v>
                </c:pt>
                <c:pt idx="201">
                  <c:v>32.18</c:v>
                </c:pt>
                <c:pt idx="202">
                  <c:v>32.090000000000003</c:v>
                </c:pt>
                <c:pt idx="203">
                  <c:v>32.1</c:v>
                </c:pt>
                <c:pt idx="204">
                  <c:v>31.94</c:v>
                </c:pt>
                <c:pt idx="205">
                  <c:v>31.91</c:v>
                </c:pt>
                <c:pt idx="206">
                  <c:v>31.52</c:v>
                </c:pt>
                <c:pt idx="207">
                  <c:v>31.89</c:v>
                </c:pt>
                <c:pt idx="208">
                  <c:v>31.78</c:v>
                </c:pt>
                <c:pt idx="209">
                  <c:v>32.11</c:v>
                </c:pt>
                <c:pt idx="210">
                  <c:v>32.840000000000003</c:v>
                </c:pt>
                <c:pt idx="211">
                  <c:v>32.81</c:v>
                </c:pt>
                <c:pt idx="212">
                  <c:v>33.01</c:v>
                </c:pt>
                <c:pt idx="213">
                  <c:v>32.770000000000003</c:v>
                </c:pt>
                <c:pt idx="214">
                  <c:v>32.659999999999997</c:v>
                </c:pt>
                <c:pt idx="215">
                  <c:v>32.729999999999997</c:v>
                </c:pt>
                <c:pt idx="216">
                  <c:v>32.92</c:v>
                </c:pt>
                <c:pt idx="217">
                  <c:v>32.950000000000003</c:v>
                </c:pt>
                <c:pt idx="218">
                  <c:v>33.340000000000003</c:v>
                </c:pt>
                <c:pt idx="219">
                  <c:v>33.35</c:v>
                </c:pt>
                <c:pt idx="220">
                  <c:v>33.340000000000003</c:v>
                </c:pt>
                <c:pt idx="221">
                  <c:v>33.31</c:v>
                </c:pt>
                <c:pt idx="222">
                  <c:v>33.43</c:v>
                </c:pt>
                <c:pt idx="223">
                  <c:v>33.9</c:v>
                </c:pt>
                <c:pt idx="224">
                  <c:v>33.630000000000003</c:v>
                </c:pt>
                <c:pt idx="225">
                  <c:v>34.39</c:v>
                </c:pt>
                <c:pt idx="226">
                  <c:v>34.01</c:v>
                </c:pt>
                <c:pt idx="227">
                  <c:v>33.880000000000003</c:v>
                </c:pt>
                <c:pt idx="228">
                  <c:v>34.1</c:v>
                </c:pt>
                <c:pt idx="229">
                  <c:v>34.08</c:v>
                </c:pt>
                <c:pt idx="230">
                  <c:v>33.85</c:v>
                </c:pt>
                <c:pt idx="231">
                  <c:v>34.130000000000003</c:v>
                </c:pt>
                <c:pt idx="232">
                  <c:v>34.97</c:v>
                </c:pt>
                <c:pt idx="233">
                  <c:v>34.67</c:v>
                </c:pt>
                <c:pt idx="234">
                  <c:v>34.85</c:v>
                </c:pt>
                <c:pt idx="235">
                  <c:v>34.53</c:v>
                </c:pt>
                <c:pt idx="236">
                  <c:v>34.6</c:v>
                </c:pt>
                <c:pt idx="237">
                  <c:v>34.520000000000003</c:v>
                </c:pt>
                <c:pt idx="238">
                  <c:v>34.130000000000003</c:v>
                </c:pt>
                <c:pt idx="239">
                  <c:v>33.43</c:v>
                </c:pt>
                <c:pt idx="240">
                  <c:v>33.68</c:v>
                </c:pt>
                <c:pt idx="241">
                  <c:v>33.33</c:v>
                </c:pt>
                <c:pt idx="242">
                  <c:v>33.54</c:v>
                </c:pt>
                <c:pt idx="243">
                  <c:v>33.86</c:v>
                </c:pt>
                <c:pt idx="244">
                  <c:v>33.97</c:v>
                </c:pt>
                <c:pt idx="245">
                  <c:v>33.04</c:v>
                </c:pt>
                <c:pt idx="246">
                  <c:v>33.229999999999997</c:v>
                </c:pt>
                <c:pt idx="247">
                  <c:v>32.79</c:v>
                </c:pt>
                <c:pt idx="248">
                  <c:v>32.57</c:v>
                </c:pt>
                <c:pt idx="249">
                  <c:v>32.72</c:v>
                </c:pt>
                <c:pt idx="250">
                  <c:v>32.770000000000003</c:v>
                </c:pt>
                <c:pt idx="251">
                  <c:v>32.51</c:v>
                </c:pt>
                <c:pt idx="252">
                  <c:v>32.54</c:v>
                </c:pt>
                <c:pt idx="253">
                  <c:v>32.82</c:v>
                </c:pt>
                <c:pt idx="254">
                  <c:v>32.85</c:v>
                </c:pt>
                <c:pt idx="255">
                  <c:v>33.57</c:v>
                </c:pt>
                <c:pt idx="256">
                  <c:v>33.94</c:v>
                </c:pt>
                <c:pt idx="257">
                  <c:v>34.03</c:v>
                </c:pt>
                <c:pt idx="258">
                  <c:v>33.79</c:v>
                </c:pt>
                <c:pt idx="259">
                  <c:v>34.979999999999997</c:v>
                </c:pt>
                <c:pt idx="260">
                  <c:v>35.35</c:v>
                </c:pt>
                <c:pt idx="261">
                  <c:v>35.89</c:v>
                </c:pt>
                <c:pt idx="262">
                  <c:v>36.770000000000003</c:v>
                </c:pt>
                <c:pt idx="263">
                  <c:v>36.380000000000003</c:v>
                </c:pt>
                <c:pt idx="264">
                  <c:v>36.74</c:v>
                </c:pt>
                <c:pt idx="265">
                  <c:v>36.74</c:v>
                </c:pt>
                <c:pt idx="266">
                  <c:v>36.729999999999997</c:v>
                </c:pt>
                <c:pt idx="267">
                  <c:v>36.83</c:v>
                </c:pt>
                <c:pt idx="268">
                  <c:v>37.33</c:v>
                </c:pt>
                <c:pt idx="269">
                  <c:v>37.68</c:v>
                </c:pt>
                <c:pt idx="270">
                  <c:v>38.119999999999997</c:v>
                </c:pt>
                <c:pt idx="271">
                  <c:v>37.44</c:v>
                </c:pt>
                <c:pt idx="272">
                  <c:v>38.19</c:v>
                </c:pt>
                <c:pt idx="273">
                  <c:v>38.03</c:v>
                </c:pt>
                <c:pt idx="274">
                  <c:v>37.47</c:v>
                </c:pt>
                <c:pt idx="275">
                  <c:v>37.67</c:v>
                </c:pt>
                <c:pt idx="276">
                  <c:v>37.51</c:v>
                </c:pt>
                <c:pt idx="277">
                  <c:v>37.590000000000003</c:v>
                </c:pt>
                <c:pt idx="278">
                  <c:v>37.299999999999997</c:v>
                </c:pt>
                <c:pt idx="279">
                  <c:v>36.9</c:v>
                </c:pt>
                <c:pt idx="280">
                  <c:v>37.020000000000003</c:v>
                </c:pt>
                <c:pt idx="281">
                  <c:v>36.25</c:v>
                </c:pt>
                <c:pt idx="282">
                  <c:v>35.979999999999997</c:v>
                </c:pt>
                <c:pt idx="283">
                  <c:v>36.299999999999997</c:v>
                </c:pt>
                <c:pt idx="284">
                  <c:v>35.700000000000003</c:v>
                </c:pt>
                <c:pt idx="285">
                  <c:v>35.97</c:v>
                </c:pt>
                <c:pt idx="286">
                  <c:v>35.43</c:v>
                </c:pt>
                <c:pt idx="287">
                  <c:v>34.97</c:v>
                </c:pt>
                <c:pt idx="288">
                  <c:v>34.47</c:v>
                </c:pt>
                <c:pt idx="289">
                  <c:v>34.409999999999997</c:v>
                </c:pt>
                <c:pt idx="290">
                  <c:v>34.42</c:v>
                </c:pt>
                <c:pt idx="291">
                  <c:v>33.53</c:v>
                </c:pt>
                <c:pt idx="292">
                  <c:v>32.840000000000003</c:v>
                </c:pt>
                <c:pt idx="293">
                  <c:v>33.19</c:v>
                </c:pt>
                <c:pt idx="294">
                  <c:v>33.630000000000003</c:v>
                </c:pt>
                <c:pt idx="295">
                  <c:v>34.72</c:v>
                </c:pt>
                <c:pt idx="296">
                  <c:v>34.64</c:v>
                </c:pt>
                <c:pt idx="297">
                  <c:v>34.369999999999997</c:v>
                </c:pt>
                <c:pt idx="298">
                  <c:v>34.020000000000003</c:v>
                </c:pt>
                <c:pt idx="299">
                  <c:v>34.119999999999997</c:v>
                </c:pt>
                <c:pt idx="300">
                  <c:v>34.43</c:v>
                </c:pt>
                <c:pt idx="301">
                  <c:v>33.82</c:v>
                </c:pt>
                <c:pt idx="302">
                  <c:v>33.67</c:v>
                </c:pt>
                <c:pt idx="303">
                  <c:v>33.58</c:v>
                </c:pt>
                <c:pt idx="304">
                  <c:v>33.39</c:v>
                </c:pt>
                <c:pt idx="305">
                  <c:v>33.17</c:v>
                </c:pt>
                <c:pt idx="306">
                  <c:v>33.69</c:v>
                </c:pt>
                <c:pt idx="307">
                  <c:v>32.54</c:v>
                </c:pt>
                <c:pt idx="308">
                  <c:v>32.28</c:v>
                </c:pt>
                <c:pt idx="309">
                  <c:v>32.32</c:v>
                </c:pt>
                <c:pt idx="310">
                  <c:v>32.08</c:v>
                </c:pt>
                <c:pt idx="311">
                  <c:v>31.56</c:v>
                </c:pt>
                <c:pt idx="312">
                  <c:v>32.159999999999997</c:v>
                </c:pt>
                <c:pt idx="313">
                  <c:v>32.409999999999997</c:v>
                </c:pt>
                <c:pt idx="314">
                  <c:v>32.99</c:v>
                </c:pt>
                <c:pt idx="315">
                  <c:v>32.64</c:v>
                </c:pt>
                <c:pt idx="316">
                  <c:v>32</c:v>
                </c:pt>
                <c:pt idx="317">
                  <c:v>30.79</c:v>
                </c:pt>
                <c:pt idx="318">
                  <c:v>31.42</c:v>
                </c:pt>
                <c:pt idx="319">
                  <c:v>30.68</c:v>
                </c:pt>
                <c:pt idx="320">
                  <c:v>29.53</c:v>
                </c:pt>
                <c:pt idx="321">
                  <c:v>29.52</c:v>
                </c:pt>
                <c:pt idx="322">
                  <c:v>28.14</c:v>
                </c:pt>
                <c:pt idx="323">
                  <c:v>28.39</c:v>
                </c:pt>
                <c:pt idx="324">
                  <c:v>28.19</c:v>
                </c:pt>
                <c:pt idx="325">
                  <c:v>28.63</c:v>
                </c:pt>
                <c:pt idx="326">
                  <c:v>28.74</c:v>
                </c:pt>
                <c:pt idx="327">
                  <c:v>29.24</c:v>
                </c:pt>
                <c:pt idx="328">
                  <c:v>29.55</c:v>
                </c:pt>
                <c:pt idx="329">
                  <c:v>29.64</c:v>
                </c:pt>
                <c:pt idx="330">
                  <c:v>29.5</c:v>
                </c:pt>
                <c:pt idx="331">
                  <c:v>29.85</c:v>
                </c:pt>
                <c:pt idx="332">
                  <c:v>29.87</c:v>
                </c:pt>
                <c:pt idx="333">
                  <c:v>30.01</c:v>
                </c:pt>
                <c:pt idx="334">
                  <c:v>29.05</c:v>
                </c:pt>
                <c:pt idx="335">
                  <c:v>29.24</c:v>
                </c:pt>
                <c:pt idx="336">
                  <c:v>29.43</c:v>
                </c:pt>
                <c:pt idx="337">
                  <c:v>29.83</c:v>
                </c:pt>
                <c:pt idx="338">
                  <c:v>30.48</c:v>
                </c:pt>
                <c:pt idx="339">
                  <c:v>30.18</c:v>
                </c:pt>
                <c:pt idx="340">
                  <c:v>30.41</c:v>
                </c:pt>
                <c:pt idx="341">
                  <c:v>29.7</c:v>
                </c:pt>
                <c:pt idx="342">
                  <c:v>29.24</c:v>
                </c:pt>
                <c:pt idx="343">
                  <c:v>29.05</c:v>
                </c:pt>
                <c:pt idx="344">
                  <c:v>28.8</c:v>
                </c:pt>
                <c:pt idx="345">
                  <c:v>28.79</c:v>
                </c:pt>
                <c:pt idx="346">
                  <c:v>28.48</c:v>
                </c:pt>
                <c:pt idx="347">
                  <c:v>27.85</c:v>
                </c:pt>
                <c:pt idx="348">
                  <c:v>28.02</c:v>
                </c:pt>
                <c:pt idx="349">
                  <c:v>28.06</c:v>
                </c:pt>
                <c:pt idx="350">
                  <c:v>27.5</c:v>
                </c:pt>
                <c:pt idx="351">
                  <c:v>27.44</c:v>
                </c:pt>
                <c:pt idx="352">
                  <c:v>27.3</c:v>
                </c:pt>
                <c:pt idx="353">
                  <c:v>27.78</c:v>
                </c:pt>
                <c:pt idx="354">
                  <c:v>28.23</c:v>
                </c:pt>
                <c:pt idx="355">
                  <c:v>28.14</c:v>
                </c:pt>
                <c:pt idx="356">
                  <c:v>28.15</c:v>
                </c:pt>
                <c:pt idx="357">
                  <c:v>28.06</c:v>
                </c:pt>
                <c:pt idx="358">
                  <c:v>27.59</c:v>
                </c:pt>
                <c:pt idx="359">
                  <c:v>28.01</c:v>
                </c:pt>
                <c:pt idx="360">
                  <c:v>28.29</c:v>
                </c:pt>
                <c:pt idx="361">
                  <c:v>28.24</c:v>
                </c:pt>
                <c:pt idx="362">
                  <c:v>27.76</c:v>
                </c:pt>
                <c:pt idx="363">
                  <c:v>27.66</c:v>
                </c:pt>
                <c:pt idx="364">
                  <c:v>27.93</c:v>
                </c:pt>
                <c:pt idx="365">
                  <c:v>28.33</c:v>
                </c:pt>
                <c:pt idx="366">
                  <c:v>29.07</c:v>
                </c:pt>
                <c:pt idx="367">
                  <c:v>28.84</c:v>
                </c:pt>
                <c:pt idx="368">
                  <c:v>29.01</c:v>
                </c:pt>
                <c:pt idx="369">
                  <c:v>28.76</c:v>
                </c:pt>
                <c:pt idx="370">
                  <c:v>28.29</c:v>
                </c:pt>
                <c:pt idx="371">
                  <c:v>28.92</c:v>
                </c:pt>
                <c:pt idx="372">
                  <c:v>29.25</c:v>
                </c:pt>
                <c:pt idx="373">
                  <c:v>29.04</c:v>
                </c:pt>
                <c:pt idx="374">
                  <c:v>29.03</c:v>
                </c:pt>
                <c:pt idx="375">
                  <c:v>29.25</c:v>
                </c:pt>
                <c:pt idx="376">
                  <c:v>30.09</c:v>
                </c:pt>
                <c:pt idx="377">
                  <c:v>30.01</c:v>
                </c:pt>
                <c:pt idx="378">
                  <c:v>29.97</c:v>
                </c:pt>
                <c:pt idx="379">
                  <c:v>30.29</c:v>
                </c:pt>
                <c:pt idx="380">
                  <c:v>30.25</c:v>
                </c:pt>
                <c:pt idx="381">
                  <c:v>30.03</c:v>
                </c:pt>
                <c:pt idx="382">
                  <c:v>29.8</c:v>
                </c:pt>
                <c:pt idx="383">
                  <c:v>29.3</c:v>
                </c:pt>
                <c:pt idx="384">
                  <c:v>29.3</c:v>
                </c:pt>
                <c:pt idx="385">
                  <c:v>29.54</c:v>
                </c:pt>
                <c:pt idx="386">
                  <c:v>29.79</c:v>
                </c:pt>
                <c:pt idx="387">
                  <c:v>29.9</c:v>
                </c:pt>
                <c:pt idx="388">
                  <c:v>29.86</c:v>
                </c:pt>
                <c:pt idx="389">
                  <c:v>30.32</c:v>
                </c:pt>
                <c:pt idx="390">
                  <c:v>30.15</c:v>
                </c:pt>
                <c:pt idx="391">
                  <c:v>29.97</c:v>
                </c:pt>
                <c:pt idx="392">
                  <c:v>29.45</c:v>
                </c:pt>
                <c:pt idx="393">
                  <c:v>29.34</c:v>
                </c:pt>
                <c:pt idx="394">
                  <c:v>29</c:v>
                </c:pt>
                <c:pt idx="395">
                  <c:v>29.42</c:v>
                </c:pt>
                <c:pt idx="396">
                  <c:v>29.78</c:v>
                </c:pt>
                <c:pt idx="397">
                  <c:v>30.61</c:v>
                </c:pt>
                <c:pt idx="398">
                  <c:v>30.34</c:v>
                </c:pt>
                <c:pt idx="399">
                  <c:v>30.34</c:v>
                </c:pt>
                <c:pt idx="400">
                  <c:v>30.79</c:v>
                </c:pt>
                <c:pt idx="401">
                  <c:v>31.12</c:v>
                </c:pt>
                <c:pt idx="402">
                  <c:v>30.8</c:v>
                </c:pt>
                <c:pt idx="403">
                  <c:v>30.54</c:v>
                </c:pt>
                <c:pt idx="404">
                  <c:v>30.47</c:v>
                </c:pt>
                <c:pt idx="405">
                  <c:v>30.22</c:v>
                </c:pt>
                <c:pt idx="406">
                  <c:v>30.71</c:v>
                </c:pt>
                <c:pt idx="407">
                  <c:v>31.05</c:v>
                </c:pt>
                <c:pt idx="408">
                  <c:v>32.17</c:v>
                </c:pt>
                <c:pt idx="409">
                  <c:v>32.82</c:v>
                </c:pt>
                <c:pt idx="410">
                  <c:v>32.83</c:v>
                </c:pt>
                <c:pt idx="411">
                  <c:v>32.97</c:v>
                </c:pt>
                <c:pt idx="412">
                  <c:v>32.83</c:v>
                </c:pt>
                <c:pt idx="413">
                  <c:v>32.69</c:v>
                </c:pt>
                <c:pt idx="414">
                  <c:v>32.700000000000003</c:v>
                </c:pt>
                <c:pt idx="415">
                  <c:v>32.5</c:v>
                </c:pt>
                <c:pt idx="416">
                  <c:v>32.32</c:v>
                </c:pt>
                <c:pt idx="417">
                  <c:v>32.57</c:v>
                </c:pt>
                <c:pt idx="418">
                  <c:v>32.880000000000003</c:v>
                </c:pt>
                <c:pt idx="419">
                  <c:v>33.909999999999997</c:v>
                </c:pt>
                <c:pt idx="420">
                  <c:v>34.22</c:v>
                </c:pt>
                <c:pt idx="421">
                  <c:v>34.049999999999997</c:v>
                </c:pt>
                <c:pt idx="422">
                  <c:v>34.1</c:v>
                </c:pt>
                <c:pt idx="423">
                  <c:v>34.770000000000003</c:v>
                </c:pt>
                <c:pt idx="424">
                  <c:v>34.4</c:v>
                </c:pt>
                <c:pt idx="425">
                  <c:v>34.28</c:v>
                </c:pt>
                <c:pt idx="426">
                  <c:v>34.270000000000003</c:v>
                </c:pt>
                <c:pt idx="427">
                  <c:v>35.11</c:v>
                </c:pt>
                <c:pt idx="428">
                  <c:v>34.78</c:v>
                </c:pt>
                <c:pt idx="429">
                  <c:v>34.61</c:v>
                </c:pt>
                <c:pt idx="430">
                  <c:v>34.61</c:v>
                </c:pt>
                <c:pt idx="431">
                  <c:v>35.130000000000003</c:v>
                </c:pt>
                <c:pt idx="432">
                  <c:v>35.42</c:v>
                </c:pt>
                <c:pt idx="433">
                  <c:v>35.049999999999997</c:v>
                </c:pt>
                <c:pt idx="434">
                  <c:v>35.159999999999997</c:v>
                </c:pt>
                <c:pt idx="435">
                  <c:v>35.409999999999997</c:v>
                </c:pt>
                <c:pt idx="436">
                  <c:v>35.729999999999997</c:v>
                </c:pt>
                <c:pt idx="437">
                  <c:v>35.99</c:v>
                </c:pt>
                <c:pt idx="438">
                  <c:v>37.06</c:v>
                </c:pt>
                <c:pt idx="439">
                  <c:v>37.14</c:v>
                </c:pt>
                <c:pt idx="440">
                  <c:v>36.71</c:v>
                </c:pt>
                <c:pt idx="441">
                  <c:v>36.659999999999997</c:v>
                </c:pt>
                <c:pt idx="442">
                  <c:v>37.29</c:v>
                </c:pt>
                <c:pt idx="443">
                  <c:v>37.04</c:v>
                </c:pt>
                <c:pt idx="444">
                  <c:v>36.67</c:v>
                </c:pt>
                <c:pt idx="445">
                  <c:v>36.92</c:v>
                </c:pt>
                <c:pt idx="446">
                  <c:v>36.65</c:v>
                </c:pt>
                <c:pt idx="447">
                  <c:v>36.68</c:v>
                </c:pt>
                <c:pt idx="448">
                  <c:v>37.36</c:v>
                </c:pt>
                <c:pt idx="449">
                  <c:v>37.880000000000003</c:v>
                </c:pt>
                <c:pt idx="450">
                  <c:v>37.729999999999997</c:v>
                </c:pt>
                <c:pt idx="451">
                  <c:v>38.590000000000003</c:v>
                </c:pt>
                <c:pt idx="452">
                  <c:v>38.56</c:v>
                </c:pt>
                <c:pt idx="453">
                  <c:v>38.880000000000003</c:v>
                </c:pt>
                <c:pt idx="454">
                  <c:v>37.92</c:v>
                </c:pt>
                <c:pt idx="455">
                  <c:v>37.32</c:v>
                </c:pt>
                <c:pt idx="456">
                  <c:v>36.340000000000003</c:v>
                </c:pt>
                <c:pt idx="457">
                  <c:v>36.01</c:v>
                </c:pt>
                <c:pt idx="458">
                  <c:v>36.49</c:v>
                </c:pt>
                <c:pt idx="459">
                  <c:v>36.94</c:v>
                </c:pt>
                <c:pt idx="460">
                  <c:v>36.520000000000003</c:v>
                </c:pt>
                <c:pt idx="461">
                  <c:v>37.119999999999997</c:v>
                </c:pt>
                <c:pt idx="462">
                  <c:v>36.17</c:v>
                </c:pt>
                <c:pt idx="463">
                  <c:v>35.409999999999997</c:v>
                </c:pt>
                <c:pt idx="464">
                  <c:v>36.31</c:v>
                </c:pt>
                <c:pt idx="465">
                  <c:v>36.840000000000003</c:v>
                </c:pt>
                <c:pt idx="466">
                  <c:v>36.78</c:v>
                </c:pt>
                <c:pt idx="467">
                  <c:v>36.75</c:v>
                </c:pt>
                <c:pt idx="468">
                  <c:v>37.76</c:v>
                </c:pt>
                <c:pt idx="469">
                  <c:v>36.909999999999997</c:v>
                </c:pt>
                <c:pt idx="470">
                  <c:v>37.369999999999997</c:v>
                </c:pt>
                <c:pt idx="471">
                  <c:v>37.630000000000003</c:v>
                </c:pt>
                <c:pt idx="472">
                  <c:v>36.92</c:v>
                </c:pt>
                <c:pt idx="473">
                  <c:v>36.74</c:v>
                </c:pt>
                <c:pt idx="474">
                  <c:v>36.28</c:v>
                </c:pt>
                <c:pt idx="475">
                  <c:v>37.06</c:v>
                </c:pt>
                <c:pt idx="476">
                  <c:v>36.950000000000003</c:v>
                </c:pt>
                <c:pt idx="477">
                  <c:v>37.44</c:v>
                </c:pt>
                <c:pt idx="478">
                  <c:v>37.86</c:v>
                </c:pt>
                <c:pt idx="479">
                  <c:v>38.21</c:v>
                </c:pt>
                <c:pt idx="480">
                  <c:v>37.86</c:v>
                </c:pt>
                <c:pt idx="481">
                  <c:v>37.17</c:v>
                </c:pt>
                <c:pt idx="482">
                  <c:v>36.81</c:v>
                </c:pt>
                <c:pt idx="483">
                  <c:v>37.36</c:v>
                </c:pt>
                <c:pt idx="484">
                  <c:v>37.340000000000003</c:v>
                </c:pt>
                <c:pt idx="485">
                  <c:v>37.93</c:v>
                </c:pt>
                <c:pt idx="486">
                  <c:v>38.54</c:v>
                </c:pt>
                <c:pt idx="487">
                  <c:v>39.619999999999997</c:v>
                </c:pt>
                <c:pt idx="488">
                  <c:v>39.49</c:v>
                </c:pt>
                <c:pt idx="489">
                  <c:v>39.630000000000003</c:v>
                </c:pt>
                <c:pt idx="490">
                  <c:v>40.21</c:v>
                </c:pt>
                <c:pt idx="491">
                  <c:v>41.28</c:v>
                </c:pt>
                <c:pt idx="492">
                  <c:v>41.2</c:v>
                </c:pt>
                <c:pt idx="493">
                  <c:v>41.28</c:v>
                </c:pt>
                <c:pt idx="494">
                  <c:v>41.58</c:v>
                </c:pt>
                <c:pt idx="495">
                  <c:v>41.65</c:v>
                </c:pt>
                <c:pt idx="496">
                  <c:v>42.61</c:v>
                </c:pt>
                <c:pt idx="497">
                  <c:v>42.96</c:v>
                </c:pt>
                <c:pt idx="498">
                  <c:v>42.81</c:v>
                </c:pt>
                <c:pt idx="499">
                  <c:v>42.7</c:v>
                </c:pt>
                <c:pt idx="500">
                  <c:v>42.21</c:v>
                </c:pt>
                <c:pt idx="501">
                  <c:v>42.93</c:v>
                </c:pt>
                <c:pt idx="502">
                  <c:v>43.45</c:v>
                </c:pt>
                <c:pt idx="503">
                  <c:v>42.63</c:v>
                </c:pt>
                <c:pt idx="504">
                  <c:v>43.26</c:v>
                </c:pt>
                <c:pt idx="505">
                  <c:v>43.17</c:v>
                </c:pt>
                <c:pt idx="506">
                  <c:v>43.98</c:v>
                </c:pt>
                <c:pt idx="507">
                  <c:v>44.66</c:v>
                </c:pt>
                <c:pt idx="508">
                  <c:v>44.28</c:v>
                </c:pt>
                <c:pt idx="509">
                  <c:v>43.69</c:v>
                </c:pt>
                <c:pt idx="510">
                  <c:v>44.11</c:v>
                </c:pt>
                <c:pt idx="511">
                  <c:v>44.31</c:v>
                </c:pt>
                <c:pt idx="512">
                  <c:v>44.49</c:v>
                </c:pt>
                <c:pt idx="513">
                  <c:v>44.98</c:v>
                </c:pt>
                <c:pt idx="514">
                  <c:v>45.44</c:v>
                </c:pt>
                <c:pt idx="515">
                  <c:v>45.3</c:v>
                </c:pt>
                <c:pt idx="516">
                  <c:v>46.18</c:v>
                </c:pt>
                <c:pt idx="517">
                  <c:v>46.32</c:v>
                </c:pt>
                <c:pt idx="518">
                  <c:v>45.71</c:v>
                </c:pt>
                <c:pt idx="519">
                  <c:v>46.55</c:v>
                </c:pt>
                <c:pt idx="520">
                  <c:v>47.35</c:v>
                </c:pt>
                <c:pt idx="521">
                  <c:v>47.84</c:v>
                </c:pt>
                <c:pt idx="522">
                  <c:v>47.72</c:v>
                </c:pt>
                <c:pt idx="523">
                  <c:v>48.48</c:v>
                </c:pt>
                <c:pt idx="524">
                  <c:v>48.67</c:v>
                </c:pt>
                <c:pt idx="525">
                  <c:v>49.33</c:v>
                </c:pt>
                <c:pt idx="526">
                  <c:v>48.13</c:v>
                </c:pt>
                <c:pt idx="527">
                  <c:v>49.6</c:v>
                </c:pt>
                <c:pt idx="528">
                  <c:v>49.84</c:v>
                </c:pt>
                <c:pt idx="529">
                  <c:v>49.79</c:v>
                </c:pt>
                <c:pt idx="530">
                  <c:v>49.59</c:v>
                </c:pt>
                <c:pt idx="531">
                  <c:v>48.63</c:v>
                </c:pt>
                <c:pt idx="532">
                  <c:v>48.63</c:v>
                </c:pt>
                <c:pt idx="533">
                  <c:v>48.18</c:v>
                </c:pt>
                <c:pt idx="534">
                  <c:v>49.11</c:v>
                </c:pt>
                <c:pt idx="535">
                  <c:v>48.35</c:v>
                </c:pt>
                <c:pt idx="536">
                  <c:v>48.2</c:v>
                </c:pt>
                <c:pt idx="537">
                  <c:v>49.04</c:v>
                </c:pt>
                <c:pt idx="538">
                  <c:v>49.93</c:v>
                </c:pt>
                <c:pt idx="539">
                  <c:v>48.77</c:v>
                </c:pt>
                <c:pt idx="540">
                  <c:v>49.44</c:v>
                </c:pt>
                <c:pt idx="541">
                  <c:v>50.41</c:v>
                </c:pt>
                <c:pt idx="542">
                  <c:v>51.02</c:v>
                </c:pt>
                <c:pt idx="543">
                  <c:v>51.15</c:v>
                </c:pt>
                <c:pt idx="544">
                  <c:v>51.12</c:v>
                </c:pt>
                <c:pt idx="545">
                  <c:v>50.47</c:v>
                </c:pt>
                <c:pt idx="546">
                  <c:v>49.82</c:v>
                </c:pt>
                <c:pt idx="547">
                  <c:v>49.98</c:v>
                </c:pt>
                <c:pt idx="548">
                  <c:v>50.44</c:v>
                </c:pt>
                <c:pt idx="549">
                  <c:v>50.16</c:v>
                </c:pt>
                <c:pt idx="550">
                  <c:v>51.13</c:v>
                </c:pt>
                <c:pt idx="551">
                  <c:v>52.02</c:v>
                </c:pt>
                <c:pt idx="552">
                  <c:v>51.19</c:v>
                </c:pt>
                <c:pt idx="553">
                  <c:v>50.63</c:v>
                </c:pt>
                <c:pt idx="554">
                  <c:v>51.04</c:v>
                </c:pt>
                <c:pt idx="555">
                  <c:v>52.27</c:v>
                </c:pt>
                <c:pt idx="556">
                  <c:v>51.77</c:v>
                </c:pt>
                <c:pt idx="557">
                  <c:v>51.91</c:v>
                </c:pt>
                <c:pt idx="558">
                  <c:v>53.05</c:v>
                </c:pt>
                <c:pt idx="559">
                  <c:v>53.9</c:v>
                </c:pt>
                <c:pt idx="560">
                  <c:v>55.26</c:v>
                </c:pt>
                <c:pt idx="561">
                  <c:v>57.14</c:v>
                </c:pt>
                <c:pt idx="562">
                  <c:v>58.46</c:v>
                </c:pt>
                <c:pt idx="563">
                  <c:v>58.84</c:v>
                </c:pt>
                <c:pt idx="564">
                  <c:v>56.73</c:v>
                </c:pt>
                <c:pt idx="565">
                  <c:v>57.16</c:v>
                </c:pt>
                <c:pt idx="566">
                  <c:v>57.28</c:v>
                </c:pt>
                <c:pt idx="567">
                  <c:v>58.21</c:v>
                </c:pt>
                <c:pt idx="568">
                  <c:v>59.3</c:v>
                </c:pt>
                <c:pt idx="569">
                  <c:v>59.96</c:v>
                </c:pt>
                <c:pt idx="570">
                  <c:v>61.05</c:v>
                </c:pt>
                <c:pt idx="571">
                  <c:v>63.51</c:v>
                </c:pt>
                <c:pt idx="572">
                  <c:v>64.61</c:v>
                </c:pt>
                <c:pt idx="573">
                  <c:v>65.36</c:v>
                </c:pt>
                <c:pt idx="574">
                  <c:v>65.09</c:v>
                </c:pt>
                <c:pt idx="575">
                  <c:v>65.09</c:v>
                </c:pt>
                <c:pt idx="576">
                  <c:v>64.599999999999994</c:v>
                </c:pt>
                <c:pt idx="577">
                  <c:v>63.52</c:v>
                </c:pt>
                <c:pt idx="578">
                  <c:v>63.87</c:v>
                </c:pt>
                <c:pt idx="579">
                  <c:v>66.37</c:v>
                </c:pt>
                <c:pt idx="580">
                  <c:v>67.02</c:v>
                </c:pt>
                <c:pt idx="581">
                  <c:v>67.48</c:v>
                </c:pt>
                <c:pt idx="582">
                  <c:v>64.98</c:v>
                </c:pt>
                <c:pt idx="583">
                  <c:v>62.48</c:v>
                </c:pt>
                <c:pt idx="584">
                  <c:v>62.96</c:v>
                </c:pt>
                <c:pt idx="585">
                  <c:v>60.46</c:v>
                </c:pt>
                <c:pt idx="586">
                  <c:v>62.92</c:v>
                </c:pt>
                <c:pt idx="587">
                  <c:v>62.13</c:v>
                </c:pt>
                <c:pt idx="588">
                  <c:v>62.81</c:v>
                </c:pt>
                <c:pt idx="589">
                  <c:v>63.92</c:v>
                </c:pt>
                <c:pt idx="590">
                  <c:v>62.85</c:v>
                </c:pt>
                <c:pt idx="591">
                  <c:v>63.38</c:v>
                </c:pt>
                <c:pt idx="592">
                  <c:v>62.85</c:v>
                </c:pt>
                <c:pt idx="593">
                  <c:v>61.45</c:v>
                </c:pt>
                <c:pt idx="594">
                  <c:v>63.03</c:v>
                </c:pt>
                <c:pt idx="595">
                  <c:v>64.239999999999995</c:v>
                </c:pt>
                <c:pt idx="596">
                  <c:v>72.89</c:v>
                </c:pt>
                <c:pt idx="597">
                  <c:v>74.33</c:v>
                </c:pt>
                <c:pt idx="598">
                  <c:v>72.27</c:v>
                </c:pt>
                <c:pt idx="599">
                  <c:v>74.319999999999993</c:v>
                </c:pt>
                <c:pt idx="600">
                  <c:v>76.19</c:v>
                </c:pt>
                <c:pt idx="601">
                  <c:v>82.52</c:v>
                </c:pt>
                <c:pt idx="602">
                  <c:v>82.71</c:v>
                </c:pt>
                <c:pt idx="603">
                  <c:v>80.89</c:v>
                </c:pt>
                <c:pt idx="604">
                  <c:v>80.88</c:v>
                </c:pt>
                <c:pt idx="605">
                  <c:v>81.16</c:v>
                </c:pt>
                <c:pt idx="606">
                  <c:v>79.89</c:v>
                </c:pt>
                <c:pt idx="607">
                  <c:v>82.39</c:v>
                </c:pt>
                <c:pt idx="608">
                  <c:v>83.06</c:v>
                </c:pt>
                <c:pt idx="609">
                  <c:v>83.58</c:v>
                </c:pt>
                <c:pt idx="610">
                  <c:v>83.46</c:v>
                </c:pt>
                <c:pt idx="611">
                  <c:v>84.35</c:v>
                </c:pt>
                <c:pt idx="612">
                  <c:v>84.48</c:v>
                </c:pt>
                <c:pt idx="613">
                  <c:v>83.84</c:v>
                </c:pt>
                <c:pt idx="614">
                  <c:v>84.8</c:v>
                </c:pt>
                <c:pt idx="615">
                  <c:v>97.4</c:v>
                </c:pt>
                <c:pt idx="616">
                  <c:v>96.78</c:v>
                </c:pt>
                <c:pt idx="617">
                  <c:v>98.58</c:v>
                </c:pt>
                <c:pt idx="618">
                  <c:v>99.97</c:v>
                </c:pt>
                <c:pt idx="619">
                  <c:v>99.67</c:v>
                </c:pt>
                <c:pt idx="620">
                  <c:v>97.47</c:v>
                </c:pt>
                <c:pt idx="621">
                  <c:v>96.76</c:v>
                </c:pt>
                <c:pt idx="622">
                  <c:v>96.49</c:v>
                </c:pt>
                <c:pt idx="623">
                  <c:v>96.13</c:v>
                </c:pt>
                <c:pt idx="624">
                  <c:v>97.69</c:v>
                </c:pt>
                <c:pt idx="625">
                  <c:v>96.68</c:v>
                </c:pt>
                <c:pt idx="626">
                  <c:v>97.81</c:v>
                </c:pt>
                <c:pt idx="627">
                  <c:v>96.79</c:v>
                </c:pt>
                <c:pt idx="628">
                  <c:v>98.39</c:v>
                </c:pt>
                <c:pt idx="629">
                  <c:v>101.38</c:v>
                </c:pt>
                <c:pt idx="630">
                  <c:v>100.85</c:v>
                </c:pt>
                <c:pt idx="631">
                  <c:v>103.34</c:v>
                </c:pt>
                <c:pt idx="632">
                  <c:v>102.83</c:v>
                </c:pt>
                <c:pt idx="633">
                  <c:v>104.08</c:v>
                </c:pt>
                <c:pt idx="634">
                  <c:v>104.59</c:v>
                </c:pt>
                <c:pt idx="635">
                  <c:v>103.46</c:v>
                </c:pt>
                <c:pt idx="636">
                  <c:v>100.48</c:v>
                </c:pt>
                <c:pt idx="637">
                  <c:v>99.46</c:v>
                </c:pt>
                <c:pt idx="638">
                  <c:v>99.07</c:v>
                </c:pt>
                <c:pt idx="639">
                  <c:v>95.07</c:v>
                </c:pt>
                <c:pt idx="640">
                  <c:v>89.57</c:v>
                </c:pt>
                <c:pt idx="641">
                  <c:v>91.12</c:v>
                </c:pt>
                <c:pt idx="642">
                  <c:v>93.33</c:v>
                </c:pt>
                <c:pt idx="643">
                  <c:v>93.67</c:v>
                </c:pt>
                <c:pt idx="644">
                  <c:v>92.13</c:v>
                </c:pt>
                <c:pt idx="645">
                  <c:v>92.7</c:v>
                </c:pt>
                <c:pt idx="646">
                  <c:v>88.71</c:v>
                </c:pt>
                <c:pt idx="647">
                  <c:v>91.31</c:v>
                </c:pt>
                <c:pt idx="648">
                  <c:v>94.15</c:v>
                </c:pt>
                <c:pt idx="649">
                  <c:v>102.16</c:v>
                </c:pt>
                <c:pt idx="650">
                  <c:v>99.65</c:v>
                </c:pt>
                <c:pt idx="651">
                  <c:v>100.47</c:v>
                </c:pt>
                <c:pt idx="652">
                  <c:v>97.4</c:v>
                </c:pt>
                <c:pt idx="653">
                  <c:v>93.06</c:v>
                </c:pt>
                <c:pt idx="654">
                  <c:v>90.48</c:v>
                </c:pt>
                <c:pt idx="655">
                  <c:v>91.35</c:v>
                </c:pt>
                <c:pt idx="656">
                  <c:v>92.05</c:v>
                </c:pt>
                <c:pt idx="657">
                  <c:v>93.54</c:v>
                </c:pt>
                <c:pt idx="658">
                  <c:v>90.22</c:v>
                </c:pt>
                <c:pt idx="659">
                  <c:v>91.31</c:v>
                </c:pt>
                <c:pt idx="660">
                  <c:v>92.31</c:v>
                </c:pt>
                <c:pt idx="661">
                  <c:v>90.69</c:v>
                </c:pt>
                <c:pt idx="662">
                  <c:v>91.02</c:v>
                </c:pt>
                <c:pt idx="663">
                  <c:v>89.46</c:v>
                </c:pt>
                <c:pt idx="664">
                  <c:v>89</c:v>
                </c:pt>
                <c:pt idx="665">
                  <c:v>91.16</c:v>
                </c:pt>
                <c:pt idx="666">
                  <c:v>91.93</c:v>
                </c:pt>
                <c:pt idx="667">
                  <c:v>93.26</c:v>
                </c:pt>
                <c:pt idx="668">
                  <c:v>93.55</c:v>
                </c:pt>
                <c:pt idx="669">
                  <c:v>93.93</c:v>
                </c:pt>
                <c:pt idx="670">
                  <c:v>92.82</c:v>
                </c:pt>
                <c:pt idx="671">
                  <c:v>89.71</c:v>
                </c:pt>
                <c:pt idx="672">
                  <c:v>88.45</c:v>
                </c:pt>
                <c:pt idx="673">
                  <c:v>88.32</c:v>
                </c:pt>
                <c:pt idx="674">
                  <c:v>87.47</c:v>
                </c:pt>
                <c:pt idx="675">
                  <c:v>87.81</c:v>
                </c:pt>
                <c:pt idx="676">
                  <c:v>85.72</c:v>
                </c:pt>
                <c:pt idx="677">
                  <c:v>82.19</c:v>
                </c:pt>
                <c:pt idx="678">
                  <c:v>83.22</c:v>
                </c:pt>
                <c:pt idx="679">
                  <c:v>82.25</c:v>
                </c:pt>
                <c:pt idx="680">
                  <c:v>83.72</c:v>
                </c:pt>
                <c:pt idx="681">
                  <c:v>83.29</c:v>
                </c:pt>
                <c:pt idx="682">
                  <c:v>82.54</c:v>
                </c:pt>
                <c:pt idx="683">
                  <c:v>81.93</c:v>
                </c:pt>
                <c:pt idx="684">
                  <c:v>80.599999999999994</c:v>
                </c:pt>
                <c:pt idx="685">
                  <c:v>77.489999999999995</c:v>
                </c:pt>
                <c:pt idx="686">
                  <c:v>79.25</c:v>
                </c:pt>
                <c:pt idx="687">
                  <c:v>82.09</c:v>
                </c:pt>
                <c:pt idx="688">
                  <c:v>82.89</c:v>
                </c:pt>
                <c:pt idx="689">
                  <c:v>82.33</c:v>
                </c:pt>
                <c:pt idx="690">
                  <c:v>81.3</c:v>
                </c:pt>
                <c:pt idx="691">
                  <c:v>75.28</c:v>
                </c:pt>
                <c:pt idx="692">
                  <c:v>74.36</c:v>
                </c:pt>
                <c:pt idx="693">
                  <c:v>73.11</c:v>
                </c:pt>
                <c:pt idx="694">
                  <c:v>73.87</c:v>
                </c:pt>
                <c:pt idx="695">
                  <c:v>74</c:v>
                </c:pt>
                <c:pt idx="696">
                  <c:v>72.72</c:v>
                </c:pt>
                <c:pt idx="697">
                  <c:v>77.459999999999994</c:v>
                </c:pt>
                <c:pt idx="698">
                  <c:v>76.06</c:v>
                </c:pt>
                <c:pt idx="699">
                  <c:v>75.78</c:v>
                </c:pt>
                <c:pt idx="700">
                  <c:v>75.8</c:v>
                </c:pt>
                <c:pt idx="701">
                  <c:v>76.739999999999995</c:v>
                </c:pt>
                <c:pt idx="702">
                  <c:v>78.31</c:v>
                </c:pt>
                <c:pt idx="703">
                  <c:v>76.83</c:v>
                </c:pt>
                <c:pt idx="704">
                  <c:v>74.290000000000006</c:v>
                </c:pt>
                <c:pt idx="705">
                  <c:v>72.91</c:v>
                </c:pt>
                <c:pt idx="706">
                  <c:v>72.319999999999993</c:v>
                </c:pt>
                <c:pt idx="707">
                  <c:v>73.39</c:v>
                </c:pt>
                <c:pt idx="708">
                  <c:v>74.099999999999994</c:v>
                </c:pt>
                <c:pt idx="709">
                  <c:v>74.97</c:v>
                </c:pt>
                <c:pt idx="710">
                  <c:v>76.3</c:v>
                </c:pt>
                <c:pt idx="711">
                  <c:v>75.77</c:v>
                </c:pt>
                <c:pt idx="712">
                  <c:v>75.78</c:v>
                </c:pt>
                <c:pt idx="713">
                  <c:v>77.790000000000006</c:v>
                </c:pt>
                <c:pt idx="714">
                  <c:v>76.819999999999993</c:v>
                </c:pt>
                <c:pt idx="715">
                  <c:v>76.83</c:v>
                </c:pt>
                <c:pt idx="716">
                  <c:v>79.14</c:v>
                </c:pt>
                <c:pt idx="717">
                  <c:v>78.34</c:v>
                </c:pt>
                <c:pt idx="718">
                  <c:v>80.06</c:v>
                </c:pt>
                <c:pt idx="719">
                  <c:v>79.510000000000005</c:v>
                </c:pt>
                <c:pt idx="720">
                  <c:v>78.510000000000005</c:v>
                </c:pt>
                <c:pt idx="721">
                  <c:v>76.849999999999994</c:v>
                </c:pt>
                <c:pt idx="722">
                  <c:v>78.59</c:v>
                </c:pt>
                <c:pt idx="723">
                  <c:v>79.44</c:v>
                </c:pt>
                <c:pt idx="724">
                  <c:v>80.290000000000006</c:v>
                </c:pt>
                <c:pt idx="725">
                  <c:v>81.02</c:v>
                </c:pt>
                <c:pt idx="726">
                  <c:v>80.89</c:v>
                </c:pt>
                <c:pt idx="727">
                  <c:v>83.2</c:v>
                </c:pt>
                <c:pt idx="728">
                  <c:v>81.08</c:v>
                </c:pt>
                <c:pt idx="729">
                  <c:v>81.09</c:v>
                </c:pt>
                <c:pt idx="730">
                  <c:v>82.14</c:v>
                </c:pt>
                <c:pt idx="731">
                  <c:v>80.31</c:v>
                </c:pt>
                <c:pt idx="732">
                  <c:v>79.42</c:v>
                </c:pt>
                <c:pt idx="733">
                  <c:v>79.37</c:v>
                </c:pt>
                <c:pt idx="734">
                  <c:v>79.77</c:v>
                </c:pt>
                <c:pt idx="735">
                  <c:v>79.97</c:v>
                </c:pt>
                <c:pt idx="736">
                  <c:v>79.989999999999995</c:v>
                </c:pt>
                <c:pt idx="737">
                  <c:v>79.03</c:v>
                </c:pt>
                <c:pt idx="738">
                  <c:v>77.58</c:v>
                </c:pt>
                <c:pt idx="739">
                  <c:v>77.28</c:v>
                </c:pt>
                <c:pt idx="740">
                  <c:v>76.55</c:v>
                </c:pt>
                <c:pt idx="741">
                  <c:v>76.97</c:v>
                </c:pt>
                <c:pt idx="742">
                  <c:v>77.64</c:v>
                </c:pt>
                <c:pt idx="743">
                  <c:v>77.64</c:v>
                </c:pt>
                <c:pt idx="744">
                  <c:v>77.47</c:v>
                </c:pt>
                <c:pt idx="745">
                  <c:v>76.2</c:v>
                </c:pt>
                <c:pt idx="746">
                  <c:v>77.17</c:v>
                </c:pt>
                <c:pt idx="747">
                  <c:v>77.23</c:v>
                </c:pt>
                <c:pt idx="748">
                  <c:v>77.17</c:v>
                </c:pt>
                <c:pt idx="749">
                  <c:v>76.16</c:v>
                </c:pt>
                <c:pt idx="750">
                  <c:v>77.41</c:v>
                </c:pt>
                <c:pt idx="751">
                  <c:v>78.14</c:v>
                </c:pt>
                <c:pt idx="752">
                  <c:v>78.94</c:v>
                </c:pt>
                <c:pt idx="753">
                  <c:v>77.02</c:v>
                </c:pt>
                <c:pt idx="754">
                  <c:v>76.260000000000005</c:v>
                </c:pt>
                <c:pt idx="755">
                  <c:v>73.11</c:v>
                </c:pt>
                <c:pt idx="756">
                  <c:v>73.180000000000007</c:v>
                </c:pt>
                <c:pt idx="757">
                  <c:v>74.34</c:v>
                </c:pt>
                <c:pt idx="758">
                  <c:v>75.22</c:v>
                </c:pt>
                <c:pt idx="759">
                  <c:v>75.86</c:v>
                </c:pt>
                <c:pt idx="760">
                  <c:v>75.099999999999994</c:v>
                </c:pt>
                <c:pt idx="761">
                  <c:v>73.55</c:v>
                </c:pt>
                <c:pt idx="762">
                  <c:v>72.849999999999994</c:v>
                </c:pt>
                <c:pt idx="763">
                  <c:v>71.69</c:v>
                </c:pt>
                <c:pt idx="764">
                  <c:v>71.349999999999994</c:v>
                </c:pt>
                <c:pt idx="765">
                  <c:v>70.239999999999995</c:v>
                </c:pt>
                <c:pt idx="766">
                  <c:v>71.47</c:v>
                </c:pt>
                <c:pt idx="767">
                  <c:v>72.650000000000006</c:v>
                </c:pt>
                <c:pt idx="768">
                  <c:v>71.88</c:v>
                </c:pt>
                <c:pt idx="769">
                  <c:v>70.94</c:v>
                </c:pt>
                <c:pt idx="770">
                  <c:v>71.900000000000006</c:v>
                </c:pt>
                <c:pt idx="771">
                  <c:v>72.83</c:v>
                </c:pt>
                <c:pt idx="772">
                  <c:v>73.44</c:v>
                </c:pt>
                <c:pt idx="773">
                  <c:v>74.72</c:v>
                </c:pt>
                <c:pt idx="774">
                  <c:v>74.05</c:v>
                </c:pt>
                <c:pt idx="775">
                  <c:v>73.7</c:v>
                </c:pt>
                <c:pt idx="776">
                  <c:v>72.849999999999994</c:v>
                </c:pt>
                <c:pt idx="777">
                  <c:v>73.42</c:v>
                </c:pt>
                <c:pt idx="778">
                  <c:v>75.33</c:v>
                </c:pt>
                <c:pt idx="779">
                  <c:v>76.44</c:v>
                </c:pt>
                <c:pt idx="780">
                  <c:v>73.900000000000006</c:v>
                </c:pt>
                <c:pt idx="781">
                  <c:v>73.78</c:v>
                </c:pt>
                <c:pt idx="782">
                  <c:v>73.03</c:v>
                </c:pt>
                <c:pt idx="783">
                  <c:v>73.87</c:v>
                </c:pt>
                <c:pt idx="784">
                  <c:v>73.87</c:v>
                </c:pt>
                <c:pt idx="785">
                  <c:v>72.94</c:v>
                </c:pt>
                <c:pt idx="786">
                  <c:v>72.959999999999994</c:v>
                </c:pt>
                <c:pt idx="787">
                  <c:v>73.58</c:v>
                </c:pt>
                <c:pt idx="788">
                  <c:v>75.260000000000005</c:v>
                </c:pt>
                <c:pt idx="789">
                  <c:v>77.38</c:v>
                </c:pt>
                <c:pt idx="790">
                  <c:v>77.5</c:v>
                </c:pt>
                <c:pt idx="791">
                  <c:v>76.97</c:v>
                </c:pt>
                <c:pt idx="792">
                  <c:v>77.510000000000005</c:v>
                </c:pt>
                <c:pt idx="793">
                  <c:v>78.180000000000007</c:v>
                </c:pt>
                <c:pt idx="794">
                  <c:v>78.34</c:v>
                </c:pt>
                <c:pt idx="795">
                  <c:v>78.77</c:v>
                </c:pt>
                <c:pt idx="796">
                  <c:v>78.319999999999993</c:v>
                </c:pt>
                <c:pt idx="797">
                  <c:v>79.33</c:v>
                </c:pt>
                <c:pt idx="798">
                  <c:v>79.98</c:v>
                </c:pt>
                <c:pt idx="799">
                  <c:v>79.25</c:v>
                </c:pt>
                <c:pt idx="800">
                  <c:v>78.86</c:v>
                </c:pt>
                <c:pt idx="801">
                  <c:v>78.09</c:v>
                </c:pt>
                <c:pt idx="802">
                  <c:v>76.099999999999994</c:v>
                </c:pt>
                <c:pt idx="803">
                  <c:v>76.849999999999994</c:v>
                </c:pt>
                <c:pt idx="804">
                  <c:v>77.010000000000005</c:v>
                </c:pt>
                <c:pt idx="805">
                  <c:v>79.22</c:v>
                </c:pt>
                <c:pt idx="806">
                  <c:v>78.81</c:v>
                </c:pt>
                <c:pt idx="807">
                  <c:v>78.13</c:v>
                </c:pt>
                <c:pt idx="808">
                  <c:v>78.97</c:v>
                </c:pt>
                <c:pt idx="809">
                  <c:v>78.81</c:v>
                </c:pt>
                <c:pt idx="810">
                  <c:v>79.569999999999993</c:v>
                </c:pt>
                <c:pt idx="811">
                  <c:v>82.15</c:v>
                </c:pt>
                <c:pt idx="812">
                  <c:v>82.72</c:v>
                </c:pt>
                <c:pt idx="813">
                  <c:v>84</c:v>
                </c:pt>
                <c:pt idx="814">
                  <c:v>80.75</c:v>
                </c:pt>
                <c:pt idx="815">
                  <c:v>84.89</c:v>
                </c:pt>
                <c:pt idx="816">
                  <c:v>89.21</c:v>
                </c:pt>
                <c:pt idx="817">
                  <c:v>88.87</c:v>
                </c:pt>
                <c:pt idx="818">
                  <c:v>87.81</c:v>
                </c:pt>
                <c:pt idx="819">
                  <c:v>85.8</c:v>
                </c:pt>
                <c:pt idx="820">
                  <c:v>87.22</c:v>
                </c:pt>
                <c:pt idx="821">
                  <c:v>90.75</c:v>
                </c:pt>
                <c:pt idx="822">
                  <c:v>89.15</c:v>
                </c:pt>
                <c:pt idx="823">
                  <c:v>91.68</c:v>
                </c:pt>
                <c:pt idx="824">
                  <c:v>94.53</c:v>
                </c:pt>
                <c:pt idx="825">
                  <c:v>92.95</c:v>
                </c:pt>
                <c:pt idx="826">
                  <c:v>92.68</c:v>
                </c:pt>
                <c:pt idx="827">
                  <c:v>93.05</c:v>
                </c:pt>
                <c:pt idx="828">
                  <c:v>94.13</c:v>
                </c:pt>
                <c:pt idx="829">
                  <c:v>91.79</c:v>
                </c:pt>
                <c:pt idx="830">
                  <c:v>93.21</c:v>
                </c:pt>
                <c:pt idx="831">
                  <c:v>93.54</c:v>
                </c:pt>
                <c:pt idx="832">
                  <c:v>94.97</c:v>
                </c:pt>
                <c:pt idx="833">
                  <c:v>92.29</c:v>
                </c:pt>
                <c:pt idx="834">
                  <c:v>93.75</c:v>
                </c:pt>
                <c:pt idx="835">
                  <c:v>92.45</c:v>
                </c:pt>
                <c:pt idx="836">
                  <c:v>91.66</c:v>
                </c:pt>
                <c:pt idx="837">
                  <c:v>90.22</c:v>
                </c:pt>
                <c:pt idx="838">
                  <c:v>87.94</c:v>
                </c:pt>
                <c:pt idx="839">
                  <c:v>88.2</c:v>
                </c:pt>
                <c:pt idx="840">
                  <c:v>89.34</c:v>
                </c:pt>
                <c:pt idx="841">
                  <c:v>89.41</c:v>
                </c:pt>
                <c:pt idx="842">
                  <c:v>86.83</c:v>
                </c:pt>
                <c:pt idx="843">
                  <c:v>88.02</c:v>
                </c:pt>
                <c:pt idx="844">
                  <c:v>90.12</c:v>
                </c:pt>
                <c:pt idx="845">
                  <c:v>90.3</c:v>
                </c:pt>
                <c:pt idx="846">
                  <c:v>92.43</c:v>
                </c:pt>
                <c:pt idx="847">
                  <c:v>95.11</c:v>
                </c:pt>
                <c:pt idx="848">
                  <c:v>95.91</c:v>
                </c:pt>
                <c:pt idx="849">
                  <c:v>96.99</c:v>
                </c:pt>
                <c:pt idx="850">
                  <c:v>98.21</c:v>
                </c:pt>
                <c:pt idx="851">
                  <c:v>98.81</c:v>
                </c:pt>
                <c:pt idx="852">
                  <c:v>99.5</c:v>
                </c:pt>
                <c:pt idx="853">
                  <c:v>101.26</c:v>
                </c:pt>
                <c:pt idx="854">
                  <c:v>100.74</c:v>
                </c:pt>
                <c:pt idx="855">
                  <c:v>104.29</c:v>
                </c:pt>
                <c:pt idx="856">
                  <c:v>106.8</c:v>
                </c:pt>
                <c:pt idx="857">
                  <c:v>109.6</c:v>
                </c:pt>
                <c:pt idx="858">
                  <c:v>108.17</c:v>
                </c:pt>
                <c:pt idx="859">
                  <c:v>102.09</c:v>
                </c:pt>
                <c:pt idx="860">
                  <c:v>102.28</c:v>
                </c:pt>
                <c:pt idx="861">
                  <c:v>105.43</c:v>
                </c:pt>
                <c:pt idx="862">
                  <c:v>104.85</c:v>
                </c:pt>
                <c:pt idx="863">
                  <c:v>103.9</c:v>
                </c:pt>
                <c:pt idx="864">
                  <c:v>102.74</c:v>
                </c:pt>
                <c:pt idx="865">
                  <c:v>104.04</c:v>
                </c:pt>
                <c:pt idx="866">
                  <c:v>106.45</c:v>
                </c:pt>
                <c:pt idx="867">
                  <c:v>105.52</c:v>
                </c:pt>
                <c:pt idx="868">
                  <c:v>106.79</c:v>
                </c:pt>
                <c:pt idx="869">
                  <c:v>105.99</c:v>
                </c:pt>
                <c:pt idx="870">
                  <c:v>106.49</c:v>
                </c:pt>
                <c:pt idx="871">
                  <c:v>103.55</c:v>
                </c:pt>
                <c:pt idx="872">
                  <c:v>102.53</c:v>
                </c:pt>
                <c:pt idx="873">
                  <c:v>103.93</c:v>
                </c:pt>
                <c:pt idx="874">
                  <c:v>103.47</c:v>
                </c:pt>
                <c:pt idx="875">
                  <c:v>103.62</c:v>
                </c:pt>
                <c:pt idx="876">
                  <c:v>102.42</c:v>
                </c:pt>
                <c:pt idx="877">
                  <c:v>104.02</c:v>
                </c:pt>
                <c:pt idx="878">
                  <c:v>103.07</c:v>
                </c:pt>
                <c:pt idx="879">
                  <c:v>101.42</c:v>
                </c:pt>
                <c:pt idx="880">
                  <c:v>101.61</c:v>
                </c:pt>
                <c:pt idx="881">
                  <c:v>104.94</c:v>
                </c:pt>
                <c:pt idx="882">
                  <c:v>105.35</c:v>
                </c:pt>
                <c:pt idx="883">
                  <c:v>104.69</c:v>
                </c:pt>
                <c:pt idx="884">
                  <c:v>104.94</c:v>
                </c:pt>
                <c:pt idx="885">
                  <c:v>104.94</c:v>
                </c:pt>
                <c:pt idx="886">
                  <c:v>104.63</c:v>
                </c:pt>
                <c:pt idx="887">
                  <c:v>102.81</c:v>
                </c:pt>
                <c:pt idx="888">
                  <c:v>101.51</c:v>
                </c:pt>
                <c:pt idx="889">
                  <c:v>100.28</c:v>
                </c:pt>
                <c:pt idx="890">
                  <c:v>99.67</c:v>
                </c:pt>
                <c:pt idx="891">
                  <c:v>99.34</c:v>
                </c:pt>
                <c:pt idx="892">
                  <c:v>96.79</c:v>
                </c:pt>
                <c:pt idx="893">
                  <c:v>96.37</c:v>
                </c:pt>
                <c:pt idx="894">
                  <c:v>92.66</c:v>
                </c:pt>
                <c:pt idx="895">
                  <c:v>89.71</c:v>
                </c:pt>
                <c:pt idx="896">
                  <c:v>91.75</c:v>
                </c:pt>
                <c:pt idx="897">
                  <c:v>92.82</c:v>
                </c:pt>
                <c:pt idx="898">
                  <c:v>94.09</c:v>
                </c:pt>
                <c:pt idx="899">
                  <c:v>94.1</c:v>
                </c:pt>
                <c:pt idx="900">
                  <c:v>91.43</c:v>
                </c:pt>
                <c:pt idx="901">
                  <c:v>85.93</c:v>
                </c:pt>
                <c:pt idx="902">
                  <c:v>81.12</c:v>
                </c:pt>
                <c:pt idx="903">
                  <c:v>79.06</c:v>
                </c:pt>
                <c:pt idx="904">
                  <c:v>82.12</c:v>
                </c:pt>
                <c:pt idx="905">
                  <c:v>83.09</c:v>
                </c:pt>
                <c:pt idx="906">
                  <c:v>84.22</c:v>
                </c:pt>
                <c:pt idx="907">
                  <c:v>80.61</c:v>
                </c:pt>
                <c:pt idx="908">
                  <c:v>79.5</c:v>
                </c:pt>
                <c:pt idx="909">
                  <c:v>78.64</c:v>
                </c:pt>
                <c:pt idx="910">
                  <c:v>80.58</c:v>
                </c:pt>
                <c:pt idx="911">
                  <c:v>83.7</c:v>
                </c:pt>
                <c:pt idx="912">
                  <c:v>81.39</c:v>
                </c:pt>
                <c:pt idx="913">
                  <c:v>79.53</c:v>
                </c:pt>
                <c:pt idx="914">
                  <c:v>78.099999999999994</c:v>
                </c:pt>
                <c:pt idx="915">
                  <c:v>79.819999999999993</c:v>
                </c:pt>
                <c:pt idx="916">
                  <c:v>80.510000000000005</c:v>
                </c:pt>
                <c:pt idx="917">
                  <c:v>80.92</c:v>
                </c:pt>
                <c:pt idx="918">
                  <c:v>79.680000000000007</c:v>
                </c:pt>
                <c:pt idx="919">
                  <c:v>84.34</c:v>
                </c:pt>
                <c:pt idx="920">
                  <c:v>87.1</c:v>
                </c:pt>
                <c:pt idx="921">
                  <c:v>82.59</c:v>
                </c:pt>
                <c:pt idx="922">
                  <c:v>80.83</c:v>
                </c:pt>
                <c:pt idx="923">
                  <c:v>80.319999999999993</c:v>
                </c:pt>
                <c:pt idx="924">
                  <c:v>79.95</c:v>
                </c:pt>
                <c:pt idx="925">
                  <c:v>82.5</c:v>
                </c:pt>
                <c:pt idx="926">
                  <c:v>83.35</c:v>
                </c:pt>
                <c:pt idx="927">
                  <c:v>83.76</c:v>
                </c:pt>
                <c:pt idx="928">
                  <c:v>85.38</c:v>
                </c:pt>
                <c:pt idx="929">
                  <c:v>87.3</c:v>
                </c:pt>
                <c:pt idx="930">
                  <c:v>87.53</c:v>
                </c:pt>
                <c:pt idx="931">
                  <c:v>87.94</c:v>
                </c:pt>
                <c:pt idx="932">
                  <c:v>85.84</c:v>
                </c:pt>
                <c:pt idx="933">
                  <c:v>85.41</c:v>
                </c:pt>
                <c:pt idx="934">
                  <c:v>84.26</c:v>
                </c:pt>
                <c:pt idx="935">
                  <c:v>85.9</c:v>
                </c:pt>
                <c:pt idx="936">
                  <c:v>86.27</c:v>
                </c:pt>
                <c:pt idx="937">
                  <c:v>87.09</c:v>
                </c:pt>
                <c:pt idx="938">
                  <c:v>86.27</c:v>
                </c:pt>
                <c:pt idx="939">
                  <c:v>86.59</c:v>
                </c:pt>
                <c:pt idx="940">
                  <c:v>88.32</c:v>
                </c:pt>
                <c:pt idx="941">
                  <c:v>88.48</c:v>
                </c:pt>
                <c:pt idx="942">
                  <c:v>88.29</c:v>
                </c:pt>
                <c:pt idx="943">
                  <c:v>90.24</c:v>
                </c:pt>
                <c:pt idx="944">
                  <c:v>82.77</c:v>
                </c:pt>
                <c:pt idx="945">
                  <c:v>85.44</c:v>
                </c:pt>
                <c:pt idx="946">
                  <c:v>82.9</c:v>
                </c:pt>
                <c:pt idx="947">
                  <c:v>81.180000000000007</c:v>
                </c:pt>
                <c:pt idx="948">
                  <c:v>82.54</c:v>
                </c:pt>
                <c:pt idx="949">
                  <c:v>84.18</c:v>
                </c:pt>
                <c:pt idx="950">
                  <c:v>85.84</c:v>
                </c:pt>
                <c:pt idx="951">
                  <c:v>86.43</c:v>
                </c:pt>
                <c:pt idx="952">
                  <c:v>84.14</c:v>
                </c:pt>
                <c:pt idx="953">
                  <c:v>83.79</c:v>
                </c:pt>
                <c:pt idx="954">
                  <c:v>85.66</c:v>
                </c:pt>
                <c:pt idx="955">
                  <c:v>85</c:v>
                </c:pt>
                <c:pt idx="956">
                  <c:v>85.59</c:v>
                </c:pt>
                <c:pt idx="957">
                  <c:v>84.83</c:v>
                </c:pt>
                <c:pt idx="958">
                  <c:v>86.43</c:v>
                </c:pt>
                <c:pt idx="959">
                  <c:v>84</c:v>
                </c:pt>
                <c:pt idx="960">
                  <c:v>82.11</c:v>
                </c:pt>
                <c:pt idx="961">
                  <c:v>81.66</c:v>
                </c:pt>
                <c:pt idx="962">
                  <c:v>81.52</c:v>
                </c:pt>
                <c:pt idx="963">
                  <c:v>82.98</c:v>
                </c:pt>
                <c:pt idx="964">
                  <c:v>80.849999999999994</c:v>
                </c:pt>
                <c:pt idx="965">
                  <c:v>78.84</c:v>
                </c:pt>
                <c:pt idx="966">
                  <c:v>80.52</c:v>
                </c:pt>
                <c:pt idx="967">
                  <c:v>81.540000000000006</c:v>
                </c:pt>
                <c:pt idx="968">
                  <c:v>82.02</c:v>
                </c:pt>
                <c:pt idx="969">
                  <c:v>82.6</c:v>
                </c:pt>
                <c:pt idx="970">
                  <c:v>82.06</c:v>
                </c:pt>
                <c:pt idx="971">
                  <c:v>81.47</c:v>
                </c:pt>
                <c:pt idx="972">
                  <c:v>81.09</c:v>
                </c:pt>
                <c:pt idx="973">
                  <c:v>81.93</c:v>
                </c:pt>
                <c:pt idx="974">
                  <c:v>80.8</c:v>
                </c:pt>
                <c:pt idx="975">
                  <c:v>82.34</c:v>
                </c:pt>
                <c:pt idx="976">
                  <c:v>83.49</c:v>
                </c:pt>
                <c:pt idx="977">
                  <c:v>85.39</c:v>
                </c:pt>
                <c:pt idx="978">
                  <c:v>84.92</c:v>
                </c:pt>
                <c:pt idx="979">
                  <c:v>86.5</c:v>
                </c:pt>
                <c:pt idx="980">
                  <c:v>87.87</c:v>
                </c:pt>
                <c:pt idx="981">
                  <c:v>88.53</c:v>
                </c:pt>
                <c:pt idx="982">
                  <c:v>89.67</c:v>
                </c:pt>
                <c:pt idx="983">
                  <c:v>88.55</c:v>
                </c:pt>
                <c:pt idx="984">
                  <c:v>88.04</c:v>
                </c:pt>
                <c:pt idx="985">
                  <c:v>89.46</c:v>
                </c:pt>
                <c:pt idx="986">
                  <c:v>89.62</c:v>
                </c:pt>
                <c:pt idx="987">
                  <c:v>92.36</c:v>
                </c:pt>
                <c:pt idx="988">
                  <c:v>92.04</c:v>
                </c:pt>
                <c:pt idx="989">
                  <c:v>93.92</c:v>
                </c:pt>
                <c:pt idx="990">
                  <c:v>93.08</c:v>
                </c:pt>
                <c:pt idx="991">
                  <c:v>91.78</c:v>
                </c:pt>
                <c:pt idx="992">
                  <c:v>92.29</c:v>
                </c:pt>
                <c:pt idx="993">
                  <c:v>92.59</c:v>
                </c:pt>
                <c:pt idx="994">
                  <c:v>93.47</c:v>
                </c:pt>
                <c:pt idx="995">
                  <c:v>92.78</c:v>
                </c:pt>
                <c:pt idx="996">
                  <c:v>93.23</c:v>
                </c:pt>
                <c:pt idx="997">
                  <c:v>90.08</c:v>
                </c:pt>
                <c:pt idx="998">
                  <c:v>88.13</c:v>
                </c:pt>
                <c:pt idx="999">
                  <c:v>88.74</c:v>
                </c:pt>
                <c:pt idx="1000">
                  <c:v>89</c:v>
                </c:pt>
                <c:pt idx="1001">
                  <c:v>89.84</c:v>
                </c:pt>
                <c:pt idx="1002">
                  <c:v>90.91</c:v>
                </c:pt>
                <c:pt idx="1003">
                  <c:v>90.52</c:v>
                </c:pt>
                <c:pt idx="1004">
                  <c:v>92.07</c:v>
                </c:pt>
                <c:pt idx="1005">
                  <c:v>92.54</c:v>
                </c:pt>
                <c:pt idx="1006">
                  <c:v>91.23</c:v>
                </c:pt>
                <c:pt idx="1007">
                  <c:v>83.38</c:v>
                </c:pt>
                <c:pt idx="1008">
                  <c:v>81.22</c:v>
                </c:pt>
                <c:pt idx="1009">
                  <c:v>78.569999999999993</c:v>
                </c:pt>
                <c:pt idx="1010">
                  <c:v>77.62</c:v>
                </c:pt>
                <c:pt idx="1011">
                  <c:v>76.959999999999994</c:v>
                </c:pt>
                <c:pt idx="1012">
                  <c:v>77.31</c:v>
                </c:pt>
                <c:pt idx="1013">
                  <c:v>76.010000000000005</c:v>
                </c:pt>
                <c:pt idx="1014">
                  <c:v>78.2</c:v>
                </c:pt>
                <c:pt idx="1015">
                  <c:v>80.12</c:v>
                </c:pt>
                <c:pt idx="1016">
                  <c:v>79.55</c:v>
                </c:pt>
                <c:pt idx="1017">
                  <c:v>79.819999999999993</c:v>
                </c:pt>
                <c:pt idx="1018">
                  <c:v>75.86</c:v>
                </c:pt>
                <c:pt idx="1019">
                  <c:v>76.91</c:v>
                </c:pt>
                <c:pt idx="1020">
                  <c:v>78.55</c:v>
                </c:pt>
                <c:pt idx="1021">
                  <c:v>79.31</c:v>
                </c:pt>
                <c:pt idx="1022">
                  <c:v>78.8</c:v>
                </c:pt>
                <c:pt idx="1023">
                  <c:v>78.930000000000007</c:v>
                </c:pt>
                <c:pt idx="1024">
                  <c:v>80.650000000000006</c:v>
                </c:pt>
                <c:pt idx="1025">
                  <c:v>78.8</c:v>
                </c:pt>
                <c:pt idx="1026">
                  <c:v>79.400000000000006</c:v>
                </c:pt>
                <c:pt idx="1027">
                  <c:v>76.81</c:v>
                </c:pt>
                <c:pt idx="1028">
                  <c:v>76.2</c:v>
                </c:pt>
                <c:pt idx="1029">
                  <c:v>75.849999999999994</c:v>
                </c:pt>
                <c:pt idx="1030">
                  <c:v>75.42</c:v>
                </c:pt>
                <c:pt idx="1031">
                  <c:v>76.17</c:v>
                </c:pt>
                <c:pt idx="1032">
                  <c:v>76.349999999999994</c:v>
                </c:pt>
                <c:pt idx="1033">
                  <c:v>75.569999999999993</c:v>
                </c:pt>
                <c:pt idx="1034">
                  <c:v>75.11</c:v>
                </c:pt>
                <c:pt idx="1035">
                  <c:v>76.25</c:v>
                </c:pt>
                <c:pt idx="1036">
                  <c:v>76.06</c:v>
                </c:pt>
                <c:pt idx="1037">
                  <c:v>76.84</c:v>
                </c:pt>
                <c:pt idx="1038">
                  <c:v>75.87</c:v>
                </c:pt>
                <c:pt idx="1039">
                  <c:v>74.900000000000006</c:v>
                </c:pt>
                <c:pt idx="1040">
                  <c:v>73.72</c:v>
                </c:pt>
                <c:pt idx="1041">
                  <c:v>73.790000000000006</c:v>
                </c:pt>
                <c:pt idx="1042">
                  <c:v>72.73</c:v>
                </c:pt>
                <c:pt idx="1043">
                  <c:v>72.290000000000006</c:v>
                </c:pt>
                <c:pt idx="1044">
                  <c:v>72.540000000000006</c:v>
                </c:pt>
                <c:pt idx="1045">
                  <c:v>72.37</c:v>
                </c:pt>
                <c:pt idx="1046">
                  <c:v>73.069999999999993</c:v>
                </c:pt>
                <c:pt idx="1047">
                  <c:v>74.33</c:v>
                </c:pt>
                <c:pt idx="1048">
                  <c:v>73.040000000000006</c:v>
                </c:pt>
                <c:pt idx="1049">
                  <c:v>72.94</c:v>
                </c:pt>
                <c:pt idx="1050">
                  <c:v>71.06</c:v>
                </c:pt>
                <c:pt idx="1051">
                  <c:v>71.31</c:v>
                </c:pt>
                <c:pt idx="1052">
                  <c:v>71.89</c:v>
                </c:pt>
                <c:pt idx="1053">
                  <c:v>71.58</c:v>
                </c:pt>
                <c:pt idx="1054">
                  <c:v>69.540000000000006</c:v>
                </c:pt>
                <c:pt idx="1055">
                  <c:v>71.040000000000006</c:v>
                </c:pt>
                <c:pt idx="1056">
                  <c:v>70.64</c:v>
                </c:pt>
                <c:pt idx="1057">
                  <c:v>70.900000000000006</c:v>
                </c:pt>
                <c:pt idx="1058">
                  <c:v>71.739999999999995</c:v>
                </c:pt>
                <c:pt idx="1059">
                  <c:v>72.900000000000006</c:v>
                </c:pt>
                <c:pt idx="1060">
                  <c:v>72.510000000000005</c:v>
                </c:pt>
                <c:pt idx="1061">
                  <c:v>73.77</c:v>
                </c:pt>
                <c:pt idx="1062">
                  <c:v>74.33</c:v>
                </c:pt>
                <c:pt idx="1063">
                  <c:v>73.540000000000006</c:v>
                </c:pt>
                <c:pt idx="1064">
                  <c:v>72.11</c:v>
                </c:pt>
                <c:pt idx="1065">
                  <c:v>71.040000000000006</c:v>
                </c:pt>
                <c:pt idx="1066">
                  <c:v>70.75</c:v>
                </c:pt>
                <c:pt idx="1067">
                  <c:v>71.83</c:v>
                </c:pt>
                <c:pt idx="1068">
                  <c:v>72.650000000000006</c:v>
                </c:pt>
                <c:pt idx="1069">
                  <c:v>71.94</c:v>
                </c:pt>
                <c:pt idx="1070">
                  <c:v>71.2</c:v>
                </c:pt>
                <c:pt idx="1071">
                  <c:v>69.41</c:v>
                </c:pt>
                <c:pt idx="1072">
                  <c:v>69.83</c:v>
                </c:pt>
                <c:pt idx="1073">
                  <c:v>67.81</c:v>
                </c:pt>
                <c:pt idx="1074">
                  <c:v>67.36</c:v>
                </c:pt>
                <c:pt idx="1075">
                  <c:v>66.61</c:v>
                </c:pt>
                <c:pt idx="1076">
                  <c:v>66.930000000000007</c:v>
                </c:pt>
                <c:pt idx="1077">
                  <c:v>67.09</c:v>
                </c:pt>
                <c:pt idx="1078">
                  <c:v>68.73</c:v>
                </c:pt>
                <c:pt idx="1079">
                  <c:v>68.459999999999994</c:v>
                </c:pt>
                <c:pt idx="1080">
                  <c:v>68.989999999999995</c:v>
                </c:pt>
                <c:pt idx="1081">
                  <c:v>67.239999999999995</c:v>
                </c:pt>
                <c:pt idx="1082">
                  <c:v>65.64</c:v>
                </c:pt>
                <c:pt idx="1083">
                  <c:v>63.67</c:v>
                </c:pt>
                <c:pt idx="1084">
                  <c:v>64.77</c:v>
                </c:pt>
                <c:pt idx="1085">
                  <c:v>66.55</c:v>
                </c:pt>
                <c:pt idx="1086">
                  <c:v>67.05</c:v>
                </c:pt>
                <c:pt idx="1087">
                  <c:v>67.38</c:v>
                </c:pt>
                <c:pt idx="1088">
                  <c:v>66.37</c:v>
                </c:pt>
                <c:pt idx="1089">
                  <c:v>67.489999999999995</c:v>
                </c:pt>
                <c:pt idx="1090">
                  <c:v>68.680000000000007</c:v>
                </c:pt>
                <c:pt idx="1091">
                  <c:v>67.739999999999995</c:v>
                </c:pt>
                <c:pt idx="1092">
                  <c:v>67.22</c:v>
                </c:pt>
                <c:pt idx="1093">
                  <c:v>66.53</c:v>
                </c:pt>
                <c:pt idx="1094">
                  <c:v>66.48</c:v>
                </c:pt>
                <c:pt idx="1095">
                  <c:v>66.89</c:v>
                </c:pt>
                <c:pt idx="1096">
                  <c:v>66.25</c:v>
                </c:pt>
                <c:pt idx="1097">
                  <c:v>66.22</c:v>
                </c:pt>
                <c:pt idx="1098">
                  <c:v>66.16</c:v>
                </c:pt>
                <c:pt idx="1099">
                  <c:v>66.819999999999993</c:v>
                </c:pt>
                <c:pt idx="1100">
                  <c:v>67.61</c:v>
                </c:pt>
                <c:pt idx="1101">
                  <c:v>67.27</c:v>
                </c:pt>
                <c:pt idx="1102">
                  <c:v>66.680000000000007</c:v>
                </c:pt>
                <c:pt idx="1103">
                  <c:v>65.650000000000006</c:v>
                </c:pt>
                <c:pt idx="1104">
                  <c:v>64.56</c:v>
                </c:pt>
                <c:pt idx="1105">
                  <c:v>63.71</c:v>
                </c:pt>
                <c:pt idx="1106">
                  <c:v>64.08</c:v>
                </c:pt>
                <c:pt idx="1107">
                  <c:v>62.78</c:v>
                </c:pt>
                <c:pt idx="1108">
                  <c:v>63.61</c:v>
                </c:pt>
                <c:pt idx="1109">
                  <c:v>64.06</c:v>
                </c:pt>
                <c:pt idx="1110">
                  <c:v>64.040000000000006</c:v>
                </c:pt>
                <c:pt idx="1111">
                  <c:v>64.89</c:v>
                </c:pt>
                <c:pt idx="1112">
                  <c:v>64.73</c:v>
                </c:pt>
                <c:pt idx="1113">
                  <c:v>66.83</c:v>
                </c:pt>
                <c:pt idx="1114">
                  <c:v>66.650000000000006</c:v>
                </c:pt>
                <c:pt idx="1115">
                  <c:v>66.540000000000006</c:v>
                </c:pt>
                <c:pt idx="1116">
                  <c:v>66.05</c:v>
                </c:pt>
                <c:pt idx="1117">
                  <c:v>65.150000000000006</c:v>
                </c:pt>
                <c:pt idx="1118">
                  <c:v>63.52</c:v>
                </c:pt>
                <c:pt idx="1119">
                  <c:v>62.69</c:v>
                </c:pt>
                <c:pt idx="1120">
                  <c:v>60.45</c:v>
                </c:pt>
                <c:pt idx="1121">
                  <c:v>59.41</c:v>
                </c:pt>
                <c:pt idx="1122">
                  <c:v>60.29</c:v>
                </c:pt>
                <c:pt idx="1123">
                  <c:v>60.27</c:v>
                </c:pt>
                <c:pt idx="1124">
                  <c:v>62.27</c:v>
                </c:pt>
                <c:pt idx="1125">
                  <c:v>61.76</c:v>
                </c:pt>
                <c:pt idx="1126">
                  <c:v>62</c:v>
                </c:pt>
                <c:pt idx="1127">
                  <c:v>62.52</c:v>
                </c:pt>
                <c:pt idx="1128">
                  <c:v>62.82</c:v>
                </c:pt>
                <c:pt idx="1129">
                  <c:v>60.7</c:v>
                </c:pt>
                <c:pt idx="1130">
                  <c:v>61.2</c:v>
                </c:pt>
                <c:pt idx="1131">
                  <c:v>62.86</c:v>
                </c:pt>
                <c:pt idx="1132">
                  <c:v>65</c:v>
                </c:pt>
                <c:pt idx="1133">
                  <c:v>64.760000000000005</c:v>
                </c:pt>
                <c:pt idx="1134">
                  <c:v>66.17</c:v>
                </c:pt>
                <c:pt idx="1135">
                  <c:v>65.72</c:v>
                </c:pt>
                <c:pt idx="1136">
                  <c:v>67.75</c:v>
                </c:pt>
                <c:pt idx="1137">
                  <c:v>69.84</c:v>
                </c:pt>
                <c:pt idx="1138">
                  <c:v>70.48</c:v>
                </c:pt>
                <c:pt idx="1139">
                  <c:v>71.930000000000007</c:v>
                </c:pt>
                <c:pt idx="1140">
                  <c:v>72.459999999999994</c:v>
                </c:pt>
                <c:pt idx="1141">
                  <c:v>74.930000000000007</c:v>
                </c:pt>
                <c:pt idx="1142">
                  <c:v>76.19</c:v>
                </c:pt>
                <c:pt idx="1143">
                  <c:v>76.13</c:v>
                </c:pt>
                <c:pt idx="1144">
                  <c:v>71.88</c:v>
                </c:pt>
                <c:pt idx="1145">
                  <c:v>72.02</c:v>
                </c:pt>
                <c:pt idx="1146">
                  <c:v>74.19</c:v>
                </c:pt>
                <c:pt idx="1147">
                  <c:v>76.010000000000005</c:v>
                </c:pt>
                <c:pt idx="1148">
                  <c:v>77.05</c:v>
                </c:pt>
                <c:pt idx="1149">
                  <c:v>76.12</c:v>
                </c:pt>
                <c:pt idx="1150">
                  <c:v>77.33</c:v>
                </c:pt>
                <c:pt idx="1151">
                  <c:v>81.510000000000005</c:v>
                </c:pt>
                <c:pt idx="1152">
                  <c:v>80.17</c:v>
                </c:pt>
                <c:pt idx="1153">
                  <c:v>81.53</c:v>
                </c:pt>
                <c:pt idx="1154">
                  <c:v>79.48</c:v>
                </c:pt>
                <c:pt idx="1155">
                  <c:v>79.069999999999993</c:v>
                </c:pt>
                <c:pt idx="1156">
                  <c:v>81.83</c:v>
                </c:pt>
                <c:pt idx="1157">
                  <c:v>81.63</c:v>
                </c:pt>
                <c:pt idx="1158">
                  <c:v>81.34</c:v>
                </c:pt>
                <c:pt idx="1159">
                  <c:v>82.69</c:v>
                </c:pt>
                <c:pt idx="1160">
                  <c:v>82.05</c:v>
                </c:pt>
                <c:pt idx="1161">
                  <c:v>81.760000000000005</c:v>
                </c:pt>
                <c:pt idx="1162">
                  <c:v>81.05</c:v>
                </c:pt>
                <c:pt idx="1163">
                  <c:v>83.05</c:v>
                </c:pt>
                <c:pt idx="1164">
                  <c:v>84.64</c:v>
                </c:pt>
                <c:pt idx="1165">
                  <c:v>86.4</c:v>
                </c:pt>
                <c:pt idx="1166">
                  <c:v>88.99</c:v>
                </c:pt>
                <c:pt idx="1167">
                  <c:v>89.56</c:v>
                </c:pt>
                <c:pt idx="1168">
                  <c:v>87.27</c:v>
                </c:pt>
                <c:pt idx="1169">
                  <c:v>85.61</c:v>
                </c:pt>
                <c:pt idx="1170">
                  <c:v>84.6</c:v>
                </c:pt>
                <c:pt idx="1171">
                  <c:v>81.58</c:v>
                </c:pt>
                <c:pt idx="1172">
                  <c:v>79.39</c:v>
                </c:pt>
                <c:pt idx="1173">
                  <c:v>79.66</c:v>
                </c:pt>
                <c:pt idx="1174">
                  <c:v>78.540000000000006</c:v>
                </c:pt>
                <c:pt idx="1175">
                  <c:v>79.89</c:v>
                </c:pt>
                <c:pt idx="1176">
                  <c:v>78.58</c:v>
                </c:pt>
                <c:pt idx="1177">
                  <c:v>78.98</c:v>
                </c:pt>
                <c:pt idx="1178">
                  <c:v>79.209999999999994</c:v>
                </c:pt>
                <c:pt idx="1179">
                  <c:v>78.680000000000007</c:v>
                </c:pt>
                <c:pt idx="1180">
                  <c:v>78.63</c:v>
                </c:pt>
                <c:pt idx="1181">
                  <c:v>78.55</c:v>
                </c:pt>
                <c:pt idx="1182">
                  <c:v>79.650000000000006</c:v>
                </c:pt>
                <c:pt idx="1183">
                  <c:v>80.77</c:v>
                </c:pt>
                <c:pt idx="1184">
                  <c:v>81.760000000000005</c:v>
                </c:pt>
                <c:pt idx="1185">
                  <c:v>82.29</c:v>
                </c:pt>
                <c:pt idx="1186">
                  <c:v>81.99</c:v>
                </c:pt>
                <c:pt idx="1187">
                  <c:v>79.209999999999994</c:v>
                </c:pt>
                <c:pt idx="1188">
                  <c:v>80.150000000000006</c:v>
                </c:pt>
                <c:pt idx="1189">
                  <c:v>79.540000000000006</c:v>
                </c:pt>
                <c:pt idx="1190">
                  <c:v>80.73</c:v>
                </c:pt>
                <c:pt idx="1191">
                  <c:v>80.900000000000006</c:v>
                </c:pt>
                <c:pt idx="1192">
                  <c:v>80.31</c:v>
                </c:pt>
                <c:pt idx="1193">
                  <c:v>79.290000000000006</c:v>
                </c:pt>
                <c:pt idx="1194">
                  <c:v>79.27</c:v>
                </c:pt>
                <c:pt idx="1195">
                  <c:v>78.5</c:v>
                </c:pt>
                <c:pt idx="1196">
                  <c:v>78.010000000000005</c:v>
                </c:pt>
                <c:pt idx="1197">
                  <c:v>77.53</c:v>
                </c:pt>
                <c:pt idx="1198">
                  <c:v>75.84</c:v>
                </c:pt>
                <c:pt idx="1199">
                  <c:v>75.209999999999994</c:v>
                </c:pt>
                <c:pt idx="1200">
                  <c:v>75.09</c:v>
                </c:pt>
                <c:pt idx="1201">
                  <c:v>74.760000000000005</c:v>
                </c:pt>
                <c:pt idx="1202">
                  <c:v>76.34</c:v>
                </c:pt>
                <c:pt idx="1203">
                  <c:v>76.150000000000006</c:v>
                </c:pt>
                <c:pt idx="1204">
                  <c:v>76.63</c:v>
                </c:pt>
                <c:pt idx="1205">
                  <c:v>75.64</c:v>
                </c:pt>
                <c:pt idx="1206">
                  <c:v>75.010000000000005</c:v>
                </c:pt>
                <c:pt idx="1207">
                  <c:v>73.430000000000007</c:v>
                </c:pt>
                <c:pt idx="1208">
                  <c:v>72.650000000000006</c:v>
                </c:pt>
                <c:pt idx="1209">
                  <c:v>72.349999999999994</c:v>
                </c:pt>
                <c:pt idx="1210">
                  <c:v>70.25</c:v>
                </c:pt>
                <c:pt idx="1211">
                  <c:v>70.36</c:v>
                </c:pt>
                <c:pt idx="1212">
                  <c:v>72.11</c:v>
                </c:pt>
                <c:pt idx="1213">
                  <c:v>71.03</c:v>
                </c:pt>
                <c:pt idx="1214">
                  <c:v>69.94</c:v>
                </c:pt>
                <c:pt idx="1215">
                  <c:v>69.430000000000007</c:v>
                </c:pt>
                <c:pt idx="1216">
                  <c:v>69.13</c:v>
                </c:pt>
                <c:pt idx="1217">
                  <c:v>67.989999999999995</c:v>
                </c:pt>
                <c:pt idx="1218">
                  <c:v>67.28</c:v>
                </c:pt>
                <c:pt idx="1219">
                  <c:v>67.349999999999994</c:v>
                </c:pt>
                <c:pt idx="1220">
                  <c:v>65.930000000000007</c:v>
                </c:pt>
                <c:pt idx="1221">
                  <c:v>65.23</c:v>
                </c:pt>
                <c:pt idx="1222">
                  <c:v>64.72</c:v>
                </c:pt>
                <c:pt idx="1223">
                  <c:v>65.37</c:v>
                </c:pt>
                <c:pt idx="1224">
                  <c:v>66.38</c:v>
                </c:pt>
                <c:pt idx="1225">
                  <c:v>67.900000000000006</c:v>
                </c:pt>
                <c:pt idx="1226">
                  <c:v>67.349999999999994</c:v>
                </c:pt>
                <c:pt idx="1227">
                  <c:v>66.86</c:v>
                </c:pt>
                <c:pt idx="1228">
                  <c:v>65.11</c:v>
                </c:pt>
                <c:pt idx="1229">
                  <c:v>65.39</c:v>
                </c:pt>
                <c:pt idx="1230">
                  <c:v>63.44</c:v>
                </c:pt>
                <c:pt idx="1231">
                  <c:v>62.82</c:v>
                </c:pt>
                <c:pt idx="1232">
                  <c:v>64.099999999999994</c:v>
                </c:pt>
                <c:pt idx="1233">
                  <c:v>63.24</c:v>
                </c:pt>
                <c:pt idx="1234">
                  <c:v>63.769999999999996</c:v>
                </c:pt>
                <c:pt idx="1235">
                  <c:v>63.89</c:v>
                </c:pt>
                <c:pt idx="1236">
                  <c:v>62.92</c:v>
                </c:pt>
                <c:pt idx="1237">
                  <c:v>61.65</c:v>
                </c:pt>
                <c:pt idx="1238">
                  <c:v>62.07</c:v>
                </c:pt>
                <c:pt idx="1239">
                  <c:v>61.11</c:v>
                </c:pt>
                <c:pt idx="1240">
                  <c:v>62.55</c:v>
                </c:pt>
                <c:pt idx="1241">
                  <c:v>60.99</c:v>
                </c:pt>
                <c:pt idx="1242">
                  <c:v>61.2</c:v>
                </c:pt>
                <c:pt idx="1243">
                  <c:v>61.95</c:v>
                </c:pt>
                <c:pt idx="1244">
                  <c:v>62.7</c:v>
                </c:pt>
                <c:pt idx="1245">
                  <c:v>63.04</c:v>
                </c:pt>
                <c:pt idx="1246">
                  <c:v>64.25</c:v>
                </c:pt>
                <c:pt idx="1247">
                  <c:v>64.05</c:v>
                </c:pt>
                <c:pt idx="1248">
                  <c:v>62.88</c:v>
                </c:pt>
                <c:pt idx="1249">
                  <c:v>63.885000000000005</c:v>
                </c:pt>
                <c:pt idx="1250">
                  <c:v>64.86</c:v>
                </c:pt>
                <c:pt idx="1251">
                  <c:v>65.94</c:v>
                </c:pt>
                <c:pt idx="1252">
                  <c:v>65.349999999999994</c:v>
                </c:pt>
                <c:pt idx="1253">
                  <c:v>63.28</c:v>
                </c:pt>
                <c:pt idx="1254">
                  <c:v>63.66</c:v>
                </c:pt>
                <c:pt idx="1255">
                  <c:v>65.09</c:v>
                </c:pt>
                <c:pt idx="1256">
                  <c:v>64.430000000000007</c:v>
                </c:pt>
                <c:pt idx="1257">
                  <c:v>63.790000000000006</c:v>
                </c:pt>
                <c:pt idx="1258">
                  <c:v>62.95</c:v>
                </c:pt>
                <c:pt idx="1259">
                  <c:v>62.74</c:v>
                </c:pt>
                <c:pt idx="1260">
                  <c:v>61.76</c:v>
                </c:pt>
                <c:pt idx="1261">
                  <c:v>60.84</c:v>
                </c:pt>
                <c:pt idx="1262">
                  <c:v>62.63</c:v>
                </c:pt>
                <c:pt idx="1263">
                  <c:v>61.2</c:v>
                </c:pt>
                <c:pt idx="1264">
                  <c:v>62.11</c:v>
                </c:pt>
                <c:pt idx="1265">
                  <c:v>61.42</c:v>
                </c:pt>
                <c:pt idx="1266">
                  <c:v>60.83</c:v>
                </c:pt>
                <c:pt idx="1267">
                  <c:v>60.01</c:v>
                </c:pt>
                <c:pt idx="1268">
                  <c:v>60.49</c:v>
                </c:pt>
                <c:pt idx="1269">
                  <c:v>60.64</c:v>
                </c:pt>
                <c:pt idx="1270">
                  <c:v>60.73</c:v>
                </c:pt>
                <c:pt idx="1271">
                  <c:v>60.31</c:v>
                </c:pt>
                <c:pt idx="1272">
                  <c:v>58.79</c:v>
                </c:pt>
                <c:pt idx="1273">
                  <c:v>58.28</c:v>
                </c:pt>
                <c:pt idx="1274">
                  <c:v>57.66</c:v>
                </c:pt>
                <c:pt idx="1275">
                  <c:v>58.24</c:v>
                </c:pt>
                <c:pt idx="1276">
                  <c:v>57.24</c:v>
                </c:pt>
                <c:pt idx="1277">
                  <c:v>57.59</c:v>
                </c:pt>
                <c:pt idx="1278">
                  <c:v>58.04</c:v>
                </c:pt>
                <c:pt idx="1279">
                  <c:v>58.1</c:v>
                </c:pt>
                <c:pt idx="1280">
                  <c:v>57.66</c:v>
                </c:pt>
                <c:pt idx="1281">
                  <c:v>56.38</c:v>
                </c:pt>
                <c:pt idx="1282">
                  <c:v>56.31</c:v>
                </c:pt>
                <c:pt idx="1283">
                  <c:v>56.95</c:v>
                </c:pt>
                <c:pt idx="1284">
                  <c:v>56.75</c:v>
                </c:pt>
                <c:pt idx="1285">
                  <c:v>57.22</c:v>
                </c:pt>
                <c:pt idx="1286">
                  <c:v>56.75</c:v>
                </c:pt>
                <c:pt idx="1287">
                  <c:v>55.75</c:v>
                </c:pt>
                <c:pt idx="1288">
                  <c:v>56.2</c:v>
                </c:pt>
                <c:pt idx="1289">
                  <c:v>56.12</c:v>
                </c:pt>
                <c:pt idx="1290">
                  <c:v>54.9</c:v>
                </c:pt>
                <c:pt idx="1291">
                  <c:v>56.16</c:v>
                </c:pt>
                <c:pt idx="1292">
                  <c:v>56.21</c:v>
                </c:pt>
                <c:pt idx="1293">
                  <c:v>55.82</c:v>
                </c:pt>
                <c:pt idx="1294">
                  <c:v>55.03</c:v>
                </c:pt>
                <c:pt idx="1295">
                  <c:v>55.68</c:v>
                </c:pt>
                <c:pt idx="1296">
                  <c:v>54.05</c:v>
                </c:pt>
                <c:pt idx="1297">
                  <c:v>54.5</c:v>
                </c:pt>
                <c:pt idx="1298">
                  <c:v>54.27</c:v>
                </c:pt>
                <c:pt idx="1299">
                  <c:v>53.85</c:v>
                </c:pt>
                <c:pt idx="1300">
                  <c:v>53.23</c:v>
                </c:pt>
                <c:pt idx="1301">
                  <c:v>53.58</c:v>
                </c:pt>
                <c:pt idx="1302">
                  <c:v>53.94</c:v>
                </c:pt>
                <c:pt idx="1303">
                  <c:v>54.76</c:v>
                </c:pt>
                <c:pt idx="1304">
                  <c:v>54.94</c:v>
                </c:pt>
                <c:pt idx="1305">
                  <c:v>54.26</c:v>
                </c:pt>
                <c:pt idx="1306">
                  <c:v>53.9</c:v>
                </c:pt>
                <c:pt idx="1307">
                  <c:v>54.3</c:v>
                </c:pt>
                <c:pt idx="1308">
                  <c:v>52.85</c:v>
                </c:pt>
                <c:pt idx="1309">
                  <c:v>53</c:v>
                </c:pt>
                <c:pt idx="1310">
                  <c:v>52.59</c:v>
                </c:pt>
                <c:pt idx="1311">
                  <c:v>52.66</c:v>
                </c:pt>
                <c:pt idx="1312">
                  <c:v>52.08</c:v>
                </c:pt>
                <c:pt idx="1313">
                  <c:v>51.71</c:v>
                </c:pt>
                <c:pt idx="1314">
                  <c:v>51.52</c:v>
                </c:pt>
                <c:pt idx="1315">
                  <c:v>51.9</c:v>
                </c:pt>
                <c:pt idx="1316">
                  <c:v>52.41</c:v>
                </c:pt>
                <c:pt idx="1317">
                  <c:v>52.16</c:v>
                </c:pt>
                <c:pt idx="1318">
                  <c:v>52.16</c:v>
                </c:pt>
                <c:pt idx="1319">
                  <c:v>52.41</c:v>
                </c:pt>
                <c:pt idx="1320">
                  <c:v>51.92</c:v>
                </c:pt>
                <c:pt idx="1321">
                  <c:v>51.54</c:v>
                </c:pt>
                <c:pt idx="1322">
                  <c:v>51.82</c:v>
                </c:pt>
                <c:pt idx="1323">
                  <c:v>52.35</c:v>
                </c:pt>
                <c:pt idx="1324">
                  <c:v>52.17</c:v>
                </c:pt>
                <c:pt idx="1325">
                  <c:v>52.89</c:v>
                </c:pt>
                <c:pt idx="1326">
                  <c:v>53.82</c:v>
                </c:pt>
                <c:pt idx="1327">
                  <c:v>54.57</c:v>
                </c:pt>
                <c:pt idx="1328">
                  <c:v>52.89</c:v>
                </c:pt>
                <c:pt idx="1329">
                  <c:v>54.42</c:v>
                </c:pt>
                <c:pt idx="1330">
                  <c:v>53.7</c:v>
                </c:pt>
                <c:pt idx="1331">
                  <c:v>53.14</c:v>
                </c:pt>
                <c:pt idx="1332">
                  <c:v>54</c:v>
                </c:pt>
                <c:pt idx="1333">
                  <c:v>53.79</c:v>
                </c:pt>
                <c:pt idx="1334">
                  <c:v>53.64</c:v>
                </c:pt>
                <c:pt idx="1335" formatCode="0.00_);[Red]\(0.00\)">
                  <c:v>55.02</c:v>
                </c:pt>
                <c:pt idx="1336">
                  <c:v>54.42</c:v>
                </c:pt>
                <c:pt idx="1337">
                  <c:v>53.67</c:v>
                </c:pt>
                <c:pt idx="1338">
                  <c:v>53.95</c:v>
                </c:pt>
                <c:pt idx="1339">
                  <c:v>54.74</c:v>
                </c:pt>
                <c:pt idx="1340">
                  <c:v>55.1</c:v>
                </c:pt>
                <c:pt idx="1341">
                  <c:v>54.85</c:v>
                </c:pt>
                <c:pt idx="1342">
                  <c:v>53.9</c:v>
                </c:pt>
                <c:pt idx="1343">
                  <c:v>54.39</c:v>
                </c:pt>
                <c:pt idx="1344">
                  <c:v>51.9</c:v>
                </c:pt>
                <c:pt idx="1345">
                  <c:v>51.52</c:v>
                </c:pt>
                <c:pt idx="1346">
                  <c:v>51.6</c:v>
                </c:pt>
                <c:pt idx="1347">
                  <c:v>50.02</c:v>
                </c:pt>
                <c:pt idx="1348">
                  <c:v>49.89</c:v>
                </c:pt>
                <c:pt idx="1349">
                  <c:v>49.47</c:v>
                </c:pt>
                <c:pt idx="1350">
                  <c:v>48.91</c:v>
                </c:pt>
                <c:pt idx="1351">
                  <c:v>49</c:v>
                </c:pt>
                <c:pt idx="1352">
                  <c:v>48.12</c:v>
                </c:pt>
                <c:pt idx="1353">
                  <c:v>48.38</c:v>
                </c:pt>
                <c:pt idx="1354">
                  <c:v>49.29</c:v>
                </c:pt>
                <c:pt idx="1355">
                  <c:v>49.56</c:v>
                </c:pt>
                <c:pt idx="1356">
                  <c:v>48.91</c:v>
                </c:pt>
                <c:pt idx="1357">
                  <c:v>49.07</c:v>
                </c:pt>
                <c:pt idx="1358">
                  <c:v>50.93</c:v>
                </c:pt>
                <c:pt idx="1359">
                  <c:v>49.69</c:v>
                </c:pt>
                <c:pt idx="1360">
                  <c:v>48.29</c:v>
                </c:pt>
                <c:pt idx="1361">
                  <c:v>49.76</c:v>
                </c:pt>
                <c:pt idx="1362">
                  <c:v>49.24</c:v>
                </c:pt>
                <c:pt idx="1363">
                  <c:v>49.08</c:v>
                </c:pt>
                <c:pt idx="1364">
                  <c:v>49.84</c:v>
                </c:pt>
                <c:pt idx="1365">
                  <c:v>50.5</c:v>
                </c:pt>
                <c:pt idx="1366">
                  <c:v>49.79</c:v>
                </c:pt>
                <c:pt idx="1367">
                  <c:v>48.64</c:v>
                </c:pt>
                <c:pt idx="1368">
                  <c:v>50.44</c:v>
                </c:pt>
                <c:pt idx="1369">
                  <c:v>51.15</c:v>
                </c:pt>
                <c:pt idx="1370">
                  <c:v>49.4</c:v>
                </c:pt>
                <c:pt idx="1371">
                  <c:v>49.55</c:v>
                </c:pt>
                <c:pt idx="1372">
                  <c:v>50.52</c:v>
                </c:pt>
                <c:pt idx="1373">
                  <c:v>51.27</c:v>
                </c:pt>
                <c:pt idx="1374">
                  <c:v>52.32</c:v>
                </c:pt>
                <c:pt idx="1375">
                  <c:v>51.81</c:v>
                </c:pt>
                <c:pt idx="1376">
                  <c:v>52.38</c:v>
                </c:pt>
                <c:pt idx="1377">
                  <c:v>51.69</c:v>
                </c:pt>
                <c:pt idx="1378">
                  <c:v>51.45</c:v>
                </c:pt>
                <c:pt idx="1379">
                  <c:v>52.02</c:v>
                </c:pt>
                <c:pt idx="1380">
                  <c:v>52.38</c:v>
                </c:pt>
                <c:pt idx="1381">
                  <c:v>52.22</c:v>
                </c:pt>
                <c:pt idx="1382">
                  <c:v>52.02</c:v>
                </c:pt>
                <c:pt idx="1383">
                  <c:v>50.64</c:v>
                </c:pt>
                <c:pt idx="1384">
                  <c:v>50.12</c:v>
                </c:pt>
                <c:pt idx="1385">
                  <c:v>49.88</c:v>
                </c:pt>
                <c:pt idx="1386">
                  <c:v>50.6</c:v>
                </c:pt>
                <c:pt idx="1387">
                  <c:v>49.88</c:v>
                </c:pt>
                <c:pt idx="1388">
                  <c:v>49.91</c:v>
                </c:pt>
                <c:pt idx="1389">
                  <c:v>49.92</c:v>
                </c:pt>
                <c:pt idx="1390">
                  <c:v>50.29</c:v>
                </c:pt>
                <c:pt idx="1391">
                  <c:v>50.36</c:v>
                </c:pt>
                <c:pt idx="1392">
                  <c:v>50.18</c:v>
                </c:pt>
                <c:pt idx="1393">
                  <c:v>49.98</c:v>
                </c:pt>
                <c:pt idx="1394">
                  <c:v>50.55</c:v>
                </c:pt>
                <c:pt idx="1395">
                  <c:v>50.22</c:v>
                </c:pt>
                <c:pt idx="1396">
                  <c:v>50.19</c:v>
                </c:pt>
                <c:pt idx="1397">
                  <c:v>48.74</c:v>
                </c:pt>
                <c:pt idx="1398">
                  <c:v>48.01</c:v>
                </c:pt>
                <c:pt idx="1399">
                  <c:v>48.7</c:v>
                </c:pt>
                <c:pt idx="1400">
                  <c:v>48.74</c:v>
                </c:pt>
                <c:pt idx="1401">
                  <c:v>50.145000000000003</c:v>
                </c:pt>
                <c:pt idx="1402">
                  <c:v>53.03</c:v>
                </c:pt>
                <c:pt idx="1403">
                  <c:v>54.04</c:v>
                </c:pt>
                <c:pt idx="1404">
                  <c:v>55.64</c:v>
                </c:pt>
                <c:pt idx="1405">
                  <c:v>56.55</c:v>
                </c:pt>
                <c:pt idx="1406">
                  <c:v>56.09</c:v>
                </c:pt>
                <c:pt idx="1407">
                  <c:v>53.95</c:v>
                </c:pt>
                <c:pt idx="1408">
                  <c:v>54.09</c:v>
                </c:pt>
                <c:pt idx="1409">
                  <c:v>54.62</c:v>
                </c:pt>
                <c:pt idx="1410">
                  <c:v>54.15</c:v>
                </c:pt>
                <c:pt idx="1411">
                  <c:v>53.92</c:v>
                </c:pt>
                <c:pt idx="1412">
                  <c:v>54.2</c:v>
                </c:pt>
                <c:pt idx="1413">
                  <c:v>53.71</c:v>
                </c:pt>
                <c:pt idx="1414">
                  <c:v>53.95</c:v>
                </c:pt>
                <c:pt idx="1415">
                  <c:v>54.06</c:v>
                </c:pt>
                <c:pt idx="1416">
                  <c:v>54.5</c:v>
                </c:pt>
                <c:pt idx="1417">
                  <c:v>54.41</c:v>
                </c:pt>
                <c:pt idx="1418">
                  <c:v>53.52</c:v>
                </c:pt>
                <c:pt idx="1419">
                  <c:v>53.31</c:v>
                </c:pt>
                <c:pt idx="1420">
                  <c:v>51.16</c:v>
                </c:pt>
                <c:pt idx="1421">
                  <c:v>50.34</c:v>
                </c:pt>
                <c:pt idx="1422">
                  <c:v>50.25</c:v>
                </c:pt>
                <c:pt idx="1423">
                  <c:v>50.8</c:v>
                </c:pt>
                <c:pt idx="1424">
                  <c:v>49.97</c:v>
                </c:pt>
                <c:pt idx="1425">
                  <c:v>49.18</c:v>
                </c:pt>
                <c:pt idx="1426">
                  <c:v>48.59</c:v>
                </c:pt>
                <c:pt idx="1427">
                  <c:v>48.35</c:v>
                </c:pt>
                <c:pt idx="1428">
                  <c:v>49.57</c:v>
                </c:pt>
                <c:pt idx="1429">
                  <c:v>49.67</c:v>
                </c:pt>
                <c:pt idx="1430">
                  <c:v>49.92</c:v>
                </c:pt>
                <c:pt idx="1431">
                  <c:v>48.98</c:v>
                </c:pt>
                <c:pt idx="1432">
                  <c:v>46.51</c:v>
                </c:pt>
                <c:pt idx="1433">
                  <c:v>45.97</c:v>
                </c:pt>
                <c:pt idx="1434">
                  <c:v>46.45</c:v>
                </c:pt>
                <c:pt idx="1435">
                  <c:v>46.97</c:v>
                </c:pt>
                <c:pt idx="1436">
                  <c:v>47.21</c:v>
                </c:pt>
                <c:pt idx="1437">
                  <c:v>47.5</c:v>
                </c:pt>
                <c:pt idx="1438">
                  <c:v>46.69</c:v>
                </c:pt>
                <c:pt idx="1439">
                  <c:v>47.72</c:v>
                </c:pt>
                <c:pt idx="1440">
                  <c:v>47.95</c:v>
                </c:pt>
                <c:pt idx="1441">
                  <c:v>47.4</c:v>
                </c:pt>
                <c:pt idx="1442">
                  <c:v>48.05</c:v>
                </c:pt>
                <c:pt idx="1443">
                  <c:v>49.92</c:v>
                </c:pt>
                <c:pt idx="1444">
                  <c:v>49.89</c:v>
                </c:pt>
                <c:pt idx="1445">
                  <c:v>48.23</c:v>
                </c:pt>
                <c:pt idx="1446">
                  <c:v>47.47</c:v>
                </c:pt>
                <c:pt idx="1447">
                  <c:v>48.44</c:v>
                </c:pt>
                <c:pt idx="1448">
                  <c:v>46.96</c:v>
                </c:pt>
                <c:pt idx="1449">
                  <c:v>47.82</c:v>
                </c:pt>
                <c:pt idx="1450">
                  <c:v>46.54</c:v>
                </c:pt>
                <c:pt idx="1451">
                  <c:v>46.03</c:v>
                </c:pt>
                <c:pt idx="1452">
                  <c:v>46.58</c:v>
                </c:pt>
                <c:pt idx="1453">
                  <c:v>45.28</c:v>
                </c:pt>
                <c:pt idx="1454">
                  <c:v>45.5</c:v>
                </c:pt>
                <c:pt idx="1455">
                  <c:v>46.3</c:v>
                </c:pt>
                <c:pt idx="1456">
                  <c:v>46.49</c:v>
                </c:pt>
                <c:pt idx="1457">
                  <c:v>47.25</c:v>
                </c:pt>
                <c:pt idx="1458">
                  <c:v>47.66</c:v>
                </c:pt>
                <c:pt idx="1459">
                  <c:v>48.12</c:v>
                </c:pt>
                <c:pt idx="1460">
                  <c:v>49.45</c:v>
                </c:pt>
                <c:pt idx="1461">
                  <c:v>49.88</c:v>
                </c:pt>
                <c:pt idx="1462">
                  <c:v>48.295000000000002</c:v>
                </c:pt>
                <c:pt idx="1463">
                  <c:v>46.68</c:v>
                </c:pt>
                <c:pt idx="1464">
                  <c:v>48.01</c:v>
                </c:pt>
                <c:pt idx="1465">
                  <c:v>47.91</c:v>
                </c:pt>
                <c:pt idx="1466">
                  <c:v>48.64</c:v>
                </c:pt>
                <c:pt idx="1467">
                  <c:v>49.53</c:v>
                </c:pt>
                <c:pt idx="1468">
                  <c:v>48.97</c:v>
                </c:pt>
                <c:pt idx="1469">
                  <c:v>49.07</c:v>
                </c:pt>
                <c:pt idx="1470">
                  <c:v>47.84</c:v>
                </c:pt>
                <c:pt idx="1471">
                  <c:v>47.81</c:v>
                </c:pt>
                <c:pt idx="1472">
                  <c:v>48.51</c:v>
                </c:pt>
                <c:pt idx="1473">
                  <c:v>48.08</c:v>
                </c:pt>
                <c:pt idx="1474">
                  <c:v>46.4</c:v>
                </c:pt>
                <c:pt idx="1475">
                  <c:v>46.95</c:v>
                </c:pt>
                <c:pt idx="1476">
                  <c:v>45.68</c:v>
                </c:pt>
                <c:pt idx="1477">
                  <c:v>46.09</c:v>
                </c:pt>
                <c:pt idx="1478">
                  <c:v>45.32</c:v>
                </c:pt>
                <c:pt idx="1479">
                  <c:v>46.14</c:v>
                </c:pt>
                <c:pt idx="1480">
                  <c:v>47.69</c:v>
                </c:pt>
                <c:pt idx="1481">
                  <c:v>47.39</c:v>
                </c:pt>
                <c:pt idx="1482">
                  <c:v>48.33</c:v>
                </c:pt>
                <c:pt idx="1483">
                  <c:v>48.15</c:v>
                </c:pt>
                <c:pt idx="1484">
                  <c:v>46.69</c:v>
                </c:pt>
                <c:pt idx="1485">
                  <c:v>46.8</c:v>
                </c:pt>
                <c:pt idx="1486" formatCode="0.00_);[Red]\(0.00\)">
                  <c:v>47.81</c:v>
                </c:pt>
                <c:pt idx="1487" formatCode="0.00_);[Red]\(0.00\)">
                  <c:v>49.14</c:v>
                </c:pt>
                <c:pt idx="1488" formatCode="0.00_);[Red]\(0.00\)">
                  <c:v>50.3</c:v>
                </c:pt>
                <c:pt idx="1489" formatCode="0.00_);[Red]\(0.00\)">
                  <c:v>50.56</c:v>
                </c:pt>
                <c:pt idx="1490" formatCode="0.00_);[Red]\(0.00\)">
                  <c:v>49.99</c:v>
                </c:pt>
                <c:pt idx="1491" formatCode="0.00_);[Red]\(0.00\)">
                  <c:v>51.34</c:v>
                </c:pt>
                <c:pt idx="1492" formatCode="0.00_);[Red]\(0.00\)">
                  <c:v>52.82</c:v>
                </c:pt>
                <c:pt idx="1493" formatCode="0.00_);[Red]\(0.00\)">
                  <c:v>53.27</c:v>
                </c:pt>
                <c:pt idx="1494" formatCode="0.00_);[Red]\(0.00\)">
                  <c:v>52.64</c:v>
                </c:pt>
                <c:pt idx="1495" formatCode="0.00_);[Red]\(0.00\)">
                  <c:v>50.73</c:v>
                </c:pt>
                <c:pt idx="1496" formatCode="0.00_);[Red]\(0.00\)">
                  <c:v>49.68</c:v>
                </c:pt>
                <c:pt idx="1497" formatCode="0.00_);[Red]\(0.00\)">
                  <c:v>48.94</c:v>
                </c:pt>
                <c:pt idx="1498" formatCode="0.00_);[Red]\(0.00\)">
                  <c:v>48.85</c:v>
                </c:pt>
                <c:pt idx="1499" formatCode="0.00_);[Red]\(0.00\)">
                  <c:v>49.52</c:v>
                </c:pt>
                <c:pt idx="1500" formatCode="0.00_);[Red]\(0.00\)">
                  <c:v>49.34</c:v>
                </c:pt>
                <c:pt idx="1501" formatCode="0.00_);[Red]\(0.00\)">
                  <c:v>47.78</c:v>
                </c:pt>
                <c:pt idx="1502" formatCode="0.00_);[Red]\(0.00\)">
                  <c:v>46.68</c:v>
                </c:pt>
                <c:pt idx="1503" formatCode="0.00_);[Red]\(0.00\)">
                  <c:v>46.27</c:v>
                </c:pt>
                <c:pt idx="1504" formatCode="0.00_);[Red]\(0.00\)">
                  <c:v>45.71</c:v>
                </c:pt>
                <c:pt idx="1505" formatCode="0.00_);[Red]\(0.00\)">
                  <c:v>46.59</c:v>
                </c:pt>
                <c:pt idx="1506" formatCode="0.00_);[Red]\(0.00\)">
                  <c:v>44.75</c:v>
                </c:pt>
                <c:pt idx="1507" formatCode="0.00_);[Red]\(0.00\)">
                  <c:v>45.61</c:v>
                </c:pt>
                <c:pt idx="1508" formatCode="0.00_);[Red]\(0.00\)">
                  <c:v>45.42</c:v>
                </c:pt>
                <c:pt idx="1509" formatCode="0.00_);[Red]\(0.00\)">
                  <c:v>46.14</c:v>
                </c:pt>
                <c:pt idx="1510" formatCode="0.00_);[Red]\(0.00\)">
                  <c:v>44.42</c:v>
                </c:pt>
                <c:pt idx="1511" formatCode="0.00_);[Red]\(0.00\)">
                  <c:v>45.31</c:v>
                </c:pt>
                <c:pt idx="1512" formatCode="0.00_);[Red]\(0.00\)">
                  <c:v>45.97</c:v>
                </c:pt>
                <c:pt idx="1513" formatCode="0.00_);[Red]\(0.00\)">
                  <c:v>45.8</c:v>
                </c:pt>
                <c:pt idx="1514" formatCode="0.00_);[Red]\(0.00\)">
                  <c:v>44.22</c:v>
                </c:pt>
                <c:pt idx="1515" formatCode="0.00_);[Red]\(0.00\)">
                  <c:v>44.44</c:v>
                </c:pt>
                <c:pt idx="1516" formatCode="0.00_);[Red]\(0.00\)">
                  <c:v>44.67</c:v>
                </c:pt>
                <c:pt idx="1517" formatCode="0.00_);[Red]\(0.00\)">
                  <c:v>44.61</c:v>
                </c:pt>
                <c:pt idx="1518" formatCode="0.00_);[Red]\(0.00\)">
                  <c:v>43.72</c:v>
                </c:pt>
                <c:pt idx="1519" formatCode="0.00_);[Red]\(0.00\)">
                  <c:v>42.62</c:v>
                </c:pt>
                <c:pt idx="1520" formatCode="0.00_);[Red]\(0.00\)">
                  <c:v>41.55</c:v>
                </c:pt>
                <c:pt idx="1521" formatCode="0.00_);[Red]\(0.00\)">
                  <c:v>42.01</c:v>
                </c:pt>
                <c:pt idx="1522" formatCode="0.00_);[Red]\(0.00\)">
                  <c:v>40.98</c:v>
                </c:pt>
                <c:pt idx="1523" formatCode="0.00_);[Red]\(0.00\)">
                  <c:v>41.73</c:v>
                </c:pt>
                <c:pt idx="1524" formatCode="0.00_);[Red]\(0.00\)">
                  <c:v>41.34</c:v>
                </c:pt>
                <c:pt idx="1525" formatCode="0.00_);[Red]\(0.00\)">
                  <c:v>40.97</c:v>
                </c:pt>
                <c:pt idx="1526" formatCode="0.00_);[Red]\(0.00\)">
                  <c:v>41.52</c:v>
                </c:pt>
                <c:pt idx="1527" formatCode="0.00_);[Red]\(0.00\)">
                  <c:v>41.72</c:v>
                </c:pt>
                <c:pt idx="1528" formatCode="0.00">
                  <c:v>42.28</c:v>
                </c:pt>
                <c:pt idx="1529" formatCode="0.00">
                  <c:v>42.77</c:v>
                </c:pt>
                <c:pt idx="1530" formatCode="0.00">
                  <c:v>42.43</c:v>
                </c:pt>
                <c:pt idx="1531" formatCode="0.00">
                  <c:v>42.83</c:v>
                </c:pt>
                <c:pt idx="1532" formatCode="0.00">
                  <c:v>43.75</c:v>
                </c:pt>
                <c:pt idx="1533" formatCode="0.00">
                  <c:v>43.59</c:v>
                </c:pt>
                <c:pt idx="1534" formatCode="0.00_);[Red]\(0.00\)">
                  <c:v>44.76</c:v>
                </c:pt>
                <c:pt idx="1535" formatCode="0.00_);[Red]\(0.00\)">
                  <c:v>47.58</c:v>
                </c:pt>
                <c:pt idx="1536" formatCode="0.00_);[Red]\(0.00\)">
                  <c:v>48.24</c:v>
                </c:pt>
                <c:pt idx="1537" formatCode="0.00_);[Red]\(0.00\)">
                  <c:v>48.47</c:v>
                </c:pt>
                <c:pt idx="1538" formatCode="0.00_);[Red]\(0.00\)">
                  <c:v>48.52</c:v>
                </c:pt>
                <c:pt idx="1539" formatCode="0.00_);[Red]\(0.00\)">
                  <c:v>47.03</c:v>
                </c:pt>
                <c:pt idx="1540" formatCode="0.00_);[Red]\(0.00\)">
                  <c:v>47.69</c:v>
                </c:pt>
                <c:pt idx="1541" formatCode="General">
                  <c:v>47.77</c:v>
                </c:pt>
                <c:pt idx="1542" formatCode="General">
                  <c:v>46.42</c:v>
                </c:pt>
                <c:pt idx="1543" formatCode="General">
                  <c:v>47.04</c:v>
                </c:pt>
                <c:pt idx="1544" formatCode="General">
                  <c:v>47.22</c:v>
                </c:pt>
                <c:pt idx="1545" formatCode="General">
                  <c:v>47</c:v>
                </c:pt>
                <c:pt idx="1546" formatCode="General">
                  <c:v>46.13</c:v>
                </c:pt>
                <c:pt idx="1547" formatCode="General">
                  <c:v>45.97</c:v>
                </c:pt>
                <c:pt idx="1548" formatCode="General">
                  <c:v>45.98</c:v>
                </c:pt>
                <c:pt idx="1549" formatCode="General">
                  <c:v>47.11</c:v>
                </c:pt>
                <c:pt idx="1550" formatCode="General">
                  <c:v>47.01</c:v>
                </c:pt>
                <c:pt idx="1551" formatCode="General">
                  <c:v>46.26</c:v>
                </c:pt>
                <c:pt idx="1552" formatCode="General">
                  <c:v>46.84</c:v>
                </c:pt>
                <c:pt idx="1553" formatCode="General">
                  <c:v>47.15</c:v>
                </c:pt>
                <c:pt idx="1554" formatCode="General">
                  <c:v>47.73</c:v>
                </c:pt>
                <c:pt idx="1555" formatCode="General">
                  <c:v>47.48</c:v>
                </c:pt>
                <c:pt idx="1556" formatCode="General">
                  <c:v>48.38</c:v>
                </c:pt>
                <c:pt idx="1557" formatCode="General">
                  <c:v>47.66</c:v>
                </c:pt>
                <c:pt idx="1558" formatCode="General">
                  <c:v>48.75</c:v>
                </c:pt>
                <c:pt idx="1559" formatCode="General">
                  <c:v>48.57</c:v>
                </c:pt>
                <c:pt idx="1560" formatCode="General">
                  <c:v>50.3</c:v>
                </c:pt>
                <c:pt idx="1561" formatCode="General">
                  <c:v>48.8</c:v>
                </c:pt>
                <c:pt idx="1562" formatCode="General">
                  <c:v>49.51</c:v>
                </c:pt>
                <c:pt idx="1563" formatCode="General">
                  <c:v>49.06</c:v>
                </c:pt>
                <c:pt idx="1564" formatCode="General">
                  <c:v>48.2</c:v>
                </c:pt>
                <c:pt idx="1565" formatCode="General">
                  <c:v>47.94</c:v>
                </c:pt>
                <c:pt idx="1566" formatCode="General">
                  <c:v>47.47</c:v>
                </c:pt>
                <c:pt idx="1567" formatCode="General">
                  <c:v>47.25</c:v>
                </c:pt>
                <c:pt idx="1568" formatCode="General">
                  <c:v>45.78</c:v>
                </c:pt>
                <c:pt idx="1569" formatCode="General">
                  <c:v>45.74</c:v>
                </c:pt>
                <c:pt idx="1570" formatCode="General">
                  <c:v>44.84</c:v>
                </c:pt>
                <c:pt idx="1571" formatCode="General">
                  <c:v>44.99</c:v>
                </c:pt>
                <c:pt idx="1572" formatCode="General">
                  <c:v>45.17</c:v>
                </c:pt>
                <c:pt idx="1573" formatCode="General">
                  <c:v>45.42</c:v>
                </c:pt>
                <c:pt idx="1574" formatCode="General">
                  <c:v>45.42</c:v>
                </c:pt>
                <c:pt idx="1575" formatCode="General">
                  <c:v>44.26</c:v>
                </c:pt>
                <c:pt idx="1576" formatCode="General">
                  <c:v>43.93</c:v>
                </c:pt>
                <c:pt idx="1577" formatCode="General">
                  <c:v>43.68</c:v>
                </c:pt>
                <c:pt idx="1578" formatCode="General">
                  <c:v>43.28</c:v>
                </c:pt>
                <c:pt idx="1579" formatCode="General">
                  <c:v>43.59</c:v>
                </c:pt>
                <c:pt idx="1580" formatCode="General">
                  <c:v>44.1</c:v>
                </c:pt>
                <c:pt idx="1581" formatCode="General">
                  <c:v>44.54</c:v>
                </c:pt>
                <c:pt idx="1582" formatCode="General">
                  <c:v>44.36</c:v>
                </c:pt>
                <c:pt idx="1583" formatCode="General">
                  <c:v>44.71</c:v>
                </c:pt>
                <c:pt idx="1584" formatCode="General">
                  <c:v>44.01</c:v>
                </c:pt>
                <c:pt idx="1585" formatCode="General">
                  <c:v>44.15</c:v>
                </c:pt>
                <c:pt idx="1586" formatCode="General">
                  <c:v>44.8</c:v>
                </c:pt>
                <c:pt idx="1587" formatCode="General">
                  <c:v>45.14</c:v>
                </c:pt>
                <c:pt idx="1588" formatCode="General">
                  <c:v>46.27</c:v>
                </c:pt>
                <c:pt idx="1589" formatCode="General">
                  <c:v>47.16</c:v>
                </c:pt>
                <c:pt idx="1590" formatCode="General">
                  <c:v>46.89</c:v>
                </c:pt>
                <c:pt idx="1591" formatCode="0.00_);[Red]\(0.00\)">
                  <c:v>49.44</c:v>
                </c:pt>
                <c:pt idx="1592" formatCode="0.00_);[Red]\(0.00\)">
                  <c:v>50.25</c:v>
                </c:pt>
                <c:pt idx="1593" formatCode="0.00_);[Red]\(0.00\)">
                  <c:v>49.31</c:v>
                </c:pt>
                <c:pt idx="1594" formatCode="0.00_);[Red]\(0.00\)">
                  <c:v>49.09</c:v>
                </c:pt>
                <c:pt idx="1595" formatCode="0.00_);[Red]\(0.00\)">
                  <c:v>48.15</c:v>
                </c:pt>
                <c:pt idx="1596" formatCode="0.00_);[Red]\(0.00\)">
                  <c:v>47.94</c:v>
                </c:pt>
                <c:pt idx="1597" formatCode="0.00_);[Red]\(0.00\)">
                  <c:v>49.69</c:v>
                </c:pt>
                <c:pt idx="1598" formatCode="General">
                  <c:v>49.82</c:v>
                </c:pt>
                <c:pt idx="1599" formatCode="General">
                  <c:v>50.85</c:v>
                </c:pt>
                <c:pt idx="1600" formatCode="General">
                  <c:v>49.82</c:v>
                </c:pt>
                <c:pt idx="1601" formatCode="General">
                  <c:v>50.83</c:v>
                </c:pt>
                <c:pt idx="1602" formatCode="General">
                  <c:v>50.98</c:v>
                </c:pt>
                <c:pt idx="1603" formatCode="General">
                  <c:v>51.37</c:v>
                </c:pt>
                <c:pt idx="1604" formatCode="General">
                  <c:v>51.32</c:v>
                </c:pt>
                <c:pt idx="1605" formatCode="General">
                  <c:v>51.08</c:v>
                </c:pt>
                <c:pt idx="1606" formatCode="General">
                  <c:v>0</c:v>
                </c:pt>
                <c:pt idx="16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A9-45AF-834B-712AD3C237A3}"/>
            </c:ext>
          </c:extLst>
        </c:ser>
        <c:ser>
          <c:idx val="2"/>
          <c:order val="2"/>
          <c:tx>
            <c:v>Crude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Spreads!$C$3:$C$1237</c:f>
              <c:numCache>
                <c:formatCode>#,##0.00_);[Red]\(#,##0.00\)</c:formatCode>
                <c:ptCount val="1235"/>
                <c:pt idx="0">
                  <c:v>28.37</c:v>
                </c:pt>
                <c:pt idx="1">
                  <c:v>28.7</c:v>
                </c:pt>
                <c:pt idx="2">
                  <c:v>28.64</c:v>
                </c:pt>
                <c:pt idx="3">
                  <c:v>28.51</c:v>
                </c:pt>
                <c:pt idx="4">
                  <c:v>28.54</c:v>
                </c:pt>
                <c:pt idx="5">
                  <c:v>28.56</c:v>
                </c:pt>
                <c:pt idx="6">
                  <c:v>28.76</c:v>
                </c:pt>
                <c:pt idx="7">
                  <c:v>28.84</c:v>
                </c:pt>
                <c:pt idx="8">
                  <c:v>28.63</c:v>
                </c:pt>
                <c:pt idx="9">
                  <c:v>28.29</c:v>
                </c:pt>
                <c:pt idx="10">
                  <c:v>27.97</c:v>
                </c:pt>
                <c:pt idx="11">
                  <c:v>28.21</c:v>
                </c:pt>
                <c:pt idx="12">
                  <c:v>28.26</c:v>
                </c:pt>
                <c:pt idx="13">
                  <c:v>28</c:v>
                </c:pt>
                <c:pt idx="14">
                  <c:v>27.69</c:v>
                </c:pt>
                <c:pt idx="15">
                  <c:v>27.54</c:v>
                </c:pt>
                <c:pt idx="16">
                  <c:v>27.16</c:v>
                </c:pt>
                <c:pt idx="17">
                  <c:v>27.11</c:v>
                </c:pt>
                <c:pt idx="18">
                  <c:v>27.32</c:v>
                </c:pt>
                <c:pt idx="19">
                  <c:v>27.35</c:v>
                </c:pt>
                <c:pt idx="20">
                  <c:v>27.98</c:v>
                </c:pt>
                <c:pt idx="21">
                  <c:v>28.23</c:v>
                </c:pt>
                <c:pt idx="22">
                  <c:v>28.44</c:v>
                </c:pt>
                <c:pt idx="23">
                  <c:v>28.31</c:v>
                </c:pt>
                <c:pt idx="24">
                  <c:v>28.23</c:v>
                </c:pt>
                <c:pt idx="25">
                  <c:v>28.4</c:v>
                </c:pt>
                <c:pt idx="26">
                  <c:v>27.99</c:v>
                </c:pt>
                <c:pt idx="27">
                  <c:v>28.21</c:v>
                </c:pt>
                <c:pt idx="28">
                  <c:v>28.2</c:v>
                </c:pt>
                <c:pt idx="29">
                  <c:v>27.84</c:v>
                </c:pt>
                <c:pt idx="30">
                  <c:v>27.83</c:v>
                </c:pt>
                <c:pt idx="31">
                  <c:v>28.12</c:v>
                </c:pt>
                <c:pt idx="32">
                  <c:v>28.36</c:v>
                </c:pt>
                <c:pt idx="33">
                  <c:v>28.41</c:v>
                </c:pt>
                <c:pt idx="34">
                  <c:v>28.73</c:v>
                </c:pt>
                <c:pt idx="35">
                  <c:v>28.86</c:v>
                </c:pt>
                <c:pt idx="36">
                  <c:v>29.38</c:v>
                </c:pt>
                <c:pt idx="37">
                  <c:v>29.65</c:v>
                </c:pt>
                <c:pt idx="38">
                  <c:v>29.46</c:v>
                </c:pt>
                <c:pt idx="39">
                  <c:v>29.77</c:v>
                </c:pt>
                <c:pt idx="40">
                  <c:v>29.52</c:v>
                </c:pt>
                <c:pt idx="41">
                  <c:v>29.24</c:v>
                </c:pt>
                <c:pt idx="42">
                  <c:v>29.48</c:v>
                </c:pt>
                <c:pt idx="43">
                  <c:v>29.73</c:v>
                </c:pt>
                <c:pt idx="44">
                  <c:v>30.25</c:v>
                </c:pt>
                <c:pt idx="45">
                  <c:v>30.16</c:v>
                </c:pt>
                <c:pt idx="46">
                  <c:v>30.22</c:v>
                </c:pt>
                <c:pt idx="47">
                  <c:v>29.59</c:v>
                </c:pt>
                <c:pt idx="48">
                  <c:v>29.68</c:v>
                </c:pt>
                <c:pt idx="49">
                  <c:v>29.34</c:v>
                </c:pt>
                <c:pt idx="50">
                  <c:v>29.24</c:v>
                </c:pt>
                <c:pt idx="51">
                  <c:v>29.3</c:v>
                </c:pt>
                <c:pt idx="52">
                  <c:v>29.09</c:v>
                </c:pt>
                <c:pt idx="53">
                  <c:v>29.31</c:v>
                </c:pt>
                <c:pt idx="54">
                  <c:v>29.84</c:v>
                </c:pt>
                <c:pt idx="55">
                  <c:v>29.86</c:v>
                </c:pt>
                <c:pt idx="56">
                  <c:v>29.71</c:v>
                </c:pt>
                <c:pt idx="57">
                  <c:v>29.44</c:v>
                </c:pt>
                <c:pt idx="58">
                  <c:v>29.15</c:v>
                </c:pt>
                <c:pt idx="59">
                  <c:v>29.31</c:v>
                </c:pt>
                <c:pt idx="60">
                  <c:v>29.59</c:v>
                </c:pt>
                <c:pt idx="61">
                  <c:v>29.43</c:v>
                </c:pt>
                <c:pt idx="62">
                  <c:v>29.27</c:v>
                </c:pt>
                <c:pt idx="63">
                  <c:v>29.03</c:v>
                </c:pt>
                <c:pt idx="64">
                  <c:v>28.92</c:v>
                </c:pt>
                <c:pt idx="65">
                  <c:v>28.9</c:v>
                </c:pt>
                <c:pt idx="66">
                  <c:v>28.89</c:v>
                </c:pt>
                <c:pt idx="67">
                  <c:v>29.24</c:v>
                </c:pt>
                <c:pt idx="68">
                  <c:v>29.18</c:v>
                </c:pt>
                <c:pt idx="69">
                  <c:v>28.82</c:v>
                </c:pt>
                <c:pt idx="70">
                  <c:v>28.68</c:v>
                </c:pt>
                <c:pt idx="71">
                  <c:v>28.69</c:v>
                </c:pt>
                <c:pt idx="72">
                  <c:v>28.49</c:v>
                </c:pt>
                <c:pt idx="73">
                  <c:v>28.52</c:v>
                </c:pt>
                <c:pt idx="74">
                  <c:v>28.35</c:v>
                </c:pt>
                <c:pt idx="75">
                  <c:v>27.91</c:v>
                </c:pt>
                <c:pt idx="76">
                  <c:v>28.07</c:v>
                </c:pt>
                <c:pt idx="77">
                  <c:v>27.9</c:v>
                </c:pt>
                <c:pt idx="78">
                  <c:v>28.07</c:v>
                </c:pt>
                <c:pt idx="79">
                  <c:v>27.88</c:v>
                </c:pt>
                <c:pt idx="80">
                  <c:v>27.61</c:v>
                </c:pt>
                <c:pt idx="81">
                  <c:v>27.82</c:v>
                </c:pt>
                <c:pt idx="82">
                  <c:v>28.21</c:v>
                </c:pt>
                <c:pt idx="83">
                  <c:v>28.2</c:v>
                </c:pt>
                <c:pt idx="84">
                  <c:v>28.6</c:v>
                </c:pt>
                <c:pt idx="85">
                  <c:v>28.55</c:v>
                </c:pt>
                <c:pt idx="86">
                  <c:v>28.28</c:v>
                </c:pt>
                <c:pt idx="87">
                  <c:v>28.44</c:v>
                </c:pt>
                <c:pt idx="88">
                  <c:v>28.47</c:v>
                </c:pt>
                <c:pt idx="89">
                  <c:v>28.38</c:v>
                </c:pt>
                <c:pt idx="90">
                  <c:v>28.35</c:v>
                </c:pt>
                <c:pt idx="91">
                  <c:v>28.21</c:v>
                </c:pt>
                <c:pt idx="92">
                  <c:v>28.12</c:v>
                </c:pt>
                <c:pt idx="93">
                  <c:v>27.86</c:v>
                </c:pt>
                <c:pt idx="94">
                  <c:v>28.2</c:v>
                </c:pt>
                <c:pt idx="95">
                  <c:v>28.1</c:v>
                </c:pt>
                <c:pt idx="96">
                  <c:v>27.46</c:v>
                </c:pt>
                <c:pt idx="97">
                  <c:v>27.05</c:v>
                </c:pt>
                <c:pt idx="98">
                  <c:v>26.77</c:v>
                </c:pt>
                <c:pt idx="99">
                  <c:v>26.65</c:v>
                </c:pt>
                <c:pt idx="100">
                  <c:v>27.01</c:v>
                </c:pt>
                <c:pt idx="101">
                  <c:v>26.71</c:v>
                </c:pt>
                <c:pt idx="102">
                  <c:v>26.78</c:v>
                </c:pt>
                <c:pt idx="103">
                  <c:v>26.63</c:v>
                </c:pt>
                <c:pt idx="104">
                  <c:v>26.48</c:v>
                </c:pt>
                <c:pt idx="105">
                  <c:v>26.26</c:v>
                </c:pt>
                <c:pt idx="106">
                  <c:v>26.6</c:v>
                </c:pt>
                <c:pt idx="107">
                  <c:v>26.5</c:v>
                </c:pt>
                <c:pt idx="108">
                  <c:v>26.13</c:v>
                </c:pt>
                <c:pt idx="109">
                  <c:v>26.29</c:v>
                </c:pt>
                <c:pt idx="110">
                  <c:v>26.11</c:v>
                </c:pt>
                <c:pt idx="111">
                  <c:v>26.5</c:v>
                </c:pt>
                <c:pt idx="112">
                  <c:v>26.74</c:v>
                </c:pt>
                <c:pt idx="113">
                  <c:v>27.22</c:v>
                </c:pt>
                <c:pt idx="114">
                  <c:v>26.72</c:v>
                </c:pt>
                <c:pt idx="115">
                  <c:v>27</c:v>
                </c:pt>
                <c:pt idx="116">
                  <c:v>26.64</c:v>
                </c:pt>
                <c:pt idx="117">
                  <c:v>27.81</c:v>
                </c:pt>
                <c:pt idx="118">
                  <c:v>27.28</c:v>
                </c:pt>
                <c:pt idx="119">
                  <c:v>27.51</c:v>
                </c:pt>
                <c:pt idx="120">
                  <c:v>27.79</c:v>
                </c:pt>
                <c:pt idx="121">
                  <c:v>28.23</c:v>
                </c:pt>
                <c:pt idx="122">
                  <c:v>28.28</c:v>
                </c:pt>
                <c:pt idx="123">
                  <c:v>28.09</c:v>
                </c:pt>
                <c:pt idx="124">
                  <c:v>27.84</c:v>
                </c:pt>
                <c:pt idx="125">
                  <c:v>27.99</c:v>
                </c:pt>
                <c:pt idx="126">
                  <c:v>27.57</c:v>
                </c:pt>
                <c:pt idx="127">
                  <c:v>28.11</c:v>
                </c:pt>
                <c:pt idx="128">
                  <c:v>27.73</c:v>
                </c:pt>
                <c:pt idx="129">
                  <c:v>27.73</c:v>
                </c:pt>
                <c:pt idx="130">
                  <c:v>27.57</c:v>
                </c:pt>
                <c:pt idx="131">
                  <c:v>27.91</c:v>
                </c:pt>
                <c:pt idx="132">
                  <c:v>28.37</c:v>
                </c:pt>
                <c:pt idx="133">
                  <c:v>27.96</c:v>
                </c:pt>
                <c:pt idx="134">
                  <c:v>28.49</c:v>
                </c:pt>
                <c:pt idx="135">
                  <c:v>28.73</c:v>
                </c:pt>
                <c:pt idx="136">
                  <c:v>28.77</c:v>
                </c:pt>
                <c:pt idx="137">
                  <c:v>28.99</c:v>
                </c:pt>
                <c:pt idx="138">
                  <c:v>28.84</c:v>
                </c:pt>
                <c:pt idx="139">
                  <c:v>28.75</c:v>
                </c:pt>
                <c:pt idx="140">
                  <c:v>28.4</c:v>
                </c:pt>
                <c:pt idx="141">
                  <c:v>28.21</c:v>
                </c:pt>
                <c:pt idx="142">
                  <c:v>28.21</c:v>
                </c:pt>
                <c:pt idx="143">
                  <c:v>28.64</c:v>
                </c:pt>
                <c:pt idx="144">
                  <c:v>28.53</c:v>
                </c:pt>
                <c:pt idx="145">
                  <c:v>28.21</c:v>
                </c:pt>
                <c:pt idx="146">
                  <c:v>28.57</c:v>
                </c:pt>
                <c:pt idx="147">
                  <c:v>27.96</c:v>
                </c:pt>
                <c:pt idx="148">
                  <c:v>28.39</c:v>
                </c:pt>
                <c:pt idx="149">
                  <c:v>28.41</c:v>
                </c:pt>
                <c:pt idx="150">
                  <c:v>28.49</c:v>
                </c:pt>
                <c:pt idx="151">
                  <c:v>28.58</c:v>
                </c:pt>
                <c:pt idx="152">
                  <c:v>28.71</c:v>
                </c:pt>
                <c:pt idx="153">
                  <c:v>28.68</c:v>
                </c:pt>
                <c:pt idx="154">
                  <c:v>28.39</c:v>
                </c:pt>
                <c:pt idx="155">
                  <c:v>28.08</c:v>
                </c:pt>
                <c:pt idx="156">
                  <c:v>28.04</c:v>
                </c:pt>
                <c:pt idx="157">
                  <c:v>28.5</c:v>
                </c:pt>
                <c:pt idx="158">
                  <c:v>28.13</c:v>
                </c:pt>
                <c:pt idx="159">
                  <c:v>28.41</c:v>
                </c:pt>
                <c:pt idx="160">
                  <c:v>28.7</c:v>
                </c:pt>
                <c:pt idx="161">
                  <c:v>27.87</c:v>
                </c:pt>
                <c:pt idx="162">
                  <c:v>28.07</c:v>
                </c:pt>
                <c:pt idx="163">
                  <c:v>28.03</c:v>
                </c:pt>
                <c:pt idx="164">
                  <c:v>27.91</c:v>
                </c:pt>
                <c:pt idx="165">
                  <c:v>27.35</c:v>
                </c:pt>
                <c:pt idx="166">
                  <c:v>27.4</c:v>
                </c:pt>
                <c:pt idx="167">
                  <c:v>27.92</c:v>
                </c:pt>
                <c:pt idx="168">
                  <c:v>27.47</c:v>
                </c:pt>
                <c:pt idx="169">
                  <c:v>27.16</c:v>
                </c:pt>
                <c:pt idx="170">
                  <c:v>27.61</c:v>
                </c:pt>
                <c:pt idx="171">
                  <c:v>28.61</c:v>
                </c:pt>
                <c:pt idx="172">
                  <c:v>29.18</c:v>
                </c:pt>
                <c:pt idx="173">
                  <c:v>29.26</c:v>
                </c:pt>
                <c:pt idx="174">
                  <c:v>28.77</c:v>
                </c:pt>
                <c:pt idx="175">
                  <c:v>28.92</c:v>
                </c:pt>
                <c:pt idx="176">
                  <c:v>28.82</c:v>
                </c:pt>
                <c:pt idx="177">
                  <c:v>29.13</c:v>
                </c:pt>
                <c:pt idx="178">
                  <c:v>28.8</c:v>
                </c:pt>
                <c:pt idx="179">
                  <c:v>28.55</c:v>
                </c:pt>
                <c:pt idx="180">
                  <c:v>28.86</c:v>
                </c:pt>
                <c:pt idx="181">
                  <c:v>28.66</c:v>
                </c:pt>
                <c:pt idx="182">
                  <c:v>28.46</c:v>
                </c:pt>
                <c:pt idx="183">
                  <c:v>28.45</c:v>
                </c:pt>
                <c:pt idx="184">
                  <c:v>27.76</c:v>
                </c:pt>
                <c:pt idx="185">
                  <c:v>27.86</c:v>
                </c:pt>
                <c:pt idx="186">
                  <c:v>28.12</c:v>
                </c:pt>
                <c:pt idx="187">
                  <c:v>28.39</c:v>
                </c:pt>
                <c:pt idx="188">
                  <c:v>28.69</c:v>
                </c:pt>
                <c:pt idx="189">
                  <c:v>28.59</c:v>
                </c:pt>
                <c:pt idx="190">
                  <c:v>28.21</c:v>
                </c:pt>
                <c:pt idx="191">
                  <c:v>28.21</c:v>
                </c:pt>
                <c:pt idx="192">
                  <c:v>28.01</c:v>
                </c:pt>
                <c:pt idx="193">
                  <c:v>28.1</c:v>
                </c:pt>
                <c:pt idx="194">
                  <c:v>28.4</c:v>
                </c:pt>
                <c:pt idx="195">
                  <c:v>28.76</c:v>
                </c:pt>
                <c:pt idx="196">
                  <c:v>29.04</c:v>
                </c:pt>
                <c:pt idx="197">
                  <c:v>29.89</c:v>
                </c:pt>
                <c:pt idx="198">
                  <c:v>29.6</c:v>
                </c:pt>
                <c:pt idx="199">
                  <c:v>29.62</c:v>
                </c:pt>
                <c:pt idx="200">
                  <c:v>29.56</c:v>
                </c:pt>
                <c:pt idx="201">
                  <c:v>29.03</c:v>
                </c:pt>
                <c:pt idx="202">
                  <c:v>28.94</c:v>
                </c:pt>
                <c:pt idx="203">
                  <c:v>28.95</c:v>
                </c:pt>
                <c:pt idx="204">
                  <c:v>28.79</c:v>
                </c:pt>
                <c:pt idx="205">
                  <c:v>28.76</c:v>
                </c:pt>
                <c:pt idx="206">
                  <c:v>28.37</c:v>
                </c:pt>
                <c:pt idx="207">
                  <c:v>28.74</c:v>
                </c:pt>
                <c:pt idx="208">
                  <c:v>28.63</c:v>
                </c:pt>
                <c:pt idx="209">
                  <c:v>28.96</c:v>
                </c:pt>
                <c:pt idx="210">
                  <c:v>29.69</c:v>
                </c:pt>
                <c:pt idx="211">
                  <c:v>29.66</c:v>
                </c:pt>
                <c:pt idx="212">
                  <c:v>29.86</c:v>
                </c:pt>
                <c:pt idx="213">
                  <c:v>29.62</c:v>
                </c:pt>
                <c:pt idx="214">
                  <c:v>29.51</c:v>
                </c:pt>
                <c:pt idx="215">
                  <c:v>29.58</c:v>
                </c:pt>
                <c:pt idx="216">
                  <c:v>29.77</c:v>
                </c:pt>
                <c:pt idx="217">
                  <c:v>29.8</c:v>
                </c:pt>
                <c:pt idx="218">
                  <c:v>30.19</c:v>
                </c:pt>
                <c:pt idx="219">
                  <c:v>30.2</c:v>
                </c:pt>
                <c:pt idx="220">
                  <c:v>30.19</c:v>
                </c:pt>
                <c:pt idx="221">
                  <c:v>30.16</c:v>
                </c:pt>
                <c:pt idx="222">
                  <c:v>30.28</c:v>
                </c:pt>
                <c:pt idx="223">
                  <c:v>30.75</c:v>
                </c:pt>
                <c:pt idx="224">
                  <c:v>30.48</c:v>
                </c:pt>
                <c:pt idx="225">
                  <c:v>31.24</c:v>
                </c:pt>
                <c:pt idx="226">
                  <c:v>30.86</c:v>
                </c:pt>
                <c:pt idx="227">
                  <c:v>30.73</c:v>
                </c:pt>
                <c:pt idx="228">
                  <c:v>30.95</c:v>
                </c:pt>
                <c:pt idx="229">
                  <c:v>30.93</c:v>
                </c:pt>
                <c:pt idx="230">
                  <c:v>30.7</c:v>
                </c:pt>
                <c:pt idx="231">
                  <c:v>30.98</c:v>
                </c:pt>
                <c:pt idx="232">
                  <c:v>31.82</c:v>
                </c:pt>
                <c:pt idx="233">
                  <c:v>31.52</c:v>
                </c:pt>
                <c:pt idx="234">
                  <c:v>31.7</c:v>
                </c:pt>
                <c:pt idx="235">
                  <c:v>31.38</c:v>
                </c:pt>
                <c:pt idx="236">
                  <c:v>31.45</c:v>
                </c:pt>
                <c:pt idx="237">
                  <c:v>31.37</c:v>
                </c:pt>
                <c:pt idx="238">
                  <c:v>30.98</c:v>
                </c:pt>
                <c:pt idx="239">
                  <c:v>30.28</c:v>
                </c:pt>
                <c:pt idx="240">
                  <c:v>30.53</c:v>
                </c:pt>
                <c:pt idx="241">
                  <c:v>30.18</c:v>
                </c:pt>
                <c:pt idx="242">
                  <c:v>30.39</c:v>
                </c:pt>
                <c:pt idx="243">
                  <c:v>30.71</c:v>
                </c:pt>
                <c:pt idx="244">
                  <c:v>30.82</c:v>
                </c:pt>
                <c:pt idx="245">
                  <c:v>29.89</c:v>
                </c:pt>
                <c:pt idx="246">
                  <c:v>30.08</c:v>
                </c:pt>
                <c:pt idx="247">
                  <c:v>29.64</c:v>
                </c:pt>
                <c:pt idx="248">
                  <c:v>29.42</c:v>
                </c:pt>
                <c:pt idx="249">
                  <c:v>29.57</c:v>
                </c:pt>
                <c:pt idx="250">
                  <c:v>29.62</c:v>
                </c:pt>
                <c:pt idx="251">
                  <c:v>29.36</c:v>
                </c:pt>
                <c:pt idx="252">
                  <c:v>29.39</c:v>
                </c:pt>
                <c:pt idx="253">
                  <c:v>29.67</c:v>
                </c:pt>
                <c:pt idx="254">
                  <c:v>29.7</c:v>
                </c:pt>
                <c:pt idx="255">
                  <c:v>30.42</c:v>
                </c:pt>
                <c:pt idx="256">
                  <c:v>30.79</c:v>
                </c:pt>
                <c:pt idx="257">
                  <c:v>30.88</c:v>
                </c:pt>
                <c:pt idx="258">
                  <c:v>30.64</c:v>
                </c:pt>
                <c:pt idx="259">
                  <c:v>31.83</c:v>
                </c:pt>
                <c:pt idx="260">
                  <c:v>32.200000000000003</c:v>
                </c:pt>
                <c:pt idx="261">
                  <c:v>32.74</c:v>
                </c:pt>
                <c:pt idx="262">
                  <c:v>33.619999999999997</c:v>
                </c:pt>
                <c:pt idx="263">
                  <c:v>33.229999999999997</c:v>
                </c:pt>
                <c:pt idx="264">
                  <c:v>33.590000000000003</c:v>
                </c:pt>
                <c:pt idx="265">
                  <c:v>33.590000000000003</c:v>
                </c:pt>
                <c:pt idx="266">
                  <c:v>33.58</c:v>
                </c:pt>
                <c:pt idx="267">
                  <c:v>33.68</c:v>
                </c:pt>
                <c:pt idx="268">
                  <c:v>34.18</c:v>
                </c:pt>
                <c:pt idx="269">
                  <c:v>34.53</c:v>
                </c:pt>
                <c:pt idx="270">
                  <c:v>34.97</c:v>
                </c:pt>
                <c:pt idx="271">
                  <c:v>34.29</c:v>
                </c:pt>
                <c:pt idx="272">
                  <c:v>35.04</c:v>
                </c:pt>
                <c:pt idx="273">
                  <c:v>34.880000000000003</c:v>
                </c:pt>
                <c:pt idx="274">
                  <c:v>34.32</c:v>
                </c:pt>
                <c:pt idx="275">
                  <c:v>34.520000000000003</c:v>
                </c:pt>
                <c:pt idx="276">
                  <c:v>34.36</c:v>
                </c:pt>
                <c:pt idx="277">
                  <c:v>34.44</c:v>
                </c:pt>
                <c:pt idx="278">
                  <c:v>34.15</c:v>
                </c:pt>
                <c:pt idx="279">
                  <c:v>33.75</c:v>
                </c:pt>
                <c:pt idx="280">
                  <c:v>33.869999999999997</c:v>
                </c:pt>
                <c:pt idx="281">
                  <c:v>33.1</c:v>
                </c:pt>
                <c:pt idx="282">
                  <c:v>32.83</c:v>
                </c:pt>
                <c:pt idx="283">
                  <c:v>33.15</c:v>
                </c:pt>
                <c:pt idx="284">
                  <c:v>32.549999999999997</c:v>
                </c:pt>
                <c:pt idx="285">
                  <c:v>32.82</c:v>
                </c:pt>
                <c:pt idx="286">
                  <c:v>32.28</c:v>
                </c:pt>
                <c:pt idx="287">
                  <c:v>31.82</c:v>
                </c:pt>
                <c:pt idx="288">
                  <c:v>31.32</c:v>
                </c:pt>
                <c:pt idx="289">
                  <c:v>31.26</c:v>
                </c:pt>
                <c:pt idx="290">
                  <c:v>31.27</c:v>
                </c:pt>
                <c:pt idx="291">
                  <c:v>30.38</c:v>
                </c:pt>
                <c:pt idx="292">
                  <c:v>29.69</c:v>
                </c:pt>
                <c:pt idx="293">
                  <c:v>30.04</c:v>
                </c:pt>
                <c:pt idx="294">
                  <c:v>30.48</c:v>
                </c:pt>
                <c:pt idx="295">
                  <c:v>31.57</c:v>
                </c:pt>
                <c:pt idx="296">
                  <c:v>31.49</c:v>
                </c:pt>
                <c:pt idx="297">
                  <c:v>31.22</c:v>
                </c:pt>
                <c:pt idx="298">
                  <c:v>30.87</c:v>
                </c:pt>
                <c:pt idx="299">
                  <c:v>30.97</c:v>
                </c:pt>
                <c:pt idx="300">
                  <c:v>31.28</c:v>
                </c:pt>
                <c:pt idx="301">
                  <c:v>30.67</c:v>
                </c:pt>
                <c:pt idx="302">
                  <c:v>30.52</c:v>
                </c:pt>
                <c:pt idx="303">
                  <c:v>30.43</c:v>
                </c:pt>
                <c:pt idx="304">
                  <c:v>30.24</c:v>
                </c:pt>
                <c:pt idx="305">
                  <c:v>30.02</c:v>
                </c:pt>
                <c:pt idx="306">
                  <c:v>30.54</c:v>
                </c:pt>
                <c:pt idx="307">
                  <c:v>29.39</c:v>
                </c:pt>
                <c:pt idx="308">
                  <c:v>29.13</c:v>
                </c:pt>
                <c:pt idx="309">
                  <c:v>29.17</c:v>
                </c:pt>
                <c:pt idx="310">
                  <c:v>28.93</c:v>
                </c:pt>
                <c:pt idx="311">
                  <c:v>28.41</c:v>
                </c:pt>
                <c:pt idx="312">
                  <c:v>29.01</c:v>
                </c:pt>
                <c:pt idx="313">
                  <c:v>29.26</c:v>
                </c:pt>
                <c:pt idx="314">
                  <c:v>29.84</c:v>
                </c:pt>
                <c:pt idx="315">
                  <c:v>29.49</c:v>
                </c:pt>
                <c:pt idx="316">
                  <c:v>28.85</c:v>
                </c:pt>
                <c:pt idx="317">
                  <c:v>27.64</c:v>
                </c:pt>
                <c:pt idx="318">
                  <c:v>28.27</c:v>
                </c:pt>
                <c:pt idx="319">
                  <c:v>27.53</c:v>
                </c:pt>
                <c:pt idx="320">
                  <c:v>26.38</c:v>
                </c:pt>
                <c:pt idx="321">
                  <c:v>26.37</c:v>
                </c:pt>
                <c:pt idx="322">
                  <c:v>24.99</c:v>
                </c:pt>
                <c:pt idx="323">
                  <c:v>25.24</c:v>
                </c:pt>
                <c:pt idx="324">
                  <c:v>25.04</c:v>
                </c:pt>
                <c:pt idx="325">
                  <c:v>25.48</c:v>
                </c:pt>
                <c:pt idx="326">
                  <c:v>25.59</c:v>
                </c:pt>
                <c:pt idx="327">
                  <c:v>26.09</c:v>
                </c:pt>
                <c:pt idx="328">
                  <c:v>26.4</c:v>
                </c:pt>
                <c:pt idx="329">
                  <c:v>26.49</c:v>
                </c:pt>
                <c:pt idx="330">
                  <c:v>26.35</c:v>
                </c:pt>
                <c:pt idx="331">
                  <c:v>26.7</c:v>
                </c:pt>
                <c:pt idx="332">
                  <c:v>26.72</c:v>
                </c:pt>
                <c:pt idx="333">
                  <c:v>26.86</c:v>
                </c:pt>
                <c:pt idx="334">
                  <c:v>25.9</c:v>
                </c:pt>
                <c:pt idx="335">
                  <c:v>26.09</c:v>
                </c:pt>
                <c:pt idx="336">
                  <c:v>26.28</c:v>
                </c:pt>
                <c:pt idx="337">
                  <c:v>26.68</c:v>
                </c:pt>
                <c:pt idx="338">
                  <c:v>27.33</c:v>
                </c:pt>
                <c:pt idx="339">
                  <c:v>27.03</c:v>
                </c:pt>
                <c:pt idx="340">
                  <c:v>27.26</c:v>
                </c:pt>
                <c:pt idx="341">
                  <c:v>26.55</c:v>
                </c:pt>
                <c:pt idx="342">
                  <c:v>26.09</c:v>
                </c:pt>
                <c:pt idx="343">
                  <c:v>25.9</c:v>
                </c:pt>
                <c:pt idx="344">
                  <c:v>25.65</c:v>
                </c:pt>
                <c:pt idx="345">
                  <c:v>25.64</c:v>
                </c:pt>
                <c:pt idx="346">
                  <c:v>25.33</c:v>
                </c:pt>
                <c:pt idx="347">
                  <c:v>24.7</c:v>
                </c:pt>
                <c:pt idx="348">
                  <c:v>24.87</c:v>
                </c:pt>
                <c:pt idx="349">
                  <c:v>24.91</c:v>
                </c:pt>
                <c:pt idx="350">
                  <c:v>24.35</c:v>
                </c:pt>
                <c:pt idx="351">
                  <c:v>24.29</c:v>
                </c:pt>
                <c:pt idx="352">
                  <c:v>24.15</c:v>
                </c:pt>
                <c:pt idx="353">
                  <c:v>24.63</c:v>
                </c:pt>
                <c:pt idx="354">
                  <c:v>25.08</c:v>
                </c:pt>
                <c:pt idx="355">
                  <c:v>24.99</c:v>
                </c:pt>
                <c:pt idx="356">
                  <c:v>25</c:v>
                </c:pt>
                <c:pt idx="357">
                  <c:v>24.91</c:v>
                </c:pt>
                <c:pt idx="358">
                  <c:v>24.44</c:v>
                </c:pt>
                <c:pt idx="359">
                  <c:v>24.86</c:v>
                </c:pt>
                <c:pt idx="360">
                  <c:v>25.14</c:v>
                </c:pt>
                <c:pt idx="361">
                  <c:v>25.09</c:v>
                </c:pt>
                <c:pt idx="362">
                  <c:v>24.61</c:v>
                </c:pt>
                <c:pt idx="363">
                  <c:v>24.51</c:v>
                </c:pt>
                <c:pt idx="364">
                  <c:v>24.78</c:v>
                </c:pt>
                <c:pt idx="365">
                  <c:v>25.18</c:v>
                </c:pt>
                <c:pt idx="366">
                  <c:v>25.92</c:v>
                </c:pt>
                <c:pt idx="367">
                  <c:v>25.69</c:v>
                </c:pt>
                <c:pt idx="368">
                  <c:v>25.86</c:v>
                </c:pt>
                <c:pt idx="369">
                  <c:v>25.61</c:v>
                </c:pt>
                <c:pt idx="370">
                  <c:v>25.14</c:v>
                </c:pt>
                <c:pt idx="371">
                  <c:v>25.77</c:v>
                </c:pt>
                <c:pt idx="372">
                  <c:v>26.1</c:v>
                </c:pt>
                <c:pt idx="373">
                  <c:v>25.89</c:v>
                </c:pt>
                <c:pt idx="374">
                  <c:v>25.88</c:v>
                </c:pt>
                <c:pt idx="375">
                  <c:v>26.1</c:v>
                </c:pt>
                <c:pt idx="376">
                  <c:v>26.94</c:v>
                </c:pt>
                <c:pt idx="377">
                  <c:v>26.86</c:v>
                </c:pt>
                <c:pt idx="378">
                  <c:v>26.82</c:v>
                </c:pt>
                <c:pt idx="379">
                  <c:v>27.14</c:v>
                </c:pt>
                <c:pt idx="380">
                  <c:v>27.1</c:v>
                </c:pt>
                <c:pt idx="381">
                  <c:v>26.88</c:v>
                </c:pt>
                <c:pt idx="382">
                  <c:v>26.65</c:v>
                </c:pt>
                <c:pt idx="383">
                  <c:v>26.15</c:v>
                </c:pt>
                <c:pt idx="384">
                  <c:v>26.15</c:v>
                </c:pt>
                <c:pt idx="385">
                  <c:v>26.39</c:v>
                </c:pt>
                <c:pt idx="386">
                  <c:v>26.64</c:v>
                </c:pt>
                <c:pt idx="387">
                  <c:v>26.75</c:v>
                </c:pt>
                <c:pt idx="388">
                  <c:v>26.71</c:v>
                </c:pt>
                <c:pt idx="389">
                  <c:v>27.17</c:v>
                </c:pt>
                <c:pt idx="390">
                  <c:v>27</c:v>
                </c:pt>
                <c:pt idx="391">
                  <c:v>26.82</c:v>
                </c:pt>
                <c:pt idx="392">
                  <c:v>26.3</c:v>
                </c:pt>
                <c:pt idx="393">
                  <c:v>26.19</c:v>
                </c:pt>
                <c:pt idx="394">
                  <c:v>25.85</c:v>
                </c:pt>
                <c:pt idx="395">
                  <c:v>26.27</c:v>
                </c:pt>
                <c:pt idx="396">
                  <c:v>26.63</c:v>
                </c:pt>
                <c:pt idx="397">
                  <c:v>27.46</c:v>
                </c:pt>
                <c:pt idx="398">
                  <c:v>27.19</c:v>
                </c:pt>
                <c:pt idx="399">
                  <c:v>27.19</c:v>
                </c:pt>
                <c:pt idx="400">
                  <c:v>27.64</c:v>
                </c:pt>
                <c:pt idx="401">
                  <c:v>27.97</c:v>
                </c:pt>
                <c:pt idx="402">
                  <c:v>28.55</c:v>
                </c:pt>
                <c:pt idx="403">
                  <c:v>27.39</c:v>
                </c:pt>
                <c:pt idx="404">
                  <c:v>27.32</c:v>
                </c:pt>
                <c:pt idx="405">
                  <c:v>27.07</c:v>
                </c:pt>
                <c:pt idx="406">
                  <c:v>27.56</c:v>
                </c:pt>
                <c:pt idx="407">
                  <c:v>27.9</c:v>
                </c:pt>
                <c:pt idx="408">
                  <c:v>29.02</c:v>
                </c:pt>
                <c:pt idx="409">
                  <c:v>29.67</c:v>
                </c:pt>
                <c:pt idx="410">
                  <c:v>29.68</c:v>
                </c:pt>
                <c:pt idx="411">
                  <c:v>29.82</c:v>
                </c:pt>
                <c:pt idx="412">
                  <c:v>29.68</c:v>
                </c:pt>
                <c:pt idx="413">
                  <c:v>29.54</c:v>
                </c:pt>
                <c:pt idx="414">
                  <c:v>29.55</c:v>
                </c:pt>
                <c:pt idx="415">
                  <c:v>29.35</c:v>
                </c:pt>
                <c:pt idx="416">
                  <c:v>29.17</c:v>
                </c:pt>
                <c:pt idx="417">
                  <c:v>29.42</c:v>
                </c:pt>
                <c:pt idx="418">
                  <c:v>29.73</c:v>
                </c:pt>
                <c:pt idx="419">
                  <c:v>30.76</c:v>
                </c:pt>
                <c:pt idx="420">
                  <c:v>31.07</c:v>
                </c:pt>
                <c:pt idx="421">
                  <c:v>30.9</c:v>
                </c:pt>
                <c:pt idx="422">
                  <c:v>30.95</c:v>
                </c:pt>
                <c:pt idx="423">
                  <c:v>31.62</c:v>
                </c:pt>
                <c:pt idx="424">
                  <c:v>31.25</c:v>
                </c:pt>
                <c:pt idx="425">
                  <c:v>31.13</c:v>
                </c:pt>
                <c:pt idx="426">
                  <c:v>31.12</c:v>
                </c:pt>
                <c:pt idx="427">
                  <c:v>31.96</c:v>
                </c:pt>
                <c:pt idx="428">
                  <c:v>31.63</c:v>
                </c:pt>
                <c:pt idx="429">
                  <c:v>31.46</c:v>
                </c:pt>
                <c:pt idx="430">
                  <c:v>31.46</c:v>
                </c:pt>
                <c:pt idx="431">
                  <c:v>31.98</c:v>
                </c:pt>
                <c:pt idx="432">
                  <c:v>32.270000000000003</c:v>
                </c:pt>
                <c:pt idx="433">
                  <c:v>31.9</c:v>
                </c:pt>
                <c:pt idx="434">
                  <c:v>32.01</c:v>
                </c:pt>
                <c:pt idx="435">
                  <c:v>32.26</c:v>
                </c:pt>
                <c:pt idx="436">
                  <c:v>32.58</c:v>
                </c:pt>
                <c:pt idx="437">
                  <c:v>32.840000000000003</c:v>
                </c:pt>
                <c:pt idx="438">
                  <c:v>33.909999999999997</c:v>
                </c:pt>
                <c:pt idx="439">
                  <c:v>33.99</c:v>
                </c:pt>
                <c:pt idx="440">
                  <c:v>33.56</c:v>
                </c:pt>
                <c:pt idx="441">
                  <c:v>33.51</c:v>
                </c:pt>
                <c:pt idx="442">
                  <c:v>34.14</c:v>
                </c:pt>
                <c:pt idx="443">
                  <c:v>33.89</c:v>
                </c:pt>
                <c:pt idx="444">
                  <c:v>33.520000000000003</c:v>
                </c:pt>
                <c:pt idx="445">
                  <c:v>33.770000000000003</c:v>
                </c:pt>
                <c:pt idx="446">
                  <c:v>33.5</c:v>
                </c:pt>
                <c:pt idx="447">
                  <c:v>33.53</c:v>
                </c:pt>
                <c:pt idx="448">
                  <c:v>34.21</c:v>
                </c:pt>
                <c:pt idx="449">
                  <c:v>34.729999999999997</c:v>
                </c:pt>
                <c:pt idx="450">
                  <c:v>34.58</c:v>
                </c:pt>
                <c:pt idx="451">
                  <c:v>35.44</c:v>
                </c:pt>
                <c:pt idx="452">
                  <c:v>35.409999999999997</c:v>
                </c:pt>
                <c:pt idx="453">
                  <c:v>35.729999999999997</c:v>
                </c:pt>
                <c:pt idx="454">
                  <c:v>34.770000000000003</c:v>
                </c:pt>
                <c:pt idx="455">
                  <c:v>34.17</c:v>
                </c:pt>
                <c:pt idx="456">
                  <c:v>33.19</c:v>
                </c:pt>
                <c:pt idx="457">
                  <c:v>32.86</c:v>
                </c:pt>
                <c:pt idx="458">
                  <c:v>33.340000000000003</c:v>
                </c:pt>
                <c:pt idx="459">
                  <c:v>33.79</c:v>
                </c:pt>
                <c:pt idx="460">
                  <c:v>33.369999999999997</c:v>
                </c:pt>
                <c:pt idx="461">
                  <c:v>33.97</c:v>
                </c:pt>
                <c:pt idx="462">
                  <c:v>33.020000000000003</c:v>
                </c:pt>
                <c:pt idx="463">
                  <c:v>32.26</c:v>
                </c:pt>
                <c:pt idx="464">
                  <c:v>33.159999999999997</c:v>
                </c:pt>
                <c:pt idx="465">
                  <c:v>33.69</c:v>
                </c:pt>
                <c:pt idx="466">
                  <c:v>33.630000000000003</c:v>
                </c:pt>
                <c:pt idx="467">
                  <c:v>33.6</c:v>
                </c:pt>
                <c:pt idx="468">
                  <c:v>34.61</c:v>
                </c:pt>
                <c:pt idx="469">
                  <c:v>33.76</c:v>
                </c:pt>
                <c:pt idx="470">
                  <c:v>34.22</c:v>
                </c:pt>
                <c:pt idx="471">
                  <c:v>34.479999999999997</c:v>
                </c:pt>
                <c:pt idx="472">
                  <c:v>33.770000000000003</c:v>
                </c:pt>
                <c:pt idx="473">
                  <c:v>33.590000000000003</c:v>
                </c:pt>
                <c:pt idx="474">
                  <c:v>33.130000000000003</c:v>
                </c:pt>
                <c:pt idx="475">
                  <c:v>33.909999999999997</c:v>
                </c:pt>
                <c:pt idx="476">
                  <c:v>33.799999999999997</c:v>
                </c:pt>
                <c:pt idx="477">
                  <c:v>34.29</c:v>
                </c:pt>
                <c:pt idx="478">
                  <c:v>34.71</c:v>
                </c:pt>
                <c:pt idx="479">
                  <c:v>35.06</c:v>
                </c:pt>
                <c:pt idx="480">
                  <c:v>34.71</c:v>
                </c:pt>
                <c:pt idx="481">
                  <c:v>34.020000000000003</c:v>
                </c:pt>
                <c:pt idx="482">
                  <c:v>33.659999999999997</c:v>
                </c:pt>
                <c:pt idx="483">
                  <c:v>34.21</c:v>
                </c:pt>
                <c:pt idx="484">
                  <c:v>34.19</c:v>
                </c:pt>
                <c:pt idx="485">
                  <c:v>34.78</c:v>
                </c:pt>
                <c:pt idx="486">
                  <c:v>35.39</c:v>
                </c:pt>
                <c:pt idx="487">
                  <c:v>36.47</c:v>
                </c:pt>
                <c:pt idx="488">
                  <c:v>36.340000000000003</c:v>
                </c:pt>
                <c:pt idx="489">
                  <c:v>36.479999999999997</c:v>
                </c:pt>
                <c:pt idx="490">
                  <c:v>37.06</c:v>
                </c:pt>
                <c:pt idx="491">
                  <c:v>38.130000000000003</c:v>
                </c:pt>
                <c:pt idx="492">
                  <c:v>38.049999999999997</c:v>
                </c:pt>
                <c:pt idx="493">
                  <c:v>38.130000000000003</c:v>
                </c:pt>
                <c:pt idx="494">
                  <c:v>38.43</c:v>
                </c:pt>
                <c:pt idx="495">
                  <c:v>38.5</c:v>
                </c:pt>
                <c:pt idx="496">
                  <c:v>39.46</c:v>
                </c:pt>
                <c:pt idx="497">
                  <c:v>39.81</c:v>
                </c:pt>
                <c:pt idx="498">
                  <c:v>39.659999999999997</c:v>
                </c:pt>
                <c:pt idx="499">
                  <c:v>39.549999999999997</c:v>
                </c:pt>
                <c:pt idx="500">
                  <c:v>39.06</c:v>
                </c:pt>
                <c:pt idx="501">
                  <c:v>39.78</c:v>
                </c:pt>
                <c:pt idx="502">
                  <c:v>40.299999999999997</c:v>
                </c:pt>
                <c:pt idx="503">
                  <c:v>39.479999999999997</c:v>
                </c:pt>
                <c:pt idx="504">
                  <c:v>39.26</c:v>
                </c:pt>
                <c:pt idx="505">
                  <c:v>39.17</c:v>
                </c:pt>
                <c:pt idx="506">
                  <c:v>40.229999999999997</c:v>
                </c:pt>
                <c:pt idx="507">
                  <c:v>40.909999999999997</c:v>
                </c:pt>
                <c:pt idx="508">
                  <c:v>40.53</c:v>
                </c:pt>
                <c:pt idx="509">
                  <c:v>39.94</c:v>
                </c:pt>
                <c:pt idx="510">
                  <c:v>40.36</c:v>
                </c:pt>
                <c:pt idx="511">
                  <c:v>40.56</c:v>
                </c:pt>
                <c:pt idx="512">
                  <c:v>40.74</c:v>
                </c:pt>
                <c:pt idx="513">
                  <c:v>41.23</c:v>
                </c:pt>
                <c:pt idx="514">
                  <c:v>41.69</c:v>
                </c:pt>
                <c:pt idx="515">
                  <c:v>41.55</c:v>
                </c:pt>
                <c:pt idx="516">
                  <c:v>42.43</c:v>
                </c:pt>
                <c:pt idx="517">
                  <c:v>42.57</c:v>
                </c:pt>
                <c:pt idx="518">
                  <c:v>42.46</c:v>
                </c:pt>
                <c:pt idx="519">
                  <c:v>43.55</c:v>
                </c:pt>
                <c:pt idx="520">
                  <c:v>44.35</c:v>
                </c:pt>
                <c:pt idx="521">
                  <c:v>44.84</c:v>
                </c:pt>
                <c:pt idx="522">
                  <c:v>44.72</c:v>
                </c:pt>
                <c:pt idx="523">
                  <c:v>45.48</c:v>
                </c:pt>
                <c:pt idx="524">
                  <c:v>45.67</c:v>
                </c:pt>
                <c:pt idx="525">
                  <c:v>46.33</c:v>
                </c:pt>
                <c:pt idx="526">
                  <c:v>45.13</c:v>
                </c:pt>
                <c:pt idx="527">
                  <c:v>46.6</c:v>
                </c:pt>
                <c:pt idx="528">
                  <c:v>46.84</c:v>
                </c:pt>
                <c:pt idx="529">
                  <c:v>46.79</c:v>
                </c:pt>
                <c:pt idx="530">
                  <c:v>46.59</c:v>
                </c:pt>
                <c:pt idx="531">
                  <c:v>45.63</c:v>
                </c:pt>
                <c:pt idx="532">
                  <c:v>45.63</c:v>
                </c:pt>
                <c:pt idx="533">
                  <c:v>45.18</c:v>
                </c:pt>
                <c:pt idx="534">
                  <c:v>46.11</c:v>
                </c:pt>
                <c:pt idx="535">
                  <c:v>45.35</c:v>
                </c:pt>
                <c:pt idx="536">
                  <c:v>45.2</c:v>
                </c:pt>
                <c:pt idx="537">
                  <c:v>46.04</c:v>
                </c:pt>
                <c:pt idx="538">
                  <c:v>46.93</c:v>
                </c:pt>
                <c:pt idx="539">
                  <c:v>45.77</c:v>
                </c:pt>
                <c:pt idx="540">
                  <c:v>46.44</c:v>
                </c:pt>
                <c:pt idx="541">
                  <c:v>47.41</c:v>
                </c:pt>
                <c:pt idx="542">
                  <c:v>48.02</c:v>
                </c:pt>
                <c:pt idx="543">
                  <c:v>48.15</c:v>
                </c:pt>
                <c:pt idx="544">
                  <c:v>48.12</c:v>
                </c:pt>
                <c:pt idx="545">
                  <c:v>47.97</c:v>
                </c:pt>
                <c:pt idx="546">
                  <c:v>47.32</c:v>
                </c:pt>
                <c:pt idx="547">
                  <c:v>47.48</c:v>
                </c:pt>
                <c:pt idx="548">
                  <c:v>47.94</c:v>
                </c:pt>
                <c:pt idx="549">
                  <c:v>47.66</c:v>
                </c:pt>
                <c:pt idx="550">
                  <c:v>48.63</c:v>
                </c:pt>
                <c:pt idx="551">
                  <c:v>49.52</c:v>
                </c:pt>
                <c:pt idx="552">
                  <c:v>48.69</c:v>
                </c:pt>
                <c:pt idx="553">
                  <c:v>49.63</c:v>
                </c:pt>
                <c:pt idx="554">
                  <c:v>50.04</c:v>
                </c:pt>
                <c:pt idx="555">
                  <c:v>51.27</c:v>
                </c:pt>
                <c:pt idx="556">
                  <c:v>50.77</c:v>
                </c:pt>
                <c:pt idx="557">
                  <c:v>50.91</c:v>
                </c:pt>
                <c:pt idx="558">
                  <c:v>51.3</c:v>
                </c:pt>
                <c:pt idx="559">
                  <c:v>51.65</c:v>
                </c:pt>
                <c:pt idx="560">
                  <c:v>53.01</c:v>
                </c:pt>
                <c:pt idx="561">
                  <c:v>54.89</c:v>
                </c:pt>
                <c:pt idx="562">
                  <c:v>54.96</c:v>
                </c:pt>
                <c:pt idx="563">
                  <c:v>55.34</c:v>
                </c:pt>
                <c:pt idx="564">
                  <c:v>53.23</c:v>
                </c:pt>
                <c:pt idx="565">
                  <c:v>53.66</c:v>
                </c:pt>
                <c:pt idx="566">
                  <c:v>56.28</c:v>
                </c:pt>
                <c:pt idx="567">
                  <c:v>57.21</c:v>
                </c:pt>
                <c:pt idx="568">
                  <c:v>58.3</c:v>
                </c:pt>
                <c:pt idx="569">
                  <c:v>58.96</c:v>
                </c:pt>
                <c:pt idx="570">
                  <c:v>60.05</c:v>
                </c:pt>
                <c:pt idx="571">
                  <c:v>60.51</c:v>
                </c:pt>
                <c:pt idx="572">
                  <c:v>61.61</c:v>
                </c:pt>
                <c:pt idx="573">
                  <c:v>62.36</c:v>
                </c:pt>
                <c:pt idx="574">
                  <c:v>62.09</c:v>
                </c:pt>
                <c:pt idx="575">
                  <c:v>62.09</c:v>
                </c:pt>
                <c:pt idx="576">
                  <c:v>61.6</c:v>
                </c:pt>
                <c:pt idx="577">
                  <c:v>60.52</c:v>
                </c:pt>
                <c:pt idx="578">
                  <c:v>60.87</c:v>
                </c:pt>
                <c:pt idx="579">
                  <c:v>63.37</c:v>
                </c:pt>
                <c:pt idx="580">
                  <c:v>64.02</c:v>
                </c:pt>
                <c:pt idx="581">
                  <c:v>64.48</c:v>
                </c:pt>
                <c:pt idx="582">
                  <c:v>61.98</c:v>
                </c:pt>
                <c:pt idx="583">
                  <c:v>59.48</c:v>
                </c:pt>
                <c:pt idx="584">
                  <c:v>59.96</c:v>
                </c:pt>
                <c:pt idx="585">
                  <c:v>57.46</c:v>
                </c:pt>
                <c:pt idx="586">
                  <c:v>59.92</c:v>
                </c:pt>
                <c:pt idx="587">
                  <c:v>59.13</c:v>
                </c:pt>
                <c:pt idx="588">
                  <c:v>59.81</c:v>
                </c:pt>
                <c:pt idx="589">
                  <c:v>60.92</c:v>
                </c:pt>
                <c:pt idx="590">
                  <c:v>59.85</c:v>
                </c:pt>
                <c:pt idx="591">
                  <c:v>60.38</c:v>
                </c:pt>
                <c:pt idx="592">
                  <c:v>59.85</c:v>
                </c:pt>
                <c:pt idx="593">
                  <c:v>58.45</c:v>
                </c:pt>
                <c:pt idx="594">
                  <c:v>60.03</c:v>
                </c:pt>
                <c:pt idx="595">
                  <c:v>61.24</c:v>
                </c:pt>
                <c:pt idx="596">
                  <c:v>62.39</c:v>
                </c:pt>
                <c:pt idx="597">
                  <c:v>63.83</c:v>
                </c:pt>
                <c:pt idx="598">
                  <c:v>63.77</c:v>
                </c:pt>
                <c:pt idx="599">
                  <c:v>65.819999999999993</c:v>
                </c:pt>
                <c:pt idx="600">
                  <c:v>67.69</c:v>
                </c:pt>
                <c:pt idx="601">
                  <c:v>70.52</c:v>
                </c:pt>
                <c:pt idx="602">
                  <c:v>70.709999999999994</c:v>
                </c:pt>
                <c:pt idx="603">
                  <c:v>73.39</c:v>
                </c:pt>
                <c:pt idx="604">
                  <c:v>73.38</c:v>
                </c:pt>
                <c:pt idx="605">
                  <c:v>73.66</c:v>
                </c:pt>
                <c:pt idx="606">
                  <c:v>72.39</c:v>
                </c:pt>
                <c:pt idx="607">
                  <c:v>74.89</c:v>
                </c:pt>
                <c:pt idx="608">
                  <c:v>75.56</c:v>
                </c:pt>
                <c:pt idx="609">
                  <c:v>76.08</c:v>
                </c:pt>
                <c:pt idx="610">
                  <c:v>75.959999999999994</c:v>
                </c:pt>
                <c:pt idx="611">
                  <c:v>76.849999999999994</c:v>
                </c:pt>
                <c:pt idx="612">
                  <c:v>76.98</c:v>
                </c:pt>
                <c:pt idx="613">
                  <c:v>76.34</c:v>
                </c:pt>
                <c:pt idx="614">
                  <c:v>77.3</c:v>
                </c:pt>
                <c:pt idx="615">
                  <c:v>77.400000000000006</c:v>
                </c:pt>
                <c:pt idx="616">
                  <c:v>76.78</c:v>
                </c:pt>
                <c:pt idx="617">
                  <c:v>78.58</c:v>
                </c:pt>
                <c:pt idx="618">
                  <c:v>79.97</c:v>
                </c:pt>
                <c:pt idx="619">
                  <c:v>79.67</c:v>
                </c:pt>
                <c:pt idx="620">
                  <c:v>77.47</c:v>
                </c:pt>
                <c:pt idx="621">
                  <c:v>76.760000000000005</c:v>
                </c:pt>
                <c:pt idx="622">
                  <c:v>76.489999999999995</c:v>
                </c:pt>
                <c:pt idx="623">
                  <c:v>76.13</c:v>
                </c:pt>
                <c:pt idx="624">
                  <c:v>77.69</c:v>
                </c:pt>
                <c:pt idx="625">
                  <c:v>76.680000000000007</c:v>
                </c:pt>
                <c:pt idx="626">
                  <c:v>77.81</c:v>
                </c:pt>
                <c:pt idx="627">
                  <c:v>76.790000000000006</c:v>
                </c:pt>
                <c:pt idx="628">
                  <c:v>78.39</c:v>
                </c:pt>
                <c:pt idx="629">
                  <c:v>81.38</c:v>
                </c:pt>
                <c:pt idx="630">
                  <c:v>79.849999999999994</c:v>
                </c:pt>
                <c:pt idx="631">
                  <c:v>82.34</c:v>
                </c:pt>
                <c:pt idx="632">
                  <c:v>81.83</c:v>
                </c:pt>
                <c:pt idx="633">
                  <c:v>83.08</c:v>
                </c:pt>
                <c:pt idx="634">
                  <c:v>82.59</c:v>
                </c:pt>
                <c:pt idx="635">
                  <c:v>86.46</c:v>
                </c:pt>
                <c:pt idx="636">
                  <c:v>82.98</c:v>
                </c:pt>
                <c:pt idx="637">
                  <c:v>81.96</c:v>
                </c:pt>
                <c:pt idx="638">
                  <c:v>81.569999999999993</c:v>
                </c:pt>
                <c:pt idx="639">
                  <c:v>73.569999999999993</c:v>
                </c:pt>
                <c:pt idx="640">
                  <c:v>67.569999999999993</c:v>
                </c:pt>
                <c:pt idx="641">
                  <c:v>69.12</c:v>
                </c:pt>
                <c:pt idx="642">
                  <c:v>71.33</c:v>
                </c:pt>
                <c:pt idx="643">
                  <c:v>69.67</c:v>
                </c:pt>
                <c:pt idx="644">
                  <c:v>72.13</c:v>
                </c:pt>
                <c:pt idx="645">
                  <c:v>72.7</c:v>
                </c:pt>
                <c:pt idx="646">
                  <c:v>70.709999999999994</c:v>
                </c:pt>
                <c:pt idx="647">
                  <c:v>73.31</c:v>
                </c:pt>
                <c:pt idx="648">
                  <c:v>75.150000000000006</c:v>
                </c:pt>
                <c:pt idx="649">
                  <c:v>72.66</c:v>
                </c:pt>
                <c:pt idx="650">
                  <c:v>70.150000000000006</c:v>
                </c:pt>
                <c:pt idx="651">
                  <c:v>70.97</c:v>
                </c:pt>
                <c:pt idx="652">
                  <c:v>68.400000000000006</c:v>
                </c:pt>
                <c:pt idx="653">
                  <c:v>72.06</c:v>
                </c:pt>
                <c:pt idx="654">
                  <c:v>69.48</c:v>
                </c:pt>
                <c:pt idx="655">
                  <c:v>71.349999999999994</c:v>
                </c:pt>
                <c:pt idx="656">
                  <c:v>73.05</c:v>
                </c:pt>
                <c:pt idx="657">
                  <c:v>74.540000000000006</c:v>
                </c:pt>
                <c:pt idx="658">
                  <c:v>75.22</c:v>
                </c:pt>
                <c:pt idx="659">
                  <c:v>76.31</c:v>
                </c:pt>
                <c:pt idx="660">
                  <c:v>77.31</c:v>
                </c:pt>
                <c:pt idx="661">
                  <c:v>74.69</c:v>
                </c:pt>
                <c:pt idx="662">
                  <c:v>74.02</c:v>
                </c:pt>
                <c:pt idx="663">
                  <c:v>71.459999999999994</c:v>
                </c:pt>
                <c:pt idx="664">
                  <c:v>71</c:v>
                </c:pt>
                <c:pt idx="665">
                  <c:v>72.16</c:v>
                </c:pt>
                <c:pt idx="666">
                  <c:v>72.930000000000007</c:v>
                </c:pt>
                <c:pt idx="667">
                  <c:v>72.760000000000005</c:v>
                </c:pt>
                <c:pt idx="668">
                  <c:v>73.55</c:v>
                </c:pt>
                <c:pt idx="669">
                  <c:v>73.430000000000007</c:v>
                </c:pt>
                <c:pt idx="670">
                  <c:v>72.319999999999993</c:v>
                </c:pt>
                <c:pt idx="671">
                  <c:v>70.209999999999994</c:v>
                </c:pt>
                <c:pt idx="672">
                  <c:v>69.95</c:v>
                </c:pt>
                <c:pt idx="673">
                  <c:v>69.819999999999993</c:v>
                </c:pt>
                <c:pt idx="674">
                  <c:v>68.97</c:v>
                </c:pt>
                <c:pt idx="675">
                  <c:v>69.31</c:v>
                </c:pt>
                <c:pt idx="676">
                  <c:v>67.72</c:v>
                </c:pt>
                <c:pt idx="677">
                  <c:v>68.19</c:v>
                </c:pt>
                <c:pt idx="678">
                  <c:v>69.22</c:v>
                </c:pt>
                <c:pt idx="679">
                  <c:v>69.25</c:v>
                </c:pt>
                <c:pt idx="680">
                  <c:v>70.72</c:v>
                </c:pt>
                <c:pt idx="681">
                  <c:v>69.790000000000006</c:v>
                </c:pt>
                <c:pt idx="682">
                  <c:v>69.040000000000006</c:v>
                </c:pt>
                <c:pt idx="683">
                  <c:v>69.930000000000007</c:v>
                </c:pt>
                <c:pt idx="684">
                  <c:v>68.599999999999994</c:v>
                </c:pt>
                <c:pt idx="685">
                  <c:v>65.989999999999995</c:v>
                </c:pt>
                <c:pt idx="686">
                  <c:v>67.25</c:v>
                </c:pt>
                <c:pt idx="687">
                  <c:v>69.09</c:v>
                </c:pt>
                <c:pt idx="688">
                  <c:v>68.39</c:v>
                </c:pt>
                <c:pt idx="689">
                  <c:v>67.83</c:v>
                </c:pt>
                <c:pt idx="690">
                  <c:v>67.8</c:v>
                </c:pt>
                <c:pt idx="691">
                  <c:v>67.28</c:v>
                </c:pt>
                <c:pt idx="692">
                  <c:v>67.36</c:v>
                </c:pt>
                <c:pt idx="693">
                  <c:v>66.11</c:v>
                </c:pt>
                <c:pt idx="694">
                  <c:v>66.87</c:v>
                </c:pt>
                <c:pt idx="695">
                  <c:v>67</c:v>
                </c:pt>
                <c:pt idx="696">
                  <c:v>65.72</c:v>
                </c:pt>
                <c:pt idx="697">
                  <c:v>66.459999999999994</c:v>
                </c:pt>
                <c:pt idx="698">
                  <c:v>65.56</c:v>
                </c:pt>
                <c:pt idx="699">
                  <c:v>64.28</c:v>
                </c:pt>
                <c:pt idx="700">
                  <c:v>62.8</c:v>
                </c:pt>
                <c:pt idx="701">
                  <c:v>63.74</c:v>
                </c:pt>
                <c:pt idx="702">
                  <c:v>65.31</c:v>
                </c:pt>
                <c:pt idx="703">
                  <c:v>62.33</c:v>
                </c:pt>
                <c:pt idx="704">
                  <c:v>61.79</c:v>
                </c:pt>
                <c:pt idx="705">
                  <c:v>60.41</c:v>
                </c:pt>
                <c:pt idx="706">
                  <c:v>61.32</c:v>
                </c:pt>
                <c:pt idx="707">
                  <c:v>62.39</c:v>
                </c:pt>
                <c:pt idx="708">
                  <c:v>63.1</c:v>
                </c:pt>
                <c:pt idx="709">
                  <c:v>63.47</c:v>
                </c:pt>
                <c:pt idx="710">
                  <c:v>63.8</c:v>
                </c:pt>
                <c:pt idx="711">
                  <c:v>63.77</c:v>
                </c:pt>
                <c:pt idx="712">
                  <c:v>64.78</c:v>
                </c:pt>
                <c:pt idx="713">
                  <c:v>66.290000000000006</c:v>
                </c:pt>
                <c:pt idx="714">
                  <c:v>66.819999999999993</c:v>
                </c:pt>
                <c:pt idx="715">
                  <c:v>64.83</c:v>
                </c:pt>
                <c:pt idx="716">
                  <c:v>66.64</c:v>
                </c:pt>
                <c:pt idx="717">
                  <c:v>65.34</c:v>
                </c:pt>
                <c:pt idx="718">
                  <c:v>67.06</c:v>
                </c:pt>
                <c:pt idx="719">
                  <c:v>66.510000000000005</c:v>
                </c:pt>
                <c:pt idx="720">
                  <c:v>65.510000000000005</c:v>
                </c:pt>
                <c:pt idx="721">
                  <c:v>63.85</c:v>
                </c:pt>
                <c:pt idx="722">
                  <c:v>64.59</c:v>
                </c:pt>
                <c:pt idx="723">
                  <c:v>65.44</c:v>
                </c:pt>
                <c:pt idx="724">
                  <c:v>66.290000000000006</c:v>
                </c:pt>
                <c:pt idx="725">
                  <c:v>67.02</c:v>
                </c:pt>
                <c:pt idx="726">
                  <c:v>66.89</c:v>
                </c:pt>
                <c:pt idx="727">
                  <c:v>69.2</c:v>
                </c:pt>
                <c:pt idx="728">
                  <c:v>66.58</c:v>
                </c:pt>
                <c:pt idx="729">
                  <c:v>66.09</c:v>
                </c:pt>
                <c:pt idx="730">
                  <c:v>67.14</c:v>
                </c:pt>
                <c:pt idx="731">
                  <c:v>67.31</c:v>
                </c:pt>
                <c:pt idx="732">
                  <c:v>66.42</c:v>
                </c:pt>
                <c:pt idx="733">
                  <c:v>65.37</c:v>
                </c:pt>
                <c:pt idx="734">
                  <c:v>65.77</c:v>
                </c:pt>
                <c:pt idx="735">
                  <c:v>66.47</c:v>
                </c:pt>
                <c:pt idx="736">
                  <c:v>66.489999999999995</c:v>
                </c:pt>
                <c:pt idx="737">
                  <c:v>65.53</c:v>
                </c:pt>
                <c:pt idx="738">
                  <c:v>63.58</c:v>
                </c:pt>
                <c:pt idx="739">
                  <c:v>62.78</c:v>
                </c:pt>
                <c:pt idx="740">
                  <c:v>62.05</c:v>
                </c:pt>
                <c:pt idx="741">
                  <c:v>62.47</c:v>
                </c:pt>
                <c:pt idx="742">
                  <c:v>63.14</c:v>
                </c:pt>
                <c:pt idx="743">
                  <c:v>63.14</c:v>
                </c:pt>
                <c:pt idx="744">
                  <c:v>62.97</c:v>
                </c:pt>
                <c:pt idx="745">
                  <c:v>62.2</c:v>
                </c:pt>
                <c:pt idx="746">
                  <c:v>65.17</c:v>
                </c:pt>
                <c:pt idx="747">
                  <c:v>64.73</c:v>
                </c:pt>
                <c:pt idx="748">
                  <c:v>64.67</c:v>
                </c:pt>
                <c:pt idx="749">
                  <c:v>63.16</c:v>
                </c:pt>
                <c:pt idx="750">
                  <c:v>64.41</c:v>
                </c:pt>
                <c:pt idx="751">
                  <c:v>65.14</c:v>
                </c:pt>
                <c:pt idx="752">
                  <c:v>65.94</c:v>
                </c:pt>
                <c:pt idx="753">
                  <c:v>64.02</c:v>
                </c:pt>
                <c:pt idx="754">
                  <c:v>63.26</c:v>
                </c:pt>
                <c:pt idx="755">
                  <c:v>60.11</c:v>
                </c:pt>
                <c:pt idx="756">
                  <c:v>60.68</c:v>
                </c:pt>
                <c:pt idx="757">
                  <c:v>61.84</c:v>
                </c:pt>
                <c:pt idx="758">
                  <c:v>62.72</c:v>
                </c:pt>
                <c:pt idx="759">
                  <c:v>63.36</c:v>
                </c:pt>
                <c:pt idx="760">
                  <c:v>62.6</c:v>
                </c:pt>
                <c:pt idx="761">
                  <c:v>61.05</c:v>
                </c:pt>
                <c:pt idx="762">
                  <c:v>60.35</c:v>
                </c:pt>
                <c:pt idx="763">
                  <c:v>59.19</c:v>
                </c:pt>
                <c:pt idx="764">
                  <c:v>58.85</c:v>
                </c:pt>
                <c:pt idx="765">
                  <c:v>57.24</c:v>
                </c:pt>
                <c:pt idx="766">
                  <c:v>57.97</c:v>
                </c:pt>
                <c:pt idx="767">
                  <c:v>59.65</c:v>
                </c:pt>
                <c:pt idx="768">
                  <c:v>58.88</c:v>
                </c:pt>
                <c:pt idx="769">
                  <c:v>57.94</c:v>
                </c:pt>
                <c:pt idx="770">
                  <c:v>58.9</c:v>
                </c:pt>
                <c:pt idx="771">
                  <c:v>59.83</c:v>
                </c:pt>
                <c:pt idx="772">
                  <c:v>60.44</c:v>
                </c:pt>
                <c:pt idx="773">
                  <c:v>61.72</c:v>
                </c:pt>
                <c:pt idx="774">
                  <c:v>61.55</c:v>
                </c:pt>
                <c:pt idx="775">
                  <c:v>61.7</c:v>
                </c:pt>
                <c:pt idx="776">
                  <c:v>60.85</c:v>
                </c:pt>
                <c:pt idx="777">
                  <c:v>61.42</c:v>
                </c:pt>
                <c:pt idx="778">
                  <c:v>63.33</c:v>
                </c:pt>
                <c:pt idx="779">
                  <c:v>64.44</c:v>
                </c:pt>
                <c:pt idx="780">
                  <c:v>62.9</c:v>
                </c:pt>
                <c:pt idx="781">
                  <c:v>62.78</c:v>
                </c:pt>
                <c:pt idx="782">
                  <c:v>62.03</c:v>
                </c:pt>
                <c:pt idx="783">
                  <c:v>62.87</c:v>
                </c:pt>
                <c:pt idx="784">
                  <c:v>62.87</c:v>
                </c:pt>
                <c:pt idx="785">
                  <c:v>61.94</c:v>
                </c:pt>
                <c:pt idx="786">
                  <c:v>61.96</c:v>
                </c:pt>
                <c:pt idx="787">
                  <c:v>62.58</c:v>
                </c:pt>
                <c:pt idx="788">
                  <c:v>64.260000000000005</c:v>
                </c:pt>
                <c:pt idx="789">
                  <c:v>66.38</c:v>
                </c:pt>
                <c:pt idx="790">
                  <c:v>66.5</c:v>
                </c:pt>
                <c:pt idx="791">
                  <c:v>65.97</c:v>
                </c:pt>
                <c:pt idx="792">
                  <c:v>66.510000000000005</c:v>
                </c:pt>
                <c:pt idx="793">
                  <c:v>67.180000000000007</c:v>
                </c:pt>
                <c:pt idx="794">
                  <c:v>67.34</c:v>
                </c:pt>
                <c:pt idx="795">
                  <c:v>67.77</c:v>
                </c:pt>
                <c:pt idx="796">
                  <c:v>67.319999999999993</c:v>
                </c:pt>
                <c:pt idx="797">
                  <c:v>68.33</c:v>
                </c:pt>
                <c:pt idx="798">
                  <c:v>68.48</c:v>
                </c:pt>
                <c:pt idx="799">
                  <c:v>68.25</c:v>
                </c:pt>
                <c:pt idx="800">
                  <c:v>67.86</c:v>
                </c:pt>
                <c:pt idx="801">
                  <c:v>68.09</c:v>
                </c:pt>
                <c:pt idx="802">
                  <c:v>66.099999999999994</c:v>
                </c:pt>
                <c:pt idx="803">
                  <c:v>66.849999999999994</c:v>
                </c:pt>
                <c:pt idx="804">
                  <c:v>67.010000000000005</c:v>
                </c:pt>
                <c:pt idx="805">
                  <c:v>69.22</c:v>
                </c:pt>
                <c:pt idx="806">
                  <c:v>68.81</c:v>
                </c:pt>
                <c:pt idx="807">
                  <c:v>68.13</c:v>
                </c:pt>
                <c:pt idx="808">
                  <c:v>68.97</c:v>
                </c:pt>
                <c:pt idx="809">
                  <c:v>68.81</c:v>
                </c:pt>
                <c:pt idx="810">
                  <c:v>69.569999999999993</c:v>
                </c:pt>
                <c:pt idx="811">
                  <c:v>72.150000000000006</c:v>
                </c:pt>
                <c:pt idx="812">
                  <c:v>72.72</c:v>
                </c:pt>
                <c:pt idx="813">
                  <c:v>74</c:v>
                </c:pt>
                <c:pt idx="814">
                  <c:v>70.75</c:v>
                </c:pt>
                <c:pt idx="815">
                  <c:v>74.89</c:v>
                </c:pt>
                <c:pt idx="816">
                  <c:v>79.209999999999994</c:v>
                </c:pt>
                <c:pt idx="817">
                  <c:v>78.87</c:v>
                </c:pt>
                <c:pt idx="818">
                  <c:v>77.81</c:v>
                </c:pt>
                <c:pt idx="819">
                  <c:v>75.8</c:v>
                </c:pt>
                <c:pt idx="820">
                  <c:v>77.22</c:v>
                </c:pt>
                <c:pt idx="821">
                  <c:v>80.75</c:v>
                </c:pt>
                <c:pt idx="822">
                  <c:v>79.150000000000006</c:v>
                </c:pt>
                <c:pt idx="823">
                  <c:v>79.680000000000007</c:v>
                </c:pt>
                <c:pt idx="824">
                  <c:v>81.03</c:v>
                </c:pt>
                <c:pt idx="825">
                  <c:v>78.95</c:v>
                </c:pt>
                <c:pt idx="826">
                  <c:v>80.180000000000007</c:v>
                </c:pt>
                <c:pt idx="827">
                  <c:v>80.05</c:v>
                </c:pt>
                <c:pt idx="828">
                  <c:v>80.13</c:v>
                </c:pt>
                <c:pt idx="829">
                  <c:v>77.790000000000006</c:v>
                </c:pt>
                <c:pt idx="830">
                  <c:v>79.209999999999994</c:v>
                </c:pt>
                <c:pt idx="831">
                  <c:v>79.540000000000006</c:v>
                </c:pt>
                <c:pt idx="832">
                  <c:v>80.97</c:v>
                </c:pt>
                <c:pt idx="833">
                  <c:v>79.290000000000006</c:v>
                </c:pt>
                <c:pt idx="834">
                  <c:v>79.75</c:v>
                </c:pt>
                <c:pt idx="835">
                  <c:v>77.45</c:v>
                </c:pt>
                <c:pt idx="836">
                  <c:v>76.66</c:v>
                </c:pt>
                <c:pt idx="837">
                  <c:v>77.22</c:v>
                </c:pt>
                <c:pt idx="838">
                  <c:v>73.94</c:v>
                </c:pt>
                <c:pt idx="839">
                  <c:v>75.2</c:v>
                </c:pt>
                <c:pt idx="840">
                  <c:v>76.34</c:v>
                </c:pt>
                <c:pt idx="841">
                  <c:v>76.91</c:v>
                </c:pt>
                <c:pt idx="842">
                  <c:v>76.83</c:v>
                </c:pt>
                <c:pt idx="843">
                  <c:v>78.02</c:v>
                </c:pt>
                <c:pt idx="844">
                  <c:v>80.12</c:v>
                </c:pt>
                <c:pt idx="845">
                  <c:v>79.3</c:v>
                </c:pt>
                <c:pt idx="846">
                  <c:v>80.430000000000007</c:v>
                </c:pt>
                <c:pt idx="847">
                  <c:v>83.11</c:v>
                </c:pt>
                <c:pt idx="848">
                  <c:v>83.91</c:v>
                </c:pt>
                <c:pt idx="849">
                  <c:v>84.99</c:v>
                </c:pt>
                <c:pt idx="850">
                  <c:v>85.21</c:v>
                </c:pt>
                <c:pt idx="851">
                  <c:v>85.81</c:v>
                </c:pt>
                <c:pt idx="852">
                  <c:v>86.5</c:v>
                </c:pt>
                <c:pt idx="853">
                  <c:v>88.26</c:v>
                </c:pt>
                <c:pt idx="854">
                  <c:v>88.74</c:v>
                </c:pt>
                <c:pt idx="855">
                  <c:v>91.29</c:v>
                </c:pt>
                <c:pt idx="856">
                  <c:v>93.8</c:v>
                </c:pt>
                <c:pt idx="857">
                  <c:v>96.6</c:v>
                </c:pt>
                <c:pt idx="858">
                  <c:v>95.17</c:v>
                </c:pt>
                <c:pt idx="859">
                  <c:v>86.09</c:v>
                </c:pt>
                <c:pt idx="860">
                  <c:v>86.28</c:v>
                </c:pt>
                <c:pt idx="861">
                  <c:v>88.43</c:v>
                </c:pt>
                <c:pt idx="862">
                  <c:v>87.35</c:v>
                </c:pt>
                <c:pt idx="863">
                  <c:v>86.4</c:v>
                </c:pt>
                <c:pt idx="864">
                  <c:v>85.24</c:v>
                </c:pt>
                <c:pt idx="865">
                  <c:v>86.54</c:v>
                </c:pt>
                <c:pt idx="866">
                  <c:v>88.95</c:v>
                </c:pt>
                <c:pt idx="867">
                  <c:v>86.52</c:v>
                </c:pt>
                <c:pt idx="868">
                  <c:v>87.79</c:v>
                </c:pt>
                <c:pt idx="869">
                  <c:v>86.99</c:v>
                </c:pt>
                <c:pt idx="870">
                  <c:v>87.49</c:v>
                </c:pt>
                <c:pt idx="871">
                  <c:v>85.55</c:v>
                </c:pt>
                <c:pt idx="872">
                  <c:v>84.53</c:v>
                </c:pt>
                <c:pt idx="873">
                  <c:v>85.93</c:v>
                </c:pt>
                <c:pt idx="874">
                  <c:v>84.47</c:v>
                </c:pt>
                <c:pt idx="875">
                  <c:v>84.12</c:v>
                </c:pt>
                <c:pt idx="876">
                  <c:v>82.92</c:v>
                </c:pt>
                <c:pt idx="877">
                  <c:v>84.52</c:v>
                </c:pt>
                <c:pt idx="878">
                  <c:v>83.57</c:v>
                </c:pt>
                <c:pt idx="879">
                  <c:v>81.92</c:v>
                </c:pt>
                <c:pt idx="880">
                  <c:v>82.11</c:v>
                </c:pt>
                <c:pt idx="881">
                  <c:v>85.44</c:v>
                </c:pt>
                <c:pt idx="882">
                  <c:v>85.85</c:v>
                </c:pt>
                <c:pt idx="883">
                  <c:v>85.19</c:v>
                </c:pt>
                <c:pt idx="884">
                  <c:v>85.44</c:v>
                </c:pt>
                <c:pt idx="885">
                  <c:v>86.94</c:v>
                </c:pt>
                <c:pt idx="886">
                  <c:v>86.63</c:v>
                </c:pt>
                <c:pt idx="887">
                  <c:v>84.81</c:v>
                </c:pt>
                <c:pt idx="888">
                  <c:v>83.51</c:v>
                </c:pt>
                <c:pt idx="889">
                  <c:v>82.78</c:v>
                </c:pt>
                <c:pt idx="890">
                  <c:v>82.17</c:v>
                </c:pt>
                <c:pt idx="891">
                  <c:v>80.84</c:v>
                </c:pt>
                <c:pt idx="892">
                  <c:v>78.290000000000006</c:v>
                </c:pt>
                <c:pt idx="893">
                  <c:v>77.87</c:v>
                </c:pt>
                <c:pt idx="894">
                  <c:v>74.66</c:v>
                </c:pt>
                <c:pt idx="895">
                  <c:v>71.709999999999994</c:v>
                </c:pt>
                <c:pt idx="896">
                  <c:v>73.75</c:v>
                </c:pt>
                <c:pt idx="897">
                  <c:v>74.819999999999993</c:v>
                </c:pt>
                <c:pt idx="898">
                  <c:v>76.09</c:v>
                </c:pt>
                <c:pt idx="899">
                  <c:v>76.599999999999994</c:v>
                </c:pt>
                <c:pt idx="900">
                  <c:v>73.930000000000007</c:v>
                </c:pt>
                <c:pt idx="901">
                  <c:v>68.430000000000007</c:v>
                </c:pt>
                <c:pt idx="902">
                  <c:v>63.62</c:v>
                </c:pt>
                <c:pt idx="903">
                  <c:v>62.56</c:v>
                </c:pt>
                <c:pt idx="904">
                  <c:v>65.62</c:v>
                </c:pt>
                <c:pt idx="905">
                  <c:v>66.59</c:v>
                </c:pt>
                <c:pt idx="906">
                  <c:v>67.72</c:v>
                </c:pt>
                <c:pt idx="907">
                  <c:v>64.11</c:v>
                </c:pt>
                <c:pt idx="908">
                  <c:v>63</c:v>
                </c:pt>
                <c:pt idx="909">
                  <c:v>62.14</c:v>
                </c:pt>
                <c:pt idx="910">
                  <c:v>64.08</c:v>
                </c:pt>
                <c:pt idx="911">
                  <c:v>67.2</c:v>
                </c:pt>
                <c:pt idx="912">
                  <c:v>66.89</c:v>
                </c:pt>
                <c:pt idx="913">
                  <c:v>65.03</c:v>
                </c:pt>
                <c:pt idx="914">
                  <c:v>63.6</c:v>
                </c:pt>
                <c:pt idx="915">
                  <c:v>65.319999999999993</c:v>
                </c:pt>
                <c:pt idx="916">
                  <c:v>65.010000000000005</c:v>
                </c:pt>
                <c:pt idx="917">
                  <c:v>65.42</c:v>
                </c:pt>
                <c:pt idx="918">
                  <c:v>66.180000000000007</c:v>
                </c:pt>
                <c:pt idx="919">
                  <c:v>70.84</c:v>
                </c:pt>
                <c:pt idx="920">
                  <c:v>73.599999999999994</c:v>
                </c:pt>
                <c:pt idx="921">
                  <c:v>69.09</c:v>
                </c:pt>
                <c:pt idx="922">
                  <c:v>67.83</c:v>
                </c:pt>
                <c:pt idx="923">
                  <c:v>66.819999999999993</c:v>
                </c:pt>
                <c:pt idx="924">
                  <c:v>67.45</c:v>
                </c:pt>
                <c:pt idx="925">
                  <c:v>70</c:v>
                </c:pt>
                <c:pt idx="926">
                  <c:v>70.349999999999994</c:v>
                </c:pt>
                <c:pt idx="927">
                  <c:v>70.760000000000005</c:v>
                </c:pt>
                <c:pt idx="928">
                  <c:v>72.38</c:v>
                </c:pt>
                <c:pt idx="929">
                  <c:v>74.3</c:v>
                </c:pt>
                <c:pt idx="930">
                  <c:v>74.53</c:v>
                </c:pt>
                <c:pt idx="931">
                  <c:v>73.94</c:v>
                </c:pt>
                <c:pt idx="932">
                  <c:v>72.34</c:v>
                </c:pt>
                <c:pt idx="933">
                  <c:v>71.91</c:v>
                </c:pt>
                <c:pt idx="934">
                  <c:v>70.760000000000005</c:v>
                </c:pt>
                <c:pt idx="935">
                  <c:v>72.400000000000006</c:v>
                </c:pt>
                <c:pt idx="936">
                  <c:v>73.27</c:v>
                </c:pt>
                <c:pt idx="937">
                  <c:v>74.09</c:v>
                </c:pt>
                <c:pt idx="938">
                  <c:v>73.27</c:v>
                </c:pt>
                <c:pt idx="939">
                  <c:v>73.59</c:v>
                </c:pt>
                <c:pt idx="940">
                  <c:v>75.319999999999993</c:v>
                </c:pt>
                <c:pt idx="941">
                  <c:v>77.48</c:v>
                </c:pt>
                <c:pt idx="942">
                  <c:v>77.290000000000006</c:v>
                </c:pt>
                <c:pt idx="943">
                  <c:v>79.739999999999995</c:v>
                </c:pt>
                <c:pt idx="944">
                  <c:v>72.27</c:v>
                </c:pt>
                <c:pt idx="945">
                  <c:v>74.94</c:v>
                </c:pt>
                <c:pt idx="946">
                  <c:v>71.400000000000006</c:v>
                </c:pt>
                <c:pt idx="947">
                  <c:v>69.680000000000007</c:v>
                </c:pt>
                <c:pt idx="948">
                  <c:v>71.540000000000006</c:v>
                </c:pt>
                <c:pt idx="949">
                  <c:v>73.180000000000007</c:v>
                </c:pt>
                <c:pt idx="950">
                  <c:v>74.34</c:v>
                </c:pt>
                <c:pt idx="951">
                  <c:v>74.930000000000007</c:v>
                </c:pt>
                <c:pt idx="952">
                  <c:v>74.14</c:v>
                </c:pt>
                <c:pt idx="953">
                  <c:v>73.790000000000006</c:v>
                </c:pt>
                <c:pt idx="954">
                  <c:v>75.66</c:v>
                </c:pt>
                <c:pt idx="955">
                  <c:v>75</c:v>
                </c:pt>
                <c:pt idx="956">
                  <c:v>75.59</c:v>
                </c:pt>
                <c:pt idx="957">
                  <c:v>74.83</c:v>
                </c:pt>
                <c:pt idx="958">
                  <c:v>76.430000000000007</c:v>
                </c:pt>
                <c:pt idx="959">
                  <c:v>74</c:v>
                </c:pt>
                <c:pt idx="960">
                  <c:v>73.11</c:v>
                </c:pt>
                <c:pt idx="961">
                  <c:v>73.16</c:v>
                </c:pt>
                <c:pt idx="962">
                  <c:v>73.02</c:v>
                </c:pt>
                <c:pt idx="963">
                  <c:v>74.98</c:v>
                </c:pt>
                <c:pt idx="964">
                  <c:v>72.849999999999994</c:v>
                </c:pt>
                <c:pt idx="965">
                  <c:v>70.84</c:v>
                </c:pt>
                <c:pt idx="966">
                  <c:v>72.52</c:v>
                </c:pt>
                <c:pt idx="967">
                  <c:v>71.540000000000006</c:v>
                </c:pt>
                <c:pt idx="968">
                  <c:v>72.52</c:v>
                </c:pt>
                <c:pt idx="969">
                  <c:v>73.599999999999994</c:v>
                </c:pt>
                <c:pt idx="970">
                  <c:v>73.06</c:v>
                </c:pt>
                <c:pt idx="971">
                  <c:v>72.47</c:v>
                </c:pt>
                <c:pt idx="972">
                  <c:v>72.59</c:v>
                </c:pt>
                <c:pt idx="973">
                  <c:v>73.430000000000007</c:v>
                </c:pt>
                <c:pt idx="974">
                  <c:v>72.3</c:v>
                </c:pt>
                <c:pt idx="975">
                  <c:v>73.84</c:v>
                </c:pt>
                <c:pt idx="976">
                  <c:v>75.239999999999995</c:v>
                </c:pt>
                <c:pt idx="977">
                  <c:v>77.14</c:v>
                </c:pt>
                <c:pt idx="978">
                  <c:v>76.42</c:v>
                </c:pt>
                <c:pt idx="979">
                  <c:v>77.5</c:v>
                </c:pt>
                <c:pt idx="980">
                  <c:v>77.87</c:v>
                </c:pt>
                <c:pt idx="981">
                  <c:v>78.28</c:v>
                </c:pt>
                <c:pt idx="982">
                  <c:v>79.42</c:v>
                </c:pt>
                <c:pt idx="983">
                  <c:v>78.3</c:v>
                </c:pt>
                <c:pt idx="984">
                  <c:v>77.790000000000006</c:v>
                </c:pt>
                <c:pt idx="985">
                  <c:v>79.209999999999994</c:v>
                </c:pt>
                <c:pt idx="986">
                  <c:v>79.37</c:v>
                </c:pt>
                <c:pt idx="987">
                  <c:v>82.11</c:v>
                </c:pt>
                <c:pt idx="988">
                  <c:v>81.790000000000006</c:v>
                </c:pt>
                <c:pt idx="989">
                  <c:v>83.17</c:v>
                </c:pt>
                <c:pt idx="990">
                  <c:v>82.33</c:v>
                </c:pt>
                <c:pt idx="991">
                  <c:v>81.53</c:v>
                </c:pt>
                <c:pt idx="992">
                  <c:v>82.04</c:v>
                </c:pt>
                <c:pt idx="993">
                  <c:v>82.59</c:v>
                </c:pt>
                <c:pt idx="994">
                  <c:v>83.47</c:v>
                </c:pt>
                <c:pt idx="995">
                  <c:v>82.78</c:v>
                </c:pt>
                <c:pt idx="996">
                  <c:v>83.98</c:v>
                </c:pt>
                <c:pt idx="997">
                  <c:v>81.08</c:v>
                </c:pt>
                <c:pt idx="998">
                  <c:v>79.13</c:v>
                </c:pt>
                <c:pt idx="999">
                  <c:v>79.739999999999995</c:v>
                </c:pt>
                <c:pt idx="1000">
                  <c:v>80</c:v>
                </c:pt>
                <c:pt idx="1001">
                  <c:v>80.84</c:v>
                </c:pt>
                <c:pt idx="1002">
                  <c:v>81.91</c:v>
                </c:pt>
                <c:pt idx="1003">
                  <c:v>81.52</c:v>
                </c:pt>
                <c:pt idx="1004">
                  <c:v>83.07</c:v>
                </c:pt>
                <c:pt idx="1005">
                  <c:v>83.54</c:v>
                </c:pt>
                <c:pt idx="1006">
                  <c:v>82.23</c:v>
                </c:pt>
                <c:pt idx="1007">
                  <c:v>73.88</c:v>
                </c:pt>
                <c:pt idx="1008">
                  <c:v>71.72</c:v>
                </c:pt>
                <c:pt idx="1009">
                  <c:v>69.069999999999993</c:v>
                </c:pt>
                <c:pt idx="1010">
                  <c:v>68.12</c:v>
                </c:pt>
                <c:pt idx="1011">
                  <c:v>67.459999999999994</c:v>
                </c:pt>
                <c:pt idx="1012">
                  <c:v>67.31</c:v>
                </c:pt>
                <c:pt idx="1013">
                  <c:v>66.010000000000005</c:v>
                </c:pt>
                <c:pt idx="1014">
                  <c:v>68.2</c:v>
                </c:pt>
                <c:pt idx="1015">
                  <c:v>70.12</c:v>
                </c:pt>
                <c:pt idx="1016">
                  <c:v>69.55</c:v>
                </c:pt>
                <c:pt idx="1017">
                  <c:v>69.819999999999993</c:v>
                </c:pt>
                <c:pt idx="1018">
                  <c:v>69.36</c:v>
                </c:pt>
                <c:pt idx="1019">
                  <c:v>69.91</c:v>
                </c:pt>
                <c:pt idx="1020">
                  <c:v>71.55</c:v>
                </c:pt>
                <c:pt idx="1021">
                  <c:v>71.81</c:v>
                </c:pt>
                <c:pt idx="1022">
                  <c:v>71.8</c:v>
                </c:pt>
                <c:pt idx="1023">
                  <c:v>71.930000000000007</c:v>
                </c:pt>
                <c:pt idx="1024">
                  <c:v>74.150000000000006</c:v>
                </c:pt>
                <c:pt idx="1025">
                  <c:v>72.3</c:v>
                </c:pt>
                <c:pt idx="1026">
                  <c:v>71.900000000000006</c:v>
                </c:pt>
                <c:pt idx="1027">
                  <c:v>67.81</c:v>
                </c:pt>
                <c:pt idx="1028">
                  <c:v>65.2</c:v>
                </c:pt>
                <c:pt idx="1029">
                  <c:v>64.849999999999994</c:v>
                </c:pt>
                <c:pt idx="1030">
                  <c:v>64.42</c:v>
                </c:pt>
                <c:pt idx="1031">
                  <c:v>65.17</c:v>
                </c:pt>
                <c:pt idx="1032">
                  <c:v>66.349999999999994</c:v>
                </c:pt>
                <c:pt idx="1033">
                  <c:v>64.569999999999993</c:v>
                </c:pt>
                <c:pt idx="1034">
                  <c:v>64.11</c:v>
                </c:pt>
                <c:pt idx="1035">
                  <c:v>65.25</c:v>
                </c:pt>
                <c:pt idx="1036">
                  <c:v>65.06</c:v>
                </c:pt>
                <c:pt idx="1037">
                  <c:v>65.84</c:v>
                </c:pt>
                <c:pt idx="1038">
                  <c:v>66.12</c:v>
                </c:pt>
                <c:pt idx="1039">
                  <c:v>65.150000000000006</c:v>
                </c:pt>
                <c:pt idx="1040">
                  <c:v>64.97</c:v>
                </c:pt>
                <c:pt idx="1041">
                  <c:v>65.540000000000006</c:v>
                </c:pt>
                <c:pt idx="1042">
                  <c:v>64.48</c:v>
                </c:pt>
                <c:pt idx="1043">
                  <c:v>64.040000000000006</c:v>
                </c:pt>
                <c:pt idx="1044">
                  <c:v>64.290000000000006</c:v>
                </c:pt>
                <c:pt idx="1045">
                  <c:v>64.12</c:v>
                </c:pt>
                <c:pt idx="1046">
                  <c:v>64.819999999999993</c:v>
                </c:pt>
                <c:pt idx="1047">
                  <c:v>65.83</c:v>
                </c:pt>
                <c:pt idx="1048">
                  <c:v>64.290000000000006</c:v>
                </c:pt>
                <c:pt idx="1049">
                  <c:v>64.44</c:v>
                </c:pt>
                <c:pt idx="1050">
                  <c:v>62.56</c:v>
                </c:pt>
                <c:pt idx="1051">
                  <c:v>62.81</c:v>
                </c:pt>
                <c:pt idx="1052">
                  <c:v>63.89</c:v>
                </c:pt>
                <c:pt idx="1053">
                  <c:v>63.08</c:v>
                </c:pt>
                <c:pt idx="1054">
                  <c:v>61.54</c:v>
                </c:pt>
                <c:pt idx="1055">
                  <c:v>63.04</c:v>
                </c:pt>
                <c:pt idx="1056">
                  <c:v>62.64</c:v>
                </c:pt>
                <c:pt idx="1057">
                  <c:v>62.9</c:v>
                </c:pt>
                <c:pt idx="1058">
                  <c:v>63.74</c:v>
                </c:pt>
                <c:pt idx="1059">
                  <c:v>63.9</c:v>
                </c:pt>
                <c:pt idx="1060">
                  <c:v>63.51</c:v>
                </c:pt>
                <c:pt idx="1061">
                  <c:v>64.77</c:v>
                </c:pt>
                <c:pt idx="1062">
                  <c:v>64.83</c:v>
                </c:pt>
                <c:pt idx="1063">
                  <c:v>64.040000000000006</c:v>
                </c:pt>
                <c:pt idx="1064">
                  <c:v>63.11</c:v>
                </c:pt>
                <c:pt idx="1065">
                  <c:v>62.04</c:v>
                </c:pt>
                <c:pt idx="1066">
                  <c:v>61.75</c:v>
                </c:pt>
                <c:pt idx="1067">
                  <c:v>62.83</c:v>
                </c:pt>
                <c:pt idx="1068">
                  <c:v>63.9</c:v>
                </c:pt>
                <c:pt idx="1069">
                  <c:v>63.19</c:v>
                </c:pt>
                <c:pt idx="1070">
                  <c:v>62.2</c:v>
                </c:pt>
                <c:pt idx="1071">
                  <c:v>60.41</c:v>
                </c:pt>
                <c:pt idx="1072">
                  <c:v>60.58</c:v>
                </c:pt>
                <c:pt idx="1073">
                  <c:v>58.56</c:v>
                </c:pt>
                <c:pt idx="1074">
                  <c:v>58.11</c:v>
                </c:pt>
                <c:pt idx="1075">
                  <c:v>57.36</c:v>
                </c:pt>
                <c:pt idx="1076">
                  <c:v>57.68</c:v>
                </c:pt>
                <c:pt idx="1077">
                  <c:v>57.84</c:v>
                </c:pt>
                <c:pt idx="1078">
                  <c:v>59.23</c:v>
                </c:pt>
                <c:pt idx="1079">
                  <c:v>58.96</c:v>
                </c:pt>
                <c:pt idx="1080">
                  <c:v>59.49</c:v>
                </c:pt>
                <c:pt idx="1081">
                  <c:v>57.74</c:v>
                </c:pt>
                <c:pt idx="1082">
                  <c:v>56.64</c:v>
                </c:pt>
                <c:pt idx="1083">
                  <c:v>54.17</c:v>
                </c:pt>
                <c:pt idx="1084">
                  <c:v>55.77</c:v>
                </c:pt>
                <c:pt idx="1085">
                  <c:v>57.3</c:v>
                </c:pt>
                <c:pt idx="1086">
                  <c:v>57.55</c:v>
                </c:pt>
                <c:pt idx="1087">
                  <c:v>57.88</c:v>
                </c:pt>
                <c:pt idx="1088">
                  <c:v>56.87</c:v>
                </c:pt>
                <c:pt idx="1089">
                  <c:v>57.49</c:v>
                </c:pt>
                <c:pt idx="1090">
                  <c:v>58.68</c:v>
                </c:pt>
                <c:pt idx="1091">
                  <c:v>57.74</c:v>
                </c:pt>
                <c:pt idx="1092">
                  <c:v>57.22</c:v>
                </c:pt>
                <c:pt idx="1093">
                  <c:v>56.53</c:v>
                </c:pt>
                <c:pt idx="1094">
                  <c:v>56.48</c:v>
                </c:pt>
                <c:pt idx="1095">
                  <c:v>56.89</c:v>
                </c:pt>
                <c:pt idx="1096">
                  <c:v>56.25</c:v>
                </c:pt>
                <c:pt idx="1097">
                  <c:v>55.97</c:v>
                </c:pt>
                <c:pt idx="1098">
                  <c:v>55.91</c:v>
                </c:pt>
                <c:pt idx="1099">
                  <c:v>56.82</c:v>
                </c:pt>
                <c:pt idx="1100">
                  <c:v>57.86</c:v>
                </c:pt>
                <c:pt idx="1101">
                  <c:v>57.52</c:v>
                </c:pt>
                <c:pt idx="1102">
                  <c:v>56.68</c:v>
                </c:pt>
                <c:pt idx="1103">
                  <c:v>55.65</c:v>
                </c:pt>
                <c:pt idx="1104">
                  <c:v>54.56</c:v>
                </c:pt>
                <c:pt idx="1105">
                  <c:v>53.71</c:v>
                </c:pt>
                <c:pt idx="1106">
                  <c:v>54.08</c:v>
                </c:pt>
                <c:pt idx="1107">
                  <c:v>52.78</c:v>
                </c:pt>
                <c:pt idx="1108">
                  <c:v>53.61</c:v>
                </c:pt>
                <c:pt idx="1109">
                  <c:v>53.31</c:v>
                </c:pt>
                <c:pt idx="1110">
                  <c:v>53.54</c:v>
                </c:pt>
                <c:pt idx="1111">
                  <c:v>54.39</c:v>
                </c:pt>
                <c:pt idx="1112">
                  <c:v>54.23</c:v>
                </c:pt>
                <c:pt idx="1113">
                  <c:v>56.33</c:v>
                </c:pt>
                <c:pt idx="1114">
                  <c:v>56.4</c:v>
                </c:pt>
                <c:pt idx="1115">
                  <c:v>55.79</c:v>
                </c:pt>
                <c:pt idx="1116">
                  <c:v>55.05</c:v>
                </c:pt>
                <c:pt idx="1117">
                  <c:v>54.15</c:v>
                </c:pt>
                <c:pt idx="1118">
                  <c:v>52.52</c:v>
                </c:pt>
                <c:pt idx="1119">
                  <c:v>52.69</c:v>
                </c:pt>
                <c:pt idx="1120">
                  <c:v>50.45</c:v>
                </c:pt>
                <c:pt idx="1121">
                  <c:v>49.41</c:v>
                </c:pt>
                <c:pt idx="1122">
                  <c:v>50.29</c:v>
                </c:pt>
                <c:pt idx="1123">
                  <c:v>50.27</c:v>
                </c:pt>
                <c:pt idx="1124">
                  <c:v>51.52</c:v>
                </c:pt>
                <c:pt idx="1125">
                  <c:v>50.51</c:v>
                </c:pt>
                <c:pt idx="1126">
                  <c:v>50.75</c:v>
                </c:pt>
                <c:pt idx="1127">
                  <c:v>51.27</c:v>
                </c:pt>
                <c:pt idx="1128">
                  <c:v>51.82</c:v>
                </c:pt>
                <c:pt idx="1129">
                  <c:v>49.7</c:v>
                </c:pt>
                <c:pt idx="1130">
                  <c:v>50.2</c:v>
                </c:pt>
                <c:pt idx="1131">
                  <c:v>51.86</c:v>
                </c:pt>
                <c:pt idx="1132">
                  <c:v>53.5</c:v>
                </c:pt>
                <c:pt idx="1133">
                  <c:v>52.76</c:v>
                </c:pt>
                <c:pt idx="1134">
                  <c:v>54.42</c:v>
                </c:pt>
                <c:pt idx="1135">
                  <c:v>53.97</c:v>
                </c:pt>
                <c:pt idx="1136">
                  <c:v>56</c:v>
                </c:pt>
                <c:pt idx="1137">
                  <c:v>58.09</c:v>
                </c:pt>
                <c:pt idx="1138">
                  <c:v>57.48</c:v>
                </c:pt>
                <c:pt idx="1139">
                  <c:v>58.93</c:v>
                </c:pt>
                <c:pt idx="1140">
                  <c:v>59.46</c:v>
                </c:pt>
                <c:pt idx="1141">
                  <c:v>61.93</c:v>
                </c:pt>
                <c:pt idx="1142">
                  <c:v>63.19</c:v>
                </c:pt>
                <c:pt idx="1143">
                  <c:v>63.13</c:v>
                </c:pt>
                <c:pt idx="1144">
                  <c:v>59.63</c:v>
                </c:pt>
                <c:pt idx="1145">
                  <c:v>59.77</c:v>
                </c:pt>
                <c:pt idx="1146">
                  <c:v>61.94</c:v>
                </c:pt>
                <c:pt idx="1147">
                  <c:v>63.51</c:v>
                </c:pt>
                <c:pt idx="1148">
                  <c:v>64.55</c:v>
                </c:pt>
                <c:pt idx="1149">
                  <c:v>63.62</c:v>
                </c:pt>
                <c:pt idx="1150">
                  <c:v>64.83</c:v>
                </c:pt>
                <c:pt idx="1151">
                  <c:v>69.010000000000005</c:v>
                </c:pt>
                <c:pt idx="1152">
                  <c:v>67.67</c:v>
                </c:pt>
                <c:pt idx="1153">
                  <c:v>69.03</c:v>
                </c:pt>
                <c:pt idx="1154">
                  <c:v>66.98</c:v>
                </c:pt>
                <c:pt idx="1155">
                  <c:v>66.319999999999993</c:v>
                </c:pt>
                <c:pt idx="1156">
                  <c:v>69.08</c:v>
                </c:pt>
                <c:pt idx="1157">
                  <c:v>68.63</c:v>
                </c:pt>
                <c:pt idx="1158">
                  <c:v>68.34</c:v>
                </c:pt>
                <c:pt idx="1159">
                  <c:v>69.94</c:v>
                </c:pt>
                <c:pt idx="1160">
                  <c:v>69.3</c:v>
                </c:pt>
                <c:pt idx="1161">
                  <c:v>69.010000000000005</c:v>
                </c:pt>
                <c:pt idx="1162">
                  <c:v>68.3</c:v>
                </c:pt>
                <c:pt idx="1163">
                  <c:v>70.3</c:v>
                </c:pt>
                <c:pt idx="1164">
                  <c:v>71.89</c:v>
                </c:pt>
                <c:pt idx="1165">
                  <c:v>73.650000000000006</c:v>
                </c:pt>
                <c:pt idx="1166">
                  <c:v>76.239999999999995</c:v>
                </c:pt>
                <c:pt idx="1167">
                  <c:v>77.81</c:v>
                </c:pt>
                <c:pt idx="1168">
                  <c:v>75.52</c:v>
                </c:pt>
                <c:pt idx="1169">
                  <c:v>73.86</c:v>
                </c:pt>
                <c:pt idx="1170">
                  <c:v>72.849999999999994</c:v>
                </c:pt>
                <c:pt idx="1171">
                  <c:v>70.58</c:v>
                </c:pt>
                <c:pt idx="1172">
                  <c:v>69.39</c:v>
                </c:pt>
                <c:pt idx="1173">
                  <c:v>69.66</c:v>
                </c:pt>
                <c:pt idx="1174">
                  <c:v>69.040000000000006</c:v>
                </c:pt>
                <c:pt idx="1175">
                  <c:v>70.39</c:v>
                </c:pt>
                <c:pt idx="1176">
                  <c:v>69.08</c:v>
                </c:pt>
                <c:pt idx="1177">
                  <c:v>68.98</c:v>
                </c:pt>
                <c:pt idx="1178">
                  <c:v>69.209999999999994</c:v>
                </c:pt>
                <c:pt idx="1179">
                  <c:v>69.180000000000007</c:v>
                </c:pt>
                <c:pt idx="1180">
                  <c:v>68.13</c:v>
                </c:pt>
                <c:pt idx="1181">
                  <c:v>69.05</c:v>
                </c:pt>
                <c:pt idx="1182">
                  <c:v>69.900000000000006</c:v>
                </c:pt>
                <c:pt idx="1183">
                  <c:v>70.77</c:v>
                </c:pt>
                <c:pt idx="1184">
                  <c:v>71.760000000000005</c:v>
                </c:pt>
                <c:pt idx="1185">
                  <c:v>72.290000000000006</c:v>
                </c:pt>
                <c:pt idx="1186">
                  <c:v>71.989999999999995</c:v>
                </c:pt>
                <c:pt idx="1187">
                  <c:v>69.209999999999994</c:v>
                </c:pt>
                <c:pt idx="1188">
                  <c:v>70.150000000000006</c:v>
                </c:pt>
                <c:pt idx="1189">
                  <c:v>69.540000000000006</c:v>
                </c:pt>
                <c:pt idx="1190">
                  <c:v>70.73</c:v>
                </c:pt>
                <c:pt idx="1191">
                  <c:v>70.900000000000006</c:v>
                </c:pt>
                <c:pt idx="1192">
                  <c:v>70.56</c:v>
                </c:pt>
                <c:pt idx="1193">
                  <c:v>70.540000000000006</c:v>
                </c:pt>
                <c:pt idx="1194">
                  <c:v>70.52</c:v>
                </c:pt>
                <c:pt idx="1195">
                  <c:v>69.75</c:v>
                </c:pt>
                <c:pt idx="1196">
                  <c:v>69.260000000000005</c:v>
                </c:pt>
                <c:pt idx="1197">
                  <c:v>68.78</c:v>
                </c:pt>
                <c:pt idx="1198">
                  <c:v>66.84</c:v>
                </c:pt>
                <c:pt idx="1199">
                  <c:v>66.209999999999994</c:v>
                </c:pt>
                <c:pt idx="1200">
                  <c:v>66.09</c:v>
                </c:pt>
                <c:pt idx="1201">
                  <c:v>65.760000000000005</c:v>
                </c:pt>
                <c:pt idx="1202">
                  <c:v>67.34</c:v>
                </c:pt>
                <c:pt idx="1203">
                  <c:v>67.400000000000006</c:v>
                </c:pt>
                <c:pt idx="1204">
                  <c:v>67.88</c:v>
                </c:pt>
                <c:pt idx="1205">
                  <c:v>66.64</c:v>
                </c:pt>
                <c:pt idx="1206">
                  <c:v>66.010000000000005</c:v>
                </c:pt>
                <c:pt idx="1207">
                  <c:v>65.180000000000007</c:v>
                </c:pt>
                <c:pt idx="1208">
                  <c:v>64.150000000000006</c:v>
                </c:pt>
                <c:pt idx="1209">
                  <c:v>65.224999999999994</c:v>
                </c:pt>
                <c:pt idx="1210">
                  <c:v>63.125</c:v>
                </c:pt>
                <c:pt idx="1211">
                  <c:v>63.234999999999999</c:v>
                </c:pt>
                <c:pt idx="1212">
                  <c:v>64.11</c:v>
                </c:pt>
                <c:pt idx="1213">
                  <c:v>63.03</c:v>
                </c:pt>
                <c:pt idx="1214">
                  <c:v>61.94</c:v>
                </c:pt>
                <c:pt idx="1215">
                  <c:v>61.68</c:v>
                </c:pt>
                <c:pt idx="1216">
                  <c:v>61.13</c:v>
                </c:pt>
                <c:pt idx="1217">
                  <c:v>60.24</c:v>
                </c:pt>
                <c:pt idx="1218">
                  <c:v>59.53</c:v>
                </c:pt>
                <c:pt idx="1219">
                  <c:v>59.6</c:v>
                </c:pt>
                <c:pt idx="1220">
                  <c:v>58.18</c:v>
                </c:pt>
                <c:pt idx="1221">
                  <c:v>57.48</c:v>
                </c:pt>
                <c:pt idx="1222">
                  <c:v>56.97</c:v>
                </c:pt>
                <c:pt idx="1223">
                  <c:v>57.62</c:v>
                </c:pt>
                <c:pt idx="1224">
                  <c:v>58.63</c:v>
                </c:pt>
                <c:pt idx="1225">
                  <c:v>60.15</c:v>
                </c:pt>
                <c:pt idx="1226">
                  <c:v>59.6</c:v>
                </c:pt>
                <c:pt idx="1227">
                  <c:v>59.11</c:v>
                </c:pt>
                <c:pt idx="1228">
                  <c:v>57.61</c:v>
                </c:pt>
                <c:pt idx="1229">
                  <c:v>57.89</c:v>
                </c:pt>
                <c:pt idx="1230">
                  <c:v>56.19</c:v>
                </c:pt>
                <c:pt idx="1231">
                  <c:v>55.57</c:v>
                </c:pt>
                <c:pt idx="1232">
                  <c:v>56.85</c:v>
                </c:pt>
                <c:pt idx="1233">
                  <c:v>55.99</c:v>
                </c:pt>
                <c:pt idx="1234">
                  <c:v>56.77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A9-45AF-834B-712AD3C2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006279"/>
        <c:axId val="329003655"/>
      </c:lineChart>
      <c:dateAx>
        <c:axId val="32900627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28575" cap="flat" cmpd="sng" algn="ctr">
            <a:solidFill>
              <a:srgbClr val="323232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3655"/>
        <c:crosses val="autoZero"/>
        <c:auto val="1"/>
        <c:lblOffset val="100"/>
        <c:baseTimeUnit val="days"/>
      </c:dateAx>
      <c:valAx>
        <c:axId val="32900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(cents</a:t>
                </a:r>
                <a:r>
                  <a:rPr lang="en-US" baseline="0"/>
                  <a:t> per pound)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29006279"/>
        <c:crosses val="autoZero"/>
        <c:crossBetween val="between"/>
      </c:valAx>
      <c:valAx>
        <c:axId val="336779199"/>
        <c:scaling>
          <c:orientation val="minMax"/>
          <c:max val="45"/>
        </c:scaling>
        <c:delete val="0"/>
        <c:axPos val="r"/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44081359"/>
        <c:crosses val="max"/>
        <c:crossBetween val="between"/>
      </c:valAx>
      <c:dateAx>
        <c:axId val="10440813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6779199"/>
        <c:crosses val="autoZero"/>
        <c:auto val="1"/>
        <c:lblOffset val="100"/>
        <c:baseTimeUnit val="days"/>
      </c:date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14200656589952"/>
          <c:y val="0.1698246614769745"/>
          <c:w val="0.36928522488905757"/>
          <c:h val="5.0788704603413934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Quarterly Change in central Illinois RBD Basis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8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28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Quarterly Change in central Illinois RBD Basis</a:t>
          </a:r>
        </a:p>
      </cx:txPr>
    </cx:title>
    <cx:plotArea>
      <cx:plotAreaRegion>
        <cx:plotSurface>
          <cx:spPr>
            <a:noFill/>
            <a:ln w="22225">
              <a:solidFill>
                <a:srgbClr val="8C8C8C"/>
              </a:solidFill>
            </a:ln>
          </cx:spPr>
        </cx:plotSurface>
        <cx:series layoutId="waterfall" uniqueId="{19C39CE8-78BC-4E92-8FFF-AE24FADF16FE}">
          <cx:spPr>
            <a:solidFill>
              <a:srgbClr val="323232"/>
            </a:solidFill>
            <a:ln w="15875">
              <a:solidFill>
                <a:srgbClr val="323232"/>
              </a:solidFill>
            </a:ln>
          </cx:spPr>
          <cx:dataPt idx="19">
            <cx:spPr>
              <a:solidFill>
                <a:srgbClr val="FF0000"/>
              </a:solidFill>
            </cx:spPr>
          </cx:dataPt>
          <cx:dataPt idx="20">
            <cx:spPr>
              <a:solidFill>
                <a:srgbClr val="FF0000"/>
              </a:solidFill>
            </cx:spPr>
          </cx:dataPt>
          <cx:dataPt idx="21">
            <cx:spPr>
              <a:solidFill>
                <a:srgbClr val="FF0000"/>
              </a:solidFill>
            </cx:spPr>
          </cx:dataPt>
          <cx:dataPt idx="22">
            <cx:spPr>
              <a:solidFill>
                <a:srgbClr val="323232"/>
              </a:solidFill>
            </cx:spPr>
          </cx:dataPt>
          <cx:dataPt idx="23">
            <cx:spPr>
              <a:solidFill>
                <a:srgbClr val="FF0000"/>
              </a:solidFill>
            </cx:spPr>
          </cx:dataPt>
          <cx:dataPt idx="24">
            <cx:spPr>
              <a:solidFill>
                <a:srgbClr val="FF0000"/>
              </a:solidFill>
            </cx:spPr>
          </cx:dataPt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17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14.52 </a:t>
                  </a:r>
                </a:p>
              </cx:txPr>
            </cx:dataLabel>
            <cx:dataLabel idx="1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3.81 </a:t>
                  </a:r>
                </a:p>
              </cx:txPr>
            </cx:dataLabel>
            <cx:dataLabel idx="2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(2.03)</a:t>
                  </a:r>
                </a:p>
              </cx:txPr>
            </cx:dataLabel>
            <cx:dataLabel idx="21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(9.32)</a:t>
                  </a:r>
                </a:p>
              </cx:txPr>
            </cx:dataLabel>
            <cx:dataLabel idx="2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14.02 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 w="22225">
            <a:solidFill>
              <a:srgbClr val="8C8C8C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cents per pound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rgbClr val="323232"/>
                  </a:solidFill>
                </a:defRPr>
              </a:pPr>
              <a:r>
                <a:rPr lang="en-US" sz="1200" b="1" i="0" u="none" strike="noStrike" baseline="0">
                  <a:solidFill>
                    <a:srgbClr val="323232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cents per pound</a:t>
              </a:r>
            </a:p>
          </cx:txPr>
        </cx:title>
        <cx:majorGridlines>
          <cx:spPr>
            <a:ln>
              <a:solidFill>
                <a:schemeClr val="bg1">
                  <a:lumMod val="65000"/>
                </a:schemeClr>
              </a:solidFill>
            </a:ln>
          </cx:spPr>
        </cx:majorGridlines>
        <cx:tickLabels/>
        <cx:spPr>
          <a:ln w="22225">
            <a:solidFill>
              <a:srgbClr val="8C8C8C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solidFill>
      <a:schemeClr val="bg1"/>
    </a:solidFill>
    <a:ln>
      <a:noFill/>
    </a:ln>
  </cx:spPr>
  <cx:fmtOvrs>
    <cx:fmtOvr idx="1"/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SBO futures are nearly 15 cents below January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="1">
              <a:solidFill>
                <a:srgbClr val="323232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2000" b="1" i="0" u="none" strike="noStrike" baseline="0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SBO futures are nearly 15 cents below January 2022</a:t>
          </a:r>
        </a:p>
      </cx:txPr>
    </cx:title>
    <cx:plotArea>
      <cx:plotAreaRegion>
        <cx:plotSurface>
          <cx:spPr>
            <a:noFill/>
            <a:ln w="22225">
              <a:solidFill>
                <a:srgbClr val="8C8C8C"/>
              </a:solidFill>
            </a:ln>
          </cx:spPr>
        </cx:plotSurface>
        <cx:series layoutId="waterfall" uniqueId="{94E654FB-8DB9-493B-AD21-FBF179F0B609}">
          <cx:tx>
            <cx:txData>
              <cx:f/>
              <cx:v/>
            </cx:txData>
          </cx:tx>
          <cx:spPr>
            <a:solidFill>
              <a:srgbClr val="FF0000"/>
            </a:solidFill>
            <a:ln w="12700">
              <a:solidFill>
                <a:srgbClr val="323232"/>
              </a:solidFill>
            </a:ln>
          </cx:spPr>
          <cx:dataPt idx="3">
            <cx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x:spPr>
          </cx:dataPt>
          <cx:dataPt idx="4">
            <cx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x:spPr>
          </cx:dataPt>
          <cx:dataPt idx="8">
            <cx:spPr>
              <a:solidFill>
                <a:sysClr val="windowText" lastClr="000000"/>
              </a:solidFill>
            </cx:spPr>
          </cx:dataPt>
          <cx:dataPt idx="12">
            <cx:spPr>
              <a:solidFill>
                <a:sysClr val="windowText" lastClr="000000"/>
              </a:solidFill>
            </cx:spPr>
          </cx:dataPt>
          <cx:dataPt idx="19">
            <cx:spPr>
              <a:solidFill>
                <a:srgbClr val="323232"/>
              </a:solidFill>
            </cx:spPr>
          </cx:dataPt>
          <cx:dataPt idx="20">
            <cx:spPr>
              <a:solidFill>
                <a:srgbClr val="323232"/>
              </a:solidFill>
            </cx:spPr>
          </cx:dataPt>
          <cx:dataPt idx="22">
            <cx:spPr>
              <a:solidFill>
                <a:srgbClr val="FF0000"/>
              </a:solidFill>
            </cx:spPr>
          </cx:dataPt>
          <cx:dataPt idx="23">
            <cx:spPr>
              <a:solidFill>
                <a:srgbClr val="FF0000"/>
              </a:solidFill>
            </cx:spPr>
          </cx:dataPt>
          <cx:dataPt idx="24">
            <cx:spPr>
              <a:solidFill>
                <a:srgbClr val="323232"/>
              </a:solidFill>
            </cx:spPr>
          </cx:dataPt>
          <cx:dataPt idx="27">
            <cx:spPr>
              <a:solidFill>
                <a:sysClr val="windowText" lastClr="000000"/>
              </a:solidFill>
            </cx:spPr>
          </cx:dataPt>
          <cx:dataLabels pos="ctr">
            <cx:numFmt formatCode="0.00_);[Red](0.00)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3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(2.03)</a:t>
                  </a:r>
                </a:p>
              </cx:txPr>
            </cx:dataLabel>
            <cx:dataLabel idx="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(9.32)</a:t>
                  </a:r>
                </a:p>
              </cx:txPr>
            </cx:dataLabel>
            <cx:dataLabel idx="8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(3.64)</a:t>
                  </a:r>
                </a:p>
              </cx:txPr>
            </cx:dataLabel>
            <cx:dataLabel idx="1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3.40 </a:t>
                  </a:r>
                </a:p>
              </cx:txPr>
            </cx:dataLabel>
            <cx:dataLabel idx="19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14.52 </a:t>
                  </a:r>
                </a:p>
              </cx:txPr>
            </cx:dataLabel>
            <cx:dataLabel idx="2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3.81 </a:t>
                  </a:r>
                </a:p>
              </cx:txPr>
            </cx:dataLabel>
            <cx:dataLabel idx="21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(10.58)</a:t>
                  </a:r>
                </a:p>
              </cx:txPr>
            </cx:dataLabel>
            <cx:dataLabel idx="2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(2.03)</a:t>
                  </a:r>
                </a:p>
              </cx:txPr>
            </cx:dataLabel>
            <cx:dataLabel idx="23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(9.32)</a:t>
                  </a:r>
                </a:p>
              </cx:txPr>
            </cx:dataLabel>
            <cx:dataLabel idx="24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14.02 </a:t>
                  </a:r>
                </a:p>
              </cx:txPr>
            </cx:dataLabel>
            <cx:dataLabel idx="25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n-US" sz="1400" b="1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(11.57)</a:t>
                  </a:r>
                </a:p>
              </cx:txPr>
            </cx:dataLabel>
            <cx:dataLabel idx="26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tx1"/>
                      </a:solidFill>
                    </a:defRPr>
                  </a:pPr>
                  <a:r>
                    <a:rPr lang="en-US" sz="1400" b="1">
                      <a:solidFill>
                        <a:schemeClr val="tx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(12.35)</a:t>
                  </a:r>
                </a:p>
              </cx:txPr>
            </cx:dataLabel>
            <cx:dataLabel idx="27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1400" b="1">
                      <a:solidFill>
                        <a:schemeClr val="bg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14.02 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spPr>
          <a:ln>
            <a:solidFill>
              <a:srgbClr val="8C8C8C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Quarterly Change in c. IL RBD SBO</a:t>
                </a:r>
              </a:p>
              <a:p>
                <a:pPr algn="ctr" rtl="0">
                  <a:defRPr sz="1200" b="1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cents per pound</a:t>
                </a:r>
              </a:p>
            </cx:rich>
          </cx:tx>
        </cx:title>
        <cx:majorGridlines>
          <cx:spPr>
            <a:ln>
              <a:solidFill>
                <a:schemeClr val="bg1">
                  <a:lumMod val="75000"/>
                </a:schemeClr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solidFill>
      <a:schemeClr val="bg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9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0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1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2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3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4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6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7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8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9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0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21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2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E8D106-EADB-4AC5-BAAE-82D0E6102B98}">
  <sheetPr/>
  <sheetViews>
    <sheetView tabSelected="1" zoomScale="9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EBF913-A4EA-4A4F-93E9-AEBFE9A4B679}">
  <sheetPr/>
  <sheetViews>
    <sheetView zoomScale="13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B38285-7458-4B87-B83E-AF199C010FF8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2391DC-7DE4-4BC5-B594-AE38AA082780}">
  <sheetPr/>
  <sheetViews>
    <sheetView zoomScale="6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2CB0FA-9FFC-44D9-8366-4FABFA732A8B}">
  <sheetPr/>
  <sheetViews>
    <sheetView zoomScale="5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3CDED3-C1E8-413A-90DF-83692B1E49D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696933-4079-4DC6-A677-395B2404CE34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8E67FF-93BF-434A-B652-1085634FAAEE}">
  <sheetPr/>
  <sheetViews>
    <sheetView workbookViewId="0"/>
  </sheetViews>
  <pageMargins left="0.25" right="0.25" top="1.25" bottom="1.25" header="0.3" footer="0.3"/>
  <pageSetup orientation="landscape" r:id="rId1"/>
  <headerFooter>
    <oddFooter>&amp;L&amp;"Arial,Bold"&amp;12Source: Fastmarkets</oddFoot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782B1F-00E2-4368-BA22-C40EE68DCFD3}">
  <sheetPr/>
  <sheetViews>
    <sheetView zoomScale="130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8401A1-D569-4C08-8E2B-F7B4F4AD4292}">
  <sheetPr/>
  <sheetViews>
    <sheetView zoomScale="115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AF1C8D-2073-46DC-96A6-9D5FAA00C83B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F0A5C8-27A6-4AE0-95D6-CBBEA7D2BBF2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509972-0B08-401E-B8BF-E29F35B6DAC8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2543D3-B69D-440E-A672-6149794B4C00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7E2A19-C31E-4F63-BDBB-3441725C811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7A2C0D-4042-4D2B-B892-C76E5A5B7F9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E4F629-8E31-441D-B5EB-2F8D319829F5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9CA337-F181-411A-A816-EC6376A86CDE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CC3BB5-ACAF-433B-9068-BC1E16E5F17F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B425C5-657D-42CC-BC4D-048D38A5E54E}">
  <sheetPr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E991F3-F30C-44EB-9905-3B9D99F0475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D28956-9024-435A-99CC-5F119CDBCBEE}">
  <sheetPr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173E79-6C61-4852-8F9A-9EA62240AF1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302987-70CF-426F-90C8-144870989CE3}">
  <sheetPr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966519-409B-436B-9C8A-31A1DF94C506}">
  <sheetPr/>
  <sheetViews>
    <sheetView zoomScale="74" workbookViewId="0" zoomToFit="1"/>
  </sheetViews>
  <pageMargins left="0.25" right="0.25" top="1.25" bottom="1.25" header="0.3" footer="0.3"/>
  <pageSetup orientation="landscape" r:id="rId1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A63F09-D75B-4F7A-8CF1-FBBA5E33DE40}">
  <sheetPr/>
  <sheetViews>
    <sheetView zoomScale="70"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136276-33FC-4B36-B074-BED0517A4A18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microsoft.com/office/2014/relationships/chartEx" Target="../charts/chartEx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326" cy="6284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BC54C-0E0F-4BC1-16A6-E62046C209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5A1DB-D96A-5966-F2C9-AC01B59F46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A4BB9-2879-A5A8-69B7-EE38C1700D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0.45082</cdr:x>
      <cdr:y>0.42479</cdr:y>
    </cdr:from>
    <cdr:to>
      <cdr:x>0.54918</cdr:x>
      <cdr:y>0.57521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2EB41C-9A80-27AB-519C-3458C211987B}"/>
            </a:ext>
          </a:extLst>
        </cdr:cNvPr>
        <cdr:cNvSpPr txBox="1"/>
      </cdr:nvSpPr>
      <cdr:spPr>
        <a:xfrm xmlns:a="http://schemas.openxmlformats.org/drawingml/2006/main">
          <a:off x="4191142" y="25822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</cdr:x>
      <cdr:y>0.9554</cdr:y>
    </cdr:from>
    <cdr:to>
      <cdr:x>0.19954</cdr:x>
      <cdr:y>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826F2D5-6D5B-2849-DCBA-BD25587F851A}"/>
            </a:ext>
          </a:extLst>
        </cdr:cNvPr>
        <cdr:cNvSpPr txBox="1"/>
      </cdr:nvSpPr>
      <cdr:spPr>
        <a:xfrm xmlns:a="http://schemas.openxmlformats.org/drawingml/2006/main">
          <a:off x="0" y="5807753"/>
          <a:ext cx="1855056" cy="2711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pt-BR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pt-BR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8523" cy="609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E1D9E-6241-D889-9793-5D1E180352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177806</xdr:colOff>
      <xdr:row>1653</xdr:row>
      <xdr:rowOff>6350</xdr:rowOff>
    </xdr:from>
    <xdr:to>
      <xdr:col>32</xdr:col>
      <xdr:colOff>92081</xdr:colOff>
      <xdr:row>1669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3AA5B-989D-49C3-B1DF-DE83791E1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01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D5228-7089-31FA-A66F-A387E7C1AD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335F4C5-DE52-0BAB-28B1-BE5B3A049B3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CBA973D-42FC-5775-DC44-0F20BA823693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6425" cy="53816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08C5E-C007-32E6-27A3-B76CAB3D72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0.95392</cdr:y>
    </cdr:from>
    <cdr:to>
      <cdr:x>0.1346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916218-875C-DA33-6FDE-FA0E541876D9}"/>
            </a:ext>
          </a:extLst>
        </cdr:cNvPr>
        <cdr:cNvSpPr txBox="1"/>
      </cdr:nvSpPr>
      <cdr:spPr>
        <a:xfrm xmlns:a="http://schemas.openxmlformats.org/drawingml/2006/main">
          <a:off x="0" y="5127171"/>
          <a:ext cx="12763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CME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8E1A6B-A897-4A77-3E6D-561C780656F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A687A0C-AA25-81A6-E70F-960F5BE37A1D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6425" cy="53816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488365" cy="537063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BD305-E0FE-121E-4598-5E1A52B936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0.63644</cdr:x>
      <cdr:y>0.50728</cdr:y>
    </cdr:from>
    <cdr:to>
      <cdr:x>0.82314</cdr:x>
      <cdr:y>0.68594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E2A8C677-74F6-D875-5447-5E64341D6F26}"/>
            </a:ext>
          </a:extLst>
        </cdr:cNvPr>
        <cdr:cNvGrpSpPr/>
      </cdr:nvGrpSpPr>
      <cdr:grpSpPr>
        <a:xfrm xmlns:a="http://schemas.openxmlformats.org/drawingml/2006/main">
          <a:off x="6038775" y="2724416"/>
          <a:ext cx="1771478" cy="959517"/>
          <a:chOff x="5367521" y="547331"/>
          <a:chExt cx="1847312" cy="682388"/>
        </a:xfrm>
      </cdr:grpSpPr>
      <cdr:sp macro="" textlink="">
        <cdr:nvSpPr>
          <cdr:cNvPr id="3" name="Speech Bubble: Rectangle 2">
            <a:extLst xmlns:a="http://schemas.openxmlformats.org/drawingml/2006/main">
              <a:ext uri="{FF2B5EF4-FFF2-40B4-BE49-F238E27FC236}">
                <a16:creationId xmlns:a16="http://schemas.microsoft.com/office/drawing/2014/main" id="{4F9B281E-1BB2-C353-96C1-F63572A53D7E}"/>
              </a:ext>
            </a:extLst>
          </cdr:cNvPr>
          <cdr:cNvSpPr/>
        </cdr:nvSpPr>
        <cdr:spPr>
          <a:xfrm xmlns:a="http://schemas.openxmlformats.org/drawingml/2006/main">
            <a:off x="5367521" y="547331"/>
            <a:ext cx="1847312" cy="646848"/>
          </a:xfrm>
          <a:prstGeom xmlns:a="http://schemas.openxmlformats.org/drawingml/2006/main" prst="wedgeRectCallout">
            <a:avLst>
              <a:gd name="adj1" fmla="val -26256"/>
              <a:gd name="adj2" fmla="val -182092"/>
            </a:avLst>
          </a:prstGeom>
          <a:solidFill xmlns:a="http://schemas.openxmlformats.org/drawingml/2006/main">
            <a:srgbClr val="ECECEC"/>
          </a:solidFill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B191D58F-DA77-A0FA-F97A-516441A36285}"/>
              </a:ext>
            </a:extLst>
          </cdr:cNvPr>
          <cdr:cNvSpPr txBox="1"/>
        </cdr:nvSpPr>
        <cdr:spPr>
          <a:xfrm xmlns:a="http://schemas.openxmlformats.org/drawingml/2006/main">
            <a:off x="5386050" y="620414"/>
            <a:ext cx="1821674" cy="60930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050" b="1">
                <a:latin typeface="Brown" panose="00000400000000000000" pitchFamily="2" charset="0"/>
              </a:rPr>
              <a:t>Central</a:t>
            </a:r>
            <a:r>
              <a:rPr lang="en-US" sz="1050" b="1" baseline="0">
                <a:latin typeface="Brown" panose="00000400000000000000" pitchFamily="2" charset="0"/>
              </a:rPr>
              <a:t> Illinois cash crush value using RBD prices, peaked at $5.94 per bushel in November.</a:t>
            </a:r>
            <a:endParaRPr lang="en-US" sz="1050" b="1">
              <a:latin typeface="Brown" panose="00000400000000000000" pitchFamily="2" charset="0"/>
            </a:endParaRPr>
          </a:p>
        </cdr:txBody>
      </cdr:sp>
    </cdr:grpSp>
  </cdr:relSizeAnchor>
  <cdr:relSizeAnchor xmlns:cdr="http://schemas.openxmlformats.org/drawingml/2006/chartDrawing">
    <cdr:from>
      <cdr:x>0.45474</cdr:x>
      <cdr:y>0.45376</cdr:y>
    </cdr:from>
    <cdr:to>
      <cdr:x>0.6339</cdr:x>
      <cdr:y>0.56897</cdr:y>
    </cdr:to>
    <cdr:grpSp>
      <cdr:nvGrpSpPr>
        <cdr:cNvPr id="7" name="Group 6">
          <a:extLst xmlns:a="http://schemas.openxmlformats.org/drawingml/2006/main">
            <a:ext uri="{FF2B5EF4-FFF2-40B4-BE49-F238E27FC236}">
              <a16:creationId xmlns:a16="http://schemas.microsoft.com/office/drawing/2014/main" id="{DB35627C-BA09-57F4-1E3B-5945CD89F360}"/>
            </a:ext>
          </a:extLst>
        </cdr:cNvPr>
        <cdr:cNvGrpSpPr/>
      </cdr:nvGrpSpPr>
      <cdr:grpSpPr>
        <a:xfrm xmlns:a="http://schemas.openxmlformats.org/drawingml/2006/main">
          <a:off x="4314739" y="2436979"/>
          <a:ext cx="1699936" cy="618751"/>
          <a:chOff x="2545781" y="839812"/>
          <a:chExt cx="2203546" cy="646848"/>
        </a:xfrm>
      </cdr:grpSpPr>
      <cdr:sp macro="" textlink="">
        <cdr:nvSpPr>
          <cdr:cNvPr id="5" name="Speech Bubble: Rectangle 4">
            <a:extLst xmlns:a="http://schemas.openxmlformats.org/drawingml/2006/main">
              <a:ext uri="{FF2B5EF4-FFF2-40B4-BE49-F238E27FC236}">
                <a16:creationId xmlns:a16="http://schemas.microsoft.com/office/drawing/2014/main" id="{55F01738-7286-ED25-3989-445A2975D20E}"/>
              </a:ext>
            </a:extLst>
          </cdr:cNvPr>
          <cdr:cNvSpPr/>
        </cdr:nvSpPr>
        <cdr:spPr>
          <a:xfrm xmlns:a="http://schemas.openxmlformats.org/drawingml/2006/main">
            <a:off x="2545781" y="839812"/>
            <a:ext cx="2203546" cy="646848"/>
          </a:xfrm>
          <a:prstGeom xmlns:a="http://schemas.openxmlformats.org/drawingml/2006/main" prst="wedgeRectCallout">
            <a:avLst>
              <a:gd name="adj1" fmla="val -41306"/>
              <a:gd name="adj2" fmla="val 79855"/>
            </a:avLst>
          </a:prstGeom>
          <a:solidFill xmlns:a="http://schemas.openxmlformats.org/drawingml/2006/main">
            <a:srgbClr val="ECECEC"/>
          </a:solidFill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4" name="TextBox 1">
            <a:extLst xmlns:a="http://schemas.openxmlformats.org/drawingml/2006/main">
              <a:ext uri="{FF2B5EF4-FFF2-40B4-BE49-F238E27FC236}">
                <a16:creationId xmlns:a16="http://schemas.microsoft.com/office/drawing/2014/main" id="{67369205-66EA-7C70-1BDC-4EA7C9230641}"/>
              </a:ext>
            </a:extLst>
          </cdr:cNvPr>
          <cdr:cNvSpPr txBox="1"/>
        </cdr:nvSpPr>
        <cdr:spPr>
          <a:xfrm xmlns:a="http://schemas.openxmlformats.org/drawingml/2006/main">
            <a:off x="2679795" y="849763"/>
            <a:ext cx="2011624" cy="60177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Brown" panose="00000400000000000000" pitchFamily="2" charset="0"/>
              </a:rPr>
              <a:t>Central</a:t>
            </a:r>
            <a:r>
              <a:rPr lang="en-US" sz="1050" b="1" baseline="0">
                <a:latin typeface="Brown" panose="00000400000000000000" pitchFamily="2" charset="0"/>
              </a:rPr>
              <a:t> Illinois refining margin peaked at $2.17 per bushel in June 2021.</a:t>
            </a:r>
            <a:endParaRPr lang="en-US" sz="1050" b="1">
              <a:latin typeface="Brown" panose="00000400000000000000" pitchFamily="2" charset="0"/>
            </a:endParaRPr>
          </a:p>
        </cdr:txBody>
      </cdr:sp>
    </cdr:grpSp>
  </cdr:relSizeAnchor>
  <cdr:relSizeAnchor xmlns:cdr="http://schemas.openxmlformats.org/drawingml/2006/chartDrawing">
    <cdr:from>
      <cdr:x>0.00903</cdr:x>
      <cdr:y>0.93765</cdr:y>
    </cdr:from>
    <cdr:to>
      <cdr:x>0.36536</cdr:x>
      <cdr:y>0.98373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A251886-8D88-17EE-7920-ED07A9E7AB08}"/>
            </a:ext>
          </a:extLst>
        </cdr:cNvPr>
        <cdr:cNvSpPr txBox="1"/>
      </cdr:nvSpPr>
      <cdr:spPr>
        <a:xfrm xmlns:a="http://schemas.openxmlformats.org/drawingml/2006/main">
          <a:off x="85724" y="5038725"/>
          <a:ext cx="33813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 Agricultural Forecasting</a:t>
          </a:r>
        </a:p>
      </cdr:txBody>
    </cdr:sp>
  </cdr:relSizeAnchor>
  <cdr:relSizeAnchor xmlns:cdr="http://schemas.openxmlformats.org/drawingml/2006/chartDrawing">
    <cdr:from>
      <cdr:x>0.13589</cdr:x>
      <cdr:y>0.19201</cdr:y>
    </cdr:from>
    <cdr:to>
      <cdr:x>0.3681</cdr:x>
      <cdr:y>0.31238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BEB7B18A-AFA0-EFF0-935F-2756BF31BAD4}"/>
            </a:ext>
          </a:extLst>
        </cdr:cNvPr>
        <cdr:cNvGrpSpPr/>
      </cdr:nvGrpSpPr>
      <cdr:grpSpPr>
        <a:xfrm xmlns:a="http://schemas.openxmlformats.org/drawingml/2006/main">
          <a:off x="1289374" y="1031216"/>
          <a:ext cx="2203293" cy="646463"/>
          <a:chOff x="0" y="0"/>
          <a:chExt cx="2683031" cy="675811"/>
        </a:xfrm>
        <a:effectLst xmlns:a="http://schemas.openxmlformats.org/drawingml/2006/main"/>
      </cdr:grpSpPr>
      <cdr:sp macro="" textlink="">
        <cdr:nvSpPr>
          <cdr:cNvPr id="10" name="Speech Bubble: Rectangle 9">
            <a:extLst xmlns:a="http://schemas.openxmlformats.org/drawingml/2006/main">
              <a:ext uri="{FF2B5EF4-FFF2-40B4-BE49-F238E27FC236}">
                <a16:creationId xmlns:a16="http://schemas.microsoft.com/office/drawing/2014/main" id="{0676CA16-271E-EC85-F11F-73B3CB4F5877}"/>
              </a:ext>
            </a:extLst>
          </cdr:cNvPr>
          <cdr:cNvSpPr/>
        </cdr:nvSpPr>
        <cdr:spPr>
          <a:xfrm xmlns:a="http://schemas.openxmlformats.org/drawingml/2006/main">
            <a:off x="0" y="0"/>
            <a:ext cx="2683031" cy="675811"/>
          </a:xfrm>
          <a:prstGeom xmlns:a="http://schemas.openxmlformats.org/drawingml/2006/main" prst="wedgeRectCallout">
            <a:avLst>
              <a:gd name="adj1" fmla="val 89893"/>
              <a:gd name="adj2" fmla="val -31860"/>
            </a:avLst>
          </a:prstGeom>
          <a:solidFill xmlns:a="http://schemas.openxmlformats.org/drawingml/2006/main">
            <a:srgbClr val="ECECEC"/>
          </a:solidFill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endParaRPr lang="en-US"/>
          </a:p>
        </cdr:txBody>
      </cdr:sp>
      <cdr:sp macro="" textlink="">
        <cdr:nvSpPr>
          <cdr:cNvPr id="11" name="TextBox 1">
            <a:extLst xmlns:a="http://schemas.openxmlformats.org/drawingml/2006/main">
              <a:ext uri="{FF2B5EF4-FFF2-40B4-BE49-F238E27FC236}">
                <a16:creationId xmlns:a16="http://schemas.microsoft.com/office/drawing/2014/main" id="{0A7241D5-3266-BEC8-CB61-419F5F3F2EED}"/>
              </a:ext>
            </a:extLst>
          </cdr:cNvPr>
          <cdr:cNvSpPr txBox="1"/>
        </cdr:nvSpPr>
        <cdr:spPr>
          <a:xfrm xmlns:a="http://schemas.openxmlformats.org/drawingml/2006/main">
            <a:off x="163175" y="10397"/>
            <a:ext cx="2449347" cy="62871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50" b="1">
                <a:latin typeface="Brown" panose="00000400000000000000" pitchFamily="2" charset="0"/>
              </a:rPr>
              <a:t>Oil's</a:t>
            </a:r>
            <a:r>
              <a:rPr lang="en-US" sz="1050" b="1" baseline="0">
                <a:latin typeface="Brown" panose="00000400000000000000" pitchFamily="2" charset="0"/>
              </a:rPr>
              <a:t> share of the crush value peaked at 56 percent in June 2021</a:t>
            </a:r>
            <a:endParaRPr lang="en-US" sz="1050" b="1">
              <a:latin typeface="Brown" panose="00000400000000000000" pitchFamily="2" charset="0"/>
            </a:endParaRPr>
          </a:p>
        </cdr:txBody>
      </cdr:sp>
    </cdr:grp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436BB-1DAE-B2E5-6AA8-C5EA4FCBAE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0.94709</cdr:y>
    </cdr:from>
    <cdr:to>
      <cdr:x>0.36479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5F783E-7D4A-F205-F405-00457C30DA1B}"/>
            </a:ext>
          </a:extLst>
        </cdr:cNvPr>
        <cdr:cNvSpPr txBox="1"/>
      </cdr:nvSpPr>
      <cdr:spPr>
        <a:xfrm xmlns:a="http://schemas.openxmlformats.org/drawingml/2006/main">
          <a:off x="0" y="5089478"/>
          <a:ext cx="3461697" cy="284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323232"/>
              </a:solidFill>
              <a:latin typeface="Aptos Display" panose="020B0004020202020204" pitchFamily="34" charset="0"/>
            </a:rPr>
            <a:t>Source: Fastmarkets Daily</a:t>
          </a:r>
          <a:r>
            <a:rPr lang="en-US" sz="1400" b="0" baseline="0">
              <a:solidFill>
                <a:srgbClr val="323232"/>
              </a:solidFill>
              <a:latin typeface="Aptos Display" panose="020B0004020202020204" pitchFamily="34" charset="0"/>
            </a:rPr>
            <a:t> Price Reports</a:t>
          </a:r>
          <a:endParaRPr lang="en-US" sz="1400" b="0">
            <a:solidFill>
              <a:srgbClr val="323232"/>
            </a:solidFill>
            <a:latin typeface="Aptos Display" panose="020B0004020202020204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06FFD-0B41-59F8-982C-75A034F18C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  <cdr:relSizeAnchor xmlns:cdr="http://schemas.openxmlformats.org/drawingml/2006/chartDrawing">
    <cdr:from>
      <cdr:x>0.46541</cdr:x>
      <cdr:y>0.94321</cdr:y>
    </cdr:from>
    <cdr:to>
      <cdr:x>0.98043</cdr:x>
      <cdr:y>0.98272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FD30662-A8FB-FA72-9C33-CAE433891253}"/>
            </a:ext>
          </a:extLst>
        </cdr:cNvPr>
        <cdr:cNvSpPr txBox="1"/>
      </cdr:nvSpPr>
      <cdr:spPr>
        <a:xfrm xmlns:a="http://schemas.openxmlformats.org/drawingml/2006/main">
          <a:off x="4412975" y="5062330"/>
          <a:ext cx="4883426" cy="212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Average price for front-month</a:t>
          </a:r>
          <a:r>
            <a:rPr lang="en-US" sz="1200" b="1" baseline="0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 contract before expiration month</a:t>
          </a:r>
          <a:endParaRPr lang="en-US" sz="1200" b="1">
            <a:solidFill>
              <a:srgbClr val="32323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6FF49-5E39-7F65-F1EA-59789E3909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BC0CE-FDFB-02F4-59AC-9B1321E1B6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3CE41-B787-EB54-2E3A-D315DAC3AD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77686-29BA-0A82-AC41-53179A0245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0.95507</cdr:y>
    </cdr:from>
    <cdr:to>
      <cdr:x>0.192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83DCA1-D320-63D5-10BB-54D264997446}"/>
            </a:ext>
          </a:extLst>
        </cdr:cNvPr>
        <cdr:cNvSpPr txBox="1"/>
      </cdr:nvSpPr>
      <cdr:spPr>
        <a:xfrm xmlns:a="http://schemas.openxmlformats.org/drawingml/2006/main">
          <a:off x="0" y="5135217"/>
          <a:ext cx="1822173" cy="241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09254-7225-611D-053A-ED2AFC2595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CME, Fastmarkets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EFA15-0D28-6943-430D-4C59F08DEB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CME, Fastmarkets</a:t>
          </a: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CC70D-C62F-EEBC-D43C-4F9761E004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99F04-831F-83B7-5326-40CC92E0FC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643A0-DEBB-2DDD-A3A5-4A7838FD4D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202FC-CC46-E2BD-64C3-A497B9C467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C9EB7-91FB-0E95-322A-CB6E414A1E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0.01244</cdr:x>
      <cdr:y>0.92972</cdr:y>
    </cdr:from>
    <cdr:to>
      <cdr:x>0.36318</cdr:x>
      <cdr:y>0.97511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10ED41-8BF0-81BA-8BCF-D7A61A5CD394}"/>
            </a:ext>
          </a:extLst>
        </cdr:cNvPr>
        <cdr:cNvSpPr txBox="1"/>
      </cdr:nvSpPr>
      <cdr:spPr>
        <a:xfrm xmlns:a="http://schemas.openxmlformats.org/drawingml/2006/main">
          <a:off x="118079" y="4998657"/>
          <a:ext cx="3329814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 Fastmarkets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5C33F-89F0-4A6E-11BB-B4DBF70336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</cdr:x>
      <cdr:y>0.95315</cdr:y>
    </cdr:from>
    <cdr:to>
      <cdr:x>0.29187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59A4F9-5AD6-E26C-67FF-C6711EA1128E}"/>
            </a:ext>
          </a:extLst>
        </cdr:cNvPr>
        <cdr:cNvSpPr txBox="1"/>
      </cdr:nvSpPr>
      <cdr:spPr>
        <a:xfrm xmlns:a="http://schemas.openxmlformats.org/drawingml/2006/main">
          <a:off x="0" y="5124607"/>
          <a:ext cx="2770910" cy="251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The Jacobsen, AgriCensus</a:t>
          </a:r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A4F86-FBE9-96AE-76D6-134CFABC54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</cdr:x>
      <cdr:y>0.95315</cdr:y>
    </cdr:from>
    <cdr:to>
      <cdr:x>0.29187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59A4F9-5AD6-E26C-67FF-C6711EA1128E}"/>
            </a:ext>
          </a:extLst>
        </cdr:cNvPr>
        <cdr:cNvSpPr txBox="1"/>
      </cdr:nvSpPr>
      <cdr:spPr>
        <a:xfrm xmlns:a="http://schemas.openxmlformats.org/drawingml/2006/main">
          <a:off x="0" y="5124607"/>
          <a:ext cx="2770910" cy="251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 Jacobsen, AgriCensus</a:t>
          </a:r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absoluteAnchor>
    <xdr:pos x="0" y="0"/>
    <xdr:ext cx="9486385" cy="5367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FAD8B-9299-2D8B-407F-09C6DF9A19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0.01003</cdr:x>
      <cdr:y>0.93186</cdr:y>
    </cdr:from>
    <cdr:to>
      <cdr:x>0.01485</cdr:x>
      <cdr:y>0.94036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A8417-E96C-7BC3-BEF4-76D508531D5E}"/>
            </a:ext>
          </a:extLst>
        </cdr:cNvPr>
        <cdr:cNvSpPr txBox="1"/>
      </cdr:nvSpPr>
      <cdr:spPr>
        <a:xfrm xmlns:a="http://schemas.openxmlformats.org/drawingml/2006/main">
          <a:off x="95250" y="5010150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0.95394</cdr:y>
    </cdr:from>
    <cdr:to>
      <cdr:x>0.34715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46175F-785E-C460-BA2C-F8191480242D}"/>
            </a:ext>
          </a:extLst>
        </cdr:cNvPr>
        <cdr:cNvSpPr txBox="1"/>
      </cdr:nvSpPr>
      <cdr:spPr>
        <a:xfrm xmlns:a="http://schemas.openxmlformats.org/drawingml/2006/main">
          <a:off x="0" y="5128859"/>
          <a:ext cx="3295650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8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B3722-A7B3-B59C-2A91-B85D83314D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</cdr:x>
      <cdr:y>0.94832</cdr:y>
    </cdr:from>
    <cdr:to>
      <cdr:x>0.34503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6A9FFC-B6F9-3CE9-28D0-3A99702AD7F0}"/>
            </a:ext>
          </a:extLst>
        </cdr:cNvPr>
        <cdr:cNvSpPr txBox="1"/>
      </cdr:nvSpPr>
      <cdr:spPr>
        <a:xfrm xmlns:a="http://schemas.openxmlformats.org/drawingml/2006/main">
          <a:off x="0" y="5084618"/>
          <a:ext cx="3269673" cy="277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absoluteAnchor>
    <xdr:pos x="0" y="0"/>
    <xdr:ext cx="6322786" cy="3574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2E508-985E-2935-156A-F0685088C2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0.01003</cdr:x>
      <cdr:y>0.93186</cdr:y>
    </cdr:from>
    <cdr:to>
      <cdr:x>0.01485</cdr:x>
      <cdr:y>0.94036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5DA8417-E96C-7BC3-BEF4-76D508531D5E}"/>
            </a:ext>
          </a:extLst>
        </cdr:cNvPr>
        <cdr:cNvSpPr txBox="1"/>
      </cdr:nvSpPr>
      <cdr:spPr>
        <a:xfrm xmlns:a="http://schemas.openxmlformats.org/drawingml/2006/main">
          <a:off x="95250" y="5010150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0.95394</cdr:y>
    </cdr:from>
    <cdr:to>
      <cdr:x>0.34715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546175F-785E-C460-BA2C-F8191480242D}"/>
            </a:ext>
          </a:extLst>
        </cdr:cNvPr>
        <cdr:cNvSpPr txBox="1"/>
      </cdr:nvSpPr>
      <cdr:spPr>
        <a:xfrm xmlns:a="http://schemas.openxmlformats.org/drawingml/2006/main">
          <a:off x="0" y="5128859"/>
          <a:ext cx="3295650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The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Dat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Vegetable%20Oil%20Prices.xlsx" TargetMode="External"/><Relationship Id="rId1" Type="http://schemas.openxmlformats.org/officeDocument/2006/relationships/externalLinkPath" Target="World%20Vegetable%20Oil%20Pric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soycashprices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Dat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</sheetNames>
    <sheetDataSet>
      <sheetData sheetId="4">
        <row r="2">
          <cell r="B2" t="str">
            <v>RBD - central Illinois</v>
          </cell>
          <cell r="C2" t="str">
            <v>Crude-degummed - central Illinois</v>
          </cell>
          <cell r="D2" t="str">
            <v>Crude-degummed - Gulf</v>
          </cell>
          <cell r="F2" t="str">
            <v>Argentina UpRiver</v>
          </cell>
          <cell r="N2" t="str">
            <v>Refining Margin</v>
          </cell>
          <cell r="P2" t="str">
            <v>Gulf Basis</v>
          </cell>
          <cell r="R2" t="str">
            <v>Argentina Up River</v>
          </cell>
          <cell r="X2" t="str">
            <v>Brazil - FOB SOB</v>
          </cell>
          <cell r="Y2" t="str">
            <v>Gulf - Brazil</v>
          </cell>
          <cell r="AM2" t="str">
            <v>Brazil SBO FOB</v>
          </cell>
          <cell r="BB2" t="str">
            <v>Crude-deguumed central Illinois $/ton</v>
          </cell>
        </row>
        <row r="3">
          <cell r="A3">
            <v>43437</v>
          </cell>
          <cell r="B3">
            <v>32.119999999999997</v>
          </cell>
          <cell r="C3">
            <v>28.37</v>
          </cell>
          <cell r="N3">
            <v>3.7499999999999964</v>
          </cell>
          <cell r="O3">
            <v>-0.19999999999999929</v>
          </cell>
          <cell r="P3">
            <v>2.25</v>
          </cell>
          <cell r="R3">
            <v>0.32384211896642867</v>
          </cell>
          <cell r="W3">
            <v>1.9261578810335713</v>
          </cell>
        </row>
        <row r="4">
          <cell r="A4">
            <v>43438</v>
          </cell>
          <cell r="B4">
            <v>32.450000000000003</v>
          </cell>
          <cell r="C4">
            <v>28.7</v>
          </cell>
          <cell r="N4">
            <v>3.7500000000000036</v>
          </cell>
          <cell r="O4">
            <v>-0.19999999999999929</v>
          </cell>
          <cell r="P4">
            <v>2.25</v>
          </cell>
          <cell r="R4">
            <v>0.10724024345216776</v>
          </cell>
          <cell r="W4">
            <v>2.1427597565478322</v>
          </cell>
        </row>
        <row r="5">
          <cell r="A5">
            <v>43439</v>
          </cell>
          <cell r="B5">
            <v>32.39</v>
          </cell>
          <cell r="C5">
            <v>28.64</v>
          </cell>
          <cell r="N5">
            <v>3.75</v>
          </cell>
          <cell r="O5">
            <v>-0.19999999999999929</v>
          </cell>
          <cell r="P5">
            <v>2.25</v>
          </cell>
          <cell r="R5">
            <v>8.7861556312152089E-2</v>
          </cell>
          <cell r="W5">
            <v>2.1621384436878479</v>
          </cell>
        </row>
        <row r="6">
          <cell r="A6">
            <v>43440</v>
          </cell>
          <cell r="B6">
            <v>32.26</v>
          </cell>
          <cell r="C6">
            <v>28.51</v>
          </cell>
          <cell r="N6">
            <v>3.7499999999999964</v>
          </cell>
          <cell r="O6">
            <v>-0.19999999999999929</v>
          </cell>
          <cell r="P6">
            <v>2.25</v>
          </cell>
          <cell r="R6">
            <v>-8.9346926593272258E-3</v>
          </cell>
          <cell r="W6">
            <v>2.2589346926593272</v>
          </cell>
        </row>
        <row r="7">
          <cell r="A7">
            <v>43441</v>
          </cell>
          <cell r="B7">
            <v>32.29</v>
          </cell>
          <cell r="C7">
            <v>28.54</v>
          </cell>
          <cell r="N7">
            <v>3.75</v>
          </cell>
          <cell r="O7">
            <v>-0.19999999999999929</v>
          </cell>
          <cell r="P7">
            <v>2.25</v>
          </cell>
          <cell r="R7">
            <v>-1.6255067762177333E-2</v>
          </cell>
          <cell r="W7">
            <v>2.2662550677621773</v>
          </cell>
        </row>
        <row r="8">
          <cell r="A8">
            <v>43444</v>
          </cell>
          <cell r="B8">
            <v>32.31</v>
          </cell>
          <cell r="C8">
            <v>28.56</v>
          </cell>
          <cell r="N8">
            <v>3.7500000000000036</v>
          </cell>
          <cell r="O8">
            <v>-0.20000000000000284</v>
          </cell>
          <cell r="P8">
            <v>2.25</v>
          </cell>
          <cell r="R8">
            <v>9.9822681620704401E-2</v>
          </cell>
          <cell r="W8">
            <v>2.1501773183792956</v>
          </cell>
        </row>
        <row r="9">
          <cell r="A9">
            <v>43445</v>
          </cell>
          <cell r="B9">
            <v>32.51</v>
          </cell>
          <cell r="C9">
            <v>28.76</v>
          </cell>
          <cell r="N9">
            <v>3.7499999999999964</v>
          </cell>
          <cell r="O9">
            <v>-0.19999999999999929</v>
          </cell>
          <cell r="P9">
            <v>2.25</v>
          </cell>
          <cell r="R9">
            <v>-0.23625506776217975</v>
          </cell>
          <cell r="W9">
            <v>2.4862550677621797</v>
          </cell>
        </row>
        <row r="10">
          <cell r="A10">
            <v>43446</v>
          </cell>
          <cell r="B10">
            <v>32.590000000000003</v>
          </cell>
          <cell r="C10">
            <v>28.84</v>
          </cell>
          <cell r="N10">
            <v>3.7500000000000036</v>
          </cell>
          <cell r="O10">
            <v>-0.19999999999999929</v>
          </cell>
          <cell r="P10">
            <v>2.25</v>
          </cell>
          <cell r="R10">
            <v>-0.22553656817358814</v>
          </cell>
          <cell r="W10">
            <v>2.4755365681735881</v>
          </cell>
        </row>
        <row r="11">
          <cell r="A11">
            <v>43447</v>
          </cell>
          <cell r="B11">
            <v>32.380000000000003</v>
          </cell>
          <cell r="C11">
            <v>28.63</v>
          </cell>
          <cell r="N11">
            <v>3.7500000000000036</v>
          </cell>
          <cell r="O11">
            <v>-0.19999999999999929</v>
          </cell>
          <cell r="P11">
            <v>2.25</v>
          </cell>
          <cell r="R11">
            <v>-0.34439112918223458</v>
          </cell>
          <cell r="W11">
            <v>2.5943911291822346</v>
          </cell>
        </row>
        <row r="12">
          <cell r="A12">
            <v>43448</v>
          </cell>
          <cell r="B12">
            <v>32.04</v>
          </cell>
          <cell r="C12">
            <v>28.29</v>
          </cell>
          <cell r="N12">
            <v>3.75</v>
          </cell>
          <cell r="O12">
            <v>-0.19999999999999929</v>
          </cell>
          <cell r="P12">
            <v>2.25</v>
          </cell>
          <cell r="R12">
            <v>-0.17448831591084257</v>
          </cell>
          <cell r="W12">
            <v>2.4244883159108426</v>
          </cell>
        </row>
        <row r="13">
          <cell r="A13">
            <v>43451</v>
          </cell>
          <cell r="B13">
            <v>31.72</v>
          </cell>
          <cell r="C13">
            <v>27.97</v>
          </cell>
          <cell r="N13">
            <v>3.75</v>
          </cell>
          <cell r="O13">
            <v>-0.20000000000000284</v>
          </cell>
          <cell r="P13">
            <v>2.25</v>
          </cell>
          <cell r="R13">
            <v>-0.1946826893680651</v>
          </cell>
          <cell r="W13">
            <v>2.4446826893680651</v>
          </cell>
        </row>
        <row r="14">
          <cell r="A14">
            <v>43452</v>
          </cell>
          <cell r="B14">
            <v>31.96</v>
          </cell>
          <cell r="C14">
            <v>28.21</v>
          </cell>
          <cell r="N14">
            <v>3.75</v>
          </cell>
          <cell r="O14">
            <v>-0.19999999999999929</v>
          </cell>
          <cell r="P14">
            <v>2.25</v>
          </cell>
          <cell r="R14">
            <v>-0.40066325202234054</v>
          </cell>
          <cell r="W14">
            <v>2.6506632520223405</v>
          </cell>
        </row>
        <row r="15">
          <cell r="A15">
            <v>43453</v>
          </cell>
          <cell r="B15">
            <v>32.01</v>
          </cell>
          <cell r="C15">
            <v>28.26</v>
          </cell>
          <cell r="N15">
            <v>3.7499999999999964</v>
          </cell>
          <cell r="O15">
            <v>-0.19999999999999929</v>
          </cell>
          <cell r="P15">
            <v>2.25</v>
          </cell>
          <cell r="R15">
            <v>-0.3259253150880248</v>
          </cell>
          <cell r="W15">
            <v>2.5759253150880248</v>
          </cell>
        </row>
        <row r="16">
          <cell r="A16">
            <v>43454</v>
          </cell>
          <cell r="B16">
            <v>31.75</v>
          </cell>
          <cell r="C16">
            <v>28</v>
          </cell>
          <cell r="N16">
            <v>3.75</v>
          </cell>
          <cell r="O16">
            <v>-0.48000000000000043</v>
          </cell>
          <cell r="P16">
            <v>1.9699999999999989</v>
          </cell>
          <cell r="R16">
            <v>-0.68611968854524363</v>
          </cell>
          <cell r="W16">
            <v>2.6561196885452425</v>
          </cell>
        </row>
        <row r="17">
          <cell r="A17">
            <v>43455</v>
          </cell>
          <cell r="B17">
            <v>31.44</v>
          </cell>
          <cell r="C17">
            <v>27.69</v>
          </cell>
          <cell r="N17">
            <v>3.75</v>
          </cell>
          <cell r="O17">
            <v>-0.48000000000000043</v>
          </cell>
          <cell r="P17">
            <v>1.9699999999999989</v>
          </cell>
          <cell r="R17">
            <v>-1.0451686230111115</v>
          </cell>
          <cell r="W17">
            <v>3.0151686230111103</v>
          </cell>
        </row>
        <row r="18">
          <cell r="A18">
            <v>43458</v>
          </cell>
          <cell r="B18">
            <v>31.29</v>
          </cell>
          <cell r="C18">
            <v>27.54</v>
          </cell>
          <cell r="N18">
            <v>3.75</v>
          </cell>
          <cell r="O18">
            <v>-0.49000000000000199</v>
          </cell>
          <cell r="P18">
            <v>1.9599999999999973</v>
          </cell>
          <cell r="R18" t="str">
            <v/>
          </cell>
        </row>
        <row r="19">
          <cell r="A19">
            <v>43460</v>
          </cell>
          <cell r="B19">
            <v>30.91</v>
          </cell>
          <cell r="C19">
            <v>27.16</v>
          </cell>
          <cell r="N19">
            <v>3.75</v>
          </cell>
          <cell r="O19">
            <v>-0.48999999999999844</v>
          </cell>
          <cell r="P19">
            <v>1.9600000000000009</v>
          </cell>
          <cell r="R19" t="str">
            <v/>
          </cell>
        </row>
        <row r="20">
          <cell r="A20">
            <v>43461</v>
          </cell>
          <cell r="B20">
            <v>30.86</v>
          </cell>
          <cell r="C20">
            <v>27.11</v>
          </cell>
          <cell r="N20">
            <v>3.75</v>
          </cell>
          <cell r="O20">
            <v>-0.51999999999999957</v>
          </cell>
          <cell r="P20">
            <v>1.9299999999999997</v>
          </cell>
          <cell r="R20">
            <v>-0.57320749770254764</v>
          </cell>
          <cell r="W20">
            <v>2.5032074977025474</v>
          </cell>
        </row>
        <row r="21">
          <cell r="A21">
            <v>43462</v>
          </cell>
          <cell r="B21">
            <v>31.07</v>
          </cell>
          <cell r="C21">
            <v>27.32</v>
          </cell>
          <cell r="N21">
            <v>3.75</v>
          </cell>
          <cell r="O21">
            <v>-0.51999999999999957</v>
          </cell>
          <cell r="P21">
            <v>1.9299999999999997</v>
          </cell>
          <cell r="R21">
            <v>-0.65846956076823915</v>
          </cell>
          <cell r="W21">
            <v>2.5884695607682389</v>
          </cell>
        </row>
        <row r="22">
          <cell r="A22">
            <v>43465</v>
          </cell>
          <cell r="B22">
            <v>31.1</v>
          </cell>
          <cell r="C22">
            <v>27.35</v>
          </cell>
          <cell r="N22">
            <v>3.75</v>
          </cell>
          <cell r="O22">
            <v>-0.5</v>
          </cell>
          <cell r="P22">
            <v>1.9499999999999993</v>
          </cell>
          <cell r="R22" t="str">
            <v/>
          </cell>
        </row>
        <row r="23">
          <cell r="A23">
            <v>43467</v>
          </cell>
          <cell r="B23">
            <v>31.73</v>
          </cell>
          <cell r="C23">
            <v>27.98</v>
          </cell>
          <cell r="N23">
            <v>3.75</v>
          </cell>
          <cell r="O23">
            <v>-0.19999999999999929</v>
          </cell>
          <cell r="P23">
            <v>2.25</v>
          </cell>
          <cell r="R23">
            <v>-0.47683818813383994</v>
          </cell>
          <cell r="W23">
            <v>2.7268381881338399</v>
          </cell>
        </row>
        <row r="24">
          <cell r="A24">
            <v>43468</v>
          </cell>
          <cell r="B24">
            <v>31.98</v>
          </cell>
          <cell r="C24">
            <v>28.23</v>
          </cell>
          <cell r="N24">
            <v>3.75</v>
          </cell>
          <cell r="O24">
            <v>-0.19999999999999929</v>
          </cell>
          <cell r="P24">
            <v>2.25</v>
          </cell>
          <cell r="R24">
            <v>-0.7835372503767104</v>
          </cell>
          <cell r="W24">
            <v>3.0335372503767104</v>
          </cell>
        </row>
        <row r="25">
          <cell r="A25">
            <v>43469</v>
          </cell>
          <cell r="B25">
            <v>32.19</v>
          </cell>
          <cell r="C25">
            <v>28.44</v>
          </cell>
          <cell r="N25">
            <v>3.7499999999999964</v>
          </cell>
          <cell r="O25">
            <v>-0.19999999999999929</v>
          </cell>
          <cell r="P25">
            <v>2.25</v>
          </cell>
          <cell r="R25">
            <v>-0.58530400222804602</v>
          </cell>
          <cell r="W25">
            <v>2.835304002228046</v>
          </cell>
        </row>
        <row r="26">
          <cell r="A26">
            <v>43472</v>
          </cell>
          <cell r="B26">
            <v>32.06</v>
          </cell>
          <cell r="C26">
            <v>28.31</v>
          </cell>
          <cell r="N26">
            <v>3.7500000000000036</v>
          </cell>
          <cell r="O26">
            <v>-0.20000000000000284</v>
          </cell>
          <cell r="P26">
            <v>2.25</v>
          </cell>
          <cell r="R26">
            <v>-0.62540118895665486</v>
          </cell>
          <cell r="W26">
            <v>2.8754011889566549</v>
          </cell>
        </row>
        <row r="27">
          <cell r="A27">
            <v>43473</v>
          </cell>
          <cell r="B27">
            <v>31.98</v>
          </cell>
          <cell r="C27">
            <v>28.23</v>
          </cell>
          <cell r="N27">
            <v>3.75</v>
          </cell>
          <cell r="O27">
            <v>-0.19999999999999929</v>
          </cell>
          <cell r="P27">
            <v>2.25</v>
          </cell>
          <cell r="R27">
            <v>-0.38664381467661713</v>
          </cell>
          <cell r="W27">
            <v>2.6366438146766171</v>
          </cell>
        </row>
        <row r="28">
          <cell r="A28">
            <v>43474</v>
          </cell>
          <cell r="B28">
            <v>32.15</v>
          </cell>
          <cell r="C28">
            <v>28.4</v>
          </cell>
          <cell r="N28">
            <v>3.75</v>
          </cell>
          <cell r="O28">
            <v>-0.20000000000000284</v>
          </cell>
          <cell r="P28">
            <v>2</v>
          </cell>
          <cell r="R28">
            <v>-0.40922625284516201</v>
          </cell>
          <cell r="W28">
            <v>2.409226252845162</v>
          </cell>
        </row>
        <row r="29">
          <cell r="A29">
            <v>43475</v>
          </cell>
          <cell r="B29">
            <v>31.74</v>
          </cell>
          <cell r="C29">
            <v>27.99</v>
          </cell>
          <cell r="N29">
            <v>3.75</v>
          </cell>
          <cell r="O29">
            <v>-0.20000000000000284</v>
          </cell>
          <cell r="P29">
            <v>2</v>
          </cell>
          <cell r="R29">
            <v>-7.8604939985176259E-2</v>
          </cell>
          <cell r="W29">
            <v>2.0786049399851763</v>
          </cell>
        </row>
        <row r="30">
          <cell r="A30">
            <v>43476</v>
          </cell>
          <cell r="B30">
            <v>31.96</v>
          </cell>
          <cell r="C30">
            <v>28.21</v>
          </cell>
          <cell r="N30">
            <v>3.75</v>
          </cell>
          <cell r="O30">
            <v>-0.19999999999999929</v>
          </cell>
          <cell r="P30">
            <v>2</v>
          </cell>
          <cell r="R30">
            <v>0.39312361937783535</v>
          </cell>
          <cell r="W30">
            <v>1.6068763806221646</v>
          </cell>
        </row>
        <row r="31">
          <cell r="A31">
            <v>43479</v>
          </cell>
          <cell r="B31">
            <v>31.95</v>
          </cell>
          <cell r="C31">
            <v>28.2</v>
          </cell>
          <cell r="N31">
            <v>3.75</v>
          </cell>
          <cell r="O31">
            <v>-0.19999999999999929</v>
          </cell>
          <cell r="P31">
            <v>2</v>
          </cell>
          <cell r="R31">
            <v>0.27838568244352757</v>
          </cell>
          <cell r="W31">
            <v>1.7216143175564724</v>
          </cell>
        </row>
        <row r="32">
          <cell r="A32">
            <v>43480</v>
          </cell>
          <cell r="B32">
            <v>31.59</v>
          </cell>
          <cell r="C32">
            <v>27.84</v>
          </cell>
          <cell r="N32">
            <v>3.75</v>
          </cell>
          <cell r="O32">
            <v>-0.39999999999999858</v>
          </cell>
          <cell r="P32">
            <v>2</v>
          </cell>
          <cell r="R32">
            <v>0.38168662020065369</v>
          </cell>
          <cell r="W32">
            <v>1.6183133797993463</v>
          </cell>
        </row>
        <row r="33">
          <cell r="A33">
            <v>43481</v>
          </cell>
          <cell r="B33">
            <v>31.58</v>
          </cell>
          <cell r="C33">
            <v>27.83</v>
          </cell>
          <cell r="N33">
            <v>3.75</v>
          </cell>
          <cell r="O33">
            <v>-0.40000000000000213</v>
          </cell>
          <cell r="P33">
            <v>2</v>
          </cell>
          <cell r="R33">
            <v>0.33498755795778123</v>
          </cell>
          <cell r="W33">
            <v>1.6650124420422188</v>
          </cell>
        </row>
        <row r="34">
          <cell r="A34">
            <v>43482</v>
          </cell>
          <cell r="B34">
            <v>31.87</v>
          </cell>
          <cell r="C34">
            <v>28.12</v>
          </cell>
          <cell r="N34">
            <v>3.75</v>
          </cell>
          <cell r="O34">
            <v>-0.64999999999999858</v>
          </cell>
          <cell r="P34">
            <v>2</v>
          </cell>
          <cell r="R34">
            <v>0.40733743018077817</v>
          </cell>
          <cell r="W34">
            <v>1.5926625698192218</v>
          </cell>
        </row>
        <row r="35">
          <cell r="A35">
            <v>43483</v>
          </cell>
          <cell r="B35">
            <v>32.11</v>
          </cell>
          <cell r="C35">
            <v>28.36</v>
          </cell>
          <cell r="N35">
            <v>3.75</v>
          </cell>
          <cell r="O35">
            <v>-0.65000000000000213</v>
          </cell>
          <cell r="P35">
            <v>2</v>
          </cell>
          <cell r="R35">
            <v>0.97246411402952759</v>
          </cell>
          <cell r="W35">
            <v>1.0275358859704724</v>
          </cell>
        </row>
        <row r="36">
          <cell r="A36">
            <v>43487</v>
          </cell>
          <cell r="B36">
            <v>32.159999999999997</v>
          </cell>
          <cell r="C36">
            <v>28.41</v>
          </cell>
          <cell r="N36">
            <v>3.7499999999999964</v>
          </cell>
          <cell r="O36">
            <v>-0.64999999999999858</v>
          </cell>
          <cell r="P36">
            <v>1.990000000000002</v>
          </cell>
          <cell r="R36">
            <v>0.9791631762724009</v>
          </cell>
          <cell r="W36">
            <v>1.0108368237276011</v>
          </cell>
        </row>
        <row r="37">
          <cell r="A37">
            <v>43488</v>
          </cell>
          <cell r="B37">
            <v>32.479999999999997</v>
          </cell>
          <cell r="C37">
            <v>28.73</v>
          </cell>
          <cell r="N37">
            <v>3.7499999999999964</v>
          </cell>
          <cell r="O37">
            <v>-0.64999999999999858</v>
          </cell>
          <cell r="P37">
            <v>2</v>
          </cell>
          <cell r="R37">
            <v>0.98801773728104436</v>
          </cell>
          <cell r="W37">
            <v>1.0119822627189556</v>
          </cell>
        </row>
        <row r="38">
          <cell r="A38">
            <v>43489</v>
          </cell>
          <cell r="B38">
            <v>32.61</v>
          </cell>
          <cell r="C38">
            <v>28.86</v>
          </cell>
          <cell r="N38">
            <v>3.75</v>
          </cell>
          <cell r="O38">
            <v>-0.65000000000000213</v>
          </cell>
          <cell r="P38">
            <v>2</v>
          </cell>
          <cell r="R38">
            <v>1.3342898601211459</v>
          </cell>
          <cell r="W38">
            <v>0.66571013987885408</v>
          </cell>
        </row>
        <row r="39">
          <cell r="A39">
            <v>43490</v>
          </cell>
          <cell r="B39">
            <v>33.130000000000003</v>
          </cell>
          <cell r="C39">
            <v>29.38</v>
          </cell>
          <cell r="N39">
            <v>3.7500000000000036</v>
          </cell>
          <cell r="O39">
            <v>-0.65000000000000213</v>
          </cell>
          <cell r="P39">
            <v>2</v>
          </cell>
          <cell r="R39">
            <v>1.3245814203069735</v>
          </cell>
          <cell r="W39">
            <v>0.67541857969302654</v>
          </cell>
        </row>
        <row r="40">
          <cell r="A40">
            <v>43493</v>
          </cell>
          <cell r="B40">
            <v>33.4</v>
          </cell>
          <cell r="C40">
            <v>29.65</v>
          </cell>
          <cell r="N40">
            <v>3.75</v>
          </cell>
          <cell r="O40">
            <v>-0.65000000000000213</v>
          </cell>
          <cell r="P40">
            <v>1.9999999999999964</v>
          </cell>
          <cell r="R40">
            <v>1.1906591696898587</v>
          </cell>
          <cell r="W40">
            <v>0.8093408303101377</v>
          </cell>
        </row>
        <row r="41">
          <cell r="A41">
            <v>43494</v>
          </cell>
          <cell r="B41">
            <v>33.21</v>
          </cell>
          <cell r="C41">
            <v>29.46</v>
          </cell>
          <cell r="N41">
            <v>3.75</v>
          </cell>
          <cell r="O41">
            <v>-0.64999999999999858</v>
          </cell>
          <cell r="P41">
            <v>2</v>
          </cell>
          <cell r="R41">
            <v>1.3919989821384355</v>
          </cell>
          <cell r="W41">
            <v>0.60800101786156446</v>
          </cell>
        </row>
        <row r="42">
          <cell r="A42">
            <v>43495</v>
          </cell>
          <cell r="B42">
            <v>33.520000000000003</v>
          </cell>
          <cell r="C42">
            <v>29.77</v>
          </cell>
          <cell r="N42">
            <v>3.7500000000000036</v>
          </cell>
          <cell r="O42">
            <v>-0.65000000000000213</v>
          </cell>
          <cell r="P42">
            <v>2</v>
          </cell>
          <cell r="R42">
            <v>1.3201350435584871</v>
          </cell>
          <cell r="W42">
            <v>0.6798649564415129</v>
          </cell>
        </row>
        <row r="43">
          <cell r="A43">
            <v>43496</v>
          </cell>
          <cell r="B43">
            <v>33.270000000000003</v>
          </cell>
          <cell r="C43">
            <v>29.52</v>
          </cell>
          <cell r="N43">
            <v>3.7500000000000036</v>
          </cell>
          <cell r="O43">
            <v>-0.65000000000000213</v>
          </cell>
          <cell r="P43">
            <v>2</v>
          </cell>
          <cell r="R43">
            <v>1.5928146684556346</v>
          </cell>
          <cell r="W43">
            <v>0.40718533154436543</v>
          </cell>
        </row>
        <row r="44">
          <cell r="A44">
            <v>43497</v>
          </cell>
          <cell r="B44">
            <v>32.99</v>
          </cell>
          <cell r="C44">
            <v>29.24</v>
          </cell>
          <cell r="N44">
            <v>3.7500000000000036</v>
          </cell>
          <cell r="O44">
            <v>-0.65000000000000213</v>
          </cell>
          <cell r="P44">
            <v>2</v>
          </cell>
          <cell r="R44">
            <v>0.69347417380394916</v>
          </cell>
          <cell r="W44">
            <v>1.3065258261960508</v>
          </cell>
        </row>
        <row r="45">
          <cell r="A45">
            <v>43500</v>
          </cell>
          <cell r="B45">
            <v>33.229999999999997</v>
          </cell>
          <cell r="C45">
            <v>29.48</v>
          </cell>
          <cell r="N45">
            <v>3.7499999999999964</v>
          </cell>
          <cell r="O45">
            <v>-0.64999999999999858</v>
          </cell>
          <cell r="P45">
            <v>2.0000000000000036</v>
          </cell>
          <cell r="R45">
            <v>0.56687229828968455</v>
          </cell>
          <cell r="W45">
            <v>1.433127701710319</v>
          </cell>
        </row>
        <row r="46">
          <cell r="A46">
            <v>43501</v>
          </cell>
          <cell r="B46">
            <v>33.479999999999997</v>
          </cell>
          <cell r="C46">
            <v>29.73</v>
          </cell>
          <cell r="N46">
            <v>3.7499999999999964</v>
          </cell>
          <cell r="O46">
            <v>-0.64999999999999858</v>
          </cell>
          <cell r="P46">
            <v>2.0000000000000036</v>
          </cell>
          <cell r="R46">
            <v>0.71376573398977783</v>
          </cell>
          <cell r="W46">
            <v>1.2862342660102257</v>
          </cell>
        </row>
        <row r="47">
          <cell r="A47">
            <v>43502</v>
          </cell>
          <cell r="B47">
            <v>34</v>
          </cell>
          <cell r="C47">
            <v>30.25</v>
          </cell>
          <cell r="N47">
            <v>3.75</v>
          </cell>
          <cell r="O47">
            <v>-0.64999999999999858</v>
          </cell>
          <cell r="P47">
            <v>2</v>
          </cell>
          <cell r="R47">
            <v>0.40922217051268106</v>
          </cell>
          <cell r="W47">
            <v>1.5907778294873189</v>
          </cell>
        </row>
        <row r="48">
          <cell r="A48">
            <v>43503</v>
          </cell>
          <cell r="B48">
            <v>33.31</v>
          </cell>
          <cell r="C48">
            <v>30.16</v>
          </cell>
          <cell r="N48">
            <v>3.1500000000000021</v>
          </cell>
          <cell r="O48">
            <v>-0.64999999999999858</v>
          </cell>
          <cell r="P48">
            <v>2.0000000000000036</v>
          </cell>
          <cell r="R48">
            <v>0.17036760950403362</v>
          </cell>
          <cell r="W48">
            <v>1.8296323904959699</v>
          </cell>
        </row>
        <row r="49">
          <cell r="A49">
            <v>43504</v>
          </cell>
          <cell r="B49">
            <v>33.369999999999997</v>
          </cell>
          <cell r="C49">
            <v>30.22</v>
          </cell>
          <cell r="N49">
            <v>3.1499999999999986</v>
          </cell>
          <cell r="O49">
            <v>-0.65000000000000213</v>
          </cell>
          <cell r="P49">
            <v>1.9999999999999964</v>
          </cell>
          <cell r="R49">
            <v>-0.26384620129890379</v>
          </cell>
          <cell r="W49">
            <v>2.2638462012989002</v>
          </cell>
        </row>
        <row r="50">
          <cell r="A50">
            <v>43507</v>
          </cell>
          <cell r="B50">
            <v>32.74</v>
          </cell>
          <cell r="C50">
            <v>29.59</v>
          </cell>
          <cell r="N50">
            <v>3.1500000000000021</v>
          </cell>
          <cell r="O50">
            <v>-0.64999999999999858</v>
          </cell>
          <cell r="P50">
            <v>2.0000000000000036</v>
          </cell>
          <cell r="R50">
            <v>0.71768798460688643</v>
          </cell>
          <cell r="W50">
            <v>1.2823120153931171</v>
          </cell>
        </row>
        <row r="51">
          <cell r="A51">
            <v>43508</v>
          </cell>
          <cell r="B51">
            <v>32.83</v>
          </cell>
          <cell r="C51">
            <v>29.68</v>
          </cell>
          <cell r="N51">
            <v>3.1499999999999986</v>
          </cell>
          <cell r="O51">
            <v>-0.64999999999999858</v>
          </cell>
          <cell r="P51">
            <v>2</v>
          </cell>
          <cell r="R51">
            <v>0.84314442112979648</v>
          </cell>
          <cell r="W51">
            <v>1.1568555788702035</v>
          </cell>
        </row>
        <row r="52">
          <cell r="A52">
            <v>43509</v>
          </cell>
          <cell r="B52">
            <v>32.49</v>
          </cell>
          <cell r="C52">
            <v>29.34</v>
          </cell>
          <cell r="N52">
            <v>3.1500000000000021</v>
          </cell>
          <cell r="O52">
            <v>-0.64999999999999858</v>
          </cell>
          <cell r="P52">
            <v>2</v>
          </cell>
          <cell r="R52">
            <v>0.93366854726116344</v>
          </cell>
          <cell r="W52">
            <v>1.0663314527388366</v>
          </cell>
        </row>
        <row r="53">
          <cell r="A53">
            <v>43510</v>
          </cell>
          <cell r="B53">
            <v>33.39</v>
          </cell>
          <cell r="C53">
            <v>29.24</v>
          </cell>
          <cell r="N53">
            <v>4.1500000000000021</v>
          </cell>
          <cell r="O53">
            <v>-0.99000000000000199</v>
          </cell>
          <cell r="P53">
            <v>1.6600000000000001</v>
          </cell>
          <cell r="R53">
            <v>0.20605661197248182</v>
          </cell>
          <cell r="W53">
            <v>1.4539433880275183</v>
          </cell>
        </row>
        <row r="54">
          <cell r="A54">
            <v>43511</v>
          </cell>
          <cell r="B54">
            <v>32.450000000000003</v>
          </cell>
          <cell r="C54">
            <v>29.3</v>
          </cell>
          <cell r="N54">
            <v>3.1500000000000021</v>
          </cell>
          <cell r="O54">
            <v>-0.64999999999999858</v>
          </cell>
          <cell r="P54">
            <v>2</v>
          </cell>
          <cell r="R54">
            <v>0.54275567421535698</v>
          </cell>
          <cell r="W54">
            <v>1.457244325784643</v>
          </cell>
        </row>
        <row r="55">
          <cell r="A55">
            <v>43515</v>
          </cell>
          <cell r="B55">
            <v>32.24</v>
          </cell>
          <cell r="C55">
            <v>29.09</v>
          </cell>
          <cell r="N55">
            <v>3.1500000000000021</v>
          </cell>
          <cell r="O55">
            <v>-0.64999999999999858</v>
          </cell>
          <cell r="P55">
            <v>2</v>
          </cell>
          <cell r="R55">
            <v>0.61667792483247297</v>
          </cell>
          <cell r="W55">
            <v>1.383322075167527</v>
          </cell>
        </row>
        <row r="56">
          <cell r="A56">
            <v>43516</v>
          </cell>
          <cell r="B56">
            <v>32.46</v>
          </cell>
          <cell r="C56">
            <v>29.31</v>
          </cell>
          <cell r="N56">
            <v>3.1500000000000021</v>
          </cell>
          <cell r="O56">
            <v>-0.65000000000000213</v>
          </cell>
          <cell r="P56">
            <v>2</v>
          </cell>
          <cell r="R56">
            <v>0.55543529911250289</v>
          </cell>
          <cell r="W56">
            <v>1.4445647008874971</v>
          </cell>
        </row>
        <row r="57">
          <cell r="A57">
            <v>43517</v>
          </cell>
          <cell r="B57">
            <v>32.99</v>
          </cell>
          <cell r="C57">
            <v>29.84</v>
          </cell>
          <cell r="N57">
            <v>3.1500000000000021</v>
          </cell>
          <cell r="O57">
            <v>-0.98000000000000043</v>
          </cell>
          <cell r="P57">
            <v>1.6700000000000017</v>
          </cell>
          <cell r="R57">
            <v>0.10366854726116159</v>
          </cell>
          <cell r="W57">
            <v>1.5663314527388401</v>
          </cell>
        </row>
        <row r="58">
          <cell r="A58">
            <v>43518</v>
          </cell>
          <cell r="B58">
            <v>33.01</v>
          </cell>
          <cell r="C58">
            <v>29.86</v>
          </cell>
          <cell r="N58">
            <v>3.1499999999999986</v>
          </cell>
          <cell r="O58">
            <v>-0.99000000000000199</v>
          </cell>
          <cell r="P58">
            <v>1.6599999999999966</v>
          </cell>
          <cell r="R58">
            <v>0.31180460868121784</v>
          </cell>
          <cell r="W58">
            <v>1.3481953913187787</v>
          </cell>
        </row>
        <row r="59">
          <cell r="A59">
            <v>43521</v>
          </cell>
          <cell r="B59">
            <v>32.86</v>
          </cell>
          <cell r="C59">
            <v>29.71</v>
          </cell>
          <cell r="N59">
            <v>3.1499999999999986</v>
          </cell>
          <cell r="O59">
            <v>-0.96999999999999886</v>
          </cell>
          <cell r="P59">
            <v>1.6799999999999997</v>
          </cell>
          <cell r="R59">
            <v>0.30036760950403263</v>
          </cell>
          <cell r="W59">
            <v>1.3796323904959671</v>
          </cell>
        </row>
        <row r="60">
          <cell r="A60">
            <v>43522</v>
          </cell>
          <cell r="B60">
            <v>32.590000000000003</v>
          </cell>
          <cell r="C60">
            <v>29.44</v>
          </cell>
          <cell r="N60">
            <v>3.1500000000000021</v>
          </cell>
          <cell r="O60">
            <v>-0.9599999999999973</v>
          </cell>
          <cell r="P60">
            <v>1.5899999999999999</v>
          </cell>
          <cell r="R60">
            <v>0.18347417380395115</v>
          </cell>
          <cell r="W60">
            <v>1.4065258261960487</v>
          </cell>
        </row>
        <row r="61">
          <cell r="A61">
            <v>43523</v>
          </cell>
          <cell r="B61">
            <v>32.299999999999997</v>
          </cell>
          <cell r="C61">
            <v>29.15</v>
          </cell>
          <cell r="N61">
            <v>3.1499999999999986</v>
          </cell>
          <cell r="O61">
            <v>-0.97000000000000242</v>
          </cell>
          <cell r="P61">
            <v>1.5799999999999983</v>
          </cell>
          <cell r="R61">
            <v>0.31605661197248125</v>
          </cell>
          <cell r="W61">
            <v>1.263943388027517</v>
          </cell>
        </row>
        <row r="62">
          <cell r="A62">
            <v>43524</v>
          </cell>
          <cell r="B62">
            <v>32.46</v>
          </cell>
          <cell r="C62">
            <v>29.31</v>
          </cell>
          <cell r="N62">
            <v>3.1500000000000021</v>
          </cell>
          <cell r="O62">
            <v>-0.94000000000000128</v>
          </cell>
          <cell r="P62">
            <v>1.6099999999999994</v>
          </cell>
          <cell r="R62">
            <v>1.5959425243877945E-2</v>
          </cell>
          <cell r="W62">
            <v>1.5940405747561215</v>
          </cell>
        </row>
        <row r="63">
          <cell r="A63">
            <v>43525</v>
          </cell>
          <cell r="B63">
            <v>32.74</v>
          </cell>
          <cell r="C63">
            <v>29.59</v>
          </cell>
          <cell r="N63">
            <v>3.1500000000000021</v>
          </cell>
          <cell r="O63">
            <v>-0.64999999999999858</v>
          </cell>
          <cell r="P63">
            <v>1.9000000000000021</v>
          </cell>
          <cell r="R63">
            <v>-1.0173033200249257</v>
          </cell>
          <cell r="W63">
            <v>2.9173033200249279</v>
          </cell>
        </row>
        <row r="64">
          <cell r="A64">
            <v>43528</v>
          </cell>
          <cell r="B64">
            <v>32.58</v>
          </cell>
          <cell r="C64">
            <v>29.43</v>
          </cell>
          <cell r="N64">
            <v>3.1499999999999986</v>
          </cell>
          <cell r="O64">
            <v>-0.64999999999999858</v>
          </cell>
          <cell r="P64">
            <v>1.9000000000000021</v>
          </cell>
          <cell r="R64" t="str">
            <v/>
          </cell>
        </row>
        <row r="65">
          <cell r="A65">
            <v>43529</v>
          </cell>
          <cell r="B65">
            <v>32.42</v>
          </cell>
          <cell r="C65">
            <v>29.27</v>
          </cell>
          <cell r="N65">
            <v>3.1500000000000021</v>
          </cell>
          <cell r="O65">
            <v>-0.75</v>
          </cell>
          <cell r="P65">
            <v>1.9000000000000021</v>
          </cell>
          <cell r="R65" t="str">
            <v/>
          </cell>
        </row>
        <row r="66">
          <cell r="A66">
            <v>43530</v>
          </cell>
          <cell r="B66">
            <v>32.18</v>
          </cell>
          <cell r="C66">
            <v>29.03</v>
          </cell>
          <cell r="N66">
            <v>3.1499999999999986</v>
          </cell>
          <cell r="O66">
            <v>-0.75</v>
          </cell>
          <cell r="P66">
            <v>1.8999999999999986</v>
          </cell>
          <cell r="R66">
            <v>-0.76141994409926284</v>
          </cell>
          <cell r="W66">
            <v>2.6614199440992614</v>
          </cell>
        </row>
        <row r="67">
          <cell r="A67">
            <v>43531</v>
          </cell>
          <cell r="B67">
            <v>32.07</v>
          </cell>
          <cell r="C67">
            <v>28.92</v>
          </cell>
          <cell r="N67">
            <v>3.1499999999999986</v>
          </cell>
          <cell r="O67">
            <v>-0.75</v>
          </cell>
          <cell r="P67">
            <v>1.8999999999999986</v>
          </cell>
          <cell r="R67">
            <v>-0.51534219471637144</v>
          </cell>
          <cell r="W67">
            <v>2.41534219471637</v>
          </cell>
        </row>
        <row r="68">
          <cell r="A68">
            <v>43532</v>
          </cell>
          <cell r="B68">
            <v>32.049999999999997</v>
          </cell>
          <cell r="C68">
            <v>28.9</v>
          </cell>
          <cell r="N68">
            <v>3.1499999999999986</v>
          </cell>
          <cell r="O68">
            <v>-0.75</v>
          </cell>
          <cell r="P68">
            <v>1.9000000000000021</v>
          </cell>
          <cell r="R68">
            <v>-0.65409956899640065</v>
          </cell>
          <cell r="W68">
            <v>2.5540995689964028</v>
          </cell>
        </row>
        <row r="69">
          <cell r="A69">
            <v>43535</v>
          </cell>
          <cell r="B69">
            <v>32.04</v>
          </cell>
          <cell r="C69">
            <v>28.89</v>
          </cell>
          <cell r="N69">
            <v>3.1499999999999986</v>
          </cell>
          <cell r="O69">
            <v>-0.75</v>
          </cell>
          <cell r="P69">
            <v>1.8999999999999986</v>
          </cell>
          <cell r="R69">
            <v>-0.28122557064204301</v>
          </cell>
          <cell r="W69">
            <v>2.1812255706420416</v>
          </cell>
        </row>
        <row r="70">
          <cell r="A70">
            <v>43536</v>
          </cell>
          <cell r="B70">
            <v>32.39</v>
          </cell>
          <cell r="C70">
            <v>29.24</v>
          </cell>
          <cell r="N70">
            <v>3.1500000000000021</v>
          </cell>
          <cell r="O70">
            <v>-0.75</v>
          </cell>
          <cell r="P70">
            <v>1.9000000000000021</v>
          </cell>
          <cell r="R70">
            <v>-0.75596350757635022</v>
          </cell>
          <cell r="W70">
            <v>2.6559635075763524</v>
          </cell>
        </row>
        <row r="71">
          <cell r="A71">
            <v>43537</v>
          </cell>
          <cell r="B71">
            <v>32.33</v>
          </cell>
          <cell r="C71">
            <v>29.18</v>
          </cell>
          <cell r="N71">
            <v>3.1499999999999986</v>
          </cell>
          <cell r="O71">
            <v>-0.75</v>
          </cell>
          <cell r="P71">
            <v>1.8999999999999986</v>
          </cell>
          <cell r="R71">
            <v>-0.88874031920211394</v>
          </cell>
          <cell r="W71">
            <v>2.7887403192021125</v>
          </cell>
        </row>
        <row r="72">
          <cell r="A72">
            <v>43538</v>
          </cell>
          <cell r="B72">
            <v>31.97</v>
          </cell>
          <cell r="C72">
            <v>28.82</v>
          </cell>
          <cell r="N72">
            <v>3.1499999999999986</v>
          </cell>
          <cell r="O72">
            <v>-0.75</v>
          </cell>
          <cell r="P72">
            <v>1.8999999999999986</v>
          </cell>
          <cell r="R72">
            <v>-0.52874031920211451</v>
          </cell>
          <cell r="W72">
            <v>2.4287403192021131</v>
          </cell>
        </row>
        <row r="73">
          <cell r="A73">
            <v>43539</v>
          </cell>
          <cell r="B73">
            <v>31.83</v>
          </cell>
          <cell r="C73">
            <v>28.68</v>
          </cell>
          <cell r="N73">
            <v>3.1499999999999986</v>
          </cell>
          <cell r="O73">
            <v>-0.75</v>
          </cell>
          <cell r="P73">
            <v>1.8999999999999986</v>
          </cell>
          <cell r="R73">
            <v>-0.58151713082786927</v>
          </cell>
          <cell r="W73">
            <v>2.4815171308278678</v>
          </cell>
        </row>
        <row r="74">
          <cell r="A74">
            <v>43542</v>
          </cell>
          <cell r="B74">
            <v>31.84</v>
          </cell>
          <cell r="C74">
            <v>28.69</v>
          </cell>
          <cell r="N74">
            <v>3.1499999999999986</v>
          </cell>
          <cell r="O74">
            <v>-0.75</v>
          </cell>
          <cell r="P74">
            <v>1.8999999999999986</v>
          </cell>
          <cell r="R74">
            <v>-0.58017731837929531</v>
          </cell>
          <cell r="W74">
            <v>2.4801773183792939</v>
          </cell>
        </row>
        <row r="75">
          <cell r="A75">
            <v>43543</v>
          </cell>
          <cell r="B75">
            <v>31.64</v>
          </cell>
          <cell r="C75">
            <v>28.49</v>
          </cell>
          <cell r="N75">
            <v>3.1500000000000021</v>
          </cell>
          <cell r="O75">
            <v>-0.75</v>
          </cell>
          <cell r="P75">
            <v>1.9000000000000021</v>
          </cell>
          <cell r="R75">
            <v>-0.43687638062216294</v>
          </cell>
          <cell r="W75">
            <v>2.3368763806221651</v>
          </cell>
        </row>
        <row r="76">
          <cell r="A76">
            <v>43544</v>
          </cell>
          <cell r="B76">
            <v>31.67</v>
          </cell>
          <cell r="C76">
            <v>28.52</v>
          </cell>
          <cell r="N76">
            <v>3.1500000000000021</v>
          </cell>
          <cell r="O76">
            <v>-0.75</v>
          </cell>
          <cell r="P76">
            <v>1.9000000000000021</v>
          </cell>
          <cell r="R76">
            <v>-0.43285694327644109</v>
          </cell>
          <cell r="W76">
            <v>2.3328569432764432</v>
          </cell>
        </row>
        <row r="77">
          <cell r="A77">
            <v>43545</v>
          </cell>
          <cell r="B77">
            <v>31.5</v>
          </cell>
          <cell r="C77">
            <v>28.35</v>
          </cell>
          <cell r="N77">
            <v>3.1499999999999986</v>
          </cell>
          <cell r="O77">
            <v>-0.75</v>
          </cell>
          <cell r="P77">
            <v>1.8999999999999986</v>
          </cell>
          <cell r="R77">
            <v>-0.16079863123927751</v>
          </cell>
          <cell r="W77">
            <v>2.0607986312392761</v>
          </cell>
        </row>
        <row r="78">
          <cell r="A78">
            <v>43546</v>
          </cell>
          <cell r="B78">
            <v>31.06</v>
          </cell>
          <cell r="C78">
            <v>27.91</v>
          </cell>
          <cell r="N78">
            <v>3.1499999999999986</v>
          </cell>
          <cell r="O78">
            <v>-0.75</v>
          </cell>
          <cell r="P78">
            <v>1.8999999999999986</v>
          </cell>
          <cell r="R78">
            <v>-4.9653192247919975E-2</v>
          </cell>
          <cell r="W78">
            <v>1.9496531922479186</v>
          </cell>
        </row>
        <row r="79">
          <cell r="A79">
            <v>43549</v>
          </cell>
          <cell r="B79">
            <v>31.22</v>
          </cell>
          <cell r="C79">
            <v>28.07</v>
          </cell>
          <cell r="N79">
            <v>3.1499999999999986</v>
          </cell>
          <cell r="O79">
            <v>-0.75</v>
          </cell>
          <cell r="P79">
            <v>1.8999999999999986</v>
          </cell>
          <cell r="R79">
            <v>-0.17563375490219713</v>
          </cell>
          <cell r="W79">
            <v>2.0756337549021957</v>
          </cell>
        </row>
        <row r="80">
          <cell r="A80">
            <v>43550</v>
          </cell>
          <cell r="B80">
            <v>31.05</v>
          </cell>
          <cell r="C80">
            <v>27.9</v>
          </cell>
          <cell r="N80">
            <v>3.1500000000000021</v>
          </cell>
          <cell r="O80">
            <v>-0.75</v>
          </cell>
          <cell r="P80">
            <v>1.9000000000000021</v>
          </cell>
          <cell r="R80">
            <v>-0.33448831591084272</v>
          </cell>
          <cell r="W80">
            <v>2.2344883159108448</v>
          </cell>
        </row>
        <row r="81">
          <cell r="A81">
            <v>43551</v>
          </cell>
          <cell r="B81">
            <v>31.22</v>
          </cell>
          <cell r="C81">
            <v>28.07</v>
          </cell>
          <cell r="N81">
            <v>3.1499999999999986</v>
          </cell>
          <cell r="O81">
            <v>-0.75</v>
          </cell>
          <cell r="P81">
            <v>1.8999999999999986</v>
          </cell>
          <cell r="R81">
            <v>-0.48180869101369694</v>
          </cell>
          <cell r="W81">
            <v>2.3818086910136955</v>
          </cell>
        </row>
        <row r="82">
          <cell r="A82">
            <v>43552</v>
          </cell>
          <cell r="B82">
            <v>31.03</v>
          </cell>
          <cell r="C82">
            <v>27.88</v>
          </cell>
          <cell r="N82">
            <v>3.1500000000000021</v>
          </cell>
          <cell r="O82">
            <v>-0.75</v>
          </cell>
          <cell r="P82">
            <v>1.9000000000000021</v>
          </cell>
          <cell r="R82">
            <v>-0.54128456488232146</v>
          </cell>
          <cell r="W82">
            <v>2.4412845648823236</v>
          </cell>
        </row>
        <row r="83">
          <cell r="A83">
            <v>43553</v>
          </cell>
          <cell r="B83">
            <v>30.76</v>
          </cell>
          <cell r="C83">
            <v>27.61</v>
          </cell>
          <cell r="N83">
            <v>3.1500000000000021</v>
          </cell>
          <cell r="O83">
            <v>-0.75</v>
          </cell>
          <cell r="P83">
            <v>1.9000000000000021</v>
          </cell>
          <cell r="R83">
            <v>-0.55477987609667068</v>
          </cell>
          <cell r="W83">
            <v>2.4547798760966728</v>
          </cell>
        </row>
        <row r="84">
          <cell r="A84">
            <v>43556</v>
          </cell>
          <cell r="B84">
            <v>30.97</v>
          </cell>
          <cell r="C84">
            <v>27.82</v>
          </cell>
          <cell r="N84">
            <v>3.1499999999999986</v>
          </cell>
          <cell r="O84">
            <v>-0.75</v>
          </cell>
          <cell r="P84">
            <v>1.8999999999999986</v>
          </cell>
          <cell r="R84">
            <v>-0.98023631261957433</v>
          </cell>
          <cell r="W84">
            <v>2.8802363126195729</v>
          </cell>
        </row>
        <row r="85">
          <cell r="A85">
            <v>43557</v>
          </cell>
          <cell r="B85">
            <v>31.36</v>
          </cell>
          <cell r="C85">
            <v>28.21</v>
          </cell>
          <cell r="N85">
            <v>3.1499999999999986</v>
          </cell>
          <cell r="O85">
            <v>-0.75</v>
          </cell>
          <cell r="P85">
            <v>1.8999999999999986</v>
          </cell>
          <cell r="R85" t="str">
            <v/>
          </cell>
        </row>
        <row r="86">
          <cell r="A86">
            <v>43558</v>
          </cell>
          <cell r="B86">
            <v>31.35</v>
          </cell>
          <cell r="C86">
            <v>28.2</v>
          </cell>
          <cell r="N86">
            <v>3.1500000000000021</v>
          </cell>
          <cell r="O86">
            <v>-0.60000000000000142</v>
          </cell>
          <cell r="P86">
            <v>1.8999999999999986</v>
          </cell>
          <cell r="R86">
            <v>-0.8246826893680641</v>
          </cell>
          <cell r="W86">
            <v>2.7246826893680627</v>
          </cell>
        </row>
        <row r="87">
          <cell r="A87">
            <v>43559</v>
          </cell>
          <cell r="B87">
            <v>31.75</v>
          </cell>
          <cell r="C87">
            <v>28.6</v>
          </cell>
          <cell r="N87">
            <v>3.1499999999999986</v>
          </cell>
          <cell r="O87">
            <v>-0.59999999999999787</v>
          </cell>
          <cell r="P87">
            <v>1.9000000000000021</v>
          </cell>
          <cell r="R87">
            <v>-0.49893469265932566</v>
          </cell>
          <cell r="W87">
            <v>2.3989346926593278</v>
          </cell>
        </row>
        <row r="88">
          <cell r="A88">
            <v>43560</v>
          </cell>
          <cell r="B88">
            <v>31.7</v>
          </cell>
          <cell r="C88">
            <v>28.55</v>
          </cell>
          <cell r="N88">
            <v>3.1499999999999986</v>
          </cell>
          <cell r="O88">
            <v>-0.59999999999999787</v>
          </cell>
          <cell r="P88">
            <v>1.9000000000000021</v>
          </cell>
          <cell r="R88">
            <v>-0.50563375490219542</v>
          </cell>
          <cell r="W88">
            <v>2.4056337549021976</v>
          </cell>
        </row>
        <row r="89">
          <cell r="A89">
            <v>43563</v>
          </cell>
          <cell r="B89">
            <v>31.43</v>
          </cell>
          <cell r="C89">
            <v>28.28</v>
          </cell>
          <cell r="N89">
            <v>3.1499999999999986</v>
          </cell>
          <cell r="O89">
            <v>-0.59999999999999787</v>
          </cell>
          <cell r="P89">
            <v>1.5</v>
          </cell>
          <cell r="R89">
            <v>-0.29233281714506631</v>
          </cell>
          <cell r="W89">
            <v>1.7923328171450663</v>
          </cell>
        </row>
        <row r="90">
          <cell r="A90">
            <v>43564</v>
          </cell>
          <cell r="B90">
            <v>31.59</v>
          </cell>
          <cell r="C90">
            <v>28.44</v>
          </cell>
          <cell r="N90">
            <v>3.1499999999999986</v>
          </cell>
          <cell r="O90">
            <v>-0.59999999999999787</v>
          </cell>
          <cell r="P90">
            <v>1.5</v>
          </cell>
          <cell r="R90">
            <v>-0.4069735673507715</v>
          </cell>
          <cell r="W90">
            <v>1.9069735673507715</v>
          </cell>
        </row>
        <row r="91">
          <cell r="A91">
            <v>43565</v>
          </cell>
          <cell r="B91">
            <v>31.62</v>
          </cell>
          <cell r="C91">
            <v>28.47</v>
          </cell>
          <cell r="N91">
            <v>3.1500000000000021</v>
          </cell>
          <cell r="O91">
            <v>-0.60000000000000142</v>
          </cell>
          <cell r="P91">
            <v>1.5</v>
          </cell>
          <cell r="R91">
            <v>-0.42563375490219713</v>
          </cell>
          <cell r="W91">
            <v>1.9256337549021971</v>
          </cell>
        </row>
        <row r="92">
          <cell r="A92">
            <v>43566</v>
          </cell>
          <cell r="B92">
            <v>31.53</v>
          </cell>
          <cell r="C92">
            <v>28.38</v>
          </cell>
          <cell r="N92">
            <v>3.1500000000000021</v>
          </cell>
          <cell r="O92">
            <v>-0.60000000000000142</v>
          </cell>
          <cell r="P92">
            <v>1.5</v>
          </cell>
          <cell r="R92">
            <v>-0.46037169183651372</v>
          </cell>
          <cell r="W92">
            <v>1.9603716918365137</v>
          </cell>
        </row>
        <row r="93">
          <cell r="A93">
            <v>43567</v>
          </cell>
          <cell r="B93">
            <v>31.5</v>
          </cell>
          <cell r="C93">
            <v>28.35</v>
          </cell>
          <cell r="N93">
            <v>3.1499999999999986</v>
          </cell>
          <cell r="O93">
            <v>-0.59999999999999787</v>
          </cell>
          <cell r="P93">
            <v>1.5</v>
          </cell>
          <cell r="R93">
            <v>-0.49841056652795146</v>
          </cell>
          <cell r="W93">
            <v>1.9984105665279515</v>
          </cell>
        </row>
        <row r="94">
          <cell r="A94">
            <v>43570</v>
          </cell>
          <cell r="B94">
            <v>31.36</v>
          </cell>
          <cell r="C94">
            <v>28.21</v>
          </cell>
          <cell r="N94">
            <v>3.1499999999999986</v>
          </cell>
          <cell r="O94">
            <v>-0.59999999999999787</v>
          </cell>
          <cell r="P94">
            <v>1.5</v>
          </cell>
          <cell r="R94">
            <v>-0.53984756570513781</v>
          </cell>
          <cell r="W94">
            <v>2.0398475657051378</v>
          </cell>
        </row>
        <row r="95">
          <cell r="A95">
            <v>43571</v>
          </cell>
          <cell r="B95">
            <v>31.27</v>
          </cell>
          <cell r="C95">
            <v>28.12</v>
          </cell>
          <cell r="N95">
            <v>3.1499999999999986</v>
          </cell>
          <cell r="O95">
            <v>-0.59999999999999787</v>
          </cell>
          <cell r="P95">
            <v>1.5</v>
          </cell>
          <cell r="R95">
            <v>-0.66530400222804431</v>
          </cell>
          <cell r="W95">
            <v>2.1653040022280443</v>
          </cell>
        </row>
        <row r="96">
          <cell r="A96">
            <v>43572</v>
          </cell>
          <cell r="B96">
            <v>31.01</v>
          </cell>
          <cell r="C96">
            <v>27.86</v>
          </cell>
          <cell r="N96">
            <v>3.1500000000000021</v>
          </cell>
          <cell r="O96">
            <v>-0.60000000000000142</v>
          </cell>
          <cell r="P96">
            <v>1.5</v>
          </cell>
          <cell r="R96">
            <v>-0.46200306447091677</v>
          </cell>
          <cell r="W96">
            <v>1.9620030644709168</v>
          </cell>
        </row>
        <row r="97">
          <cell r="A97">
            <v>43573</v>
          </cell>
          <cell r="B97">
            <v>31.35</v>
          </cell>
          <cell r="C97">
            <v>28.2</v>
          </cell>
          <cell r="N97">
            <v>3.1500000000000021</v>
          </cell>
          <cell r="O97">
            <v>-0.60000000000000142</v>
          </cell>
          <cell r="P97">
            <v>1.5</v>
          </cell>
          <cell r="R97">
            <v>-0.47314850346226933</v>
          </cell>
          <cell r="W97">
            <v>1.9731485034622693</v>
          </cell>
        </row>
        <row r="98">
          <cell r="A98">
            <v>43577</v>
          </cell>
          <cell r="B98">
            <v>31.25</v>
          </cell>
          <cell r="C98">
            <v>28.1</v>
          </cell>
          <cell r="N98">
            <v>3.1499999999999986</v>
          </cell>
          <cell r="O98">
            <v>-0.59999999999999787</v>
          </cell>
          <cell r="P98">
            <v>1.5</v>
          </cell>
          <cell r="R98" t="str">
            <v/>
          </cell>
        </row>
        <row r="99">
          <cell r="A99">
            <v>43578</v>
          </cell>
          <cell r="B99">
            <v>30.61</v>
          </cell>
          <cell r="C99">
            <v>27.46</v>
          </cell>
          <cell r="N99">
            <v>3.1499999999999986</v>
          </cell>
          <cell r="O99">
            <v>-0.91000000000000014</v>
          </cell>
          <cell r="P99">
            <v>1.1899999999999977</v>
          </cell>
          <cell r="R99">
            <v>-5.4488315910845131E-2</v>
          </cell>
          <cell r="W99">
            <v>1.2444883159108429</v>
          </cell>
        </row>
        <row r="100">
          <cell r="A100">
            <v>43579</v>
          </cell>
          <cell r="B100">
            <v>30.2</v>
          </cell>
          <cell r="C100">
            <v>27.05</v>
          </cell>
          <cell r="N100">
            <v>3.1499999999999986</v>
          </cell>
          <cell r="O100">
            <v>-1.1699999999999982</v>
          </cell>
          <cell r="P100">
            <v>1.2000000000000028</v>
          </cell>
          <cell r="R100">
            <v>0.10685149653773252</v>
          </cell>
          <cell r="W100">
            <v>1.0931485034622703</v>
          </cell>
        </row>
        <row r="101">
          <cell r="A101">
            <v>43580</v>
          </cell>
          <cell r="B101">
            <v>29.92</v>
          </cell>
          <cell r="C101">
            <v>26.77</v>
          </cell>
          <cell r="N101">
            <v>3.1500000000000021</v>
          </cell>
          <cell r="O101">
            <v>-1.1700000000000017</v>
          </cell>
          <cell r="P101">
            <v>1.1999999999999993</v>
          </cell>
          <cell r="R101">
            <v>0.34149224674343159</v>
          </cell>
          <cell r="W101">
            <v>0.8585077532565677</v>
          </cell>
        </row>
        <row r="102">
          <cell r="A102">
            <v>43581</v>
          </cell>
          <cell r="B102">
            <v>29.8</v>
          </cell>
          <cell r="C102">
            <v>26.65</v>
          </cell>
          <cell r="N102">
            <v>3.1500000000000021</v>
          </cell>
          <cell r="O102">
            <v>-1.1900000000000013</v>
          </cell>
          <cell r="P102">
            <v>1.4299999999999997</v>
          </cell>
          <cell r="R102">
            <v>0.36211355960341507</v>
          </cell>
          <cell r="W102">
            <v>1.0678864403965846</v>
          </cell>
        </row>
        <row r="103">
          <cell r="A103">
            <v>43584</v>
          </cell>
          <cell r="B103">
            <v>30.16</v>
          </cell>
          <cell r="C103">
            <v>27.01</v>
          </cell>
          <cell r="N103">
            <v>3.1499999999999986</v>
          </cell>
          <cell r="O103">
            <v>-1.1799999999999997</v>
          </cell>
          <cell r="P103">
            <v>1.4399999999999977</v>
          </cell>
          <cell r="R103">
            <v>0.28426905836918692</v>
          </cell>
          <cell r="W103">
            <v>1.1557309416308108</v>
          </cell>
        </row>
        <row r="104">
          <cell r="A104">
            <v>43585</v>
          </cell>
          <cell r="B104">
            <v>29.86</v>
          </cell>
          <cell r="C104">
            <v>26.71</v>
          </cell>
          <cell r="N104">
            <v>3.1499999999999986</v>
          </cell>
          <cell r="O104">
            <v>-1.1699999999999982</v>
          </cell>
          <cell r="P104">
            <v>1.4499999999999993</v>
          </cell>
          <cell r="R104">
            <v>0.11799693552908508</v>
          </cell>
          <cell r="W104">
            <v>1.3320030644709142</v>
          </cell>
        </row>
        <row r="105">
          <cell r="A105">
            <v>43586</v>
          </cell>
          <cell r="B105">
            <v>29.93</v>
          </cell>
          <cell r="C105">
            <v>26.78</v>
          </cell>
          <cell r="N105">
            <v>3.1499999999999986</v>
          </cell>
          <cell r="O105">
            <v>-0.86999999999999744</v>
          </cell>
          <cell r="P105">
            <v>1.75</v>
          </cell>
          <cell r="R105" t="str">
            <v/>
          </cell>
        </row>
        <row r="106">
          <cell r="A106">
            <v>43587</v>
          </cell>
          <cell r="B106">
            <v>29.78</v>
          </cell>
          <cell r="C106">
            <v>26.63</v>
          </cell>
          <cell r="N106">
            <v>3.1500000000000021</v>
          </cell>
          <cell r="O106">
            <v>-0.87000000000000099</v>
          </cell>
          <cell r="P106">
            <v>1.75</v>
          </cell>
          <cell r="R106">
            <v>0.39593862349192221</v>
          </cell>
          <cell r="W106">
            <v>1.3540613765080778</v>
          </cell>
        </row>
        <row r="107">
          <cell r="A107">
            <v>43588</v>
          </cell>
          <cell r="B107">
            <v>29.63</v>
          </cell>
          <cell r="C107">
            <v>26.48</v>
          </cell>
          <cell r="N107">
            <v>3.1499999999999986</v>
          </cell>
          <cell r="O107">
            <v>-0.87000000000000099</v>
          </cell>
          <cell r="P107">
            <v>1.75</v>
          </cell>
          <cell r="R107">
            <v>0.53459881104334528</v>
          </cell>
          <cell r="W107">
            <v>1.2154011889566547</v>
          </cell>
        </row>
        <row r="108">
          <cell r="A108">
            <v>43591</v>
          </cell>
          <cell r="B108">
            <v>29.41</v>
          </cell>
          <cell r="C108">
            <v>26.26</v>
          </cell>
          <cell r="N108">
            <v>3.1499999999999986</v>
          </cell>
          <cell r="O108">
            <v>-0.86999999999999744</v>
          </cell>
          <cell r="P108">
            <v>1.75</v>
          </cell>
          <cell r="R108" t="str">
            <v/>
          </cell>
        </row>
        <row r="109">
          <cell r="A109">
            <v>43592</v>
          </cell>
          <cell r="B109">
            <v>29.75</v>
          </cell>
          <cell r="C109">
            <v>26.6</v>
          </cell>
          <cell r="N109">
            <v>3.1499999999999986</v>
          </cell>
          <cell r="O109">
            <v>-0.5</v>
          </cell>
          <cell r="P109">
            <v>1.75</v>
          </cell>
          <cell r="R109">
            <v>0.84129787328621219</v>
          </cell>
          <cell r="W109">
            <v>0.90870212671378781</v>
          </cell>
        </row>
        <row r="110">
          <cell r="A110">
            <v>43593</v>
          </cell>
          <cell r="B110">
            <v>29.65</v>
          </cell>
          <cell r="C110">
            <v>26.5</v>
          </cell>
          <cell r="N110">
            <v>3.1499999999999986</v>
          </cell>
          <cell r="O110">
            <v>-0.5</v>
          </cell>
          <cell r="P110">
            <v>1.75</v>
          </cell>
          <cell r="R110">
            <v>1.2247931845005624</v>
          </cell>
          <cell r="W110">
            <v>0.5252068154994376</v>
          </cell>
        </row>
        <row r="111">
          <cell r="A111">
            <v>43594</v>
          </cell>
          <cell r="B111">
            <v>29.28</v>
          </cell>
          <cell r="C111">
            <v>26.13</v>
          </cell>
          <cell r="N111">
            <v>3.1500000000000021</v>
          </cell>
          <cell r="O111">
            <v>-0.5</v>
          </cell>
          <cell r="P111">
            <v>1.75</v>
          </cell>
          <cell r="R111">
            <v>1.6174728093977109</v>
          </cell>
          <cell r="W111">
            <v>0.13252719060228912</v>
          </cell>
        </row>
        <row r="112">
          <cell r="A112">
            <v>43595</v>
          </cell>
          <cell r="B112">
            <v>29.44</v>
          </cell>
          <cell r="C112">
            <v>26.29</v>
          </cell>
          <cell r="N112">
            <v>3.1500000000000021</v>
          </cell>
          <cell r="O112">
            <v>-0.5</v>
          </cell>
          <cell r="P112">
            <v>1.75</v>
          </cell>
          <cell r="R112">
            <v>1.6389098085748977</v>
          </cell>
          <cell r="W112">
            <v>0.11109019142510235</v>
          </cell>
        </row>
        <row r="113">
          <cell r="A113">
            <v>43598</v>
          </cell>
          <cell r="B113">
            <v>29.26</v>
          </cell>
          <cell r="C113">
            <v>26.11</v>
          </cell>
          <cell r="N113">
            <v>3.1500000000000021</v>
          </cell>
          <cell r="O113">
            <v>-0.5</v>
          </cell>
          <cell r="P113">
            <v>1.75</v>
          </cell>
          <cell r="R113">
            <v>1.8075699961263254</v>
          </cell>
          <cell r="W113">
            <v>-5.7569996126325407E-2</v>
          </cell>
        </row>
        <row r="114">
          <cell r="A114">
            <v>43599</v>
          </cell>
          <cell r="B114">
            <v>29.65</v>
          </cell>
          <cell r="C114">
            <v>26.5</v>
          </cell>
          <cell r="N114">
            <v>3.1499999999999986</v>
          </cell>
          <cell r="O114">
            <v>-0.5</v>
          </cell>
          <cell r="P114">
            <v>1.75</v>
          </cell>
          <cell r="R114">
            <v>2.1886772426293533</v>
          </cell>
          <cell r="W114">
            <v>-0.43867724262935326</v>
          </cell>
        </row>
        <row r="115">
          <cell r="A115">
            <v>43600</v>
          </cell>
          <cell r="B115">
            <v>29.89</v>
          </cell>
          <cell r="C115">
            <v>26.74</v>
          </cell>
          <cell r="N115">
            <v>3.1500000000000021</v>
          </cell>
          <cell r="O115">
            <v>-0.5</v>
          </cell>
          <cell r="P115">
            <v>1.75</v>
          </cell>
          <cell r="R115">
            <v>2.0053763048722253</v>
          </cell>
          <cell r="W115">
            <v>-0.25537630487222529</v>
          </cell>
        </row>
        <row r="116">
          <cell r="A116">
            <v>43601</v>
          </cell>
          <cell r="B116">
            <v>30.37</v>
          </cell>
          <cell r="C116">
            <v>27.22</v>
          </cell>
          <cell r="N116">
            <v>3.1500000000000021</v>
          </cell>
          <cell r="O116">
            <v>-0.5</v>
          </cell>
          <cell r="P116">
            <v>1.75</v>
          </cell>
          <cell r="R116">
            <v>1.0831236193778366</v>
          </cell>
          <cell r="W116">
            <v>0.66687638062216337</v>
          </cell>
        </row>
        <row r="117">
          <cell r="A117">
            <v>43602</v>
          </cell>
          <cell r="B117">
            <v>29.87</v>
          </cell>
          <cell r="C117">
            <v>26.72</v>
          </cell>
          <cell r="N117">
            <v>3.1500000000000021</v>
          </cell>
          <cell r="O117">
            <v>-0.5</v>
          </cell>
          <cell r="P117">
            <v>2.5</v>
          </cell>
          <cell r="R117">
            <v>1.050152434294862</v>
          </cell>
          <cell r="W117">
            <v>1.449847565705138</v>
          </cell>
        </row>
        <row r="118">
          <cell r="A118">
            <v>43605</v>
          </cell>
          <cell r="B118">
            <v>30.15</v>
          </cell>
          <cell r="C118">
            <v>27</v>
          </cell>
          <cell r="N118">
            <v>3.1499999999999986</v>
          </cell>
          <cell r="O118">
            <v>-0.5</v>
          </cell>
          <cell r="P118">
            <v>2.5</v>
          </cell>
          <cell r="R118">
            <v>0.89489037122917381</v>
          </cell>
          <cell r="W118">
            <v>1.6051096287708262</v>
          </cell>
        </row>
        <row r="119">
          <cell r="A119">
            <v>43606</v>
          </cell>
          <cell r="B119">
            <v>29.79</v>
          </cell>
          <cell r="C119">
            <v>26.64</v>
          </cell>
          <cell r="N119">
            <v>3.1499999999999986</v>
          </cell>
          <cell r="O119">
            <v>-0.5</v>
          </cell>
          <cell r="P119">
            <v>2.5</v>
          </cell>
          <cell r="R119">
            <v>1.016754309809123</v>
          </cell>
          <cell r="W119">
            <v>1.483245690190877</v>
          </cell>
        </row>
        <row r="120">
          <cell r="A120">
            <v>43607</v>
          </cell>
          <cell r="B120">
            <v>30.96</v>
          </cell>
          <cell r="C120">
            <v>27.81</v>
          </cell>
          <cell r="N120">
            <v>3.1500000000000021</v>
          </cell>
          <cell r="O120">
            <v>0.5</v>
          </cell>
          <cell r="P120">
            <v>2.5</v>
          </cell>
          <cell r="R120">
            <v>0.77871543511767882</v>
          </cell>
          <cell r="W120">
            <v>1.7212845648823212</v>
          </cell>
        </row>
        <row r="121">
          <cell r="A121">
            <v>43608</v>
          </cell>
          <cell r="B121">
            <v>30.43</v>
          </cell>
          <cell r="C121">
            <v>27.28</v>
          </cell>
          <cell r="N121">
            <v>3.1499999999999986</v>
          </cell>
          <cell r="O121">
            <v>0.5</v>
          </cell>
          <cell r="P121">
            <v>2.5</v>
          </cell>
          <cell r="R121">
            <v>1.4221135596034138</v>
          </cell>
          <cell r="W121">
            <v>1.0778864403965862</v>
          </cell>
        </row>
        <row r="122">
          <cell r="A122">
            <v>43609</v>
          </cell>
          <cell r="B122">
            <v>30.66</v>
          </cell>
          <cell r="C122">
            <v>27.51</v>
          </cell>
          <cell r="N122">
            <v>3.1499999999999986</v>
          </cell>
          <cell r="O122">
            <v>0.5</v>
          </cell>
          <cell r="P122">
            <v>2.5</v>
          </cell>
          <cell r="R122">
            <v>1.3508709338834528</v>
          </cell>
          <cell r="W122">
            <v>1.1491290661165472</v>
          </cell>
        </row>
        <row r="123">
          <cell r="A123">
            <v>43613</v>
          </cell>
          <cell r="B123">
            <v>30.94</v>
          </cell>
          <cell r="C123">
            <v>27.79</v>
          </cell>
          <cell r="N123">
            <v>3.1500000000000021</v>
          </cell>
          <cell r="O123">
            <v>0.5</v>
          </cell>
          <cell r="P123">
            <v>2.5</v>
          </cell>
          <cell r="R123">
            <v>1.399725494892099</v>
          </cell>
          <cell r="W123">
            <v>1.100274505107901</v>
          </cell>
        </row>
        <row r="124">
          <cell r="A124">
            <v>43614</v>
          </cell>
          <cell r="B124">
            <v>31.38</v>
          </cell>
          <cell r="C124">
            <v>28.23</v>
          </cell>
          <cell r="N124">
            <v>3.1499999999999986</v>
          </cell>
          <cell r="O124">
            <v>0.5</v>
          </cell>
          <cell r="P124">
            <v>2.5</v>
          </cell>
          <cell r="R124">
            <v>1.0164245571349646</v>
          </cell>
          <cell r="W124">
            <v>1.4835754428650354</v>
          </cell>
        </row>
        <row r="125">
          <cell r="A125">
            <v>43615</v>
          </cell>
          <cell r="B125">
            <v>31.43</v>
          </cell>
          <cell r="C125">
            <v>28.28</v>
          </cell>
          <cell r="N125">
            <v>3.1499999999999986</v>
          </cell>
          <cell r="O125">
            <v>0.5</v>
          </cell>
          <cell r="P125">
            <v>2.5</v>
          </cell>
          <cell r="R125">
            <v>0.78498755795778052</v>
          </cell>
          <cell r="W125">
            <v>1.7150124420422195</v>
          </cell>
        </row>
        <row r="126">
          <cell r="A126">
            <v>43616</v>
          </cell>
          <cell r="B126">
            <v>31.24</v>
          </cell>
          <cell r="C126">
            <v>28.09</v>
          </cell>
          <cell r="N126">
            <v>3.1499999999999986</v>
          </cell>
          <cell r="O126">
            <v>0.5</v>
          </cell>
          <cell r="P126">
            <v>2.5</v>
          </cell>
          <cell r="R126">
            <v>1.2698226816207061</v>
          </cell>
          <cell r="W126">
            <v>1.2301773183792939</v>
          </cell>
        </row>
        <row r="127">
          <cell r="A127">
            <v>43619</v>
          </cell>
          <cell r="B127">
            <v>30.99</v>
          </cell>
          <cell r="C127">
            <v>27.84</v>
          </cell>
          <cell r="N127">
            <v>3.1499999999999986</v>
          </cell>
          <cell r="O127">
            <v>0.5</v>
          </cell>
          <cell r="P127">
            <v>2.5</v>
          </cell>
          <cell r="R127">
            <v>1.0208709338834545</v>
          </cell>
          <cell r="W127">
            <v>1.4791290661165455</v>
          </cell>
        </row>
        <row r="128">
          <cell r="A128">
            <v>43620</v>
          </cell>
          <cell r="B128">
            <v>31.14</v>
          </cell>
          <cell r="C128">
            <v>27.99</v>
          </cell>
          <cell r="N128">
            <v>3.1500000000000021</v>
          </cell>
          <cell r="O128">
            <v>0.5</v>
          </cell>
          <cell r="P128">
            <v>2.5</v>
          </cell>
          <cell r="R128">
            <v>1.0976671828549343</v>
          </cell>
          <cell r="W128">
            <v>1.4023328171450657</v>
          </cell>
        </row>
        <row r="129">
          <cell r="A129">
            <v>43621</v>
          </cell>
          <cell r="B129">
            <v>30.72</v>
          </cell>
          <cell r="C129">
            <v>27.57</v>
          </cell>
          <cell r="N129">
            <v>3.1499999999999986</v>
          </cell>
          <cell r="O129">
            <v>0.35000000000000142</v>
          </cell>
          <cell r="P129">
            <v>2.5</v>
          </cell>
          <cell r="R129">
            <v>0.59655993635190541</v>
          </cell>
          <cell r="W129">
            <v>1.9034400636480946</v>
          </cell>
        </row>
        <row r="130">
          <cell r="A130">
            <v>43622</v>
          </cell>
          <cell r="B130">
            <v>31.26</v>
          </cell>
          <cell r="C130">
            <v>28.11</v>
          </cell>
          <cell r="N130">
            <v>3.1500000000000021</v>
          </cell>
          <cell r="O130">
            <v>0.34999999999999787</v>
          </cell>
          <cell r="P130">
            <v>2.5</v>
          </cell>
          <cell r="R130">
            <v>0.53283205919200682</v>
          </cell>
          <cell r="W130">
            <v>1.9671679408079932</v>
          </cell>
        </row>
        <row r="131">
          <cell r="A131">
            <v>43623</v>
          </cell>
          <cell r="B131">
            <v>30.88</v>
          </cell>
          <cell r="C131">
            <v>27.73</v>
          </cell>
          <cell r="N131">
            <v>3.1499999999999986</v>
          </cell>
          <cell r="O131">
            <v>0.35000000000000142</v>
          </cell>
          <cell r="P131">
            <v>2.5</v>
          </cell>
          <cell r="R131">
            <v>0.76541449736054901</v>
          </cell>
          <cell r="W131">
            <v>1.734585502639451</v>
          </cell>
        </row>
        <row r="132">
          <cell r="A132">
            <v>43626</v>
          </cell>
          <cell r="B132">
            <v>30.88</v>
          </cell>
          <cell r="C132">
            <v>27.73</v>
          </cell>
          <cell r="N132">
            <v>3.1499999999999986</v>
          </cell>
          <cell r="O132">
            <v>0.35000000000000142</v>
          </cell>
          <cell r="P132">
            <v>2.5</v>
          </cell>
          <cell r="R132">
            <v>0.89015243429486191</v>
          </cell>
          <cell r="W132">
            <v>1.6098475657051381</v>
          </cell>
        </row>
        <row r="133">
          <cell r="A133">
            <v>43627</v>
          </cell>
          <cell r="B133">
            <v>30.72</v>
          </cell>
          <cell r="C133">
            <v>27.57</v>
          </cell>
          <cell r="N133">
            <v>3.1499999999999986</v>
          </cell>
          <cell r="O133">
            <v>0.35000000000000142</v>
          </cell>
          <cell r="P133">
            <v>2.5</v>
          </cell>
          <cell r="R133">
            <v>0.73263768573479027</v>
          </cell>
          <cell r="W133">
            <v>1.7673623142652097</v>
          </cell>
        </row>
        <row r="134">
          <cell r="A134">
            <v>43628</v>
          </cell>
          <cell r="B134">
            <v>31.06</v>
          </cell>
          <cell r="C134">
            <v>27.91</v>
          </cell>
          <cell r="N134">
            <v>3.1499999999999986</v>
          </cell>
          <cell r="O134">
            <v>0.35000000000000142</v>
          </cell>
          <cell r="P134">
            <v>2.5</v>
          </cell>
          <cell r="R134">
            <v>0.63077374715484069</v>
          </cell>
          <cell r="W134">
            <v>1.8692262528451593</v>
          </cell>
        </row>
        <row r="135">
          <cell r="A135">
            <v>43629</v>
          </cell>
          <cell r="B135">
            <v>31.52</v>
          </cell>
          <cell r="C135">
            <v>28.37</v>
          </cell>
          <cell r="N135">
            <v>3.1499999999999986</v>
          </cell>
          <cell r="O135">
            <v>0.35000000000000142</v>
          </cell>
          <cell r="P135">
            <v>2.5</v>
          </cell>
          <cell r="R135">
            <v>0.3408709338834548</v>
          </cell>
          <cell r="W135">
            <v>2.1591290661165452</v>
          </cell>
        </row>
        <row r="136">
          <cell r="A136">
            <v>43630</v>
          </cell>
          <cell r="B136">
            <v>31.11</v>
          </cell>
          <cell r="C136">
            <v>27.96</v>
          </cell>
          <cell r="N136">
            <v>3.1499999999999986</v>
          </cell>
          <cell r="O136">
            <v>0.35000000000000142</v>
          </cell>
          <cell r="P136">
            <v>2.5</v>
          </cell>
          <cell r="R136">
            <v>0.36531731063193718</v>
          </cell>
          <cell r="W136">
            <v>2.1346826893680628</v>
          </cell>
        </row>
        <row r="137">
          <cell r="A137">
            <v>43633</v>
          </cell>
          <cell r="B137">
            <v>31.64</v>
          </cell>
          <cell r="C137">
            <v>28.49</v>
          </cell>
          <cell r="N137">
            <v>3.1500000000000021</v>
          </cell>
          <cell r="O137">
            <v>0.34999999999999787</v>
          </cell>
          <cell r="P137">
            <v>2.5</v>
          </cell>
          <cell r="R137" t="str">
            <v/>
          </cell>
        </row>
        <row r="138">
          <cell r="A138">
            <v>43634</v>
          </cell>
          <cell r="B138">
            <v>31.88</v>
          </cell>
          <cell r="C138">
            <v>28.73</v>
          </cell>
          <cell r="N138">
            <v>3.1499999999999986</v>
          </cell>
          <cell r="O138">
            <v>0.40000000000000213</v>
          </cell>
          <cell r="P138">
            <v>2.5</v>
          </cell>
          <cell r="R138">
            <v>-0.17324569019087477</v>
          </cell>
          <cell r="W138">
            <v>2.6732456901908748</v>
          </cell>
        </row>
        <row r="139">
          <cell r="A139">
            <v>43635</v>
          </cell>
          <cell r="B139">
            <v>31.92</v>
          </cell>
          <cell r="C139">
            <v>28.77</v>
          </cell>
          <cell r="N139">
            <v>3.1500000000000021</v>
          </cell>
          <cell r="O139">
            <v>0.39999999999999858</v>
          </cell>
          <cell r="P139">
            <v>2.25</v>
          </cell>
          <cell r="R139">
            <v>-0.33798362712519392</v>
          </cell>
          <cell r="W139">
            <v>2.5879836271251939</v>
          </cell>
        </row>
        <row r="140">
          <cell r="A140">
            <v>43636</v>
          </cell>
          <cell r="B140">
            <v>32.14</v>
          </cell>
          <cell r="C140">
            <v>28.99</v>
          </cell>
          <cell r="N140">
            <v>3.1500000000000021</v>
          </cell>
          <cell r="O140">
            <v>0.39999999999999858</v>
          </cell>
          <cell r="P140">
            <v>2.25</v>
          </cell>
          <cell r="R140" t="str">
            <v/>
          </cell>
        </row>
        <row r="141">
          <cell r="A141">
            <v>43637</v>
          </cell>
          <cell r="B141">
            <v>31.99</v>
          </cell>
          <cell r="C141">
            <v>28.84</v>
          </cell>
          <cell r="N141">
            <v>3.1499999999999986</v>
          </cell>
          <cell r="O141">
            <v>0.39999999999999858</v>
          </cell>
          <cell r="P141">
            <v>2.25</v>
          </cell>
          <cell r="R141">
            <v>-9.0468878565122424E-2</v>
          </cell>
          <cell r="W141">
            <v>2.3404688785651224</v>
          </cell>
        </row>
        <row r="142">
          <cell r="A142">
            <v>43640</v>
          </cell>
          <cell r="B142">
            <v>31.9</v>
          </cell>
          <cell r="C142">
            <v>28.75</v>
          </cell>
          <cell r="N142">
            <v>3.1499999999999986</v>
          </cell>
          <cell r="O142">
            <v>0.39999999999999858</v>
          </cell>
          <cell r="P142">
            <v>2.25</v>
          </cell>
          <cell r="R142">
            <v>-5.7167940807993034E-2</v>
          </cell>
          <cell r="W142">
            <v>2.307167940807993</v>
          </cell>
        </row>
        <row r="143">
          <cell r="A143">
            <v>43641</v>
          </cell>
          <cell r="B143">
            <v>31.55</v>
          </cell>
          <cell r="C143">
            <v>28.4</v>
          </cell>
          <cell r="N143">
            <v>3.1500000000000021</v>
          </cell>
          <cell r="O143">
            <v>0.39999999999999858</v>
          </cell>
          <cell r="P143">
            <v>2.25</v>
          </cell>
          <cell r="R143">
            <v>5.4695997771954552E-2</v>
          </cell>
          <cell r="W143">
            <v>2.1953040022280454</v>
          </cell>
        </row>
        <row r="144">
          <cell r="A144">
            <v>43642</v>
          </cell>
          <cell r="B144">
            <v>31.36</v>
          </cell>
          <cell r="C144">
            <v>28.21</v>
          </cell>
          <cell r="N144">
            <v>3.1499999999999986</v>
          </cell>
          <cell r="O144">
            <v>0.40000000000000213</v>
          </cell>
          <cell r="P144">
            <v>2.25</v>
          </cell>
          <cell r="R144">
            <v>-6.1478938339540434E-2</v>
          </cell>
          <cell r="W144">
            <v>2.3114789383395404</v>
          </cell>
        </row>
        <row r="145">
          <cell r="A145">
            <v>43643</v>
          </cell>
          <cell r="B145">
            <v>31.36</v>
          </cell>
          <cell r="C145">
            <v>28.21</v>
          </cell>
          <cell r="N145">
            <v>3.1499999999999986</v>
          </cell>
          <cell r="O145">
            <v>0.40000000000000213</v>
          </cell>
          <cell r="P145">
            <v>2.25</v>
          </cell>
          <cell r="R145">
            <v>-0.18621687527384978</v>
          </cell>
          <cell r="W145">
            <v>2.4362168752738498</v>
          </cell>
        </row>
        <row r="146">
          <cell r="A146">
            <v>43644</v>
          </cell>
          <cell r="B146">
            <v>31.79</v>
          </cell>
          <cell r="C146">
            <v>28.64</v>
          </cell>
          <cell r="N146">
            <v>3.1499999999999986</v>
          </cell>
          <cell r="O146">
            <v>0.26999999999999957</v>
          </cell>
          <cell r="P146">
            <v>2.1199999999999974</v>
          </cell>
          <cell r="R146">
            <v>-0.28128456488232345</v>
          </cell>
          <cell r="W146">
            <v>2.4012845648823209</v>
          </cell>
        </row>
        <row r="147">
          <cell r="A147">
            <v>43647</v>
          </cell>
          <cell r="B147">
            <v>31.68</v>
          </cell>
          <cell r="C147">
            <v>28.53</v>
          </cell>
          <cell r="N147">
            <v>3.1499999999999986</v>
          </cell>
          <cell r="O147">
            <v>-5.9999999999998721E-2</v>
          </cell>
          <cell r="P147">
            <v>1.7899999999999991</v>
          </cell>
          <cell r="R147">
            <v>-0.68272156405950213</v>
          </cell>
          <cell r="W147">
            <v>2.4727215640595013</v>
          </cell>
        </row>
        <row r="148">
          <cell r="A148">
            <v>43648</v>
          </cell>
          <cell r="B148">
            <v>31.36</v>
          </cell>
          <cell r="C148">
            <v>28.21</v>
          </cell>
          <cell r="N148">
            <v>3.1499999999999986</v>
          </cell>
          <cell r="O148">
            <v>-5.0000000000000711E-2</v>
          </cell>
          <cell r="P148">
            <v>1.7999999999999972</v>
          </cell>
          <cell r="R148">
            <v>-0.52281875078811879</v>
          </cell>
          <cell r="W148">
            <v>2.3228187507881159</v>
          </cell>
        </row>
        <row r="149">
          <cell r="A149">
            <v>43649</v>
          </cell>
          <cell r="B149">
            <v>31.72</v>
          </cell>
          <cell r="C149">
            <v>28.57</v>
          </cell>
          <cell r="N149">
            <v>3.1499999999999986</v>
          </cell>
          <cell r="O149">
            <v>-8.9999999999999858E-2</v>
          </cell>
          <cell r="P149">
            <v>1.7600000000000016</v>
          </cell>
          <cell r="R149">
            <v>-0.59396418977947008</v>
          </cell>
          <cell r="W149">
            <v>2.3539641897794716</v>
          </cell>
        </row>
        <row r="150">
          <cell r="A150">
            <v>43651</v>
          </cell>
          <cell r="B150">
            <v>31.11</v>
          </cell>
          <cell r="C150">
            <v>27.96</v>
          </cell>
          <cell r="N150">
            <v>3.1499999999999986</v>
          </cell>
          <cell r="O150">
            <v>-3.9999999999999147E-2</v>
          </cell>
          <cell r="P150">
            <v>1.8099999999999987</v>
          </cell>
          <cell r="R150">
            <v>-0.20611968854524321</v>
          </cell>
          <cell r="W150">
            <v>2.0161196885452419</v>
          </cell>
        </row>
        <row r="151">
          <cell r="A151">
            <v>43654</v>
          </cell>
          <cell r="B151">
            <v>31.54</v>
          </cell>
          <cell r="C151">
            <v>28.39</v>
          </cell>
          <cell r="N151">
            <v>3.1499999999999986</v>
          </cell>
          <cell r="O151">
            <v>-8.9999999999999858E-2</v>
          </cell>
          <cell r="P151">
            <v>1.759999999999998</v>
          </cell>
          <cell r="R151" t="str">
            <v/>
          </cell>
        </row>
        <row r="152">
          <cell r="A152">
            <v>43655</v>
          </cell>
          <cell r="B152">
            <v>31.56</v>
          </cell>
          <cell r="C152">
            <v>28.41</v>
          </cell>
          <cell r="N152">
            <v>3.1499999999999986</v>
          </cell>
          <cell r="O152">
            <v>-7.9999999999998295E-2</v>
          </cell>
          <cell r="P152">
            <v>1.7700000000000031</v>
          </cell>
          <cell r="R152" t="str">
            <v/>
          </cell>
        </row>
        <row r="153">
          <cell r="A153">
            <v>43656</v>
          </cell>
          <cell r="B153">
            <v>31.64</v>
          </cell>
          <cell r="C153">
            <v>28.49</v>
          </cell>
          <cell r="N153">
            <v>3.1500000000000021</v>
          </cell>
          <cell r="O153">
            <v>-7.0000000000000284E-2</v>
          </cell>
          <cell r="P153">
            <v>1.7800000000000011</v>
          </cell>
          <cell r="R153">
            <v>-0.24448831591084286</v>
          </cell>
          <cell r="W153">
            <v>2.024488315910844</v>
          </cell>
        </row>
        <row r="154">
          <cell r="A154">
            <v>43657</v>
          </cell>
          <cell r="B154">
            <v>31.73</v>
          </cell>
          <cell r="C154">
            <v>28.58</v>
          </cell>
          <cell r="N154">
            <v>3.1500000000000021</v>
          </cell>
          <cell r="O154">
            <v>-7.0000000000000284E-2</v>
          </cell>
          <cell r="P154">
            <v>1.7800000000000011</v>
          </cell>
          <cell r="R154">
            <v>8.5084744686390934E-2</v>
          </cell>
          <cell r="W154">
            <v>1.6949152553136102</v>
          </cell>
        </row>
        <row r="155">
          <cell r="A155">
            <v>43658</v>
          </cell>
          <cell r="B155">
            <v>31.86</v>
          </cell>
          <cell r="C155">
            <v>28.71</v>
          </cell>
          <cell r="N155">
            <v>3.1499999999999986</v>
          </cell>
          <cell r="O155">
            <v>-7.9999999999998295E-2</v>
          </cell>
          <cell r="P155">
            <v>1.7699999999999996</v>
          </cell>
          <cell r="R155">
            <v>0.11518193141500177</v>
          </cell>
          <cell r="W155">
            <v>1.6548180685849978</v>
          </cell>
        </row>
        <row r="156">
          <cell r="A156">
            <v>43661</v>
          </cell>
          <cell r="B156">
            <v>31.83</v>
          </cell>
          <cell r="C156">
            <v>28.68</v>
          </cell>
          <cell r="N156">
            <v>3.1499999999999986</v>
          </cell>
          <cell r="O156">
            <v>-0.10999999999999943</v>
          </cell>
          <cell r="P156">
            <v>1.740000000000002</v>
          </cell>
          <cell r="R156">
            <v>0.45537630487222458</v>
          </cell>
          <cell r="W156">
            <v>1.2846236951277774</v>
          </cell>
        </row>
        <row r="157">
          <cell r="A157">
            <v>43662</v>
          </cell>
          <cell r="B157">
            <v>31.54</v>
          </cell>
          <cell r="C157">
            <v>28.39</v>
          </cell>
          <cell r="N157">
            <v>3.1499999999999986</v>
          </cell>
          <cell r="O157">
            <v>-7.0000000000000284E-2</v>
          </cell>
          <cell r="P157">
            <v>1.7799999999999976</v>
          </cell>
          <cell r="R157">
            <v>0.42250230651785259</v>
          </cell>
          <cell r="W157">
            <v>1.357497693482145</v>
          </cell>
        </row>
        <row r="158">
          <cell r="A158">
            <v>43663</v>
          </cell>
          <cell r="B158">
            <v>31.23</v>
          </cell>
          <cell r="C158">
            <v>28.08</v>
          </cell>
          <cell r="N158">
            <v>3.1500000000000021</v>
          </cell>
          <cell r="O158">
            <v>-3.0000000000001137E-2</v>
          </cell>
          <cell r="P158">
            <v>1.8200000000000003</v>
          </cell>
          <cell r="R158">
            <v>0.45498755795778223</v>
          </cell>
          <cell r="W158">
            <v>1.3650124420422181</v>
          </cell>
        </row>
        <row r="159">
          <cell r="A159">
            <v>43664</v>
          </cell>
          <cell r="B159">
            <v>31.19</v>
          </cell>
          <cell r="C159">
            <v>28.04</v>
          </cell>
          <cell r="N159">
            <v>3.1500000000000021</v>
          </cell>
          <cell r="O159">
            <v>-1.0000000000001563E-2</v>
          </cell>
          <cell r="P159">
            <v>1.8399999999999999</v>
          </cell>
          <cell r="R159">
            <v>0.26551168408915515</v>
          </cell>
          <cell r="W159">
            <v>1.5744883159108447</v>
          </cell>
        </row>
        <row r="160">
          <cell r="A160">
            <v>43665</v>
          </cell>
          <cell r="B160">
            <v>31.65</v>
          </cell>
          <cell r="C160">
            <v>28.5</v>
          </cell>
          <cell r="N160">
            <v>3.1499999999999986</v>
          </cell>
          <cell r="O160">
            <v>-5.9999999999998721E-2</v>
          </cell>
          <cell r="P160">
            <v>1.7900000000000027</v>
          </cell>
          <cell r="R160">
            <v>-7.4391129182235005E-2</v>
          </cell>
          <cell r="W160">
            <v>1.8643911291822377</v>
          </cell>
        </row>
        <row r="161">
          <cell r="A161">
            <v>43668</v>
          </cell>
          <cell r="B161">
            <v>31.28</v>
          </cell>
          <cell r="C161">
            <v>28.13</v>
          </cell>
          <cell r="N161">
            <v>3.1500000000000021</v>
          </cell>
          <cell r="O161">
            <v>-4.00000000000027E-2</v>
          </cell>
          <cell r="P161">
            <v>1.8099999999999987</v>
          </cell>
          <cell r="R161">
            <v>0.42900699530350295</v>
          </cell>
          <cell r="W161">
            <v>1.3809930046964958</v>
          </cell>
        </row>
        <row r="162">
          <cell r="A162">
            <v>43669</v>
          </cell>
          <cell r="B162">
            <v>31.56</v>
          </cell>
          <cell r="C162">
            <v>28.41</v>
          </cell>
          <cell r="N162">
            <v>3.1499999999999986</v>
          </cell>
          <cell r="O162">
            <v>-7.0000000000000284E-2</v>
          </cell>
          <cell r="P162">
            <v>1.7800000000000011</v>
          </cell>
          <cell r="R162">
            <v>7.3647745509209273E-2</v>
          </cell>
          <cell r="W162">
            <v>1.7063522544907919</v>
          </cell>
        </row>
        <row r="163">
          <cell r="A163">
            <v>43670</v>
          </cell>
          <cell r="B163">
            <v>31.85</v>
          </cell>
          <cell r="C163">
            <v>28.7</v>
          </cell>
          <cell r="N163">
            <v>3.1500000000000021</v>
          </cell>
          <cell r="O163">
            <v>-0.10000000000000142</v>
          </cell>
          <cell r="P163">
            <v>1.75</v>
          </cell>
          <cell r="R163">
            <v>0.49073555466651442</v>
          </cell>
          <cell r="W163">
            <v>1.2592644453334856</v>
          </cell>
        </row>
        <row r="164">
          <cell r="A164">
            <v>43671</v>
          </cell>
          <cell r="B164">
            <v>31.02</v>
          </cell>
          <cell r="C164">
            <v>27.87</v>
          </cell>
          <cell r="N164">
            <v>3.1499999999999986</v>
          </cell>
          <cell r="O164">
            <v>-0.91999999999999815</v>
          </cell>
          <cell r="P164">
            <v>1.7300000000000004</v>
          </cell>
          <cell r="R164">
            <v>0.76155124098372085</v>
          </cell>
          <cell r="W164">
            <v>0.96844875901627958</v>
          </cell>
        </row>
        <row r="165">
          <cell r="A165">
            <v>43672</v>
          </cell>
          <cell r="B165">
            <v>31.22</v>
          </cell>
          <cell r="C165">
            <v>28.07</v>
          </cell>
          <cell r="N165">
            <v>3.1499999999999986</v>
          </cell>
          <cell r="O165">
            <v>-0.94999999999999929</v>
          </cell>
          <cell r="P165">
            <v>1.6999999999999993</v>
          </cell>
          <cell r="R165">
            <v>0.67896880281518079</v>
          </cell>
          <cell r="W165">
            <v>1.0210311971848185</v>
          </cell>
        </row>
        <row r="166">
          <cell r="A166">
            <v>43675</v>
          </cell>
          <cell r="B166">
            <v>31.18</v>
          </cell>
          <cell r="C166">
            <v>28.03</v>
          </cell>
          <cell r="N166">
            <v>3.1499999999999986</v>
          </cell>
          <cell r="O166">
            <v>-0.93999999999999773</v>
          </cell>
          <cell r="P166">
            <v>1.9600000000000009</v>
          </cell>
          <cell r="R166">
            <v>0.80834748995519945</v>
          </cell>
          <cell r="W166">
            <v>1.1516525100448014</v>
          </cell>
        </row>
        <row r="167">
          <cell r="A167">
            <v>43676</v>
          </cell>
          <cell r="B167">
            <v>31.06</v>
          </cell>
          <cell r="C167">
            <v>27.91</v>
          </cell>
          <cell r="N167">
            <v>3.1499999999999986</v>
          </cell>
          <cell r="O167">
            <v>-0.91999999999999815</v>
          </cell>
          <cell r="P167">
            <v>1.9800000000000004</v>
          </cell>
          <cell r="R167">
            <v>0.85762899036660656</v>
          </cell>
          <cell r="W167">
            <v>1.1223710096333939</v>
          </cell>
        </row>
        <row r="168">
          <cell r="A168">
            <v>43677</v>
          </cell>
          <cell r="B168">
            <v>30.5</v>
          </cell>
          <cell r="C168">
            <v>27.35</v>
          </cell>
          <cell r="N168">
            <v>3.1499999999999986</v>
          </cell>
          <cell r="O168">
            <v>-0.87999999999999901</v>
          </cell>
          <cell r="P168">
            <v>2.0199999999999996</v>
          </cell>
          <cell r="R168">
            <v>1.4576289903666044</v>
          </cell>
          <cell r="W168">
            <v>0.56237100963339515</v>
          </cell>
        </row>
        <row r="169">
          <cell r="A169">
            <v>43678</v>
          </cell>
          <cell r="B169">
            <v>30.55</v>
          </cell>
          <cell r="C169">
            <v>27.4</v>
          </cell>
          <cell r="N169">
            <v>3.1500000000000021</v>
          </cell>
          <cell r="O169">
            <v>-0.76000000000000156</v>
          </cell>
          <cell r="P169">
            <v>2.1400000000000006</v>
          </cell>
          <cell r="R169">
            <v>1.5616484277123277</v>
          </cell>
          <cell r="W169">
            <v>0.57835157228767287</v>
          </cell>
        </row>
        <row r="170">
          <cell r="A170">
            <v>43679</v>
          </cell>
          <cell r="B170">
            <v>31.07</v>
          </cell>
          <cell r="C170">
            <v>27.92</v>
          </cell>
          <cell r="N170">
            <v>3.1499999999999986</v>
          </cell>
          <cell r="O170">
            <v>-0.78999999999999915</v>
          </cell>
          <cell r="P170">
            <v>2.1099999999999994</v>
          </cell>
          <cell r="R170">
            <v>1.4312214883095606</v>
          </cell>
          <cell r="W170">
            <v>0.67877851169043879</v>
          </cell>
        </row>
        <row r="171">
          <cell r="A171">
            <v>43682</v>
          </cell>
          <cell r="B171">
            <v>30.62</v>
          </cell>
          <cell r="C171">
            <v>27.47</v>
          </cell>
          <cell r="N171">
            <v>3.1500000000000021</v>
          </cell>
          <cell r="O171">
            <v>-0.7900000000000027</v>
          </cell>
          <cell r="P171">
            <v>2.1099999999999994</v>
          </cell>
          <cell r="R171">
            <v>1.824522426066693</v>
          </cell>
          <cell r="W171">
            <v>0.28547757393330642</v>
          </cell>
        </row>
        <row r="172">
          <cell r="A172">
            <v>43683</v>
          </cell>
          <cell r="B172">
            <v>30.31</v>
          </cell>
          <cell r="C172">
            <v>27.16</v>
          </cell>
          <cell r="N172">
            <v>3.1499999999999986</v>
          </cell>
          <cell r="O172">
            <v>-0.76999999999999957</v>
          </cell>
          <cell r="P172">
            <v>2.629999999999999</v>
          </cell>
          <cell r="R172">
            <v>1.8823669273009216</v>
          </cell>
          <cell r="W172">
            <v>0.74763307269907742</v>
          </cell>
        </row>
        <row r="173">
          <cell r="A173">
            <v>43684</v>
          </cell>
          <cell r="B173">
            <v>30.76</v>
          </cell>
          <cell r="C173">
            <v>27.61</v>
          </cell>
          <cell r="N173">
            <v>3.1500000000000021</v>
          </cell>
          <cell r="O173">
            <v>-0.76000000000000156</v>
          </cell>
          <cell r="P173">
            <v>2.6400000000000006</v>
          </cell>
          <cell r="R173">
            <v>1.5444252393380822</v>
          </cell>
          <cell r="W173">
            <v>1.0955747606619184</v>
          </cell>
        </row>
        <row r="174">
          <cell r="A174">
            <v>43685</v>
          </cell>
          <cell r="B174">
            <v>31.76</v>
          </cell>
          <cell r="C174">
            <v>28.61</v>
          </cell>
          <cell r="N174">
            <v>3.1500000000000021</v>
          </cell>
          <cell r="O174">
            <v>-0.76999999999999957</v>
          </cell>
          <cell r="P174">
            <v>2.629999999999999</v>
          </cell>
          <cell r="R174">
            <v>0.99935754972961277</v>
          </cell>
          <cell r="W174">
            <v>1.6306424502703862</v>
          </cell>
        </row>
        <row r="175">
          <cell r="A175">
            <v>43686</v>
          </cell>
          <cell r="B175">
            <v>32.33</v>
          </cell>
          <cell r="C175">
            <v>29.18</v>
          </cell>
          <cell r="N175">
            <v>3.1499999999999986</v>
          </cell>
          <cell r="O175">
            <v>-0.76999999999999957</v>
          </cell>
          <cell r="P175">
            <v>2.629999999999999</v>
          </cell>
          <cell r="R175">
            <v>1.064387046849756</v>
          </cell>
          <cell r="W175">
            <v>1.565612953150243</v>
          </cell>
        </row>
        <row r="176">
          <cell r="A176">
            <v>43689</v>
          </cell>
          <cell r="B176">
            <v>32.409999999999997</v>
          </cell>
          <cell r="C176">
            <v>29.26</v>
          </cell>
          <cell r="N176">
            <v>3.149999999999995</v>
          </cell>
          <cell r="O176">
            <v>-0.78999999999999915</v>
          </cell>
          <cell r="P176">
            <v>2.6099999999999959</v>
          </cell>
          <cell r="R176">
            <v>1.0437657339897761</v>
          </cell>
          <cell r="W176">
            <v>1.5662342660102198</v>
          </cell>
        </row>
        <row r="177">
          <cell r="A177">
            <v>43690</v>
          </cell>
          <cell r="B177">
            <v>31.92</v>
          </cell>
          <cell r="C177">
            <v>28.77</v>
          </cell>
          <cell r="N177">
            <v>3.1500000000000021</v>
          </cell>
          <cell r="O177">
            <v>-0.76999999999999957</v>
          </cell>
          <cell r="P177">
            <v>2.6300000000000026</v>
          </cell>
          <cell r="R177">
            <v>1.1795519231868354</v>
          </cell>
          <cell r="W177">
            <v>1.4504480768131671</v>
          </cell>
        </row>
        <row r="178">
          <cell r="A178">
            <v>43691</v>
          </cell>
          <cell r="B178">
            <v>32.07</v>
          </cell>
          <cell r="C178">
            <v>28.92</v>
          </cell>
          <cell r="N178">
            <v>3.1499999999999986</v>
          </cell>
          <cell r="O178">
            <v>-0.62999999999999901</v>
          </cell>
          <cell r="P178">
            <v>2.620000000000001</v>
          </cell>
          <cell r="R178">
            <v>1.1241926733925354</v>
          </cell>
          <cell r="W178">
            <v>1.4958073266074656</v>
          </cell>
        </row>
        <row r="179">
          <cell r="A179">
            <v>43692</v>
          </cell>
          <cell r="B179">
            <v>31.97</v>
          </cell>
          <cell r="C179">
            <v>28.82</v>
          </cell>
          <cell r="N179">
            <v>3.1499999999999986</v>
          </cell>
          <cell r="O179">
            <v>-0.62999999999999901</v>
          </cell>
          <cell r="P179">
            <v>2.620000000000001</v>
          </cell>
          <cell r="R179">
            <v>1.2355324858411123</v>
          </cell>
          <cell r="W179">
            <v>1.3844675141588887</v>
          </cell>
        </row>
        <row r="180">
          <cell r="A180">
            <v>43693</v>
          </cell>
          <cell r="B180">
            <v>32.28</v>
          </cell>
          <cell r="C180">
            <v>29.13</v>
          </cell>
          <cell r="N180">
            <v>3.1500000000000021</v>
          </cell>
          <cell r="O180">
            <v>-0.38000000000000256</v>
          </cell>
          <cell r="P180">
            <v>2.620000000000001</v>
          </cell>
          <cell r="R180">
            <v>1.1188334235982431</v>
          </cell>
          <cell r="W180">
            <v>1.5011665764017579</v>
          </cell>
        </row>
        <row r="181">
          <cell r="A181">
            <v>43696</v>
          </cell>
          <cell r="B181">
            <v>31.95</v>
          </cell>
          <cell r="C181">
            <v>28.8</v>
          </cell>
          <cell r="N181">
            <v>3.1499999999999986</v>
          </cell>
          <cell r="O181">
            <v>-0.23999999999999844</v>
          </cell>
          <cell r="P181">
            <v>2.6400000000000006</v>
          </cell>
          <cell r="R181" t="str">
            <v/>
          </cell>
        </row>
        <row r="182">
          <cell r="A182">
            <v>43697</v>
          </cell>
          <cell r="B182">
            <v>31.7</v>
          </cell>
          <cell r="C182">
            <v>28.55</v>
          </cell>
          <cell r="N182">
            <v>3.1499999999999986</v>
          </cell>
          <cell r="O182">
            <v>-0.23999999999999844</v>
          </cell>
          <cell r="P182">
            <v>2.6400000000000006</v>
          </cell>
          <cell r="R182">
            <v>1.0450465521980661</v>
          </cell>
          <cell r="W182">
            <v>1.5949534478019345</v>
          </cell>
        </row>
        <row r="183">
          <cell r="A183">
            <v>43698</v>
          </cell>
          <cell r="B183">
            <v>32.01</v>
          </cell>
          <cell r="C183">
            <v>28.86</v>
          </cell>
          <cell r="N183">
            <v>3.1499999999999986</v>
          </cell>
          <cell r="O183">
            <v>-0.26000000000000156</v>
          </cell>
          <cell r="P183">
            <v>2.6199999999999974</v>
          </cell>
          <cell r="R183">
            <v>0.9758622385152691</v>
          </cell>
          <cell r="W183">
            <v>1.6441377614847283</v>
          </cell>
        </row>
        <row r="184">
          <cell r="A184">
            <v>43699</v>
          </cell>
          <cell r="B184">
            <v>31.81</v>
          </cell>
          <cell r="C184">
            <v>28.66</v>
          </cell>
          <cell r="N184">
            <v>3.1499999999999986</v>
          </cell>
          <cell r="O184">
            <v>-0.23999999999999844</v>
          </cell>
          <cell r="P184">
            <v>2.6400000000000006</v>
          </cell>
          <cell r="R184">
            <v>1.150502988720973</v>
          </cell>
          <cell r="W184">
            <v>1.4894970112790276</v>
          </cell>
        </row>
        <row r="185">
          <cell r="A185">
            <v>43700</v>
          </cell>
          <cell r="B185">
            <v>31.61</v>
          </cell>
          <cell r="C185">
            <v>28.46</v>
          </cell>
          <cell r="N185">
            <v>3.1499999999999986</v>
          </cell>
          <cell r="O185">
            <v>-0.23999999999999844</v>
          </cell>
          <cell r="P185">
            <v>2.6400000000000006</v>
          </cell>
          <cell r="R185">
            <v>1.2371048642352314</v>
          </cell>
          <cell r="W185">
            <v>1.4028951357647692</v>
          </cell>
        </row>
        <row r="186">
          <cell r="A186">
            <v>43703</v>
          </cell>
          <cell r="B186">
            <v>31.6</v>
          </cell>
          <cell r="C186">
            <v>28.45</v>
          </cell>
          <cell r="N186">
            <v>3.1500000000000021</v>
          </cell>
          <cell r="O186">
            <v>-0.24000000000000199</v>
          </cell>
          <cell r="P186">
            <v>2.639999999999997</v>
          </cell>
          <cell r="R186" t="str">
            <v/>
          </cell>
        </row>
        <row r="187">
          <cell r="A187">
            <v>43704</v>
          </cell>
          <cell r="B187">
            <v>30.91</v>
          </cell>
          <cell r="C187">
            <v>27.76</v>
          </cell>
          <cell r="N187">
            <v>3.1499999999999986</v>
          </cell>
          <cell r="O187">
            <v>-0.58999999999999986</v>
          </cell>
          <cell r="P187">
            <v>2.66</v>
          </cell>
          <cell r="R187">
            <v>1.4056678650580494</v>
          </cell>
          <cell r="W187">
            <v>1.2543321349419507</v>
          </cell>
        </row>
        <row r="188">
          <cell r="A188">
            <v>43705</v>
          </cell>
          <cell r="B188">
            <v>31.01</v>
          </cell>
          <cell r="C188">
            <v>27.86</v>
          </cell>
          <cell r="N188">
            <v>3.1500000000000021</v>
          </cell>
          <cell r="O188">
            <v>-0.58999999999999986</v>
          </cell>
          <cell r="P188">
            <v>2.66</v>
          </cell>
          <cell r="R188">
            <v>1.4304058019923609</v>
          </cell>
          <cell r="W188">
            <v>1.2295941980076392</v>
          </cell>
        </row>
        <row r="189">
          <cell r="A189">
            <v>43706</v>
          </cell>
          <cell r="B189">
            <v>31.27</v>
          </cell>
          <cell r="C189">
            <v>28.12</v>
          </cell>
          <cell r="N189">
            <v>3.1499999999999986</v>
          </cell>
          <cell r="O189">
            <v>-0.4599999999999973</v>
          </cell>
          <cell r="P189">
            <v>2.7900000000000027</v>
          </cell>
          <cell r="R189">
            <v>1.3004058019923619</v>
          </cell>
          <cell r="W189">
            <v>1.4895941980076408</v>
          </cell>
        </row>
        <row r="190">
          <cell r="A190">
            <v>43707</v>
          </cell>
          <cell r="B190">
            <v>31.54</v>
          </cell>
          <cell r="C190">
            <v>28.39</v>
          </cell>
          <cell r="N190">
            <v>3.1499999999999986</v>
          </cell>
          <cell r="O190">
            <v>-0.41999999999999815</v>
          </cell>
          <cell r="P190">
            <v>2.8300000000000018</v>
          </cell>
          <cell r="R190">
            <v>0.7642308658808652</v>
          </cell>
          <cell r="W190">
            <v>2.0657691341191367</v>
          </cell>
        </row>
        <row r="191">
          <cell r="A191">
            <v>43711</v>
          </cell>
          <cell r="B191">
            <v>31.84</v>
          </cell>
          <cell r="C191">
            <v>28.69</v>
          </cell>
          <cell r="N191">
            <v>3.1499999999999986</v>
          </cell>
          <cell r="O191">
            <v>-0.39999999999999858</v>
          </cell>
          <cell r="P191">
            <v>2.8500000000000014</v>
          </cell>
          <cell r="R191">
            <v>0.98318261361812276</v>
          </cell>
          <cell r="W191">
            <v>1.8668173863818787</v>
          </cell>
        </row>
        <row r="192">
          <cell r="A192">
            <v>43712</v>
          </cell>
          <cell r="B192">
            <v>31.74</v>
          </cell>
          <cell r="C192">
            <v>28.59</v>
          </cell>
          <cell r="N192">
            <v>3.1499999999999986</v>
          </cell>
          <cell r="O192">
            <v>-0.39999999999999858</v>
          </cell>
          <cell r="P192">
            <v>2.8500000000000014</v>
          </cell>
          <cell r="R192">
            <v>1.219260363001009</v>
          </cell>
          <cell r="W192">
            <v>1.6307396369989924</v>
          </cell>
        </row>
        <row r="193">
          <cell r="A193">
            <v>43713</v>
          </cell>
          <cell r="B193">
            <v>31.36</v>
          </cell>
          <cell r="C193">
            <v>28.21</v>
          </cell>
          <cell r="N193">
            <v>3.1499999999999986</v>
          </cell>
          <cell r="O193">
            <v>-0.42999999999999972</v>
          </cell>
          <cell r="P193">
            <v>2.8200000000000003</v>
          </cell>
          <cell r="R193">
            <v>1.4785418634124134</v>
          </cell>
          <cell r="W193">
            <v>1.3414581365875868</v>
          </cell>
        </row>
        <row r="194">
          <cell r="A194">
            <v>43714</v>
          </cell>
          <cell r="B194">
            <v>31.36</v>
          </cell>
          <cell r="C194">
            <v>28.21</v>
          </cell>
          <cell r="N194">
            <v>3.1499999999999986</v>
          </cell>
          <cell r="O194">
            <v>-0.43999999999999773</v>
          </cell>
          <cell r="P194">
            <v>2.8100000000000023</v>
          </cell>
          <cell r="R194">
            <v>1.6726584874867498</v>
          </cell>
          <cell r="W194">
            <v>1.1373415125132524</v>
          </cell>
        </row>
        <row r="195">
          <cell r="A195">
            <v>43717</v>
          </cell>
          <cell r="B195">
            <v>31.16</v>
          </cell>
          <cell r="C195">
            <v>28.01</v>
          </cell>
          <cell r="N195">
            <v>3.1499999999999986</v>
          </cell>
          <cell r="O195">
            <v>-0.43999999999999773</v>
          </cell>
          <cell r="P195">
            <v>2.8100000000000023</v>
          </cell>
          <cell r="R195">
            <v>1.6345224260666953</v>
          </cell>
          <cell r="W195">
            <v>1.175477573933307</v>
          </cell>
        </row>
        <row r="196">
          <cell r="A196">
            <v>43718</v>
          </cell>
          <cell r="B196">
            <v>31.25</v>
          </cell>
          <cell r="C196">
            <v>28.1</v>
          </cell>
          <cell r="N196">
            <v>3.1499999999999986</v>
          </cell>
          <cell r="O196">
            <v>-0.42999999999999972</v>
          </cell>
          <cell r="P196">
            <v>2.8200000000000003</v>
          </cell>
          <cell r="R196">
            <v>1.5205029887209704</v>
          </cell>
          <cell r="W196">
            <v>1.2994970112790298</v>
          </cell>
        </row>
        <row r="197">
          <cell r="A197">
            <v>43719</v>
          </cell>
          <cell r="B197">
            <v>31.55</v>
          </cell>
          <cell r="C197">
            <v>28.4</v>
          </cell>
          <cell r="N197">
            <v>3.1500000000000021</v>
          </cell>
          <cell r="O197">
            <v>-0.42999999999999972</v>
          </cell>
          <cell r="P197">
            <v>2.8200000000000003</v>
          </cell>
          <cell r="R197">
            <v>1.2431826136181243</v>
          </cell>
          <cell r="W197">
            <v>1.576817386381876</v>
          </cell>
        </row>
        <row r="198">
          <cell r="A198">
            <v>43720</v>
          </cell>
          <cell r="B198">
            <v>31.91</v>
          </cell>
          <cell r="C198">
            <v>28.76</v>
          </cell>
          <cell r="N198">
            <v>3.1499999999999986</v>
          </cell>
          <cell r="O198">
            <v>-0.39999999999999858</v>
          </cell>
          <cell r="P198">
            <v>2.8499999999999979</v>
          </cell>
          <cell r="R198">
            <v>1.0152409256552843</v>
          </cell>
          <cell r="W198">
            <v>1.8347590743447135</v>
          </cell>
        </row>
        <row r="199">
          <cell r="A199">
            <v>43721</v>
          </cell>
          <cell r="B199">
            <v>32.19</v>
          </cell>
          <cell r="C199">
            <v>29.04</v>
          </cell>
          <cell r="N199">
            <v>3.1499999999999986</v>
          </cell>
          <cell r="O199">
            <v>-0.39000000000000057</v>
          </cell>
          <cell r="P199">
            <v>2.8599999999999994</v>
          </cell>
          <cell r="R199">
            <v>0.93801773728104365</v>
          </cell>
          <cell r="W199">
            <v>1.9219822627189558</v>
          </cell>
        </row>
        <row r="200">
          <cell r="A200">
            <v>43724</v>
          </cell>
          <cell r="B200">
            <v>33.04</v>
          </cell>
          <cell r="C200">
            <v>29.89</v>
          </cell>
          <cell r="N200">
            <v>3.1499999999999986</v>
          </cell>
          <cell r="O200">
            <v>-0.39000000000000057</v>
          </cell>
          <cell r="P200">
            <v>2.8599999999999994</v>
          </cell>
          <cell r="R200">
            <v>0.94984348337266056</v>
          </cell>
          <cell r="W200">
            <v>1.9101565166273389</v>
          </cell>
        </row>
        <row r="201">
          <cell r="A201">
            <v>43725</v>
          </cell>
          <cell r="B201">
            <v>32.75</v>
          </cell>
          <cell r="C201">
            <v>29.6</v>
          </cell>
          <cell r="N201">
            <v>3.1499999999999986</v>
          </cell>
          <cell r="O201">
            <v>-0.38999999999999702</v>
          </cell>
          <cell r="P201">
            <v>2.860000000000003</v>
          </cell>
          <cell r="R201">
            <v>1.2285036709240877</v>
          </cell>
          <cell r="W201">
            <v>1.6314963290759152</v>
          </cell>
        </row>
        <row r="202">
          <cell r="A202">
            <v>43726</v>
          </cell>
          <cell r="B202">
            <v>32.770000000000003</v>
          </cell>
          <cell r="C202">
            <v>29.62</v>
          </cell>
          <cell r="N202">
            <v>3.1500000000000021</v>
          </cell>
          <cell r="O202">
            <v>-0.37999999999999901</v>
          </cell>
          <cell r="P202">
            <v>2.8699999999999974</v>
          </cell>
          <cell r="R202">
            <v>1.1844842335783703</v>
          </cell>
          <cell r="W202">
            <v>1.6855157664216271</v>
          </cell>
        </row>
        <row r="203">
          <cell r="A203">
            <v>43727</v>
          </cell>
          <cell r="B203">
            <v>32.71</v>
          </cell>
          <cell r="C203">
            <v>29.56</v>
          </cell>
          <cell r="N203">
            <v>3.1500000000000021</v>
          </cell>
          <cell r="O203">
            <v>-0.41000000000000014</v>
          </cell>
          <cell r="P203">
            <v>2.8400000000000034</v>
          </cell>
          <cell r="R203">
            <v>0.78357136053255516</v>
          </cell>
          <cell r="W203">
            <v>2.0564286394674482</v>
          </cell>
        </row>
        <row r="204">
          <cell r="A204">
            <v>43728</v>
          </cell>
          <cell r="B204">
            <v>32.18</v>
          </cell>
          <cell r="C204">
            <v>29.03</v>
          </cell>
          <cell r="N204">
            <v>3.1499999999999986</v>
          </cell>
          <cell r="O204">
            <v>-0.36999999999999744</v>
          </cell>
          <cell r="P204">
            <v>2.8800000000000026</v>
          </cell>
          <cell r="R204">
            <v>1.1607945489068001</v>
          </cell>
          <cell r="W204">
            <v>1.7192054510932024</v>
          </cell>
        </row>
        <row r="205">
          <cell r="A205">
            <v>43731</v>
          </cell>
          <cell r="B205">
            <v>32.090000000000003</v>
          </cell>
          <cell r="C205">
            <v>28.94</v>
          </cell>
          <cell r="N205">
            <v>3.1500000000000021</v>
          </cell>
          <cell r="O205">
            <v>-0.36999999999999744</v>
          </cell>
          <cell r="P205">
            <v>2.3800000000000026</v>
          </cell>
          <cell r="R205">
            <v>0.9786390501410267</v>
          </cell>
          <cell r="W205">
            <v>1.4013609498589759</v>
          </cell>
        </row>
        <row r="206">
          <cell r="A206">
            <v>43732</v>
          </cell>
          <cell r="B206">
            <v>32.1</v>
          </cell>
          <cell r="C206">
            <v>28.95</v>
          </cell>
          <cell r="N206">
            <v>3.1500000000000021</v>
          </cell>
          <cell r="O206">
            <v>-0.37999999999999901</v>
          </cell>
          <cell r="P206">
            <v>2.370000000000001</v>
          </cell>
          <cell r="R206">
            <v>0.95863905014102713</v>
          </cell>
          <cell r="W206">
            <v>1.4113609498589739</v>
          </cell>
        </row>
        <row r="207">
          <cell r="A207">
            <v>43733</v>
          </cell>
          <cell r="B207">
            <v>31.94</v>
          </cell>
          <cell r="C207">
            <v>28.79</v>
          </cell>
          <cell r="N207">
            <v>3.1500000000000021</v>
          </cell>
          <cell r="O207">
            <v>-0.41000000000000014</v>
          </cell>
          <cell r="P207">
            <v>2.34</v>
          </cell>
          <cell r="R207">
            <v>0.69174561444093641</v>
          </cell>
          <cell r="W207">
            <v>1.6482543855590635</v>
          </cell>
        </row>
        <row r="208">
          <cell r="A208">
            <v>43734</v>
          </cell>
          <cell r="B208">
            <v>31.91</v>
          </cell>
          <cell r="C208">
            <v>28.76</v>
          </cell>
          <cell r="N208">
            <v>3.1499999999999986</v>
          </cell>
          <cell r="O208">
            <v>-0.41000000000000014</v>
          </cell>
          <cell r="P208">
            <v>2.34</v>
          </cell>
          <cell r="R208">
            <v>0.81246411402952745</v>
          </cell>
          <cell r="W208">
            <v>1.5275358859704724</v>
          </cell>
        </row>
        <row r="209">
          <cell r="A209">
            <v>43735</v>
          </cell>
          <cell r="B209">
            <v>31.52</v>
          </cell>
          <cell r="C209">
            <v>28.37</v>
          </cell>
          <cell r="N209">
            <v>3.1499999999999986</v>
          </cell>
          <cell r="O209">
            <v>-0.46999999999999886</v>
          </cell>
          <cell r="P209">
            <v>2.2800000000000011</v>
          </cell>
          <cell r="R209">
            <v>0.74557067832943602</v>
          </cell>
          <cell r="W209">
            <v>1.5344293216705651</v>
          </cell>
        </row>
        <row r="210">
          <cell r="A210">
            <v>43738</v>
          </cell>
          <cell r="B210">
            <v>31.89</v>
          </cell>
          <cell r="C210">
            <v>28.74</v>
          </cell>
          <cell r="N210">
            <v>3.1500000000000021</v>
          </cell>
          <cell r="O210">
            <v>-0.33999999999999986</v>
          </cell>
          <cell r="P210">
            <v>2.41</v>
          </cell>
          <cell r="R210">
            <v>1.1179205505524337</v>
          </cell>
          <cell r="W210">
            <v>1.2920794494475665</v>
          </cell>
        </row>
        <row r="211">
          <cell r="A211">
            <v>43739</v>
          </cell>
          <cell r="B211">
            <v>31.78</v>
          </cell>
          <cell r="C211">
            <v>28.63</v>
          </cell>
          <cell r="N211">
            <v>3.1500000000000021</v>
          </cell>
          <cell r="O211">
            <v>-0.25</v>
          </cell>
          <cell r="P211">
            <v>2.5</v>
          </cell>
          <cell r="R211">
            <v>1.1251437389266776</v>
          </cell>
          <cell r="W211">
            <v>1.3748562610733224</v>
          </cell>
        </row>
        <row r="212">
          <cell r="A212">
            <v>43740</v>
          </cell>
          <cell r="B212">
            <v>32.11</v>
          </cell>
          <cell r="C212">
            <v>28.96</v>
          </cell>
          <cell r="N212">
            <v>3.1499999999999986</v>
          </cell>
          <cell r="O212">
            <v>-0.25</v>
          </cell>
          <cell r="P212">
            <v>2.5</v>
          </cell>
          <cell r="R212">
            <v>0.62504655219806438</v>
          </cell>
          <cell r="W212">
            <v>1.8749534478019356</v>
          </cell>
        </row>
        <row r="213">
          <cell r="A213">
            <v>43741</v>
          </cell>
          <cell r="B213">
            <v>32.840000000000003</v>
          </cell>
          <cell r="C213">
            <v>29.69</v>
          </cell>
          <cell r="N213">
            <v>3.1500000000000021</v>
          </cell>
          <cell r="O213">
            <v>-0.19999999999999929</v>
          </cell>
          <cell r="P213">
            <v>2.5</v>
          </cell>
          <cell r="R213">
            <v>0.20586223851526952</v>
          </cell>
          <cell r="W213">
            <v>2.2941377614847305</v>
          </cell>
        </row>
        <row r="214">
          <cell r="A214">
            <v>43742</v>
          </cell>
          <cell r="B214">
            <v>32.81</v>
          </cell>
          <cell r="C214">
            <v>29.66</v>
          </cell>
          <cell r="N214">
            <v>3.1500000000000021</v>
          </cell>
          <cell r="O214">
            <v>-0.19999999999999929</v>
          </cell>
          <cell r="P214">
            <v>2.5</v>
          </cell>
          <cell r="R214">
            <v>0.16782336382382468</v>
          </cell>
          <cell r="W214">
            <v>2.3321766361761753</v>
          </cell>
        </row>
        <row r="215">
          <cell r="A215">
            <v>43745</v>
          </cell>
          <cell r="B215">
            <v>33.01</v>
          </cell>
          <cell r="C215">
            <v>29.86</v>
          </cell>
          <cell r="N215">
            <v>3.1499999999999986</v>
          </cell>
          <cell r="O215">
            <v>-0.19999999999999929</v>
          </cell>
          <cell r="P215">
            <v>2.5000000000000036</v>
          </cell>
          <cell r="R215">
            <v>0.26265848748674969</v>
          </cell>
          <cell r="W215">
            <v>2.2373415125132539</v>
          </cell>
        </row>
        <row r="216">
          <cell r="A216">
            <v>43746</v>
          </cell>
          <cell r="B216">
            <v>32.770000000000003</v>
          </cell>
          <cell r="C216">
            <v>29.62</v>
          </cell>
          <cell r="N216">
            <v>3.1500000000000021</v>
          </cell>
          <cell r="O216">
            <v>-0.19999999999999929</v>
          </cell>
          <cell r="P216">
            <v>2.5</v>
          </cell>
          <cell r="R216">
            <v>8.3085426889507374E-2</v>
          </cell>
          <cell r="W216">
            <v>2.4169145731104926</v>
          </cell>
        </row>
        <row r="217">
          <cell r="A217">
            <v>43747</v>
          </cell>
          <cell r="B217">
            <v>32.659999999999997</v>
          </cell>
          <cell r="C217">
            <v>29.51</v>
          </cell>
          <cell r="N217">
            <v>3.149999999999995</v>
          </cell>
          <cell r="O217">
            <v>-0.19999999999999929</v>
          </cell>
          <cell r="P217">
            <v>2.5</v>
          </cell>
          <cell r="R217">
            <v>5.7007677506621945E-2</v>
          </cell>
          <cell r="W217">
            <v>2.4429923224933781</v>
          </cell>
        </row>
        <row r="218">
          <cell r="A218">
            <v>43748</v>
          </cell>
          <cell r="B218">
            <v>32.729999999999997</v>
          </cell>
          <cell r="C218">
            <v>29.58</v>
          </cell>
          <cell r="N218">
            <v>3.1499999999999986</v>
          </cell>
          <cell r="O218">
            <v>-0.20000000000000284</v>
          </cell>
          <cell r="P218">
            <v>2.5</v>
          </cell>
          <cell r="R218">
            <v>4.3706739749492129E-2</v>
          </cell>
          <cell r="W218">
            <v>2.4562932602505079</v>
          </cell>
        </row>
        <row r="219">
          <cell r="A219">
            <v>43749</v>
          </cell>
          <cell r="B219">
            <v>32.92</v>
          </cell>
          <cell r="C219">
            <v>29.77</v>
          </cell>
          <cell r="N219">
            <v>3.1500000000000021</v>
          </cell>
          <cell r="O219">
            <v>-0.19999999999999929</v>
          </cell>
          <cell r="P219">
            <v>2.5</v>
          </cell>
          <cell r="R219">
            <v>-0.12361363535336167</v>
          </cell>
          <cell r="W219">
            <v>2.6236136353533617</v>
          </cell>
        </row>
        <row r="220">
          <cell r="A220">
            <v>43752</v>
          </cell>
          <cell r="B220">
            <v>32.950000000000003</v>
          </cell>
          <cell r="C220">
            <v>29.8</v>
          </cell>
          <cell r="N220">
            <v>3.1500000000000021</v>
          </cell>
          <cell r="O220">
            <v>-0.19999999999999929</v>
          </cell>
          <cell r="P220">
            <v>2.5</v>
          </cell>
          <cell r="R220">
            <v>-7.4234948213344865E-2</v>
          </cell>
          <cell r="W220">
            <v>2.5742349482133449</v>
          </cell>
        </row>
        <row r="221">
          <cell r="A221">
            <v>43753</v>
          </cell>
          <cell r="B221">
            <v>33.340000000000003</v>
          </cell>
          <cell r="C221">
            <v>30.19</v>
          </cell>
          <cell r="N221">
            <v>3.1500000000000021</v>
          </cell>
          <cell r="O221">
            <v>-0.19999999999999929</v>
          </cell>
          <cell r="P221">
            <v>2.5</v>
          </cell>
          <cell r="R221">
            <v>-0.32815719883045347</v>
          </cell>
          <cell r="W221">
            <v>2.8281571988304535</v>
          </cell>
        </row>
        <row r="222">
          <cell r="A222">
            <v>43754</v>
          </cell>
          <cell r="B222">
            <v>33.35</v>
          </cell>
          <cell r="C222">
            <v>30.2</v>
          </cell>
          <cell r="N222">
            <v>3.1500000000000021</v>
          </cell>
          <cell r="O222">
            <v>-0.19999999999999929</v>
          </cell>
          <cell r="P222">
            <v>2.5</v>
          </cell>
          <cell r="R222">
            <v>-0.42887569841904494</v>
          </cell>
          <cell r="W222">
            <v>2.9288756984190449</v>
          </cell>
        </row>
        <row r="223">
          <cell r="A223">
            <v>43755</v>
          </cell>
          <cell r="B223">
            <v>33.340000000000003</v>
          </cell>
          <cell r="C223">
            <v>30.19</v>
          </cell>
          <cell r="N223">
            <v>3.1500000000000021</v>
          </cell>
          <cell r="O223">
            <v>-0.19999999999999929</v>
          </cell>
          <cell r="P223">
            <v>2.5</v>
          </cell>
          <cell r="R223">
            <v>-0.45289513576476992</v>
          </cell>
          <cell r="W223">
            <v>2.9528951357647699</v>
          </cell>
        </row>
        <row r="224">
          <cell r="A224">
            <v>43756</v>
          </cell>
          <cell r="B224">
            <v>33.31</v>
          </cell>
          <cell r="C224">
            <v>30.16</v>
          </cell>
          <cell r="N224">
            <v>3.1500000000000021</v>
          </cell>
          <cell r="O224">
            <v>-0.19999999999999929</v>
          </cell>
          <cell r="P224">
            <v>2.5</v>
          </cell>
          <cell r="R224">
            <v>-0.34351644862474728</v>
          </cell>
          <cell r="W224">
            <v>2.8435164486247473</v>
          </cell>
        </row>
        <row r="225">
          <cell r="A225">
            <v>43759</v>
          </cell>
          <cell r="B225">
            <v>33.43</v>
          </cell>
          <cell r="C225">
            <v>30.28</v>
          </cell>
          <cell r="N225">
            <v>3.1499999999999986</v>
          </cell>
          <cell r="O225">
            <v>-0.19999999999999929</v>
          </cell>
          <cell r="P225">
            <v>2.4999999999999964</v>
          </cell>
          <cell r="R225">
            <v>-0.62227382290478772</v>
          </cell>
          <cell r="W225">
            <v>3.1222738229047842</v>
          </cell>
        </row>
        <row r="226">
          <cell r="A226">
            <v>43760</v>
          </cell>
          <cell r="B226">
            <v>33.9</v>
          </cell>
          <cell r="C226">
            <v>30.75</v>
          </cell>
          <cell r="N226">
            <v>3.1499999999999986</v>
          </cell>
          <cell r="O226">
            <v>-0.10000000000000142</v>
          </cell>
          <cell r="P226">
            <v>2.5</v>
          </cell>
          <cell r="R226">
            <v>-0.61806001210184647</v>
          </cell>
          <cell r="W226">
            <v>3.1180600121018465</v>
          </cell>
        </row>
        <row r="227">
          <cell r="A227">
            <v>43761</v>
          </cell>
          <cell r="B227">
            <v>33.630000000000003</v>
          </cell>
          <cell r="C227">
            <v>30.48</v>
          </cell>
          <cell r="N227">
            <v>3.1500000000000021</v>
          </cell>
          <cell r="O227">
            <v>-9.9999999999997868E-2</v>
          </cell>
          <cell r="P227">
            <v>2.5</v>
          </cell>
          <cell r="R227">
            <v>-0.56351644862474615</v>
          </cell>
          <cell r="W227">
            <v>3.0635164486247461</v>
          </cell>
        </row>
        <row r="228">
          <cell r="A228">
            <v>43762</v>
          </cell>
          <cell r="B228">
            <v>34.39</v>
          </cell>
          <cell r="C228">
            <v>31.24</v>
          </cell>
          <cell r="N228">
            <v>3.1500000000000021</v>
          </cell>
          <cell r="O228">
            <v>-0.10000000000000142</v>
          </cell>
          <cell r="P228">
            <v>2.5000000000000036</v>
          </cell>
          <cell r="R228">
            <v>-0.77920545109320116</v>
          </cell>
          <cell r="W228">
            <v>3.2792054510932047</v>
          </cell>
        </row>
        <row r="229">
          <cell r="A229">
            <v>43763</v>
          </cell>
          <cell r="B229">
            <v>34.01</v>
          </cell>
          <cell r="C229">
            <v>30.86</v>
          </cell>
          <cell r="N229">
            <v>3.1499999999999986</v>
          </cell>
          <cell r="O229">
            <v>-0.10000000000000142</v>
          </cell>
          <cell r="P229">
            <v>2.5</v>
          </cell>
          <cell r="R229">
            <v>-0.69404057475612291</v>
          </cell>
          <cell r="W229">
            <v>3.1940405747561229</v>
          </cell>
        </row>
        <row r="230">
          <cell r="A230">
            <v>43766</v>
          </cell>
          <cell r="B230">
            <v>33.880000000000003</v>
          </cell>
          <cell r="C230">
            <v>30.73</v>
          </cell>
          <cell r="N230">
            <v>3.1500000000000021</v>
          </cell>
          <cell r="O230">
            <v>-5.0000000000000711E-2</v>
          </cell>
          <cell r="P230">
            <v>2.5</v>
          </cell>
          <cell r="R230">
            <v>-0.61609888679329217</v>
          </cell>
          <cell r="W230">
            <v>3.1160988867932922</v>
          </cell>
        </row>
        <row r="231">
          <cell r="A231">
            <v>43767</v>
          </cell>
          <cell r="B231">
            <v>34.1</v>
          </cell>
          <cell r="C231">
            <v>30.95</v>
          </cell>
          <cell r="N231">
            <v>3.1500000000000021</v>
          </cell>
          <cell r="O231">
            <v>-5.0000000000000711E-2</v>
          </cell>
          <cell r="P231">
            <v>2.5</v>
          </cell>
          <cell r="R231">
            <v>-0.48456470088749626</v>
          </cell>
          <cell r="W231">
            <v>2.9845647008874963</v>
          </cell>
        </row>
        <row r="232">
          <cell r="A232">
            <v>43768</v>
          </cell>
          <cell r="B232">
            <v>34.08</v>
          </cell>
          <cell r="C232">
            <v>30.93</v>
          </cell>
          <cell r="N232">
            <v>3.1499999999999986</v>
          </cell>
          <cell r="O232">
            <v>-5.0000000000000711E-2</v>
          </cell>
          <cell r="P232">
            <v>2.4999999999999964</v>
          </cell>
          <cell r="R232">
            <v>-0.27178788926174136</v>
          </cell>
          <cell r="W232">
            <v>2.7717878892617378</v>
          </cell>
        </row>
        <row r="233">
          <cell r="A233">
            <v>43769</v>
          </cell>
          <cell r="B233">
            <v>33.85</v>
          </cell>
          <cell r="C233">
            <v>30.7</v>
          </cell>
          <cell r="N233">
            <v>3.1500000000000021</v>
          </cell>
          <cell r="O233">
            <v>-5.0000000000000711E-2</v>
          </cell>
          <cell r="P233">
            <v>2.5</v>
          </cell>
          <cell r="R233">
            <v>-0.32528320047608972</v>
          </cell>
          <cell r="W233">
            <v>2.8252832004760897</v>
          </cell>
        </row>
        <row r="234">
          <cell r="A234">
            <v>43770</v>
          </cell>
          <cell r="B234">
            <v>34.130000000000003</v>
          </cell>
          <cell r="C234">
            <v>30.98</v>
          </cell>
          <cell r="N234">
            <v>3.1500000000000021</v>
          </cell>
          <cell r="O234">
            <v>-5.0000000000000711E-2</v>
          </cell>
          <cell r="P234">
            <v>2.5</v>
          </cell>
          <cell r="R234">
            <v>-0.33312770171031758</v>
          </cell>
          <cell r="W234">
            <v>2.8331277017103176</v>
          </cell>
        </row>
        <row r="235">
          <cell r="A235">
            <v>43773</v>
          </cell>
          <cell r="B235">
            <v>34.97</v>
          </cell>
          <cell r="C235">
            <v>31.82</v>
          </cell>
          <cell r="N235">
            <v>3.1499999999999986</v>
          </cell>
          <cell r="O235">
            <v>-5.0000000000000711E-2</v>
          </cell>
          <cell r="P235">
            <v>2.4999999999999964</v>
          </cell>
          <cell r="R235">
            <v>-0.44737970500158042</v>
          </cell>
          <cell r="W235">
            <v>2.9473797050015769</v>
          </cell>
        </row>
        <row r="236">
          <cell r="A236">
            <v>43774</v>
          </cell>
          <cell r="B236">
            <v>34.67</v>
          </cell>
          <cell r="C236">
            <v>31.52</v>
          </cell>
          <cell r="N236">
            <v>3.1500000000000021</v>
          </cell>
          <cell r="O236">
            <v>-5.0000000000000711E-2</v>
          </cell>
          <cell r="P236">
            <v>2.5</v>
          </cell>
          <cell r="R236">
            <v>-0.34015651662733859</v>
          </cell>
          <cell r="W236">
            <v>2.8401565166273386</v>
          </cell>
        </row>
        <row r="237">
          <cell r="A237">
            <v>43775</v>
          </cell>
          <cell r="B237">
            <v>34.85</v>
          </cell>
          <cell r="C237">
            <v>31.7</v>
          </cell>
          <cell r="N237">
            <v>3.1500000000000021</v>
          </cell>
          <cell r="O237">
            <v>-5.0000000000000711E-2</v>
          </cell>
          <cell r="P237">
            <v>2.5</v>
          </cell>
          <cell r="R237">
            <v>-0.31603989255300391</v>
          </cell>
          <cell r="W237">
            <v>2.8160398925530039</v>
          </cell>
        </row>
        <row r="238">
          <cell r="A238">
            <v>43776</v>
          </cell>
          <cell r="B238">
            <v>34.53</v>
          </cell>
          <cell r="C238">
            <v>31.38</v>
          </cell>
          <cell r="N238">
            <v>3.1500000000000021</v>
          </cell>
          <cell r="O238">
            <v>-5.0000000000000711E-2</v>
          </cell>
          <cell r="P238">
            <v>2.5</v>
          </cell>
          <cell r="R238">
            <v>9.4678607035582729E-2</v>
          </cell>
          <cell r="W238">
            <v>2.4053213929644173</v>
          </cell>
        </row>
        <row r="239">
          <cell r="A239">
            <v>43777</v>
          </cell>
          <cell r="B239">
            <v>34.6</v>
          </cell>
          <cell r="C239">
            <v>31.45</v>
          </cell>
          <cell r="N239">
            <v>3.1500000000000021</v>
          </cell>
          <cell r="O239">
            <v>-5.0000000000000711E-2</v>
          </cell>
          <cell r="P239">
            <v>2.5</v>
          </cell>
          <cell r="R239">
            <v>0.76176641619289143</v>
          </cell>
          <cell r="W239">
            <v>1.7382335838071086</v>
          </cell>
        </row>
        <row r="240">
          <cell r="A240">
            <v>43780</v>
          </cell>
          <cell r="B240">
            <v>34.520000000000003</v>
          </cell>
          <cell r="C240">
            <v>31.37</v>
          </cell>
          <cell r="N240">
            <v>3.1500000000000021</v>
          </cell>
          <cell r="O240">
            <v>-5.0000000000000711E-2</v>
          </cell>
          <cell r="P240">
            <v>2.5</v>
          </cell>
          <cell r="R240">
            <v>0.53559148008139346</v>
          </cell>
          <cell r="W240">
            <v>1.9644085199186065</v>
          </cell>
        </row>
        <row r="241">
          <cell r="A241">
            <v>43781</v>
          </cell>
          <cell r="B241">
            <v>34.130000000000003</v>
          </cell>
          <cell r="C241">
            <v>30.98</v>
          </cell>
          <cell r="N241">
            <v>3.1500000000000021</v>
          </cell>
          <cell r="O241">
            <v>-5.0000000000000711E-2</v>
          </cell>
          <cell r="P241">
            <v>2.5</v>
          </cell>
          <cell r="R241">
            <v>0.75549429335278262</v>
          </cell>
          <cell r="W241">
            <v>1.7445057066472174</v>
          </cell>
        </row>
        <row r="242">
          <cell r="A242">
            <v>43782</v>
          </cell>
          <cell r="B242">
            <v>33.43</v>
          </cell>
          <cell r="C242">
            <v>30.28</v>
          </cell>
          <cell r="N242">
            <v>3.1499999999999986</v>
          </cell>
          <cell r="O242">
            <v>-0.25</v>
          </cell>
          <cell r="P242">
            <v>2</v>
          </cell>
          <cell r="R242">
            <v>0.89262029499841944</v>
          </cell>
          <cell r="W242">
            <v>1.1073797050015806</v>
          </cell>
        </row>
        <row r="243">
          <cell r="A243">
            <v>43783</v>
          </cell>
          <cell r="B243">
            <v>33.68</v>
          </cell>
          <cell r="C243">
            <v>30.53</v>
          </cell>
          <cell r="N243">
            <v>3.1499999999999986</v>
          </cell>
          <cell r="O243">
            <v>-0.25</v>
          </cell>
          <cell r="P243">
            <v>2</v>
          </cell>
          <cell r="R243">
            <v>0.82405729417560281</v>
          </cell>
          <cell r="W243">
            <v>1.1759427058243972</v>
          </cell>
        </row>
        <row r="244">
          <cell r="A244">
            <v>43784</v>
          </cell>
          <cell r="B244">
            <v>33.33</v>
          </cell>
          <cell r="C244">
            <v>30.18</v>
          </cell>
          <cell r="N244">
            <v>3.1499999999999986</v>
          </cell>
          <cell r="O244">
            <v>-0.25</v>
          </cell>
          <cell r="P244">
            <v>2</v>
          </cell>
          <cell r="R244">
            <v>1.0493193572412878</v>
          </cell>
          <cell r="W244">
            <v>0.95068064275871222</v>
          </cell>
        </row>
        <row r="245">
          <cell r="A245">
            <v>43787</v>
          </cell>
          <cell r="B245">
            <v>33.54</v>
          </cell>
          <cell r="C245">
            <v>30.39</v>
          </cell>
          <cell r="N245">
            <v>3.1499999999999986</v>
          </cell>
          <cell r="O245">
            <v>-0.25</v>
          </cell>
          <cell r="P245">
            <v>2</v>
          </cell>
          <cell r="R245" t="str">
            <v/>
          </cell>
        </row>
        <row r="246">
          <cell r="A246">
            <v>43788</v>
          </cell>
          <cell r="B246">
            <v>33.86</v>
          </cell>
          <cell r="C246">
            <v>30.71</v>
          </cell>
          <cell r="N246">
            <v>3.1499999999999986</v>
          </cell>
          <cell r="O246">
            <v>-0.25</v>
          </cell>
          <cell r="P246">
            <v>2</v>
          </cell>
          <cell r="R246">
            <v>0.88219335559565337</v>
          </cell>
          <cell r="W246">
            <v>1.1178066444043466</v>
          </cell>
        </row>
        <row r="247">
          <cell r="A247">
            <v>43789</v>
          </cell>
          <cell r="B247">
            <v>33.97</v>
          </cell>
          <cell r="C247">
            <v>30.82</v>
          </cell>
          <cell r="N247">
            <v>3.1499999999999986</v>
          </cell>
          <cell r="O247">
            <v>-0.37999999999999901</v>
          </cell>
          <cell r="P247">
            <v>2.5000000000000036</v>
          </cell>
          <cell r="R247">
            <v>0.97104791660430223</v>
          </cell>
          <cell r="W247">
            <v>1.5289520833957013</v>
          </cell>
        </row>
        <row r="248">
          <cell r="A248">
            <v>43790</v>
          </cell>
          <cell r="B248">
            <v>33.04</v>
          </cell>
          <cell r="C248">
            <v>29.89</v>
          </cell>
          <cell r="N248">
            <v>3.1499999999999986</v>
          </cell>
          <cell r="O248">
            <v>-0.98999999999999844</v>
          </cell>
          <cell r="P248">
            <v>2.3099999999999987</v>
          </cell>
          <cell r="R248">
            <v>0.97353316804423073</v>
          </cell>
          <cell r="W248">
            <v>1.336466831955768</v>
          </cell>
        </row>
        <row r="249">
          <cell r="A249">
            <v>43791</v>
          </cell>
          <cell r="B249">
            <v>33.229999999999997</v>
          </cell>
          <cell r="C249">
            <v>30.08</v>
          </cell>
          <cell r="N249">
            <v>3.1499999999999986</v>
          </cell>
          <cell r="O249">
            <v>-0.98000000000000043</v>
          </cell>
          <cell r="P249">
            <v>2.3200000000000038</v>
          </cell>
          <cell r="R249">
            <v>1.3491839780243531</v>
          </cell>
          <cell r="W249">
            <v>0.97081602197565076</v>
          </cell>
        </row>
        <row r="250">
          <cell r="A250">
            <v>43794</v>
          </cell>
          <cell r="B250">
            <v>32.79</v>
          </cell>
          <cell r="C250">
            <v>29.64</v>
          </cell>
          <cell r="N250">
            <v>3.1499999999999986</v>
          </cell>
          <cell r="O250">
            <v>-0.94999999999999929</v>
          </cell>
          <cell r="P250">
            <v>2.3499999999999979</v>
          </cell>
          <cell r="R250">
            <v>1.127455418661345</v>
          </cell>
          <cell r="W250">
            <v>1.2225445813386528</v>
          </cell>
        </row>
        <row r="251">
          <cell r="A251">
            <v>43795</v>
          </cell>
          <cell r="B251">
            <v>32.57</v>
          </cell>
          <cell r="C251">
            <v>29.42</v>
          </cell>
          <cell r="N251">
            <v>3.1499999999999986</v>
          </cell>
          <cell r="O251">
            <v>-0.97999999999999687</v>
          </cell>
          <cell r="P251">
            <v>2.3200000000000003</v>
          </cell>
          <cell r="R251">
            <v>0.88654254561553358</v>
          </cell>
          <cell r="W251">
            <v>1.4334574543844667</v>
          </cell>
        </row>
        <row r="252">
          <cell r="A252">
            <v>43796</v>
          </cell>
          <cell r="B252">
            <v>32.72</v>
          </cell>
          <cell r="C252">
            <v>29.57</v>
          </cell>
          <cell r="N252">
            <v>3.1499999999999986</v>
          </cell>
          <cell r="O252">
            <v>-0.92999999999999972</v>
          </cell>
          <cell r="P252">
            <v>2.1199999999999974</v>
          </cell>
          <cell r="R252">
            <v>0.86592123275555011</v>
          </cell>
          <cell r="W252">
            <v>1.2540787672444473</v>
          </cell>
        </row>
        <row r="253">
          <cell r="A253">
            <v>43798</v>
          </cell>
          <cell r="B253">
            <v>32.770000000000003</v>
          </cell>
          <cell r="C253">
            <v>29.62</v>
          </cell>
          <cell r="N253">
            <v>3.1500000000000021</v>
          </cell>
          <cell r="O253">
            <v>-0.9599999999999973</v>
          </cell>
          <cell r="P253">
            <v>2.0900000000000034</v>
          </cell>
          <cell r="R253">
            <v>0.97869804438130714</v>
          </cell>
          <cell r="W253">
            <v>1.1113019556186963</v>
          </cell>
        </row>
        <row r="254">
          <cell r="A254">
            <v>43801</v>
          </cell>
          <cell r="B254">
            <v>32.51</v>
          </cell>
          <cell r="C254">
            <v>29.36</v>
          </cell>
          <cell r="N254">
            <v>3.1499999999999986</v>
          </cell>
          <cell r="O254">
            <v>-0.80000000000000071</v>
          </cell>
          <cell r="P254">
            <v>2.2499999999999964</v>
          </cell>
          <cell r="R254">
            <v>1.3760184194841578</v>
          </cell>
          <cell r="W254">
            <v>0.87398158051583863</v>
          </cell>
        </row>
        <row r="255">
          <cell r="A255">
            <v>43802</v>
          </cell>
          <cell r="B255">
            <v>32.54</v>
          </cell>
          <cell r="C255">
            <v>29.39</v>
          </cell>
          <cell r="N255">
            <v>3.1499999999999986</v>
          </cell>
          <cell r="O255">
            <v>-0.80000000000000071</v>
          </cell>
          <cell r="P255">
            <v>2.2499999999999964</v>
          </cell>
          <cell r="R255">
            <v>1.7202322302870989</v>
          </cell>
          <cell r="W255">
            <v>0.52976776971289752</v>
          </cell>
        </row>
        <row r="256">
          <cell r="A256">
            <v>43803</v>
          </cell>
          <cell r="B256">
            <v>32.82</v>
          </cell>
          <cell r="C256">
            <v>29.67</v>
          </cell>
          <cell r="N256">
            <v>3.1499999999999986</v>
          </cell>
          <cell r="O256">
            <v>-0.79999999999999716</v>
          </cell>
          <cell r="P256">
            <v>2.25</v>
          </cell>
          <cell r="R256">
            <v>1.4175526053899539</v>
          </cell>
          <cell r="W256">
            <v>0.83244739461004613</v>
          </cell>
        </row>
        <row r="257">
          <cell r="A257">
            <v>43804</v>
          </cell>
          <cell r="B257">
            <v>32.85</v>
          </cell>
          <cell r="C257">
            <v>29.7</v>
          </cell>
          <cell r="N257">
            <v>3.1500000000000021</v>
          </cell>
          <cell r="O257">
            <v>-0.80000000000000071</v>
          </cell>
          <cell r="P257">
            <v>2.25</v>
          </cell>
          <cell r="R257">
            <v>1.637028479258575</v>
          </cell>
          <cell r="W257">
            <v>0.61297152074142502</v>
          </cell>
        </row>
        <row r="258">
          <cell r="A258">
            <v>43805</v>
          </cell>
          <cell r="B258">
            <v>33.57</v>
          </cell>
          <cell r="C258">
            <v>30.42</v>
          </cell>
          <cell r="N258">
            <v>3.1499999999999986</v>
          </cell>
          <cell r="O258">
            <v>-0.79999999999999716</v>
          </cell>
          <cell r="P258">
            <v>2.25</v>
          </cell>
          <cell r="R258">
            <v>1.8015338502473455</v>
          </cell>
          <cell r="W258">
            <v>0.44846614975265453</v>
          </cell>
        </row>
        <row r="259">
          <cell r="A259">
            <v>43808</v>
          </cell>
          <cell r="B259">
            <v>33.94</v>
          </cell>
          <cell r="C259">
            <v>30.79</v>
          </cell>
          <cell r="N259">
            <v>3.1499999999999986</v>
          </cell>
          <cell r="O259">
            <v>-0.80000000000000071</v>
          </cell>
          <cell r="P259">
            <v>2.2500000000000036</v>
          </cell>
          <cell r="R259">
            <v>2.0325439100217686</v>
          </cell>
          <cell r="W259">
            <v>0.21745608997823496</v>
          </cell>
        </row>
        <row r="260">
          <cell r="A260">
            <v>43809</v>
          </cell>
          <cell r="B260">
            <v>34.03</v>
          </cell>
          <cell r="C260">
            <v>30.88</v>
          </cell>
          <cell r="N260">
            <v>3.1500000000000021</v>
          </cell>
          <cell r="O260">
            <v>-0.80000000000000071</v>
          </cell>
          <cell r="P260">
            <v>2.25</v>
          </cell>
          <cell r="R260">
            <v>1.8745050353303228</v>
          </cell>
          <cell r="W260">
            <v>0.37549496466967724</v>
          </cell>
        </row>
        <row r="261">
          <cell r="A261">
            <v>43810</v>
          </cell>
          <cell r="B261">
            <v>33.79</v>
          </cell>
          <cell r="C261">
            <v>30.64</v>
          </cell>
          <cell r="N261">
            <v>3.1499999999999986</v>
          </cell>
          <cell r="O261">
            <v>-0.80000000000000071</v>
          </cell>
          <cell r="P261">
            <v>2.2499999999999964</v>
          </cell>
          <cell r="R261">
            <v>1.9217282237045659</v>
          </cell>
          <cell r="W261">
            <v>0.32827177629543058</v>
          </cell>
        </row>
        <row r="262">
          <cell r="A262">
            <v>43811</v>
          </cell>
          <cell r="B262">
            <v>34.979999999999997</v>
          </cell>
          <cell r="C262">
            <v>31.83</v>
          </cell>
          <cell r="N262">
            <v>3.1499999999999986</v>
          </cell>
          <cell r="O262">
            <v>-0.39999999999999858</v>
          </cell>
          <cell r="P262">
            <v>2.25</v>
          </cell>
          <cell r="R262">
            <v>1.8914956577590232</v>
          </cell>
          <cell r="W262">
            <v>0.35850434224097683</v>
          </cell>
        </row>
        <row r="263">
          <cell r="A263">
            <v>43812</v>
          </cell>
          <cell r="B263">
            <v>35.35</v>
          </cell>
          <cell r="C263">
            <v>32.200000000000003</v>
          </cell>
          <cell r="N263">
            <v>3.1499999999999986</v>
          </cell>
          <cell r="O263">
            <v>-0.39999999999999858</v>
          </cell>
          <cell r="P263">
            <v>2.25</v>
          </cell>
          <cell r="R263">
            <v>1.5668549075533136</v>
          </cell>
          <cell r="W263">
            <v>0.68314509244668642</v>
          </cell>
        </row>
        <row r="264">
          <cell r="A264">
            <v>43815</v>
          </cell>
          <cell r="B264">
            <v>35.89</v>
          </cell>
          <cell r="C264">
            <v>32.74</v>
          </cell>
          <cell r="N264">
            <v>3.1499999999999986</v>
          </cell>
          <cell r="O264">
            <v>-0.39999999999999858</v>
          </cell>
          <cell r="P264">
            <v>2.25</v>
          </cell>
          <cell r="R264">
            <v>1.6051853424305875</v>
          </cell>
          <cell r="W264">
            <v>0.64481465756941247</v>
          </cell>
        </row>
        <row r="265">
          <cell r="A265">
            <v>43816</v>
          </cell>
          <cell r="B265">
            <v>36.770000000000003</v>
          </cell>
          <cell r="C265">
            <v>33.619999999999997</v>
          </cell>
          <cell r="N265">
            <v>3.1500000000000057</v>
          </cell>
          <cell r="O265">
            <v>-0.20000000000000284</v>
          </cell>
          <cell r="P265">
            <v>2.25</v>
          </cell>
          <cell r="R265">
            <v>1.8890694005593716</v>
          </cell>
          <cell r="W265">
            <v>0.36093059944062844</v>
          </cell>
        </row>
        <row r="266">
          <cell r="A266">
            <v>43817</v>
          </cell>
          <cell r="B266">
            <v>36.380000000000003</v>
          </cell>
          <cell r="C266">
            <v>33.229999999999997</v>
          </cell>
          <cell r="N266">
            <v>3.1500000000000057</v>
          </cell>
          <cell r="O266">
            <v>-0.20000000000000284</v>
          </cell>
          <cell r="P266">
            <v>2.5</v>
          </cell>
          <cell r="R266">
            <v>1.8935157773078544</v>
          </cell>
          <cell r="W266">
            <v>0.60648422269214564</v>
          </cell>
        </row>
        <row r="267">
          <cell r="A267">
            <v>43818</v>
          </cell>
          <cell r="B267">
            <v>36.74</v>
          </cell>
          <cell r="C267">
            <v>33.590000000000003</v>
          </cell>
          <cell r="N267">
            <v>3.1499999999999986</v>
          </cell>
          <cell r="O267">
            <v>-0.19999999999999574</v>
          </cell>
          <cell r="P267">
            <v>2.5</v>
          </cell>
          <cell r="R267">
            <v>2.3953415233994804</v>
          </cell>
          <cell r="W267">
            <v>0.10465847660051963</v>
          </cell>
        </row>
        <row r="268">
          <cell r="A268">
            <v>43819</v>
          </cell>
          <cell r="B268">
            <v>36.74</v>
          </cell>
          <cell r="C268">
            <v>33.590000000000003</v>
          </cell>
          <cell r="N268">
            <v>3.1499999999999986</v>
          </cell>
          <cell r="O268">
            <v>-0.46999999999999886</v>
          </cell>
          <cell r="P268">
            <v>2.2299999999999969</v>
          </cell>
          <cell r="R268">
            <v>2.0459628362594557</v>
          </cell>
          <cell r="W268">
            <v>0.18403716374054113</v>
          </cell>
        </row>
        <row r="269">
          <cell r="A269">
            <v>43822</v>
          </cell>
          <cell r="B269">
            <v>36.729999999999997</v>
          </cell>
          <cell r="C269">
            <v>33.58</v>
          </cell>
          <cell r="N269">
            <v>3.1499999999999986</v>
          </cell>
          <cell r="O269">
            <v>-0.46999999999999886</v>
          </cell>
          <cell r="P269">
            <v>2.230000000000004</v>
          </cell>
          <cell r="R269">
            <v>1.7724675250451156</v>
          </cell>
          <cell r="W269">
            <v>0.45753247495488836</v>
          </cell>
        </row>
        <row r="270">
          <cell r="A270">
            <v>43823</v>
          </cell>
          <cell r="B270">
            <v>36.83</v>
          </cell>
          <cell r="C270">
            <v>33.68</v>
          </cell>
          <cell r="N270">
            <v>3.1499999999999986</v>
          </cell>
          <cell r="O270">
            <v>-0.47999999999999687</v>
          </cell>
          <cell r="P270">
            <v>2.220000000000006</v>
          </cell>
          <cell r="R270">
            <v>1.7531860246337061</v>
          </cell>
          <cell r="W270">
            <v>0.46681397536629987</v>
          </cell>
        </row>
        <row r="271">
          <cell r="A271">
            <v>43825</v>
          </cell>
          <cell r="B271">
            <v>37.33</v>
          </cell>
          <cell r="C271">
            <v>34.18</v>
          </cell>
          <cell r="N271">
            <v>3.1499999999999986</v>
          </cell>
          <cell r="O271">
            <v>-0.49000000000000199</v>
          </cell>
          <cell r="P271">
            <v>2.2100000000000009</v>
          </cell>
          <cell r="R271" t="str">
            <v/>
          </cell>
        </row>
        <row r="272">
          <cell r="A272">
            <v>43826</v>
          </cell>
          <cell r="B272">
            <v>37.68</v>
          </cell>
          <cell r="C272">
            <v>34.53</v>
          </cell>
          <cell r="N272">
            <v>3.1499999999999986</v>
          </cell>
          <cell r="O272">
            <v>-0.50999999999999801</v>
          </cell>
          <cell r="P272">
            <v>2.1899999999999977</v>
          </cell>
          <cell r="R272">
            <v>1.7350117707253219</v>
          </cell>
          <cell r="W272">
            <v>0.45498822927467586</v>
          </cell>
        </row>
        <row r="273">
          <cell r="A273">
            <v>43829</v>
          </cell>
          <cell r="B273">
            <v>38.119999999999997</v>
          </cell>
          <cell r="C273">
            <v>34.97</v>
          </cell>
          <cell r="N273">
            <v>3.1499999999999986</v>
          </cell>
          <cell r="O273">
            <v>-0.48000000000000398</v>
          </cell>
          <cell r="P273">
            <v>2.2199999999999989</v>
          </cell>
          <cell r="R273">
            <v>1.7332450188739799</v>
          </cell>
          <cell r="W273">
            <v>0.486754981126019</v>
          </cell>
        </row>
        <row r="274">
          <cell r="A274">
            <v>43830</v>
          </cell>
          <cell r="B274">
            <v>37.44</v>
          </cell>
          <cell r="C274">
            <v>34.29</v>
          </cell>
          <cell r="N274">
            <v>3.1499999999999986</v>
          </cell>
          <cell r="O274">
            <v>-0.48000000000000398</v>
          </cell>
          <cell r="P274">
            <v>2.2199999999999989</v>
          </cell>
          <cell r="R274">
            <v>1.6307979599223756</v>
          </cell>
          <cell r="W274">
            <v>0.58920204007762322</v>
          </cell>
        </row>
        <row r="275">
          <cell r="A275">
            <v>43832</v>
          </cell>
          <cell r="B275">
            <v>38.19</v>
          </cell>
          <cell r="C275">
            <v>35.04</v>
          </cell>
          <cell r="N275">
            <v>3.1499999999999986</v>
          </cell>
          <cell r="O275">
            <v>-0.20000000000000284</v>
          </cell>
          <cell r="P275">
            <v>2.8500000000000014</v>
          </cell>
          <cell r="R275">
            <v>2.0453033309111461</v>
          </cell>
          <cell r="V275">
            <v>822</v>
          </cell>
          <cell r="W275">
            <v>0.80469666908885529</v>
          </cell>
          <cell r="AM275">
            <v>817.5</v>
          </cell>
          <cell r="BB275">
            <v>772.49884799999995</v>
          </cell>
        </row>
        <row r="276">
          <cell r="A276">
            <v>43833</v>
          </cell>
          <cell r="B276">
            <v>38.03</v>
          </cell>
          <cell r="C276">
            <v>34.880000000000003</v>
          </cell>
          <cell r="N276">
            <v>3.1499999999999986</v>
          </cell>
          <cell r="O276">
            <v>-0.19999999999999574</v>
          </cell>
          <cell r="P276">
            <v>2.8500000000000014</v>
          </cell>
          <cell r="R276">
            <v>2.0805653939768405</v>
          </cell>
          <cell r="V276">
            <v>819.25</v>
          </cell>
          <cell r="W276">
            <v>0.76943460602316094</v>
          </cell>
          <cell r="AM276">
            <v>814.75</v>
          </cell>
          <cell r="BB276">
            <v>768.97145599999999</v>
          </cell>
        </row>
        <row r="277">
          <cell r="A277">
            <v>43836</v>
          </cell>
          <cell r="B277">
            <v>37.47</v>
          </cell>
          <cell r="C277">
            <v>34.32</v>
          </cell>
          <cell r="N277">
            <v>3.1499999999999986</v>
          </cell>
          <cell r="O277">
            <v>-0.20000000000000284</v>
          </cell>
          <cell r="P277">
            <v>2.8499999999999943</v>
          </cell>
          <cell r="R277">
            <v>2.2550117707253179</v>
          </cell>
          <cell r="V277">
            <v>810.75</v>
          </cell>
          <cell r="W277">
            <v>0.59498822927467643</v>
          </cell>
          <cell r="AM277">
            <v>810.75</v>
          </cell>
          <cell r="BB277">
            <v>756.625584</v>
          </cell>
        </row>
        <row r="278">
          <cell r="A278">
            <v>43837</v>
          </cell>
          <cell r="B278">
            <v>37.67</v>
          </cell>
          <cell r="C278">
            <v>34.520000000000003</v>
          </cell>
          <cell r="N278">
            <v>3.1499999999999986</v>
          </cell>
          <cell r="O278">
            <v>-0.21999999999999886</v>
          </cell>
          <cell r="P278">
            <v>2.8299999999999983</v>
          </cell>
          <cell r="R278">
            <v>2.1824293325567794</v>
          </cell>
          <cell r="V278">
            <v>814</v>
          </cell>
          <cell r="W278">
            <v>0.64757066744321889</v>
          </cell>
          <cell r="AM278">
            <v>814</v>
          </cell>
          <cell r="BB278">
            <v>761.03482400000007</v>
          </cell>
        </row>
        <row r="279">
          <cell r="A279">
            <v>43838</v>
          </cell>
          <cell r="B279">
            <v>37.51</v>
          </cell>
          <cell r="C279">
            <v>34.36</v>
          </cell>
          <cell r="N279">
            <v>3.1499999999999986</v>
          </cell>
          <cell r="O279">
            <v>-0.20000000000000284</v>
          </cell>
          <cell r="P279">
            <v>2.8499999999999943</v>
          </cell>
          <cell r="R279">
            <v>2.8046820180511673</v>
          </cell>
          <cell r="V279">
            <v>823.75</v>
          </cell>
          <cell r="W279">
            <v>4.5317981948826969E-2</v>
          </cell>
          <cell r="AM279">
            <v>821.5</v>
          </cell>
          <cell r="BB279">
            <v>757.50743199999999</v>
          </cell>
        </row>
        <row r="280">
          <cell r="A280">
            <v>43839</v>
          </cell>
          <cell r="B280">
            <v>37.590000000000003</v>
          </cell>
          <cell r="C280">
            <v>34.44</v>
          </cell>
          <cell r="N280">
            <v>3.1500000000000057</v>
          </cell>
          <cell r="O280">
            <v>-0.20000000000000284</v>
          </cell>
          <cell r="P280">
            <v>3.3500000000000014</v>
          </cell>
          <cell r="R280">
            <v>2.6906625807054496</v>
          </cell>
          <cell r="V280">
            <v>823</v>
          </cell>
          <cell r="W280">
            <v>0.65933741929455181</v>
          </cell>
          <cell r="AM280">
            <v>820.75</v>
          </cell>
          <cell r="BB280">
            <v>759.27112799999986</v>
          </cell>
        </row>
        <row r="281">
          <cell r="A281">
            <v>43840</v>
          </cell>
          <cell r="B281">
            <v>37.299999999999997</v>
          </cell>
          <cell r="C281">
            <v>34.15</v>
          </cell>
          <cell r="N281">
            <v>3.1499999999999986</v>
          </cell>
          <cell r="O281">
            <v>-0.20000000000000284</v>
          </cell>
          <cell r="P281">
            <v>3.3500000000000014</v>
          </cell>
          <cell r="R281">
            <v>2.9806625807054488</v>
          </cell>
          <cell r="V281">
            <v>823</v>
          </cell>
          <cell r="W281">
            <v>0.36933741929455266</v>
          </cell>
          <cell r="AM281">
            <v>818.5</v>
          </cell>
          <cell r="BB281">
            <v>752.87772999999993</v>
          </cell>
        </row>
        <row r="282">
          <cell r="A282">
            <v>43843</v>
          </cell>
          <cell r="B282">
            <v>36.9</v>
          </cell>
          <cell r="C282">
            <v>33.75</v>
          </cell>
          <cell r="N282">
            <v>3.1499999999999986</v>
          </cell>
          <cell r="O282">
            <v>-0.20000000000000284</v>
          </cell>
          <cell r="P282">
            <v>3.3499999999999943</v>
          </cell>
          <cell r="R282">
            <v>3.165206144182541</v>
          </cell>
          <cell r="V282">
            <v>818.25</v>
          </cell>
          <cell r="W282">
            <v>0.18479385581745333</v>
          </cell>
          <cell r="AM282">
            <v>816</v>
          </cell>
          <cell r="BB282">
            <v>744.05925000000002</v>
          </cell>
        </row>
        <row r="283">
          <cell r="A283">
            <v>43844</v>
          </cell>
          <cell r="B283">
            <v>37.020000000000003</v>
          </cell>
          <cell r="C283">
            <v>33.869999999999997</v>
          </cell>
          <cell r="N283">
            <v>3.1500000000000057</v>
          </cell>
          <cell r="O283">
            <v>-0.20000000000000284</v>
          </cell>
          <cell r="P283">
            <v>3.3500000000000014</v>
          </cell>
          <cell r="R283">
            <v>3.0678857690796946</v>
          </cell>
          <cell r="V283">
            <v>818.75</v>
          </cell>
          <cell r="W283">
            <v>0.28211423092030685</v>
          </cell>
          <cell r="AM283">
            <v>814.5</v>
          </cell>
          <cell r="BB283">
            <v>746.70479399999988</v>
          </cell>
        </row>
        <row r="284">
          <cell r="A284">
            <v>43845</v>
          </cell>
          <cell r="B284">
            <v>36.25</v>
          </cell>
          <cell r="C284">
            <v>33.1</v>
          </cell>
          <cell r="N284">
            <v>3.1499999999999986</v>
          </cell>
          <cell r="O284">
            <v>-0.19999999999999574</v>
          </cell>
          <cell r="P284">
            <v>3.3500000000000014</v>
          </cell>
          <cell r="R284">
            <v>3.0327590852309427</v>
          </cell>
          <cell r="V284">
            <v>801</v>
          </cell>
          <cell r="W284">
            <v>0.31724091476905869</v>
          </cell>
          <cell r="AM284">
            <v>807.5</v>
          </cell>
          <cell r="BB284">
            <v>729.72921999999994</v>
          </cell>
        </row>
        <row r="285">
          <cell r="A285">
            <v>43846</v>
          </cell>
          <cell r="B285">
            <v>35.979999999999997</v>
          </cell>
          <cell r="C285">
            <v>32.83</v>
          </cell>
          <cell r="N285">
            <v>3.1499999999999986</v>
          </cell>
          <cell r="O285">
            <v>-0.20000000000000284</v>
          </cell>
          <cell r="P285">
            <v>3.3500000000000014</v>
          </cell>
          <cell r="R285">
            <v>2.248156527513558</v>
          </cell>
          <cell r="V285">
            <v>777.75</v>
          </cell>
          <cell r="W285">
            <v>1.1018434724864434</v>
          </cell>
          <cell r="AM285">
            <v>784.5</v>
          </cell>
          <cell r="BB285">
            <v>723.77674599999989</v>
          </cell>
        </row>
        <row r="286">
          <cell r="A286">
            <v>43847</v>
          </cell>
          <cell r="B286">
            <v>36.299999999999997</v>
          </cell>
          <cell r="C286">
            <v>33.15</v>
          </cell>
          <cell r="N286">
            <v>3.1499999999999986</v>
          </cell>
          <cell r="O286">
            <v>-0.20000000000000284</v>
          </cell>
          <cell r="P286">
            <v>3.3500000000000014</v>
          </cell>
          <cell r="R286">
            <v>1.9281565275135577</v>
          </cell>
          <cell r="V286">
            <v>777.75</v>
          </cell>
          <cell r="W286">
            <v>1.4218434724864437</v>
          </cell>
          <cell r="AM286">
            <v>786.5</v>
          </cell>
          <cell r="BB286">
            <v>730.83152999999993</v>
          </cell>
        </row>
        <row r="287">
          <cell r="A287">
            <v>43851</v>
          </cell>
          <cell r="B287">
            <v>35.700000000000003</v>
          </cell>
          <cell r="C287">
            <v>32.549999999999997</v>
          </cell>
          <cell r="N287">
            <v>3.1500000000000057</v>
          </cell>
          <cell r="O287">
            <v>-0.20000000000000284</v>
          </cell>
          <cell r="P287">
            <v>3.3500000000000014</v>
          </cell>
          <cell r="R287">
            <v>1.9271464677391421</v>
          </cell>
          <cell r="V287">
            <v>764.5</v>
          </cell>
          <cell r="W287">
            <v>1.4228535322608593</v>
          </cell>
          <cell r="AM287">
            <v>775.5</v>
          </cell>
          <cell r="BB287">
            <v>717.60380999999995</v>
          </cell>
        </row>
        <row r="288">
          <cell r="A288">
            <v>43852</v>
          </cell>
          <cell r="B288">
            <v>35.97</v>
          </cell>
          <cell r="C288">
            <v>32.82</v>
          </cell>
          <cell r="N288">
            <v>3.1499999999999986</v>
          </cell>
          <cell r="O288">
            <v>-0.20000000000000284</v>
          </cell>
          <cell r="P288">
            <v>3.3499999999999943</v>
          </cell>
          <cell r="R288">
            <v>2.0653797158878007</v>
          </cell>
          <cell r="V288">
            <v>773.5</v>
          </cell>
          <cell r="W288">
            <v>1.2846202841121936</v>
          </cell>
          <cell r="AM288">
            <v>777.75</v>
          </cell>
          <cell r="BB288">
            <v>723.55628400000001</v>
          </cell>
        </row>
        <row r="289">
          <cell r="A289">
            <v>43853</v>
          </cell>
          <cell r="B289">
            <v>35.43</v>
          </cell>
          <cell r="C289">
            <v>32.28</v>
          </cell>
          <cell r="N289">
            <v>3.1499999999999986</v>
          </cell>
          <cell r="O289">
            <v>-0.19999999999999574</v>
          </cell>
          <cell r="P289">
            <v>3.3500000000000014</v>
          </cell>
          <cell r="R289">
            <v>2.2651853424305912</v>
          </cell>
          <cell r="V289">
            <v>766</v>
          </cell>
          <cell r="W289">
            <v>1.0848146575694102</v>
          </cell>
          <cell r="AM289">
            <v>768</v>
          </cell>
          <cell r="BB289">
            <v>711.65133600000001</v>
          </cell>
        </row>
        <row r="290">
          <cell r="A290">
            <v>43854</v>
          </cell>
          <cell r="B290">
            <v>34.97</v>
          </cell>
          <cell r="C290">
            <v>31.82</v>
          </cell>
          <cell r="N290">
            <v>3.1499999999999986</v>
          </cell>
          <cell r="O290">
            <v>-0.20000000000000284</v>
          </cell>
          <cell r="P290">
            <v>3.3499999999999943</v>
          </cell>
          <cell r="R290">
            <v>2.1808743448990313</v>
          </cell>
          <cell r="V290">
            <v>754</v>
          </cell>
          <cell r="W290">
            <v>1.169125655100963</v>
          </cell>
          <cell r="AM290">
            <v>758.5</v>
          </cell>
          <cell r="BB290">
            <v>701.51008400000001</v>
          </cell>
        </row>
        <row r="291">
          <cell r="A291">
            <v>43857</v>
          </cell>
          <cell r="B291">
            <v>34.47</v>
          </cell>
          <cell r="C291">
            <v>31.32</v>
          </cell>
          <cell r="N291">
            <v>3.1499999999999986</v>
          </cell>
          <cell r="O291">
            <v>-0.19999999999999929</v>
          </cell>
          <cell r="P291">
            <v>3.3499999999999979</v>
          </cell>
          <cell r="R291">
            <v>1.8644078486017115</v>
          </cell>
          <cell r="V291">
            <v>736</v>
          </cell>
          <cell r="W291">
            <v>1.4855921513982864</v>
          </cell>
          <cell r="AM291">
            <v>738</v>
          </cell>
          <cell r="BB291">
            <v>690.48698400000001</v>
          </cell>
        </row>
        <row r="292">
          <cell r="A292">
            <v>43858</v>
          </cell>
          <cell r="B292">
            <v>34.409999999999997</v>
          </cell>
          <cell r="C292">
            <v>31.26</v>
          </cell>
          <cell r="N292">
            <v>3.149999999999995</v>
          </cell>
          <cell r="O292">
            <v>-0.19999999999999929</v>
          </cell>
          <cell r="P292">
            <v>3.3500000000000014</v>
          </cell>
          <cell r="R292">
            <v>2.4120197838903934</v>
          </cell>
          <cell r="V292">
            <v>746.75</v>
          </cell>
          <cell r="W292">
            <v>0.93798021610960802</v>
          </cell>
          <cell r="AM292">
            <v>749</v>
          </cell>
          <cell r="BB292">
            <v>689.16421200000002</v>
          </cell>
        </row>
        <row r="293">
          <cell r="A293">
            <v>43859</v>
          </cell>
          <cell r="B293">
            <v>34.42</v>
          </cell>
          <cell r="C293">
            <v>31.27</v>
          </cell>
          <cell r="N293">
            <v>3.1500000000000021</v>
          </cell>
          <cell r="O293">
            <v>-0.25</v>
          </cell>
          <cell r="P293">
            <v>3.3499999999999979</v>
          </cell>
          <cell r="R293">
            <v>1.6716310369759562</v>
          </cell>
          <cell r="V293">
            <v>731.75</v>
          </cell>
          <cell r="W293">
            <v>1.6783689630240417</v>
          </cell>
          <cell r="AM293">
            <v>738.25</v>
          </cell>
          <cell r="BB293">
            <v>689.3846739999999</v>
          </cell>
        </row>
        <row r="294">
          <cell r="A294">
            <v>43860</v>
          </cell>
          <cell r="B294">
            <v>33.53</v>
          </cell>
          <cell r="C294">
            <v>30.38</v>
          </cell>
          <cell r="N294">
            <v>3.1500000000000021</v>
          </cell>
          <cell r="O294">
            <v>-0.25</v>
          </cell>
          <cell r="P294">
            <v>3.3499999999999979</v>
          </cell>
          <cell r="R294">
            <v>1.6544460410900363</v>
          </cell>
          <cell r="V294">
            <v>711.75</v>
          </cell>
          <cell r="W294">
            <v>1.6955539589099615</v>
          </cell>
          <cell r="AM294">
            <v>720.5</v>
          </cell>
          <cell r="BB294">
            <v>669.76355599999999</v>
          </cell>
        </row>
        <row r="295">
          <cell r="A295">
            <v>43861</v>
          </cell>
          <cell r="B295">
            <v>32.840000000000003</v>
          </cell>
          <cell r="C295">
            <v>29.69</v>
          </cell>
          <cell r="N295">
            <v>3.1500000000000021</v>
          </cell>
          <cell r="O295">
            <v>-0.25</v>
          </cell>
          <cell r="P295">
            <v>3.3499999999999979</v>
          </cell>
          <cell r="R295">
            <v>1.856834105801358</v>
          </cell>
          <cell r="V295">
            <v>701</v>
          </cell>
          <cell r="W295">
            <v>1.4931658941986399</v>
          </cell>
          <cell r="AM295">
            <v>705.5</v>
          </cell>
          <cell r="BB295">
            <v>654.55167800000004</v>
          </cell>
        </row>
        <row r="296">
          <cell r="A296">
            <v>43864</v>
          </cell>
          <cell r="B296">
            <v>33.19</v>
          </cell>
          <cell r="C296">
            <v>30.04</v>
          </cell>
          <cell r="N296">
            <v>3.1499999999999986</v>
          </cell>
          <cell r="O296">
            <v>-0.25</v>
          </cell>
          <cell r="P296">
            <v>3.3500000000000014</v>
          </cell>
          <cell r="R296">
            <v>1.7449701672214104</v>
          </cell>
          <cell r="V296">
            <v>706.25</v>
          </cell>
          <cell r="W296">
            <v>1.605029832778591</v>
          </cell>
          <cell r="AM296">
            <v>710.5</v>
          </cell>
          <cell r="BB296">
            <v>662.26784799999996</v>
          </cell>
        </row>
        <row r="297">
          <cell r="A297">
            <v>43865</v>
          </cell>
          <cell r="B297">
            <v>33.630000000000003</v>
          </cell>
          <cell r="C297">
            <v>30.48</v>
          </cell>
          <cell r="N297">
            <v>3.1500000000000021</v>
          </cell>
          <cell r="O297">
            <v>-0.25</v>
          </cell>
          <cell r="P297">
            <v>3.3499999999999979</v>
          </cell>
          <cell r="R297">
            <v>1.7585626651643729</v>
          </cell>
          <cell r="V297">
            <v>716.25</v>
          </cell>
          <cell r="W297">
            <v>1.591437334835625</v>
          </cell>
          <cell r="AM297">
            <v>723</v>
          </cell>
          <cell r="BB297">
            <v>671.96817599999997</v>
          </cell>
        </row>
        <row r="298">
          <cell r="A298">
            <v>43866</v>
          </cell>
          <cell r="B298">
            <v>34.72</v>
          </cell>
          <cell r="C298">
            <v>31.57</v>
          </cell>
          <cell r="N298">
            <v>3.1499999999999986</v>
          </cell>
          <cell r="O298">
            <v>0.25</v>
          </cell>
          <cell r="P298">
            <v>3.3500000000000014</v>
          </cell>
          <cell r="R298">
            <v>1.5427764759673082</v>
          </cell>
          <cell r="V298">
            <v>724.5</v>
          </cell>
          <cell r="W298">
            <v>1.8072235240326933</v>
          </cell>
          <cell r="AM298">
            <v>731</v>
          </cell>
          <cell r="BB298">
            <v>695.99853399999995</v>
          </cell>
        </row>
        <row r="299">
          <cell r="A299">
            <v>43867</v>
          </cell>
          <cell r="B299">
            <v>34.64</v>
          </cell>
          <cell r="C299">
            <v>31.49</v>
          </cell>
          <cell r="N299">
            <v>3.1500000000000021</v>
          </cell>
          <cell r="O299">
            <v>0.25</v>
          </cell>
          <cell r="P299">
            <v>3.350000000000005</v>
          </cell>
          <cell r="R299">
            <v>2.1103884112559932</v>
          </cell>
          <cell r="V299">
            <v>735.25</v>
          </cell>
          <cell r="W299">
            <v>1.2396115887440118</v>
          </cell>
          <cell r="AM299">
            <v>739.75</v>
          </cell>
          <cell r="BB299">
            <v>694.23483799999997</v>
          </cell>
        </row>
        <row r="300">
          <cell r="A300">
            <v>43868</v>
          </cell>
          <cell r="B300">
            <v>34.369999999999997</v>
          </cell>
          <cell r="C300">
            <v>31.22</v>
          </cell>
          <cell r="N300">
            <v>3.1499999999999986</v>
          </cell>
          <cell r="O300">
            <v>0.25</v>
          </cell>
          <cell r="P300">
            <v>3.3500000000000014</v>
          </cell>
          <cell r="R300">
            <v>2.108232912490223</v>
          </cell>
          <cell r="V300">
            <v>729.25</v>
          </cell>
          <cell r="W300">
            <v>1.2417670875097784</v>
          </cell>
          <cell r="AM300">
            <v>733.75</v>
          </cell>
          <cell r="BB300">
            <v>688.28236399999992</v>
          </cell>
        </row>
        <row r="301">
          <cell r="A301">
            <v>43871</v>
          </cell>
          <cell r="B301">
            <v>34.020000000000003</v>
          </cell>
          <cell r="C301">
            <v>30.87</v>
          </cell>
          <cell r="N301">
            <v>3.1500000000000021</v>
          </cell>
          <cell r="O301">
            <v>0.25</v>
          </cell>
          <cell r="P301">
            <v>3.3499999999999979</v>
          </cell>
          <cell r="R301">
            <v>2.4468931000416454</v>
          </cell>
          <cell r="V301">
            <v>729</v>
          </cell>
          <cell r="W301">
            <v>0.90310689995835247</v>
          </cell>
          <cell r="AM301">
            <v>733.5</v>
          </cell>
          <cell r="BB301">
            <v>680.566194</v>
          </cell>
        </row>
        <row r="302">
          <cell r="A302">
            <v>43872</v>
          </cell>
          <cell r="B302">
            <v>34.119999999999997</v>
          </cell>
          <cell r="C302">
            <v>30.97</v>
          </cell>
          <cell r="N302">
            <v>3.1499999999999986</v>
          </cell>
          <cell r="O302">
            <v>0.25</v>
          </cell>
          <cell r="P302">
            <v>3.3500000000000014</v>
          </cell>
          <cell r="R302">
            <v>2.4149319747330864</v>
          </cell>
          <cell r="V302">
            <v>730.5</v>
          </cell>
          <cell r="W302">
            <v>0.93506802526691501</v>
          </cell>
          <cell r="AM302">
            <v>741.75</v>
          </cell>
          <cell r="BB302">
            <v>682.77081399999997</v>
          </cell>
        </row>
        <row r="303">
          <cell r="A303">
            <v>43873</v>
          </cell>
          <cell r="B303">
            <v>34.43</v>
          </cell>
          <cell r="C303">
            <v>31.28</v>
          </cell>
          <cell r="N303">
            <v>3.1499999999999986</v>
          </cell>
          <cell r="O303">
            <v>0.25</v>
          </cell>
          <cell r="P303">
            <v>3.3500000000000014</v>
          </cell>
          <cell r="R303">
            <v>2.0368931000416453</v>
          </cell>
          <cell r="V303">
            <v>729</v>
          </cell>
          <cell r="W303">
            <v>1.3131068999583562</v>
          </cell>
          <cell r="AM303">
            <v>740</v>
          </cell>
          <cell r="BB303">
            <v>689.60513600000002</v>
          </cell>
        </row>
        <row r="304">
          <cell r="A304">
            <v>43874</v>
          </cell>
          <cell r="B304">
            <v>33.82</v>
          </cell>
          <cell r="C304">
            <v>30.67</v>
          </cell>
          <cell r="N304">
            <v>3.1499999999999986</v>
          </cell>
          <cell r="O304">
            <v>-4.9999999999997158E-2</v>
          </cell>
          <cell r="P304">
            <v>3.3500000000000014</v>
          </cell>
          <cell r="R304">
            <v>2.0747376012758707</v>
          </cell>
          <cell r="V304">
            <v>723</v>
          </cell>
          <cell r="W304">
            <v>1.2752623987241307</v>
          </cell>
          <cell r="AM304">
            <v>729.5</v>
          </cell>
          <cell r="BB304">
            <v>676.15695400000004</v>
          </cell>
        </row>
        <row r="305">
          <cell r="A305">
            <v>43875</v>
          </cell>
          <cell r="B305">
            <v>33.67</v>
          </cell>
          <cell r="C305">
            <v>30.52</v>
          </cell>
          <cell r="N305">
            <v>3.1500000000000021</v>
          </cell>
          <cell r="O305">
            <v>-5.0000000000000711E-2</v>
          </cell>
          <cell r="P305">
            <v>3.3500000000000014</v>
          </cell>
          <cell r="R305">
            <v>2.2700968510701571</v>
          </cell>
          <cell r="V305">
            <v>724</v>
          </cell>
          <cell r="W305">
            <v>1.0799031489298443</v>
          </cell>
          <cell r="AM305">
            <v>732.75</v>
          </cell>
          <cell r="BB305">
            <v>672.85002399999996</v>
          </cell>
        </row>
        <row r="306">
          <cell r="A306">
            <v>43879</v>
          </cell>
          <cell r="B306">
            <v>33.58</v>
          </cell>
          <cell r="C306">
            <v>30.43</v>
          </cell>
          <cell r="N306">
            <v>3.1499999999999986</v>
          </cell>
          <cell r="O306">
            <v>-5.0000000000000711E-2</v>
          </cell>
          <cell r="P306">
            <v>2.7499999999999964</v>
          </cell>
          <cell r="R306">
            <v>1.3395137306985063</v>
          </cell>
          <cell r="V306">
            <v>701.5</v>
          </cell>
          <cell r="W306">
            <v>1.4104862693014901</v>
          </cell>
          <cell r="AM306">
            <v>703.75</v>
          </cell>
          <cell r="BB306">
            <v>670.86586599999998</v>
          </cell>
        </row>
        <row r="307">
          <cell r="A307">
            <v>43880</v>
          </cell>
          <cell r="B307">
            <v>33.39</v>
          </cell>
          <cell r="C307">
            <v>30.24</v>
          </cell>
          <cell r="N307">
            <v>3.1500000000000021</v>
          </cell>
          <cell r="O307">
            <v>-0.10000000000000142</v>
          </cell>
          <cell r="P307">
            <v>2.7500000000000036</v>
          </cell>
          <cell r="R307">
            <v>1.275397106624176</v>
          </cell>
          <cell r="V307">
            <v>697</v>
          </cell>
          <cell r="W307">
            <v>1.4746028933758275</v>
          </cell>
          <cell r="AM307">
            <v>699</v>
          </cell>
          <cell r="BB307">
            <v>666.67708799999991</v>
          </cell>
        </row>
        <row r="308">
          <cell r="A308">
            <v>43881</v>
          </cell>
          <cell r="B308">
            <v>33.17</v>
          </cell>
          <cell r="C308">
            <v>30.02</v>
          </cell>
          <cell r="N308">
            <v>3.1500000000000021</v>
          </cell>
          <cell r="O308">
            <v>-0.10000000000000142</v>
          </cell>
          <cell r="P308">
            <v>2.7499999999999964</v>
          </cell>
          <cell r="R308">
            <v>1.2912804825498476</v>
          </cell>
          <cell r="V308">
            <v>692.5</v>
          </cell>
          <cell r="W308">
            <v>1.4587195174501488</v>
          </cell>
          <cell r="AM308">
            <v>697</v>
          </cell>
          <cell r="BB308">
            <v>661.82692399999996</v>
          </cell>
        </row>
        <row r="309">
          <cell r="A309">
            <v>43882</v>
          </cell>
          <cell r="B309">
            <v>33.69</v>
          </cell>
          <cell r="C309">
            <v>30.54</v>
          </cell>
          <cell r="N309">
            <v>3.1499999999999986</v>
          </cell>
          <cell r="O309">
            <v>-0.47000000000000242</v>
          </cell>
          <cell r="P309">
            <v>2.379999999999999</v>
          </cell>
          <cell r="R309">
            <v>0.65075635641847285</v>
          </cell>
          <cell r="V309">
            <v>698</v>
          </cell>
          <cell r="W309">
            <v>1.7292436435815262</v>
          </cell>
          <cell r="AM309">
            <v>702.5</v>
          </cell>
          <cell r="BB309">
            <v>673.29094799999996</v>
          </cell>
        </row>
        <row r="310">
          <cell r="A310">
            <v>43885</v>
          </cell>
          <cell r="B310">
            <v>32.54</v>
          </cell>
          <cell r="C310">
            <v>29.39</v>
          </cell>
          <cell r="N310">
            <v>3.1499999999999986</v>
          </cell>
          <cell r="O310">
            <v>-0.48000000000000043</v>
          </cell>
          <cell r="P310">
            <v>2.370000000000001</v>
          </cell>
          <cell r="R310" t="str">
            <v/>
          </cell>
          <cell r="BB310">
            <v>647.93781799999999</v>
          </cell>
        </row>
        <row r="311">
          <cell r="A311">
            <v>43886</v>
          </cell>
          <cell r="B311">
            <v>32.28</v>
          </cell>
          <cell r="C311">
            <v>29.13</v>
          </cell>
          <cell r="N311">
            <v>3.1500000000000021</v>
          </cell>
          <cell r="O311">
            <v>-0.49000000000000199</v>
          </cell>
          <cell r="P311">
            <v>2.3599999999999994</v>
          </cell>
          <cell r="R311" t="str">
            <v/>
          </cell>
          <cell r="BB311">
            <v>642.20580599999994</v>
          </cell>
        </row>
        <row r="312">
          <cell r="A312">
            <v>43887</v>
          </cell>
          <cell r="B312">
            <v>32.32</v>
          </cell>
          <cell r="C312">
            <v>29.17</v>
          </cell>
          <cell r="N312">
            <v>3.1499999999999986</v>
          </cell>
          <cell r="O312">
            <v>-0.27999999999999758</v>
          </cell>
          <cell r="P312">
            <v>2.370000000000001</v>
          </cell>
          <cell r="R312">
            <v>0.7252409256552852</v>
          </cell>
          <cell r="V312">
            <v>665.25</v>
          </cell>
          <cell r="W312">
            <v>1.6447590743447158</v>
          </cell>
          <cell r="AM312">
            <v>669.5</v>
          </cell>
          <cell r="BB312">
            <v>643.08765400000004</v>
          </cell>
        </row>
        <row r="313">
          <cell r="A313">
            <v>43888</v>
          </cell>
          <cell r="B313">
            <v>32.08</v>
          </cell>
          <cell r="C313">
            <v>28.93</v>
          </cell>
          <cell r="N313">
            <v>3.1499999999999986</v>
          </cell>
          <cell r="O313">
            <v>-0.26000000000000156</v>
          </cell>
          <cell r="P313">
            <v>2.139999999999997</v>
          </cell>
          <cell r="R313">
            <v>0.84916317627239835</v>
          </cell>
          <cell r="V313">
            <v>662.25</v>
          </cell>
          <cell r="W313">
            <v>1.2908368237275987</v>
          </cell>
          <cell r="AM313">
            <v>666.75</v>
          </cell>
          <cell r="BB313">
            <v>637.79656599999998</v>
          </cell>
        </row>
        <row r="314">
          <cell r="A314">
            <v>43889</v>
          </cell>
          <cell r="B314">
            <v>31.56</v>
          </cell>
          <cell r="C314">
            <v>28.41</v>
          </cell>
          <cell r="N314">
            <v>3.1499999999999986</v>
          </cell>
          <cell r="O314">
            <v>-0.26999999999999957</v>
          </cell>
          <cell r="P314">
            <v>2.129999999999999</v>
          </cell>
          <cell r="R314">
            <v>0.75815311649797934</v>
          </cell>
          <cell r="V314">
            <v>649</v>
          </cell>
          <cell r="W314">
            <v>1.3718468835020197</v>
          </cell>
          <cell r="AM314">
            <v>651.25</v>
          </cell>
          <cell r="BB314">
            <v>626.33254199999999</v>
          </cell>
        </row>
        <row r="315">
          <cell r="A315">
            <v>43892</v>
          </cell>
          <cell r="B315">
            <v>32.159999999999997</v>
          </cell>
          <cell r="C315">
            <v>29.01</v>
          </cell>
          <cell r="N315">
            <v>3.149999999999995</v>
          </cell>
          <cell r="O315">
            <v>0.10000000000000142</v>
          </cell>
          <cell r="P315">
            <v>2.5</v>
          </cell>
          <cell r="R315">
            <v>0.58485217874084938</v>
          </cell>
          <cell r="V315">
            <v>650.25</v>
          </cell>
          <cell r="W315">
            <v>1.9151478212591506</v>
          </cell>
          <cell r="AM315">
            <v>652.25</v>
          </cell>
          <cell r="BB315">
            <v>639.56026199999997</v>
          </cell>
        </row>
        <row r="316">
          <cell r="A316">
            <v>43893</v>
          </cell>
          <cell r="B316">
            <v>32.409999999999997</v>
          </cell>
          <cell r="C316">
            <v>29.26</v>
          </cell>
          <cell r="N316">
            <v>3.149999999999995</v>
          </cell>
          <cell r="O316">
            <v>0.10000000000000142</v>
          </cell>
          <cell r="P316">
            <v>2.5</v>
          </cell>
          <cell r="R316">
            <v>0.59566786505805069</v>
          </cell>
          <cell r="V316">
            <v>656</v>
          </cell>
          <cell r="W316">
            <v>1.9043321349419493</v>
          </cell>
          <cell r="AM316">
            <v>658</v>
          </cell>
          <cell r="BB316">
            <v>645.07181200000002</v>
          </cell>
        </row>
        <row r="317">
          <cell r="A317">
            <v>43894</v>
          </cell>
          <cell r="B317">
            <v>32.99</v>
          </cell>
          <cell r="C317">
            <v>29.84</v>
          </cell>
          <cell r="N317">
            <v>3.1500000000000021</v>
          </cell>
          <cell r="O317">
            <v>0.10000000000000142</v>
          </cell>
          <cell r="P317">
            <v>2.5000000000000036</v>
          </cell>
          <cell r="R317">
            <v>0.34452242606669614</v>
          </cell>
          <cell r="V317">
            <v>663.25</v>
          </cell>
          <cell r="W317">
            <v>2.1554775739333074</v>
          </cell>
          <cell r="AM317">
            <v>665.5</v>
          </cell>
          <cell r="BB317">
            <v>657.858608</v>
          </cell>
        </row>
        <row r="318">
          <cell r="A318">
            <v>43895</v>
          </cell>
          <cell r="B318">
            <v>32.64</v>
          </cell>
          <cell r="C318">
            <v>29.49</v>
          </cell>
          <cell r="N318">
            <v>3.1500000000000021</v>
          </cell>
          <cell r="O318">
            <v>9.9999999999997868E-2</v>
          </cell>
          <cell r="P318">
            <v>2.5</v>
          </cell>
          <cell r="R318">
            <v>0.36566786505805027</v>
          </cell>
          <cell r="V318">
            <v>656</v>
          </cell>
          <cell r="W318">
            <v>2.1343321349419497</v>
          </cell>
          <cell r="AM318">
            <v>660.5</v>
          </cell>
          <cell r="BB318">
            <v>650.14243799999997</v>
          </cell>
        </row>
        <row r="319">
          <cell r="A319">
            <v>43896</v>
          </cell>
          <cell r="B319">
            <v>32</v>
          </cell>
          <cell r="C319">
            <v>28.85</v>
          </cell>
          <cell r="N319">
            <v>3.1499999999999986</v>
          </cell>
          <cell r="O319">
            <v>0.10000000000000142</v>
          </cell>
          <cell r="P319">
            <v>2.5</v>
          </cell>
          <cell r="R319">
            <v>0.29125968079788578</v>
          </cell>
          <cell r="V319">
            <v>640.25</v>
          </cell>
          <cell r="W319">
            <v>2.2087403192021142</v>
          </cell>
          <cell r="AM319">
            <v>644.75</v>
          </cell>
          <cell r="BB319">
            <v>636.03287</v>
          </cell>
        </row>
        <row r="320">
          <cell r="A320">
            <v>43899</v>
          </cell>
          <cell r="B320">
            <v>30.79</v>
          </cell>
          <cell r="C320">
            <v>27.64</v>
          </cell>
          <cell r="N320">
            <v>3.1499999999999986</v>
          </cell>
          <cell r="O320">
            <v>0.10000000000000142</v>
          </cell>
          <cell r="P320">
            <v>2.5</v>
          </cell>
          <cell r="R320">
            <v>1.0249875579577825</v>
          </cell>
          <cell r="V320">
            <v>629.75</v>
          </cell>
          <cell r="W320">
            <v>1.4750124420422175</v>
          </cell>
          <cell r="AM320">
            <v>625.5</v>
          </cell>
          <cell r="BB320">
            <v>609.35696799999994</v>
          </cell>
        </row>
        <row r="321">
          <cell r="A321">
            <v>43900</v>
          </cell>
          <cell r="B321">
            <v>31.42</v>
          </cell>
          <cell r="C321">
            <v>28.27</v>
          </cell>
          <cell r="N321">
            <v>3.1500000000000021</v>
          </cell>
          <cell r="O321">
            <v>0.59999999999999787</v>
          </cell>
          <cell r="P321">
            <v>2.5</v>
          </cell>
          <cell r="R321">
            <v>0.31665712308051042</v>
          </cell>
          <cell r="V321">
            <v>617</v>
          </cell>
          <cell r="W321">
            <v>2.1833428769194896</v>
          </cell>
          <cell r="AM321">
            <v>619.25</v>
          </cell>
          <cell r="BB321">
            <v>623.24607399999991</v>
          </cell>
        </row>
        <row r="322">
          <cell r="A322">
            <v>43901</v>
          </cell>
          <cell r="B322">
            <v>30.68</v>
          </cell>
          <cell r="C322">
            <v>27.53</v>
          </cell>
          <cell r="N322">
            <v>3.1499999999999986</v>
          </cell>
          <cell r="O322">
            <v>0</v>
          </cell>
          <cell r="P322">
            <v>2.5</v>
          </cell>
          <cell r="R322">
            <v>0.3432589985947736</v>
          </cell>
          <cell r="V322">
            <v>614.5</v>
          </cell>
          <cell r="W322">
            <v>2.1567410014052264</v>
          </cell>
          <cell r="AM322">
            <v>616.75</v>
          </cell>
          <cell r="BB322">
            <v>606.93188599999996</v>
          </cell>
        </row>
        <row r="323">
          <cell r="A323">
            <v>43902</v>
          </cell>
          <cell r="B323">
            <v>29.53</v>
          </cell>
          <cell r="C323">
            <v>26.38</v>
          </cell>
          <cell r="N323">
            <v>3.1500000000000021</v>
          </cell>
          <cell r="O323">
            <v>0</v>
          </cell>
          <cell r="P323">
            <v>2.5</v>
          </cell>
          <cell r="R323">
            <v>0.34793794128880506</v>
          </cell>
          <cell r="V323">
            <v>589.25</v>
          </cell>
          <cell r="W323">
            <v>2.1520620587111949</v>
          </cell>
          <cell r="AM323">
            <v>592.5</v>
          </cell>
          <cell r="BB323">
            <v>581.578756</v>
          </cell>
        </row>
        <row r="324">
          <cell r="A324">
            <v>43903</v>
          </cell>
          <cell r="B324">
            <v>29.52</v>
          </cell>
          <cell r="C324">
            <v>26.37</v>
          </cell>
          <cell r="N324">
            <v>3.1499999999999986</v>
          </cell>
          <cell r="O324">
            <v>0</v>
          </cell>
          <cell r="P324">
            <v>2.5</v>
          </cell>
          <cell r="R324">
            <v>9.7122254971601762E-2</v>
          </cell>
          <cell r="V324">
            <v>583.5</v>
          </cell>
          <cell r="W324">
            <v>2.4028777450283982</v>
          </cell>
          <cell r="AM324">
            <v>586.75</v>
          </cell>
          <cell r="BB324">
            <v>581.358294</v>
          </cell>
        </row>
        <row r="325">
          <cell r="A325">
            <v>43906</v>
          </cell>
          <cell r="B325">
            <v>28.14</v>
          </cell>
          <cell r="C325">
            <v>24.99</v>
          </cell>
          <cell r="N325">
            <v>3.1500000000000021</v>
          </cell>
          <cell r="O325">
            <v>0</v>
          </cell>
          <cell r="P325">
            <v>2.5</v>
          </cell>
          <cell r="R325">
            <v>0.32046138521706169</v>
          </cell>
          <cell r="V325">
            <v>558</v>
          </cell>
          <cell r="W325">
            <v>2.1795386147829383</v>
          </cell>
          <cell r="AM325">
            <v>560.25</v>
          </cell>
          <cell r="BB325">
            <v>550.93453799999997</v>
          </cell>
        </row>
        <row r="326">
          <cell r="A326">
            <v>43907</v>
          </cell>
          <cell r="B326">
            <v>28.39</v>
          </cell>
          <cell r="C326">
            <v>25.24</v>
          </cell>
          <cell r="N326">
            <v>3.1500000000000021</v>
          </cell>
          <cell r="O326">
            <v>0</v>
          </cell>
          <cell r="P326">
            <v>2.5</v>
          </cell>
          <cell r="R326">
            <v>0.17251969725422711</v>
          </cell>
          <cell r="V326">
            <v>560.25</v>
          </cell>
          <cell r="W326">
            <v>2.3274803027457729</v>
          </cell>
          <cell r="AM326">
            <v>562.5</v>
          </cell>
          <cell r="BB326">
            <v>556.44608799999992</v>
          </cell>
        </row>
        <row r="327">
          <cell r="A327">
            <v>43908</v>
          </cell>
          <cell r="B327">
            <v>28.19</v>
          </cell>
          <cell r="C327">
            <v>25.04</v>
          </cell>
          <cell r="N327">
            <v>3.1500000000000021</v>
          </cell>
          <cell r="O327">
            <v>0</v>
          </cell>
          <cell r="P327">
            <v>2.5</v>
          </cell>
          <cell r="R327">
            <v>0.3725196972542264</v>
          </cell>
          <cell r="V327">
            <v>560.25</v>
          </cell>
          <cell r="W327">
            <v>2.1274803027457736</v>
          </cell>
          <cell r="AM327">
            <v>559</v>
          </cell>
          <cell r="BB327">
            <v>552.03684799999996</v>
          </cell>
        </row>
        <row r="328">
          <cell r="A328">
            <v>43909</v>
          </cell>
          <cell r="B328">
            <v>28.63</v>
          </cell>
          <cell r="C328">
            <v>25.48</v>
          </cell>
          <cell r="N328">
            <v>3.1499999999999986</v>
          </cell>
          <cell r="O328">
            <v>0</v>
          </cell>
          <cell r="P328">
            <v>2.5</v>
          </cell>
          <cell r="R328">
            <v>0.38611219519718176</v>
          </cell>
          <cell r="V328">
            <v>570.25</v>
          </cell>
          <cell r="W328">
            <v>2.1138878048028182</v>
          </cell>
          <cell r="AM328">
            <v>572.5</v>
          </cell>
          <cell r="BB328">
            <v>561.73717599999998</v>
          </cell>
        </row>
        <row r="329">
          <cell r="A329">
            <v>43910</v>
          </cell>
          <cell r="B329">
            <v>28.74</v>
          </cell>
          <cell r="C329">
            <v>25.59</v>
          </cell>
          <cell r="N329">
            <v>3.1499999999999986</v>
          </cell>
          <cell r="O329">
            <v>-5.0000000000000711E-2</v>
          </cell>
          <cell r="P329">
            <v>2.5</v>
          </cell>
          <cell r="R329">
            <v>0.23745200764575713</v>
          </cell>
          <cell r="V329">
            <v>570.5</v>
          </cell>
          <cell r="W329">
            <v>2.2625479923542429</v>
          </cell>
          <cell r="AM329">
            <v>572.75</v>
          </cell>
          <cell r="BB329">
            <v>564.16225799999995</v>
          </cell>
        </row>
        <row r="330">
          <cell r="A330">
            <v>43913</v>
          </cell>
          <cell r="B330">
            <v>29.24</v>
          </cell>
          <cell r="C330">
            <v>26.09</v>
          </cell>
          <cell r="N330">
            <v>3.1499999999999986</v>
          </cell>
          <cell r="O330">
            <v>-5.0000000000000711E-2</v>
          </cell>
          <cell r="P330">
            <v>2.5</v>
          </cell>
          <cell r="R330" t="str">
            <v/>
          </cell>
          <cell r="AM330">
            <v>578.75</v>
          </cell>
          <cell r="BB330">
            <v>575.18535799999995</v>
          </cell>
        </row>
        <row r="331">
          <cell r="A331">
            <v>43914</v>
          </cell>
          <cell r="B331">
            <v>29.55</v>
          </cell>
          <cell r="C331">
            <v>26.4</v>
          </cell>
          <cell r="N331">
            <v>3.1500000000000021</v>
          </cell>
          <cell r="O331">
            <v>-0.15000000000000213</v>
          </cell>
          <cell r="P331">
            <v>2.5</v>
          </cell>
          <cell r="R331" t="str">
            <v/>
          </cell>
          <cell r="AM331">
            <v>601</v>
          </cell>
          <cell r="BB331">
            <v>582.01967999999999</v>
          </cell>
        </row>
        <row r="332">
          <cell r="A332">
            <v>43915</v>
          </cell>
          <cell r="B332">
            <v>29.64</v>
          </cell>
          <cell r="C332">
            <v>26.49</v>
          </cell>
          <cell r="N332">
            <v>3.1500000000000021</v>
          </cell>
          <cell r="O332">
            <v>-0.15000000000000213</v>
          </cell>
          <cell r="P332">
            <v>2.5</v>
          </cell>
          <cell r="R332">
            <v>0.3374138151574293</v>
          </cell>
          <cell r="V332">
            <v>594.75</v>
          </cell>
          <cell r="W332">
            <v>2.1625861848425707</v>
          </cell>
          <cell r="AM332">
            <v>592.5</v>
          </cell>
          <cell r="BB332">
            <v>584.00383799999997</v>
          </cell>
        </row>
        <row r="333">
          <cell r="A333">
            <v>43916</v>
          </cell>
          <cell r="B333">
            <v>29.5</v>
          </cell>
          <cell r="C333">
            <v>26.35</v>
          </cell>
          <cell r="N333">
            <v>3.1499999999999986</v>
          </cell>
          <cell r="O333">
            <v>-0.14999999999999858</v>
          </cell>
          <cell r="P333">
            <v>2.5</v>
          </cell>
          <cell r="R333">
            <v>0.60215175209174276</v>
          </cell>
          <cell r="V333">
            <v>597.5</v>
          </cell>
          <cell r="W333">
            <v>1.8978482479082572</v>
          </cell>
          <cell r="AM333">
            <v>599.75</v>
          </cell>
          <cell r="BB333">
            <v>580.91737000000001</v>
          </cell>
        </row>
        <row r="334">
          <cell r="A334">
            <v>43917</v>
          </cell>
          <cell r="B334">
            <v>29.85</v>
          </cell>
          <cell r="C334">
            <v>26.7</v>
          </cell>
          <cell r="N334">
            <v>3.1500000000000021</v>
          </cell>
          <cell r="O334">
            <v>-0.15000000000000213</v>
          </cell>
          <cell r="P334">
            <v>2.5</v>
          </cell>
          <cell r="R334">
            <v>0.28617118943746078</v>
          </cell>
          <cell r="V334">
            <v>598.25</v>
          </cell>
          <cell r="W334">
            <v>2.2138288105625392</v>
          </cell>
          <cell r="AM334">
            <v>600.5</v>
          </cell>
          <cell r="BB334">
            <v>588.63353999999993</v>
          </cell>
        </row>
        <row r="335">
          <cell r="A335">
            <v>43920</v>
          </cell>
          <cell r="B335">
            <v>29.87</v>
          </cell>
          <cell r="C335">
            <v>26.72</v>
          </cell>
          <cell r="N335">
            <v>3.1500000000000021</v>
          </cell>
          <cell r="O335">
            <v>-0.15000000000000213</v>
          </cell>
          <cell r="P335">
            <v>2.5</v>
          </cell>
          <cell r="R335">
            <v>0.32287025168033168</v>
          </cell>
          <cell r="V335">
            <v>599.5</v>
          </cell>
          <cell r="W335">
            <v>2.1771297483196683</v>
          </cell>
          <cell r="AM335">
            <v>601.75</v>
          </cell>
          <cell r="BB335">
            <v>589.07446399999992</v>
          </cell>
        </row>
        <row r="336">
          <cell r="A336">
            <v>43921</v>
          </cell>
          <cell r="B336">
            <v>30.01</v>
          </cell>
          <cell r="C336">
            <v>26.86</v>
          </cell>
          <cell r="N336">
            <v>3.1500000000000021</v>
          </cell>
          <cell r="O336">
            <v>-0.15000000000000213</v>
          </cell>
          <cell r="P336">
            <v>2.5</v>
          </cell>
          <cell r="R336">
            <v>0.28492856371750008</v>
          </cell>
          <cell r="V336">
            <v>601.75</v>
          </cell>
          <cell r="W336">
            <v>2.2150714362824999</v>
          </cell>
          <cell r="AM336">
            <v>606</v>
          </cell>
          <cell r="BB336">
            <v>592.160932</v>
          </cell>
        </row>
        <row r="337">
          <cell r="A337">
            <v>43922</v>
          </cell>
          <cell r="B337">
            <v>29.05</v>
          </cell>
          <cell r="C337">
            <v>25.9</v>
          </cell>
          <cell r="N337">
            <v>3.1500000000000021</v>
          </cell>
          <cell r="O337">
            <v>-0.15000000000000213</v>
          </cell>
          <cell r="P337">
            <v>2.5</v>
          </cell>
          <cell r="R337">
            <v>4.2908444168659798E-2</v>
          </cell>
          <cell r="V337">
            <v>575.25</v>
          </cell>
          <cell r="W337">
            <v>2.4570915558313402</v>
          </cell>
          <cell r="AM337">
            <v>573</v>
          </cell>
          <cell r="BB337">
            <v>570.99657999999999</v>
          </cell>
        </row>
        <row r="338">
          <cell r="A338">
            <v>43923</v>
          </cell>
          <cell r="B338">
            <v>29.24</v>
          </cell>
          <cell r="C338">
            <v>26.09</v>
          </cell>
          <cell r="N338">
            <v>3.1499999999999986</v>
          </cell>
          <cell r="O338">
            <v>-0.14999999999999858</v>
          </cell>
          <cell r="P338">
            <v>2</v>
          </cell>
          <cell r="R338">
            <v>0.21578244252303236</v>
          </cell>
          <cell r="V338">
            <v>583.25</v>
          </cell>
          <cell r="W338">
            <v>1.7842175574769676</v>
          </cell>
          <cell r="AM338">
            <v>585.5</v>
          </cell>
          <cell r="BB338">
            <v>575.18535799999995</v>
          </cell>
        </row>
        <row r="339">
          <cell r="A339">
            <v>43924</v>
          </cell>
          <cell r="B339">
            <v>29.43</v>
          </cell>
          <cell r="C339">
            <v>26.28</v>
          </cell>
          <cell r="N339">
            <v>3.1499999999999986</v>
          </cell>
          <cell r="O339">
            <v>-0.14999999999999858</v>
          </cell>
          <cell r="P339">
            <v>2</v>
          </cell>
          <cell r="R339">
            <v>-0.21235361889702276</v>
          </cell>
          <cell r="V339">
            <v>578</v>
          </cell>
          <cell r="W339">
            <v>2.2123536188970228</v>
          </cell>
          <cell r="AM339">
            <v>584.75</v>
          </cell>
          <cell r="BB339">
            <v>579.37413600000002</v>
          </cell>
        </row>
        <row r="340">
          <cell r="A340">
            <v>43927</v>
          </cell>
          <cell r="B340">
            <v>29.83</v>
          </cell>
          <cell r="C340">
            <v>26.68</v>
          </cell>
          <cell r="N340">
            <v>3.1499999999999986</v>
          </cell>
          <cell r="O340">
            <v>-0.14999999999999858</v>
          </cell>
          <cell r="P340">
            <v>2</v>
          </cell>
          <cell r="R340">
            <v>-0.19278055829978769</v>
          </cell>
          <cell r="V340">
            <v>587.25</v>
          </cell>
          <cell r="W340">
            <v>2.1927805582997877</v>
          </cell>
          <cell r="AM340">
            <v>594</v>
          </cell>
          <cell r="BB340">
            <v>588.19261599999993</v>
          </cell>
        </row>
        <row r="341">
          <cell r="A341">
            <v>43928</v>
          </cell>
          <cell r="B341">
            <v>30.48</v>
          </cell>
          <cell r="C341">
            <v>27.33</v>
          </cell>
          <cell r="N341">
            <v>3.1500000000000021</v>
          </cell>
          <cell r="O341">
            <v>-0.15000000000000213</v>
          </cell>
          <cell r="P341">
            <v>2</v>
          </cell>
          <cell r="R341">
            <v>-0.40052787280540159</v>
          </cell>
          <cell r="V341">
            <v>597</v>
          </cell>
          <cell r="W341">
            <v>2.4005278728054016</v>
          </cell>
          <cell r="AM341">
            <v>605.75</v>
          </cell>
          <cell r="BB341">
            <v>602.5226459999999</v>
          </cell>
        </row>
        <row r="342">
          <cell r="A342">
            <v>43929</v>
          </cell>
          <cell r="B342">
            <v>30.18</v>
          </cell>
          <cell r="C342">
            <v>27.03</v>
          </cell>
          <cell r="N342">
            <v>3.1499999999999986</v>
          </cell>
          <cell r="O342">
            <v>-0.14999999999999858</v>
          </cell>
          <cell r="P342">
            <v>2</v>
          </cell>
          <cell r="R342">
            <v>-0.23660562218829284</v>
          </cell>
          <cell r="V342">
            <v>594</v>
          </cell>
          <cell r="W342">
            <v>2.2366056221882928</v>
          </cell>
          <cell r="AM342">
            <v>596.25</v>
          </cell>
          <cell r="BB342">
            <v>595.90878599999996</v>
          </cell>
        </row>
        <row r="343">
          <cell r="A343">
            <v>43930</v>
          </cell>
          <cell r="B343">
            <v>30.41</v>
          </cell>
          <cell r="C343">
            <v>27.26</v>
          </cell>
          <cell r="N343">
            <v>3.1499999999999986</v>
          </cell>
          <cell r="O343">
            <v>-0.14999999999999858</v>
          </cell>
          <cell r="P343">
            <v>2</v>
          </cell>
          <cell r="R343">
            <v>-0.4099065599454228</v>
          </cell>
          <cell r="V343">
            <v>595.25</v>
          </cell>
          <cell r="W343">
            <v>2.4099065599454228</v>
          </cell>
          <cell r="AM343">
            <v>597.5</v>
          </cell>
          <cell r="BB343">
            <v>600.97941200000002</v>
          </cell>
        </row>
        <row r="344">
          <cell r="A344">
            <v>43934</v>
          </cell>
          <cell r="B344">
            <v>29.7</v>
          </cell>
          <cell r="C344">
            <v>26.55</v>
          </cell>
          <cell r="N344">
            <v>3.1499999999999986</v>
          </cell>
          <cell r="O344">
            <v>-0.34999999999999787</v>
          </cell>
          <cell r="P344">
            <v>2</v>
          </cell>
          <cell r="R344" t="str">
            <v/>
          </cell>
          <cell r="BB344">
            <v>585.32660999999996</v>
          </cell>
        </row>
        <row r="345">
          <cell r="A345">
            <v>43935</v>
          </cell>
          <cell r="B345">
            <v>29.24</v>
          </cell>
          <cell r="C345">
            <v>26.09</v>
          </cell>
          <cell r="N345">
            <v>3.1499999999999986</v>
          </cell>
          <cell r="O345">
            <v>-0.64999999999999858</v>
          </cell>
          <cell r="P345">
            <v>2</v>
          </cell>
          <cell r="R345">
            <v>0.14669531556883797</v>
          </cell>
          <cell r="V345">
            <v>592.75</v>
          </cell>
          <cell r="W345">
            <v>1.853304684431162</v>
          </cell>
          <cell r="AM345">
            <v>590.5</v>
          </cell>
          <cell r="BB345">
            <v>575.18535799999995</v>
          </cell>
        </row>
        <row r="346">
          <cell r="A346">
            <v>43936</v>
          </cell>
          <cell r="B346">
            <v>29.05</v>
          </cell>
          <cell r="C346">
            <v>25.9</v>
          </cell>
          <cell r="N346">
            <v>3.1500000000000021</v>
          </cell>
          <cell r="O346">
            <v>-1.0400000000000027</v>
          </cell>
          <cell r="P346">
            <v>1.6099999999999994</v>
          </cell>
          <cell r="R346">
            <v>2.6074002708856625E-2</v>
          </cell>
          <cell r="V346">
            <v>594.5</v>
          </cell>
          <cell r="W346">
            <v>1.5839259972911428</v>
          </cell>
          <cell r="AM346">
            <v>601.25</v>
          </cell>
          <cell r="BB346">
            <v>570.99657999999999</v>
          </cell>
        </row>
        <row r="347">
          <cell r="A347">
            <v>43937</v>
          </cell>
          <cell r="B347">
            <v>28.8</v>
          </cell>
          <cell r="C347">
            <v>25.65</v>
          </cell>
          <cell r="N347">
            <v>3.1500000000000021</v>
          </cell>
          <cell r="O347">
            <v>-1.0300000000000011</v>
          </cell>
          <cell r="P347">
            <v>1.620000000000001</v>
          </cell>
          <cell r="R347">
            <v>0.33143325250315314</v>
          </cell>
          <cell r="V347">
            <v>595.5</v>
          </cell>
          <cell r="W347">
            <v>1.2885667474968479</v>
          </cell>
          <cell r="AM347">
            <v>595.5</v>
          </cell>
          <cell r="BB347">
            <v>565.48502999999994</v>
          </cell>
        </row>
        <row r="348">
          <cell r="A348">
            <v>43938</v>
          </cell>
          <cell r="B348">
            <v>28.79</v>
          </cell>
          <cell r="C348">
            <v>25.64</v>
          </cell>
          <cell r="N348">
            <v>3.1499999999999986</v>
          </cell>
          <cell r="O348">
            <v>-1.0300000000000011</v>
          </cell>
          <cell r="P348">
            <v>1.6199999999999974</v>
          </cell>
          <cell r="R348">
            <v>0.26205456536313321</v>
          </cell>
          <cell r="V348">
            <v>593.75</v>
          </cell>
          <cell r="W348">
            <v>1.3579454346368642</v>
          </cell>
          <cell r="AM348">
            <v>596</v>
          </cell>
          <cell r="BB348">
            <v>565.26456799999994</v>
          </cell>
        </row>
        <row r="349">
          <cell r="A349">
            <v>43941</v>
          </cell>
          <cell r="B349">
            <v>28.48</v>
          </cell>
          <cell r="C349">
            <v>25.33</v>
          </cell>
          <cell r="N349">
            <v>3.1500000000000021</v>
          </cell>
          <cell r="O349">
            <v>-1.0400000000000027</v>
          </cell>
          <cell r="P349">
            <v>1.6099999999999994</v>
          </cell>
          <cell r="R349">
            <v>0.31257869149450457</v>
          </cell>
          <cell r="V349">
            <v>588.25</v>
          </cell>
          <cell r="W349">
            <v>1.2974213085054949</v>
          </cell>
          <cell r="AM349">
            <v>590.5</v>
          </cell>
          <cell r="BB349">
            <v>558.4302459999999</v>
          </cell>
        </row>
        <row r="350">
          <cell r="A350">
            <v>43942</v>
          </cell>
          <cell r="B350">
            <v>27.85</v>
          </cell>
          <cell r="C350">
            <v>24.7</v>
          </cell>
          <cell r="N350">
            <v>3.1500000000000021</v>
          </cell>
          <cell r="O350">
            <v>-1.0600000000000023</v>
          </cell>
          <cell r="P350">
            <v>1.5899999999999999</v>
          </cell>
          <cell r="R350">
            <v>0.51434544334584587</v>
          </cell>
          <cell r="V350">
            <v>579.25</v>
          </cell>
          <cell r="W350">
            <v>1.075654556654154</v>
          </cell>
          <cell r="BB350">
            <v>544.54113999999993</v>
          </cell>
        </row>
        <row r="351">
          <cell r="A351">
            <v>43943</v>
          </cell>
          <cell r="B351">
            <v>28.02</v>
          </cell>
          <cell r="C351">
            <v>24.87</v>
          </cell>
          <cell r="N351">
            <v>3.1499999999999986</v>
          </cell>
          <cell r="O351">
            <v>-1.1199999999999974</v>
          </cell>
          <cell r="P351">
            <v>1.5800000000000018</v>
          </cell>
          <cell r="R351">
            <v>0.48846206742017984</v>
          </cell>
          <cell r="V351">
            <v>583.75</v>
          </cell>
          <cell r="W351">
            <v>1.091537932579822</v>
          </cell>
          <cell r="AM351">
            <v>586</v>
          </cell>
          <cell r="BB351">
            <v>548.288994</v>
          </cell>
        </row>
        <row r="352">
          <cell r="A352">
            <v>43944</v>
          </cell>
          <cell r="B352">
            <v>28.06</v>
          </cell>
          <cell r="C352">
            <v>24.91</v>
          </cell>
          <cell r="N352">
            <v>3.1499999999999986</v>
          </cell>
          <cell r="O352">
            <v>-1.129999999999999</v>
          </cell>
          <cell r="P352">
            <v>1.2699999999999996</v>
          </cell>
          <cell r="R352">
            <v>0.22300563089727632</v>
          </cell>
          <cell r="V352">
            <v>579</v>
          </cell>
          <cell r="W352">
            <v>1.0469943691027233</v>
          </cell>
          <cell r="AM352">
            <v>583.25</v>
          </cell>
          <cell r="BB352">
            <v>549.17084199999999</v>
          </cell>
        </row>
        <row r="353">
          <cell r="A353">
            <v>43945</v>
          </cell>
          <cell r="B353">
            <v>27.5</v>
          </cell>
          <cell r="C353">
            <v>24.35</v>
          </cell>
          <cell r="N353">
            <v>3.1499999999999986</v>
          </cell>
          <cell r="O353">
            <v>-1.1499999999999986</v>
          </cell>
          <cell r="P353">
            <v>1.25</v>
          </cell>
          <cell r="R353">
            <v>2.5917821739962932E-2</v>
          </cell>
          <cell r="V353">
            <v>562.75</v>
          </cell>
          <cell r="W353">
            <v>1.2240821782600371</v>
          </cell>
          <cell r="AM353">
            <v>567.25</v>
          </cell>
          <cell r="BB353">
            <v>536.82497000000001</v>
          </cell>
        </row>
        <row r="354">
          <cell r="A354">
            <v>43948</v>
          </cell>
          <cell r="B354">
            <v>27.44</v>
          </cell>
          <cell r="C354">
            <v>24.29</v>
          </cell>
          <cell r="N354">
            <v>3.1500000000000021</v>
          </cell>
          <cell r="O354">
            <v>-1.1799999999999997</v>
          </cell>
          <cell r="P354">
            <v>1.2200000000000024</v>
          </cell>
          <cell r="R354">
            <v>-0.10283955254006827</v>
          </cell>
          <cell r="V354">
            <v>559.25</v>
          </cell>
          <cell r="W354">
            <v>1.3228395525400707</v>
          </cell>
          <cell r="AM354">
            <v>566</v>
          </cell>
          <cell r="BB354">
            <v>535.50219799999991</v>
          </cell>
        </row>
        <row r="355">
          <cell r="A355">
            <v>43949</v>
          </cell>
          <cell r="B355">
            <v>27.3</v>
          </cell>
          <cell r="C355">
            <v>24.15</v>
          </cell>
          <cell r="N355">
            <v>3.1500000000000021</v>
          </cell>
          <cell r="O355">
            <v>-1.620000000000001</v>
          </cell>
          <cell r="P355">
            <v>1.2300000000000004</v>
          </cell>
          <cell r="R355">
            <v>-0.28944142805433515</v>
          </cell>
          <cell r="V355">
            <v>561.75</v>
          </cell>
          <cell r="W355">
            <v>1.5194414280543356</v>
          </cell>
          <cell r="AM355">
            <v>568.25</v>
          </cell>
          <cell r="BB355">
            <v>532.41572999999994</v>
          </cell>
        </row>
        <row r="356">
          <cell r="A356">
            <v>43950</v>
          </cell>
          <cell r="B356">
            <v>27.78</v>
          </cell>
          <cell r="C356">
            <v>24.63</v>
          </cell>
          <cell r="N356">
            <v>3.1500000000000021</v>
          </cell>
          <cell r="O356">
            <v>-1.5400000000000027</v>
          </cell>
          <cell r="P356">
            <v>1.3099999999999987</v>
          </cell>
          <cell r="R356">
            <v>-0.34924705459711447</v>
          </cell>
          <cell r="V356">
            <v>569.25</v>
          </cell>
          <cell r="W356">
            <v>1.6592470545971132</v>
          </cell>
          <cell r="AM356">
            <v>575.75</v>
          </cell>
          <cell r="BB356">
            <v>542.99790599999994</v>
          </cell>
        </row>
        <row r="357">
          <cell r="A357">
            <v>43951</v>
          </cell>
          <cell r="B357">
            <v>28.23</v>
          </cell>
          <cell r="C357">
            <v>25.08</v>
          </cell>
          <cell r="N357">
            <v>3.1500000000000021</v>
          </cell>
          <cell r="O357">
            <v>-1.5200000000000031</v>
          </cell>
          <cell r="P357">
            <v>1.3299999999999983</v>
          </cell>
          <cell r="R357">
            <v>-0.47307211848561792</v>
          </cell>
          <cell r="V357">
            <v>576</v>
          </cell>
          <cell r="W357">
            <v>1.8030721184856162</v>
          </cell>
          <cell r="AM357">
            <v>580.5</v>
          </cell>
          <cell r="BB357">
            <v>552.91869599999995</v>
          </cell>
        </row>
        <row r="358">
          <cell r="A358">
            <v>43952</v>
          </cell>
          <cell r="B358">
            <v>28.14</v>
          </cell>
          <cell r="C358">
            <v>24.99</v>
          </cell>
          <cell r="N358">
            <v>3.1500000000000021</v>
          </cell>
          <cell r="O358">
            <v>-1.5100000000000016</v>
          </cell>
          <cell r="P358">
            <v>1.3399999999999999</v>
          </cell>
          <cell r="R358" t="str">
            <v/>
          </cell>
          <cell r="BB358">
            <v>550.93453799999997</v>
          </cell>
        </row>
        <row r="359">
          <cell r="A359">
            <v>43955</v>
          </cell>
          <cell r="B359">
            <v>28.15</v>
          </cell>
          <cell r="C359">
            <v>25</v>
          </cell>
          <cell r="N359">
            <v>3.1499999999999986</v>
          </cell>
          <cell r="O359">
            <v>-1.1499999999999986</v>
          </cell>
          <cell r="P359">
            <v>1.7000000000000028</v>
          </cell>
          <cell r="R359">
            <v>-0.48800442887714723</v>
          </cell>
          <cell r="V359">
            <v>565.75</v>
          </cell>
          <cell r="W359">
            <v>2.1880044288771501</v>
          </cell>
          <cell r="AM359">
            <v>568</v>
          </cell>
          <cell r="BB359">
            <v>551.15499999999997</v>
          </cell>
        </row>
        <row r="360">
          <cell r="A360">
            <v>43956</v>
          </cell>
          <cell r="B360">
            <v>28.06</v>
          </cell>
          <cell r="C360">
            <v>24.91</v>
          </cell>
          <cell r="N360">
            <v>3.1499999999999986</v>
          </cell>
          <cell r="O360">
            <v>-1.3999999999999986</v>
          </cell>
          <cell r="P360">
            <v>1.7000000000000028</v>
          </cell>
          <cell r="R360">
            <v>-0.64800442887714738</v>
          </cell>
          <cell r="V360">
            <v>565.75</v>
          </cell>
          <cell r="W360">
            <v>2.3480044288771502</v>
          </cell>
          <cell r="AM360">
            <v>570</v>
          </cell>
          <cell r="BB360">
            <v>549.17084199999999</v>
          </cell>
        </row>
        <row r="361">
          <cell r="A361">
            <v>43957</v>
          </cell>
          <cell r="B361">
            <v>27.59</v>
          </cell>
          <cell r="C361">
            <v>24.44</v>
          </cell>
          <cell r="N361">
            <v>3.1499999999999986</v>
          </cell>
          <cell r="O361">
            <v>-1.3999999999999986</v>
          </cell>
          <cell r="P361">
            <v>1.6999999999999993</v>
          </cell>
          <cell r="R361">
            <v>-0.56355805212866272</v>
          </cell>
          <cell r="V361">
            <v>557.25</v>
          </cell>
          <cell r="W361">
            <v>2.263558052128662</v>
          </cell>
          <cell r="AM361">
            <v>564</v>
          </cell>
          <cell r="BB361">
            <v>538.80912799999999</v>
          </cell>
        </row>
        <row r="362">
          <cell r="A362">
            <v>43958</v>
          </cell>
          <cell r="B362">
            <v>28.01</v>
          </cell>
          <cell r="C362">
            <v>24.86</v>
          </cell>
          <cell r="N362">
            <v>3.1500000000000021</v>
          </cell>
          <cell r="O362">
            <v>-1.4000000000000021</v>
          </cell>
          <cell r="P362">
            <v>1.6999999999999993</v>
          </cell>
          <cell r="R362">
            <v>-0.67738311601716816</v>
          </cell>
          <cell r="V362">
            <v>564</v>
          </cell>
          <cell r="W362">
            <v>2.3773831160171675</v>
          </cell>
          <cell r="AM362">
            <v>570.5</v>
          </cell>
          <cell r="BB362">
            <v>548.068532</v>
          </cell>
        </row>
        <row r="363">
          <cell r="A363">
            <v>43959</v>
          </cell>
          <cell r="B363">
            <v>28.29</v>
          </cell>
          <cell r="C363">
            <v>25.14</v>
          </cell>
          <cell r="N363">
            <v>3.1499999999999986</v>
          </cell>
          <cell r="O363">
            <v>-1.3999999999999986</v>
          </cell>
          <cell r="P363">
            <v>1.6999999999999993</v>
          </cell>
          <cell r="R363" t="str">
            <v/>
          </cell>
          <cell r="BB363">
            <v>554.24146799999994</v>
          </cell>
        </row>
        <row r="364">
          <cell r="A364">
            <v>43962</v>
          </cell>
          <cell r="B364">
            <v>28.24</v>
          </cell>
          <cell r="C364">
            <v>25.09</v>
          </cell>
          <cell r="N364">
            <v>3.1499999999999986</v>
          </cell>
          <cell r="O364">
            <v>-1.3999999999999986</v>
          </cell>
          <cell r="P364">
            <v>1.7000000000000028</v>
          </cell>
          <cell r="R364">
            <v>-0.85068405377429457</v>
          </cell>
          <cell r="V364">
            <v>565.25</v>
          </cell>
          <cell r="W364">
            <v>2.5506840537742974</v>
          </cell>
          <cell r="AM364">
            <v>572</v>
          </cell>
          <cell r="BB364">
            <v>553.13915799999995</v>
          </cell>
        </row>
        <row r="365">
          <cell r="A365">
            <v>43963</v>
          </cell>
          <cell r="B365">
            <v>27.76</v>
          </cell>
          <cell r="C365">
            <v>24.61</v>
          </cell>
          <cell r="N365">
            <v>3.1500000000000021</v>
          </cell>
          <cell r="O365">
            <v>-1.6500000000000021</v>
          </cell>
          <cell r="P365">
            <v>1.6999999999999993</v>
          </cell>
          <cell r="R365">
            <v>-0.55264517908285171</v>
          </cell>
          <cell r="V365">
            <v>566.75</v>
          </cell>
          <cell r="W365">
            <v>2.252645179082851</v>
          </cell>
          <cell r="AM365">
            <v>574.5</v>
          </cell>
          <cell r="BB365">
            <v>542.55698199999995</v>
          </cell>
        </row>
        <row r="366">
          <cell r="A366">
            <v>43964</v>
          </cell>
          <cell r="B366">
            <v>27.66</v>
          </cell>
          <cell r="C366">
            <v>24.51</v>
          </cell>
          <cell r="N366">
            <v>3.1499999999999986</v>
          </cell>
          <cell r="O366">
            <v>-1.3999999999999986</v>
          </cell>
          <cell r="P366">
            <v>1.6999999999999993</v>
          </cell>
          <cell r="R366">
            <v>-0.56551917743721702</v>
          </cell>
          <cell r="V366">
            <v>558.75</v>
          </cell>
          <cell r="W366">
            <v>2.2655191774372163</v>
          </cell>
          <cell r="AM366">
            <v>560.75</v>
          </cell>
          <cell r="BB366">
            <v>540.35236199999997</v>
          </cell>
        </row>
        <row r="367">
          <cell r="A367">
            <v>43965</v>
          </cell>
          <cell r="B367">
            <v>27.93</v>
          </cell>
          <cell r="C367">
            <v>24.78</v>
          </cell>
          <cell r="N367">
            <v>3.1499999999999986</v>
          </cell>
          <cell r="O367">
            <v>-1.3999999999999986</v>
          </cell>
          <cell r="P367">
            <v>1.6999999999999993</v>
          </cell>
          <cell r="R367">
            <v>-7.5751743382763692E-2</v>
          </cell>
          <cell r="V367">
            <v>575.5</v>
          </cell>
          <cell r="W367">
            <v>1.775751743382763</v>
          </cell>
          <cell r="AM367">
            <v>582</v>
          </cell>
          <cell r="BB367">
            <v>546.30483600000002</v>
          </cell>
        </row>
        <row r="368">
          <cell r="A368">
            <v>43966</v>
          </cell>
          <cell r="B368">
            <v>28.33</v>
          </cell>
          <cell r="C368">
            <v>25.18</v>
          </cell>
          <cell r="N368">
            <v>3.1499999999999986</v>
          </cell>
          <cell r="O368">
            <v>-1.3999999999999986</v>
          </cell>
          <cell r="P368">
            <v>1.7000000000000028</v>
          </cell>
          <cell r="R368">
            <v>0.43143325250315456</v>
          </cell>
          <cell r="V368">
            <v>595.5</v>
          </cell>
          <cell r="W368">
            <v>1.2685667474968483</v>
          </cell>
          <cell r="AM368">
            <v>597.75</v>
          </cell>
          <cell r="BB368">
            <v>555.12331599999993</v>
          </cell>
        </row>
        <row r="369">
          <cell r="A369">
            <v>43969</v>
          </cell>
          <cell r="B369">
            <v>29.07</v>
          </cell>
          <cell r="C369">
            <v>25.92</v>
          </cell>
          <cell r="N369">
            <v>3.1499999999999986</v>
          </cell>
          <cell r="O369">
            <v>-1.3999999999999986</v>
          </cell>
          <cell r="P369">
            <v>1.6999999999999993</v>
          </cell>
          <cell r="R369">
            <v>0.16770537534325669</v>
          </cell>
          <cell r="V369">
            <v>606</v>
          </cell>
          <cell r="W369">
            <v>1.5322946246567426</v>
          </cell>
          <cell r="AM369">
            <v>612.75</v>
          </cell>
          <cell r="BB369">
            <v>571.43750399999999</v>
          </cell>
        </row>
        <row r="370">
          <cell r="A370">
            <v>43970</v>
          </cell>
          <cell r="B370">
            <v>28.84</v>
          </cell>
          <cell r="C370">
            <v>25.69</v>
          </cell>
          <cell r="N370">
            <v>3.1499999999999986</v>
          </cell>
          <cell r="O370">
            <v>-1.3999999999999986</v>
          </cell>
          <cell r="P370">
            <v>1.6999999999999993</v>
          </cell>
          <cell r="R370">
            <v>0.45440443758612759</v>
          </cell>
          <cell r="V370">
            <v>607.25</v>
          </cell>
          <cell r="W370">
            <v>1.2455955624138717</v>
          </cell>
          <cell r="AM370">
            <v>609.25</v>
          </cell>
          <cell r="BB370">
            <v>566.36687800000004</v>
          </cell>
        </row>
        <row r="371">
          <cell r="A371">
            <v>43971</v>
          </cell>
          <cell r="B371">
            <v>29.01</v>
          </cell>
          <cell r="C371">
            <v>25.86</v>
          </cell>
          <cell r="N371">
            <v>3.1500000000000021</v>
          </cell>
          <cell r="O371">
            <v>-1.5</v>
          </cell>
          <cell r="P371">
            <v>2.25</v>
          </cell>
          <cell r="R371">
            <v>0.4678997488004768</v>
          </cell>
          <cell r="V371">
            <v>613.5</v>
          </cell>
          <cell r="W371">
            <v>1.7821002511995232</v>
          </cell>
          <cell r="AM371">
            <v>622.25</v>
          </cell>
          <cell r="BB371">
            <v>570.114732</v>
          </cell>
        </row>
        <row r="372">
          <cell r="A372">
            <v>43972</v>
          </cell>
          <cell r="B372">
            <v>28.76</v>
          </cell>
          <cell r="C372">
            <v>25.61</v>
          </cell>
          <cell r="N372">
            <v>3.1500000000000021</v>
          </cell>
          <cell r="O372">
            <v>-1.5</v>
          </cell>
          <cell r="P372">
            <v>2.25</v>
          </cell>
          <cell r="R372">
            <v>0.37770537534325754</v>
          </cell>
          <cell r="V372">
            <v>606</v>
          </cell>
          <cell r="W372">
            <v>1.8722946246567425</v>
          </cell>
          <cell r="AM372">
            <v>610.5</v>
          </cell>
          <cell r="BB372">
            <v>564.60318199999995</v>
          </cell>
        </row>
        <row r="373">
          <cell r="A373">
            <v>43973</v>
          </cell>
          <cell r="B373">
            <v>28.29</v>
          </cell>
          <cell r="C373">
            <v>25.14</v>
          </cell>
          <cell r="N373">
            <v>3.1499999999999986</v>
          </cell>
          <cell r="O373">
            <v>-1.5</v>
          </cell>
          <cell r="P373">
            <v>2.25</v>
          </cell>
          <cell r="R373">
            <v>0.40545268984887528</v>
          </cell>
          <cell r="V373">
            <v>596.25</v>
          </cell>
          <cell r="W373">
            <v>1.8445473101511247</v>
          </cell>
          <cell r="AM373">
            <v>600.75</v>
          </cell>
          <cell r="BB373">
            <v>554.24146799999994</v>
          </cell>
        </row>
        <row r="374">
          <cell r="A374">
            <v>43977</v>
          </cell>
          <cell r="B374">
            <v>28.92</v>
          </cell>
          <cell r="C374">
            <v>25.77</v>
          </cell>
          <cell r="N374">
            <v>3.1500000000000021</v>
          </cell>
          <cell r="O374">
            <v>-1.5</v>
          </cell>
          <cell r="P374">
            <v>2.25</v>
          </cell>
          <cell r="R374">
            <v>0.44450162431473572</v>
          </cell>
          <cell r="V374">
            <v>611</v>
          </cell>
          <cell r="W374">
            <v>1.8054983756852643</v>
          </cell>
          <cell r="AM374">
            <v>617.5</v>
          </cell>
          <cell r="BB374">
            <v>568.13057399999991</v>
          </cell>
        </row>
        <row r="375">
          <cell r="A375">
            <v>43978</v>
          </cell>
          <cell r="B375">
            <v>29.25</v>
          </cell>
          <cell r="C375">
            <v>26.1</v>
          </cell>
          <cell r="N375">
            <v>3.1499999999999986</v>
          </cell>
          <cell r="O375">
            <v>-1.5</v>
          </cell>
          <cell r="P375">
            <v>2.25</v>
          </cell>
          <cell r="R375">
            <v>0.36397749818335967</v>
          </cell>
          <cell r="V375">
            <v>616.5</v>
          </cell>
          <cell r="W375">
            <v>1.8860225018166403</v>
          </cell>
          <cell r="AM375">
            <v>623</v>
          </cell>
          <cell r="BB375">
            <v>575.40581999999995</v>
          </cell>
        </row>
        <row r="376">
          <cell r="A376">
            <v>43979</v>
          </cell>
          <cell r="B376">
            <v>29.04</v>
          </cell>
          <cell r="C376">
            <v>25.89</v>
          </cell>
          <cell r="N376">
            <v>3.1499999999999986</v>
          </cell>
          <cell r="O376">
            <v>-1.5</v>
          </cell>
          <cell r="P376">
            <v>2.25</v>
          </cell>
          <cell r="R376">
            <v>0.51727843594049716</v>
          </cell>
          <cell r="V376">
            <v>615.25</v>
          </cell>
          <cell r="W376">
            <v>1.7327215640595028</v>
          </cell>
          <cell r="AM376">
            <v>624.25</v>
          </cell>
          <cell r="BB376">
            <v>570.776118</v>
          </cell>
        </row>
        <row r="377">
          <cell r="A377">
            <v>43980</v>
          </cell>
          <cell r="B377">
            <v>29.03</v>
          </cell>
          <cell r="C377">
            <v>25.88</v>
          </cell>
          <cell r="N377">
            <v>3.1500000000000021</v>
          </cell>
          <cell r="O377">
            <v>-1.5</v>
          </cell>
          <cell r="P377">
            <v>2.25</v>
          </cell>
          <cell r="R377">
            <v>0.90149224674343387</v>
          </cell>
          <cell r="V377">
            <v>623.5</v>
          </cell>
          <cell r="W377">
            <v>1.3485077532565661</v>
          </cell>
          <cell r="AM377">
            <v>632.25</v>
          </cell>
          <cell r="BB377">
            <v>570.555656</v>
          </cell>
        </row>
        <row r="378">
          <cell r="A378">
            <v>43983</v>
          </cell>
          <cell r="B378">
            <v>29.25</v>
          </cell>
          <cell r="C378">
            <v>26.1</v>
          </cell>
          <cell r="N378">
            <v>3.1499999999999986</v>
          </cell>
          <cell r="O378">
            <v>-1.5</v>
          </cell>
          <cell r="P378">
            <v>2.25</v>
          </cell>
          <cell r="R378">
            <v>1.3051819314149995</v>
          </cell>
          <cell r="V378">
            <v>637.25</v>
          </cell>
          <cell r="W378">
            <v>0.9448180685850005</v>
          </cell>
          <cell r="AM378">
            <v>643.75</v>
          </cell>
          <cell r="BB378">
            <v>575.40581999999995</v>
          </cell>
        </row>
        <row r="379">
          <cell r="A379">
            <v>43984</v>
          </cell>
          <cell r="B379">
            <v>30.09</v>
          </cell>
          <cell r="C379">
            <v>26.94</v>
          </cell>
          <cell r="N379">
            <v>3.1499999999999986</v>
          </cell>
          <cell r="O379">
            <v>-1</v>
          </cell>
          <cell r="P379">
            <v>2.25</v>
          </cell>
          <cell r="R379">
            <v>1.6909299281237331</v>
          </cell>
          <cell r="V379">
            <v>653.25</v>
          </cell>
          <cell r="W379">
            <v>0.55907007187626689</v>
          </cell>
          <cell r="AM379">
            <v>653.25</v>
          </cell>
          <cell r="BB379">
            <v>593.92462799999998</v>
          </cell>
        </row>
        <row r="380">
          <cell r="A380">
            <v>43985</v>
          </cell>
          <cell r="B380">
            <v>30.01</v>
          </cell>
          <cell r="C380">
            <v>26.86</v>
          </cell>
          <cell r="N380">
            <v>3.1500000000000021</v>
          </cell>
          <cell r="O380">
            <v>-1</v>
          </cell>
          <cell r="P380">
            <v>2.25</v>
          </cell>
          <cell r="R380">
            <v>1.5554734916008286</v>
          </cell>
          <cell r="V380">
            <v>648.5</v>
          </cell>
          <cell r="W380">
            <v>0.69452650839917141</v>
          </cell>
          <cell r="AM380">
            <v>657.5</v>
          </cell>
          <cell r="BB380">
            <v>592.160932</v>
          </cell>
        </row>
        <row r="381">
          <cell r="A381">
            <v>43986</v>
          </cell>
          <cell r="B381">
            <v>29.97</v>
          </cell>
          <cell r="C381">
            <v>26.82</v>
          </cell>
          <cell r="N381">
            <v>3.1499999999999986</v>
          </cell>
          <cell r="O381">
            <v>-1</v>
          </cell>
          <cell r="P381">
            <v>2.25</v>
          </cell>
          <cell r="R381">
            <v>1.4480559297693709</v>
          </cell>
          <cell r="V381">
            <v>645.25</v>
          </cell>
          <cell r="W381">
            <v>0.80194407023062908</v>
          </cell>
          <cell r="AM381">
            <v>656.25</v>
          </cell>
          <cell r="BB381">
            <v>591.27908400000001</v>
          </cell>
        </row>
        <row r="382">
          <cell r="A382">
            <v>43987</v>
          </cell>
          <cell r="B382">
            <v>30.29</v>
          </cell>
          <cell r="C382">
            <v>27.14</v>
          </cell>
          <cell r="N382">
            <v>3.1499999999999986</v>
          </cell>
          <cell r="O382">
            <v>-1</v>
          </cell>
          <cell r="P382">
            <v>2.25</v>
          </cell>
          <cell r="R382">
            <v>1.7630854268895071</v>
          </cell>
          <cell r="V382">
            <v>659.25</v>
          </cell>
          <cell r="W382">
            <v>0.48691457311049291</v>
          </cell>
          <cell r="AM382">
            <v>672.5</v>
          </cell>
          <cell r="BB382">
            <v>598.33386799999994</v>
          </cell>
        </row>
        <row r="383">
          <cell r="A383">
            <v>43990</v>
          </cell>
          <cell r="B383">
            <v>30.25</v>
          </cell>
          <cell r="C383">
            <v>27.1</v>
          </cell>
          <cell r="N383">
            <v>3.1499999999999986</v>
          </cell>
          <cell r="O383">
            <v>-1</v>
          </cell>
          <cell r="P383">
            <v>2.25</v>
          </cell>
          <cell r="R383">
            <v>1.564949365469456</v>
          </cell>
          <cell r="V383">
            <v>654</v>
          </cell>
          <cell r="W383">
            <v>0.68505063453054404</v>
          </cell>
          <cell r="AM383">
            <v>662.75</v>
          </cell>
          <cell r="BB383">
            <v>597.45201999999995</v>
          </cell>
        </row>
        <row r="384">
          <cell r="A384">
            <v>43991</v>
          </cell>
          <cell r="B384">
            <v>30.03</v>
          </cell>
          <cell r="C384">
            <v>26.88</v>
          </cell>
          <cell r="N384">
            <v>3.1500000000000021</v>
          </cell>
          <cell r="O384">
            <v>-1.3500000000000014</v>
          </cell>
          <cell r="P384">
            <v>2.25</v>
          </cell>
          <cell r="R384">
            <v>1.5937067397494928</v>
          </cell>
          <cell r="V384">
            <v>657.5</v>
          </cell>
          <cell r="W384">
            <v>0.65629326025050716</v>
          </cell>
          <cell r="AM384">
            <v>661.75</v>
          </cell>
          <cell r="BB384">
            <v>592.601856</v>
          </cell>
        </row>
        <row r="385">
          <cell r="A385">
            <v>43992</v>
          </cell>
          <cell r="B385">
            <v>29.8</v>
          </cell>
          <cell r="C385">
            <v>26.65</v>
          </cell>
          <cell r="N385">
            <v>3.1500000000000021</v>
          </cell>
          <cell r="O385">
            <v>-1.3500000000000014</v>
          </cell>
          <cell r="P385">
            <v>2.25</v>
          </cell>
          <cell r="R385">
            <v>1.8577261770952127</v>
          </cell>
          <cell r="V385">
            <v>658.25</v>
          </cell>
          <cell r="W385">
            <v>0.39227382290478729</v>
          </cell>
          <cell r="AM385">
            <v>660.5</v>
          </cell>
          <cell r="BB385">
            <v>587.53122999999994</v>
          </cell>
        </row>
        <row r="386">
          <cell r="A386">
            <v>43993</v>
          </cell>
          <cell r="B386">
            <v>29.3</v>
          </cell>
          <cell r="C386">
            <v>26.15</v>
          </cell>
          <cell r="N386">
            <v>3.1500000000000021</v>
          </cell>
          <cell r="O386">
            <v>-1.3500000000000014</v>
          </cell>
          <cell r="P386">
            <v>2.25</v>
          </cell>
          <cell r="R386">
            <v>2.1876289903666049</v>
          </cell>
          <cell r="V386">
            <v>654.5</v>
          </cell>
          <cell r="W386">
            <v>6.2371009633395147E-2</v>
          </cell>
          <cell r="BB386">
            <v>576.50812999999994</v>
          </cell>
        </row>
        <row r="387">
          <cell r="A387">
            <v>43994</v>
          </cell>
          <cell r="B387">
            <v>29.3</v>
          </cell>
          <cell r="C387">
            <v>26.15</v>
          </cell>
          <cell r="N387">
            <v>3.1500000000000021</v>
          </cell>
          <cell r="O387">
            <v>-1.3500000000000014</v>
          </cell>
          <cell r="P387">
            <v>2.25</v>
          </cell>
          <cell r="R387">
            <v>1.7226966799750727</v>
          </cell>
          <cell r="V387">
            <v>644.25</v>
          </cell>
          <cell r="W387">
            <v>0.5273033200249273</v>
          </cell>
          <cell r="AM387">
            <v>653</v>
          </cell>
          <cell r="BB387">
            <v>576.50812999999994</v>
          </cell>
        </row>
        <row r="388">
          <cell r="A388">
            <v>43997</v>
          </cell>
          <cell r="B388">
            <v>29.54</v>
          </cell>
          <cell r="C388">
            <v>26.39</v>
          </cell>
          <cell r="N388">
            <v>3.1499999999999986</v>
          </cell>
          <cell r="O388">
            <v>-1.3499999999999979</v>
          </cell>
          <cell r="P388">
            <v>2.25</v>
          </cell>
          <cell r="R388">
            <v>1.5960948044608116</v>
          </cell>
          <cell r="V388">
            <v>646.75</v>
          </cell>
          <cell r="W388">
            <v>0.65390519553918836</v>
          </cell>
          <cell r="AM388">
            <v>660</v>
          </cell>
          <cell r="BB388">
            <v>581.799218</v>
          </cell>
        </row>
        <row r="389">
          <cell r="A389">
            <v>43998</v>
          </cell>
          <cell r="B389">
            <v>29.79</v>
          </cell>
          <cell r="C389">
            <v>26.64</v>
          </cell>
          <cell r="N389">
            <v>3.1499999999999986</v>
          </cell>
          <cell r="O389">
            <v>-1.3499999999999979</v>
          </cell>
          <cell r="P389">
            <v>2.25</v>
          </cell>
          <cell r="R389">
            <v>1.2893957422179412</v>
          </cell>
          <cell r="V389">
            <v>645.5</v>
          </cell>
          <cell r="W389">
            <v>0.96060425778205882</v>
          </cell>
          <cell r="AM389">
            <v>665.25</v>
          </cell>
          <cell r="BB389">
            <v>587.31076799999994</v>
          </cell>
        </row>
        <row r="390">
          <cell r="A390">
            <v>43999</v>
          </cell>
          <cell r="B390">
            <v>29.9</v>
          </cell>
          <cell r="C390">
            <v>26.75</v>
          </cell>
          <cell r="N390">
            <v>3.1499999999999986</v>
          </cell>
          <cell r="O390">
            <v>-1.3500000000000014</v>
          </cell>
          <cell r="P390">
            <v>2.25</v>
          </cell>
          <cell r="R390">
            <v>1.2814540542551072</v>
          </cell>
          <cell r="V390">
            <v>647.75</v>
          </cell>
          <cell r="W390">
            <v>0.96854594574489283</v>
          </cell>
          <cell r="AM390">
            <v>656.5</v>
          </cell>
          <cell r="BB390">
            <v>589.73585000000003</v>
          </cell>
        </row>
        <row r="391">
          <cell r="A391">
            <v>44000</v>
          </cell>
          <cell r="B391">
            <v>29.86</v>
          </cell>
          <cell r="C391">
            <v>26.71</v>
          </cell>
          <cell r="N391">
            <v>3.1499999999999986</v>
          </cell>
          <cell r="O391">
            <v>-1.3499999999999979</v>
          </cell>
          <cell r="P391">
            <v>2.25</v>
          </cell>
          <cell r="R391">
            <v>1.6729882401609011</v>
          </cell>
          <cell r="V391">
            <v>655.5</v>
          </cell>
          <cell r="W391">
            <v>0.57701175983909891</v>
          </cell>
          <cell r="AM391">
            <v>657.75</v>
          </cell>
          <cell r="BB391">
            <v>588.85400200000004</v>
          </cell>
        </row>
        <row r="392">
          <cell r="A392">
            <v>44001</v>
          </cell>
          <cell r="B392">
            <v>30.32</v>
          </cell>
          <cell r="C392">
            <v>27.17</v>
          </cell>
          <cell r="N392">
            <v>3.1499999999999986</v>
          </cell>
          <cell r="O392">
            <v>-1.3499999999999979</v>
          </cell>
          <cell r="P392">
            <v>2.25</v>
          </cell>
          <cell r="R392">
            <v>1.8253381123838963</v>
          </cell>
          <cell r="V392">
            <v>669</v>
          </cell>
          <cell r="W392">
            <v>0.42466188761610368</v>
          </cell>
          <cell r="AM392">
            <v>673.5</v>
          </cell>
          <cell r="BB392">
            <v>598.99525400000005</v>
          </cell>
        </row>
        <row r="393">
          <cell r="A393">
            <v>44004</v>
          </cell>
          <cell r="B393">
            <v>30.15</v>
          </cell>
          <cell r="C393">
            <v>27</v>
          </cell>
          <cell r="N393">
            <v>3.1499999999999986</v>
          </cell>
          <cell r="O393">
            <v>-1.3500000000000014</v>
          </cell>
          <cell r="P393">
            <v>2.25</v>
          </cell>
          <cell r="R393">
            <v>1.904619612795301</v>
          </cell>
          <cell r="V393">
            <v>667</v>
          </cell>
          <cell r="W393">
            <v>0.34538038720469899</v>
          </cell>
          <cell r="AM393">
            <v>671.5</v>
          </cell>
          <cell r="BB393">
            <v>595.24739999999997</v>
          </cell>
        </row>
        <row r="394">
          <cell r="A394">
            <v>44005</v>
          </cell>
          <cell r="B394">
            <v>29.97</v>
          </cell>
          <cell r="C394">
            <v>26.82</v>
          </cell>
          <cell r="N394">
            <v>3.1499999999999986</v>
          </cell>
          <cell r="O394">
            <v>-1.3500000000000014</v>
          </cell>
          <cell r="P394">
            <v>2.25</v>
          </cell>
          <cell r="R394">
            <v>1.8351437389266749</v>
          </cell>
          <cell r="V394">
            <v>661.5</v>
          </cell>
          <cell r="W394">
            <v>0.41485626107332507</v>
          </cell>
          <cell r="AM394">
            <v>676.75</v>
          </cell>
          <cell r="BB394">
            <v>591.27908400000001</v>
          </cell>
        </row>
        <row r="395">
          <cell r="A395">
            <v>44006</v>
          </cell>
          <cell r="B395">
            <v>29.45</v>
          </cell>
          <cell r="C395">
            <v>26.3</v>
          </cell>
          <cell r="N395">
            <v>3.1499999999999986</v>
          </cell>
          <cell r="O395">
            <v>-1.3499999999999979</v>
          </cell>
          <cell r="P395">
            <v>2.25</v>
          </cell>
          <cell r="R395">
            <v>1.8221725538437035</v>
          </cell>
          <cell r="V395">
            <v>649.75</v>
          </cell>
          <cell r="W395">
            <v>0.42782744615629653</v>
          </cell>
          <cell r="AM395">
            <v>667.25</v>
          </cell>
          <cell r="BB395">
            <v>579.81506000000002</v>
          </cell>
        </row>
        <row r="396">
          <cell r="A396">
            <v>44007</v>
          </cell>
          <cell r="B396">
            <v>29.34</v>
          </cell>
          <cell r="C396">
            <v>26.19</v>
          </cell>
          <cell r="N396">
            <v>3.1499999999999986</v>
          </cell>
          <cell r="O396">
            <v>-1.3499999999999979</v>
          </cell>
          <cell r="P396">
            <v>2.25</v>
          </cell>
          <cell r="R396">
            <v>1.9888716160865734</v>
          </cell>
          <cell r="V396">
            <v>651</v>
          </cell>
          <cell r="W396">
            <v>0.26112838391342663</v>
          </cell>
          <cell r="AM396">
            <v>666.5</v>
          </cell>
          <cell r="BB396">
            <v>577.38997800000004</v>
          </cell>
        </row>
        <row r="397">
          <cell r="A397">
            <v>44008</v>
          </cell>
          <cell r="B397">
            <v>29</v>
          </cell>
          <cell r="C397">
            <v>25.85</v>
          </cell>
          <cell r="N397">
            <v>3.1499999999999986</v>
          </cell>
          <cell r="O397">
            <v>-1.3499999999999979</v>
          </cell>
          <cell r="P397">
            <v>2.25</v>
          </cell>
          <cell r="R397">
            <v>2.0000170550779259</v>
          </cell>
          <cell r="V397">
            <v>643.75</v>
          </cell>
          <cell r="W397">
            <v>0.24998294492207407</v>
          </cell>
          <cell r="AM397">
            <v>654.75</v>
          </cell>
          <cell r="BB397">
            <v>569.89427000000001</v>
          </cell>
        </row>
        <row r="398">
          <cell r="A398">
            <v>44011</v>
          </cell>
          <cell r="B398">
            <v>29.42</v>
          </cell>
          <cell r="C398">
            <v>26.27</v>
          </cell>
          <cell r="N398">
            <v>3.1500000000000021</v>
          </cell>
          <cell r="O398">
            <v>-1.3500000000000014</v>
          </cell>
          <cell r="P398">
            <v>2.25</v>
          </cell>
          <cell r="R398">
            <v>1.7841336791522551</v>
          </cell>
          <cell r="V398">
            <v>648.25</v>
          </cell>
          <cell r="W398">
            <v>0.46586632084774493</v>
          </cell>
          <cell r="AM398">
            <v>663.5</v>
          </cell>
          <cell r="BB398">
            <v>579.15367399999991</v>
          </cell>
        </row>
        <row r="399">
          <cell r="A399">
            <v>44012</v>
          </cell>
          <cell r="B399">
            <v>29.78</v>
          </cell>
          <cell r="C399">
            <v>26.63</v>
          </cell>
          <cell r="N399">
            <v>3.1500000000000021</v>
          </cell>
          <cell r="O399">
            <v>-2.1799999999999997</v>
          </cell>
          <cell r="P399">
            <v>1.4200000000000017</v>
          </cell>
          <cell r="R399">
            <v>1.1044252393380845</v>
          </cell>
          <cell r="V399">
            <v>659.5</v>
          </cell>
          <cell r="W399">
            <v>0.31557476066191725</v>
          </cell>
          <cell r="AM399">
            <v>677.25</v>
          </cell>
          <cell r="BB399">
            <v>587.09030599999994</v>
          </cell>
        </row>
        <row r="400">
          <cell r="A400">
            <v>44013</v>
          </cell>
          <cell r="B400">
            <v>30.61</v>
          </cell>
          <cell r="C400">
            <v>27.46</v>
          </cell>
          <cell r="N400">
            <v>3.1499999999999986</v>
          </cell>
          <cell r="O400">
            <v>-1.5500000000000007</v>
          </cell>
          <cell r="P400">
            <v>1.5999999999999979</v>
          </cell>
          <cell r="R400">
            <v>0.60959011567515731</v>
          </cell>
          <cell r="V400">
            <v>653</v>
          </cell>
          <cell r="W400">
            <v>0.99040988432484056</v>
          </cell>
          <cell r="AM400">
            <v>666.25</v>
          </cell>
          <cell r="BB400">
            <v>605.38865199999998</v>
          </cell>
        </row>
        <row r="401">
          <cell r="A401">
            <v>44014</v>
          </cell>
          <cell r="B401">
            <v>30.34</v>
          </cell>
          <cell r="C401">
            <v>27.19</v>
          </cell>
          <cell r="N401">
            <v>3.1499999999999986</v>
          </cell>
          <cell r="O401">
            <v>-1.5599999999999987</v>
          </cell>
          <cell r="P401">
            <v>1.5899999999999999</v>
          </cell>
          <cell r="R401">
            <v>1.0170076775066228</v>
          </cell>
          <cell r="V401">
            <v>656.25</v>
          </cell>
          <cell r="W401">
            <v>0.57299232249337706</v>
          </cell>
          <cell r="AM401">
            <v>667.25</v>
          </cell>
          <cell r="BB401">
            <v>599.43617800000004</v>
          </cell>
        </row>
        <row r="402">
          <cell r="A402">
            <v>44015</v>
          </cell>
          <cell r="B402">
            <v>30.34</v>
          </cell>
          <cell r="C402">
            <v>27.19</v>
          </cell>
          <cell r="N402">
            <v>3.1499999999999986</v>
          </cell>
          <cell r="O402">
            <v>-1.5499999999999972</v>
          </cell>
          <cell r="R402" t="str">
            <v/>
          </cell>
          <cell r="BB402">
            <v>599.43617800000004</v>
          </cell>
        </row>
        <row r="403">
          <cell r="A403">
            <v>44018</v>
          </cell>
          <cell r="B403">
            <v>30.79</v>
          </cell>
          <cell r="C403">
            <v>27.64</v>
          </cell>
          <cell r="N403">
            <v>3.1499999999999986</v>
          </cell>
          <cell r="O403">
            <v>-1.5899999999999999</v>
          </cell>
          <cell r="P403">
            <v>1.5599999999999987</v>
          </cell>
          <cell r="R403">
            <v>0.74112430158095322</v>
          </cell>
          <cell r="V403">
            <v>660.75</v>
          </cell>
          <cell r="W403">
            <v>0.81887569841904551</v>
          </cell>
          <cell r="AM403">
            <v>676.25</v>
          </cell>
          <cell r="BB403">
            <v>609.35696799999994</v>
          </cell>
        </row>
        <row r="404">
          <cell r="A404">
            <v>44019</v>
          </cell>
          <cell r="B404">
            <v>31.12</v>
          </cell>
          <cell r="C404">
            <v>27.97</v>
          </cell>
          <cell r="N404">
            <v>3.1500000000000021</v>
          </cell>
          <cell r="O404">
            <v>-1.5899999999999999</v>
          </cell>
          <cell r="P404">
            <v>1.5600000000000023</v>
          </cell>
          <cell r="R404">
            <v>1.4884064841954796</v>
          </cell>
          <cell r="V404">
            <v>684.5</v>
          </cell>
          <cell r="W404">
            <v>7.1593515804522667E-2</v>
          </cell>
          <cell r="AM404">
            <v>697.75</v>
          </cell>
          <cell r="BB404">
            <v>616.63221399999998</v>
          </cell>
        </row>
        <row r="405">
          <cell r="A405">
            <v>44020</v>
          </cell>
          <cell r="B405">
            <v>30.8</v>
          </cell>
          <cell r="C405">
            <v>28.55</v>
          </cell>
          <cell r="N405">
            <v>2.25</v>
          </cell>
          <cell r="O405">
            <v>-0.66000000000000014</v>
          </cell>
          <cell r="P405">
            <v>-0.5</v>
          </cell>
          <cell r="R405">
            <v>1.5435713605325532</v>
          </cell>
          <cell r="V405">
            <v>678</v>
          </cell>
          <cell r="W405">
            <v>-2.0435713605325532</v>
          </cell>
          <cell r="AM405">
            <v>691.25</v>
          </cell>
          <cell r="BB405">
            <v>629.41900999999996</v>
          </cell>
        </row>
        <row r="406">
          <cell r="A406">
            <v>44021</v>
          </cell>
          <cell r="B406">
            <v>30.54</v>
          </cell>
          <cell r="C406">
            <v>27.39</v>
          </cell>
          <cell r="N406">
            <v>3.1499999999999986</v>
          </cell>
          <cell r="O406">
            <v>-1.5300000000000011</v>
          </cell>
          <cell r="P406">
            <v>1.6199999999999974</v>
          </cell>
          <cell r="R406" t="str">
            <v/>
          </cell>
          <cell r="BB406">
            <v>603.845418</v>
          </cell>
        </row>
        <row r="407">
          <cell r="A407">
            <v>44022</v>
          </cell>
          <cell r="B407">
            <v>30.47</v>
          </cell>
          <cell r="C407">
            <v>27.32</v>
          </cell>
          <cell r="N407">
            <v>3.1499999999999986</v>
          </cell>
          <cell r="O407">
            <v>-1.5199999999999996</v>
          </cell>
          <cell r="P407">
            <v>1.629999999999999</v>
          </cell>
          <cell r="R407" t="str">
            <v/>
          </cell>
          <cell r="AM407">
            <v>694.25</v>
          </cell>
          <cell r="BB407">
            <v>602.30218400000001</v>
          </cell>
        </row>
        <row r="408">
          <cell r="A408">
            <v>44025</v>
          </cell>
          <cell r="B408">
            <v>30.22</v>
          </cell>
          <cell r="C408">
            <v>27.07</v>
          </cell>
          <cell r="N408">
            <v>3.1499999999999986</v>
          </cell>
          <cell r="O408">
            <v>-1.629999999999999</v>
          </cell>
          <cell r="P408">
            <v>1.5199999999999996</v>
          </cell>
          <cell r="R408">
            <v>2.1329500476725762</v>
          </cell>
          <cell r="V408">
            <v>679.75</v>
          </cell>
          <cell r="W408">
            <v>-0.61295004767257666</v>
          </cell>
          <cell r="AM408">
            <v>693</v>
          </cell>
          <cell r="BB408">
            <v>596.79063399999995</v>
          </cell>
        </row>
        <row r="409">
          <cell r="A409">
            <v>44026</v>
          </cell>
          <cell r="B409">
            <v>30.71</v>
          </cell>
          <cell r="C409">
            <v>27.56</v>
          </cell>
          <cell r="N409">
            <v>3.1500000000000021</v>
          </cell>
          <cell r="O409">
            <v>-1.5300000000000011</v>
          </cell>
          <cell r="P409">
            <v>1.620000000000001</v>
          </cell>
          <cell r="R409">
            <v>2.9676497921185607</v>
          </cell>
          <cell r="V409">
            <v>706.75</v>
          </cell>
          <cell r="W409">
            <v>-1.3476497921185597</v>
          </cell>
          <cell r="AM409">
            <v>728.75</v>
          </cell>
          <cell r="BB409">
            <v>607.59327199999996</v>
          </cell>
        </row>
        <row r="410">
          <cell r="A410">
            <v>44027</v>
          </cell>
          <cell r="B410">
            <v>31.05</v>
          </cell>
          <cell r="C410">
            <v>27.9</v>
          </cell>
          <cell r="N410">
            <v>3.1500000000000021</v>
          </cell>
          <cell r="O410">
            <v>-1.4700000000000024</v>
          </cell>
          <cell r="P410">
            <v>2.6799999999999962</v>
          </cell>
          <cell r="R410">
            <v>2.6989896045671351</v>
          </cell>
          <cell r="V410">
            <v>707</v>
          </cell>
          <cell r="W410">
            <v>-1.898960456713894E-2</v>
          </cell>
          <cell r="AM410">
            <v>738</v>
          </cell>
          <cell r="BB410">
            <v>615.08897999999999</v>
          </cell>
        </row>
        <row r="411">
          <cell r="A411">
            <v>44028</v>
          </cell>
          <cell r="B411">
            <v>32.17</v>
          </cell>
          <cell r="C411">
            <v>29.02</v>
          </cell>
          <cell r="N411">
            <v>3.1500000000000021</v>
          </cell>
          <cell r="O411">
            <v>-0.82000000000000028</v>
          </cell>
          <cell r="P411">
            <v>2.6800000000000033</v>
          </cell>
          <cell r="R411">
            <v>2.478465478435762</v>
          </cell>
          <cell r="V411">
            <v>712.5</v>
          </cell>
          <cell r="W411">
            <v>0.20153452156424123</v>
          </cell>
          <cell r="AM411">
            <v>730.25</v>
          </cell>
          <cell r="BB411">
            <v>639.78072399999996</v>
          </cell>
        </row>
        <row r="412">
          <cell r="A412">
            <v>44029</v>
          </cell>
          <cell r="B412">
            <v>32.82</v>
          </cell>
          <cell r="C412">
            <v>29.67</v>
          </cell>
          <cell r="N412">
            <v>3.1499999999999986</v>
          </cell>
          <cell r="O412">
            <v>-0.86999999999999744</v>
          </cell>
          <cell r="P412">
            <v>2.6300000000000026</v>
          </cell>
          <cell r="R412">
            <v>1.9485626651643742</v>
          </cell>
          <cell r="V412">
            <v>716.25</v>
          </cell>
          <cell r="W412">
            <v>0.68143733483562841</v>
          </cell>
          <cell r="AM412">
            <v>734</v>
          </cell>
          <cell r="BB412">
            <v>654.11075400000004</v>
          </cell>
        </row>
        <row r="413">
          <cell r="A413">
            <v>44032</v>
          </cell>
          <cell r="B413">
            <v>32.83</v>
          </cell>
          <cell r="C413">
            <v>29.68</v>
          </cell>
          <cell r="N413">
            <v>3.1499999999999986</v>
          </cell>
          <cell r="O413">
            <v>-0.85000000000000142</v>
          </cell>
          <cell r="P413">
            <v>2.6499999999999986</v>
          </cell>
          <cell r="R413">
            <v>2.0833006020986815</v>
          </cell>
          <cell r="V413">
            <v>719</v>
          </cell>
          <cell r="W413">
            <v>0.56669939790131707</v>
          </cell>
          <cell r="AM413">
            <v>734.25</v>
          </cell>
          <cell r="BB413">
            <v>654.33121599999993</v>
          </cell>
        </row>
        <row r="414">
          <cell r="A414">
            <v>44033</v>
          </cell>
          <cell r="B414">
            <v>32.97</v>
          </cell>
          <cell r="C414">
            <v>29.82</v>
          </cell>
          <cell r="N414">
            <v>3.1499999999999986</v>
          </cell>
          <cell r="O414">
            <v>-0.85999999999999943</v>
          </cell>
          <cell r="P414">
            <v>2.6400000000000006</v>
          </cell>
          <cell r="R414">
            <v>1.6498052908843306</v>
          </cell>
          <cell r="V414">
            <v>712.75</v>
          </cell>
          <cell r="W414">
            <v>0.99019470911566998</v>
          </cell>
          <cell r="AM414">
            <v>728.25</v>
          </cell>
          <cell r="BB414">
            <v>657.41768400000001</v>
          </cell>
        </row>
        <row r="415">
          <cell r="A415">
            <v>44034</v>
          </cell>
          <cell r="B415">
            <v>32.83</v>
          </cell>
          <cell r="C415">
            <v>29.68</v>
          </cell>
          <cell r="N415">
            <v>3.1499999999999986</v>
          </cell>
          <cell r="O415">
            <v>-0.83999999999999986</v>
          </cell>
          <cell r="P415">
            <v>2.66</v>
          </cell>
          <cell r="R415">
            <v>2.1953589141358485</v>
          </cell>
          <cell r="V415">
            <v>721.25</v>
          </cell>
          <cell r="W415">
            <v>0.46464108586415165</v>
          </cell>
          <cell r="AM415">
            <v>739</v>
          </cell>
          <cell r="BB415">
            <v>654.33121599999993</v>
          </cell>
        </row>
        <row r="416">
          <cell r="A416">
            <v>44035</v>
          </cell>
          <cell r="B416">
            <v>32.69</v>
          </cell>
          <cell r="C416">
            <v>29.54</v>
          </cell>
          <cell r="N416">
            <v>3.1499999999999986</v>
          </cell>
          <cell r="O416">
            <v>-0.82000000000000028</v>
          </cell>
          <cell r="P416">
            <v>2.6799999999999997</v>
          </cell>
          <cell r="R416">
            <v>2.480096851070158</v>
          </cell>
          <cell r="V416">
            <v>724</v>
          </cell>
          <cell r="W416">
            <v>0.19990314892984173</v>
          </cell>
          <cell r="AM416">
            <v>750.5</v>
          </cell>
          <cell r="BB416">
            <v>651.24474799999996</v>
          </cell>
        </row>
        <row r="417">
          <cell r="A417">
            <v>44036</v>
          </cell>
          <cell r="B417">
            <v>32.700000000000003</v>
          </cell>
          <cell r="C417">
            <v>29.55</v>
          </cell>
          <cell r="N417">
            <v>3.1500000000000021</v>
          </cell>
          <cell r="O417">
            <v>-0.82000000000000028</v>
          </cell>
          <cell r="P417">
            <v>2.6799999999999962</v>
          </cell>
          <cell r="R417">
            <v>2.2886598518929766</v>
          </cell>
          <cell r="V417">
            <v>720</v>
          </cell>
          <cell r="W417">
            <v>0.39134014810701956</v>
          </cell>
          <cell r="AM417">
            <v>751</v>
          </cell>
          <cell r="BB417">
            <v>651.46520999999996</v>
          </cell>
        </row>
        <row r="418">
          <cell r="A418">
            <v>44039</v>
          </cell>
          <cell r="B418">
            <v>32.5</v>
          </cell>
          <cell r="C418">
            <v>29.35</v>
          </cell>
          <cell r="N418">
            <v>3.1499999999999986</v>
          </cell>
          <cell r="O418">
            <v>-0.78999999999999915</v>
          </cell>
          <cell r="P418">
            <v>2.7100000000000009</v>
          </cell>
          <cell r="R418">
            <v>2.5299996643415525</v>
          </cell>
          <cell r="V418">
            <v>720.25</v>
          </cell>
          <cell r="W418">
            <v>0.18000033565844831</v>
          </cell>
          <cell r="AM418">
            <v>762.25</v>
          </cell>
          <cell r="BB418">
            <v>647.05597</v>
          </cell>
        </row>
        <row r="419">
          <cell r="A419">
            <v>44040</v>
          </cell>
          <cell r="B419">
            <v>32.32</v>
          </cell>
          <cell r="C419">
            <v>29.17</v>
          </cell>
          <cell r="N419">
            <v>3.1499999999999986</v>
          </cell>
          <cell r="O419">
            <v>-0.75</v>
          </cell>
          <cell r="P419">
            <v>2.75</v>
          </cell>
          <cell r="R419">
            <v>3.0788542253501987</v>
          </cell>
          <cell r="V419">
            <v>727.5</v>
          </cell>
          <cell r="W419">
            <v>-0.3288542253501987</v>
          </cell>
          <cell r="AM419">
            <v>765</v>
          </cell>
          <cell r="BB419">
            <v>643.08765400000004</v>
          </cell>
        </row>
        <row r="420">
          <cell r="A420">
            <v>44041</v>
          </cell>
          <cell r="B420">
            <v>32.57</v>
          </cell>
          <cell r="C420">
            <v>29.42</v>
          </cell>
          <cell r="N420">
            <v>3.1499999999999986</v>
          </cell>
          <cell r="O420">
            <v>-0.63999999999999702</v>
          </cell>
          <cell r="P420">
            <v>2.860000000000003</v>
          </cell>
          <cell r="R420">
            <v>3.4604855979846043</v>
          </cell>
          <cell r="V420">
            <v>739</v>
          </cell>
          <cell r="W420">
            <v>-0.60048559798460133</v>
          </cell>
          <cell r="AM420">
            <v>776.5</v>
          </cell>
          <cell r="BB420">
            <v>648.59920399999999</v>
          </cell>
        </row>
        <row r="421">
          <cell r="A421">
            <v>44042</v>
          </cell>
          <cell r="B421">
            <v>32.880000000000003</v>
          </cell>
          <cell r="C421">
            <v>29.73</v>
          </cell>
          <cell r="N421">
            <v>3.1500000000000021</v>
          </cell>
          <cell r="O421">
            <v>-0.42999999999999972</v>
          </cell>
          <cell r="P421">
            <v>3.0699999999999967</v>
          </cell>
          <cell r="R421">
            <v>3.1110097241159771</v>
          </cell>
          <cell r="V421">
            <v>733.5</v>
          </cell>
          <cell r="W421">
            <v>-4.1009724115980362E-2</v>
          </cell>
          <cell r="AM421">
            <v>795.25</v>
          </cell>
          <cell r="BB421">
            <v>655.43352600000003</v>
          </cell>
        </row>
        <row r="422">
          <cell r="A422">
            <v>44043</v>
          </cell>
          <cell r="B422">
            <v>33.909999999999997</v>
          </cell>
          <cell r="C422">
            <v>30.76</v>
          </cell>
          <cell r="N422">
            <v>3.149999999999995</v>
          </cell>
          <cell r="O422">
            <v>0</v>
          </cell>
          <cell r="P422">
            <v>3.399999999999995</v>
          </cell>
          <cell r="R422">
            <v>2.8285244726760475</v>
          </cell>
          <cell r="V422">
            <v>740.5</v>
          </cell>
          <cell r="W422">
            <v>0.57147552732394757</v>
          </cell>
          <cell r="AM422">
            <v>804.5</v>
          </cell>
          <cell r="BB422">
            <v>678.14111200000002</v>
          </cell>
        </row>
        <row r="423">
          <cell r="A423">
            <v>44046</v>
          </cell>
          <cell r="B423">
            <v>34.22</v>
          </cell>
          <cell r="C423">
            <v>31.07</v>
          </cell>
          <cell r="N423">
            <v>3.1499999999999986</v>
          </cell>
          <cell r="O423">
            <v>-0.25</v>
          </cell>
          <cell r="P423">
            <v>3.1499999999999986</v>
          </cell>
          <cell r="R423">
            <v>2.7788160328618758</v>
          </cell>
          <cell r="V423">
            <v>751.75</v>
          </cell>
          <cell r="W423">
            <v>0.37118396713812274</v>
          </cell>
          <cell r="AM423">
            <v>818</v>
          </cell>
          <cell r="BB423">
            <v>684.97543399999995</v>
          </cell>
        </row>
        <row r="424">
          <cell r="A424">
            <v>44047</v>
          </cell>
          <cell r="B424">
            <v>34.049999999999997</v>
          </cell>
          <cell r="C424">
            <v>30.9</v>
          </cell>
          <cell r="N424">
            <v>3.1499999999999986</v>
          </cell>
          <cell r="O424">
            <v>-0.15000000000000213</v>
          </cell>
          <cell r="P424">
            <v>3.2499999999999964</v>
          </cell>
          <cell r="R424">
            <v>3.0147965955161489</v>
          </cell>
          <cell r="V424">
            <v>751</v>
          </cell>
          <cell r="W424">
            <v>0.23520340448384758</v>
          </cell>
          <cell r="AM424">
            <v>784</v>
          </cell>
          <cell r="BB424">
            <v>681.22757999999999</v>
          </cell>
        </row>
        <row r="425">
          <cell r="A425">
            <v>44048</v>
          </cell>
          <cell r="B425">
            <v>34.1</v>
          </cell>
          <cell r="C425">
            <v>30.95</v>
          </cell>
          <cell r="N425">
            <v>3.1500000000000021</v>
          </cell>
          <cell r="O425">
            <v>-0.17999999999999972</v>
          </cell>
          <cell r="P425">
            <v>3.2200000000000024</v>
          </cell>
          <cell r="R425">
            <v>3.0935539697961865</v>
          </cell>
          <cell r="V425">
            <v>754.5</v>
          </cell>
          <cell r="W425">
            <v>0.12644603020381595</v>
          </cell>
          <cell r="AM425">
            <v>772</v>
          </cell>
          <cell r="BB425">
            <v>682.32988999999998</v>
          </cell>
        </row>
        <row r="426">
          <cell r="A426">
            <v>44049</v>
          </cell>
          <cell r="B426">
            <v>34.770000000000003</v>
          </cell>
          <cell r="C426">
            <v>31.62</v>
          </cell>
          <cell r="N426">
            <v>3.1500000000000021</v>
          </cell>
          <cell r="O426">
            <v>0.33999999999999986</v>
          </cell>
          <cell r="P426">
            <v>3.1899999999999977</v>
          </cell>
          <cell r="R426">
            <v>2.9208743448990333</v>
          </cell>
          <cell r="V426">
            <v>754</v>
          </cell>
          <cell r="W426">
            <v>0.26912565510096442</v>
          </cell>
          <cell r="AM426">
            <v>784.75</v>
          </cell>
          <cell r="BB426">
            <v>697.10084399999994</v>
          </cell>
        </row>
        <row r="427">
          <cell r="A427">
            <v>44050</v>
          </cell>
          <cell r="B427">
            <v>34.4</v>
          </cell>
          <cell r="C427">
            <v>31.25</v>
          </cell>
          <cell r="N427">
            <v>3.1499999999999986</v>
          </cell>
          <cell r="O427">
            <v>0.5</v>
          </cell>
          <cell r="P427">
            <v>4.3500000000000014</v>
          </cell>
          <cell r="R427">
            <v>2.9859420345075023</v>
          </cell>
          <cell r="V427">
            <v>743.75</v>
          </cell>
          <cell r="W427">
            <v>1.3640579654924991</v>
          </cell>
          <cell r="AM427">
            <v>781.25</v>
          </cell>
          <cell r="BB427">
            <v>688.94374999999991</v>
          </cell>
        </row>
        <row r="428">
          <cell r="A428">
            <v>44053</v>
          </cell>
          <cell r="B428">
            <v>34.28</v>
          </cell>
          <cell r="C428">
            <v>31.13</v>
          </cell>
          <cell r="N428">
            <v>3.1500000000000021</v>
          </cell>
          <cell r="O428">
            <v>0.37999999999999901</v>
          </cell>
          <cell r="P428">
            <v>4.7299999999999969</v>
          </cell>
          <cell r="R428">
            <v>2.6911069108445815</v>
          </cell>
          <cell r="V428">
            <v>737.25</v>
          </cell>
          <cell r="W428">
            <v>2.0388930891554153</v>
          </cell>
          <cell r="AM428">
            <v>777</v>
          </cell>
          <cell r="BB428">
            <v>686.29820599999994</v>
          </cell>
        </row>
        <row r="429">
          <cell r="A429">
            <v>44054</v>
          </cell>
          <cell r="B429">
            <v>34.270000000000003</v>
          </cell>
          <cell r="C429">
            <v>31.12</v>
          </cell>
          <cell r="N429">
            <v>3.1500000000000021</v>
          </cell>
          <cell r="O429">
            <v>0.60999999999999943</v>
          </cell>
          <cell r="P429">
            <v>5.3599999999999959</v>
          </cell>
          <cell r="R429">
            <v>2.0012422900615157</v>
          </cell>
          <cell r="V429">
            <v>716.75</v>
          </cell>
          <cell r="W429">
            <v>3.3587577099384802</v>
          </cell>
          <cell r="AM429">
            <v>760.75</v>
          </cell>
          <cell r="BB429">
            <v>686.07774399999994</v>
          </cell>
        </row>
        <row r="430">
          <cell r="A430">
            <v>44055</v>
          </cell>
          <cell r="B430">
            <v>35.11</v>
          </cell>
          <cell r="C430">
            <v>31.96</v>
          </cell>
          <cell r="N430">
            <v>3.1499999999999986</v>
          </cell>
          <cell r="O430">
            <v>0.41000000000000014</v>
          </cell>
          <cell r="P430">
            <v>4.7600000000000016</v>
          </cell>
          <cell r="R430">
            <v>1.7890485988074154</v>
          </cell>
          <cell r="V430">
            <v>735</v>
          </cell>
          <cell r="W430">
            <v>2.9709514011925862</v>
          </cell>
          <cell r="AM430">
            <v>777</v>
          </cell>
          <cell r="BB430">
            <v>704.59655199999997</v>
          </cell>
        </row>
        <row r="431">
          <cell r="A431">
            <v>44056</v>
          </cell>
          <cell r="B431">
            <v>34.78</v>
          </cell>
          <cell r="C431">
            <v>31.63</v>
          </cell>
          <cell r="N431">
            <v>3.1500000000000021</v>
          </cell>
          <cell r="O431">
            <v>0.43999999999999773</v>
          </cell>
          <cell r="P431">
            <v>4.7899999999999956</v>
          </cell>
          <cell r="R431">
            <v>2.1944078486017098</v>
          </cell>
          <cell r="V431">
            <v>736</v>
          </cell>
          <cell r="W431">
            <v>2.5955921513982858</v>
          </cell>
          <cell r="AM431">
            <v>769</v>
          </cell>
          <cell r="BB431">
            <v>697.32130599999994</v>
          </cell>
        </row>
        <row r="432">
          <cell r="A432">
            <v>44057</v>
          </cell>
          <cell r="B432">
            <v>34.61</v>
          </cell>
          <cell r="C432">
            <v>31.46</v>
          </cell>
          <cell r="N432">
            <v>3.1499999999999986</v>
          </cell>
          <cell r="O432">
            <v>0.37000000000000099</v>
          </cell>
          <cell r="P432">
            <v>4.7200000000000024</v>
          </cell>
          <cell r="R432">
            <v>2.0902912245273804</v>
          </cell>
          <cell r="V432">
            <v>731.5</v>
          </cell>
          <cell r="W432">
            <v>2.6297087754726221</v>
          </cell>
          <cell r="AM432">
            <v>764.5</v>
          </cell>
          <cell r="BB432">
            <v>693.57345199999997</v>
          </cell>
        </row>
        <row r="433">
          <cell r="A433">
            <v>44060</v>
          </cell>
          <cell r="B433">
            <v>34.61</v>
          </cell>
          <cell r="C433">
            <v>31.46</v>
          </cell>
          <cell r="N433">
            <v>3.1499999999999986</v>
          </cell>
          <cell r="O433">
            <v>-7.0000000000000284E-2</v>
          </cell>
          <cell r="P433">
            <v>4.2800000000000011</v>
          </cell>
          <cell r="R433" t="str">
            <v/>
          </cell>
          <cell r="AM433">
            <v>771.5</v>
          </cell>
          <cell r="BB433">
            <v>693.57345199999997</v>
          </cell>
        </row>
        <row r="434">
          <cell r="A434">
            <v>44061</v>
          </cell>
          <cell r="B434">
            <v>35.130000000000003</v>
          </cell>
          <cell r="C434">
            <v>31.98</v>
          </cell>
          <cell r="N434">
            <v>3.1500000000000021</v>
          </cell>
          <cell r="O434">
            <v>8.0000000000001847E-2</v>
          </cell>
          <cell r="P434">
            <v>3.9299999999999997</v>
          </cell>
          <cell r="R434">
            <v>1.3936893490131226</v>
          </cell>
          <cell r="V434">
            <v>734</v>
          </cell>
          <cell r="W434">
            <v>2.5363106509868771</v>
          </cell>
          <cell r="AM434">
            <v>769.25</v>
          </cell>
          <cell r="BB434">
            <v>705.03747599999997</v>
          </cell>
        </row>
        <row r="435">
          <cell r="A435">
            <v>44062</v>
          </cell>
          <cell r="B435">
            <v>35.42</v>
          </cell>
          <cell r="C435">
            <v>32.270000000000003</v>
          </cell>
          <cell r="N435">
            <v>3.1499999999999986</v>
          </cell>
          <cell r="O435">
            <v>0.30000000000000426</v>
          </cell>
          <cell r="P435">
            <v>3.9500000000000028</v>
          </cell>
          <cell r="R435">
            <v>1.0061746004530505</v>
          </cell>
          <cell r="V435">
            <v>727</v>
          </cell>
          <cell r="W435">
            <v>2.9438253995469523</v>
          </cell>
          <cell r="AM435">
            <v>764.5</v>
          </cell>
          <cell r="BB435">
            <v>711.43087400000002</v>
          </cell>
        </row>
        <row r="436">
          <cell r="A436">
            <v>44063</v>
          </cell>
          <cell r="B436">
            <v>35.049999999999997</v>
          </cell>
          <cell r="C436">
            <v>31.9</v>
          </cell>
          <cell r="N436">
            <v>3.1499999999999986</v>
          </cell>
          <cell r="O436">
            <v>0.37999999999999901</v>
          </cell>
          <cell r="P436">
            <v>4.0299999999999976</v>
          </cell>
          <cell r="R436">
            <v>1.3200968510701578</v>
          </cell>
          <cell r="V436">
            <v>724</v>
          </cell>
          <cell r="W436">
            <v>2.7099031489298397</v>
          </cell>
          <cell r="AM436">
            <v>760.25</v>
          </cell>
          <cell r="BB436">
            <v>703.27377999999999</v>
          </cell>
        </row>
        <row r="437">
          <cell r="A437">
            <v>44064</v>
          </cell>
          <cell r="B437">
            <v>35.159999999999997</v>
          </cell>
          <cell r="C437">
            <v>32.01</v>
          </cell>
          <cell r="N437">
            <v>3.1499999999999986</v>
          </cell>
          <cell r="O437">
            <v>0.33999999999999631</v>
          </cell>
          <cell r="P437">
            <v>3.9899999999999949</v>
          </cell>
          <cell r="R437">
            <v>1.1814366635187312</v>
          </cell>
          <cell r="V437">
            <v>724.25</v>
          </cell>
          <cell r="W437">
            <v>2.8085633364812637</v>
          </cell>
          <cell r="AM437">
            <v>759.5</v>
          </cell>
          <cell r="BB437">
            <v>705.69886199999996</v>
          </cell>
        </row>
        <row r="438">
          <cell r="A438">
            <v>44067</v>
          </cell>
          <cell r="B438">
            <v>35.409999999999997</v>
          </cell>
          <cell r="C438">
            <v>32.26</v>
          </cell>
          <cell r="N438">
            <v>3.1499999999999986</v>
          </cell>
          <cell r="O438">
            <v>0.30999999999999872</v>
          </cell>
          <cell r="P438">
            <v>4.4599999999999973</v>
          </cell>
          <cell r="R438">
            <v>1.0942134751444961</v>
          </cell>
          <cell r="V438">
            <v>728.5</v>
          </cell>
          <cell r="W438">
            <v>3.3657865248555012</v>
          </cell>
          <cell r="AM438">
            <v>777</v>
          </cell>
          <cell r="BB438">
            <v>711.21041199999991</v>
          </cell>
        </row>
        <row r="439">
          <cell r="A439">
            <v>44068</v>
          </cell>
          <cell r="B439">
            <v>35.729999999999997</v>
          </cell>
          <cell r="C439">
            <v>32.58</v>
          </cell>
          <cell r="N439">
            <v>3.1499999999999986</v>
          </cell>
          <cell r="O439">
            <v>0.29999999999999716</v>
          </cell>
          <cell r="P439">
            <v>4.4499999999999957</v>
          </cell>
          <cell r="R439">
            <v>1.01368934901312</v>
          </cell>
          <cell r="V439">
            <v>734</v>
          </cell>
          <cell r="W439">
            <v>3.4363106509868757</v>
          </cell>
          <cell r="AM439">
            <v>775.75</v>
          </cell>
          <cell r="BB439">
            <v>718.26519599999995</v>
          </cell>
        </row>
        <row r="440">
          <cell r="A440">
            <v>44069</v>
          </cell>
          <cell r="B440">
            <v>35.99</v>
          </cell>
          <cell r="C440">
            <v>32.840000000000003</v>
          </cell>
          <cell r="N440">
            <v>3.1499999999999986</v>
          </cell>
          <cell r="O440">
            <v>0.31000000000000227</v>
          </cell>
          <cell r="P440">
            <v>4.4600000000000009</v>
          </cell>
          <cell r="R440">
            <v>1.2513012843018032</v>
          </cell>
          <cell r="V440">
            <v>744.75</v>
          </cell>
          <cell r="W440">
            <v>3.2086987156981976</v>
          </cell>
          <cell r="AM440">
            <v>782.25</v>
          </cell>
          <cell r="BB440">
            <v>723.997208</v>
          </cell>
        </row>
        <row r="441">
          <cell r="A441">
            <v>44070</v>
          </cell>
          <cell r="B441">
            <v>37.06</v>
          </cell>
          <cell r="C441">
            <v>33.909999999999997</v>
          </cell>
          <cell r="N441">
            <v>3.1500000000000057</v>
          </cell>
          <cell r="O441">
            <v>0.40999999999999659</v>
          </cell>
          <cell r="P441">
            <v>4.5600000000000023</v>
          </cell>
          <cell r="R441">
            <v>1.313224217122027</v>
          </cell>
          <cell r="V441">
            <v>767.5</v>
          </cell>
          <cell r="W441">
            <v>3.2467757828779753</v>
          </cell>
          <cell r="AM441">
            <v>802.75</v>
          </cell>
          <cell r="BB441">
            <v>747.58664199999987</v>
          </cell>
        </row>
        <row r="442">
          <cell r="A442">
            <v>44071</v>
          </cell>
          <cell r="B442">
            <v>37.14</v>
          </cell>
          <cell r="C442">
            <v>33.99</v>
          </cell>
          <cell r="N442">
            <v>3.1499999999999986</v>
          </cell>
          <cell r="O442">
            <v>0.75</v>
          </cell>
          <cell r="P442">
            <v>4.8999999999999986</v>
          </cell>
          <cell r="R442">
            <v>0.90417528265616909</v>
          </cell>
          <cell r="V442">
            <v>752.75</v>
          </cell>
          <cell r="W442">
            <v>3.9958247173438295</v>
          </cell>
          <cell r="AM442">
            <v>788</v>
          </cell>
          <cell r="BB442">
            <v>749.35033799999997</v>
          </cell>
        </row>
        <row r="443">
          <cell r="A443">
            <v>44074</v>
          </cell>
          <cell r="B443">
            <v>36.71</v>
          </cell>
          <cell r="C443">
            <v>33.56</v>
          </cell>
          <cell r="N443">
            <v>3.1499999999999986</v>
          </cell>
          <cell r="O443">
            <v>0.70000000000000284</v>
          </cell>
          <cell r="P443">
            <v>4.8500000000000014</v>
          </cell>
          <cell r="R443" t="str">
            <v/>
          </cell>
          <cell r="BB443">
            <v>739.87047200000006</v>
          </cell>
        </row>
        <row r="444">
          <cell r="A444">
            <v>44075</v>
          </cell>
          <cell r="B444">
            <v>36.659999999999997</v>
          </cell>
          <cell r="C444">
            <v>33.51</v>
          </cell>
          <cell r="N444">
            <v>3.1499999999999986</v>
          </cell>
          <cell r="O444">
            <v>0.62999999999999545</v>
          </cell>
          <cell r="P444">
            <v>4.6299999999999955</v>
          </cell>
          <cell r="R444">
            <v>1.4682919067304994</v>
          </cell>
          <cell r="V444">
            <v>757.25</v>
          </cell>
          <cell r="W444">
            <v>3.1617080932694961</v>
          </cell>
          <cell r="AM444">
            <v>788.25</v>
          </cell>
          <cell r="BB444">
            <v>738.76816199999996</v>
          </cell>
        </row>
        <row r="445">
          <cell r="A445">
            <v>44076</v>
          </cell>
          <cell r="B445">
            <v>37.29</v>
          </cell>
          <cell r="C445">
            <v>34.14</v>
          </cell>
          <cell r="N445">
            <v>3.1499999999999986</v>
          </cell>
          <cell r="O445">
            <v>0.60999999999999943</v>
          </cell>
          <cell r="P445">
            <v>4.1099999999999994</v>
          </cell>
          <cell r="R445">
            <v>1.6801176528221191</v>
          </cell>
          <cell r="V445">
            <v>776.25</v>
          </cell>
          <cell r="W445">
            <v>2.4298823471778803</v>
          </cell>
          <cell r="AM445">
            <v>807</v>
          </cell>
          <cell r="BB445">
            <v>752.65726799999993</v>
          </cell>
        </row>
        <row r="446">
          <cell r="A446">
            <v>44077</v>
          </cell>
          <cell r="B446">
            <v>37.04</v>
          </cell>
          <cell r="C446">
            <v>33.89</v>
          </cell>
          <cell r="N446">
            <v>3.1499999999999986</v>
          </cell>
          <cell r="O446">
            <v>0.60000000000000142</v>
          </cell>
          <cell r="P446">
            <v>4.1000000000000014</v>
          </cell>
          <cell r="R446">
            <v>1.6366223416077688</v>
          </cell>
          <cell r="V446">
            <v>770</v>
          </cell>
          <cell r="W446">
            <v>2.4633776583922327</v>
          </cell>
          <cell r="AM446">
            <v>805.25</v>
          </cell>
          <cell r="BB446">
            <v>747.14571799999999</v>
          </cell>
        </row>
        <row r="447">
          <cell r="A447">
            <v>44078</v>
          </cell>
          <cell r="B447">
            <v>36.67</v>
          </cell>
          <cell r="C447">
            <v>33.520000000000003</v>
          </cell>
          <cell r="N447">
            <v>3.1499999999999986</v>
          </cell>
          <cell r="O447">
            <v>0.63000000000000256</v>
          </cell>
          <cell r="P447">
            <v>4.1300000000000026</v>
          </cell>
          <cell r="R447">
            <v>1.5149909689733718</v>
          </cell>
          <cell r="V447">
            <v>758.5</v>
          </cell>
          <cell r="W447">
            <v>2.6150090310266307</v>
          </cell>
          <cell r="AM447">
            <v>811.25</v>
          </cell>
          <cell r="BB447">
            <v>738.98862400000007</v>
          </cell>
        </row>
        <row r="448">
          <cell r="A448">
            <v>44082</v>
          </cell>
          <cell r="B448">
            <v>36.92</v>
          </cell>
          <cell r="C448">
            <v>33.770000000000003</v>
          </cell>
          <cell r="N448">
            <v>3.1499999999999986</v>
          </cell>
          <cell r="O448">
            <v>0.37000000000000455</v>
          </cell>
          <cell r="P448">
            <v>4.1200000000000045</v>
          </cell>
          <cell r="R448">
            <v>1.6513602785420858</v>
          </cell>
          <cell r="V448">
            <v>772.75</v>
          </cell>
          <cell r="W448">
            <v>2.4686397214579188</v>
          </cell>
          <cell r="AM448">
            <v>825.75</v>
          </cell>
          <cell r="BB448">
            <v>744.50017400000002</v>
          </cell>
        </row>
        <row r="449">
          <cell r="A449">
            <v>44083</v>
          </cell>
          <cell r="B449">
            <v>36.65</v>
          </cell>
          <cell r="C449">
            <v>33.5</v>
          </cell>
          <cell r="N449">
            <v>3.1499999999999986</v>
          </cell>
          <cell r="O449">
            <v>0.28999999999999915</v>
          </cell>
          <cell r="P449">
            <v>4.0399999999999991</v>
          </cell>
          <cell r="R449">
            <v>1.5125057175334433</v>
          </cell>
          <cell r="V449">
            <v>765.5</v>
          </cell>
          <cell r="W449">
            <v>2.5274942824665558</v>
          </cell>
          <cell r="AM449">
            <v>818.25</v>
          </cell>
          <cell r="BB449">
            <v>738.54769999999996</v>
          </cell>
        </row>
        <row r="450">
          <cell r="A450">
            <v>44084</v>
          </cell>
          <cell r="B450">
            <v>36.68</v>
          </cell>
          <cell r="C450">
            <v>33.53</v>
          </cell>
          <cell r="N450">
            <v>3.1499999999999986</v>
          </cell>
          <cell r="O450">
            <v>0.32999999999999829</v>
          </cell>
          <cell r="P450">
            <v>4.0799999999999983</v>
          </cell>
          <cell r="R450">
            <v>1.5451853424305853</v>
          </cell>
          <cell r="V450">
            <v>766</v>
          </cell>
          <cell r="W450">
            <v>2.534814657569413</v>
          </cell>
          <cell r="AM450">
            <v>816.75</v>
          </cell>
          <cell r="BB450">
            <v>739.20908599999996</v>
          </cell>
        </row>
        <row r="451">
          <cell r="A451">
            <v>44085</v>
          </cell>
          <cell r="B451">
            <v>37.36</v>
          </cell>
          <cell r="C451">
            <v>34.21</v>
          </cell>
          <cell r="N451">
            <v>3.1499999999999986</v>
          </cell>
          <cell r="O451">
            <v>0.5</v>
          </cell>
          <cell r="P451">
            <v>4.1499999999999986</v>
          </cell>
          <cell r="R451">
            <v>2.0444286503536659</v>
          </cell>
          <cell r="V451">
            <v>788.25</v>
          </cell>
          <cell r="W451">
            <v>2.1055713496463326</v>
          </cell>
          <cell r="AM451">
            <v>834.75</v>
          </cell>
          <cell r="BB451">
            <v>754.20050200000003</v>
          </cell>
        </row>
        <row r="452">
          <cell r="A452">
            <v>44088</v>
          </cell>
          <cell r="B452">
            <v>37.880000000000003</v>
          </cell>
          <cell r="C452">
            <v>34.729999999999997</v>
          </cell>
          <cell r="N452">
            <v>3.1500000000000057</v>
          </cell>
          <cell r="O452">
            <v>0.43999999999999773</v>
          </cell>
          <cell r="P452">
            <v>4.1899999999999977</v>
          </cell>
          <cell r="R452">
            <v>2.3375942088938686</v>
          </cell>
          <cell r="V452">
            <v>807.5</v>
          </cell>
          <cell r="W452">
            <v>1.8524057911061291</v>
          </cell>
          <cell r="AM452">
            <v>849.5</v>
          </cell>
          <cell r="BB452">
            <v>765.66452599999991</v>
          </cell>
        </row>
        <row r="453">
          <cell r="A453">
            <v>44089</v>
          </cell>
          <cell r="B453">
            <v>37.729999999999997</v>
          </cell>
          <cell r="C453">
            <v>34.58</v>
          </cell>
          <cell r="N453">
            <v>3.1499999999999986</v>
          </cell>
          <cell r="O453">
            <v>0.42999999999999972</v>
          </cell>
          <cell r="P453">
            <v>4.18</v>
          </cell>
          <cell r="R453">
            <v>2.7043904578653439</v>
          </cell>
          <cell r="V453">
            <v>812.5</v>
          </cell>
          <cell r="W453">
            <v>1.4756095421346558</v>
          </cell>
          <cell r="AM453">
            <v>838.75</v>
          </cell>
          <cell r="BB453">
            <v>762.35759599999994</v>
          </cell>
        </row>
        <row r="454">
          <cell r="A454">
            <v>44090</v>
          </cell>
          <cell r="B454">
            <v>38.590000000000003</v>
          </cell>
          <cell r="C454">
            <v>35.44</v>
          </cell>
          <cell r="N454">
            <v>3.1500000000000057</v>
          </cell>
          <cell r="O454">
            <v>0.53000000000000114</v>
          </cell>
          <cell r="P454">
            <v>4.2800000000000011</v>
          </cell>
          <cell r="R454">
            <v>2.9763133906855757</v>
          </cell>
          <cell r="V454">
            <v>835.25</v>
          </cell>
          <cell r="W454">
            <v>1.3036866093144255</v>
          </cell>
          <cell r="AM454">
            <v>879.5</v>
          </cell>
          <cell r="BB454">
            <v>781.31732799999986</v>
          </cell>
        </row>
        <row r="455">
          <cell r="A455">
            <v>44091</v>
          </cell>
          <cell r="B455">
            <v>38.56</v>
          </cell>
          <cell r="C455">
            <v>35.409999999999997</v>
          </cell>
          <cell r="N455">
            <v>3.1500000000000057</v>
          </cell>
          <cell r="O455">
            <v>0.54999999999999716</v>
          </cell>
          <cell r="P455">
            <v>4.2999999999999972</v>
          </cell>
          <cell r="R455">
            <v>2.9922939533398534</v>
          </cell>
          <cell r="V455">
            <v>834.5</v>
          </cell>
          <cell r="W455">
            <v>1.3077060466601438</v>
          </cell>
          <cell r="AM455">
            <v>874.25</v>
          </cell>
          <cell r="BB455">
            <v>780.65594199999987</v>
          </cell>
        </row>
        <row r="456">
          <cell r="A456">
            <v>44092</v>
          </cell>
          <cell r="B456">
            <v>38.880000000000003</v>
          </cell>
          <cell r="C456">
            <v>35.729999999999997</v>
          </cell>
          <cell r="N456">
            <v>3.1500000000000057</v>
          </cell>
          <cell r="O456">
            <v>0.58999999999999631</v>
          </cell>
          <cell r="P456">
            <v>4.3399999999999963</v>
          </cell>
          <cell r="R456">
            <v>2.9504300147599025</v>
          </cell>
          <cell r="V456">
            <v>839.75</v>
          </cell>
          <cell r="W456">
            <v>1.3895699852400938</v>
          </cell>
          <cell r="AM456">
            <v>890.5</v>
          </cell>
          <cell r="BB456">
            <v>787.71072599999991</v>
          </cell>
        </row>
        <row r="457">
          <cell r="A457">
            <v>44095</v>
          </cell>
          <cell r="B457">
            <v>37.92</v>
          </cell>
          <cell r="C457">
            <v>34.770000000000003</v>
          </cell>
          <cell r="N457">
            <v>3.1499999999999986</v>
          </cell>
          <cell r="O457">
            <v>0.57000000000000028</v>
          </cell>
          <cell r="P457">
            <v>4.32</v>
          </cell>
          <cell r="R457">
            <v>3.470856954162663</v>
          </cell>
          <cell r="V457">
            <v>830.5</v>
          </cell>
          <cell r="W457">
            <v>0.84914304583733724</v>
          </cell>
          <cell r="AM457">
            <v>874.5</v>
          </cell>
          <cell r="BB457">
            <v>766.54637400000001</v>
          </cell>
        </row>
        <row r="458">
          <cell r="A458">
            <v>44096</v>
          </cell>
          <cell r="B458">
            <v>37.32</v>
          </cell>
          <cell r="C458">
            <v>34.17</v>
          </cell>
          <cell r="N458">
            <v>3.1499999999999986</v>
          </cell>
          <cell r="O458">
            <v>0.57000000000000028</v>
          </cell>
          <cell r="P458">
            <v>4.32</v>
          </cell>
          <cell r="R458">
            <v>3.4358274570425209</v>
          </cell>
          <cell r="V458">
            <v>816.5</v>
          </cell>
          <cell r="W458">
            <v>0.88417254295747938</v>
          </cell>
          <cell r="AM458">
            <v>863</v>
          </cell>
          <cell r="BB458">
            <v>753.31865400000004</v>
          </cell>
        </row>
        <row r="459">
          <cell r="A459">
            <v>44097</v>
          </cell>
          <cell r="B459">
            <v>36.340000000000003</v>
          </cell>
          <cell r="C459">
            <v>33.19</v>
          </cell>
          <cell r="N459">
            <v>3.1500000000000057</v>
          </cell>
          <cell r="O459">
            <v>0.39000000000000057</v>
          </cell>
          <cell r="P459">
            <v>4.1400000000000006</v>
          </cell>
          <cell r="R459">
            <v>3.5781183350252377</v>
          </cell>
          <cell r="V459">
            <v>802</v>
          </cell>
          <cell r="W459">
            <v>0.56188166497476288</v>
          </cell>
          <cell r="AM459">
            <v>923.25</v>
          </cell>
          <cell r="BB459">
            <v>731.71337799999992</v>
          </cell>
        </row>
        <row r="460">
          <cell r="A460">
            <v>44098</v>
          </cell>
          <cell r="B460">
            <v>36.01</v>
          </cell>
          <cell r="C460">
            <v>32.86</v>
          </cell>
          <cell r="N460">
            <v>3.1499999999999986</v>
          </cell>
          <cell r="O460">
            <v>0.45000000000000284</v>
          </cell>
          <cell r="P460">
            <v>4.2000000000000028</v>
          </cell>
          <cell r="R460">
            <v>3.5939045242223031</v>
          </cell>
          <cell r="V460">
            <v>793.75</v>
          </cell>
          <cell r="W460">
            <v>0.60609547577769973</v>
          </cell>
          <cell r="AM460">
            <v>908.25</v>
          </cell>
          <cell r="BB460">
            <v>724.438132</v>
          </cell>
        </row>
        <row r="461">
          <cell r="A461">
            <v>44099</v>
          </cell>
          <cell r="B461">
            <v>36.49</v>
          </cell>
          <cell r="C461">
            <v>33.340000000000003</v>
          </cell>
          <cell r="N461">
            <v>3.1499999999999986</v>
          </cell>
          <cell r="O461">
            <v>0.52000000000000313</v>
          </cell>
          <cell r="P461">
            <v>4.2700000000000031</v>
          </cell>
          <cell r="R461">
            <v>3.682856271959551</v>
          </cell>
          <cell r="V461">
            <v>804.75</v>
          </cell>
          <cell r="W461">
            <v>0.58714372804045212</v>
          </cell>
          <cell r="AM461">
            <v>919.25</v>
          </cell>
          <cell r="BB461">
            <v>735.020308</v>
          </cell>
        </row>
        <row r="462">
          <cell r="A462">
            <v>44102</v>
          </cell>
          <cell r="B462">
            <v>36.94</v>
          </cell>
          <cell r="C462">
            <v>33.79</v>
          </cell>
          <cell r="N462">
            <v>3.1499999999999986</v>
          </cell>
          <cell r="O462">
            <v>0.67999999999999972</v>
          </cell>
          <cell r="P462">
            <v>4.43</v>
          </cell>
          <cell r="R462">
            <v>3.4155358968566958</v>
          </cell>
          <cell r="V462">
            <v>805.25</v>
          </cell>
          <cell r="W462">
            <v>1.0144641031433039</v>
          </cell>
          <cell r="AM462">
            <v>922.25</v>
          </cell>
          <cell r="BB462">
            <v>744.9410979999999</v>
          </cell>
        </row>
        <row r="463">
          <cell r="A463">
            <v>44103</v>
          </cell>
          <cell r="B463">
            <v>36.520000000000003</v>
          </cell>
          <cell r="C463">
            <v>33.369999999999997</v>
          </cell>
          <cell r="N463">
            <v>3.1500000000000057</v>
          </cell>
          <cell r="O463">
            <v>0.67999999999999972</v>
          </cell>
          <cell r="P463">
            <v>4.43</v>
          </cell>
          <cell r="R463">
            <v>3.0871082752508201</v>
          </cell>
          <cell r="V463">
            <v>788.75</v>
          </cell>
          <cell r="W463">
            <v>1.3428917247491796</v>
          </cell>
          <cell r="AM463">
            <v>837.25</v>
          </cell>
          <cell r="BB463">
            <v>735.68169399999988</v>
          </cell>
        </row>
        <row r="464">
          <cell r="A464">
            <v>44104</v>
          </cell>
          <cell r="B464">
            <v>37.119999999999997</v>
          </cell>
          <cell r="C464">
            <v>33.97</v>
          </cell>
          <cell r="N464">
            <v>3.1499999999999986</v>
          </cell>
          <cell r="O464">
            <v>0.83999999999999631</v>
          </cell>
          <cell r="P464">
            <v>4.4899999999999949</v>
          </cell>
          <cell r="R464">
            <v>3.0893609607451964</v>
          </cell>
          <cell r="V464">
            <v>798.5</v>
          </cell>
          <cell r="W464">
            <v>1.4006390392547985</v>
          </cell>
          <cell r="AM464">
            <v>855.75</v>
          </cell>
          <cell r="BB464">
            <v>748.90941399999997</v>
          </cell>
        </row>
        <row r="465">
          <cell r="A465">
            <v>44105</v>
          </cell>
          <cell r="B465">
            <v>36.17</v>
          </cell>
          <cell r="C465">
            <v>33.020000000000003</v>
          </cell>
          <cell r="N465">
            <v>3.1499999999999986</v>
          </cell>
          <cell r="O465">
            <v>0.60000000000000142</v>
          </cell>
          <cell r="P465">
            <v>4.25</v>
          </cell>
          <cell r="R465">
            <v>3.1756712760736292</v>
          </cell>
          <cell r="V465">
            <v>784.75</v>
          </cell>
          <cell r="W465">
            <v>1.0743287239263708</v>
          </cell>
          <cell r="AM465">
            <v>835.5</v>
          </cell>
          <cell r="BB465">
            <v>727.96552400000007</v>
          </cell>
        </row>
        <row r="466">
          <cell r="A466">
            <v>44106</v>
          </cell>
          <cell r="B466">
            <v>35.409999999999997</v>
          </cell>
          <cell r="C466">
            <v>32.26</v>
          </cell>
          <cell r="N466">
            <v>3.1499999999999986</v>
          </cell>
          <cell r="O466">
            <v>0.59999999999999787</v>
          </cell>
          <cell r="P466">
            <v>4.2499999999999964</v>
          </cell>
          <cell r="R466">
            <v>3.3233214038506453</v>
          </cell>
          <cell r="V466">
            <v>771.25</v>
          </cell>
          <cell r="W466">
            <v>0.92667859614935111</v>
          </cell>
          <cell r="AM466">
            <v>819.75</v>
          </cell>
          <cell r="BB466">
            <v>711.21041199999991</v>
          </cell>
        </row>
        <row r="467">
          <cell r="A467">
            <v>44109</v>
          </cell>
          <cell r="B467">
            <v>36.31</v>
          </cell>
          <cell r="C467">
            <v>33.159999999999997</v>
          </cell>
          <cell r="N467">
            <v>3.1500000000000057</v>
          </cell>
          <cell r="O467">
            <v>0.59999999999999432</v>
          </cell>
          <cell r="P467">
            <v>4.25</v>
          </cell>
          <cell r="R467">
            <v>3.3645258370822759</v>
          </cell>
          <cell r="V467">
            <v>792</v>
          </cell>
          <cell r="W467">
            <v>0.88547416291772407</v>
          </cell>
          <cell r="AM467">
            <v>833.75</v>
          </cell>
          <cell r="BB467">
            <v>731.05199199999993</v>
          </cell>
        </row>
        <row r="468">
          <cell r="A468">
            <v>44110</v>
          </cell>
          <cell r="B468">
            <v>36.840000000000003</v>
          </cell>
          <cell r="C468">
            <v>33.69</v>
          </cell>
          <cell r="N468">
            <v>3.1500000000000057</v>
          </cell>
          <cell r="O468">
            <v>0.59999999999999432</v>
          </cell>
          <cell r="P468">
            <v>4.75</v>
          </cell>
          <cell r="R468">
            <v>3.1633803980909221</v>
          </cell>
          <cell r="V468">
            <v>799.25</v>
          </cell>
          <cell r="W468">
            <v>1.5866196019090779</v>
          </cell>
          <cell r="AM468">
            <v>841</v>
          </cell>
          <cell r="BB468">
            <v>742.73647799999992</v>
          </cell>
        </row>
        <row r="469">
          <cell r="A469">
            <v>44111</v>
          </cell>
          <cell r="B469">
            <v>36.78</v>
          </cell>
          <cell r="C469">
            <v>33.630000000000003</v>
          </cell>
          <cell r="N469">
            <v>3.1499999999999986</v>
          </cell>
          <cell r="O469">
            <v>0.60000000000000142</v>
          </cell>
          <cell r="P469">
            <v>4.75</v>
          </cell>
          <cell r="R469">
            <v>3.5975942088938666</v>
          </cell>
          <cell r="V469">
            <v>807.5</v>
          </cell>
          <cell r="W469">
            <v>1.1524057911061334</v>
          </cell>
          <cell r="AM469">
            <v>884.75</v>
          </cell>
          <cell r="BB469">
            <v>741.41370600000005</v>
          </cell>
        </row>
        <row r="470">
          <cell r="A470">
            <v>44112</v>
          </cell>
          <cell r="B470">
            <v>36.75</v>
          </cell>
          <cell r="C470">
            <v>33.6</v>
          </cell>
          <cell r="N470">
            <v>3.1499999999999986</v>
          </cell>
          <cell r="O470">
            <v>0.60000000000000142</v>
          </cell>
          <cell r="P470">
            <v>4.75</v>
          </cell>
          <cell r="R470">
            <v>3.6842932711367311</v>
          </cell>
          <cell r="V470">
            <v>808.75</v>
          </cell>
          <cell r="W470">
            <v>1.0657067288632689</v>
          </cell>
          <cell r="AM470">
            <v>890.25</v>
          </cell>
          <cell r="BB470">
            <v>740.75231999999994</v>
          </cell>
        </row>
        <row r="471">
          <cell r="A471">
            <v>44113</v>
          </cell>
          <cell r="B471">
            <v>37.76</v>
          </cell>
          <cell r="C471">
            <v>34.61</v>
          </cell>
          <cell r="N471">
            <v>3.1499999999999986</v>
          </cell>
          <cell r="O471">
            <v>0.60000000000000142</v>
          </cell>
          <cell r="P471">
            <v>4.75</v>
          </cell>
          <cell r="R471">
            <v>3.4340607051911931</v>
          </cell>
          <cell r="V471">
            <v>825.5</v>
          </cell>
          <cell r="W471">
            <v>1.3159392948088069</v>
          </cell>
          <cell r="AM471">
            <v>902.5</v>
          </cell>
          <cell r="BB471">
            <v>763.01898199999994</v>
          </cell>
        </row>
        <row r="472">
          <cell r="A472">
            <v>44116</v>
          </cell>
          <cell r="B472">
            <v>36.909999999999997</v>
          </cell>
          <cell r="C472">
            <v>33.76</v>
          </cell>
          <cell r="N472">
            <v>3.1499999999999986</v>
          </cell>
          <cell r="O472">
            <v>0.60000000000000142</v>
          </cell>
          <cell r="P472">
            <v>4.75</v>
          </cell>
          <cell r="R472" t="str">
            <v/>
          </cell>
          <cell r="BB472">
            <v>744.2797119999999</v>
          </cell>
        </row>
        <row r="473">
          <cell r="A473">
            <v>44117</v>
          </cell>
          <cell r="B473">
            <v>37.369999999999997</v>
          </cell>
          <cell r="C473">
            <v>34.22</v>
          </cell>
          <cell r="N473">
            <v>3.1499999999999986</v>
          </cell>
          <cell r="O473">
            <v>0.60000000000000142</v>
          </cell>
          <cell r="P473">
            <v>4.75</v>
          </cell>
          <cell r="R473">
            <v>3.1550117707253236</v>
          </cell>
          <cell r="V473">
            <v>810.75</v>
          </cell>
          <cell r="W473">
            <v>1.5949882292746764</v>
          </cell>
          <cell r="AM473">
            <v>888</v>
          </cell>
          <cell r="BB473">
            <v>754.42096399999991</v>
          </cell>
        </row>
        <row r="474">
          <cell r="A474">
            <v>44118</v>
          </cell>
          <cell r="B474">
            <v>37.630000000000003</v>
          </cell>
          <cell r="C474">
            <v>34.479999999999997</v>
          </cell>
          <cell r="N474">
            <v>3.1500000000000057</v>
          </cell>
          <cell r="O474">
            <v>0.59999999999999432</v>
          </cell>
          <cell r="P474">
            <v>4.75</v>
          </cell>
          <cell r="R474">
            <v>3.6547792047797785</v>
          </cell>
          <cell r="V474">
            <v>827.5</v>
          </cell>
          <cell r="W474">
            <v>1.0952207952202215</v>
          </cell>
          <cell r="AM474">
            <v>911.25</v>
          </cell>
          <cell r="BB474">
            <v>760.15297599999985</v>
          </cell>
        </row>
        <row r="475">
          <cell r="A475">
            <v>44119</v>
          </cell>
          <cell r="B475">
            <v>36.92</v>
          </cell>
          <cell r="C475">
            <v>33.770000000000003</v>
          </cell>
          <cell r="N475">
            <v>3.1499999999999986</v>
          </cell>
          <cell r="O475">
            <v>0.60000000000000142</v>
          </cell>
          <cell r="P475">
            <v>4.75</v>
          </cell>
          <cell r="R475">
            <v>3.7864487699025062</v>
          </cell>
          <cell r="V475">
            <v>814.75</v>
          </cell>
          <cell r="W475">
            <v>0.96355123009749377</v>
          </cell>
          <cell r="AM475">
            <v>900.75</v>
          </cell>
          <cell r="BB475">
            <v>744.50017400000002</v>
          </cell>
        </row>
        <row r="476">
          <cell r="A476">
            <v>44120</v>
          </cell>
          <cell r="B476">
            <v>36.74</v>
          </cell>
          <cell r="C476">
            <v>33.590000000000003</v>
          </cell>
          <cell r="N476">
            <v>3.1499999999999986</v>
          </cell>
          <cell r="O476">
            <v>0.60000000000000142</v>
          </cell>
          <cell r="P476">
            <v>4.75</v>
          </cell>
          <cell r="R476">
            <v>3.8190312080710456</v>
          </cell>
          <cell r="V476">
            <v>811.5</v>
          </cell>
          <cell r="W476">
            <v>0.93096879192895443</v>
          </cell>
          <cell r="AM476">
            <v>897.5</v>
          </cell>
          <cell r="BB476">
            <v>740.53185800000006</v>
          </cell>
        </row>
        <row r="477">
          <cell r="A477">
            <v>44123</v>
          </cell>
          <cell r="B477">
            <v>36.28</v>
          </cell>
          <cell r="C477">
            <v>33.130000000000003</v>
          </cell>
          <cell r="N477">
            <v>3.1499999999999986</v>
          </cell>
          <cell r="O477">
            <v>0.60000000000000142</v>
          </cell>
          <cell r="P477">
            <v>4.75</v>
          </cell>
          <cell r="R477">
            <v>3.7687396478852193</v>
          </cell>
          <cell r="V477">
            <v>800.25</v>
          </cell>
          <cell r="W477">
            <v>0.98126035211478069</v>
          </cell>
          <cell r="AM477">
            <v>886.25</v>
          </cell>
          <cell r="BB477">
            <v>730.39060600000005</v>
          </cell>
        </row>
        <row r="478">
          <cell r="A478">
            <v>44124</v>
          </cell>
          <cell r="B478">
            <v>37.06</v>
          </cell>
          <cell r="C478">
            <v>33.909999999999997</v>
          </cell>
          <cell r="N478">
            <v>3.1500000000000057</v>
          </cell>
          <cell r="O478">
            <v>0.59999999999999432</v>
          </cell>
          <cell r="P478">
            <v>4.75</v>
          </cell>
          <cell r="R478">
            <v>4.1454005176397573</v>
          </cell>
          <cell r="V478">
            <v>825.75</v>
          </cell>
          <cell r="W478">
            <v>0.60459948236024275</v>
          </cell>
          <cell r="AM478">
            <v>900.5</v>
          </cell>
          <cell r="BB478">
            <v>747.58664199999987</v>
          </cell>
        </row>
        <row r="479">
          <cell r="A479">
            <v>44125</v>
          </cell>
          <cell r="B479">
            <v>36.950000000000003</v>
          </cell>
          <cell r="C479">
            <v>33.799999999999997</v>
          </cell>
          <cell r="N479">
            <v>3.1500000000000057</v>
          </cell>
          <cell r="O479">
            <v>0.59999999999999432</v>
          </cell>
          <cell r="P479">
            <v>4.75</v>
          </cell>
          <cell r="R479">
            <v>4.4821967666112386</v>
          </cell>
          <cell r="V479">
            <v>830.75</v>
          </cell>
          <cell r="W479">
            <v>0.26780323338876144</v>
          </cell>
          <cell r="AM479">
            <v>903.5</v>
          </cell>
          <cell r="BB479">
            <v>745.16155999999989</v>
          </cell>
        </row>
        <row r="480">
          <cell r="A480">
            <v>44126</v>
          </cell>
          <cell r="B480">
            <v>37.44</v>
          </cell>
          <cell r="C480">
            <v>34.29</v>
          </cell>
          <cell r="N480">
            <v>3.1499999999999986</v>
          </cell>
          <cell r="O480">
            <v>0.60000000000000142</v>
          </cell>
          <cell r="P480">
            <v>4.75</v>
          </cell>
          <cell r="R480">
            <v>4.4457892645542003</v>
          </cell>
          <cell r="V480">
            <v>840.75</v>
          </cell>
          <cell r="W480">
            <v>0.30421073544579968</v>
          </cell>
          <cell r="AM480">
            <v>915.75</v>
          </cell>
          <cell r="BB480">
            <v>755.9641979999999</v>
          </cell>
        </row>
        <row r="481">
          <cell r="A481">
            <v>44127</v>
          </cell>
          <cell r="B481">
            <v>37.86</v>
          </cell>
          <cell r="C481">
            <v>34.71</v>
          </cell>
          <cell r="N481">
            <v>3.1499999999999986</v>
          </cell>
          <cell r="O481">
            <v>0.60000000000000142</v>
          </cell>
          <cell r="P481">
            <v>4.75</v>
          </cell>
          <cell r="R481">
            <v>4.0144494521056231</v>
          </cell>
          <cell r="V481">
            <v>840.5</v>
          </cell>
          <cell r="W481">
            <v>0.7355505478943769</v>
          </cell>
          <cell r="AM481">
            <v>922</v>
          </cell>
          <cell r="BB481">
            <v>765.22360200000003</v>
          </cell>
        </row>
        <row r="482">
          <cell r="A482">
            <v>44130</v>
          </cell>
          <cell r="B482">
            <v>38.21</v>
          </cell>
          <cell r="C482">
            <v>35.06</v>
          </cell>
          <cell r="N482">
            <v>3.1499999999999986</v>
          </cell>
          <cell r="O482">
            <v>0.60000000000000142</v>
          </cell>
          <cell r="P482">
            <v>4.75</v>
          </cell>
          <cell r="R482">
            <v>4.0953623251514344</v>
          </cell>
          <cell r="V482">
            <v>850</v>
          </cell>
          <cell r="W482">
            <v>0.65463767484856561</v>
          </cell>
          <cell r="AM482">
            <v>934</v>
          </cell>
          <cell r="BB482">
            <v>772.93977200000006</v>
          </cell>
        </row>
        <row r="483">
          <cell r="A483">
            <v>44131</v>
          </cell>
          <cell r="B483">
            <v>37.86</v>
          </cell>
          <cell r="C483">
            <v>34.71</v>
          </cell>
          <cell r="N483">
            <v>3.1499999999999986</v>
          </cell>
          <cell r="O483">
            <v>0.60000000000000142</v>
          </cell>
          <cell r="P483">
            <v>4.75</v>
          </cell>
          <cell r="R483">
            <v>4.0257892645541986</v>
          </cell>
          <cell r="V483">
            <v>840.75</v>
          </cell>
          <cell r="W483">
            <v>0.72421073544580139</v>
          </cell>
          <cell r="AM483">
            <v>924.5</v>
          </cell>
          <cell r="BB483">
            <v>765.22360200000003</v>
          </cell>
        </row>
        <row r="484">
          <cell r="A484">
            <v>44132</v>
          </cell>
          <cell r="B484">
            <v>37.17</v>
          </cell>
          <cell r="C484">
            <v>34.020000000000003</v>
          </cell>
          <cell r="N484">
            <v>3.1499999999999986</v>
          </cell>
          <cell r="O484">
            <v>0.60000000000000142</v>
          </cell>
          <cell r="P484">
            <v>4.75</v>
          </cell>
          <cell r="R484">
            <v>4.0807597674340528</v>
          </cell>
          <cell r="V484">
            <v>826.75</v>
          </cell>
          <cell r="W484">
            <v>0.66924023256594722</v>
          </cell>
          <cell r="AM484">
            <v>906</v>
          </cell>
          <cell r="BB484">
            <v>750.01172400000007</v>
          </cell>
        </row>
        <row r="485">
          <cell r="A485">
            <v>44133</v>
          </cell>
          <cell r="B485">
            <v>36.81</v>
          </cell>
          <cell r="C485">
            <v>33.659999999999997</v>
          </cell>
          <cell r="N485">
            <v>3.1500000000000057</v>
          </cell>
          <cell r="O485">
            <v>0.59999999999999432</v>
          </cell>
          <cell r="P485">
            <v>4.75</v>
          </cell>
          <cell r="R485">
            <v>3.7943904578653402</v>
          </cell>
          <cell r="V485">
            <v>812.5</v>
          </cell>
          <cell r="W485">
            <v>0.95560954213465976</v>
          </cell>
          <cell r="AM485">
            <v>894.25</v>
          </cell>
          <cell r="BB485">
            <v>742.07509199999993</v>
          </cell>
        </row>
        <row r="486">
          <cell r="A486">
            <v>44134</v>
          </cell>
          <cell r="B486">
            <v>37.36</v>
          </cell>
          <cell r="C486">
            <v>34.21</v>
          </cell>
          <cell r="N486">
            <v>3.1499999999999986</v>
          </cell>
          <cell r="O486">
            <v>0.60000000000000142</v>
          </cell>
          <cell r="P486">
            <v>4.75</v>
          </cell>
          <cell r="R486">
            <v>3.7433422056025947</v>
          </cell>
          <cell r="V486">
            <v>823.5</v>
          </cell>
          <cell r="W486">
            <v>1.0066577943974053</v>
          </cell>
          <cell r="AM486">
            <v>900.5</v>
          </cell>
          <cell r="BB486">
            <v>754.20050200000003</v>
          </cell>
        </row>
        <row r="487">
          <cell r="A487">
            <v>44137</v>
          </cell>
          <cell r="B487">
            <v>37.340000000000003</v>
          </cell>
          <cell r="C487">
            <v>34.19</v>
          </cell>
          <cell r="N487">
            <v>3.1500000000000057</v>
          </cell>
          <cell r="O487">
            <v>1</v>
          </cell>
          <cell r="P487">
            <v>4.75</v>
          </cell>
          <cell r="R487">
            <v>4.3447792047797833</v>
          </cell>
          <cell r="V487">
            <v>827.5</v>
          </cell>
          <cell r="W487">
            <v>0.4052207952202167</v>
          </cell>
          <cell r="BB487">
            <v>753.75957799999992</v>
          </cell>
        </row>
        <row r="488">
          <cell r="A488">
            <v>44138</v>
          </cell>
          <cell r="B488">
            <v>37.93</v>
          </cell>
          <cell r="C488">
            <v>34.78</v>
          </cell>
          <cell r="N488">
            <v>3.1499999999999986</v>
          </cell>
          <cell r="O488">
            <v>1</v>
          </cell>
          <cell r="P488">
            <v>4.75</v>
          </cell>
          <cell r="R488">
            <v>4.3444494521056214</v>
          </cell>
          <cell r="V488">
            <v>840.5</v>
          </cell>
          <cell r="W488">
            <v>0.40555054789437861</v>
          </cell>
          <cell r="AM488">
            <v>876</v>
          </cell>
          <cell r="BB488">
            <v>766.76683600000001</v>
          </cell>
        </row>
        <row r="489">
          <cell r="A489">
            <v>44139</v>
          </cell>
          <cell r="B489">
            <v>38.54</v>
          </cell>
          <cell r="C489">
            <v>35.39</v>
          </cell>
          <cell r="N489">
            <v>3.1499999999999986</v>
          </cell>
          <cell r="O489">
            <v>1</v>
          </cell>
          <cell r="P489">
            <v>4.75</v>
          </cell>
          <cell r="R489">
            <v>4.3921585741229165</v>
          </cell>
          <cell r="V489">
            <v>855</v>
          </cell>
          <cell r="W489">
            <v>0.35784142587708345</v>
          </cell>
          <cell r="AM489">
            <v>899</v>
          </cell>
          <cell r="BB489">
            <v>780.21501799999999</v>
          </cell>
        </row>
        <row r="490">
          <cell r="A490">
            <v>44140</v>
          </cell>
          <cell r="B490">
            <v>39.619999999999997</v>
          </cell>
          <cell r="C490">
            <v>36.47</v>
          </cell>
          <cell r="N490">
            <v>3.1499999999999986</v>
          </cell>
          <cell r="O490">
            <v>1</v>
          </cell>
          <cell r="P490">
            <v>5.25</v>
          </cell>
          <cell r="R490">
            <v>4.4348000065317308</v>
          </cell>
          <cell r="V490">
            <v>879.75</v>
          </cell>
          <cell r="W490">
            <v>0.81519999346826921</v>
          </cell>
          <cell r="AM490">
            <v>926</v>
          </cell>
          <cell r="BB490">
            <v>804.02491399999997</v>
          </cell>
        </row>
        <row r="491">
          <cell r="A491">
            <v>44141</v>
          </cell>
          <cell r="B491">
            <v>39.49</v>
          </cell>
          <cell r="C491">
            <v>36.340000000000003</v>
          </cell>
          <cell r="N491">
            <v>3.1499999999999986</v>
          </cell>
          <cell r="O491">
            <v>1</v>
          </cell>
          <cell r="P491">
            <v>5.25</v>
          </cell>
          <cell r="R491">
            <v>4.4287222571488414</v>
          </cell>
          <cell r="V491">
            <v>876.75</v>
          </cell>
          <cell r="W491">
            <v>0.82127774285115862</v>
          </cell>
          <cell r="AM491">
            <v>925.25</v>
          </cell>
          <cell r="BB491">
            <v>801.158908</v>
          </cell>
        </row>
        <row r="492">
          <cell r="A492">
            <v>44144</v>
          </cell>
          <cell r="B492">
            <v>39.630000000000003</v>
          </cell>
          <cell r="C492">
            <v>36.479999999999997</v>
          </cell>
          <cell r="N492">
            <v>3.1500000000000057</v>
          </cell>
          <cell r="O492">
            <v>1</v>
          </cell>
          <cell r="P492">
            <v>5.25</v>
          </cell>
          <cell r="R492">
            <v>4.4814990687746032</v>
          </cell>
          <cell r="V492">
            <v>881</v>
          </cell>
          <cell r="W492">
            <v>0.76850093122539676</v>
          </cell>
          <cell r="AM492">
            <v>927.25</v>
          </cell>
          <cell r="BB492">
            <v>804.24537599999985</v>
          </cell>
        </row>
        <row r="493">
          <cell r="A493">
            <v>44145</v>
          </cell>
          <cell r="B493">
            <v>40.21</v>
          </cell>
          <cell r="C493">
            <v>37.06</v>
          </cell>
          <cell r="N493">
            <v>3.1499999999999986</v>
          </cell>
          <cell r="O493">
            <v>1</v>
          </cell>
          <cell r="P493">
            <v>5.25</v>
          </cell>
          <cell r="R493">
            <v>4.7633248148662233</v>
          </cell>
          <cell r="V493">
            <v>900</v>
          </cell>
          <cell r="W493">
            <v>0.48667518513377672</v>
          </cell>
          <cell r="AM493">
            <v>944</v>
          </cell>
          <cell r="BB493">
            <v>817.03217200000006</v>
          </cell>
        </row>
        <row r="494">
          <cell r="A494">
            <v>44146</v>
          </cell>
          <cell r="B494">
            <v>41.28</v>
          </cell>
          <cell r="C494">
            <v>38.130000000000003</v>
          </cell>
          <cell r="N494">
            <v>3.1499999999999986</v>
          </cell>
          <cell r="O494">
            <v>1</v>
          </cell>
          <cell r="P494">
            <v>5.25</v>
          </cell>
          <cell r="R494">
            <v>5.3035781825637187</v>
          </cell>
          <cell r="V494">
            <v>935.5</v>
          </cell>
          <cell r="W494">
            <v>-5.3578182563718713E-2</v>
          </cell>
          <cell r="AM494">
            <v>979.5</v>
          </cell>
          <cell r="BB494">
            <v>840.62160600000004</v>
          </cell>
        </row>
        <row r="495">
          <cell r="A495">
            <v>44147</v>
          </cell>
          <cell r="B495">
            <v>41.2</v>
          </cell>
          <cell r="C495">
            <v>38.049999999999997</v>
          </cell>
          <cell r="N495">
            <v>3.1500000000000057</v>
          </cell>
          <cell r="O495">
            <v>1</v>
          </cell>
          <cell r="P495">
            <v>5.25</v>
          </cell>
          <cell r="R495">
            <v>5.5196559319466161</v>
          </cell>
          <cell r="V495">
            <v>938.5</v>
          </cell>
          <cell r="W495">
            <v>-0.26965593194661608</v>
          </cell>
          <cell r="AM495">
            <v>978.25</v>
          </cell>
          <cell r="BB495">
            <v>838.85790999999995</v>
          </cell>
        </row>
        <row r="496">
          <cell r="A496">
            <v>44148</v>
          </cell>
          <cell r="B496">
            <v>41.28</v>
          </cell>
          <cell r="C496">
            <v>38.130000000000003</v>
          </cell>
          <cell r="N496">
            <v>3.1499999999999986</v>
          </cell>
          <cell r="O496">
            <v>1</v>
          </cell>
          <cell r="P496">
            <v>5.25</v>
          </cell>
          <cell r="R496">
            <v>5.7685104929552509</v>
          </cell>
          <cell r="V496">
            <v>945.75</v>
          </cell>
          <cell r="W496">
            <v>-0.51851049295525087</v>
          </cell>
          <cell r="AM496">
            <v>983.25</v>
          </cell>
          <cell r="BB496">
            <v>840.62160600000004</v>
          </cell>
        </row>
        <row r="497">
          <cell r="A497">
            <v>44151</v>
          </cell>
          <cell r="B497">
            <v>41.58</v>
          </cell>
          <cell r="C497">
            <v>38.43</v>
          </cell>
          <cell r="N497">
            <v>3.1499999999999986</v>
          </cell>
          <cell r="O497">
            <v>1</v>
          </cell>
          <cell r="P497">
            <v>5.25</v>
          </cell>
          <cell r="R497">
            <v>6.0128214904868074</v>
          </cell>
          <cell r="V497">
            <v>957.75</v>
          </cell>
          <cell r="W497">
            <v>-0.76282149048680736</v>
          </cell>
          <cell r="AM497">
            <v>955.5</v>
          </cell>
          <cell r="BB497">
            <v>847.23546599999997</v>
          </cell>
        </row>
        <row r="498">
          <cell r="A498">
            <v>44152</v>
          </cell>
          <cell r="B498">
            <v>41.65</v>
          </cell>
          <cell r="C498">
            <v>38.5</v>
          </cell>
          <cell r="N498">
            <v>3.1499999999999986</v>
          </cell>
          <cell r="O498">
            <v>1</v>
          </cell>
          <cell r="P498">
            <v>5.25</v>
          </cell>
          <cell r="R498">
            <v>6.0448798025239725</v>
          </cell>
          <cell r="V498">
            <v>960</v>
          </cell>
          <cell r="W498">
            <v>-0.7948798025239725</v>
          </cell>
          <cell r="AM498">
            <v>964.25</v>
          </cell>
          <cell r="BB498">
            <v>848.77869999999996</v>
          </cell>
        </row>
        <row r="499">
          <cell r="A499">
            <v>44153</v>
          </cell>
          <cell r="B499">
            <v>42.61</v>
          </cell>
          <cell r="C499">
            <v>39.46</v>
          </cell>
          <cell r="N499">
            <v>3.1499999999999986</v>
          </cell>
          <cell r="O499">
            <v>1</v>
          </cell>
          <cell r="P499">
            <v>5.25</v>
          </cell>
          <cell r="R499">
            <v>6.5363757959414386</v>
          </cell>
          <cell r="V499">
            <v>992</v>
          </cell>
          <cell r="W499">
            <v>-1.2863757959414386</v>
          </cell>
          <cell r="AM499">
            <v>990</v>
          </cell>
          <cell r="BB499">
            <v>869.94305199999997</v>
          </cell>
        </row>
        <row r="500">
          <cell r="A500">
            <v>44154</v>
          </cell>
          <cell r="B500">
            <v>42.96</v>
          </cell>
          <cell r="C500">
            <v>39.81</v>
          </cell>
          <cell r="N500">
            <v>3.1499999999999986</v>
          </cell>
          <cell r="O500">
            <v>1</v>
          </cell>
          <cell r="P500">
            <v>5.25</v>
          </cell>
          <cell r="R500">
            <v>6.2884341079786026</v>
          </cell>
          <cell r="V500">
            <v>994.25</v>
          </cell>
          <cell r="W500">
            <v>-1.0384341079786026</v>
          </cell>
          <cell r="AM500">
            <v>992</v>
          </cell>
          <cell r="BB500">
            <v>877.659222</v>
          </cell>
        </row>
        <row r="501">
          <cell r="A501">
            <v>44155</v>
          </cell>
          <cell r="B501">
            <v>42.81</v>
          </cell>
          <cell r="C501">
            <v>39.659999999999997</v>
          </cell>
          <cell r="N501">
            <v>3.1500000000000057</v>
          </cell>
          <cell r="O501">
            <v>1</v>
          </cell>
          <cell r="P501">
            <v>5.25</v>
          </cell>
          <cell r="R501">
            <v>6.2229776714557019</v>
          </cell>
          <cell r="V501">
            <v>989.5</v>
          </cell>
          <cell r="W501">
            <v>-0.97297767145570191</v>
          </cell>
          <cell r="AM501">
            <v>993.75</v>
          </cell>
          <cell r="BB501">
            <v>874.35229199999992</v>
          </cell>
        </row>
        <row r="502">
          <cell r="A502">
            <v>44158</v>
          </cell>
          <cell r="B502">
            <v>42.7</v>
          </cell>
          <cell r="C502">
            <v>39.549999999999997</v>
          </cell>
          <cell r="N502">
            <v>3.1500000000000057</v>
          </cell>
          <cell r="O502">
            <v>1.2099999999999937</v>
          </cell>
          <cell r="P502">
            <v>5.4599999999999937</v>
          </cell>
          <cell r="R502" t="str">
            <v/>
          </cell>
          <cell r="AM502">
            <v>1004.25</v>
          </cell>
          <cell r="BB502">
            <v>871.92720999999995</v>
          </cell>
        </row>
        <row r="503">
          <cell r="A503">
            <v>44159</v>
          </cell>
          <cell r="B503">
            <v>42.21</v>
          </cell>
          <cell r="C503">
            <v>39.06</v>
          </cell>
          <cell r="N503">
            <v>3.1499999999999986</v>
          </cell>
          <cell r="O503">
            <v>1.3400000000000034</v>
          </cell>
          <cell r="P503">
            <v>5.5900000000000034</v>
          </cell>
          <cell r="R503">
            <v>6.5166083618869877</v>
          </cell>
          <cell r="V503">
            <v>975.25</v>
          </cell>
          <cell r="W503">
            <v>-0.92660836188698426</v>
          </cell>
          <cell r="AM503">
            <v>977.5</v>
          </cell>
          <cell r="BB503">
            <v>861.12457200000006</v>
          </cell>
        </row>
        <row r="504">
          <cell r="A504">
            <v>44160</v>
          </cell>
          <cell r="B504">
            <v>42.93</v>
          </cell>
          <cell r="C504">
            <v>39.78</v>
          </cell>
          <cell r="N504">
            <v>3.1499999999999986</v>
          </cell>
          <cell r="O504">
            <v>1.9200000000000017</v>
          </cell>
          <cell r="P504">
            <v>5.57</v>
          </cell>
          <cell r="R504">
            <v>6.6147444233070374</v>
          </cell>
          <cell r="V504">
            <v>980.5</v>
          </cell>
          <cell r="W504">
            <v>-1.0447444233070371</v>
          </cell>
          <cell r="AM504">
            <v>982.5</v>
          </cell>
          <cell r="BB504">
            <v>876.99783600000001</v>
          </cell>
        </row>
        <row r="505">
          <cell r="A505">
            <v>44162</v>
          </cell>
          <cell r="B505">
            <v>43.45</v>
          </cell>
          <cell r="C505">
            <v>40.299999999999997</v>
          </cell>
          <cell r="N505">
            <v>3.1500000000000057</v>
          </cell>
          <cell r="O505">
            <v>1.8699999999999974</v>
          </cell>
          <cell r="P505">
            <v>5.5200000000000031</v>
          </cell>
          <cell r="R505">
            <v>5.7045500498498214</v>
          </cell>
          <cell r="V505">
            <v>973</v>
          </cell>
          <cell r="W505">
            <v>-0.18455004984981827</v>
          </cell>
          <cell r="AM505">
            <v>988.25</v>
          </cell>
          <cell r="BB505">
            <v>888.46185999999989</v>
          </cell>
        </row>
        <row r="506">
          <cell r="A506">
            <v>44165</v>
          </cell>
          <cell r="B506">
            <v>42.63</v>
          </cell>
          <cell r="C506">
            <v>39.479999999999997</v>
          </cell>
          <cell r="N506">
            <v>3.1500000000000057</v>
          </cell>
          <cell r="O506">
            <v>1.9899999999999949</v>
          </cell>
          <cell r="P506">
            <v>5.6400000000000006</v>
          </cell>
          <cell r="R506">
            <v>5.6920058041696038</v>
          </cell>
          <cell r="V506">
            <v>952</v>
          </cell>
          <cell r="W506">
            <v>-5.2005804169603209E-2</v>
          </cell>
          <cell r="AM506">
            <v>971.75</v>
          </cell>
          <cell r="BB506">
            <v>870.38397599999985</v>
          </cell>
        </row>
        <row r="507">
          <cell r="A507">
            <v>44166</v>
          </cell>
          <cell r="B507">
            <v>43.26</v>
          </cell>
          <cell r="C507">
            <v>39.26</v>
          </cell>
          <cell r="N507">
            <v>4</v>
          </cell>
          <cell r="O507">
            <v>2.25</v>
          </cell>
          <cell r="P507">
            <v>7</v>
          </cell>
          <cell r="R507">
            <v>5.5596559319466152</v>
          </cell>
          <cell r="V507">
            <v>938.5</v>
          </cell>
          <cell r="W507">
            <v>1.4403440680533848</v>
          </cell>
          <cell r="AM507">
            <v>967.25</v>
          </cell>
          <cell r="BB507">
            <v>865.5338119999999</v>
          </cell>
        </row>
        <row r="508">
          <cell r="A508">
            <v>44167</v>
          </cell>
          <cell r="B508">
            <v>43.17</v>
          </cell>
          <cell r="C508">
            <v>39.17</v>
          </cell>
          <cell r="N508">
            <v>4</v>
          </cell>
          <cell r="O508">
            <v>2.25</v>
          </cell>
          <cell r="P508">
            <v>7</v>
          </cell>
          <cell r="R508">
            <v>5.2641023086950938</v>
          </cell>
          <cell r="V508">
            <v>930</v>
          </cell>
          <cell r="W508">
            <v>1.7358976913049062</v>
          </cell>
          <cell r="AM508">
            <v>956.25</v>
          </cell>
          <cell r="BB508">
            <v>863.54965400000003</v>
          </cell>
        </row>
        <row r="509">
          <cell r="A509">
            <v>44168</v>
          </cell>
          <cell r="B509">
            <v>43.98</v>
          </cell>
          <cell r="C509">
            <v>40.229999999999997</v>
          </cell>
          <cell r="N509">
            <v>3.75</v>
          </cell>
          <cell r="O509">
            <v>2.5</v>
          </cell>
          <cell r="P509">
            <v>7</v>
          </cell>
          <cell r="R509">
            <v>5.1231512431609687</v>
          </cell>
          <cell r="V509">
            <v>944.75</v>
          </cell>
          <cell r="W509">
            <v>1.8768487568390313</v>
          </cell>
          <cell r="AM509">
            <v>973.25</v>
          </cell>
          <cell r="BB509">
            <v>886.9186259999999</v>
          </cell>
        </row>
        <row r="510">
          <cell r="A510">
            <v>44169</v>
          </cell>
          <cell r="B510">
            <v>44.66</v>
          </cell>
          <cell r="C510">
            <v>40.909999999999997</v>
          </cell>
          <cell r="N510">
            <v>3.75</v>
          </cell>
          <cell r="O510">
            <v>2.5</v>
          </cell>
          <cell r="P510">
            <v>7.1000000000000014</v>
          </cell>
          <cell r="R510">
            <v>5.5204334257754937</v>
          </cell>
          <cell r="V510">
            <v>968.5</v>
          </cell>
          <cell r="W510">
            <v>1.5795665742245077</v>
          </cell>
          <cell r="AM510">
            <v>990.5</v>
          </cell>
          <cell r="BB510">
            <v>901.91004199999986</v>
          </cell>
        </row>
        <row r="511">
          <cell r="A511">
            <v>44172</v>
          </cell>
          <cell r="B511">
            <v>44.28</v>
          </cell>
          <cell r="C511">
            <v>40.53</v>
          </cell>
          <cell r="N511">
            <v>3.75</v>
          </cell>
          <cell r="O511">
            <v>2.5</v>
          </cell>
          <cell r="P511">
            <v>7</v>
          </cell>
          <cell r="R511" t="str">
            <v/>
          </cell>
          <cell r="AM511">
            <v>987</v>
          </cell>
          <cell r="BB511">
            <v>893.53248599999995</v>
          </cell>
        </row>
        <row r="512">
          <cell r="A512">
            <v>44173</v>
          </cell>
          <cell r="B512">
            <v>43.69</v>
          </cell>
          <cell r="C512">
            <v>39.94</v>
          </cell>
          <cell r="N512">
            <v>3.75</v>
          </cell>
          <cell r="O512">
            <v>2.5</v>
          </cell>
          <cell r="P512">
            <v>7</v>
          </cell>
          <cell r="R512" t="str">
            <v/>
          </cell>
          <cell r="AM512">
            <v>976.5</v>
          </cell>
          <cell r="BB512">
            <v>880.52522799999986</v>
          </cell>
        </row>
        <row r="513">
          <cell r="A513">
            <v>44174</v>
          </cell>
          <cell r="B513">
            <v>44.11</v>
          </cell>
          <cell r="C513">
            <v>40.36</v>
          </cell>
          <cell r="N513">
            <v>3.75</v>
          </cell>
          <cell r="O513">
            <v>2.5</v>
          </cell>
          <cell r="P513">
            <v>7</v>
          </cell>
          <cell r="R513">
            <v>6.0023945510840448</v>
          </cell>
          <cell r="V513">
            <v>967</v>
          </cell>
          <cell r="W513">
            <v>0.99760544891595515</v>
          </cell>
          <cell r="AM513">
            <v>980.25</v>
          </cell>
          <cell r="BB513">
            <v>889.78463199999999</v>
          </cell>
        </row>
        <row r="514">
          <cell r="A514">
            <v>44175</v>
          </cell>
          <cell r="B514">
            <v>44.31</v>
          </cell>
          <cell r="C514">
            <v>40.56</v>
          </cell>
          <cell r="N514">
            <v>3.75</v>
          </cell>
          <cell r="O514">
            <v>2.5</v>
          </cell>
          <cell r="P514">
            <v>6.75</v>
          </cell>
          <cell r="R514">
            <v>5.6889964265983011</v>
          </cell>
          <cell r="V514">
            <v>964.5</v>
          </cell>
          <cell r="W514">
            <v>1.0610035734016989</v>
          </cell>
          <cell r="AM514">
            <v>964.5</v>
          </cell>
          <cell r="BB514">
            <v>894.19387200000006</v>
          </cell>
        </row>
        <row r="515">
          <cell r="A515">
            <v>44176</v>
          </cell>
          <cell r="B515">
            <v>44.49</v>
          </cell>
          <cell r="C515">
            <v>40.74</v>
          </cell>
          <cell r="N515">
            <v>3.75</v>
          </cell>
          <cell r="O515">
            <v>2.5</v>
          </cell>
          <cell r="P515">
            <v>6.75</v>
          </cell>
          <cell r="R515">
            <v>5.5543556763925963</v>
          </cell>
          <cell r="V515">
            <v>965.5</v>
          </cell>
          <cell r="W515">
            <v>1.1956443236074037</v>
          </cell>
          <cell r="AM515">
            <v>967.5</v>
          </cell>
          <cell r="BB515">
            <v>898.16218800000001</v>
          </cell>
        </row>
        <row r="516">
          <cell r="A516">
            <v>44179</v>
          </cell>
          <cell r="B516">
            <v>44.98</v>
          </cell>
          <cell r="C516">
            <v>41.23</v>
          </cell>
          <cell r="N516">
            <v>3.75</v>
          </cell>
          <cell r="O516">
            <v>2.5</v>
          </cell>
          <cell r="P516">
            <v>6.75</v>
          </cell>
          <cell r="R516">
            <v>5.676705548615594</v>
          </cell>
          <cell r="V516">
            <v>979</v>
          </cell>
          <cell r="W516">
            <v>1.073294451384406</v>
          </cell>
          <cell r="AM516">
            <v>985.75</v>
          </cell>
          <cell r="BB516">
            <v>908.9648259999999</v>
          </cell>
        </row>
        <row r="517">
          <cell r="A517">
            <v>44180</v>
          </cell>
          <cell r="B517">
            <v>45.44</v>
          </cell>
          <cell r="C517">
            <v>41.69</v>
          </cell>
          <cell r="N517">
            <v>3.75</v>
          </cell>
          <cell r="O517">
            <v>2.5</v>
          </cell>
          <cell r="P517">
            <v>6.75</v>
          </cell>
          <cell r="R517">
            <v>5.7836961710442907</v>
          </cell>
          <cell r="V517">
            <v>991.5</v>
          </cell>
          <cell r="W517">
            <v>0.96630382895570932</v>
          </cell>
          <cell r="AM517">
            <v>973.75</v>
          </cell>
          <cell r="BB517">
            <v>919.10607799999991</v>
          </cell>
        </row>
        <row r="518">
          <cell r="A518">
            <v>44181</v>
          </cell>
          <cell r="B518">
            <v>45.3</v>
          </cell>
          <cell r="C518">
            <v>41.55</v>
          </cell>
          <cell r="N518">
            <v>3.75</v>
          </cell>
          <cell r="O518">
            <v>2.5</v>
          </cell>
          <cell r="P518">
            <v>5.75</v>
          </cell>
          <cell r="R518">
            <v>4.5629186772154213</v>
          </cell>
          <cell r="V518">
            <v>961.5</v>
          </cell>
          <cell r="W518">
            <v>1.1870813227845787</v>
          </cell>
          <cell r="AM518">
            <v>974.75</v>
          </cell>
          <cell r="BB518">
            <v>916.01960999999994</v>
          </cell>
        </row>
        <row r="519">
          <cell r="A519">
            <v>44182</v>
          </cell>
          <cell r="B519">
            <v>46.18</v>
          </cell>
          <cell r="C519">
            <v>42.43</v>
          </cell>
          <cell r="N519">
            <v>3.75</v>
          </cell>
          <cell r="O519">
            <v>2.5</v>
          </cell>
          <cell r="P519">
            <v>5.75</v>
          </cell>
          <cell r="R519">
            <v>4.2952685494384113</v>
          </cell>
          <cell r="V519">
            <v>975</v>
          </cell>
          <cell r="W519">
            <v>1.4547314505615887</v>
          </cell>
          <cell r="AM519">
            <v>977.25</v>
          </cell>
          <cell r="BB519">
            <v>935.42026599999997</v>
          </cell>
        </row>
        <row r="520">
          <cell r="A520">
            <v>44183</v>
          </cell>
          <cell r="B520">
            <v>46.32</v>
          </cell>
          <cell r="C520">
            <v>42.57</v>
          </cell>
          <cell r="N520">
            <v>3.75</v>
          </cell>
          <cell r="O520">
            <v>2.5</v>
          </cell>
          <cell r="P520">
            <v>5.75</v>
          </cell>
          <cell r="R520">
            <v>4.4954629228956264</v>
          </cell>
          <cell r="V520">
            <v>982.5</v>
          </cell>
          <cell r="W520">
            <v>1.2545370771043736</v>
          </cell>
          <cell r="AM520">
            <v>998</v>
          </cell>
          <cell r="BB520">
            <v>938.50673399999994</v>
          </cell>
        </row>
        <row r="521">
          <cell r="A521">
            <v>44186</v>
          </cell>
          <cell r="B521">
            <v>45.71</v>
          </cell>
          <cell r="C521">
            <v>42.46</v>
          </cell>
          <cell r="N521">
            <v>3.25</v>
          </cell>
          <cell r="O521">
            <v>2.9100000000000037</v>
          </cell>
          <cell r="P521">
            <v>6.1600000000000037</v>
          </cell>
          <cell r="R521">
            <v>4.8000064863727232</v>
          </cell>
          <cell r="V521">
            <v>977.75</v>
          </cell>
          <cell r="W521">
            <v>1.3599935136272805</v>
          </cell>
          <cell r="AM521">
            <v>984.25</v>
          </cell>
          <cell r="BB521">
            <v>936.08165199999996</v>
          </cell>
        </row>
        <row r="522">
          <cell r="A522">
            <v>44187</v>
          </cell>
          <cell r="B522">
            <v>46.55</v>
          </cell>
          <cell r="C522">
            <v>43.55</v>
          </cell>
          <cell r="N522">
            <v>3</v>
          </cell>
          <cell r="O522">
            <v>3.5899999999999963</v>
          </cell>
          <cell r="P522">
            <v>6.3399999999999963</v>
          </cell>
          <cell r="R522">
            <v>4.6735017975870718</v>
          </cell>
          <cell r="V522">
            <v>984</v>
          </cell>
          <cell r="W522">
            <v>1.6664982024129245</v>
          </cell>
          <cell r="AM522">
            <v>997.25</v>
          </cell>
          <cell r="BB522">
            <v>960.11200999999994</v>
          </cell>
        </row>
        <row r="523">
          <cell r="A523">
            <v>44188</v>
          </cell>
          <cell r="B523">
            <v>47.35</v>
          </cell>
          <cell r="C523">
            <v>44.35</v>
          </cell>
          <cell r="N523">
            <v>3</v>
          </cell>
          <cell r="O523">
            <v>3.740000000000002</v>
          </cell>
          <cell r="P523">
            <v>6.490000000000002</v>
          </cell>
          <cell r="R523">
            <v>4.9306867934729937</v>
          </cell>
          <cell r="V523">
            <v>1004</v>
          </cell>
          <cell r="W523">
            <v>1.5593132065270083</v>
          </cell>
          <cell r="AM523">
            <v>1023.75</v>
          </cell>
          <cell r="BB523">
            <v>977.74896999999999</v>
          </cell>
        </row>
        <row r="524">
          <cell r="A524">
            <v>44189</v>
          </cell>
          <cell r="B524">
            <v>47.84</v>
          </cell>
          <cell r="C524">
            <v>44.84</v>
          </cell>
          <cell r="N524">
            <v>3</v>
          </cell>
          <cell r="O524">
            <v>3.7100000000000009</v>
          </cell>
          <cell r="P524">
            <v>6.4600000000000009</v>
          </cell>
          <cell r="R524">
            <v>4.9209783536588176</v>
          </cell>
          <cell r="V524">
            <v>1015.25</v>
          </cell>
          <cell r="W524">
            <v>1.5390216463411832</v>
          </cell>
          <cell r="AM524">
            <v>1037.25</v>
          </cell>
          <cell r="BB524">
            <v>988.55160799999999</v>
          </cell>
        </row>
        <row r="525">
          <cell r="A525">
            <v>44193</v>
          </cell>
          <cell r="B525">
            <v>47.72</v>
          </cell>
          <cell r="C525">
            <v>44.72</v>
          </cell>
          <cell r="N525">
            <v>3</v>
          </cell>
          <cell r="O525">
            <v>3.6700000000000017</v>
          </cell>
          <cell r="P525">
            <v>6.4200000000000017</v>
          </cell>
          <cell r="R525" t="str">
            <v/>
          </cell>
          <cell r="BB525">
            <v>985.9060639999999</v>
          </cell>
        </row>
        <row r="526">
          <cell r="A526">
            <v>44194</v>
          </cell>
          <cell r="B526">
            <v>48.48</v>
          </cell>
          <cell r="C526">
            <v>45.48</v>
          </cell>
          <cell r="N526">
            <v>3</v>
          </cell>
          <cell r="O526">
            <v>3.7299999999999969</v>
          </cell>
          <cell r="P526">
            <v>6.4799999999999969</v>
          </cell>
          <cell r="R526">
            <v>4.8566291636389423</v>
          </cell>
          <cell r="V526">
            <v>1027.5</v>
          </cell>
          <cell r="W526">
            <v>1.6233708363610546</v>
          </cell>
          <cell r="AM526">
            <v>1049.5</v>
          </cell>
          <cell r="BB526">
            <v>1002.6611759999998</v>
          </cell>
        </row>
        <row r="527">
          <cell r="A527">
            <v>44195</v>
          </cell>
          <cell r="B527">
            <v>48.67</v>
          </cell>
          <cell r="C527">
            <v>45.67</v>
          </cell>
          <cell r="N527">
            <v>3</v>
          </cell>
          <cell r="O527">
            <v>3.8100000000000023</v>
          </cell>
          <cell r="P527">
            <v>6.5600000000000023</v>
          </cell>
          <cell r="R527">
            <v>4.2590172283502596</v>
          </cell>
          <cell r="V527">
            <v>1016.75</v>
          </cell>
          <cell r="W527">
            <v>2.3009827716497426</v>
          </cell>
          <cell r="AM527">
            <v>1049.75</v>
          </cell>
          <cell r="BB527">
            <v>1006.849954</v>
          </cell>
        </row>
        <row r="528">
          <cell r="A528">
            <v>44196</v>
          </cell>
          <cell r="B528">
            <v>49.33</v>
          </cell>
          <cell r="C528">
            <v>46.33</v>
          </cell>
          <cell r="N528">
            <v>3</v>
          </cell>
          <cell r="O528">
            <v>3.9299999999999997</v>
          </cell>
          <cell r="P528">
            <v>6.68</v>
          </cell>
          <cell r="R528">
            <v>4.5241439121990155</v>
          </cell>
          <cell r="V528">
            <v>1034.5</v>
          </cell>
          <cell r="W528">
            <v>2.1558560878009843</v>
          </cell>
          <cell r="AM528">
            <v>1067.5</v>
          </cell>
          <cell r="BB528">
            <v>1021.4004459999999</v>
          </cell>
        </row>
        <row r="529">
          <cell r="A529">
            <v>44200</v>
          </cell>
          <cell r="B529">
            <v>48.13</v>
          </cell>
          <cell r="C529">
            <v>45.13</v>
          </cell>
          <cell r="N529">
            <v>3</v>
          </cell>
          <cell r="O529">
            <v>3</v>
          </cell>
          <cell r="P529">
            <v>5.75</v>
          </cell>
          <cell r="R529">
            <v>5.1229984732076588</v>
          </cell>
          <cell r="V529">
            <v>1041.75</v>
          </cell>
          <cell r="W529">
            <v>0.62700152679234122</v>
          </cell>
          <cell r="AM529">
            <v>1074.75</v>
          </cell>
          <cell r="BB529">
            <v>994.94500600000003</v>
          </cell>
        </row>
        <row r="530">
          <cell r="A530">
            <v>44201</v>
          </cell>
          <cell r="B530">
            <v>49.6</v>
          </cell>
          <cell r="C530">
            <v>46.6</v>
          </cell>
          <cell r="N530">
            <v>3</v>
          </cell>
          <cell r="O530">
            <v>3</v>
          </cell>
          <cell r="P530">
            <v>5.75</v>
          </cell>
          <cell r="R530">
            <v>5.1725333413165657</v>
          </cell>
          <cell r="V530">
            <v>1075.25</v>
          </cell>
          <cell r="W530">
            <v>0.57746665868343428</v>
          </cell>
          <cell r="AM530">
            <v>1097.25</v>
          </cell>
          <cell r="BB530">
            <v>1027.35292</v>
          </cell>
        </row>
        <row r="531">
          <cell r="A531">
            <v>44202</v>
          </cell>
          <cell r="B531">
            <v>49.84</v>
          </cell>
          <cell r="C531">
            <v>46.84</v>
          </cell>
          <cell r="N531">
            <v>3</v>
          </cell>
          <cell r="O531">
            <v>3</v>
          </cell>
          <cell r="P531">
            <v>5.75</v>
          </cell>
          <cell r="R531">
            <v>5.953116461688218</v>
          </cell>
          <cell r="V531">
            <v>1097.75</v>
          </cell>
          <cell r="W531">
            <v>-0.20311646168821795</v>
          </cell>
          <cell r="AM531">
            <v>1117.5</v>
          </cell>
          <cell r="BB531">
            <v>1032.644008</v>
          </cell>
        </row>
        <row r="532">
          <cell r="A532">
            <v>44203</v>
          </cell>
          <cell r="B532">
            <v>49.79</v>
          </cell>
          <cell r="C532">
            <v>46.79</v>
          </cell>
          <cell r="N532">
            <v>3</v>
          </cell>
          <cell r="O532">
            <v>3</v>
          </cell>
          <cell r="P532">
            <v>5.75</v>
          </cell>
          <cell r="R532">
            <v>5.6856017131281504</v>
          </cell>
          <cell r="V532">
            <v>1090.75</v>
          </cell>
          <cell r="W532">
            <v>6.4398286871849564E-2</v>
          </cell>
          <cell r="AM532">
            <v>1110.75</v>
          </cell>
          <cell r="BB532">
            <v>1031.541698</v>
          </cell>
        </row>
        <row r="533">
          <cell r="A533">
            <v>44204</v>
          </cell>
          <cell r="B533">
            <v>49.59</v>
          </cell>
          <cell r="C533">
            <v>46.59</v>
          </cell>
          <cell r="N533">
            <v>3</v>
          </cell>
          <cell r="O533">
            <v>3</v>
          </cell>
          <cell r="P533">
            <v>5.75</v>
          </cell>
          <cell r="R533">
            <v>5.3753101529423191</v>
          </cell>
          <cell r="V533">
            <v>1079.5</v>
          </cell>
          <cell r="W533">
            <v>0.37468984705768094</v>
          </cell>
          <cell r="AM533">
            <v>1092.5</v>
          </cell>
          <cell r="BB533">
            <v>1027.132458</v>
          </cell>
        </row>
        <row r="534">
          <cell r="A534">
            <v>44207</v>
          </cell>
          <cell r="B534">
            <v>48.63</v>
          </cell>
          <cell r="C534">
            <v>45.63</v>
          </cell>
          <cell r="N534">
            <v>3</v>
          </cell>
          <cell r="O534">
            <v>3</v>
          </cell>
          <cell r="P534">
            <v>5.75</v>
          </cell>
          <cell r="R534">
            <v>5.4167853446078311</v>
          </cell>
          <cell r="V534">
            <v>1059.25</v>
          </cell>
          <cell r="W534">
            <v>0.33321465539216888</v>
          </cell>
          <cell r="AM534">
            <v>1072.5</v>
          </cell>
          <cell r="BB534">
            <v>1005.968106</v>
          </cell>
        </row>
        <row r="535">
          <cell r="A535">
            <v>44208</v>
          </cell>
          <cell r="B535">
            <v>48.63</v>
          </cell>
          <cell r="C535">
            <v>45.63</v>
          </cell>
          <cell r="N535">
            <v>3</v>
          </cell>
          <cell r="O535">
            <v>3</v>
          </cell>
          <cell r="P535">
            <v>5.75</v>
          </cell>
          <cell r="R535">
            <v>5.1446298458420543</v>
          </cell>
          <cell r="V535">
            <v>1053.25</v>
          </cell>
          <cell r="W535">
            <v>0.60537015415794571</v>
          </cell>
          <cell r="AM535">
            <v>1070.75</v>
          </cell>
          <cell r="BB535">
            <v>1005.968106</v>
          </cell>
        </row>
        <row r="536">
          <cell r="A536">
            <v>44209</v>
          </cell>
          <cell r="B536">
            <v>48.18</v>
          </cell>
          <cell r="C536">
            <v>45.18</v>
          </cell>
          <cell r="N536">
            <v>3</v>
          </cell>
          <cell r="O536">
            <v>3</v>
          </cell>
          <cell r="P536">
            <v>5.75</v>
          </cell>
          <cell r="R536">
            <v>4.9936197860676401</v>
          </cell>
          <cell r="V536">
            <v>1040</v>
          </cell>
          <cell r="W536">
            <v>0.75638021393235988</v>
          </cell>
          <cell r="AM536">
            <v>1062</v>
          </cell>
          <cell r="BB536">
            <v>996.04731599999991</v>
          </cell>
        </row>
        <row r="537">
          <cell r="A537">
            <v>44210</v>
          </cell>
          <cell r="B537">
            <v>49.11</v>
          </cell>
          <cell r="C537">
            <v>46.11</v>
          </cell>
          <cell r="N537">
            <v>3</v>
          </cell>
          <cell r="O537">
            <v>3</v>
          </cell>
          <cell r="P537">
            <v>5.75</v>
          </cell>
          <cell r="R537">
            <v>4.426493784422</v>
          </cell>
          <cell r="V537">
            <v>1048</v>
          </cell>
          <cell r="W537">
            <v>1.323506215578</v>
          </cell>
          <cell r="AM537">
            <v>1076.75</v>
          </cell>
          <cell r="BB537">
            <v>1016.5502819999999</v>
          </cell>
        </row>
        <row r="538">
          <cell r="A538">
            <v>44211</v>
          </cell>
          <cell r="B538">
            <v>48.35</v>
          </cell>
          <cell r="C538">
            <v>45.35</v>
          </cell>
          <cell r="N538">
            <v>3</v>
          </cell>
          <cell r="O538">
            <v>3.5</v>
          </cell>
          <cell r="P538">
            <v>6.5</v>
          </cell>
          <cell r="R538">
            <v>4.3824153528359986</v>
          </cell>
          <cell r="V538">
            <v>1019.25</v>
          </cell>
          <cell r="W538">
            <v>2.1175846471640014</v>
          </cell>
          <cell r="AM538">
            <v>1052.25</v>
          </cell>
          <cell r="BB538">
            <v>999.79516999999998</v>
          </cell>
        </row>
        <row r="539">
          <cell r="A539">
            <v>44215</v>
          </cell>
          <cell r="B539">
            <v>48.2</v>
          </cell>
          <cell r="C539">
            <v>45.2</v>
          </cell>
          <cell r="N539">
            <v>3</v>
          </cell>
          <cell r="O539">
            <v>3.5</v>
          </cell>
          <cell r="P539">
            <v>6.5</v>
          </cell>
          <cell r="R539">
            <v>1.6974622406925093</v>
          </cell>
          <cell r="V539">
            <v>956.75</v>
          </cell>
          <cell r="W539">
            <v>4.8025377593074907</v>
          </cell>
          <cell r="AM539">
            <v>987.75</v>
          </cell>
          <cell r="BB539">
            <v>996.48824000000002</v>
          </cell>
        </row>
        <row r="540">
          <cell r="A540">
            <v>44216</v>
          </cell>
          <cell r="B540">
            <v>49.04</v>
          </cell>
          <cell r="C540">
            <v>46.04</v>
          </cell>
          <cell r="N540">
            <v>3</v>
          </cell>
          <cell r="O540">
            <v>3.5</v>
          </cell>
          <cell r="P540">
            <v>6.5</v>
          </cell>
          <cell r="R540">
            <v>1.0502390523182683</v>
          </cell>
          <cell r="V540">
            <v>961</v>
          </cell>
          <cell r="W540">
            <v>5.4497609476817317</v>
          </cell>
          <cell r="AM540">
            <v>978.75</v>
          </cell>
          <cell r="BB540">
            <v>1015.0070479999999</v>
          </cell>
        </row>
        <row r="541">
          <cell r="A541">
            <v>44217</v>
          </cell>
          <cell r="B541">
            <v>49.93</v>
          </cell>
          <cell r="C541">
            <v>46.93</v>
          </cell>
          <cell r="N541">
            <v>3</v>
          </cell>
          <cell r="O541">
            <v>3.5</v>
          </cell>
          <cell r="P541">
            <v>6.5</v>
          </cell>
          <cell r="R541">
            <v>0.7952685494384113</v>
          </cell>
          <cell r="V541">
            <v>975</v>
          </cell>
          <cell r="W541">
            <v>5.7047314505615887</v>
          </cell>
          <cell r="AM541">
            <v>997</v>
          </cell>
          <cell r="BB541">
            <v>1034.628166</v>
          </cell>
        </row>
        <row r="542">
          <cell r="A542">
            <v>44218</v>
          </cell>
          <cell r="B542">
            <v>48.77</v>
          </cell>
          <cell r="C542">
            <v>45.77</v>
          </cell>
          <cell r="N542">
            <v>3</v>
          </cell>
          <cell r="O542">
            <v>3.5</v>
          </cell>
          <cell r="P542">
            <v>6.5</v>
          </cell>
          <cell r="R542">
            <v>0.68520955519812077</v>
          </cell>
          <cell r="V542">
            <v>947</v>
          </cell>
          <cell r="W542">
            <v>5.8147904448018792</v>
          </cell>
          <cell r="AM542">
            <v>975.75</v>
          </cell>
          <cell r="BB542">
            <v>1009.054574</v>
          </cell>
        </row>
        <row r="543">
          <cell r="A543">
            <v>44221</v>
          </cell>
          <cell r="B543">
            <v>49.44</v>
          </cell>
          <cell r="C543">
            <v>46.44</v>
          </cell>
          <cell r="N543">
            <v>3</v>
          </cell>
          <cell r="O543">
            <v>3.5</v>
          </cell>
          <cell r="P543">
            <v>6.5</v>
          </cell>
          <cell r="R543">
            <v>0.84301586394402506</v>
          </cell>
          <cell r="V543">
            <v>965.25</v>
          </cell>
          <cell r="W543">
            <v>5.6569841360559749</v>
          </cell>
          <cell r="AM543">
            <v>991.75</v>
          </cell>
          <cell r="BB543">
            <v>1023.8255279999998</v>
          </cell>
        </row>
        <row r="544">
          <cell r="A544">
            <v>44222</v>
          </cell>
          <cell r="B544">
            <v>50.41</v>
          </cell>
          <cell r="C544">
            <v>47.41</v>
          </cell>
          <cell r="N544">
            <v>3</v>
          </cell>
          <cell r="O544">
            <v>3.5</v>
          </cell>
          <cell r="P544">
            <v>6.5</v>
          </cell>
          <cell r="R544">
            <v>9.9812112915508067E-2</v>
          </cell>
          <cell r="V544">
            <v>970.25</v>
          </cell>
          <cell r="W544">
            <v>6.4001878870844919</v>
          </cell>
          <cell r="AM544">
            <v>999</v>
          </cell>
          <cell r="BB544">
            <v>1045.2103419999999</v>
          </cell>
        </row>
        <row r="545">
          <cell r="A545">
            <v>44223</v>
          </cell>
          <cell r="B545">
            <v>51.02</v>
          </cell>
          <cell r="C545">
            <v>48.02</v>
          </cell>
          <cell r="N545">
            <v>3</v>
          </cell>
          <cell r="O545">
            <v>3.5</v>
          </cell>
          <cell r="P545">
            <v>6.5</v>
          </cell>
          <cell r="R545">
            <v>0.1361814224842206</v>
          </cell>
          <cell r="V545">
            <v>984.5</v>
          </cell>
          <cell r="W545">
            <v>6.3638185775157794</v>
          </cell>
          <cell r="AM545">
            <v>991.25</v>
          </cell>
          <cell r="BB545">
            <v>1058.6585239999999</v>
          </cell>
        </row>
        <row r="546">
          <cell r="A546">
            <v>44224</v>
          </cell>
          <cell r="B546">
            <v>51.15</v>
          </cell>
          <cell r="C546">
            <v>48.15</v>
          </cell>
          <cell r="N546">
            <v>3</v>
          </cell>
          <cell r="O546">
            <v>3.5</v>
          </cell>
          <cell r="P546">
            <v>6.5</v>
          </cell>
          <cell r="R546">
            <v>0.1309193594185345</v>
          </cell>
          <cell r="V546">
            <v>987.25</v>
          </cell>
          <cell r="W546">
            <v>6.3690806405814655</v>
          </cell>
          <cell r="AM546">
            <v>978.5</v>
          </cell>
          <cell r="BB546">
            <v>1061.5245299999999</v>
          </cell>
        </row>
        <row r="547">
          <cell r="A547">
            <v>44225</v>
          </cell>
          <cell r="B547">
            <v>51.12</v>
          </cell>
          <cell r="C547">
            <v>48.12</v>
          </cell>
          <cell r="N547">
            <v>3</v>
          </cell>
          <cell r="O547">
            <v>3.5</v>
          </cell>
          <cell r="P547">
            <v>6.5</v>
          </cell>
          <cell r="R547">
            <v>1.805192164461765</v>
          </cell>
          <cell r="V547">
            <v>1023.5</v>
          </cell>
          <cell r="W547">
            <v>4.694807835538235</v>
          </cell>
          <cell r="AM547">
            <v>1017</v>
          </cell>
          <cell r="BB547">
            <v>1060.8631439999999</v>
          </cell>
        </row>
        <row r="548">
          <cell r="A548">
            <v>44228</v>
          </cell>
          <cell r="B548">
            <v>50.47</v>
          </cell>
          <cell r="C548">
            <v>47.97</v>
          </cell>
          <cell r="N548">
            <v>2.5</v>
          </cell>
          <cell r="O548">
            <v>3</v>
          </cell>
          <cell r="P548">
            <v>6.5</v>
          </cell>
          <cell r="R548">
            <v>1.6252893511903679</v>
          </cell>
          <cell r="V548">
            <v>1027.25</v>
          </cell>
          <cell r="W548">
            <v>4.8747106488096321</v>
          </cell>
          <cell r="AM548">
            <v>1029.5</v>
          </cell>
          <cell r="BB548">
            <v>1057.556214</v>
          </cell>
        </row>
        <row r="549">
          <cell r="A549">
            <v>44229</v>
          </cell>
          <cell r="B549">
            <v>49.82</v>
          </cell>
          <cell r="C549">
            <v>47.32</v>
          </cell>
          <cell r="N549">
            <v>2.5</v>
          </cell>
          <cell r="O549">
            <v>3</v>
          </cell>
          <cell r="P549">
            <v>6.5</v>
          </cell>
          <cell r="R549">
            <v>2.6948624117875966</v>
          </cell>
          <cell r="V549">
            <v>1036.5</v>
          </cell>
          <cell r="W549">
            <v>3.8051375882124034</v>
          </cell>
          <cell r="AM549">
            <v>1021</v>
          </cell>
          <cell r="BB549">
            <v>1043.2261839999999</v>
          </cell>
        </row>
        <row r="550">
          <cell r="A550">
            <v>44230</v>
          </cell>
          <cell r="B550">
            <v>49.98</v>
          </cell>
          <cell r="C550">
            <v>47.48</v>
          </cell>
          <cell r="N550">
            <v>2.5</v>
          </cell>
          <cell r="O550">
            <v>3</v>
          </cell>
          <cell r="P550">
            <v>6.5</v>
          </cell>
          <cell r="R550">
            <v>2.2286874756761108</v>
          </cell>
          <cell r="V550">
            <v>1029.75</v>
          </cell>
          <cell r="W550">
            <v>4.2713125243238892</v>
          </cell>
          <cell r="AM550">
            <v>1029.75</v>
          </cell>
          <cell r="BB550">
            <v>1046.7535759999998</v>
          </cell>
        </row>
        <row r="551">
          <cell r="A551">
            <v>44231</v>
          </cell>
          <cell r="B551">
            <v>50.44</v>
          </cell>
          <cell r="C551">
            <v>47.94</v>
          </cell>
          <cell r="N551">
            <v>2.5</v>
          </cell>
          <cell r="O551">
            <v>3</v>
          </cell>
          <cell r="P551">
            <v>6.5</v>
          </cell>
          <cell r="R551">
            <v>2.0181633495447358</v>
          </cell>
          <cell r="V551">
            <v>1035.25</v>
          </cell>
          <cell r="W551">
            <v>4.4818366504552642</v>
          </cell>
          <cell r="AM551">
            <v>1037.5</v>
          </cell>
          <cell r="BB551">
            <v>1056.894828</v>
          </cell>
        </row>
        <row r="552">
          <cell r="A552">
            <v>44232</v>
          </cell>
          <cell r="B552">
            <v>50.16</v>
          </cell>
          <cell r="C552">
            <v>47.66</v>
          </cell>
          <cell r="N552">
            <v>2.5</v>
          </cell>
          <cell r="O552">
            <v>3</v>
          </cell>
          <cell r="P552">
            <v>6.5</v>
          </cell>
          <cell r="R552">
            <v>1.7651921644617659</v>
          </cell>
          <cell r="V552">
            <v>1023.5</v>
          </cell>
          <cell r="W552">
            <v>4.7348078355382341</v>
          </cell>
          <cell r="AM552">
            <v>1030</v>
          </cell>
          <cell r="BB552">
            <v>1050.7218919999998</v>
          </cell>
        </row>
        <row r="553">
          <cell r="A553">
            <v>44235</v>
          </cell>
          <cell r="B553">
            <v>51.13</v>
          </cell>
          <cell r="C553">
            <v>48.63</v>
          </cell>
          <cell r="N553">
            <v>2.5</v>
          </cell>
          <cell r="O553">
            <v>3</v>
          </cell>
          <cell r="P553">
            <v>6.5</v>
          </cell>
          <cell r="R553">
            <v>1.2714642873018605</v>
          </cell>
          <cell r="V553">
            <v>1034</v>
          </cell>
          <cell r="W553">
            <v>5.2285357126981395</v>
          </cell>
          <cell r="AM553">
            <v>1036.25</v>
          </cell>
          <cell r="BB553">
            <v>1072.106706</v>
          </cell>
        </row>
        <row r="554">
          <cell r="A554">
            <v>44236</v>
          </cell>
          <cell r="B554">
            <v>52.02</v>
          </cell>
          <cell r="C554">
            <v>49.52</v>
          </cell>
          <cell r="N554">
            <v>2.5</v>
          </cell>
          <cell r="O554">
            <v>3</v>
          </cell>
          <cell r="P554">
            <v>6.5</v>
          </cell>
          <cell r="R554">
            <v>0.66495959851621222</v>
          </cell>
          <cell r="V554">
            <v>1040.25</v>
          </cell>
          <cell r="W554">
            <v>5.8350404014837878</v>
          </cell>
          <cell r="AM554">
            <v>1046.75</v>
          </cell>
          <cell r="BB554">
            <v>1091.7278240000001</v>
          </cell>
        </row>
        <row r="555">
          <cell r="A555">
            <v>44237</v>
          </cell>
          <cell r="B555">
            <v>51.19</v>
          </cell>
          <cell r="C555">
            <v>48.69</v>
          </cell>
          <cell r="N555">
            <v>2.5</v>
          </cell>
          <cell r="O555">
            <v>3</v>
          </cell>
          <cell r="P555">
            <v>6.5</v>
          </cell>
          <cell r="R555">
            <v>1.1661050375075703</v>
          </cell>
          <cell r="V555">
            <v>1033</v>
          </cell>
          <cell r="W555">
            <v>5.3338949624924297</v>
          </cell>
          <cell r="AM555">
            <v>1033</v>
          </cell>
          <cell r="BB555">
            <v>1073.4294779999998</v>
          </cell>
        </row>
        <row r="556">
          <cell r="A556">
            <v>44238</v>
          </cell>
          <cell r="B556">
            <v>50.63</v>
          </cell>
          <cell r="C556">
            <v>49.63</v>
          </cell>
          <cell r="N556">
            <v>1</v>
          </cell>
          <cell r="O556">
            <v>4</v>
          </cell>
          <cell r="P556">
            <v>7</v>
          </cell>
          <cell r="R556">
            <v>1.4642410989276158</v>
          </cell>
          <cell r="V556">
            <v>1038.25</v>
          </cell>
          <cell r="W556">
            <v>5.5357589010723842</v>
          </cell>
          <cell r="AM556">
            <v>1038.25</v>
          </cell>
          <cell r="BB556">
            <v>1094.152906</v>
          </cell>
        </row>
        <row r="557">
          <cell r="A557">
            <v>44239</v>
          </cell>
          <cell r="B557">
            <v>51.04</v>
          </cell>
          <cell r="C557">
            <v>50.04</v>
          </cell>
          <cell r="N557">
            <v>1</v>
          </cell>
          <cell r="O557">
            <v>4</v>
          </cell>
          <cell r="P557">
            <v>7</v>
          </cell>
          <cell r="R557">
            <v>1.394435472384842</v>
          </cell>
          <cell r="V557">
            <v>1045.75</v>
          </cell>
          <cell r="W557">
            <v>5.605564527615158</v>
          </cell>
          <cell r="AM557">
            <v>1054.75</v>
          </cell>
          <cell r="BB557">
            <v>1103.1918479999999</v>
          </cell>
        </row>
        <row r="558">
          <cell r="A558">
            <v>44243</v>
          </cell>
          <cell r="B558">
            <v>52.27</v>
          </cell>
          <cell r="C558">
            <v>51.27</v>
          </cell>
          <cell r="N558">
            <v>1</v>
          </cell>
          <cell r="O558">
            <v>4</v>
          </cell>
          <cell r="P558">
            <v>7</v>
          </cell>
          <cell r="R558" t="str">
            <v/>
          </cell>
          <cell r="BB558">
            <v>1130.3086740000001</v>
          </cell>
        </row>
        <row r="559">
          <cell r="A559">
            <v>44244</v>
          </cell>
          <cell r="B559">
            <v>51.77</v>
          </cell>
          <cell r="C559">
            <v>50.77</v>
          </cell>
          <cell r="N559">
            <v>1</v>
          </cell>
          <cell r="O559">
            <v>4</v>
          </cell>
          <cell r="P559">
            <v>7</v>
          </cell>
          <cell r="R559">
            <v>-1.3313715185641826</v>
          </cell>
          <cell r="V559">
            <v>1001.75</v>
          </cell>
          <cell r="W559">
            <v>8.3313715185641826</v>
          </cell>
          <cell r="AM559">
            <v>1006.25</v>
          </cell>
          <cell r="BB559">
            <v>1119.285574</v>
          </cell>
        </row>
        <row r="560">
          <cell r="A560">
            <v>44245</v>
          </cell>
          <cell r="B560">
            <v>51.91</v>
          </cell>
          <cell r="C560">
            <v>50.91</v>
          </cell>
          <cell r="N560">
            <v>1</v>
          </cell>
          <cell r="O560">
            <v>4</v>
          </cell>
          <cell r="P560">
            <v>7</v>
          </cell>
          <cell r="R560">
            <v>-1.2899345193869891</v>
          </cell>
          <cell r="V560">
            <v>1005.75</v>
          </cell>
          <cell r="W560">
            <v>8.2899345193869891</v>
          </cell>
          <cell r="AM560">
            <v>1005.75</v>
          </cell>
          <cell r="BB560">
            <v>1122.372042</v>
          </cell>
        </row>
        <row r="561">
          <cell r="A561">
            <v>44246</v>
          </cell>
          <cell r="B561">
            <v>53.05</v>
          </cell>
          <cell r="C561">
            <v>51.3</v>
          </cell>
          <cell r="N561">
            <v>1.75</v>
          </cell>
          <cell r="O561">
            <v>4.4099999999999966</v>
          </cell>
          <cell r="P561">
            <v>7.6599999999999966</v>
          </cell>
          <cell r="R561">
            <v>-0.55552633512683514</v>
          </cell>
          <cell r="V561">
            <v>1021.5</v>
          </cell>
          <cell r="W561">
            <v>8.2155263351268317</v>
          </cell>
          <cell r="AM561">
            <v>1030.5</v>
          </cell>
          <cell r="BB561">
            <v>1130.9700599999999</v>
          </cell>
        </row>
        <row r="562">
          <cell r="A562">
            <v>44249</v>
          </cell>
          <cell r="B562">
            <v>53.9</v>
          </cell>
          <cell r="C562">
            <v>51.65</v>
          </cell>
          <cell r="N562">
            <v>2.25</v>
          </cell>
          <cell r="O562">
            <v>4.43</v>
          </cell>
          <cell r="P562">
            <v>5.93</v>
          </cell>
          <cell r="R562">
            <v>-0.6133708363610566</v>
          </cell>
          <cell r="V562">
            <v>1027.5</v>
          </cell>
          <cell r="W562">
            <v>6.5433708363610563</v>
          </cell>
          <cell r="AM562">
            <v>1034.25</v>
          </cell>
          <cell r="BB562">
            <v>1138.68623</v>
          </cell>
        </row>
        <row r="563">
          <cell r="A563">
            <v>44250</v>
          </cell>
          <cell r="B563">
            <v>55.26</v>
          </cell>
          <cell r="C563">
            <v>53.01</v>
          </cell>
          <cell r="N563">
            <v>2.25</v>
          </cell>
          <cell r="O563">
            <v>4.6400000000000006</v>
          </cell>
          <cell r="P563">
            <v>6.1400000000000006</v>
          </cell>
          <cell r="R563">
            <v>-0.23249615580357386</v>
          </cell>
          <cell r="V563">
            <v>1061.25</v>
          </cell>
          <cell r="W563">
            <v>6.3724961558035744</v>
          </cell>
          <cell r="AM563">
            <v>1066.75</v>
          </cell>
          <cell r="BB563">
            <v>1168.6690619999999</v>
          </cell>
        </row>
        <row r="564">
          <cell r="A564">
            <v>44251</v>
          </cell>
          <cell r="B564">
            <v>57.14</v>
          </cell>
          <cell r="C564">
            <v>54.89</v>
          </cell>
          <cell r="N564">
            <v>2.25</v>
          </cell>
          <cell r="O564">
            <v>4.8599999999999994</v>
          </cell>
          <cell r="P564">
            <v>6.3599999999999994</v>
          </cell>
          <cell r="R564">
            <v>1.2592335556846024E-2</v>
          </cell>
          <cell r="V564">
            <v>1103.25</v>
          </cell>
          <cell r="W564">
            <v>6.3474076644431534</v>
          </cell>
          <cell r="AM564">
            <v>1103.25</v>
          </cell>
          <cell r="BB564">
            <v>1210.115918</v>
          </cell>
        </row>
        <row r="565">
          <cell r="A565">
            <v>44252</v>
          </cell>
          <cell r="B565">
            <v>58.46</v>
          </cell>
          <cell r="C565">
            <v>54.96</v>
          </cell>
          <cell r="N565">
            <v>3.5</v>
          </cell>
          <cell r="O565">
            <v>5.2899999999999991</v>
          </cell>
          <cell r="P565">
            <v>6.5399999999999991</v>
          </cell>
          <cell r="R565">
            <v>-0.79540834664626914</v>
          </cell>
          <cell r="V565">
            <v>1077.5</v>
          </cell>
          <cell r="W565">
            <v>7.3354083466462683</v>
          </cell>
          <cell r="AM565">
            <v>1086.25</v>
          </cell>
          <cell r="BB565">
            <v>1211.6591519999999</v>
          </cell>
        </row>
        <row r="566">
          <cell r="A566">
            <v>44253</v>
          </cell>
          <cell r="B566">
            <v>58.84</v>
          </cell>
          <cell r="C566">
            <v>55.34</v>
          </cell>
          <cell r="N566">
            <v>3.5</v>
          </cell>
          <cell r="O566">
            <v>5.4000000000000057</v>
          </cell>
          <cell r="P566">
            <v>6.6500000000000057</v>
          </cell>
          <cell r="R566">
            <v>-1.1221074088891356</v>
          </cell>
          <cell r="V566">
            <v>1076.25</v>
          </cell>
          <cell r="W566">
            <v>7.7721074088891413</v>
          </cell>
          <cell r="AM566">
            <v>1080.75</v>
          </cell>
          <cell r="BB566">
            <v>1220.0367080000001</v>
          </cell>
        </row>
        <row r="567">
          <cell r="A567">
            <v>44256</v>
          </cell>
          <cell r="B567">
            <v>56.73</v>
          </cell>
          <cell r="C567">
            <v>53.23</v>
          </cell>
          <cell r="N567">
            <v>3.5</v>
          </cell>
          <cell r="O567">
            <v>4</v>
          </cell>
          <cell r="P567">
            <v>5.25</v>
          </cell>
          <cell r="R567">
            <v>-0.50282590847773179</v>
          </cell>
          <cell r="V567">
            <v>1074.25</v>
          </cell>
          <cell r="W567">
            <v>5.7528259084777318</v>
          </cell>
          <cell r="AM567">
            <v>1076.5</v>
          </cell>
          <cell r="BB567">
            <v>1173.5192259999999</v>
          </cell>
        </row>
        <row r="568">
          <cell r="A568">
            <v>44257</v>
          </cell>
          <cell r="B568">
            <v>57.16</v>
          </cell>
          <cell r="C568">
            <v>53.66</v>
          </cell>
          <cell r="N568">
            <v>3.5</v>
          </cell>
          <cell r="O568">
            <v>4</v>
          </cell>
          <cell r="P568">
            <v>5.25</v>
          </cell>
          <cell r="R568">
            <v>0.31455346086541169</v>
          </cell>
          <cell r="V568">
            <v>1101.75</v>
          </cell>
          <cell r="W568">
            <v>4.9354465391345883</v>
          </cell>
          <cell r="AM568">
            <v>1088.5</v>
          </cell>
          <cell r="BB568">
            <v>1182.9990919999998</v>
          </cell>
        </row>
        <row r="569">
          <cell r="A569">
            <v>44258</v>
          </cell>
          <cell r="B569">
            <v>57.28</v>
          </cell>
          <cell r="C569">
            <v>56.28</v>
          </cell>
          <cell r="N569">
            <v>1</v>
          </cell>
          <cell r="O569">
            <v>6.5</v>
          </cell>
          <cell r="P569">
            <v>5.25</v>
          </cell>
          <cell r="R569">
            <v>6.9815523931090695E-2</v>
          </cell>
          <cell r="V569">
            <v>1099</v>
          </cell>
          <cell r="W569">
            <v>5.1801844760689093</v>
          </cell>
          <cell r="AM569">
            <v>1100</v>
          </cell>
          <cell r="BB569">
            <v>1240.7601359999999</v>
          </cell>
        </row>
        <row r="570">
          <cell r="A570">
            <v>44259</v>
          </cell>
          <cell r="B570">
            <v>58.21</v>
          </cell>
          <cell r="C570">
            <v>57.21</v>
          </cell>
          <cell r="N570">
            <v>1</v>
          </cell>
          <cell r="O570">
            <v>6.5</v>
          </cell>
          <cell r="P570">
            <v>5.25</v>
          </cell>
          <cell r="R570">
            <v>0.39853470572279548</v>
          </cell>
          <cell r="V570">
            <v>1126.75</v>
          </cell>
          <cell r="W570">
            <v>4.8514652942772045</v>
          </cell>
          <cell r="AM570">
            <v>1128</v>
          </cell>
          <cell r="BB570">
            <v>1261.2631019999999</v>
          </cell>
        </row>
        <row r="571">
          <cell r="A571">
            <v>44260</v>
          </cell>
          <cell r="B571">
            <v>59.3</v>
          </cell>
          <cell r="C571">
            <v>58.3</v>
          </cell>
          <cell r="N571">
            <v>1</v>
          </cell>
          <cell r="O571">
            <v>6.5</v>
          </cell>
          <cell r="P571">
            <v>5.25</v>
          </cell>
          <cell r="R571">
            <v>1.0435260103546184</v>
          </cell>
          <cell r="V571">
            <v>1165</v>
          </cell>
          <cell r="W571">
            <v>4.2064739896453816</v>
          </cell>
          <cell r="AM571">
            <v>1156</v>
          </cell>
          <cell r="BB571">
            <v>1285.2934599999999</v>
          </cell>
        </row>
        <row r="572">
          <cell r="A572">
            <v>44263</v>
          </cell>
          <cell r="B572">
            <v>59.96</v>
          </cell>
          <cell r="C572">
            <v>58.96</v>
          </cell>
          <cell r="N572">
            <v>1</v>
          </cell>
          <cell r="O572">
            <v>6.5</v>
          </cell>
          <cell r="P572">
            <v>5.25</v>
          </cell>
          <cell r="R572">
            <v>2.0844978776407075</v>
          </cell>
          <cell r="V572">
            <v>1202.5</v>
          </cell>
          <cell r="W572">
            <v>3.1655021223592925</v>
          </cell>
          <cell r="AM572">
            <v>1193.75</v>
          </cell>
          <cell r="BB572">
            <v>1299.8439519999999</v>
          </cell>
        </row>
        <row r="573">
          <cell r="A573">
            <v>44264</v>
          </cell>
          <cell r="B573">
            <v>61.05</v>
          </cell>
          <cell r="C573">
            <v>60.05</v>
          </cell>
          <cell r="N573">
            <v>1</v>
          </cell>
          <cell r="O573">
            <v>6.5</v>
          </cell>
          <cell r="P573">
            <v>5.25</v>
          </cell>
          <cell r="R573">
            <v>1.5614885000694088</v>
          </cell>
          <cell r="V573">
            <v>1215</v>
          </cell>
          <cell r="W573">
            <v>3.6885114999305912</v>
          </cell>
          <cell r="AM573">
            <v>1219.5</v>
          </cell>
          <cell r="BB573">
            <v>1323.8743099999999</v>
          </cell>
        </row>
        <row r="574">
          <cell r="A574">
            <v>44265</v>
          </cell>
          <cell r="B574">
            <v>63.51</v>
          </cell>
          <cell r="C574">
            <v>60.51</v>
          </cell>
          <cell r="N574">
            <v>3</v>
          </cell>
          <cell r="O574">
            <v>7</v>
          </cell>
          <cell r="P574">
            <v>5.5</v>
          </cell>
          <cell r="R574">
            <v>2.0777606229095156</v>
          </cell>
          <cell r="V574">
            <v>1225.5</v>
          </cell>
          <cell r="W574">
            <v>3.4222393770904844</v>
          </cell>
          <cell r="AM574">
            <v>1225.5</v>
          </cell>
          <cell r="BB574">
            <v>1334.0155619999998</v>
          </cell>
        </row>
        <row r="575">
          <cell r="A575">
            <v>44266</v>
          </cell>
          <cell r="B575">
            <v>64.61</v>
          </cell>
          <cell r="C575">
            <v>61.61</v>
          </cell>
          <cell r="N575">
            <v>3</v>
          </cell>
          <cell r="O575">
            <v>7</v>
          </cell>
          <cell r="P575">
            <v>5.5</v>
          </cell>
          <cell r="R575">
            <v>1.7488678694125426</v>
          </cell>
          <cell r="V575">
            <v>1242.5</v>
          </cell>
          <cell r="W575">
            <v>3.7511321305874574</v>
          </cell>
          <cell r="AM575">
            <v>1253.5</v>
          </cell>
          <cell r="BB575">
            <v>1358.266382</v>
          </cell>
        </row>
        <row r="576">
          <cell r="A576">
            <v>44267</v>
          </cell>
          <cell r="B576">
            <v>65.36</v>
          </cell>
          <cell r="C576">
            <v>62.36</v>
          </cell>
          <cell r="N576">
            <v>3</v>
          </cell>
          <cell r="O576">
            <v>7</v>
          </cell>
          <cell r="P576">
            <v>13</v>
          </cell>
          <cell r="R576">
            <v>1.7813149283641394</v>
          </cell>
          <cell r="V576">
            <v>1259.75</v>
          </cell>
          <cell r="W576">
            <v>11.218685071635861</v>
          </cell>
          <cell r="AM576">
            <v>1264.25</v>
          </cell>
          <cell r="BB576">
            <v>1374.8010319999999</v>
          </cell>
        </row>
        <row r="577">
          <cell r="A577">
            <v>44270</v>
          </cell>
          <cell r="B577">
            <v>65.09</v>
          </cell>
          <cell r="C577">
            <v>62.09</v>
          </cell>
          <cell r="N577">
            <v>3</v>
          </cell>
          <cell r="O577">
            <v>7</v>
          </cell>
          <cell r="P577">
            <v>5.5</v>
          </cell>
          <cell r="R577">
            <v>1.5410233681783083</v>
          </cell>
          <cell r="V577">
            <v>1248.5</v>
          </cell>
          <cell r="W577">
            <v>3.9589766318216917</v>
          </cell>
          <cell r="AM577">
            <v>1257.25</v>
          </cell>
          <cell r="BB577">
            <v>1368.8485579999999</v>
          </cell>
        </row>
        <row r="578">
          <cell r="A578">
            <v>44271</v>
          </cell>
          <cell r="B578">
            <v>65.09</v>
          </cell>
          <cell r="C578">
            <v>62.09</v>
          </cell>
          <cell r="N578">
            <v>3</v>
          </cell>
          <cell r="O578">
            <v>7</v>
          </cell>
          <cell r="P578">
            <v>5.5</v>
          </cell>
          <cell r="R578">
            <v>0.13488662455514344</v>
          </cell>
          <cell r="V578">
            <v>1217.5</v>
          </cell>
          <cell r="W578">
            <v>5.3651133754448566</v>
          </cell>
          <cell r="AM578">
            <v>1224.25</v>
          </cell>
          <cell r="BB578">
            <v>1368.8485579999999</v>
          </cell>
        </row>
        <row r="579">
          <cell r="A579">
            <v>44272</v>
          </cell>
          <cell r="B579">
            <v>64.599999999999994</v>
          </cell>
          <cell r="C579">
            <v>61.6</v>
          </cell>
          <cell r="N579">
            <v>2.9999999999999929</v>
          </cell>
          <cell r="O579">
            <v>7</v>
          </cell>
          <cell r="P579">
            <v>5.5</v>
          </cell>
          <cell r="R579">
            <v>0.7723041863865987</v>
          </cell>
          <cell r="V579">
            <v>1220.75</v>
          </cell>
          <cell r="W579">
            <v>4.7276958136134013</v>
          </cell>
          <cell r="AM579">
            <v>1223</v>
          </cell>
          <cell r="BB579">
            <v>1358.04592</v>
          </cell>
        </row>
        <row r="580">
          <cell r="A580">
            <v>44273</v>
          </cell>
          <cell r="B580">
            <v>63.52</v>
          </cell>
          <cell r="C580">
            <v>60.52</v>
          </cell>
          <cell r="N580">
            <v>3</v>
          </cell>
          <cell r="O580">
            <v>7</v>
          </cell>
          <cell r="P580">
            <v>5.5</v>
          </cell>
          <cell r="R580">
            <v>0.60492481704346801</v>
          </cell>
          <cell r="V580">
            <v>1193.25</v>
          </cell>
          <cell r="W580">
            <v>4.895075182956532</v>
          </cell>
          <cell r="AM580">
            <v>1206.25</v>
          </cell>
          <cell r="BB580">
            <v>1334.236024</v>
          </cell>
        </row>
        <row r="581">
          <cell r="A581">
            <v>44274</v>
          </cell>
          <cell r="B581">
            <v>63.87</v>
          </cell>
          <cell r="C581">
            <v>60.87</v>
          </cell>
          <cell r="N581">
            <v>3</v>
          </cell>
          <cell r="O581">
            <v>7</v>
          </cell>
          <cell r="P581">
            <v>5.5</v>
          </cell>
          <cell r="R581">
            <v>0.47038125356637295</v>
          </cell>
          <cell r="V581">
            <v>1198</v>
          </cell>
          <cell r="W581">
            <v>5.0296187464336271</v>
          </cell>
          <cell r="AM581">
            <v>1209</v>
          </cell>
          <cell r="BB581">
            <v>1341.952194</v>
          </cell>
        </row>
        <row r="582">
          <cell r="A582">
            <v>44277</v>
          </cell>
          <cell r="B582">
            <v>66.37</v>
          </cell>
          <cell r="C582">
            <v>63.37</v>
          </cell>
          <cell r="N582">
            <v>3.0000000000000071</v>
          </cell>
          <cell r="O582">
            <v>7</v>
          </cell>
          <cell r="P582">
            <v>5.5</v>
          </cell>
          <cell r="R582">
            <v>-0.70286068995046946</v>
          </cell>
          <cell r="V582">
            <v>1227.25</v>
          </cell>
          <cell r="W582">
            <v>6.2028606899504695</v>
          </cell>
          <cell r="AM582">
            <v>1229.5</v>
          </cell>
          <cell r="BB582">
            <v>1397.0676939999998</v>
          </cell>
        </row>
        <row r="583">
          <cell r="A583">
            <v>44278</v>
          </cell>
          <cell r="B583">
            <v>67.02</v>
          </cell>
          <cell r="C583">
            <v>64.02</v>
          </cell>
          <cell r="N583">
            <v>3</v>
          </cell>
          <cell r="O583">
            <v>6.9999999999999929</v>
          </cell>
          <cell r="P583">
            <v>5.5</v>
          </cell>
          <cell r="R583">
            <v>-0.10548132060733906</v>
          </cell>
          <cell r="V583">
            <v>1254.75</v>
          </cell>
          <cell r="W583">
            <v>5.6054813206073391</v>
          </cell>
          <cell r="AM583">
            <v>1259</v>
          </cell>
          <cell r="BB583">
            <v>1411.3977239999999</v>
          </cell>
        </row>
        <row r="584">
          <cell r="A584">
            <v>44279</v>
          </cell>
          <cell r="B584">
            <v>67.48</v>
          </cell>
          <cell r="C584">
            <v>64.48</v>
          </cell>
          <cell r="N584">
            <v>3</v>
          </cell>
          <cell r="O584">
            <v>7.0000000000000071</v>
          </cell>
          <cell r="P584">
            <v>5.5</v>
          </cell>
          <cell r="R584">
            <v>-0.29332582184156308</v>
          </cell>
          <cell r="V584">
            <v>1260.75</v>
          </cell>
          <cell r="W584">
            <v>5.7933258218415631</v>
          </cell>
          <cell r="AM584">
            <v>1265.25</v>
          </cell>
          <cell r="BB584">
            <v>1421.538976</v>
          </cell>
        </row>
        <row r="585">
          <cell r="A585">
            <v>44280</v>
          </cell>
          <cell r="B585">
            <v>64.98</v>
          </cell>
          <cell r="C585">
            <v>61.98</v>
          </cell>
          <cell r="N585">
            <v>3.0000000000000071</v>
          </cell>
          <cell r="O585">
            <v>7</v>
          </cell>
          <cell r="P585">
            <v>5.5</v>
          </cell>
          <cell r="R585">
            <v>0.40364399883517876</v>
          </cell>
          <cell r="V585">
            <v>1221</v>
          </cell>
          <cell r="W585">
            <v>5.0963560011648212</v>
          </cell>
          <cell r="AM585">
            <v>1216.5</v>
          </cell>
          <cell r="BB585">
            <v>1366.4234759999999</v>
          </cell>
        </row>
        <row r="586">
          <cell r="A586">
            <v>44281</v>
          </cell>
          <cell r="B586">
            <v>62.48</v>
          </cell>
          <cell r="C586">
            <v>59.48</v>
          </cell>
          <cell r="N586">
            <v>3</v>
          </cell>
          <cell r="O586">
            <v>7</v>
          </cell>
          <cell r="P586">
            <v>5.5</v>
          </cell>
          <cell r="R586">
            <v>0.90783700788616528</v>
          </cell>
          <cell r="V586">
            <v>1177</v>
          </cell>
          <cell r="W586">
            <v>4.5921629921138347</v>
          </cell>
          <cell r="AM586">
            <v>1181.5</v>
          </cell>
          <cell r="BB586">
            <v>1311.3079759999998</v>
          </cell>
        </row>
        <row r="587">
          <cell r="A587">
            <v>44284</v>
          </cell>
          <cell r="B587">
            <v>62.96</v>
          </cell>
          <cell r="C587">
            <v>59.96</v>
          </cell>
          <cell r="N587">
            <v>3</v>
          </cell>
          <cell r="O587">
            <v>7</v>
          </cell>
          <cell r="P587">
            <v>5.5</v>
          </cell>
          <cell r="R587">
            <v>1.6071775025378585</v>
          </cell>
          <cell r="V587">
            <v>1203</v>
          </cell>
          <cell r="W587">
            <v>3.8928224974621415</v>
          </cell>
          <cell r="AM587">
            <v>1212</v>
          </cell>
          <cell r="BB587">
            <v>1321.8901519999999</v>
          </cell>
        </row>
        <row r="588">
          <cell r="A588">
            <v>44285</v>
          </cell>
          <cell r="B588">
            <v>60.46</v>
          </cell>
          <cell r="C588">
            <v>57.46</v>
          </cell>
          <cell r="N588">
            <v>3</v>
          </cell>
          <cell r="O588">
            <v>7</v>
          </cell>
          <cell r="P588">
            <v>5.5</v>
          </cell>
          <cell r="R588">
            <v>1.2041855157029175</v>
          </cell>
          <cell r="V588">
            <v>1139</v>
          </cell>
          <cell r="W588">
            <v>4.2958144842970825</v>
          </cell>
          <cell r="AM588">
            <v>1145.5</v>
          </cell>
          <cell r="BB588">
            <v>1266.7746520000001</v>
          </cell>
        </row>
        <row r="589">
          <cell r="A589">
            <v>44286</v>
          </cell>
          <cell r="B589">
            <v>62.92</v>
          </cell>
          <cell r="C589">
            <v>59.92</v>
          </cell>
          <cell r="N589">
            <v>3</v>
          </cell>
          <cell r="O589">
            <v>7</v>
          </cell>
          <cell r="P589">
            <v>5.5</v>
          </cell>
          <cell r="R589">
            <v>0.94410913072626812</v>
          </cell>
          <cell r="V589">
            <v>1187.5</v>
          </cell>
          <cell r="W589">
            <v>4.5558908692737319</v>
          </cell>
          <cell r="AM589">
            <v>1196.25</v>
          </cell>
          <cell r="BB589">
            <v>1321.008304</v>
          </cell>
        </row>
        <row r="590">
          <cell r="A590">
            <v>44287</v>
          </cell>
          <cell r="B590">
            <v>62.13</v>
          </cell>
          <cell r="C590">
            <v>59.13</v>
          </cell>
          <cell r="N590">
            <v>3</v>
          </cell>
          <cell r="O590">
            <v>7</v>
          </cell>
          <cell r="P590">
            <v>5.5</v>
          </cell>
          <cell r="R590">
            <v>0.29395294975737585</v>
          </cell>
          <cell r="V590">
            <v>1155.75</v>
          </cell>
          <cell r="W590">
            <v>5.2060470502426242</v>
          </cell>
          <cell r="AM590">
            <v>1166.75</v>
          </cell>
          <cell r="BB590">
            <v>1303.5918059999999</v>
          </cell>
        </row>
        <row r="591">
          <cell r="A591">
            <v>44291</v>
          </cell>
          <cell r="B591">
            <v>62.81</v>
          </cell>
          <cell r="C591">
            <v>59.81</v>
          </cell>
          <cell r="N591">
            <v>3</v>
          </cell>
          <cell r="O591">
            <v>8.64</v>
          </cell>
          <cell r="P591">
            <v>7.1400000000000006</v>
          </cell>
          <cell r="R591" t="str">
            <v/>
          </cell>
          <cell r="BB591">
            <v>1318.583222</v>
          </cell>
        </row>
        <row r="592">
          <cell r="A592">
            <v>44292</v>
          </cell>
          <cell r="B592">
            <v>63.92</v>
          </cell>
          <cell r="C592">
            <v>60.92</v>
          </cell>
          <cell r="N592">
            <v>3</v>
          </cell>
          <cell r="O592">
            <v>7</v>
          </cell>
          <cell r="P592">
            <v>5.5</v>
          </cell>
          <cell r="R592">
            <v>1.3048866245551451</v>
          </cell>
          <cell r="V592">
            <v>1217.5</v>
          </cell>
          <cell r="W592">
            <v>4.1951133754448549</v>
          </cell>
          <cell r="AM592">
            <v>1221.75</v>
          </cell>
          <cell r="BB592">
            <v>1343.054504</v>
          </cell>
        </row>
        <row r="593">
          <cell r="A593">
            <v>44293</v>
          </cell>
          <cell r="B593">
            <v>62.85</v>
          </cell>
          <cell r="C593">
            <v>59.85</v>
          </cell>
          <cell r="N593">
            <v>3</v>
          </cell>
          <cell r="O593">
            <v>8.8500000000000014</v>
          </cell>
          <cell r="P593">
            <v>7.3500000000000014</v>
          </cell>
          <cell r="R593">
            <v>3.2836821913234999</v>
          </cell>
          <cell r="V593">
            <v>1196.75</v>
          </cell>
          <cell r="W593">
            <v>4.0663178086765015</v>
          </cell>
          <cell r="AM593">
            <v>1207.75</v>
          </cell>
          <cell r="BB593">
            <v>1319.46507</v>
          </cell>
        </row>
        <row r="594">
          <cell r="A594">
            <v>44294</v>
          </cell>
          <cell r="B594">
            <v>63.38</v>
          </cell>
          <cell r="C594">
            <v>60.38</v>
          </cell>
          <cell r="N594">
            <v>3</v>
          </cell>
          <cell r="O594">
            <v>7</v>
          </cell>
          <cell r="P594">
            <v>5.5</v>
          </cell>
          <cell r="R594">
            <v>0.22329344440907306</v>
          </cell>
          <cell r="V594">
            <v>1181.75</v>
          </cell>
          <cell r="W594">
            <v>5.2767065555909269</v>
          </cell>
          <cell r="AM594">
            <v>1190.5</v>
          </cell>
          <cell r="BB594">
            <v>1331.1495560000001</v>
          </cell>
        </row>
        <row r="595">
          <cell r="A595">
            <v>44295</v>
          </cell>
          <cell r="B595">
            <v>62.85</v>
          </cell>
          <cell r="C595">
            <v>59.85</v>
          </cell>
          <cell r="N595">
            <v>3</v>
          </cell>
          <cell r="O595">
            <v>8.9200000000000017</v>
          </cell>
          <cell r="P595">
            <v>7.4200000000000017</v>
          </cell>
          <cell r="R595">
            <v>2.5485555074747595</v>
          </cell>
          <cell r="V595">
            <v>1179</v>
          </cell>
          <cell r="W595">
            <v>4.8714444925252423</v>
          </cell>
          <cell r="AM595">
            <v>1187.75</v>
          </cell>
          <cell r="BB595">
            <v>1319.46507</v>
          </cell>
        </row>
        <row r="596">
          <cell r="A596">
            <v>44298</v>
          </cell>
          <cell r="B596">
            <v>61.45</v>
          </cell>
          <cell r="C596">
            <v>58.45</v>
          </cell>
          <cell r="N596">
            <v>3</v>
          </cell>
          <cell r="O596">
            <v>8.8700000000000045</v>
          </cell>
          <cell r="P596">
            <v>7.3700000000000045</v>
          </cell>
          <cell r="R596">
            <v>2.9346714493459771</v>
          </cell>
          <cell r="V596">
            <v>1157.75</v>
          </cell>
          <cell r="W596">
            <v>4.4353285506540274</v>
          </cell>
          <cell r="AM596">
            <v>1159.75</v>
          </cell>
          <cell r="BB596">
            <v>1288.6003900000001</v>
          </cell>
        </row>
        <row r="597">
          <cell r="A597">
            <v>44299</v>
          </cell>
          <cell r="B597">
            <v>63.03</v>
          </cell>
          <cell r="C597">
            <v>60.03</v>
          </cell>
          <cell r="N597">
            <v>3</v>
          </cell>
          <cell r="O597">
            <v>8.8800000000000026</v>
          </cell>
          <cell r="P597">
            <v>7.3800000000000026</v>
          </cell>
          <cell r="R597">
            <v>2.4646332568576454</v>
          </cell>
          <cell r="V597">
            <v>1182</v>
          </cell>
          <cell r="W597">
            <v>4.9153667431423571</v>
          </cell>
          <cell r="AM597">
            <v>1193.25</v>
          </cell>
          <cell r="BB597">
            <v>1323.4333859999999</v>
          </cell>
        </row>
        <row r="598">
          <cell r="A598">
            <v>44300</v>
          </cell>
          <cell r="B598">
            <v>64.239999999999995</v>
          </cell>
          <cell r="C598">
            <v>61.24</v>
          </cell>
          <cell r="N598">
            <v>2.9999999999999929</v>
          </cell>
          <cell r="O598">
            <v>9.0200000000000031</v>
          </cell>
          <cell r="P598">
            <v>7.5200000000000031</v>
          </cell>
          <cell r="R598">
            <v>2.0523423788749255</v>
          </cell>
          <cell r="V598">
            <v>1196.5</v>
          </cell>
          <cell r="W598">
            <v>5.4676576211250776</v>
          </cell>
          <cell r="AM598">
            <v>1214</v>
          </cell>
          <cell r="BB598">
            <v>1350.1092879999999</v>
          </cell>
        </row>
        <row r="599">
          <cell r="A599">
            <v>44301</v>
          </cell>
          <cell r="B599">
            <v>72.89</v>
          </cell>
          <cell r="C599">
            <v>62.39</v>
          </cell>
          <cell r="N599">
            <v>10.5</v>
          </cell>
          <cell r="O599">
            <v>9.5200000000000031</v>
          </cell>
          <cell r="P599">
            <v>7.5200000000000031</v>
          </cell>
          <cell r="R599">
            <v>2.3435468121065739</v>
          </cell>
          <cell r="V599">
            <v>1217.25</v>
          </cell>
          <cell r="W599">
            <v>5.1764531878934292</v>
          </cell>
          <cell r="AM599">
            <v>1228.25</v>
          </cell>
          <cell r="BB599">
            <v>1375.4624179999998</v>
          </cell>
        </row>
        <row r="600">
          <cell r="A600">
            <v>44302</v>
          </cell>
          <cell r="B600">
            <v>74.33</v>
          </cell>
          <cell r="C600">
            <v>63.83</v>
          </cell>
          <cell r="N600">
            <v>10.5</v>
          </cell>
          <cell r="O600">
            <v>9.5899999999999963</v>
          </cell>
          <cell r="P600">
            <v>7.5899999999999963</v>
          </cell>
          <cell r="R600">
            <v>-0.69340561783379684</v>
          </cell>
          <cell r="V600">
            <v>1180.5</v>
          </cell>
          <cell r="W600">
            <v>8.2834056178337931</v>
          </cell>
          <cell r="AM600">
            <v>1189.5</v>
          </cell>
          <cell r="BB600">
            <v>1407.208946</v>
          </cell>
        </row>
        <row r="601">
          <cell r="A601">
            <v>44305</v>
          </cell>
          <cell r="B601">
            <v>72.27</v>
          </cell>
          <cell r="C601">
            <v>63.77</v>
          </cell>
          <cell r="N601">
            <v>8.4999999999999929</v>
          </cell>
          <cell r="O601">
            <v>9.9000000000000057</v>
          </cell>
          <cell r="P601">
            <v>7.9000000000000057</v>
          </cell>
          <cell r="R601">
            <v>-1.0945128643368278</v>
          </cell>
          <cell r="V601">
            <v>1163.5</v>
          </cell>
          <cell r="W601">
            <v>8.9945128643368335</v>
          </cell>
          <cell r="AM601">
            <v>1168</v>
          </cell>
          <cell r="BB601">
            <v>1405.886174</v>
          </cell>
        </row>
        <row r="602">
          <cell r="A602">
            <v>44306</v>
          </cell>
          <cell r="B602">
            <v>74.319999999999993</v>
          </cell>
          <cell r="C602">
            <v>65.819999999999993</v>
          </cell>
          <cell r="N602">
            <v>8.5</v>
          </cell>
          <cell r="O602">
            <v>10.679999999999993</v>
          </cell>
          <cell r="P602">
            <v>8.68</v>
          </cell>
          <cell r="R602">
            <v>-1.7748426170109894</v>
          </cell>
          <cell r="V602">
            <v>1176.5</v>
          </cell>
          <cell r="W602">
            <v>10.454842617010989</v>
          </cell>
          <cell r="AM602">
            <v>1185.25</v>
          </cell>
          <cell r="BB602">
            <v>1451.0808839999997</v>
          </cell>
        </row>
        <row r="603">
          <cell r="A603">
            <v>44307</v>
          </cell>
          <cell r="B603">
            <v>76.19</v>
          </cell>
          <cell r="C603">
            <v>67.69</v>
          </cell>
          <cell r="N603">
            <v>8.5</v>
          </cell>
          <cell r="O603">
            <v>10.75</v>
          </cell>
          <cell r="P603">
            <v>8.75</v>
          </cell>
          <cell r="R603">
            <v>-2.4522011846021599</v>
          </cell>
          <cell r="V603">
            <v>1201.25</v>
          </cell>
          <cell r="W603">
            <v>11.20220118460216</v>
          </cell>
          <cell r="BB603">
            <v>1492.3072779999998</v>
          </cell>
        </row>
        <row r="604">
          <cell r="A604">
            <v>44308</v>
          </cell>
          <cell r="B604">
            <v>82.52</v>
          </cell>
          <cell r="C604">
            <v>70.52</v>
          </cell>
          <cell r="N604">
            <v>12</v>
          </cell>
          <cell r="O604">
            <v>11.569999999999993</v>
          </cell>
          <cell r="P604">
            <v>9.5699999999999932</v>
          </cell>
          <cell r="R604">
            <v>-2.6251515679331803</v>
          </cell>
          <cell r="V604">
            <v>1241.75</v>
          </cell>
          <cell r="W604">
            <v>12.195151567933173</v>
          </cell>
          <cell r="AM604">
            <v>1261.5</v>
          </cell>
          <cell r="BB604">
            <v>1554.6980239999998</v>
          </cell>
        </row>
        <row r="605">
          <cell r="A605">
            <v>44309</v>
          </cell>
          <cell r="B605">
            <v>82.71</v>
          </cell>
          <cell r="C605">
            <v>70.709999999999994</v>
          </cell>
          <cell r="N605">
            <v>12</v>
          </cell>
          <cell r="O605">
            <v>11.929999999999993</v>
          </cell>
          <cell r="P605">
            <v>9.9299999999999926</v>
          </cell>
          <cell r="R605">
            <v>-3.3623365638191061</v>
          </cell>
          <cell r="V605">
            <v>1221.75</v>
          </cell>
          <cell r="W605">
            <v>13.292336563819099</v>
          </cell>
          <cell r="AM605">
            <v>1228.5</v>
          </cell>
          <cell r="BB605">
            <v>1558.8868019999998</v>
          </cell>
        </row>
        <row r="606">
          <cell r="A606">
            <v>44312</v>
          </cell>
          <cell r="B606">
            <v>80.89</v>
          </cell>
          <cell r="C606">
            <v>73.39</v>
          </cell>
          <cell r="N606">
            <v>7.5</v>
          </cell>
          <cell r="O606">
            <v>12.5</v>
          </cell>
          <cell r="P606">
            <v>6</v>
          </cell>
          <cell r="R606">
            <v>-4.7352487546617894</v>
          </cell>
          <cell r="V606">
            <v>1238</v>
          </cell>
          <cell r="W606">
            <v>10.735248754661789</v>
          </cell>
          <cell r="AM606">
            <v>1258</v>
          </cell>
          <cell r="BB606">
            <v>1617.9706179999998</v>
          </cell>
        </row>
        <row r="607">
          <cell r="A607">
            <v>44313</v>
          </cell>
          <cell r="B607">
            <v>80.88</v>
          </cell>
          <cell r="C607">
            <v>73.38</v>
          </cell>
          <cell r="N607">
            <v>7.5</v>
          </cell>
          <cell r="O607">
            <v>12.499999999999993</v>
          </cell>
          <cell r="P607">
            <v>5.9999999999999929</v>
          </cell>
          <cell r="R607">
            <v>-6.2561234352192727</v>
          </cell>
          <cell r="V607">
            <v>1204.25</v>
          </cell>
          <cell r="W607">
            <v>12.256123435219266</v>
          </cell>
          <cell r="AM607">
            <v>1226.25</v>
          </cell>
          <cell r="BB607">
            <v>1617.7501559999998</v>
          </cell>
        </row>
        <row r="608">
          <cell r="A608">
            <v>44314</v>
          </cell>
          <cell r="B608">
            <v>81.16</v>
          </cell>
          <cell r="C608">
            <v>73.66</v>
          </cell>
          <cell r="N608">
            <v>7.5</v>
          </cell>
          <cell r="O608">
            <v>12.5</v>
          </cell>
          <cell r="P608">
            <v>6</v>
          </cell>
          <cell r="R608">
            <v>-6.2186086866592021</v>
          </cell>
          <cell r="V608">
            <v>1211.25</v>
          </cell>
          <cell r="W608">
            <v>12.218608686659202</v>
          </cell>
          <cell r="AM608">
            <v>1251</v>
          </cell>
          <cell r="BB608">
            <v>1623.9230919999998</v>
          </cell>
        </row>
        <row r="609">
          <cell r="A609">
            <v>44315</v>
          </cell>
          <cell r="B609">
            <v>79.89</v>
          </cell>
          <cell r="C609">
            <v>72.39</v>
          </cell>
          <cell r="N609">
            <v>7.5</v>
          </cell>
          <cell r="O609">
            <v>12.5</v>
          </cell>
          <cell r="P609">
            <v>6</v>
          </cell>
          <cell r="R609">
            <v>-6.3207259929366515</v>
          </cell>
          <cell r="V609">
            <v>1181</v>
          </cell>
          <cell r="W609">
            <v>12.320725992936651</v>
          </cell>
          <cell r="AM609">
            <v>1214</v>
          </cell>
          <cell r="BB609">
            <v>1595.9244179999998</v>
          </cell>
        </row>
        <row r="610">
          <cell r="A610">
            <v>44316</v>
          </cell>
          <cell r="B610">
            <v>82.39</v>
          </cell>
          <cell r="C610">
            <v>74.89</v>
          </cell>
          <cell r="N610">
            <v>7.5</v>
          </cell>
          <cell r="O610">
            <v>12.5</v>
          </cell>
          <cell r="P610">
            <v>6</v>
          </cell>
          <cell r="R610">
            <v>-7.3352105621734651</v>
          </cell>
          <cell r="V610">
            <v>1213.75</v>
          </cell>
          <cell r="W610">
            <v>13.335210562173465</v>
          </cell>
          <cell r="AM610">
            <v>1251</v>
          </cell>
          <cell r="BB610">
            <v>1651.0399179999999</v>
          </cell>
        </row>
        <row r="611">
          <cell r="A611">
            <v>44319</v>
          </cell>
          <cell r="B611">
            <v>83.06</v>
          </cell>
          <cell r="C611">
            <v>75.56</v>
          </cell>
          <cell r="N611">
            <v>7.5</v>
          </cell>
          <cell r="O611">
            <v>12.5</v>
          </cell>
          <cell r="P611">
            <v>6</v>
          </cell>
          <cell r="R611" t="str">
            <v/>
          </cell>
          <cell r="BB611">
            <v>1665.810872</v>
          </cell>
        </row>
        <row r="612">
          <cell r="A612">
            <v>44320</v>
          </cell>
          <cell r="B612">
            <v>83.58</v>
          </cell>
          <cell r="C612">
            <v>76.08</v>
          </cell>
          <cell r="N612">
            <v>7.5</v>
          </cell>
          <cell r="O612">
            <v>12.5</v>
          </cell>
          <cell r="P612">
            <v>6</v>
          </cell>
          <cell r="R612">
            <v>-8.4344920625848729</v>
          </cell>
          <cell r="V612">
            <v>1215.75</v>
          </cell>
          <cell r="W612">
            <v>14.434492062584873</v>
          </cell>
          <cell r="AM612">
            <v>1253</v>
          </cell>
          <cell r="BB612">
            <v>1677.2748959999999</v>
          </cell>
        </row>
        <row r="613">
          <cell r="A613">
            <v>44321</v>
          </cell>
          <cell r="B613">
            <v>83.46</v>
          </cell>
          <cell r="C613">
            <v>75.959999999999994</v>
          </cell>
          <cell r="N613">
            <v>7.5</v>
          </cell>
          <cell r="O613">
            <v>12.499999999999993</v>
          </cell>
          <cell r="P613">
            <v>5.9999999999999929</v>
          </cell>
          <cell r="R613">
            <v>-7.6114236907732931</v>
          </cell>
          <cell r="V613">
            <v>1231.25</v>
          </cell>
          <cell r="W613">
            <v>13.611423690773286</v>
          </cell>
          <cell r="AM613">
            <v>1253.25</v>
          </cell>
          <cell r="BB613">
            <v>1674.6293519999997</v>
          </cell>
        </row>
        <row r="614">
          <cell r="A614">
            <v>44322</v>
          </cell>
          <cell r="B614">
            <v>84.35</v>
          </cell>
          <cell r="C614">
            <v>76.849999999999994</v>
          </cell>
          <cell r="N614">
            <v>7.5</v>
          </cell>
          <cell r="O614">
            <v>12.5</v>
          </cell>
          <cell r="P614">
            <v>6</v>
          </cell>
          <cell r="R614">
            <v>-6.5849953869642874</v>
          </cell>
          <cell r="V614">
            <v>1273.5</v>
          </cell>
          <cell r="W614">
            <v>12.584995386964287</v>
          </cell>
          <cell r="AM614">
            <v>1286.75</v>
          </cell>
          <cell r="BB614">
            <v>1694.2504699999997</v>
          </cell>
        </row>
        <row r="615">
          <cell r="A615">
            <v>44323</v>
          </cell>
          <cell r="B615">
            <v>84.48</v>
          </cell>
          <cell r="C615">
            <v>76.98</v>
          </cell>
          <cell r="N615">
            <v>7.5</v>
          </cell>
          <cell r="O615">
            <v>12.5</v>
          </cell>
          <cell r="P615">
            <v>6</v>
          </cell>
          <cell r="R615">
            <v>-2.0316528457032561</v>
          </cell>
          <cell r="V615">
            <v>1376.75</v>
          </cell>
          <cell r="W615">
            <v>8.0316528457032561</v>
          </cell>
          <cell r="AM615">
            <v>1387.75</v>
          </cell>
          <cell r="BB615">
            <v>1697.1164759999999</v>
          </cell>
        </row>
        <row r="616">
          <cell r="A616">
            <v>44326</v>
          </cell>
          <cell r="B616">
            <v>83.84</v>
          </cell>
          <cell r="C616">
            <v>76.34</v>
          </cell>
          <cell r="N616">
            <v>7.5</v>
          </cell>
          <cell r="O616">
            <v>12.5</v>
          </cell>
          <cell r="P616">
            <v>6</v>
          </cell>
          <cell r="R616">
            <v>-3.591576460726607</v>
          </cell>
          <cell r="V616">
            <v>1328.25</v>
          </cell>
          <cell r="W616">
            <v>9.591576460726607</v>
          </cell>
          <cell r="AM616">
            <v>1337</v>
          </cell>
          <cell r="BB616">
            <v>1683.0069080000001</v>
          </cell>
        </row>
        <row r="617">
          <cell r="A617">
            <v>44327</v>
          </cell>
          <cell r="B617">
            <v>84.8</v>
          </cell>
          <cell r="C617">
            <v>77.3</v>
          </cell>
          <cell r="N617">
            <v>7.5</v>
          </cell>
          <cell r="O617">
            <v>12.5</v>
          </cell>
          <cell r="P617">
            <v>6</v>
          </cell>
          <cell r="R617">
            <v>-2.9640027179262489</v>
          </cell>
          <cell r="V617">
            <v>1363.25</v>
          </cell>
          <cell r="W617">
            <v>8.9640027179262489</v>
          </cell>
          <cell r="AM617">
            <v>1381</v>
          </cell>
          <cell r="BB617">
            <v>1704.1712599999998</v>
          </cell>
        </row>
        <row r="618">
          <cell r="A618">
            <v>44328</v>
          </cell>
          <cell r="B618">
            <v>97.4</v>
          </cell>
          <cell r="C618">
            <v>77.400000000000006</v>
          </cell>
          <cell r="N618">
            <v>20</v>
          </cell>
          <cell r="O618">
            <v>11</v>
          </cell>
          <cell r="P618">
            <v>6</v>
          </cell>
          <cell r="R618">
            <v>-4.0537111577404161</v>
          </cell>
          <cell r="V618">
            <v>1374.5</v>
          </cell>
          <cell r="W618">
            <v>10.053711157740416</v>
          </cell>
          <cell r="AM618">
            <v>1392.25</v>
          </cell>
          <cell r="BB618">
            <v>1706.3758800000001</v>
          </cell>
        </row>
        <row r="619">
          <cell r="A619">
            <v>44329</v>
          </cell>
          <cell r="B619">
            <v>96.78</v>
          </cell>
          <cell r="C619">
            <v>76.78</v>
          </cell>
          <cell r="N619">
            <v>20</v>
          </cell>
          <cell r="O619">
            <v>11</v>
          </cell>
          <cell r="P619">
            <v>6</v>
          </cell>
          <cell r="R619">
            <v>-4.6017118399435333</v>
          </cell>
          <cell r="V619">
            <v>1348.75</v>
          </cell>
          <cell r="W619">
            <v>10.601711839943533</v>
          </cell>
          <cell r="AM619">
            <v>1357.5</v>
          </cell>
          <cell r="BB619">
            <v>1692.707236</v>
          </cell>
        </row>
        <row r="620">
          <cell r="A620">
            <v>44330</v>
          </cell>
          <cell r="B620">
            <v>98.58</v>
          </cell>
          <cell r="C620">
            <v>78.58</v>
          </cell>
          <cell r="N620">
            <v>20</v>
          </cell>
          <cell r="O620">
            <v>11</v>
          </cell>
          <cell r="P620">
            <v>6</v>
          </cell>
          <cell r="R620">
            <v>-4.4852835361345313</v>
          </cell>
          <cell r="V620">
            <v>1391</v>
          </cell>
          <cell r="W620">
            <v>10.485283536134531</v>
          </cell>
          <cell r="AM620">
            <v>1404</v>
          </cell>
          <cell r="BB620">
            <v>1732.3903959999998</v>
          </cell>
        </row>
        <row r="621">
          <cell r="A621">
            <v>44333</v>
          </cell>
          <cell r="B621">
            <v>99.97</v>
          </cell>
          <cell r="C621">
            <v>79.97</v>
          </cell>
          <cell r="N621">
            <v>20</v>
          </cell>
          <cell r="O621">
            <v>11</v>
          </cell>
          <cell r="P621">
            <v>6</v>
          </cell>
          <cell r="R621">
            <v>-5.8979631610316829</v>
          </cell>
          <cell r="V621">
            <v>1390.5</v>
          </cell>
          <cell r="W621">
            <v>11.897963161031683</v>
          </cell>
          <cell r="AM621">
            <v>1414.75</v>
          </cell>
          <cell r="BB621">
            <v>1763.0346139999999</v>
          </cell>
        </row>
        <row r="622">
          <cell r="A622">
            <v>44334</v>
          </cell>
          <cell r="B622">
            <v>99.67</v>
          </cell>
          <cell r="C622">
            <v>79.67</v>
          </cell>
          <cell r="N622">
            <v>20</v>
          </cell>
          <cell r="O622">
            <v>11</v>
          </cell>
          <cell r="P622">
            <v>6</v>
          </cell>
          <cell r="R622">
            <v>-6.3350509701889877</v>
          </cell>
          <cell r="V622">
            <v>1374.25</v>
          </cell>
          <cell r="W622">
            <v>12.335050970188988</v>
          </cell>
          <cell r="AM622">
            <v>1402.75</v>
          </cell>
          <cell r="BB622">
            <v>1756.420754</v>
          </cell>
        </row>
        <row r="623">
          <cell r="A623">
            <v>44335</v>
          </cell>
          <cell r="B623">
            <v>97.47</v>
          </cell>
          <cell r="C623">
            <v>77.47</v>
          </cell>
          <cell r="N623">
            <v>20</v>
          </cell>
          <cell r="O623">
            <v>11</v>
          </cell>
          <cell r="P623">
            <v>6</v>
          </cell>
          <cell r="R623">
            <v>-5.7793237752322071</v>
          </cell>
          <cell r="V623">
            <v>1338</v>
          </cell>
          <cell r="W623">
            <v>11.779323775232207</v>
          </cell>
          <cell r="AM623">
            <v>1351.25</v>
          </cell>
          <cell r="BB623">
            <v>1707.9191139999998</v>
          </cell>
        </row>
        <row r="624">
          <cell r="A624">
            <v>44336</v>
          </cell>
          <cell r="B624">
            <v>96.76</v>
          </cell>
          <cell r="C624">
            <v>76.760000000000005</v>
          </cell>
          <cell r="N624">
            <v>20</v>
          </cell>
          <cell r="O624">
            <v>11</v>
          </cell>
          <cell r="P624">
            <v>6</v>
          </cell>
          <cell r="R624">
            <v>-4.5817118399435373</v>
          </cell>
          <cell r="V624">
            <v>1348.75</v>
          </cell>
          <cell r="W624">
            <v>10.581711839943537</v>
          </cell>
          <cell r="AM624">
            <v>1346.5</v>
          </cell>
          <cell r="BB624">
            <v>1692.266312</v>
          </cell>
        </row>
        <row r="625">
          <cell r="A625">
            <v>44337</v>
          </cell>
          <cell r="B625">
            <v>96.49</v>
          </cell>
          <cell r="C625">
            <v>76.489999999999995</v>
          </cell>
          <cell r="N625">
            <v>20</v>
          </cell>
          <cell r="O625">
            <v>11</v>
          </cell>
          <cell r="P625">
            <v>6</v>
          </cell>
          <cell r="R625">
            <v>-4.6745858382979009</v>
          </cell>
          <cell r="V625">
            <v>1340.75</v>
          </cell>
          <cell r="W625">
            <v>10.674585838297901</v>
          </cell>
          <cell r="AM625">
            <v>1336.5</v>
          </cell>
          <cell r="BB625">
            <v>1686.3138379999998</v>
          </cell>
        </row>
        <row r="626">
          <cell r="A626">
            <v>44340</v>
          </cell>
          <cell r="B626">
            <v>96.13</v>
          </cell>
          <cell r="C626">
            <v>76.13</v>
          </cell>
          <cell r="N626">
            <v>20</v>
          </cell>
          <cell r="O626">
            <v>11</v>
          </cell>
          <cell r="P626">
            <v>6</v>
          </cell>
          <cell r="R626" t="str">
            <v/>
          </cell>
          <cell r="AM626">
            <v>1354</v>
          </cell>
          <cell r="BB626">
            <v>1678.3772059999999</v>
          </cell>
        </row>
        <row r="627">
          <cell r="A627">
            <v>44341</v>
          </cell>
          <cell r="B627">
            <v>97.69</v>
          </cell>
          <cell r="C627">
            <v>77.69</v>
          </cell>
          <cell r="N627">
            <v>20</v>
          </cell>
          <cell r="O627">
            <v>11</v>
          </cell>
          <cell r="P627">
            <v>6</v>
          </cell>
          <cell r="R627" t="str">
            <v/>
          </cell>
          <cell r="AM627">
            <v>1372</v>
          </cell>
          <cell r="BB627">
            <v>1712.7692779999998</v>
          </cell>
        </row>
        <row r="628">
          <cell r="A628">
            <v>44342</v>
          </cell>
          <cell r="B628">
            <v>96.68</v>
          </cell>
          <cell r="C628">
            <v>76.680000000000007</v>
          </cell>
          <cell r="N628">
            <v>20</v>
          </cell>
          <cell r="O628">
            <v>11</v>
          </cell>
          <cell r="P628">
            <v>6</v>
          </cell>
          <cell r="R628">
            <v>-4.4676924025978124</v>
          </cell>
          <cell r="V628">
            <v>1349.5</v>
          </cell>
          <cell r="W628">
            <v>10.467692402597812</v>
          </cell>
          <cell r="AM628">
            <v>1365</v>
          </cell>
          <cell r="BB628">
            <v>1690.502616</v>
          </cell>
        </row>
        <row r="629">
          <cell r="A629">
            <v>44343</v>
          </cell>
          <cell r="B629">
            <v>97.81</v>
          </cell>
          <cell r="C629">
            <v>77.81</v>
          </cell>
          <cell r="N629">
            <v>20</v>
          </cell>
          <cell r="O629">
            <v>11</v>
          </cell>
          <cell r="P629">
            <v>6</v>
          </cell>
          <cell r="R629">
            <v>-5.6203720274949589</v>
          </cell>
          <cell r="V629">
            <v>1349</v>
          </cell>
          <cell r="W629">
            <v>11.620372027494959</v>
          </cell>
          <cell r="AM629">
            <v>1340.25</v>
          </cell>
          <cell r="BB629">
            <v>1715.414822</v>
          </cell>
        </row>
        <row r="630">
          <cell r="A630">
            <v>44344</v>
          </cell>
          <cell r="B630">
            <v>96.79</v>
          </cell>
          <cell r="C630">
            <v>76.790000000000006</v>
          </cell>
          <cell r="N630">
            <v>20</v>
          </cell>
          <cell r="O630">
            <v>11</v>
          </cell>
          <cell r="P630">
            <v>6</v>
          </cell>
          <cell r="R630">
            <v>-6.0745476458095808</v>
          </cell>
          <cell r="V630">
            <v>1316.5</v>
          </cell>
          <cell r="W630">
            <v>12.074547645809581</v>
          </cell>
          <cell r="AM630">
            <v>1318.5</v>
          </cell>
          <cell r="BB630">
            <v>1692.927698</v>
          </cell>
        </row>
        <row r="631">
          <cell r="A631">
            <v>44348</v>
          </cell>
          <cell r="B631">
            <v>98.39</v>
          </cell>
          <cell r="C631">
            <v>78.39</v>
          </cell>
          <cell r="N631">
            <v>20</v>
          </cell>
          <cell r="O631">
            <v>11</v>
          </cell>
          <cell r="P631">
            <v>6</v>
          </cell>
          <cell r="R631">
            <v>-8.1054605188553879</v>
          </cell>
          <cell r="V631">
            <v>1307</v>
          </cell>
          <cell r="W631">
            <v>14.105460518855388</v>
          </cell>
          <cell r="AM631">
            <v>1318</v>
          </cell>
          <cell r="BB631">
            <v>1728.2016179999998</v>
          </cell>
        </row>
        <row r="632">
          <cell r="A632">
            <v>44349</v>
          </cell>
          <cell r="B632">
            <v>101.38</v>
          </cell>
          <cell r="C632">
            <v>81.38</v>
          </cell>
          <cell r="N632">
            <v>20</v>
          </cell>
          <cell r="O632">
            <v>11</v>
          </cell>
          <cell r="P632">
            <v>6</v>
          </cell>
          <cell r="R632">
            <v>-10.585168958669556</v>
          </cell>
          <cell r="V632">
            <v>1318.25</v>
          </cell>
          <cell r="W632">
            <v>16.585168958669556</v>
          </cell>
          <cell r="AM632">
            <v>1362.25</v>
          </cell>
          <cell r="BB632">
            <v>1794.1197559999998</v>
          </cell>
        </row>
        <row r="633">
          <cell r="A633">
            <v>44350</v>
          </cell>
          <cell r="B633">
            <v>100.85</v>
          </cell>
          <cell r="C633">
            <v>79.849999999999994</v>
          </cell>
          <cell r="N633">
            <v>21</v>
          </cell>
          <cell r="O633">
            <v>11</v>
          </cell>
          <cell r="P633">
            <v>6</v>
          </cell>
          <cell r="R633">
            <v>-11.255092573692899</v>
          </cell>
          <cell r="V633">
            <v>1269.75</v>
          </cell>
          <cell r="W633">
            <v>17.255092573692899</v>
          </cell>
          <cell r="AM633">
            <v>1324.75</v>
          </cell>
          <cell r="BB633">
            <v>1760.3890699999997</v>
          </cell>
        </row>
        <row r="634">
          <cell r="A634">
            <v>44351</v>
          </cell>
          <cell r="B634">
            <v>103.34</v>
          </cell>
          <cell r="C634">
            <v>82.34</v>
          </cell>
          <cell r="N634">
            <v>21</v>
          </cell>
          <cell r="O634">
            <v>11</v>
          </cell>
          <cell r="P634">
            <v>8</v>
          </cell>
          <cell r="R634">
            <v>-11.715266145398161</v>
          </cell>
          <cell r="V634">
            <v>1314.5</v>
          </cell>
          <cell r="W634">
            <v>19.715266145398161</v>
          </cell>
          <cell r="AM634">
            <v>1358.75</v>
          </cell>
          <cell r="BB634">
            <v>1815.2841080000001</v>
          </cell>
        </row>
        <row r="635">
          <cell r="A635">
            <v>44354</v>
          </cell>
          <cell r="B635">
            <v>102.83</v>
          </cell>
          <cell r="C635">
            <v>81.83</v>
          </cell>
          <cell r="N635">
            <v>21</v>
          </cell>
          <cell r="O635">
            <v>11</v>
          </cell>
          <cell r="P635">
            <v>8</v>
          </cell>
          <cell r="R635">
            <v>-12.758820450852795</v>
          </cell>
          <cell r="V635">
            <v>1280.25</v>
          </cell>
          <cell r="W635">
            <v>20.758820450852795</v>
          </cell>
          <cell r="AM635">
            <v>1324.25</v>
          </cell>
          <cell r="BB635">
            <v>1804.0405459999999</v>
          </cell>
        </row>
        <row r="636">
          <cell r="A636">
            <v>44355</v>
          </cell>
          <cell r="B636">
            <v>104.08</v>
          </cell>
          <cell r="C636">
            <v>83.08</v>
          </cell>
          <cell r="N636">
            <v>21</v>
          </cell>
          <cell r="O636">
            <v>11</v>
          </cell>
          <cell r="P636">
            <v>8</v>
          </cell>
          <cell r="R636">
            <v>-13.4871890782184</v>
          </cell>
          <cell r="V636">
            <v>1291.75</v>
          </cell>
          <cell r="W636">
            <v>21.4871890782184</v>
          </cell>
          <cell r="AM636">
            <v>1313.75</v>
          </cell>
          <cell r="BB636">
            <v>1831.5982959999999</v>
          </cell>
        </row>
        <row r="637">
          <cell r="A637">
            <v>44356</v>
          </cell>
          <cell r="B637">
            <v>104.59</v>
          </cell>
          <cell r="C637">
            <v>82.59</v>
          </cell>
          <cell r="N637">
            <v>22</v>
          </cell>
          <cell r="O637">
            <v>11</v>
          </cell>
          <cell r="P637">
            <v>8</v>
          </cell>
          <cell r="R637">
            <v>-15.344530255073202</v>
          </cell>
          <cell r="V637">
            <v>1240</v>
          </cell>
          <cell r="W637">
            <v>23.344530255073202</v>
          </cell>
          <cell r="AM637">
            <v>1284</v>
          </cell>
          <cell r="BB637">
            <v>1820.795658</v>
          </cell>
        </row>
        <row r="638">
          <cell r="A638">
            <v>44357</v>
          </cell>
          <cell r="B638">
            <v>103.46</v>
          </cell>
          <cell r="C638">
            <v>86.46</v>
          </cell>
          <cell r="N638">
            <v>17</v>
          </cell>
          <cell r="O638">
            <v>16</v>
          </cell>
          <cell r="P638">
            <v>8</v>
          </cell>
          <cell r="R638">
            <v>-15.167074500753415</v>
          </cell>
          <cell r="V638">
            <v>1219</v>
          </cell>
          <cell r="W638">
            <v>23.167074500753415</v>
          </cell>
          <cell r="AM638">
            <v>1224.5</v>
          </cell>
          <cell r="BB638">
            <v>1906.1144519999998</v>
          </cell>
        </row>
        <row r="639">
          <cell r="A639">
            <v>44358</v>
          </cell>
          <cell r="B639">
            <v>100.48</v>
          </cell>
          <cell r="C639">
            <v>82.98</v>
          </cell>
          <cell r="N639">
            <v>17.5</v>
          </cell>
          <cell r="O639">
            <v>16</v>
          </cell>
          <cell r="P639">
            <v>8</v>
          </cell>
          <cell r="R639">
            <v>-13.274648243553777</v>
          </cell>
          <cell r="V639">
            <v>1184</v>
          </cell>
          <cell r="W639">
            <v>21.274648243553777</v>
          </cell>
          <cell r="AM639">
            <v>1200.75</v>
          </cell>
          <cell r="BB639">
            <v>1829.3936759999999</v>
          </cell>
        </row>
        <row r="640">
          <cell r="A640">
            <v>44361</v>
          </cell>
          <cell r="B640">
            <v>99.46</v>
          </cell>
          <cell r="C640">
            <v>81.96</v>
          </cell>
          <cell r="N640">
            <v>17.5</v>
          </cell>
          <cell r="O640">
            <v>16</v>
          </cell>
          <cell r="P640">
            <v>8</v>
          </cell>
          <cell r="R640">
            <v>-13.184512864336824</v>
          </cell>
          <cell r="V640">
            <v>1163.5</v>
          </cell>
          <cell r="W640">
            <v>21.184512864336824</v>
          </cell>
          <cell r="AM640">
            <v>1185.75</v>
          </cell>
          <cell r="BB640">
            <v>1806.9065519999997</v>
          </cell>
        </row>
        <row r="641">
          <cell r="A641">
            <v>44362</v>
          </cell>
          <cell r="B641">
            <v>99.07</v>
          </cell>
          <cell r="C641">
            <v>81.569999999999993</v>
          </cell>
          <cell r="N641">
            <v>17.5</v>
          </cell>
          <cell r="O641">
            <v>16</v>
          </cell>
          <cell r="P641">
            <v>8</v>
          </cell>
          <cell r="R641">
            <v>-14.00787279633424</v>
          </cell>
          <cell r="V641">
            <v>1136.75</v>
          </cell>
          <cell r="W641">
            <v>22.00787279633424</v>
          </cell>
          <cell r="AM641">
            <v>1147.75</v>
          </cell>
          <cell r="BB641">
            <v>1798.3085339999998</v>
          </cell>
        </row>
        <row r="642">
          <cell r="A642">
            <v>44363</v>
          </cell>
          <cell r="B642">
            <v>95.07</v>
          </cell>
          <cell r="C642">
            <v>73.569999999999993</v>
          </cell>
          <cell r="N642">
            <v>21.5</v>
          </cell>
          <cell r="O642">
            <v>11.499999999999993</v>
          </cell>
          <cell r="P642">
            <v>4.4999999999999929</v>
          </cell>
          <cell r="R642">
            <v>-12.050087289340304</v>
          </cell>
          <cell r="V642">
            <v>1102.75</v>
          </cell>
          <cell r="W642">
            <v>16.550087289340297</v>
          </cell>
          <cell r="AM642">
            <v>1108.25</v>
          </cell>
          <cell r="BB642">
            <v>1621.9389339999998</v>
          </cell>
        </row>
        <row r="643">
          <cell r="A643">
            <v>44364</v>
          </cell>
          <cell r="B643">
            <v>89.57</v>
          </cell>
          <cell r="C643">
            <v>67.569999999999993</v>
          </cell>
          <cell r="N643">
            <v>22</v>
          </cell>
          <cell r="O643">
            <v>10.999999999999993</v>
          </cell>
          <cell r="P643">
            <v>4.5</v>
          </cell>
          <cell r="R643">
            <v>-10.632419770826928</v>
          </cell>
          <cell r="V643">
            <v>1012.75</v>
          </cell>
          <cell r="W643">
            <v>15.132419770826928</v>
          </cell>
          <cell r="AM643">
            <v>1045.75</v>
          </cell>
          <cell r="BB643">
            <v>1489.6617339999998</v>
          </cell>
        </row>
        <row r="644">
          <cell r="A644">
            <v>44365</v>
          </cell>
          <cell r="B644">
            <v>91.12</v>
          </cell>
          <cell r="C644">
            <v>69.12</v>
          </cell>
          <cell r="N644">
            <v>22</v>
          </cell>
          <cell r="O644">
            <v>13.110000000000007</v>
          </cell>
          <cell r="P644">
            <v>6.6099999999999994</v>
          </cell>
          <cell r="R644">
            <v>-7.1921074088891359</v>
          </cell>
          <cell r="V644">
            <v>1076.25</v>
          </cell>
          <cell r="W644">
            <v>13.802107408889135</v>
          </cell>
          <cell r="AM644">
            <v>1081.75</v>
          </cell>
          <cell r="BB644">
            <v>1523.8333440000001</v>
          </cell>
        </row>
        <row r="645">
          <cell r="A645">
            <v>44368</v>
          </cell>
          <cell r="B645">
            <v>93.33</v>
          </cell>
          <cell r="C645">
            <v>71.33</v>
          </cell>
          <cell r="N645">
            <v>22</v>
          </cell>
          <cell r="O645">
            <v>13.399999999999999</v>
          </cell>
          <cell r="P645">
            <v>6.8999999999999986</v>
          </cell>
          <cell r="R645" t="str">
            <v/>
          </cell>
          <cell r="AM645">
            <v>1130.25</v>
          </cell>
          <cell r="BB645">
            <v>1572.5554459999998</v>
          </cell>
        </row>
        <row r="646">
          <cell r="A646">
            <v>44369</v>
          </cell>
          <cell r="B646">
            <v>93.67</v>
          </cell>
          <cell r="C646">
            <v>69.67</v>
          </cell>
          <cell r="N646">
            <v>24</v>
          </cell>
          <cell r="O646">
            <v>11.68</v>
          </cell>
          <cell r="P646">
            <v>6.68</v>
          </cell>
          <cell r="R646">
            <v>-6.5639505457171268</v>
          </cell>
          <cell r="V646">
            <v>1133.75</v>
          </cell>
          <cell r="W646">
            <v>13.243950545717126</v>
          </cell>
          <cell r="AM646">
            <v>1171.25</v>
          </cell>
          <cell r="BB646">
            <v>1535.958754</v>
          </cell>
        </row>
        <row r="647">
          <cell r="A647">
            <v>44370</v>
          </cell>
          <cell r="B647">
            <v>92.13</v>
          </cell>
          <cell r="C647">
            <v>72.13</v>
          </cell>
          <cell r="N647">
            <v>20</v>
          </cell>
          <cell r="O647">
            <v>12.589999999999996</v>
          </cell>
          <cell r="P647">
            <v>6.5899999999999963</v>
          </cell>
          <cell r="R647">
            <v>-8.964436479360181</v>
          </cell>
          <cell r="V647">
            <v>1115</v>
          </cell>
          <cell r="W647">
            <v>15.554436479360177</v>
          </cell>
          <cell r="AM647">
            <v>1198.75</v>
          </cell>
          <cell r="BB647">
            <v>1590.1924059999999</v>
          </cell>
        </row>
        <row r="648">
          <cell r="A648">
            <v>44371</v>
          </cell>
          <cell r="B648">
            <v>92.7</v>
          </cell>
          <cell r="C648">
            <v>72.7</v>
          </cell>
          <cell r="N648">
            <v>20</v>
          </cell>
          <cell r="O648">
            <v>12.540000000000006</v>
          </cell>
          <cell r="P648">
            <v>6.5400000000000063</v>
          </cell>
          <cell r="R648">
            <v>-10.979233410534775</v>
          </cell>
          <cell r="V648">
            <v>1084.25</v>
          </cell>
          <cell r="W648">
            <v>17.519233410534781</v>
          </cell>
          <cell r="AM648">
            <v>1135</v>
          </cell>
          <cell r="BB648">
            <v>1602.75874</v>
          </cell>
        </row>
        <row r="649">
          <cell r="A649">
            <v>44372</v>
          </cell>
          <cell r="B649">
            <v>88.71</v>
          </cell>
          <cell r="C649">
            <v>70.709999999999994</v>
          </cell>
          <cell r="N649">
            <v>18</v>
          </cell>
          <cell r="O649">
            <v>13.469999999999992</v>
          </cell>
          <cell r="P649">
            <v>6.4699999999999989</v>
          </cell>
          <cell r="R649">
            <v>-9.624127528437981</v>
          </cell>
          <cell r="V649">
            <v>1049.75</v>
          </cell>
          <cell r="W649">
            <v>16.09412752843798</v>
          </cell>
          <cell r="AM649">
            <v>1059.75</v>
          </cell>
          <cell r="BB649">
            <v>1558.8868019999998</v>
          </cell>
        </row>
        <row r="650">
          <cell r="A650">
            <v>44375</v>
          </cell>
          <cell r="B650">
            <v>91.31</v>
          </cell>
          <cell r="C650">
            <v>73.31</v>
          </cell>
          <cell r="N650">
            <v>18</v>
          </cell>
          <cell r="O650">
            <v>13.280000000000001</v>
          </cell>
          <cell r="P650">
            <v>6.2800000000000011</v>
          </cell>
          <cell r="R650">
            <v>-10.406980725040391</v>
          </cell>
          <cell r="V650">
            <v>1094</v>
          </cell>
          <cell r="W650">
            <v>16.686980725040392</v>
          </cell>
          <cell r="AM650">
            <v>1129.25</v>
          </cell>
          <cell r="BB650">
            <v>1616.2069220000001</v>
          </cell>
        </row>
        <row r="651">
          <cell r="A651">
            <v>44376</v>
          </cell>
          <cell r="B651">
            <v>94.15</v>
          </cell>
          <cell r="C651">
            <v>75.150000000000006</v>
          </cell>
          <cell r="N651">
            <v>19</v>
          </cell>
          <cell r="O651">
            <v>13.860000000000007</v>
          </cell>
          <cell r="P651">
            <v>6.8600000000000065</v>
          </cell>
          <cell r="R651">
            <v>-11.134009539957411</v>
          </cell>
          <cell r="V651">
            <v>1105.75</v>
          </cell>
          <cell r="W651">
            <v>17.994009539957418</v>
          </cell>
          <cell r="AM651">
            <v>1145.5</v>
          </cell>
          <cell r="BB651">
            <v>1656.7719300000001</v>
          </cell>
        </row>
        <row r="652">
          <cell r="A652">
            <v>44377</v>
          </cell>
          <cell r="B652">
            <v>102.16</v>
          </cell>
          <cell r="C652">
            <v>72.66</v>
          </cell>
          <cell r="N652">
            <v>29.5</v>
          </cell>
          <cell r="O652">
            <v>9.8999999999999986</v>
          </cell>
          <cell r="P652">
            <v>4.3999999999999986</v>
          </cell>
          <cell r="R652">
            <v>-11.594766232034331</v>
          </cell>
          <cell r="V652">
            <v>1128</v>
          </cell>
          <cell r="W652">
            <v>15.99476623203433</v>
          </cell>
          <cell r="AM652">
            <v>1161.25</v>
          </cell>
          <cell r="BB652">
            <v>1601.8768919999998</v>
          </cell>
        </row>
        <row r="653">
          <cell r="A653">
            <v>44378</v>
          </cell>
          <cell r="B653">
            <v>99.65</v>
          </cell>
          <cell r="C653">
            <v>70.150000000000006</v>
          </cell>
          <cell r="N653">
            <v>29.5</v>
          </cell>
          <cell r="O653">
            <v>8.6600000000000037</v>
          </cell>
          <cell r="P653">
            <v>3.1600000000000037</v>
          </cell>
          <cell r="R653">
            <v>-10.290746794688609</v>
          </cell>
          <cell r="V653">
            <v>1128.75</v>
          </cell>
          <cell r="W653">
            <v>13.450746794688612</v>
          </cell>
          <cell r="AM653">
            <v>1190.5</v>
          </cell>
          <cell r="BB653">
            <v>1546.5409300000001</v>
          </cell>
        </row>
        <row r="654">
          <cell r="A654">
            <v>44379</v>
          </cell>
          <cell r="B654">
            <v>100.47</v>
          </cell>
          <cell r="C654">
            <v>70.97</v>
          </cell>
          <cell r="N654">
            <v>29.5</v>
          </cell>
          <cell r="O654">
            <v>8.6899999999999977</v>
          </cell>
          <cell r="P654">
            <v>3.1899999999999977</v>
          </cell>
          <cell r="R654">
            <v>-7.7808613721535878</v>
          </cell>
          <cell r="V654">
            <v>1201.5</v>
          </cell>
          <cell r="W654">
            <v>10.970861372153585</v>
          </cell>
          <cell r="AM654">
            <v>1212.5</v>
          </cell>
          <cell r="BB654">
            <v>1564.6188139999999</v>
          </cell>
        </row>
        <row r="655">
          <cell r="A655">
            <v>44383</v>
          </cell>
          <cell r="B655">
            <v>97.4</v>
          </cell>
          <cell r="C655">
            <v>68.400000000000006</v>
          </cell>
          <cell r="N655">
            <v>29</v>
          </cell>
          <cell r="O655">
            <v>9.6200000000000045</v>
          </cell>
          <cell r="P655">
            <v>4.6199999999999974</v>
          </cell>
          <cell r="R655">
            <v>-3.0334820028104517</v>
          </cell>
          <cell r="V655">
            <v>1229</v>
          </cell>
          <cell r="W655">
            <v>7.6534820028104491</v>
          </cell>
          <cell r="AM655">
            <v>1256.75</v>
          </cell>
          <cell r="BB655">
            <v>1507.9600800000001</v>
          </cell>
        </row>
        <row r="656">
          <cell r="A656">
            <v>44384</v>
          </cell>
          <cell r="B656">
            <v>93.06</v>
          </cell>
          <cell r="C656">
            <v>72.06</v>
          </cell>
          <cell r="N656">
            <v>21</v>
          </cell>
          <cell r="O656">
            <v>12.370000000000005</v>
          </cell>
          <cell r="P656">
            <v>6.3700000000000045</v>
          </cell>
          <cell r="R656">
            <v>-3.6940061289418296</v>
          </cell>
          <cell r="V656">
            <v>1234.5</v>
          </cell>
          <cell r="W656">
            <v>10.064006128941834</v>
          </cell>
          <cell r="AM656">
            <v>1267.75</v>
          </cell>
          <cell r="BB656">
            <v>1588.6491719999999</v>
          </cell>
        </row>
        <row r="657">
          <cell r="A657">
            <v>44385</v>
          </cell>
          <cell r="B657">
            <v>90.48</v>
          </cell>
          <cell r="C657">
            <v>69.48</v>
          </cell>
          <cell r="N657">
            <v>21</v>
          </cell>
          <cell r="O657">
            <v>10.300000000000004</v>
          </cell>
          <cell r="P657">
            <v>5.3000000000000043</v>
          </cell>
          <cell r="R657">
            <v>-2.3788794450930766</v>
          </cell>
          <cell r="V657">
            <v>1252.25</v>
          </cell>
          <cell r="W657">
            <v>7.6788794450930808</v>
          </cell>
          <cell r="AM657">
            <v>1267.75</v>
          </cell>
          <cell r="BB657">
            <v>1531.769976</v>
          </cell>
        </row>
        <row r="658">
          <cell r="A658">
            <v>44386</v>
          </cell>
          <cell r="B658">
            <v>91.35</v>
          </cell>
          <cell r="C658">
            <v>71.349999999999994</v>
          </cell>
          <cell r="N658">
            <v>20</v>
          </cell>
          <cell r="O658">
            <v>10.409999999999997</v>
          </cell>
          <cell r="P658">
            <v>5.4099999999999966</v>
          </cell>
          <cell r="R658">
            <v>-3.9347628210187509</v>
          </cell>
          <cell r="V658">
            <v>1256.75</v>
          </cell>
          <cell r="W658">
            <v>9.3447628210187474</v>
          </cell>
          <cell r="AM658">
            <v>1267.75</v>
          </cell>
          <cell r="BB658">
            <v>1572.9963699999998</v>
          </cell>
        </row>
        <row r="659">
          <cell r="A659">
            <v>44389</v>
          </cell>
          <cell r="B659">
            <v>92.05</v>
          </cell>
          <cell r="C659">
            <v>73.05</v>
          </cell>
          <cell r="N659">
            <v>19</v>
          </cell>
          <cell r="O659">
            <v>10.689999999999998</v>
          </cell>
          <cell r="P659">
            <v>5.6899999999999977</v>
          </cell>
          <cell r="R659">
            <v>-5.6609377571302417</v>
          </cell>
          <cell r="V659">
            <v>1250</v>
          </cell>
          <cell r="W659">
            <v>11.350937757130239</v>
          </cell>
          <cell r="AM659">
            <v>1267.75</v>
          </cell>
          <cell r="BB659">
            <v>1610.4749099999999</v>
          </cell>
        </row>
        <row r="660">
          <cell r="A660">
            <v>44390</v>
          </cell>
          <cell r="B660">
            <v>93.54</v>
          </cell>
          <cell r="C660">
            <v>74.540000000000006</v>
          </cell>
          <cell r="N660">
            <v>19</v>
          </cell>
          <cell r="O660">
            <v>11.060000000000009</v>
          </cell>
          <cell r="P660">
            <v>6.0600000000000094</v>
          </cell>
          <cell r="R660">
            <v>-7.3819478169046633</v>
          </cell>
          <cell r="V660">
            <v>1236.75</v>
          </cell>
          <cell r="W660">
            <v>13.441947816904673</v>
          </cell>
          <cell r="AM660">
            <v>1256.75</v>
          </cell>
          <cell r="BB660">
            <v>1643.323748</v>
          </cell>
        </row>
        <row r="661">
          <cell r="A661">
            <v>44391</v>
          </cell>
          <cell r="B661">
            <v>90.22</v>
          </cell>
          <cell r="C661">
            <v>75.22</v>
          </cell>
          <cell r="N661">
            <v>15</v>
          </cell>
          <cell r="O661">
            <v>11.469999999999999</v>
          </cell>
          <cell r="P661">
            <v>6.4699999999999989</v>
          </cell>
          <cell r="R661">
            <v>-7.4478311928303285</v>
          </cell>
          <cell r="V661">
            <v>1241.25</v>
          </cell>
          <cell r="W661">
            <v>13.917831192830327</v>
          </cell>
          <cell r="AM661">
            <v>1245.5</v>
          </cell>
          <cell r="BB661">
            <v>1658.3151639999999</v>
          </cell>
        </row>
        <row r="662">
          <cell r="A662">
            <v>44392</v>
          </cell>
          <cell r="B662">
            <v>91.31</v>
          </cell>
          <cell r="C662">
            <v>76.31</v>
          </cell>
          <cell r="N662">
            <v>15</v>
          </cell>
          <cell r="O662">
            <v>11.820000000000007</v>
          </cell>
          <cell r="P662">
            <v>6.8200000000000074</v>
          </cell>
          <cell r="R662">
            <v>-9.242433750547697</v>
          </cell>
          <cell r="V662">
            <v>1218</v>
          </cell>
          <cell r="W662">
            <v>16.062433750547704</v>
          </cell>
          <cell r="AM662">
            <v>1251</v>
          </cell>
          <cell r="BB662">
            <v>1682.3455220000001</v>
          </cell>
        </row>
        <row r="663">
          <cell r="A663">
            <v>44393</v>
          </cell>
          <cell r="B663">
            <v>92.31</v>
          </cell>
          <cell r="C663">
            <v>77.31</v>
          </cell>
          <cell r="N663">
            <v>15</v>
          </cell>
          <cell r="O663">
            <v>12.090000000000003</v>
          </cell>
          <cell r="P663">
            <v>7.0900000000000034</v>
          </cell>
          <cell r="R663">
            <v>-6.4911113288355082</v>
          </cell>
          <cell r="V663">
            <v>1294.75</v>
          </cell>
          <cell r="W663">
            <v>13.581111328835512</v>
          </cell>
          <cell r="AM663">
            <v>1343.25</v>
          </cell>
          <cell r="BB663">
            <v>1704.3917220000001</v>
          </cell>
        </row>
        <row r="664">
          <cell r="A664">
            <v>44396</v>
          </cell>
          <cell r="B664">
            <v>90.69</v>
          </cell>
          <cell r="C664">
            <v>74.69</v>
          </cell>
          <cell r="N664">
            <v>16</v>
          </cell>
          <cell r="O664">
            <v>11.61</v>
          </cell>
          <cell r="P664">
            <v>5.6099999999999994</v>
          </cell>
          <cell r="R664">
            <v>-5.0995389504413779</v>
          </cell>
          <cell r="V664">
            <v>1278.25</v>
          </cell>
          <cell r="W664">
            <v>10.709538950441377</v>
          </cell>
          <cell r="AM664">
            <v>1278.25</v>
          </cell>
          <cell r="BB664">
            <v>1646.6306779999998</v>
          </cell>
        </row>
        <row r="665">
          <cell r="A665">
            <v>44397</v>
          </cell>
          <cell r="B665">
            <v>91.02</v>
          </cell>
          <cell r="C665">
            <v>74.02</v>
          </cell>
          <cell r="N665">
            <v>17</v>
          </cell>
          <cell r="O665">
            <v>10.089999999999996</v>
          </cell>
          <cell r="P665">
            <v>5.0899999999999963</v>
          </cell>
          <cell r="R665">
            <v>-5.6660436392270412</v>
          </cell>
          <cell r="V665">
            <v>1284.5</v>
          </cell>
          <cell r="W665">
            <v>10.756043639227038</v>
          </cell>
          <cell r="AM665">
            <v>1327.5</v>
          </cell>
          <cell r="BB665">
            <v>1631.8597239999999</v>
          </cell>
        </row>
        <row r="666">
          <cell r="A666">
            <v>44398</v>
          </cell>
          <cell r="B666">
            <v>89.46</v>
          </cell>
          <cell r="C666">
            <v>71.459999999999994</v>
          </cell>
          <cell r="N666">
            <v>18</v>
          </cell>
          <cell r="O666">
            <v>8.6799999999999926</v>
          </cell>
          <cell r="P666">
            <v>4.6799999999999926</v>
          </cell>
          <cell r="R666">
            <v>-6.0128988824387974</v>
          </cell>
          <cell r="V666">
            <v>1251.5</v>
          </cell>
          <cell r="W666">
            <v>10.69289888243879</v>
          </cell>
          <cell r="AM666">
            <v>1288</v>
          </cell>
          <cell r="BB666">
            <v>1575.4214519999998</v>
          </cell>
        </row>
        <row r="667">
          <cell r="A667">
            <v>44399</v>
          </cell>
          <cell r="B667">
            <v>89</v>
          </cell>
          <cell r="C667">
            <v>71</v>
          </cell>
          <cell r="N667">
            <v>18</v>
          </cell>
          <cell r="O667">
            <v>9.0399999999999991</v>
          </cell>
          <cell r="P667">
            <v>5.0399999999999991</v>
          </cell>
          <cell r="R667">
            <v>-5.3629960691674086</v>
          </cell>
          <cell r="V667">
            <v>1247.75</v>
          </cell>
          <cell r="W667">
            <v>10.402996069167408</v>
          </cell>
          <cell r="AM667">
            <v>1287.5</v>
          </cell>
          <cell r="BB667">
            <v>1565.2801999999999</v>
          </cell>
        </row>
        <row r="668">
          <cell r="A668">
            <v>44400</v>
          </cell>
          <cell r="B668">
            <v>91.16</v>
          </cell>
          <cell r="C668">
            <v>72.16</v>
          </cell>
          <cell r="N668">
            <v>19</v>
          </cell>
          <cell r="O668">
            <v>8.93</v>
          </cell>
          <cell r="P668">
            <v>4.43</v>
          </cell>
          <cell r="R668">
            <v>-5.4309759496185634</v>
          </cell>
          <cell r="V668">
            <v>1274.25</v>
          </cell>
          <cell r="W668">
            <v>9.8609759496185632</v>
          </cell>
          <cell r="AM668">
            <v>1308.5</v>
          </cell>
          <cell r="BB668">
            <v>1590.8537919999999</v>
          </cell>
        </row>
        <row r="669">
          <cell r="A669">
            <v>44403</v>
          </cell>
          <cell r="B669">
            <v>91.93</v>
          </cell>
          <cell r="C669">
            <v>72.930000000000007</v>
          </cell>
          <cell r="N669">
            <v>19</v>
          </cell>
          <cell r="O669">
            <v>8.8600000000000136</v>
          </cell>
          <cell r="P669">
            <v>4.3600000000000136</v>
          </cell>
          <cell r="R669">
            <v>-5.9761408259556461</v>
          </cell>
          <cell r="V669">
            <v>1280.75</v>
          </cell>
          <cell r="W669">
            <v>10.33614082595566</v>
          </cell>
          <cell r="AM669">
            <v>1303.75</v>
          </cell>
          <cell r="BB669">
            <v>1607.8293660000002</v>
          </cell>
        </row>
        <row r="670">
          <cell r="A670">
            <v>44404</v>
          </cell>
          <cell r="B670">
            <v>93.26</v>
          </cell>
          <cell r="C670">
            <v>72.760000000000005</v>
          </cell>
          <cell r="N670">
            <v>20.5</v>
          </cell>
          <cell r="O670">
            <v>9.8500000000000085</v>
          </cell>
          <cell r="P670">
            <v>5.3500000000000085</v>
          </cell>
          <cell r="R670">
            <v>-4.3058492657698224</v>
          </cell>
          <cell r="V670">
            <v>1292</v>
          </cell>
          <cell r="W670">
            <v>9.6558492657698309</v>
          </cell>
          <cell r="AM670">
            <v>1336</v>
          </cell>
          <cell r="BB670">
            <v>1604.081512</v>
          </cell>
        </row>
        <row r="671">
          <cell r="A671">
            <v>44405</v>
          </cell>
          <cell r="B671">
            <v>93.55</v>
          </cell>
          <cell r="C671">
            <v>73.55</v>
          </cell>
          <cell r="N671">
            <v>20</v>
          </cell>
          <cell r="O671">
            <v>10.149999999999999</v>
          </cell>
          <cell r="P671">
            <v>5.1499999999999986</v>
          </cell>
          <cell r="R671">
            <v>-3.9567031445753429</v>
          </cell>
          <cell r="V671">
            <v>1310.5</v>
          </cell>
          <cell r="W671">
            <v>9.1067031445753415</v>
          </cell>
          <cell r="AM671">
            <v>1356.75</v>
          </cell>
          <cell r="BB671">
            <v>1621.4980099999998</v>
          </cell>
        </row>
        <row r="672">
          <cell r="A672">
            <v>44406</v>
          </cell>
          <cell r="B672">
            <v>93.93</v>
          </cell>
          <cell r="C672">
            <v>73.430000000000007</v>
          </cell>
          <cell r="N672">
            <v>20.5</v>
          </cell>
          <cell r="O672">
            <v>8.7200000000000131</v>
          </cell>
          <cell r="P672">
            <v>4.2200000000000131</v>
          </cell>
          <cell r="R672">
            <v>-3.2482165287291807</v>
          </cell>
          <cell r="V672">
            <v>1355</v>
          </cell>
          <cell r="W672">
            <v>7.4682165287291937</v>
          </cell>
          <cell r="AM672">
            <v>1387</v>
          </cell>
          <cell r="BB672">
            <v>1618.852466</v>
          </cell>
        </row>
        <row r="673">
          <cell r="A673">
            <v>44407</v>
          </cell>
          <cell r="B673">
            <v>92.82</v>
          </cell>
          <cell r="C673">
            <v>72.319999999999993</v>
          </cell>
          <cell r="N673">
            <v>20.5</v>
          </cell>
          <cell r="O673">
            <v>9.279999999999994</v>
          </cell>
          <cell r="P673">
            <v>4.779999999999994</v>
          </cell>
          <cell r="R673">
            <v>-3.5173244574353291</v>
          </cell>
          <cell r="V673">
            <v>1312.25</v>
          </cell>
          <cell r="W673">
            <v>8.2973244574353231</v>
          </cell>
          <cell r="AM673">
            <v>1340.75</v>
          </cell>
          <cell r="BB673">
            <v>1594.3811839999998</v>
          </cell>
        </row>
        <row r="674">
          <cell r="A674">
            <v>44410</v>
          </cell>
          <cell r="B674">
            <v>89.71</v>
          </cell>
          <cell r="C674">
            <v>70.209999999999994</v>
          </cell>
          <cell r="N674">
            <v>19.5</v>
          </cell>
          <cell r="O674">
            <v>7.6199999999999903</v>
          </cell>
          <cell r="P674">
            <v>3.1199999999999903</v>
          </cell>
          <cell r="R674">
            <v>-3.3394799562011102</v>
          </cell>
          <cell r="V674">
            <v>1306.25</v>
          </cell>
          <cell r="W674">
            <v>6.4594799562011005</v>
          </cell>
          <cell r="AM674">
            <v>1328.25</v>
          </cell>
          <cell r="BB674">
            <v>1547.8637019999999</v>
          </cell>
        </row>
        <row r="675">
          <cell r="A675">
            <v>44411</v>
          </cell>
          <cell r="B675">
            <v>88.45</v>
          </cell>
          <cell r="C675">
            <v>69.95</v>
          </cell>
          <cell r="N675">
            <v>18.5</v>
          </cell>
          <cell r="O675">
            <v>8.1500000000000057</v>
          </cell>
          <cell r="P675">
            <v>3.6500000000000057</v>
          </cell>
          <cell r="R675">
            <v>-2.0051689586695574</v>
          </cell>
          <cell r="V675">
            <v>1318.25</v>
          </cell>
          <cell r="W675">
            <v>5.655168958669563</v>
          </cell>
          <cell r="AM675">
            <v>1343.75</v>
          </cell>
          <cell r="BB675">
            <v>1542.1316899999999</v>
          </cell>
        </row>
        <row r="676">
          <cell r="A676">
            <v>44412</v>
          </cell>
          <cell r="B676">
            <v>88.32</v>
          </cell>
          <cell r="C676">
            <v>69.819999999999993</v>
          </cell>
          <cell r="N676">
            <v>18.5</v>
          </cell>
          <cell r="O676">
            <v>8.279999999999994</v>
          </cell>
          <cell r="P676">
            <v>3.779999999999994</v>
          </cell>
          <cell r="R676">
            <v>-1.3936347727637539</v>
          </cell>
          <cell r="V676">
            <v>1326</v>
          </cell>
          <cell r="W676">
            <v>5.1736347727637479</v>
          </cell>
          <cell r="AM676">
            <v>1344.75</v>
          </cell>
          <cell r="BB676">
            <v>1539.2656839999997</v>
          </cell>
        </row>
        <row r="677">
          <cell r="A677">
            <v>44413</v>
          </cell>
          <cell r="B677">
            <v>87.47</v>
          </cell>
          <cell r="C677">
            <v>68.97</v>
          </cell>
          <cell r="N677">
            <v>18.5</v>
          </cell>
          <cell r="O677">
            <v>8.11</v>
          </cell>
          <cell r="P677">
            <v>3.6099999999999994</v>
          </cell>
          <cell r="R677">
            <v>-0.86105233459522168</v>
          </cell>
          <cell r="V677">
            <v>1322.75</v>
          </cell>
          <cell r="W677">
            <v>4.4710523345952211</v>
          </cell>
          <cell r="AM677">
            <v>1348.25</v>
          </cell>
          <cell r="BB677">
            <v>1520.5264139999999</v>
          </cell>
        </row>
        <row r="678">
          <cell r="A678">
            <v>44414</v>
          </cell>
          <cell r="B678">
            <v>87.81</v>
          </cell>
          <cell r="C678">
            <v>69.31</v>
          </cell>
          <cell r="N678">
            <v>18.5</v>
          </cell>
          <cell r="O678">
            <v>8.0399999999999991</v>
          </cell>
          <cell r="P678">
            <v>3.5399999999999991</v>
          </cell>
          <cell r="R678">
            <v>-1.4184698964266929</v>
          </cell>
          <cell r="V678">
            <v>1319.5</v>
          </cell>
          <cell r="W678">
            <v>4.958469896426692</v>
          </cell>
          <cell r="AM678">
            <v>1348.25</v>
          </cell>
          <cell r="BB678">
            <v>1528.0221220000001</v>
          </cell>
        </row>
        <row r="679">
          <cell r="A679">
            <v>44417</v>
          </cell>
          <cell r="B679">
            <v>85.72</v>
          </cell>
          <cell r="C679">
            <v>67.72</v>
          </cell>
          <cell r="N679">
            <v>18</v>
          </cell>
          <cell r="O679">
            <v>7.7800000000000011</v>
          </cell>
          <cell r="P679">
            <v>3.7800000000000011</v>
          </cell>
          <cell r="R679">
            <v>0.11564672764765049</v>
          </cell>
          <cell r="V679">
            <v>1324</v>
          </cell>
          <cell r="W679">
            <v>3.6643532723523506</v>
          </cell>
          <cell r="AM679">
            <v>1355.75</v>
          </cell>
          <cell r="BB679">
            <v>1492.968664</v>
          </cell>
        </row>
        <row r="680">
          <cell r="A680">
            <v>44418</v>
          </cell>
          <cell r="B680">
            <v>82.19</v>
          </cell>
          <cell r="C680">
            <v>68.19</v>
          </cell>
          <cell r="N680">
            <v>14</v>
          </cell>
          <cell r="O680">
            <v>7.57</v>
          </cell>
          <cell r="P680">
            <v>4.07</v>
          </cell>
          <cell r="R680">
            <v>-4.1250543812045777</v>
          </cell>
          <cell r="V680">
            <v>1245.5</v>
          </cell>
          <cell r="W680">
            <v>8.195054381204578</v>
          </cell>
          <cell r="AM680">
            <v>1273</v>
          </cell>
          <cell r="BB680">
            <v>1503.3303779999999</v>
          </cell>
        </row>
        <row r="681">
          <cell r="A681">
            <v>44419</v>
          </cell>
          <cell r="B681">
            <v>83.22</v>
          </cell>
          <cell r="C681">
            <v>69.22</v>
          </cell>
          <cell r="N681">
            <v>14</v>
          </cell>
          <cell r="O681">
            <v>7.6199999999999974</v>
          </cell>
          <cell r="P681">
            <v>4.1199999999999974</v>
          </cell>
          <cell r="R681">
            <v>-4.8328988824387977</v>
          </cell>
          <cell r="V681">
            <v>1251.5</v>
          </cell>
          <cell r="W681">
            <v>8.9528988824387952</v>
          </cell>
          <cell r="AM681">
            <v>1290.25</v>
          </cell>
          <cell r="BB681">
            <v>1526.0379639999999</v>
          </cell>
        </row>
        <row r="682">
          <cell r="A682">
            <v>44420</v>
          </cell>
          <cell r="B682">
            <v>82.25</v>
          </cell>
          <cell r="C682">
            <v>69.25</v>
          </cell>
          <cell r="N682">
            <v>13</v>
          </cell>
          <cell r="O682">
            <v>7.6700000000000017</v>
          </cell>
          <cell r="P682">
            <v>4.1700000000000017</v>
          </cell>
          <cell r="R682">
            <v>-3.8263351994128669</v>
          </cell>
          <cell r="V682">
            <v>1273.25</v>
          </cell>
          <cell r="W682">
            <v>7.9963351994128686</v>
          </cell>
          <cell r="AM682">
            <v>1311.75</v>
          </cell>
          <cell r="BB682">
            <v>1526.6993499999999</v>
          </cell>
        </row>
        <row r="683">
          <cell r="A683">
            <v>44421</v>
          </cell>
          <cell r="B683">
            <v>83.72</v>
          </cell>
          <cell r="C683">
            <v>70.72</v>
          </cell>
          <cell r="N683">
            <v>13</v>
          </cell>
          <cell r="O683">
            <v>7.4399999999999977</v>
          </cell>
          <cell r="P683">
            <v>3.9399999999999977</v>
          </cell>
          <cell r="R683">
            <v>-4.539771516386935</v>
          </cell>
          <cell r="V683">
            <v>1295</v>
          </cell>
          <cell r="W683">
            <v>8.4797715163869327</v>
          </cell>
          <cell r="AM683">
            <v>1297.25</v>
          </cell>
          <cell r="BB683">
            <v>1559.107264</v>
          </cell>
        </row>
        <row r="684">
          <cell r="A684">
            <v>44424</v>
          </cell>
          <cell r="B684">
            <v>83.29</v>
          </cell>
          <cell r="C684">
            <v>69.790000000000006</v>
          </cell>
          <cell r="N684">
            <v>13.5</v>
          </cell>
          <cell r="O684">
            <v>6.8500000000000085</v>
          </cell>
          <cell r="P684">
            <v>3.8500000000000085</v>
          </cell>
          <cell r="R684" t="str">
            <v/>
          </cell>
          <cell r="AM684">
            <v>1335</v>
          </cell>
          <cell r="BB684">
            <v>1538.604298</v>
          </cell>
        </row>
        <row r="685">
          <cell r="A685">
            <v>44425</v>
          </cell>
          <cell r="B685">
            <v>82.54</v>
          </cell>
          <cell r="C685">
            <v>69.040000000000006</v>
          </cell>
          <cell r="N685">
            <v>13.5</v>
          </cell>
          <cell r="O685">
            <v>6.9200000000000088</v>
          </cell>
          <cell r="P685">
            <v>3.9200000000000088</v>
          </cell>
          <cell r="R685">
            <v>-4.1962380126842476</v>
          </cell>
          <cell r="V685">
            <v>1277</v>
          </cell>
          <cell r="W685">
            <v>8.1162380126842564</v>
          </cell>
          <cell r="AM685">
            <v>1299</v>
          </cell>
          <cell r="BB685">
            <v>1522.0696480000001</v>
          </cell>
        </row>
        <row r="686">
          <cell r="A686">
            <v>44426</v>
          </cell>
          <cell r="B686">
            <v>81.93</v>
          </cell>
          <cell r="C686">
            <v>69.930000000000007</v>
          </cell>
          <cell r="N686">
            <v>12</v>
          </cell>
          <cell r="O686">
            <v>8.4500000000000099</v>
          </cell>
          <cell r="P686">
            <v>3.9500000000000099</v>
          </cell>
          <cell r="R686">
            <v>-1.662489333772406</v>
          </cell>
          <cell r="V686">
            <v>1318.75</v>
          </cell>
          <cell r="W686">
            <v>5.612489333772416</v>
          </cell>
          <cell r="AM686">
            <v>1297.75</v>
          </cell>
          <cell r="BB686">
            <v>1541.6907660000002</v>
          </cell>
        </row>
        <row r="687">
          <cell r="A687">
            <v>44427</v>
          </cell>
          <cell r="B687">
            <v>80.599999999999994</v>
          </cell>
          <cell r="C687">
            <v>68.599999999999994</v>
          </cell>
          <cell r="N687">
            <v>12</v>
          </cell>
          <cell r="O687">
            <v>8.6799999999999926</v>
          </cell>
          <cell r="P687">
            <v>4.1799999999999926</v>
          </cell>
          <cell r="R687">
            <v>-1.2024511412840866</v>
          </cell>
          <cell r="V687">
            <v>1294.5</v>
          </cell>
          <cell r="W687">
            <v>5.3824511412840792</v>
          </cell>
          <cell r="AM687">
            <v>1333.25</v>
          </cell>
          <cell r="BB687">
            <v>1512.3693199999998</v>
          </cell>
        </row>
        <row r="688">
          <cell r="A688">
            <v>44428</v>
          </cell>
          <cell r="B688">
            <v>77.489999999999995</v>
          </cell>
          <cell r="C688">
            <v>65.989999999999995</v>
          </cell>
          <cell r="N688">
            <v>11.5</v>
          </cell>
          <cell r="O688">
            <v>9.3399999999999963</v>
          </cell>
          <cell r="P688">
            <v>4.3400000000000034</v>
          </cell>
          <cell r="R688">
            <v>1.8067331723987223</v>
          </cell>
          <cell r="V688">
            <v>1288.75</v>
          </cell>
          <cell r="W688">
            <v>2.5332668276012811</v>
          </cell>
          <cell r="AM688">
            <v>1310.75</v>
          </cell>
          <cell r="BB688">
            <v>1454.8287379999997</v>
          </cell>
        </row>
        <row r="689">
          <cell r="A689">
            <v>44431</v>
          </cell>
          <cell r="B689">
            <v>79.25</v>
          </cell>
          <cell r="C689">
            <v>67.25</v>
          </cell>
          <cell r="N689">
            <v>12</v>
          </cell>
          <cell r="O689">
            <v>8.6899999999999977</v>
          </cell>
          <cell r="P689">
            <v>4.1899999999999977</v>
          </cell>
          <cell r="R689">
            <v>0.29362660809880481</v>
          </cell>
          <cell r="V689">
            <v>1297.5</v>
          </cell>
          <cell r="W689">
            <v>3.8963733919011929</v>
          </cell>
          <cell r="AM689">
            <v>1341.5</v>
          </cell>
          <cell r="BB689">
            <v>1482.6069499999999</v>
          </cell>
        </row>
        <row r="690">
          <cell r="A690">
            <v>44432</v>
          </cell>
          <cell r="B690">
            <v>82.09</v>
          </cell>
          <cell r="C690">
            <v>69.09</v>
          </cell>
          <cell r="N690">
            <v>13</v>
          </cell>
          <cell r="O690">
            <v>8.5400000000000063</v>
          </cell>
          <cell r="P690">
            <v>4.0400000000000063</v>
          </cell>
          <cell r="R690">
            <v>-0.66445045908096034</v>
          </cell>
          <cell r="V690">
            <v>1320.25</v>
          </cell>
          <cell r="W690">
            <v>4.7044504590809666</v>
          </cell>
          <cell r="AM690">
            <v>1385.5</v>
          </cell>
          <cell r="BB690">
            <v>1523.1719579999999</v>
          </cell>
        </row>
        <row r="691">
          <cell r="A691">
            <v>44433</v>
          </cell>
          <cell r="B691">
            <v>82.89</v>
          </cell>
          <cell r="C691">
            <v>68.39</v>
          </cell>
          <cell r="N691">
            <v>14.5</v>
          </cell>
          <cell r="O691">
            <v>7.1499999999999986</v>
          </cell>
          <cell r="P691">
            <v>4.1499999999999986</v>
          </cell>
          <cell r="R691">
            <v>-1.1049745852123323</v>
          </cell>
          <cell r="V691">
            <v>1325.75</v>
          </cell>
          <cell r="W691">
            <v>5.2549745852123309</v>
          </cell>
          <cell r="AM691">
            <v>1341.25</v>
          </cell>
          <cell r="BB691">
            <v>1507.7396179999998</v>
          </cell>
        </row>
        <row r="692">
          <cell r="A692">
            <v>44434</v>
          </cell>
          <cell r="B692">
            <v>82.33</v>
          </cell>
          <cell r="C692">
            <v>67.83</v>
          </cell>
          <cell r="N692">
            <v>14.5</v>
          </cell>
          <cell r="O692">
            <v>7.7999999999999972</v>
          </cell>
          <cell r="P692">
            <v>4.7999999999999972</v>
          </cell>
          <cell r="R692">
            <v>-1.0289558300697266</v>
          </cell>
          <cell r="V692">
            <v>1300.75</v>
          </cell>
          <cell r="W692">
            <v>5.8289558300697237</v>
          </cell>
          <cell r="AM692">
            <v>1309.5</v>
          </cell>
          <cell r="BB692">
            <v>1495.393746</v>
          </cell>
        </row>
        <row r="693">
          <cell r="A693">
            <v>44435</v>
          </cell>
          <cell r="B693">
            <v>81.3</v>
          </cell>
          <cell r="C693">
            <v>67.8</v>
          </cell>
          <cell r="N693">
            <v>13.5</v>
          </cell>
          <cell r="O693">
            <v>7.4599999999999937</v>
          </cell>
          <cell r="P693">
            <v>4.4599999999999937</v>
          </cell>
          <cell r="R693">
            <v>-1.4523539545554698</v>
          </cell>
          <cell r="V693">
            <v>1298.25</v>
          </cell>
          <cell r="W693">
            <v>5.9123539545554635</v>
          </cell>
          <cell r="AM693">
            <v>1316</v>
          </cell>
          <cell r="BB693">
            <v>1494.73236</v>
          </cell>
        </row>
        <row r="694">
          <cell r="A694">
            <v>44438</v>
          </cell>
          <cell r="B694">
            <v>75.28</v>
          </cell>
          <cell r="C694">
            <v>67.28</v>
          </cell>
          <cell r="N694">
            <v>8</v>
          </cell>
          <cell r="O694">
            <v>7.6700000000000017</v>
          </cell>
          <cell r="P694">
            <v>3.6700000000000017</v>
          </cell>
          <cell r="R694" t="str">
            <v/>
          </cell>
          <cell r="BB694">
            <v>1483.2683359999999</v>
          </cell>
        </row>
        <row r="695">
          <cell r="A695">
            <v>44439</v>
          </cell>
          <cell r="B695">
            <v>74.36</v>
          </cell>
          <cell r="C695">
            <v>67.36</v>
          </cell>
          <cell r="N695">
            <v>7</v>
          </cell>
          <cell r="O695">
            <v>8.61</v>
          </cell>
          <cell r="P695">
            <v>3.6099999999999994</v>
          </cell>
          <cell r="R695">
            <v>-1.3478693853186527</v>
          </cell>
          <cell r="V695">
            <v>1265.5</v>
          </cell>
          <cell r="W695">
            <v>4.9578693853186522</v>
          </cell>
          <cell r="AM695">
            <v>1274.25</v>
          </cell>
          <cell r="BB695">
            <v>1485.0320319999998</v>
          </cell>
        </row>
        <row r="696">
          <cell r="A696">
            <v>44440</v>
          </cell>
          <cell r="B696">
            <v>73.11</v>
          </cell>
          <cell r="C696">
            <v>66.11</v>
          </cell>
          <cell r="N696">
            <v>7</v>
          </cell>
          <cell r="O696">
            <v>8.1700000000000017</v>
          </cell>
          <cell r="P696">
            <v>3.1700000000000017</v>
          </cell>
          <cell r="R696">
            <v>-1.6238012684247849E-2</v>
          </cell>
          <cell r="V696">
            <v>1277</v>
          </cell>
          <cell r="W696">
            <v>3.1862380126842496</v>
          </cell>
          <cell r="AM696">
            <v>1292.25</v>
          </cell>
          <cell r="BB696">
            <v>1457.4742819999999</v>
          </cell>
        </row>
        <row r="697">
          <cell r="A697">
            <v>44441</v>
          </cell>
          <cell r="B697">
            <v>73.87</v>
          </cell>
          <cell r="C697">
            <v>66.87</v>
          </cell>
          <cell r="N697">
            <v>7</v>
          </cell>
          <cell r="O697">
            <v>8.0800000000000054</v>
          </cell>
          <cell r="P697">
            <v>3.0799999999999983</v>
          </cell>
          <cell r="R697">
            <v>-7.2451141284084031E-2</v>
          </cell>
          <cell r="V697">
            <v>1294.5</v>
          </cell>
          <cell r="W697">
            <v>3.1524511412840823</v>
          </cell>
          <cell r="AM697">
            <v>1302.25</v>
          </cell>
          <cell r="BB697">
            <v>1474.229394</v>
          </cell>
        </row>
        <row r="698">
          <cell r="A698">
            <v>44442</v>
          </cell>
          <cell r="B698">
            <v>74</v>
          </cell>
          <cell r="C698">
            <v>67</v>
          </cell>
          <cell r="N698">
            <v>7</v>
          </cell>
          <cell r="O698">
            <v>8</v>
          </cell>
          <cell r="P698">
            <v>3</v>
          </cell>
          <cell r="R698">
            <v>-0.47522795290983311</v>
          </cell>
          <cell r="V698">
            <v>1290.25</v>
          </cell>
          <cell r="W698">
            <v>3.4752279529098331</v>
          </cell>
          <cell r="AM698">
            <v>1301.25</v>
          </cell>
          <cell r="BB698">
            <v>1477.0953999999999</v>
          </cell>
        </row>
        <row r="699">
          <cell r="A699">
            <v>44446</v>
          </cell>
          <cell r="B699">
            <v>72.72</v>
          </cell>
          <cell r="C699">
            <v>65.72</v>
          </cell>
          <cell r="N699">
            <v>7</v>
          </cell>
          <cell r="O699">
            <v>7.9600000000000009</v>
          </cell>
          <cell r="P699">
            <v>2.9600000000000009</v>
          </cell>
          <cell r="R699">
            <v>1.0596071707530896</v>
          </cell>
          <cell r="V699">
            <v>1296.75</v>
          </cell>
          <cell r="W699">
            <v>1.9003928292469112</v>
          </cell>
          <cell r="BB699">
            <v>1448.876264</v>
          </cell>
        </row>
        <row r="700">
          <cell r="A700">
            <v>44447</v>
          </cell>
          <cell r="B700">
            <v>77.459999999999994</v>
          </cell>
          <cell r="C700">
            <v>66.459999999999994</v>
          </cell>
          <cell r="N700">
            <v>11</v>
          </cell>
          <cell r="O700">
            <v>8.9699999999999918</v>
          </cell>
          <cell r="P700">
            <v>5.7199999999999989</v>
          </cell>
          <cell r="R700">
            <v>0.98941279729586995</v>
          </cell>
          <cell r="V700">
            <v>1289.25</v>
          </cell>
          <cell r="W700">
            <v>4.7305872027041289</v>
          </cell>
          <cell r="AM700">
            <v>1296</v>
          </cell>
          <cell r="BB700">
            <v>1465.1904519999998</v>
          </cell>
        </row>
        <row r="701">
          <cell r="A701">
            <v>44448</v>
          </cell>
          <cell r="B701">
            <v>76.06</v>
          </cell>
          <cell r="C701">
            <v>65.56</v>
          </cell>
          <cell r="N701">
            <v>10.5</v>
          </cell>
          <cell r="O701">
            <v>9.3700000000000045</v>
          </cell>
          <cell r="P701">
            <v>2.8700000000000045</v>
          </cell>
          <cell r="R701">
            <v>1.6884027375214501</v>
          </cell>
          <cell r="V701">
            <v>1276</v>
          </cell>
          <cell r="W701">
            <v>1.1815972624785545</v>
          </cell>
          <cell r="AM701">
            <v>1286</v>
          </cell>
          <cell r="BB701">
            <v>1445.348872</v>
          </cell>
        </row>
        <row r="702">
          <cell r="A702">
            <v>44449</v>
          </cell>
          <cell r="B702">
            <v>75.78</v>
          </cell>
          <cell r="C702">
            <v>64.28</v>
          </cell>
          <cell r="N702">
            <v>11.5</v>
          </cell>
          <cell r="O702">
            <v>8.2899999999999991</v>
          </cell>
          <cell r="P702">
            <v>2.7899999999999991</v>
          </cell>
          <cell r="R702">
            <v>0.79978074245834563</v>
          </cell>
          <cell r="V702">
            <v>1252</v>
          </cell>
          <cell r="W702">
            <v>1.9902192575416535</v>
          </cell>
          <cell r="AM702">
            <v>1281.75</v>
          </cell>
          <cell r="BB702">
            <v>1417.1297359999999</v>
          </cell>
        </row>
        <row r="703">
          <cell r="A703">
            <v>44452</v>
          </cell>
          <cell r="B703">
            <v>75.8</v>
          </cell>
          <cell r="C703">
            <v>62.8</v>
          </cell>
          <cell r="N703">
            <v>13</v>
          </cell>
          <cell r="O703">
            <v>6.8099999999999952</v>
          </cell>
          <cell r="P703">
            <v>2.8099999999999952</v>
          </cell>
          <cell r="R703">
            <v>2.0925193615957696</v>
          </cell>
          <cell r="V703">
            <v>1280.5</v>
          </cell>
          <cell r="W703">
            <v>0.7174806384042256</v>
          </cell>
          <cell r="AM703">
            <v>1286</v>
          </cell>
          <cell r="BB703">
            <v>1384.50136</v>
          </cell>
        </row>
        <row r="704">
          <cell r="A704">
            <v>44453</v>
          </cell>
          <cell r="B704">
            <v>76.739999999999995</v>
          </cell>
          <cell r="C704">
            <v>63.74</v>
          </cell>
          <cell r="N704">
            <v>12.999999999999993</v>
          </cell>
          <cell r="O704">
            <v>6.8700000000000045</v>
          </cell>
          <cell r="P704">
            <v>2.8700000000000045</v>
          </cell>
          <cell r="R704">
            <v>2.3578404189017448</v>
          </cell>
          <cell r="V704">
            <v>1305.75</v>
          </cell>
          <cell r="W704">
            <v>0.51215958109825976</v>
          </cell>
          <cell r="AM704">
            <v>1319</v>
          </cell>
          <cell r="BB704">
            <v>1405.224788</v>
          </cell>
        </row>
        <row r="705">
          <cell r="A705">
            <v>44454</v>
          </cell>
          <cell r="B705">
            <v>78.31</v>
          </cell>
          <cell r="C705">
            <v>65.31</v>
          </cell>
          <cell r="N705">
            <v>13</v>
          </cell>
          <cell r="O705">
            <v>6.9400000000000048</v>
          </cell>
          <cell r="P705">
            <v>2.9400000000000048</v>
          </cell>
          <cell r="R705">
            <v>1.8557439143762551</v>
          </cell>
          <cell r="V705">
            <v>1327.75</v>
          </cell>
          <cell r="W705">
            <v>1.0842560856237498</v>
          </cell>
          <cell r="AM705">
            <v>1347.75</v>
          </cell>
          <cell r="BB705">
            <v>1439.8373220000001</v>
          </cell>
        </row>
        <row r="706">
          <cell r="A706">
            <v>44455</v>
          </cell>
          <cell r="B706">
            <v>76.83</v>
          </cell>
          <cell r="C706">
            <v>62.33</v>
          </cell>
          <cell r="N706">
            <v>14.5</v>
          </cell>
          <cell r="O706">
            <v>5.4899999999999949</v>
          </cell>
          <cell r="P706">
            <v>2.7399999999999949</v>
          </cell>
          <cell r="R706">
            <v>2.0930052952388252</v>
          </cell>
          <cell r="V706">
            <v>1299.25</v>
          </cell>
          <cell r="W706">
            <v>0.64699470476116971</v>
          </cell>
          <cell r="AM706">
            <v>1311.25</v>
          </cell>
          <cell r="BB706">
            <v>1374.1396459999999</v>
          </cell>
        </row>
        <row r="707">
          <cell r="A707">
            <v>44456</v>
          </cell>
          <cell r="B707">
            <v>74.290000000000006</v>
          </cell>
          <cell r="C707">
            <v>61.79</v>
          </cell>
          <cell r="N707">
            <v>12.500000000000007</v>
          </cell>
          <cell r="O707">
            <v>5.5300000000000011</v>
          </cell>
          <cell r="P707">
            <v>2.7800000000000011</v>
          </cell>
          <cell r="R707">
            <v>2.106014672810133</v>
          </cell>
          <cell r="V707">
            <v>1286.75</v>
          </cell>
          <cell r="W707">
            <v>0.67398532718986814</v>
          </cell>
          <cell r="AM707">
            <v>1297.75</v>
          </cell>
          <cell r="BB707">
            <v>1362.234698</v>
          </cell>
        </row>
        <row r="708">
          <cell r="A708">
            <v>44459</v>
          </cell>
          <cell r="B708">
            <v>72.91</v>
          </cell>
          <cell r="C708">
            <v>60.41</v>
          </cell>
          <cell r="N708">
            <v>12.5</v>
          </cell>
          <cell r="O708">
            <v>5.5399999999999991</v>
          </cell>
          <cell r="P708">
            <v>3.0399999999999991</v>
          </cell>
          <cell r="R708">
            <v>2.2146158661212709</v>
          </cell>
          <cell r="V708">
            <v>1258.5</v>
          </cell>
          <cell r="W708">
            <v>0.82538413387872822</v>
          </cell>
          <cell r="AM708">
            <v>1271.75</v>
          </cell>
          <cell r="BB708">
            <v>1331.8109419999998</v>
          </cell>
        </row>
        <row r="709">
          <cell r="A709">
            <v>44460</v>
          </cell>
          <cell r="B709">
            <v>72.319999999999993</v>
          </cell>
          <cell r="C709">
            <v>61.32</v>
          </cell>
          <cell r="N709">
            <v>10.999999999999993</v>
          </cell>
          <cell r="O709">
            <v>6.0300000000000011</v>
          </cell>
          <cell r="P709">
            <v>4.0300000000000011</v>
          </cell>
          <cell r="R709">
            <v>2.3956259258956933</v>
          </cell>
          <cell r="V709">
            <v>1271.75</v>
          </cell>
          <cell r="W709">
            <v>1.6343740741043078</v>
          </cell>
          <cell r="AM709">
            <v>1280.75</v>
          </cell>
          <cell r="BB709">
            <v>1351.8729839999999</v>
          </cell>
        </row>
        <row r="710">
          <cell r="A710">
            <v>44461</v>
          </cell>
          <cell r="B710">
            <v>73.39</v>
          </cell>
          <cell r="C710">
            <v>62.39</v>
          </cell>
          <cell r="N710">
            <v>11</v>
          </cell>
          <cell r="O710">
            <v>6.0399999999999991</v>
          </cell>
          <cell r="P710">
            <v>4.0399999999999991</v>
          </cell>
          <cell r="R710">
            <v>2.1067331723987195</v>
          </cell>
          <cell r="V710">
            <v>1288.75</v>
          </cell>
          <cell r="W710">
            <v>1.9332668276012797</v>
          </cell>
          <cell r="AM710">
            <v>1305.25</v>
          </cell>
          <cell r="BB710">
            <v>1375.4624179999998</v>
          </cell>
        </row>
        <row r="711">
          <cell r="A711">
            <v>44462</v>
          </cell>
          <cell r="B711">
            <v>74.099999999999994</v>
          </cell>
          <cell r="C711">
            <v>63.1</v>
          </cell>
          <cell r="N711">
            <v>10.999999999999993</v>
          </cell>
          <cell r="O711">
            <v>6.0799999999999983</v>
          </cell>
          <cell r="P711">
            <v>4.0799999999999983</v>
          </cell>
          <cell r="R711">
            <v>2.1965006064531707</v>
          </cell>
          <cell r="V711">
            <v>1305.5</v>
          </cell>
          <cell r="W711">
            <v>1.8834993935468276</v>
          </cell>
          <cell r="AM711">
            <v>1332</v>
          </cell>
          <cell r="BB711">
            <v>1391.1152199999999</v>
          </cell>
        </row>
        <row r="712">
          <cell r="A712">
            <v>44463</v>
          </cell>
          <cell r="B712">
            <v>74.97</v>
          </cell>
          <cell r="C712">
            <v>63.47</v>
          </cell>
          <cell r="N712">
            <v>11.5</v>
          </cell>
          <cell r="O712">
            <v>5.6000000000000014</v>
          </cell>
          <cell r="P712">
            <v>3.1000000000000014</v>
          </cell>
          <cell r="R712">
            <v>2.3670837268248306</v>
          </cell>
          <cell r="V712">
            <v>1328</v>
          </cell>
          <cell r="W712">
            <v>0.73291627317517083</v>
          </cell>
          <cell r="AM712">
            <v>1344.5</v>
          </cell>
          <cell r="BB712">
            <v>1399.2723139999998</v>
          </cell>
        </row>
        <row r="713">
          <cell r="A713">
            <v>44466</v>
          </cell>
          <cell r="B713">
            <v>76.3</v>
          </cell>
          <cell r="C713">
            <v>63.8</v>
          </cell>
          <cell r="N713">
            <v>12.5</v>
          </cell>
          <cell r="O713">
            <v>5.6899999999999977</v>
          </cell>
          <cell r="P713">
            <v>2.1899999999999977</v>
          </cell>
          <cell r="R713">
            <v>1.7868893533676129</v>
          </cell>
          <cell r="V713">
            <v>1320.5</v>
          </cell>
          <cell r="W713">
            <v>0.40311064663238483</v>
          </cell>
          <cell r="AM713">
            <v>1346</v>
          </cell>
          <cell r="BB713">
            <v>1406.54756</v>
          </cell>
        </row>
        <row r="714">
          <cell r="A714">
            <v>44467</v>
          </cell>
          <cell r="B714">
            <v>75.77</v>
          </cell>
          <cell r="C714">
            <v>63.77</v>
          </cell>
          <cell r="N714">
            <v>11.999999999999993</v>
          </cell>
          <cell r="O714">
            <v>6.3100000000000023</v>
          </cell>
          <cell r="P714">
            <v>2.3100000000000023</v>
          </cell>
          <cell r="R714">
            <v>1.4730052952388277</v>
          </cell>
          <cell r="V714">
            <v>1299.25</v>
          </cell>
          <cell r="W714">
            <v>0.83699470476117455</v>
          </cell>
          <cell r="AM714">
            <v>1312.5</v>
          </cell>
          <cell r="BB714">
            <v>1405.886174</v>
          </cell>
        </row>
        <row r="715">
          <cell r="A715">
            <v>44468</v>
          </cell>
          <cell r="B715">
            <v>75.78</v>
          </cell>
          <cell r="C715">
            <v>64.78</v>
          </cell>
          <cell r="N715">
            <v>11</v>
          </cell>
          <cell r="O715">
            <v>6.9500000000000028</v>
          </cell>
          <cell r="P715">
            <v>2.4500000000000028</v>
          </cell>
          <cell r="R715">
            <v>1.4091802313503194</v>
          </cell>
          <cell r="V715">
            <v>1306</v>
          </cell>
          <cell r="W715">
            <v>1.0408197686496834</v>
          </cell>
          <cell r="AM715">
            <v>1312.75</v>
          </cell>
          <cell r="BB715">
            <v>1428.152836</v>
          </cell>
        </row>
        <row r="716">
          <cell r="A716">
            <v>44469</v>
          </cell>
          <cell r="B716">
            <v>77.790000000000006</v>
          </cell>
          <cell r="C716">
            <v>66.290000000000006</v>
          </cell>
          <cell r="N716">
            <v>11.5</v>
          </cell>
          <cell r="O716">
            <v>7.6000000000000085</v>
          </cell>
          <cell r="P716">
            <v>3.1000000000000014</v>
          </cell>
          <cell r="R716">
            <v>0.44712191931315459</v>
          </cell>
          <cell r="V716">
            <v>1303.75</v>
          </cell>
          <cell r="W716">
            <v>2.6528780806868468</v>
          </cell>
          <cell r="AM716">
            <v>1309.25</v>
          </cell>
          <cell r="BB716">
            <v>1461.4425980000001</v>
          </cell>
        </row>
        <row r="717">
          <cell r="A717">
            <v>44470</v>
          </cell>
          <cell r="B717">
            <v>76.819999999999993</v>
          </cell>
          <cell r="C717">
            <v>66.819999999999993</v>
          </cell>
          <cell r="N717">
            <v>10</v>
          </cell>
          <cell r="O717">
            <v>7.9999999999999929</v>
          </cell>
          <cell r="P717">
            <v>3</v>
          </cell>
          <cell r="R717">
            <v>1.4057439143762522</v>
          </cell>
          <cell r="V717">
            <v>1327.75</v>
          </cell>
          <cell r="W717">
            <v>1.5942560856237478</v>
          </cell>
          <cell r="AM717">
            <v>1327.75</v>
          </cell>
          <cell r="BB717">
            <v>1473.1270839999997</v>
          </cell>
        </row>
        <row r="718">
          <cell r="A718">
            <v>44473</v>
          </cell>
          <cell r="B718">
            <v>76.83</v>
          </cell>
          <cell r="C718">
            <v>64.83</v>
          </cell>
          <cell r="N718">
            <v>12</v>
          </cell>
          <cell r="O718">
            <v>6</v>
          </cell>
          <cell r="P718">
            <v>3</v>
          </cell>
          <cell r="R718">
            <v>1.6452197882448871</v>
          </cell>
          <cell r="V718">
            <v>1333.25</v>
          </cell>
          <cell r="W718">
            <v>1.3547802117551129</v>
          </cell>
          <cell r="AM718">
            <v>1338.75</v>
          </cell>
          <cell r="BB718">
            <v>1429.255146</v>
          </cell>
        </row>
        <row r="719">
          <cell r="A719">
            <v>44474</v>
          </cell>
          <cell r="B719">
            <v>79.14</v>
          </cell>
          <cell r="C719">
            <v>66.64</v>
          </cell>
          <cell r="N719">
            <v>12.5</v>
          </cell>
          <cell r="O719">
            <v>5.5</v>
          </cell>
          <cell r="P719">
            <v>2.5</v>
          </cell>
          <cell r="R719">
            <v>1.002172218185251</v>
          </cell>
          <cell r="V719">
            <v>1370</v>
          </cell>
          <cell r="W719">
            <v>1.497827781814749</v>
          </cell>
          <cell r="AM719">
            <v>1375.5</v>
          </cell>
          <cell r="BB719">
            <v>1469.158768</v>
          </cell>
        </row>
        <row r="720">
          <cell r="A720">
            <v>44475</v>
          </cell>
          <cell r="B720">
            <v>78.34</v>
          </cell>
          <cell r="C720">
            <v>65.34</v>
          </cell>
          <cell r="N720">
            <v>13</v>
          </cell>
          <cell r="O720">
            <v>5</v>
          </cell>
          <cell r="P720">
            <v>2.5</v>
          </cell>
          <cell r="R720">
            <v>0.83828816005646445</v>
          </cell>
          <cell r="V720">
            <v>1348.75</v>
          </cell>
          <cell r="W720">
            <v>1.6617118399435356</v>
          </cell>
          <cell r="AM720">
            <v>1353.25</v>
          </cell>
          <cell r="BB720">
            <v>1440.4987080000001</v>
          </cell>
        </row>
        <row r="721">
          <cell r="A721">
            <v>44476</v>
          </cell>
          <cell r="B721">
            <v>80.06</v>
          </cell>
          <cell r="C721">
            <v>67.06</v>
          </cell>
          <cell r="N721">
            <v>13</v>
          </cell>
          <cell r="O721">
            <v>5</v>
          </cell>
          <cell r="P721">
            <v>2.5</v>
          </cell>
          <cell r="R721">
            <v>7.0832405736680926E-2</v>
          </cell>
          <cell r="V721">
            <v>1369.75</v>
          </cell>
          <cell r="W721">
            <v>2.4291675942633191</v>
          </cell>
          <cell r="AM721">
            <v>1367.5</v>
          </cell>
          <cell r="BB721">
            <v>1478.4181719999999</v>
          </cell>
        </row>
        <row r="722">
          <cell r="A722">
            <v>44477</v>
          </cell>
          <cell r="B722">
            <v>79.510000000000005</v>
          </cell>
          <cell r="C722">
            <v>66.510000000000005</v>
          </cell>
          <cell r="N722">
            <v>13</v>
          </cell>
          <cell r="O722">
            <v>5.0000000000000071</v>
          </cell>
          <cell r="P722">
            <v>3.0000000000000071</v>
          </cell>
          <cell r="R722" t="str">
            <v/>
          </cell>
          <cell r="AM722">
            <v>1371.25</v>
          </cell>
          <cell r="BB722">
            <v>1466.292762</v>
          </cell>
        </row>
        <row r="723">
          <cell r="A723">
            <v>44480</v>
          </cell>
          <cell r="B723">
            <v>78.510000000000005</v>
          </cell>
          <cell r="C723">
            <v>65.510000000000005</v>
          </cell>
          <cell r="N723">
            <v>13</v>
          </cell>
          <cell r="O723">
            <v>5.0000000000000071</v>
          </cell>
          <cell r="P723">
            <v>3.5000000000000071</v>
          </cell>
          <cell r="R723" t="str">
            <v/>
          </cell>
          <cell r="AM723">
            <v>1347</v>
          </cell>
          <cell r="BB723">
            <v>1444.246562</v>
          </cell>
        </row>
        <row r="724">
          <cell r="A724">
            <v>44481</v>
          </cell>
          <cell r="B724">
            <v>76.849999999999994</v>
          </cell>
          <cell r="C724">
            <v>63.85</v>
          </cell>
          <cell r="N724">
            <v>12.999999999999993</v>
          </cell>
          <cell r="O724">
            <v>5</v>
          </cell>
          <cell r="P724">
            <v>3.5</v>
          </cell>
          <cell r="R724">
            <v>1.534501288656287</v>
          </cell>
          <cell r="V724">
            <v>1331.25</v>
          </cell>
          <cell r="W724">
            <v>1.965498711343713</v>
          </cell>
          <cell r="AM724">
            <v>1325.75</v>
          </cell>
          <cell r="BB724">
            <v>1407.64987</v>
          </cell>
        </row>
        <row r="725">
          <cell r="A725">
            <v>44482</v>
          </cell>
          <cell r="B725">
            <v>78.59</v>
          </cell>
          <cell r="C725">
            <v>64.59</v>
          </cell>
          <cell r="N725">
            <v>14</v>
          </cell>
          <cell r="O725">
            <v>5</v>
          </cell>
          <cell r="P725">
            <v>3</v>
          </cell>
          <cell r="R725">
            <v>2.7449490298110106</v>
          </cell>
          <cell r="V725">
            <v>1374.25</v>
          </cell>
          <cell r="W725">
            <v>0.25505097018898937</v>
          </cell>
          <cell r="AM725">
            <v>1372.25</v>
          </cell>
          <cell r="BB725">
            <v>1423.964058</v>
          </cell>
        </row>
        <row r="726">
          <cell r="A726">
            <v>44483</v>
          </cell>
          <cell r="B726">
            <v>79.44</v>
          </cell>
          <cell r="C726">
            <v>65.44</v>
          </cell>
          <cell r="N726">
            <v>14</v>
          </cell>
          <cell r="O726">
            <v>5</v>
          </cell>
          <cell r="P726">
            <v>3</v>
          </cell>
          <cell r="R726">
            <v>2.7794544007997786</v>
          </cell>
          <cell r="V726">
            <v>1393.75</v>
          </cell>
          <cell r="W726">
            <v>0.22054559920022143</v>
          </cell>
          <cell r="AM726">
            <v>1397</v>
          </cell>
          <cell r="BB726">
            <v>1442.7033279999998</v>
          </cell>
        </row>
        <row r="727">
          <cell r="A727">
            <v>44484</v>
          </cell>
          <cell r="B727">
            <v>80.290000000000006</v>
          </cell>
          <cell r="C727">
            <v>66.290000000000006</v>
          </cell>
          <cell r="N727">
            <v>14</v>
          </cell>
          <cell r="O727">
            <v>5.0000000000000071</v>
          </cell>
          <cell r="P727">
            <v>3.0000000000000071</v>
          </cell>
          <cell r="R727">
            <v>2.2923283991541439</v>
          </cell>
          <cell r="V727">
            <v>1401.75</v>
          </cell>
          <cell r="W727">
            <v>0.70767160084586322</v>
          </cell>
          <cell r="AM727">
            <v>1402.75</v>
          </cell>
          <cell r="BB727">
            <v>1461.4425980000001</v>
          </cell>
        </row>
        <row r="728">
          <cell r="A728">
            <v>44487</v>
          </cell>
          <cell r="B728">
            <v>81.02</v>
          </cell>
          <cell r="C728">
            <v>67.02</v>
          </cell>
          <cell r="N728">
            <v>14</v>
          </cell>
          <cell r="O728">
            <v>4.9999999999999929</v>
          </cell>
          <cell r="P728">
            <v>3.4999999999999929</v>
          </cell>
          <cell r="R728">
            <v>1.9138625850599382</v>
          </cell>
          <cell r="V728">
            <v>1409.5</v>
          </cell>
          <cell r="W728">
            <v>1.5861374149400547</v>
          </cell>
          <cell r="AM728">
            <v>1413.75</v>
          </cell>
          <cell r="BB728">
            <v>1477.5363239999999</v>
          </cell>
        </row>
        <row r="729">
          <cell r="A729">
            <v>44488</v>
          </cell>
          <cell r="B729">
            <v>80.89</v>
          </cell>
          <cell r="C729">
            <v>66.89</v>
          </cell>
          <cell r="N729">
            <v>14</v>
          </cell>
          <cell r="O729">
            <v>4.5</v>
          </cell>
          <cell r="P729">
            <v>3.5</v>
          </cell>
          <cell r="R729">
            <v>1.5098431477142213</v>
          </cell>
          <cell r="V729">
            <v>1408.75</v>
          </cell>
          <cell r="W729">
            <v>1.9901568522857787</v>
          </cell>
          <cell r="AM729">
            <v>1413.25</v>
          </cell>
          <cell r="BB729">
            <v>1474.670318</v>
          </cell>
        </row>
        <row r="730">
          <cell r="A730">
            <v>44489</v>
          </cell>
          <cell r="B730">
            <v>83.2</v>
          </cell>
          <cell r="C730">
            <v>69.2</v>
          </cell>
          <cell r="N730">
            <v>14</v>
          </cell>
          <cell r="O730">
            <v>4.5</v>
          </cell>
          <cell r="P730">
            <v>3.5</v>
          </cell>
          <cell r="R730">
            <v>0.92349463989745573</v>
          </cell>
          <cell r="V730">
            <v>1446.75</v>
          </cell>
          <cell r="W730">
            <v>2.5765053601025443</v>
          </cell>
          <cell r="AM730">
            <v>1440</v>
          </cell>
          <cell r="BB730">
            <v>1525.5970399999999</v>
          </cell>
        </row>
        <row r="731">
          <cell r="A731">
            <v>44490</v>
          </cell>
          <cell r="B731">
            <v>81.08</v>
          </cell>
          <cell r="C731">
            <v>66.58</v>
          </cell>
          <cell r="N731">
            <v>14.5</v>
          </cell>
          <cell r="O731">
            <v>4</v>
          </cell>
          <cell r="P731">
            <v>3</v>
          </cell>
          <cell r="R731">
            <v>1.1157265236398857</v>
          </cell>
          <cell r="V731">
            <v>1404.25</v>
          </cell>
          <cell r="W731">
            <v>1.8842734763601143</v>
          </cell>
          <cell r="AM731">
            <v>1405.5</v>
          </cell>
          <cell r="BB731">
            <v>1467.8359959999998</v>
          </cell>
        </row>
        <row r="732">
          <cell r="A732">
            <v>44491</v>
          </cell>
          <cell r="B732">
            <v>81.09</v>
          </cell>
          <cell r="C732">
            <v>66.09</v>
          </cell>
          <cell r="N732">
            <v>15</v>
          </cell>
          <cell r="O732">
            <v>4</v>
          </cell>
          <cell r="P732">
            <v>3</v>
          </cell>
          <cell r="R732">
            <v>1.0727553385569024</v>
          </cell>
          <cell r="V732">
            <v>1392.5</v>
          </cell>
          <cell r="W732">
            <v>1.9272446614430976</v>
          </cell>
          <cell r="AM732">
            <v>1391.25</v>
          </cell>
          <cell r="BB732">
            <v>1457.0333579999999</v>
          </cell>
        </row>
        <row r="733">
          <cell r="A733">
            <v>44494</v>
          </cell>
          <cell r="B733">
            <v>82.14</v>
          </cell>
          <cell r="C733">
            <v>67.14</v>
          </cell>
          <cell r="N733">
            <v>15</v>
          </cell>
          <cell r="O733">
            <v>4</v>
          </cell>
          <cell r="P733">
            <v>3</v>
          </cell>
          <cell r="R733">
            <v>0.88458108464853069</v>
          </cell>
          <cell r="V733">
            <v>1411.5</v>
          </cell>
          <cell r="W733">
            <v>2.1154189153514693</v>
          </cell>
          <cell r="AM733">
            <v>1416</v>
          </cell>
          <cell r="BB733">
            <v>1480.1818679999999</v>
          </cell>
        </row>
        <row r="734">
          <cell r="A734">
            <v>44495</v>
          </cell>
          <cell r="B734">
            <v>80.31</v>
          </cell>
          <cell r="C734">
            <v>67.31</v>
          </cell>
          <cell r="N734">
            <v>13</v>
          </cell>
          <cell r="O734">
            <v>5</v>
          </cell>
          <cell r="P734">
            <v>3</v>
          </cell>
          <cell r="R734">
            <v>1.4197459609856011</v>
          </cell>
          <cell r="V734">
            <v>1405</v>
          </cell>
          <cell r="W734">
            <v>1.5802540390143989</v>
          </cell>
          <cell r="AM734">
            <v>1404</v>
          </cell>
          <cell r="BB734">
            <v>1483.9297220000001</v>
          </cell>
        </row>
        <row r="735">
          <cell r="A735">
            <v>44496</v>
          </cell>
          <cell r="B735">
            <v>79.42</v>
          </cell>
          <cell r="C735">
            <v>66.42</v>
          </cell>
          <cell r="N735">
            <v>13</v>
          </cell>
          <cell r="O735">
            <v>5</v>
          </cell>
          <cell r="P735">
            <v>3</v>
          </cell>
          <cell r="R735">
            <v>1.0510267791938901</v>
          </cell>
          <cell r="V735">
            <v>1377.25</v>
          </cell>
          <cell r="W735">
            <v>1.9489732208061099</v>
          </cell>
          <cell r="AM735">
            <v>1379.5</v>
          </cell>
          <cell r="BB735">
            <v>1464.3086040000001</v>
          </cell>
        </row>
        <row r="736">
          <cell r="A736">
            <v>44497</v>
          </cell>
          <cell r="B736">
            <v>79.37</v>
          </cell>
          <cell r="C736">
            <v>65.37</v>
          </cell>
          <cell r="N736">
            <v>14</v>
          </cell>
          <cell r="O736">
            <v>4.5000000000000071</v>
          </cell>
          <cell r="P736">
            <v>3</v>
          </cell>
          <cell r="R736">
            <v>1.4536092173624411</v>
          </cell>
          <cell r="V736">
            <v>1374</v>
          </cell>
          <cell r="W736">
            <v>1.5463907826375589</v>
          </cell>
          <cell r="AM736">
            <v>1375</v>
          </cell>
          <cell r="BB736">
            <v>1441.1600940000001</v>
          </cell>
        </row>
        <row r="737">
          <cell r="A737">
            <v>44498</v>
          </cell>
          <cell r="B737">
            <v>79.77</v>
          </cell>
          <cell r="C737">
            <v>65.77</v>
          </cell>
          <cell r="N737">
            <v>14</v>
          </cell>
          <cell r="O737">
            <v>4.4999999999999929</v>
          </cell>
          <cell r="P737">
            <v>2.9999999999999929</v>
          </cell>
          <cell r="R737">
            <v>1.9607942132483487</v>
          </cell>
          <cell r="V737">
            <v>1394</v>
          </cell>
          <cell r="W737">
            <v>1.0392057867516442</v>
          </cell>
          <cell r="AM737">
            <v>1406</v>
          </cell>
          <cell r="BB737">
            <v>1449.9785739999998</v>
          </cell>
        </row>
        <row r="738">
          <cell r="A738">
            <v>44501</v>
          </cell>
          <cell r="B738">
            <v>79.97</v>
          </cell>
          <cell r="C738">
            <v>66.47</v>
          </cell>
          <cell r="N738">
            <v>13.5</v>
          </cell>
          <cell r="O738">
            <v>4.5</v>
          </cell>
          <cell r="P738">
            <v>3</v>
          </cell>
          <cell r="R738">
            <v>2.1452995842371223</v>
          </cell>
          <cell r="V738">
            <v>1413.5</v>
          </cell>
          <cell r="W738">
            <v>0.8547004157628777</v>
          </cell>
          <cell r="AM738">
            <v>1409</v>
          </cell>
          <cell r="BB738">
            <v>1465.4109139999998</v>
          </cell>
        </row>
        <row r="739">
          <cell r="A739">
            <v>44502</v>
          </cell>
          <cell r="B739">
            <v>79.989999999999995</v>
          </cell>
          <cell r="C739">
            <v>66.489999999999995</v>
          </cell>
          <cell r="N739">
            <v>13.5</v>
          </cell>
          <cell r="O739">
            <v>4.4999999999999929</v>
          </cell>
          <cell r="P739">
            <v>3.4999999999999929</v>
          </cell>
          <cell r="R739">
            <v>2.3634356456571695</v>
          </cell>
          <cell r="V739">
            <v>1418.75</v>
          </cell>
          <cell r="W739">
            <v>1.1365643543428234</v>
          </cell>
          <cell r="AM739">
            <v>1418.75</v>
          </cell>
          <cell r="BB739">
            <v>1465.8518379999998</v>
          </cell>
        </row>
        <row r="740">
          <cell r="A740">
            <v>44503</v>
          </cell>
          <cell r="B740">
            <v>79.03</v>
          </cell>
          <cell r="C740">
            <v>65.53</v>
          </cell>
          <cell r="N740">
            <v>13.5</v>
          </cell>
          <cell r="O740">
            <v>4.5</v>
          </cell>
          <cell r="P740">
            <v>3.5</v>
          </cell>
          <cell r="R740">
            <v>2.6317070862941634</v>
          </cell>
          <cell r="V740">
            <v>1403.5</v>
          </cell>
          <cell r="W740">
            <v>0.86829291370583661</v>
          </cell>
          <cell r="AM740">
            <v>1410</v>
          </cell>
          <cell r="BB740">
            <v>1444.687486</v>
          </cell>
        </row>
        <row r="741">
          <cell r="A741">
            <v>44504</v>
          </cell>
          <cell r="B741">
            <v>77.58</v>
          </cell>
          <cell r="C741">
            <v>63.58</v>
          </cell>
          <cell r="N741">
            <v>14</v>
          </cell>
          <cell r="O741">
            <v>4</v>
          </cell>
          <cell r="P741">
            <v>3</v>
          </cell>
          <cell r="R741">
            <v>2.2673370945223255</v>
          </cell>
          <cell r="V741">
            <v>1363.5</v>
          </cell>
          <cell r="W741">
            <v>0.73266290547767454</v>
          </cell>
          <cell r="AM741">
            <v>1364.75</v>
          </cell>
          <cell r="BB741">
            <v>1401.6973959999998</v>
          </cell>
        </row>
        <row r="742">
          <cell r="A742">
            <v>44505</v>
          </cell>
          <cell r="B742">
            <v>77.28</v>
          </cell>
          <cell r="C742">
            <v>62.78</v>
          </cell>
          <cell r="N742">
            <v>14.5</v>
          </cell>
          <cell r="O742">
            <v>4</v>
          </cell>
          <cell r="P742">
            <v>3</v>
          </cell>
          <cell r="R742">
            <v>2.5570455343364955</v>
          </cell>
          <cell r="V742">
            <v>1352.25</v>
          </cell>
          <cell r="W742">
            <v>0.44295446566350449</v>
          </cell>
          <cell r="AM742">
            <v>1359</v>
          </cell>
          <cell r="BB742">
            <v>1384.060436</v>
          </cell>
        </row>
        <row r="743">
          <cell r="A743">
            <v>44508</v>
          </cell>
          <cell r="B743">
            <v>76.55</v>
          </cell>
          <cell r="C743">
            <v>62.05</v>
          </cell>
          <cell r="N743">
            <v>14.5</v>
          </cell>
          <cell r="O743">
            <v>4</v>
          </cell>
          <cell r="P743">
            <v>3</v>
          </cell>
          <cell r="R743">
            <v>3.0148900355707298</v>
          </cell>
          <cell r="V743">
            <v>1346.25</v>
          </cell>
          <cell r="W743">
            <v>-1.4890035570729765E-2</v>
          </cell>
          <cell r="AM743">
            <v>1345.25</v>
          </cell>
          <cell r="BB743">
            <v>1367.9667099999999</v>
          </cell>
        </row>
        <row r="744">
          <cell r="A744">
            <v>44509</v>
          </cell>
          <cell r="B744">
            <v>76.97</v>
          </cell>
          <cell r="C744">
            <v>62.47</v>
          </cell>
          <cell r="N744">
            <v>14.5</v>
          </cell>
          <cell r="O744">
            <v>4</v>
          </cell>
          <cell r="P744">
            <v>3</v>
          </cell>
          <cell r="R744">
            <v>2.73096778495362</v>
          </cell>
          <cell r="V744">
            <v>1349.25</v>
          </cell>
          <cell r="W744">
            <v>0.26903221504637997</v>
          </cell>
          <cell r="AM744">
            <v>1350.25</v>
          </cell>
          <cell r="BB744">
            <v>1377.2261139999998</v>
          </cell>
        </row>
        <row r="745">
          <cell r="A745">
            <v>44510</v>
          </cell>
          <cell r="B745">
            <v>77.64</v>
          </cell>
          <cell r="C745">
            <v>63.14</v>
          </cell>
          <cell r="N745">
            <v>14.5</v>
          </cell>
          <cell r="O745">
            <v>4</v>
          </cell>
          <cell r="P745">
            <v>3</v>
          </cell>
          <cell r="R745">
            <v>3.0815509053252725</v>
          </cell>
          <cell r="V745">
            <v>1371.75</v>
          </cell>
          <cell r="W745">
            <v>-8.1550905325272538E-2</v>
          </cell>
          <cell r="AM745">
            <v>1374</v>
          </cell>
          <cell r="BB745">
            <v>1391.9970679999999</v>
          </cell>
        </row>
        <row r="746">
          <cell r="A746">
            <v>44511</v>
          </cell>
          <cell r="B746">
            <v>77.64</v>
          </cell>
          <cell r="C746">
            <v>63.14</v>
          </cell>
          <cell r="N746">
            <v>14.5</v>
          </cell>
          <cell r="O746">
            <v>4</v>
          </cell>
          <cell r="P746">
            <v>3</v>
          </cell>
          <cell r="R746">
            <v>2.9001139061480856</v>
          </cell>
          <cell r="V746">
            <v>1367.75</v>
          </cell>
          <cell r="W746">
            <v>9.9886093851914382E-2</v>
          </cell>
          <cell r="AM746">
            <v>1365.5</v>
          </cell>
          <cell r="BB746">
            <v>1391.9970679999999</v>
          </cell>
        </row>
        <row r="747">
          <cell r="A747">
            <v>44512</v>
          </cell>
          <cell r="B747">
            <v>77.47</v>
          </cell>
          <cell r="C747">
            <v>62.97</v>
          </cell>
          <cell r="N747">
            <v>14.5</v>
          </cell>
          <cell r="O747">
            <v>4</v>
          </cell>
          <cell r="P747">
            <v>3</v>
          </cell>
          <cell r="R747">
            <v>3.4443277169510225</v>
          </cell>
          <cell r="V747">
            <v>1376</v>
          </cell>
          <cell r="W747">
            <v>-0.44432771695102247</v>
          </cell>
          <cell r="AM747">
            <v>1372.5</v>
          </cell>
          <cell r="BB747">
            <v>1388.2492139999999</v>
          </cell>
        </row>
        <row r="748">
          <cell r="A748">
            <v>44515</v>
          </cell>
          <cell r="B748">
            <v>76.2</v>
          </cell>
          <cell r="C748">
            <v>62.2</v>
          </cell>
          <cell r="N748">
            <v>14</v>
          </cell>
          <cell r="O748">
            <v>4</v>
          </cell>
          <cell r="P748">
            <v>3</v>
          </cell>
          <cell r="R748">
            <v>2.9442687227107456</v>
          </cell>
          <cell r="V748">
            <v>1348</v>
          </cell>
          <cell r="W748">
            <v>5.5731277289254422E-2</v>
          </cell>
          <cell r="AM748">
            <v>1334.75</v>
          </cell>
          <cell r="BB748">
            <v>1371.2736399999999</v>
          </cell>
        </row>
        <row r="749">
          <cell r="A749">
            <v>44516</v>
          </cell>
          <cell r="B749">
            <v>77.17</v>
          </cell>
          <cell r="C749">
            <v>65.17</v>
          </cell>
          <cell r="N749">
            <v>12</v>
          </cell>
          <cell r="O749">
            <v>6</v>
          </cell>
          <cell r="P749">
            <v>4.25</v>
          </cell>
          <cell r="R749">
            <v>2.858774093699509</v>
          </cell>
          <cell r="V749">
            <v>1367.5</v>
          </cell>
          <cell r="W749">
            <v>1.391225906300491</v>
          </cell>
          <cell r="AM749">
            <v>1373</v>
          </cell>
          <cell r="BB749">
            <v>1436.7508539999999</v>
          </cell>
        </row>
        <row r="750">
          <cell r="A750">
            <v>44517</v>
          </cell>
          <cell r="B750">
            <v>77.23</v>
          </cell>
          <cell r="C750">
            <v>64.73</v>
          </cell>
          <cell r="N750">
            <v>12.5</v>
          </cell>
          <cell r="O750">
            <v>5.5000000000000071</v>
          </cell>
          <cell r="P750">
            <v>4</v>
          </cell>
          <cell r="R750">
            <v>3.5358619028568299</v>
          </cell>
          <cell r="V750">
            <v>1383.75</v>
          </cell>
          <cell r="W750">
            <v>0.46413809714317011</v>
          </cell>
          <cell r="AM750">
            <v>1374</v>
          </cell>
          <cell r="BB750">
            <v>1427.050526</v>
          </cell>
        </row>
        <row r="751">
          <cell r="A751">
            <v>44518</v>
          </cell>
          <cell r="B751">
            <v>77.17</v>
          </cell>
          <cell r="C751">
            <v>64.67</v>
          </cell>
          <cell r="N751">
            <v>12.5</v>
          </cell>
          <cell r="O751">
            <v>5.5</v>
          </cell>
          <cell r="P751">
            <v>4</v>
          </cell>
          <cell r="R751">
            <v>2.949492593288106</v>
          </cell>
          <cell r="V751">
            <v>1369.5</v>
          </cell>
          <cell r="W751">
            <v>1.050507406711894</v>
          </cell>
          <cell r="AM751">
            <v>1380.5</v>
          </cell>
          <cell r="BB751">
            <v>1425.727754</v>
          </cell>
        </row>
        <row r="752">
          <cell r="A752">
            <v>44519</v>
          </cell>
          <cell r="B752">
            <v>76.16</v>
          </cell>
          <cell r="C752">
            <v>63.16</v>
          </cell>
          <cell r="N752">
            <v>13</v>
          </cell>
          <cell r="O752">
            <v>5.0999999999999943</v>
          </cell>
          <cell r="P752">
            <v>4.0999999999999943</v>
          </cell>
          <cell r="R752">
            <v>3.4925019708594078</v>
          </cell>
          <cell r="V752">
            <v>1357</v>
          </cell>
          <cell r="W752">
            <v>0.60749802914058648</v>
          </cell>
          <cell r="AM752">
            <v>1357.5</v>
          </cell>
          <cell r="BB752">
            <v>1392.4379919999999</v>
          </cell>
        </row>
        <row r="753">
          <cell r="A753">
            <v>44522</v>
          </cell>
          <cell r="B753">
            <v>77.41</v>
          </cell>
          <cell r="C753">
            <v>64.41</v>
          </cell>
          <cell r="N753">
            <v>13</v>
          </cell>
          <cell r="O753">
            <v>5.0599999999999952</v>
          </cell>
          <cell r="P753">
            <v>4.0599999999999952</v>
          </cell>
          <cell r="R753" t="str">
            <v/>
          </cell>
          <cell r="AM753">
            <v>1389.75</v>
          </cell>
          <cell r="BB753">
            <v>1419.9957419999998</v>
          </cell>
        </row>
        <row r="754">
          <cell r="A754">
            <v>44523</v>
          </cell>
          <cell r="B754">
            <v>78.14</v>
          </cell>
          <cell r="C754">
            <v>65.14</v>
          </cell>
          <cell r="N754">
            <v>13</v>
          </cell>
          <cell r="O754">
            <v>5.0600000000000023</v>
          </cell>
          <cell r="P754">
            <v>4.0600000000000023</v>
          </cell>
          <cell r="R754">
            <v>3.6497459609856051</v>
          </cell>
          <cell r="V754">
            <v>1405</v>
          </cell>
          <cell r="W754">
            <v>0.41025403901439716</v>
          </cell>
          <cell r="AM754">
            <v>1410.5</v>
          </cell>
          <cell r="BB754">
            <v>1436.0894679999999</v>
          </cell>
        </row>
        <row r="755">
          <cell r="A755">
            <v>44524</v>
          </cell>
          <cell r="B755">
            <v>78.94</v>
          </cell>
          <cell r="C755">
            <v>65.94</v>
          </cell>
          <cell r="N755">
            <v>13</v>
          </cell>
          <cell r="O755">
            <v>5.2399999999999949</v>
          </cell>
          <cell r="P755">
            <v>4.2399999999999949</v>
          </cell>
          <cell r="R755">
            <v>3.7214745203486217</v>
          </cell>
          <cell r="V755">
            <v>1420.25</v>
          </cell>
          <cell r="W755">
            <v>0.51852547965137319</v>
          </cell>
          <cell r="AM755">
            <v>1420.25</v>
          </cell>
          <cell r="BB755">
            <v>1453.7264279999999</v>
          </cell>
        </row>
        <row r="756">
          <cell r="A756">
            <v>44526</v>
          </cell>
          <cell r="B756">
            <v>77.02</v>
          </cell>
          <cell r="C756">
            <v>64.02</v>
          </cell>
          <cell r="N756">
            <v>13</v>
          </cell>
          <cell r="O756">
            <v>5.1399999999999935</v>
          </cell>
          <cell r="P756">
            <v>4.1400000000000006</v>
          </cell>
          <cell r="R756">
            <v>4.2940951510054788</v>
          </cell>
          <cell r="V756">
            <v>1392.75</v>
          </cell>
          <cell r="W756">
            <v>-0.15409515100547821</v>
          </cell>
          <cell r="AM756">
            <v>1387.25</v>
          </cell>
          <cell r="BB756">
            <v>1411.3977239999999</v>
          </cell>
        </row>
        <row r="757">
          <cell r="A757">
            <v>44529</v>
          </cell>
          <cell r="B757">
            <v>76.260000000000005</v>
          </cell>
          <cell r="C757">
            <v>63.26</v>
          </cell>
          <cell r="N757">
            <v>13.000000000000007</v>
          </cell>
          <cell r="O757">
            <v>4.9799999999999969</v>
          </cell>
          <cell r="P757">
            <v>3.9799999999999969</v>
          </cell>
          <cell r="R757">
            <v>4.0662888422595884</v>
          </cell>
          <cell r="V757">
            <v>1374.5</v>
          </cell>
          <cell r="W757">
            <v>-8.6288842259591547E-2</v>
          </cell>
          <cell r="AM757">
            <v>1380</v>
          </cell>
          <cell r="BB757">
            <v>1394.6426119999999</v>
          </cell>
        </row>
        <row r="758">
          <cell r="A758">
            <v>44530</v>
          </cell>
          <cell r="B758">
            <v>73.11</v>
          </cell>
          <cell r="C758">
            <v>60.11</v>
          </cell>
          <cell r="N758">
            <v>13</v>
          </cell>
          <cell r="O758">
            <v>4.8999999999999986</v>
          </cell>
          <cell r="P758">
            <v>3.8999999999999986</v>
          </cell>
          <cell r="R758">
            <v>4.0745394811446118</v>
          </cell>
          <cell r="V758">
            <v>1307</v>
          </cell>
          <cell r="W758">
            <v>-0.17453948114461326</v>
          </cell>
          <cell r="AM758">
            <v>1311.25</v>
          </cell>
          <cell r="BB758">
            <v>1325.1970819999999</v>
          </cell>
        </row>
        <row r="759">
          <cell r="A759">
            <v>44531</v>
          </cell>
          <cell r="B759">
            <v>73.180000000000007</v>
          </cell>
          <cell r="C759">
            <v>60.68</v>
          </cell>
          <cell r="N759">
            <v>12.500000000000007</v>
          </cell>
          <cell r="O759">
            <v>5.5</v>
          </cell>
          <cell r="P759">
            <v>4</v>
          </cell>
          <cell r="R759">
            <v>4.7055495409190371</v>
          </cell>
          <cell r="V759">
            <v>1320.25</v>
          </cell>
          <cell r="W759">
            <v>-0.7055495409190371</v>
          </cell>
          <cell r="AM759">
            <v>1323.75</v>
          </cell>
          <cell r="BB759">
            <v>1337.763416</v>
          </cell>
        </row>
        <row r="760">
          <cell r="A760">
            <v>44532</v>
          </cell>
          <cell r="B760">
            <v>74.34</v>
          </cell>
          <cell r="C760">
            <v>61.84</v>
          </cell>
          <cell r="N760">
            <v>12.5</v>
          </cell>
          <cell r="O760">
            <v>5.5</v>
          </cell>
          <cell r="P760">
            <v>4</v>
          </cell>
          <cell r="R760">
            <v>4.6228317235335581</v>
          </cell>
          <cell r="V760">
            <v>1344</v>
          </cell>
          <cell r="W760">
            <v>-0.62283172353355809</v>
          </cell>
          <cell r="AM760">
            <v>1349.5</v>
          </cell>
          <cell r="BB760">
            <v>1363.337008</v>
          </cell>
        </row>
        <row r="761">
          <cell r="A761">
            <v>44533</v>
          </cell>
          <cell r="B761">
            <v>75.22</v>
          </cell>
          <cell r="C761">
            <v>62.72</v>
          </cell>
          <cell r="N761">
            <v>12.5</v>
          </cell>
          <cell r="O761">
            <v>5.5</v>
          </cell>
          <cell r="P761">
            <v>4</v>
          </cell>
          <cell r="R761">
            <v>4.4459000953451522</v>
          </cell>
          <cell r="V761">
            <v>1359.5</v>
          </cell>
          <cell r="W761">
            <v>-0.44590009534515218</v>
          </cell>
          <cell r="AM761">
            <v>1370.5</v>
          </cell>
          <cell r="BB761">
            <v>1382.737664</v>
          </cell>
        </row>
        <row r="762">
          <cell r="A762">
            <v>44536</v>
          </cell>
          <cell r="B762">
            <v>75.86</v>
          </cell>
          <cell r="C762">
            <v>63.36</v>
          </cell>
          <cell r="N762">
            <v>12.5</v>
          </cell>
          <cell r="O762">
            <v>5.5</v>
          </cell>
          <cell r="P762">
            <v>4</v>
          </cell>
          <cell r="R762">
            <v>4.3502110928766982</v>
          </cell>
          <cell r="V762">
            <v>1371.5</v>
          </cell>
          <cell r="W762">
            <v>-0.35021109287669816</v>
          </cell>
          <cell r="AM762">
            <v>1377</v>
          </cell>
          <cell r="BB762">
            <v>1396.8472319999998</v>
          </cell>
        </row>
        <row r="763">
          <cell r="A763">
            <v>44537</v>
          </cell>
          <cell r="B763">
            <v>75.099999999999994</v>
          </cell>
          <cell r="C763">
            <v>62.6</v>
          </cell>
          <cell r="N763">
            <v>12.499999999999993</v>
          </cell>
          <cell r="O763">
            <v>5.5</v>
          </cell>
          <cell r="P763">
            <v>4</v>
          </cell>
          <cell r="R763">
            <v>4.7700167194194734</v>
          </cell>
          <cell r="V763">
            <v>1364</v>
          </cell>
          <cell r="W763">
            <v>-0.77001671941947336</v>
          </cell>
          <cell r="AM763">
            <v>1367.25</v>
          </cell>
          <cell r="BB763">
            <v>1380.09212</v>
          </cell>
        </row>
        <row r="764">
          <cell r="A764">
            <v>44538</v>
          </cell>
          <cell r="B764">
            <v>73.55</v>
          </cell>
          <cell r="C764">
            <v>61.05</v>
          </cell>
          <cell r="N764">
            <v>12.5</v>
          </cell>
          <cell r="O764">
            <v>5.5</v>
          </cell>
          <cell r="P764">
            <v>4</v>
          </cell>
          <cell r="R764" t="str">
            <v/>
          </cell>
          <cell r="AM764">
            <v>1338.75</v>
          </cell>
          <cell r="BB764">
            <v>1345.9205099999999</v>
          </cell>
        </row>
        <row r="765">
          <cell r="A765">
            <v>44539</v>
          </cell>
          <cell r="B765">
            <v>72.849999999999994</v>
          </cell>
          <cell r="C765">
            <v>60.35</v>
          </cell>
          <cell r="N765">
            <v>12.499999999999993</v>
          </cell>
          <cell r="O765">
            <v>5.5</v>
          </cell>
          <cell r="P765">
            <v>4</v>
          </cell>
          <cell r="R765">
            <v>4.4231996686960429</v>
          </cell>
          <cell r="V765">
            <v>1306.75</v>
          </cell>
          <cell r="W765">
            <v>-0.42319966869604286</v>
          </cell>
          <cell r="AM765">
            <v>1334.25</v>
          </cell>
          <cell r="BB765">
            <v>1330.4881699999999</v>
          </cell>
        </row>
        <row r="766">
          <cell r="A766">
            <v>44540</v>
          </cell>
          <cell r="B766">
            <v>71.69</v>
          </cell>
          <cell r="C766">
            <v>59.19</v>
          </cell>
          <cell r="N766">
            <v>12.5</v>
          </cell>
          <cell r="O766">
            <v>5.5</v>
          </cell>
          <cell r="P766">
            <v>4</v>
          </cell>
          <cell r="R766">
            <v>6.1275106662275931</v>
          </cell>
          <cell r="V766">
            <v>1318.75</v>
          </cell>
          <cell r="W766">
            <v>-2.1275106662275931</v>
          </cell>
          <cell r="AM766">
            <v>1317.75</v>
          </cell>
          <cell r="BB766">
            <v>1304.9145779999999</v>
          </cell>
        </row>
        <row r="767">
          <cell r="A767">
            <v>44543</v>
          </cell>
          <cell r="B767">
            <v>71.349999999999994</v>
          </cell>
          <cell r="C767">
            <v>58.85</v>
          </cell>
          <cell r="N767">
            <v>12.499999999999993</v>
          </cell>
          <cell r="O767">
            <v>5.5</v>
          </cell>
          <cell r="P767">
            <v>4</v>
          </cell>
          <cell r="R767">
            <v>6.5695689782647548</v>
          </cell>
          <cell r="V767">
            <v>1321</v>
          </cell>
          <cell r="W767">
            <v>-2.5695689782647548</v>
          </cell>
          <cell r="AM767">
            <v>1332</v>
          </cell>
          <cell r="BB767">
            <v>1297.41887</v>
          </cell>
        </row>
        <row r="768">
          <cell r="A768">
            <v>44544</v>
          </cell>
          <cell r="B768">
            <v>70.239999999999995</v>
          </cell>
          <cell r="C768">
            <v>57.24</v>
          </cell>
          <cell r="N768">
            <v>12.999999999999993</v>
          </cell>
          <cell r="O768">
            <v>5</v>
          </cell>
          <cell r="P768">
            <v>3.5</v>
          </cell>
          <cell r="R768">
            <v>7.6682291658161859</v>
          </cell>
          <cell r="V768">
            <v>1320.75</v>
          </cell>
          <cell r="W768">
            <v>-4.1682291658161859</v>
          </cell>
          <cell r="AM768">
            <v>1326.25</v>
          </cell>
          <cell r="BB768">
            <v>1261.9244879999999</v>
          </cell>
        </row>
        <row r="769">
          <cell r="A769">
            <v>44545</v>
          </cell>
          <cell r="B769">
            <v>71.47</v>
          </cell>
          <cell r="C769">
            <v>57.97</v>
          </cell>
          <cell r="N769">
            <v>13.5</v>
          </cell>
          <cell r="O769">
            <v>4.4600000000000009</v>
          </cell>
          <cell r="P769">
            <v>3.4600000000000009</v>
          </cell>
          <cell r="R769">
            <v>6.5910059774419452</v>
          </cell>
          <cell r="V769">
            <v>1325</v>
          </cell>
          <cell r="W769">
            <v>-3.1310059774419443</v>
          </cell>
          <cell r="AM769">
            <v>1341.5</v>
          </cell>
          <cell r="BB769">
            <v>1278.0182139999999</v>
          </cell>
        </row>
        <row r="770">
          <cell r="A770">
            <v>44546</v>
          </cell>
          <cell r="B770">
            <v>72.650000000000006</v>
          </cell>
          <cell r="C770">
            <v>59.65</v>
          </cell>
          <cell r="N770">
            <v>13.000000000000007</v>
          </cell>
          <cell r="O770">
            <v>4.9200000000000017</v>
          </cell>
          <cell r="P770">
            <v>4.4200000000000017</v>
          </cell>
          <cell r="R770">
            <v>4.5205200437988964</v>
          </cell>
          <cell r="V770">
            <v>1306.25</v>
          </cell>
          <cell r="W770">
            <v>-0.10052004379889468</v>
          </cell>
          <cell r="AM770">
            <v>1322.75</v>
          </cell>
          <cell r="BB770">
            <v>1315.05583</v>
          </cell>
        </row>
        <row r="771">
          <cell r="A771">
            <v>44547</v>
          </cell>
          <cell r="B771">
            <v>71.88</v>
          </cell>
          <cell r="C771">
            <v>58.88</v>
          </cell>
          <cell r="N771">
            <v>12.999999999999993</v>
          </cell>
          <cell r="O771">
            <v>4.9100000000000037</v>
          </cell>
          <cell r="P771">
            <v>4.4100000000000037</v>
          </cell>
          <cell r="R771">
            <v>4.6454905466787508</v>
          </cell>
          <cell r="V771">
            <v>1292.25</v>
          </cell>
          <cell r="W771">
            <v>-0.23549054667874714</v>
          </cell>
          <cell r="AM771">
            <v>1303.25</v>
          </cell>
          <cell r="BB771">
            <v>1298.080256</v>
          </cell>
        </row>
        <row r="772">
          <cell r="A772">
            <v>44550</v>
          </cell>
          <cell r="B772">
            <v>70.94</v>
          </cell>
          <cell r="C772">
            <v>57.94</v>
          </cell>
          <cell r="N772">
            <v>13</v>
          </cell>
          <cell r="O772">
            <v>4.93</v>
          </cell>
          <cell r="P772">
            <v>4.43</v>
          </cell>
          <cell r="R772">
            <v>4.7323249881385649</v>
          </cell>
          <cell r="V772">
            <v>1273</v>
          </cell>
          <cell r="W772">
            <v>-0.30232498813856523</v>
          </cell>
          <cell r="AM772">
            <v>1270.75</v>
          </cell>
          <cell r="BB772">
            <v>1277.356828</v>
          </cell>
        </row>
        <row r="773">
          <cell r="A773">
            <v>44551</v>
          </cell>
          <cell r="B773">
            <v>71.900000000000006</v>
          </cell>
          <cell r="C773">
            <v>58.9</v>
          </cell>
          <cell r="N773">
            <v>13.000000000000007</v>
          </cell>
          <cell r="O773">
            <v>4.9600000000000009</v>
          </cell>
          <cell r="P773">
            <v>4.4600000000000009</v>
          </cell>
          <cell r="R773">
            <v>4.1425193615957738</v>
          </cell>
          <cell r="V773">
            <v>1280.5</v>
          </cell>
          <cell r="W773">
            <v>0.31748063840422702</v>
          </cell>
          <cell r="AM773">
            <v>1293.75</v>
          </cell>
          <cell r="BB773">
            <v>1298.52118</v>
          </cell>
        </row>
        <row r="774">
          <cell r="A774">
            <v>44552</v>
          </cell>
          <cell r="B774">
            <v>72.83</v>
          </cell>
          <cell r="C774">
            <v>59.83</v>
          </cell>
          <cell r="N774">
            <v>13</v>
          </cell>
          <cell r="O774">
            <v>4.9899999999999949</v>
          </cell>
          <cell r="P774">
            <v>3.9899999999999949</v>
          </cell>
          <cell r="R774">
            <v>3.7754905466787463</v>
          </cell>
          <cell r="V774">
            <v>1292.25</v>
          </cell>
          <cell r="W774">
            <v>0.2145094533212486</v>
          </cell>
          <cell r="AM774">
            <v>1303.25</v>
          </cell>
          <cell r="BB774">
            <v>1319.024146</v>
          </cell>
        </row>
        <row r="775">
          <cell r="A775">
            <v>44553</v>
          </cell>
          <cell r="B775">
            <v>73.44</v>
          </cell>
          <cell r="C775">
            <v>60.44</v>
          </cell>
          <cell r="N775">
            <v>13</v>
          </cell>
          <cell r="O775">
            <v>5.019999999999996</v>
          </cell>
          <cell r="P775">
            <v>4.019999999999996</v>
          </cell>
          <cell r="R775">
            <v>3.955257980733208</v>
          </cell>
          <cell r="V775">
            <v>1309</v>
          </cell>
          <cell r="W775">
            <v>6.474201926678802E-2</v>
          </cell>
          <cell r="AM775">
            <v>1307.75</v>
          </cell>
          <cell r="BB775">
            <v>1332.4723279999998</v>
          </cell>
        </row>
        <row r="776">
          <cell r="A776">
            <v>44557</v>
          </cell>
          <cell r="B776">
            <v>74.72</v>
          </cell>
          <cell r="C776">
            <v>61.72</v>
          </cell>
          <cell r="N776">
            <v>13</v>
          </cell>
          <cell r="O776">
            <v>4.8699999999999974</v>
          </cell>
          <cell r="P776">
            <v>3.8699999999999974</v>
          </cell>
          <cell r="R776" t="str">
            <v/>
          </cell>
          <cell r="BB776">
            <v>1360.691464</v>
          </cell>
        </row>
        <row r="777">
          <cell r="A777">
            <v>44558</v>
          </cell>
          <cell r="B777">
            <v>74.05</v>
          </cell>
          <cell r="C777">
            <v>61.55</v>
          </cell>
          <cell r="N777">
            <v>12.5</v>
          </cell>
          <cell r="O777">
            <v>4.8799999999999955</v>
          </cell>
          <cell r="P777">
            <v>3.8799999999999955</v>
          </cell>
          <cell r="R777" t="str">
            <v/>
          </cell>
          <cell r="BB777">
            <v>1356.9436099999998</v>
          </cell>
        </row>
        <row r="778">
          <cell r="A778">
            <v>44559</v>
          </cell>
          <cell r="B778">
            <v>73.7</v>
          </cell>
          <cell r="C778">
            <v>61.7</v>
          </cell>
          <cell r="N778">
            <v>12</v>
          </cell>
          <cell r="O778">
            <v>4.7900000000000063</v>
          </cell>
          <cell r="P778">
            <v>3.7900000000000063</v>
          </cell>
          <cell r="R778" t="str">
            <v/>
          </cell>
          <cell r="BB778">
            <v>1360.25054</v>
          </cell>
        </row>
        <row r="779">
          <cell r="A779">
            <v>44560</v>
          </cell>
          <cell r="B779">
            <v>72.849999999999994</v>
          </cell>
          <cell r="C779">
            <v>60.85</v>
          </cell>
          <cell r="N779">
            <v>11.999999999999993</v>
          </cell>
          <cell r="O779">
            <v>4.7700000000000031</v>
          </cell>
          <cell r="P779">
            <v>3.7700000000000031</v>
          </cell>
          <cell r="R779" t="str">
            <v/>
          </cell>
          <cell r="BB779">
            <v>1341.51127</v>
          </cell>
        </row>
        <row r="780">
          <cell r="A780">
            <v>44564</v>
          </cell>
          <cell r="B780">
            <v>73.42</v>
          </cell>
          <cell r="C780">
            <v>61.42</v>
          </cell>
          <cell r="H780">
            <v>56.42</v>
          </cell>
          <cell r="N780">
            <v>12</v>
          </cell>
          <cell r="O780">
            <v>5</v>
          </cell>
          <cell r="P780">
            <v>4</v>
          </cell>
          <cell r="R780" t="str">
            <v/>
          </cell>
          <cell r="BB780">
            <v>1354.0776040000001</v>
          </cell>
        </row>
        <row r="781">
          <cell r="A781">
            <v>44565</v>
          </cell>
          <cell r="B781">
            <v>75.33</v>
          </cell>
          <cell r="C781">
            <v>63.33</v>
          </cell>
          <cell r="D781">
            <v>62.33</v>
          </cell>
          <cell r="H781">
            <v>58.33</v>
          </cell>
          <cell r="N781">
            <v>12</v>
          </cell>
          <cell r="O781">
            <v>5</v>
          </cell>
          <cell r="P781">
            <v>4</v>
          </cell>
          <cell r="R781">
            <v>1.8050254147876714</v>
          </cell>
          <cell r="V781">
            <v>1325.75</v>
          </cell>
          <cell r="W781">
            <v>2.1949745852123286</v>
          </cell>
          <cell r="X781">
            <v>60.645316974973483</v>
          </cell>
          <cell r="Y781">
            <v>1.6846830250265157</v>
          </cell>
          <cell r="AM781">
            <v>1337</v>
          </cell>
          <cell r="BB781">
            <v>1396.1858459999999</v>
          </cell>
        </row>
        <row r="782">
          <cell r="A782">
            <v>44566</v>
          </cell>
          <cell r="B782">
            <v>76.44</v>
          </cell>
          <cell r="C782">
            <v>64.44</v>
          </cell>
          <cell r="D782">
            <v>63.44</v>
          </cell>
          <cell r="H782">
            <v>59.44</v>
          </cell>
          <cell r="N782">
            <v>12</v>
          </cell>
          <cell r="O782">
            <v>5</v>
          </cell>
          <cell r="P782">
            <v>4</v>
          </cell>
          <cell r="R782">
            <v>1.6362298480193047</v>
          </cell>
          <cell r="V782">
            <v>1346.5</v>
          </cell>
          <cell r="W782">
            <v>2.3637701519806953</v>
          </cell>
          <cell r="X782">
            <v>60.928812286187835</v>
          </cell>
          <cell r="Y782">
            <v>2.5111877138121628</v>
          </cell>
          <cell r="AM782">
            <v>1343.25</v>
          </cell>
          <cell r="BB782">
            <v>1420.6571279999998</v>
          </cell>
        </row>
        <row r="783">
          <cell r="A783">
            <v>44567</v>
          </cell>
          <cell r="B783">
            <v>73.900000000000006</v>
          </cell>
          <cell r="C783">
            <v>62.9</v>
          </cell>
          <cell r="D783">
            <v>64.400000000000006</v>
          </cell>
          <cell r="H783">
            <v>58.9</v>
          </cell>
          <cell r="N783">
            <v>11.000000000000007</v>
          </cell>
          <cell r="O783">
            <v>4</v>
          </cell>
          <cell r="P783">
            <v>5.5000000000000071</v>
          </cell>
          <cell r="R783">
            <v>1.3824429766191244</v>
          </cell>
          <cell r="V783">
            <v>1329</v>
          </cell>
          <cell r="W783">
            <v>4.1175570233808827</v>
          </cell>
          <cell r="X783">
            <v>60.633977162524907</v>
          </cell>
          <cell r="Y783">
            <v>3.7660228374750986</v>
          </cell>
          <cell r="AM783">
            <v>1336.75</v>
          </cell>
          <cell r="BB783">
            <v>1386.70598</v>
          </cell>
        </row>
        <row r="784">
          <cell r="A784">
            <v>44568</v>
          </cell>
          <cell r="B784">
            <v>73.78</v>
          </cell>
          <cell r="C784">
            <v>62.78</v>
          </cell>
          <cell r="D784">
            <v>64.28</v>
          </cell>
          <cell r="H784">
            <v>58.78</v>
          </cell>
          <cell r="N784">
            <v>11</v>
          </cell>
          <cell r="O784">
            <v>4</v>
          </cell>
          <cell r="P784">
            <v>5.5</v>
          </cell>
          <cell r="R784">
            <v>0.93545235419042427</v>
          </cell>
          <cell r="V784">
            <v>1316.5</v>
          </cell>
          <cell r="W784">
            <v>4.5645476458095757</v>
          </cell>
          <cell r="X784">
            <v>60.169044852133375</v>
          </cell>
          <cell r="Y784">
            <v>4.1109551478666262</v>
          </cell>
          <cell r="AM784">
            <v>1326.5</v>
          </cell>
          <cell r="BB784">
            <v>1384.060436</v>
          </cell>
        </row>
        <row r="785">
          <cell r="A785">
            <v>44571</v>
          </cell>
          <cell r="B785">
            <v>73.03</v>
          </cell>
          <cell r="C785">
            <v>62.03</v>
          </cell>
          <cell r="D785">
            <v>63.53</v>
          </cell>
          <cell r="H785">
            <v>58.03</v>
          </cell>
          <cell r="N785">
            <v>11</v>
          </cell>
          <cell r="O785">
            <v>4</v>
          </cell>
          <cell r="P785">
            <v>5.5</v>
          </cell>
          <cell r="R785">
            <v>1.7875106662275897</v>
          </cell>
          <cell r="V785">
            <v>1318.75</v>
          </cell>
          <cell r="W785">
            <v>3.7124893337724103</v>
          </cell>
          <cell r="X785">
            <v>59.715452354190418</v>
          </cell>
          <cell r="Y785">
            <v>3.8145476458095828</v>
          </cell>
          <cell r="AM785">
            <v>1316.5</v>
          </cell>
          <cell r="BB785">
            <v>1367.5257859999999</v>
          </cell>
        </row>
        <row r="786">
          <cell r="A786">
            <v>44572</v>
          </cell>
          <cell r="B786">
            <v>73.87</v>
          </cell>
          <cell r="C786">
            <v>62.87</v>
          </cell>
          <cell r="D786">
            <v>64.37</v>
          </cell>
          <cell r="H786">
            <v>58.87</v>
          </cell>
          <cell r="N786">
            <v>11.000000000000007</v>
          </cell>
          <cell r="O786">
            <v>4</v>
          </cell>
          <cell r="P786">
            <v>5.5000000000000071</v>
          </cell>
          <cell r="R786">
            <v>1.6392392255906074</v>
          </cell>
          <cell r="V786">
            <v>1334</v>
          </cell>
          <cell r="W786">
            <v>3.8607607744093997</v>
          </cell>
          <cell r="X786">
            <v>61.461783471270806</v>
          </cell>
          <cell r="Y786">
            <v>2.9082165287291986</v>
          </cell>
          <cell r="AM786">
            <v>1355</v>
          </cell>
          <cell r="BB786">
            <v>1386.044594</v>
          </cell>
        </row>
        <row r="787">
          <cell r="A787">
            <v>44573</v>
          </cell>
          <cell r="B787">
            <v>73.87</v>
          </cell>
          <cell r="C787">
            <v>62.87</v>
          </cell>
          <cell r="D787">
            <v>64.87</v>
          </cell>
          <cell r="H787">
            <v>59.37</v>
          </cell>
          <cell r="N787">
            <v>11.000000000000007</v>
          </cell>
          <cell r="O787">
            <v>3.5</v>
          </cell>
          <cell r="P787">
            <v>5.5000000000000071</v>
          </cell>
          <cell r="R787">
            <v>1.3093364123192188</v>
          </cell>
          <cell r="V787">
            <v>1337.75</v>
          </cell>
          <cell r="W787">
            <v>4.1906635876807883</v>
          </cell>
          <cell r="X787">
            <v>61.178288160056461</v>
          </cell>
          <cell r="Y787">
            <v>3.6917118399435438</v>
          </cell>
          <cell r="AM787">
            <v>1348.75</v>
          </cell>
          <cell r="BB787">
            <v>1386.044594</v>
          </cell>
        </row>
        <row r="788">
          <cell r="A788">
            <v>44574</v>
          </cell>
          <cell r="B788">
            <v>72.94</v>
          </cell>
          <cell r="C788">
            <v>61.94</v>
          </cell>
          <cell r="D788">
            <v>63.94</v>
          </cell>
          <cell r="H788">
            <v>58.44</v>
          </cell>
          <cell r="N788">
            <v>11</v>
          </cell>
          <cell r="O788">
            <v>3.5</v>
          </cell>
          <cell r="P788">
            <v>5.5</v>
          </cell>
          <cell r="R788">
            <v>2.227996599870643</v>
          </cell>
          <cell r="V788">
            <v>1337.5</v>
          </cell>
          <cell r="W788">
            <v>3.272003400129357</v>
          </cell>
          <cell r="X788">
            <v>60.872113223944964</v>
          </cell>
          <cell r="Y788">
            <v>3.0678867760550332</v>
          </cell>
          <cell r="AM788">
            <v>1342</v>
          </cell>
          <cell r="BB788">
            <v>1365.5416279999999</v>
          </cell>
        </row>
        <row r="789">
          <cell r="A789">
            <v>44575</v>
          </cell>
          <cell r="B789">
            <v>72.959999999999994</v>
          </cell>
          <cell r="C789">
            <v>61.96</v>
          </cell>
          <cell r="D789">
            <v>63.96</v>
          </cell>
          <cell r="H789">
            <v>58.46</v>
          </cell>
          <cell r="N789">
            <v>10.999999999999993</v>
          </cell>
          <cell r="O789">
            <v>3.5</v>
          </cell>
          <cell r="P789">
            <v>5.5</v>
          </cell>
          <cell r="R789">
            <v>2.2760354745620859</v>
          </cell>
          <cell r="V789">
            <v>1339</v>
          </cell>
          <cell r="W789">
            <v>3.2239645254379141</v>
          </cell>
          <cell r="X789">
            <v>61.189627972505029</v>
          </cell>
          <cell r="Y789">
            <v>2.7703720274949717</v>
          </cell>
          <cell r="AM789">
            <v>1349</v>
          </cell>
          <cell r="BB789">
            <v>1365.9825519999999</v>
          </cell>
        </row>
        <row r="790">
          <cell r="A790">
            <v>44579</v>
          </cell>
          <cell r="B790">
            <v>73.58</v>
          </cell>
          <cell r="C790">
            <v>62.58</v>
          </cell>
          <cell r="D790">
            <v>64.58</v>
          </cell>
          <cell r="H790">
            <v>59.08</v>
          </cell>
          <cell r="N790">
            <v>11</v>
          </cell>
          <cell r="O790">
            <v>3.5</v>
          </cell>
          <cell r="P790">
            <v>5.5</v>
          </cell>
          <cell r="R790">
            <v>1.2704818513105707</v>
          </cell>
          <cell r="V790">
            <v>1330.5</v>
          </cell>
          <cell r="W790">
            <v>4.2295181486894293</v>
          </cell>
          <cell r="X790">
            <v>60.101005977441936</v>
          </cell>
          <cell r="Y790">
            <v>4.4789940225580622</v>
          </cell>
          <cell r="AM790">
            <v>1325</v>
          </cell>
          <cell r="BB790">
            <v>1379.6511959999998</v>
          </cell>
        </row>
        <row r="791">
          <cell r="A791">
            <v>44580</v>
          </cell>
          <cell r="B791">
            <v>75.260000000000005</v>
          </cell>
          <cell r="C791">
            <v>64.260000000000005</v>
          </cell>
          <cell r="D791">
            <v>66.260000000000005</v>
          </cell>
          <cell r="H791">
            <v>60.76</v>
          </cell>
          <cell r="N791">
            <v>11</v>
          </cell>
          <cell r="O791">
            <v>3.5000000000000071</v>
          </cell>
          <cell r="P791">
            <v>5.5000000000000071</v>
          </cell>
          <cell r="R791">
            <v>1.3254731559423831</v>
          </cell>
          <cell r="V791">
            <v>1368.75</v>
          </cell>
          <cell r="W791">
            <v>4.174526844057624</v>
          </cell>
          <cell r="X791">
            <v>61.586521408205122</v>
          </cell>
          <cell r="Y791">
            <v>4.6734785917948827</v>
          </cell>
          <cell r="AM791">
            <v>1357.75</v>
          </cell>
          <cell r="BB791">
            <v>1416.6888120000001</v>
          </cell>
        </row>
        <row r="792">
          <cell r="A792">
            <v>44581</v>
          </cell>
          <cell r="B792">
            <v>77.38</v>
          </cell>
          <cell r="C792">
            <v>66.38</v>
          </cell>
          <cell r="D792">
            <v>68.38</v>
          </cell>
          <cell r="H792">
            <v>62.88</v>
          </cell>
          <cell r="N792">
            <v>11</v>
          </cell>
          <cell r="O792">
            <v>3.4999999999999929</v>
          </cell>
          <cell r="P792">
            <v>5.4999999999999929</v>
          </cell>
          <cell r="R792">
            <v>0.73634783649985991</v>
          </cell>
          <cell r="V792">
            <v>1402.5</v>
          </cell>
          <cell r="W792">
            <v>4.763652163500133</v>
          </cell>
          <cell r="X792">
            <v>63.718406148537021</v>
          </cell>
          <cell r="Y792">
            <v>4.6615938514629747</v>
          </cell>
          <cell r="AM792">
            <v>1404.75</v>
          </cell>
          <cell r="BB792">
            <v>1463.4267559999998</v>
          </cell>
        </row>
        <row r="793">
          <cell r="A793">
            <v>44582</v>
          </cell>
          <cell r="B793">
            <v>77.5</v>
          </cell>
          <cell r="C793">
            <v>66.5</v>
          </cell>
          <cell r="D793">
            <v>68.5</v>
          </cell>
          <cell r="H793">
            <v>63</v>
          </cell>
          <cell r="N793">
            <v>11</v>
          </cell>
          <cell r="O793">
            <v>3.5</v>
          </cell>
          <cell r="P793">
            <v>5.5</v>
          </cell>
          <cell r="R793">
            <v>-0.17743903490030277</v>
          </cell>
          <cell r="V793">
            <v>1385</v>
          </cell>
          <cell r="W793">
            <v>5.6774390349003028</v>
          </cell>
          <cell r="X793">
            <v>63.4235710248741</v>
          </cell>
          <cell r="Y793">
            <v>5.0764289751259</v>
          </cell>
          <cell r="AM793">
            <v>1398.25</v>
          </cell>
          <cell r="BB793">
            <v>1466.0722999999998</v>
          </cell>
        </row>
        <row r="794">
          <cell r="A794">
            <v>44585</v>
          </cell>
          <cell r="B794">
            <v>76.97</v>
          </cell>
          <cell r="C794">
            <v>65.97</v>
          </cell>
          <cell r="D794">
            <v>67.47</v>
          </cell>
          <cell r="H794">
            <v>61.97</v>
          </cell>
          <cell r="N794">
            <v>11</v>
          </cell>
          <cell r="O794">
            <v>4</v>
          </cell>
          <cell r="P794">
            <v>5.5</v>
          </cell>
          <cell r="R794">
            <v>-0.41749802914058876</v>
          </cell>
          <cell r="V794">
            <v>1357</v>
          </cell>
          <cell r="W794">
            <v>5.9174980291405888</v>
          </cell>
          <cell r="X794">
            <v>62.255570342670985</v>
          </cell>
          <cell r="Y794">
            <v>5.2144296573290134</v>
          </cell>
          <cell r="AM794">
            <v>1372.5</v>
          </cell>
          <cell r="BB794">
            <v>1454.3878139999999</v>
          </cell>
        </row>
        <row r="795">
          <cell r="A795">
            <v>44586</v>
          </cell>
          <cell r="B795">
            <v>77.510000000000005</v>
          </cell>
          <cell r="C795">
            <v>66.510000000000005</v>
          </cell>
          <cell r="D795">
            <v>68.010000000000005</v>
          </cell>
          <cell r="H795">
            <v>62.51</v>
          </cell>
          <cell r="N795">
            <v>11</v>
          </cell>
          <cell r="O795">
            <v>4.0000000000000071</v>
          </cell>
          <cell r="P795">
            <v>5.5000000000000071</v>
          </cell>
          <cell r="R795">
            <v>9.7104528576785754E-2</v>
          </cell>
          <cell r="V795">
            <v>1380.25</v>
          </cell>
          <cell r="W795">
            <v>5.4028954714232214</v>
          </cell>
          <cell r="X795">
            <v>63.605008024051287</v>
          </cell>
          <cell r="Y795">
            <v>4.4049919759487182</v>
          </cell>
          <cell r="AM795">
            <v>1402.25</v>
          </cell>
          <cell r="BB795">
            <v>1466.292762</v>
          </cell>
        </row>
        <row r="796">
          <cell r="A796">
            <v>44587</v>
          </cell>
          <cell r="B796">
            <v>78.180000000000007</v>
          </cell>
          <cell r="C796">
            <v>67.180000000000007</v>
          </cell>
          <cell r="D796">
            <v>69.430000000000007</v>
          </cell>
          <cell r="H796">
            <v>63.93</v>
          </cell>
          <cell r="N796">
            <v>11</v>
          </cell>
          <cell r="O796">
            <v>3.2500000000000071</v>
          </cell>
          <cell r="P796">
            <v>5.5000000000000071</v>
          </cell>
          <cell r="R796">
            <v>-0.44972991288302211</v>
          </cell>
          <cell r="V796">
            <v>1399.5</v>
          </cell>
          <cell r="W796">
            <v>5.9497299128830292</v>
          </cell>
          <cell r="X796">
            <v>63.729745960985596</v>
          </cell>
          <cell r="Y796">
            <v>5.7002540390144105</v>
          </cell>
          <cell r="AM796">
            <v>1405</v>
          </cell>
          <cell r="BB796">
            <v>1481.0637160000001</v>
          </cell>
        </row>
        <row r="797">
          <cell r="A797">
            <v>44588</v>
          </cell>
          <cell r="B797">
            <v>78.34</v>
          </cell>
          <cell r="C797">
            <v>67.34</v>
          </cell>
          <cell r="D797">
            <v>69.59</v>
          </cell>
          <cell r="H797">
            <v>64.34</v>
          </cell>
          <cell r="N797">
            <v>11</v>
          </cell>
          <cell r="O797">
            <v>3</v>
          </cell>
          <cell r="P797">
            <v>5.25</v>
          </cell>
          <cell r="R797">
            <v>-0.32675872780005477</v>
          </cell>
          <cell r="V797">
            <v>1411.25</v>
          </cell>
          <cell r="W797">
            <v>5.5767587278000548</v>
          </cell>
          <cell r="X797">
            <v>64.45549395769433</v>
          </cell>
          <cell r="Y797">
            <v>5.1345060423056736</v>
          </cell>
          <cell r="AM797">
            <v>1421</v>
          </cell>
          <cell r="BB797">
            <v>1484.5911080000001</v>
          </cell>
        </row>
        <row r="798">
          <cell r="A798">
            <v>44589</v>
          </cell>
          <cell r="B798">
            <v>78.77</v>
          </cell>
          <cell r="C798">
            <v>67.77</v>
          </cell>
          <cell r="D798">
            <v>70.27</v>
          </cell>
          <cell r="H798">
            <v>65.27</v>
          </cell>
          <cell r="N798">
            <v>11</v>
          </cell>
          <cell r="O798">
            <v>2.5</v>
          </cell>
          <cell r="P798">
            <v>5</v>
          </cell>
          <cell r="R798">
            <v>-0.76914679251134999</v>
          </cell>
          <cell r="V798">
            <v>1422</v>
          </cell>
          <cell r="W798">
            <v>5.76914679251135</v>
          </cell>
          <cell r="X798">
            <v>65.147222517057344</v>
          </cell>
          <cell r="Y798">
            <v>5.1227774829426522</v>
          </cell>
          <cell r="AM798">
            <v>1436.25</v>
          </cell>
          <cell r="BB798">
            <v>1494.0709739999998</v>
          </cell>
        </row>
        <row r="799">
          <cell r="A799">
            <v>44592</v>
          </cell>
          <cell r="B799">
            <v>78.319999999999993</v>
          </cell>
          <cell r="C799">
            <v>67.319999999999993</v>
          </cell>
          <cell r="D799">
            <v>69.819999999999993</v>
          </cell>
          <cell r="H799">
            <v>64.819999999999993</v>
          </cell>
          <cell r="N799">
            <v>11</v>
          </cell>
          <cell r="O799">
            <v>2.5</v>
          </cell>
          <cell r="P799">
            <v>5</v>
          </cell>
          <cell r="R799">
            <v>-0.78407910290289351</v>
          </cell>
          <cell r="V799">
            <v>1411.75</v>
          </cell>
          <cell r="W799">
            <v>5.7840791029028935</v>
          </cell>
          <cell r="X799">
            <v>64.489513395040049</v>
          </cell>
          <cell r="Y799">
            <v>5.330486604959944</v>
          </cell>
          <cell r="AM799">
            <v>1421.75</v>
          </cell>
          <cell r="BB799">
            <v>1484.1501839999999</v>
          </cell>
        </row>
        <row r="800">
          <cell r="A800">
            <v>44593</v>
          </cell>
          <cell r="B800">
            <v>79.33</v>
          </cell>
          <cell r="C800">
            <v>68.33</v>
          </cell>
          <cell r="D800">
            <v>70.83</v>
          </cell>
          <cell r="H800">
            <v>65.83</v>
          </cell>
          <cell r="N800">
            <v>11</v>
          </cell>
          <cell r="O800">
            <v>2.5</v>
          </cell>
          <cell r="P800">
            <v>5</v>
          </cell>
          <cell r="R800">
            <v>-1.3745060423056543</v>
          </cell>
          <cell r="V800">
            <v>1421</v>
          </cell>
          <cell r="W800">
            <v>6.3745060423056543</v>
          </cell>
          <cell r="X800">
            <v>65.702873327037466</v>
          </cell>
          <cell r="Y800">
            <v>5.1271266729625324</v>
          </cell>
          <cell r="AM800">
            <v>1448.5</v>
          </cell>
          <cell r="BB800">
            <v>1506.4168459999999</v>
          </cell>
        </row>
        <row r="801">
          <cell r="A801">
            <v>44594</v>
          </cell>
          <cell r="B801">
            <v>79.98</v>
          </cell>
          <cell r="C801">
            <v>68.48</v>
          </cell>
          <cell r="D801">
            <v>70.98</v>
          </cell>
          <cell r="H801">
            <v>65.98</v>
          </cell>
          <cell r="N801">
            <v>11.5</v>
          </cell>
          <cell r="O801">
            <v>2.5</v>
          </cell>
          <cell r="P801">
            <v>5</v>
          </cell>
          <cell r="R801">
            <v>-1.8306809784171634</v>
          </cell>
          <cell r="V801">
            <v>1414.25</v>
          </cell>
          <cell r="W801">
            <v>6.8306809784171634</v>
          </cell>
          <cell r="X801">
            <v>64.795688331151553</v>
          </cell>
          <cell r="Y801">
            <v>6.1843116688484514</v>
          </cell>
          <cell r="AM801">
            <v>1428.5</v>
          </cell>
          <cell r="BB801">
            <v>1509.723776</v>
          </cell>
        </row>
        <row r="802">
          <cell r="A802">
            <v>44595</v>
          </cell>
          <cell r="B802">
            <v>79.25</v>
          </cell>
          <cell r="C802">
            <v>68.25</v>
          </cell>
          <cell r="D802">
            <v>70.25</v>
          </cell>
          <cell r="H802">
            <v>65.75</v>
          </cell>
          <cell r="N802">
            <v>11</v>
          </cell>
          <cell r="O802">
            <v>2.5</v>
          </cell>
          <cell r="P802">
            <v>4.5</v>
          </cell>
          <cell r="R802">
            <v>-1.2151273551656345</v>
          </cell>
          <cell r="V802">
            <v>1422.75</v>
          </cell>
          <cell r="W802">
            <v>5.7151273551656345</v>
          </cell>
          <cell r="X802">
            <v>64.625591144422941</v>
          </cell>
          <cell r="Y802">
            <v>5.6244088555770588</v>
          </cell>
          <cell r="AM802">
            <v>1424.75</v>
          </cell>
          <cell r="BB802">
            <v>1504.6531499999999</v>
          </cell>
        </row>
        <row r="803">
          <cell r="A803">
            <v>44596</v>
          </cell>
          <cell r="B803">
            <v>78.86</v>
          </cell>
          <cell r="C803">
            <v>67.86</v>
          </cell>
          <cell r="D803">
            <v>69.86</v>
          </cell>
          <cell r="H803">
            <v>65.36</v>
          </cell>
          <cell r="N803">
            <v>11</v>
          </cell>
          <cell r="O803">
            <v>2.5</v>
          </cell>
          <cell r="P803">
            <v>4.5</v>
          </cell>
          <cell r="R803">
            <v>-0.14473860825120255</v>
          </cell>
          <cell r="V803">
            <v>1437.75</v>
          </cell>
          <cell r="W803">
            <v>4.6447386082512025</v>
          </cell>
          <cell r="X803">
            <v>64.807028143600121</v>
          </cell>
          <cell r="Y803">
            <v>5.0529718563998784</v>
          </cell>
          <cell r="AM803">
            <v>1428.75</v>
          </cell>
          <cell r="BB803">
            <v>1496.055132</v>
          </cell>
        </row>
        <row r="804">
          <cell r="A804">
            <v>44599</v>
          </cell>
          <cell r="B804">
            <v>78.09</v>
          </cell>
          <cell r="C804">
            <v>68.09</v>
          </cell>
          <cell r="D804">
            <v>69.84</v>
          </cell>
          <cell r="H804">
            <v>65.34</v>
          </cell>
          <cell r="N804">
            <v>10</v>
          </cell>
          <cell r="O804">
            <v>2.75</v>
          </cell>
          <cell r="P804">
            <v>4.5</v>
          </cell>
          <cell r="R804">
            <v>0.60100938845752694</v>
          </cell>
          <cell r="V804">
            <v>1453.75</v>
          </cell>
          <cell r="W804">
            <v>3.8989906115424731</v>
          </cell>
          <cell r="X804">
            <v>65.941009388457516</v>
          </cell>
          <cell r="Y804">
            <v>3.8989906115424873</v>
          </cell>
          <cell r="AM804">
            <v>1453.75</v>
          </cell>
          <cell r="BB804">
            <v>1501.1257579999999</v>
          </cell>
        </row>
        <row r="805">
          <cell r="A805">
            <v>44600</v>
          </cell>
          <cell r="B805">
            <v>76.099999999999994</v>
          </cell>
          <cell r="C805">
            <v>66.099999999999994</v>
          </cell>
          <cell r="D805">
            <v>67.849999999999994</v>
          </cell>
          <cell r="H805">
            <v>63.35</v>
          </cell>
          <cell r="N805">
            <v>10</v>
          </cell>
          <cell r="O805">
            <v>2.7499999999999929</v>
          </cell>
          <cell r="P805">
            <v>4.4999999999999929</v>
          </cell>
          <cell r="R805">
            <v>1.5023873933944216</v>
          </cell>
          <cell r="V805">
            <v>1429.75</v>
          </cell>
          <cell r="W805">
            <v>2.9976126066055713</v>
          </cell>
          <cell r="X805">
            <v>64.750329081357251</v>
          </cell>
          <cell r="Y805">
            <v>3.0996709186427438</v>
          </cell>
          <cell r="AM805">
            <v>1427.5</v>
          </cell>
          <cell r="BB805">
            <v>1457.2538199999999</v>
          </cell>
        </row>
        <row r="806">
          <cell r="A806">
            <v>44601</v>
          </cell>
          <cell r="B806">
            <v>76.849999999999994</v>
          </cell>
          <cell r="C806">
            <v>66.849999999999994</v>
          </cell>
          <cell r="D806">
            <v>68.599999999999994</v>
          </cell>
          <cell r="H806">
            <v>64.099999999999994</v>
          </cell>
          <cell r="N806">
            <v>10</v>
          </cell>
          <cell r="O806">
            <v>2.75</v>
          </cell>
          <cell r="P806">
            <v>4.5</v>
          </cell>
          <cell r="R806">
            <v>1.6142131394860542</v>
          </cell>
          <cell r="V806">
            <v>1448.75</v>
          </cell>
          <cell r="W806">
            <v>2.8857868605139458</v>
          </cell>
          <cell r="X806">
            <v>66.655417572717681</v>
          </cell>
          <cell r="Y806">
            <v>1.9445824272823131</v>
          </cell>
          <cell r="AM806">
            <v>1469.5</v>
          </cell>
          <cell r="BB806">
            <v>1473.7884699999997</v>
          </cell>
        </row>
        <row r="807">
          <cell r="A807">
            <v>44602</v>
          </cell>
          <cell r="B807">
            <v>77.010000000000005</v>
          </cell>
          <cell r="C807">
            <v>67.010000000000005</v>
          </cell>
          <cell r="D807">
            <v>69.510000000000005</v>
          </cell>
          <cell r="H807">
            <v>64.510000000000005</v>
          </cell>
          <cell r="N807">
            <v>10</v>
          </cell>
          <cell r="O807">
            <v>2.5</v>
          </cell>
          <cell r="P807">
            <v>5</v>
          </cell>
          <cell r="R807">
            <v>2.8598257569778411</v>
          </cell>
          <cell r="V807">
            <v>1485.25</v>
          </cell>
          <cell r="W807">
            <v>2.1401742430221589</v>
          </cell>
          <cell r="X807">
            <v>67.415185006772134</v>
          </cell>
          <cell r="Y807">
            <v>2.094814993227871</v>
          </cell>
          <cell r="AM807">
            <v>1486.25</v>
          </cell>
          <cell r="BB807">
            <v>1477.3158620000002</v>
          </cell>
        </row>
        <row r="808">
          <cell r="A808">
            <v>44603</v>
          </cell>
          <cell r="B808">
            <v>79.22</v>
          </cell>
          <cell r="C808">
            <v>69.22</v>
          </cell>
          <cell r="D808">
            <v>70.72</v>
          </cell>
          <cell r="H808">
            <v>65.72</v>
          </cell>
          <cell r="N808">
            <v>10</v>
          </cell>
          <cell r="O808">
            <v>3.5</v>
          </cell>
          <cell r="P808">
            <v>5</v>
          </cell>
          <cell r="R808">
            <v>1.9786803179864876</v>
          </cell>
          <cell r="V808">
            <v>1492.5</v>
          </cell>
          <cell r="W808">
            <v>3.0213196820135124</v>
          </cell>
          <cell r="X808">
            <v>67.755379380229343</v>
          </cell>
          <cell r="Y808">
            <v>2.9646206197706562</v>
          </cell>
          <cell r="AM808">
            <v>1493.75</v>
          </cell>
          <cell r="BB808">
            <v>1526.0379639999999</v>
          </cell>
        </row>
        <row r="809">
          <cell r="A809">
            <v>44606</v>
          </cell>
          <cell r="B809">
            <v>78.81</v>
          </cell>
          <cell r="C809">
            <v>68.81</v>
          </cell>
          <cell r="D809">
            <v>70.81</v>
          </cell>
          <cell r="H809">
            <v>65.81</v>
          </cell>
          <cell r="N809">
            <v>10</v>
          </cell>
          <cell r="O809">
            <v>3</v>
          </cell>
          <cell r="P809">
            <v>5</v>
          </cell>
          <cell r="R809">
            <v>2.3309330034808795</v>
          </cell>
          <cell r="V809">
            <v>1502.25</v>
          </cell>
          <cell r="W809">
            <v>2.6690669965191205</v>
          </cell>
          <cell r="X809">
            <v>68.242991315518026</v>
          </cell>
          <cell r="Y809">
            <v>2.5670086844819764</v>
          </cell>
          <cell r="AM809">
            <v>1504.5</v>
          </cell>
          <cell r="BB809">
            <v>1516.999022</v>
          </cell>
        </row>
        <row r="810">
          <cell r="A810">
            <v>44607</v>
          </cell>
          <cell r="B810">
            <v>78.13</v>
          </cell>
          <cell r="C810">
            <v>68.13</v>
          </cell>
          <cell r="D810">
            <v>70.63</v>
          </cell>
          <cell r="H810">
            <v>65.63</v>
          </cell>
          <cell r="N810">
            <v>10</v>
          </cell>
          <cell r="O810">
            <v>2.5</v>
          </cell>
          <cell r="P810">
            <v>5</v>
          </cell>
          <cell r="R810">
            <v>3.3047198748810445</v>
          </cell>
          <cell r="V810">
            <v>1519.75</v>
          </cell>
          <cell r="W810">
            <v>1.6952801251189555</v>
          </cell>
          <cell r="X810">
            <v>69.342953123029702</v>
          </cell>
          <cell r="Y810">
            <v>1.2870468769702939</v>
          </cell>
          <cell r="AM810">
            <v>1528.75</v>
          </cell>
          <cell r="BB810">
            <v>1502.0076059999999</v>
          </cell>
        </row>
        <row r="811">
          <cell r="A811">
            <v>44608</v>
          </cell>
          <cell r="B811">
            <v>78.97</v>
          </cell>
          <cell r="C811">
            <v>68.97</v>
          </cell>
          <cell r="D811">
            <v>71.97</v>
          </cell>
          <cell r="H811">
            <v>66.97</v>
          </cell>
          <cell r="N811">
            <v>10</v>
          </cell>
          <cell r="O811">
            <v>2</v>
          </cell>
          <cell r="P811">
            <v>5</v>
          </cell>
          <cell r="R811">
            <v>2.0894578118153646</v>
          </cell>
          <cell r="V811">
            <v>1522.5</v>
          </cell>
          <cell r="W811">
            <v>2.9105421881846354</v>
          </cell>
          <cell r="X811">
            <v>69.20687537364681</v>
          </cell>
          <cell r="Y811">
            <v>2.7631246263531892</v>
          </cell>
          <cell r="AM811">
            <v>1525.75</v>
          </cell>
          <cell r="BB811">
            <v>1520.5264139999999</v>
          </cell>
        </row>
        <row r="812">
          <cell r="A812">
            <v>44609</v>
          </cell>
          <cell r="B812">
            <v>78.81</v>
          </cell>
          <cell r="C812">
            <v>68.81</v>
          </cell>
          <cell r="D812">
            <v>71.81</v>
          </cell>
          <cell r="H812">
            <v>66.81</v>
          </cell>
          <cell r="N812">
            <v>10</v>
          </cell>
          <cell r="O812">
            <v>2</v>
          </cell>
          <cell r="P812">
            <v>5</v>
          </cell>
          <cell r="R812">
            <v>2.8731474964869221</v>
          </cell>
          <cell r="V812">
            <v>1536.25</v>
          </cell>
          <cell r="W812">
            <v>2.1268525035130779</v>
          </cell>
          <cell r="X812">
            <v>69.683147496486924</v>
          </cell>
          <cell r="Y812">
            <v>2.1268525035130779</v>
          </cell>
          <cell r="AM812">
            <v>1536.25</v>
          </cell>
          <cell r="BB812">
            <v>1516.999022</v>
          </cell>
        </row>
        <row r="813">
          <cell r="A813">
            <v>44610</v>
          </cell>
          <cell r="B813">
            <v>79.569999999999993</v>
          </cell>
          <cell r="C813">
            <v>69.569999999999993</v>
          </cell>
          <cell r="D813">
            <v>72.569999999999993</v>
          </cell>
          <cell r="H813">
            <v>67.569999999999993</v>
          </cell>
          <cell r="N813">
            <v>10</v>
          </cell>
          <cell r="O813">
            <v>2</v>
          </cell>
          <cell r="P813">
            <v>5</v>
          </cell>
          <cell r="R813">
            <v>2.4420020574955714</v>
          </cell>
          <cell r="V813">
            <v>1543.5</v>
          </cell>
          <cell r="W813">
            <v>2.5579979425044286</v>
          </cell>
          <cell r="X813">
            <v>70.261477931364198</v>
          </cell>
          <cell r="Y813">
            <v>2.3085220686357957</v>
          </cell>
          <cell r="AM813">
            <v>1549</v>
          </cell>
          <cell r="BB813">
            <v>1533.7541339999998</v>
          </cell>
        </row>
        <row r="814">
          <cell r="A814">
            <v>44614</v>
          </cell>
          <cell r="B814">
            <v>82.15</v>
          </cell>
          <cell r="C814">
            <v>72.150000000000006</v>
          </cell>
          <cell r="D814">
            <v>75.150000000000006</v>
          </cell>
          <cell r="H814">
            <v>70.150000000000006</v>
          </cell>
          <cell r="N814">
            <v>10</v>
          </cell>
          <cell r="O814">
            <v>2</v>
          </cell>
          <cell r="P814">
            <v>5</v>
          </cell>
          <cell r="R814">
            <v>0.21353624340136435</v>
          </cell>
          <cell r="V814">
            <v>1551.25</v>
          </cell>
          <cell r="W814">
            <v>4.7864637565986357</v>
          </cell>
          <cell r="X814">
            <v>70.613012117269989</v>
          </cell>
          <cell r="Y814">
            <v>4.536987882730017</v>
          </cell>
          <cell r="AM814">
            <v>1556.75</v>
          </cell>
          <cell r="BB814">
            <v>1590.6333300000001</v>
          </cell>
        </row>
        <row r="815">
          <cell r="A815">
            <v>44615</v>
          </cell>
          <cell r="B815">
            <v>82.72</v>
          </cell>
          <cell r="C815">
            <v>72.72</v>
          </cell>
          <cell r="D815">
            <v>75.72</v>
          </cell>
          <cell r="H815">
            <v>70.72</v>
          </cell>
          <cell r="N815">
            <v>10</v>
          </cell>
          <cell r="O815">
            <v>2</v>
          </cell>
          <cell r="P815">
            <v>5</v>
          </cell>
          <cell r="R815">
            <v>-1.1842700653445348</v>
          </cell>
          <cell r="V815">
            <v>1533</v>
          </cell>
          <cell r="W815">
            <v>6.1842700653445348</v>
          </cell>
          <cell r="X815">
            <v>69.388312372824004</v>
          </cell>
          <cell r="Y815">
            <v>6.3316876271759952</v>
          </cell>
          <cell r="AM815">
            <v>1529.75</v>
          </cell>
          <cell r="BB815">
            <v>1603.199664</v>
          </cell>
        </row>
        <row r="816">
          <cell r="A816">
            <v>44616</v>
          </cell>
          <cell r="B816">
            <v>84</v>
          </cell>
          <cell r="C816">
            <v>74</v>
          </cell>
          <cell r="D816">
            <v>77</v>
          </cell>
          <cell r="H816">
            <v>72</v>
          </cell>
          <cell r="N816">
            <v>10</v>
          </cell>
          <cell r="O816">
            <v>2</v>
          </cell>
          <cell r="P816">
            <v>5</v>
          </cell>
          <cell r="R816">
            <v>1.5273439165535052</v>
          </cell>
          <cell r="V816">
            <v>1621</v>
          </cell>
          <cell r="W816">
            <v>3.4726560834464948</v>
          </cell>
          <cell r="X816">
            <v>73.731460540627822</v>
          </cell>
          <cell r="Y816">
            <v>3.2685394593721782</v>
          </cell>
          <cell r="AM816">
            <v>1625.5</v>
          </cell>
          <cell r="BB816">
            <v>1631.4187999999999</v>
          </cell>
        </row>
        <row r="817">
          <cell r="A817">
            <v>44617</v>
          </cell>
          <cell r="B817">
            <v>80.75</v>
          </cell>
          <cell r="C817">
            <v>70.75</v>
          </cell>
          <cell r="D817">
            <v>73.75</v>
          </cell>
          <cell r="H817">
            <v>68.75</v>
          </cell>
          <cell r="N817">
            <v>10</v>
          </cell>
          <cell r="O817">
            <v>2</v>
          </cell>
          <cell r="P817">
            <v>5</v>
          </cell>
          <cell r="R817">
            <v>1.0465456209726653</v>
          </cell>
          <cell r="V817">
            <v>1538.75</v>
          </cell>
          <cell r="W817">
            <v>3.9534543790273347</v>
          </cell>
          <cell r="X817">
            <v>72.597479295770427</v>
          </cell>
          <cell r="Y817">
            <v>1.1525207042295733</v>
          </cell>
          <cell r="AM817">
            <v>1600.5</v>
          </cell>
          <cell r="BB817">
            <v>1559.76865</v>
          </cell>
        </row>
        <row r="818">
          <cell r="A818">
            <v>44620</v>
          </cell>
          <cell r="B818">
            <v>84.89</v>
          </cell>
          <cell r="C818">
            <v>74.89</v>
          </cell>
          <cell r="D818">
            <v>77.89</v>
          </cell>
          <cell r="H818">
            <v>72.89</v>
          </cell>
          <cell r="N818">
            <v>10</v>
          </cell>
          <cell r="O818">
            <v>2</v>
          </cell>
          <cell r="P818">
            <v>5</v>
          </cell>
          <cell r="R818" t="str">
            <v/>
          </cell>
          <cell r="X818">
            <v>72.597479295770427</v>
          </cell>
          <cell r="Y818">
            <v>5.2925207042295739</v>
          </cell>
          <cell r="AM818">
            <v>1600.5</v>
          </cell>
          <cell r="BB818">
            <v>1651.0399179999999</v>
          </cell>
        </row>
        <row r="819">
          <cell r="A819">
            <v>44621</v>
          </cell>
          <cell r="B819">
            <v>89.21</v>
          </cell>
          <cell r="C819">
            <v>79.209999999999994</v>
          </cell>
          <cell r="D819">
            <v>81.209999999999994</v>
          </cell>
          <cell r="H819">
            <v>76.209999999999994</v>
          </cell>
          <cell r="N819">
            <v>10</v>
          </cell>
          <cell r="O819">
            <v>3</v>
          </cell>
          <cell r="P819">
            <v>5</v>
          </cell>
          <cell r="R819" t="str">
            <v/>
          </cell>
          <cell r="X819">
            <v>72.597479295770427</v>
          </cell>
          <cell r="Y819">
            <v>8.6125207042295671</v>
          </cell>
          <cell r="AM819">
            <v>1600.5</v>
          </cell>
          <cell r="BB819">
            <v>1746.2795019999999</v>
          </cell>
        </row>
        <row r="820">
          <cell r="A820">
            <v>44622</v>
          </cell>
          <cell r="B820">
            <v>88.87</v>
          </cell>
          <cell r="C820">
            <v>78.87</v>
          </cell>
          <cell r="D820">
            <v>80.87</v>
          </cell>
          <cell r="H820">
            <v>75.87</v>
          </cell>
          <cell r="N820">
            <v>10</v>
          </cell>
          <cell r="O820">
            <v>3</v>
          </cell>
          <cell r="P820">
            <v>5</v>
          </cell>
          <cell r="R820">
            <v>5.5838728181066841</v>
          </cell>
          <cell r="V820">
            <v>1795.75</v>
          </cell>
          <cell r="W820">
            <v>-0.58387281810668412</v>
          </cell>
          <cell r="X820">
            <v>81.453872818106674</v>
          </cell>
          <cell r="Y820">
            <v>-0.58387281810666991</v>
          </cell>
          <cell r="AM820">
            <v>1795.75</v>
          </cell>
          <cell r="BB820">
            <v>1738.7837939999999</v>
          </cell>
        </row>
        <row r="821">
          <cell r="A821">
            <v>44623</v>
          </cell>
          <cell r="B821">
            <v>87.81</v>
          </cell>
          <cell r="C821">
            <v>77.81</v>
          </cell>
          <cell r="D821">
            <v>79.81</v>
          </cell>
          <cell r="H821">
            <v>74.81</v>
          </cell>
          <cell r="N821">
            <v>10</v>
          </cell>
          <cell r="O821">
            <v>3</v>
          </cell>
          <cell r="P821">
            <v>5</v>
          </cell>
          <cell r="R821">
            <v>7.1655041907411032</v>
          </cell>
          <cell r="V821">
            <v>1807.25</v>
          </cell>
          <cell r="W821">
            <v>-2.1655041907411032</v>
          </cell>
          <cell r="X821">
            <v>82.474455938478343</v>
          </cell>
          <cell r="Y821">
            <v>-2.6644559384783406</v>
          </cell>
          <cell r="AM821">
            <v>1818.25</v>
          </cell>
          <cell r="BB821">
            <v>1715.414822</v>
          </cell>
        </row>
        <row r="822">
          <cell r="A822">
            <v>44624</v>
          </cell>
          <cell r="B822">
            <v>85.8</v>
          </cell>
          <cell r="C822">
            <v>75.8</v>
          </cell>
          <cell r="D822">
            <v>77.8</v>
          </cell>
          <cell r="H822">
            <v>72.8</v>
          </cell>
          <cell r="N822">
            <v>10</v>
          </cell>
          <cell r="O822">
            <v>3</v>
          </cell>
          <cell r="P822">
            <v>5</v>
          </cell>
          <cell r="R822">
            <v>7.372474011417836</v>
          </cell>
          <cell r="V822">
            <v>1767.5</v>
          </cell>
          <cell r="W822">
            <v>-2.372474011417836</v>
          </cell>
          <cell r="X822">
            <v>80.671425759155085</v>
          </cell>
          <cell r="Y822">
            <v>-2.8714257591550876</v>
          </cell>
          <cell r="AM822">
            <v>1778.5</v>
          </cell>
          <cell r="BB822">
            <v>1671.10196</v>
          </cell>
        </row>
        <row r="823">
          <cell r="A823">
            <v>44627</v>
          </cell>
          <cell r="B823">
            <v>87.22</v>
          </cell>
          <cell r="C823">
            <v>77.22</v>
          </cell>
          <cell r="D823">
            <v>79.22</v>
          </cell>
          <cell r="H823">
            <v>74.22</v>
          </cell>
          <cell r="N823">
            <v>10</v>
          </cell>
          <cell r="O823">
            <v>3</v>
          </cell>
          <cell r="P823">
            <v>5</v>
          </cell>
          <cell r="R823">
            <v>6.5308044462951074</v>
          </cell>
          <cell r="V823">
            <v>1780.25</v>
          </cell>
          <cell r="W823">
            <v>-1.5308044462951074</v>
          </cell>
          <cell r="X823">
            <v>80.25185269855784</v>
          </cell>
          <cell r="Y823">
            <v>-1.0318526985578416</v>
          </cell>
          <cell r="AM823">
            <v>1769.25</v>
          </cell>
          <cell r="BB823">
            <v>1702.4075639999999</v>
          </cell>
        </row>
        <row r="824">
          <cell r="A824">
            <v>44628</v>
          </cell>
          <cell r="B824">
            <v>90.75</v>
          </cell>
          <cell r="C824">
            <v>80.75</v>
          </cell>
          <cell r="D824">
            <v>81.75</v>
          </cell>
          <cell r="H824">
            <v>75.75</v>
          </cell>
          <cell r="N824">
            <v>10</v>
          </cell>
          <cell r="O824">
            <v>5</v>
          </cell>
          <cell r="P824">
            <v>6</v>
          </cell>
          <cell r="R824">
            <v>5.45439694423807</v>
          </cell>
          <cell r="V824">
            <v>1790.25</v>
          </cell>
          <cell r="W824">
            <v>0.54560305576193002</v>
          </cell>
          <cell r="X824">
            <v>81.465212630555257</v>
          </cell>
          <cell r="Y824">
            <v>0.28478736944474292</v>
          </cell>
          <cell r="AM824">
            <v>1796</v>
          </cell>
          <cell r="BB824">
            <v>1780.23065</v>
          </cell>
        </row>
        <row r="825">
          <cell r="A825">
            <v>44629</v>
          </cell>
          <cell r="B825">
            <v>89.15</v>
          </cell>
          <cell r="C825">
            <v>79.150000000000006</v>
          </cell>
          <cell r="D825">
            <v>80.150000000000006</v>
          </cell>
          <cell r="H825">
            <v>74.150000000000006</v>
          </cell>
          <cell r="N825">
            <v>10</v>
          </cell>
          <cell r="O825">
            <v>5</v>
          </cell>
          <cell r="P825">
            <v>6</v>
          </cell>
          <cell r="R825">
            <v>6.9409988197523234</v>
          </cell>
          <cell r="V825">
            <v>1787.75</v>
          </cell>
          <cell r="W825">
            <v>-0.94099881975232336</v>
          </cell>
          <cell r="X825">
            <v>81.340474693620948</v>
          </cell>
          <cell r="Y825">
            <v>-1.190474693620942</v>
          </cell>
          <cell r="AM825">
            <v>1793.25</v>
          </cell>
          <cell r="BB825">
            <v>1744.9567300000001</v>
          </cell>
        </row>
        <row r="826">
          <cell r="A826">
            <v>44630</v>
          </cell>
          <cell r="B826">
            <v>91.68</v>
          </cell>
          <cell r="C826">
            <v>79.680000000000007</v>
          </cell>
          <cell r="D826">
            <v>80.680000000000007</v>
          </cell>
          <cell r="H826">
            <v>74.680000000000007</v>
          </cell>
          <cell r="N826">
            <v>12</v>
          </cell>
          <cell r="O826">
            <v>5</v>
          </cell>
          <cell r="P826">
            <v>6</v>
          </cell>
          <cell r="R826">
            <v>6.4676978819951927</v>
          </cell>
          <cell r="V826">
            <v>1789</v>
          </cell>
          <cell r="W826">
            <v>-0.46769788199519269</v>
          </cell>
          <cell r="X826">
            <v>81.850766253806768</v>
          </cell>
          <cell r="Y826">
            <v>-1.1707662538067609</v>
          </cell>
          <cell r="AM826">
            <v>1804.5</v>
          </cell>
          <cell r="BB826">
            <v>1756.641216</v>
          </cell>
        </row>
        <row r="827">
          <cell r="A827">
            <v>44631</v>
          </cell>
          <cell r="B827">
            <v>94.53</v>
          </cell>
          <cell r="C827">
            <v>81.03</v>
          </cell>
          <cell r="D827">
            <v>82.03</v>
          </cell>
          <cell r="H827">
            <v>76.03</v>
          </cell>
          <cell r="N827">
            <v>13.5</v>
          </cell>
          <cell r="O827">
            <v>5</v>
          </cell>
          <cell r="P827">
            <v>6</v>
          </cell>
          <cell r="R827">
            <v>4.0744351367263931</v>
          </cell>
          <cell r="V827">
            <v>1766</v>
          </cell>
          <cell r="W827">
            <v>1.9255648632736069</v>
          </cell>
          <cell r="X827">
            <v>81.204396944238056</v>
          </cell>
          <cell r="Y827">
            <v>0.82560305576194537</v>
          </cell>
          <cell r="AM827">
            <v>1790.25</v>
          </cell>
          <cell r="BB827">
            <v>1786.4035859999999</v>
          </cell>
        </row>
        <row r="828">
          <cell r="A828">
            <v>44634</v>
          </cell>
          <cell r="B828">
            <v>92.95</v>
          </cell>
          <cell r="C828">
            <v>78.95</v>
          </cell>
          <cell r="D828">
            <v>80.45</v>
          </cell>
          <cell r="H828">
            <v>73.95</v>
          </cell>
          <cell r="N828">
            <v>14</v>
          </cell>
          <cell r="O828">
            <v>5</v>
          </cell>
          <cell r="P828">
            <v>6.5</v>
          </cell>
          <cell r="R828">
            <v>5.1905510785976077</v>
          </cell>
          <cell r="V828">
            <v>1744.75</v>
          </cell>
          <cell r="W828">
            <v>1.3094489214023923</v>
          </cell>
          <cell r="X828">
            <v>77.235462587237166</v>
          </cell>
          <cell r="Y828">
            <v>3.2145374127628372</v>
          </cell>
          <cell r="AM828">
            <v>1702.75</v>
          </cell>
          <cell r="BB828">
            <v>1740.5474899999999</v>
          </cell>
        </row>
        <row r="829">
          <cell r="A829">
            <v>44635</v>
          </cell>
          <cell r="B829">
            <v>92.68</v>
          </cell>
          <cell r="C829">
            <v>80.180000000000007</v>
          </cell>
          <cell r="D829">
            <v>80.680000000000007</v>
          </cell>
          <cell r="H829">
            <v>73.680000000000007</v>
          </cell>
          <cell r="N829">
            <v>12.5</v>
          </cell>
          <cell r="O829">
            <v>6.5</v>
          </cell>
          <cell r="P829">
            <v>7</v>
          </cell>
          <cell r="R829">
            <v>4.8255215814774601</v>
          </cell>
          <cell r="V829">
            <v>1730.75</v>
          </cell>
          <cell r="W829">
            <v>2.1744784185225399</v>
          </cell>
          <cell r="X829">
            <v>79.253949203083337</v>
          </cell>
          <cell r="Y829">
            <v>1.4260507969166696</v>
          </cell>
          <cell r="AM829">
            <v>1747.25</v>
          </cell>
          <cell r="BB829">
            <v>1767.6643160000001</v>
          </cell>
        </row>
        <row r="830">
          <cell r="A830">
            <v>44636</v>
          </cell>
          <cell r="B830">
            <v>93.05</v>
          </cell>
          <cell r="C830">
            <v>80.05</v>
          </cell>
          <cell r="D830">
            <v>80.55</v>
          </cell>
          <cell r="H830">
            <v>73.55</v>
          </cell>
          <cell r="N830">
            <v>13</v>
          </cell>
          <cell r="O830">
            <v>6.5</v>
          </cell>
          <cell r="P830">
            <v>7</v>
          </cell>
          <cell r="R830">
            <v>2.9823942154256002</v>
          </cell>
          <cell r="V830">
            <v>1687.25</v>
          </cell>
          <cell r="W830">
            <v>4.0176057845743998</v>
          </cell>
          <cell r="X830">
            <v>78.834376142486093</v>
          </cell>
          <cell r="Y830">
            <v>1.7156238575139042</v>
          </cell>
          <cell r="AM830">
            <v>1738</v>
          </cell>
          <cell r="BB830">
            <v>1764.7983099999999</v>
          </cell>
        </row>
        <row r="831">
          <cell r="A831">
            <v>44637</v>
          </cell>
          <cell r="B831">
            <v>94.13</v>
          </cell>
          <cell r="C831">
            <v>80.13</v>
          </cell>
          <cell r="D831">
            <v>81.13</v>
          </cell>
          <cell r="H831">
            <v>74.63</v>
          </cell>
          <cell r="N831">
            <v>14</v>
          </cell>
          <cell r="O831">
            <v>5.5</v>
          </cell>
          <cell r="P831">
            <v>6.5</v>
          </cell>
          <cell r="R831">
            <v>2.5487635249943139</v>
          </cell>
          <cell r="V831">
            <v>1701.5</v>
          </cell>
          <cell r="W831">
            <v>3.9512364750056861</v>
          </cell>
          <cell r="X831">
            <v>78.925094642074683</v>
          </cell>
          <cell r="Y831">
            <v>2.2049053579253126</v>
          </cell>
          <cell r="AM831">
            <v>1740</v>
          </cell>
          <cell r="BB831">
            <v>1766.5620059999999</v>
          </cell>
        </row>
        <row r="832">
          <cell r="A832">
            <v>44638</v>
          </cell>
          <cell r="B832">
            <v>91.79</v>
          </cell>
          <cell r="C832">
            <v>77.790000000000006</v>
          </cell>
          <cell r="D832">
            <v>78.790000000000006</v>
          </cell>
          <cell r="H832">
            <v>72.290000000000006</v>
          </cell>
          <cell r="N832">
            <v>14</v>
          </cell>
          <cell r="O832">
            <v>5.5</v>
          </cell>
          <cell r="P832">
            <v>6.5</v>
          </cell>
          <cell r="R832">
            <v>1.1806448543106285</v>
          </cell>
          <cell r="V832">
            <v>1619.75</v>
          </cell>
          <cell r="W832">
            <v>5.3193551456893715</v>
          </cell>
          <cell r="X832">
            <v>75.216975971391008</v>
          </cell>
          <cell r="Y832">
            <v>3.573024028608998</v>
          </cell>
          <cell r="AM832">
            <v>1658.25</v>
          </cell>
          <cell r="BB832">
            <v>1714.973898</v>
          </cell>
        </row>
        <row r="833">
          <cell r="A833">
            <v>44641</v>
          </cell>
          <cell r="B833">
            <v>93.21</v>
          </cell>
          <cell r="C833">
            <v>79.209999999999994</v>
          </cell>
          <cell r="D833">
            <v>80.209999999999994</v>
          </cell>
          <cell r="H833">
            <v>73.709999999999994</v>
          </cell>
          <cell r="N833">
            <v>14</v>
          </cell>
          <cell r="O833">
            <v>5.5</v>
          </cell>
          <cell r="P833">
            <v>6.5</v>
          </cell>
          <cell r="R833">
            <v>0.79256778713086362</v>
          </cell>
          <cell r="V833">
            <v>1642.5</v>
          </cell>
          <cell r="W833">
            <v>5.7074322128691364</v>
          </cell>
          <cell r="X833">
            <v>76.498374778079864</v>
          </cell>
          <cell r="Y833">
            <v>3.71162522192013</v>
          </cell>
          <cell r="AM833">
            <v>1686.5</v>
          </cell>
          <cell r="BB833">
            <v>1746.2795019999999</v>
          </cell>
        </row>
        <row r="834">
          <cell r="A834">
            <v>44642</v>
          </cell>
          <cell r="B834">
            <v>93.54</v>
          </cell>
          <cell r="C834">
            <v>79.540000000000006</v>
          </cell>
          <cell r="D834">
            <v>80.540000000000006</v>
          </cell>
          <cell r="H834">
            <v>74.540000000000006</v>
          </cell>
          <cell r="N834">
            <v>14</v>
          </cell>
          <cell r="O834">
            <v>5</v>
          </cell>
          <cell r="P834">
            <v>6</v>
          </cell>
          <cell r="R834">
            <v>1.0738694070910952</v>
          </cell>
          <cell r="V834">
            <v>1667</v>
          </cell>
          <cell r="W834">
            <v>4.9261305929089048</v>
          </cell>
          <cell r="X834">
            <v>75.704587906679691</v>
          </cell>
          <cell r="Y834">
            <v>4.8354120933203149</v>
          </cell>
          <cell r="AM834">
            <v>1669</v>
          </cell>
          <cell r="BB834">
            <v>1753.554748</v>
          </cell>
        </row>
        <row r="835">
          <cell r="A835">
            <v>44643</v>
          </cell>
          <cell r="B835">
            <v>94.97</v>
          </cell>
          <cell r="C835">
            <v>80.97</v>
          </cell>
          <cell r="D835">
            <v>81.97</v>
          </cell>
          <cell r="H835">
            <v>75.97</v>
          </cell>
          <cell r="N835">
            <v>14</v>
          </cell>
          <cell r="O835">
            <v>5</v>
          </cell>
          <cell r="P835">
            <v>6</v>
          </cell>
          <cell r="R835">
            <v>0.53971459052846171</v>
          </cell>
          <cell r="V835">
            <v>1686.75</v>
          </cell>
          <cell r="W835">
            <v>5.4602854094715383</v>
          </cell>
          <cell r="X835">
            <v>76.407656278491274</v>
          </cell>
          <cell r="Y835">
            <v>5.562343721508725</v>
          </cell>
          <cell r="AM835">
            <v>1684.5</v>
          </cell>
          <cell r="BB835">
            <v>1785.0808139999999</v>
          </cell>
        </row>
        <row r="836">
          <cell r="A836">
            <v>44644</v>
          </cell>
          <cell r="B836">
            <v>92.29</v>
          </cell>
          <cell r="C836">
            <v>79.290000000000006</v>
          </cell>
          <cell r="D836">
            <v>80.290000000000006</v>
          </cell>
          <cell r="H836">
            <v>74.290000000000006</v>
          </cell>
          <cell r="N836">
            <v>13</v>
          </cell>
          <cell r="O836">
            <v>5</v>
          </cell>
          <cell r="P836">
            <v>6</v>
          </cell>
          <cell r="R836" t="str">
            <v/>
          </cell>
          <cell r="X836">
            <v>75.489131470156778</v>
          </cell>
          <cell r="Y836">
            <v>4.8008685298432283</v>
          </cell>
          <cell r="AM836">
            <v>1664.25</v>
          </cell>
          <cell r="BB836">
            <v>1748.0431980000001</v>
          </cell>
        </row>
        <row r="837">
          <cell r="A837">
            <v>44645</v>
          </cell>
          <cell r="B837">
            <v>93.75</v>
          </cell>
          <cell r="C837">
            <v>79.75</v>
          </cell>
          <cell r="D837">
            <v>80.75</v>
          </cell>
          <cell r="H837">
            <v>74.75</v>
          </cell>
          <cell r="N837">
            <v>14</v>
          </cell>
          <cell r="O837">
            <v>5</v>
          </cell>
          <cell r="P837">
            <v>6</v>
          </cell>
          <cell r="R837">
            <v>1.5442581540055471</v>
          </cell>
          <cell r="V837">
            <v>1682</v>
          </cell>
          <cell r="W837">
            <v>4.4557418459944529</v>
          </cell>
          <cell r="X837">
            <v>76.634452527462756</v>
          </cell>
          <cell r="Y837">
            <v>4.1155474725372443</v>
          </cell>
          <cell r="AM837">
            <v>1689.5</v>
          </cell>
          <cell r="BB837">
            <v>1758.18445</v>
          </cell>
        </row>
        <row r="838">
          <cell r="A838">
            <v>44648</v>
          </cell>
          <cell r="B838">
            <v>92.45</v>
          </cell>
          <cell r="C838">
            <v>77.45</v>
          </cell>
          <cell r="D838">
            <v>78.45</v>
          </cell>
          <cell r="H838">
            <v>72.45</v>
          </cell>
          <cell r="N838">
            <v>15</v>
          </cell>
          <cell r="O838">
            <v>5</v>
          </cell>
          <cell r="P838">
            <v>6</v>
          </cell>
          <cell r="R838">
            <v>2.6762574718024297</v>
          </cell>
          <cell r="V838">
            <v>1656.25</v>
          </cell>
          <cell r="W838">
            <v>3.3237425281975703</v>
          </cell>
          <cell r="X838">
            <v>75.62520921953967</v>
          </cell>
          <cell r="Y838">
            <v>2.8247907804603329</v>
          </cell>
          <cell r="AM838">
            <v>1667.25</v>
          </cell>
          <cell r="BB838">
            <v>1707.47819</v>
          </cell>
        </row>
        <row r="839">
          <cell r="A839">
            <v>44649</v>
          </cell>
          <cell r="B839">
            <v>91.66</v>
          </cell>
          <cell r="C839">
            <v>76.66</v>
          </cell>
          <cell r="D839">
            <v>77.66</v>
          </cell>
          <cell r="H839">
            <v>71.66</v>
          </cell>
          <cell r="N839">
            <v>15</v>
          </cell>
          <cell r="O839">
            <v>5</v>
          </cell>
          <cell r="P839">
            <v>6</v>
          </cell>
          <cell r="R839">
            <v>2.9559659116166017</v>
          </cell>
          <cell r="V839">
            <v>1645</v>
          </cell>
          <cell r="W839">
            <v>3.0440340883833983</v>
          </cell>
          <cell r="X839">
            <v>74.865441785485217</v>
          </cell>
          <cell r="Y839">
            <v>2.7945582145147796</v>
          </cell>
          <cell r="AM839">
            <v>1650.5</v>
          </cell>
          <cell r="BB839">
            <v>1690.0616919999998</v>
          </cell>
        </row>
        <row r="840">
          <cell r="A840">
            <v>44650</v>
          </cell>
          <cell r="B840">
            <v>90.22</v>
          </cell>
          <cell r="C840">
            <v>77.22</v>
          </cell>
          <cell r="D840">
            <v>78.22</v>
          </cell>
          <cell r="H840">
            <v>72.22</v>
          </cell>
          <cell r="N840">
            <v>13</v>
          </cell>
          <cell r="O840">
            <v>5</v>
          </cell>
          <cell r="P840">
            <v>6</v>
          </cell>
          <cell r="R840">
            <v>2.894917659353851</v>
          </cell>
          <cell r="V840">
            <v>1656</v>
          </cell>
          <cell r="W840">
            <v>3.105082340646149</v>
          </cell>
          <cell r="X840">
            <v>74.820082535690915</v>
          </cell>
          <cell r="Y840">
            <v>3.3999174643090839</v>
          </cell>
          <cell r="AM840">
            <v>1649.5</v>
          </cell>
          <cell r="BB840">
            <v>1702.4075639999999</v>
          </cell>
        </row>
        <row r="841">
          <cell r="A841">
            <v>44651</v>
          </cell>
          <cell r="B841">
            <v>87.94</v>
          </cell>
          <cell r="C841">
            <v>73.94</v>
          </cell>
          <cell r="D841">
            <v>75.94</v>
          </cell>
          <cell r="H841">
            <v>69.94</v>
          </cell>
          <cell r="N841">
            <v>14</v>
          </cell>
          <cell r="O841">
            <v>4</v>
          </cell>
          <cell r="P841">
            <v>6</v>
          </cell>
          <cell r="R841">
            <v>2.7935570451533209</v>
          </cell>
          <cell r="V841">
            <v>1603.5</v>
          </cell>
          <cell r="W841">
            <v>3.2064429548466791</v>
          </cell>
          <cell r="X841">
            <v>72.631498733116146</v>
          </cell>
          <cell r="Y841">
            <v>3.3085012668838516</v>
          </cell>
          <cell r="AM841">
            <v>1601.25</v>
          </cell>
          <cell r="BB841">
            <v>1630.0960279999999</v>
          </cell>
        </row>
        <row r="842">
          <cell r="A842">
            <v>44652</v>
          </cell>
          <cell r="B842">
            <v>88.2</v>
          </cell>
          <cell r="C842">
            <v>75.2</v>
          </cell>
          <cell r="D842">
            <v>77.2</v>
          </cell>
          <cell r="H842">
            <v>71.2</v>
          </cell>
          <cell r="N842">
            <v>13</v>
          </cell>
          <cell r="O842">
            <v>4</v>
          </cell>
          <cell r="P842">
            <v>6</v>
          </cell>
          <cell r="R842">
            <v>3.9149176593538471</v>
          </cell>
          <cell r="V842">
            <v>1656</v>
          </cell>
          <cell r="W842">
            <v>2.0850823406461529</v>
          </cell>
          <cell r="X842">
            <v>75.114917659353836</v>
          </cell>
          <cell r="Y842">
            <v>2.0850823406461672</v>
          </cell>
          <cell r="AM842">
            <v>1656</v>
          </cell>
          <cell r="BB842">
            <v>1657.8742399999999</v>
          </cell>
        </row>
        <row r="843">
          <cell r="A843">
            <v>44655</v>
          </cell>
          <cell r="B843">
            <v>89.34</v>
          </cell>
          <cell r="C843">
            <v>76.34</v>
          </cell>
          <cell r="D843">
            <v>78.34</v>
          </cell>
          <cell r="H843">
            <v>72.34</v>
          </cell>
          <cell r="N843">
            <v>13</v>
          </cell>
          <cell r="O843">
            <v>4</v>
          </cell>
          <cell r="P843">
            <v>6</v>
          </cell>
          <cell r="R843">
            <v>2.4007038485509185</v>
          </cell>
          <cell r="V843">
            <v>1647.75</v>
          </cell>
          <cell r="W843">
            <v>3.5992961514490815</v>
          </cell>
          <cell r="X843">
            <v>74.468548349785124</v>
          </cell>
          <cell r="Y843">
            <v>3.8714516502148797</v>
          </cell>
          <cell r="AM843">
            <v>1641.75</v>
          </cell>
          <cell r="BB843">
            <v>1683.0069080000001</v>
          </cell>
        </row>
        <row r="844">
          <cell r="A844">
            <v>44656</v>
          </cell>
          <cell r="B844">
            <v>89.41</v>
          </cell>
          <cell r="C844">
            <v>76.91</v>
          </cell>
          <cell r="D844">
            <v>78.41</v>
          </cell>
          <cell r="H844">
            <v>72.41</v>
          </cell>
          <cell r="N844">
            <v>12.5</v>
          </cell>
          <cell r="O844">
            <v>4.5</v>
          </cell>
          <cell r="P844">
            <v>6</v>
          </cell>
          <cell r="R844">
            <v>3.7255007797255075</v>
          </cell>
          <cell r="V844">
            <v>1678.5</v>
          </cell>
          <cell r="W844">
            <v>2.2744992202744925</v>
          </cell>
          <cell r="X844">
            <v>76.611772902565605</v>
          </cell>
          <cell r="Y844">
            <v>1.7982270974343919</v>
          </cell>
          <cell r="AM844">
            <v>1689</v>
          </cell>
          <cell r="BB844">
            <v>1695.5732419999999</v>
          </cell>
        </row>
        <row r="845">
          <cell r="A845">
            <v>44657</v>
          </cell>
          <cell r="B845">
            <v>86.83</v>
          </cell>
          <cell r="C845">
            <v>76.83</v>
          </cell>
          <cell r="D845">
            <v>77.83</v>
          </cell>
          <cell r="H845">
            <v>71.83</v>
          </cell>
          <cell r="N845">
            <v>10</v>
          </cell>
          <cell r="O845">
            <v>5</v>
          </cell>
          <cell r="P845">
            <v>6</v>
          </cell>
          <cell r="R845">
            <v>4.0106656560625851</v>
          </cell>
          <cell r="V845">
            <v>1672</v>
          </cell>
          <cell r="W845">
            <v>1.9893343439374149</v>
          </cell>
          <cell r="X845">
            <v>76.214879466865511</v>
          </cell>
          <cell r="Y845">
            <v>1.6151205331344869</v>
          </cell>
          <cell r="AM845">
            <v>1680.25</v>
          </cell>
          <cell r="BB845">
            <v>1693.809546</v>
          </cell>
        </row>
        <row r="846">
          <cell r="A846">
            <v>44658</v>
          </cell>
          <cell r="B846">
            <v>88.02</v>
          </cell>
          <cell r="C846">
            <v>78.02</v>
          </cell>
          <cell r="D846">
            <v>79.02</v>
          </cell>
          <cell r="H846">
            <v>73.02</v>
          </cell>
          <cell r="N846">
            <v>10</v>
          </cell>
          <cell r="O846">
            <v>5</v>
          </cell>
          <cell r="P846">
            <v>6</v>
          </cell>
          <cell r="R846">
            <v>4.3855597739657952</v>
          </cell>
          <cell r="V846">
            <v>1706.5</v>
          </cell>
          <cell r="W846">
            <v>1.6144402260342048</v>
          </cell>
          <cell r="X846">
            <v>77.80245320966587</v>
          </cell>
          <cell r="Y846">
            <v>1.2175467903341257</v>
          </cell>
          <cell r="AM846">
            <v>1715.25</v>
          </cell>
          <cell r="BB846">
            <v>1720.0445239999999</v>
          </cell>
        </row>
        <row r="847">
          <cell r="A847">
            <v>44659</v>
          </cell>
          <cell r="B847">
            <v>90.12</v>
          </cell>
          <cell r="C847">
            <v>80.12</v>
          </cell>
          <cell r="D847">
            <v>81.12</v>
          </cell>
          <cell r="H847">
            <v>75.12</v>
          </cell>
          <cell r="N847">
            <v>10</v>
          </cell>
          <cell r="O847">
            <v>5</v>
          </cell>
          <cell r="P847">
            <v>6</v>
          </cell>
          <cell r="R847">
            <v>4.2927065773633757</v>
          </cell>
          <cell r="V847">
            <v>1750.75</v>
          </cell>
          <cell r="W847">
            <v>1.7072934226366243</v>
          </cell>
          <cell r="X847">
            <v>80.263192511006409</v>
          </cell>
          <cell r="Y847">
            <v>0.85680748899359571</v>
          </cell>
          <cell r="AM847">
            <v>1769.5</v>
          </cell>
          <cell r="BB847">
            <v>1766.3415440000001</v>
          </cell>
        </row>
        <row r="848">
          <cell r="A848">
            <v>44662</v>
          </cell>
          <cell r="B848">
            <v>90.3</v>
          </cell>
          <cell r="C848">
            <v>79.3</v>
          </cell>
          <cell r="D848">
            <v>80.3</v>
          </cell>
          <cell r="H848">
            <v>74.3</v>
          </cell>
          <cell r="N848">
            <v>11</v>
          </cell>
          <cell r="O848">
            <v>5</v>
          </cell>
          <cell r="P848">
            <v>6</v>
          </cell>
          <cell r="R848">
            <v>5.1353862022605341</v>
          </cell>
          <cell r="V848">
            <v>1751.25</v>
          </cell>
          <cell r="W848">
            <v>0.86461379773946589</v>
          </cell>
          <cell r="X848">
            <v>80.19515363631497</v>
          </cell>
          <cell r="Y848">
            <v>0.1048463636850272</v>
          </cell>
          <cell r="AM848">
            <v>1768</v>
          </cell>
          <cell r="BB848">
            <v>1748.2636599999998</v>
          </cell>
        </row>
        <row r="849">
          <cell r="A849">
            <v>44663</v>
          </cell>
          <cell r="B849">
            <v>92.43</v>
          </cell>
          <cell r="C849">
            <v>80.430000000000007</v>
          </cell>
          <cell r="D849">
            <v>81.430000000000007</v>
          </cell>
          <cell r="H849">
            <v>75.430000000000007</v>
          </cell>
          <cell r="N849">
            <v>12</v>
          </cell>
          <cell r="O849">
            <v>5</v>
          </cell>
          <cell r="P849">
            <v>6</v>
          </cell>
          <cell r="R849">
            <v>5.0826683848750491</v>
          </cell>
          <cell r="V849">
            <v>1775</v>
          </cell>
          <cell r="W849">
            <v>0.91733161512495087</v>
          </cell>
          <cell r="X849">
            <v>80.614726696912214</v>
          </cell>
          <cell r="Y849">
            <v>0.81527330308779256</v>
          </cell>
          <cell r="AM849">
            <v>1777.25</v>
          </cell>
          <cell r="BB849">
            <v>1773.175866</v>
          </cell>
        </row>
        <row r="850">
          <cell r="A850">
            <v>44664</v>
          </cell>
          <cell r="B850">
            <v>95.11</v>
          </cell>
          <cell r="C850">
            <v>83.11</v>
          </cell>
          <cell r="D850">
            <v>84.11</v>
          </cell>
          <cell r="H850">
            <v>78.11</v>
          </cell>
          <cell r="N850">
            <v>12</v>
          </cell>
          <cell r="O850">
            <v>5</v>
          </cell>
          <cell r="P850">
            <v>6</v>
          </cell>
          <cell r="R850">
            <v>4.3190966886840556</v>
          </cell>
          <cell r="V850">
            <v>1817.25</v>
          </cell>
          <cell r="W850">
            <v>1.6809033113159444</v>
          </cell>
          <cell r="X850">
            <v>82.55383462561835</v>
          </cell>
          <cell r="Y850">
            <v>1.5561653743816493</v>
          </cell>
          <cell r="AM850">
            <v>1820</v>
          </cell>
          <cell r="BB850">
            <v>1832.2596819999999</v>
          </cell>
        </row>
        <row r="851">
          <cell r="A851">
            <v>44665</v>
          </cell>
          <cell r="B851">
            <v>95.91</v>
          </cell>
          <cell r="C851">
            <v>83.91</v>
          </cell>
          <cell r="D851">
            <v>84.91</v>
          </cell>
          <cell r="H851">
            <v>78.91</v>
          </cell>
          <cell r="N851">
            <v>12</v>
          </cell>
          <cell r="O851">
            <v>5</v>
          </cell>
          <cell r="P851">
            <v>6</v>
          </cell>
          <cell r="R851">
            <v>4.0407280613184611</v>
          </cell>
          <cell r="V851">
            <v>1828.75</v>
          </cell>
          <cell r="W851">
            <v>1.9592719386815389</v>
          </cell>
          <cell r="X851">
            <v>82.905368811524141</v>
          </cell>
          <cell r="Y851">
            <v>2.0046311884758552</v>
          </cell>
          <cell r="AM851">
            <v>1827.75</v>
          </cell>
          <cell r="BB851">
            <v>1849.8966419999999</v>
          </cell>
        </row>
        <row r="852">
          <cell r="A852">
            <v>44669</v>
          </cell>
          <cell r="B852">
            <v>96.99</v>
          </cell>
          <cell r="C852">
            <v>84.99</v>
          </cell>
          <cell r="D852">
            <v>85.99</v>
          </cell>
          <cell r="H852">
            <v>79.989999999999995</v>
          </cell>
          <cell r="N852">
            <v>12</v>
          </cell>
          <cell r="O852">
            <v>5</v>
          </cell>
          <cell r="P852">
            <v>6</v>
          </cell>
          <cell r="R852" t="str">
            <v/>
          </cell>
          <cell r="X852">
            <v>82.905368811524141</v>
          </cell>
          <cell r="Y852">
            <v>3.0846311884758535</v>
          </cell>
          <cell r="AM852">
            <v>1827.75</v>
          </cell>
          <cell r="BB852">
            <v>1873.7065379999997</v>
          </cell>
        </row>
        <row r="853">
          <cell r="A853">
            <v>44670</v>
          </cell>
          <cell r="B853">
            <v>98.21</v>
          </cell>
          <cell r="C853">
            <v>85.21</v>
          </cell>
          <cell r="D853">
            <v>86.21</v>
          </cell>
          <cell r="H853">
            <v>80.209999999999994</v>
          </cell>
          <cell r="N853">
            <v>13</v>
          </cell>
          <cell r="O853">
            <v>5</v>
          </cell>
          <cell r="P853">
            <v>6</v>
          </cell>
          <cell r="R853">
            <v>0.51812482139796145</v>
          </cell>
          <cell r="V853">
            <v>1779.75</v>
          </cell>
          <cell r="W853">
            <v>5.4818751786020385</v>
          </cell>
          <cell r="X853">
            <v>81.374494130966667</v>
          </cell>
          <cell r="Y853">
            <v>4.8355058690333266</v>
          </cell>
          <cell r="AM853">
            <v>1794</v>
          </cell>
          <cell r="BB853">
            <v>1878.5567019999999</v>
          </cell>
        </row>
        <row r="854">
          <cell r="A854">
            <v>44671</v>
          </cell>
          <cell r="B854">
            <v>98.81</v>
          </cell>
          <cell r="C854">
            <v>85.81</v>
          </cell>
          <cell r="D854">
            <v>86.81</v>
          </cell>
          <cell r="H854">
            <v>80.81</v>
          </cell>
          <cell r="N854">
            <v>13</v>
          </cell>
          <cell r="O854">
            <v>5</v>
          </cell>
          <cell r="P854">
            <v>6</v>
          </cell>
          <cell r="R854">
            <v>0.80263019238672939</v>
          </cell>
          <cell r="V854">
            <v>1799.25</v>
          </cell>
          <cell r="W854">
            <v>5.1973698076132706</v>
          </cell>
          <cell r="X854">
            <v>81.862106066255336</v>
          </cell>
          <cell r="Y854">
            <v>4.9478939337446661</v>
          </cell>
          <cell r="AM854">
            <v>1804.75</v>
          </cell>
          <cell r="BB854">
            <v>1891.7844219999999</v>
          </cell>
        </row>
        <row r="855">
          <cell r="A855">
            <v>44672</v>
          </cell>
          <cell r="B855">
            <v>99.5</v>
          </cell>
          <cell r="C855">
            <v>86.5</v>
          </cell>
          <cell r="D855">
            <v>87.5</v>
          </cell>
          <cell r="H855">
            <v>81.5</v>
          </cell>
          <cell r="N855">
            <v>13</v>
          </cell>
          <cell r="O855">
            <v>5</v>
          </cell>
          <cell r="P855">
            <v>6</v>
          </cell>
          <cell r="R855">
            <v>6.7270942592429606E-2</v>
          </cell>
          <cell r="V855">
            <v>1798.25</v>
          </cell>
          <cell r="W855">
            <v>5.9327290574075704</v>
          </cell>
          <cell r="X855">
            <v>82.22498006460971</v>
          </cell>
          <cell r="Y855">
            <v>5.27501993539029</v>
          </cell>
          <cell r="AM855">
            <v>1812.75</v>
          </cell>
          <cell r="BB855">
            <v>1906.9962999999998</v>
          </cell>
        </row>
        <row r="856">
          <cell r="A856">
            <v>44673</v>
          </cell>
          <cell r="B856">
            <v>101.26</v>
          </cell>
          <cell r="C856">
            <v>88.26</v>
          </cell>
          <cell r="D856">
            <v>89.26</v>
          </cell>
          <cell r="H856">
            <v>83.26</v>
          </cell>
          <cell r="N856">
            <v>13</v>
          </cell>
          <cell r="O856">
            <v>5</v>
          </cell>
          <cell r="P856">
            <v>6</v>
          </cell>
          <cell r="R856">
            <v>0.93810743066157443</v>
          </cell>
          <cell r="V856">
            <v>1856.25</v>
          </cell>
          <cell r="W856">
            <v>5.0618925693384256</v>
          </cell>
          <cell r="X856">
            <v>84.050689868830119</v>
          </cell>
          <cell r="Y856">
            <v>5.2093101311698859</v>
          </cell>
          <cell r="AM856">
            <v>1853</v>
          </cell>
          <cell r="BB856">
            <v>1945.7976120000001</v>
          </cell>
        </row>
        <row r="857">
          <cell r="A857">
            <v>44676</v>
          </cell>
          <cell r="B857">
            <v>100.74</v>
          </cell>
          <cell r="C857">
            <v>88.74</v>
          </cell>
          <cell r="D857">
            <v>89.74</v>
          </cell>
          <cell r="H857">
            <v>82.74</v>
          </cell>
          <cell r="N857">
            <v>12</v>
          </cell>
          <cell r="O857">
            <v>6</v>
          </cell>
          <cell r="P857">
            <v>7</v>
          </cell>
          <cell r="R857">
            <v>-0.24286443662448676</v>
          </cell>
          <cell r="V857">
            <v>1818.75</v>
          </cell>
          <cell r="W857">
            <v>7.2428644366244868</v>
          </cell>
          <cell r="X857">
            <v>82.49713556337548</v>
          </cell>
          <cell r="Y857">
            <v>7.2428644366245152</v>
          </cell>
          <cell r="AM857">
            <v>1818.75</v>
          </cell>
          <cell r="BB857">
            <v>1956.3797879999997</v>
          </cell>
        </row>
        <row r="858">
          <cell r="A858">
            <v>44677</v>
          </cell>
          <cell r="B858">
            <v>104.29</v>
          </cell>
          <cell r="C858">
            <v>91.29</v>
          </cell>
          <cell r="D858">
            <v>92.29</v>
          </cell>
          <cell r="H858">
            <v>85.29</v>
          </cell>
          <cell r="N858">
            <v>13</v>
          </cell>
          <cell r="O858">
            <v>6</v>
          </cell>
          <cell r="P858">
            <v>7</v>
          </cell>
          <cell r="R858">
            <v>-0.55892138425544147</v>
          </cell>
          <cell r="V858">
            <v>1868</v>
          </cell>
          <cell r="W858">
            <v>7.5589213842554415</v>
          </cell>
          <cell r="X858">
            <v>85.230030363481802</v>
          </cell>
          <cell r="Y858">
            <v>7.0599696365182041</v>
          </cell>
          <cell r="AM858">
            <v>1879</v>
          </cell>
          <cell r="BB858">
            <v>2012.5975980000001</v>
          </cell>
        </row>
        <row r="859">
          <cell r="A859">
            <v>44678</v>
          </cell>
          <cell r="B859">
            <v>106.8</v>
          </cell>
          <cell r="C859">
            <v>93.8</v>
          </cell>
          <cell r="D859">
            <v>94.8</v>
          </cell>
          <cell r="H859">
            <v>87.8</v>
          </cell>
          <cell r="N859">
            <v>13</v>
          </cell>
          <cell r="O859">
            <v>6</v>
          </cell>
          <cell r="P859">
            <v>7</v>
          </cell>
          <cell r="R859">
            <v>-2.27513451285526</v>
          </cell>
          <cell r="V859">
            <v>1885.5</v>
          </cell>
          <cell r="W859">
            <v>9.27513451285526</v>
          </cell>
          <cell r="X859">
            <v>86.023817234881989</v>
          </cell>
          <cell r="Y859">
            <v>8.7761827651180084</v>
          </cell>
          <cell r="AM859">
            <v>1896.5</v>
          </cell>
          <cell r="BB859">
            <v>2067.9335599999999</v>
          </cell>
        </row>
        <row r="860">
          <cell r="A860">
            <v>44679</v>
          </cell>
          <cell r="B860">
            <v>109.6</v>
          </cell>
          <cell r="C860">
            <v>96.6</v>
          </cell>
          <cell r="D860">
            <v>97.6</v>
          </cell>
          <cell r="H860">
            <v>90.6</v>
          </cell>
          <cell r="N860">
            <v>13</v>
          </cell>
          <cell r="O860">
            <v>6</v>
          </cell>
          <cell r="P860">
            <v>7</v>
          </cell>
          <cell r="R860">
            <v>-4.2246485792122144</v>
          </cell>
          <cell r="V860">
            <v>1904.25</v>
          </cell>
          <cell r="W860">
            <v>11.224648579212214</v>
          </cell>
          <cell r="X860">
            <v>86.772244856487859</v>
          </cell>
          <cell r="Y860">
            <v>10.827755143512135</v>
          </cell>
          <cell r="AM860">
            <v>1913</v>
          </cell>
          <cell r="BB860">
            <v>2129.6629199999998</v>
          </cell>
        </row>
        <row r="861">
          <cell r="A861">
            <v>44680</v>
          </cell>
          <cell r="B861">
            <v>108.17</v>
          </cell>
          <cell r="C861">
            <v>95.17</v>
          </cell>
          <cell r="D861">
            <v>96.17</v>
          </cell>
          <cell r="H861">
            <v>89.17</v>
          </cell>
          <cell r="N861">
            <v>13</v>
          </cell>
          <cell r="O861">
            <v>6</v>
          </cell>
          <cell r="P861">
            <v>7</v>
          </cell>
          <cell r="R861">
            <v>-3.543076200818092</v>
          </cell>
          <cell r="V861">
            <v>1887.75</v>
          </cell>
          <cell r="W861">
            <v>10.543076200818092</v>
          </cell>
          <cell r="X861">
            <v>86.035157047330557</v>
          </cell>
          <cell r="Y861">
            <v>10.134842952669445</v>
          </cell>
          <cell r="AM861">
            <v>1896.75</v>
          </cell>
          <cell r="BB861">
            <v>2098.1368539999999</v>
          </cell>
        </row>
        <row r="862">
          <cell r="A862">
            <v>44683</v>
          </cell>
          <cell r="B862">
            <v>102.09</v>
          </cell>
          <cell r="C862">
            <v>86.09</v>
          </cell>
          <cell r="D862">
            <v>87.09</v>
          </cell>
          <cell r="H862">
            <v>80.09</v>
          </cell>
          <cell r="N862">
            <v>16</v>
          </cell>
          <cell r="O862">
            <v>6</v>
          </cell>
          <cell r="P862">
            <v>7</v>
          </cell>
          <cell r="R862" t="str">
            <v/>
          </cell>
          <cell r="X862">
            <v>86.035157047330557</v>
          </cell>
          <cell r="Y862">
            <v>1.0548429526694463</v>
          </cell>
          <cell r="AM862">
            <v>1896.75</v>
          </cell>
          <cell r="BB862">
            <v>1897.9573579999999</v>
          </cell>
        </row>
        <row r="863">
          <cell r="A863">
            <v>44684</v>
          </cell>
          <cell r="B863">
            <v>102.28</v>
          </cell>
          <cell r="C863">
            <v>86.28</v>
          </cell>
          <cell r="D863">
            <v>87.28</v>
          </cell>
          <cell r="H863">
            <v>80.28</v>
          </cell>
          <cell r="N863">
            <v>16</v>
          </cell>
          <cell r="O863">
            <v>6</v>
          </cell>
          <cell r="P863">
            <v>7</v>
          </cell>
          <cell r="R863">
            <v>0.67492107036943594</v>
          </cell>
          <cell r="V863">
            <v>1784.75</v>
          </cell>
          <cell r="W863">
            <v>6.3250789296305641</v>
          </cell>
          <cell r="X863">
            <v>81.612630192386717</v>
          </cell>
          <cell r="Y863">
            <v>5.6673698076132837</v>
          </cell>
          <cell r="AM863">
            <v>1799.25</v>
          </cell>
          <cell r="BB863">
            <v>1902.1461359999998</v>
          </cell>
        </row>
        <row r="864">
          <cell r="A864">
            <v>44685</v>
          </cell>
          <cell r="B864">
            <v>105.43</v>
          </cell>
          <cell r="C864">
            <v>88.43</v>
          </cell>
          <cell r="D864">
            <v>89.43</v>
          </cell>
          <cell r="H864">
            <v>82.43</v>
          </cell>
          <cell r="N864">
            <v>17</v>
          </cell>
          <cell r="O864">
            <v>6</v>
          </cell>
          <cell r="P864">
            <v>7</v>
          </cell>
          <cell r="R864">
            <v>0.72484468539278168</v>
          </cell>
          <cell r="V864">
            <v>1833.25</v>
          </cell>
          <cell r="W864">
            <v>6.2751553146072183</v>
          </cell>
          <cell r="X864">
            <v>83.846573244755788</v>
          </cell>
          <cell r="Y864">
            <v>5.5834267552442185</v>
          </cell>
          <cell r="AM864">
            <v>1848.5</v>
          </cell>
          <cell r="BB864">
            <v>1949.545466</v>
          </cell>
        </row>
        <row r="865">
          <cell r="A865">
            <v>44686</v>
          </cell>
          <cell r="B865">
            <v>104.85</v>
          </cell>
          <cell r="C865">
            <v>87.35</v>
          </cell>
          <cell r="D865">
            <v>87.85</v>
          </cell>
          <cell r="H865">
            <v>81.849999999999994</v>
          </cell>
          <cell r="N865">
            <v>17.5</v>
          </cell>
          <cell r="O865">
            <v>5.5</v>
          </cell>
          <cell r="P865">
            <v>6</v>
          </cell>
          <cell r="R865">
            <v>0.78321331275839157</v>
          </cell>
          <cell r="V865">
            <v>1821.75</v>
          </cell>
          <cell r="W865">
            <v>5.2167866872416084</v>
          </cell>
          <cell r="X865">
            <v>82.22498006460971</v>
          </cell>
          <cell r="Y865">
            <v>5.6250199353902843</v>
          </cell>
          <cell r="AM865">
            <v>1812.75</v>
          </cell>
          <cell r="BB865">
            <v>1925.7355699999998</v>
          </cell>
        </row>
        <row r="866">
          <cell r="A866">
            <v>44687</v>
          </cell>
          <cell r="B866">
            <v>103.9</v>
          </cell>
          <cell r="C866">
            <v>86.4</v>
          </cell>
          <cell r="D866">
            <v>86.9</v>
          </cell>
          <cell r="H866">
            <v>80.900000000000006</v>
          </cell>
          <cell r="N866">
            <v>17.5</v>
          </cell>
          <cell r="O866">
            <v>5.5</v>
          </cell>
          <cell r="P866">
            <v>6</v>
          </cell>
          <cell r="R866">
            <v>0.80334869197531589</v>
          </cell>
          <cell r="V866">
            <v>1801.25</v>
          </cell>
          <cell r="W866">
            <v>5.1966513080246841</v>
          </cell>
          <cell r="X866">
            <v>81.95282456584394</v>
          </cell>
          <cell r="Y866">
            <v>4.9471754341560654</v>
          </cell>
          <cell r="AM866">
            <v>1806.75</v>
          </cell>
          <cell r="BB866">
            <v>1904.79168</v>
          </cell>
        </row>
        <row r="867">
          <cell r="A867">
            <v>44690</v>
          </cell>
          <cell r="B867">
            <v>102.74</v>
          </cell>
          <cell r="C867">
            <v>85.24</v>
          </cell>
          <cell r="D867">
            <v>85.74</v>
          </cell>
          <cell r="H867">
            <v>79.739999999999995</v>
          </cell>
          <cell r="N867">
            <v>17.5</v>
          </cell>
          <cell r="O867">
            <v>5.5</v>
          </cell>
          <cell r="P867">
            <v>6</v>
          </cell>
          <cell r="R867">
            <v>1.8953098172838736</v>
          </cell>
          <cell r="V867">
            <v>1799.75</v>
          </cell>
          <cell r="W867">
            <v>4.1046901827161264</v>
          </cell>
          <cell r="X867">
            <v>81.884785691152487</v>
          </cell>
          <cell r="Y867">
            <v>3.8552143088475077</v>
          </cell>
          <cell r="AM867">
            <v>1805.25</v>
          </cell>
          <cell r="BB867">
            <v>1879.2180879999999</v>
          </cell>
        </row>
        <row r="868">
          <cell r="A868">
            <v>44691</v>
          </cell>
          <cell r="B868">
            <v>104.04</v>
          </cell>
          <cell r="C868">
            <v>86.54</v>
          </cell>
          <cell r="D868">
            <v>87.04</v>
          </cell>
          <cell r="H868">
            <v>81.040000000000006</v>
          </cell>
          <cell r="N868">
            <v>17.5</v>
          </cell>
          <cell r="O868">
            <v>5.5</v>
          </cell>
          <cell r="P868">
            <v>6</v>
          </cell>
          <cell r="R868">
            <v>1.1282810023668475</v>
          </cell>
          <cell r="V868">
            <v>1811.5</v>
          </cell>
          <cell r="W868">
            <v>4.8717189976331525</v>
          </cell>
          <cell r="X868">
            <v>82.474455938478343</v>
          </cell>
          <cell r="Y868">
            <v>4.5655440615216634</v>
          </cell>
          <cell r="AM868">
            <v>1818.25</v>
          </cell>
          <cell r="BB868">
            <v>1907.878148</v>
          </cell>
        </row>
        <row r="869">
          <cell r="A869">
            <v>44692</v>
          </cell>
          <cell r="B869">
            <v>106.45</v>
          </cell>
          <cell r="C869">
            <v>88.95</v>
          </cell>
          <cell r="D869">
            <v>89.45</v>
          </cell>
          <cell r="H869">
            <v>83.45</v>
          </cell>
          <cell r="N869">
            <v>17.5</v>
          </cell>
          <cell r="O869">
            <v>5.5</v>
          </cell>
          <cell r="P869">
            <v>6</v>
          </cell>
          <cell r="R869">
            <v>0.88418518004446867</v>
          </cell>
          <cell r="V869">
            <v>1859.25</v>
          </cell>
          <cell r="W869">
            <v>5.1158148199555313</v>
          </cell>
          <cell r="X869">
            <v>84.334185180044457</v>
          </cell>
          <cell r="Y869">
            <v>5.1158148199555455</v>
          </cell>
          <cell r="AM869">
            <v>1859.25</v>
          </cell>
          <cell r="BB869">
            <v>1961.0094899999999</v>
          </cell>
        </row>
        <row r="870">
          <cell r="A870">
            <v>44693</v>
          </cell>
          <cell r="B870">
            <v>105.52</v>
          </cell>
          <cell r="C870">
            <v>86.52</v>
          </cell>
          <cell r="D870">
            <v>88.52</v>
          </cell>
          <cell r="H870">
            <v>82.52</v>
          </cell>
          <cell r="N870">
            <v>19</v>
          </cell>
          <cell r="O870">
            <v>4</v>
          </cell>
          <cell r="P870">
            <v>6</v>
          </cell>
          <cell r="R870">
            <v>0.57814562314990781</v>
          </cell>
          <cell r="V870">
            <v>1832</v>
          </cell>
          <cell r="W870">
            <v>5.4218543768500922</v>
          </cell>
          <cell r="X870">
            <v>83.404320559261393</v>
          </cell>
          <cell r="Y870">
            <v>5.115679440738603</v>
          </cell>
          <cell r="AM870">
            <v>1838.75</v>
          </cell>
          <cell r="BB870">
            <v>1907.4372239999998</v>
          </cell>
        </row>
        <row r="871">
          <cell r="A871">
            <v>44694</v>
          </cell>
          <cell r="B871">
            <v>106.79</v>
          </cell>
          <cell r="C871">
            <v>87.79</v>
          </cell>
          <cell r="D871">
            <v>89.79</v>
          </cell>
          <cell r="H871">
            <v>83.79</v>
          </cell>
          <cell r="N871">
            <v>19</v>
          </cell>
          <cell r="O871">
            <v>4</v>
          </cell>
          <cell r="P871">
            <v>6</v>
          </cell>
          <cell r="R871">
            <v>0.38542780576442226</v>
          </cell>
          <cell r="V871">
            <v>1855.75</v>
          </cell>
          <cell r="W871">
            <v>5.6145721942355777</v>
          </cell>
          <cell r="X871">
            <v>84.084709306175839</v>
          </cell>
          <cell r="Y871">
            <v>5.7052906938241676</v>
          </cell>
          <cell r="AM871">
            <v>1853.75</v>
          </cell>
          <cell r="BB871">
            <v>1935.435898</v>
          </cell>
        </row>
        <row r="872">
          <cell r="A872">
            <v>44697</v>
          </cell>
          <cell r="B872">
            <v>105.99</v>
          </cell>
          <cell r="C872">
            <v>86.99</v>
          </cell>
          <cell r="D872">
            <v>88.99</v>
          </cell>
          <cell r="H872">
            <v>82.99</v>
          </cell>
          <cell r="N872">
            <v>19</v>
          </cell>
          <cell r="O872">
            <v>4</v>
          </cell>
          <cell r="P872">
            <v>6</v>
          </cell>
          <cell r="R872">
            <v>0.14216506049564259</v>
          </cell>
          <cell r="V872">
            <v>1832.75</v>
          </cell>
          <cell r="W872">
            <v>5.8578349395043574</v>
          </cell>
          <cell r="X872">
            <v>82.984747498664163</v>
          </cell>
          <cell r="Y872">
            <v>6.005252501335832</v>
          </cell>
          <cell r="AM872">
            <v>1829.5</v>
          </cell>
          <cell r="BB872">
            <v>1917.7989379999997</v>
          </cell>
        </row>
        <row r="873">
          <cell r="A873">
            <v>44698</v>
          </cell>
          <cell r="B873">
            <v>106.49</v>
          </cell>
          <cell r="C873">
            <v>87.49</v>
          </cell>
          <cell r="D873">
            <v>89.49</v>
          </cell>
          <cell r="H873">
            <v>83.49</v>
          </cell>
          <cell r="N873">
            <v>19</v>
          </cell>
          <cell r="O873">
            <v>4</v>
          </cell>
          <cell r="P873">
            <v>6</v>
          </cell>
          <cell r="R873">
            <v>-0.13103869053287553</v>
          </cell>
          <cell r="V873">
            <v>1837.75</v>
          </cell>
          <cell r="W873">
            <v>6.1310386905328755</v>
          </cell>
          <cell r="X873">
            <v>83.211543747635645</v>
          </cell>
          <cell r="Y873">
            <v>6.2784562523643501</v>
          </cell>
          <cell r="AM873">
            <v>1834.5</v>
          </cell>
          <cell r="BB873">
            <v>1928.8220379999998</v>
          </cell>
        </row>
        <row r="874">
          <cell r="A874">
            <v>44699</v>
          </cell>
          <cell r="B874">
            <v>103.55</v>
          </cell>
          <cell r="C874">
            <v>85.55</v>
          </cell>
          <cell r="D874">
            <v>86.55</v>
          </cell>
          <cell r="H874">
            <v>80.55</v>
          </cell>
          <cell r="N874">
            <v>18</v>
          </cell>
          <cell r="O874">
            <v>5</v>
          </cell>
          <cell r="P874">
            <v>6</v>
          </cell>
          <cell r="R874">
            <v>0.40492107036943992</v>
          </cell>
          <cell r="V874">
            <v>1784.75</v>
          </cell>
          <cell r="W874">
            <v>5.5950789296305601</v>
          </cell>
          <cell r="X874">
            <v>81.453872818106674</v>
          </cell>
          <cell r="Y874">
            <v>5.0961271818933227</v>
          </cell>
          <cell r="AM874">
            <v>1795.75</v>
          </cell>
          <cell r="BB874">
            <v>1886.0524099999998</v>
          </cell>
        </row>
        <row r="875">
          <cell r="A875">
            <v>44700</v>
          </cell>
          <cell r="B875">
            <v>102.53</v>
          </cell>
          <cell r="C875">
            <v>84.53</v>
          </cell>
          <cell r="D875">
            <v>85.53</v>
          </cell>
          <cell r="H875">
            <v>79.53</v>
          </cell>
          <cell r="N875">
            <v>18</v>
          </cell>
          <cell r="O875">
            <v>5</v>
          </cell>
          <cell r="P875">
            <v>6</v>
          </cell>
          <cell r="R875">
            <v>-1.2739542923911671</v>
          </cell>
          <cell r="V875">
            <v>1725.25</v>
          </cell>
          <cell r="W875">
            <v>7.2739542923911671</v>
          </cell>
          <cell r="X875">
            <v>78.505521581477453</v>
          </cell>
          <cell r="Y875">
            <v>7.0244784185225484</v>
          </cell>
          <cell r="AM875">
            <v>1730.75</v>
          </cell>
          <cell r="BB875">
            <v>1863.565286</v>
          </cell>
        </row>
        <row r="876">
          <cell r="A876">
            <v>44701</v>
          </cell>
          <cell r="B876">
            <v>103.93</v>
          </cell>
          <cell r="C876">
            <v>85.93</v>
          </cell>
          <cell r="D876">
            <v>86.93</v>
          </cell>
          <cell r="H876">
            <v>80.930000000000007</v>
          </cell>
          <cell r="N876">
            <v>18</v>
          </cell>
          <cell r="O876">
            <v>5</v>
          </cell>
          <cell r="P876">
            <v>6</v>
          </cell>
          <cell r="R876">
            <v>-1.3698758608051662</v>
          </cell>
          <cell r="V876">
            <v>1754</v>
          </cell>
          <cell r="W876">
            <v>7.3698758608051662</v>
          </cell>
          <cell r="X876">
            <v>79.809600013063459</v>
          </cell>
          <cell r="Y876">
            <v>7.1203999869365475</v>
          </cell>
          <cell r="AM876">
            <v>1759.5</v>
          </cell>
          <cell r="BB876">
            <v>1894.4299660000001</v>
          </cell>
        </row>
        <row r="877">
          <cell r="A877">
            <v>44704</v>
          </cell>
          <cell r="B877">
            <v>103.47</v>
          </cell>
          <cell r="C877">
            <v>84.47</v>
          </cell>
          <cell r="D877">
            <v>86.47</v>
          </cell>
          <cell r="H877">
            <v>80.47</v>
          </cell>
          <cell r="N877">
            <v>19</v>
          </cell>
          <cell r="O877">
            <v>4</v>
          </cell>
          <cell r="P877">
            <v>6</v>
          </cell>
          <cell r="R877">
            <v>-1.4655266707852803</v>
          </cell>
          <cell r="V877">
            <v>1741.75</v>
          </cell>
          <cell r="W877">
            <v>7.4655266707852803</v>
          </cell>
          <cell r="X877">
            <v>78.947774266971834</v>
          </cell>
          <cell r="Y877">
            <v>7.522225733028165</v>
          </cell>
          <cell r="AM877">
            <v>1740.5</v>
          </cell>
          <cell r="BB877">
            <v>1862.2425139999998</v>
          </cell>
        </row>
        <row r="878">
          <cell r="A878">
            <v>44705</v>
          </cell>
          <cell r="B878">
            <v>103.62</v>
          </cell>
          <cell r="C878">
            <v>84.12</v>
          </cell>
          <cell r="D878">
            <v>86.12</v>
          </cell>
          <cell r="H878">
            <v>80.12</v>
          </cell>
          <cell r="N878">
            <v>19.5</v>
          </cell>
          <cell r="O878">
            <v>4</v>
          </cell>
          <cell r="P878">
            <v>6</v>
          </cell>
          <cell r="R878">
            <v>0.13185269855785009</v>
          </cell>
          <cell r="V878">
            <v>1769.25</v>
          </cell>
          <cell r="W878">
            <v>5.8681473014421499</v>
          </cell>
          <cell r="X878">
            <v>80.149794386520682</v>
          </cell>
          <cell r="Y878">
            <v>5.9702056134793224</v>
          </cell>
          <cell r="AM878">
            <v>1767</v>
          </cell>
          <cell r="BB878">
            <v>1854.5263440000001</v>
          </cell>
        </row>
        <row r="879">
          <cell r="A879">
            <v>44706</v>
          </cell>
          <cell r="B879">
            <v>102.42</v>
          </cell>
          <cell r="C879">
            <v>82.92</v>
          </cell>
          <cell r="D879">
            <v>84.92</v>
          </cell>
          <cell r="H879">
            <v>78.92</v>
          </cell>
          <cell r="N879">
            <v>19.5</v>
          </cell>
          <cell r="O879">
            <v>4</v>
          </cell>
          <cell r="P879">
            <v>6</v>
          </cell>
          <cell r="R879">
            <v>-0.25572104424249176</v>
          </cell>
          <cell r="V879">
            <v>1734.25</v>
          </cell>
          <cell r="W879">
            <v>6.2557210442424918</v>
          </cell>
          <cell r="X879">
            <v>78.664278955757496</v>
          </cell>
          <cell r="Y879">
            <v>6.255721044242506</v>
          </cell>
          <cell r="AM879">
            <v>1734.25</v>
          </cell>
          <cell r="BB879">
            <v>1828.0709039999999</v>
          </cell>
        </row>
        <row r="880">
          <cell r="A880">
            <v>44707</v>
          </cell>
          <cell r="B880">
            <v>104.02</v>
          </cell>
          <cell r="C880">
            <v>84.52</v>
          </cell>
          <cell r="D880">
            <v>86.52</v>
          </cell>
          <cell r="H880">
            <v>80.52</v>
          </cell>
          <cell r="N880">
            <v>19.5</v>
          </cell>
          <cell r="O880">
            <v>4</v>
          </cell>
          <cell r="P880">
            <v>6</v>
          </cell>
          <cell r="R880">
            <v>-1.1072934226366158</v>
          </cell>
          <cell r="V880">
            <v>1750.75</v>
          </cell>
          <cell r="W880">
            <v>7.1072934226366158</v>
          </cell>
          <cell r="X880">
            <v>81.397173755863804</v>
          </cell>
          <cell r="Y880">
            <v>5.122826244136192</v>
          </cell>
          <cell r="AM880">
            <v>1794.5</v>
          </cell>
          <cell r="BB880">
            <v>1863.3448239999998</v>
          </cell>
        </row>
        <row r="881">
          <cell r="A881">
            <v>44708</v>
          </cell>
          <cell r="B881">
            <v>103.07</v>
          </cell>
          <cell r="C881">
            <v>83.57</v>
          </cell>
          <cell r="D881">
            <v>85.57</v>
          </cell>
          <cell r="H881">
            <v>79.569999999999993</v>
          </cell>
          <cell r="N881">
            <v>19.5</v>
          </cell>
          <cell r="O881">
            <v>4</v>
          </cell>
          <cell r="P881">
            <v>6</v>
          </cell>
          <cell r="R881">
            <v>-0.27069154712235388</v>
          </cell>
          <cell r="V881">
            <v>1748.25</v>
          </cell>
          <cell r="W881">
            <v>6.2706915471223539</v>
          </cell>
          <cell r="X881">
            <v>79.095191828803294</v>
          </cell>
          <cell r="Y881">
            <v>6.4748081711966989</v>
          </cell>
          <cell r="AM881">
            <v>1743.75</v>
          </cell>
          <cell r="BB881">
            <v>1842.4009339999998</v>
          </cell>
        </row>
        <row r="882">
          <cell r="A882">
            <v>44712</v>
          </cell>
          <cell r="B882">
            <v>101.42</v>
          </cell>
          <cell r="C882">
            <v>81.92</v>
          </cell>
          <cell r="D882">
            <v>83.92</v>
          </cell>
          <cell r="H882">
            <v>77.92</v>
          </cell>
          <cell r="N882">
            <v>19.5</v>
          </cell>
          <cell r="O882">
            <v>4</v>
          </cell>
          <cell r="P882">
            <v>6</v>
          </cell>
          <cell r="R882">
            <v>0.83499745534608394</v>
          </cell>
          <cell r="V882">
            <v>1736.25</v>
          </cell>
          <cell r="W882">
            <v>5.1650025446539161</v>
          </cell>
          <cell r="X882">
            <v>79.208589953289035</v>
          </cell>
          <cell r="Y882">
            <v>4.7114100467109665</v>
          </cell>
          <cell r="AM882">
            <v>1746.25</v>
          </cell>
          <cell r="BB882">
            <v>1806.0247039999999</v>
          </cell>
        </row>
        <row r="883">
          <cell r="A883">
            <v>44713</v>
          </cell>
          <cell r="B883">
            <v>101.61</v>
          </cell>
          <cell r="C883">
            <v>82.11</v>
          </cell>
          <cell r="D883">
            <v>84.11</v>
          </cell>
          <cell r="H883">
            <v>78.11</v>
          </cell>
          <cell r="N883">
            <v>19.5</v>
          </cell>
          <cell r="O883">
            <v>4</v>
          </cell>
          <cell r="P883">
            <v>6</v>
          </cell>
          <cell r="R883">
            <v>-5.8070916465496225E-2</v>
          </cell>
          <cell r="V883">
            <v>1720.75</v>
          </cell>
          <cell r="W883">
            <v>6.0580709164654962</v>
          </cell>
          <cell r="X883">
            <v>78.25604570760882</v>
          </cell>
          <cell r="Y883">
            <v>5.8539542923911796</v>
          </cell>
          <cell r="AM883">
            <v>1725.25</v>
          </cell>
          <cell r="BB883">
            <v>1810.2134819999999</v>
          </cell>
        </row>
        <row r="884">
          <cell r="A884">
            <v>44714</v>
          </cell>
          <cell r="B884">
            <v>104.94</v>
          </cell>
          <cell r="C884">
            <v>85.44</v>
          </cell>
          <cell r="D884">
            <v>87.44</v>
          </cell>
          <cell r="H884">
            <v>81.44</v>
          </cell>
          <cell r="N884">
            <v>19.5</v>
          </cell>
          <cell r="O884">
            <v>4</v>
          </cell>
          <cell r="P884">
            <v>6</v>
          </cell>
          <cell r="R884">
            <v>-1.1654676765449921</v>
          </cell>
          <cell r="V884">
            <v>1769.75</v>
          </cell>
          <cell r="W884">
            <v>7.1654676765449921</v>
          </cell>
          <cell r="X884">
            <v>81.125018257098034</v>
          </cell>
          <cell r="Y884">
            <v>6.3149817429019635</v>
          </cell>
          <cell r="AM884">
            <v>1788.5</v>
          </cell>
          <cell r="BB884">
            <v>1883.6273279999998</v>
          </cell>
        </row>
        <row r="885">
          <cell r="A885">
            <v>44715</v>
          </cell>
          <cell r="B885">
            <v>105.35</v>
          </cell>
          <cell r="C885">
            <v>85.85</v>
          </cell>
          <cell r="D885">
            <v>87.85</v>
          </cell>
          <cell r="H885">
            <v>81.849999999999994</v>
          </cell>
          <cell r="N885">
            <v>19.5</v>
          </cell>
          <cell r="O885">
            <v>4</v>
          </cell>
          <cell r="P885">
            <v>6</v>
          </cell>
          <cell r="R885">
            <v>-1.881642612656492</v>
          </cell>
          <cell r="V885">
            <v>1763</v>
          </cell>
          <cell r="W885">
            <v>7.881642612656492</v>
          </cell>
          <cell r="X885">
            <v>81.918805128498207</v>
          </cell>
          <cell r="Y885">
            <v>5.9311948715017877</v>
          </cell>
          <cell r="AM885">
            <v>1806</v>
          </cell>
          <cell r="BB885">
            <v>1892.6662699999997</v>
          </cell>
        </row>
        <row r="886">
          <cell r="A886">
            <v>44718</v>
          </cell>
          <cell r="B886">
            <v>104.69</v>
          </cell>
          <cell r="C886">
            <v>85.19</v>
          </cell>
          <cell r="D886">
            <v>87.19</v>
          </cell>
          <cell r="H886">
            <v>81.19</v>
          </cell>
          <cell r="N886">
            <v>19.5</v>
          </cell>
          <cell r="O886">
            <v>4</v>
          </cell>
          <cell r="P886">
            <v>6</v>
          </cell>
          <cell r="R886">
            <v>-2.9566339172883147</v>
          </cell>
          <cell r="V886">
            <v>1724.75</v>
          </cell>
          <cell r="W886">
            <v>8.9566339172883147</v>
          </cell>
          <cell r="X886">
            <v>78.233366082711683</v>
          </cell>
          <cell r="Y886">
            <v>8.9566339172883147</v>
          </cell>
          <cell r="AM886">
            <v>1724.75</v>
          </cell>
          <cell r="BB886">
            <v>1878.1157779999999</v>
          </cell>
        </row>
        <row r="887">
          <cell r="A887">
            <v>44719</v>
          </cell>
          <cell r="B887">
            <v>104.94</v>
          </cell>
          <cell r="C887">
            <v>85.44</v>
          </cell>
          <cell r="D887">
            <v>87.44</v>
          </cell>
          <cell r="H887">
            <v>81.44</v>
          </cell>
          <cell r="N887">
            <v>19.5</v>
          </cell>
          <cell r="O887">
            <v>4</v>
          </cell>
          <cell r="P887">
            <v>6</v>
          </cell>
          <cell r="R887">
            <v>-3.3653912915683435</v>
          </cell>
          <cell r="V887">
            <v>1721.25</v>
          </cell>
          <cell r="W887">
            <v>9.3653912915683435</v>
          </cell>
          <cell r="X887">
            <v>78.244705895160251</v>
          </cell>
          <cell r="Y887">
            <v>9.1952941048397463</v>
          </cell>
          <cell r="AM887">
            <v>1725</v>
          </cell>
          <cell r="BB887">
            <v>1883.6273279999998</v>
          </cell>
        </row>
        <row r="888">
          <cell r="A888">
            <v>44720</v>
          </cell>
          <cell r="B888">
            <v>104.94</v>
          </cell>
          <cell r="C888">
            <v>86.94</v>
          </cell>
          <cell r="D888">
            <v>89.44</v>
          </cell>
          <cell r="H888">
            <v>82.94</v>
          </cell>
          <cell r="N888">
            <v>18</v>
          </cell>
          <cell r="O888">
            <v>4</v>
          </cell>
          <cell r="P888">
            <v>6.5</v>
          </cell>
          <cell r="R888">
            <v>-3.2664777363194162</v>
          </cell>
          <cell r="V888">
            <v>1756.5</v>
          </cell>
          <cell r="W888">
            <v>9.7664777363194162</v>
          </cell>
          <cell r="X888">
            <v>80.172474011417819</v>
          </cell>
          <cell r="Y888">
            <v>9.2675259885821788</v>
          </cell>
          <cell r="AM888">
            <v>1767.5</v>
          </cell>
          <cell r="BB888">
            <v>1916.6966279999999</v>
          </cell>
        </row>
        <row r="889">
          <cell r="A889">
            <v>44721</v>
          </cell>
          <cell r="B889">
            <v>104.63</v>
          </cell>
          <cell r="C889">
            <v>86.63</v>
          </cell>
          <cell r="D889">
            <v>89.13</v>
          </cell>
          <cell r="H889">
            <v>82.63</v>
          </cell>
          <cell r="N889">
            <v>18</v>
          </cell>
          <cell r="O889">
            <v>4</v>
          </cell>
          <cell r="P889">
            <v>6.5</v>
          </cell>
          <cell r="R889">
            <v>-4.895585665025564</v>
          </cell>
          <cell r="V889">
            <v>1713.75</v>
          </cell>
          <cell r="W889">
            <v>11.395585665025564</v>
          </cell>
          <cell r="X889">
            <v>78.142647583123093</v>
          </cell>
          <cell r="Y889">
            <v>10.987352416876902</v>
          </cell>
          <cell r="AM889">
            <v>1722.75</v>
          </cell>
          <cell r="BB889">
            <v>1909.8623059999998</v>
          </cell>
        </row>
        <row r="890">
          <cell r="A890">
            <v>44722</v>
          </cell>
          <cell r="B890">
            <v>102.81</v>
          </cell>
          <cell r="C890">
            <v>84.81</v>
          </cell>
          <cell r="D890">
            <v>87.31</v>
          </cell>
          <cell r="H890">
            <v>80.81</v>
          </cell>
          <cell r="N890">
            <v>18</v>
          </cell>
          <cell r="O890">
            <v>4</v>
          </cell>
          <cell r="P890">
            <v>6.5</v>
          </cell>
          <cell r="R890">
            <v>-4.7311982825173686</v>
          </cell>
          <cell r="V890">
            <v>1677.25</v>
          </cell>
          <cell r="W890">
            <v>11.231198282517369</v>
          </cell>
          <cell r="X890">
            <v>76.679811777257044</v>
          </cell>
          <cell r="Y890">
            <v>10.630188222742959</v>
          </cell>
          <cell r="AM890">
            <v>1690.5</v>
          </cell>
          <cell r="BB890">
            <v>1869.738222</v>
          </cell>
        </row>
        <row r="891">
          <cell r="A891">
            <v>44725</v>
          </cell>
          <cell r="B891">
            <v>101.51</v>
          </cell>
          <cell r="C891">
            <v>83.51</v>
          </cell>
          <cell r="D891">
            <v>86.01</v>
          </cell>
          <cell r="H891">
            <v>79.510000000000005</v>
          </cell>
          <cell r="N891">
            <v>18</v>
          </cell>
          <cell r="O891">
            <v>4</v>
          </cell>
          <cell r="P891">
            <v>6.5</v>
          </cell>
          <cell r="R891">
            <v>-4.9053739008319752</v>
          </cell>
          <cell r="V891">
            <v>1644.75</v>
          </cell>
          <cell r="W891">
            <v>11.405373900831975</v>
          </cell>
          <cell r="X891">
            <v>75.114917659353836</v>
          </cell>
          <cell r="Y891">
            <v>10.895082340646169</v>
          </cell>
          <cell r="AM891">
            <v>1656</v>
          </cell>
          <cell r="BB891">
            <v>1841.078162</v>
          </cell>
        </row>
        <row r="892">
          <cell r="A892">
            <v>44726</v>
          </cell>
          <cell r="B892">
            <v>100.28</v>
          </cell>
          <cell r="C892">
            <v>82.78</v>
          </cell>
          <cell r="D892">
            <v>84.78</v>
          </cell>
          <cell r="H892">
            <v>78.28</v>
          </cell>
          <cell r="N892">
            <v>17.5</v>
          </cell>
          <cell r="O892">
            <v>4.5</v>
          </cell>
          <cell r="P892">
            <v>6.5</v>
          </cell>
          <cell r="R892">
            <v>-4.5485394593721651</v>
          </cell>
          <cell r="V892">
            <v>1625.5</v>
          </cell>
          <cell r="W892">
            <v>11.048539459372165</v>
          </cell>
          <cell r="X892">
            <v>74.230412288365073</v>
          </cell>
          <cell r="Y892">
            <v>10.549587711634928</v>
          </cell>
          <cell r="AM892">
            <v>1636.5</v>
          </cell>
          <cell r="BB892">
            <v>1824.984436</v>
          </cell>
        </row>
        <row r="893">
          <cell r="A893">
            <v>44727</v>
          </cell>
          <cell r="B893">
            <v>99.67</v>
          </cell>
          <cell r="C893">
            <v>82.17</v>
          </cell>
          <cell r="D893">
            <v>84.17</v>
          </cell>
          <cell r="H893">
            <v>77.67</v>
          </cell>
          <cell r="N893">
            <v>17.5</v>
          </cell>
          <cell r="O893">
            <v>4.5</v>
          </cell>
          <cell r="P893">
            <v>6.5</v>
          </cell>
          <cell r="R893">
            <v>-4.3694523324179784</v>
          </cell>
          <cell r="V893">
            <v>1616</v>
          </cell>
          <cell r="W893">
            <v>10.869452332417978</v>
          </cell>
          <cell r="X893">
            <v>73.425285604516318</v>
          </cell>
          <cell r="Y893">
            <v>10.744714395483683</v>
          </cell>
          <cell r="AM893">
            <v>1618.75</v>
          </cell>
          <cell r="BB893">
            <v>1811.5362539999999</v>
          </cell>
        </row>
        <row r="894">
          <cell r="A894">
            <v>44728</v>
          </cell>
          <cell r="B894">
            <v>99.34</v>
          </cell>
          <cell r="C894">
            <v>80.84</v>
          </cell>
          <cell r="D894">
            <v>82.84</v>
          </cell>
          <cell r="H894">
            <v>76.34</v>
          </cell>
          <cell r="N894">
            <v>18.5</v>
          </cell>
          <cell r="O894">
            <v>4.5</v>
          </cell>
          <cell r="P894">
            <v>6.5</v>
          </cell>
          <cell r="R894">
            <v>-4.672385325012641</v>
          </cell>
          <cell r="V894">
            <v>1580</v>
          </cell>
          <cell r="W894">
            <v>11.172385325012641</v>
          </cell>
          <cell r="X894">
            <v>72.064508110687456</v>
          </cell>
          <cell r="Y894">
            <v>10.775491889312548</v>
          </cell>
          <cell r="AM894">
            <v>1588.75</v>
          </cell>
          <cell r="BB894">
            <v>1782.2148079999999</v>
          </cell>
        </row>
        <row r="895">
          <cell r="A895">
            <v>44729</v>
          </cell>
          <cell r="B895">
            <v>96.79</v>
          </cell>
          <cell r="C895">
            <v>78.290000000000006</v>
          </cell>
          <cell r="D895">
            <v>80.290000000000006</v>
          </cell>
          <cell r="H895">
            <v>73.790000000000006</v>
          </cell>
          <cell r="N895">
            <v>18.5</v>
          </cell>
          <cell r="O895">
            <v>4.5</v>
          </cell>
          <cell r="P895">
            <v>6.5</v>
          </cell>
          <cell r="R895">
            <v>-3.6645998180187007</v>
          </cell>
          <cell r="V895">
            <v>1546</v>
          </cell>
          <cell r="W895">
            <v>10.164599818018701</v>
          </cell>
          <cell r="X895">
            <v>70.533633430129967</v>
          </cell>
          <cell r="Y895">
            <v>9.756366569870039</v>
          </cell>
          <cell r="AM895">
            <v>1555</v>
          </cell>
          <cell r="BB895">
            <v>1725.9969980000001</v>
          </cell>
        </row>
        <row r="896">
          <cell r="A896">
            <v>44733</v>
          </cell>
          <cell r="B896">
            <v>96.37</v>
          </cell>
          <cell r="C896">
            <v>77.87</v>
          </cell>
          <cell r="D896">
            <v>78.37</v>
          </cell>
          <cell r="H896">
            <v>73.37</v>
          </cell>
          <cell r="N896">
            <v>18.5</v>
          </cell>
          <cell r="O896">
            <v>4.5</v>
          </cell>
          <cell r="P896">
            <v>5</v>
          </cell>
          <cell r="R896">
            <v>-3.890969127587411</v>
          </cell>
          <cell r="V896">
            <v>1531.75</v>
          </cell>
          <cell r="W896">
            <v>8.890969127587411</v>
          </cell>
          <cell r="X896">
            <v>70.080040932187003</v>
          </cell>
          <cell r="Y896">
            <v>8.2899590678130011</v>
          </cell>
          <cell r="AM896">
            <v>1545</v>
          </cell>
          <cell r="BB896">
            <v>1716.7375939999999</v>
          </cell>
        </row>
        <row r="897">
          <cell r="A897">
            <v>44734</v>
          </cell>
          <cell r="B897">
            <v>92.66</v>
          </cell>
          <cell r="C897">
            <v>74.66</v>
          </cell>
          <cell r="D897">
            <v>73.66</v>
          </cell>
          <cell r="H897">
            <v>70.66</v>
          </cell>
          <cell r="N897">
            <v>18</v>
          </cell>
          <cell r="O897">
            <v>4</v>
          </cell>
          <cell r="P897">
            <v>3</v>
          </cell>
          <cell r="R897">
            <v>-4.2086990513566462</v>
          </cell>
          <cell r="V897">
            <v>1465</v>
          </cell>
          <cell r="W897">
            <v>7.2086990513566462</v>
          </cell>
          <cell r="X897">
            <v>66.349242636606178</v>
          </cell>
          <cell r="Y897">
            <v>7.3107573633938188</v>
          </cell>
          <cell r="AM897">
            <v>1462.75</v>
          </cell>
          <cell r="BB897">
            <v>1645.9692919999998</v>
          </cell>
        </row>
        <row r="898">
          <cell r="A898">
            <v>44735</v>
          </cell>
          <cell r="B898">
            <v>89.71</v>
          </cell>
          <cell r="C898">
            <v>71.709999999999994</v>
          </cell>
          <cell r="D898">
            <v>70.709999999999994</v>
          </cell>
          <cell r="H898">
            <v>67.709999999999994</v>
          </cell>
          <cell r="N898">
            <v>18</v>
          </cell>
          <cell r="O898">
            <v>4</v>
          </cell>
          <cell r="P898">
            <v>3</v>
          </cell>
          <cell r="R898">
            <v>-4.5472446614430879</v>
          </cell>
          <cell r="V898">
            <v>1392.5</v>
          </cell>
          <cell r="W898">
            <v>7.5472446614430879</v>
          </cell>
          <cell r="X898">
            <v>63.400891399976956</v>
          </cell>
          <cell r="Y898">
            <v>7.3091086000230376</v>
          </cell>
          <cell r="AM898">
            <v>1397.75</v>
          </cell>
          <cell r="BB898">
            <v>1580.9330019999998</v>
          </cell>
        </row>
        <row r="899">
          <cell r="A899">
            <v>44736</v>
          </cell>
          <cell r="B899">
            <v>91.75</v>
          </cell>
          <cell r="C899">
            <v>73.75</v>
          </cell>
          <cell r="D899">
            <v>72.75</v>
          </cell>
          <cell r="H899">
            <v>69.75</v>
          </cell>
          <cell r="N899">
            <v>18</v>
          </cell>
          <cell r="O899">
            <v>4</v>
          </cell>
          <cell r="P899">
            <v>3</v>
          </cell>
          <cell r="R899">
            <v>-4.8749329817084259</v>
          </cell>
          <cell r="V899">
            <v>1430.25</v>
          </cell>
          <cell r="W899">
            <v>7.8749329817084259</v>
          </cell>
          <cell r="X899">
            <v>65.124542892160193</v>
          </cell>
          <cell r="Y899">
            <v>7.6254571078398072</v>
          </cell>
          <cell r="AM899">
            <v>1435.75</v>
          </cell>
          <cell r="BB899">
            <v>1625.90725</v>
          </cell>
        </row>
        <row r="900">
          <cell r="A900">
            <v>44739</v>
          </cell>
          <cell r="B900">
            <v>92.82</v>
          </cell>
          <cell r="C900">
            <v>74.819999999999993</v>
          </cell>
          <cell r="D900">
            <v>73.819999999999993</v>
          </cell>
          <cell r="H900">
            <v>70.819999999999993</v>
          </cell>
          <cell r="N900">
            <v>18</v>
          </cell>
          <cell r="O900">
            <v>4</v>
          </cell>
          <cell r="P900">
            <v>3</v>
          </cell>
          <cell r="R900">
            <v>-5.3552627343825634</v>
          </cell>
          <cell r="V900">
            <v>1443.25</v>
          </cell>
          <cell r="W900">
            <v>8.3552627343825634</v>
          </cell>
          <cell r="X900">
            <v>66.201825074774717</v>
          </cell>
          <cell r="Y900">
            <v>7.6181749252252757</v>
          </cell>
          <cell r="AM900">
            <v>1459.5</v>
          </cell>
          <cell r="BB900">
            <v>1649.4966839999997</v>
          </cell>
        </row>
        <row r="901">
          <cell r="A901">
            <v>44740</v>
          </cell>
          <cell r="B901">
            <v>94.09</v>
          </cell>
          <cell r="C901">
            <v>76.09</v>
          </cell>
          <cell r="D901">
            <v>75.09</v>
          </cell>
          <cell r="H901">
            <v>72.09</v>
          </cell>
          <cell r="N901">
            <v>18</v>
          </cell>
          <cell r="O901">
            <v>4</v>
          </cell>
          <cell r="P901">
            <v>3</v>
          </cell>
          <cell r="R901">
            <v>-7.1128746696712568</v>
          </cell>
          <cell r="V901">
            <v>1432.5</v>
          </cell>
          <cell r="W901">
            <v>10.112874669671257</v>
          </cell>
          <cell r="X901">
            <v>66.179145449877566</v>
          </cell>
          <cell r="Y901">
            <v>8.910854550122437</v>
          </cell>
          <cell r="AM901">
            <v>1459</v>
          </cell>
          <cell r="BB901">
            <v>1677.4953579999999</v>
          </cell>
        </row>
        <row r="902">
          <cell r="A902">
            <v>44741</v>
          </cell>
          <cell r="B902">
            <v>94.1</v>
          </cell>
          <cell r="C902">
            <v>76.599999999999994</v>
          </cell>
          <cell r="D902">
            <v>75.599999999999994</v>
          </cell>
          <cell r="H902">
            <v>72.599999999999994</v>
          </cell>
          <cell r="N902">
            <v>17.5</v>
          </cell>
          <cell r="O902">
            <v>4</v>
          </cell>
          <cell r="P902">
            <v>3</v>
          </cell>
          <cell r="R902">
            <v>-8.1218264174084993</v>
          </cell>
          <cell r="V902">
            <v>1421.5</v>
          </cell>
          <cell r="W902">
            <v>11.121826417408499</v>
          </cell>
          <cell r="X902">
            <v>65.124542892160193</v>
          </cell>
          <cell r="Y902">
            <v>10.475457107839802</v>
          </cell>
          <cell r="AM902">
            <v>1435.75</v>
          </cell>
          <cell r="BB902">
            <v>1688.7389199999998</v>
          </cell>
        </row>
        <row r="903">
          <cell r="A903">
            <v>44742</v>
          </cell>
          <cell r="B903">
            <v>91.43</v>
          </cell>
          <cell r="C903">
            <v>73.930000000000007</v>
          </cell>
          <cell r="D903">
            <v>72.930000000000007</v>
          </cell>
          <cell r="H903">
            <v>69.930000000000007</v>
          </cell>
          <cell r="N903">
            <v>17.5</v>
          </cell>
          <cell r="O903">
            <v>4</v>
          </cell>
          <cell r="P903">
            <v>3</v>
          </cell>
          <cell r="R903">
            <v>-5.5425449169971159</v>
          </cell>
          <cell r="V903">
            <v>1419.5</v>
          </cell>
          <cell r="W903">
            <v>8.5425449169971159</v>
          </cell>
          <cell r="X903">
            <v>64.704969831562963</v>
          </cell>
          <cell r="Y903">
            <v>8.2250301684370442</v>
          </cell>
          <cell r="AM903">
            <v>1426.5</v>
          </cell>
          <cell r="BB903">
            <v>1629.8755660000002</v>
          </cell>
        </row>
        <row r="904">
          <cell r="A904">
            <v>44743</v>
          </cell>
          <cell r="B904">
            <v>85.93</v>
          </cell>
          <cell r="C904">
            <v>68.430000000000007</v>
          </cell>
          <cell r="D904">
            <v>67.430000000000007</v>
          </cell>
          <cell r="H904">
            <v>64.430000000000007</v>
          </cell>
          <cell r="N904">
            <v>17.5</v>
          </cell>
          <cell r="O904">
            <v>4</v>
          </cell>
          <cell r="P904">
            <v>3</v>
          </cell>
          <cell r="R904">
            <v>-1.3806427859288419</v>
          </cell>
          <cell r="V904">
            <v>1390</v>
          </cell>
          <cell r="W904">
            <v>4.3806427859288419</v>
          </cell>
          <cell r="X904">
            <v>63.548308961808416</v>
          </cell>
          <cell r="Y904">
            <v>3.8816910381915903</v>
          </cell>
          <cell r="AM904">
            <v>1401</v>
          </cell>
          <cell r="BB904">
            <v>1508.6214660000001</v>
          </cell>
        </row>
        <row r="905">
          <cell r="A905">
            <v>44747</v>
          </cell>
          <cell r="B905">
            <v>81.12</v>
          </cell>
          <cell r="C905">
            <v>63.62</v>
          </cell>
          <cell r="D905">
            <v>62.62</v>
          </cell>
          <cell r="H905">
            <v>59.62</v>
          </cell>
          <cell r="N905">
            <v>17.500000000000007</v>
          </cell>
          <cell r="O905">
            <v>4</v>
          </cell>
          <cell r="P905">
            <v>3</v>
          </cell>
          <cell r="R905">
            <v>-4.0625395192449787E-2</v>
          </cell>
          <cell r="V905">
            <v>1313.5</v>
          </cell>
          <cell r="W905">
            <v>3.0406253951924498</v>
          </cell>
          <cell r="X905">
            <v>59.670093104396123</v>
          </cell>
          <cell r="Y905">
            <v>2.9499068956038741</v>
          </cell>
          <cell r="AM905">
            <v>1315.5</v>
          </cell>
          <cell r="BB905">
            <v>1402.5792439999998</v>
          </cell>
        </row>
        <row r="906">
          <cell r="A906">
            <v>44748</v>
          </cell>
          <cell r="B906">
            <v>79.06</v>
          </cell>
          <cell r="C906">
            <v>62.56</v>
          </cell>
          <cell r="D906">
            <v>61.56</v>
          </cell>
          <cell r="H906">
            <v>58.56</v>
          </cell>
          <cell r="N906">
            <v>16.5</v>
          </cell>
          <cell r="O906">
            <v>4</v>
          </cell>
          <cell r="P906">
            <v>3</v>
          </cell>
          <cell r="R906">
            <v>-0.31872326412418772</v>
          </cell>
          <cell r="V906">
            <v>1284</v>
          </cell>
          <cell r="W906">
            <v>3.3187232641241877</v>
          </cell>
          <cell r="X906">
            <v>59.103102481967426</v>
          </cell>
          <cell r="Y906">
            <v>2.4568975180325765</v>
          </cell>
          <cell r="AM906">
            <v>1303</v>
          </cell>
          <cell r="BB906">
            <v>1379.210272</v>
          </cell>
        </row>
        <row r="907">
          <cell r="A907">
            <v>44749</v>
          </cell>
          <cell r="B907">
            <v>82.12</v>
          </cell>
          <cell r="C907">
            <v>65.62</v>
          </cell>
          <cell r="D907">
            <v>64.62</v>
          </cell>
          <cell r="H907">
            <v>61.62</v>
          </cell>
          <cell r="N907">
            <v>16.5</v>
          </cell>
          <cell r="O907">
            <v>4.0000000000000071</v>
          </cell>
          <cell r="P907">
            <v>3.0000000000000071</v>
          </cell>
          <cell r="R907">
            <v>-0.40769240259780304</v>
          </cell>
          <cell r="V907">
            <v>1349.5</v>
          </cell>
          <cell r="W907">
            <v>3.4076924025978101</v>
          </cell>
          <cell r="X907">
            <v>61.405084409027936</v>
          </cell>
          <cell r="Y907">
            <v>3.214915590972069</v>
          </cell>
          <cell r="AM907">
            <v>1353.75</v>
          </cell>
          <cell r="BB907">
            <v>1446.671644</v>
          </cell>
        </row>
        <row r="908">
          <cell r="A908">
            <v>44750</v>
          </cell>
          <cell r="B908">
            <v>83.09</v>
          </cell>
          <cell r="C908">
            <v>66.59</v>
          </cell>
          <cell r="D908">
            <v>65.59</v>
          </cell>
          <cell r="H908">
            <v>62.59</v>
          </cell>
          <cell r="N908">
            <v>16.5</v>
          </cell>
          <cell r="O908">
            <v>4</v>
          </cell>
          <cell r="P908">
            <v>3</v>
          </cell>
          <cell r="R908">
            <v>-1.1735757785234853</v>
          </cell>
          <cell r="V908">
            <v>1354</v>
          </cell>
          <cell r="W908">
            <v>4.1735757785234853</v>
          </cell>
          <cell r="X908">
            <v>61.824657469625173</v>
          </cell>
          <cell r="Y908">
            <v>3.7653425303748307</v>
          </cell>
          <cell r="AM908">
            <v>1363</v>
          </cell>
          <cell r="BB908">
            <v>1468.056458</v>
          </cell>
        </row>
        <row r="909">
          <cell r="A909">
            <v>44753</v>
          </cell>
          <cell r="B909">
            <v>84.22</v>
          </cell>
          <cell r="C909">
            <v>67.72</v>
          </cell>
          <cell r="D909">
            <v>66.72</v>
          </cell>
          <cell r="H909">
            <v>63.72</v>
          </cell>
          <cell r="N909">
            <v>16.5</v>
          </cell>
          <cell r="O909">
            <v>4</v>
          </cell>
          <cell r="P909">
            <v>3</v>
          </cell>
          <cell r="R909">
            <v>-0.72734184817170444</v>
          </cell>
          <cell r="V909">
            <v>1388.75</v>
          </cell>
          <cell r="W909">
            <v>3.7273418481717044</v>
          </cell>
          <cell r="X909">
            <v>63.457590462219819</v>
          </cell>
          <cell r="Y909">
            <v>3.2624095377801794</v>
          </cell>
          <cell r="AM909">
            <v>1399</v>
          </cell>
          <cell r="BB909">
            <v>1492.968664</v>
          </cell>
        </row>
        <row r="910">
          <cell r="A910">
            <v>44754</v>
          </cell>
          <cell r="B910">
            <v>80.61</v>
          </cell>
          <cell r="C910">
            <v>64.11</v>
          </cell>
          <cell r="D910">
            <v>63.11</v>
          </cell>
          <cell r="H910">
            <v>60.11</v>
          </cell>
          <cell r="N910">
            <v>16.5</v>
          </cell>
          <cell r="O910">
            <v>4</v>
          </cell>
          <cell r="P910">
            <v>3</v>
          </cell>
          <cell r="R910">
            <v>-0.6326837072296243</v>
          </cell>
          <cell r="V910">
            <v>1311.25</v>
          </cell>
          <cell r="W910">
            <v>3.6326837072296243</v>
          </cell>
          <cell r="X910">
            <v>59.420617230527498</v>
          </cell>
          <cell r="Y910">
            <v>3.6893827694725019</v>
          </cell>
          <cell r="AM910">
            <v>1310</v>
          </cell>
          <cell r="BB910">
            <v>1413.3818819999999</v>
          </cell>
        </row>
        <row r="911">
          <cell r="A911">
            <v>44755</v>
          </cell>
          <cell r="B911">
            <v>79.5</v>
          </cell>
          <cell r="C911">
            <v>63</v>
          </cell>
          <cell r="D911">
            <v>62</v>
          </cell>
          <cell r="H911">
            <v>59</v>
          </cell>
          <cell r="N911">
            <v>16.5</v>
          </cell>
          <cell r="O911">
            <v>4</v>
          </cell>
          <cell r="P911">
            <v>3</v>
          </cell>
          <cell r="R911">
            <v>0.31855891849033924</v>
          </cell>
          <cell r="V911">
            <v>1307.75</v>
          </cell>
          <cell r="W911">
            <v>2.6814410815096608</v>
          </cell>
          <cell r="X911">
            <v>59.670093104396123</v>
          </cell>
          <cell r="Y911">
            <v>2.3299068956038766</v>
          </cell>
          <cell r="AM911">
            <v>1315.5</v>
          </cell>
          <cell r="BB911">
            <v>1388.9105999999999</v>
          </cell>
        </row>
        <row r="912">
          <cell r="A912">
            <v>44756</v>
          </cell>
          <cell r="B912">
            <v>78.64</v>
          </cell>
          <cell r="C912">
            <v>62.14</v>
          </cell>
          <cell r="D912">
            <v>61.14</v>
          </cell>
          <cell r="H912">
            <v>58.14</v>
          </cell>
          <cell r="N912">
            <v>16.5</v>
          </cell>
          <cell r="O912">
            <v>4</v>
          </cell>
          <cell r="P912">
            <v>3</v>
          </cell>
          <cell r="R912">
            <v>-0.44303426165573967</v>
          </cell>
          <cell r="V912">
            <v>1272</v>
          </cell>
          <cell r="W912">
            <v>3.4430342616557397</v>
          </cell>
          <cell r="X912">
            <v>59.03506360727598</v>
          </cell>
          <cell r="Y912">
            <v>2.1049363927240208</v>
          </cell>
          <cell r="AM912">
            <v>1301.5</v>
          </cell>
          <cell r="BB912">
            <v>1369.9508679999999</v>
          </cell>
        </row>
        <row r="913">
          <cell r="A913">
            <v>44757</v>
          </cell>
          <cell r="B913">
            <v>80.58</v>
          </cell>
          <cell r="C913">
            <v>64.08</v>
          </cell>
          <cell r="D913">
            <v>63.08</v>
          </cell>
          <cell r="H913">
            <v>60.08</v>
          </cell>
          <cell r="N913">
            <v>16.5</v>
          </cell>
          <cell r="O913">
            <v>4</v>
          </cell>
          <cell r="P913">
            <v>3</v>
          </cell>
          <cell r="R913">
            <v>-1.3964705786298026</v>
          </cell>
          <cell r="V913">
            <v>1293.75</v>
          </cell>
          <cell r="W913">
            <v>4.3964705786298026</v>
          </cell>
          <cell r="X913">
            <v>58.581471109333023</v>
          </cell>
          <cell r="Y913">
            <v>4.4985288906669751</v>
          </cell>
          <cell r="AM913">
            <v>1291.5</v>
          </cell>
          <cell r="BB913">
            <v>1412.7204959999999</v>
          </cell>
        </row>
        <row r="914">
          <cell r="A914">
            <v>44760</v>
          </cell>
          <cell r="B914">
            <v>83.7</v>
          </cell>
          <cell r="C914">
            <v>67.2</v>
          </cell>
          <cell r="D914">
            <v>68.2</v>
          </cell>
          <cell r="H914">
            <v>63.2</v>
          </cell>
          <cell r="N914">
            <v>16.5</v>
          </cell>
          <cell r="O914">
            <v>4</v>
          </cell>
          <cell r="P914">
            <v>5</v>
          </cell>
          <cell r="R914">
            <v>-1.3980221552719598</v>
          </cell>
          <cell r="V914">
            <v>1362.5</v>
          </cell>
          <cell r="W914">
            <v>6.3980221552719598</v>
          </cell>
          <cell r="X914">
            <v>62.255570342670985</v>
          </cell>
          <cell r="Y914">
            <v>5.9444296573290174</v>
          </cell>
          <cell r="AM914">
            <v>1372.5</v>
          </cell>
          <cell r="BB914">
            <v>1481.5046399999999</v>
          </cell>
        </row>
        <row r="915">
          <cell r="A915">
            <v>44761</v>
          </cell>
          <cell r="B915">
            <v>81.39</v>
          </cell>
          <cell r="C915">
            <v>66.89</v>
          </cell>
          <cell r="D915">
            <v>67.89</v>
          </cell>
          <cell r="H915">
            <v>61.89</v>
          </cell>
          <cell r="N915">
            <v>14.5</v>
          </cell>
          <cell r="O915">
            <v>5</v>
          </cell>
          <cell r="P915">
            <v>6</v>
          </cell>
          <cell r="R915">
            <v>-1.7549745852123309</v>
          </cell>
          <cell r="V915">
            <v>1325.75</v>
          </cell>
          <cell r="W915">
            <v>7.7549745852123309</v>
          </cell>
          <cell r="X915">
            <v>60.18038466458195</v>
          </cell>
          <cell r="Y915">
            <v>7.7096153354180501</v>
          </cell>
          <cell r="AM915">
            <v>1326.75</v>
          </cell>
          <cell r="BB915">
            <v>1474.670318</v>
          </cell>
        </row>
        <row r="916">
          <cell r="A916">
            <v>44762</v>
          </cell>
          <cell r="B916">
            <v>79.53</v>
          </cell>
          <cell r="C916">
            <v>65.03</v>
          </cell>
          <cell r="D916">
            <v>67.03</v>
          </cell>
          <cell r="H916">
            <v>60.03</v>
          </cell>
          <cell r="N916">
            <v>14.5</v>
          </cell>
          <cell r="O916">
            <v>5</v>
          </cell>
          <cell r="P916">
            <v>7</v>
          </cell>
          <cell r="R916">
            <v>-1.6753251396384456</v>
          </cell>
          <cell r="V916">
            <v>1286.5</v>
          </cell>
          <cell r="W916">
            <v>8.6753251396384456</v>
          </cell>
          <cell r="X916">
            <v>58.105198986492915</v>
          </cell>
          <cell r="Y916">
            <v>8.9248010135070857</v>
          </cell>
          <cell r="AM916">
            <v>1281</v>
          </cell>
          <cell r="BB916">
            <v>1433.6643859999999</v>
          </cell>
        </row>
        <row r="917">
          <cell r="A917">
            <v>44763</v>
          </cell>
          <cell r="B917">
            <v>78.099999999999994</v>
          </cell>
          <cell r="C917">
            <v>63.6</v>
          </cell>
          <cell r="D917">
            <v>65.599999999999994</v>
          </cell>
          <cell r="H917">
            <v>58.6</v>
          </cell>
          <cell r="N917">
            <v>14.499999999999993</v>
          </cell>
          <cell r="O917">
            <v>5</v>
          </cell>
          <cell r="P917">
            <v>6.9999999999999929</v>
          </cell>
          <cell r="R917">
            <v>-2.3998895048674953</v>
          </cell>
          <cell r="V917">
            <v>1239</v>
          </cell>
          <cell r="W917">
            <v>9.3998895048674882</v>
          </cell>
          <cell r="X917">
            <v>55.73517818474096</v>
          </cell>
          <cell r="Y917">
            <v>9.8648218152590346</v>
          </cell>
          <cell r="AM917">
            <v>1228.75</v>
          </cell>
          <cell r="BB917">
            <v>1402.13832</v>
          </cell>
        </row>
        <row r="918">
          <cell r="A918">
            <v>44764</v>
          </cell>
          <cell r="B918">
            <v>79.819999999999993</v>
          </cell>
          <cell r="C918">
            <v>65.319999999999993</v>
          </cell>
          <cell r="D918">
            <v>67.319999999999993</v>
          </cell>
          <cell r="H918">
            <v>60.32</v>
          </cell>
          <cell r="N918">
            <v>14.5</v>
          </cell>
          <cell r="O918">
            <v>4.9999999999999929</v>
          </cell>
          <cell r="P918">
            <v>6.9999999999999929</v>
          </cell>
          <cell r="R918">
            <v>-2.7250925736929048</v>
          </cell>
          <cell r="V918">
            <v>1269.75</v>
          </cell>
          <cell r="W918">
            <v>9.7250925736928977</v>
          </cell>
          <cell r="X918">
            <v>57.277392677747017</v>
          </cell>
          <cell r="Y918">
            <v>10.042607322252977</v>
          </cell>
          <cell r="AM918">
            <v>1262.75</v>
          </cell>
          <cell r="BB918">
            <v>1440.0577839999999</v>
          </cell>
        </row>
        <row r="919">
          <cell r="A919">
            <v>44767</v>
          </cell>
          <cell r="B919">
            <v>80.510000000000005</v>
          </cell>
          <cell r="C919">
            <v>65.010000000000005</v>
          </cell>
          <cell r="D919">
            <v>67.010000000000005</v>
          </cell>
          <cell r="H919">
            <v>60.01</v>
          </cell>
          <cell r="N919">
            <v>15.5</v>
          </cell>
          <cell r="O919">
            <v>5.0000000000000071</v>
          </cell>
          <cell r="P919">
            <v>7.0000000000000071</v>
          </cell>
          <cell r="R919">
            <v>-2.5738499479729313</v>
          </cell>
          <cell r="V919">
            <v>1266.25</v>
          </cell>
          <cell r="W919">
            <v>9.5738499479729384</v>
          </cell>
          <cell r="X919">
            <v>57.345431552438463</v>
          </cell>
          <cell r="Y919">
            <v>9.6645684475615425</v>
          </cell>
          <cell r="AM919">
            <v>1264.25</v>
          </cell>
          <cell r="BB919">
            <v>1433.2234620000002</v>
          </cell>
        </row>
        <row r="920">
          <cell r="A920">
            <v>44768</v>
          </cell>
          <cell r="B920">
            <v>80.92</v>
          </cell>
          <cell r="C920">
            <v>65.42</v>
          </cell>
          <cell r="D920">
            <v>67.42</v>
          </cell>
          <cell r="H920">
            <v>60.42</v>
          </cell>
          <cell r="N920">
            <v>15.5</v>
          </cell>
          <cell r="O920">
            <v>5</v>
          </cell>
          <cell r="P920">
            <v>7</v>
          </cell>
          <cell r="R920">
            <v>-3.2560054467387118</v>
          </cell>
          <cell r="V920">
            <v>1260.25</v>
          </cell>
          <cell r="W920">
            <v>10.256005446738712</v>
          </cell>
          <cell r="X920">
            <v>57.515528739167074</v>
          </cell>
          <cell r="Y920">
            <v>9.9044712608329277</v>
          </cell>
          <cell r="AM920">
            <v>1268</v>
          </cell>
          <cell r="BB920">
            <v>1442.2624040000001</v>
          </cell>
        </row>
        <row r="921">
          <cell r="A921">
            <v>44769</v>
          </cell>
          <cell r="B921">
            <v>79.680000000000007</v>
          </cell>
          <cell r="C921">
            <v>66.180000000000007</v>
          </cell>
          <cell r="D921">
            <v>68.180000000000007</v>
          </cell>
          <cell r="H921">
            <v>61.18</v>
          </cell>
          <cell r="N921">
            <v>13.5</v>
          </cell>
          <cell r="O921">
            <v>5.0000000000000071</v>
          </cell>
          <cell r="P921">
            <v>7.0000000000000071</v>
          </cell>
          <cell r="R921">
            <v>-3.6984906981786452</v>
          </cell>
          <cell r="V921">
            <v>1267.25</v>
          </cell>
          <cell r="W921">
            <v>10.698490698178652</v>
          </cell>
          <cell r="X921">
            <v>57.980461049558606</v>
          </cell>
          <cell r="Y921">
            <v>10.199538950441401</v>
          </cell>
          <cell r="AM921">
            <v>1278.25</v>
          </cell>
          <cell r="BB921">
            <v>1459.0175160000001</v>
          </cell>
        </row>
        <row r="922">
          <cell r="A922">
            <v>44770</v>
          </cell>
          <cell r="B922">
            <v>84.34</v>
          </cell>
          <cell r="C922">
            <v>70.84</v>
          </cell>
          <cell r="D922">
            <v>72.84</v>
          </cell>
          <cell r="H922">
            <v>65.84</v>
          </cell>
          <cell r="N922">
            <v>13.5</v>
          </cell>
          <cell r="O922">
            <v>5</v>
          </cell>
          <cell r="P922">
            <v>7</v>
          </cell>
          <cell r="R922">
            <v>-5.1606635876807871</v>
          </cell>
          <cell r="V922">
            <v>1337.75</v>
          </cell>
          <cell r="W922">
            <v>12.160663587680787</v>
          </cell>
          <cell r="X922">
            <v>61.076229848019295</v>
          </cell>
          <cell r="Y922">
            <v>11.763770151980708</v>
          </cell>
          <cell r="AM922">
            <v>1346.5</v>
          </cell>
          <cell r="BB922">
            <v>1561.752808</v>
          </cell>
        </row>
        <row r="923">
          <cell r="A923">
            <v>44771</v>
          </cell>
          <cell r="B923">
            <v>87.1</v>
          </cell>
          <cell r="C923">
            <v>73.599999999999994</v>
          </cell>
          <cell r="D923">
            <v>75.599999999999994</v>
          </cell>
          <cell r="H923">
            <v>68.599999999999994</v>
          </cell>
          <cell r="N923">
            <v>13.5</v>
          </cell>
          <cell r="O923">
            <v>5</v>
          </cell>
          <cell r="P923">
            <v>7</v>
          </cell>
          <cell r="R923">
            <v>-7.1041970913834547</v>
          </cell>
          <cell r="V923">
            <v>1355.75</v>
          </cell>
          <cell r="W923">
            <v>14.104197091383455</v>
          </cell>
          <cell r="X923">
            <v>62.527725841436755</v>
          </cell>
          <cell r="Y923">
            <v>13.072274158563239</v>
          </cell>
          <cell r="AM923">
            <v>1378.5</v>
          </cell>
          <cell r="BB923">
            <v>1622.6003199999998</v>
          </cell>
        </row>
        <row r="924">
          <cell r="A924">
            <v>44774</v>
          </cell>
          <cell r="B924">
            <v>82.59</v>
          </cell>
          <cell r="C924">
            <v>69.09</v>
          </cell>
          <cell r="D924">
            <v>71.09</v>
          </cell>
          <cell r="H924">
            <v>64.09</v>
          </cell>
          <cell r="N924">
            <v>13.5</v>
          </cell>
          <cell r="O924">
            <v>5</v>
          </cell>
          <cell r="P924">
            <v>7</v>
          </cell>
          <cell r="R924">
            <v>-3.9889940225580602</v>
          </cell>
          <cell r="V924">
            <v>1325</v>
          </cell>
          <cell r="W924">
            <v>10.98899402255806</v>
          </cell>
          <cell r="X924">
            <v>60.259763351721972</v>
          </cell>
          <cell r="Y924">
            <v>10.830236648278031</v>
          </cell>
          <cell r="AM924">
            <v>1328.5</v>
          </cell>
          <cell r="BB924">
            <v>1523.1719579999999</v>
          </cell>
        </row>
        <row r="925">
          <cell r="A925">
            <v>44775</v>
          </cell>
          <cell r="B925">
            <v>80.83</v>
          </cell>
          <cell r="C925">
            <v>67.83</v>
          </cell>
          <cell r="D925">
            <v>69.33</v>
          </cell>
          <cell r="H925">
            <v>62.33</v>
          </cell>
          <cell r="N925">
            <v>13</v>
          </cell>
          <cell r="O925">
            <v>5.5</v>
          </cell>
          <cell r="P925">
            <v>7</v>
          </cell>
          <cell r="R925">
            <v>-2.251673647455199</v>
          </cell>
          <cell r="V925">
            <v>1324.5</v>
          </cell>
          <cell r="W925">
            <v>9.251673647455199</v>
          </cell>
          <cell r="X925">
            <v>59.828850478676159</v>
          </cell>
          <cell r="Y925">
            <v>9.5011495213238391</v>
          </cell>
          <cell r="AM925">
            <v>1319</v>
          </cell>
          <cell r="BB925">
            <v>1495.393746</v>
          </cell>
        </row>
        <row r="926">
          <cell r="A926">
            <v>44776</v>
          </cell>
          <cell r="B926">
            <v>80.319999999999993</v>
          </cell>
          <cell r="C926">
            <v>66.819999999999993</v>
          </cell>
          <cell r="D926">
            <v>68.819999999999993</v>
          </cell>
          <cell r="H926">
            <v>61.82</v>
          </cell>
          <cell r="N926">
            <v>13.5</v>
          </cell>
          <cell r="O926">
            <v>4.9999999999999929</v>
          </cell>
          <cell r="P926">
            <v>6.9999999999999929</v>
          </cell>
          <cell r="R926">
            <v>-4.2931314483843508</v>
          </cell>
          <cell r="V926">
            <v>1268.25</v>
          </cell>
          <cell r="W926">
            <v>11.293131448384344</v>
          </cell>
          <cell r="X926">
            <v>57.129975115915556</v>
          </cell>
          <cell r="Y926">
            <v>11.690024884084437</v>
          </cell>
          <cell r="AM926">
            <v>1259.5</v>
          </cell>
          <cell r="BB926">
            <v>1473.1270839999997</v>
          </cell>
        </row>
        <row r="927">
          <cell r="A927">
            <v>44777</v>
          </cell>
          <cell r="B927">
            <v>79.95</v>
          </cell>
          <cell r="C927">
            <v>67.45</v>
          </cell>
          <cell r="D927">
            <v>69.45</v>
          </cell>
          <cell r="H927">
            <v>62.45</v>
          </cell>
          <cell r="N927">
            <v>12.5</v>
          </cell>
          <cell r="O927">
            <v>5</v>
          </cell>
          <cell r="P927">
            <v>7</v>
          </cell>
          <cell r="R927">
            <v>-4.7530342616557419</v>
          </cell>
          <cell r="V927">
            <v>1272</v>
          </cell>
          <cell r="W927">
            <v>11.753034261655742</v>
          </cell>
          <cell r="X927">
            <v>57.753664800587124</v>
          </cell>
          <cell r="Y927">
            <v>11.696335199412879</v>
          </cell>
          <cell r="AM927">
            <v>1273.25</v>
          </cell>
          <cell r="BB927">
            <v>1487.0161900000001</v>
          </cell>
        </row>
        <row r="928">
          <cell r="A928">
            <v>44778</v>
          </cell>
          <cell r="B928">
            <v>82.5</v>
          </cell>
          <cell r="C928">
            <v>70</v>
          </cell>
          <cell r="D928">
            <v>72</v>
          </cell>
          <cell r="H928">
            <v>65</v>
          </cell>
          <cell r="N928">
            <v>12.5</v>
          </cell>
          <cell r="O928">
            <v>5</v>
          </cell>
          <cell r="P928">
            <v>7</v>
          </cell>
          <cell r="R928">
            <v>-5.4092855827438839</v>
          </cell>
          <cell r="V928">
            <v>1313.75</v>
          </cell>
          <cell r="W928">
            <v>12.409285582743884</v>
          </cell>
          <cell r="X928">
            <v>59.738131979087569</v>
          </cell>
          <cell r="Y928">
            <v>12.261868020912431</v>
          </cell>
          <cell r="AM928">
            <v>1317</v>
          </cell>
          <cell r="BB928">
            <v>1543.2339999999999</v>
          </cell>
        </row>
        <row r="929">
          <cell r="A929">
            <v>44781</v>
          </cell>
          <cell r="B929">
            <v>83.35</v>
          </cell>
          <cell r="C929">
            <v>70.349999999999994</v>
          </cell>
          <cell r="D929">
            <v>72.349999999999994</v>
          </cell>
          <cell r="H929">
            <v>65.349999999999994</v>
          </cell>
          <cell r="N929">
            <v>13</v>
          </cell>
          <cell r="O929">
            <v>5</v>
          </cell>
          <cell r="P929">
            <v>7</v>
          </cell>
          <cell r="R929">
            <v>-2.6408371593860451</v>
          </cell>
          <cell r="V929">
            <v>1382.5</v>
          </cell>
          <cell r="W929">
            <v>9.6408371593860451</v>
          </cell>
          <cell r="X929">
            <v>61.892696344316619</v>
          </cell>
          <cell r="Y929">
            <v>10.457303655683376</v>
          </cell>
          <cell r="AM929">
            <v>1364.5</v>
          </cell>
          <cell r="BB929">
            <v>1550.9501699999998</v>
          </cell>
        </row>
        <row r="930">
          <cell r="A930">
            <v>44782</v>
          </cell>
          <cell r="B930">
            <v>83.76</v>
          </cell>
          <cell r="C930">
            <v>70.760000000000005</v>
          </cell>
          <cell r="D930">
            <v>72.760000000000005</v>
          </cell>
          <cell r="H930">
            <v>65.760000000000005</v>
          </cell>
          <cell r="N930">
            <v>13</v>
          </cell>
          <cell r="O930">
            <v>5</v>
          </cell>
          <cell r="P930">
            <v>7</v>
          </cell>
          <cell r="R930">
            <v>-2.9034195975545884</v>
          </cell>
          <cell r="V930">
            <v>1385.75</v>
          </cell>
          <cell r="W930">
            <v>9.9034195975545884</v>
          </cell>
          <cell r="X930">
            <v>62.062793531045223</v>
          </cell>
          <cell r="Y930">
            <v>10.697206468954782</v>
          </cell>
          <cell r="AM930">
            <v>1368.25</v>
          </cell>
          <cell r="BB930">
            <v>1559.989112</v>
          </cell>
        </row>
        <row r="931">
          <cell r="A931">
            <v>44783</v>
          </cell>
          <cell r="B931">
            <v>85.38</v>
          </cell>
          <cell r="C931">
            <v>72.38</v>
          </cell>
          <cell r="D931">
            <v>74.38</v>
          </cell>
          <cell r="H931">
            <v>67.38</v>
          </cell>
          <cell r="N931">
            <v>13</v>
          </cell>
          <cell r="O931">
            <v>5</v>
          </cell>
          <cell r="P931">
            <v>7</v>
          </cell>
          <cell r="R931">
            <v>-3.5141762896315001</v>
          </cell>
          <cell r="V931">
            <v>1408</v>
          </cell>
          <cell r="W931">
            <v>10.5141762896315</v>
          </cell>
          <cell r="X931">
            <v>62.969978526931143</v>
          </cell>
          <cell r="Y931">
            <v>11.410021473068852</v>
          </cell>
          <cell r="AM931">
            <v>1388.25</v>
          </cell>
          <cell r="BB931">
            <v>1595.7039559999998</v>
          </cell>
        </row>
        <row r="932">
          <cell r="A932">
            <v>44784</v>
          </cell>
          <cell r="B932">
            <v>87.3</v>
          </cell>
          <cell r="C932">
            <v>74.3</v>
          </cell>
          <cell r="D932">
            <v>76.3</v>
          </cell>
          <cell r="H932">
            <v>69.3</v>
          </cell>
          <cell r="N932">
            <v>13</v>
          </cell>
          <cell r="O932">
            <v>5</v>
          </cell>
          <cell r="P932">
            <v>7</v>
          </cell>
          <cell r="R932">
            <v>-4.697088480474207</v>
          </cell>
          <cell r="V932">
            <v>1424.25</v>
          </cell>
          <cell r="W932">
            <v>11.697088480474207</v>
          </cell>
          <cell r="X932">
            <v>64.36477545810574</v>
          </cell>
          <cell r="Y932">
            <v>11.935224541894257</v>
          </cell>
          <cell r="AM932">
            <v>1419</v>
          </cell>
          <cell r="BB932">
            <v>1638.0326599999999</v>
          </cell>
        </row>
        <row r="933">
          <cell r="A933">
            <v>44785</v>
          </cell>
          <cell r="B933">
            <v>87.53</v>
          </cell>
          <cell r="C933">
            <v>74.53</v>
          </cell>
          <cell r="D933">
            <v>76.53</v>
          </cell>
          <cell r="H933">
            <v>69.53</v>
          </cell>
          <cell r="N933">
            <v>13</v>
          </cell>
          <cell r="O933">
            <v>5</v>
          </cell>
          <cell r="P933">
            <v>7</v>
          </cell>
          <cell r="R933">
            <v>-6.4693029734802607</v>
          </cell>
          <cell r="V933">
            <v>1390.25</v>
          </cell>
          <cell r="W933">
            <v>13.469302973480261</v>
          </cell>
          <cell r="X933">
            <v>63.639027461397006</v>
          </cell>
          <cell r="Y933">
            <v>12.890972538602995</v>
          </cell>
          <cell r="AM933">
            <v>1403</v>
          </cell>
          <cell r="BB933">
            <v>1643.103286</v>
          </cell>
        </row>
        <row r="934">
          <cell r="A934">
            <v>44788</v>
          </cell>
          <cell r="B934">
            <v>87.94</v>
          </cell>
          <cell r="C934">
            <v>73.94</v>
          </cell>
          <cell r="D934">
            <v>75.94</v>
          </cell>
          <cell r="H934">
            <v>68.94</v>
          </cell>
          <cell r="N934">
            <v>14</v>
          </cell>
          <cell r="O934">
            <v>5</v>
          </cell>
          <cell r="P934">
            <v>7</v>
          </cell>
          <cell r="R934">
            <v>-5.0855161020800779</v>
          </cell>
          <cell r="V934">
            <v>1407.75</v>
          </cell>
          <cell r="W934">
            <v>12.085516102080078</v>
          </cell>
          <cell r="X934">
            <v>63.310172900388359</v>
          </cell>
          <cell r="Y934">
            <v>12.629827099611639</v>
          </cell>
          <cell r="AM934">
            <v>1395.75</v>
          </cell>
          <cell r="BB934">
            <v>1630.0960279999999</v>
          </cell>
        </row>
        <row r="935">
          <cell r="A935">
            <v>44789</v>
          </cell>
          <cell r="B935">
            <v>85.84</v>
          </cell>
          <cell r="C935">
            <v>72.34</v>
          </cell>
          <cell r="D935">
            <v>74.84</v>
          </cell>
          <cell r="H935">
            <v>67.84</v>
          </cell>
          <cell r="N935">
            <v>13.5</v>
          </cell>
          <cell r="O935">
            <v>4.5</v>
          </cell>
          <cell r="P935">
            <v>7</v>
          </cell>
          <cell r="R935">
            <v>-6.7751099644292765</v>
          </cell>
          <cell r="V935">
            <v>1346.25</v>
          </cell>
          <cell r="W935">
            <v>13.775109964429276</v>
          </cell>
          <cell r="X935">
            <v>60.588617912730612</v>
          </cell>
          <cell r="Y935">
            <v>14.251382087269391</v>
          </cell>
          <cell r="AM935">
            <v>1335.75</v>
          </cell>
          <cell r="BB935">
            <v>1594.8221080000001</v>
          </cell>
        </row>
        <row r="936">
          <cell r="A936">
            <v>44790</v>
          </cell>
          <cell r="B936">
            <v>85.41</v>
          </cell>
          <cell r="C936">
            <v>71.91</v>
          </cell>
          <cell r="D936">
            <v>74.41</v>
          </cell>
          <cell r="H936">
            <v>67.41</v>
          </cell>
          <cell r="N936">
            <v>13.5</v>
          </cell>
          <cell r="O936">
            <v>4.5</v>
          </cell>
          <cell r="P936">
            <v>7</v>
          </cell>
          <cell r="R936">
            <v>-6.0275952158691979</v>
          </cell>
          <cell r="V936">
            <v>1353.25</v>
          </cell>
          <cell r="W936">
            <v>13.027595215869198</v>
          </cell>
          <cell r="X936">
            <v>60.384501288656281</v>
          </cell>
          <cell r="Y936">
            <v>14.025498711343715</v>
          </cell>
          <cell r="AM936">
            <v>1331.25</v>
          </cell>
          <cell r="BB936">
            <v>1585.3422419999999</v>
          </cell>
        </row>
        <row r="937">
          <cell r="A937">
            <v>44791</v>
          </cell>
          <cell r="B937">
            <v>84.26</v>
          </cell>
          <cell r="C937">
            <v>70.760000000000005</v>
          </cell>
          <cell r="D937">
            <v>73.260000000000005</v>
          </cell>
          <cell r="H937">
            <v>66.260000000000005</v>
          </cell>
          <cell r="N937">
            <v>13.5</v>
          </cell>
          <cell r="O937">
            <v>4.5</v>
          </cell>
          <cell r="P937">
            <v>7</v>
          </cell>
          <cell r="R937">
            <v>-6.3064115843895223</v>
          </cell>
          <cell r="V937">
            <v>1321.75</v>
          </cell>
          <cell r="W937">
            <v>13.306411584389522</v>
          </cell>
          <cell r="X937">
            <v>58.978364545033109</v>
          </cell>
          <cell r="Y937">
            <v>14.281635454966896</v>
          </cell>
          <cell r="AM937">
            <v>1300.25</v>
          </cell>
          <cell r="BB937">
            <v>1559.989112</v>
          </cell>
        </row>
        <row r="938">
          <cell r="A938">
            <v>44792</v>
          </cell>
          <cell r="B938">
            <v>85.9</v>
          </cell>
          <cell r="C938">
            <v>72.400000000000006</v>
          </cell>
          <cell r="D938">
            <v>74.900000000000006</v>
          </cell>
          <cell r="H938">
            <v>67.900000000000006</v>
          </cell>
          <cell r="N938">
            <v>13.5</v>
          </cell>
          <cell r="O938">
            <v>4.5</v>
          </cell>
          <cell r="P938">
            <v>7</v>
          </cell>
          <cell r="R938">
            <v>-6.9938673387093147</v>
          </cell>
          <cell r="V938">
            <v>1342.75</v>
          </cell>
          <cell r="W938">
            <v>13.993867338709315</v>
          </cell>
          <cell r="X938">
            <v>60.486559600693447</v>
          </cell>
          <cell r="Y938">
            <v>14.413440399306559</v>
          </cell>
          <cell r="AM938">
            <v>1333.5</v>
          </cell>
          <cell r="BB938">
            <v>1596.1448800000001</v>
          </cell>
        </row>
        <row r="939">
          <cell r="A939">
            <v>44795</v>
          </cell>
          <cell r="B939">
            <v>86.27</v>
          </cell>
          <cell r="C939">
            <v>73.27</v>
          </cell>
          <cell r="D939">
            <v>75.77</v>
          </cell>
          <cell r="H939">
            <v>68.77</v>
          </cell>
          <cell r="N939">
            <v>13</v>
          </cell>
          <cell r="O939">
            <v>4.5</v>
          </cell>
          <cell r="P939">
            <v>7</v>
          </cell>
          <cell r="R939">
            <v>-7.7051099644292691</v>
          </cell>
          <cell r="V939">
            <v>1346.25</v>
          </cell>
          <cell r="W939">
            <v>14.705109964429269</v>
          </cell>
          <cell r="X939">
            <v>60.06698654009621</v>
          </cell>
          <cell r="Y939">
            <v>15.703013459903786</v>
          </cell>
          <cell r="AM939">
            <v>1324.25</v>
          </cell>
          <cell r="BB939">
            <v>1615.3250739999999</v>
          </cell>
        </row>
        <row r="940">
          <cell r="A940">
            <v>44796</v>
          </cell>
          <cell r="B940">
            <v>87.09</v>
          </cell>
          <cell r="C940">
            <v>74.09</v>
          </cell>
          <cell r="D940">
            <v>76.59</v>
          </cell>
          <cell r="H940">
            <v>69.59</v>
          </cell>
          <cell r="N940">
            <v>13</v>
          </cell>
          <cell r="O940">
            <v>4.5</v>
          </cell>
          <cell r="P940">
            <v>7</v>
          </cell>
          <cell r="R940">
            <v>-7.9807989668977228</v>
          </cell>
          <cell r="V940">
            <v>1358.25</v>
          </cell>
          <cell r="W940">
            <v>14.980798966897723</v>
          </cell>
          <cell r="X940">
            <v>62.493706404091036</v>
          </cell>
          <cell r="Y940">
            <v>14.096293595908968</v>
          </cell>
          <cell r="AM940">
            <v>1377.75</v>
          </cell>
          <cell r="BB940">
            <v>1633.4029579999999</v>
          </cell>
        </row>
        <row r="941">
          <cell r="A941">
            <v>44797</v>
          </cell>
          <cell r="B941">
            <v>86.27</v>
          </cell>
          <cell r="C941">
            <v>73.27</v>
          </cell>
          <cell r="D941">
            <v>75.77</v>
          </cell>
          <cell r="H941">
            <v>68.77</v>
          </cell>
          <cell r="N941">
            <v>13</v>
          </cell>
          <cell r="O941">
            <v>4.5</v>
          </cell>
          <cell r="P941">
            <v>7</v>
          </cell>
          <cell r="R941">
            <v>-8.3401394615494127</v>
          </cell>
          <cell r="V941">
            <v>1332.25</v>
          </cell>
          <cell r="W941">
            <v>15.340139461549413</v>
          </cell>
          <cell r="X941">
            <v>60.225743914376245</v>
          </cell>
          <cell r="Y941">
            <v>15.544256085623751</v>
          </cell>
          <cell r="AM941">
            <v>1327.75</v>
          </cell>
          <cell r="BB941">
            <v>1615.3250739999999</v>
          </cell>
        </row>
        <row r="942">
          <cell r="A942">
            <v>44798</v>
          </cell>
          <cell r="B942">
            <v>86.59</v>
          </cell>
          <cell r="C942">
            <v>73.59</v>
          </cell>
          <cell r="D942">
            <v>76.09</v>
          </cell>
          <cell r="H942">
            <v>69.09</v>
          </cell>
          <cell r="N942">
            <v>13</v>
          </cell>
          <cell r="O942">
            <v>4.5</v>
          </cell>
          <cell r="P942">
            <v>7</v>
          </cell>
          <cell r="R942">
            <v>-8.6034403993065496</v>
          </cell>
          <cell r="V942">
            <v>1333.5</v>
          </cell>
          <cell r="W942">
            <v>15.60344039930655</v>
          </cell>
          <cell r="X942">
            <v>60.985511348430698</v>
          </cell>
          <cell r="Y942">
            <v>15.104488651569305</v>
          </cell>
          <cell r="AM942">
            <v>1344.5</v>
          </cell>
          <cell r="BB942">
            <v>1622.379858</v>
          </cell>
        </row>
        <row r="943">
          <cell r="A943">
            <v>44799</v>
          </cell>
          <cell r="B943">
            <v>88.32</v>
          </cell>
          <cell r="C943">
            <v>75.319999999999993</v>
          </cell>
          <cell r="D943">
            <v>77.819999999999993</v>
          </cell>
          <cell r="H943">
            <v>70.819999999999993</v>
          </cell>
          <cell r="N943">
            <v>13</v>
          </cell>
          <cell r="O943">
            <v>4.5</v>
          </cell>
          <cell r="P943">
            <v>7</v>
          </cell>
          <cell r="R943">
            <v>-7.7933224108259722</v>
          </cell>
          <cell r="V943">
            <v>1389.5</v>
          </cell>
          <cell r="W943">
            <v>14.793322410825972</v>
          </cell>
          <cell r="X943">
            <v>63.253473838145489</v>
          </cell>
          <cell r="Y943">
            <v>14.566526161854505</v>
          </cell>
          <cell r="AM943">
            <v>1394.5</v>
          </cell>
          <cell r="BB943">
            <v>1660.5197839999998</v>
          </cell>
        </row>
        <row r="944">
          <cell r="A944">
            <v>44802</v>
          </cell>
          <cell r="B944">
            <v>88.48</v>
          </cell>
          <cell r="C944">
            <v>77.48</v>
          </cell>
          <cell r="D944">
            <v>79.98</v>
          </cell>
          <cell r="H944">
            <v>70.98</v>
          </cell>
          <cell r="N944">
            <v>11</v>
          </cell>
          <cell r="O944">
            <v>6.5</v>
          </cell>
          <cell r="P944">
            <v>9</v>
          </cell>
          <cell r="R944">
            <v>-8.9172064689547668</v>
          </cell>
          <cell r="V944">
            <v>1368.25</v>
          </cell>
          <cell r="W944">
            <v>17.917206468954767</v>
          </cell>
          <cell r="X944">
            <v>62.074133343493799</v>
          </cell>
          <cell r="Y944">
            <v>17.905866656506205</v>
          </cell>
          <cell r="AM944">
            <v>1368.5</v>
          </cell>
          <cell r="BB944">
            <v>1708.139576</v>
          </cell>
        </row>
        <row r="945">
          <cell r="A945">
            <v>44803</v>
          </cell>
          <cell r="B945">
            <v>88.29</v>
          </cell>
          <cell r="C945">
            <v>77.290000000000006</v>
          </cell>
          <cell r="D945">
            <v>79.790000000000006</v>
          </cell>
          <cell r="H945">
            <v>70.790000000000006</v>
          </cell>
          <cell r="N945">
            <v>11</v>
          </cell>
          <cell r="O945">
            <v>6.5</v>
          </cell>
          <cell r="P945">
            <v>9</v>
          </cell>
          <cell r="R945">
            <v>-8.5344296573290137</v>
          </cell>
          <cell r="V945">
            <v>1372.5</v>
          </cell>
          <cell r="W945">
            <v>17.534429657329014</v>
          </cell>
          <cell r="X945">
            <v>62.334949029811</v>
          </cell>
          <cell r="Y945">
            <v>17.455050970189006</v>
          </cell>
          <cell r="AM945">
            <v>1374.25</v>
          </cell>
          <cell r="BB945">
            <v>1703.9507980000001</v>
          </cell>
        </row>
        <row r="946">
          <cell r="A946">
            <v>44804</v>
          </cell>
          <cell r="B946">
            <v>90.24</v>
          </cell>
          <cell r="C946">
            <v>79.739999999999995</v>
          </cell>
          <cell r="D946">
            <v>81.739999999999995</v>
          </cell>
          <cell r="H946">
            <v>72.739999999999995</v>
          </cell>
          <cell r="N946">
            <v>10.5</v>
          </cell>
          <cell r="O946">
            <v>7</v>
          </cell>
          <cell r="P946">
            <v>9</v>
          </cell>
          <cell r="R946">
            <v>-9.1236521635001324</v>
          </cell>
          <cell r="V946">
            <v>1402.5</v>
          </cell>
          <cell r="W946">
            <v>18.123652163500132</v>
          </cell>
          <cell r="X946">
            <v>63.616347836499855</v>
          </cell>
          <cell r="Y946">
            <v>18.12365216350014</v>
          </cell>
          <cell r="AM946">
            <v>1402.5</v>
          </cell>
          <cell r="BB946">
            <v>1757.9639879999997</v>
          </cell>
        </row>
        <row r="947">
          <cell r="A947">
            <v>44805</v>
          </cell>
          <cell r="B947">
            <v>82.77</v>
          </cell>
          <cell r="C947">
            <v>72.27</v>
          </cell>
          <cell r="D947">
            <v>74.27</v>
          </cell>
          <cell r="H947">
            <v>65.27</v>
          </cell>
          <cell r="N947">
            <v>10.5</v>
          </cell>
          <cell r="O947">
            <v>7</v>
          </cell>
          <cell r="P947">
            <v>9</v>
          </cell>
          <cell r="R947">
            <v>-4.2618090266721396</v>
          </cell>
          <cell r="V947">
            <v>1345</v>
          </cell>
          <cell r="W947">
            <v>13.26180902667214</v>
          </cell>
          <cell r="X947">
            <v>61.098909472916439</v>
          </cell>
          <cell r="Y947">
            <v>13.171090527083557</v>
          </cell>
          <cell r="AM947">
            <v>1347</v>
          </cell>
          <cell r="BB947">
            <v>1593.2788739999999</v>
          </cell>
        </row>
        <row r="948">
          <cell r="A948">
            <v>44806</v>
          </cell>
          <cell r="B948">
            <v>85.44</v>
          </cell>
          <cell r="C948">
            <v>74.94</v>
          </cell>
          <cell r="D948">
            <v>76.94</v>
          </cell>
          <cell r="H948">
            <v>67.94</v>
          </cell>
          <cell r="N948">
            <v>10.5</v>
          </cell>
          <cell r="O948">
            <v>7</v>
          </cell>
          <cell r="P948">
            <v>9</v>
          </cell>
          <cell r="R948">
            <v>-5.7411287195718756</v>
          </cell>
          <cell r="V948">
            <v>1371.25</v>
          </cell>
          <cell r="W948">
            <v>14.741128719571876</v>
          </cell>
          <cell r="X948">
            <v>62.198871280428115</v>
          </cell>
          <cell r="Y948">
            <v>14.741128719571883</v>
          </cell>
          <cell r="AM948">
            <v>1371.25</v>
          </cell>
          <cell r="BB948">
            <v>1652.1422279999999</v>
          </cell>
        </row>
        <row r="949">
          <cell r="A949">
            <v>44810</v>
          </cell>
          <cell r="B949">
            <v>82.9</v>
          </cell>
          <cell r="C949">
            <v>71.400000000000006</v>
          </cell>
          <cell r="D949">
            <v>73.900000000000006</v>
          </cell>
          <cell r="H949">
            <v>64.900000000000006</v>
          </cell>
          <cell r="N949">
            <v>11.5</v>
          </cell>
          <cell r="O949">
            <v>6.5</v>
          </cell>
          <cell r="P949">
            <v>9</v>
          </cell>
          <cell r="R949">
            <v>-7.8947628210187588</v>
          </cell>
          <cell r="V949">
            <v>1256.75</v>
          </cell>
          <cell r="W949">
            <v>16.894762821018759</v>
          </cell>
          <cell r="X949">
            <v>59.012383982378836</v>
          </cell>
          <cell r="Y949">
            <v>14.88761601762117</v>
          </cell>
          <cell r="AM949">
            <v>1301</v>
          </cell>
          <cell r="BB949">
            <v>1574.0986800000001</v>
          </cell>
        </row>
        <row r="950">
          <cell r="A950">
            <v>44811</v>
          </cell>
          <cell r="B950">
            <v>81.180000000000007</v>
          </cell>
          <cell r="C950">
            <v>69.680000000000007</v>
          </cell>
          <cell r="D950">
            <v>72.680000000000007</v>
          </cell>
          <cell r="H950">
            <v>63.68</v>
          </cell>
          <cell r="N950">
            <v>11.5</v>
          </cell>
          <cell r="O950">
            <v>6.0000000000000071</v>
          </cell>
          <cell r="P950">
            <v>9.0000000000000071</v>
          </cell>
          <cell r="R950">
            <v>-7.3551515679331771</v>
          </cell>
          <cell r="V950">
            <v>1241.75</v>
          </cell>
          <cell r="W950">
            <v>16.355151567933184</v>
          </cell>
          <cell r="X950">
            <v>55.31560512414373</v>
          </cell>
          <cell r="Y950">
            <v>17.364394875856277</v>
          </cell>
          <cell r="AM950">
            <v>1219.5</v>
          </cell>
          <cell r="BB950">
            <v>1536.179216</v>
          </cell>
        </row>
        <row r="951">
          <cell r="A951">
            <v>44812</v>
          </cell>
          <cell r="B951">
            <v>82.54</v>
          </cell>
          <cell r="C951">
            <v>71.540000000000006</v>
          </cell>
          <cell r="D951">
            <v>74.040000000000006</v>
          </cell>
          <cell r="H951">
            <v>65.040000000000006</v>
          </cell>
          <cell r="N951">
            <v>11</v>
          </cell>
          <cell r="O951">
            <v>6.5</v>
          </cell>
          <cell r="P951">
            <v>9</v>
          </cell>
          <cell r="R951">
            <v>-10.540861372153593</v>
          </cell>
          <cell r="V951">
            <v>1201.5</v>
          </cell>
          <cell r="W951">
            <v>19.540861372153593</v>
          </cell>
          <cell r="X951">
            <v>54.748614501715032</v>
          </cell>
          <cell r="Y951">
            <v>19.291385498284974</v>
          </cell>
          <cell r="AM951">
            <v>1207</v>
          </cell>
          <cell r="BB951">
            <v>1577.185148</v>
          </cell>
        </row>
        <row r="952">
          <cell r="A952">
            <v>44813</v>
          </cell>
          <cell r="B952">
            <v>84.18</v>
          </cell>
          <cell r="C952">
            <v>73.180000000000007</v>
          </cell>
          <cell r="D952">
            <v>75.680000000000007</v>
          </cell>
          <cell r="H952">
            <v>66.680000000000007</v>
          </cell>
          <cell r="N952">
            <v>11</v>
          </cell>
          <cell r="O952">
            <v>6.5</v>
          </cell>
          <cell r="P952">
            <v>9</v>
          </cell>
          <cell r="R952">
            <v>-11.160278251781939</v>
          </cell>
          <cell r="V952">
            <v>1224</v>
          </cell>
          <cell r="W952">
            <v>20.160278251781939</v>
          </cell>
          <cell r="X952">
            <v>56.041353120852456</v>
          </cell>
          <cell r="Y952">
            <v>19.638646879147551</v>
          </cell>
          <cell r="AM952">
            <v>1235.5</v>
          </cell>
          <cell r="BB952">
            <v>1613.3409160000001</v>
          </cell>
        </row>
        <row r="953">
          <cell r="A953">
            <v>44816</v>
          </cell>
          <cell r="B953">
            <v>85.84</v>
          </cell>
          <cell r="C953">
            <v>74.34</v>
          </cell>
          <cell r="D953">
            <v>77.34</v>
          </cell>
          <cell r="H953">
            <v>68.34</v>
          </cell>
          <cell r="N953">
            <v>11.5</v>
          </cell>
          <cell r="O953">
            <v>6</v>
          </cell>
          <cell r="P953">
            <v>9</v>
          </cell>
          <cell r="R953">
            <v>-11.436821133055908</v>
          </cell>
          <cell r="V953">
            <v>1254.5</v>
          </cell>
          <cell r="W953">
            <v>20.436821133055908</v>
          </cell>
          <cell r="X953">
            <v>57.594907426307088</v>
          </cell>
          <cell r="Y953">
            <v>19.745092573692915</v>
          </cell>
          <cell r="AM953">
            <v>1269.75</v>
          </cell>
          <cell r="BB953">
            <v>1638.9145080000001</v>
          </cell>
        </row>
        <row r="954">
          <cell r="A954">
            <v>44817</v>
          </cell>
          <cell r="B954">
            <v>86.43</v>
          </cell>
          <cell r="C954">
            <v>74.930000000000007</v>
          </cell>
          <cell r="D954">
            <v>76.930000000000007</v>
          </cell>
          <cell r="H954">
            <v>68.930000000000007</v>
          </cell>
          <cell r="N954">
            <v>11.5</v>
          </cell>
          <cell r="O954">
            <v>6</v>
          </cell>
          <cell r="P954">
            <v>8</v>
          </cell>
          <cell r="R954">
            <v>-14.102006811144953</v>
          </cell>
          <cell r="V954">
            <v>1208.75</v>
          </cell>
          <cell r="W954">
            <v>22.102006811144953</v>
          </cell>
          <cell r="X954">
            <v>55.326944936592298</v>
          </cell>
          <cell r="Y954">
            <v>21.603055063407709</v>
          </cell>
          <cell r="AM954">
            <v>1219.75</v>
          </cell>
          <cell r="BB954">
            <v>1651.9217660000002</v>
          </cell>
        </row>
        <row r="955">
          <cell r="A955">
            <v>44818</v>
          </cell>
          <cell r="B955">
            <v>84.14</v>
          </cell>
          <cell r="C955">
            <v>74.14</v>
          </cell>
          <cell r="D955">
            <v>72.64</v>
          </cell>
          <cell r="H955">
            <v>67.14</v>
          </cell>
          <cell r="N955">
            <v>10</v>
          </cell>
          <cell r="O955">
            <v>7</v>
          </cell>
          <cell r="P955">
            <v>5.5</v>
          </cell>
          <cell r="R955">
            <v>-12.4594243729764</v>
          </cell>
          <cell r="V955">
            <v>1205.5</v>
          </cell>
          <cell r="W955">
            <v>17.9594243729764</v>
          </cell>
          <cell r="X955">
            <v>55.202206999657989</v>
          </cell>
          <cell r="Y955">
            <v>17.437793000342012</v>
          </cell>
          <cell r="AM955">
            <v>1217</v>
          </cell>
          <cell r="BB955">
            <v>1634.5052679999999</v>
          </cell>
        </row>
        <row r="956">
          <cell r="A956">
            <v>44819</v>
          </cell>
          <cell r="B956">
            <v>83.79</v>
          </cell>
          <cell r="C956">
            <v>73.790000000000006</v>
          </cell>
          <cell r="D956">
            <v>71.790000000000006</v>
          </cell>
          <cell r="H956">
            <v>66.790000000000006</v>
          </cell>
          <cell r="N956">
            <v>10</v>
          </cell>
          <cell r="O956">
            <v>7</v>
          </cell>
          <cell r="P956">
            <v>5</v>
          </cell>
          <cell r="R956">
            <v>-12.086744748079262</v>
          </cell>
          <cell r="V956">
            <v>1206</v>
          </cell>
          <cell r="W956">
            <v>17.086744748079262</v>
          </cell>
          <cell r="X956">
            <v>55.202206999657989</v>
          </cell>
          <cell r="Y956">
            <v>16.587793000342018</v>
          </cell>
          <cell r="AM956">
            <v>1217</v>
          </cell>
          <cell r="BB956">
            <v>1626.789098</v>
          </cell>
        </row>
        <row r="957">
          <cell r="A957">
            <v>44820</v>
          </cell>
          <cell r="B957">
            <v>85.66</v>
          </cell>
          <cell r="C957">
            <v>75.66</v>
          </cell>
          <cell r="D957">
            <v>73.66</v>
          </cell>
          <cell r="H957">
            <v>68.66</v>
          </cell>
          <cell r="N957">
            <v>10</v>
          </cell>
          <cell r="O957">
            <v>7</v>
          </cell>
          <cell r="P957">
            <v>5</v>
          </cell>
          <cell r="R957">
            <v>-13.990764185424972</v>
          </cell>
          <cell r="V957">
            <v>1205.25</v>
          </cell>
          <cell r="W957">
            <v>18.990764185424972</v>
          </cell>
          <cell r="X957">
            <v>56.506285431243988</v>
          </cell>
          <cell r="Y957">
            <v>17.153714568756008</v>
          </cell>
          <cell r="AM957">
            <v>1245.75</v>
          </cell>
          <cell r="BB957">
            <v>1668.0154919999998</v>
          </cell>
        </row>
        <row r="958">
          <cell r="A958">
            <v>44823</v>
          </cell>
          <cell r="B958">
            <v>85</v>
          </cell>
          <cell r="C958">
            <v>75</v>
          </cell>
          <cell r="D958">
            <v>73</v>
          </cell>
          <cell r="H958">
            <v>68</v>
          </cell>
          <cell r="N958">
            <v>10</v>
          </cell>
          <cell r="O958">
            <v>7</v>
          </cell>
          <cell r="P958">
            <v>5</v>
          </cell>
          <cell r="R958">
            <v>-14.555463929870967</v>
          </cell>
          <cell r="V958">
            <v>1178.25</v>
          </cell>
          <cell r="W958">
            <v>19.555463929870967</v>
          </cell>
          <cell r="X958">
            <v>55.202206999657989</v>
          </cell>
          <cell r="Y958">
            <v>17.797793000342011</v>
          </cell>
          <cell r="AM958">
            <v>1217</v>
          </cell>
          <cell r="BB958">
            <v>1653.4649999999999</v>
          </cell>
        </row>
        <row r="959">
          <cell r="A959">
            <v>44824</v>
          </cell>
          <cell r="B959">
            <v>85.59</v>
          </cell>
          <cell r="C959">
            <v>75.59</v>
          </cell>
          <cell r="D959">
            <v>73.59</v>
          </cell>
          <cell r="H959">
            <v>68.59</v>
          </cell>
          <cell r="N959">
            <v>10</v>
          </cell>
          <cell r="O959">
            <v>7</v>
          </cell>
          <cell r="P959">
            <v>5</v>
          </cell>
          <cell r="R959">
            <v>-13.954783622770705</v>
          </cell>
          <cell r="V959">
            <v>1204.5</v>
          </cell>
          <cell r="W959">
            <v>18.954783622770705</v>
          </cell>
          <cell r="X959">
            <v>56.324848432066808</v>
          </cell>
          <cell r="Y959">
            <v>17.265151567933195</v>
          </cell>
          <cell r="AM959">
            <v>1241.75</v>
          </cell>
          <cell r="BB959">
            <v>1666.472258</v>
          </cell>
        </row>
        <row r="960">
          <cell r="A960">
            <v>44825</v>
          </cell>
          <cell r="B960">
            <v>84.83</v>
          </cell>
          <cell r="C960">
            <v>74.83</v>
          </cell>
          <cell r="D960">
            <v>72.83</v>
          </cell>
          <cell r="H960">
            <v>67.83</v>
          </cell>
          <cell r="N960">
            <v>10</v>
          </cell>
          <cell r="O960">
            <v>7</v>
          </cell>
          <cell r="P960">
            <v>5</v>
          </cell>
          <cell r="R960">
            <v>-14.283405617833793</v>
          </cell>
          <cell r="V960">
            <v>1180.5</v>
          </cell>
          <cell r="W960">
            <v>19.283405617833793</v>
          </cell>
          <cell r="X960">
            <v>55.61044024780665</v>
          </cell>
          <cell r="Y960">
            <v>17.219559752193348</v>
          </cell>
          <cell r="AM960">
            <v>1226</v>
          </cell>
          <cell r="BB960">
            <v>1649.717146</v>
          </cell>
        </row>
        <row r="961">
          <cell r="A961">
            <v>44826</v>
          </cell>
          <cell r="B961">
            <v>86.43</v>
          </cell>
          <cell r="C961">
            <v>76.430000000000007</v>
          </cell>
          <cell r="D961">
            <v>74.430000000000007</v>
          </cell>
          <cell r="H961">
            <v>69.430000000000007</v>
          </cell>
          <cell r="N961">
            <v>10</v>
          </cell>
          <cell r="O961">
            <v>7</v>
          </cell>
          <cell r="P961">
            <v>5</v>
          </cell>
          <cell r="R961">
            <v>-16.835949863514024</v>
          </cell>
          <cell r="V961">
            <v>1159.5</v>
          </cell>
          <cell r="W961">
            <v>21.835949863514024</v>
          </cell>
          <cell r="X961">
            <v>53.977507255212004</v>
          </cell>
          <cell r="Y961">
            <v>20.452492744788003</v>
          </cell>
          <cell r="AM961">
            <v>1190</v>
          </cell>
          <cell r="BB961">
            <v>1684.991066</v>
          </cell>
        </row>
        <row r="962">
          <cell r="A962">
            <v>44827</v>
          </cell>
          <cell r="B962">
            <v>84</v>
          </cell>
          <cell r="C962">
            <v>74</v>
          </cell>
          <cell r="D962">
            <v>72</v>
          </cell>
          <cell r="H962">
            <v>67</v>
          </cell>
          <cell r="N962">
            <v>10</v>
          </cell>
          <cell r="O962">
            <v>7</v>
          </cell>
          <cell r="P962">
            <v>5</v>
          </cell>
          <cell r="R962">
            <v>-18.148087971543418</v>
          </cell>
          <cell r="V962">
            <v>1077</v>
          </cell>
          <cell r="W962">
            <v>23.148087971543418</v>
          </cell>
          <cell r="X962">
            <v>50.303408021874041</v>
          </cell>
          <cell r="Y962">
            <v>21.696591978125959</v>
          </cell>
          <cell r="AM962">
            <v>1109</v>
          </cell>
          <cell r="BB962">
            <v>1631.4187999999999</v>
          </cell>
        </row>
        <row r="963">
          <cell r="A963">
            <v>44830</v>
          </cell>
          <cell r="B963">
            <v>82.11</v>
          </cell>
          <cell r="C963">
            <v>73.11</v>
          </cell>
          <cell r="D963">
            <v>71.11</v>
          </cell>
          <cell r="H963">
            <v>66.11</v>
          </cell>
          <cell r="N963">
            <v>9</v>
          </cell>
          <cell r="O963">
            <v>7</v>
          </cell>
          <cell r="P963">
            <v>5</v>
          </cell>
          <cell r="R963">
            <v>-18.494127528437978</v>
          </cell>
          <cell r="V963">
            <v>1049.75</v>
          </cell>
          <cell r="W963">
            <v>23.494127528437978</v>
          </cell>
          <cell r="X963">
            <v>48.568416717242229</v>
          </cell>
          <cell r="Y963">
            <v>22.54158328275777</v>
          </cell>
          <cell r="AM963">
            <v>1070.75</v>
          </cell>
          <cell r="BB963">
            <v>1611.7976819999999</v>
          </cell>
        </row>
        <row r="964">
          <cell r="A964">
            <v>44831</v>
          </cell>
          <cell r="B964">
            <v>81.66</v>
          </cell>
          <cell r="C964">
            <v>73.16</v>
          </cell>
          <cell r="D964">
            <v>70.66</v>
          </cell>
          <cell r="H964">
            <v>65.66</v>
          </cell>
          <cell r="N964">
            <v>8.5</v>
          </cell>
          <cell r="O964">
            <v>7.5</v>
          </cell>
          <cell r="P964">
            <v>5</v>
          </cell>
          <cell r="R964">
            <v>-17.703933154980753</v>
          </cell>
          <cell r="V964">
            <v>1057.25</v>
          </cell>
          <cell r="W964">
            <v>22.703933154980753</v>
          </cell>
          <cell r="X964">
            <v>48.897271278250869</v>
          </cell>
          <cell r="Y964">
            <v>21.762728721749127</v>
          </cell>
          <cell r="AM964">
            <v>1078</v>
          </cell>
          <cell r="BB964">
            <v>1612.8999919999999</v>
          </cell>
        </row>
        <row r="965">
          <cell r="A965">
            <v>44832</v>
          </cell>
          <cell r="B965">
            <v>81.52</v>
          </cell>
          <cell r="C965">
            <v>73.02</v>
          </cell>
          <cell r="D965">
            <v>70.52</v>
          </cell>
          <cell r="H965">
            <v>65.52</v>
          </cell>
          <cell r="N965">
            <v>8.5</v>
          </cell>
          <cell r="O965">
            <v>7.5</v>
          </cell>
          <cell r="P965">
            <v>5</v>
          </cell>
          <cell r="R965">
            <v>-18.187622839652327</v>
          </cell>
          <cell r="V965">
            <v>1043.5</v>
          </cell>
          <cell r="W965">
            <v>23.187622839652327</v>
          </cell>
          <cell r="X965">
            <v>48.205542718887862</v>
          </cell>
          <cell r="Y965">
            <v>22.314457281112134</v>
          </cell>
          <cell r="AM965">
            <v>1062.75</v>
          </cell>
          <cell r="BB965">
            <v>1609.8135239999999</v>
          </cell>
        </row>
        <row r="966">
          <cell r="A966">
            <v>44833</v>
          </cell>
          <cell r="B966">
            <v>82.98</v>
          </cell>
          <cell r="C966">
            <v>74.98</v>
          </cell>
          <cell r="D966">
            <v>72.48</v>
          </cell>
          <cell r="H966">
            <v>67.48</v>
          </cell>
          <cell r="N966">
            <v>8</v>
          </cell>
          <cell r="O966">
            <v>7.5</v>
          </cell>
          <cell r="P966">
            <v>5</v>
          </cell>
          <cell r="R966">
            <v>-17.16525216567738</v>
          </cell>
          <cell r="V966">
            <v>1109.25</v>
          </cell>
          <cell r="W966">
            <v>22.16525216567738</v>
          </cell>
          <cell r="X966">
            <v>49.815796086585358</v>
          </cell>
          <cell r="Y966">
            <v>22.664203913414646</v>
          </cell>
          <cell r="AM966">
            <v>1098.25</v>
          </cell>
          <cell r="BB966">
            <v>1653.0240759999999</v>
          </cell>
        </row>
        <row r="967">
          <cell r="A967">
            <v>44834</v>
          </cell>
          <cell r="B967">
            <v>80.849999999999994</v>
          </cell>
          <cell r="C967">
            <v>72.849999999999994</v>
          </cell>
          <cell r="D967">
            <v>70.349999999999994</v>
          </cell>
          <cell r="H967">
            <v>65.349999999999994</v>
          </cell>
          <cell r="N967">
            <v>8</v>
          </cell>
          <cell r="O967">
            <v>7.5</v>
          </cell>
          <cell r="P967">
            <v>5</v>
          </cell>
          <cell r="R967">
            <v>-16.044495473600456</v>
          </cell>
          <cell r="V967">
            <v>1087</v>
          </cell>
          <cell r="W967">
            <v>21.044495473600456</v>
          </cell>
          <cell r="X967">
            <v>49.736417399445344</v>
          </cell>
          <cell r="Y967">
            <v>20.613582600554651</v>
          </cell>
          <cell r="AM967">
            <v>1096.5</v>
          </cell>
          <cell r="BB967">
            <v>1606.0656699999997</v>
          </cell>
        </row>
        <row r="968">
          <cell r="A968">
            <v>44837</v>
          </cell>
          <cell r="B968">
            <v>78.84</v>
          </cell>
          <cell r="C968">
            <v>70.84</v>
          </cell>
          <cell r="D968">
            <v>68.34</v>
          </cell>
          <cell r="H968">
            <v>63.34</v>
          </cell>
          <cell r="N968">
            <v>8</v>
          </cell>
          <cell r="O968">
            <v>7.5</v>
          </cell>
          <cell r="P968">
            <v>5</v>
          </cell>
          <cell r="R968">
            <v>-11.698494109194229</v>
          </cell>
          <cell r="V968">
            <v>1138.5</v>
          </cell>
          <cell r="W968">
            <v>16.698494109194229</v>
          </cell>
          <cell r="X968">
            <v>52.514671449345961</v>
          </cell>
          <cell r="Y968">
            <v>15.825328550654042</v>
          </cell>
          <cell r="AM968">
            <v>1157.75</v>
          </cell>
          <cell r="BB968">
            <v>1561.752808</v>
          </cell>
        </row>
        <row r="969">
          <cell r="A969">
            <v>44838</v>
          </cell>
          <cell r="B969">
            <v>80.52</v>
          </cell>
          <cell r="C969">
            <v>72.52</v>
          </cell>
          <cell r="D969">
            <v>70.02</v>
          </cell>
          <cell r="H969">
            <v>65.02</v>
          </cell>
          <cell r="N969">
            <v>8</v>
          </cell>
          <cell r="O969">
            <v>7.5</v>
          </cell>
          <cell r="P969">
            <v>5</v>
          </cell>
          <cell r="R969">
            <v>-11.496085242730942</v>
          </cell>
          <cell r="V969">
            <v>1180</v>
          </cell>
          <cell r="W969">
            <v>16.496085242730942</v>
          </cell>
          <cell r="X969">
            <v>53.546594382166191</v>
          </cell>
          <cell r="Y969">
            <v>16.473405617833805</v>
          </cell>
          <cell r="AM969">
            <v>1180.5</v>
          </cell>
          <cell r="BB969">
            <v>1598.7904239999998</v>
          </cell>
        </row>
        <row r="970">
          <cell r="A970">
            <v>44839</v>
          </cell>
          <cell r="B970">
            <v>81.540000000000006</v>
          </cell>
          <cell r="C970">
            <v>71.540000000000006</v>
          </cell>
          <cell r="D970">
            <v>73.540000000000006</v>
          </cell>
          <cell r="H970">
            <v>65.540000000000006</v>
          </cell>
          <cell r="N970">
            <v>10</v>
          </cell>
          <cell r="O970">
            <v>6</v>
          </cell>
          <cell r="P970">
            <v>8</v>
          </cell>
          <cell r="R970">
            <v>-8.9996951314102844</v>
          </cell>
          <cell r="V970">
            <v>1246.5</v>
          </cell>
          <cell r="W970">
            <v>16.999695131410284</v>
          </cell>
          <cell r="X970">
            <v>55.440343061078039</v>
          </cell>
          <cell r="Y970">
            <v>18.099656938921967</v>
          </cell>
          <cell r="AM970">
            <v>1222.25</v>
          </cell>
          <cell r="BB970">
            <v>1577.185148</v>
          </cell>
        </row>
        <row r="971">
          <cell r="A971">
            <v>44840</v>
          </cell>
          <cell r="B971">
            <v>82.02</v>
          </cell>
          <cell r="C971">
            <v>72.52</v>
          </cell>
          <cell r="D971">
            <v>74.52</v>
          </cell>
          <cell r="H971">
            <v>66.02</v>
          </cell>
          <cell r="N971">
            <v>9.5</v>
          </cell>
          <cell r="O971">
            <v>6.5</v>
          </cell>
          <cell r="P971">
            <v>8.5</v>
          </cell>
          <cell r="R971">
            <v>-9.6044330683445907</v>
          </cell>
          <cell r="V971">
            <v>1243.75</v>
          </cell>
          <cell r="W971">
            <v>18.104433068344591</v>
          </cell>
          <cell r="X971">
            <v>56.562984493486859</v>
          </cell>
          <cell r="Y971">
            <v>17.957015506513137</v>
          </cell>
          <cell r="AM971">
            <v>1247</v>
          </cell>
          <cell r="BB971">
            <v>1598.7904239999998</v>
          </cell>
        </row>
        <row r="972">
          <cell r="A972">
            <v>44841</v>
          </cell>
          <cell r="B972">
            <v>82.6</v>
          </cell>
          <cell r="C972">
            <v>73.599999999999994</v>
          </cell>
          <cell r="D972">
            <v>75.099999999999994</v>
          </cell>
          <cell r="H972">
            <v>66.599999999999994</v>
          </cell>
          <cell r="N972">
            <v>9</v>
          </cell>
          <cell r="O972">
            <v>7</v>
          </cell>
          <cell r="P972">
            <v>8.5</v>
          </cell>
          <cell r="R972">
            <v>-8.59685932554423</v>
          </cell>
          <cell r="V972">
            <v>1278.75</v>
          </cell>
          <cell r="W972">
            <v>17.09685932554423</v>
          </cell>
          <cell r="X972">
            <v>57.504188926718498</v>
          </cell>
          <cell r="Y972">
            <v>17.595811073281496</v>
          </cell>
          <cell r="AM972">
            <v>1267.75</v>
          </cell>
          <cell r="BB972">
            <v>1622.6003199999998</v>
          </cell>
        </row>
        <row r="973">
          <cell r="A973">
            <v>44844</v>
          </cell>
          <cell r="B973">
            <v>82.06</v>
          </cell>
          <cell r="C973">
            <v>73.06</v>
          </cell>
          <cell r="D973">
            <v>74.56</v>
          </cell>
          <cell r="H973">
            <v>66.06</v>
          </cell>
          <cell r="N973">
            <v>9</v>
          </cell>
          <cell r="O973">
            <v>7</v>
          </cell>
          <cell r="P973">
            <v>8.5</v>
          </cell>
          <cell r="R973">
            <v>-8.861986009392993</v>
          </cell>
          <cell r="V973">
            <v>1261</v>
          </cell>
          <cell r="W973">
            <v>17.361986009392993</v>
          </cell>
          <cell r="X973">
            <v>56.699062242869751</v>
          </cell>
          <cell r="Y973">
            <v>17.860937757130252</v>
          </cell>
          <cell r="AM973">
            <v>1250</v>
          </cell>
          <cell r="BB973">
            <v>1610.6953719999999</v>
          </cell>
        </row>
        <row r="974">
          <cell r="A974">
            <v>44845</v>
          </cell>
          <cell r="B974">
            <v>81.47</v>
          </cell>
          <cell r="C974">
            <v>72.47</v>
          </cell>
          <cell r="D974">
            <v>73.97</v>
          </cell>
          <cell r="H974">
            <v>65.47</v>
          </cell>
          <cell r="N974">
            <v>9</v>
          </cell>
          <cell r="O974">
            <v>7</v>
          </cell>
          <cell r="P974">
            <v>8.5</v>
          </cell>
          <cell r="R974">
            <v>-9.1905108177274712</v>
          </cell>
          <cell r="V974">
            <v>1240.75</v>
          </cell>
          <cell r="W974">
            <v>17.690510817727471</v>
          </cell>
          <cell r="X974">
            <v>56.279489182272513</v>
          </cell>
          <cell r="Y974">
            <v>17.690510817727485</v>
          </cell>
          <cell r="AM974">
            <v>1240.75</v>
          </cell>
          <cell r="BB974">
            <v>1597.6881139999998</v>
          </cell>
        </row>
        <row r="975">
          <cell r="A975">
            <v>44846</v>
          </cell>
          <cell r="B975">
            <v>81.09</v>
          </cell>
          <cell r="C975">
            <v>72.59</v>
          </cell>
          <cell r="D975">
            <v>74.09</v>
          </cell>
          <cell r="H975">
            <v>65.59</v>
          </cell>
          <cell r="N975">
            <v>8.5</v>
          </cell>
          <cell r="O975">
            <v>7</v>
          </cell>
          <cell r="P975">
            <v>8.5</v>
          </cell>
          <cell r="R975">
            <v>-9.0837145687560081</v>
          </cell>
          <cell r="V975">
            <v>1245.75</v>
          </cell>
          <cell r="W975">
            <v>17.583714568756008</v>
          </cell>
          <cell r="X975">
            <v>56.358867869412528</v>
          </cell>
          <cell r="Y975">
            <v>17.731132130587476</v>
          </cell>
          <cell r="AM975">
            <v>1242.5</v>
          </cell>
          <cell r="BB975">
            <v>1600.333658</v>
          </cell>
        </row>
        <row r="976">
          <cell r="A976">
            <v>44847</v>
          </cell>
          <cell r="B976">
            <v>81.93</v>
          </cell>
          <cell r="C976">
            <v>73.430000000000007</v>
          </cell>
          <cell r="D976">
            <v>74.930000000000007</v>
          </cell>
          <cell r="H976">
            <v>66.430000000000007</v>
          </cell>
          <cell r="N976">
            <v>8.5</v>
          </cell>
          <cell r="O976">
            <v>7</v>
          </cell>
          <cell r="P976">
            <v>8.5</v>
          </cell>
          <cell r="R976">
            <v>-9.220646196944422</v>
          </cell>
          <cell r="V976">
            <v>1261.25</v>
          </cell>
          <cell r="W976">
            <v>17.720646196944422</v>
          </cell>
          <cell r="X976">
            <v>57.254713052849873</v>
          </cell>
          <cell r="Y976">
            <v>17.675286947150134</v>
          </cell>
          <cell r="AM976">
            <v>1262.25</v>
          </cell>
          <cell r="BB976">
            <v>1618.852466</v>
          </cell>
        </row>
        <row r="977">
          <cell r="A977">
            <v>44848</v>
          </cell>
          <cell r="B977">
            <v>80.8</v>
          </cell>
          <cell r="C977">
            <v>72.3</v>
          </cell>
          <cell r="D977">
            <v>73.8</v>
          </cell>
          <cell r="H977">
            <v>65.3</v>
          </cell>
          <cell r="N977">
            <v>8.5</v>
          </cell>
          <cell r="O977">
            <v>7</v>
          </cell>
          <cell r="P977">
            <v>8.5</v>
          </cell>
          <cell r="R977">
            <v>-9.6782199397447641</v>
          </cell>
          <cell r="V977">
            <v>1226.25</v>
          </cell>
          <cell r="W977">
            <v>18.178219939744764</v>
          </cell>
          <cell r="X977">
            <v>55.51972174821806</v>
          </cell>
          <cell r="Y977">
            <v>18.280278251781937</v>
          </cell>
          <cell r="AM977">
            <v>1224</v>
          </cell>
          <cell r="BB977">
            <v>1593.9402599999999</v>
          </cell>
        </row>
        <row r="978">
          <cell r="A978">
            <v>44851</v>
          </cell>
          <cell r="B978">
            <v>82.34</v>
          </cell>
          <cell r="C978">
            <v>73.84</v>
          </cell>
          <cell r="D978">
            <v>75.34</v>
          </cell>
          <cell r="H978">
            <v>66.84</v>
          </cell>
          <cell r="N978">
            <v>8.5</v>
          </cell>
          <cell r="O978">
            <v>7</v>
          </cell>
          <cell r="P978">
            <v>8.5</v>
          </cell>
          <cell r="R978">
            <v>-9.5172480724586777</v>
          </cell>
          <cell r="V978">
            <v>1263.75</v>
          </cell>
          <cell r="W978">
            <v>18.017248072458678</v>
          </cell>
          <cell r="X978">
            <v>56.574324305935434</v>
          </cell>
          <cell r="Y978">
            <v>18.765675694064569</v>
          </cell>
          <cell r="AM978">
            <v>1247.25</v>
          </cell>
          <cell r="BB978">
            <v>1627.891408</v>
          </cell>
        </row>
        <row r="979">
          <cell r="A979">
            <v>44852</v>
          </cell>
          <cell r="B979">
            <v>83.49</v>
          </cell>
          <cell r="C979">
            <v>75.239999999999995</v>
          </cell>
          <cell r="D979">
            <v>77.239999999999995</v>
          </cell>
          <cell r="H979">
            <v>68.739999999999995</v>
          </cell>
          <cell r="N979">
            <v>8.25</v>
          </cell>
          <cell r="O979">
            <v>6.5</v>
          </cell>
          <cell r="P979">
            <v>8.5</v>
          </cell>
          <cell r="R979">
            <v>-10.838917637581396</v>
          </cell>
          <cell r="V979">
            <v>1276.5</v>
          </cell>
          <cell r="W979">
            <v>19.338917637581396</v>
          </cell>
          <cell r="X979">
            <v>57.458829676924204</v>
          </cell>
          <cell r="Y979">
            <v>19.781170323075791</v>
          </cell>
          <cell r="AM979">
            <v>1266.75</v>
          </cell>
          <cell r="BB979">
            <v>1658.7560879999999</v>
          </cell>
        </row>
        <row r="980">
          <cell r="A980">
            <v>44853</v>
          </cell>
          <cell r="B980">
            <v>85.39</v>
          </cell>
          <cell r="C980">
            <v>77.14</v>
          </cell>
          <cell r="D980">
            <v>79.14</v>
          </cell>
          <cell r="H980">
            <v>70.64</v>
          </cell>
          <cell r="N980">
            <v>8.25</v>
          </cell>
          <cell r="O980">
            <v>6.5</v>
          </cell>
          <cell r="P980">
            <v>8.5</v>
          </cell>
          <cell r="R980">
            <v>-11.536897518032561</v>
          </cell>
          <cell r="V980">
            <v>1303</v>
          </cell>
          <cell r="W980">
            <v>20.036897518032561</v>
          </cell>
          <cell r="X980">
            <v>58.694869233818764</v>
          </cell>
          <cell r="Y980">
            <v>20.445130766181236</v>
          </cell>
          <cell r="AM980">
            <v>1294</v>
          </cell>
          <cell r="BB980">
            <v>1700.6438679999999</v>
          </cell>
        </row>
        <row r="981">
          <cell r="A981">
            <v>44854</v>
          </cell>
          <cell r="B981">
            <v>84.92</v>
          </cell>
          <cell r="C981">
            <v>76.42</v>
          </cell>
          <cell r="D981">
            <v>78.92</v>
          </cell>
          <cell r="H981">
            <v>70.42</v>
          </cell>
          <cell r="N981">
            <v>8.5</v>
          </cell>
          <cell r="O981">
            <v>6</v>
          </cell>
          <cell r="P981">
            <v>8.5</v>
          </cell>
          <cell r="R981">
            <v>-11.974606640049856</v>
          </cell>
          <cell r="V981">
            <v>1288.5</v>
          </cell>
          <cell r="W981">
            <v>20.474606640049856</v>
          </cell>
          <cell r="X981">
            <v>59.205160794004591</v>
          </cell>
          <cell r="Y981">
            <v>19.714839205995411</v>
          </cell>
          <cell r="AM981">
            <v>1305.25</v>
          </cell>
          <cell r="BB981">
            <v>1684.770604</v>
          </cell>
        </row>
        <row r="982">
          <cell r="A982">
            <v>44855</v>
          </cell>
          <cell r="B982">
            <v>86.5</v>
          </cell>
          <cell r="C982">
            <v>77.5</v>
          </cell>
          <cell r="D982">
            <v>80</v>
          </cell>
          <cell r="H982">
            <v>71.5</v>
          </cell>
          <cell r="N982">
            <v>9</v>
          </cell>
          <cell r="O982">
            <v>6</v>
          </cell>
          <cell r="P982">
            <v>8.5</v>
          </cell>
          <cell r="R982">
            <v>-11.931965207641028</v>
          </cell>
          <cell r="V982">
            <v>1313.25</v>
          </cell>
          <cell r="W982">
            <v>20.431965207641028</v>
          </cell>
          <cell r="X982">
            <v>59.658753291947548</v>
          </cell>
          <cell r="Y982">
            <v>20.341246708052452</v>
          </cell>
          <cell r="AM982">
            <v>1315.25</v>
          </cell>
          <cell r="BB982">
            <v>1708.5805</v>
          </cell>
        </row>
        <row r="983">
          <cell r="A983">
            <v>44858</v>
          </cell>
          <cell r="B983">
            <v>87.87</v>
          </cell>
          <cell r="C983">
            <v>77.87</v>
          </cell>
          <cell r="D983">
            <v>80.37</v>
          </cell>
          <cell r="H983">
            <v>71.87</v>
          </cell>
          <cell r="N983">
            <v>10</v>
          </cell>
          <cell r="O983">
            <v>6</v>
          </cell>
          <cell r="P983">
            <v>8.5</v>
          </cell>
          <cell r="R983">
            <v>-11.587557023380882</v>
          </cell>
          <cell r="V983">
            <v>1329</v>
          </cell>
          <cell r="W983">
            <v>20.087557023380882</v>
          </cell>
          <cell r="X983">
            <v>59.454636667873217</v>
          </cell>
          <cell r="Y983">
            <v>20.915363332126788</v>
          </cell>
          <cell r="AM983">
            <v>1310.75</v>
          </cell>
          <cell r="BB983">
            <v>1716.7375939999999</v>
          </cell>
        </row>
        <row r="984">
          <cell r="A984">
            <v>44859</v>
          </cell>
          <cell r="B984">
            <v>88.53</v>
          </cell>
          <cell r="C984">
            <v>78.28</v>
          </cell>
          <cell r="D984">
            <v>80.78</v>
          </cell>
          <cell r="H984">
            <v>72.28</v>
          </cell>
          <cell r="N984">
            <v>10.25</v>
          </cell>
          <cell r="O984">
            <v>6</v>
          </cell>
          <cell r="P984">
            <v>8.5</v>
          </cell>
          <cell r="R984">
            <v>-10.829556341177764</v>
          </cell>
          <cell r="V984">
            <v>1354.75</v>
          </cell>
          <cell r="W984">
            <v>19.329556341177764</v>
          </cell>
          <cell r="X984">
            <v>60.951491911084979</v>
          </cell>
          <cell r="Y984">
            <v>19.828508088915022</v>
          </cell>
          <cell r="AM984">
            <v>1343.75</v>
          </cell>
          <cell r="BB984">
            <v>1725.7765359999999</v>
          </cell>
        </row>
        <row r="985">
          <cell r="A985">
            <v>44860</v>
          </cell>
          <cell r="B985">
            <v>89.67</v>
          </cell>
          <cell r="C985">
            <v>79.42</v>
          </cell>
          <cell r="D985">
            <v>81.92</v>
          </cell>
          <cell r="H985">
            <v>73.42</v>
          </cell>
          <cell r="N985">
            <v>10.25</v>
          </cell>
          <cell r="O985">
            <v>6</v>
          </cell>
          <cell r="P985">
            <v>8.5</v>
          </cell>
          <cell r="R985">
            <v>-10.325283536134535</v>
          </cell>
          <cell r="V985">
            <v>1391</v>
          </cell>
          <cell r="W985">
            <v>18.825283536134535</v>
          </cell>
          <cell r="X985">
            <v>62.142172218185245</v>
          </cell>
          <cell r="Y985">
            <v>19.777827781814757</v>
          </cell>
          <cell r="AM985">
            <v>1370</v>
          </cell>
          <cell r="BB985">
            <v>1750.909204</v>
          </cell>
        </row>
        <row r="986">
          <cell r="A986">
            <v>44861</v>
          </cell>
          <cell r="B986">
            <v>88.55</v>
          </cell>
          <cell r="C986">
            <v>78.3</v>
          </cell>
          <cell r="D986">
            <v>80.8</v>
          </cell>
          <cell r="H986">
            <v>72.3</v>
          </cell>
          <cell r="N986">
            <v>10.25</v>
          </cell>
          <cell r="O986">
            <v>6</v>
          </cell>
          <cell r="P986">
            <v>8.5</v>
          </cell>
          <cell r="R986">
            <v>-10.985634090560644</v>
          </cell>
          <cell r="V986">
            <v>1351.75</v>
          </cell>
          <cell r="W986">
            <v>19.485634090560644</v>
          </cell>
          <cell r="X986">
            <v>60.237083726824821</v>
          </cell>
          <cell r="Y986">
            <v>20.562916273175176</v>
          </cell>
          <cell r="AM986">
            <v>1328</v>
          </cell>
          <cell r="BB986">
            <v>1726.2174599999998</v>
          </cell>
        </row>
        <row r="987">
          <cell r="A987">
            <v>44862</v>
          </cell>
          <cell r="B987">
            <v>88.04</v>
          </cell>
          <cell r="C987">
            <v>77.790000000000006</v>
          </cell>
          <cell r="D987">
            <v>80.290000000000006</v>
          </cell>
          <cell r="H987">
            <v>71.790000000000006</v>
          </cell>
          <cell r="N987">
            <v>10.25</v>
          </cell>
          <cell r="O987">
            <v>6</v>
          </cell>
          <cell r="P987">
            <v>8.5</v>
          </cell>
          <cell r="R987">
            <v>-11.632294960315193</v>
          </cell>
          <cell r="V987">
            <v>1326.25</v>
          </cell>
          <cell r="W987">
            <v>20.132294960315193</v>
          </cell>
          <cell r="X987">
            <v>59.851530103573303</v>
          </cell>
          <cell r="Y987">
            <v>20.438469896426703</v>
          </cell>
          <cell r="AM987">
            <v>1319.5</v>
          </cell>
          <cell r="BB987">
            <v>1714.973898</v>
          </cell>
        </row>
        <row r="988">
          <cell r="A988">
            <v>44865</v>
          </cell>
          <cell r="B988">
            <v>89.46</v>
          </cell>
          <cell r="C988">
            <v>79.209999999999994</v>
          </cell>
          <cell r="D988">
            <v>81.709999999999994</v>
          </cell>
          <cell r="H988">
            <v>73.209999999999994</v>
          </cell>
          <cell r="N988">
            <v>10.25</v>
          </cell>
          <cell r="O988">
            <v>6</v>
          </cell>
          <cell r="P988">
            <v>8.5</v>
          </cell>
          <cell r="R988">
            <v>-12.145109964429267</v>
          </cell>
          <cell r="V988">
            <v>1346.25</v>
          </cell>
          <cell r="W988">
            <v>20.645109964429267</v>
          </cell>
          <cell r="X988">
            <v>60.815414161702094</v>
          </cell>
          <cell r="Y988">
            <v>20.8945858382979</v>
          </cell>
          <cell r="AM988">
            <v>1340.75</v>
          </cell>
          <cell r="BB988">
            <v>1746.2795019999999</v>
          </cell>
        </row>
        <row r="989">
          <cell r="A989">
            <v>44866</v>
          </cell>
          <cell r="B989">
            <v>89.62</v>
          </cell>
          <cell r="C989">
            <v>79.37</v>
          </cell>
          <cell r="D989">
            <v>81.87</v>
          </cell>
          <cell r="H989">
            <v>73.37</v>
          </cell>
          <cell r="N989">
            <v>10.25</v>
          </cell>
          <cell r="O989">
            <v>6</v>
          </cell>
          <cell r="P989">
            <v>8.5</v>
          </cell>
          <cell r="R989">
            <v>-10.74021584652607</v>
          </cell>
          <cell r="V989">
            <v>1380.75</v>
          </cell>
          <cell r="W989">
            <v>19.24021584652607</v>
          </cell>
          <cell r="X989">
            <v>61.529822345962252</v>
          </cell>
          <cell r="Y989">
            <v>20.340177654037753</v>
          </cell>
          <cell r="AM989">
            <v>1356.5</v>
          </cell>
          <cell r="BB989">
            <v>1749.8068940000001</v>
          </cell>
        </row>
        <row r="990">
          <cell r="A990">
            <v>44867</v>
          </cell>
          <cell r="B990">
            <v>92.36</v>
          </cell>
          <cell r="C990">
            <v>82.11</v>
          </cell>
          <cell r="D990">
            <v>84.11</v>
          </cell>
          <cell r="H990">
            <v>75.61</v>
          </cell>
          <cell r="N990">
            <v>10.25</v>
          </cell>
          <cell r="O990">
            <v>6.5</v>
          </cell>
          <cell r="P990">
            <v>8.5</v>
          </cell>
          <cell r="R990">
            <v>-10.598855232325533</v>
          </cell>
          <cell r="V990">
            <v>1433.25</v>
          </cell>
          <cell r="W990">
            <v>19.098855232325533</v>
          </cell>
          <cell r="X990">
            <v>64.194678271377128</v>
          </cell>
          <cell r="Y990">
            <v>19.915321728622871</v>
          </cell>
          <cell r="AM990">
            <v>1415.25</v>
          </cell>
          <cell r="BB990">
            <v>1810.2134819999999</v>
          </cell>
        </row>
        <row r="991">
          <cell r="A991">
            <v>44868</v>
          </cell>
          <cell r="B991">
            <v>92.04</v>
          </cell>
          <cell r="C991">
            <v>81.790000000000006</v>
          </cell>
          <cell r="D991">
            <v>83.79</v>
          </cell>
          <cell r="H991">
            <v>75.290000000000006</v>
          </cell>
          <cell r="N991">
            <v>10.25</v>
          </cell>
          <cell r="O991">
            <v>6.5</v>
          </cell>
          <cell r="P991">
            <v>8.5</v>
          </cell>
          <cell r="R991">
            <v>-10.505651481297022</v>
          </cell>
          <cell r="V991">
            <v>1428.25</v>
          </cell>
          <cell r="W991">
            <v>19.005651481297022</v>
          </cell>
          <cell r="X991">
            <v>63.775105210779891</v>
          </cell>
          <cell r="Y991">
            <v>20.014894789220115</v>
          </cell>
          <cell r="AM991">
            <v>1406</v>
          </cell>
          <cell r="BB991">
            <v>1803.158698</v>
          </cell>
        </row>
        <row r="992">
          <cell r="A992">
            <v>44869</v>
          </cell>
          <cell r="B992">
            <v>93.92</v>
          </cell>
          <cell r="C992">
            <v>83.17</v>
          </cell>
          <cell r="D992">
            <v>85.67</v>
          </cell>
          <cell r="H992">
            <v>77.17</v>
          </cell>
          <cell r="N992">
            <v>10.75</v>
          </cell>
          <cell r="O992">
            <v>6</v>
          </cell>
          <cell r="P992">
            <v>8.5</v>
          </cell>
          <cell r="R992">
            <v>-11.761961796625442</v>
          </cell>
          <cell r="V992">
            <v>1442</v>
          </cell>
          <cell r="W992">
            <v>20.261961796625442</v>
          </cell>
          <cell r="X992">
            <v>64.398794895451459</v>
          </cell>
          <cell r="Y992">
            <v>21.271205104548542</v>
          </cell>
          <cell r="AM992">
            <v>1419.75</v>
          </cell>
          <cell r="BB992">
            <v>1833.5824539999999</v>
          </cell>
        </row>
        <row r="993">
          <cell r="A993">
            <v>44872</v>
          </cell>
          <cell r="B993">
            <v>93.08</v>
          </cell>
          <cell r="C993">
            <v>82.33</v>
          </cell>
          <cell r="D993">
            <v>84.83</v>
          </cell>
          <cell r="H993">
            <v>76.33</v>
          </cell>
          <cell r="N993">
            <v>10.75</v>
          </cell>
          <cell r="O993">
            <v>6</v>
          </cell>
          <cell r="P993">
            <v>8.5</v>
          </cell>
          <cell r="R993">
            <v>-11.670389418231338</v>
          </cell>
          <cell r="V993">
            <v>1425.5</v>
          </cell>
          <cell r="W993">
            <v>20.170389418231338</v>
          </cell>
          <cell r="X993">
            <v>65.158562329505912</v>
          </cell>
          <cell r="Y993">
            <v>19.671437670494086</v>
          </cell>
          <cell r="AM993">
            <v>1436.5</v>
          </cell>
          <cell r="BB993">
            <v>1815.0636459999998</v>
          </cell>
        </row>
        <row r="994">
          <cell r="A994">
            <v>44873</v>
          </cell>
          <cell r="B994">
            <v>91.78</v>
          </cell>
          <cell r="C994">
            <v>81.53</v>
          </cell>
          <cell r="D994">
            <v>84.53</v>
          </cell>
          <cell r="H994">
            <v>75.03</v>
          </cell>
          <cell r="N994">
            <v>10.25</v>
          </cell>
          <cell r="O994">
            <v>6.5</v>
          </cell>
          <cell r="P994">
            <v>9.5</v>
          </cell>
          <cell r="R994">
            <v>-11.515710475537304</v>
          </cell>
          <cell r="V994">
            <v>1400.25</v>
          </cell>
          <cell r="W994">
            <v>21.015710475537304</v>
          </cell>
          <cell r="X994">
            <v>63.51428952446269</v>
          </cell>
          <cell r="Y994">
            <v>21.015710475537311</v>
          </cell>
          <cell r="AM994">
            <v>1400.25</v>
          </cell>
          <cell r="BB994">
            <v>1797.426686</v>
          </cell>
        </row>
        <row r="995">
          <cell r="A995">
            <v>44874</v>
          </cell>
          <cell r="B995">
            <v>92.29</v>
          </cell>
          <cell r="C995">
            <v>82.04</v>
          </cell>
          <cell r="D995">
            <v>85.04</v>
          </cell>
          <cell r="H995">
            <v>75.540000000000006</v>
          </cell>
          <cell r="N995">
            <v>10.25</v>
          </cell>
          <cell r="O995">
            <v>6.5</v>
          </cell>
          <cell r="P995">
            <v>9.5</v>
          </cell>
          <cell r="R995">
            <v>-11.538098540248626</v>
          </cell>
          <cell r="V995">
            <v>1411</v>
          </cell>
          <cell r="W995">
            <v>21.038098540248626</v>
          </cell>
          <cell r="X995">
            <v>63.548308961808416</v>
          </cell>
          <cell r="Y995">
            <v>21.49169103819159</v>
          </cell>
          <cell r="AM995">
            <v>1401</v>
          </cell>
          <cell r="BB995">
            <v>1808.6702480000001</v>
          </cell>
        </row>
        <row r="996">
          <cell r="A996">
            <v>44875</v>
          </cell>
          <cell r="B996">
            <v>92.59</v>
          </cell>
          <cell r="C996">
            <v>82.59</v>
          </cell>
          <cell r="D996">
            <v>85.59</v>
          </cell>
          <cell r="H996">
            <v>76.09</v>
          </cell>
          <cell r="N996">
            <v>10</v>
          </cell>
          <cell r="O996">
            <v>6.5</v>
          </cell>
          <cell r="P996">
            <v>9.5</v>
          </cell>
          <cell r="R996">
            <v>-12.564370663088731</v>
          </cell>
          <cell r="V996">
            <v>1400.5</v>
          </cell>
          <cell r="W996">
            <v>22.064370663088731</v>
          </cell>
          <cell r="X996">
            <v>63.877163522817057</v>
          </cell>
          <cell r="Y996">
            <v>21.712836477182947</v>
          </cell>
          <cell r="AM996">
            <v>1408.25</v>
          </cell>
          <cell r="BB996">
            <v>1820.795658</v>
          </cell>
        </row>
        <row r="997">
          <cell r="A997">
            <v>44876</v>
          </cell>
          <cell r="B997">
            <v>93.47</v>
          </cell>
          <cell r="C997">
            <v>83.47</v>
          </cell>
          <cell r="D997">
            <v>86.47</v>
          </cell>
          <cell r="H997">
            <v>76.97</v>
          </cell>
          <cell r="N997">
            <v>10</v>
          </cell>
          <cell r="O997">
            <v>6.5</v>
          </cell>
          <cell r="P997">
            <v>9.5</v>
          </cell>
          <cell r="R997">
            <v>-12.503166229857086</v>
          </cell>
          <cell r="V997">
            <v>1421.25</v>
          </cell>
          <cell r="W997">
            <v>22.003166229857086</v>
          </cell>
          <cell r="X997">
            <v>64.466833770142898</v>
          </cell>
          <cell r="Y997">
            <v>22.003166229857101</v>
          </cell>
          <cell r="AM997">
            <v>1421.25</v>
          </cell>
          <cell r="BB997">
            <v>1840.1963139999998</v>
          </cell>
        </row>
        <row r="998">
          <cell r="A998">
            <v>44879</v>
          </cell>
          <cell r="B998">
            <v>92.78</v>
          </cell>
          <cell r="C998">
            <v>82.78</v>
          </cell>
          <cell r="D998">
            <v>85.78</v>
          </cell>
          <cell r="H998">
            <v>76.28</v>
          </cell>
          <cell r="N998">
            <v>10</v>
          </cell>
          <cell r="O998">
            <v>6.5</v>
          </cell>
          <cell r="P998">
            <v>9.5</v>
          </cell>
          <cell r="R998">
            <v>-14.228546281403339</v>
          </cell>
          <cell r="V998">
            <v>1368</v>
          </cell>
          <cell r="W998">
            <v>23.728546281403339</v>
          </cell>
          <cell r="X998">
            <v>63.593668211602711</v>
          </cell>
          <cell r="Y998">
            <v>22.18633178839729</v>
          </cell>
          <cell r="AM998">
            <v>1402</v>
          </cell>
          <cell r="BB998">
            <v>1824.984436</v>
          </cell>
        </row>
        <row r="999">
          <cell r="A999">
            <v>44880</v>
          </cell>
          <cell r="B999">
            <v>93.23</v>
          </cell>
          <cell r="C999">
            <v>83.98</v>
          </cell>
          <cell r="D999">
            <v>86.48</v>
          </cell>
          <cell r="H999">
            <v>76.98</v>
          </cell>
          <cell r="N999">
            <v>9.25</v>
          </cell>
          <cell r="O999">
            <v>7</v>
          </cell>
          <cell r="P999">
            <v>9.5</v>
          </cell>
          <cell r="R999">
            <v>-15.869750714634975</v>
          </cell>
          <cell r="V999">
            <v>1347.25</v>
          </cell>
          <cell r="W999">
            <v>25.369750714634975</v>
          </cell>
          <cell r="X999">
            <v>61.359725159233641</v>
          </cell>
          <cell r="Y999">
            <v>25.120274840766363</v>
          </cell>
          <cell r="AM999">
            <v>1352.75</v>
          </cell>
          <cell r="BB999">
            <v>1851.4398759999999</v>
          </cell>
        </row>
        <row r="1000">
          <cell r="A1000">
            <v>44881</v>
          </cell>
          <cell r="B1000">
            <v>90.08</v>
          </cell>
          <cell r="C1000">
            <v>81.08</v>
          </cell>
          <cell r="D1000">
            <v>83.58</v>
          </cell>
          <cell r="H1000">
            <v>74.08</v>
          </cell>
          <cell r="N1000">
            <v>9</v>
          </cell>
          <cell r="O1000">
            <v>7</v>
          </cell>
          <cell r="P1000">
            <v>9.5</v>
          </cell>
          <cell r="R1000">
            <v>-14.160431021735242</v>
          </cell>
          <cell r="V1000">
            <v>1321</v>
          </cell>
          <cell r="W1000">
            <v>23.660431021735242</v>
          </cell>
          <cell r="X1000">
            <v>59.964928228059044</v>
          </cell>
          <cell r="Y1000">
            <v>23.615071771940954</v>
          </cell>
          <cell r="AM1000">
            <v>1322</v>
          </cell>
          <cell r="BB1000">
            <v>1787.5058959999999</v>
          </cell>
        </row>
        <row r="1001">
          <cell r="A1001">
            <v>44882</v>
          </cell>
          <cell r="B1001">
            <v>88.13</v>
          </cell>
          <cell r="C1001">
            <v>79.13</v>
          </cell>
          <cell r="D1001">
            <v>81.63</v>
          </cell>
          <cell r="H1001">
            <v>72.13</v>
          </cell>
          <cell r="N1001">
            <v>9</v>
          </cell>
          <cell r="O1001">
            <v>7</v>
          </cell>
          <cell r="P1001">
            <v>9.5</v>
          </cell>
          <cell r="R1001">
            <v>-12.845460518855383</v>
          </cell>
          <cell r="V1001">
            <v>1307</v>
          </cell>
          <cell r="W1001">
            <v>22.345460518855383</v>
          </cell>
          <cell r="X1001">
            <v>59.726792166638994</v>
          </cell>
          <cell r="Y1001">
            <v>21.903207833361002</v>
          </cell>
          <cell r="AM1001">
            <v>1316.75</v>
          </cell>
          <cell r="BB1001">
            <v>1744.5158059999999</v>
          </cell>
        </row>
        <row r="1002">
          <cell r="A1002">
            <v>44883</v>
          </cell>
          <cell r="B1002">
            <v>88.74</v>
          </cell>
          <cell r="C1002">
            <v>79.739999999999995</v>
          </cell>
          <cell r="D1002">
            <v>82.24</v>
          </cell>
          <cell r="H1002">
            <v>72.739999999999995</v>
          </cell>
          <cell r="N1002">
            <v>9</v>
          </cell>
          <cell r="O1002">
            <v>7</v>
          </cell>
          <cell r="P1002">
            <v>9.5</v>
          </cell>
          <cell r="R1002">
            <v>-13.73895583006972</v>
          </cell>
          <cell r="V1002">
            <v>1300.75</v>
          </cell>
          <cell r="W1002">
            <v>23.23895583006972</v>
          </cell>
          <cell r="X1002">
            <v>59.499995917667512</v>
          </cell>
          <cell r="Y1002">
            <v>22.740004082332483</v>
          </cell>
          <cell r="AM1002">
            <v>1311.75</v>
          </cell>
          <cell r="BB1002">
            <v>1757.9639879999997</v>
          </cell>
        </row>
        <row r="1003">
          <cell r="A1003">
            <v>44886</v>
          </cell>
          <cell r="B1003">
            <v>89</v>
          </cell>
          <cell r="C1003">
            <v>80</v>
          </cell>
          <cell r="D1003">
            <v>82.5</v>
          </cell>
          <cell r="H1003">
            <v>73</v>
          </cell>
          <cell r="N1003">
            <v>9</v>
          </cell>
          <cell r="O1003">
            <v>7</v>
          </cell>
          <cell r="P1003">
            <v>9.5</v>
          </cell>
          <cell r="R1003">
            <v>-13.772159581098258</v>
          </cell>
          <cell r="V1003">
            <v>1305.75</v>
          </cell>
          <cell r="W1003">
            <v>23.272159581098258</v>
          </cell>
          <cell r="X1003">
            <v>59.88554954091903</v>
          </cell>
          <cell r="Y1003">
            <v>22.61445045908097</v>
          </cell>
          <cell r="AM1003">
            <v>1320.25</v>
          </cell>
          <cell r="BB1003">
            <v>1763.6959999999999</v>
          </cell>
        </row>
        <row r="1004">
          <cell r="A1004">
            <v>44887</v>
          </cell>
          <cell r="B1004">
            <v>89.84</v>
          </cell>
          <cell r="C1004">
            <v>80.84</v>
          </cell>
          <cell r="D1004">
            <v>83.34</v>
          </cell>
          <cell r="H1004">
            <v>73.84</v>
          </cell>
          <cell r="N1004">
            <v>9</v>
          </cell>
          <cell r="O1004">
            <v>7</v>
          </cell>
          <cell r="P1004">
            <v>9.5</v>
          </cell>
          <cell r="R1004">
            <v>-13.580236648278031</v>
          </cell>
          <cell r="V1004">
            <v>1328.5</v>
          </cell>
          <cell r="W1004">
            <v>23.080236648278031</v>
          </cell>
          <cell r="X1004">
            <v>60.259763351721972</v>
          </cell>
          <cell r="Y1004">
            <v>23.080236648278031</v>
          </cell>
          <cell r="AM1004">
            <v>1328.5</v>
          </cell>
          <cell r="BB1004">
            <v>1782.2148079999999</v>
          </cell>
        </row>
        <row r="1005">
          <cell r="A1005">
            <v>44888</v>
          </cell>
          <cell r="B1005">
            <v>90.91</v>
          </cell>
          <cell r="C1005">
            <v>81.91</v>
          </cell>
          <cell r="D1005">
            <v>84.41</v>
          </cell>
          <cell r="H1005">
            <v>74.91</v>
          </cell>
          <cell r="N1005">
            <v>9</v>
          </cell>
          <cell r="O1005">
            <v>7</v>
          </cell>
          <cell r="P1005">
            <v>9.5</v>
          </cell>
          <cell r="R1005">
            <v>-13.323478591794867</v>
          </cell>
          <cell r="V1005">
            <v>1357.75</v>
          </cell>
          <cell r="W1005">
            <v>22.823478591794867</v>
          </cell>
          <cell r="X1005">
            <v>59.590714417256109</v>
          </cell>
          <cell r="Y1005">
            <v>24.819285582743888</v>
          </cell>
          <cell r="AM1005">
            <v>1313.75</v>
          </cell>
          <cell r="BB1005">
            <v>1805.8042419999999</v>
          </cell>
        </row>
        <row r="1006">
          <cell r="A1006">
            <v>44890</v>
          </cell>
          <cell r="B1006">
            <v>90.52</v>
          </cell>
          <cell r="C1006">
            <v>81.52</v>
          </cell>
          <cell r="D1006">
            <v>84.02</v>
          </cell>
          <cell r="H1006">
            <v>74.52</v>
          </cell>
          <cell r="N1006">
            <v>9</v>
          </cell>
          <cell r="O1006">
            <v>7</v>
          </cell>
          <cell r="P1006">
            <v>9.5</v>
          </cell>
          <cell r="R1006">
            <v>-13.046876716280607</v>
          </cell>
          <cell r="V1006">
            <v>1355.25</v>
          </cell>
          <cell r="W1006">
            <v>22.546876716280607</v>
          </cell>
          <cell r="X1006">
            <v>59.715452354190418</v>
          </cell>
          <cell r="Y1006">
            <v>24.304547645809578</v>
          </cell>
          <cell r="AM1006">
            <v>1316.5</v>
          </cell>
          <cell r="BB1006">
            <v>1797.2062239999998</v>
          </cell>
        </row>
        <row r="1007">
          <cell r="A1007">
            <v>44893</v>
          </cell>
          <cell r="B1007">
            <v>92.07</v>
          </cell>
          <cell r="C1007">
            <v>83.07</v>
          </cell>
          <cell r="D1007">
            <v>85.57</v>
          </cell>
          <cell r="H1007">
            <v>76.069999999999993</v>
          </cell>
          <cell r="N1007">
            <v>9</v>
          </cell>
          <cell r="O1007">
            <v>7</v>
          </cell>
          <cell r="P1007">
            <v>9.5</v>
          </cell>
          <cell r="R1007">
            <v>-16.150431021735237</v>
          </cell>
          <cell r="V1007">
            <v>1321</v>
          </cell>
          <cell r="W1007">
            <v>25.650431021735237</v>
          </cell>
          <cell r="X1007">
            <v>61.166948347607885</v>
          </cell>
          <cell r="Y1007">
            <v>24.403051652392108</v>
          </cell>
          <cell r="AM1007">
            <v>1348.5</v>
          </cell>
          <cell r="BB1007">
            <v>1831.3778339999997</v>
          </cell>
        </row>
        <row r="1008">
          <cell r="A1008">
            <v>44894</v>
          </cell>
          <cell r="B1008">
            <v>92.54</v>
          </cell>
          <cell r="C1008">
            <v>83.54</v>
          </cell>
          <cell r="D1008">
            <v>86.04</v>
          </cell>
          <cell r="H1008">
            <v>76.540000000000006</v>
          </cell>
          <cell r="N1008">
            <v>9</v>
          </cell>
          <cell r="O1008">
            <v>7</v>
          </cell>
          <cell r="P1008">
            <v>9.5</v>
          </cell>
          <cell r="R1008">
            <v>-17.108042957023926</v>
          </cell>
          <cell r="V1008">
            <v>1310.25</v>
          </cell>
          <cell r="W1008">
            <v>26.608042957023926</v>
          </cell>
          <cell r="X1008">
            <v>59.930908790713325</v>
          </cell>
          <cell r="Y1008">
            <v>26.109091209286682</v>
          </cell>
          <cell r="AM1008">
            <v>1321.25</v>
          </cell>
          <cell r="BB1008">
            <v>1841.739548</v>
          </cell>
        </row>
        <row r="1009">
          <cell r="A1009">
            <v>44895</v>
          </cell>
          <cell r="B1009">
            <v>91.23</v>
          </cell>
          <cell r="C1009">
            <v>82.23</v>
          </cell>
          <cell r="D1009">
            <v>84.73</v>
          </cell>
          <cell r="H1009">
            <v>75.23</v>
          </cell>
          <cell r="N1009">
            <v>9</v>
          </cell>
          <cell r="O1009">
            <v>7</v>
          </cell>
          <cell r="P1009">
            <v>9.5</v>
          </cell>
          <cell r="R1009">
            <v>-17.691791635935779</v>
          </cell>
          <cell r="V1009">
            <v>1268.5</v>
          </cell>
          <cell r="W1009">
            <v>27.191791635935779</v>
          </cell>
          <cell r="X1009">
            <v>58.604150734230174</v>
          </cell>
          <cell r="Y1009">
            <v>26.12584926576983</v>
          </cell>
          <cell r="AM1009">
            <v>1292</v>
          </cell>
          <cell r="BB1009">
            <v>1812.8590260000001</v>
          </cell>
        </row>
        <row r="1010">
          <cell r="A1010">
            <v>44896</v>
          </cell>
          <cell r="B1010">
            <v>83.38</v>
          </cell>
          <cell r="C1010">
            <v>73.88</v>
          </cell>
          <cell r="D1010">
            <v>76.88</v>
          </cell>
          <cell r="H1010">
            <v>67.38</v>
          </cell>
          <cell r="N1010">
            <v>9.5</v>
          </cell>
          <cell r="O1010">
            <v>6.5</v>
          </cell>
          <cell r="P1010">
            <v>9.5</v>
          </cell>
          <cell r="R1010">
            <v>-13.005599309087899</v>
          </cell>
          <cell r="V1010">
            <v>1198.75</v>
          </cell>
          <cell r="W1010">
            <v>22.505599309087899</v>
          </cell>
          <cell r="X1010">
            <v>54.635216377229291</v>
          </cell>
          <cell r="Y1010">
            <v>22.244783622770704</v>
          </cell>
          <cell r="AM1010">
            <v>1204.5</v>
          </cell>
          <cell r="BB1010">
            <v>1628.7732559999997</v>
          </cell>
        </row>
        <row r="1011">
          <cell r="A1011">
            <v>44897</v>
          </cell>
          <cell r="B1011">
            <v>81.22</v>
          </cell>
          <cell r="C1011">
            <v>71.72</v>
          </cell>
          <cell r="D1011">
            <v>74.72</v>
          </cell>
          <cell r="H1011">
            <v>65.22</v>
          </cell>
          <cell r="N1011">
            <v>9.5</v>
          </cell>
          <cell r="O1011">
            <v>6.5</v>
          </cell>
          <cell r="P1011">
            <v>9.5</v>
          </cell>
          <cell r="R1011">
            <v>-11.174453870096542</v>
          </cell>
          <cell r="V1011">
            <v>1191.5</v>
          </cell>
          <cell r="W1011">
            <v>20.674453870096542</v>
          </cell>
          <cell r="X1011">
            <v>54.238322941529198</v>
          </cell>
          <cell r="Y1011">
            <v>20.481677058470801</v>
          </cell>
          <cell r="AM1011">
            <v>1195.75</v>
          </cell>
          <cell r="BB1011">
            <v>1581.153464</v>
          </cell>
        </row>
        <row r="1012">
          <cell r="A1012">
            <v>44900</v>
          </cell>
          <cell r="B1012">
            <v>78.569999999999993</v>
          </cell>
          <cell r="C1012">
            <v>69.069999999999993</v>
          </cell>
          <cell r="D1012">
            <v>72.069999999999993</v>
          </cell>
          <cell r="H1012">
            <v>62.57</v>
          </cell>
          <cell r="N1012">
            <v>9.5</v>
          </cell>
          <cell r="O1012">
            <v>6.4999999999999929</v>
          </cell>
          <cell r="P1012">
            <v>9.4999999999999929</v>
          </cell>
          <cell r="R1012">
            <v>-9.8398721141311256</v>
          </cell>
          <cell r="V1012">
            <v>1162.5</v>
          </cell>
          <cell r="W1012">
            <v>19.339872114131119</v>
          </cell>
          <cell r="X1012">
            <v>52.457972387103091</v>
          </cell>
          <cell r="Y1012">
            <v>19.612027612896902</v>
          </cell>
          <cell r="AM1012">
            <v>1156.5</v>
          </cell>
          <cell r="BB1012">
            <v>1522.7310339999997</v>
          </cell>
        </row>
        <row r="1013">
          <cell r="A1013">
            <v>44901</v>
          </cell>
          <cell r="B1013">
            <v>77.62</v>
          </cell>
          <cell r="C1013">
            <v>68.12</v>
          </cell>
          <cell r="D1013">
            <v>71.12</v>
          </cell>
          <cell r="H1013">
            <v>61.62</v>
          </cell>
          <cell r="N1013">
            <v>9.5</v>
          </cell>
          <cell r="O1013">
            <v>6.5000000000000071</v>
          </cell>
          <cell r="P1013">
            <v>9.5000000000000071</v>
          </cell>
          <cell r="R1013">
            <v>-8.6177166153653459</v>
          </cell>
          <cell r="V1013">
            <v>1168.5</v>
          </cell>
          <cell r="W1013">
            <v>18.117716615365353</v>
          </cell>
          <cell r="X1013">
            <v>52.684768636074573</v>
          </cell>
          <cell r="Y1013">
            <v>18.435231363925432</v>
          </cell>
          <cell r="AM1013">
            <v>1161.5</v>
          </cell>
          <cell r="BB1013">
            <v>1501.7871440000001</v>
          </cell>
        </row>
        <row r="1014">
          <cell r="A1014">
            <v>44902</v>
          </cell>
          <cell r="B1014">
            <v>76.959999999999994</v>
          </cell>
          <cell r="C1014">
            <v>67.459999999999994</v>
          </cell>
          <cell r="D1014">
            <v>70.459999999999994</v>
          </cell>
          <cell r="H1014">
            <v>60.96</v>
          </cell>
          <cell r="N1014">
            <v>9.5</v>
          </cell>
          <cell r="O1014">
            <v>6.4999999999999929</v>
          </cell>
          <cell r="P1014">
            <v>9.4999999999999929</v>
          </cell>
          <cell r="R1014">
            <v>-9.0916978602227445</v>
          </cell>
          <cell r="V1014">
            <v>1143.5</v>
          </cell>
          <cell r="W1014">
            <v>18.591697860222737</v>
          </cell>
          <cell r="X1014">
            <v>52.412613137308796</v>
          </cell>
          <cell r="Y1014">
            <v>18.047386862691198</v>
          </cell>
          <cell r="AM1014">
            <v>1155.5</v>
          </cell>
          <cell r="BB1014">
            <v>1487.2366519999998</v>
          </cell>
        </row>
        <row r="1015">
          <cell r="A1015">
            <v>44903</v>
          </cell>
          <cell r="B1015">
            <v>77.31</v>
          </cell>
          <cell r="C1015">
            <v>67.31</v>
          </cell>
          <cell r="D1015">
            <v>70.81</v>
          </cell>
          <cell r="H1015">
            <v>61.31</v>
          </cell>
          <cell r="N1015">
            <v>10</v>
          </cell>
          <cell r="O1015">
            <v>6</v>
          </cell>
          <cell r="P1015">
            <v>9.5</v>
          </cell>
          <cell r="R1015">
            <v>-8.9540859249340699</v>
          </cell>
          <cell r="V1015">
            <v>1154.25</v>
          </cell>
          <cell r="W1015">
            <v>18.45408592493407</v>
          </cell>
          <cell r="X1015">
            <v>52.423952949757371</v>
          </cell>
          <cell r="Y1015">
            <v>18.386047050242631</v>
          </cell>
          <cell r="AM1015">
            <v>1155.75</v>
          </cell>
          <cell r="BB1015">
            <v>1483.9297220000001</v>
          </cell>
        </row>
        <row r="1016">
          <cell r="A1016">
            <v>44904</v>
          </cell>
          <cell r="B1016">
            <v>76.010000000000005</v>
          </cell>
          <cell r="C1016">
            <v>66.010000000000005</v>
          </cell>
          <cell r="D1016">
            <v>69.510000000000005</v>
          </cell>
          <cell r="H1016">
            <v>60.01</v>
          </cell>
          <cell r="N1016">
            <v>10</v>
          </cell>
          <cell r="O1016">
            <v>6.0000000000000071</v>
          </cell>
          <cell r="P1016">
            <v>9.5000000000000071</v>
          </cell>
          <cell r="R1016">
            <v>-7.4046100510654398</v>
          </cell>
          <cell r="V1016">
            <v>1159.75</v>
          </cell>
          <cell r="W1016">
            <v>16.904610051065447</v>
          </cell>
          <cell r="X1016">
            <v>52.650749198728846</v>
          </cell>
          <cell r="Y1016">
            <v>16.859250801271159</v>
          </cell>
          <cell r="AM1016">
            <v>1160.75</v>
          </cell>
          <cell r="BB1016">
            <v>1455.2696620000002</v>
          </cell>
        </row>
        <row r="1017">
          <cell r="A1017">
            <v>44907</v>
          </cell>
          <cell r="B1017">
            <v>78.2</v>
          </cell>
          <cell r="C1017">
            <v>68.2</v>
          </cell>
          <cell r="D1017">
            <v>71.7</v>
          </cell>
          <cell r="H1017">
            <v>62.2</v>
          </cell>
          <cell r="N1017">
            <v>10</v>
          </cell>
          <cell r="O1017">
            <v>6</v>
          </cell>
          <cell r="P1017">
            <v>9.5</v>
          </cell>
          <cell r="R1017">
            <v>-7.9730168709193734</v>
          </cell>
          <cell r="V1017">
            <v>1195.5</v>
          </cell>
          <cell r="W1017">
            <v>17.473016870919373</v>
          </cell>
          <cell r="X1017">
            <v>54.725934876817881</v>
          </cell>
          <cell r="Y1017">
            <v>16.974065123182122</v>
          </cell>
          <cell r="AM1017">
            <v>1206.5</v>
          </cell>
          <cell r="BB1017">
            <v>1503.5508399999999</v>
          </cell>
        </row>
        <row r="1018">
          <cell r="A1018">
            <v>44908</v>
          </cell>
          <cell r="B1018">
            <v>80.12</v>
          </cell>
          <cell r="C1018">
            <v>70.12</v>
          </cell>
          <cell r="D1018">
            <v>73.62</v>
          </cell>
          <cell r="H1018">
            <v>64.12</v>
          </cell>
          <cell r="N1018">
            <v>10</v>
          </cell>
          <cell r="O1018">
            <v>6</v>
          </cell>
          <cell r="P1018">
            <v>9.5</v>
          </cell>
          <cell r="R1018">
            <v>-8.2714236907732968</v>
          </cell>
          <cell r="V1018">
            <v>1231.25</v>
          </cell>
          <cell r="W1018">
            <v>17.771423690773297</v>
          </cell>
          <cell r="X1018">
            <v>56.347528056963959</v>
          </cell>
          <cell r="Y1018">
            <v>17.272471943036045</v>
          </cell>
          <cell r="AM1018">
            <v>1242.25</v>
          </cell>
          <cell r="BB1018">
            <v>1545.8795440000001</v>
          </cell>
        </row>
        <row r="1019">
          <cell r="A1019">
            <v>44909</v>
          </cell>
          <cell r="B1019">
            <v>79.55</v>
          </cell>
          <cell r="C1019">
            <v>69.55</v>
          </cell>
          <cell r="D1019">
            <v>73.05</v>
          </cell>
          <cell r="H1019">
            <v>63.55</v>
          </cell>
          <cell r="N1019">
            <v>10</v>
          </cell>
          <cell r="O1019">
            <v>6</v>
          </cell>
          <cell r="P1019">
            <v>9.5</v>
          </cell>
          <cell r="R1019">
            <v>-7.1344330683445918</v>
          </cell>
          <cell r="V1019">
            <v>1243.75</v>
          </cell>
          <cell r="W1019">
            <v>16.634433068344592</v>
          </cell>
          <cell r="X1019">
            <v>56.268149369823938</v>
          </cell>
          <cell r="Y1019">
            <v>16.781850630176059</v>
          </cell>
          <cell r="AM1019">
            <v>1240.5</v>
          </cell>
          <cell r="BB1019">
            <v>1533.3132099999998</v>
          </cell>
        </row>
        <row r="1020">
          <cell r="A1020">
            <v>44910</v>
          </cell>
          <cell r="B1020">
            <v>79.819999999999993</v>
          </cell>
          <cell r="C1020">
            <v>69.819999999999993</v>
          </cell>
          <cell r="D1020">
            <v>73.319999999999993</v>
          </cell>
          <cell r="H1020">
            <v>63.82</v>
          </cell>
          <cell r="N1020">
            <v>10</v>
          </cell>
          <cell r="O1020">
            <v>5.9999999999999929</v>
          </cell>
          <cell r="P1020">
            <v>9.4999999999999929</v>
          </cell>
          <cell r="R1020">
            <v>-6.7467239463273074</v>
          </cell>
          <cell r="V1020">
            <v>1258.25</v>
          </cell>
          <cell r="W1020">
            <v>16.2467239463273</v>
          </cell>
          <cell r="X1020">
            <v>56.744421492664046</v>
          </cell>
          <cell r="Y1020">
            <v>16.575578507335948</v>
          </cell>
          <cell r="AM1020">
            <v>1251</v>
          </cell>
          <cell r="BB1020">
            <v>1539.2656839999997</v>
          </cell>
        </row>
        <row r="1021">
          <cell r="A1021">
            <v>44911</v>
          </cell>
          <cell r="B1021">
            <v>75.86</v>
          </cell>
          <cell r="C1021">
            <v>69.36</v>
          </cell>
          <cell r="D1021">
            <v>72.86</v>
          </cell>
          <cell r="H1021">
            <v>63.36</v>
          </cell>
          <cell r="N1021">
            <v>6.5</v>
          </cell>
          <cell r="O1021">
            <v>6</v>
          </cell>
          <cell r="P1021">
            <v>9.5</v>
          </cell>
          <cell r="R1021">
            <v>-8.9515798717421831</v>
          </cell>
          <cell r="V1021">
            <v>1199.5</v>
          </cell>
          <cell r="W1021">
            <v>18.451579871742183</v>
          </cell>
          <cell r="X1021">
            <v>54.669235814575011</v>
          </cell>
          <cell r="Y1021">
            <v>18.190764185424989</v>
          </cell>
          <cell r="AM1021">
            <v>1205.25</v>
          </cell>
          <cell r="BB1021">
            <v>1529.1244319999998</v>
          </cell>
        </row>
        <row r="1022">
          <cell r="A1022">
            <v>44914</v>
          </cell>
          <cell r="B1022">
            <v>76.91</v>
          </cell>
          <cell r="C1022">
            <v>69.91</v>
          </cell>
          <cell r="D1022">
            <v>71.91</v>
          </cell>
          <cell r="H1022">
            <v>64.41</v>
          </cell>
          <cell r="N1022">
            <v>7</v>
          </cell>
          <cell r="O1022">
            <v>5.5</v>
          </cell>
          <cell r="P1022">
            <v>7.5</v>
          </cell>
          <cell r="R1022">
            <v>-6.6676750118614336</v>
          </cell>
          <cell r="V1022">
            <v>1273</v>
          </cell>
          <cell r="W1022">
            <v>14.167675011861434</v>
          </cell>
          <cell r="X1022">
            <v>55.73517818474096</v>
          </cell>
          <cell r="Y1022">
            <v>16.174821815259037</v>
          </cell>
          <cell r="AM1022">
            <v>1228.75</v>
          </cell>
          <cell r="BB1022">
            <v>1541.2498419999999</v>
          </cell>
        </row>
        <row r="1023">
          <cell r="A1023">
            <v>44915</v>
          </cell>
          <cell r="B1023">
            <v>78.55</v>
          </cell>
          <cell r="C1023">
            <v>71.55</v>
          </cell>
          <cell r="D1023">
            <v>73.55</v>
          </cell>
          <cell r="H1023">
            <v>66.05</v>
          </cell>
          <cell r="N1023">
            <v>7</v>
          </cell>
          <cell r="O1023">
            <v>5.5</v>
          </cell>
          <cell r="P1023">
            <v>7.5</v>
          </cell>
          <cell r="R1023">
            <v>-7.6272862649469957</v>
          </cell>
          <cell r="V1023">
            <v>1288</v>
          </cell>
          <cell r="W1023">
            <v>15.127286264946996</v>
          </cell>
          <cell r="X1023">
            <v>58.071179549147196</v>
          </cell>
          <cell r="Y1023">
            <v>15.478820450852801</v>
          </cell>
          <cell r="AM1023">
            <v>1280.25</v>
          </cell>
          <cell r="BB1023">
            <v>1577.4056099999998</v>
          </cell>
        </row>
        <row r="1024">
          <cell r="A1024">
            <v>44916</v>
          </cell>
          <cell r="B1024">
            <v>79.31</v>
          </cell>
          <cell r="C1024">
            <v>71.81</v>
          </cell>
          <cell r="D1024">
            <v>73.81</v>
          </cell>
          <cell r="H1024">
            <v>66.31</v>
          </cell>
          <cell r="N1024">
            <v>7.5</v>
          </cell>
          <cell r="O1024">
            <v>5.5</v>
          </cell>
          <cell r="P1024">
            <v>7.5</v>
          </cell>
          <cell r="R1024">
            <v>-8.9418888226643816</v>
          </cell>
          <cell r="V1024">
            <v>1264.75</v>
          </cell>
          <cell r="W1024">
            <v>16.441888822664382</v>
          </cell>
          <cell r="X1024">
            <v>56.767101117561189</v>
          </cell>
          <cell r="Y1024">
            <v>17.042898882438813</v>
          </cell>
          <cell r="AM1024">
            <v>1251.5</v>
          </cell>
          <cell r="BB1024">
            <v>1583.137622</v>
          </cell>
        </row>
        <row r="1025">
          <cell r="A1025">
            <v>44917</v>
          </cell>
          <cell r="B1025">
            <v>78.8</v>
          </cell>
          <cell r="C1025">
            <v>71.8</v>
          </cell>
          <cell r="D1025">
            <v>72.3</v>
          </cell>
          <cell r="H1025">
            <v>65.8</v>
          </cell>
          <cell r="N1025">
            <v>7</v>
          </cell>
          <cell r="O1025">
            <v>6</v>
          </cell>
          <cell r="P1025">
            <v>6.5</v>
          </cell>
          <cell r="R1025">
            <v>-8.4545684475615204</v>
          </cell>
          <cell r="V1025">
            <v>1264.25</v>
          </cell>
          <cell r="W1025">
            <v>14.95456844756152</v>
          </cell>
          <cell r="X1025">
            <v>56.245469744926787</v>
          </cell>
          <cell r="Y1025">
            <v>16.05453025507321</v>
          </cell>
          <cell r="AM1025">
            <v>1240</v>
          </cell>
          <cell r="BB1025">
            <v>1582.91716</v>
          </cell>
        </row>
        <row r="1026">
          <cell r="A1026">
            <v>44918</v>
          </cell>
          <cell r="B1026">
            <v>78.930000000000007</v>
          </cell>
          <cell r="C1026">
            <v>71.930000000000007</v>
          </cell>
          <cell r="D1026">
            <v>72.430000000000007</v>
          </cell>
          <cell r="H1026">
            <v>65.930000000000007</v>
          </cell>
          <cell r="N1026">
            <v>7</v>
          </cell>
          <cell r="O1026">
            <v>6</v>
          </cell>
          <cell r="P1026">
            <v>6.5</v>
          </cell>
          <cell r="R1026">
            <v>-7.9495389504413865</v>
          </cell>
          <cell r="V1026">
            <v>1278.25</v>
          </cell>
          <cell r="W1026">
            <v>14.449538950441386</v>
          </cell>
          <cell r="X1026">
            <v>57.753664800587124</v>
          </cell>
          <cell r="Y1026">
            <v>14.676335199412883</v>
          </cell>
          <cell r="AM1026">
            <v>1273.25</v>
          </cell>
          <cell r="BB1026">
            <v>1585.7831660000002</v>
          </cell>
        </row>
        <row r="1027">
          <cell r="A1027">
            <v>44922</v>
          </cell>
          <cell r="B1027">
            <v>80.650000000000006</v>
          </cell>
          <cell r="C1027">
            <v>74.150000000000006</v>
          </cell>
          <cell r="D1027">
            <v>74.150000000000006</v>
          </cell>
          <cell r="H1027">
            <v>67.650000000000006</v>
          </cell>
          <cell r="N1027">
            <v>6.5</v>
          </cell>
          <cell r="O1027">
            <v>6.5</v>
          </cell>
          <cell r="P1027">
            <v>6.5</v>
          </cell>
          <cell r="R1027" t="str">
            <v/>
          </cell>
          <cell r="X1027">
            <v>57.753664800587124</v>
          </cell>
          <cell r="Y1027">
            <v>16.396335199412881</v>
          </cell>
          <cell r="AM1027">
            <v>1273.25</v>
          </cell>
          <cell r="BB1027">
            <v>1634.7257300000001</v>
          </cell>
        </row>
        <row r="1028">
          <cell r="A1028">
            <v>44923</v>
          </cell>
          <cell r="B1028">
            <v>78.8</v>
          </cell>
          <cell r="C1028">
            <v>72.3</v>
          </cell>
          <cell r="D1028">
            <v>72.3</v>
          </cell>
          <cell r="H1028">
            <v>65.8</v>
          </cell>
          <cell r="N1028">
            <v>6.5</v>
          </cell>
          <cell r="O1028">
            <v>6.5</v>
          </cell>
          <cell r="P1028">
            <v>6.5</v>
          </cell>
          <cell r="R1028">
            <v>-9.7473070666989585</v>
          </cell>
          <cell r="V1028">
            <v>1235.75</v>
          </cell>
          <cell r="W1028">
            <v>16.247307066698959</v>
          </cell>
          <cell r="X1028">
            <v>57.005237178981247</v>
          </cell>
          <cell r="Y1028">
            <v>15.29476282101875</v>
          </cell>
          <cell r="AM1028">
            <v>1256.75</v>
          </cell>
          <cell r="BB1028">
            <v>1593.9402599999999</v>
          </cell>
        </row>
        <row r="1029">
          <cell r="A1029">
            <v>44924</v>
          </cell>
          <cell r="B1029">
            <v>79.400000000000006</v>
          </cell>
          <cell r="C1029">
            <v>71.900000000000006</v>
          </cell>
          <cell r="D1029">
            <v>72.900000000000006</v>
          </cell>
          <cell r="H1029">
            <v>66.400000000000006</v>
          </cell>
          <cell r="N1029">
            <v>7.5</v>
          </cell>
          <cell r="O1029">
            <v>5.5</v>
          </cell>
          <cell r="P1029">
            <v>6.5</v>
          </cell>
          <cell r="R1029">
            <v>-9.4287822583644783</v>
          </cell>
          <cell r="V1029">
            <v>1256</v>
          </cell>
          <cell r="W1029">
            <v>15.928782258364478</v>
          </cell>
          <cell r="X1029">
            <v>57.719645363241405</v>
          </cell>
          <cell r="Y1029">
            <v>15.180354636758601</v>
          </cell>
          <cell r="AM1029">
            <v>1272.5</v>
          </cell>
          <cell r="BB1029">
            <v>1585.1217799999999</v>
          </cell>
        </row>
        <row r="1030">
          <cell r="A1030">
            <v>44925</v>
          </cell>
          <cell r="B1030">
            <v>76.81</v>
          </cell>
          <cell r="C1030">
            <v>67.81</v>
          </cell>
          <cell r="D1030">
            <v>70.31</v>
          </cell>
          <cell r="H1030">
            <v>63.81</v>
          </cell>
          <cell r="N1030">
            <v>9</v>
          </cell>
          <cell r="O1030">
            <v>4</v>
          </cell>
          <cell r="P1030">
            <v>6.5</v>
          </cell>
          <cell r="R1030" t="str">
            <v/>
          </cell>
          <cell r="X1030">
            <v>57.719645363241405</v>
          </cell>
          <cell r="Y1030">
            <v>12.590354636758597</v>
          </cell>
          <cell r="AM1030">
            <v>1272.5</v>
          </cell>
          <cell r="BB1030">
            <v>1494.952822</v>
          </cell>
        </row>
        <row r="1031">
          <cell r="A1031">
            <v>44929</v>
          </cell>
          <cell r="B1031">
            <v>76.2</v>
          </cell>
          <cell r="C1031">
            <v>65.2</v>
          </cell>
          <cell r="D1031">
            <v>69.7</v>
          </cell>
          <cell r="H1031">
            <v>63.2</v>
          </cell>
          <cell r="N1031">
            <v>11</v>
          </cell>
          <cell r="O1031">
            <v>2</v>
          </cell>
          <cell r="P1031">
            <v>6.5</v>
          </cell>
          <cell r="R1031">
            <v>-8.8255993090879059</v>
          </cell>
          <cell r="V1031">
            <v>1198.75</v>
          </cell>
          <cell r="W1031">
            <v>15.325599309087906</v>
          </cell>
          <cell r="X1031">
            <v>54.37440069091209</v>
          </cell>
          <cell r="Y1031">
            <v>15.325599309087913</v>
          </cell>
          <cell r="AD1031">
            <v>50.002499999999998</v>
          </cell>
          <cell r="AM1031">
            <v>1198.75</v>
          </cell>
          <cell r="BB1031">
            <v>1437.4122399999999</v>
          </cell>
        </row>
        <row r="1032">
          <cell r="A1032">
            <v>44930</v>
          </cell>
          <cell r="B1032">
            <v>75.849999999999994</v>
          </cell>
          <cell r="C1032">
            <v>64.849999999999994</v>
          </cell>
          <cell r="D1032">
            <v>69.349999999999994</v>
          </cell>
          <cell r="H1032">
            <v>62.85</v>
          </cell>
          <cell r="N1032">
            <v>11</v>
          </cell>
          <cell r="O1032">
            <v>1.9999999999999929</v>
          </cell>
          <cell r="P1032">
            <v>6.4999999999999929</v>
          </cell>
          <cell r="R1032">
            <v>-8.7023955580593793</v>
          </cell>
          <cell r="V1032">
            <v>1193.75</v>
          </cell>
          <cell r="W1032">
            <v>15.202395558059372</v>
          </cell>
          <cell r="X1032">
            <v>54.340381253566363</v>
          </cell>
          <cell r="Y1032">
            <v>15.009618746433631</v>
          </cell>
          <cell r="AD1032">
            <v>50.107499999999995</v>
          </cell>
          <cell r="AM1032">
            <v>1198</v>
          </cell>
          <cell r="BB1032">
            <v>1429.6960699999997</v>
          </cell>
        </row>
        <row r="1033">
          <cell r="A1033">
            <v>44931</v>
          </cell>
          <cell r="B1033">
            <v>75.42</v>
          </cell>
          <cell r="C1033">
            <v>64.42</v>
          </cell>
          <cell r="D1033">
            <v>68.92</v>
          </cell>
          <cell r="H1033">
            <v>62.42</v>
          </cell>
          <cell r="N1033">
            <v>11</v>
          </cell>
          <cell r="O1033">
            <v>2</v>
          </cell>
          <cell r="P1033">
            <v>6.5</v>
          </cell>
          <cell r="R1033">
            <v>-9.0775222419081345</v>
          </cell>
          <cell r="V1033">
            <v>1176</v>
          </cell>
          <cell r="W1033">
            <v>15.577522241908135</v>
          </cell>
          <cell r="X1033">
            <v>53.501235132371896</v>
          </cell>
          <cell r="Y1033">
            <v>15.418764867628106</v>
          </cell>
          <cell r="AD1033">
            <v>49.715000000000003</v>
          </cell>
          <cell r="AM1033">
            <v>1179.5</v>
          </cell>
          <cell r="BB1033">
            <v>1420.2162040000001</v>
          </cell>
        </row>
        <row r="1034">
          <cell r="A1034">
            <v>44932</v>
          </cell>
          <cell r="B1034">
            <v>76.17</v>
          </cell>
          <cell r="C1034">
            <v>65.17</v>
          </cell>
          <cell r="D1034">
            <v>69.67</v>
          </cell>
          <cell r="H1034">
            <v>63.17</v>
          </cell>
          <cell r="N1034">
            <v>11</v>
          </cell>
          <cell r="O1034">
            <v>2</v>
          </cell>
          <cell r="P1034">
            <v>6.5</v>
          </cell>
          <cell r="R1034">
            <v>-8.6935409970507393</v>
          </cell>
          <cell r="V1034">
            <v>1201</v>
          </cell>
          <cell r="W1034">
            <v>15.193540997050739</v>
          </cell>
          <cell r="X1034">
            <v>54.329041441117795</v>
          </cell>
          <cell r="Y1034">
            <v>15.340958558882207</v>
          </cell>
          <cell r="AD1034">
            <v>49.662499999999994</v>
          </cell>
          <cell r="AM1034">
            <v>1197.75</v>
          </cell>
          <cell r="BB1034">
            <v>1436.7508539999999</v>
          </cell>
        </row>
        <row r="1035">
          <cell r="A1035">
            <v>44935</v>
          </cell>
          <cell r="B1035">
            <v>76.349999999999994</v>
          </cell>
          <cell r="C1035">
            <v>66.349999999999994</v>
          </cell>
          <cell r="D1035">
            <v>69.849999999999994</v>
          </cell>
          <cell r="H1035">
            <v>63.35</v>
          </cell>
          <cell r="N1035">
            <v>10</v>
          </cell>
          <cell r="O1035">
            <v>2.9999999999999929</v>
          </cell>
          <cell r="P1035">
            <v>6.4999999999999929</v>
          </cell>
          <cell r="R1035">
            <v>-8.850861372153588</v>
          </cell>
          <cell r="V1035">
            <v>1201.5</v>
          </cell>
          <cell r="W1035">
            <v>15.350861372153581</v>
          </cell>
          <cell r="X1035">
            <v>54.499138627846399</v>
          </cell>
          <cell r="Y1035">
            <v>15.350861372153595</v>
          </cell>
          <cell r="AD1035">
            <v>49.327499999999993</v>
          </cell>
          <cell r="AM1035">
            <v>1201.5</v>
          </cell>
          <cell r="BB1035">
            <v>1462.7653699999998</v>
          </cell>
        </row>
        <row r="1036">
          <cell r="A1036">
            <v>44936</v>
          </cell>
          <cell r="B1036">
            <v>75.569999999999993</v>
          </cell>
          <cell r="C1036">
            <v>64.569999999999993</v>
          </cell>
          <cell r="D1036">
            <v>69.069999999999993</v>
          </cell>
          <cell r="H1036">
            <v>62.57</v>
          </cell>
          <cell r="N1036">
            <v>11</v>
          </cell>
          <cell r="O1036">
            <v>1.9999999999999929</v>
          </cell>
          <cell r="P1036">
            <v>6.4999999999999929</v>
          </cell>
          <cell r="R1036">
            <v>-9.0347454302823706</v>
          </cell>
          <cell r="V1036">
            <v>1180.25</v>
          </cell>
          <cell r="W1036">
            <v>15.534745430282364</v>
          </cell>
          <cell r="X1036">
            <v>53.43319625768045</v>
          </cell>
          <cell r="Y1036">
            <v>15.636803742319543</v>
          </cell>
          <cell r="AD1036">
            <v>49.162499999999994</v>
          </cell>
          <cell r="AM1036">
            <v>1178</v>
          </cell>
          <cell r="BB1036">
            <v>1423.5231339999998</v>
          </cell>
        </row>
        <row r="1037">
          <cell r="A1037">
            <v>44937</v>
          </cell>
          <cell r="B1037">
            <v>75.11</v>
          </cell>
          <cell r="C1037">
            <v>64.11</v>
          </cell>
          <cell r="D1037">
            <v>68.61</v>
          </cell>
          <cell r="H1037">
            <v>62.11</v>
          </cell>
          <cell r="N1037">
            <v>11</v>
          </cell>
          <cell r="O1037">
            <v>2</v>
          </cell>
          <cell r="P1037">
            <v>6.5</v>
          </cell>
          <cell r="R1037">
            <v>-8.6654639298709668</v>
          </cell>
          <cell r="V1037">
            <v>1178.25</v>
          </cell>
          <cell r="W1037">
            <v>15.165463929870967</v>
          </cell>
          <cell r="X1037">
            <v>53.444536070129026</v>
          </cell>
          <cell r="Y1037">
            <v>15.165463929870974</v>
          </cell>
          <cell r="AD1037">
            <v>49.484999999999999</v>
          </cell>
          <cell r="AM1037">
            <v>1178.25</v>
          </cell>
          <cell r="BB1037">
            <v>1413.3818819999999</v>
          </cell>
        </row>
        <row r="1038">
          <cell r="A1038">
            <v>44938</v>
          </cell>
          <cell r="B1038">
            <v>76.25</v>
          </cell>
          <cell r="C1038">
            <v>65.25</v>
          </cell>
          <cell r="D1038">
            <v>69.75</v>
          </cell>
          <cell r="H1038">
            <v>63.25</v>
          </cell>
          <cell r="N1038">
            <v>11</v>
          </cell>
          <cell r="O1038">
            <v>2</v>
          </cell>
          <cell r="P1038">
            <v>6.5</v>
          </cell>
          <cell r="R1038">
            <v>-9.1023955580593778</v>
          </cell>
          <cell r="V1038">
            <v>1193.75</v>
          </cell>
          <cell r="W1038">
            <v>15.602395558059378</v>
          </cell>
          <cell r="X1038">
            <v>54.068225754800594</v>
          </cell>
          <cell r="Y1038">
            <v>15.681774245199406</v>
          </cell>
          <cell r="AD1038">
            <v>49.072499999999998</v>
          </cell>
          <cell r="AM1038">
            <v>1192</v>
          </cell>
          <cell r="BB1038">
            <v>1438.5145499999999</v>
          </cell>
        </row>
        <row r="1039">
          <cell r="A1039">
            <v>44939</v>
          </cell>
          <cell r="B1039">
            <v>76.06</v>
          </cell>
          <cell r="C1039">
            <v>65.06</v>
          </cell>
          <cell r="D1039">
            <v>69.56</v>
          </cell>
          <cell r="H1039">
            <v>63.06</v>
          </cell>
          <cell r="N1039">
            <v>11</v>
          </cell>
          <cell r="O1039">
            <v>2</v>
          </cell>
          <cell r="P1039">
            <v>6.5</v>
          </cell>
          <cell r="R1039">
            <v>-8.9237353705079556</v>
          </cell>
          <cell r="V1039">
            <v>1193.5</v>
          </cell>
          <cell r="W1039">
            <v>15.423735370507956</v>
          </cell>
          <cell r="X1039">
            <v>54.136264629492032</v>
          </cell>
          <cell r="Y1039">
            <v>15.42373537050797</v>
          </cell>
          <cell r="AD1039">
            <v>49.06</v>
          </cell>
          <cell r="AM1039">
            <v>1193.5</v>
          </cell>
          <cell r="BB1039">
            <v>1434.3257719999999</v>
          </cell>
        </row>
        <row r="1040">
          <cell r="A1040">
            <v>44943</v>
          </cell>
          <cell r="B1040">
            <v>76.84</v>
          </cell>
          <cell r="C1040">
            <v>65.84</v>
          </cell>
          <cell r="D1040">
            <v>70.34</v>
          </cell>
          <cell r="H1040">
            <v>63.84</v>
          </cell>
          <cell r="N1040">
            <v>11</v>
          </cell>
          <cell r="O1040">
            <v>2</v>
          </cell>
          <cell r="P1040">
            <v>6.5</v>
          </cell>
          <cell r="R1040">
            <v>-10.644939803739604</v>
          </cell>
          <cell r="V1040">
            <v>1172.75</v>
          </cell>
          <cell r="W1040">
            <v>17.144939803739604</v>
          </cell>
          <cell r="X1040">
            <v>52.900225072597472</v>
          </cell>
          <cell r="Y1040">
            <v>17.439774927402532</v>
          </cell>
          <cell r="AD1040">
            <v>49.484999999999999</v>
          </cell>
          <cell r="AM1040">
            <v>1166.25</v>
          </cell>
          <cell r="BB1040">
            <v>1451.521808</v>
          </cell>
        </row>
        <row r="1041">
          <cell r="A1041">
            <v>44944</v>
          </cell>
          <cell r="B1041">
            <v>75.87</v>
          </cell>
          <cell r="C1041">
            <v>66.12</v>
          </cell>
          <cell r="D1041">
            <v>69.12</v>
          </cell>
          <cell r="H1041">
            <v>64.12</v>
          </cell>
          <cell r="N1041">
            <v>9.75</v>
          </cell>
          <cell r="O1041">
            <v>2</v>
          </cell>
          <cell r="P1041">
            <v>5</v>
          </cell>
          <cell r="R1041">
            <v>-11.344512864336835</v>
          </cell>
          <cell r="V1041">
            <v>1163.5</v>
          </cell>
          <cell r="W1041">
            <v>16.344512864336835</v>
          </cell>
          <cell r="X1041">
            <v>53.172380571363249</v>
          </cell>
          <cell r="Y1041">
            <v>15.947619428636756</v>
          </cell>
          <cell r="AD1041">
            <v>50.082500000000003</v>
          </cell>
          <cell r="AM1041">
            <v>1172.25</v>
          </cell>
          <cell r="BB1041">
            <v>1457.6947440000001</v>
          </cell>
        </row>
        <row r="1042">
          <cell r="A1042">
            <v>44945</v>
          </cell>
          <cell r="B1042">
            <v>74.900000000000006</v>
          </cell>
          <cell r="C1042">
            <v>65.150000000000006</v>
          </cell>
          <cell r="D1042">
            <v>68.150000000000006</v>
          </cell>
          <cell r="H1042">
            <v>63.15</v>
          </cell>
          <cell r="N1042">
            <v>9.75</v>
          </cell>
          <cell r="O1042">
            <v>2.0000000000000071</v>
          </cell>
          <cell r="P1042">
            <v>5.0000000000000071</v>
          </cell>
          <cell r="R1042">
            <v>-11.202319173082721</v>
          </cell>
          <cell r="V1042">
            <v>1145.25</v>
          </cell>
          <cell r="W1042">
            <v>16.202319173082728</v>
          </cell>
          <cell r="X1042">
            <v>51.947680826917264</v>
          </cell>
          <cell r="Y1042">
            <v>16.202319173082742</v>
          </cell>
          <cell r="AD1042">
            <v>49.955000000000005</v>
          </cell>
          <cell r="AM1042">
            <v>1145.25</v>
          </cell>
          <cell r="BB1042">
            <v>1436.3099300000001</v>
          </cell>
        </row>
        <row r="1043">
          <cell r="A1043">
            <v>44946</v>
          </cell>
          <cell r="B1043">
            <v>73.72</v>
          </cell>
          <cell r="C1043">
            <v>64.97</v>
          </cell>
          <cell r="D1043">
            <v>66.97</v>
          </cell>
          <cell r="H1043">
            <v>61.97</v>
          </cell>
          <cell r="N1043">
            <v>8.75</v>
          </cell>
          <cell r="O1043">
            <v>3</v>
          </cell>
          <cell r="P1043">
            <v>5</v>
          </cell>
          <cell r="R1043">
            <v>-10.498591295922829</v>
          </cell>
          <cell r="V1043">
            <v>1134.75</v>
          </cell>
          <cell r="W1043">
            <v>15.498591295922829</v>
          </cell>
          <cell r="X1043">
            <v>51.426049454282861</v>
          </cell>
          <cell r="Y1043">
            <v>15.543950545717138</v>
          </cell>
          <cell r="AD1043">
            <v>49.842500000000001</v>
          </cell>
          <cell r="AM1043">
            <v>1133.75</v>
          </cell>
          <cell r="BB1043">
            <v>1432.3416139999999</v>
          </cell>
        </row>
        <row r="1044">
          <cell r="A1044">
            <v>44949</v>
          </cell>
          <cell r="B1044">
            <v>73.790000000000006</v>
          </cell>
          <cell r="C1044">
            <v>65.540000000000006</v>
          </cell>
          <cell r="D1044">
            <v>67.040000000000006</v>
          </cell>
          <cell r="H1044">
            <v>62.04</v>
          </cell>
          <cell r="N1044">
            <v>8.25</v>
          </cell>
          <cell r="O1044">
            <v>3.5000000000000071</v>
          </cell>
          <cell r="P1044">
            <v>5.0000000000000071</v>
          </cell>
          <cell r="R1044">
            <v>-10.625290358165699</v>
          </cell>
          <cell r="V1044">
            <v>1133.5</v>
          </cell>
          <cell r="W1044">
            <v>15.625290358165707</v>
          </cell>
          <cell r="X1044">
            <v>51.142554143068516</v>
          </cell>
          <cell r="Y1044">
            <v>15.89744585693149</v>
          </cell>
          <cell r="AD1044">
            <v>49.86</v>
          </cell>
          <cell r="AM1044">
            <v>1127.5</v>
          </cell>
          <cell r="BB1044">
            <v>1444.907948</v>
          </cell>
        </row>
        <row r="1045">
          <cell r="A1045">
            <v>44950</v>
          </cell>
          <cell r="B1045">
            <v>72.73</v>
          </cell>
          <cell r="C1045">
            <v>64.48</v>
          </cell>
          <cell r="D1045">
            <v>65.98</v>
          </cell>
          <cell r="H1045">
            <v>60.98</v>
          </cell>
          <cell r="N1045">
            <v>8.25</v>
          </cell>
          <cell r="O1045">
            <v>3.5000000000000071</v>
          </cell>
          <cell r="P1045">
            <v>5.0000000000000071</v>
          </cell>
          <cell r="R1045">
            <v>-10.359077229565877</v>
          </cell>
          <cell r="V1045">
            <v>1116</v>
          </cell>
          <cell r="W1045">
            <v>15.359077229565884</v>
          </cell>
          <cell r="X1045">
            <v>49.974553460865394</v>
          </cell>
          <cell r="Y1045">
            <v>16.00544653913461</v>
          </cell>
          <cell r="AD1045">
            <v>49.66</v>
          </cell>
          <cell r="AM1045">
            <v>1101.75</v>
          </cell>
          <cell r="BB1045">
            <v>1421.538976</v>
          </cell>
        </row>
        <row r="1046">
          <cell r="A1046">
            <v>44951</v>
          </cell>
          <cell r="B1046">
            <v>72.290000000000006</v>
          </cell>
          <cell r="C1046">
            <v>64.040000000000006</v>
          </cell>
          <cell r="D1046">
            <v>65.540000000000006</v>
          </cell>
          <cell r="H1046">
            <v>60.54</v>
          </cell>
          <cell r="N1046">
            <v>8.25</v>
          </cell>
          <cell r="O1046">
            <v>3.5000000000000071</v>
          </cell>
          <cell r="P1046">
            <v>5.0000000000000071</v>
          </cell>
          <cell r="R1046">
            <v>-10.225252165677375</v>
          </cell>
          <cell r="V1046">
            <v>1109.25</v>
          </cell>
          <cell r="W1046">
            <v>15.225252165677382</v>
          </cell>
          <cell r="X1046">
            <v>49.974553460865394</v>
          </cell>
          <cell r="Y1046">
            <v>15.565446539134612</v>
          </cell>
          <cell r="AD1046">
            <v>49.765000000000001</v>
          </cell>
          <cell r="AM1046">
            <v>1101.75</v>
          </cell>
          <cell r="BB1046">
            <v>1411.8386480000001</v>
          </cell>
        </row>
        <row r="1047">
          <cell r="A1047">
            <v>44952</v>
          </cell>
          <cell r="B1047">
            <v>72.540000000000006</v>
          </cell>
          <cell r="C1047">
            <v>64.290000000000006</v>
          </cell>
          <cell r="D1047">
            <v>65.790000000000006</v>
          </cell>
          <cell r="H1047">
            <v>60.79</v>
          </cell>
          <cell r="N1047">
            <v>8.25</v>
          </cell>
          <cell r="O1047">
            <v>3.5000000000000071</v>
          </cell>
          <cell r="P1047">
            <v>5.0000000000000071</v>
          </cell>
          <cell r="R1047">
            <v>-9.8855819183515266</v>
          </cell>
          <cell r="V1047">
            <v>1122.25</v>
          </cell>
          <cell r="W1047">
            <v>14.885581918351534</v>
          </cell>
          <cell r="X1047">
            <v>50.802359769611293</v>
          </cell>
          <cell r="Y1047">
            <v>14.987640230388713</v>
          </cell>
          <cell r="AD1047">
            <v>50.01</v>
          </cell>
          <cell r="AM1047">
            <v>1120</v>
          </cell>
          <cell r="BB1047">
            <v>1417.3501980000001</v>
          </cell>
        </row>
        <row r="1048">
          <cell r="A1048">
            <v>44953</v>
          </cell>
          <cell r="B1048">
            <v>72.37</v>
          </cell>
          <cell r="C1048">
            <v>64.12</v>
          </cell>
          <cell r="D1048">
            <v>65.62</v>
          </cell>
          <cell r="H1048">
            <v>60.62</v>
          </cell>
          <cell r="N1048">
            <v>8.25</v>
          </cell>
          <cell r="O1048">
            <v>3.5000000000000071</v>
          </cell>
          <cell r="P1048">
            <v>5.0000000000000071</v>
          </cell>
          <cell r="R1048">
            <v>-10.055776291808748</v>
          </cell>
          <cell r="V1048">
            <v>1114.75</v>
          </cell>
          <cell r="W1048">
            <v>15.055776291808755</v>
          </cell>
          <cell r="X1048">
            <v>50.496184833499797</v>
          </cell>
          <cell r="Y1048">
            <v>15.123815166500208</v>
          </cell>
          <cell r="AD1048">
            <v>50.397500000000001</v>
          </cell>
          <cell r="AM1048">
            <v>1113.25</v>
          </cell>
          <cell r="BB1048">
            <v>1413.6023440000001</v>
          </cell>
        </row>
        <row r="1049">
          <cell r="A1049">
            <v>44956</v>
          </cell>
          <cell r="B1049">
            <v>73.069999999999993</v>
          </cell>
          <cell r="C1049">
            <v>64.819999999999993</v>
          </cell>
          <cell r="D1049">
            <v>66.319999999999993</v>
          </cell>
          <cell r="H1049">
            <v>61.32</v>
          </cell>
          <cell r="N1049">
            <v>8.25</v>
          </cell>
          <cell r="O1049">
            <v>3.4999999999999929</v>
          </cell>
          <cell r="P1049">
            <v>4.9999999999999929</v>
          </cell>
          <cell r="R1049">
            <v>-10.064047732445736</v>
          </cell>
          <cell r="V1049">
            <v>1130</v>
          </cell>
          <cell r="W1049">
            <v>15.064047732445729</v>
          </cell>
          <cell r="X1049">
            <v>51.505428141422883</v>
          </cell>
          <cell r="Y1049">
            <v>14.814571858577111</v>
          </cell>
          <cell r="AD1049">
            <v>50.444999999999993</v>
          </cell>
          <cell r="AM1049">
            <v>1135.5</v>
          </cell>
          <cell r="BB1049">
            <v>1429.0346839999997</v>
          </cell>
        </row>
        <row r="1050">
          <cell r="A1050">
            <v>44957</v>
          </cell>
          <cell r="B1050">
            <v>74.33</v>
          </cell>
          <cell r="C1050">
            <v>65.83</v>
          </cell>
          <cell r="D1050">
            <v>67.33</v>
          </cell>
          <cell r="H1050">
            <v>62.33</v>
          </cell>
          <cell r="N1050">
            <v>8.5</v>
          </cell>
          <cell r="O1050">
            <v>3.5</v>
          </cell>
          <cell r="P1050">
            <v>5</v>
          </cell>
          <cell r="R1050">
            <v>-10.030784987176936</v>
          </cell>
          <cell r="V1050">
            <v>1153</v>
          </cell>
          <cell r="W1050">
            <v>15.030784987176936</v>
          </cell>
          <cell r="X1050">
            <v>52.945584322391774</v>
          </cell>
          <cell r="Y1050">
            <v>14.384415677608224</v>
          </cell>
          <cell r="AD1050">
            <v>50.97</v>
          </cell>
          <cell r="AM1050">
            <v>1167.25</v>
          </cell>
          <cell r="BB1050">
            <v>1451.301346</v>
          </cell>
        </row>
        <row r="1051">
          <cell r="A1051">
            <v>44958</v>
          </cell>
          <cell r="B1051">
            <v>73.040000000000006</v>
          </cell>
          <cell r="C1051">
            <v>64.290000000000006</v>
          </cell>
          <cell r="D1051">
            <v>65.790000000000006</v>
          </cell>
          <cell r="H1051">
            <v>60.79</v>
          </cell>
          <cell r="N1051">
            <v>8.75</v>
          </cell>
          <cell r="O1051">
            <v>3.5000000000000071</v>
          </cell>
          <cell r="P1051">
            <v>5.0000000000000071</v>
          </cell>
          <cell r="R1051">
            <v>-8.8763386104284479</v>
          </cell>
          <cell r="V1051">
            <v>1144.5</v>
          </cell>
          <cell r="W1051">
            <v>13.876338610428455</v>
          </cell>
          <cell r="X1051">
            <v>50.904418081648458</v>
          </cell>
          <cell r="Y1051">
            <v>14.885581918351548</v>
          </cell>
          <cell r="AD1051">
            <v>50.669999999999995</v>
          </cell>
          <cell r="AM1051">
            <v>1122.25</v>
          </cell>
          <cell r="BB1051">
            <v>1417.3501980000001</v>
          </cell>
        </row>
        <row r="1052">
          <cell r="A1052">
            <v>44959</v>
          </cell>
          <cell r="B1052">
            <v>72.94</v>
          </cell>
          <cell r="C1052">
            <v>64.44</v>
          </cell>
          <cell r="D1052">
            <v>65.94</v>
          </cell>
          <cell r="H1052">
            <v>60.94</v>
          </cell>
          <cell r="N1052">
            <v>8.5</v>
          </cell>
          <cell r="O1052">
            <v>3.5</v>
          </cell>
          <cell r="P1052">
            <v>5</v>
          </cell>
          <cell r="R1052">
            <v>-8.9356201108398494</v>
          </cell>
          <cell r="V1052">
            <v>1146.5</v>
          </cell>
          <cell r="W1052">
            <v>13.935620110839849</v>
          </cell>
          <cell r="X1052">
            <v>52.004379889160134</v>
          </cell>
          <cell r="Y1052">
            <v>13.935620110839864</v>
          </cell>
          <cell r="AD1052">
            <v>50.4925</v>
          </cell>
          <cell r="AM1052">
            <v>1146.5</v>
          </cell>
          <cell r="BB1052">
            <v>1420.6571279999998</v>
          </cell>
        </row>
        <row r="1053">
          <cell r="A1053">
            <v>44960</v>
          </cell>
          <cell r="B1053">
            <v>71.06</v>
          </cell>
          <cell r="C1053">
            <v>62.56</v>
          </cell>
          <cell r="D1053">
            <v>64.06</v>
          </cell>
          <cell r="H1053">
            <v>59.06</v>
          </cell>
          <cell r="N1053">
            <v>8.5</v>
          </cell>
          <cell r="O1053">
            <v>3.5</v>
          </cell>
          <cell r="P1053">
            <v>5</v>
          </cell>
          <cell r="R1053">
            <v>-8.2689800428372706</v>
          </cell>
          <cell r="V1053">
            <v>1119.75</v>
          </cell>
          <cell r="W1053">
            <v>13.268980042837271</v>
          </cell>
          <cell r="X1053">
            <v>50.292068209425466</v>
          </cell>
          <cell r="Y1053">
            <v>13.767931790574536</v>
          </cell>
          <cell r="AD1053">
            <v>50.192500000000003</v>
          </cell>
          <cell r="AM1053">
            <v>1108.75</v>
          </cell>
          <cell r="BB1053">
            <v>1379.210272</v>
          </cell>
        </row>
        <row r="1054">
          <cell r="A1054">
            <v>44963</v>
          </cell>
          <cell r="B1054">
            <v>71.31</v>
          </cell>
          <cell r="C1054">
            <v>62.81</v>
          </cell>
          <cell r="D1054">
            <v>64.31</v>
          </cell>
          <cell r="H1054">
            <v>59.56</v>
          </cell>
          <cell r="N1054">
            <v>8.5</v>
          </cell>
          <cell r="O1054">
            <v>3.25</v>
          </cell>
          <cell r="P1054">
            <v>4.75</v>
          </cell>
          <cell r="R1054">
            <v>-9.0638151665001985</v>
          </cell>
          <cell r="V1054">
            <v>1113.25</v>
          </cell>
          <cell r="W1054">
            <v>13.813815166500198</v>
          </cell>
          <cell r="X1054">
            <v>50.995136581237048</v>
          </cell>
          <cell r="Y1054">
            <v>13.314863418762954</v>
          </cell>
          <cell r="AD1054">
            <v>50.612500000000004</v>
          </cell>
          <cell r="AM1054">
            <v>1124.25</v>
          </cell>
          <cell r="BB1054">
            <v>1384.721822</v>
          </cell>
        </row>
        <row r="1055">
          <cell r="A1055">
            <v>44964</v>
          </cell>
          <cell r="B1055">
            <v>71.89</v>
          </cell>
          <cell r="C1055">
            <v>63.89</v>
          </cell>
          <cell r="D1055">
            <v>65.89</v>
          </cell>
          <cell r="H1055">
            <v>60.89</v>
          </cell>
          <cell r="N1055">
            <v>8</v>
          </cell>
          <cell r="O1055">
            <v>3</v>
          </cell>
          <cell r="P1055">
            <v>5</v>
          </cell>
          <cell r="R1055">
            <v>-7.1052695564137522</v>
          </cell>
          <cell r="V1055">
            <v>1185.75</v>
          </cell>
          <cell r="W1055">
            <v>12.105269556413752</v>
          </cell>
          <cell r="X1055">
            <v>53.886788755623407</v>
          </cell>
          <cell r="Y1055">
            <v>12.003211244376594</v>
          </cell>
          <cell r="AD1055">
            <v>50.162499999999994</v>
          </cell>
          <cell r="AM1055">
            <v>1188</v>
          </cell>
          <cell r="BB1055">
            <v>1408.531718</v>
          </cell>
        </row>
        <row r="1056">
          <cell r="A1056">
            <v>44965</v>
          </cell>
          <cell r="B1056">
            <v>71.58</v>
          </cell>
          <cell r="C1056">
            <v>63.08</v>
          </cell>
          <cell r="D1056">
            <v>65.58</v>
          </cell>
          <cell r="H1056">
            <v>60.58</v>
          </cell>
          <cell r="N1056">
            <v>8.5</v>
          </cell>
          <cell r="O1056">
            <v>2.5</v>
          </cell>
          <cell r="P1056">
            <v>5</v>
          </cell>
          <cell r="R1056">
            <v>-7.2942213041510016</v>
          </cell>
          <cell r="V1056">
            <v>1174.75</v>
          </cell>
          <cell r="W1056">
            <v>12.294221304151002</v>
          </cell>
          <cell r="X1056">
            <v>53.036302821980364</v>
          </cell>
          <cell r="Y1056">
            <v>12.543697178019634</v>
          </cell>
          <cell r="AD1056">
            <v>50.22</v>
          </cell>
          <cell r="AM1056">
            <v>1169.25</v>
          </cell>
          <cell r="BB1056">
            <v>1390.6742959999999</v>
          </cell>
        </row>
        <row r="1057">
          <cell r="A1057">
            <v>44966</v>
          </cell>
          <cell r="B1057">
            <v>69.540000000000006</v>
          </cell>
          <cell r="C1057">
            <v>61.54</v>
          </cell>
          <cell r="D1057">
            <v>64.040000000000006</v>
          </cell>
          <cell r="H1057">
            <v>59.04</v>
          </cell>
          <cell r="N1057">
            <v>8.0000000000000071</v>
          </cell>
          <cell r="O1057">
            <v>2.5</v>
          </cell>
          <cell r="P1057">
            <v>5.0000000000000071</v>
          </cell>
          <cell r="R1057">
            <v>-6.7634646120740811</v>
          </cell>
          <cell r="V1057">
            <v>1152.5</v>
          </cell>
          <cell r="W1057">
            <v>11.763464612074088</v>
          </cell>
          <cell r="X1057">
            <v>51.913661389571544</v>
          </cell>
          <cell r="Y1057">
            <v>12.126338610428462</v>
          </cell>
          <cell r="AD1057">
            <v>50.017499999999998</v>
          </cell>
          <cell r="AM1057">
            <v>1144.5</v>
          </cell>
          <cell r="BB1057">
            <v>1356.7231479999998</v>
          </cell>
        </row>
        <row r="1058">
          <cell r="A1058">
            <v>44967</v>
          </cell>
          <cell r="B1058">
            <v>71.040000000000006</v>
          </cell>
          <cell r="C1058">
            <v>63.04</v>
          </cell>
          <cell r="D1058">
            <v>65.540000000000006</v>
          </cell>
          <cell r="H1058">
            <v>60.54</v>
          </cell>
          <cell r="N1058">
            <v>8.0000000000000071</v>
          </cell>
          <cell r="O1058">
            <v>2.5</v>
          </cell>
          <cell r="P1058">
            <v>5.0000000000000071</v>
          </cell>
          <cell r="R1058">
            <v>-7.9346100510654409</v>
          </cell>
          <cell r="V1058">
            <v>1159.75</v>
          </cell>
          <cell r="W1058">
            <v>12.934610051065448</v>
          </cell>
          <cell r="X1058">
            <v>52.809506573008882</v>
          </cell>
          <cell r="Y1058">
            <v>12.730493426991124</v>
          </cell>
          <cell r="AD1058">
            <v>50.967500000000001</v>
          </cell>
          <cell r="AM1058">
            <v>1164.25</v>
          </cell>
          <cell r="BB1058">
            <v>1389.7924479999999</v>
          </cell>
        </row>
        <row r="1059">
          <cell r="A1059">
            <v>44970</v>
          </cell>
          <cell r="B1059">
            <v>70.64</v>
          </cell>
          <cell r="C1059">
            <v>62.64</v>
          </cell>
          <cell r="D1059">
            <v>65.14</v>
          </cell>
          <cell r="H1059">
            <v>60.14</v>
          </cell>
          <cell r="N1059">
            <v>8</v>
          </cell>
          <cell r="O1059">
            <v>2.5</v>
          </cell>
          <cell r="P1059">
            <v>5</v>
          </cell>
          <cell r="R1059">
            <v>-7.9768627365598235</v>
          </cell>
          <cell r="V1059">
            <v>1150</v>
          </cell>
          <cell r="W1059">
            <v>12.976862736559823</v>
          </cell>
          <cell r="X1059">
            <v>51.913661389571544</v>
          </cell>
          <cell r="Y1059">
            <v>13.226338610428456</v>
          </cell>
          <cell r="AD1059">
            <v>50.710000000000008</v>
          </cell>
          <cell r="AM1059">
            <v>1144.5</v>
          </cell>
          <cell r="BB1059">
            <v>1380.973968</v>
          </cell>
        </row>
        <row r="1060">
          <cell r="A1060">
            <v>44971</v>
          </cell>
          <cell r="B1060">
            <v>70.900000000000006</v>
          </cell>
          <cell r="C1060">
            <v>62.9</v>
          </cell>
          <cell r="D1060">
            <v>65.400000000000006</v>
          </cell>
          <cell r="H1060">
            <v>60.4</v>
          </cell>
          <cell r="N1060">
            <v>8.0000000000000071</v>
          </cell>
          <cell r="O1060">
            <v>2.5</v>
          </cell>
          <cell r="P1060">
            <v>5.0000000000000071</v>
          </cell>
          <cell r="R1060">
            <v>-8.4523191730827207</v>
          </cell>
          <cell r="V1060">
            <v>1145.25</v>
          </cell>
          <cell r="W1060">
            <v>13.452319173082728</v>
          </cell>
          <cell r="X1060">
            <v>51.403369829385717</v>
          </cell>
          <cell r="Y1060">
            <v>13.996630170614289</v>
          </cell>
          <cell r="AD1060">
            <v>50.987499999999997</v>
          </cell>
          <cell r="AM1060">
            <v>1133.25</v>
          </cell>
          <cell r="BB1060">
            <v>1386.70598</v>
          </cell>
        </row>
        <row r="1061">
          <cell r="A1061">
            <v>44972</v>
          </cell>
          <cell r="B1061">
            <v>71.739999999999995</v>
          </cell>
          <cell r="C1061">
            <v>63.74</v>
          </cell>
          <cell r="D1061">
            <v>66.239999999999995</v>
          </cell>
          <cell r="H1061">
            <v>61.24</v>
          </cell>
          <cell r="N1061">
            <v>7.9999999999999929</v>
          </cell>
          <cell r="O1061">
            <v>2.5</v>
          </cell>
          <cell r="P1061">
            <v>4.9999999999999929</v>
          </cell>
          <cell r="R1061">
            <v>-9.1562414236998464</v>
          </cell>
          <cell r="V1061">
            <v>1148.25</v>
          </cell>
          <cell r="W1061">
            <v>14.156241423699839</v>
          </cell>
          <cell r="X1061">
            <v>51.584806828562897</v>
          </cell>
          <cell r="Y1061">
            <v>14.655193171437098</v>
          </cell>
          <cell r="AD1061">
            <v>51.2425</v>
          </cell>
          <cell r="AM1061">
            <v>1137.25</v>
          </cell>
          <cell r="BB1061">
            <v>1405.224788</v>
          </cell>
        </row>
        <row r="1062">
          <cell r="A1062">
            <v>44973</v>
          </cell>
          <cell r="B1062">
            <v>72.900000000000006</v>
          </cell>
          <cell r="C1062">
            <v>63.9</v>
          </cell>
          <cell r="D1062">
            <v>66.900000000000006</v>
          </cell>
          <cell r="H1062">
            <v>61.9</v>
          </cell>
          <cell r="N1062">
            <v>9.0000000000000071</v>
          </cell>
          <cell r="O1062">
            <v>2</v>
          </cell>
          <cell r="P1062">
            <v>5.0000000000000071</v>
          </cell>
          <cell r="R1062">
            <v>-10.950222668557238</v>
          </cell>
          <cell r="V1062">
            <v>1123.25</v>
          </cell>
          <cell r="W1062">
            <v>15.950222668557245</v>
          </cell>
          <cell r="X1062">
            <v>50.053932148005416</v>
          </cell>
          <cell r="Y1062">
            <v>16.84606785199459</v>
          </cell>
          <cell r="AD1062">
            <v>51.387500000000003</v>
          </cell>
          <cell r="AM1062">
            <v>1103.5</v>
          </cell>
          <cell r="BB1062">
            <v>1408.75218</v>
          </cell>
        </row>
        <row r="1063">
          <cell r="A1063">
            <v>44974</v>
          </cell>
          <cell r="B1063">
            <v>72.510000000000005</v>
          </cell>
          <cell r="C1063">
            <v>63.51</v>
          </cell>
          <cell r="D1063">
            <v>66.510000000000005</v>
          </cell>
          <cell r="H1063">
            <v>61.51</v>
          </cell>
          <cell r="N1063">
            <v>9.0000000000000071</v>
          </cell>
          <cell r="O1063">
            <v>2</v>
          </cell>
          <cell r="P1063">
            <v>5.0000000000000071</v>
          </cell>
          <cell r="R1063">
            <v>-10.877737417117309</v>
          </cell>
          <cell r="V1063">
            <v>1116.25</v>
          </cell>
          <cell r="W1063">
            <v>15.877737417117316</v>
          </cell>
          <cell r="X1063">
            <v>50.13331083514543</v>
          </cell>
          <cell r="Y1063">
            <v>16.376689164854575</v>
          </cell>
          <cell r="AD1063">
            <v>51.724999999999994</v>
          </cell>
          <cell r="AM1063">
            <v>1105.25</v>
          </cell>
          <cell r="BB1063">
            <v>1400.1541619999998</v>
          </cell>
        </row>
        <row r="1064">
          <cell r="A1064">
            <v>44978</v>
          </cell>
          <cell r="B1064">
            <v>73.77</v>
          </cell>
          <cell r="C1064">
            <v>64.77</v>
          </cell>
          <cell r="D1064">
            <v>67.77</v>
          </cell>
          <cell r="H1064">
            <v>62.77</v>
          </cell>
          <cell r="N1064">
            <v>9</v>
          </cell>
          <cell r="O1064">
            <v>1.9999999999999929</v>
          </cell>
          <cell r="P1064">
            <v>4.9999999999999929</v>
          </cell>
          <cell r="R1064" t="str">
            <v/>
          </cell>
          <cell r="W1064" t="str">
            <v/>
          </cell>
          <cell r="X1064">
            <v>50.13331083514543</v>
          </cell>
          <cell r="Y1064">
            <v>17.636689164854566</v>
          </cell>
          <cell r="AD1064">
            <v>53.035000000000004</v>
          </cell>
          <cell r="AM1064">
            <v>1105.25</v>
          </cell>
          <cell r="BB1064">
            <v>1427.9323739999998</v>
          </cell>
        </row>
        <row r="1065">
          <cell r="A1065">
            <v>44979</v>
          </cell>
          <cell r="B1065">
            <v>74.33</v>
          </cell>
          <cell r="C1065">
            <v>64.83</v>
          </cell>
          <cell r="D1065">
            <v>67.83</v>
          </cell>
          <cell r="H1065">
            <v>62.83</v>
          </cell>
          <cell r="N1065">
            <v>9.5</v>
          </cell>
          <cell r="O1065">
            <v>2</v>
          </cell>
          <cell r="P1065">
            <v>5</v>
          </cell>
          <cell r="R1065" t="str">
            <v/>
          </cell>
          <cell r="W1065" t="str">
            <v/>
          </cell>
          <cell r="X1065">
            <v>51.573467016114321</v>
          </cell>
          <cell r="Y1065">
            <v>16.256532983885677</v>
          </cell>
          <cell r="AD1065">
            <v>52.974999999999994</v>
          </cell>
          <cell r="AM1065">
            <v>1137</v>
          </cell>
          <cell r="BB1065">
            <v>1429.255146</v>
          </cell>
        </row>
        <row r="1066">
          <cell r="A1066">
            <v>44980</v>
          </cell>
          <cell r="B1066">
            <v>73.540000000000006</v>
          </cell>
          <cell r="C1066">
            <v>64.040000000000006</v>
          </cell>
          <cell r="D1066">
            <v>67.040000000000006</v>
          </cell>
          <cell r="H1066">
            <v>62.04</v>
          </cell>
          <cell r="N1066">
            <v>9.5</v>
          </cell>
          <cell r="O1066">
            <v>2.0000000000000071</v>
          </cell>
          <cell r="P1066">
            <v>5.0000000000000071</v>
          </cell>
          <cell r="R1066">
            <v>-10.716008857754296</v>
          </cell>
          <cell r="V1066">
            <v>1131.5</v>
          </cell>
          <cell r="W1066">
            <v>15.716008857754304</v>
          </cell>
          <cell r="X1066">
            <v>50.972456956339904</v>
          </cell>
          <cell r="Y1066">
            <v>16.067543043660102</v>
          </cell>
          <cell r="AD1066">
            <v>53.222499999999997</v>
          </cell>
          <cell r="AM1066">
            <v>1123.75</v>
          </cell>
          <cell r="BB1066">
            <v>1411.8386480000001</v>
          </cell>
        </row>
        <row r="1067">
          <cell r="A1067">
            <v>44981</v>
          </cell>
          <cell r="B1067">
            <v>72.11</v>
          </cell>
          <cell r="C1067">
            <v>63.11</v>
          </cell>
          <cell r="D1067">
            <v>66.11</v>
          </cell>
          <cell r="H1067">
            <v>61.11</v>
          </cell>
          <cell r="N1067">
            <v>9</v>
          </cell>
          <cell r="O1067">
            <v>2</v>
          </cell>
          <cell r="P1067">
            <v>5</v>
          </cell>
          <cell r="R1067">
            <v>-11.271524288517483</v>
          </cell>
          <cell r="V1067">
            <v>1098.75</v>
          </cell>
          <cell r="W1067">
            <v>16.271524288517483</v>
          </cell>
          <cell r="X1067">
            <v>49.634359087408178</v>
          </cell>
          <cell r="Y1067">
            <v>16.475640912591821</v>
          </cell>
          <cell r="AD1067">
            <v>52.0625</v>
          </cell>
          <cell r="AM1067">
            <v>1094.25</v>
          </cell>
          <cell r="BB1067">
            <v>1391.3356819999999</v>
          </cell>
        </row>
        <row r="1068">
          <cell r="A1068">
            <v>44984</v>
          </cell>
          <cell r="B1068">
            <v>71.040000000000006</v>
          </cell>
          <cell r="C1068">
            <v>62.04</v>
          </cell>
          <cell r="D1068">
            <v>65.040000000000006</v>
          </cell>
          <cell r="H1068">
            <v>60.04</v>
          </cell>
          <cell r="N1068">
            <v>9.0000000000000071</v>
          </cell>
          <cell r="O1068">
            <v>2</v>
          </cell>
          <cell r="P1068">
            <v>5.0000000000000071</v>
          </cell>
          <cell r="R1068">
            <v>-10.405640912591814</v>
          </cell>
          <cell r="V1068">
            <v>1094.25</v>
          </cell>
          <cell r="W1068">
            <v>15.405640912591821</v>
          </cell>
          <cell r="X1068">
            <v>49.543640587819588</v>
          </cell>
          <cell r="Y1068">
            <v>15.496359412180418</v>
          </cell>
          <cell r="AD1068">
            <v>53.082499999999996</v>
          </cell>
          <cell r="AM1068">
            <v>1092.25</v>
          </cell>
          <cell r="BB1068">
            <v>1367.7462479999999</v>
          </cell>
        </row>
        <row r="1069">
          <cell r="A1069">
            <v>44985</v>
          </cell>
          <cell r="B1069">
            <v>70.75</v>
          </cell>
          <cell r="C1069">
            <v>61.75</v>
          </cell>
          <cell r="D1069">
            <v>64.75</v>
          </cell>
          <cell r="H1069">
            <v>59.75</v>
          </cell>
          <cell r="N1069">
            <v>9</v>
          </cell>
          <cell r="O1069">
            <v>2</v>
          </cell>
          <cell r="P1069">
            <v>5</v>
          </cell>
          <cell r="R1069">
            <v>-10.024922413003225</v>
          </cell>
          <cell r="V1069">
            <v>1096.25</v>
          </cell>
          <cell r="W1069">
            <v>15.024922413003225</v>
          </cell>
          <cell r="X1069">
            <v>49.725077586996768</v>
          </cell>
          <cell r="Y1069">
            <v>15.024922413003232</v>
          </cell>
          <cell r="AD1069">
            <v>53.782499999999999</v>
          </cell>
          <cell r="AM1069">
            <v>1096.25</v>
          </cell>
          <cell r="BB1069">
            <v>1361.35285</v>
          </cell>
        </row>
        <row r="1070">
          <cell r="A1070">
            <v>44986</v>
          </cell>
          <cell r="B1070">
            <v>71.83</v>
          </cell>
          <cell r="C1070">
            <v>62.83</v>
          </cell>
          <cell r="D1070">
            <v>65.83</v>
          </cell>
          <cell r="H1070">
            <v>60.83</v>
          </cell>
          <cell r="N1070">
            <v>9</v>
          </cell>
          <cell r="O1070">
            <v>2</v>
          </cell>
          <cell r="P1070">
            <v>5</v>
          </cell>
          <cell r="R1070">
            <v>-10.25443647936018</v>
          </cell>
          <cell r="V1070">
            <v>1115</v>
          </cell>
          <cell r="W1070">
            <v>15.25443647936018</v>
          </cell>
          <cell r="X1070">
            <v>50.620922770434113</v>
          </cell>
          <cell r="Y1070">
            <v>15.209077229565885</v>
          </cell>
          <cell r="AD1070">
            <v>54.040000000000006</v>
          </cell>
          <cell r="AM1070">
            <v>1116</v>
          </cell>
          <cell r="BB1070">
            <v>1385.162746</v>
          </cell>
        </row>
        <row r="1071">
          <cell r="A1071">
            <v>44987</v>
          </cell>
          <cell r="B1071">
            <v>72.650000000000006</v>
          </cell>
          <cell r="C1071">
            <v>63.9</v>
          </cell>
          <cell r="D1071">
            <v>66.900000000000006</v>
          </cell>
          <cell r="H1071">
            <v>61.9</v>
          </cell>
          <cell r="N1071">
            <v>8.7500000000000071</v>
          </cell>
          <cell r="O1071">
            <v>2</v>
          </cell>
          <cell r="P1071">
            <v>5.0000000000000071</v>
          </cell>
          <cell r="R1071">
            <v>-10.258494109194224</v>
          </cell>
          <cell r="V1071">
            <v>1138.5</v>
          </cell>
          <cell r="W1071">
            <v>15.258494109194231</v>
          </cell>
          <cell r="X1071">
            <v>51.392030016937142</v>
          </cell>
          <cell r="Y1071">
            <v>15.507969983062864</v>
          </cell>
          <cell r="AD1071">
            <v>54.012500000000003</v>
          </cell>
          <cell r="AM1071">
            <v>1133</v>
          </cell>
          <cell r="BB1071">
            <v>1408.75218</v>
          </cell>
        </row>
        <row r="1072">
          <cell r="A1072">
            <v>44988</v>
          </cell>
          <cell r="B1072">
            <v>71.94</v>
          </cell>
          <cell r="C1072">
            <v>63.19</v>
          </cell>
          <cell r="D1072">
            <v>66.19</v>
          </cell>
          <cell r="H1072">
            <v>61.19</v>
          </cell>
          <cell r="N1072">
            <v>8.75</v>
          </cell>
          <cell r="O1072">
            <v>2</v>
          </cell>
          <cell r="P1072">
            <v>5</v>
          </cell>
          <cell r="R1072">
            <v>-9.6278727963342448</v>
          </cell>
          <cell r="V1072">
            <v>1136.75</v>
          </cell>
          <cell r="W1072">
            <v>14.627872796334245</v>
          </cell>
          <cell r="X1072">
            <v>51.505428141422883</v>
          </cell>
          <cell r="Y1072">
            <v>14.684571858577115</v>
          </cell>
          <cell r="AD1072">
            <v>53.53</v>
          </cell>
          <cell r="AM1072">
            <v>1135.5</v>
          </cell>
          <cell r="BB1072">
            <v>1393.0993779999999</v>
          </cell>
        </row>
        <row r="1073">
          <cell r="A1073">
            <v>44991</v>
          </cell>
          <cell r="B1073">
            <v>71.2</v>
          </cell>
          <cell r="C1073">
            <v>62.2</v>
          </cell>
          <cell r="D1073">
            <v>65.45</v>
          </cell>
          <cell r="H1073">
            <v>60.45</v>
          </cell>
          <cell r="N1073">
            <v>9</v>
          </cell>
          <cell r="O1073">
            <v>1.75</v>
          </cell>
          <cell r="P1073">
            <v>5</v>
          </cell>
          <cell r="R1073">
            <v>-9.7950577922201632</v>
          </cell>
          <cell r="V1073">
            <v>1116.75</v>
          </cell>
          <cell r="W1073">
            <v>14.795057792220163</v>
          </cell>
          <cell r="X1073">
            <v>50.654942207779833</v>
          </cell>
          <cell r="Y1073">
            <v>14.79505779222017</v>
          </cell>
          <cell r="AD1073">
            <v>53.9375</v>
          </cell>
          <cell r="AM1073">
            <v>1116.75</v>
          </cell>
          <cell r="BB1073">
            <v>1371.2736399999999</v>
          </cell>
        </row>
        <row r="1074">
          <cell r="A1074">
            <v>44992</v>
          </cell>
          <cell r="B1074">
            <v>69.41</v>
          </cell>
          <cell r="C1074">
            <v>60.41</v>
          </cell>
          <cell r="D1074">
            <v>63.66</v>
          </cell>
          <cell r="H1074">
            <v>58.66</v>
          </cell>
          <cell r="N1074">
            <v>9</v>
          </cell>
          <cell r="O1074">
            <v>1.75</v>
          </cell>
          <cell r="P1074">
            <v>5</v>
          </cell>
          <cell r="R1074">
            <v>-9.184398286871847</v>
          </cell>
          <cell r="V1074">
            <v>1090.75</v>
          </cell>
          <cell r="W1074">
            <v>14.184398286871847</v>
          </cell>
          <cell r="X1074">
            <v>49.067368464979481</v>
          </cell>
          <cell r="Y1074">
            <v>14.592631535020516</v>
          </cell>
          <cell r="AD1074">
            <v>53.574999999999996</v>
          </cell>
          <cell r="AM1074">
            <v>1081.75</v>
          </cell>
          <cell r="BB1074">
            <v>1331.8109419999998</v>
          </cell>
        </row>
        <row r="1075">
          <cell r="A1075">
            <v>44993</v>
          </cell>
          <cell r="B1075">
            <v>69.83</v>
          </cell>
          <cell r="C1075">
            <v>60.58</v>
          </cell>
          <cell r="D1075">
            <v>64.08</v>
          </cell>
          <cell r="H1075">
            <v>59.08</v>
          </cell>
          <cell r="N1075">
            <v>9.25</v>
          </cell>
          <cell r="O1075">
            <v>1.5</v>
          </cell>
          <cell r="P1075">
            <v>5</v>
          </cell>
          <cell r="R1075">
            <v>-8.8786502901631152</v>
          </cell>
          <cell r="V1075">
            <v>1106.75</v>
          </cell>
          <cell r="W1075">
            <v>13.878650290163115</v>
          </cell>
          <cell r="X1075">
            <v>50.167330272491157</v>
          </cell>
          <cell r="Y1075">
            <v>13.912669727508842</v>
          </cell>
          <cell r="AD1075">
            <v>53.552499999999995</v>
          </cell>
          <cell r="AM1075">
            <v>1106</v>
          </cell>
          <cell r="BB1075">
            <v>1335.5587959999998</v>
          </cell>
        </row>
        <row r="1076">
          <cell r="A1076">
            <v>44994</v>
          </cell>
          <cell r="B1076">
            <v>67.81</v>
          </cell>
          <cell r="C1076">
            <v>58.56</v>
          </cell>
          <cell r="D1076">
            <v>62.06</v>
          </cell>
          <cell r="H1076">
            <v>57.06</v>
          </cell>
          <cell r="N1076">
            <v>9.25</v>
          </cell>
          <cell r="O1076">
            <v>1.5</v>
          </cell>
          <cell r="P1076">
            <v>5</v>
          </cell>
          <cell r="R1076">
            <v>-7.5843982868718527</v>
          </cell>
          <cell r="V1076">
            <v>1090.75</v>
          </cell>
          <cell r="W1076">
            <v>12.584398286871853</v>
          </cell>
          <cell r="X1076">
            <v>49.067368464979481</v>
          </cell>
          <cell r="Y1076">
            <v>12.992631535020521</v>
          </cell>
          <cell r="AD1076">
            <v>53.022500000000008</v>
          </cell>
          <cell r="AM1076">
            <v>1081.75</v>
          </cell>
          <cell r="BB1076">
            <v>1291.025472</v>
          </cell>
        </row>
        <row r="1077">
          <cell r="A1077">
            <v>44995</v>
          </cell>
          <cell r="B1077">
            <v>67.36</v>
          </cell>
          <cell r="C1077">
            <v>58.11</v>
          </cell>
          <cell r="D1077">
            <v>61.61</v>
          </cell>
          <cell r="H1077">
            <v>56.61</v>
          </cell>
          <cell r="N1077">
            <v>9.25</v>
          </cell>
          <cell r="O1077">
            <v>1.5</v>
          </cell>
          <cell r="P1077">
            <v>5</v>
          </cell>
          <cell r="R1077">
            <v>-8.7446516545693527</v>
          </cell>
          <cell r="V1077">
            <v>1055.25</v>
          </cell>
          <cell r="W1077">
            <v>13.744651654569353</v>
          </cell>
          <cell r="X1077">
            <v>48.058125157056402</v>
          </cell>
          <cell r="Y1077">
            <v>13.551874842943597</v>
          </cell>
          <cell r="AD1077">
            <v>53.242500000000007</v>
          </cell>
          <cell r="AM1077">
            <v>1059.5</v>
          </cell>
          <cell r="BB1077">
            <v>1281.1046819999999</v>
          </cell>
        </row>
        <row r="1078">
          <cell r="A1078">
            <v>44998</v>
          </cell>
          <cell r="B1078">
            <v>66.61</v>
          </cell>
          <cell r="C1078">
            <v>57.36</v>
          </cell>
          <cell r="D1078">
            <v>60.86</v>
          </cell>
          <cell r="H1078">
            <v>55.86</v>
          </cell>
          <cell r="N1078">
            <v>9.25</v>
          </cell>
          <cell r="O1078">
            <v>1.5</v>
          </cell>
          <cell r="P1078">
            <v>5</v>
          </cell>
          <cell r="R1078">
            <v>-8.6750404014837841</v>
          </cell>
          <cell r="V1078">
            <v>1040.25</v>
          </cell>
          <cell r="W1078">
            <v>13.675040401483784</v>
          </cell>
          <cell r="X1078">
            <v>47.525153971973424</v>
          </cell>
          <cell r="Y1078">
            <v>13.334846028026575</v>
          </cell>
          <cell r="AD1078">
            <v>52.484999999999999</v>
          </cell>
          <cell r="AM1078">
            <v>1047.75</v>
          </cell>
          <cell r="BB1078">
            <v>1264.5700319999999</v>
          </cell>
        </row>
        <row r="1079">
          <cell r="A1079">
            <v>44999</v>
          </cell>
          <cell r="B1079">
            <v>66.930000000000007</v>
          </cell>
          <cell r="C1079">
            <v>57.68</v>
          </cell>
          <cell r="D1079">
            <v>61.18</v>
          </cell>
          <cell r="H1079">
            <v>56.18</v>
          </cell>
          <cell r="N1079">
            <v>9.2500000000000071</v>
          </cell>
          <cell r="O1079">
            <v>1.5</v>
          </cell>
          <cell r="P1079">
            <v>5</v>
          </cell>
          <cell r="R1079">
            <v>-8.4280497790550868</v>
          </cell>
          <cell r="V1079">
            <v>1052.75</v>
          </cell>
          <cell r="W1079">
            <v>13.428049779055087</v>
          </cell>
          <cell r="X1079">
            <v>47.751950220944899</v>
          </cell>
          <cell r="Y1079">
            <v>13.428049779055101</v>
          </cell>
          <cell r="AD1079">
            <v>52.484999999999999</v>
          </cell>
          <cell r="AM1079">
            <v>1052.75</v>
          </cell>
          <cell r="BB1079">
            <v>1271.624816</v>
          </cell>
        </row>
        <row r="1080">
          <cell r="A1080">
            <v>45000</v>
          </cell>
          <cell r="B1080">
            <v>67.09</v>
          </cell>
          <cell r="C1080">
            <v>57.84</v>
          </cell>
          <cell r="D1080">
            <v>61.34</v>
          </cell>
          <cell r="H1080">
            <v>56.34</v>
          </cell>
          <cell r="N1080">
            <v>9.25</v>
          </cell>
          <cell r="O1080">
            <v>1.5</v>
          </cell>
          <cell r="P1080">
            <v>5</v>
          </cell>
          <cell r="R1080">
            <v>-9.5519338371838813</v>
          </cell>
          <cell r="V1080">
            <v>1031.5</v>
          </cell>
          <cell r="W1080">
            <v>14.551933837183881</v>
          </cell>
          <cell r="X1080">
            <v>46.436531976910324</v>
          </cell>
          <cell r="Y1080">
            <v>14.90346802308968</v>
          </cell>
          <cell r="AD1080">
            <v>52.262499999999996</v>
          </cell>
          <cell r="AM1080">
            <v>1023.75</v>
          </cell>
          <cell r="BB1080">
            <v>1275.152208</v>
          </cell>
        </row>
        <row r="1081">
          <cell r="A1081">
            <v>45001</v>
          </cell>
          <cell r="B1081">
            <v>68.73</v>
          </cell>
          <cell r="C1081">
            <v>59.23</v>
          </cell>
          <cell r="D1081">
            <v>60.73</v>
          </cell>
          <cell r="H1081">
            <v>57.73</v>
          </cell>
          <cell r="N1081">
            <v>9.5000000000000071</v>
          </cell>
          <cell r="O1081">
            <v>1.5</v>
          </cell>
          <cell r="P1081">
            <v>3</v>
          </cell>
          <cell r="R1081">
            <v>-9.7058942802893142</v>
          </cell>
          <cell r="V1081">
            <v>1058.75</v>
          </cell>
          <cell r="W1081">
            <v>12.705894280289314</v>
          </cell>
          <cell r="X1081">
            <v>48.103484406850697</v>
          </cell>
          <cell r="Y1081">
            <v>12.6265155931493</v>
          </cell>
          <cell r="AD1081">
            <v>53.092499999999994</v>
          </cell>
          <cell r="AM1081">
            <v>1060.5</v>
          </cell>
          <cell r="BB1081">
            <v>1305.7964259999999</v>
          </cell>
        </row>
        <row r="1082">
          <cell r="A1082">
            <v>45002</v>
          </cell>
          <cell r="B1082">
            <v>68.459999999999994</v>
          </cell>
          <cell r="C1082">
            <v>58.96</v>
          </cell>
          <cell r="D1082">
            <v>60.46</v>
          </cell>
          <cell r="H1082">
            <v>57.46</v>
          </cell>
          <cell r="N1082">
            <v>9.4999999999999929</v>
          </cell>
          <cell r="O1082">
            <v>1.5</v>
          </cell>
          <cell r="P1082">
            <v>3</v>
          </cell>
          <cell r="R1082">
            <v>-9.6059914670179296</v>
          </cell>
          <cell r="V1082">
            <v>1055</v>
          </cell>
          <cell r="W1082">
            <v>12.60599146701793</v>
          </cell>
          <cell r="X1082">
            <v>48.749853716419409</v>
          </cell>
          <cell r="Y1082">
            <v>11.710146283580592</v>
          </cell>
          <cell r="AD1082">
            <v>53.167500000000004</v>
          </cell>
          <cell r="AM1082">
            <v>1074.75</v>
          </cell>
          <cell r="BB1082">
            <v>1299.8439519999999</v>
          </cell>
        </row>
        <row r="1083">
          <cell r="A1083">
            <v>45005</v>
          </cell>
          <cell r="B1083">
            <v>68.989999999999995</v>
          </cell>
          <cell r="C1083">
            <v>59.49</v>
          </cell>
          <cell r="D1083">
            <v>60.99</v>
          </cell>
          <cell r="H1083">
            <v>57.99</v>
          </cell>
          <cell r="N1083">
            <v>9.4999999999999929</v>
          </cell>
          <cell r="O1083">
            <v>1.5</v>
          </cell>
          <cell r="P1083">
            <v>3</v>
          </cell>
          <cell r="R1083">
            <v>-9.2968453458234563</v>
          </cell>
          <cell r="V1083">
            <v>1073.5</v>
          </cell>
          <cell r="W1083">
            <v>12.296845345823456</v>
          </cell>
          <cell r="X1083">
            <v>49.19210640191379</v>
          </cell>
          <cell r="Y1083">
            <v>11.797893598086212</v>
          </cell>
          <cell r="AD1083">
            <v>53.84</v>
          </cell>
          <cell r="AM1083">
            <v>1084.5</v>
          </cell>
          <cell r="BB1083">
            <v>1311.5284380000001</v>
          </cell>
        </row>
        <row r="1084">
          <cell r="A1084">
            <v>45006</v>
          </cell>
          <cell r="B1084">
            <v>67.239999999999995</v>
          </cell>
          <cell r="C1084">
            <v>57.74</v>
          </cell>
          <cell r="D1084">
            <v>59.24</v>
          </cell>
          <cell r="H1084">
            <v>56.24</v>
          </cell>
          <cell r="N1084">
            <v>9.4999999999999929</v>
          </cell>
          <cell r="O1084">
            <v>1.5</v>
          </cell>
          <cell r="P1084">
            <v>3</v>
          </cell>
          <cell r="R1084">
            <v>-9.5199727118753259</v>
          </cell>
          <cell r="V1084">
            <v>1030</v>
          </cell>
          <cell r="W1084">
            <v>12.519972711875326</v>
          </cell>
          <cell r="X1084">
            <v>47.218979035861928</v>
          </cell>
          <cell r="Y1084">
            <v>12.021020964138074</v>
          </cell>
          <cell r="AD1084">
            <v>53.690000000000005</v>
          </cell>
          <cell r="AM1084">
            <v>1041</v>
          </cell>
          <cell r="BB1084">
            <v>1272.947588</v>
          </cell>
        </row>
        <row r="1085">
          <cell r="A1085">
            <v>45007</v>
          </cell>
          <cell r="B1085">
            <v>65.64</v>
          </cell>
          <cell r="C1085">
            <v>56.64</v>
          </cell>
          <cell r="D1085">
            <v>57.64</v>
          </cell>
          <cell r="H1085">
            <v>54.64</v>
          </cell>
          <cell r="N1085">
            <v>9</v>
          </cell>
          <cell r="O1085">
            <v>2</v>
          </cell>
          <cell r="P1085">
            <v>3</v>
          </cell>
          <cell r="R1085">
            <v>-8.8044780828640867</v>
          </cell>
          <cell r="V1085">
            <v>1010.5</v>
          </cell>
          <cell r="W1085">
            <v>11.804478082864087</v>
          </cell>
          <cell r="X1085">
            <v>46.379832914667453</v>
          </cell>
          <cell r="Y1085">
            <v>11.260167085332547</v>
          </cell>
          <cell r="AD1085">
            <v>53.11</v>
          </cell>
          <cell r="AM1085">
            <v>1022.5</v>
          </cell>
          <cell r="BB1085">
            <v>1248.696768</v>
          </cell>
        </row>
        <row r="1086">
          <cell r="A1086">
            <v>45008</v>
          </cell>
          <cell r="B1086">
            <v>63.67</v>
          </cell>
          <cell r="C1086">
            <v>54.17</v>
          </cell>
          <cell r="D1086">
            <v>55.17</v>
          </cell>
          <cell r="H1086">
            <v>52.17</v>
          </cell>
          <cell r="N1086">
            <v>9.5</v>
          </cell>
          <cell r="O1086">
            <v>2</v>
          </cell>
          <cell r="P1086">
            <v>3</v>
          </cell>
          <cell r="R1086">
            <v>-10.212693940276381</v>
          </cell>
          <cell r="V1086">
            <v>925</v>
          </cell>
          <cell r="W1086">
            <v>13.212693940276381</v>
          </cell>
          <cell r="X1086">
            <v>42.104723621555074</v>
          </cell>
          <cell r="Y1086">
            <v>13.065276378444928</v>
          </cell>
          <cell r="AD1086">
            <v>51.452500000000001</v>
          </cell>
          <cell r="AM1086">
            <v>928.25</v>
          </cell>
          <cell r="BB1086">
            <v>1194.2426539999999</v>
          </cell>
        </row>
        <row r="1087">
          <cell r="A1087">
            <v>45009</v>
          </cell>
          <cell r="B1087">
            <v>64.77</v>
          </cell>
          <cell r="C1087">
            <v>55.77</v>
          </cell>
          <cell r="D1087">
            <v>56.27</v>
          </cell>
          <cell r="H1087">
            <v>53.27</v>
          </cell>
          <cell r="N1087">
            <v>8.9999999999999929</v>
          </cell>
          <cell r="O1087">
            <v>2.5</v>
          </cell>
          <cell r="P1087">
            <v>3</v>
          </cell>
          <cell r="R1087">
            <v>-9.1127703252530381</v>
          </cell>
          <cell r="V1087">
            <v>973.5</v>
          </cell>
          <cell r="W1087">
            <v>12.112770325253038</v>
          </cell>
          <cell r="X1087">
            <v>43.941773238224052</v>
          </cell>
          <cell r="Y1087">
            <v>12.328226761775952</v>
          </cell>
          <cell r="AD1087">
            <v>51.997500000000002</v>
          </cell>
          <cell r="AM1087">
            <v>968.75</v>
          </cell>
          <cell r="BB1087">
            <v>1229.516574</v>
          </cell>
        </row>
        <row r="1088">
          <cell r="A1088">
            <v>45012</v>
          </cell>
          <cell r="B1088">
            <v>66.55</v>
          </cell>
          <cell r="C1088">
            <v>57.3</v>
          </cell>
          <cell r="D1088">
            <v>57.05</v>
          </cell>
          <cell r="H1088">
            <v>54.55</v>
          </cell>
          <cell r="N1088">
            <v>9.25</v>
          </cell>
          <cell r="O1088">
            <v>2.75</v>
          </cell>
          <cell r="P1088">
            <v>2.5</v>
          </cell>
          <cell r="R1088">
            <v>-9.4855853293671117</v>
          </cell>
          <cell r="V1088">
            <v>993.5</v>
          </cell>
          <cell r="W1088">
            <v>11.985585329367112</v>
          </cell>
          <cell r="X1088">
            <v>45.56336641837013</v>
          </cell>
          <cell r="Y1088">
            <v>11.486633581629867</v>
          </cell>
          <cell r="AD1088">
            <v>50.877499999999998</v>
          </cell>
          <cell r="AM1088">
            <v>1004.5</v>
          </cell>
          <cell r="BB1088">
            <v>1263.2472599999999</v>
          </cell>
        </row>
        <row r="1089">
          <cell r="A1089">
            <v>45013</v>
          </cell>
          <cell r="B1089">
            <v>67.05</v>
          </cell>
          <cell r="C1089">
            <v>57.55</v>
          </cell>
          <cell r="D1089">
            <v>57.55</v>
          </cell>
          <cell r="H1089">
            <v>55.05</v>
          </cell>
          <cell r="N1089">
            <v>9.5</v>
          </cell>
          <cell r="O1089">
            <v>2.5</v>
          </cell>
          <cell r="P1089">
            <v>2.5</v>
          </cell>
          <cell r="R1089">
            <v>-9.4639539567327091</v>
          </cell>
          <cell r="V1089">
            <v>1005</v>
          </cell>
          <cell r="W1089">
            <v>11.963953956732709</v>
          </cell>
          <cell r="X1089">
            <v>45.393269231641519</v>
          </cell>
          <cell r="Y1089">
            <v>12.156730768358479</v>
          </cell>
          <cell r="AD1089">
            <v>51.467500000000001</v>
          </cell>
          <cell r="AM1089">
            <v>1000.75</v>
          </cell>
          <cell r="BB1089">
            <v>1268.7588099999998</v>
          </cell>
        </row>
        <row r="1090">
          <cell r="A1090">
            <v>45014</v>
          </cell>
          <cell r="B1090">
            <v>67.38</v>
          </cell>
          <cell r="C1090">
            <v>57.88</v>
          </cell>
          <cell r="D1090">
            <v>57.88</v>
          </cell>
          <cell r="H1090">
            <v>55.38</v>
          </cell>
          <cell r="N1090">
            <v>9.4999999999999929</v>
          </cell>
          <cell r="O1090">
            <v>2.5</v>
          </cell>
          <cell r="P1090">
            <v>2.5</v>
          </cell>
          <cell r="R1090">
            <v>-9.9300317061156065</v>
          </cell>
          <cell r="V1090">
            <v>1002</v>
          </cell>
          <cell r="W1090">
            <v>12.430031706115606</v>
          </cell>
          <cell r="X1090">
            <v>45.449968293884389</v>
          </cell>
          <cell r="Y1090">
            <v>12.430031706115614</v>
          </cell>
          <cell r="AD1090">
            <v>51.54</v>
          </cell>
          <cell r="AM1090">
            <v>1002</v>
          </cell>
          <cell r="BB1090">
            <v>1276.034056</v>
          </cell>
        </row>
        <row r="1091">
          <cell r="A1091">
            <v>45015</v>
          </cell>
          <cell r="B1091">
            <v>66.37</v>
          </cell>
          <cell r="C1091">
            <v>56.87</v>
          </cell>
          <cell r="D1091">
            <v>56.87</v>
          </cell>
          <cell r="H1091">
            <v>54.37</v>
          </cell>
          <cell r="N1091">
            <v>9.5000000000000071</v>
          </cell>
          <cell r="O1091">
            <v>2.5</v>
          </cell>
          <cell r="P1091">
            <v>2.5</v>
          </cell>
          <cell r="R1091">
            <v>-10.314828637290198</v>
          </cell>
          <cell r="V1091">
            <v>971.25</v>
          </cell>
          <cell r="W1091">
            <v>12.814828637290198</v>
          </cell>
          <cell r="X1091">
            <v>44.47474442330703</v>
          </cell>
          <cell r="Y1091">
            <v>12.395255576692968</v>
          </cell>
          <cell r="AD1091">
            <v>50.577500000000001</v>
          </cell>
          <cell r="AM1091">
            <v>980.5</v>
          </cell>
          <cell r="BB1091">
            <v>1253.767394</v>
          </cell>
        </row>
        <row r="1092">
          <cell r="A1092">
            <v>45016</v>
          </cell>
          <cell r="B1092">
            <v>67.489999999999995</v>
          </cell>
          <cell r="C1092">
            <v>57.49</v>
          </cell>
          <cell r="D1092">
            <v>57.99</v>
          </cell>
          <cell r="H1092">
            <v>55.49</v>
          </cell>
          <cell r="N1092">
            <v>9.9999999999999929</v>
          </cell>
          <cell r="O1092">
            <v>2</v>
          </cell>
          <cell r="P1092">
            <v>2.5</v>
          </cell>
          <cell r="R1092">
            <v>-10.119410393255627</v>
          </cell>
          <cell r="V1092">
            <v>1000.25</v>
          </cell>
          <cell r="W1092">
            <v>12.619410393255627</v>
          </cell>
          <cell r="X1092">
            <v>45.52934698102441</v>
          </cell>
          <cell r="Y1092">
            <v>12.460653018975592</v>
          </cell>
          <cell r="AD1092">
            <v>52.022500000000001</v>
          </cell>
          <cell r="AM1092">
            <v>1003.75</v>
          </cell>
          <cell r="BB1092">
            <v>1267.4360380000001</v>
          </cell>
        </row>
        <row r="1093">
          <cell r="A1093">
            <v>45019</v>
          </cell>
          <cell r="B1093">
            <v>68.680000000000007</v>
          </cell>
          <cell r="C1093">
            <v>58.68</v>
          </cell>
          <cell r="D1093">
            <v>59.18</v>
          </cell>
          <cell r="H1093">
            <v>56.68</v>
          </cell>
          <cell r="N1093">
            <v>10.000000000000007</v>
          </cell>
          <cell r="O1093">
            <v>2</v>
          </cell>
          <cell r="P1093">
            <v>2.5</v>
          </cell>
          <cell r="R1093">
            <v>-11.763002891198582</v>
          </cell>
          <cell r="V1093">
            <v>990.25</v>
          </cell>
          <cell r="W1093">
            <v>14.263002891198582</v>
          </cell>
          <cell r="X1093">
            <v>45.234511857361483</v>
          </cell>
          <cell r="Y1093">
            <v>13.945488142638517</v>
          </cell>
          <cell r="AD1093">
            <v>51.800000000000004</v>
          </cell>
          <cell r="AM1093">
            <v>997.25</v>
          </cell>
          <cell r="BB1093">
            <v>1293.671016</v>
          </cell>
        </row>
        <row r="1094">
          <cell r="A1094">
            <v>45020</v>
          </cell>
          <cell r="B1094">
            <v>67.739999999999995</v>
          </cell>
          <cell r="C1094">
            <v>57.74</v>
          </cell>
          <cell r="D1094">
            <v>59.24</v>
          </cell>
          <cell r="H1094">
            <v>55.74</v>
          </cell>
          <cell r="N1094">
            <v>9.9999999999999929</v>
          </cell>
          <cell r="O1094">
            <v>2</v>
          </cell>
          <cell r="P1094">
            <v>3.5</v>
          </cell>
          <cell r="R1094">
            <v>-12.070382260541713</v>
          </cell>
          <cell r="V1094">
            <v>962.75</v>
          </cell>
          <cell r="W1094">
            <v>15.570382260541713</v>
          </cell>
          <cell r="X1094">
            <v>43.964452863121203</v>
          </cell>
          <cell r="Y1094">
            <v>15.275547136878799</v>
          </cell>
          <cell r="AD1094">
            <v>52.234999999999999</v>
          </cell>
          <cell r="AM1094">
            <v>969.25</v>
          </cell>
          <cell r="BB1094">
            <v>1272.947588</v>
          </cell>
        </row>
        <row r="1095">
          <cell r="A1095">
            <v>45021</v>
          </cell>
          <cell r="B1095">
            <v>67.22</v>
          </cell>
          <cell r="C1095">
            <v>57.22</v>
          </cell>
          <cell r="D1095">
            <v>58.72</v>
          </cell>
          <cell r="H1095">
            <v>55.22</v>
          </cell>
          <cell r="N1095">
            <v>10</v>
          </cell>
          <cell r="O1095">
            <v>2</v>
          </cell>
          <cell r="P1095">
            <v>3.5</v>
          </cell>
          <cell r="R1095">
            <v>-11.153488824841624</v>
          </cell>
          <cell r="V1095">
            <v>971.5</v>
          </cell>
          <cell r="W1095">
            <v>14.653488824841624</v>
          </cell>
          <cell r="X1095">
            <v>43.998472300466922</v>
          </cell>
          <cell r="Y1095">
            <v>14.721527699533077</v>
          </cell>
          <cell r="AD1095">
            <v>51.22</v>
          </cell>
          <cell r="AM1095">
            <v>970</v>
          </cell>
          <cell r="BB1095">
            <v>1261.4835639999999</v>
          </cell>
        </row>
        <row r="1096">
          <cell r="A1096">
            <v>45022</v>
          </cell>
          <cell r="B1096">
            <v>66.53</v>
          </cell>
          <cell r="C1096">
            <v>56.53</v>
          </cell>
          <cell r="D1096">
            <v>58.03</v>
          </cell>
          <cell r="H1096">
            <v>54.53</v>
          </cell>
          <cell r="N1096">
            <v>10</v>
          </cell>
          <cell r="O1096">
            <v>2</v>
          </cell>
          <cell r="P1096">
            <v>3.5</v>
          </cell>
          <cell r="R1096">
            <v>-11.778907068876208</v>
          </cell>
          <cell r="V1096">
            <v>942.5</v>
          </cell>
          <cell r="W1096">
            <v>15.278907068876208</v>
          </cell>
          <cell r="X1096">
            <v>43.147986366823879</v>
          </cell>
          <cell r="Y1096">
            <v>14.882013633176122</v>
          </cell>
          <cell r="AD1096">
            <v>50.967500000000001</v>
          </cell>
          <cell r="AM1096">
            <v>951.25</v>
          </cell>
          <cell r="BB1096">
            <v>1246.271686</v>
          </cell>
        </row>
        <row r="1097">
          <cell r="A1097">
            <v>45026</v>
          </cell>
          <cell r="B1097">
            <v>66.48</v>
          </cell>
          <cell r="C1097">
            <v>56.48</v>
          </cell>
          <cell r="D1097">
            <v>57.98</v>
          </cell>
          <cell r="H1097">
            <v>54.48</v>
          </cell>
          <cell r="N1097">
            <v>10.000000000000007</v>
          </cell>
          <cell r="O1097">
            <v>2</v>
          </cell>
          <cell r="P1097">
            <v>3.5</v>
          </cell>
          <cell r="R1097">
            <v>-12.001062567641974</v>
          </cell>
          <cell r="V1097">
            <v>936.5</v>
          </cell>
          <cell r="W1097">
            <v>15.501062567641974</v>
          </cell>
          <cell r="X1097">
            <v>42.683054056432347</v>
          </cell>
          <cell r="Y1097">
            <v>15.29694594356765</v>
          </cell>
          <cell r="AD1097">
            <v>51.922499999999999</v>
          </cell>
          <cell r="AM1097">
            <v>941</v>
          </cell>
          <cell r="BB1097">
            <v>1245.1693759999998</v>
          </cell>
        </row>
        <row r="1098">
          <cell r="A1098">
            <v>45027</v>
          </cell>
          <cell r="B1098">
            <v>66.89</v>
          </cell>
          <cell r="C1098">
            <v>56.89</v>
          </cell>
          <cell r="D1098">
            <v>58.39</v>
          </cell>
          <cell r="H1098">
            <v>54.89</v>
          </cell>
          <cell r="N1098">
            <v>10</v>
          </cell>
          <cell r="O1098">
            <v>2</v>
          </cell>
          <cell r="P1098">
            <v>3.5</v>
          </cell>
          <cell r="R1098">
            <v>-11.968809882147596</v>
          </cell>
          <cell r="V1098">
            <v>946.25</v>
          </cell>
          <cell r="W1098">
            <v>15.468809882147596</v>
          </cell>
          <cell r="X1098">
            <v>42.365539307872275</v>
          </cell>
          <cell r="Y1098">
            <v>16.024460692127725</v>
          </cell>
          <cell r="AD1098">
            <v>52.022499999999994</v>
          </cell>
          <cell r="AM1098">
            <v>934</v>
          </cell>
          <cell r="BB1098">
            <v>1254.208318</v>
          </cell>
        </row>
        <row r="1099">
          <cell r="A1099">
            <v>45028</v>
          </cell>
          <cell r="B1099">
            <v>66.25</v>
          </cell>
          <cell r="C1099">
            <v>56.25</v>
          </cell>
          <cell r="D1099">
            <v>57.5</v>
          </cell>
          <cell r="H1099">
            <v>54</v>
          </cell>
          <cell r="N1099">
            <v>10</v>
          </cell>
          <cell r="O1099">
            <v>2.25</v>
          </cell>
          <cell r="P1099">
            <v>3.5</v>
          </cell>
          <cell r="R1099">
            <v>-10.97675157011043</v>
          </cell>
          <cell r="V1099">
            <v>948.5</v>
          </cell>
          <cell r="W1099">
            <v>14.47675157011043</v>
          </cell>
          <cell r="X1099">
            <v>42.478937432358016</v>
          </cell>
          <cell r="Y1099">
            <v>15.021062567641984</v>
          </cell>
          <cell r="AD1099">
            <v>52.242500000000007</v>
          </cell>
          <cell r="AM1099">
            <v>936.5</v>
          </cell>
          <cell r="BB1099">
            <v>1240.0987499999999</v>
          </cell>
        </row>
        <row r="1100">
          <cell r="A1100">
            <v>45029</v>
          </cell>
          <cell r="B1100">
            <v>66.22</v>
          </cell>
          <cell r="C1100">
            <v>55.97</v>
          </cell>
          <cell r="D1100">
            <v>57.22</v>
          </cell>
          <cell r="H1100">
            <v>53.72</v>
          </cell>
          <cell r="N1100">
            <v>10.25</v>
          </cell>
          <cell r="O1100">
            <v>2.25</v>
          </cell>
          <cell r="P1100">
            <v>3.5</v>
          </cell>
          <cell r="R1100">
            <v>-11.184363505399105</v>
          </cell>
          <cell r="V1100">
            <v>937.75</v>
          </cell>
          <cell r="W1100">
            <v>14.684363505399105</v>
          </cell>
          <cell r="X1100">
            <v>42.864491055609527</v>
          </cell>
          <cell r="Y1100">
            <v>14.355508944390472</v>
          </cell>
          <cell r="AD1100">
            <v>53.11</v>
          </cell>
          <cell r="AM1100">
            <v>945</v>
          </cell>
          <cell r="BB1100">
            <v>1233.9258139999999</v>
          </cell>
        </row>
        <row r="1101">
          <cell r="A1101">
            <v>45030</v>
          </cell>
          <cell r="B1101">
            <v>66.16</v>
          </cell>
          <cell r="C1101">
            <v>55.91</v>
          </cell>
          <cell r="D1101">
            <v>57.16</v>
          </cell>
          <cell r="H1101">
            <v>53.66</v>
          </cell>
          <cell r="N1101">
            <v>10.25</v>
          </cell>
          <cell r="O1101">
            <v>2.25</v>
          </cell>
          <cell r="P1101">
            <v>3.5</v>
          </cell>
          <cell r="R1101">
            <v>-11.010965380913369</v>
          </cell>
          <cell r="V1101">
            <v>940.25</v>
          </cell>
          <cell r="W1101">
            <v>14.510965380913369</v>
          </cell>
          <cell r="X1101">
            <v>43.045928054786714</v>
          </cell>
          <cell r="Y1101">
            <v>14.114071945213283</v>
          </cell>
          <cell r="AD1101">
            <v>53.05</v>
          </cell>
          <cell r="AM1101">
            <v>949</v>
          </cell>
          <cell r="BB1101">
            <v>1232.603042</v>
          </cell>
        </row>
        <row r="1102">
          <cell r="A1102">
            <v>45033</v>
          </cell>
          <cell r="B1102">
            <v>66.819999999999993</v>
          </cell>
          <cell r="C1102">
            <v>56.82</v>
          </cell>
          <cell r="D1102">
            <v>58.07</v>
          </cell>
          <cell r="H1102">
            <v>54.57</v>
          </cell>
          <cell r="N1102">
            <v>9.9999999999999929</v>
          </cell>
          <cell r="O1102">
            <v>2.25</v>
          </cell>
          <cell r="P1102">
            <v>3.5</v>
          </cell>
          <cell r="R1102">
            <v>-11.161197946858913</v>
          </cell>
          <cell r="V1102">
            <v>957</v>
          </cell>
          <cell r="W1102">
            <v>14.661197946858913</v>
          </cell>
          <cell r="X1102">
            <v>43.374782615795354</v>
          </cell>
          <cell r="Y1102">
            <v>14.695217384204646</v>
          </cell>
          <cell r="AD1102">
            <v>53.922499999999999</v>
          </cell>
          <cell r="AM1102">
            <v>956.25</v>
          </cell>
          <cell r="BB1102">
            <v>1252.665084</v>
          </cell>
        </row>
        <row r="1103">
          <cell r="A1103">
            <v>45034</v>
          </cell>
          <cell r="B1103">
            <v>67.61</v>
          </cell>
          <cell r="C1103">
            <v>57.86</v>
          </cell>
          <cell r="D1103">
            <v>58.86</v>
          </cell>
          <cell r="H1103">
            <v>55.36</v>
          </cell>
          <cell r="N1103">
            <v>9.75</v>
          </cell>
          <cell r="O1103">
            <v>2.5</v>
          </cell>
          <cell r="P1103">
            <v>3.5</v>
          </cell>
          <cell r="R1103">
            <v>-10.817216702001524</v>
          </cell>
          <cell r="V1103">
            <v>982</v>
          </cell>
          <cell r="W1103">
            <v>14.317216702001524</v>
          </cell>
          <cell r="X1103">
            <v>44.486084235755605</v>
          </cell>
          <cell r="Y1103">
            <v>14.373915764244394</v>
          </cell>
          <cell r="AD1103">
            <v>54.637499999999989</v>
          </cell>
          <cell r="AM1103">
            <v>980.75</v>
          </cell>
          <cell r="BB1103">
            <v>1275.593132</v>
          </cell>
        </row>
        <row r="1104">
          <cell r="A1104">
            <v>45035</v>
          </cell>
          <cell r="B1104">
            <v>67.27</v>
          </cell>
          <cell r="C1104">
            <v>57.52</v>
          </cell>
          <cell r="D1104">
            <v>58.52</v>
          </cell>
          <cell r="H1104">
            <v>55.02</v>
          </cell>
          <cell r="N1104">
            <v>9.7499999999999929</v>
          </cell>
          <cell r="O1104">
            <v>2.5</v>
          </cell>
          <cell r="P1104">
            <v>3.5</v>
          </cell>
          <cell r="R1104">
            <v>-11.259663760953124</v>
          </cell>
          <cell r="V1104">
            <v>964.75</v>
          </cell>
          <cell r="W1104">
            <v>14.759663760953124</v>
          </cell>
          <cell r="X1104">
            <v>43.544879802523965</v>
          </cell>
          <cell r="Y1104">
            <v>14.975120197476038</v>
          </cell>
          <cell r="AD1104">
            <v>55.07</v>
          </cell>
          <cell r="AM1104">
            <v>960</v>
          </cell>
          <cell r="BB1104">
            <v>1268.097424</v>
          </cell>
        </row>
        <row r="1105">
          <cell r="A1105">
            <v>45036</v>
          </cell>
          <cell r="B1105">
            <v>66.680000000000007</v>
          </cell>
          <cell r="C1105">
            <v>56.68</v>
          </cell>
          <cell r="D1105">
            <v>57.93</v>
          </cell>
          <cell r="H1105">
            <v>54.43</v>
          </cell>
          <cell r="N1105">
            <v>10.000000000000007</v>
          </cell>
          <cell r="O1105">
            <v>2.25</v>
          </cell>
          <cell r="P1105">
            <v>3.5</v>
          </cell>
          <cell r="R1105">
            <v>-12.132499566819156</v>
          </cell>
          <cell r="V1105">
            <v>932.5</v>
          </cell>
          <cell r="W1105">
            <v>15.632499566819156</v>
          </cell>
          <cell r="X1105">
            <v>42.3541994954237</v>
          </cell>
          <cell r="Y1105">
            <v>15.5758005045763</v>
          </cell>
          <cell r="AD1105">
            <v>55.045000000000002</v>
          </cell>
          <cell r="AM1105">
            <v>933.75</v>
          </cell>
          <cell r="BB1105">
            <v>1249.578616</v>
          </cell>
        </row>
        <row r="1106">
          <cell r="A1106">
            <v>45037</v>
          </cell>
          <cell r="B1106">
            <v>65.650000000000006</v>
          </cell>
          <cell r="C1106">
            <v>55.65</v>
          </cell>
          <cell r="D1106">
            <v>56.9</v>
          </cell>
          <cell r="H1106">
            <v>53.4</v>
          </cell>
          <cell r="N1106">
            <v>10.000000000000007</v>
          </cell>
          <cell r="O1106">
            <v>2.25</v>
          </cell>
          <cell r="P1106">
            <v>3.5</v>
          </cell>
          <cell r="R1106">
            <v>-11.431354127827802</v>
          </cell>
          <cell r="V1106">
            <v>925.25</v>
          </cell>
          <cell r="W1106">
            <v>14.931354127827802</v>
          </cell>
          <cell r="X1106">
            <v>41.866587560135024</v>
          </cell>
          <cell r="Y1106">
            <v>15.033412439864975</v>
          </cell>
          <cell r="AD1106">
            <v>55.830000000000005</v>
          </cell>
          <cell r="AM1106">
            <v>923</v>
          </cell>
          <cell r="BB1106">
            <v>1226.87103</v>
          </cell>
        </row>
        <row r="1107">
          <cell r="A1107">
            <v>45040</v>
          </cell>
          <cell r="B1107">
            <v>64.56</v>
          </cell>
          <cell r="C1107">
            <v>54.56</v>
          </cell>
          <cell r="D1107">
            <v>56.06</v>
          </cell>
          <cell r="H1107">
            <v>52.56</v>
          </cell>
          <cell r="N1107">
            <v>10</v>
          </cell>
          <cell r="O1107">
            <v>2</v>
          </cell>
          <cell r="P1107">
            <v>3.5</v>
          </cell>
          <cell r="R1107">
            <v>-11.305762312087964</v>
          </cell>
          <cell r="V1107">
            <v>909.5</v>
          </cell>
          <cell r="W1107">
            <v>14.805762312087964</v>
          </cell>
          <cell r="X1107">
            <v>41.163519188323434</v>
          </cell>
          <cell r="Y1107">
            <v>14.896480811676568</v>
          </cell>
          <cell r="AD1107">
            <v>55.587500000000006</v>
          </cell>
          <cell r="AM1107">
            <v>907.5</v>
          </cell>
          <cell r="BB1107">
            <v>1202.840672</v>
          </cell>
        </row>
        <row r="1108">
          <cell r="A1108">
            <v>45041</v>
          </cell>
          <cell r="B1108">
            <v>63.71</v>
          </cell>
          <cell r="C1108">
            <v>53.71</v>
          </cell>
          <cell r="D1108">
            <v>55.21</v>
          </cell>
          <cell r="H1108">
            <v>51.71</v>
          </cell>
          <cell r="N1108">
            <v>10</v>
          </cell>
          <cell r="O1108">
            <v>2</v>
          </cell>
          <cell r="P1108">
            <v>3.5</v>
          </cell>
          <cell r="R1108">
            <v>-10.954714059825221</v>
          </cell>
          <cell r="V1108">
            <v>898.5</v>
          </cell>
          <cell r="W1108">
            <v>14.454714059825221</v>
          </cell>
          <cell r="X1108">
            <v>40.925383126903384</v>
          </cell>
          <cell r="Y1108">
            <v>14.284616873096617</v>
          </cell>
          <cell r="AD1108">
            <v>56.19</v>
          </cell>
          <cell r="AM1108">
            <v>902.25</v>
          </cell>
          <cell r="BB1108">
            <v>1184.101402</v>
          </cell>
        </row>
        <row r="1109">
          <cell r="A1109">
            <v>45042</v>
          </cell>
          <cell r="B1109">
            <v>64.08</v>
          </cell>
          <cell r="C1109">
            <v>54.08</v>
          </cell>
          <cell r="D1109">
            <v>55.58</v>
          </cell>
          <cell r="H1109">
            <v>52.08</v>
          </cell>
          <cell r="N1109">
            <v>10</v>
          </cell>
          <cell r="O1109">
            <v>2</v>
          </cell>
          <cell r="P1109">
            <v>3.5</v>
          </cell>
          <cell r="R1109">
            <v>-11.063898373508017</v>
          </cell>
          <cell r="V1109">
            <v>904.25</v>
          </cell>
          <cell r="W1109">
            <v>14.563898373508017</v>
          </cell>
          <cell r="X1109">
            <v>41.32227656260347</v>
          </cell>
          <cell r="Y1109">
            <v>14.257723437396528</v>
          </cell>
          <cell r="AD1109">
            <v>56.567499999999995</v>
          </cell>
          <cell r="AM1109">
            <v>911</v>
          </cell>
          <cell r="BB1109">
            <v>1192.2584959999999</v>
          </cell>
        </row>
        <row r="1110">
          <cell r="A1110">
            <v>45043</v>
          </cell>
          <cell r="B1110">
            <v>62.78</v>
          </cell>
          <cell r="C1110">
            <v>52.78</v>
          </cell>
          <cell r="D1110">
            <v>54.28</v>
          </cell>
          <cell r="H1110">
            <v>50.78</v>
          </cell>
          <cell r="N1110">
            <v>10</v>
          </cell>
          <cell r="O1110">
            <v>2</v>
          </cell>
          <cell r="P1110">
            <v>3.5</v>
          </cell>
          <cell r="R1110">
            <v>-10.693762994291085</v>
          </cell>
          <cell r="V1110">
            <v>883.75</v>
          </cell>
          <cell r="W1110">
            <v>14.193762994291085</v>
          </cell>
          <cell r="X1110">
            <v>40.040877755914615</v>
          </cell>
          <cell r="Y1110">
            <v>14.239122244085387</v>
          </cell>
          <cell r="AD1110">
            <v>57.480000000000004</v>
          </cell>
          <cell r="AM1110">
            <v>882.75</v>
          </cell>
          <cell r="BB1110">
            <v>1163.598436</v>
          </cell>
        </row>
        <row r="1111">
          <cell r="A1111">
            <v>45044</v>
          </cell>
          <cell r="B1111">
            <v>63.61</v>
          </cell>
          <cell r="C1111">
            <v>53.61</v>
          </cell>
          <cell r="D1111">
            <v>55.11</v>
          </cell>
          <cell r="H1111">
            <v>51.61</v>
          </cell>
          <cell r="N1111">
            <v>10</v>
          </cell>
          <cell r="O1111">
            <v>2</v>
          </cell>
          <cell r="P1111">
            <v>3.5</v>
          </cell>
          <cell r="R1111">
            <v>-11.126869558590997</v>
          </cell>
          <cell r="V1111">
            <v>892.5</v>
          </cell>
          <cell r="W1111">
            <v>14.626869558590997</v>
          </cell>
          <cell r="X1111">
            <v>40.324373067128967</v>
          </cell>
          <cell r="Y1111">
            <v>14.785626932871033</v>
          </cell>
          <cell r="AD1111">
            <v>57.537500000000009</v>
          </cell>
          <cell r="AM1111">
            <v>889</v>
          </cell>
          <cell r="BB1111">
            <v>1181.896782</v>
          </cell>
        </row>
        <row r="1112">
          <cell r="A1112">
            <v>45047</v>
          </cell>
          <cell r="B1112">
            <v>64.06</v>
          </cell>
          <cell r="C1112">
            <v>53.31</v>
          </cell>
          <cell r="D1112">
            <v>54.31</v>
          </cell>
          <cell r="H1112">
            <v>51.81</v>
          </cell>
          <cell r="N1112">
            <v>10.75</v>
          </cell>
          <cell r="O1112">
            <v>1.5</v>
          </cell>
          <cell r="P1112">
            <v>2.5</v>
          </cell>
          <cell r="R1112" t="str">
            <v/>
          </cell>
          <cell r="W1112" t="str">
            <v/>
          </cell>
          <cell r="X1112">
            <v>40.324373067128967</v>
          </cell>
          <cell r="Y1112">
            <v>13.985626932871035</v>
          </cell>
          <cell r="AD1112">
            <v>55.330000000000005</v>
          </cell>
          <cell r="AM1112">
            <v>889</v>
          </cell>
          <cell r="BB1112">
            <v>1175.2829220000001</v>
          </cell>
        </row>
        <row r="1113">
          <cell r="A1113">
            <v>45048</v>
          </cell>
          <cell r="B1113">
            <v>64.040000000000006</v>
          </cell>
          <cell r="C1113">
            <v>53.54</v>
          </cell>
          <cell r="D1113">
            <v>54.29</v>
          </cell>
          <cell r="H1113">
            <v>51.79</v>
          </cell>
          <cell r="N1113">
            <v>10.500000000000007</v>
          </cell>
          <cell r="O1113">
            <v>1.75</v>
          </cell>
          <cell r="P1113">
            <v>2.5</v>
          </cell>
          <cell r="R1113">
            <v>-10.615140999227982</v>
          </cell>
          <cell r="V1113">
            <v>907.75</v>
          </cell>
          <cell r="W1113">
            <v>13.115140999227982</v>
          </cell>
          <cell r="X1113">
            <v>40.982082189146254</v>
          </cell>
          <cell r="Y1113">
            <v>13.307917810853745</v>
          </cell>
          <cell r="AD1113">
            <v>55.447499999999998</v>
          </cell>
          <cell r="AM1113">
            <v>903.5</v>
          </cell>
          <cell r="BB1113">
            <v>1180.3535479999998</v>
          </cell>
        </row>
        <row r="1114">
          <cell r="A1114">
            <v>45049</v>
          </cell>
          <cell r="B1114">
            <v>64.89</v>
          </cell>
          <cell r="C1114">
            <v>54.39</v>
          </cell>
          <cell r="D1114">
            <v>55.14</v>
          </cell>
          <cell r="H1114">
            <v>52.64</v>
          </cell>
          <cell r="N1114">
            <v>10.5</v>
          </cell>
          <cell r="O1114">
            <v>1.75</v>
          </cell>
          <cell r="P1114">
            <v>2.5</v>
          </cell>
          <cell r="R1114">
            <v>-10.875470751902135</v>
          </cell>
          <cell r="V1114">
            <v>920.75</v>
          </cell>
          <cell r="W1114">
            <v>13.375470751902135</v>
          </cell>
          <cell r="X1114">
            <v>41.719169998303563</v>
          </cell>
          <cell r="Y1114">
            <v>13.420830001696437</v>
          </cell>
          <cell r="AD1114">
            <v>56.489999999999995</v>
          </cell>
          <cell r="AM1114">
            <v>919.75</v>
          </cell>
          <cell r="BB1114">
            <v>1199.0928179999999</v>
          </cell>
        </row>
        <row r="1115">
          <cell r="A1115">
            <v>45050</v>
          </cell>
          <cell r="B1115">
            <v>64.73</v>
          </cell>
          <cell r="C1115">
            <v>54.23</v>
          </cell>
          <cell r="D1115">
            <v>54.98</v>
          </cell>
          <cell r="H1115">
            <v>52.48</v>
          </cell>
          <cell r="N1115">
            <v>10.500000000000007</v>
          </cell>
          <cell r="O1115">
            <v>1.75</v>
          </cell>
          <cell r="P1115">
            <v>2.5</v>
          </cell>
          <cell r="R1115">
            <v>-9.8423051933619448</v>
          </cell>
          <cell r="V1115">
            <v>940</v>
          </cell>
          <cell r="W1115">
            <v>12.342305193361945</v>
          </cell>
          <cell r="X1115">
            <v>42.592335556843757</v>
          </cell>
          <cell r="Y1115">
            <v>12.38766444315624</v>
          </cell>
          <cell r="AD1115">
            <v>56.324999999999996</v>
          </cell>
          <cell r="AM1115">
            <v>939</v>
          </cell>
          <cell r="BB1115">
            <v>1195.5654259999999</v>
          </cell>
        </row>
        <row r="1116">
          <cell r="A1116">
            <v>45051</v>
          </cell>
          <cell r="B1116">
            <v>66.83</v>
          </cell>
          <cell r="C1116">
            <v>56.33</v>
          </cell>
          <cell r="D1116">
            <v>56.83</v>
          </cell>
          <cell r="H1116">
            <v>54.33</v>
          </cell>
          <cell r="N1116">
            <v>10.5</v>
          </cell>
          <cell r="O1116">
            <v>2</v>
          </cell>
          <cell r="P1116">
            <v>2.5</v>
          </cell>
          <cell r="R1116">
            <v>-10.331527699533069</v>
          </cell>
          <cell r="V1116">
            <v>970</v>
          </cell>
          <cell r="W1116">
            <v>12.831527699533069</v>
          </cell>
          <cell r="X1116">
            <v>43.953113050672627</v>
          </cell>
          <cell r="Y1116">
            <v>12.876886949327371</v>
          </cell>
          <cell r="AD1116">
            <v>56.332499999999996</v>
          </cell>
          <cell r="AM1116">
            <v>969</v>
          </cell>
          <cell r="BB1116">
            <v>1241.8624459999999</v>
          </cell>
        </row>
        <row r="1117">
          <cell r="A1117">
            <v>45054</v>
          </cell>
          <cell r="B1117">
            <v>66.650000000000006</v>
          </cell>
          <cell r="C1117">
            <v>56.4</v>
          </cell>
          <cell r="D1117">
            <v>57.4</v>
          </cell>
          <cell r="H1117">
            <v>53.65</v>
          </cell>
          <cell r="N1117">
            <v>10.250000000000007</v>
          </cell>
          <cell r="O1117">
            <v>2.75</v>
          </cell>
          <cell r="P1117">
            <v>3.75</v>
          </cell>
          <cell r="R1117">
            <v>-10.592732132764702</v>
          </cell>
          <cell r="V1117">
            <v>949.25</v>
          </cell>
          <cell r="W1117">
            <v>14.342732132764702</v>
          </cell>
          <cell r="X1117">
            <v>43.057267867235289</v>
          </cell>
          <cell r="Y1117">
            <v>14.342732132764709</v>
          </cell>
          <cell r="AD1117">
            <v>56.024999999999999</v>
          </cell>
          <cell r="AM1117">
            <v>949.25</v>
          </cell>
          <cell r="BB1117">
            <v>1243.4056799999998</v>
          </cell>
        </row>
        <row r="1118">
          <cell r="A1118">
            <v>45055</v>
          </cell>
          <cell r="B1118">
            <v>66.540000000000006</v>
          </cell>
          <cell r="C1118">
            <v>55.79</v>
          </cell>
          <cell r="D1118">
            <v>56.79</v>
          </cell>
          <cell r="H1118">
            <v>53.04</v>
          </cell>
          <cell r="N1118">
            <v>10.750000000000007</v>
          </cell>
          <cell r="O1118">
            <v>2.75</v>
          </cell>
          <cell r="P1118">
            <v>3.75</v>
          </cell>
          <cell r="R1118">
            <v>-10.005411757661854</v>
          </cell>
          <cell r="V1118">
            <v>948.75</v>
          </cell>
          <cell r="W1118">
            <v>13.755411757661854</v>
          </cell>
          <cell r="X1118">
            <v>42.535636494600887</v>
          </cell>
          <cell r="Y1118">
            <v>14.254363505399112</v>
          </cell>
          <cell r="AD1118">
            <v>56.664999999999999</v>
          </cell>
          <cell r="AM1118">
            <v>937.75</v>
          </cell>
          <cell r="BB1118">
            <v>1229.957498</v>
          </cell>
        </row>
        <row r="1119">
          <cell r="A1119">
            <v>45056</v>
          </cell>
          <cell r="B1119">
            <v>66.05</v>
          </cell>
          <cell r="C1119">
            <v>55.05</v>
          </cell>
          <cell r="D1119">
            <v>55.8</v>
          </cell>
          <cell r="H1119">
            <v>52.05</v>
          </cell>
          <cell r="N1119">
            <v>11</v>
          </cell>
          <cell r="O1119">
            <v>3</v>
          </cell>
          <cell r="P1119">
            <v>3.75</v>
          </cell>
          <cell r="R1119">
            <v>-9.0267515701104273</v>
          </cell>
          <cell r="V1119">
            <v>948.5</v>
          </cell>
          <cell r="W1119">
            <v>12.776751570110427</v>
          </cell>
          <cell r="X1119">
            <v>42.218121746040815</v>
          </cell>
          <cell r="Y1119">
            <v>13.581878253959182</v>
          </cell>
          <cell r="AD1119">
            <v>56.965000000000003</v>
          </cell>
          <cell r="AM1119">
            <v>930.75</v>
          </cell>
          <cell r="BB1119">
            <v>1213.6433099999999</v>
          </cell>
        </row>
        <row r="1120">
          <cell r="A1120">
            <v>45057</v>
          </cell>
          <cell r="B1120">
            <v>65.150000000000006</v>
          </cell>
          <cell r="C1120">
            <v>54.15</v>
          </cell>
          <cell r="D1120">
            <v>54.9</v>
          </cell>
          <cell r="H1120">
            <v>51.15</v>
          </cell>
          <cell r="N1120">
            <v>11.000000000000007</v>
          </cell>
          <cell r="O1120">
            <v>3</v>
          </cell>
          <cell r="P1120">
            <v>3.75</v>
          </cell>
          <cell r="R1120">
            <v>-8.7844606921277162</v>
          </cell>
          <cell r="V1120">
            <v>934</v>
          </cell>
          <cell r="W1120">
            <v>12.534460692127716</v>
          </cell>
          <cell r="X1120">
            <v>41.968645872172189</v>
          </cell>
          <cell r="Y1120">
            <v>12.931354127827809</v>
          </cell>
          <cell r="AD1120">
            <v>57.142499999999998</v>
          </cell>
          <cell r="AM1120">
            <v>925.25</v>
          </cell>
          <cell r="BB1120">
            <v>1193.8017299999999</v>
          </cell>
        </row>
        <row r="1121">
          <cell r="A1121">
            <v>45058</v>
          </cell>
          <cell r="B1121">
            <v>63.52</v>
          </cell>
          <cell r="C1121">
            <v>52.52</v>
          </cell>
          <cell r="D1121">
            <v>53.27</v>
          </cell>
          <cell r="H1121">
            <v>49.52</v>
          </cell>
          <cell r="N1121">
            <v>11</v>
          </cell>
          <cell r="O1121">
            <v>3</v>
          </cell>
          <cell r="P1121">
            <v>3.75</v>
          </cell>
          <cell r="R1121">
            <v>-7.1658005045762962</v>
          </cell>
          <cell r="V1121">
            <v>933.75</v>
          </cell>
          <cell r="W1121">
            <v>10.915800504576296</v>
          </cell>
          <cell r="X1121">
            <v>41.549072811574952</v>
          </cell>
          <cell r="Y1121">
            <v>11.720927188425051</v>
          </cell>
          <cell r="AD1121">
            <v>57.342500000000001</v>
          </cell>
          <cell r="AM1121">
            <v>916</v>
          </cell>
          <cell r="BB1121">
            <v>1157.8664240000001</v>
          </cell>
        </row>
        <row r="1122">
          <cell r="A1122">
            <v>45061</v>
          </cell>
          <cell r="B1122">
            <v>62.69</v>
          </cell>
          <cell r="C1122">
            <v>52.69</v>
          </cell>
          <cell r="D1122">
            <v>53.44</v>
          </cell>
          <cell r="H1122">
            <v>49.69</v>
          </cell>
          <cell r="N1122">
            <v>10</v>
          </cell>
          <cell r="O1122">
            <v>3</v>
          </cell>
          <cell r="P1122">
            <v>3.75</v>
          </cell>
          <cell r="R1122">
            <v>-7.4265190041648808</v>
          </cell>
          <cell r="V1122">
            <v>931.75</v>
          </cell>
          <cell r="W1122">
            <v>11.176519004164881</v>
          </cell>
          <cell r="X1122">
            <v>41.764529248097858</v>
          </cell>
          <cell r="Y1122">
            <v>11.675470751902139</v>
          </cell>
          <cell r="AD1122">
            <v>57.177499999999995</v>
          </cell>
          <cell r="AM1122">
            <v>920.75</v>
          </cell>
          <cell r="BB1122">
            <v>1161.6142779999998</v>
          </cell>
        </row>
        <row r="1123">
          <cell r="A1123">
            <v>45062</v>
          </cell>
          <cell r="B1123">
            <v>60.45</v>
          </cell>
          <cell r="C1123">
            <v>50.45</v>
          </cell>
          <cell r="D1123">
            <v>51.2</v>
          </cell>
          <cell r="H1123">
            <v>47.45</v>
          </cell>
          <cell r="N1123">
            <v>10</v>
          </cell>
          <cell r="O1123">
            <v>3</v>
          </cell>
          <cell r="P1123">
            <v>3.75</v>
          </cell>
          <cell r="R1123">
            <v>-7.5451999934682732</v>
          </cell>
          <cell r="V1123">
            <v>879.75</v>
          </cell>
          <cell r="W1123">
            <v>11.295199993468273</v>
          </cell>
          <cell r="X1123">
            <v>39.213071447168716</v>
          </cell>
          <cell r="Y1123">
            <v>11.986928552831287</v>
          </cell>
          <cell r="AD1123">
            <v>56.129999999999995</v>
          </cell>
          <cell r="AM1123">
            <v>864.5</v>
          </cell>
          <cell r="BB1123">
            <v>1112.2307900000001</v>
          </cell>
        </row>
        <row r="1124">
          <cell r="A1124">
            <v>45063</v>
          </cell>
          <cell r="B1124">
            <v>59.41</v>
          </cell>
          <cell r="C1124">
            <v>49.41</v>
          </cell>
          <cell r="D1124">
            <v>50.41</v>
          </cell>
          <cell r="H1124">
            <v>46.41</v>
          </cell>
          <cell r="N1124">
            <v>10</v>
          </cell>
          <cell r="O1124">
            <v>3</v>
          </cell>
          <cell r="P1124">
            <v>4</v>
          </cell>
          <cell r="R1124">
            <v>-6.0402676830767277</v>
          </cell>
          <cell r="V1124">
            <v>890</v>
          </cell>
          <cell r="W1124">
            <v>10.040267683076728</v>
          </cell>
          <cell r="X1124">
            <v>40.585188753446168</v>
          </cell>
          <cell r="Y1124">
            <v>9.8248112465538284</v>
          </cell>
          <cell r="AD1124">
            <v>54.839999999999996</v>
          </cell>
          <cell r="AM1124">
            <v>894.75</v>
          </cell>
          <cell r="BB1124">
            <v>1089.3027419999999</v>
          </cell>
        </row>
        <row r="1125">
          <cell r="A1125">
            <v>45064</v>
          </cell>
          <cell r="B1125">
            <v>60.29</v>
          </cell>
          <cell r="C1125">
            <v>50.29</v>
          </cell>
          <cell r="D1125">
            <v>52.29</v>
          </cell>
          <cell r="H1125">
            <v>47.29</v>
          </cell>
          <cell r="N1125">
            <v>10</v>
          </cell>
          <cell r="O1125">
            <v>3</v>
          </cell>
          <cell r="P1125">
            <v>5</v>
          </cell>
          <cell r="R1125">
            <v>-6.9542871204224568</v>
          </cell>
          <cell r="V1125">
            <v>889.25</v>
          </cell>
          <cell r="W1125">
            <v>11.954287120422457</v>
          </cell>
          <cell r="X1125">
            <v>40.244994379988945</v>
          </cell>
          <cell r="Y1125">
            <v>12.045005620011054</v>
          </cell>
          <cell r="AD1125">
            <v>54.894999999999996</v>
          </cell>
          <cell r="AM1125">
            <v>887.25</v>
          </cell>
          <cell r="BB1125">
            <v>1108.7033979999999</v>
          </cell>
        </row>
        <row r="1126">
          <cell r="A1126">
            <v>45065</v>
          </cell>
          <cell r="B1126">
            <v>60.27</v>
          </cell>
          <cell r="C1126">
            <v>50.27</v>
          </cell>
          <cell r="D1126">
            <v>52.27</v>
          </cell>
          <cell r="H1126">
            <v>47.27</v>
          </cell>
          <cell r="N1126">
            <v>10</v>
          </cell>
          <cell r="O1126">
            <v>3</v>
          </cell>
          <cell r="P1126">
            <v>5</v>
          </cell>
          <cell r="R1126">
            <v>-7.9775498656912589</v>
          </cell>
          <cell r="V1126">
            <v>866.25</v>
          </cell>
          <cell r="W1126">
            <v>12.977549865691259</v>
          </cell>
          <cell r="X1126">
            <v>39.042974260440111</v>
          </cell>
          <cell r="Y1126">
            <v>13.227025739559892</v>
          </cell>
          <cell r="AD1126">
            <v>55.232500000000002</v>
          </cell>
          <cell r="AM1126">
            <v>860.75</v>
          </cell>
          <cell r="BB1126">
            <v>1108.2624740000001</v>
          </cell>
        </row>
        <row r="1127">
          <cell r="A1127">
            <v>45068</v>
          </cell>
          <cell r="B1127">
            <v>62.27</v>
          </cell>
          <cell r="C1127">
            <v>51.52</v>
          </cell>
          <cell r="D1127">
            <v>53.77</v>
          </cell>
          <cell r="H1127">
            <v>48.77</v>
          </cell>
          <cell r="N1127">
            <v>10.75</v>
          </cell>
          <cell r="O1127">
            <v>2.75</v>
          </cell>
          <cell r="P1127">
            <v>5</v>
          </cell>
          <cell r="R1127">
            <v>-8.094092746965238</v>
          </cell>
          <cell r="V1127">
            <v>896.75</v>
          </cell>
          <cell r="W1127">
            <v>13.094092746965238</v>
          </cell>
          <cell r="X1127">
            <v>40.675907253034758</v>
          </cell>
          <cell r="Y1127">
            <v>13.094092746965245</v>
          </cell>
          <cell r="AD1127">
            <v>55.830000000000005</v>
          </cell>
          <cell r="AM1127">
            <v>896.75</v>
          </cell>
          <cell r="BB1127">
            <v>1135.8202240000001</v>
          </cell>
        </row>
        <row r="1128">
          <cell r="A1128">
            <v>45069</v>
          </cell>
          <cell r="B1128">
            <v>61.76</v>
          </cell>
          <cell r="C1128">
            <v>50.51</v>
          </cell>
          <cell r="D1128">
            <v>52.76</v>
          </cell>
          <cell r="H1128">
            <v>47.76</v>
          </cell>
          <cell r="N1128">
            <v>11.25</v>
          </cell>
          <cell r="O1128">
            <v>2.75</v>
          </cell>
          <cell r="P1128">
            <v>5</v>
          </cell>
          <cell r="R1128">
            <v>-7.9345786806082828</v>
          </cell>
          <cell r="V1128">
            <v>878</v>
          </cell>
          <cell r="W1128">
            <v>12.934578680608283</v>
          </cell>
          <cell r="X1128">
            <v>39.780062069597413</v>
          </cell>
          <cell r="Y1128">
            <v>12.979937930402585</v>
          </cell>
          <cell r="AD1128">
            <v>55.234999999999999</v>
          </cell>
          <cell r="AM1128">
            <v>877</v>
          </cell>
          <cell r="BB1128">
            <v>1113.5535619999998</v>
          </cell>
        </row>
        <row r="1129">
          <cell r="A1129">
            <v>45070</v>
          </cell>
          <cell r="B1129">
            <v>62</v>
          </cell>
          <cell r="C1129">
            <v>50.75</v>
          </cell>
          <cell r="D1129">
            <v>53</v>
          </cell>
          <cell r="H1129">
            <v>48</v>
          </cell>
          <cell r="N1129">
            <v>11.25</v>
          </cell>
          <cell r="O1129">
            <v>2.75</v>
          </cell>
          <cell r="P1129">
            <v>5</v>
          </cell>
          <cell r="R1129">
            <v>-7.9364426191882274</v>
          </cell>
          <cell r="V1129">
            <v>883.25</v>
          </cell>
          <cell r="W1129">
            <v>12.936442619188227</v>
          </cell>
          <cell r="X1129">
            <v>40.165615692848931</v>
          </cell>
          <cell r="Y1129">
            <v>12.834384307151069</v>
          </cell>
          <cell r="AD1129">
            <v>55.332500000000003</v>
          </cell>
          <cell r="AM1129">
            <v>885.5</v>
          </cell>
          <cell r="BB1129">
            <v>1118.84465</v>
          </cell>
        </row>
        <row r="1130">
          <cell r="A1130">
            <v>45071</v>
          </cell>
          <cell r="B1130">
            <v>62.52</v>
          </cell>
          <cell r="C1130">
            <v>51.27</v>
          </cell>
          <cell r="D1130">
            <v>53.52</v>
          </cell>
          <cell r="H1130">
            <v>48.52</v>
          </cell>
          <cell r="N1130">
            <v>11.25</v>
          </cell>
          <cell r="O1130">
            <v>2.75</v>
          </cell>
          <cell r="P1130">
            <v>5</v>
          </cell>
          <cell r="R1130">
            <v>-8.5131416814311009</v>
          </cell>
          <cell r="V1130">
            <v>882</v>
          </cell>
          <cell r="W1130">
            <v>13.513141681431101</v>
          </cell>
          <cell r="X1130">
            <v>40.006858318568895</v>
          </cell>
          <cell r="Y1130">
            <v>13.513141681431108</v>
          </cell>
          <cell r="AD1130">
            <v>55.692500000000003</v>
          </cell>
          <cell r="AM1130">
            <v>882</v>
          </cell>
          <cell r="BB1130">
            <v>1130.3086740000001</v>
          </cell>
        </row>
        <row r="1131">
          <cell r="A1131">
            <v>45072</v>
          </cell>
          <cell r="B1131">
            <v>62.82</v>
          </cell>
          <cell r="C1131">
            <v>51.82</v>
          </cell>
          <cell r="D1131">
            <v>53.82</v>
          </cell>
          <cell r="H1131">
            <v>48.82</v>
          </cell>
          <cell r="N1131">
            <v>11</v>
          </cell>
          <cell r="O1131">
            <v>3</v>
          </cell>
          <cell r="P1131">
            <v>5</v>
          </cell>
          <cell r="R1131">
            <v>-8.5750056200110478</v>
          </cell>
          <cell r="V1131">
            <v>887.25</v>
          </cell>
          <cell r="W1131">
            <v>13.575005620011048</v>
          </cell>
          <cell r="X1131">
            <v>39.99551850612032</v>
          </cell>
          <cell r="Y1131">
            <v>13.824481493879681</v>
          </cell>
          <cell r="AD1131">
            <v>55.91</v>
          </cell>
          <cell r="AM1131">
            <v>881.75</v>
          </cell>
          <cell r="BB1131">
            <v>1142.434084</v>
          </cell>
        </row>
        <row r="1132">
          <cell r="A1132">
            <v>45076</v>
          </cell>
          <cell r="B1132">
            <v>60.7</v>
          </cell>
          <cell r="C1132">
            <v>49.7</v>
          </cell>
          <cell r="D1132">
            <v>51.2</v>
          </cell>
          <cell r="H1132">
            <v>46.2</v>
          </cell>
          <cell r="N1132">
            <v>11</v>
          </cell>
          <cell r="O1132">
            <v>3.5</v>
          </cell>
          <cell r="P1132">
            <v>5</v>
          </cell>
          <cell r="R1132">
            <v>-7.9961718607543588</v>
          </cell>
          <cell r="V1132">
            <v>842.25</v>
          </cell>
          <cell r="W1132">
            <v>12.996171860754359</v>
          </cell>
          <cell r="X1132">
            <v>37.455400517639752</v>
          </cell>
          <cell r="Y1132">
            <v>13.74459948236025</v>
          </cell>
          <cell r="AD1132">
            <v>55.58</v>
          </cell>
          <cell r="AM1132">
            <v>825.75</v>
          </cell>
          <cell r="BB1132">
            <v>1095.69614</v>
          </cell>
        </row>
        <row r="1133">
          <cell r="A1133">
            <v>45077</v>
          </cell>
          <cell r="B1133">
            <v>61.2</v>
          </cell>
          <cell r="C1133">
            <v>50.2</v>
          </cell>
          <cell r="D1133">
            <v>51.2</v>
          </cell>
          <cell r="H1133">
            <v>46.2</v>
          </cell>
          <cell r="N1133">
            <v>11</v>
          </cell>
          <cell r="O1133">
            <v>4</v>
          </cell>
          <cell r="P1133">
            <v>5</v>
          </cell>
          <cell r="R1133">
            <v>-8.0528709229972293</v>
          </cell>
          <cell r="V1133">
            <v>841</v>
          </cell>
          <cell r="W1133">
            <v>13.052870922997229</v>
          </cell>
          <cell r="X1133">
            <v>37.977031890274155</v>
          </cell>
          <cell r="Y1133">
            <v>13.222968109725848</v>
          </cell>
          <cell r="AD1133">
            <v>55.324999999999989</v>
          </cell>
          <cell r="AM1133">
            <v>837.25</v>
          </cell>
          <cell r="BB1133">
            <v>1106.7192399999999</v>
          </cell>
        </row>
        <row r="1134">
          <cell r="A1134">
            <v>45078</v>
          </cell>
          <cell r="B1134">
            <v>62.86</v>
          </cell>
          <cell r="C1134">
            <v>51.86</v>
          </cell>
          <cell r="D1134">
            <v>52.86</v>
          </cell>
          <cell r="H1134">
            <v>47.86</v>
          </cell>
          <cell r="N1134">
            <v>11</v>
          </cell>
          <cell r="O1134">
            <v>4</v>
          </cell>
          <cell r="P1134">
            <v>5</v>
          </cell>
          <cell r="R1134">
            <v>-9.1572201130171038</v>
          </cell>
          <cell r="V1134">
            <v>853.25</v>
          </cell>
          <cell r="W1134">
            <v>14.157220113017104</v>
          </cell>
          <cell r="X1134">
            <v>38.816178011468629</v>
          </cell>
          <cell r="Y1134">
            <v>14.04382198853137</v>
          </cell>
          <cell r="AD1134">
            <v>57.185000000000002</v>
          </cell>
          <cell r="AM1134">
            <v>855.75</v>
          </cell>
          <cell r="BB1134">
            <v>1143.315932</v>
          </cell>
        </row>
        <row r="1135">
          <cell r="A1135">
            <v>45079</v>
          </cell>
          <cell r="B1135">
            <v>65</v>
          </cell>
          <cell r="C1135">
            <v>53.5</v>
          </cell>
          <cell r="D1135">
            <v>54.5</v>
          </cell>
          <cell r="H1135">
            <v>49.5</v>
          </cell>
          <cell r="N1135">
            <v>11.5</v>
          </cell>
          <cell r="O1135">
            <v>4</v>
          </cell>
          <cell r="P1135">
            <v>5</v>
          </cell>
          <cell r="R1135">
            <v>-9.0849084332824361</v>
          </cell>
          <cell r="V1135">
            <v>891</v>
          </cell>
          <cell r="W1135">
            <v>14.084908433282436</v>
          </cell>
          <cell r="X1135">
            <v>40.358392504474686</v>
          </cell>
          <cell r="Y1135">
            <v>14.141607495525314</v>
          </cell>
          <cell r="AD1135">
            <v>57.602499999999999</v>
          </cell>
          <cell r="AM1135">
            <v>889.75</v>
          </cell>
          <cell r="BB1135">
            <v>1179.4717000000001</v>
          </cell>
        </row>
        <row r="1136">
          <cell r="A1136">
            <v>45082</v>
          </cell>
          <cell r="B1136">
            <v>64.760000000000005</v>
          </cell>
          <cell r="C1136">
            <v>52.76</v>
          </cell>
          <cell r="D1136">
            <v>54.26</v>
          </cell>
          <cell r="H1136">
            <v>49.26</v>
          </cell>
          <cell r="N1136">
            <v>12.000000000000007</v>
          </cell>
          <cell r="O1136">
            <v>3.5</v>
          </cell>
          <cell r="P1136">
            <v>5</v>
          </cell>
          <cell r="R1136">
            <v>-8.3232770606480315</v>
          </cell>
          <cell r="V1136">
            <v>902.5</v>
          </cell>
          <cell r="W1136">
            <v>13.323277060648032</v>
          </cell>
          <cell r="X1136">
            <v>41.038781251389125</v>
          </cell>
          <cell r="Y1136">
            <v>13.221218748610873</v>
          </cell>
          <cell r="AD1136">
            <v>57.632499999999993</v>
          </cell>
          <cell r="AM1136">
            <v>904.75</v>
          </cell>
          <cell r="BB1136">
            <v>1163.157512</v>
          </cell>
        </row>
        <row r="1137">
          <cell r="A1137">
            <v>45083</v>
          </cell>
          <cell r="B1137">
            <v>66.17</v>
          </cell>
          <cell r="C1137">
            <v>54.42</v>
          </cell>
          <cell r="D1137">
            <v>55.67</v>
          </cell>
          <cell r="H1137">
            <v>50.92</v>
          </cell>
          <cell r="N1137">
            <v>11.75</v>
          </cell>
          <cell r="O1137">
            <v>3.5</v>
          </cell>
          <cell r="P1137">
            <v>4.75</v>
          </cell>
          <cell r="R1137">
            <v>-9.0420726274164025</v>
          </cell>
          <cell r="V1137">
            <v>923.25</v>
          </cell>
          <cell r="W1137">
            <v>13.792072627416402</v>
          </cell>
          <cell r="X1137">
            <v>41.220218250566305</v>
          </cell>
          <cell r="Y1137">
            <v>14.449781749433697</v>
          </cell>
          <cell r="AD1137">
            <v>57.862499999999997</v>
          </cell>
          <cell r="AM1137">
            <v>908.75</v>
          </cell>
          <cell r="BB1137">
            <v>1199.7542040000001</v>
          </cell>
        </row>
        <row r="1138">
          <cell r="A1138">
            <v>45084</v>
          </cell>
          <cell r="B1138">
            <v>65.72</v>
          </cell>
          <cell r="C1138">
            <v>53.97</v>
          </cell>
          <cell r="D1138">
            <v>55.22</v>
          </cell>
          <cell r="H1138">
            <v>50.47</v>
          </cell>
          <cell r="N1138">
            <v>11.75</v>
          </cell>
          <cell r="O1138">
            <v>3.5</v>
          </cell>
          <cell r="P1138">
            <v>4.75</v>
          </cell>
          <cell r="R1138">
            <v>-9.0456651253593563</v>
          </cell>
          <cell r="V1138">
            <v>913.25</v>
          </cell>
          <cell r="W1138">
            <v>13.795665125359356</v>
          </cell>
          <cell r="X1138">
            <v>40.777965565071923</v>
          </cell>
          <cell r="Y1138">
            <v>14.442034434928075</v>
          </cell>
          <cell r="AD1138">
            <v>57.842499999999994</v>
          </cell>
          <cell r="AM1138">
            <v>899</v>
          </cell>
          <cell r="BB1138">
            <v>1189.8334139999999</v>
          </cell>
        </row>
        <row r="1139">
          <cell r="A1139">
            <v>45085</v>
          </cell>
          <cell r="B1139">
            <v>67.75</v>
          </cell>
          <cell r="C1139">
            <v>56</v>
          </cell>
          <cell r="D1139">
            <v>57.25</v>
          </cell>
          <cell r="H1139">
            <v>52.5</v>
          </cell>
          <cell r="N1139">
            <v>11.75</v>
          </cell>
          <cell r="O1139">
            <v>3.5</v>
          </cell>
          <cell r="P1139">
            <v>4.75</v>
          </cell>
          <cell r="R1139">
            <v>-10.667431877210696</v>
          </cell>
          <cell r="V1139">
            <v>922.25</v>
          </cell>
          <cell r="W1139">
            <v>15.417431877210696</v>
          </cell>
          <cell r="X1139">
            <v>41.798548685443578</v>
          </cell>
          <cell r="Y1139">
            <v>15.451451314556422</v>
          </cell>
          <cell r="AD1139">
            <v>57.462500000000006</v>
          </cell>
          <cell r="AM1139">
            <v>921.5</v>
          </cell>
          <cell r="BB1139">
            <v>1234.5871999999999</v>
          </cell>
        </row>
        <row r="1140">
          <cell r="A1140">
            <v>45086</v>
          </cell>
          <cell r="B1140">
            <v>69.84</v>
          </cell>
          <cell r="C1140">
            <v>58.09</v>
          </cell>
          <cell r="D1140">
            <v>59.34</v>
          </cell>
          <cell r="H1140">
            <v>54.59</v>
          </cell>
          <cell r="N1140">
            <v>11.75</v>
          </cell>
          <cell r="O1140">
            <v>3.5</v>
          </cell>
          <cell r="P1140">
            <v>4.75</v>
          </cell>
          <cell r="R1140">
            <v>-10.500809199944484</v>
          </cell>
          <cell r="V1140">
            <v>972</v>
          </cell>
          <cell r="W1140">
            <v>15.250809199944484</v>
          </cell>
          <cell r="X1140">
            <v>44.089190800055519</v>
          </cell>
          <cell r="Y1140">
            <v>15.250809199944484</v>
          </cell>
          <cell r="AD1140">
            <v>57.337499999999999</v>
          </cell>
          <cell r="AM1140">
            <v>972</v>
          </cell>
          <cell r="BB1140">
            <v>1280.6637579999999</v>
          </cell>
        </row>
        <row r="1141">
          <cell r="A1141">
            <v>45089</v>
          </cell>
          <cell r="B1141">
            <v>70.48</v>
          </cell>
          <cell r="C1141">
            <v>57.48</v>
          </cell>
          <cell r="D1141">
            <v>60.48</v>
          </cell>
          <cell r="H1141">
            <v>53.98</v>
          </cell>
          <cell r="N1141">
            <v>13.000000000000007</v>
          </cell>
          <cell r="O1141">
            <v>3.5</v>
          </cell>
          <cell r="P1141">
            <v>6.5</v>
          </cell>
          <cell r="R1141">
            <v>-11.058809882147592</v>
          </cell>
          <cell r="V1141">
            <v>946.25</v>
          </cell>
          <cell r="W1141">
            <v>17.558809882147592</v>
          </cell>
          <cell r="X1141">
            <v>42.921190117852397</v>
          </cell>
          <cell r="Y1141">
            <v>17.5588098821476</v>
          </cell>
          <cell r="AD1141">
            <v>56.789999999999992</v>
          </cell>
          <cell r="AM1141">
            <v>946.25</v>
          </cell>
          <cell r="BB1141">
            <v>1267.2155759999998</v>
          </cell>
        </row>
        <row r="1142">
          <cell r="A1142">
            <v>45090</v>
          </cell>
          <cell r="B1142">
            <v>71.930000000000007</v>
          </cell>
          <cell r="C1142">
            <v>58.93</v>
          </cell>
          <cell r="D1142">
            <v>61.93</v>
          </cell>
          <cell r="H1142">
            <v>55.43</v>
          </cell>
          <cell r="N1142">
            <v>13.000000000000007</v>
          </cell>
          <cell r="O1142">
            <v>3.5</v>
          </cell>
          <cell r="P1142">
            <v>6.5</v>
          </cell>
          <cell r="R1142">
            <v>-11.964498884616049</v>
          </cell>
          <cell r="V1142">
            <v>958.25</v>
          </cell>
          <cell r="W1142">
            <v>18.464498884616049</v>
          </cell>
          <cell r="X1142">
            <v>43.873734363532613</v>
          </cell>
          <cell r="Y1142">
            <v>18.056265636467387</v>
          </cell>
          <cell r="AD1142">
            <v>55.96</v>
          </cell>
          <cell r="AM1142">
            <v>967.25</v>
          </cell>
          <cell r="BB1142">
            <v>1299.182566</v>
          </cell>
        </row>
        <row r="1143">
          <cell r="A1143">
            <v>45091</v>
          </cell>
          <cell r="B1143">
            <v>72.459999999999994</v>
          </cell>
          <cell r="C1143">
            <v>59.46</v>
          </cell>
          <cell r="D1143">
            <v>62.46</v>
          </cell>
          <cell r="H1143">
            <v>55.96</v>
          </cell>
          <cell r="N1143">
            <v>12.999999999999993</v>
          </cell>
          <cell r="O1143">
            <v>3.5</v>
          </cell>
          <cell r="P1143">
            <v>6.5</v>
          </cell>
          <cell r="R1143">
            <v>-12.074925824018806</v>
          </cell>
          <cell r="V1143">
            <v>967.5</v>
          </cell>
          <cell r="W1143">
            <v>18.574925824018806</v>
          </cell>
          <cell r="X1143">
            <v>43.885074175981188</v>
          </cell>
          <cell r="Y1143">
            <v>18.574925824018813</v>
          </cell>
          <cell r="AD1143">
            <v>54.680000000000007</v>
          </cell>
          <cell r="AM1143">
            <v>967.5</v>
          </cell>
          <cell r="BB1143">
            <v>1310.8670520000001</v>
          </cell>
        </row>
        <row r="1144">
          <cell r="A1144">
            <v>45092</v>
          </cell>
          <cell r="B1144">
            <v>74.930000000000007</v>
          </cell>
          <cell r="C1144">
            <v>61.93</v>
          </cell>
          <cell r="D1144">
            <v>64.930000000000007</v>
          </cell>
          <cell r="H1144">
            <v>58.43</v>
          </cell>
          <cell r="N1144">
            <v>13.000000000000007</v>
          </cell>
          <cell r="O1144">
            <v>3.5</v>
          </cell>
          <cell r="P1144">
            <v>6.5000000000000071</v>
          </cell>
          <cell r="R1144">
            <v>-13.977935201590107</v>
          </cell>
          <cell r="V1144">
            <v>980</v>
          </cell>
          <cell r="W1144">
            <v>20.477935201590114</v>
          </cell>
          <cell r="X1144">
            <v>44.202588924541253</v>
          </cell>
          <cell r="Y1144">
            <v>20.727411075458754</v>
          </cell>
          <cell r="AD1144">
            <v>54.782499999999999</v>
          </cell>
          <cell r="AM1144">
            <v>974.5</v>
          </cell>
          <cell r="BB1144">
            <v>1365.3211659999999</v>
          </cell>
        </row>
        <row r="1145">
          <cell r="A1145">
            <v>45093</v>
          </cell>
          <cell r="B1145">
            <v>76.19</v>
          </cell>
          <cell r="C1145">
            <v>63.19</v>
          </cell>
          <cell r="D1145">
            <v>66.19</v>
          </cell>
          <cell r="H1145">
            <v>59.69</v>
          </cell>
          <cell r="N1145">
            <v>13</v>
          </cell>
          <cell r="O1145">
            <v>3.5</v>
          </cell>
          <cell r="P1145">
            <v>6.5</v>
          </cell>
          <cell r="R1145">
            <v>-14.387449267947062</v>
          </cell>
          <cell r="V1145">
            <v>998.75</v>
          </cell>
          <cell r="W1145">
            <v>20.887449267947062</v>
          </cell>
          <cell r="X1145">
            <v>45.552026605921554</v>
          </cell>
          <cell r="Y1145">
            <v>20.637973394078443</v>
          </cell>
          <cell r="AD1145">
            <v>54.894999999999996</v>
          </cell>
          <cell r="AM1145">
            <v>1004.25</v>
          </cell>
          <cell r="BB1145">
            <v>1393.0993779999999</v>
          </cell>
        </row>
        <row r="1146">
          <cell r="A1146">
            <v>45097</v>
          </cell>
          <cell r="B1146">
            <v>76.13</v>
          </cell>
          <cell r="C1146">
            <v>63.13</v>
          </cell>
          <cell r="D1146">
            <v>66.13</v>
          </cell>
          <cell r="H1146">
            <v>59.63</v>
          </cell>
          <cell r="N1146">
            <v>12.999999999999993</v>
          </cell>
          <cell r="O1146">
            <v>3.5</v>
          </cell>
          <cell r="P1146">
            <v>6.4999999999999929</v>
          </cell>
          <cell r="R1146">
            <v>-14.735682516095729</v>
          </cell>
          <cell r="V1146">
            <v>989.75</v>
          </cell>
          <cell r="W1146">
            <v>21.235682516095721</v>
          </cell>
          <cell r="X1146">
            <v>45.642745105510144</v>
          </cell>
          <cell r="Y1146">
            <v>20.487254894489851</v>
          </cell>
          <cell r="AD1146">
            <v>54.660000000000004</v>
          </cell>
          <cell r="AM1146">
            <v>1006.25</v>
          </cell>
          <cell r="BB1146">
            <v>1391.7766059999999</v>
          </cell>
        </row>
        <row r="1147">
          <cell r="A1147">
            <v>45098</v>
          </cell>
          <cell r="B1147">
            <v>71.88</v>
          </cell>
          <cell r="C1147">
            <v>59.63</v>
          </cell>
          <cell r="D1147">
            <v>62.63</v>
          </cell>
          <cell r="H1147">
            <v>55.63</v>
          </cell>
          <cell r="N1147">
            <v>12.249999999999993</v>
          </cell>
          <cell r="O1147">
            <v>4</v>
          </cell>
          <cell r="P1147">
            <v>7</v>
          </cell>
          <cell r="R1147">
            <v>-12.402634946036102</v>
          </cell>
          <cell r="V1147">
            <v>953</v>
          </cell>
          <cell r="W1147">
            <v>19.402634946036102</v>
          </cell>
          <cell r="X1147">
            <v>43.726316801701152</v>
          </cell>
          <cell r="Y1147">
            <v>18.90368319829885</v>
          </cell>
          <cell r="AD1147">
            <v>53.342499999999994</v>
          </cell>
          <cell r="AM1147">
            <v>964</v>
          </cell>
          <cell r="BB1147">
            <v>1314.614906</v>
          </cell>
        </row>
        <row r="1148">
          <cell r="A1148">
            <v>45099</v>
          </cell>
          <cell r="B1148">
            <v>72.02</v>
          </cell>
          <cell r="C1148">
            <v>59.77</v>
          </cell>
          <cell r="D1148">
            <v>62.77</v>
          </cell>
          <cell r="H1148">
            <v>55.77</v>
          </cell>
          <cell r="N1148">
            <v>12.249999999999993</v>
          </cell>
          <cell r="O1148">
            <v>4</v>
          </cell>
          <cell r="P1148">
            <v>7</v>
          </cell>
          <cell r="R1148">
            <v>-12.16842113523316</v>
          </cell>
          <cell r="V1148">
            <v>961.25</v>
          </cell>
          <cell r="W1148">
            <v>19.16842113523316</v>
          </cell>
          <cell r="X1148">
            <v>43.601578864766836</v>
          </cell>
          <cell r="Y1148">
            <v>19.168421135233167</v>
          </cell>
          <cell r="AD1148">
            <v>52.71</v>
          </cell>
          <cell r="AM1148">
            <v>961.25</v>
          </cell>
          <cell r="BB1148">
            <v>1317.701374</v>
          </cell>
        </row>
        <row r="1149">
          <cell r="A1149">
            <v>45100</v>
          </cell>
          <cell r="B1149">
            <v>74.19</v>
          </cell>
          <cell r="C1149">
            <v>61.94</v>
          </cell>
          <cell r="D1149">
            <v>64.94</v>
          </cell>
          <cell r="H1149">
            <v>57.94</v>
          </cell>
          <cell r="N1149">
            <v>12.25</v>
          </cell>
          <cell r="O1149">
            <v>4</v>
          </cell>
          <cell r="P1149">
            <v>7</v>
          </cell>
          <cell r="R1149">
            <v>-14.009566574224507</v>
          </cell>
          <cell r="V1149">
            <v>968.5</v>
          </cell>
          <cell r="W1149">
            <v>21.009566574224507</v>
          </cell>
          <cell r="X1149">
            <v>44.633501797587066</v>
          </cell>
          <cell r="Y1149">
            <v>20.306498202412932</v>
          </cell>
          <cell r="AD1149">
            <v>53.137500000000003</v>
          </cell>
          <cell r="AM1149">
            <v>984</v>
          </cell>
          <cell r="BB1149">
            <v>1365.5416279999999</v>
          </cell>
        </row>
        <row r="1150">
          <cell r="A1150">
            <v>45103</v>
          </cell>
          <cell r="B1150">
            <v>76.010000000000005</v>
          </cell>
          <cell r="C1150">
            <v>63.51</v>
          </cell>
          <cell r="D1150">
            <v>66.510000000000005</v>
          </cell>
          <cell r="H1150">
            <v>59.51</v>
          </cell>
          <cell r="N1150">
            <v>12.500000000000007</v>
          </cell>
          <cell r="O1150">
            <v>4</v>
          </cell>
          <cell r="P1150">
            <v>7.0000000000000071</v>
          </cell>
          <cell r="R1150">
            <v>-15.216692575870148</v>
          </cell>
          <cell r="V1150">
            <v>976.5</v>
          </cell>
          <cell r="W1150">
            <v>22.216692575870155</v>
          </cell>
          <cell r="X1150">
            <v>44.29330742412985</v>
          </cell>
          <cell r="Y1150">
            <v>22.216692575870155</v>
          </cell>
          <cell r="AD1150">
            <v>54.792499999999997</v>
          </cell>
          <cell r="AM1150">
            <v>976.5</v>
          </cell>
          <cell r="BB1150">
            <v>1400.1541619999998</v>
          </cell>
        </row>
        <row r="1151">
          <cell r="A1151">
            <v>45104</v>
          </cell>
          <cell r="B1151">
            <v>77.05</v>
          </cell>
          <cell r="C1151">
            <v>64.55</v>
          </cell>
          <cell r="D1151">
            <v>67.55</v>
          </cell>
          <cell r="H1151">
            <v>60.55</v>
          </cell>
          <cell r="N1151">
            <v>12.5</v>
          </cell>
          <cell r="O1151">
            <v>4</v>
          </cell>
          <cell r="P1151">
            <v>7</v>
          </cell>
          <cell r="R1151">
            <v>-15.905158389964349</v>
          </cell>
          <cell r="V1151">
            <v>984.25</v>
          </cell>
          <cell r="W1151">
            <v>22.905158389964349</v>
          </cell>
          <cell r="X1151">
            <v>44.644841610035641</v>
          </cell>
          <cell r="Y1151">
            <v>22.905158389964356</v>
          </cell>
          <cell r="AD1151">
            <v>55.734999999999999</v>
          </cell>
          <cell r="AM1151">
            <v>984.25</v>
          </cell>
          <cell r="BB1151">
            <v>1423.0822099999998</v>
          </cell>
        </row>
        <row r="1152">
          <cell r="A1152">
            <v>45105</v>
          </cell>
          <cell r="B1152">
            <v>76.12</v>
          </cell>
          <cell r="C1152">
            <v>63.62</v>
          </cell>
          <cell r="D1152">
            <v>66.62</v>
          </cell>
          <cell r="H1152">
            <v>59.62</v>
          </cell>
          <cell r="N1152">
            <v>12.500000000000007</v>
          </cell>
          <cell r="O1152">
            <v>4</v>
          </cell>
          <cell r="P1152">
            <v>7.0000000000000071</v>
          </cell>
          <cell r="R1152">
            <v>-16.789528381736183</v>
          </cell>
          <cell r="V1152">
            <v>944.25</v>
          </cell>
          <cell r="W1152">
            <v>23.78952838173619</v>
          </cell>
          <cell r="X1152">
            <v>42.580995744395182</v>
          </cell>
          <cell r="Y1152">
            <v>24.039004255604823</v>
          </cell>
          <cell r="AD1152">
            <v>55.932499999999997</v>
          </cell>
          <cell r="AM1152">
            <v>938.75</v>
          </cell>
          <cell r="BB1152">
            <v>1402.5792439999998</v>
          </cell>
        </row>
        <row r="1153">
          <cell r="A1153">
            <v>45106</v>
          </cell>
          <cell r="B1153">
            <v>77.33</v>
          </cell>
          <cell r="C1153">
            <v>64.83</v>
          </cell>
          <cell r="D1153">
            <v>68.83</v>
          </cell>
          <cell r="H1153">
            <v>60.83</v>
          </cell>
          <cell r="N1153">
            <v>12.5</v>
          </cell>
          <cell r="O1153">
            <v>4</v>
          </cell>
          <cell r="P1153">
            <v>8</v>
          </cell>
          <cell r="R1153">
            <v>-17.795411757661853</v>
          </cell>
          <cell r="V1153">
            <v>948.75</v>
          </cell>
          <cell r="W1153">
            <v>25.795411757661853</v>
          </cell>
          <cell r="X1153">
            <v>42.977889180095268</v>
          </cell>
          <cell r="Y1153">
            <v>25.85211081990473</v>
          </cell>
          <cell r="AD1153">
            <v>55.247500000000002</v>
          </cell>
          <cell r="AM1153">
            <v>947.5</v>
          </cell>
          <cell r="BB1153">
            <v>1429.255146</v>
          </cell>
        </row>
        <row r="1154">
          <cell r="A1154">
            <v>45107</v>
          </cell>
          <cell r="B1154">
            <v>81.510000000000005</v>
          </cell>
          <cell r="C1154">
            <v>69.010000000000005</v>
          </cell>
          <cell r="D1154">
            <v>73.010000000000005</v>
          </cell>
          <cell r="H1154">
            <v>65.010000000000005</v>
          </cell>
          <cell r="N1154">
            <v>12.5</v>
          </cell>
          <cell r="O1154">
            <v>4</v>
          </cell>
          <cell r="P1154">
            <v>8</v>
          </cell>
          <cell r="R1154">
            <v>-18.562128210641106</v>
          </cell>
          <cell r="V1154">
            <v>1024</v>
          </cell>
          <cell r="W1154">
            <v>26.562128210641106</v>
          </cell>
          <cell r="X1154">
            <v>46.198395915490273</v>
          </cell>
          <cell r="Y1154">
            <v>26.811604084509732</v>
          </cell>
          <cell r="AD1154">
            <v>55.237499999999997</v>
          </cell>
          <cell r="AM1154">
            <v>1018.5</v>
          </cell>
          <cell r="BB1154">
            <v>1521.4082620000001</v>
          </cell>
        </row>
        <row r="1155">
          <cell r="A1155">
            <v>45110</v>
          </cell>
          <cell r="B1155">
            <v>80.17</v>
          </cell>
          <cell r="C1155">
            <v>67.67</v>
          </cell>
          <cell r="D1155">
            <v>71.67</v>
          </cell>
          <cell r="H1155">
            <v>63.67</v>
          </cell>
          <cell r="N1155">
            <v>12.5</v>
          </cell>
          <cell r="O1155">
            <v>4</v>
          </cell>
          <cell r="P1155">
            <v>8</v>
          </cell>
          <cell r="R1155">
            <v>-18.855061203235749</v>
          </cell>
          <cell r="V1155">
            <v>988</v>
          </cell>
          <cell r="W1155">
            <v>26.855061203235749</v>
          </cell>
          <cell r="X1155">
            <v>44.56546292289562</v>
          </cell>
          <cell r="Y1155">
            <v>27.104537077104382</v>
          </cell>
          <cell r="AD1155">
            <v>52.907499999999999</v>
          </cell>
          <cell r="AM1155">
            <v>982.5</v>
          </cell>
          <cell r="BB1155">
            <v>1491.866354</v>
          </cell>
        </row>
        <row r="1156">
          <cell r="A1156">
            <v>45112</v>
          </cell>
          <cell r="B1156">
            <v>81.53</v>
          </cell>
          <cell r="C1156">
            <v>69.03</v>
          </cell>
          <cell r="D1156">
            <v>73.28</v>
          </cell>
          <cell r="H1156">
            <v>65.03</v>
          </cell>
          <cell r="N1156">
            <v>12.5</v>
          </cell>
          <cell r="O1156">
            <v>4</v>
          </cell>
          <cell r="P1156">
            <v>8.25</v>
          </cell>
          <cell r="R1156">
            <v>-19.443953956732713</v>
          </cell>
          <cell r="V1156">
            <v>1005</v>
          </cell>
          <cell r="W1156">
            <v>27.693953956732713</v>
          </cell>
          <cell r="X1156">
            <v>45.087094295530022</v>
          </cell>
          <cell r="Y1156">
            <v>28.192905704469979</v>
          </cell>
          <cell r="AD1156">
            <v>53.122500000000002</v>
          </cell>
          <cell r="AM1156">
            <v>994</v>
          </cell>
          <cell r="BB1156">
            <v>1521.8491859999999</v>
          </cell>
        </row>
        <row r="1157">
          <cell r="A1157">
            <v>45113</v>
          </cell>
          <cell r="B1157">
            <v>79.48</v>
          </cell>
          <cell r="C1157">
            <v>66.98</v>
          </cell>
          <cell r="D1157">
            <v>71.23</v>
          </cell>
          <cell r="H1157">
            <v>62.98</v>
          </cell>
          <cell r="N1157">
            <v>12.5</v>
          </cell>
          <cell r="O1157">
            <v>4.0000000000000071</v>
          </cell>
          <cell r="P1157">
            <v>8.2500000000000071</v>
          </cell>
          <cell r="R1157">
            <v>-18.845449950150176</v>
          </cell>
          <cell r="V1157">
            <v>973</v>
          </cell>
          <cell r="W1157">
            <v>27.095449950150183</v>
          </cell>
          <cell r="X1157">
            <v>42.887170680506678</v>
          </cell>
          <cell r="Y1157">
            <v>28.342829319493326</v>
          </cell>
          <cell r="AD1157">
            <v>53.174999999999997</v>
          </cell>
          <cell r="AM1157">
            <v>945.5</v>
          </cell>
          <cell r="BB1157">
            <v>1476.6544759999999</v>
          </cell>
        </row>
        <row r="1158">
          <cell r="A1158">
            <v>45114</v>
          </cell>
          <cell r="B1158">
            <v>79.069999999999993</v>
          </cell>
          <cell r="C1158">
            <v>66.319999999999993</v>
          </cell>
          <cell r="D1158">
            <v>70.819999999999993</v>
          </cell>
          <cell r="H1158">
            <v>62.57</v>
          </cell>
          <cell r="N1158">
            <v>12.75</v>
          </cell>
          <cell r="O1158">
            <v>3.7499999999999929</v>
          </cell>
          <cell r="P1158">
            <v>8.2499999999999929</v>
          </cell>
          <cell r="R1158">
            <v>-17.528264954264266</v>
          </cell>
          <cell r="V1158">
            <v>993</v>
          </cell>
          <cell r="W1158">
            <v>25.778264954264259</v>
          </cell>
          <cell r="X1158">
            <v>43.794355676392591</v>
          </cell>
          <cell r="Y1158">
            <v>27.025644323607402</v>
          </cell>
          <cell r="AD1158">
            <v>53.734999999999999</v>
          </cell>
          <cell r="AM1158">
            <v>965.5</v>
          </cell>
          <cell r="BB1158">
            <v>1462.1039839999999</v>
          </cell>
        </row>
        <row r="1159">
          <cell r="A1159">
            <v>45117</v>
          </cell>
          <cell r="B1159">
            <v>81.83</v>
          </cell>
          <cell r="C1159">
            <v>69.08</v>
          </cell>
          <cell r="D1159">
            <v>73.58</v>
          </cell>
          <cell r="H1159">
            <v>65.33</v>
          </cell>
          <cell r="N1159">
            <v>12.75</v>
          </cell>
          <cell r="O1159">
            <v>3.75</v>
          </cell>
          <cell r="P1159">
            <v>8.25</v>
          </cell>
          <cell r="R1159">
            <v>-20.163527017329955</v>
          </cell>
          <cell r="V1159">
            <v>995.75</v>
          </cell>
          <cell r="W1159">
            <v>28.413527017329955</v>
          </cell>
          <cell r="X1159">
            <v>45.166472982670044</v>
          </cell>
          <cell r="Y1159">
            <v>28.413527017329955</v>
          </cell>
          <cell r="AD1159">
            <v>55.027500000000003</v>
          </cell>
          <cell r="AM1159">
            <v>995.75</v>
          </cell>
          <cell r="BB1159">
            <v>1522.9514959999999</v>
          </cell>
        </row>
        <row r="1160">
          <cell r="A1160">
            <v>45118</v>
          </cell>
          <cell r="B1160">
            <v>81.63</v>
          </cell>
          <cell r="C1160">
            <v>68.63</v>
          </cell>
          <cell r="D1160">
            <v>72.88</v>
          </cell>
          <cell r="H1160">
            <v>64.63</v>
          </cell>
          <cell r="N1160">
            <v>13</v>
          </cell>
          <cell r="O1160">
            <v>4</v>
          </cell>
          <cell r="P1160">
            <v>8.25</v>
          </cell>
          <cell r="R1160">
            <v>-22.241781067230569</v>
          </cell>
          <cell r="V1160">
            <v>934.5</v>
          </cell>
          <cell r="W1160">
            <v>30.491781067230569</v>
          </cell>
          <cell r="X1160">
            <v>42.388218932769426</v>
          </cell>
          <cell r="Y1160">
            <v>30.491781067230569</v>
          </cell>
          <cell r="AD1160">
            <v>54.327500000000001</v>
          </cell>
          <cell r="AM1160">
            <v>934.5</v>
          </cell>
          <cell r="BB1160">
            <v>1513.0307059999998</v>
          </cell>
        </row>
        <row r="1161">
          <cell r="A1161">
            <v>45119</v>
          </cell>
          <cell r="B1161">
            <v>81.34</v>
          </cell>
          <cell r="C1161">
            <v>68.34</v>
          </cell>
          <cell r="D1161">
            <v>72.59</v>
          </cell>
          <cell r="H1161">
            <v>64.34</v>
          </cell>
          <cell r="N1161">
            <v>13</v>
          </cell>
          <cell r="O1161">
            <v>4</v>
          </cell>
          <cell r="P1161">
            <v>8.25</v>
          </cell>
          <cell r="R1161">
            <v>-22.643509626593584</v>
          </cell>
          <cell r="V1161">
            <v>919.25</v>
          </cell>
          <cell r="W1161">
            <v>30.893509626593584</v>
          </cell>
          <cell r="X1161">
            <v>41.549072811574952</v>
          </cell>
          <cell r="Y1161">
            <v>31.040927188425051</v>
          </cell>
          <cell r="AD1161">
            <v>54.115000000000002</v>
          </cell>
          <cell r="AM1161">
            <v>916</v>
          </cell>
          <cell r="BB1161">
            <v>1506.6373080000001</v>
          </cell>
        </row>
        <row r="1162">
          <cell r="A1162">
            <v>45120</v>
          </cell>
          <cell r="B1162">
            <v>82.69</v>
          </cell>
          <cell r="C1162">
            <v>69.94</v>
          </cell>
          <cell r="D1162">
            <v>73.94</v>
          </cell>
          <cell r="H1162">
            <v>65.69</v>
          </cell>
          <cell r="N1162">
            <v>12.75</v>
          </cell>
          <cell r="O1162">
            <v>4.25</v>
          </cell>
          <cell r="P1162">
            <v>8.25</v>
          </cell>
          <cell r="R1162">
            <v>-22.337897009101781</v>
          </cell>
          <cell r="V1162">
            <v>955.75</v>
          </cell>
          <cell r="W1162">
            <v>30.587897009101781</v>
          </cell>
          <cell r="X1162">
            <v>43.601578864766836</v>
          </cell>
          <cell r="Y1162">
            <v>30.338421135233162</v>
          </cell>
          <cell r="AD1162">
            <v>54.54</v>
          </cell>
          <cell r="AM1162">
            <v>961.25</v>
          </cell>
          <cell r="BB1162">
            <v>1541.9112279999999</v>
          </cell>
        </row>
        <row r="1163">
          <cell r="A1163">
            <v>45121</v>
          </cell>
          <cell r="B1163">
            <v>82.05</v>
          </cell>
          <cell r="C1163">
            <v>69.3</v>
          </cell>
          <cell r="D1163">
            <v>73.3</v>
          </cell>
          <cell r="H1163">
            <v>65.05</v>
          </cell>
          <cell r="N1163">
            <v>12.75</v>
          </cell>
          <cell r="O1163">
            <v>4.25</v>
          </cell>
          <cell r="P1163">
            <v>8.25</v>
          </cell>
          <cell r="R1163">
            <v>-24.294714059825218</v>
          </cell>
          <cell r="V1163">
            <v>898.5</v>
          </cell>
          <cell r="W1163">
            <v>32.544714059825218</v>
          </cell>
          <cell r="X1163">
            <v>41.764529248097858</v>
          </cell>
          <cell r="Y1163">
            <v>31.535470751902139</v>
          </cell>
          <cell r="AD1163">
            <v>55.222499999999997</v>
          </cell>
          <cell r="AM1163">
            <v>920.75</v>
          </cell>
          <cell r="BB1163">
            <v>1527.8016599999999</v>
          </cell>
        </row>
        <row r="1164">
          <cell r="A1164">
            <v>45124</v>
          </cell>
          <cell r="B1164">
            <v>81.760000000000005</v>
          </cell>
          <cell r="C1164">
            <v>69.010000000000005</v>
          </cell>
          <cell r="D1164">
            <v>73.010000000000005</v>
          </cell>
          <cell r="H1164">
            <v>64.760000000000005</v>
          </cell>
          <cell r="N1164">
            <v>12.75</v>
          </cell>
          <cell r="O1164">
            <v>4.25</v>
          </cell>
          <cell r="P1164">
            <v>8.25</v>
          </cell>
          <cell r="R1164">
            <v>-22.700635628239219</v>
          </cell>
          <cell r="V1164">
            <v>927.25</v>
          </cell>
          <cell r="W1164">
            <v>30.950635628239219</v>
          </cell>
          <cell r="X1164">
            <v>41.560412624023527</v>
          </cell>
          <cell r="Y1164">
            <v>31.449587375976478</v>
          </cell>
          <cell r="AD1164">
            <v>55.392499999999998</v>
          </cell>
          <cell r="AM1164">
            <v>916.25</v>
          </cell>
          <cell r="BB1164">
            <v>1521.4082620000001</v>
          </cell>
        </row>
        <row r="1165">
          <cell r="A1165">
            <v>45125</v>
          </cell>
          <cell r="B1165">
            <v>81.05</v>
          </cell>
          <cell r="C1165">
            <v>68.3</v>
          </cell>
          <cell r="D1165">
            <v>72.3</v>
          </cell>
          <cell r="H1165">
            <v>64.05</v>
          </cell>
          <cell r="N1165">
            <v>12.75</v>
          </cell>
          <cell r="O1165">
            <v>4.25</v>
          </cell>
          <cell r="P1165">
            <v>8.25</v>
          </cell>
          <cell r="R1165">
            <v>-22.63700493780793</v>
          </cell>
          <cell r="V1165">
            <v>913</v>
          </cell>
          <cell r="W1165">
            <v>30.88700493780793</v>
          </cell>
          <cell r="X1165">
            <v>40.914043314454808</v>
          </cell>
          <cell r="Y1165">
            <v>31.385956685545189</v>
          </cell>
          <cell r="AD1165">
            <v>55.137500000000003</v>
          </cell>
          <cell r="AM1165">
            <v>902</v>
          </cell>
          <cell r="BB1165">
            <v>1505.7554599999999</v>
          </cell>
        </row>
        <row r="1166">
          <cell r="A1166">
            <v>45126</v>
          </cell>
          <cell r="B1166">
            <v>83.05</v>
          </cell>
          <cell r="C1166">
            <v>70.3</v>
          </cell>
          <cell r="D1166">
            <v>74.3</v>
          </cell>
          <cell r="H1166">
            <v>66.05</v>
          </cell>
          <cell r="N1166">
            <v>12.75</v>
          </cell>
          <cell r="O1166">
            <v>4.25</v>
          </cell>
          <cell r="P1166">
            <v>8.25</v>
          </cell>
          <cell r="R1166">
            <v>-21.994828637290198</v>
          </cell>
          <cell r="V1166">
            <v>971.25</v>
          </cell>
          <cell r="W1166">
            <v>30.244828637290198</v>
          </cell>
          <cell r="X1166">
            <v>43.805695488841167</v>
          </cell>
          <cell r="Y1166">
            <v>30.49430451115883</v>
          </cell>
          <cell r="AD1166">
            <v>54.844999999999999</v>
          </cell>
          <cell r="AM1166">
            <v>965.75</v>
          </cell>
          <cell r="BB1166">
            <v>1549.8478599999999</v>
          </cell>
        </row>
        <row r="1167">
          <cell r="A1167">
            <v>45127</v>
          </cell>
          <cell r="B1167">
            <v>84.64</v>
          </cell>
          <cell r="C1167">
            <v>71.89</v>
          </cell>
          <cell r="D1167">
            <v>75.89</v>
          </cell>
          <cell r="H1167">
            <v>67.64</v>
          </cell>
          <cell r="N1167">
            <v>12.75</v>
          </cell>
          <cell r="O1167">
            <v>4.25</v>
          </cell>
          <cell r="P1167">
            <v>8.25</v>
          </cell>
          <cell r="R1167">
            <v>-22.280750205704194</v>
          </cell>
          <cell r="V1167">
            <v>1000</v>
          </cell>
          <cell r="W1167">
            <v>30.530750205704194</v>
          </cell>
          <cell r="X1167">
            <v>44.860298046558547</v>
          </cell>
          <cell r="Y1167">
            <v>31.029701953441453</v>
          </cell>
          <cell r="AD1167">
            <v>54.64</v>
          </cell>
          <cell r="AM1167">
            <v>989</v>
          </cell>
          <cell r="BB1167">
            <v>1584.9013179999999</v>
          </cell>
        </row>
        <row r="1168">
          <cell r="A1168">
            <v>45128</v>
          </cell>
          <cell r="B1168">
            <v>86.4</v>
          </cell>
          <cell r="C1168">
            <v>73.650000000000006</v>
          </cell>
          <cell r="D1168">
            <v>77.650000000000006</v>
          </cell>
          <cell r="H1168">
            <v>69.400000000000006</v>
          </cell>
          <cell r="N1168">
            <v>12.75</v>
          </cell>
          <cell r="O1168">
            <v>4.25</v>
          </cell>
          <cell r="P1168">
            <v>8.25</v>
          </cell>
          <cell r="R1168">
            <v>-22.850069898603934</v>
          </cell>
          <cell r="V1168">
            <v>1026.25</v>
          </cell>
          <cell r="W1168">
            <v>31.100069898603934</v>
          </cell>
          <cell r="X1168">
            <v>45.552026605921554</v>
          </cell>
          <cell r="Y1168">
            <v>32.097973394078451</v>
          </cell>
          <cell r="AD1168">
            <v>55.83</v>
          </cell>
          <cell r="AM1168">
            <v>1004.25</v>
          </cell>
          <cell r="BB1168">
            <v>1623.70263</v>
          </cell>
        </row>
        <row r="1169">
          <cell r="A1169">
            <v>45131</v>
          </cell>
          <cell r="B1169">
            <v>88.99</v>
          </cell>
          <cell r="C1169">
            <v>76.239999999999995</v>
          </cell>
          <cell r="D1169">
            <v>80.239999999999995</v>
          </cell>
          <cell r="H1169">
            <v>71.989999999999995</v>
          </cell>
          <cell r="N1169">
            <v>12.75</v>
          </cell>
          <cell r="O1169">
            <v>4.25</v>
          </cell>
          <cell r="P1169">
            <v>8.25</v>
          </cell>
          <cell r="R1169">
            <v>-22.571097349114716</v>
          </cell>
          <cell r="V1169">
            <v>1089.5</v>
          </cell>
          <cell r="W1169">
            <v>30.821097349114716</v>
          </cell>
          <cell r="X1169">
            <v>47.77462984584205</v>
          </cell>
          <cell r="Y1169">
            <v>32.465370154157945</v>
          </cell>
          <cell r="AD1169">
            <v>56.552499999999995</v>
          </cell>
          <cell r="AM1169">
            <v>1053.25</v>
          </cell>
          <cell r="BB1169">
            <v>1680.8022879999999</v>
          </cell>
        </row>
        <row r="1170">
          <cell r="A1170">
            <v>45132</v>
          </cell>
          <cell r="B1170">
            <v>89.56</v>
          </cell>
          <cell r="C1170">
            <v>77.81</v>
          </cell>
          <cell r="D1170">
            <v>81.31</v>
          </cell>
          <cell r="H1170">
            <v>72.56</v>
          </cell>
          <cell r="N1170">
            <v>11.75</v>
          </cell>
          <cell r="O1170">
            <v>5.25</v>
          </cell>
          <cell r="P1170">
            <v>8.75</v>
          </cell>
          <cell r="R1170">
            <v>-25.647195900249564</v>
          </cell>
          <cell r="V1170">
            <v>1034.25</v>
          </cell>
          <cell r="W1170">
            <v>34.397195900249564</v>
          </cell>
          <cell r="X1170">
            <v>45.914900604275921</v>
          </cell>
          <cell r="Y1170">
            <v>35.395099395724081</v>
          </cell>
          <cell r="AD1170">
            <v>56.452500000000001</v>
          </cell>
          <cell r="AM1170">
            <v>1012.25</v>
          </cell>
          <cell r="BB1170">
            <v>1715.414822</v>
          </cell>
        </row>
        <row r="1171">
          <cell r="A1171">
            <v>45133</v>
          </cell>
          <cell r="B1171">
            <v>87.27</v>
          </cell>
          <cell r="C1171">
            <v>75.52</v>
          </cell>
          <cell r="D1171">
            <v>79.02</v>
          </cell>
          <cell r="H1171">
            <v>70.27</v>
          </cell>
          <cell r="N1171">
            <v>11.75</v>
          </cell>
          <cell r="O1171">
            <v>5.25</v>
          </cell>
          <cell r="P1171">
            <v>8.75</v>
          </cell>
          <cell r="R1171">
            <v>-23.051020964138061</v>
          </cell>
          <cell r="V1171">
            <v>1041</v>
          </cell>
          <cell r="W1171">
            <v>31.801020964138061</v>
          </cell>
          <cell r="X1171">
            <v>45.971599666518792</v>
          </cell>
          <cell r="Y1171">
            <v>33.048400333481204</v>
          </cell>
          <cell r="AD1171">
            <v>56.227499999999992</v>
          </cell>
          <cell r="AM1171">
            <v>1013.5</v>
          </cell>
          <cell r="BB1171">
            <v>1664.9290239999998</v>
          </cell>
        </row>
        <row r="1172">
          <cell r="A1172">
            <v>45134</v>
          </cell>
          <cell r="B1172">
            <v>85.61</v>
          </cell>
          <cell r="C1172">
            <v>73.86</v>
          </cell>
          <cell r="D1172">
            <v>77.36</v>
          </cell>
          <cell r="H1172">
            <v>68.61</v>
          </cell>
          <cell r="N1172">
            <v>11.75</v>
          </cell>
          <cell r="O1172">
            <v>5.25</v>
          </cell>
          <cell r="P1172">
            <v>8.75</v>
          </cell>
          <cell r="R1172">
            <v>-22.989934519386992</v>
          </cell>
          <cell r="V1172">
            <v>1005.75</v>
          </cell>
          <cell r="W1172">
            <v>31.739934519386992</v>
          </cell>
          <cell r="X1172">
            <v>45.121113732875749</v>
          </cell>
          <cell r="Y1172">
            <v>32.238886267124251</v>
          </cell>
          <cell r="AD1172">
            <v>57.33</v>
          </cell>
          <cell r="AM1172">
            <v>994.75</v>
          </cell>
          <cell r="BB1172">
            <v>1628.332332</v>
          </cell>
        </row>
        <row r="1173">
          <cell r="A1173">
            <v>45135</v>
          </cell>
          <cell r="B1173">
            <v>84.6</v>
          </cell>
          <cell r="C1173">
            <v>72.849999999999994</v>
          </cell>
          <cell r="D1173">
            <v>76.349999999999994</v>
          </cell>
          <cell r="H1173">
            <v>67.599999999999994</v>
          </cell>
          <cell r="N1173">
            <v>11.75</v>
          </cell>
          <cell r="O1173">
            <v>5.25</v>
          </cell>
          <cell r="P1173">
            <v>8.75</v>
          </cell>
          <cell r="R1173">
            <v>-21.76447808286408</v>
          </cell>
          <cell r="V1173">
            <v>1010.5</v>
          </cell>
          <cell r="W1173">
            <v>30.51447808286408</v>
          </cell>
          <cell r="X1173">
            <v>44.837618421661396</v>
          </cell>
          <cell r="Y1173">
            <v>31.512381578338598</v>
          </cell>
          <cell r="AD1173">
            <v>57.499999999999993</v>
          </cell>
          <cell r="AM1173">
            <v>988.5</v>
          </cell>
          <cell r="BB1173">
            <v>1606.0656699999997</v>
          </cell>
        </row>
        <row r="1174">
          <cell r="A1174">
            <v>45138</v>
          </cell>
          <cell r="B1174">
            <v>81.58</v>
          </cell>
          <cell r="C1174">
            <v>70.58</v>
          </cell>
          <cell r="D1174">
            <v>74.08</v>
          </cell>
          <cell r="H1174">
            <v>65.58</v>
          </cell>
          <cell r="N1174">
            <v>11</v>
          </cell>
          <cell r="O1174">
            <v>5</v>
          </cell>
          <cell r="P1174">
            <v>8.5</v>
          </cell>
          <cell r="R1174">
            <v>-21.796984136055976</v>
          </cell>
          <cell r="V1174">
            <v>965.25</v>
          </cell>
          <cell r="W1174">
            <v>30.296984136055976</v>
          </cell>
          <cell r="X1174">
            <v>43.431481678038224</v>
          </cell>
          <cell r="Y1174">
            <v>30.648518321961774</v>
          </cell>
          <cell r="AD1174">
            <v>55.894999999999996</v>
          </cell>
          <cell r="AM1174">
            <v>957.5</v>
          </cell>
          <cell r="BB1174">
            <v>1556.0207959999998</v>
          </cell>
        </row>
        <row r="1175">
          <cell r="A1175">
            <v>45139</v>
          </cell>
          <cell r="B1175">
            <v>79.39</v>
          </cell>
          <cell r="C1175">
            <v>69.39</v>
          </cell>
          <cell r="D1175">
            <v>72.89</v>
          </cell>
          <cell r="H1175">
            <v>64.39</v>
          </cell>
          <cell r="N1175">
            <v>10</v>
          </cell>
          <cell r="O1175">
            <v>5</v>
          </cell>
          <cell r="P1175">
            <v>8.5</v>
          </cell>
          <cell r="R1175">
            <v>-18.974051143461324</v>
          </cell>
          <cell r="V1175">
            <v>1001.25</v>
          </cell>
          <cell r="W1175">
            <v>27.474051143461324</v>
          </cell>
          <cell r="X1175">
            <v>45.268531294707209</v>
          </cell>
          <cell r="Y1175">
            <v>27.621468705292791</v>
          </cell>
          <cell r="AD1175">
            <v>54.892499999999998</v>
          </cell>
          <cell r="AM1175">
            <v>998</v>
          </cell>
          <cell r="BB1175">
            <v>1529.7858179999998</v>
          </cell>
        </row>
        <row r="1176">
          <cell r="A1176">
            <v>45140</v>
          </cell>
          <cell r="B1176">
            <v>79.66</v>
          </cell>
          <cell r="C1176">
            <v>69.66</v>
          </cell>
          <cell r="D1176">
            <v>73.16</v>
          </cell>
          <cell r="H1176">
            <v>64.66</v>
          </cell>
          <cell r="N1176">
            <v>10</v>
          </cell>
          <cell r="O1176">
            <v>5</v>
          </cell>
          <cell r="P1176">
            <v>8.5</v>
          </cell>
          <cell r="R1176">
            <v>-18.359545772472551</v>
          </cell>
          <cell r="V1176">
            <v>1020.75</v>
          </cell>
          <cell r="W1176">
            <v>26.859545772472551</v>
          </cell>
          <cell r="X1176">
            <v>46.402512539564604</v>
          </cell>
          <cell r="Y1176">
            <v>26.757487460435392</v>
          </cell>
          <cell r="AD1176">
            <v>54.787500000000001</v>
          </cell>
          <cell r="AM1176">
            <v>1023</v>
          </cell>
          <cell r="BB1176">
            <v>1535.7382919999998</v>
          </cell>
        </row>
        <row r="1177">
          <cell r="A1177">
            <v>45141</v>
          </cell>
          <cell r="B1177">
            <v>78.540000000000006</v>
          </cell>
          <cell r="C1177">
            <v>69.040000000000006</v>
          </cell>
          <cell r="D1177">
            <v>72.540000000000006</v>
          </cell>
          <cell r="H1177">
            <v>64.040000000000006</v>
          </cell>
          <cell r="N1177">
            <v>9.5</v>
          </cell>
          <cell r="O1177">
            <v>5</v>
          </cell>
          <cell r="P1177">
            <v>8.5</v>
          </cell>
          <cell r="R1177">
            <v>-18.98244143310454</v>
          </cell>
          <cell r="V1177">
            <v>994.25</v>
          </cell>
          <cell r="W1177">
            <v>27.48244143310454</v>
          </cell>
          <cell r="X1177">
            <v>45.597385855715849</v>
          </cell>
          <cell r="Y1177">
            <v>26.942614144284157</v>
          </cell>
          <cell r="AD1177">
            <v>54.657499999999999</v>
          </cell>
          <cell r="AM1177">
            <v>1005.25</v>
          </cell>
          <cell r="BB1177">
            <v>1522.0696480000001</v>
          </cell>
        </row>
        <row r="1178">
          <cell r="A1178">
            <v>45142</v>
          </cell>
          <cell r="B1178">
            <v>79.89</v>
          </cell>
          <cell r="C1178">
            <v>70.39</v>
          </cell>
          <cell r="D1178">
            <v>73.89</v>
          </cell>
          <cell r="H1178">
            <v>65.39</v>
          </cell>
          <cell r="N1178">
            <v>9.5</v>
          </cell>
          <cell r="O1178">
            <v>5</v>
          </cell>
          <cell r="P1178">
            <v>8.5</v>
          </cell>
          <cell r="R1178">
            <v>-19.528044486096846</v>
          </cell>
          <cell r="V1178">
            <v>1012</v>
          </cell>
          <cell r="W1178">
            <v>28.028044486096846</v>
          </cell>
          <cell r="X1178">
            <v>45.903560791827346</v>
          </cell>
          <cell r="Y1178">
            <v>27.986439208172655</v>
          </cell>
          <cell r="AD1178">
            <v>55.602500000000006</v>
          </cell>
          <cell r="AM1178">
            <v>1012</v>
          </cell>
          <cell r="BB1178">
            <v>1551.8320179999998</v>
          </cell>
        </row>
        <row r="1179">
          <cell r="A1179">
            <v>45145</v>
          </cell>
          <cell r="B1179">
            <v>78.58</v>
          </cell>
          <cell r="C1179">
            <v>69.08</v>
          </cell>
          <cell r="D1179">
            <v>72.58</v>
          </cell>
          <cell r="H1179">
            <v>65.39</v>
          </cell>
          <cell r="N1179">
            <v>9.5</v>
          </cell>
          <cell r="O1179">
            <v>3.6899999999999977</v>
          </cell>
          <cell r="P1179">
            <v>7.1899999999999977</v>
          </cell>
          <cell r="R1179">
            <v>-21.352099534945268</v>
          </cell>
          <cell r="V1179">
            <v>971.75</v>
          </cell>
          <cell r="W1179">
            <v>28.542099534945265</v>
          </cell>
          <cell r="X1179">
            <v>43.828375113738318</v>
          </cell>
          <cell r="Y1179">
            <v>28.751624886261681</v>
          </cell>
          <cell r="AD1179">
            <v>55.357500000000002</v>
          </cell>
          <cell r="AM1179">
            <v>966.25</v>
          </cell>
          <cell r="BB1179">
            <v>1522.9514959999999</v>
          </cell>
        </row>
        <row r="1180">
          <cell r="A1180">
            <v>45146</v>
          </cell>
          <cell r="B1180">
            <v>78.98</v>
          </cell>
          <cell r="C1180">
            <v>68.98</v>
          </cell>
          <cell r="D1180">
            <v>71.48</v>
          </cell>
          <cell r="H1180">
            <v>64.08</v>
          </cell>
          <cell r="N1180">
            <v>10</v>
          </cell>
          <cell r="O1180">
            <v>4.9000000000000057</v>
          </cell>
          <cell r="P1180">
            <v>7.4000000000000057</v>
          </cell>
          <cell r="R1180">
            <v>-19.271691191332266</v>
          </cell>
          <cell r="V1180">
            <v>988.75</v>
          </cell>
          <cell r="W1180">
            <v>26.671691191332272</v>
          </cell>
          <cell r="X1180">
            <v>44.712880484727087</v>
          </cell>
          <cell r="Y1180">
            <v>26.767119515272917</v>
          </cell>
          <cell r="AD1180">
            <v>55.242499999999993</v>
          </cell>
          <cell r="AM1180">
            <v>985.75</v>
          </cell>
          <cell r="BB1180">
            <v>1520.7468759999999</v>
          </cell>
        </row>
        <row r="1181">
          <cell r="A1181">
            <v>45147</v>
          </cell>
          <cell r="B1181">
            <v>79.209999999999994</v>
          </cell>
          <cell r="C1181">
            <v>69.209999999999994</v>
          </cell>
          <cell r="D1181">
            <v>71.709999999999994</v>
          </cell>
          <cell r="H1181">
            <v>63.98</v>
          </cell>
          <cell r="N1181">
            <v>10</v>
          </cell>
          <cell r="O1181">
            <v>5.2299999999999969</v>
          </cell>
          <cell r="P1181">
            <v>7.7299999999999969</v>
          </cell>
          <cell r="R1181">
            <v>-19.885451862620776</v>
          </cell>
          <cell r="V1181">
            <v>973</v>
          </cell>
          <cell r="W1181">
            <v>27.615451862620773</v>
          </cell>
          <cell r="X1181">
            <v>43.635598302112555</v>
          </cell>
          <cell r="Y1181">
            <v>28.074401697887438</v>
          </cell>
          <cell r="AD1181">
            <v>56.127499999999998</v>
          </cell>
          <cell r="AM1181">
            <v>962</v>
          </cell>
          <cell r="BB1181">
            <v>1525.8175019999999</v>
          </cell>
        </row>
        <row r="1182">
          <cell r="A1182">
            <v>45148</v>
          </cell>
          <cell r="B1182">
            <v>78.680000000000007</v>
          </cell>
          <cell r="C1182">
            <v>69.180000000000007</v>
          </cell>
          <cell r="D1182">
            <v>71.180000000000007</v>
          </cell>
          <cell r="H1182">
            <v>64.209999999999994</v>
          </cell>
          <cell r="N1182">
            <v>9.5</v>
          </cell>
          <cell r="O1182">
            <v>4.9700000000000131</v>
          </cell>
          <cell r="P1182">
            <v>6.9700000000000131</v>
          </cell>
          <cell r="R1182">
            <v>-21.271064378040272</v>
          </cell>
          <cell r="V1182">
            <v>947.5</v>
          </cell>
          <cell r="W1182">
            <v>28.241064378040285</v>
          </cell>
          <cell r="X1182">
            <v>42.977889180095268</v>
          </cell>
          <cell r="Y1182">
            <v>28.202110819904739</v>
          </cell>
          <cell r="AD1182">
            <v>56.569999999999993</v>
          </cell>
          <cell r="AM1182">
            <v>947.5</v>
          </cell>
          <cell r="BB1182">
            <v>1525.1561160000001</v>
          </cell>
        </row>
        <row r="1183">
          <cell r="A1183">
            <v>45149</v>
          </cell>
          <cell r="B1183">
            <v>78.63</v>
          </cell>
          <cell r="C1183">
            <v>68.13</v>
          </cell>
          <cell r="D1183">
            <v>71.13</v>
          </cell>
          <cell r="H1183">
            <v>64.180000000000007</v>
          </cell>
          <cell r="N1183">
            <v>10.5</v>
          </cell>
          <cell r="O1183">
            <v>3.9499999999999886</v>
          </cell>
          <cell r="P1183">
            <v>6.9499999999999886</v>
          </cell>
          <cell r="R1183">
            <v>-21.682916222171272</v>
          </cell>
          <cell r="V1183">
            <v>937.75</v>
          </cell>
          <cell r="W1183">
            <v>28.632916222171261</v>
          </cell>
          <cell r="X1183">
            <v>42.02534493441506</v>
          </cell>
          <cell r="Y1183">
            <v>29.104655065584936</v>
          </cell>
          <cell r="AD1183">
            <v>57.02</v>
          </cell>
          <cell r="AM1183">
            <v>926.5</v>
          </cell>
          <cell r="BB1183">
            <v>1502.0076059999999</v>
          </cell>
        </row>
        <row r="1184">
          <cell r="A1184">
            <v>45152</v>
          </cell>
          <cell r="B1184">
            <v>78.55</v>
          </cell>
          <cell r="C1184">
            <v>69.05</v>
          </cell>
          <cell r="D1184">
            <v>72.05</v>
          </cell>
          <cell r="H1184">
            <v>65.05</v>
          </cell>
          <cell r="N1184">
            <v>9.5</v>
          </cell>
          <cell r="O1184">
            <v>4</v>
          </cell>
          <cell r="P1184">
            <v>7</v>
          </cell>
          <cell r="R1184">
            <v>-21.873144154277433</v>
          </cell>
          <cell r="V1184">
            <v>952.75</v>
          </cell>
          <cell r="W1184">
            <v>28.873144154277433</v>
          </cell>
          <cell r="X1184">
            <v>43.216025241515325</v>
          </cell>
          <cell r="Y1184">
            <v>28.833974758484672</v>
          </cell>
          <cell r="AD1184">
            <v>57.114999999999995</v>
          </cell>
          <cell r="AM1184">
            <v>952.75</v>
          </cell>
          <cell r="BB1184">
            <v>1522.2901099999999</v>
          </cell>
        </row>
        <row r="1185">
          <cell r="A1185">
            <v>45153</v>
          </cell>
          <cell r="B1185">
            <v>79.650000000000006</v>
          </cell>
          <cell r="C1185">
            <v>69.900000000000006</v>
          </cell>
          <cell r="D1185">
            <v>72.900000000000006</v>
          </cell>
          <cell r="H1185">
            <v>65.900000000000006</v>
          </cell>
          <cell r="N1185">
            <v>9.75</v>
          </cell>
          <cell r="O1185">
            <v>4</v>
          </cell>
          <cell r="P1185">
            <v>7</v>
          </cell>
          <cell r="R1185">
            <v>-21.748804190296305</v>
          </cell>
          <cell r="V1185">
            <v>974.25</v>
          </cell>
          <cell r="W1185">
            <v>28.748804190296305</v>
          </cell>
          <cell r="X1185">
            <v>43.692297364355426</v>
          </cell>
          <cell r="Y1185">
            <v>29.20770263564458</v>
          </cell>
          <cell r="AD1185">
            <v>56.940000000000005</v>
          </cell>
          <cell r="AM1185">
            <v>963.25</v>
          </cell>
          <cell r="BB1185">
            <v>1541.0293799999999</v>
          </cell>
        </row>
        <row r="1186">
          <cell r="A1186">
            <v>45154</v>
          </cell>
          <cell r="B1186">
            <v>80.77</v>
          </cell>
          <cell r="C1186">
            <v>70.77</v>
          </cell>
          <cell r="D1186">
            <v>74.27</v>
          </cell>
          <cell r="H1186">
            <v>66.77</v>
          </cell>
          <cell r="N1186">
            <v>10</v>
          </cell>
          <cell r="O1186">
            <v>4</v>
          </cell>
          <cell r="P1186">
            <v>7.5</v>
          </cell>
          <cell r="R1186">
            <v>-22.369554432068554</v>
          </cell>
          <cell r="V1186">
            <v>979.75</v>
          </cell>
          <cell r="W1186">
            <v>29.869554432068554</v>
          </cell>
          <cell r="X1186">
            <v>43.692297364355426</v>
          </cell>
          <cell r="Y1186">
            <v>30.57770263564457</v>
          </cell>
          <cell r="AD1186">
            <v>56.907499999999999</v>
          </cell>
          <cell r="AM1186">
            <v>963.25</v>
          </cell>
          <cell r="BB1186">
            <v>1560.2095739999997</v>
          </cell>
        </row>
        <row r="1187">
          <cell r="A1187">
            <v>45155</v>
          </cell>
          <cell r="B1187">
            <v>81.760000000000005</v>
          </cell>
          <cell r="C1187">
            <v>71.760000000000005</v>
          </cell>
          <cell r="D1187">
            <v>75.260000000000005</v>
          </cell>
          <cell r="H1187">
            <v>67.760000000000005</v>
          </cell>
          <cell r="N1187">
            <v>10</v>
          </cell>
          <cell r="O1187">
            <v>4</v>
          </cell>
          <cell r="P1187">
            <v>7.5</v>
          </cell>
          <cell r="R1187">
            <v>-23.314236294208982</v>
          </cell>
          <cell r="V1187">
            <v>980.75</v>
          </cell>
          <cell r="W1187">
            <v>30.814236294208982</v>
          </cell>
          <cell r="X1187">
            <v>42.989228992543843</v>
          </cell>
          <cell r="Y1187">
            <v>32.270771007456162</v>
          </cell>
          <cell r="AD1187">
            <v>56.365000000000009</v>
          </cell>
          <cell r="AM1187">
            <v>947.75</v>
          </cell>
          <cell r="BB1187">
            <v>1582.035312</v>
          </cell>
        </row>
        <row r="1188">
          <cell r="A1188">
            <v>45156</v>
          </cell>
          <cell r="B1188">
            <v>82.29</v>
          </cell>
          <cell r="C1188">
            <v>72.290000000000006</v>
          </cell>
          <cell r="D1188">
            <v>75.790000000000006</v>
          </cell>
          <cell r="H1188">
            <v>68.290000000000006</v>
          </cell>
          <cell r="N1188">
            <v>10</v>
          </cell>
          <cell r="O1188">
            <v>4</v>
          </cell>
          <cell r="P1188">
            <v>7.5</v>
          </cell>
          <cell r="R1188">
            <v>-24.127474655831406</v>
          </cell>
          <cell r="V1188">
            <v>974.5</v>
          </cell>
          <cell r="W1188">
            <v>31.627474655831406</v>
          </cell>
          <cell r="X1188">
            <v>43.20468542906675</v>
          </cell>
          <cell r="Y1188">
            <v>32.585314570933257</v>
          </cell>
          <cell r="AD1188">
            <v>56.127500000000012</v>
          </cell>
          <cell r="AM1188">
            <v>952.5</v>
          </cell>
          <cell r="BB1188">
            <v>1593.7197980000001</v>
          </cell>
        </row>
        <row r="1189">
          <cell r="A1189">
            <v>45159</v>
          </cell>
          <cell r="B1189">
            <v>81.99</v>
          </cell>
          <cell r="C1189">
            <v>71.989999999999995</v>
          </cell>
          <cell r="D1189">
            <v>75.489999999999995</v>
          </cell>
          <cell r="H1189">
            <v>67.989999999999995</v>
          </cell>
          <cell r="N1189">
            <v>10</v>
          </cell>
          <cell r="O1189">
            <v>4</v>
          </cell>
          <cell r="P1189">
            <v>7.5</v>
          </cell>
          <cell r="R1189">
            <v>-23.351634208305718</v>
          </cell>
          <cell r="V1189">
            <v>985</v>
          </cell>
          <cell r="W1189">
            <v>30.851634208305718</v>
          </cell>
          <cell r="X1189">
            <v>44.179909299644109</v>
          </cell>
          <cell r="Y1189">
            <v>31.310090700355886</v>
          </cell>
          <cell r="AD1189">
            <v>56.817499999999995</v>
          </cell>
          <cell r="AM1189">
            <v>974</v>
          </cell>
          <cell r="BB1189">
            <v>1587.1059379999997</v>
          </cell>
        </row>
        <row r="1190">
          <cell r="A1190">
            <v>45160</v>
          </cell>
          <cell r="B1190">
            <v>79.209999999999994</v>
          </cell>
          <cell r="C1190">
            <v>69.209999999999994</v>
          </cell>
          <cell r="D1190">
            <v>72.709999999999994</v>
          </cell>
          <cell r="H1190">
            <v>65.209999999999994</v>
          </cell>
          <cell r="N1190">
            <v>10</v>
          </cell>
          <cell r="O1190">
            <v>4</v>
          </cell>
          <cell r="P1190">
            <v>7.5</v>
          </cell>
          <cell r="R1190">
            <v>-22.214416705715784</v>
          </cell>
          <cell r="V1190">
            <v>948.75</v>
          </cell>
          <cell r="W1190">
            <v>29.714416705715784</v>
          </cell>
          <cell r="X1190">
            <v>42.036684746863628</v>
          </cell>
          <cell r="Y1190">
            <v>30.673315253136366</v>
          </cell>
          <cell r="AD1190">
            <v>56.907499999999999</v>
          </cell>
          <cell r="AM1190">
            <v>926.75</v>
          </cell>
          <cell r="BB1190">
            <v>1525.8175019999999</v>
          </cell>
        </row>
        <row r="1191">
          <cell r="A1191">
            <v>45161</v>
          </cell>
          <cell r="B1191">
            <v>80.150000000000006</v>
          </cell>
          <cell r="C1191">
            <v>70.150000000000006</v>
          </cell>
          <cell r="D1191">
            <v>73.650000000000006</v>
          </cell>
          <cell r="H1191">
            <v>66.150000000000006</v>
          </cell>
          <cell r="N1191">
            <v>10</v>
          </cell>
          <cell r="O1191">
            <v>4</v>
          </cell>
          <cell r="P1191">
            <v>7.5</v>
          </cell>
          <cell r="R1191">
            <v>-21.46631607044614</v>
          </cell>
          <cell r="V1191">
            <v>986</v>
          </cell>
          <cell r="W1191">
            <v>28.96631607044614</v>
          </cell>
          <cell r="X1191">
            <v>42.637694806638052</v>
          </cell>
          <cell r="Y1191">
            <v>31.012305193361954</v>
          </cell>
          <cell r="AD1191">
            <v>57.172499999999999</v>
          </cell>
          <cell r="AM1191">
            <v>940</v>
          </cell>
          <cell r="BB1191">
            <v>1546.5409300000001</v>
          </cell>
        </row>
        <row r="1192">
          <cell r="A1192">
            <v>45162</v>
          </cell>
          <cell r="B1192">
            <v>79.540000000000006</v>
          </cell>
          <cell r="C1192">
            <v>69.540000000000006</v>
          </cell>
          <cell r="D1192">
            <v>72.540000000000006</v>
          </cell>
          <cell r="H1192">
            <v>65.540000000000006</v>
          </cell>
          <cell r="N1192">
            <v>10</v>
          </cell>
          <cell r="O1192">
            <v>4</v>
          </cell>
          <cell r="P1192">
            <v>7</v>
          </cell>
          <cell r="R1192">
            <v>-23.065575291101062</v>
          </cell>
          <cell r="V1192">
            <v>937.25</v>
          </cell>
          <cell r="W1192">
            <v>30.065575291101062</v>
          </cell>
          <cell r="X1192">
            <v>42.014005121966484</v>
          </cell>
          <cell r="Y1192">
            <v>30.525994878033522</v>
          </cell>
          <cell r="AD1192">
            <v>57.040000000000006</v>
          </cell>
          <cell r="AM1192">
            <v>926.25</v>
          </cell>
          <cell r="BB1192">
            <v>1533.092748</v>
          </cell>
        </row>
        <row r="1193">
          <cell r="A1193">
            <v>45163</v>
          </cell>
          <cell r="B1193">
            <v>80.73</v>
          </cell>
          <cell r="C1193">
            <v>70.73</v>
          </cell>
          <cell r="D1193">
            <v>73.73</v>
          </cell>
          <cell r="H1193">
            <v>66.73</v>
          </cell>
          <cell r="N1193">
            <v>10</v>
          </cell>
          <cell r="O1193">
            <v>4</v>
          </cell>
          <cell r="P1193">
            <v>7</v>
          </cell>
          <cell r="R1193">
            <v>-22.658110931550574</v>
          </cell>
          <cell r="V1193">
            <v>972.5</v>
          </cell>
          <cell r="W1193">
            <v>29.658110931550574</v>
          </cell>
          <cell r="X1193">
            <v>43.340763178449635</v>
          </cell>
          <cell r="Y1193">
            <v>30.389236821550369</v>
          </cell>
          <cell r="AD1193">
            <v>57.782499999999999</v>
          </cell>
          <cell r="AM1193">
            <v>955.5</v>
          </cell>
          <cell r="BB1193">
            <v>1559.327726</v>
          </cell>
        </row>
        <row r="1194">
          <cell r="A1194">
            <v>45166</v>
          </cell>
          <cell r="B1194">
            <v>80.900000000000006</v>
          </cell>
          <cell r="C1194">
            <v>70.900000000000006</v>
          </cell>
          <cell r="D1194">
            <v>73.900000000000006</v>
          </cell>
          <cell r="H1194">
            <v>66.900000000000006</v>
          </cell>
          <cell r="N1194">
            <v>10</v>
          </cell>
          <cell r="O1194">
            <v>4</v>
          </cell>
          <cell r="P1194">
            <v>7</v>
          </cell>
          <cell r="R1194">
            <v>-23.609848809628474</v>
          </cell>
          <cell r="V1194">
            <v>955.25</v>
          </cell>
          <cell r="W1194">
            <v>30.609848809628474</v>
          </cell>
          <cell r="X1194">
            <v>43.329423366001059</v>
          </cell>
          <cell r="Y1194">
            <v>30.570576633998947</v>
          </cell>
          <cell r="AD1194">
            <v>57.587499999999999</v>
          </cell>
          <cell r="AM1194">
            <v>955.25</v>
          </cell>
          <cell r="BB1194">
            <v>1563.0755799999999</v>
          </cell>
        </row>
        <row r="1195">
          <cell r="A1195">
            <v>45167</v>
          </cell>
          <cell r="B1195">
            <v>80.31</v>
          </cell>
          <cell r="C1195">
            <v>70.56</v>
          </cell>
          <cell r="D1195">
            <v>73.56</v>
          </cell>
          <cell r="H1195">
            <v>66.56</v>
          </cell>
          <cell r="N1195">
            <v>9.75</v>
          </cell>
          <cell r="O1195">
            <v>4</v>
          </cell>
          <cell r="P1195">
            <v>7</v>
          </cell>
          <cell r="R1195">
            <v>-23.156553464979503</v>
          </cell>
          <cell r="V1195">
            <v>957.75</v>
          </cell>
          <cell r="W1195">
            <v>30.156553464979503</v>
          </cell>
          <cell r="X1195">
            <v>43.340763178449635</v>
          </cell>
          <cell r="Y1195">
            <v>30.219236821550368</v>
          </cell>
          <cell r="AD1195">
            <v>57.245000000000005</v>
          </cell>
          <cell r="AM1195">
            <v>955.5</v>
          </cell>
          <cell r="BB1195">
            <v>1555.579872</v>
          </cell>
        </row>
        <row r="1196">
          <cell r="A1196">
            <v>45168</v>
          </cell>
          <cell r="B1196">
            <v>79.290000000000006</v>
          </cell>
          <cell r="C1196">
            <v>70.540000000000006</v>
          </cell>
          <cell r="D1196">
            <v>72.040000000000006</v>
          </cell>
          <cell r="H1196">
            <v>65.540000000000006</v>
          </cell>
          <cell r="N1196">
            <v>8.75</v>
          </cell>
          <cell r="O1196">
            <v>5</v>
          </cell>
          <cell r="P1196">
            <v>6.5</v>
          </cell>
          <cell r="R1196">
            <v>-23.552745273091631</v>
          </cell>
          <cell r="V1196">
            <v>926.5</v>
          </cell>
          <cell r="W1196">
            <v>30.052745273091631</v>
          </cell>
          <cell r="X1196">
            <v>41.764529248097858</v>
          </cell>
          <cell r="Y1196">
            <v>30.275470751902148</v>
          </cell>
          <cell r="AD1196">
            <v>57.4375</v>
          </cell>
          <cell r="AM1196">
            <v>920.75</v>
          </cell>
          <cell r="BB1196">
            <v>1555.138948</v>
          </cell>
        </row>
        <row r="1197">
          <cell r="A1197">
            <v>45169</v>
          </cell>
          <cell r="B1197">
            <v>79.27</v>
          </cell>
          <cell r="C1197">
            <v>70.52</v>
          </cell>
          <cell r="D1197">
            <v>72.02</v>
          </cell>
          <cell r="H1197">
            <v>65.52</v>
          </cell>
          <cell r="N1197">
            <v>8.75</v>
          </cell>
          <cell r="O1197">
            <v>5</v>
          </cell>
          <cell r="P1197">
            <v>6.5</v>
          </cell>
          <cell r="R1197">
            <v>-23.555404342021419</v>
          </cell>
          <cell r="V1197">
            <v>926</v>
          </cell>
          <cell r="W1197">
            <v>30.055404342021419</v>
          </cell>
          <cell r="X1197">
            <v>42.252141183386534</v>
          </cell>
          <cell r="Y1197">
            <v>29.767858816613462</v>
          </cell>
          <cell r="AD1197">
            <v>55.717500000000001</v>
          </cell>
          <cell r="AM1197">
            <v>931.5</v>
          </cell>
          <cell r="BB1197">
            <v>1554.6980239999998</v>
          </cell>
        </row>
        <row r="1198">
          <cell r="A1198">
            <v>45170</v>
          </cell>
          <cell r="B1198">
            <v>78.5</v>
          </cell>
          <cell r="C1198">
            <v>69.75</v>
          </cell>
          <cell r="D1198">
            <v>71.25</v>
          </cell>
          <cell r="H1198">
            <v>64.75</v>
          </cell>
          <cell r="N1198">
            <v>8.75</v>
          </cell>
          <cell r="O1198">
            <v>5</v>
          </cell>
          <cell r="P1198">
            <v>6.5</v>
          </cell>
          <cell r="R1198">
            <v>-20.836724414059134</v>
          </cell>
          <cell r="V1198">
            <v>969</v>
          </cell>
          <cell r="W1198">
            <v>27.336724414059134</v>
          </cell>
          <cell r="X1198">
            <v>44.304647236578418</v>
          </cell>
          <cell r="Y1198">
            <v>26.945352763421582</v>
          </cell>
          <cell r="AD1198">
            <v>56.144999999999996</v>
          </cell>
          <cell r="AM1198">
            <v>976.75</v>
          </cell>
          <cell r="BB1198">
            <v>1537.72245</v>
          </cell>
        </row>
        <row r="1199">
          <cell r="A1199">
            <v>45174</v>
          </cell>
          <cell r="B1199">
            <v>78.010000000000005</v>
          </cell>
          <cell r="C1199">
            <v>69.260000000000005</v>
          </cell>
          <cell r="D1199">
            <v>70.760000000000005</v>
          </cell>
          <cell r="H1199">
            <v>64.260000000000005</v>
          </cell>
          <cell r="N1199">
            <v>8.75</v>
          </cell>
          <cell r="O1199">
            <v>5</v>
          </cell>
          <cell r="P1199">
            <v>6.5</v>
          </cell>
          <cell r="R1199">
            <v>-22.680608513827927</v>
          </cell>
          <cell r="V1199">
            <v>917.5</v>
          </cell>
          <cell r="W1199">
            <v>29.180608513827927</v>
          </cell>
          <cell r="X1199">
            <v>41.367635812397765</v>
          </cell>
          <cell r="Y1199">
            <v>29.39236418760224</v>
          </cell>
          <cell r="AD1199">
            <v>55.08</v>
          </cell>
          <cell r="AM1199">
            <v>912</v>
          </cell>
          <cell r="BB1199">
            <v>1526.9198120000001</v>
          </cell>
        </row>
        <row r="1200">
          <cell r="A1200">
            <v>45175</v>
          </cell>
          <cell r="B1200">
            <v>77.53</v>
          </cell>
          <cell r="C1200">
            <v>68.78</v>
          </cell>
          <cell r="D1200">
            <v>70.28</v>
          </cell>
          <cell r="H1200">
            <v>63.78</v>
          </cell>
          <cell r="N1200">
            <v>8.75</v>
          </cell>
          <cell r="O1200">
            <v>5</v>
          </cell>
          <cell r="P1200">
            <v>6.5</v>
          </cell>
          <cell r="R1200">
            <v>-22.143960841503436</v>
          </cell>
          <cell r="V1200">
            <v>918.75</v>
          </cell>
          <cell r="W1200">
            <v>28.643960841503436</v>
          </cell>
          <cell r="X1200">
            <v>41.17485900077201</v>
          </cell>
          <cell r="Y1200">
            <v>29.105140999227991</v>
          </cell>
          <cell r="AD1200">
            <v>54.54</v>
          </cell>
          <cell r="AM1200">
            <v>907.75</v>
          </cell>
          <cell r="BB1200">
            <v>1516.337636</v>
          </cell>
        </row>
        <row r="1201">
          <cell r="A1201">
            <v>45176</v>
          </cell>
          <cell r="B1201">
            <v>75.84</v>
          </cell>
          <cell r="C1201">
            <v>66.84</v>
          </cell>
          <cell r="D1201">
            <v>68.09</v>
          </cell>
          <cell r="H1201">
            <v>62.09</v>
          </cell>
          <cell r="N1201">
            <v>9</v>
          </cell>
          <cell r="O1201">
            <v>4.75</v>
          </cell>
          <cell r="P1201">
            <v>6</v>
          </cell>
          <cell r="V1201">
            <v>918.75</v>
          </cell>
          <cell r="X1201">
            <v>41.17485900077201</v>
          </cell>
          <cell r="Y1201">
            <v>26.915140999227994</v>
          </cell>
          <cell r="AD1201">
            <v>54.13</v>
          </cell>
          <cell r="AM1201">
            <v>907.75</v>
          </cell>
          <cell r="BB1201">
            <v>1473.568008</v>
          </cell>
        </row>
        <row r="1202">
          <cell r="A1202">
            <v>45177</v>
          </cell>
          <cell r="B1202">
            <v>75.209999999999994</v>
          </cell>
          <cell r="C1202">
            <v>66.209999999999994</v>
          </cell>
          <cell r="D1202">
            <v>67.459999999999994</v>
          </cell>
          <cell r="H1202">
            <v>61.46</v>
          </cell>
          <cell r="N1202">
            <v>9</v>
          </cell>
          <cell r="O1202">
            <v>4.7499999999999929</v>
          </cell>
          <cell r="P1202">
            <v>5.9999999999999929</v>
          </cell>
          <cell r="R1202">
            <v>-21.466743338913503</v>
          </cell>
          <cell r="V1202">
            <v>882.5</v>
          </cell>
          <cell r="W1202">
            <v>27.466743338913496</v>
          </cell>
          <cell r="X1202">
            <v>40.279013817334672</v>
          </cell>
          <cell r="Y1202">
            <v>27.180986182665322</v>
          </cell>
          <cell r="AD1202">
            <v>54.460000000000008</v>
          </cell>
          <cell r="AM1202">
            <v>888</v>
          </cell>
          <cell r="BB1202">
            <v>1459.6789019999999</v>
          </cell>
        </row>
        <row r="1203">
          <cell r="A1203">
            <v>45180</v>
          </cell>
          <cell r="B1203">
            <v>75.09</v>
          </cell>
          <cell r="C1203">
            <v>66.09</v>
          </cell>
          <cell r="D1203">
            <v>67.34</v>
          </cell>
          <cell r="H1203">
            <v>61.34</v>
          </cell>
          <cell r="N1203">
            <v>9</v>
          </cell>
          <cell r="O1203">
            <v>4.75</v>
          </cell>
          <cell r="P1203">
            <v>6</v>
          </cell>
          <cell r="R1203">
            <v>-20.678300805484582</v>
          </cell>
          <cell r="V1203">
            <v>897.25</v>
          </cell>
          <cell r="W1203">
            <v>26.678300805484582</v>
          </cell>
          <cell r="X1203">
            <v>40.948062751800535</v>
          </cell>
          <cell r="Y1203">
            <v>26.391937248199469</v>
          </cell>
          <cell r="AD1203">
            <v>54.99</v>
          </cell>
          <cell r="AM1203">
            <v>902.75</v>
          </cell>
          <cell r="BB1203">
            <v>1457.0333579999999</v>
          </cell>
        </row>
        <row r="1204">
          <cell r="A1204">
            <v>45181</v>
          </cell>
          <cell r="B1204">
            <v>74.760000000000005</v>
          </cell>
          <cell r="C1204">
            <v>65.760000000000005</v>
          </cell>
          <cell r="D1204">
            <v>67.010000000000005</v>
          </cell>
          <cell r="H1204">
            <v>61.01</v>
          </cell>
          <cell r="N1204">
            <v>9</v>
          </cell>
          <cell r="O1204">
            <v>4.7500000000000071</v>
          </cell>
          <cell r="P1204">
            <v>6.0000000000000071</v>
          </cell>
          <cell r="R1204">
            <v>-21.469924717509379</v>
          </cell>
          <cell r="V1204">
            <v>872.5</v>
          </cell>
          <cell r="W1204">
            <v>27.469924717509386</v>
          </cell>
          <cell r="X1204">
            <v>40.279013817334672</v>
          </cell>
          <cell r="Y1204">
            <v>26.730986182665333</v>
          </cell>
          <cell r="AD1204">
            <v>55.24</v>
          </cell>
          <cell r="AM1204">
            <v>888</v>
          </cell>
          <cell r="BB1204">
            <v>1449.758112</v>
          </cell>
        </row>
        <row r="1205">
          <cell r="A1205">
            <v>45182</v>
          </cell>
          <cell r="B1205">
            <v>76.34</v>
          </cell>
          <cell r="C1205">
            <v>67.34</v>
          </cell>
          <cell r="D1205">
            <v>68.84</v>
          </cell>
          <cell r="H1205">
            <v>62.84</v>
          </cell>
          <cell r="N1205">
            <v>9</v>
          </cell>
          <cell r="O1205">
            <v>4.5</v>
          </cell>
          <cell r="P1205">
            <v>6</v>
          </cell>
          <cell r="R1205">
            <v>-20.263609480916983</v>
          </cell>
          <cell r="V1205">
            <v>939.5</v>
          </cell>
          <cell r="W1205">
            <v>26.263609480916983</v>
          </cell>
          <cell r="X1205">
            <v>42.524296682152311</v>
          </cell>
          <cell r="Y1205">
            <v>26.315703317847692</v>
          </cell>
          <cell r="AD1205">
            <v>55.814999999999998</v>
          </cell>
          <cell r="AM1205">
            <v>937.5</v>
          </cell>
          <cell r="BB1205">
            <v>1484.5911080000001</v>
          </cell>
        </row>
        <row r="1206">
          <cell r="A1206">
            <v>45183</v>
          </cell>
          <cell r="B1206">
            <v>76.150000000000006</v>
          </cell>
          <cell r="C1206">
            <v>67.400000000000006</v>
          </cell>
          <cell r="D1206">
            <v>68.900000000000006</v>
          </cell>
          <cell r="H1206">
            <v>62.9</v>
          </cell>
          <cell r="N1206">
            <v>8.75</v>
          </cell>
          <cell r="O1206">
            <v>4.5000000000000071</v>
          </cell>
          <cell r="P1206">
            <v>6.0000000000000071</v>
          </cell>
          <cell r="R1206">
            <v>-19.621178344093366</v>
          </cell>
          <cell r="V1206">
            <v>955</v>
          </cell>
          <cell r="W1206">
            <v>25.621178344093373</v>
          </cell>
          <cell r="X1206">
            <v>43.669617739458282</v>
          </cell>
          <cell r="Y1206">
            <v>25.230382260541724</v>
          </cell>
          <cell r="AD1206">
            <v>55.347500000000004</v>
          </cell>
          <cell r="AM1206">
            <v>962.75</v>
          </cell>
          <cell r="BB1206">
            <v>1485.9138800000001</v>
          </cell>
        </row>
        <row r="1207">
          <cell r="A1207">
            <v>45184</v>
          </cell>
          <cell r="B1207">
            <v>76.63</v>
          </cell>
          <cell r="C1207">
            <v>67.88</v>
          </cell>
          <cell r="D1207">
            <v>69.38</v>
          </cell>
          <cell r="H1207">
            <v>63.38</v>
          </cell>
          <cell r="N1207">
            <v>8.75</v>
          </cell>
          <cell r="O1207">
            <v>4.4999999999999929</v>
          </cell>
          <cell r="P1207">
            <v>5.9999999999999929</v>
          </cell>
          <cell r="R1207">
            <v>-19.727303706751769</v>
          </cell>
          <cell r="V1207">
            <v>963.25</v>
          </cell>
          <cell r="W1207">
            <v>25.727303706751762</v>
          </cell>
          <cell r="X1207">
            <v>44.043831550261217</v>
          </cell>
          <cell r="Y1207">
            <v>25.336168449738778</v>
          </cell>
          <cell r="AD1207">
            <v>55.86</v>
          </cell>
          <cell r="AM1207">
            <v>971</v>
          </cell>
          <cell r="BB1207">
            <v>1496.4960559999997</v>
          </cell>
        </row>
        <row r="1208">
          <cell r="A1208">
            <v>45187</v>
          </cell>
          <cell r="B1208">
            <v>75.64</v>
          </cell>
          <cell r="C1208">
            <v>66.64</v>
          </cell>
          <cell r="D1208">
            <v>68.39</v>
          </cell>
          <cell r="H1208">
            <v>62.39</v>
          </cell>
          <cell r="N1208">
            <v>9</v>
          </cell>
          <cell r="O1208">
            <v>4.25</v>
          </cell>
          <cell r="P1208">
            <v>6</v>
          </cell>
          <cell r="R1208">
            <v>-19.632336929478633</v>
          </cell>
          <cell r="V1208">
            <v>943.5</v>
          </cell>
          <cell r="W1208">
            <v>25.632336929478633</v>
          </cell>
          <cell r="X1208">
            <v>43.034588242338138</v>
          </cell>
          <cell r="Y1208">
            <v>25.355411757661862</v>
          </cell>
          <cell r="AD1208">
            <v>54.864999999999995</v>
          </cell>
          <cell r="AM1208">
            <v>948.75</v>
          </cell>
          <cell r="BB1208">
            <v>1469.158768</v>
          </cell>
        </row>
        <row r="1209">
          <cell r="A1209">
            <v>45188</v>
          </cell>
          <cell r="B1209">
            <v>75.010000000000005</v>
          </cell>
          <cell r="C1209">
            <v>66.010000000000005</v>
          </cell>
          <cell r="D1209">
            <v>68.010000000000005</v>
          </cell>
          <cell r="H1209">
            <v>61.76</v>
          </cell>
          <cell r="N1209">
            <v>9</v>
          </cell>
          <cell r="O1209">
            <v>4.2500000000000071</v>
          </cell>
          <cell r="P1209">
            <v>6.2500000000000071</v>
          </cell>
          <cell r="R1209">
            <v>-18.968348326083941</v>
          </cell>
          <cell r="V1209">
            <v>944.25</v>
          </cell>
          <cell r="W1209">
            <v>25.218348326083948</v>
          </cell>
          <cell r="X1209">
            <v>43.079947492132433</v>
          </cell>
          <cell r="Y1209">
            <v>24.930052507867572</v>
          </cell>
          <cell r="AD1209">
            <v>54.809999999999995</v>
          </cell>
          <cell r="AM1209">
            <v>949.75</v>
          </cell>
          <cell r="BB1209">
            <v>1455.2696620000002</v>
          </cell>
        </row>
        <row r="1210">
          <cell r="A1210">
            <v>45189</v>
          </cell>
          <cell r="B1210">
            <v>73.430000000000007</v>
          </cell>
          <cell r="C1210">
            <v>65.180000000000007</v>
          </cell>
          <cell r="D1210">
            <v>66.680000000000007</v>
          </cell>
          <cell r="H1210">
            <v>60.68</v>
          </cell>
          <cell r="N1210">
            <v>8.25</v>
          </cell>
          <cell r="O1210">
            <v>4.5000000000000071</v>
          </cell>
          <cell r="P1210">
            <v>6.0000000000000071</v>
          </cell>
          <cell r="R1210">
            <v>-18.352859239144721</v>
          </cell>
          <cell r="V1210">
            <v>934</v>
          </cell>
          <cell r="W1210">
            <v>24.352859239144728</v>
          </cell>
          <cell r="X1210">
            <v>42.365539307872275</v>
          </cell>
          <cell r="Y1210">
            <v>24.314460692127732</v>
          </cell>
          <cell r="AD1210">
            <v>54.415000000000006</v>
          </cell>
          <cell r="AM1210">
            <v>934</v>
          </cell>
          <cell r="BB1210">
            <v>1436.9713160000001</v>
          </cell>
        </row>
        <row r="1211">
          <cell r="A1211">
            <v>45190</v>
          </cell>
          <cell r="B1211">
            <v>72.650000000000006</v>
          </cell>
          <cell r="C1211">
            <v>64.150000000000006</v>
          </cell>
          <cell r="D1211">
            <v>65.650000000000006</v>
          </cell>
          <cell r="H1211">
            <v>59.65</v>
          </cell>
          <cell r="N1211">
            <v>8.5</v>
          </cell>
          <cell r="O1211">
            <v>4.5000000000000071</v>
          </cell>
          <cell r="P1211">
            <v>6.0000000000000071</v>
          </cell>
          <cell r="R1211">
            <v>-19.24888009817721</v>
          </cell>
          <cell r="V1211">
            <v>891.5</v>
          </cell>
          <cell r="W1211">
            <v>25.248880098177217</v>
          </cell>
          <cell r="X1211">
            <v>40.936722939351959</v>
          </cell>
          <cell r="Y1211">
            <v>24.713277060648046</v>
          </cell>
          <cell r="AD1211">
            <v>54.627500000000005</v>
          </cell>
          <cell r="AM1211">
            <v>902.5</v>
          </cell>
          <cell r="BB1211">
            <v>1414.2637300000001</v>
          </cell>
        </row>
        <row r="1212">
          <cell r="A1212">
            <v>45191</v>
          </cell>
          <cell r="B1212">
            <v>72.349999999999994</v>
          </cell>
          <cell r="C1212">
            <v>65.224999999999994</v>
          </cell>
          <cell r="D1212">
            <v>67.099999999999994</v>
          </cell>
          <cell r="H1212">
            <v>60.85</v>
          </cell>
          <cell r="N1212">
            <v>7.125</v>
          </cell>
          <cell r="O1212">
            <v>4.3749999999999929</v>
          </cell>
          <cell r="P1212">
            <v>6.2499999999999929</v>
          </cell>
          <cell r="R1212">
            <v>-18.262279946452082</v>
          </cell>
          <cell r="V1212">
            <v>939.75</v>
          </cell>
          <cell r="W1212">
            <v>24.512279946452075</v>
          </cell>
          <cell r="X1212">
            <v>42.660374431535196</v>
          </cell>
          <cell r="Y1212">
            <v>24.439625568464798</v>
          </cell>
          <cell r="AD1212">
            <v>54.634999999999998</v>
          </cell>
          <cell r="AM1212">
            <v>940.5</v>
          </cell>
          <cell r="BB1212">
            <v>1437.9633949999998</v>
          </cell>
        </row>
        <row r="1213">
          <cell r="A1213">
            <v>45194</v>
          </cell>
          <cell r="B1213">
            <v>70.25</v>
          </cell>
          <cell r="C1213">
            <v>63.125</v>
          </cell>
          <cell r="D1213">
            <v>65</v>
          </cell>
          <cell r="H1213">
            <v>58.75</v>
          </cell>
          <cell r="N1213">
            <v>7.125</v>
          </cell>
          <cell r="O1213">
            <v>4.375</v>
          </cell>
          <cell r="P1213">
            <v>6.25</v>
          </cell>
          <cell r="R1213">
            <v>-18.122289408879269</v>
          </cell>
          <cell r="V1213">
            <v>896.5</v>
          </cell>
          <cell r="W1213">
            <v>24.372289408879269</v>
          </cell>
          <cell r="X1213">
            <v>40.664567440586183</v>
          </cell>
          <cell r="Y1213">
            <v>24.335432559413817</v>
          </cell>
          <cell r="AD1213">
            <v>54.019999999999996</v>
          </cell>
          <cell r="AM1213">
            <v>896.5</v>
          </cell>
          <cell r="BB1213">
            <v>1391.666375</v>
          </cell>
        </row>
        <row r="1214">
          <cell r="A1214">
            <v>45195</v>
          </cell>
          <cell r="B1214">
            <v>70.36</v>
          </cell>
          <cell r="C1214">
            <v>63.234999999999999</v>
          </cell>
          <cell r="D1214">
            <v>65.11</v>
          </cell>
          <cell r="H1214">
            <v>58.86</v>
          </cell>
          <cell r="N1214">
            <v>7.125</v>
          </cell>
          <cell r="O1214">
            <v>4.375</v>
          </cell>
          <cell r="P1214">
            <v>6.25</v>
          </cell>
          <cell r="R1214">
            <v>-17.473210599731168</v>
          </cell>
          <cell r="V1214">
            <v>913.25</v>
          </cell>
          <cell r="W1214">
            <v>23.723210599731168</v>
          </cell>
          <cell r="X1214">
            <v>41.254237687912031</v>
          </cell>
          <cell r="Y1214">
            <v>23.855762312087968</v>
          </cell>
          <cell r="AD1214">
            <v>53.667500000000004</v>
          </cell>
          <cell r="AM1214">
            <v>909.5</v>
          </cell>
          <cell r="BB1214">
            <v>1394.091457</v>
          </cell>
        </row>
        <row r="1215">
          <cell r="A1215">
            <v>45196</v>
          </cell>
          <cell r="B1215">
            <v>72.11</v>
          </cell>
          <cell r="C1215">
            <v>64.11</v>
          </cell>
          <cell r="D1215">
            <v>65.734999999999999</v>
          </cell>
          <cell r="H1215">
            <v>59.61</v>
          </cell>
          <cell r="N1215">
            <v>8</v>
          </cell>
          <cell r="O1215">
            <v>4.5</v>
          </cell>
          <cell r="P1215">
            <v>6.125</v>
          </cell>
          <cell r="R1215">
            <v>-17.441472721653277</v>
          </cell>
          <cell r="V1215">
            <v>930.5</v>
          </cell>
          <cell r="W1215">
            <v>23.566472721653277</v>
          </cell>
          <cell r="X1215">
            <v>41.412995062192067</v>
          </cell>
          <cell r="Y1215">
            <v>24.322004937807932</v>
          </cell>
          <cell r="AD1215">
            <v>54.022499999999994</v>
          </cell>
          <cell r="AM1215">
            <v>913</v>
          </cell>
          <cell r="BB1215">
            <v>1413.3818819999999</v>
          </cell>
        </row>
        <row r="1216">
          <cell r="A1216">
            <v>45197</v>
          </cell>
          <cell r="B1216">
            <v>71.03</v>
          </cell>
          <cell r="C1216">
            <v>63.03</v>
          </cell>
          <cell r="D1216">
            <v>64.655000000000001</v>
          </cell>
          <cell r="H1216">
            <v>58.53</v>
          </cell>
          <cell r="N1216">
            <v>8</v>
          </cell>
          <cell r="O1216">
            <v>4.5</v>
          </cell>
          <cell r="P1216">
            <v>6.125</v>
          </cell>
          <cell r="R1216">
            <v>-17.381130823494011</v>
          </cell>
          <cell r="V1216">
            <v>908</v>
          </cell>
          <cell r="W1216">
            <v>23.506130823494011</v>
          </cell>
          <cell r="X1216">
            <v>41.14083956342629</v>
          </cell>
          <cell r="Y1216">
            <v>23.514160436573711</v>
          </cell>
          <cell r="AD1216">
            <v>54.28</v>
          </cell>
          <cell r="AM1216">
            <v>907</v>
          </cell>
          <cell r="BB1216">
            <v>1389.5719859999999</v>
          </cell>
        </row>
        <row r="1217">
          <cell r="A1217">
            <v>45198</v>
          </cell>
          <cell r="B1217">
            <v>69.94</v>
          </cell>
          <cell r="C1217">
            <v>61.94</v>
          </cell>
          <cell r="D1217">
            <v>63.564999999999998</v>
          </cell>
          <cell r="H1217">
            <v>57.44</v>
          </cell>
          <cell r="N1217">
            <v>8</v>
          </cell>
          <cell r="O1217">
            <v>4.5</v>
          </cell>
          <cell r="P1217">
            <v>6.125</v>
          </cell>
          <cell r="R1217">
            <v>-17.106857304966589</v>
          </cell>
          <cell r="V1217">
            <v>890</v>
          </cell>
          <cell r="W1217">
            <v>23.231857304966589</v>
          </cell>
          <cell r="X1217">
            <v>40.914043314454808</v>
          </cell>
          <cell r="Y1217">
            <v>22.650956685545189</v>
          </cell>
          <cell r="AD1217">
            <v>53.317499999999995</v>
          </cell>
          <cell r="AM1217">
            <v>902</v>
          </cell>
          <cell r="BB1217">
            <v>1365.5416279999999</v>
          </cell>
        </row>
        <row r="1218">
          <cell r="A1218">
            <v>45201</v>
          </cell>
          <cell r="B1218">
            <v>69.430000000000007</v>
          </cell>
          <cell r="C1218">
            <v>61.68</v>
          </cell>
          <cell r="D1218">
            <v>63.18</v>
          </cell>
          <cell r="H1218">
            <v>57.43</v>
          </cell>
          <cell r="N1218">
            <v>7.7500000000000071</v>
          </cell>
          <cell r="O1218">
            <v>4.25</v>
          </cell>
          <cell r="P1218">
            <v>5.75</v>
          </cell>
          <cell r="R1218">
            <v>-16.043210599731168</v>
          </cell>
          <cell r="V1218">
            <v>913.25</v>
          </cell>
          <cell r="W1218">
            <v>21.793210599731168</v>
          </cell>
          <cell r="X1218">
            <v>41.515053374229232</v>
          </cell>
          <cell r="Y1218">
            <v>21.664946625770767</v>
          </cell>
          <cell r="AD1218">
            <v>53.040000000000006</v>
          </cell>
          <cell r="AM1218">
            <v>915.25</v>
          </cell>
          <cell r="BB1218">
            <v>1359.809616</v>
          </cell>
        </row>
        <row r="1219">
          <cell r="A1219">
            <v>45202</v>
          </cell>
          <cell r="B1219">
            <v>69.13</v>
          </cell>
          <cell r="C1219">
            <v>61.13</v>
          </cell>
          <cell r="D1219">
            <v>62.88</v>
          </cell>
          <cell r="H1219">
            <v>57.13</v>
          </cell>
          <cell r="N1219">
            <v>7.9999999999999929</v>
          </cell>
          <cell r="O1219">
            <v>4</v>
          </cell>
          <cell r="P1219">
            <v>5.75</v>
          </cell>
          <cell r="R1219">
            <v>-15.595926651687513</v>
          </cell>
          <cell r="V1219">
            <v>916.5</v>
          </cell>
          <cell r="W1219">
            <v>21.345926651687513</v>
          </cell>
          <cell r="X1219">
            <v>41.571752436472103</v>
          </cell>
          <cell r="Y1219">
            <v>21.3082475635279</v>
          </cell>
          <cell r="AD1219">
            <v>54.094999999999999</v>
          </cell>
          <cell r="AM1219">
            <v>916.5</v>
          </cell>
          <cell r="BB1219">
            <v>1347.6842059999999</v>
          </cell>
        </row>
        <row r="1220">
          <cell r="A1220">
            <v>45203</v>
          </cell>
          <cell r="B1220">
            <v>67.989999999999995</v>
          </cell>
          <cell r="C1220">
            <v>60.24</v>
          </cell>
          <cell r="D1220">
            <v>61.99</v>
          </cell>
          <cell r="H1220">
            <v>55.99</v>
          </cell>
          <cell r="N1220">
            <v>7.7499999999999929</v>
          </cell>
          <cell r="O1220">
            <v>4.25</v>
          </cell>
          <cell r="P1220">
            <v>6</v>
          </cell>
          <cell r="R1220">
            <v>-15.384948477809061</v>
          </cell>
          <cell r="V1220">
            <v>896</v>
          </cell>
          <cell r="W1220">
            <v>21.384948477809061</v>
          </cell>
          <cell r="X1220">
            <v>40.460450816511852</v>
          </cell>
          <cell r="Y1220">
            <v>21.52954918348815</v>
          </cell>
          <cell r="AD1220">
            <v>53.725000000000009</v>
          </cell>
          <cell r="AM1220">
            <v>892</v>
          </cell>
          <cell r="BB1220">
            <v>1328.0630879999999</v>
          </cell>
        </row>
        <row r="1221">
          <cell r="A1221">
            <v>45204</v>
          </cell>
          <cell r="B1221">
            <v>67.28</v>
          </cell>
          <cell r="C1221">
            <v>59.53</v>
          </cell>
          <cell r="D1221">
            <v>62.78</v>
          </cell>
          <cell r="H1221">
            <v>55.28</v>
          </cell>
          <cell r="N1221">
            <v>7.75</v>
          </cell>
          <cell r="O1221">
            <v>4.25</v>
          </cell>
          <cell r="P1221">
            <v>7.5</v>
          </cell>
          <cell r="R1221">
            <v>-14.765584753528245</v>
          </cell>
          <cell r="V1221">
            <v>894</v>
          </cell>
          <cell r="W1221">
            <v>22.265584753528245</v>
          </cell>
          <cell r="X1221">
            <v>40.05221756836319</v>
          </cell>
          <cell r="Y1221">
            <v>22.727782431636811</v>
          </cell>
          <cell r="AD1221">
            <v>54.089999999999996</v>
          </cell>
          <cell r="AM1221">
            <v>883</v>
          </cell>
          <cell r="BB1221">
            <v>1312.410286</v>
          </cell>
        </row>
        <row r="1222">
          <cell r="A1222">
            <v>45205</v>
          </cell>
          <cell r="B1222">
            <v>67.349999999999994</v>
          </cell>
          <cell r="C1222">
            <v>59.6</v>
          </cell>
          <cell r="D1222">
            <v>62.85</v>
          </cell>
          <cell r="H1222">
            <v>55.35</v>
          </cell>
          <cell r="N1222">
            <v>7.7499999999999929</v>
          </cell>
          <cell r="O1222">
            <v>4.25</v>
          </cell>
          <cell r="P1222">
            <v>7.5</v>
          </cell>
          <cell r="R1222">
            <v>-14.892232425852725</v>
          </cell>
          <cell r="V1222">
            <v>892.75</v>
          </cell>
          <cell r="W1222">
            <v>22.392232425852725</v>
          </cell>
          <cell r="X1222">
            <v>40.494470253857571</v>
          </cell>
          <cell r="Y1222">
            <v>22.35552974614243</v>
          </cell>
          <cell r="AD1222">
            <v>54.367499999999993</v>
          </cell>
          <cell r="AM1222">
            <v>892.75</v>
          </cell>
          <cell r="BB1222">
            <v>1313.95352</v>
          </cell>
        </row>
        <row r="1223">
          <cell r="A1223">
            <v>45208</v>
          </cell>
          <cell r="B1223">
            <v>65.930000000000007</v>
          </cell>
          <cell r="C1223">
            <v>58.18</v>
          </cell>
          <cell r="D1223">
            <v>61.43</v>
          </cell>
          <cell r="H1223">
            <v>53.93</v>
          </cell>
          <cell r="N1223">
            <v>7.7500000000000071</v>
          </cell>
          <cell r="O1223">
            <v>4.25</v>
          </cell>
          <cell r="P1223">
            <v>7.5</v>
          </cell>
          <cell r="R1223">
            <v>-14.27662937286042</v>
          </cell>
          <cell r="V1223">
            <v>875</v>
          </cell>
          <cell r="W1223">
            <v>21.77662937286042</v>
          </cell>
          <cell r="X1223">
            <v>39.156372384925845</v>
          </cell>
          <cell r="Y1223">
            <v>22.273627615074155</v>
          </cell>
          <cell r="AD1223">
            <v>53.414999999999999</v>
          </cell>
          <cell r="AM1223">
            <v>863.25</v>
          </cell>
          <cell r="BB1223">
            <v>1282.6479159999999</v>
          </cell>
        </row>
        <row r="1224">
          <cell r="A1224">
            <v>45209</v>
          </cell>
          <cell r="B1224">
            <v>65.23</v>
          </cell>
          <cell r="C1224">
            <v>57.48</v>
          </cell>
          <cell r="D1224">
            <v>60.23</v>
          </cell>
          <cell r="H1224">
            <v>53.23</v>
          </cell>
          <cell r="N1224">
            <v>7.7500000000000071</v>
          </cell>
          <cell r="O1224">
            <v>4.25</v>
          </cell>
          <cell r="P1224">
            <v>7</v>
          </cell>
          <cell r="R1224">
            <v>-13.689924717509378</v>
          </cell>
          <cell r="V1224">
            <v>872.5</v>
          </cell>
          <cell r="W1224">
            <v>20.689924717509378</v>
          </cell>
          <cell r="X1224">
            <v>39.281110321860162</v>
          </cell>
          <cell r="Y1224">
            <v>20.948889678139835</v>
          </cell>
          <cell r="AD1224">
            <v>52.792499999999997</v>
          </cell>
          <cell r="AM1224">
            <v>866</v>
          </cell>
          <cell r="BB1224">
            <v>1267.2155759999998</v>
          </cell>
        </row>
        <row r="1225">
          <cell r="A1225">
            <v>45210</v>
          </cell>
          <cell r="B1225">
            <v>64.72</v>
          </cell>
          <cell r="C1225">
            <v>56.97</v>
          </cell>
          <cell r="D1225">
            <v>59.72</v>
          </cell>
          <cell r="H1225">
            <v>52.72</v>
          </cell>
          <cell r="N1225">
            <v>7.75</v>
          </cell>
          <cell r="O1225">
            <v>4.25</v>
          </cell>
          <cell r="P1225">
            <v>7</v>
          </cell>
          <cell r="R1225">
            <v>-12.998652166071032</v>
          </cell>
          <cell r="V1225">
            <v>876.5</v>
          </cell>
          <cell r="W1225">
            <v>19.998652166071032</v>
          </cell>
          <cell r="X1225">
            <v>39.462547321037341</v>
          </cell>
          <cell r="Y1225">
            <v>20.257452678962657</v>
          </cell>
          <cell r="AD1225">
            <v>52.945</v>
          </cell>
          <cell r="AM1225">
            <v>870</v>
          </cell>
          <cell r="BB1225">
            <v>1255.9720139999999</v>
          </cell>
        </row>
        <row r="1226">
          <cell r="A1226">
            <v>45211</v>
          </cell>
          <cell r="B1226">
            <v>65.37</v>
          </cell>
          <cell r="C1226">
            <v>57.62</v>
          </cell>
          <cell r="D1226">
            <v>60.37</v>
          </cell>
          <cell r="H1226">
            <v>53.37</v>
          </cell>
          <cell r="N1226">
            <v>7.7500000000000071</v>
          </cell>
          <cell r="O1226">
            <v>4.25</v>
          </cell>
          <cell r="P1226">
            <v>7</v>
          </cell>
          <cell r="V1226">
            <v>876.5</v>
          </cell>
          <cell r="W1226">
            <v>60.37</v>
          </cell>
          <cell r="X1226">
            <v>39.462547321037341</v>
          </cell>
          <cell r="Y1226">
            <v>20.907452678962656</v>
          </cell>
          <cell r="AD1226">
            <v>53.352500000000006</v>
          </cell>
          <cell r="AM1226">
            <v>870</v>
          </cell>
          <cell r="BB1226">
            <v>1270.3020439999998</v>
          </cell>
        </row>
        <row r="1227">
          <cell r="A1227">
            <v>45212</v>
          </cell>
          <cell r="B1227">
            <v>66.38</v>
          </cell>
          <cell r="C1227">
            <v>58.63</v>
          </cell>
          <cell r="D1227">
            <v>61.38</v>
          </cell>
          <cell r="H1227">
            <v>54.38</v>
          </cell>
          <cell r="N1227">
            <v>7.7499999999999929</v>
          </cell>
          <cell r="O1227">
            <v>4.25</v>
          </cell>
          <cell r="P1227">
            <v>7</v>
          </cell>
          <cell r="R1227">
            <v>-13.469051047256848</v>
          </cell>
          <cell r="V1227">
            <v>902.75</v>
          </cell>
          <cell r="W1227">
            <v>20.469051047256848</v>
          </cell>
          <cell r="X1227">
            <v>40.846004439763369</v>
          </cell>
          <cell r="Y1227">
            <v>20.533995560236633</v>
          </cell>
          <cell r="AD1227">
            <v>53.49</v>
          </cell>
          <cell r="AM1227">
            <v>900.5</v>
          </cell>
          <cell r="BB1227">
            <v>1292.568706</v>
          </cell>
        </row>
        <row r="1228">
          <cell r="A1228">
            <v>45215</v>
          </cell>
          <cell r="B1228">
            <v>67.900000000000006</v>
          </cell>
          <cell r="C1228">
            <v>60.15</v>
          </cell>
          <cell r="D1228">
            <v>62.9</v>
          </cell>
          <cell r="H1228">
            <v>55.9</v>
          </cell>
          <cell r="N1228">
            <v>7.7500000000000071</v>
          </cell>
          <cell r="O1228">
            <v>4.25</v>
          </cell>
          <cell r="P1228">
            <v>7</v>
          </cell>
          <cell r="R1228">
            <v>-13.867427135232042</v>
          </cell>
          <cell r="V1228">
            <v>927.5</v>
          </cell>
          <cell r="W1228">
            <v>20.867427135232042</v>
          </cell>
          <cell r="X1228">
            <v>42.116063434003649</v>
          </cell>
          <cell r="Y1228">
            <v>20.783936565996349</v>
          </cell>
          <cell r="AD1228">
            <v>54.322500000000005</v>
          </cell>
          <cell r="AM1228">
            <v>928.5</v>
          </cell>
          <cell r="BB1228">
            <v>1326.0789299999999</v>
          </cell>
        </row>
        <row r="1229">
          <cell r="A1229">
            <v>45216</v>
          </cell>
          <cell r="B1229">
            <v>67.349999999999994</v>
          </cell>
          <cell r="C1229">
            <v>59.6</v>
          </cell>
          <cell r="D1229">
            <v>62.35</v>
          </cell>
          <cell r="H1229">
            <v>55.35</v>
          </cell>
          <cell r="N1229">
            <v>7.7499999999999929</v>
          </cell>
          <cell r="O1229">
            <v>4.25</v>
          </cell>
          <cell r="P1229">
            <v>7</v>
          </cell>
          <cell r="R1229">
            <v>-13.702631307038537</v>
          </cell>
          <cell r="V1229">
            <v>919</v>
          </cell>
          <cell r="W1229">
            <v>20.702631307038537</v>
          </cell>
          <cell r="X1229">
            <v>41.537732999126376</v>
          </cell>
          <cell r="Y1229">
            <v>20.812267000873625</v>
          </cell>
          <cell r="AD1229">
            <v>54.947499999999998</v>
          </cell>
          <cell r="AM1229">
            <v>915.75</v>
          </cell>
          <cell r="BB1229">
            <v>1313.95352</v>
          </cell>
        </row>
        <row r="1230">
          <cell r="A1230">
            <v>45217</v>
          </cell>
          <cell r="B1230">
            <v>66.86</v>
          </cell>
          <cell r="C1230">
            <v>59.11</v>
          </cell>
          <cell r="D1230">
            <v>61.86</v>
          </cell>
          <cell r="H1230">
            <v>54.86</v>
          </cell>
          <cell r="N1230">
            <v>7.75</v>
          </cell>
          <cell r="O1230">
            <v>4.25</v>
          </cell>
          <cell r="P1230">
            <v>7</v>
          </cell>
          <cell r="R1230">
            <v>-13.257949444898131</v>
          </cell>
          <cell r="V1230">
            <v>918</v>
          </cell>
          <cell r="W1230">
            <v>20.257949444898131</v>
          </cell>
          <cell r="X1230">
            <v>41.095480313631995</v>
          </cell>
          <cell r="Y1230">
            <v>20.764519686368004</v>
          </cell>
          <cell r="AD1230">
            <v>55.850000000000009</v>
          </cell>
          <cell r="AM1230">
            <v>906</v>
          </cell>
          <cell r="BB1230">
            <v>1303.1508819999999</v>
          </cell>
        </row>
        <row r="1231">
          <cell r="A1231">
            <v>45218</v>
          </cell>
          <cell r="B1231">
            <v>65.11</v>
          </cell>
          <cell r="C1231">
            <v>57.61</v>
          </cell>
          <cell r="D1231">
            <v>60.61</v>
          </cell>
          <cell r="H1231">
            <v>53.11</v>
          </cell>
          <cell r="N1231">
            <v>7.5</v>
          </cell>
          <cell r="O1231">
            <v>4.5</v>
          </cell>
          <cell r="P1231">
            <v>7.5</v>
          </cell>
          <cell r="R1231">
            <v>-12.924141253010255</v>
          </cell>
          <cell r="V1231">
            <v>886.75</v>
          </cell>
          <cell r="W1231">
            <v>20.424141253010255</v>
          </cell>
          <cell r="X1231">
            <v>39.394508446345903</v>
          </cell>
          <cell r="Y1231">
            <v>21.215491553654097</v>
          </cell>
          <cell r="AD1231">
            <v>54.95</v>
          </cell>
          <cell r="AM1231">
            <v>868.5</v>
          </cell>
          <cell r="BB1231">
            <v>1270.081582</v>
          </cell>
        </row>
        <row r="1232">
          <cell r="A1232">
            <v>45219</v>
          </cell>
          <cell r="B1232">
            <v>65.39</v>
          </cell>
          <cell r="C1232">
            <v>57.89</v>
          </cell>
          <cell r="D1232">
            <v>60.89</v>
          </cell>
          <cell r="H1232">
            <v>53.39</v>
          </cell>
          <cell r="N1232">
            <v>7.5</v>
          </cell>
          <cell r="O1232">
            <v>4.5</v>
          </cell>
          <cell r="P1232">
            <v>7.5</v>
          </cell>
          <cell r="R1232">
            <v>-13.000209632642111</v>
          </cell>
          <cell r="V1232">
            <v>891.25</v>
          </cell>
          <cell r="W1232">
            <v>20.500209632642111</v>
          </cell>
          <cell r="X1232">
            <v>40.607868378343312</v>
          </cell>
          <cell r="Y1232">
            <v>20.282131621656688</v>
          </cell>
          <cell r="AD1232">
            <v>55.272499999999994</v>
          </cell>
          <cell r="AM1232">
            <v>895.25</v>
          </cell>
          <cell r="BB1232">
            <v>1276.254518</v>
          </cell>
        </row>
        <row r="1233">
          <cell r="A1233">
            <v>45222</v>
          </cell>
          <cell r="B1233">
            <v>63.44</v>
          </cell>
          <cell r="C1233">
            <v>56.19</v>
          </cell>
          <cell r="D1233">
            <v>58.44</v>
          </cell>
          <cell r="H1233">
            <v>51.94</v>
          </cell>
          <cell r="N1233">
            <v>7.25</v>
          </cell>
          <cell r="O1233">
            <v>4.25</v>
          </cell>
          <cell r="P1233">
            <v>6.5</v>
          </cell>
          <cell r="R1233">
            <v>-12.581197268947733</v>
          </cell>
          <cell r="V1233">
            <v>868.5</v>
          </cell>
          <cell r="W1233">
            <v>19.081197268947733</v>
          </cell>
          <cell r="X1233">
            <v>39.893460194083154</v>
          </cell>
          <cell r="Y1233">
            <v>18.546539805916844</v>
          </cell>
          <cell r="AD1233">
            <v>55.352499999999999</v>
          </cell>
          <cell r="AM1233">
            <v>879.5</v>
          </cell>
          <cell r="BB1233">
            <v>1238.7759779999999</v>
          </cell>
        </row>
        <row r="1234">
          <cell r="A1234">
            <v>45223</v>
          </cell>
          <cell r="B1234">
            <v>62.82</v>
          </cell>
          <cell r="C1234">
            <v>55.57</v>
          </cell>
          <cell r="D1234">
            <v>57.82</v>
          </cell>
          <cell r="H1234">
            <v>51.32</v>
          </cell>
          <cell r="N1234">
            <v>7.25</v>
          </cell>
          <cell r="O1234">
            <v>4.25</v>
          </cell>
          <cell r="P1234">
            <v>6.5</v>
          </cell>
          <cell r="R1234">
            <v>-10.397721512791946</v>
          </cell>
          <cell r="V1234">
            <v>903</v>
          </cell>
          <cell r="W1234">
            <v>16.897721512791946</v>
          </cell>
          <cell r="X1234">
            <v>40.494470253857571</v>
          </cell>
          <cell r="Y1234">
            <v>17.325529746142429</v>
          </cell>
          <cell r="AD1234">
            <v>55.004999999999995</v>
          </cell>
          <cell r="AM1234">
            <v>892.75</v>
          </cell>
          <cell r="BB1234">
            <v>1225.107334</v>
          </cell>
        </row>
        <row r="1235">
          <cell r="A1235">
            <v>45224</v>
          </cell>
          <cell r="B1235">
            <v>64.099999999999994</v>
          </cell>
          <cell r="C1235">
            <v>56.85</v>
          </cell>
          <cell r="D1235">
            <v>59.1</v>
          </cell>
          <cell r="H1235">
            <v>52.6</v>
          </cell>
          <cell r="N1235">
            <v>7.2499999999999929</v>
          </cell>
          <cell r="O1235">
            <v>4.25</v>
          </cell>
          <cell r="P1235">
            <v>6.5</v>
          </cell>
          <cell r="R1235">
            <v>-11.292517340985455</v>
          </cell>
          <cell r="V1235">
            <v>911.5</v>
          </cell>
          <cell r="W1235">
            <v>17.792517340985455</v>
          </cell>
          <cell r="X1235">
            <v>40.800645189969067</v>
          </cell>
          <cell r="Y1235">
            <v>18.299354810030934</v>
          </cell>
          <cell r="AD1235">
            <v>55.214999999999996</v>
          </cell>
          <cell r="AM1235">
            <v>899.5</v>
          </cell>
          <cell r="BB1235">
            <v>1253.32647</v>
          </cell>
        </row>
        <row r="1236">
          <cell r="A1236">
            <v>45225</v>
          </cell>
          <cell r="B1236">
            <v>63.24</v>
          </cell>
          <cell r="C1236">
            <v>55.99</v>
          </cell>
          <cell r="D1236">
            <v>58.24</v>
          </cell>
          <cell r="H1236">
            <v>51.74</v>
          </cell>
          <cell r="N1236">
            <v>7.25</v>
          </cell>
          <cell r="O1236">
            <v>4.25</v>
          </cell>
          <cell r="P1236">
            <v>6.5</v>
          </cell>
          <cell r="R1236">
            <v>-10.953675926370714</v>
          </cell>
          <cell r="V1236">
            <v>900</v>
          </cell>
          <cell r="W1236">
            <v>17.453675926370714</v>
          </cell>
          <cell r="X1236">
            <v>39.87078056918601</v>
          </cell>
          <cell r="Y1236">
            <v>18.369219430813992</v>
          </cell>
          <cell r="AD1236">
            <v>54.4925</v>
          </cell>
          <cell r="AM1236">
            <v>879</v>
          </cell>
          <cell r="BB1236">
            <v>1234.3667379999999</v>
          </cell>
        </row>
        <row r="1237">
          <cell r="A1237">
            <v>45226</v>
          </cell>
          <cell r="B1237">
            <v>63.769999999999996</v>
          </cell>
          <cell r="C1237">
            <v>56.77</v>
          </cell>
          <cell r="D1237">
            <v>58.77</v>
          </cell>
          <cell r="H1237">
            <v>52.27</v>
          </cell>
          <cell r="N1237">
            <v>6.9999999999999929</v>
          </cell>
          <cell r="O1237">
            <v>4.5</v>
          </cell>
          <cell r="P1237">
            <v>6.5</v>
          </cell>
          <cell r="R1237">
            <v>-11.381710116186639</v>
          </cell>
          <cell r="V1237">
            <v>902.25</v>
          </cell>
          <cell r="W1237">
            <v>17.881710116186639</v>
          </cell>
          <cell r="X1237">
            <v>40.766625752623348</v>
          </cell>
          <cell r="Y1237">
            <v>18.003374247376655</v>
          </cell>
          <cell r="AD1237">
            <v>54.735000000000007</v>
          </cell>
          <cell r="AM1237">
            <v>898.75</v>
          </cell>
          <cell r="BB1237">
            <v>1251.562774</v>
          </cell>
        </row>
        <row r="1238">
          <cell r="A1238">
            <v>45229</v>
          </cell>
          <cell r="B1238">
            <v>63.89</v>
          </cell>
          <cell r="C1238">
            <v>56.89</v>
          </cell>
          <cell r="D1238">
            <v>58.89</v>
          </cell>
          <cell r="H1238">
            <v>52.39</v>
          </cell>
          <cell r="N1238">
            <v>7</v>
          </cell>
          <cell r="O1238">
            <v>4.5</v>
          </cell>
          <cell r="P1238">
            <v>6.5</v>
          </cell>
          <cell r="R1238">
            <v>-10.742631307038536</v>
          </cell>
          <cell r="V1238">
            <v>919</v>
          </cell>
          <cell r="W1238">
            <v>17.242631307038536</v>
          </cell>
          <cell r="X1238">
            <v>41.583092248920671</v>
          </cell>
          <cell r="Y1238">
            <v>17.306907751079329</v>
          </cell>
          <cell r="AD1238">
            <v>55.19</v>
          </cell>
          <cell r="AM1238">
            <v>916.75</v>
          </cell>
          <cell r="BB1238">
            <v>1254.208318</v>
          </cell>
        </row>
        <row r="1239">
          <cell r="A1239">
            <v>45230</v>
          </cell>
          <cell r="B1239">
            <v>62.92</v>
          </cell>
          <cell r="C1239">
            <v>55.92</v>
          </cell>
          <cell r="D1239">
            <v>57.67</v>
          </cell>
          <cell r="H1239">
            <v>51.42</v>
          </cell>
          <cell r="N1239">
            <v>7</v>
          </cell>
          <cell r="O1239">
            <v>4.5</v>
          </cell>
          <cell r="P1239">
            <v>6.25</v>
          </cell>
          <cell r="R1239">
            <v>-10.361767099213182</v>
          </cell>
          <cell r="V1239">
            <v>906</v>
          </cell>
          <cell r="W1239">
            <v>16.611767099213182</v>
          </cell>
          <cell r="X1239">
            <v>41.095480313631995</v>
          </cell>
          <cell r="Y1239">
            <v>16.574519686368006</v>
          </cell>
          <cell r="AD1239">
            <v>55.14</v>
          </cell>
          <cell r="AM1239">
            <v>906</v>
          </cell>
          <cell r="BB1239">
            <v>1232.823504</v>
          </cell>
        </row>
        <row r="1240">
          <cell r="A1240">
            <v>45231</v>
          </cell>
          <cell r="B1240">
            <v>61.65</v>
          </cell>
          <cell r="C1240">
            <v>54.4</v>
          </cell>
          <cell r="D1240">
            <v>56.15</v>
          </cell>
          <cell r="H1240">
            <v>49.9</v>
          </cell>
          <cell r="N1240">
            <v>7.25</v>
          </cell>
          <cell r="O1240">
            <v>4.5</v>
          </cell>
          <cell r="P1240">
            <v>6.25</v>
          </cell>
          <cell r="R1240">
            <v>-8.4452333929417875</v>
          </cell>
          <cell r="V1240">
            <v>914.75</v>
          </cell>
          <cell r="W1240">
            <v>14.695233392941788</v>
          </cell>
          <cell r="X1240">
            <v>40.415091566717557</v>
          </cell>
          <cell r="Y1240">
            <v>15.734908433282442</v>
          </cell>
          <cell r="AD1240">
            <v>55.232499999999995</v>
          </cell>
          <cell r="AM1240">
            <v>891</v>
          </cell>
          <cell r="BB1240">
            <v>1199.3132799999998</v>
          </cell>
        </row>
        <row r="1241">
          <cell r="A1241">
            <v>45232</v>
          </cell>
          <cell r="B1241">
            <v>62.07</v>
          </cell>
          <cell r="C1241">
            <v>54.57</v>
          </cell>
          <cell r="D1241">
            <v>56.57</v>
          </cell>
          <cell r="H1241">
            <v>50.32</v>
          </cell>
          <cell r="N1241">
            <v>7.5</v>
          </cell>
          <cell r="O1241">
            <v>4.25</v>
          </cell>
          <cell r="P1241">
            <v>6.25</v>
          </cell>
          <cell r="W1241" t="str">
            <v/>
          </cell>
          <cell r="X1241">
            <v>40.415091566717557</v>
          </cell>
          <cell r="Y1241">
            <v>16.154908433282444</v>
          </cell>
          <cell r="AD1241">
            <v>55.164999999999999</v>
          </cell>
          <cell r="AM1241">
            <v>891</v>
          </cell>
          <cell r="BB1241">
            <v>1203.061134</v>
          </cell>
        </row>
        <row r="1242">
          <cell r="A1242">
            <v>45233</v>
          </cell>
          <cell r="B1242">
            <v>61.11</v>
          </cell>
          <cell r="C1242">
            <v>53.61</v>
          </cell>
          <cell r="D1242">
            <v>55.61</v>
          </cell>
          <cell r="H1242">
            <v>49.36</v>
          </cell>
          <cell r="N1242">
            <v>7.5</v>
          </cell>
          <cell r="O1242">
            <v>4.25</v>
          </cell>
          <cell r="P1242">
            <v>6.25</v>
          </cell>
          <cell r="R1242">
            <v>-8.5850054608356103</v>
          </cell>
          <cell r="V1242">
            <v>899.75</v>
          </cell>
          <cell r="W1242">
            <v>14.83500546083561</v>
          </cell>
          <cell r="X1242">
            <v>40.415091566717557</v>
          </cell>
          <cell r="Y1242">
            <v>15.194908433282443</v>
          </cell>
          <cell r="AD1242">
            <v>55.162499999999994</v>
          </cell>
          <cell r="AM1242">
            <v>891</v>
          </cell>
          <cell r="BB1242">
            <v>1181.896782</v>
          </cell>
        </row>
        <row r="1243">
          <cell r="A1243">
            <v>45236</v>
          </cell>
          <cell r="B1243">
            <v>62.55</v>
          </cell>
          <cell r="C1243">
            <v>54.924999999999997</v>
          </cell>
          <cell r="D1243">
            <v>57.05</v>
          </cell>
          <cell r="H1243">
            <v>50.8</v>
          </cell>
          <cell r="N1243">
            <v>7.625</v>
          </cell>
          <cell r="O1243">
            <v>4.125</v>
          </cell>
          <cell r="P1243">
            <v>6.25</v>
          </cell>
          <cell r="R1243">
            <v>-7.0453378965676876</v>
          </cell>
          <cell r="V1243">
            <v>965.5</v>
          </cell>
          <cell r="W1243">
            <v>13.295337896567688</v>
          </cell>
          <cell r="X1243">
            <v>44.202588924541253</v>
          </cell>
          <cell r="Y1243">
            <v>12.847411075458744</v>
          </cell>
          <cell r="AD1243">
            <v>55.164999999999992</v>
          </cell>
          <cell r="AM1243">
            <v>974.5</v>
          </cell>
          <cell r="BB1243">
            <v>1210.8875349999998</v>
          </cell>
        </row>
        <row r="1244">
          <cell r="A1244">
            <v>45237</v>
          </cell>
          <cell r="B1244">
            <v>60.99</v>
          </cell>
          <cell r="C1244">
            <v>53.615000000000002</v>
          </cell>
          <cell r="D1244">
            <v>55.74</v>
          </cell>
          <cell r="H1244">
            <v>49.49</v>
          </cell>
          <cell r="N1244">
            <v>7.375</v>
          </cell>
          <cell r="O1244">
            <v>4.125</v>
          </cell>
          <cell r="P1244">
            <v>6.25</v>
          </cell>
          <cell r="R1244">
            <v>-5.9845876547954262</v>
          </cell>
          <cell r="V1244">
            <v>960</v>
          </cell>
          <cell r="W1244">
            <v>12.234587654795426</v>
          </cell>
          <cell r="X1244">
            <v>43.125306741926728</v>
          </cell>
          <cell r="Y1244">
            <v>12.614693258073274</v>
          </cell>
          <cell r="AD1244">
            <v>54.762500000000003</v>
          </cell>
          <cell r="AM1244">
            <v>950.75</v>
          </cell>
          <cell r="BB1244">
            <v>1182.0070129999999</v>
          </cell>
        </row>
        <row r="1245">
          <cell r="A1245">
            <v>45238</v>
          </cell>
          <cell r="B1245">
            <v>61.2</v>
          </cell>
          <cell r="C1245">
            <v>53.7</v>
          </cell>
          <cell r="D1245">
            <v>55.075000000000003</v>
          </cell>
          <cell r="H1245">
            <v>49.95</v>
          </cell>
          <cell r="N1245">
            <v>7.5</v>
          </cell>
          <cell r="O1245">
            <v>3.75</v>
          </cell>
          <cell r="P1245">
            <v>5.125</v>
          </cell>
          <cell r="R1245">
            <v>-7.1583483260839458</v>
          </cell>
          <cell r="V1245">
            <v>944.25</v>
          </cell>
          <cell r="W1245">
            <v>12.283348326083946</v>
          </cell>
          <cell r="X1245">
            <v>43.726316801701152</v>
          </cell>
          <cell r="Y1245">
            <v>11.348683198298851</v>
          </cell>
          <cell r="AD1245">
            <v>55.44</v>
          </cell>
          <cell r="AM1245">
            <v>964</v>
          </cell>
          <cell r="BB1245">
            <v>1183.88094</v>
          </cell>
        </row>
        <row r="1246">
          <cell r="A1246">
            <v>45239</v>
          </cell>
          <cell r="B1246">
            <v>61.95</v>
          </cell>
          <cell r="C1246">
            <v>54.2</v>
          </cell>
          <cell r="D1246">
            <v>56.325000000000003</v>
          </cell>
          <cell r="H1246">
            <v>50.45</v>
          </cell>
          <cell r="N1246">
            <v>7.75</v>
          </cell>
          <cell r="O1246">
            <v>3.75</v>
          </cell>
          <cell r="P1246">
            <v>5.875</v>
          </cell>
          <cell r="R1246">
            <v>-6.616031155313415</v>
          </cell>
          <cell r="V1246">
            <v>967.25</v>
          </cell>
          <cell r="W1246">
            <v>12.491031155313415</v>
          </cell>
          <cell r="X1246">
            <v>44.395365736167015</v>
          </cell>
          <cell r="Y1246">
            <v>11.929634263832988</v>
          </cell>
          <cell r="AD1246">
            <v>55.682500000000005</v>
          </cell>
          <cell r="AM1246">
            <v>978.75</v>
          </cell>
          <cell r="BB1246">
            <v>1194.9040399999999</v>
          </cell>
        </row>
        <row r="1247">
          <cell r="A1247">
            <v>45240</v>
          </cell>
          <cell r="B1247">
            <v>62.7</v>
          </cell>
          <cell r="C1247">
            <v>54.95</v>
          </cell>
          <cell r="D1247">
            <v>57.075000000000003</v>
          </cell>
          <cell r="H1247">
            <v>51.2</v>
          </cell>
          <cell r="N1247">
            <v>7.75</v>
          </cell>
          <cell r="O1247">
            <v>3.75</v>
          </cell>
          <cell r="P1247">
            <v>5.875</v>
          </cell>
          <cell r="R1247">
            <v>-5.9158507438065939</v>
          </cell>
          <cell r="V1247">
            <v>999.25</v>
          </cell>
          <cell r="W1247">
            <v>11.790850743806594</v>
          </cell>
          <cell r="X1247">
            <v>45.359249794295799</v>
          </cell>
          <cell r="Y1247">
            <v>11.715750205704204</v>
          </cell>
          <cell r="AD1247">
            <v>56.067499999999995</v>
          </cell>
          <cell r="AM1247">
            <v>1000</v>
          </cell>
          <cell r="BB1247">
            <v>1211.43869</v>
          </cell>
        </row>
        <row r="1248">
          <cell r="A1248">
            <v>45243</v>
          </cell>
          <cell r="B1248">
            <v>63.04</v>
          </cell>
          <cell r="C1248">
            <v>55.29</v>
          </cell>
          <cell r="D1248">
            <v>57.414999999999999</v>
          </cell>
          <cell r="H1248">
            <v>51.54</v>
          </cell>
          <cell r="N1248">
            <v>7.75</v>
          </cell>
          <cell r="O1248">
            <v>3.75</v>
          </cell>
          <cell r="P1248">
            <v>5.875</v>
          </cell>
          <cell r="R1248">
            <v>-6.0972372612980337</v>
          </cell>
          <cell r="V1248">
            <v>1002.75</v>
          </cell>
          <cell r="W1248">
            <v>11.972237261298034</v>
          </cell>
          <cell r="X1248">
            <v>46.028298728761662</v>
          </cell>
          <cell r="Y1248">
            <v>11.386701271238337</v>
          </cell>
          <cell r="AD1248">
            <v>55.862500000000004</v>
          </cell>
          <cell r="AM1248">
            <v>1014.75</v>
          </cell>
          <cell r="BB1248">
            <v>1218.9343979999999</v>
          </cell>
        </row>
        <row r="1249">
          <cell r="A1249">
            <v>45244</v>
          </cell>
          <cell r="B1249">
            <v>64.25</v>
          </cell>
          <cell r="C1249">
            <v>56.5</v>
          </cell>
          <cell r="D1249">
            <v>58.625</v>
          </cell>
          <cell r="H1249">
            <v>52.75</v>
          </cell>
          <cell r="N1249">
            <v>7.75</v>
          </cell>
          <cell r="O1249">
            <v>3.75</v>
          </cell>
          <cell r="P1249">
            <v>5.875</v>
          </cell>
          <cell r="R1249">
            <v>-5.8117387119316248</v>
          </cell>
          <cell r="V1249">
            <v>1035.75</v>
          </cell>
          <cell r="W1249">
            <v>11.686738711931625</v>
          </cell>
          <cell r="X1249">
            <v>47.525153971973424</v>
          </cell>
          <cell r="Y1249">
            <v>11.099846028026576</v>
          </cell>
          <cell r="AD1249">
            <v>56.6</v>
          </cell>
          <cell r="AM1249">
            <v>1047.75</v>
          </cell>
          <cell r="BB1249">
            <v>1245.6102999999998</v>
          </cell>
        </row>
        <row r="1250">
          <cell r="A1250">
            <v>45245</v>
          </cell>
          <cell r="B1250">
            <v>64.05</v>
          </cell>
          <cell r="C1250">
            <v>56.8</v>
          </cell>
          <cell r="D1250">
            <v>58.924999999999997</v>
          </cell>
          <cell r="H1250">
            <v>53.05</v>
          </cell>
          <cell r="N1250">
            <v>7.25</v>
          </cell>
          <cell r="O1250">
            <v>3.75</v>
          </cell>
          <cell r="P1250">
            <v>5.875</v>
          </cell>
          <cell r="W1250" t="str">
            <v/>
          </cell>
          <cell r="X1250">
            <v>47.525153971973424</v>
          </cell>
          <cell r="Y1250">
            <v>11.399846028026573</v>
          </cell>
          <cell r="AD1250">
            <v>56.204999999999998</v>
          </cell>
          <cell r="AM1250">
            <v>1047.75</v>
          </cell>
          <cell r="BB1250">
            <v>1252.22416</v>
          </cell>
        </row>
        <row r="1251">
          <cell r="A1251">
            <v>45246</v>
          </cell>
          <cell r="B1251">
            <v>62.88</v>
          </cell>
          <cell r="C1251">
            <v>55.38</v>
          </cell>
          <cell r="D1251">
            <v>57.505000000000003</v>
          </cell>
          <cell r="H1251">
            <v>51.63</v>
          </cell>
          <cell r="N1251">
            <v>7.5</v>
          </cell>
          <cell r="O1251">
            <v>3.75</v>
          </cell>
          <cell r="P1251">
            <v>5.875</v>
          </cell>
          <cell r="R1251">
            <v>-6.096600985578867</v>
          </cell>
          <cell r="V1251">
            <v>1004.75</v>
          </cell>
          <cell r="W1251">
            <v>11.971600985578867</v>
          </cell>
          <cell r="X1251">
            <v>45.268531294707209</v>
          </cell>
          <cell r="Y1251">
            <v>12.236468705292793</v>
          </cell>
          <cell r="AD1251">
            <v>55.435000000000002</v>
          </cell>
          <cell r="AM1251">
            <v>998</v>
          </cell>
          <cell r="BB1251">
            <v>1220.9185560000001</v>
          </cell>
        </row>
        <row r="1252">
          <cell r="A1252">
            <v>45247</v>
          </cell>
          <cell r="B1252">
            <v>63.885000000000005</v>
          </cell>
          <cell r="C1252">
            <v>55.51</v>
          </cell>
          <cell r="D1252">
            <v>58.01</v>
          </cell>
          <cell r="H1252">
            <v>52.01</v>
          </cell>
          <cell r="N1252">
            <v>8.3750000000000071</v>
          </cell>
          <cell r="O1252">
            <v>3.5</v>
          </cell>
          <cell r="P1252">
            <v>6</v>
          </cell>
          <cell r="R1252">
            <v>-6.9751005020343229</v>
          </cell>
          <cell r="V1252">
            <v>993.75</v>
          </cell>
          <cell r="W1252">
            <v>12.975100502034323</v>
          </cell>
          <cell r="X1252">
            <v>44.973696171044281</v>
          </cell>
          <cell r="Y1252">
            <v>13.036303828955717</v>
          </cell>
          <cell r="AD1252">
            <v>55.3675</v>
          </cell>
          <cell r="AM1252">
            <v>991.5</v>
          </cell>
          <cell r="BB1252">
            <v>1223.7845619999998</v>
          </cell>
        </row>
        <row r="1253">
          <cell r="A1253">
            <v>45250</v>
          </cell>
          <cell r="B1253">
            <v>64.86</v>
          </cell>
          <cell r="C1253">
            <v>56.61</v>
          </cell>
          <cell r="D1253">
            <v>59.11</v>
          </cell>
          <cell r="H1253">
            <v>53.11</v>
          </cell>
          <cell r="N1253">
            <v>8.25</v>
          </cell>
          <cell r="O1253">
            <v>3.5</v>
          </cell>
          <cell r="P1253">
            <v>6</v>
          </cell>
          <cell r="R1253">
            <v>-7.7125553991576226</v>
          </cell>
          <cell r="V1253">
            <v>1001.75</v>
          </cell>
          <cell r="W1253">
            <v>13.712555399157623</v>
          </cell>
          <cell r="X1253">
            <v>45.393269231641519</v>
          </cell>
          <cell r="Y1253">
            <v>13.716730768358481</v>
          </cell>
          <cell r="AD1253">
            <v>55.95</v>
          </cell>
          <cell r="AM1253">
            <v>1000.75</v>
          </cell>
          <cell r="BB1253">
            <v>1248.035382</v>
          </cell>
        </row>
        <row r="1254">
          <cell r="A1254">
            <v>45251</v>
          </cell>
          <cell r="B1254">
            <v>65.94</v>
          </cell>
          <cell r="C1254">
            <v>57.69</v>
          </cell>
          <cell r="D1254">
            <v>60.19</v>
          </cell>
          <cell r="H1254">
            <v>53.11</v>
          </cell>
          <cell r="N1254">
            <v>8.25</v>
          </cell>
          <cell r="O1254">
            <v>4.5799999999999983</v>
          </cell>
          <cell r="P1254">
            <v>7.0799999999999983</v>
          </cell>
          <cell r="R1254">
            <v>-6.5909314871328135</v>
          </cell>
          <cell r="V1254">
            <v>1026.5</v>
          </cell>
          <cell r="W1254">
            <v>13.670931487132812</v>
          </cell>
          <cell r="X1254">
            <v>46.413852352013173</v>
          </cell>
          <cell r="Y1254">
            <v>13.776147647986825</v>
          </cell>
          <cell r="AD1254">
            <v>56.1875</v>
          </cell>
          <cell r="AM1254">
            <v>1023.25</v>
          </cell>
          <cell r="BB1254">
            <v>1271.8452779999998</v>
          </cell>
        </row>
        <row r="1255">
          <cell r="A1255">
            <v>45252</v>
          </cell>
          <cell r="B1255">
            <v>65.349999999999994</v>
          </cell>
          <cell r="C1255">
            <v>57.1</v>
          </cell>
          <cell r="D1255">
            <v>59.6</v>
          </cell>
          <cell r="H1255">
            <v>53.6</v>
          </cell>
          <cell r="N1255">
            <v>8.2499999999999929</v>
          </cell>
          <cell r="O1255">
            <v>3.5</v>
          </cell>
          <cell r="P1255">
            <v>6</v>
          </cell>
          <cell r="R1255">
            <v>-7.2848631075009678</v>
          </cell>
          <cell r="V1255">
            <v>1022</v>
          </cell>
          <cell r="W1255">
            <v>13.284863107500968</v>
          </cell>
          <cell r="X1255">
            <v>46.164376478144547</v>
          </cell>
          <cell r="Y1255">
            <v>13.435623521855454</v>
          </cell>
          <cell r="AD1255">
            <v>56.767500000000005</v>
          </cell>
          <cell r="AM1255">
            <v>1017.75</v>
          </cell>
          <cell r="BB1255">
            <v>1258.8380199999999</v>
          </cell>
        </row>
        <row r="1256">
          <cell r="A1256">
            <v>45254</v>
          </cell>
          <cell r="B1256">
            <v>63.28</v>
          </cell>
          <cell r="C1256">
            <v>55.03</v>
          </cell>
          <cell r="D1256">
            <v>57.53</v>
          </cell>
          <cell r="H1256">
            <v>51.53</v>
          </cell>
          <cell r="N1256">
            <v>8.25</v>
          </cell>
          <cell r="O1256">
            <v>3.5</v>
          </cell>
          <cell r="P1256">
            <v>6</v>
          </cell>
          <cell r="R1256">
            <v>-8.1605420683741912</v>
          </cell>
          <cell r="V1256">
            <v>957</v>
          </cell>
          <cell r="W1256">
            <v>14.160542068374191</v>
          </cell>
          <cell r="X1256">
            <v>43.306743741103915</v>
          </cell>
          <cell r="Y1256">
            <v>14.223256258896086</v>
          </cell>
          <cell r="AD1256">
            <v>55.84</v>
          </cell>
          <cell r="AM1256">
            <v>954.75</v>
          </cell>
          <cell r="BB1256">
            <v>1213.2023859999999</v>
          </cell>
        </row>
        <row r="1257">
          <cell r="A1257">
            <v>45257</v>
          </cell>
          <cell r="B1257">
            <v>63.66</v>
          </cell>
          <cell r="C1257">
            <v>55.41</v>
          </cell>
          <cell r="D1257">
            <v>57.91</v>
          </cell>
          <cell r="H1257">
            <v>51.91</v>
          </cell>
          <cell r="N1257">
            <v>8.25</v>
          </cell>
          <cell r="O1257">
            <v>3.5</v>
          </cell>
          <cell r="P1257">
            <v>6</v>
          </cell>
          <cell r="R1257">
            <v>-7.713486052436707</v>
          </cell>
          <cell r="V1257">
            <v>975.25</v>
          </cell>
          <cell r="W1257">
            <v>13.713486052436707</v>
          </cell>
          <cell r="X1257">
            <v>44.44072498596131</v>
          </cell>
          <cell r="Y1257">
            <v>13.469275014038686</v>
          </cell>
          <cell r="AD1257">
            <v>55.9375</v>
          </cell>
          <cell r="AM1257">
            <v>979.75</v>
          </cell>
          <cell r="BB1257">
            <v>1221.5799419999998</v>
          </cell>
        </row>
        <row r="1258">
          <cell r="A1258">
            <v>45258</v>
          </cell>
          <cell r="B1258">
            <v>65.09</v>
          </cell>
          <cell r="C1258">
            <v>56.84</v>
          </cell>
          <cell r="D1258">
            <v>59.34</v>
          </cell>
          <cell r="H1258">
            <v>53.34</v>
          </cell>
          <cell r="N1258">
            <v>8.25</v>
          </cell>
          <cell r="O1258">
            <v>3.5</v>
          </cell>
          <cell r="P1258">
            <v>6</v>
          </cell>
          <cell r="R1258">
            <v>-7.0815107798254573</v>
          </cell>
          <cell r="V1258">
            <v>1020.75</v>
          </cell>
          <cell r="W1258">
            <v>13.081510779825457</v>
          </cell>
          <cell r="X1258">
            <v>45.903560791827346</v>
          </cell>
          <cell r="Y1258">
            <v>13.436439208172658</v>
          </cell>
          <cell r="AD1258">
            <v>55.524999999999999</v>
          </cell>
          <cell r="AM1258">
            <v>1012</v>
          </cell>
          <cell r="BB1258">
            <v>1253.106008</v>
          </cell>
        </row>
        <row r="1259">
          <cell r="A1259">
            <v>45259</v>
          </cell>
          <cell r="B1259">
            <v>64.430000000000007</v>
          </cell>
          <cell r="C1259">
            <v>56.18</v>
          </cell>
          <cell r="D1259">
            <v>58.18</v>
          </cell>
          <cell r="H1259">
            <v>52.68</v>
          </cell>
          <cell r="N1259">
            <v>8.2500000000000071</v>
          </cell>
          <cell r="O1259">
            <v>3.5</v>
          </cell>
          <cell r="P1259">
            <v>5.5</v>
          </cell>
          <cell r="R1259">
            <v>-7.0559647098596798</v>
          </cell>
          <cell r="V1259">
            <v>1006.75</v>
          </cell>
          <cell r="W1259">
            <v>12.55596470985968</v>
          </cell>
          <cell r="X1259">
            <v>45.32523035695008</v>
          </cell>
          <cell r="Y1259">
            <v>12.85476964304992</v>
          </cell>
          <cell r="AD1259">
            <v>55.002499999999998</v>
          </cell>
          <cell r="AM1259">
            <v>999.25</v>
          </cell>
          <cell r="BB1259">
            <v>1238.5555159999999</v>
          </cell>
        </row>
        <row r="1260">
          <cell r="A1260">
            <v>45260</v>
          </cell>
          <cell r="B1260">
            <v>63.790000000000006</v>
          </cell>
          <cell r="C1260">
            <v>55.54</v>
          </cell>
          <cell r="D1260">
            <v>57.79</v>
          </cell>
          <cell r="H1260">
            <v>52.29</v>
          </cell>
          <cell r="N1260">
            <v>8.2500000000000071</v>
          </cell>
          <cell r="O1260">
            <v>3.25</v>
          </cell>
          <cell r="P1260">
            <v>5.5</v>
          </cell>
          <cell r="R1260">
            <v>-7.3457367777535083</v>
          </cell>
          <cell r="V1260">
            <v>991.75</v>
          </cell>
          <cell r="W1260">
            <v>12.845736777753508</v>
          </cell>
          <cell r="X1260">
            <v>45.211832232464339</v>
          </cell>
          <cell r="Y1260">
            <v>12.57816776753566</v>
          </cell>
          <cell r="AD1260">
            <v>53.434999999999995</v>
          </cell>
          <cell r="AM1260">
            <v>996.75</v>
          </cell>
          <cell r="BB1260">
            <v>1224.4459479999998</v>
          </cell>
        </row>
        <row r="1261">
          <cell r="A1261">
            <v>45261</v>
          </cell>
          <cell r="B1261">
            <v>62.95</v>
          </cell>
          <cell r="C1261">
            <v>54.7</v>
          </cell>
          <cell r="D1261">
            <v>56.45</v>
          </cell>
          <cell r="H1261">
            <v>51.45</v>
          </cell>
          <cell r="N1261">
            <v>8.25</v>
          </cell>
          <cell r="O1261">
            <v>3.25</v>
          </cell>
          <cell r="P1261">
            <v>5</v>
          </cell>
          <cell r="R1261">
            <v>-7.3781109315505731</v>
          </cell>
          <cell r="V1261">
            <v>972.5</v>
          </cell>
          <cell r="W1261">
            <v>12.378110931550573</v>
          </cell>
          <cell r="X1261">
            <v>44.610822172689915</v>
          </cell>
          <cell r="Y1261">
            <v>11.839177827310088</v>
          </cell>
          <cell r="AD1261">
            <v>53.075000000000003</v>
          </cell>
          <cell r="AM1261">
            <v>983.5</v>
          </cell>
          <cell r="BB1261">
            <v>1205.92714</v>
          </cell>
        </row>
        <row r="1262">
          <cell r="A1262">
            <v>45264</v>
          </cell>
          <cell r="B1262">
            <v>62.74</v>
          </cell>
          <cell r="C1262">
            <v>54.49</v>
          </cell>
          <cell r="D1262">
            <v>56.24</v>
          </cell>
          <cell r="H1262">
            <v>51.24</v>
          </cell>
          <cell r="N1262">
            <v>8.25</v>
          </cell>
          <cell r="O1262">
            <v>3.25</v>
          </cell>
          <cell r="P1262">
            <v>5</v>
          </cell>
          <cell r="R1262">
            <v>-7.8138943960497116</v>
          </cell>
          <cell r="V1262">
            <v>958.25</v>
          </cell>
          <cell r="W1262">
            <v>12.813894396049712</v>
          </cell>
          <cell r="X1262">
            <v>44.202588924541253</v>
          </cell>
          <cell r="Y1262">
            <v>12.037411075458749</v>
          </cell>
          <cell r="AD1262">
            <v>52.425000000000004</v>
          </cell>
          <cell r="AM1262">
            <v>974.5</v>
          </cell>
          <cell r="BB1262">
            <v>1201.2974380000001</v>
          </cell>
        </row>
        <row r="1263">
          <cell r="A1263">
            <v>45265</v>
          </cell>
          <cell r="B1263">
            <v>61.76</v>
          </cell>
          <cell r="C1263">
            <v>53.51</v>
          </cell>
          <cell r="D1263">
            <v>55.26</v>
          </cell>
          <cell r="H1263">
            <v>50.26</v>
          </cell>
          <cell r="N1263">
            <v>8.25</v>
          </cell>
          <cell r="O1263">
            <v>3.25</v>
          </cell>
          <cell r="P1263">
            <v>5</v>
          </cell>
          <cell r="R1263">
            <v>-8.8165629274066859</v>
          </cell>
          <cell r="V1263">
            <v>914.5</v>
          </cell>
          <cell r="W1263">
            <v>13.816562927406686</v>
          </cell>
          <cell r="X1263">
            <v>42.184102308695095</v>
          </cell>
          <cell r="Y1263">
            <v>13.075897691304903</v>
          </cell>
          <cell r="AD1263">
            <v>51.604999999999997</v>
          </cell>
          <cell r="AM1263">
            <v>930</v>
          </cell>
          <cell r="BB1263">
            <v>1179.6921619999998</v>
          </cell>
        </row>
        <row r="1264">
          <cell r="A1264">
            <v>45266</v>
          </cell>
          <cell r="B1264">
            <v>60.84</v>
          </cell>
          <cell r="C1264">
            <v>52.59</v>
          </cell>
          <cell r="D1264">
            <v>54.34</v>
          </cell>
          <cell r="H1264">
            <v>49.34</v>
          </cell>
          <cell r="N1264">
            <v>8.25</v>
          </cell>
          <cell r="O1264">
            <v>3.25</v>
          </cell>
          <cell r="P1264">
            <v>5</v>
          </cell>
          <cell r="R1264">
            <v>-9.1314821840804612</v>
          </cell>
          <cell r="V1264">
            <v>887.25</v>
          </cell>
          <cell r="W1264">
            <v>14.131482184080461</v>
          </cell>
          <cell r="X1264">
            <v>41.072800688734844</v>
          </cell>
          <cell r="Y1264">
            <v>13.267199311265159</v>
          </cell>
          <cell r="AD1264">
            <v>50.927500000000002</v>
          </cell>
          <cell r="AM1264">
            <v>905.5</v>
          </cell>
          <cell r="BB1264">
            <v>1159.409658</v>
          </cell>
        </row>
        <row r="1265">
          <cell r="A1265">
            <v>45267</v>
          </cell>
          <cell r="B1265">
            <v>62.63</v>
          </cell>
          <cell r="C1265">
            <v>54.38</v>
          </cell>
          <cell r="D1265">
            <v>56.13</v>
          </cell>
          <cell r="H1265">
            <v>51.13</v>
          </cell>
          <cell r="N1265">
            <v>8.25</v>
          </cell>
          <cell r="O1265">
            <v>3.25</v>
          </cell>
          <cell r="P1265">
            <v>5</v>
          </cell>
          <cell r="R1265">
            <v>-10.47963033994948</v>
          </cell>
          <cell r="V1265">
            <v>897</v>
          </cell>
          <cell r="W1265">
            <v>15.47963033994948</v>
          </cell>
          <cell r="X1265">
            <v>41.32227656260347</v>
          </cell>
          <cell r="Y1265">
            <v>14.807723437396533</v>
          </cell>
          <cell r="AD1265">
            <v>51.337499999999999</v>
          </cell>
          <cell r="AM1265">
            <v>911</v>
          </cell>
          <cell r="BB1265">
            <v>1198.8723560000001</v>
          </cell>
        </row>
        <row r="1266">
          <cell r="A1266">
            <v>45268</v>
          </cell>
          <cell r="B1266">
            <v>61.2</v>
          </cell>
          <cell r="C1266">
            <v>52.7</v>
          </cell>
          <cell r="D1266">
            <v>53.95</v>
          </cell>
          <cell r="H1266">
            <v>50.2</v>
          </cell>
          <cell r="N1266">
            <v>8.5</v>
          </cell>
          <cell r="O1266">
            <v>2.5</v>
          </cell>
          <cell r="P1266">
            <v>3.75</v>
          </cell>
          <cell r="R1266">
            <v>-10.240731942308201</v>
          </cell>
          <cell r="V1266">
            <v>881.75</v>
          </cell>
          <cell r="W1266">
            <v>13.990731942308201</v>
          </cell>
          <cell r="X1266">
            <v>40.596528565894737</v>
          </cell>
          <cell r="Y1266">
            <v>13.353471434105266</v>
          </cell>
          <cell r="AD1266">
            <v>50.534999999999997</v>
          </cell>
          <cell r="AM1266">
            <v>895</v>
          </cell>
          <cell r="BB1266">
            <v>1161.83474</v>
          </cell>
        </row>
        <row r="1267">
          <cell r="A1267">
            <v>45271</v>
          </cell>
          <cell r="B1267">
            <v>62.11</v>
          </cell>
          <cell r="C1267">
            <v>53.61</v>
          </cell>
          <cell r="D1267">
            <v>54.61</v>
          </cell>
          <cell r="H1267">
            <v>51.11</v>
          </cell>
          <cell r="N1267">
            <v>8.5</v>
          </cell>
          <cell r="O1267">
            <v>2.5</v>
          </cell>
          <cell r="P1267">
            <v>3.5</v>
          </cell>
          <cell r="R1267">
            <v>-10.77685730496659</v>
          </cell>
          <cell r="V1267">
            <v>890</v>
          </cell>
          <cell r="W1267">
            <v>14.27685730496659</v>
          </cell>
          <cell r="X1267">
            <v>42.116063434003649</v>
          </cell>
          <cell r="Y1267">
            <v>12.49393656599635</v>
          </cell>
          <cell r="AD1267">
            <v>51.347499999999997</v>
          </cell>
          <cell r="AM1267">
            <v>928.5</v>
          </cell>
          <cell r="BB1267">
            <v>1181.896782</v>
          </cell>
        </row>
        <row r="1268">
          <cell r="A1268">
            <v>45272</v>
          </cell>
          <cell r="B1268">
            <v>61.42</v>
          </cell>
          <cell r="C1268">
            <v>52.42</v>
          </cell>
          <cell r="D1268">
            <v>53.42</v>
          </cell>
          <cell r="H1268">
            <v>50.42</v>
          </cell>
          <cell r="N1268">
            <v>9</v>
          </cell>
          <cell r="O1268">
            <v>2</v>
          </cell>
          <cell r="P1268">
            <v>3</v>
          </cell>
          <cell r="R1268">
            <v>-10.041539167107011</v>
          </cell>
          <cell r="V1268">
            <v>891</v>
          </cell>
          <cell r="W1268">
            <v>13.041539167107011</v>
          </cell>
          <cell r="X1268">
            <v>42.615015181740901</v>
          </cell>
          <cell r="Y1268">
            <v>10.804984818259101</v>
          </cell>
          <cell r="AD1268">
            <v>51.492500000000007</v>
          </cell>
          <cell r="AM1268">
            <v>939.5</v>
          </cell>
          <cell r="BB1268">
            <v>1155.6618040000001</v>
          </cell>
        </row>
        <row r="1269">
          <cell r="A1269">
            <v>45273</v>
          </cell>
          <cell r="B1269">
            <v>60.83</v>
          </cell>
          <cell r="C1269">
            <v>51.83</v>
          </cell>
          <cell r="D1269">
            <v>52.83</v>
          </cell>
          <cell r="H1269">
            <v>49.83</v>
          </cell>
          <cell r="N1269">
            <v>9</v>
          </cell>
          <cell r="O1269">
            <v>2</v>
          </cell>
          <cell r="P1269">
            <v>3</v>
          </cell>
          <cell r="R1269">
            <v>-11.354900957209701</v>
          </cell>
          <cell r="V1269">
            <v>849</v>
          </cell>
          <cell r="W1269">
            <v>14.354900957209701</v>
          </cell>
          <cell r="X1269">
            <v>41.515053374229232</v>
          </cell>
          <cell r="Y1269">
            <v>11.314946625770766</v>
          </cell>
          <cell r="AD1269">
            <v>51.484999999999999</v>
          </cell>
          <cell r="AM1269">
            <v>915.25</v>
          </cell>
          <cell r="BB1269">
            <v>1142.654546</v>
          </cell>
        </row>
        <row r="1270">
          <cell r="A1270">
            <v>45274</v>
          </cell>
          <cell r="B1270">
            <v>60.01</v>
          </cell>
          <cell r="C1270">
            <v>51.51</v>
          </cell>
          <cell r="D1270">
            <v>52.51</v>
          </cell>
          <cell r="H1270">
            <v>49.51</v>
          </cell>
          <cell r="N1270">
            <v>8.5</v>
          </cell>
          <cell r="O1270">
            <v>2</v>
          </cell>
          <cell r="P1270">
            <v>3</v>
          </cell>
          <cell r="R1270">
            <v>-11.102878163999087</v>
          </cell>
          <cell r="V1270">
            <v>847.5</v>
          </cell>
          <cell r="W1270">
            <v>14.102878163999087</v>
          </cell>
          <cell r="X1270">
            <v>39.439867696140197</v>
          </cell>
          <cell r="Y1270">
            <v>13.070132303859801</v>
          </cell>
          <cell r="AD1270">
            <v>51.997499999999995</v>
          </cell>
          <cell r="AM1270">
            <v>869.5</v>
          </cell>
          <cell r="BB1270">
            <v>1135.5997619999998</v>
          </cell>
        </row>
        <row r="1271">
          <cell r="A1271">
            <v>45275</v>
          </cell>
          <cell r="B1271">
            <v>60.49</v>
          </cell>
          <cell r="C1271">
            <v>51.99</v>
          </cell>
          <cell r="D1271">
            <v>52.99</v>
          </cell>
          <cell r="H1271">
            <v>49.99</v>
          </cell>
          <cell r="N1271">
            <v>8.5</v>
          </cell>
          <cell r="O1271">
            <v>2</v>
          </cell>
          <cell r="P1271">
            <v>3</v>
          </cell>
          <cell r="R1271">
            <v>-10.982412837359547</v>
          </cell>
          <cell r="V1271">
            <v>860.75</v>
          </cell>
          <cell r="W1271">
            <v>13.982412837359547</v>
          </cell>
          <cell r="X1271">
            <v>40.335712879577542</v>
          </cell>
          <cell r="Y1271">
            <v>12.65428712042246</v>
          </cell>
          <cell r="AD1271">
            <v>51.847500000000004</v>
          </cell>
          <cell r="AM1271">
            <v>889.25</v>
          </cell>
          <cell r="BB1271">
            <v>1146.1819379999999</v>
          </cell>
        </row>
        <row r="1272">
          <cell r="A1272">
            <v>45278</v>
          </cell>
          <cell r="B1272">
            <v>60.64</v>
          </cell>
          <cell r="C1272">
            <v>52.64</v>
          </cell>
          <cell r="D1272">
            <v>53.64</v>
          </cell>
          <cell r="H1272">
            <v>50.64</v>
          </cell>
          <cell r="N1272">
            <v>8</v>
          </cell>
          <cell r="O1272">
            <v>2</v>
          </cell>
          <cell r="P1272">
            <v>3</v>
          </cell>
          <cell r="R1272">
            <v>-11.405822148061603</v>
          </cell>
          <cell r="V1272">
            <v>865.75</v>
          </cell>
          <cell r="W1272">
            <v>14.405822148061603</v>
          </cell>
          <cell r="X1272">
            <v>41.016101626491974</v>
          </cell>
          <cell r="Y1272">
            <v>12.623898373508027</v>
          </cell>
          <cell r="AD1272">
            <v>51.902499999999989</v>
          </cell>
          <cell r="AM1272">
            <v>904.25</v>
          </cell>
          <cell r="BB1272">
            <v>1160.511968</v>
          </cell>
        </row>
        <row r="1273">
          <cell r="A1273">
            <v>45279</v>
          </cell>
          <cell r="B1273">
            <v>60.73</v>
          </cell>
          <cell r="C1273">
            <v>52.73</v>
          </cell>
          <cell r="D1273">
            <v>53.73</v>
          </cell>
          <cell r="H1273">
            <v>50.73</v>
          </cell>
          <cell r="N1273">
            <v>7</v>
          </cell>
          <cell r="O1273">
            <v>2</v>
          </cell>
          <cell r="P1273">
            <v>3</v>
          </cell>
          <cell r="R1273">
            <v>-11.461833544666909</v>
          </cell>
          <cell r="V1273">
            <v>866.5</v>
          </cell>
          <cell r="W1273">
            <v>14.461833544666909</v>
          </cell>
          <cell r="X1273">
            <v>41.152179375874866</v>
          </cell>
          <cell r="Y1273">
            <v>12.577820624125131</v>
          </cell>
          <cell r="AD1273">
            <v>52.669999999999995</v>
          </cell>
          <cell r="AM1273">
            <v>907.25</v>
          </cell>
          <cell r="BB1273">
            <v>1162.4961259999998</v>
          </cell>
        </row>
        <row r="1274">
          <cell r="A1274">
            <v>45280</v>
          </cell>
          <cell r="B1274">
            <v>60.31</v>
          </cell>
          <cell r="C1274">
            <v>52.31</v>
          </cell>
          <cell r="D1274">
            <v>54.06</v>
          </cell>
          <cell r="H1274">
            <v>50.56</v>
          </cell>
          <cell r="N1274">
            <v>6.25</v>
          </cell>
          <cell r="O1274">
            <v>1.75</v>
          </cell>
          <cell r="P1274">
            <v>3.5</v>
          </cell>
          <cell r="R1274">
            <v>-11.17853820001794</v>
          </cell>
          <cell r="V1274">
            <v>869</v>
          </cell>
          <cell r="W1274">
            <v>14.67853820001794</v>
          </cell>
          <cell r="X1274">
            <v>40.415091566717557</v>
          </cell>
          <cell r="Y1274">
            <v>13.644908433282446</v>
          </cell>
          <cell r="AD1274">
            <v>53.08</v>
          </cell>
          <cell r="AM1274">
            <v>891</v>
          </cell>
          <cell r="BB1274">
            <v>1153.2367220000001</v>
          </cell>
        </row>
        <row r="1275">
          <cell r="A1275">
            <v>45281</v>
          </cell>
          <cell r="B1275">
            <v>58.79</v>
          </cell>
          <cell r="C1275">
            <v>50.79</v>
          </cell>
          <cell r="D1275">
            <v>52.54</v>
          </cell>
          <cell r="H1275">
            <v>49.04</v>
          </cell>
          <cell r="N1275">
            <v>6.25</v>
          </cell>
          <cell r="O1275">
            <v>1.75</v>
          </cell>
          <cell r="P1275">
            <v>3.5</v>
          </cell>
          <cell r="R1275">
            <v>-10.009753768429754</v>
          </cell>
          <cell r="V1275">
            <v>861.25</v>
          </cell>
          <cell r="W1275">
            <v>13.509753768429754</v>
          </cell>
          <cell r="X1275">
            <v>40.369732316923262</v>
          </cell>
          <cell r="Y1275">
            <v>12.170267683076737</v>
          </cell>
          <cell r="AD1275">
            <v>52.847499999999997</v>
          </cell>
          <cell r="AM1275">
            <v>890</v>
          </cell>
          <cell r="BB1275">
            <v>1119.726498</v>
          </cell>
        </row>
        <row r="1276">
          <cell r="A1276">
            <v>45282</v>
          </cell>
          <cell r="B1276">
            <v>58.28</v>
          </cell>
          <cell r="C1276">
            <v>50.28</v>
          </cell>
          <cell r="D1276">
            <v>52.03</v>
          </cell>
          <cell r="H1276">
            <v>48.53</v>
          </cell>
          <cell r="N1276">
            <v>6.25</v>
          </cell>
          <cell r="O1276">
            <v>1.75</v>
          </cell>
          <cell r="P1276">
            <v>3.5</v>
          </cell>
          <cell r="R1276">
            <v>-9.9302760780958437</v>
          </cell>
          <cell r="V1276">
            <v>851.75</v>
          </cell>
          <cell r="W1276">
            <v>13.430276078095844</v>
          </cell>
          <cell r="X1276">
            <v>40.335712879577542</v>
          </cell>
          <cell r="Y1276">
            <v>11.694287120422459</v>
          </cell>
          <cell r="AD1276">
            <v>53.089999999999996</v>
          </cell>
          <cell r="AM1276">
            <v>889.25</v>
          </cell>
          <cell r="BB1276">
            <v>1108.4829359999999</v>
          </cell>
        </row>
        <row r="1277">
          <cell r="A1277">
            <v>45286</v>
          </cell>
          <cell r="B1277">
            <v>57.66</v>
          </cell>
          <cell r="C1277">
            <v>49.66</v>
          </cell>
          <cell r="D1277">
            <v>51.41</v>
          </cell>
          <cell r="H1277">
            <v>47.91</v>
          </cell>
          <cell r="N1277">
            <v>6.25</v>
          </cell>
          <cell r="O1277">
            <v>1.75</v>
          </cell>
          <cell r="P1277">
            <v>3.5</v>
          </cell>
          <cell r="W1277" t="str">
            <v/>
          </cell>
          <cell r="X1277">
            <v>40.335712879577542</v>
          </cell>
          <cell r="Y1277">
            <v>11.074287120422454</v>
          </cell>
          <cell r="AD1277">
            <v>53.494999999999997</v>
          </cell>
          <cell r="AM1277">
            <v>889.25</v>
          </cell>
          <cell r="BB1277">
            <v>1094.8142919999998</v>
          </cell>
        </row>
        <row r="1278">
          <cell r="A1278">
            <v>45287</v>
          </cell>
          <cell r="B1278">
            <v>58.24</v>
          </cell>
          <cell r="C1278">
            <v>50.24</v>
          </cell>
          <cell r="D1278">
            <v>50.99</v>
          </cell>
          <cell r="H1278">
            <v>48.24</v>
          </cell>
          <cell r="N1278">
            <v>7.25</v>
          </cell>
          <cell r="O1278">
            <v>2</v>
          </cell>
          <cell r="P1278">
            <v>2.75</v>
          </cell>
          <cell r="W1278" t="str">
            <v/>
          </cell>
          <cell r="X1278">
            <v>40.335712879577542</v>
          </cell>
          <cell r="Y1278">
            <v>10.65428712042246</v>
          </cell>
          <cell r="AD1278">
            <v>53.202500000000001</v>
          </cell>
          <cell r="AM1278">
            <v>889.25</v>
          </cell>
          <cell r="BB1278">
            <v>1107.6010879999999</v>
          </cell>
        </row>
        <row r="1279">
          <cell r="A1279">
            <v>45288</v>
          </cell>
          <cell r="B1279">
            <v>57.24</v>
          </cell>
          <cell r="C1279">
            <v>49.49</v>
          </cell>
          <cell r="D1279">
            <v>50.24</v>
          </cell>
          <cell r="H1279">
            <v>47.49</v>
          </cell>
          <cell r="N1279">
            <v>7</v>
          </cell>
          <cell r="O1279">
            <v>2</v>
          </cell>
          <cell r="P1279">
            <v>2.75</v>
          </cell>
          <cell r="W1279" t="str">
            <v/>
          </cell>
          <cell r="X1279">
            <v>40.335712879577542</v>
          </cell>
          <cell r="Y1279">
            <v>9.9042871204224596</v>
          </cell>
          <cell r="AD1279">
            <v>53.092500000000001</v>
          </cell>
          <cell r="AM1279">
            <v>889.25</v>
          </cell>
          <cell r="BB1279">
            <v>1091.0664380000001</v>
          </cell>
        </row>
        <row r="1280">
          <cell r="A1280">
            <v>45289</v>
          </cell>
          <cell r="B1280">
            <v>57.59</v>
          </cell>
          <cell r="C1280">
            <v>49.84</v>
          </cell>
          <cell r="D1280">
            <v>50.59</v>
          </cell>
          <cell r="H1280">
            <v>47.84</v>
          </cell>
          <cell r="N1280">
            <v>7</v>
          </cell>
          <cell r="O1280">
            <v>2</v>
          </cell>
          <cell r="P1280">
            <v>2.75</v>
          </cell>
          <cell r="W1280" t="str">
            <v/>
          </cell>
          <cell r="X1280">
            <v>40.335712879577542</v>
          </cell>
          <cell r="Y1280">
            <v>10.254287120422461</v>
          </cell>
          <cell r="AD1280">
            <v>52.550000000000004</v>
          </cell>
          <cell r="AM1280">
            <v>889.25</v>
          </cell>
          <cell r="BB1280">
            <v>1098.782608</v>
          </cell>
        </row>
        <row r="1281">
          <cell r="A1281">
            <v>45293</v>
          </cell>
          <cell r="B1281">
            <v>58.04</v>
          </cell>
          <cell r="C1281">
            <v>50.29</v>
          </cell>
          <cell r="D1281">
            <v>51.04</v>
          </cell>
          <cell r="H1281">
            <v>48.29</v>
          </cell>
          <cell r="N1281">
            <v>7</v>
          </cell>
          <cell r="O1281">
            <v>2</v>
          </cell>
          <cell r="P1281">
            <v>2.75</v>
          </cell>
          <cell r="R1281">
            <v>-9.8602190950692972</v>
          </cell>
          <cell r="V1281">
            <v>848</v>
          </cell>
          <cell r="W1281">
            <v>12.610219095069297</v>
          </cell>
          <cell r="X1281">
            <v>40.05221756836319</v>
          </cell>
          <cell r="Y1281">
            <v>10.987782431636809</v>
          </cell>
          <cell r="AM1281">
            <v>883</v>
          </cell>
          <cell r="BB1281">
            <v>1108.7033979999999</v>
          </cell>
        </row>
        <row r="1282">
          <cell r="A1282">
            <v>45294</v>
          </cell>
          <cell r="B1282">
            <v>58.1</v>
          </cell>
          <cell r="C1282">
            <v>50.6</v>
          </cell>
          <cell r="D1282">
            <v>49.6</v>
          </cell>
          <cell r="H1282">
            <v>48.6</v>
          </cell>
          <cell r="N1282">
            <v>8.5</v>
          </cell>
          <cell r="O1282">
            <v>2</v>
          </cell>
          <cell r="P1282">
            <v>1</v>
          </cell>
          <cell r="R1282">
            <v>-9.649060509684027</v>
          </cell>
          <cell r="V1282">
            <v>859.5</v>
          </cell>
          <cell r="W1282">
            <v>10.649060509684027</v>
          </cell>
          <cell r="X1282">
            <v>40.789305377520499</v>
          </cell>
          <cell r="Y1282">
            <v>8.8106946224795024</v>
          </cell>
          <cell r="AM1282">
            <v>899.25</v>
          </cell>
          <cell r="BB1282">
            <v>1115.53772</v>
          </cell>
        </row>
        <row r="1283">
          <cell r="A1283">
            <v>45295</v>
          </cell>
          <cell r="B1283">
            <v>57.66</v>
          </cell>
          <cell r="C1283">
            <v>50.16</v>
          </cell>
          <cell r="D1283">
            <v>50.16</v>
          </cell>
          <cell r="H1283">
            <v>48.16</v>
          </cell>
          <cell r="N1283">
            <v>7.5</v>
          </cell>
          <cell r="O1283">
            <v>2</v>
          </cell>
          <cell r="P1283">
            <v>2</v>
          </cell>
          <cell r="R1283">
            <v>-9.8775030431129522</v>
          </cell>
          <cell r="V1283">
            <v>844.75</v>
          </cell>
          <cell r="W1283">
            <v>11.877503043112952</v>
          </cell>
          <cell r="X1283">
            <v>40.256334192437521</v>
          </cell>
          <cell r="Y1283">
            <v>9.9036658075624757</v>
          </cell>
          <cell r="AM1283">
            <v>887.5</v>
          </cell>
          <cell r="BB1283">
            <v>1105.8373919999999</v>
          </cell>
        </row>
        <row r="1284">
          <cell r="A1284">
            <v>45296</v>
          </cell>
          <cell r="B1284">
            <v>56.38</v>
          </cell>
          <cell r="C1284">
            <v>49.13</v>
          </cell>
          <cell r="D1284">
            <v>49.63</v>
          </cell>
          <cell r="H1284">
            <v>47.63</v>
          </cell>
          <cell r="N1284">
            <v>6.75</v>
          </cell>
          <cell r="O1284">
            <v>1.5</v>
          </cell>
          <cell r="P1284">
            <v>2</v>
          </cell>
          <cell r="R1284">
            <v>-9.6420709392002806</v>
          </cell>
          <cell r="V1284">
            <v>838.25</v>
          </cell>
          <cell r="W1284">
            <v>11.642070939200281</v>
          </cell>
          <cell r="X1284">
            <v>39.031634447991536</v>
          </cell>
          <cell r="Y1284">
            <v>10.598365552008467</v>
          </cell>
          <cell r="AM1284">
            <v>860.5</v>
          </cell>
          <cell r="BB1284">
            <v>1083.1298059999999</v>
          </cell>
        </row>
        <row r="1285">
          <cell r="A1285">
            <v>45299</v>
          </cell>
          <cell r="B1285">
            <v>56.31</v>
          </cell>
          <cell r="C1285">
            <v>49.56</v>
          </cell>
          <cell r="D1285">
            <v>50.06</v>
          </cell>
          <cell r="H1285">
            <v>47.81</v>
          </cell>
          <cell r="N1285">
            <v>6.25</v>
          </cell>
          <cell r="O1285">
            <v>1.75</v>
          </cell>
          <cell r="P1285">
            <v>2.25</v>
          </cell>
          <cell r="R1285">
            <v>-9.2102760780958448</v>
          </cell>
          <cell r="V1285">
            <v>851.75</v>
          </cell>
          <cell r="W1285">
            <v>11.460276078095845</v>
          </cell>
          <cell r="X1285">
            <v>38.63474101229145</v>
          </cell>
          <cell r="Y1285">
            <v>11.425258987708553</v>
          </cell>
          <cell r="AM1285">
            <v>851.75</v>
          </cell>
          <cell r="BB1285">
            <v>1092.609672</v>
          </cell>
        </row>
        <row r="1286">
          <cell r="A1286">
            <v>45300</v>
          </cell>
          <cell r="B1286">
            <v>56.95</v>
          </cell>
          <cell r="C1286">
            <v>50.2</v>
          </cell>
          <cell r="D1286">
            <v>50.7</v>
          </cell>
          <cell r="H1286">
            <v>48.45</v>
          </cell>
          <cell r="N1286">
            <v>6.25</v>
          </cell>
          <cell r="O1286">
            <v>1.75</v>
          </cell>
          <cell r="P1286">
            <v>2.25</v>
          </cell>
          <cell r="R1286">
            <v>-9.1365154068073267</v>
          </cell>
          <cell r="V1286">
            <v>867.5</v>
          </cell>
          <cell r="W1286">
            <v>11.386515406807327</v>
          </cell>
          <cell r="X1286">
            <v>39.553265820625938</v>
          </cell>
          <cell r="Y1286">
            <v>11.146734179374064</v>
          </cell>
          <cell r="AM1286">
            <v>872</v>
          </cell>
          <cell r="BB1286">
            <v>1106.7192399999999</v>
          </cell>
        </row>
        <row r="1287">
          <cell r="A1287">
            <v>45301</v>
          </cell>
          <cell r="B1287">
            <v>56.75</v>
          </cell>
          <cell r="C1287">
            <v>50</v>
          </cell>
          <cell r="D1287">
            <v>50.5</v>
          </cell>
          <cell r="H1287">
            <v>48.25</v>
          </cell>
          <cell r="N1287">
            <v>6.25</v>
          </cell>
          <cell r="O1287">
            <v>1.75</v>
          </cell>
          <cell r="P1287">
            <v>2.25</v>
          </cell>
          <cell r="R1287">
            <v>-9.7295828193501137</v>
          </cell>
          <cell r="V1287">
            <v>850</v>
          </cell>
          <cell r="W1287">
            <v>11.979582819350114</v>
          </cell>
          <cell r="X1287">
            <v>39.564605633074514</v>
          </cell>
          <cell r="Y1287">
            <v>10.935394366925486</v>
          </cell>
          <cell r="AM1287">
            <v>872.25</v>
          </cell>
          <cell r="BB1287">
            <v>1102.31</v>
          </cell>
        </row>
        <row r="1288">
          <cell r="A1288">
            <v>45302</v>
          </cell>
          <cell r="B1288">
            <v>57.22</v>
          </cell>
          <cell r="C1288">
            <v>50.47</v>
          </cell>
          <cell r="D1288">
            <v>50.72</v>
          </cell>
          <cell r="H1288">
            <v>48.72</v>
          </cell>
          <cell r="N1288">
            <v>6.5</v>
          </cell>
          <cell r="O1288">
            <v>1.75</v>
          </cell>
          <cell r="P1288">
            <v>2</v>
          </cell>
          <cell r="R1288">
            <v>-10.006980733446866</v>
          </cell>
          <cell r="V1288">
            <v>854.25</v>
          </cell>
          <cell r="W1288">
            <v>12.006980733446866</v>
          </cell>
          <cell r="X1288">
            <v>39.145032572477277</v>
          </cell>
          <cell r="Y1288">
            <v>11.574967427522722</v>
          </cell>
          <cell r="AM1288">
            <v>863</v>
          </cell>
          <cell r="BB1288">
            <v>1112.6717139999998</v>
          </cell>
        </row>
        <row r="1289">
          <cell r="A1289">
            <v>45303</v>
          </cell>
          <cell r="B1289">
            <v>56.75</v>
          </cell>
          <cell r="C1289">
            <v>50</v>
          </cell>
          <cell r="D1289">
            <v>50.25</v>
          </cell>
          <cell r="H1289">
            <v>48.25</v>
          </cell>
          <cell r="N1289">
            <v>6.5</v>
          </cell>
          <cell r="O1289">
            <v>1.75</v>
          </cell>
          <cell r="P1289">
            <v>2</v>
          </cell>
          <cell r="R1289">
            <v>-10.432013956173734</v>
          </cell>
          <cell r="V1289">
            <v>834.5</v>
          </cell>
          <cell r="W1289">
            <v>12.432013956173734</v>
          </cell>
          <cell r="X1289">
            <v>38.351245701077097</v>
          </cell>
          <cell r="Y1289">
            <v>11.898754298922903</v>
          </cell>
          <cell r="AM1289">
            <v>845.5</v>
          </cell>
          <cell r="BB1289">
            <v>1102.31</v>
          </cell>
        </row>
        <row r="1290">
          <cell r="A1290">
            <v>45307</v>
          </cell>
          <cell r="B1290">
            <v>55.75</v>
          </cell>
          <cell r="C1290">
            <v>49</v>
          </cell>
          <cell r="D1290">
            <v>48.25</v>
          </cell>
          <cell r="H1290">
            <v>47.25</v>
          </cell>
          <cell r="N1290">
            <v>7.5</v>
          </cell>
          <cell r="O1290">
            <v>1.75</v>
          </cell>
          <cell r="P1290">
            <v>1</v>
          </cell>
          <cell r="R1290">
            <v>-10.021149748348378</v>
          </cell>
          <cell r="V1290">
            <v>821.5</v>
          </cell>
          <cell r="W1290">
            <v>11.021149748348378</v>
          </cell>
          <cell r="X1290">
            <v>37.65951714171409</v>
          </cell>
          <cell r="Y1290">
            <v>10.59048285828591</v>
          </cell>
          <cell r="AM1290">
            <v>830.25</v>
          </cell>
          <cell r="BB1290">
            <v>1080.2637999999999</v>
          </cell>
        </row>
        <row r="1291">
          <cell r="A1291">
            <v>45308</v>
          </cell>
          <cell r="B1291">
            <v>56.2</v>
          </cell>
          <cell r="C1291">
            <v>49.45</v>
          </cell>
          <cell r="D1291">
            <v>49.2</v>
          </cell>
          <cell r="H1291">
            <v>47.7</v>
          </cell>
          <cell r="N1291">
            <v>7</v>
          </cell>
          <cell r="O1291">
            <v>1.75</v>
          </cell>
          <cell r="P1291">
            <v>1.5</v>
          </cell>
          <cell r="R1291">
            <v>-10.335195334769615</v>
          </cell>
          <cell r="V1291">
            <v>824.5</v>
          </cell>
          <cell r="W1291">
            <v>11.835195334769615</v>
          </cell>
          <cell r="X1291">
            <v>37.795594891096975</v>
          </cell>
          <cell r="Y1291">
            <v>11.404405108903028</v>
          </cell>
          <cell r="AM1291">
            <v>833.25</v>
          </cell>
          <cell r="BB1291">
            <v>1090.1845900000001</v>
          </cell>
        </row>
        <row r="1292">
          <cell r="A1292">
            <v>45309</v>
          </cell>
          <cell r="B1292">
            <v>56.12</v>
          </cell>
          <cell r="C1292">
            <v>49.37</v>
          </cell>
          <cell r="D1292">
            <v>49.12</v>
          </cell>
          <cell r="H1292">
            <v>47.62</v>
          </cell>
          <cell r="N1292">
            <v>7</v>
          </cell>
          <cell r="O1292">
            <v>1.75</v>
          </cell>
          <cell r="P1292">
            <v>1.5</v>
          </cell>
          <cell r="R1292">
            <v>-9.9153093008226989</v>
          </cell>
          <cell r="V1292">
            <v>832</v>
          </cell>
          <cell r="W1292">
            <v>11.415309300822699</v>
          </cell>
          <cell r="X1292">
            <v>37.943012452928436</v>
          </cell>
          <cell r="Y1292">
            <v>11.176987547071562</v>
          </cell>
          <cell r="AM1292">
            <v>836.5</v>
          </cell>
          <cell r="BB1292">
            <v>1088.4208939999999</v>
          </cell>
        </row>
        <row r="1293">
          <cell r="A1293">
            <v>45310</v>
          </cell>
          <cell r="B1293">
            <v>54.9</v>
          </cell>
          <cell r="C1293">
            <v>47.9</v>
          </cell>
          <cell r="D1293">
            <v>48.9</v>
          </cell>
          <cell r="H1293">
            <v>46.9</v>
          </cell>
          <cell r="N1293">
            <v>6</v>
          </cell>
          <cell r="O1293">
            <v>1</v>
          </cell>
          <cell r="P1293">
            <v>2</v>
          </cell>
          <cell r="R1293">
            <v>-9.8864109031814209</v>
          </cell>
          <cell r="V1293">
            <v>816.75</v>
          </cell>
          <cell r="W1293">
            <v>11.886410903181421</v>
          </cell>
          <cell r="X1293">
            <v>37.047167269491091</v>
          </cell>
          <cell r="Y1293">
            <v>11.852832730508908</v>
          </cell>
          <cell r="AM1293">
            <v>816.75</v>
          </cell>
          <cell r="BB1293">
            <v>1056.01298</v>
          </cell>
        </row>
        <row r="1294">
          <cell r="A1294">
            <v>45313</v>
          </cell>
          <cell r="B1294">
            <v>56.16</v>
          </cell>
          <cell r="C1294">
            <v>49.66</v>
          </cell>
          <cell r="D1294">
            <v>50.16</v>
          </cell>
          <cell r="H1294">
            <v>48.16</v>
          </cell>
          <cell r="N1294">
            <v>6</v>
          </cell>
          <cell r="O1294">
            <v>1.5</v>
          </cell>
          <cell r="P1294">
            <v>2</v>
          </cell>
          <cell r="R1294">
            <v>-9.7188895606043957</v>
          </cell>
          <cell r="V1294">
            <v>848.25</v>
          </cell>
          <cell r="W1294">
            <v>11.718889560604396</v>
          </cell>
          <cell r="X1294">
            <v>38.578041950048579</v>
          </cell>
          <cell r="Y1294">
            <v>11.581958049951417</v>
          </cell>
          <cell r="AM1294">
            <v>850.5</v>
          </cell>
          <cell r="BB1294">
            <v>1094.8142919999998</v>
          </cell>
        </row>
        <row r="1295">
          <cell r="A1295">
            <v>45314</v>
          </cell>
          <cell r="B1295">
            <v>56.21</v>
          </cell>
          <cell r="C1295">
            <v>49.46</v>
          </cell>
          <cell r="D1295">
            <v>50.21</v>
          </cell>
          <cell r="H1295">
            <v>48.21</v>
          </cell>
          <cell r="N1295">
            <v>6</v>
          </cell>
          <cell r="O1295">
            <v>1.25</v>
          </cell>
          <cell r="P1295">
            <v>2</v>
          </cell>
          <cell r="R1295">
            <v>-9.7802190950692989</v>
          </cell>
          <cell r="V1295">
            <v>848</v>
          </cell>
          <cell r="W1295">
            <v>11.780219095069299</v>
          </cell>
          <cell r="X1295">
            <v>38.566702137600004</v>
          </cell>
          <cell r="Y1295">
            <v>11.643297862399997</v>
          </cell>
          <cell r="AM1295">
            <v>850.25</v>
          </cell>
          <cell r="BB1295">
            <v>1090.4050520000001</v>
          </cell>
        </row>
        <row r="1296">
          <cell r="A1296">
            <v>45315</v>
          </cell>
          <cell r="B1296">
            <v>55.82</v>
          </cell>
          <cell r="C1296">
            <v>46.07</v>
          </cell>
          <cell r="D1296">
            <v>48.82</v>
          </cell>
          <cell r="H1296">
            <v>47.32</v>
          </cell>
          <cell r="N1296">
            <v>7</v>
          </cell>
          <cell r="O1296">
            <v>-1.25</v>
          </cell>
          <cell r="P1296">
            <v>1.5</v>
          </cell>
          <cell r="R1296">
            <v>-9.4113776804545566</v>
          </cell>
          <cell r="V1296">
            <v>836.5</v>
          </cell>
          <cell r="W1296">
            <v>10.911377680454557</v>
          </cell>
          <cell r="X1296">
            <v>37.636837516816939</v>
          </cell>
          <cell r="Y1296">
            <v>11.183162483183061</v>
          </cell>
          <cell r="AM1296">
            <v>829.75</v>
          </cell>
          <cell r="BB1296">
            <v>1015.6684339999999</v>
          </cell>
        </row>
        <row r="1297">
          <cell r="A1297">
            <v>45316</v>
          </cell>
          <cell r="B1297">
            <v>55.03</v>
          </cell>
          <cell r="C1297">
            <v>45.28</v>
          </cell>
          <cell r="D1297">
            <v>48.03</v>
          </cell>
          <cell r="H1297">
            <v>46.53</v>
          </cell>
          <cell r="N1297">
            <v>7</v>
          </cell>
          <cell r="O1297">
            <v>-1.25</v>
          </cell>
          <cell r="P1297">
            <v>1.5</v>
          </cell>
          <cell r="W1297">
            <v>48.03</v>
          </cell>
          <cell r="X1297">
            <v>37.897653203134141</v>
          </cell>
          <cell r="Y1297">
            <v>10.13234679686586</v>
          </cell>
          <cell r="AM1297">
            <v>835.5</v>
          </cell>
          <cell r="BB1297">
            <v>998.251936</v>
          </cell>
        </row>
        <row r="1298">
          <cell r="A1298">
            <v>45317</v>
          </cell>
          <cell r="B1298">
            <v>55.68</v>
          </cell>
          <cell r="C1298">
            <v>45.68</v>
          </cell>
          <cell r="D1298">
            <v>48.18</v>
          </cell>
          <cell r="H1298">
            <v>46.93</v>
          </cell>
          <cell r="N1298">
            <v>7.5</v>
          </cell>
          <cell r="O1298">
            <v>-1.25</v>
          </cell>
          <cell r="P1298">
            <v>1.25</v>
          </cell>
          <cell r="R1298">
            <v>-9.0666958183141446</v>
          </cell>
          <cell r="V1298">
            <v>835.5</v>
          </cell>
          <cell r="W1298">
            <v>10.316695818314145</v>
          </cell>
          <cell r="X1298">
            <v>37.897653203134141</v>
          </cell>
          <cell r="Y1298">
            <v>10.282346796865859</v>
          </cell>
          <cell r="AM1298">
            <v>835.5</v>
          </cell>
          <cell r="BB1298">
            <v>1007.0704159999999</v>
          </cell>
        </row>
        <row r="1299">
          <cell r="A1299">
            <v>45320</v>
          </cell>
          <cell r="B1299">
            <v>54.05</v>
          </cell>
          <cell r="C1299">
            <v>44.05</v>
          </cell>
          <cell r="D1299">
            <v>46.8</v>
          </cell>
          <cell r="H1299">
            <v>45.55</v>
          </cell>
          <cell r="N1299">
            <v>7.25</v>
          </cell>
          <cell r="O1299">
            <v>-1.5</v>
          </cell>
          <cell r="P1299">
            <v>1.25</v>
          </cell>
          <cell r="R1299">
            <v>-7.6866958183141421</v>
          </cell>
          <cell r="V1299">
            <v>835.5</v>
          </cell>
          <cell r="W1299">
            <v>8.9366958183141421</v>
          </cell>
          <cell r="X1299">
            <v>37.024487644593947</v>
          </cell>
          <cell r="Y1299">
            <v>9.7755123554060503</v>
          </cell>
          <cell r="AM1299">
            <v>816.25</v>
          </cell>
          <cell r="BB1299">
            <v>971.13510999999994</v>
          </cell>
        </row>
        <row r="1300">
          <cell r="A1300">
            <v>45321</v>
          </cell>
          <cell r="B1300">
            <v>54.5</v>
          </cell>
          <cell r="C1300">
            <v>44.5</v>
          </cell>
          <cell r="D1300">
            <v>47.125</v>
          </cell>
          <cell r="H1300">
            <v>46</v>
          </cell>
          <cell r="N1300">
            <v>7.375</v>
          </cell>
          <cell r="O1300">
            <v>-1.5</v>
          </cell>
          <cell r="P1300">
            <v>1.125</v>
          </cell>
          <cell r="R1300">
            <v>-9.0090699721112131</v>
          </cell>
          <cell r="V1300">
            <v>816.25</v>
          </cell>
          <cell r="W1300">
            <v>10.134069972111213</v>
          </cell>
          <cell r="X1300">
            <v>37.568798642125493</v>
          </cell>
          <cell r="Y1300">
            <v>9.5562013578745066</v>
          </cell>
          <cell r="AM1300">
            <v>828.25</v>
          </cell>
          <cell r="BB1300">
            <v>981.05589999999995</v>
          </cell>
        </row>
        <row r="1301">
          <cell r="A1301">
            <v>45322</v>
          </cell>
          <cell r="B1301">
            <v>54.27</v>
          </cell>
          <cell r="C1301">
            <v>46.02</v>
          </cell>
          <cell r="D1301">
            <v>47.27</v>
          </cell>
          <cell r="H1301">
            <v>46.02</v>
          </cell>
          <cell r="N1301">
            <v>7</v>
          </cell>
          <cell r="O1301">
            <v>0</v>
          </cell>
          <cell r="P1301">
            <v>1.25</v>
          </cell>
          <cell r="R1301">
            <v>-8.4852523177961601</v>
          </cell>
          <cell r="V1301">
            <v>828.25</v>
          </cell>
          <cell r="W1301">
            <v>9.7352523177961601</v>
          </cell>
          <cell r="X1301">
            <v>37.319322768256868</v>
          </cell>
          <cell r="Y1301">
            <v>9.9506772317431356</v>
          </cell>
          <cell r="AM1301">
            <v>822.75</v>
          </cell>
          <cell r="BB1301">
            <v>1014.5661240000001</v>
          </cell>
        </row>
        <row r="1302">
          <cell r="A1302">
            <v>45323</v>
          </cell>
          <cell r="B1302">
            <v>53.85</v>
          </cell>
          <cell r="C1302">
            <v>45.6</v>
          </cell>
          <cell r="D1302">
            <v>46.85</v>
          </cell>
          <cell r="H1302">
            <v>45.6</v>
          </cell>
          <cell r="N1302">
            <v>7</v>
          </cell>
          <cell r="O1302">
            <v>0</v>
          </cell>
          <cell r="P1302">
            <v>1.25</v>
          </cell>
          <cell r="R1302">
            <v>-8.3145020760238921</v>
          </cell>
          <cell r="V1302">
            <v>822.75</v>
          </cell>
          <cell r="W1302">
            <v>9.5645020760238921</v>
          </cell>
          <cell r="X1302">
            <v>36.66161364623958</v>
          </cell>
          <cell r="Y1302">
            <v>10.188386353760421</v>
          </cell>
          <cell r="AM1302">
            <v>808.25</v>
          </cell>
          <cell r="BB1302">
            <v>1005.3067199999999</v>
          </cell>
        </row>
        <row r="1303">
          <cell r="A1303">
            <v>45324</v>
          </cell>
          <cell r="B1303">
            <v>53.23</v>
          </cell>
          <cell r="C1303">
            <v>42.23</v>
          </cell>
          <cell r="D1303">
            <v>45.73</v>
          </cell>
          <cell r="H1303">
            <v>44.73</v>
          </cell>
          <cell r="N1303">
            <v>7.5</v>
          </cell>
          <cell r="O1303">
            <v>-2.5</v>
          </cell>
          <cell r="P1303">
            <v>1</v>
          </cell>
          <cell r="R1303">
            <v>-8.1016150749879188</v>
          </cell>
          <cell r="V1303">
            <v>808.25</v>
          </cell>
          <cell r="W1303">
            <v>9.1016150749879188</v>
          </cell>
          <cell r="X1303">
            <v>36.015244336670861</v>
          </cell>
          <cell r="Y1303">
            <v>9.7147556633291359</v>
          </cell>
          <cell r="AM1303">
            <v>794</v>
          </cell>
          <cell r="BB1303">
            <v>931.0110259999999</v>
          </cell>
        </row>
        <row r="1304">
          <cell r="A1304">
            <v>45327</v>
          </cell>
          <cell r="B1304">
            <v>53.58</v>
          </cell>
          <cell r="C1304">
            <v>42.83</v>
          </cell>
          <cell r="D1304">
            <v>46.454999999999998</v>
          </cell>
          <cell r="H1304">
            <v>45.33</v>
          </cell>
          <cell r="N1304">
            <v>7.125</v>
          </cell>
          <cell r="O1304">
            <v>-2.5</v>
          </cell>
          <cell r="P1304">
            <v>1.125</v>
          </cell>
          <cell r="R1304">
            <v>-9.3473985394870525</v>
          </cell>
          <cell r="V1304">
            <v>794</v>
          </cell>
          <cell r="W1304">
            <v>10.472398539487052</v>
          </cell>
          <cell r="X1304">
            <v>36.355438710128084</v>
          </cell>
          <cell r="Y1304">
            <v>10.099561289871914</v>
          </cell>
          <cell r="AM1304">
            <v>801.5</v>
          </cell>
          <cell r="BB1304">
            <v>944.23874599999988</v>
          </cell>
        </row>
        <row r="1305">
          <cell r="A1305">
            <v>45328</v>
          </cell>
          <cell r="B1305">
            <v>53.94</v>
          </cell>
          <cell r="C1305">
            <v>43.44</v>
          </cell>
          <cell r="D1305">
            <v>47.064999999999998</v>
          </cell>
          <cell r="H1305">
            <v>45.94</v>
          </cell>
          <cell r="N1305">
            <v>6.875</v>
          </cell>
          <cell r="O1305">
            <v>-2.5</v>
          </cell>
          <cell r="P1305">
            <v>1.125</v>
          </cell>
          <cell r="R1305">
            <v>-9.6175125055401409</v>
          </cell>
          <cell r="V1305">
            <v>801.5</v>
          </cell>
          <cell r="W1305">
            <v>10.742512505540141</v>
          </cell>
          <cell r="X1305">
            <v>36.559555334202415</v>
          </cell>
          <cell r="Y1305">
            <v>10.505444665797583</v>
          </cell>
          <cell r="AM1305">
            <v>806</v>
          </cell>
          <cell r="BB1305">
            <v>957.68692799999985</v>
          </cell>
        </row>
        <row r="1306">
          <cell r="A1306">
            <v>45329</v>
          </cell>
          <cell r="B1306">
            <v>54.76</v>
          </cell>
          <cell r="C1306">
            <v>45.26</v>
          </cell>
          <cell r="D1306">
            <v>47.884999999999998</v>
          </cell>
          <cell r="H1306">
            <v>46.76</v>
          </cell>
          <cell r="N1306">
            <v>6.875</v>
          </cell>
          <cell r="O1306">
            <v>-1.5</v>
          </cell>
          <cell r="P1306">
            <v>1.125</v>
          </cell>
          <cell r="R1306">
            <v>-10.528148781259311</v>
          </cell>
          <cell r="V1306">
            <v>799.5</v>
          </cell>
          <cell r="W1306">
            <v>11.653148781259311</v>
          </cell>
          <cell r="X1306">
            <v>37.965692077825587</v>
          </cell>
          <cell r="Y1306">
            <v>9.9193079221744114</v>
          </cell>
          <cell r="AM1306">
            <v>837</v>
          </cell>
          <cell r="BB1306">
            <v>997.81101199999989</v>
          </cell>
        </row>
        <row r="1307">
          <cell r="A1307">
            <v>45330</v>
          </cell>
          <cell r="B1307">
            <v>54.94</v>
          </cell>
          <cell r="C1307">
            <v>45.94</v>
          </cell>
          <cell r="D1307">
            <v>49.064999999999998</v>
          </cell>
          <cell r="H1307">
            <v>47.94</v>
          </cell>
          <cell r="N1307">
            <v>5.875</v>
          </cell>
          <cell r="O1307">
            <v>-2</v>
          </cell>
          <cell r="P1307">
            <v>1.125</v>
          </cell>
          <cell r="R1307">
            <v>-10.903751834251622</v>
          </cell>
          <cell r="V1307">
            <v>817.25</v>
          </cell>
          <cell r="W1307">
            <v>12.028751834251622</v>
          </cell>
          <cell r="X1307">
            <v>38.63474101229145</v>
          </cell>
          <cell r="Y1307">
            <v>10.430258987708548</v>
          </cell>
          <cell r="AM1307">
            <v>851.75</v>
          </cell>
          <cell r="BB1307">
            <v>1012.8024279999998</v>
          </cell>
        </row>
        <row r="1308">
          <cell r="A1308">
            <v>45331</v>
          </cell>
          <cell r="B1308">
            <v>54.26</v>
          </cell>
          <cell r="C1308">
            <v>45.26</v>
          </cell>
          <cell r="D1308">
            <v>48.384999999999998</v>
          </cell>
          <cell r="H1308">
            <v>47.26</v>
          </cell>
          <cell r="N1308">
            <v>5.875</v>
          </cell>
          <cell r="O1308">
            <v>-2</v>
          </cell>
          <cell r="P1308">
            <v>1.125</v>
          </cell>
          <cell r="V1308">
            <v>825.25</v>
          </cell>
          <cell r="W1308">
            <v>10.986206731374921</v>
          </cell>
          <cell r="X1308">
            <v>37.704876391508385</v>
          </cell>
          <cell r="Y1308">
            <v>10.680123608491613</v>
          </cell>
          <cell r="AM1308">
            <v>831.25</v>
          </cell>
          <cell r="BB1308">
            <v>997.81101199999989</v>
          </cell>
        </row>
        <row r="1309">
          <cell r="A1309">
            <v>45334</v>
          </cell>
          <cell r="B1309">
            <v>53.9</v>
          </cell>
          <cell r="C1309">
            <v>44.9</v>
          </cell>
          <cell r="D1309">
            <v>48.024999999999999</v>
          </cell>
          <cell r="H1309">
            <v>46.9</v>
          </cell>
          <cell r="N1309">
            <v>5.875</v>
          </cell>
          <cell r="O1309">
            <v>-2</v>
          </cell>
          <cell r="P1309">
            <v>1.125</v>
          </cell>
          <cell r="W1309" t="str">
            <v/>
          </cell>
          <cell r="X1309">
            <v>37.704876391508385</v>
          </cell>
          <cell r="Y1309">
            <v>10.320123608491613</v>
          </cell>
          <cell r="BB1309">
            <v>989.87437999999997</v>
          </cell>
        </row>
        <row r="1310">
          <cell r="A1310">
            <v>45335</v>
          </cell>
          <cell r="B1310">
            <v>54.3</v>
          </cell>
          <cell r="C1310">
            <v>45.3</v>
          </cell>
          <cell r="D1310">
            <v>48.424999999999997</v>
          </cell>
          <cell r="H1310">
            <v>47.3</v>
          </cell>
          <cell r="N1310">
            <v>5.875</v>
          </cell>
          <cell r="O1310">
            <v>-2</v>
          </cell>
          <cell r="P1310">
            <v>1.125</v>
          </cell>
          <cell r="W1310" t="str">
            <v/>
          </cell>
          <cell r="X1310">
            <v>37.704876391508385</v>
          </cell>
          <cell r="Y1310">
            <v>10.720123608491612</v>
          </cell>
          <cell r="BB1310">
            <v>998.69285999999988</v>
          </cell>
        </row>
        <row r="1311">
          <cell r="A1311">
            <v>45336</v>
          </cell>
          <cell r="B1311">
            <v>52.85</v>
          </cell>
          <cell r="C1311">
            <v>44.35</v>
          </cell>
          <cell r="D1311">
            <v>47.475000000000001</v>
          </cell>
          <cell r="H1311">
            <v>46.35</v>
          </cell>
          <cell r="N1311">
            <v>5.375</v>
          </cell>
          <cell r="O1311">
            <v>-2</v>
          </cell>
          <cell r="P1311">
            <v>1.125</v>
          </cell>
          <cell r="R1311">
            <v>-9.8122513507070934</v>
          </cell>
          <cell r="W1311" t="str">
            <v/>
          </cell>
          <cell r="X1311">
            <v>37.704876391508385</v>
          </cell>
          <cell r="Y1311">
            <v>9.7701236084916161</v>
          </cell>
          <cell r="BB1311">
            <v>977.74896999999999</v>
          </cell>
        </row>
        <row r="1312">
          <cell r="A1312">
            <v>45337</v>
          </cell>
          <cell r="B1312">
            <v>53</v>
          </cell>
          <cell r="C1312">
            <v>44.5</v>
          </cell>
          <cell r="D1312">
            <v>47.25</v>
          </cell>
          <cell r="H1312">
            <v>46</v>
          </cell>
          <cell r="N1312">
            <v>5.75</v>
          </cell>
          <cell r="O1312">
            <v>-1.5</v>
          </cell>
          <cell r="P1312">
            <v>1.25</v>
          </cell>
          <cell r="R1312">
            <v>-9.6888420400050421</v>
          </cell>
          <cell r="V1312">
            <v>806.25</v>
          </cell>
          <cell r="W1312">
            <v>10.938842040005042</v>
          </cell>
          <cell r="X1312">
            <v>36.786351583173889</v>
          </cell>
          <cell r="Y1312">
            <v>10.463648416826111</v>
          </cell>
          <cell r="AM1312">
            <v>811</v>
          </cell>
          <cell r="BB1312">
            <v>981.05589999999995</v>
          </cell>
        </row>
        <row r="1313">
          <cell r="A1313">
            <v>45338</v>
          </cell>
          <cell r="B1313">
            <v>52.59</v>
          </cell>
          <cell r="C1313">
            <v>44.09</v>
          </cell>
          <cell r="D1313">
            <v>46.59</v>
          </cell>
          <cell r="H1313">
            <v>45.59</v>
          </cell>
          <cell r="N1313">
            <v>6</v>
          </cell>
          <cell r="O1313">
            <v>-1.5</v>
          </cell>
          <cell r="P1313">
            <v>1</v>
          </cell>
          <cell r="R1313">
            <v>-9.5054327293029814</v>
          </cell>
          <cell r="V1313">
            <v>801.25</v>
          </cell>
          <cell r="W1313">
            <v>10.505432729302981</v>
          </cell>
          <cell r="X1313">
            <v>36.820371020519616</v>
          </cell>
          <cell r="Y1313">
            <v>9.7696289794803874</v>
          </cell>
          <cell r="AM1313">
            <v>811.75</v>
          </cell>
          <cell r="BB1313">
            <v>972.01695800000005</v>
          </cell>
        </row>
        <row r="1314">
          <cell r="A1314">
            <v>45342</v>
          </cell>
          <cell r="B1314">
            <v>52.66</v>
          </cell>
          <cell r="C1314">
            <v>44.41</v>
          </cell>
          <cell r="D1314">
            <v>46.66</v>
          </cell>
          <cell r="H1314">
            <v>45.41</v>
          </cell>
          <cell r="N1314">
            <v>6</v>
          </cell>
          <cell r="O1314">
            <v>-1</v>
          </cell>
          <cell r="P1314">
            <v>1.25</v>
          </cell>
          <cell r="R1314">
            <v>-8.3057746274622417</v>
          </cell>
          <cell r="V1314">
            <v>796.25</v>
          </cell>
          <cell r="W1314">
            <v>9.5557746274622417</v>
          </cell>
          <cell r="X1314">
            <v>37.534779204779774</v>
          </cell>
          <cell r="Y1314">
            <v>9.1252207952202227</v>
          </cell>
          <cell r="AM1314">
            <v>827.5</v>
          </cell>
          <cell r="BB1314">
            <v>979.07174199999986</v>
          </cell>
        </row>
        <row r="1315">
          <cell r="A1315">
            <v>45343</v>
          </cell>
          <cell r="B1315">
            <v>52.08</v>
          </cell>
          <cell r="C1315">
            <v>43.83</v>
          </cell>
          <cell r="D1315">
            <v>46.08</v>
          </cell>
          <cell r="H1315">
            <v>44.83</v>
          </cell>
          <cell r="N1315">
            <v>6</v>
          </cell>
          <cell r="O1315">
            <v>-1</v>
          </cell>
          <cell r="P1315">
            <v>1.25</v>
          </cell>
          <cell r="R1315">
            <v>-7.7257746274622434</v>
          </cell>
          <cell r="V1315">
            <v>818.75</v>
          </cell>
          <cell r="W1315">
            <v>8.9757746274622434</v>
          </cell>
          <cell r="X1315">
            <v>37.251283893565422</v>
          </cell>
          <cell r="Y1315">
            <v>8.8287161064345767</v>
          </cell>
          <cell r="AM1315">
            <v>821.25</v>
          </cell>
          <cell r="BB1315">
            <v>966.28494599999988</v>
          </cell>
        </row>
        <row r="1316">
          <cell r="A1316">
            <v>45344</v>
          </cell>
          <cell r="B1316">
            <v>51.71</v>
          </cell>
          <cell r="C1316">
            <v>42.71</v>
          </cell>
          <cell r="D1316">
            <v>45.46</v>
          </cell>
          <cell r="H1316">
            <v>44.21</v>
          </cell>
          <cell r="N1316">
            <v>6.25</v>
          </cell>
          <cell r="O1316">
            <v>-1.5</v>
          </cell>
          <cell r="P1316">
            <v>1.25</v>
          </cell>
          <cell r="R1316">
            <v>-7.4909787992687455</v>
          </cell>
          <cell r="V1316">
            <v>810.25</v>
          </cell>
          <cell r="W1316">
            <v>8.7409787992687455</v>
          </cell>
          <cell r="X1316">
            <v>36.945108957453925</v>
          </cell>
          <cell r="Y1316">
            <v>8.5148910425460755</v>
          </cell>
          <cell r="AM1316">
            <v>814.5</v>
          </cell>
          <cell r="BB1316">
            <v>941.59320200000002</v>
          </cell>
        </row>
        <row r="1317">
          <cell r="A1317">
            <v>45345</v>
          </cell>
          <cell r="B1317">
            <v>51.52</v>
          </cell>
          <cell r="C1317">
            <v>42.52</v>
          </cell>
          <cell r="D1317">
            <v>45.27</v>
          </cell>
          <cell r="H1317">
            <v>44.02</v>
          </cell>
          <cell r="N1317">
            <v>6.25</v>
          </cell>
          <cell r="O1317">
            <v>-1.5</v>
          </cell>
          <cell r="P1317">
            <v>1.25</v>
          </cell>
          <cell r="R1317">
            <v>-7.6975125055401463</v>
          </cell>
          <cell r="V1317">
            <v>801.5</v>
          </cell>
          <cell r="W1317">
            <v>8.9475125055401463</v>
          </cell>
          <cell r="X1317">
            <v>37.772915266199824</v>
          </cell>
          <cell r="Y1317">
            <v>7.4970847338001789</v>
          </cell>
          <cell r="AM1317">
            <v>832.75</v>
          </cell>
          <cell r="BB1317">
            <v>937.40442400000006</v>
          </cell>
        </row>
        <row r="1318">
          <cell r="A1318">
            <v>45348</v>
          </cell>
          <cell r="B1318">
            <v>51.9</v>
          </cell>
          <cell r="C1318">
            <v>42.9</v>
          </cell>
          <cell r="D1318">
            <v>45.65</v>
          </cell>
          <cell r="H1318">
            <v>44.4</v>
          </cell>
          <cell r="N1318">
            <v>6.25</v>
          </cell>
          <cell r="O1318">
            <v>-1.5</v>
          </cell>
          <cell r="P1318">
            <v>1.25</v>
          </cell>
          <cell r="R1318">
            <v>-7.3637518342516231</v>
          </cell>
          <cell r="V1318">
            <v>817.25</v>
          </cell>
          <cell r="W1318">
            <v>8.6137518342516231</v>
          </cell>
          <cell r="X1318">
            <v>38.215167951694212</v>
          </cell>
          <cell r="Y1318">
            <v>7.4348320483057861</v>
          </cell>
          <cell r="AM1318">
            <v>842.5</v>
          </cell>
          <cell r="BB1318">
            <v>945.78197999999998</v>
          </cell>
        </row>
        <row r="1319">
          <cell r="A1319">
            <v>45349</v>
          </cell>
          <cell r="B1319">
            <v>52.41</v>
          </cell>
          <cell r="C1319">
            <v>43.41</v>
          </cell>
          <cell r="D1319">
            <v>46.16</v>
          </cell>
          <cell r="H1319">
            <v>44.91</v>
          </cell>
          <cell r="N1319">
            <v>6.25</v>
          </cell>
          <cell r="O1319">
            <v>-1.5</v>
          </cell>
          <cell r="P1319">
            <v>1.25</v>
          </cell>
          <cell r="R1319">
            <v>-6.8201051290161985</v>
          </cell>
          <cell r="V1319">
            <v>840.5</v>
          </cell>
          <cell r="W1319">
            <v>8.0701051290161985</v>
          </cell>
          <cell r="X1319">
            <v>37.682196766611234</v>
          </cell>
          <cell r="Y1319">
            <v>8.4778032333887623</v>
          </cell>
          <cell r="AM1319">
            <v>830.75</v>
          </cell>
          <cell r="BB1319">
            <v>957.02554199999986</v>
          </cell>
        </row>
        <row r="1320">
          <cell r="A1320">
            <v>45350</v>
          </cell>
          <cell r="B1320">
            <v>52.16</v>
          </cell>
          <cell r="C1320">
            <v>43.16</v>
          </cell>
          <cell r="D1320">
            <v>45.91</v>
          </cell>
          <cell r="H1320">
            <v>44.66</v>
          </cell>
          <cell r="N1320">
            <v>6.25</v>
          </cell>
          <cell r="O1320">
            <v>-1.5</v>
          </cell>
          <cell r="P1320">
            <v>1.25</v>
          </cell>
          <cell r="R1320">
            <v>-7.2158885935153307</v>
          </cell>
          <cell r="V1320">
            <v>826.25</v>
          </cell>
          <cell r="W1320">
            <v>8.4658885935153307</v>
          </cell>
          <cell r="X1320">
            <v>38.351245701077097</v>
          </cell>
          <cell r="Y1320">
            <v>7.5587542989228993</v>
          </cell>
          <cell r="AM1320">
            <v>845.5</v>
          </cell>
          <cell r="BB1320">
            <v>951.51399199999992</v>
          </cell>
        </row>
        <row r="1321">
          <cell r="A1321">
            <v>45351</v>
          </cell>
          <cell r="B1321">
            <v>52.16</v>
          </cell>
          <cell r="C1321">
            <v>43.16</v>
          </cell>
          <cell r="D1321">
            <v>45.91</v>
          </cell>
          <cell r="H1321">
            <v>44.66</v>
          </cell>
          <cell r="N1321">
            <v>6.25</v>
          </cell>
          <cell r="O1321">
            <v>-1.5</v>
          </cell>
          <cell r="P1321">
            <v>1.25</v>
          </cell>
          <cell r="R1321">
            <v>-6.3095258363235658</v>
          </cell>
          <cell r="V1321">
            <v>846.25</v>
          </cell>
          <cell r="W1321">
            <v>7.5595258363235658</v>
          </cell>
          <cell r="X1321">
            <v>37.636837516816939</v>
          </cell>
          <cell r="Y1321">
            <v>8.2731624831830572</v>
          </cell>
          <cell r="AM1321">
            <v>829.75</v>
          </cell>
          <cell r="BB1321">
            <v>951.51399199999992</v>
          </cell>
        </row>
        <row r="1322">
          <cell r="A1322">
            <v>45352</v>
          </cell>
          <cell r="B1322">
            <v>52.41</v>
          </cell>
          <cell r="C1322">
            <v>44.16</v>
          </cell>
          <cell r="D1322">
            <v>45.91</v>
          </cell>
          <cell r="H1322">
            <v>45.16</v>
          </cell>
          <cell r="N1322">
            <v>6.5</v>
          </cell>
          <cell r="O1322">
            <v>-1</v>
          </cell>
          <cell r="P1322">
            <v>0.75</v>
          </cell>
          <cell r="R1322">
            <v>-7.5572751110067742</v>
          </cell>
          <cell r="V1322">
            <v>829.75</v>
          </cell>
          <cell r="W1322">
            <v>8.3072751110067742</v>
          </cell>
          <cell r="X1322">
            <v>37.636837516816939</v>
          </cell>
          <cell r="Y1322">
            <v>8.2731624831830572</v>
          </cell>
          <cell r="AM1322">
            <v>829.75</v>
          </cell>
          <cell r="BB1322">
            <v>973.56019199999992</v>
          </cell>
        </row>
        <row r="1323">
          <cell r="A1323">
            <v>45355</v>
          </cell>
          <cell r="B1323">
            <v>51.92</v>
          </cell>
          <cell r="C1323">
            <v>43.67</v>
          </cell>
          <cell r="D1323">
            <v>46.17</v>
          </cell>
          <cell r="H1323">
            <v>45.17</v>
          </cell>
          <cell r="N1323">
            <v>5.75</v>
          </cell>
          <cell r="O1323">
            <v>-1.5</v>
          </cell>
          <cell r="P1323">
            <v>1</v>
          </cell>
          <cell r="R1323">
            <v>-7.0121279222268242</v>
          </cell>
          <cell r="V1323">
            <v>842</v>
          </cell>
          <cell r="W1323">
            <v>8.0121279222268242</v>
          </cell>
          <cell r="X1323">
            <v>38.544022512702853</v>
          </cell>
          <cell r="Y1323">
            <v>7.6259774872971491</v>
          </cell>
          <cell r="AM1323">
            <v>849.75</v>
          </cell>
          <cell r="BB1323">
            <v>962.75755400000003</v>
          </cell>
        </row>
        <row r="1324">
          <cell r="A1324">
            <v>45356</v>
          </cell>
          <cell r="B1324">
            <v>51.54</v>
          </cell>
          <cell r="C1324">
            <v>42.29</v>
          </cell>
          <cell r="D1324">
            <v>45.54</v>
          </cell>
          <cell r="H1324">
            <v>45.04</v>
          </cell>
          <cell r="N1324">
            <v>6</v>
          </cell>
          <cell r="O1324">
            <v>-2.75</v>
          </cell>
          <cell r="P1324">
            <v>0.5</v>
          </cell>
          <cell r="R1324">
            <v>-6.4176170091660438</v>
          </cell>
          <cell r="V1324">
            <v>852.25</v>
          </cell>
          <cell r="W1324">
            <v>6.9176170091660438</v>
          </cell>
          <cell r="X1324">
            <v>38.759478949225759</v>
          </cell>
          <cell r="Y1324">
            <v>6.7805210507742402</v>
          </cell>
          <cell r="AM1324">
            <v>854.5</v>
          </cell>
          <cell r="BB1324">
            <v>932.33379799999989</v>
          </cell>
        </row>
        <row r="1325">
          <cell r="A1325">
            <v>45357</v>
          </cell>
          <cell r="B1325">
            <v>51.82</v>
          </cell>
          <cell r="C1325">
            <v>42.82</v>
          </cell>
          <cell r="D1325">
            <v>45.82</v>
          </cell>
          <cell r="H1325">
            <v>45.32</v>
          </cell>
          <cell r="N1325">
            <v>6</v>
          </cell>
          <cell r="O1325">
            <v>-2.5</v>
          </cell>
          <cell r="P1325">
            <v>0.5</v>
          </cell>
          <cell r="R1325">
            <v>-6.3803900441489247</v>
          </cell>
          <cell r="V1325">
            <v>859.25</v>
          </cell>
          <cell r="W1325">
            <v>6.8803900441489247</v>
          </cell>
          <cell r="X1325">
            <v>38.918236323505795</v>
          </cell>
          <cell r="Y1325">
            <v>6.9017636764942054</v>
          </cell>
          <cell r="AM1325">
            <v>858</v>
          </cell>
          <cell r="BB1325">
            <v>944.01828399999999</v>
          </cell>
        </row>
        <row r="1326">
          <cell r="A1326">
            <v>45358</v>
          </cell>
          <cell r="B1326">
            <v>52.35</v>
          </cell>
          <cell r="C1326">
            <v>43.85</v>
          </cell>
          <cell r="D1326">
            <v>46.85</v>
          </cell>
          <cell r="H1326">
            <v>46.35</v>
          </cell>
          <cell r="N1326">
            <v>5.5</v>
          </cell>
          <cell r="O1326">
            <v>-2.5</v>
          </cell>
          <cell r="P1326">
            <v>0.5</v>
          </cell>
          <cell r="R1326">
            <v>-6.5946635626763452</v>
          </cell>
          <cell r="V1326">
            <v>877.25</v>
          </cell>
          <cell r="W1326">
            <v>7.0946635626763452</v>
          </cell>
          <cell r="X1326">
            <v>40.891363689557664</v>
          </cell>
          <cell r="Y1326">
            <v>5.958636310442337</v>
          </cell>
          <cell r="AM1326">
            <v>901.5</v>
          </cell>
          <cell r="BB1326">
            <v>966.72586999999999</v>
          </cell>
        </row>
        <row r="1327">
          <cell r="A1327">
            <v>45359</v>
          </cell>
          <cell r="B1327">
            <v>52.17</v>
          </cell>
          <cell r="C1327">
            <v>43.67</v>
          </cell>
          <cell r="D1327">
            <v>46.67</v>
          </cell>
          <cell r="H1327">
            <v>46.17</v>
          </cell>
          <cell r="N1327">
            <v>5.5</v>
          </cell>
          <cell r="O1327">
            <v>-2.5</v>
          </cell>
          <cell r="P1327">
            <v>0.5</v>
          </cell>
          <cell r="R1327">
            <v>-6.0747775287294346</v>
          </cell>
          <cell r="V1327">
            <v>884.75</v>
          </cell>
          <cell r="W1327">
            <v>6.5747775287294346</v>
          </cell>
          <cell r="X1327">
            <v>40.925383126903384</v>
          </cell>
          <cell r="Y1327">
            <v>5.7446168730966178</v>
          </cell>
          <cell r="AM1327">
            <v>902.25</v>
          </cell>
          <cell r="BB1327">
            <v>962.75755400000003</v>
          </cell>
        </row>
        <row r="1328">
          <cell r="A1328">
            <v>45362</v>
          </cell>
          <cell r="B1328">
            <v>52.89</v>
          </cell>
          <cell r="C1328">
            <v>44.14</v>
          </cell>
          <cell r="D1328">
            <v>46.89</v>
          </cell>
          <cell r="H1328">
            <v>46.64</v>
          </cell>
          <cell r="N1328">
            <v>6</v>
          </cell>
          <cell r="O1328">
            <v>-2.5</v>
          </cell>
          <cell r="P1328">
            <v>0.25</v>
          </cell>
          <cell r="R1328">
            <v>-5.5930966336780799</v>
          </cell>
          <cell r="V1328">
            <v>905.75</v>
          </cell>
          <cell r="W1328">
            <v>5.8430966336780799</v>
          </cell>
          <cell r="X1328">
            <v>42.17276249624652</v>
          </cell>
          <cell r="Y1328">
            <v>4.7172375037534806</v>
          </cell>
          <cell r="AM1328">
            <v>929.75</v>
          </cell>
          <cell r="BB1328">
            <v>973.11926799999992</v>
          </cell>
        </row>
        <row r="1329">
          <cell r="A1329">
            <v>45363</v>
          </cell>
          <cell r="B1329">
            <v>53.82</v>
          </cell>
          <cell r="C1329">
            <v>45.32</v>
          </cell>
          <cell r="D1329">
            <v>48.07</v>
          </cell>
          <cell r="H1329">
            <v>47.82</v>
          </cell>
          <cell r="N1329">
            <v>5.75</v>
          </cell>
          <cell r="O1329">
            <v>-2.5</v>
          </cell>
          <cell r="P1329">
            <v>0.25</v>
          </cell>
          <cell r="R1329">
            <v>-6.2292789793630234</v>
          </cell>
          <cell r="V1329">
            <v>917.75</v>
          </cell>
          <cell r="W1329">
            <v>6.4792789793630234</v>
          </cell>
          <cell r="X1329">
            <v>42.694393868880923</v>
          </cell>
          <cell r="Y1329">
            <v>5.3756061311190777</v>
          </cell>
          <cell r="AM1329">
            <v>941.25</v>
          </cell>
          <cell r="BB1329">
            <v>999.13378399999999</v>
          </cell>
        </row>
        <row r="1330">
          <cell r="A1330">
            <v>45364</v>
          </cell>
          <cell r="B1330">
            <v>54.57</v>
          </cell>
          <cell r="C1330">
            <v>46.07</v>
          </cell>
          <cell r="D1330">
            <v>48.82</v>
          </cell>
          <cell r="H1330">
            <v>48.57</v>
          </cell>
          <cell r="N1330">
            <v>5.75</v>
          </cell>
          <cell r="O1330">
            <v>-2.5</v>
          </cell>
          <cell r="P1330">
            <v>0.25</v>
          </cell>
          <cell r="R1330">
            <v>-7.4324603579589095</v>
          </cell>
          <cell r="V1330">
            <v>907.75</v>
          </cell>
          <cell r="W1330">
            <v>7.6824603579589095</v>
          </cell>
          <cell r="X1330">
            <v>42.365539307872275</v>
          </cell>
          <cell r="Y1330">
            <v>6.454460692127725</v>
          </cell>
          <cell r="AM1330">
            <v>934</v>
          </cell>
          <cell r="BB1330">
            <v>1015.6684339999999</v>
          </cell>
        </row>
        <row r="1331">
          <cell r="A1331">
            <v>45365</v>
          </cell>
          <cell r="B1331">
            <v>52.89</v>
          </cell>
          <cell r="C1331">
            <v>44.39</v>
          </cell>
          <cell r="D1331">
            <v>48.39</v>
          </cell>
          <cell r="H1331">
            <v>48.39</v>
          </cell>
          <cell r="N1331">
            <v>4.5</v>
          </cell>
          <cell r="O1331">
            <v>-4</v>
          </cell>
          <cell r="P1331">
            <v>0</v>
          </cell>
          <cell r="R1331">
            <v>-7.4110738404674663</v>
          </cell>
          <cell r="V1331">
            <v>904.25</v>
          </cell>
          <cell r="W1331">
            <v>7.4110738404674663</v>
          </cell>
          <cell r="X1331">
            <v>41.866587560135024</v>
          </cell>
          <cell r="Y1331">
            <v>6.5234124398649769</v>
          </cell>
          <cell r="AM1331">
            <v>923</v>
          </cell>
          <cell r="BB1331">
            <v>978.63081799999998</v>
          </cell>
        </row>
        <row r="1332">
          <cell r="A1332">
            <v>45366</v>
          </cell>
          <cell r="B1332">
            <v>54.42</v>
          </cell>
          <cell r="C1332">
            <v>45.92</v>
          </cell>
          <cell r="D1332">
            <v>49.67</v>
          </cell>
          <cell r="H1332">
            <v>49.42</v>
          </cell>
          <cell r="N1332">
            <v>4.75</v>
          </cell>
          <cell r="O1332">
            <v>-3.5</v>
          </cell>
          <cell r="P1332">
            <v>0.25</v>
          </cell>
          <cell r="R1332">
            <v>-7.7159836347140569</v>
          </cell>
          <cell r="V1332">
            <v>920.25</v>
          </cell>
          <cell r="W1332">
            <v>7.9659836347140569</v>
          </cell>
          <cell r="X1332">
            <v>42.240801370937966</v>
          </cell>
          <cell r="Y1332">
            <v>7.4291986290620358</v>
          </cell>
          <cell r="AM1332">
            <v>931.25</v>
          </cell>
          <cell r="BB1332">
            <v>1012.361504</v>
          </cell>
        </row>
        <row r="1333">
          <cell r="A1333">
            <v>45369</v>
          </cell>
          <cell r="B1333">
            <v>53.7</v>
          </cell>
          <cell r="C1333">
            <v>45.2</v>
          </cell>
          <cell r="D1333">
            <v>48.95</v>
          </cell>
          <cell r="H1333">
            <v>48.7</v>
          </cell>
          <cell r="N1333">
            <v>4.75</v>
          </cell>
          <cell r="O1333">
            <v>-3.5</v>
          </cell>
          <cell r="P1333">
            <v>0.25</v>
          </cell>
          <cell r="R1333">
            <v>-7.9703235986952023</v>
          </cell>
          <cell r="V1333">
            <v>898.75</v>
          </cell>
          <cell r="W1333">
            <v>8.2203235986952023</v>
          </cell>
          <cell r="X1333">
            <v>41.515053374229232</v>
          </cell>
          <cell r="Y1333">
            <v>7.4349466257707704</v>
          </cell>
          <cell r="AM1333">
            <v>915.25</v>
          </cell>
          <cell r="BB1333">
            <v>996.48824000000002</v>
          </cell>
        </row>
        <row r="1334">
          <cell r="A1334">
            <v>45370</v>
          </cell>
          <cell r="B1334">
            <v>53.14</v>
          </cell>
          <cell r="C1334">
            <v>44.64</v>
          </cell>
          <cell r="D1334">
            <v>48.39</v>
          </cell>
          <cell r="H1334">
            <v>48.14</v>
          </cell>
          <cell r="N1334">
            <v>4.75</v>
          </cell>
          <cell r="O1334">
            <v>-3.5</v>
          </cell>
          <cell r="P1334">
            <v>0.25</v>
          </cell>
          <cell r="R1334">
            <v>-8.0787661321241231</v>
          </cell>
          <cell r="V1334">
            <v>884</v>
          </cell>
          <cell r="W1334">
            <v>8.3287661321241231</v>
          </cell>
          <cell r="X1334">
            <v>41.401655249743492</v>
          </cell>
          <cell r="Y1334">
            <v>6.988344750256509</v>
          </cell>
          <cell r="AM1334">
            <v>912.75</v>
          </cell>
          <cell r="BB1334">
            <v>984.14236799999992</v>
          </cell>
        </row>
        <row r="1335">
          <cell r="A1335">
            <v>45371</v>
          </cell>
          <cell r="B1335">
            <v>54</v>
          </cell>
          <cell r="C1335">
            <v>45.5</v>
          </cell>
          <cell r="D1335">
            <v>49.25</v>
          </cell>
          <cell r="H1335">
            <v>49</v>
          </cell>
          <cell r="N1335">
            <v>4.75</v>
          </cell>
          <cell r="O1335">
            <v>-3.5</v>
          </cell>
          <cell r="P1335">
            <v>0.25</v>
          </cell>
          <cell r="R1335">
            <v>-8.6555277705016991</v>
          </cell>
          <cell r="V1335">
            <v>890.25</v>
          </cell>
          <cell r="W1335">
            <v>8.9055277705016991</v>
          </cell>
          <cell r="X1335">
            <v>41.367635812397765</v>
          </cell>
          <cell r="Y1335">
            <v>7.882364187602235</v>
          </cell>
          <cell r="AM1335">
            <v>912</v>
          </cell>
          <cell r="BB1335">
            <v>1003.1021</v>
          </cell>
        </row>
        <row r="1336">
          <cell r="A1336">
            <v>45372</v>
          </cell>
          <cell r="B1336">
            <v>53.79</v>
          </cell>
          <cell r="C1336">
            <v>46.29</v>
          </cell>
          <cell r="D1336">
            <v>48.79</v>
          </cell>
          <cell r="H1336">
            <v>48.79</v>
          </cell>
          <cell r="N1336">
            <v>5</v>
          </cell>
          <cell r="O1336">
            <v>-2.5</v>
          </cell>
          <cell r="P1336">
            <v>0</v>
          </cell>
          <cell r="R1336">
            <v>-7.561824082239724</v>
          </cell>
          <cell r="V1336">
            <v>909.75</v>
          </cell>
          <cell r="W1336">
            <v>7.561824082239724</v>
          </cell>
          <cell r="X1336">
            <v>40.925383126903384</v>
          </cell>
          <cell r="Y1336">
            <v>7.8646168730966153</v>
          </cell>
          <cell r="AM1336">
            <v>902.25</v>
          </cell>
          <cell r="BB1336">
            <v>1020.5185979999999</v>
          </cell>
        </row>
        <row r="1337">
          <cell r="A1337">
            <v>45373</v>
          </cell>
          <cell r="B1337">
            <v>53.64</v>
          </cell>
          <cell r="C1337">
            <v>45.14</v>
          </cell>
          <cell r="D1337">
            <v>47.64</v>
          </cell>
          <cell r="H1337">
            <v>47.64</v>
          </cell>
          <cell r="N1337">
            <v>6</v>
          </cell>
          <cell r="O1337">
            <v>-2.5</v>
          </cell>
          <cell r="P1337">
            <v>0</v>
          </cell>
          <cell r="R1337">
            <v>-6.5930966336780799</v>
          </cell>
          <cell r="V1337">
            <v>905.75</v>
          </cell>
          <cell r="W1337">
            <v>6.5930966336780799</v>
          </cell>
          <cell r="X1337">
            <v>40.675907253034758</v>
          </cell>
          <cell r="Y1337">
            <v>6.9640927469652425</v>
          </cell>
          <cell r="AM1337">
            <v>896.75</v>
          </cell>
          <cell r="BB1337">
            <v>995.16546799999992</v>
          </cell>
        </row>
        <row r="1338">
          <cell r="A1338">
            <v>45376</v>
          </cell>
          <cell r="B1338">
            <v>55.02</v>
          </cell>
          <cell r="C1338">
            <v>46.77</v>
          </cell>
          <cell r="D1338">
            <v>49.27</v>
          </cell>
          <cell r="H1338">
            <v>49.02</v>
          </cell>
          <cell r="N1338">
            <v>5.75</v>
          </cell>
          <cell r="O1338">
            <v>-2.25</v>
          </cell>
          <cell r="P1338">
            <v>0.25</v>
          </cell>
          <cell r="R1338">
            <v>-8.12038058172174</v>
          </cell>
          <cell r="V1338">
            <v>902.5</v>
          </cell>
          <cell r="W1338">
            <v>8.37038058172174</v>
          </cell>
          <cell r="X1338">
            <v>42.093383809106498</v>
          </cell>
          <cell r="Y1338">
            <v>7.1766161908935047</v>
          </cell>
          <cell r="AM1338">
            <v>928</v>
          </cell>
          <cell r="BB1338">
            <v>1031.100774</v>
          </cell>
        </row>
        <row r="1339">
          <cell r="A1339">
            <v>45377</v>
          </cell>
          <cell r="B1339">
            <v>54.42</v>
          </cell>
          <cell r="C1339">
            <v>46.17</v>
          </cell>
          <cell r="D1339">
            <v>48.67</v>
          </cell>
          <cell r="H1339">
            <v>48.42</v>
          </cell>
          <cell r="N1339">
            <v>5.75</v>
          </cell>
          <cell r="O1339">
            <v>-2.25</v>
          </cell>
          <cell r="P1339">
            <v>0.25</v>
          </cell>
          <cell r="R1339">
            <v>-8.1548345117559791</v>
          </cell>
          <cell r="V1339">
            <v>888.5</v>
          </cell>
          <cell r="W1339">
            <v>8.4048345117559791</v>
          </cell>
          <cell r="X1339">
            <v>41.004761814043405</v>
          </cell>
          <cell r="Y1339">
            <v>7.6652381859565963</v>
          </cell>
          <cell r="AM1339">
            <v>904</v>
          </cell>
          <cell r="BB1339">
            <v>1017.873054</v>
          </cell>
        </row>
        <row r="1340">
          <cell r="A1340">
            <v>45378</v>
          </cell>
          <cell r="B1340">
            <v>53.67</v>
          </cell>
          <cell r="C1340">
            <v>45.42</v>
          </cell>
          <cell r="D1340">
            <v>47.92</v>
          </cell>
          <cell r="H1340">
            <v>47.67</v>
          </cell>
          <cell r="N1340">
            <v>5.75</v>
          </cell>
          <cell r="O1340">
            <v>-2.25</v>
          </cell>
          <cell r="P1340">
            <v>0.25</v>
          </cell>
          <cell r="R1340">
            <v>-7.1329256845984474</v>
          </cell>
          <cell r="V1340">
            <v>894.5</v>
          </cell>
          <cell r="W1340">
            <v>7.3829256845984474</v>
          </cell>
          <cell r="X1340">
            <v>40.823324814866218</v>
          </cell>
          <cell r="Y1340">
            <v>7.0966751851337833</v>
          </cell>
          <cell r="AM1340">
            <v>900</v>
          </cell>
          <cell r="BB1340">
            <v>1001.338404</v>
          </cell>
        </row>
        <row r="1341">
          <cell r="A1341">
            <v>45379</v>
          </cell>
          <cell r="B1341">
            <v>53.95</v>
          </cell>
          <cell r="C1341">
            <v>45.7</v>
          </cell>
          <cell r="D1341">
            <v>48.2</v>
          </cell>
          <cell r="H1341">
            <v>47.95</v>
          </cell>
          <cell r="N1341">
            <v>5.75</v>
          </cell>
          <cell r="O1341">
            <v>-2.25</v>
          </cell>
          <cell r="P1341">
            <v>0.25</v>
          </cell>
          <cell r="R1341">
            <v>-7.265641736554791</v>
          </cell>
          <cell r="V1341">
            <v>897.75</v>
          </cell>
          <cell r="W1341">
            <v>7.515641736554791</v>
          </cell>
          <cell r="X1341">
            <v>41.719169998303563</v>
          </cell>
          <cell r="Y1341">
            <v>6.4808300016964395</v>
          </cell>
          <cell r="AM1341">
            <v>919.75</v>
          </cell>
          <cell r="BB1341">
            <v>1007.51134</v>
          </cell>
        </row>
        <row r="1342">
          <cell r="A1342">
            <v>45383</v>
          </cell>
          <cell r="B1342">
            <v>54.74</v>
          </cell>
          <cell r="C1342">
            <v>45.99</v>
          </cell>
          <cell r="D1342">
            <v>48.49</v>
          </cell>
          <cell r="H1342">
            <v>48.24</v>
          </cell>
          <cell r="N1342">
            <v>6.25</v>
          </cell>
          <cell r="O1342">
            <v>-2.25</v>
          </cell>
          <cell r="P1342">
            <v>0.25</v>
          </cell>
          <cell r="R1342">
            <v>-7.3063919783270492</v>
          </cell>
          <cell r="V1342">
            <v>903.25</v>
          </cell>
          <cell r="W1342">
            <v>7.5563919783270492</v>
          </cell>
          <cell r="X1342">
            <v>41.617111686266398</v>
          </cell>
          <cell r="Y1342">
            <v>6.8728883137336041</v>
          </cell>
          <cell r="AM1342">
            <v>917.5</v>
          </cell>
          <cell r="BB1342">
            <v>1013.904738</v>
          </cell>
        </row>
        <row r="1343">
          <cell r="A1343">
            <v>45384</v>
          </cell>
          <cell r="B1343">
            <v>55.1</v>
          </cell>
          <cell r="C1343">
            <v>46.6</v>
          </cell>
          <cell r="D1343">
            <v>48.85</v>
          </cell>
          <cell r="H1343">
            <v>48.6</v>
          </cell>
          <cell r="N1343">
            <v>6.25</v>
          </cell>
          <cell r="O1343">
            <v>-2</v>
          </cell>
          <cell r="P1343">
            <v>0.25</v>
          </cell>
          <cell r="R1343">
            <v>-8.0969142879931368</v>
          </cell>
          <cell r="V1343">
            <v>893.75</v>
          </cell>
          <cell r="W1343">
            <v>8.3469142879931368</v>
          </cell>
          <cell r="X1343">
            <v>41.753189435649283</v>
          </cell>
          <cell r="Y1343">
            <v>7.0968105643507187</v>
          </cell>
          <cell r="AM1343">
            <v>920.5</v>
          </cell>
          <cell r="BB1343">
            <v>1027.35292</v>
          </cell>
        </row>
        <row r="1344">
          <cell r="A1344">
            <v>45385</v>
          </cell>
          <cell r="B1344">
            <v>54.85</v>
          </cell>
          <cell r="C1344">
            <v>46.35</v>
          </cell>
          <cell r="D1344">
            <v>48.85</v>
          </cell>
          <cell r="H1344">
            <v>48.85</v>
          </cell>
          <cell r="N1344">
            <v>6</v>
          </cell>
          <cell r="O1344">
            <v>-2.5</v>
          </cell>
          <cell r="P1344">
            <v>0</v>
          </cell>
          <cell r="R1344">
            <v>-7.6671422200993149</v>
          </cell>
          <cell r="V1344">
            <v>908.75</v>
          </cell>
          <cell r="W1344">
            <v>7.6671422200993149</v>
          </cell>
          <cell r="X1344">
            <v>42.467597619909441</v>
          </cell>
          <cell r="Y1344">
            <v>6.3824023800905607</v>
          </cell>
          <cell r="AM1344">
            <v>936.25</v>
          </cell>
          <cell r="BB1344">
            <v>1021.84137</v>
          </cell>
        </row>
        <row r="1345">
          <cell r="A1345">
            <v>45386</v>
          </cell>
          <cell r="B1345">
            <v>53.9</v>
          </cell>
          <cell r="C1345">
            <v>45.15</v>
          </cell>
          <cell r="D1345">
            <v>48.15</v>
          </cell>
          <cell r="H1345">
            <v>48.15</v>
          </cell>
          <cell r="N1345">
            <v>5.75</v>
          </cell>
          <cell r="O1345">
            <v>-3</v>
          </cell>
          <cell r="P1345">
            <v>0</v>
          </cell>
          <cell r="R1345">
            <v>-7.0691080302833882</v>
          </cell>
          <cell r="V1345">
            <v>906.5</v>
          </cell>
          <cell r="W1345">
            <v>7.0691080302833882</v>
          </cell>
          <cell r="X1345">
            <v>42.02534493441506</v>
          </cell>
          <cell r="Y1345">
            <v>6.124655065584939</v>
          </cell>
          <cell r="AM1345">
            <v>926.5</v>
          </cell>
          <cell r="BB1345">
            <v>995.38592999999992</v>
          </cell>
        </row>
        <row r="1346">
          <cell r="A1346">
            <v>45387</v>
          </cell>
          <cell r="B1346">
            <v>54.39</v>
          </cell>
          <cell r="C1346">
            <v>45.89</v>
          </cell>
          <cell r="D1346">
            <v>48.89</v>
          </cell>
          <cell r="H1346">
            <v>48.89</v>
          </cell>
          <cell r="N1346">
            <v>5.5</v>
          </cell>
          <cell r="O1346">
            <v>-3</v>
          </cell>
          <cell r="P1346">
            <v>0</v>
          </cell>
          <cell r="R1346">
            <v>-7.1746541002491568</v>
          </cell>
          <cell r="V1346">
            <v>920.5</v>
          </cell>
          <cell r="W1346">
            <v>7.1746541002491568</v>
          </cell>
          <cell r="X1346">
            <v>42.694393868880923</v>
          </cell>
          <cell r="Y1346">
            <v>6.195606131119078</v>
          </cell>
          <cell r="AM1346">
            <v>941.25</v>
          </cell>
          <cell r="BB1346">
            <v>1011.700118</v>
          </cell>
        </row>
        <row r="1347">
          <cell r="A1347">
            <v>45390</v>
          </cell>
          <cell r="B1347">
            <v>51.9</v>
          </cell>
          <cell r="C1347">
            <v>44.9</v>
          </cell>
          <cell r="D1347">
            <v>47.9</v>
          </cell>
          <cell r="H1347">
            <v>47.9</v>
          </cell>
          <cell r="N1347">
            <v>4</v>
          </cell>
          <cell r="O1347">
            <v>-3</v>
          </cell>
          <cell r="P1347">
            <v>0</v>
          </cell>
          <cell r="R1347">
            <v>-7.5328687015718998</v>
          </cell>
          <cell r="V1347">
            <v>890.75</v>
          </cell>
          <cell r="W1347">
            <v>7.5328687015718998</v>
          </cell>
          <cell r="X1347">
            <v>41.344956187500621</v>
          </cell>
          <cell r="Y1347">
            <v>6.5550438124993775</v>
          </cell>
          <cell r="AM1347">
            <v>911.5</v>
          </cell>
          <cell r="BB1347">
            <v>989.87437999999997</v>
          </cell>
        </row>
        <row r="1348">
          <cell r="A1348">
            <v>45391</v>
          </cell>
          <cell r="B1348">
            <v>51.52</v>
          </cell>
          <cell r="C1348">
            <v>44.52</v>
          </cell>
          <cell r="D1348">
            <v>47.52</v>
          </cell>
          <cell r="H1348">
            <v>47.52</v>
          </cell>
          <cell r="N1348">
            <v>4</v>
          </cell>
          <cell r="O1348">
            <v>-3</v>
          </cell>
          <cell r="P1348">
            <v>0</v>
          </cell>
          <cell r="R1348">
            <v>-6.745005460835614</v>
          </cell>
          <cell r="V1348">
            <v>899.75</v>
          </cell>
          <cell r="W1348">
            <v>6.745005460835614</v>
          </cell>
          <cell r="X1348">
            <v>41.662470936060693</v>
          </cell>
          <cell r="Y1348">
            <v>5.8575290639393103</v>
          </cell>
          <cell r="AM1348">
            <v>918.5</v>
          </cell>
          <cell r="BB1348">
            <v>981.49682400000006</v>
          </cell>
        </row>
        <row r="1349">
          <cell r="A1349">
            <v>45392</v>
          </cell>
          <cell r="B1349">
            <v>51.6</v>
          </cell>
          <cell r="C1349">
            <v>44.6</v>
          </cell>
          <cell r="D1349">
            <v>47.6</v>
          </cell>
          <cell r="H1349">
            <v>47.6</v>
          </cell>
          <cell r="N1349">
            <v>4</v>
          </cell>
          <cell r="O1349">
            <v>-3</v>
          </cell>
          <cell r="P1349">
            <v>0</v>
          </cell>
          <cell r="R1349">
            <v>-6.7003805817217383</v>
          </cell>
          <cell r="V1349">
            <v>902.5</v>
          </cell>
          <cell r="W1349">
            <v>6.7003805817217383</v>
          </cell>
          <cell r="X1349">
            <v>41.979985684620765</v>
          </cell>
          <cell r="Y1349">
            <v>5.6200143153792368</v>
          </cell>
          <cell r="AM1349">
            <v>925.5</v>
          </cell>
          <cell r="BB1349">
            <v>983.26051999999993</v>
          </cell>
        </row>
        <row r="1350">
          <cell r="A1350">
            <v>45393</v>
          </cell>
          <cell r="B1350">
            <v>50.02</v>
          </cell>
          <cell r="C1350">
            <v>42.52</v>
          </cell>
          <cell r="D1350">
            <v>45.77</v>
          </cell>
          <cell r="H1350">
            <v>46.02</v>
          </cell>
          <cell r="N1350">
            <v>4.25</v>
          </cell>
          <cell r="O1350">
            <v>-3.5</v>
          </cell>
          <cell r="P1350">
            <v>-0.25</v>
          </cell>
          <cell r="R1350">
            <v>-5.7661640462208794</v>
          </cell>
          <cell r="V1350">
            <v>888.25</v>
          </cell>
          <cell r="W1350">
            <v>5.5161640462208794</v>
          </cell>
          <cell r="X1350">
            <v>42.195442121143664</v>
          </cell>
          <cell r="Y1350">
            <v>3.5745578788563392</v>
          </cell>
          <cell r="AM1350">
            <v>930.25</v>
          </cell>
          <cell r="BB1350">
            <v>937.40442400000006</v>
          </cell>
        </row>
        <row r="1351">
          <cell r="A1351">
            <v>45394</v>
          </cell>
          <cell r="B1351">
            <v>49.89</v>
          </cell>
          <cell r="C1351">
            <v>42.64</v>
          </cell>
          <cell r="D1351">
            <v>45.64</v>
          </cell>
          <cell r="H1351">
            <v>45.89</v>
          </cell>
          <cell r="N1351">
            <v>4.25</v>
          </cell>
          <cell r="O1351">
            <v>-3.25</v>
          </cell>
          <cell r="P1351">
            <v>-0.25</v>
          </cell>
          <cell r="R1351">
            <v>-5.715470787475148</v>
          </cell>
          <cell r="V1351">
            <v>886.5</v>
          </cell>
          <cell r="W1351">
            <v>5.465470787475148</v>
          </cell>
          <cell r="X1351">
            <v>41.957306059723614</v>
          </cell>
          <cell r="Y1351">
            <v>3.682693940276387</v>
          </cell>
          <cell r="AM1351">
            <v>925</v>
          </cell>
          <cell r="BB1351">
            <v>940.04996799999992</v>
          </cell>
        </row>
        <row r="1352">
          <cell r="A1352">
            <v>45397</v>
          </cell>
          <cell r="B1352">
            <v>49.47</v>
          </cell>
          <cell r="C1352">
            <v>42.22</v>
          </cell>
          <cell r="D1352">
            <v>43.72</v>
          </cell>
          <cell r="H1352">
            <v>45.47</v>
          </cell>
          <cell r="N1352">
            <v>5.75</v>
          </cell>
          <cell r="O1352">
            <v>-3.25</v>
          </cell>
          <cell r="P1352">
            <v>-1.75</v>
          </cell>
          <cell r="R1352">
            <v>-5.5107319423081975</v>
          </cell>
          <cell r="V1352">
            <v>881.75</v>
          </cell>
          <cell r="W1352">
            <v>3.7607319423081975</v>
          </cell>
          <cell r="X1352">
            <v>41.889267185032168</v>
          </cell>
          <cell r="Y1352">
            <v>1.8307328149678312</v>
          </cell>
          <cell r="AM1352">
            <v>923.5</v>
          </cell>
          <cell r="BB1352">
            <v>930.7905639999999</v>
          </cell>
        </row>
        <row r="1353">
          <cell r="A1353">
            <v>45398</v>
          </cell>
          <cell r="B1353">
            <v>48.91</v>
          </cell>
          <cell r="C1353">
            <v>41.66</v>
          </cell>
          <cell r="D1353">
            <v>42.91</v>
          </cell>
          <cell r="H1353">
            <v>44.91</v>
          </cell>
          <cell r="N1353">
            <v>6</v>
          </cell>
          <cell r="O1353">
            <v>-3.25</v>
          </cell>
          <cell r="P1353">
            <v>-2</v>
          </cell>
          <cell r="R1353">
            <v>-5.6531630791318079</v>
          </cell>
          <cell r="V1353">
            <v>866.25</v>
          </cell>
          <cell r="W1353">
            <v>3.6531630791318079</v>
          </cell>
          <cell r="X1353">
            <v>39.394508446345903</v>
          </cell>
          <cell r="Y1353">
            <v>3.515491553654094</v>
          </cell>
          <cell r="AM1353">
            <v>868.5</v>
          </cell>
          <cell r="BB1353">
            <v>918.44469199999992</v>
          </cell>
        </row>
        <row r="1354">
          <cell r="A1354">
            <v>45399</v>
          </cell>
          <cell r="B1354">
            <v>49</v>
          </cell>
          <cell r="C1354">
            <v>41.75</v>
          </cell>
          <cell r="D1354">
            <v>43</v>
          </cell>
          <cell r="H1354">
            <v>45</v>
          </cell>
          <cell r="N1354">
            <v>6</v>
          </cell>
          <cell r="O1354">
            <v>-3.25</v>
          </cell>
          <cell r="P1354">
            <v>-2</v>
          </cell>
          <cell r="R1354">
            <v>-5.4032770451849004</v>
          </cell>
          <cell r="V1354">
            <v>873.75</v>
          </cell>
          <cell r="W1354">
            <v>3.4032770451849004</v>
          </cell>
          <cell r="X1354">
            <v>39.281110321860162</v>
          </cell>
          <cell r="Y1354">
            <v>3.7188896781398384</v>
          </cell>
          <cell r="AM1354">
            <v>866</v>
          </cell>
          <cell r="BB1354">
            <v>920.42885000000001</v>
          </cell>
        </row>
        <row r="1355">
          <cell r="A1355">
            <v>45400</v>
          </cell>
          <cell r="B1355">
            <v>48.12</v>
          </cell>
          <cell r="C1355">
            <v>40.619999999999997</v>
          </cell>
          <cell r="D1355">
            <v>42.37</v>
          </cell>
          <cell r="H1355">
            <v>44.12</v>
          </cell>
          <cell r="N1355">
            <v>5.75</v>
          </cell>
          <cell r="O1355">
            <v>-3.5</v>
          </cell>
          <cell r="P1355">
            <v>-1.75</v>
          </cell>
          <cell r="R1355">
            <v>-5.0217765616403653</v>
          </cell>
          <cell r="V1355">
            <v>862.75</v>
          </cell>
          <cell r="W1355">
            <v>3.2717765616403653</v>
          </cell>
          <cell r="X1355">
            <v>38.589381762497148</v>
          </cell>
          <cell r="Y1355">
            <v>3.7806182375028499</v>
          </cell>
          <cell r="AM1355">
            <v>850.75</v>
          </cell>
          <cell r="BB1355">
            <v>895.51664399999993</v>
          </cell>
        </row>
        <row r="1356">
          <cell r="A1356">
            <v>45401</v>
          </cell>
          <cell r="B1356">
            <v>48.38</v>
          </cell>
          <cell r="C1356">
            <v>40.880000000000003</v>
          </cell>
          <cell r="D1356">
            <v>42.63</v>
          </cell>
          <cell r="H1356">
            <v>44.38</v>
          </cell>
          <cell r="N1356">
            <v>5.75</v>
          </cell>
          <cell r="O1356">
            <v>-3.5</v>
          </cell>
          <cell r="P1356">
            <v>-1.75</v>
          </cell>
          <cell r="R1356">
            <v>-5.22512888931589</v>
          </cell>
          <cell r="V1356">
            <v>864</v>
          </cell>
          <cell r="W1356">
            <v>3.47512888931589</v>
          </cell>
          <cell r="X1356">
            <v>39.326469571654457</v>
          </cell>
          <cell r="Y1356">
            <v>3.303530428345546</v>
          </cell>
          <cell r="AM1356">
            <v>867</v>
          </cell>
          <cell r="BB1356">
            <v>901.24865599999998</v>
          </cell>
        </row>
        <row r="1357">
          <cell r="A1357">
            <v>45404</v>
          </cell>
          <cell r="B1357">
            <v>49.29</v>
          </cell>
          <cell r="C1357">
            <v>42.54</v>
          </cell>
          <cell r="D1357">
            <v>44.04</v>
          </cell>
          <cell r="H1357">
            <v>45.04</v>
          </cell>
          <cell r="N1357">
            <v>5.25</v>
          </cell>
          <cell r="O1357">
            <v>-1</v>
          </cell>
          <cell r="P1357">
            <v>-1</v>
          </cell>
          <cell r="R1357">
            <v>-5.1713682180273679</v>
          </cell>
          <cell r="V1357">
            <v>879.75</v>
          </cell>
          <cell r="W1357">
            <v>4.1713682180273679</v>
          </cell>
          <cell r="X1357">
            <v>40.369732316923262</v>
          </cell>
          <cell r="Y1357">
            <v>3.6702676830767373</v>
          </cell>
          <cell r="AM1357">
            <v>890</v>
          </cell>
          <cell r="BB1357">
            <v>937.84534799999994</v>
          </cell>
        </row>
        <row r="1358">
          <cell r="A1358">
            <v>45405</v>
          </cell>
          <cell r="B1358">
            <v>49.56</v>
          </cell>
          <cell r="C1358">
            <v>42.56</v>
          </cell>
          <cell r="D1358">
            <v>44.31</v>
          </cell>
          <cell r="H1358">
            <v>45.31</v>
          </cell>
          <cell r="N1358">
            <v>5.25</v>
          </cell>
          <cell r="O1358">
            <v>-1</v>
          </cell>
          <cell r="P1358">
            <v>-1</v>
          </cell>
          <cell r="R1358">
            <v>-6.2684242339648577</v>
          </cell>
          <cell r="V1358">
            <v>861.5</v>
          </cell>
          <cell r="W1358">
            <v>5.2684242339648577</v>
          </cell>
          <cell r="X1358">
            <v>39.882120381634579</v>
          </cell>
          <cell r="Y1358">
            <v>4.4278796183654237</v>
          </cell>
          <cell r="AM1358">
            <v>879.25</v>
          </cell>
          <cell r="BB1358">
            <v>938.28627200000005</v>
          </cell>
        </row>
        <row r="1359">
          <cell r="A1359">
            <v>45406</v>
          </cell>
          <cell r="B1359">
            <v>48.91</v>
          </cell>
          <cell r="C1359">
            <v>41.91</v>
          </cell>
          <cell r="D1359">
            <v>43.66</v>
          </cell>
          <cell r="H1359">
            <v>44.66</v>
          </cell>
          <cell r="N1359">
            <v>5.25</v>
          </cell>
          <cell r="O1359">
            <v>-1</v>
          </cell>
          <cell r="P1359">
            <v>-1</v>
          </cell>
          <cell r="R1359">
            <v>-6.2302190950692946</v>
          </cell>
          <cell r="V1359">
            <v>848</v>
          </cell>
          <cell r="W1359">
            <v>5.2302190950692946</v>
          </cell>
          <cell r="X1359">
            <v>38.657420637188594</v>
          </cell>
          <cell r="Y1359">
            <v>5.002579362811403</v>
          </cell>
          <cell r="AM1359">
            <v>852.25</v>
          </cell>
          <cell r="BB1359">
            <v>923.95624199999986</v>
          </cell>
        </row>
        <row r="1360">
          <cell r="A1360">
            <v>45407</v>
          </cell>
          <cell r="B1360">
            <v>49.07</v>
          </cell>
          <cell r="C1360">
            <v>42.07</v>
          </cell>
          <cell r="D1360">
            <v>44.32</v>
          </cell>
          <cell r="H1360">
            <v>44.82</v>
          </cell>
          <cell r="N1360">
            <v>4.75</v>
          </cell>
          <cell r="O1360">
            <v>-0.5</v>
          </cell>
          <cell r="P1360">
            <v>-0.5</v>
          </cell>
          <cell r="R1360">
            <v>-6.5714916465076456</v>
          </cell>
          <cell r="V1360">
            <v>844</v>
          </cell>
          <cell r="W1360">
            <v>6.0714916465076456</v>
          </cell>
          <cell r="X1360">
            <v>38.555362325151428</v>
          </cell>
          <cell r="Y1360">
            <v>5.7646376748485721</v>
          </cell>
          <cell r="AM1360">
            <v>850</v>
          </cell>
          <cell r="BB1360">
            <v>927.48363399999994</v>
          </cell>
        </row>
        <row r="1361">
          <cell r="A1361">
            <v>45408</v>
          </cell>
          <cell r="B1361">
            <v>50.93</v>
          </cell>
          <cell r="C1361">
            <v>42.18</v>
          </cell>
          <cell r="D1361">
            <v>44.43</v>
          </cell>
          <cell r="H1361">
            <v>44.93</v>
          </cell>
          <cell r="N1361">
            <v>6.5</v>
          </cell>
          <cell r="O1361">
            <v>-0.5</v>
          </cell>
          <cell r="P1361">
            <v>-0.5</v>
          </cell>
          <cell r="R1361">
            <v>-6.9194118702704799</v>
          </cell>
          <cell r="V1361">
            <v>838.75</v>
          </cell>
          <cell r="W1361">
            <v>6.4194118702704799</v>
          </cell>
          <cell r="X1361">
            <v>39.190391822271572</v>
          </cell>
          <cell r="Y1361">
            <v>5.239608177728428</v>
          </cell>
          <cell r="AM1361">
            <v>864</v>
          </cell>
          <cell r="BB1361">
            <v>929.90871599999991</v>
          </cell>
        </row>
        <row r="1362">
          <cell r="A1362">
            <v>45411</v>
          </cell>
          <cell r="B1362">
            <v>49.69</v>
          </cell>
          <cell r="C1362">
            <v>40.94</v>
          </cell>
          <cell r="D1362">
            <v>43.19</v>
          </cell>
          <cell r="H1362">
            <v>43.69</v>
          </cell>
          <cell r="N1362">
            <v>6.5</v>
          </cell>
          <cell r="O1362">
            <v>-0.5</v>
          </cell>
          <cell r="P1362">
            <v>-0.5</v>
          </cell>
          <cell r="R1362">
            <v>-5.7020709392002757</v>
          </cell>
          <cell r="V1362">
            <v>838.25</v>
          </cell>
          <cell r="W1362">
            <v>5.2020709392002757</v>
          </cell>
          <cell r="X1362">
            <v>38.317226263731378</v>
          </cell>
          <cell r="Y1362">
            <v>4.8727737362686199</v>
          </cell>
          <cell r="AM1362">
            <v>844.75</v>
          </cell>
          <cell r="BB1362">
            <v>902.57142799999986</v>
          </cell>
        </row>
        <row r="1363">
          <cell r="A1363">
            <v>45412</v>
          </cell>
          <cell r="B1363">
            <v>48.29</v>
          </cell>
          <cell r="C1363">
            <v>40.79</v>
          </cell>
          <cell r="D1363">
            <v>41.79</v>
          </cell>
          <cell r="H1363">
            <v>42.29</v>
          </cell>
          <cell r="N1363">
            <v>6.5</v>
          </cell>
          <cell r="O1363">
            <v>-0.5</v>
          </cell>
          <cell r="P1363">
            <v>-0.5</v>
          </cell>
          <cell r="R1363">
            <v>-4.5739797663578017</v>
          </cell>
          <cell r="V1363">
            <v>832.25</v>
          </cell>
          <cell r="W1363">
            <v>4.0739797663578017</v>
          </cell>
          <cell r="X1363">
            <v>37.591478267022644</v>
          </cell>
          <cell r="Y1363">
            <v>4.1985217329773548</v>
          </cell>
          <cell r="AM1363">
            <v>828.75</v>
          </cell>
          <cell r="BB1363">
            <v>899.26449799999989</v>
          </cell>
        </row>
        <row r="1364">
          <cell r="A1364">
            <v>45413</v>
          </cell>
          <cell r="B1364">
            <v>49.76</v>
          </cell>
          <cell r="C1364">
            <v>40.26</v>
          </cell>
          <cell r="D1364">
            <v>42.76</v>
          </cell>
          <cell r="H1364">
            <v>43.26</v>
          </cell>
          <cell r="N1364">
            <v>7</v>
          </cell>
          <cell r="O1364">
            <v>-0.5</v>
          </cell>
          <cell r="P1364">
            <v>-0.5</v>
          </cell>
          <cell r="R1364">
            <v>-6.0764678862079649</v>
          </cell>
          <cell r="V1364">
            <v>820.5</v>
          </cell>
          <cell r="W1364">
            <v>5.5764678862079649</v>
          </cell>
          <cell r="X1364">
            <v>37.466740330088328</v>
          </cell>
          <cell r="Y1364">
            <v>5.2932596699116701</v>
          </cell>
          <cell r="AM1364">
            <v>826</v>
          </cell>
          <cell r="BB1364">
            <v>887.5800119999999</v>
          </cell>
        </row>
        <row r="1365">
          <cell r="A1365">
            <v>45414</v>
          </cell>
          <cell r="B1365">
            <v>49.24</v>
          </cell>
          <cell r="C1365">
            <v>39.99</v>
          </cell>
          <cell r="D1365">
            <v>42.74</v>
          </cell>
          <cell r="H1365">
            <v>43.24</v>
          </cell>
          <cell r="N1365">
            <v>6.5</v>
          </cell>
          <cell r="O1365">
            <v>-0.5</v>
          </cell>
          <cell r="P1365">
            <v>-0.5</v>
          </cell>
          <cell r="R1365">
            <v>-6.4756606614091581</v>
          </cell>
          <cell r="V1365">
            <v>811.25</v>
          </cell>
          <cell r="W1365">
            <v>5.9756606614091581</v>
          </cell>
          <cell r="X1365">
            <v>37.500759767434054</v>
          </cell>
          <cell r="Y1365">
            <v>5.2392402325659475</v>
          </cell>
          <cell r="AM1365">
            <v>826.75</v>
          </cell>
          <cell r="BB1365">
            <v>881.62753799999996</v>
          </cell>
        </row>
        <row r="1366">
          <cell r="A1366">
            <v>45415</v>
          </cell>
          <cell r="B1366">
            <v>49.08</v>
          </cell>
          <cell r="C1366">
            <v>39.83</v>
          </cell>
          <cell r="D1366">
            <v>42.58</v>
          </cell>
          <cell r="H1366">
            <v>43.08</v>
          </cell>
          <cell r="N1366">
            <v>6.5</v>
          </cell>
          <cell r="O1366">
            <v>-0.5</v>
          </cell>
          <cell r="P1366">
            <v>-0.5</v>
          </cell>
          <cell r="R1366">
            <v>-5.6018999901206428</v>
          </cell>
          <cell r="V1366">
            <v>827</v>
          </cell>
          <cell r="W1366">
            <v>5.1018999901206428</v>
          </cell>
          <cell r="X1366">
            <v>37.795594891096975</v>
          </cell>
          <cell r="Y1366">
            <v>4.7844051089030231</v>
          </cell>
          <cell r="AM1366">
            <v>833.25</v>
          </cell>
          <cell r="BB1366">
            <v>878.10014599999988</v>
          </cell>
        </row>
        <row r="1367">
          <cell r="A1367">
            <v>45418</v>
          </cell>
          <cell r="B1367">
            <v>49.84</v>
          </cell>
          <cell r="C1367">
            <v>40.590000000000003</v>
          </cell>
          <cell r="D1367">
            <v>43.34</v>
          </cell>
          <cell r="H1367">
            <v>43.84</v>
          </cell>
          <cell r="N1367">
            <v>6.5</v>
          </cell>
          <cell r="O1367">
            <v>-0.5</v>
          </cell>
          <cell r="P1367">
            <v>-0.5</v>
          </cell>
          <cell r="R1367">
            <v>-5.4215486295341933</v>
          </cell>
          <cell r="V1367">
            <v>847.75</v>
          </cell>
          <cell r="W1367">
            <v>4.9215486295341933</v>
          </cell>
          <cell r="X1367">
            <v>38.759478949225759</v>
          </cell>
          <cell r="Y1367">
            <v>4.5805210507742444</v>
          </cell>
          <cell r="AM1367">
            <v>854.5</v>
          </cell>
          <cell r="BB1367">
            <v>894.85525800000005</v>
          </cell>
        </row>
        <row r="1368">
          <cell r="A1368">
            <v>45419</v>
          </cell>
          <cell r="B1368">
            <v>50.5</v>
          </cell>
          <cell r="C1368">
            <v>41.25</v>
          </cell>
          <cell r="D1368">
            <v>44</v>
          </cell>
          <cell r="H1368">
            <v>44.5</v>
          </cell>
          <cell r="N1368">
            <v>6.5</v>
          </cell>
          <cell r="O1368">
            <v>-0.5</v>
          </cell>
          <cell r="P1368">
            <v>-0.5</v>
          </cell>
          <cell r="R1368">
            <v>-5.6963444577276903</v>
          </cell>
          <cell r="V1368">
            <v>856.25</v>
          </cell>
          <cell r="W1368">
            <v>5.1963444577276903</v>
          </cell>
          <cell r="X1368">
            <v>39.065653885337255</v>
          </cell>
          <cell r="Y1368">
            <v>4.9343461146627448</v>
          </cell>
          <cell r="AM1368">
            <v>861.25</v>
          </cell>
          <cell r="BB1368">
            <v>909.4057499999999</v>
          </cell>
        </row>
        <row r="1369">
          <cell r="A1369">
            <v>45420</v>
          </cell>
          <cell r="B1369">
            <v>49.79</v>
          </cell>
          <cell r="C1369">
            <v>40.54</v>
          </cell>
          <cell r="D1369">
            <v>43.29</v>
          </cell>
          <cell r="H1369">
            <v>43.79</v>
          </cell>
          <cell r="N1369">
            <v>6.5</v>
          </cell>
          <cell r="O1369">
            <v>-0.5</v>
          </cell>
          <cell r="P1369">
            <v>-0.5</v>
          </cell>
          <cell r="R1369">
            <v>-4.5558221480616012</v>
          </cell>
          <cell r="V1369">
            <v>865.75</v>
          </cell>
          <cell r="W1369">
            <v>4.0558221480616012</v>
          </cell>
          <cell r="X1369">
            <v>38.8728770737115</v>
          </cell>
          <cell r="Y1369">
            <v>4.4171229262884992</v>
          </cell>
          <cell r="AM1369">
            <v>857</v>
          </cell>
          <cell r="BB1369">
            <v>893.75294799999995</v>
          </cell>
        </row>
        <row r="1370">
          <cell r="A1370">
            <v>45421</v>
          </cell>
          <cell r="B1370">
            <v>48.64</v>
          </cell>
          <cell r="C1370">
            <v>39.14</v>
          </cell>
          <cell r="D1370">
            <v>42.14</v>
          </cell>
          <cell r="H1370">
            <v>42.64</v>
          </cell>
          <cell r="N1370">
            <v>6.5</v>
          </cell>
          <cell r="O1370">
            <v>-0.5</v>
          </cell>
          <cell r="P1370">
            <v>-0.5</v>
          </cell>
          <cell r="R1370">
            <v>-2.5561070631943323</v>
          </cell>
          <cell r="V1370">
            <v>884.5</v>
          </cell>
          <cell r="W1370">
            <v>2.0561070631943323</v>
          </cell>
          <cell r="X1370">
            <v>40.743946127726204</v>
          </cell>
          <cell r="Y1370">
            <v>1.3960538722737965</v>
          </cell>
          <cell r="AM1370">
            <v>898.25</v>
          </cell>
          <cell r="BB1370">
            <v>862.88826799999993</v>
          </cell>
        </row>
        <row r="1371">
          <cell r="A1371">
            <v>45422</v>
          </cell>
          <cell r="B1371">
            <v>50.44</v>
          </cell>
          <cell r="C1371">
            <v>40.94</v>
          </cell>
          <cell r="D1371">
            <v>43.69</v>
          </cell>
          <cell r="H1371">
            <v>44.44</v>
          </cell>
          <cell r="N1371">
            <v>6.75</v>
          </cell>
          <cell r="O1371">
            <v>-0.75</v>
          </cell>
          <cell r="P1371">
            <v>-0.75</v>
          </cell>
          <cell r="R1371">
            <v>-3.8462780122739559</v>
          </cell>
          <cell r="V1371">
            <v>895.75</v>
          </cell>
          <cell r="W1371">
            <v>3.0962780122739559</v>
          </cell>
          <cell r="X1371">
            <v>40.925383126903384</v>
          </cell>
          <cell r="Y1371">
            <v>2.7646168730966139</v>
          </cell>
          <cell r="AM1371">
            <v>902.25</v>
          </cell>
          <cell r="BB1371">
            <v>902.57142799999986</v>
          </cell>
        </row>
        <row r="1372">
          <cell r="A1372">
            <v>45425</v>
          </cell>
          <cell r="B1372">
            <v>51.15</v>
          </cell>
          <cell r="C1372">
            <v>41.65</v>
          </cell>
          <cell r="D1372">
            <v>44.4</v>
          </cell>
          <cell r="H1372">
            <v>45.15</v>
          </cell>
          <cell r="N1372">
            <v>6.75</v>
          </cell>
          <cell r="O1372">
            <v>-0.75</v>
          </cell>
          <cell r="P1372">
            <v>-0.75</v>
          </cell>
          <cell r="R1372">
            <v>-6.1764014407542334</v>
          </cell>
          <cell r="V1372">
            <v>860</v>
          </cell>
          <cell r="W1372">
            <v>5.4264014407542334</v>
          </cell>
          <cell r="X1372">
            <v>39.81408150694314</v>
          </cell>
          <cell r="Y1372">
            <v>4.5859184930568588</v>
          </cell>
          <cell r="AM1372">
            <v>877.75</v>
          </cell>
          <cell r="BB1372">
            <v>918.22422999999992</v>
          </cell>
        </row>
        <row r="1373">
          <cell r="A1373">
            <v>45426</v>
          </cell>
          <cell r="B1373">
            <v>49.4</v>
          </cell>
          <cell r="C1373">
            <v>39.9</v>
          </cell>
          <cell r="D1373">
            <v>42.65</v>
          </cell>
          <cell r="H1373">
            <v>43.4</v>
          </cell>
          <cell r="N1373">
            <v>6.75</v>
          </cell>
          <cell r="O1373">
            <v>-0.75</v>
          </cell>
          <cell r="P1373">
            <v>-0.75</v>
          </cell>
          <cell r="R1373">
            <v>-4.3810833028946448</v>
          </cell>
          <cell r="V1373">
            <v>861</v>
          </cell>
          <cell r="W1373">
            <v>3.6310833028946448</v>
          </cell>
          <cell r="X1373">
            <v>39.825421319391708</v>
          </cell>
          <cell r="Y1373">
            <v>2.8245786806082904</v>
          </cell>
          <cell r="AM1373">
            <v>878</v>
          </cell>
          <cell r="BB1373">
            <v>879.64337999999998</v>
          </cell>
        </row>
        <row r="1374">
          <cell r="A1374">
            <v>45427</v>
          </cell>
          <cell r="B1374">
            <v>49.55</v>
          </cell>
          <cell r="C1374">
            <v>42.55</v>
          </cell>
          <cell r="D1374">
            <v>42.8</v>
          </cell>
          <cell r="H1374">
            <v>43.55</v>
          </cell>
          <cell r="N1374">
            <v>6.75</v>
          </cell>
          <cell r="O1374">
            <v>-0.75</v>
          </cell>
          <cell r="P1374">
            <v>-0.75</v>
          </cell>
          <cell r="R1374">
            <v>-3.7493454248167524</v>
          </cell>
          <cell r="V1374">
            <v>878.25</v>
          </cell>
          <cell r="W1374">
            <v>2.9993454248167524</v>
          </cell>
          <cell r="X1374">
            <v>39.99551850612032</v>
          </cell>
          <cell r="Y1374">
            <v>2.8044814938796776</v>
          </cell>
          <cell r="AM1374">
            <v>881.75</v>
          </cell>
          <cell r="BB1374">
            <v>938.06580999999994</v>
          </cell>
        </row>
        <row r="1375">
          <cell r="A1375">
            <v>45428</v>
          </cell>
          <cell r="B1375">
            <v>50.52</v>
          </cell>
          <cell r="C1375">
            <v>42.02</v>
          </cell>
          <cell r="D1375">
            <v>43.77</v>
          </cell>
          <cell r="H1375">
            <v>44.52</v>
          </cell>
          <cell r="N1375">
            <v>6.75</v>
          </cell>
          <cell r="O1375">
            <v>-0.75</v>
          </cell>
          <cell r="P1375">
            <v>-0.75</v>
          </cell>
          <cell r="R1375">
            <v>-4.3114821840804609</v>
          </cell>
          <cell r="V1375">
            <v>887.25</v>
          </cell>
          <cell r="W1375">
            <v>3.5614821840804609</v>
          </cell>
          <cell r="X1375">
            <v>40.19963513019465</v>
          </cell>
          <cell r="Y1375">
            <v>3.5703648698053527</v>
          </cell>
          <cell r="AM1375">
            <v>886.25</v>
          </cell>
          <cell r="BB1375">
            <v>926.38132400000006</v>
          </cell>
        </row>
        <row r="1376">
          <cell r="A1376">
            <v>45429</v>
          </cell>
          <cell r="B1376">
            <v>51.27</v>
          </cell>
          <cell r="C1376">
            <v>42.77</v>
          </cell>
          <cell r="D1376">
            <v>44.52</v>
          </cell>
          <cell r="H1376">
            <v>45.27</v>
          </cell>
          <cell r="N1376">
            <v>6.75</v>
          </cell>
          <cell r="O1376">
            <v>-0.75</v>
          </cell>
          <cell r="P1376">
            <v>-0.75</v>
          </cell>
          <cell r="R1376">
            <v>-3.599972238108748</v>
          </cell>
          <cell r="V1376">
            <v>919.5</v>
          </cell>
          <cell r="W1376">
            <v>2.849972238108748</v>
          </cell>
          <cell r="X1376">
            <v>40.777965565071923</v>
          </cell>
          <cell r="Y1376">
            <v>3.7420344349280796</v>
          </cell>
          <cell r="AM1376">
            <v>899</v>
          </cell>
          <cell r="BB1376">
            <v>942.91597400000001</v>
          </cell>
        </row>
        <row r="1377">
          <cell r="A1377">
            <v>45432</v>
          </cell>
          <cell r="B1377">
            <v>52.32</v>
          </cell>
          <cell r="C1377">
            <v>44.07</v>
          </cell>
          <cell r="D1377">
            <v>45.82</v>
          </cell>
          <cell r="H1377">
            <v>46.32</v>
          </cell>
          <cell r="N1377">
            <v>6.5</v>
          </cell>
          <cell r="O1377">
            <v>-0.5</v>
          </cell>
          <cell r="P1377">
            <v>-0.5</v>
          </cell>
          <cell r="R1377">
            <v>-5.6016531331600916</v>
          </cell>
          <cell r="V1377">
            <v>898.5</v>
          </cell>
          <cell r="W1377">
            <v>5.1016531331600916</v>
          </cell>
          <cell r="X1377">
            <v>40.959402564249103</v>
          </cell>
          <cell r="Y1377">
            <v>4.860597435750897</v>
          </cell>
          <cell r="AM1377">
            <v>903</v>
          </cell>
          <cell r="BB1377">
            <v>971.57603399999994</v>
          </cell>
        </row>
        <row r="1378">
          <cell r="A1378">
            <v>45433</v>
          </cell>
          <cell r="B1378">
            <v>51.81</v>
          </cell>
          <cell r="C1378">
            <v>43.56</v>
          </cell>
          <cell r="D1378">
            <v>45.31</v>
          </cell>
          <cell r="H1378">
            <v>45.81</v>
          </cell>
          <cell r="N1378">
            <v>6.5</v>
          </cell>
          <cell r="O1378">
            <v>-0.5</v>
          </cell>
          <cell r="P1378">
            <v>-0.5</v>
          </cell>
          <cell r="R1378">
            <v>-3.6867908595128611</v>
          </cell>
          <cell r="V1378">
            <v>929.5</v>
          </cell>
          <cell r="W1378">
            <v>3.1867908595128611</v>
          </cell>
          <cell r="X1378">
            <v>42.456257807460865</v>
          </cell>
          <cell r="Y1378">
            <v>2.8537421925391371</v>
          </cell>
          <cell r="AM1378">
            <v>936</v>
          </cell>
          <cell r="BB1378">
            <v>960.33247200000005</v>
          </cell>
        </row>
        <row r="1379">
          <cell r="A1379">
            <v>45434</v>
          </cell>
          <cell r="B1379">
            <v>52.38</v>
          </cell>
          <cell r="C1379">
            <v>43.63</v>
          </cell>
          <cell r="D1379">
            <v>45.88</v>
          </cell>
          <cell r="H1379">
            <v>45.88</v>
          </cell>
          <cell r="N1379">
            <v>6.5</v>
          </cell>
          <cell r="O1379">
            <v>0</v>
          </cell>
          <cell r="P1379">
            <v>0</v>
          </cell>
          <cell r="R1379">
            <v>-5.3655847535282462</v>
          </cell>
          <cell r="V1379">
            <v>894</v>
          </cell>
          <cell r="W1379">
            <v>5.3655847535282462</v>
          </cell>
          <cell r="X1379">
            <v>41.242897875463456</v>
          </cell>
          <cell r="Y1379">
            <v>4.6371021245365469</v>
          </cell>
          <cell r="AM1379">
            <v>909.25</v>
          </cell>
          <cell r="BB1379">
            <v>961.87570600000004</v>
          </cell>
        </row>
        <row r="1380">
          <cell r="A1380">
            <v>45435</v>
          </cell>
          <cell r="B1380">
            <v>51.69</v>
          </cell>
          <cell r="C1380">
            <v>42.69</v>
          </cell>
          <cell r="D1380">
            <v>45.19</v>
          </cell>
          <cell r="H1380">
            <v>45.19</v>
          </cell>
          <cell r="N1380">
            <v>6.5</v>
          </cell>
          <cell r="O1380">
            <v>0</v>
          </cell>
          <cell r="P1380">
            <v>0</v>
          </cell>
          <cell r="R1380">
            <v>-4.9928117185453544</v>
          </cell>
          <cell r="V1380">
            <v>887</v>
          </cell>
          <cell r="W1380">
            <v>4.9928117185453544</v>
          </cell>
          <cell r="X1380">
            <v>41.378975624846341</v>
          </cell>
          <cell r="Y1380">
            <v>3.8110243751536572</v>
          </cell>
          <cell r="AM1380">
            <v>912.25</v>
          </cell>
          <cell r="BB1380">
            <v>941.15227799999991</v>
          </cell>
        </row>
        <row r="1381">
          <cell r="A1381">
            <v>45436</v>
          </cell>
          <cell r="B1381">
            <v>51.45</v>
          </cell>
          <cell r="C1381">
            <v>42.45</v>
          </cell>
          <cell r="D1381">
            <v>44.95</v>
          </cell>
          <cell r="H1381">
            <v>44.95</v>
          </cell>
          <cell r="N1381">
            <v>6.5</v>
          </cell>
          <cell r="O1381">
            <v>0</v>
          </cell>
          <cell r="P1381">
            <v>0</v>
          </cell>
          <cell r="R1381">
            <v>-3.359278979363026</v>
          </cell>
          <cell r="V1381">
            <v>917.75</v>
          </cell>
          <cell r="W1381">
            <v>3.359278979363026</v>
          </cell>
          <cell r="X1381">
            <v>41.889267185032168</v>
          </cell>
          <cell r="Y1381">
            <v>3.0607328149678352</v>
          </cell>
          <cell r="AM1381">
            <v>923.5</v>
          </cell>
          <cell r="BB1381">
            <v>935.86118999999997</v>
          </cell>
        </row>
        <row r="1382">
          <cell r="A1382">
            <v>45440</v>
          </cell>
          <cell r="B1382">
            <v>52.02</v>
          </cell>
          <cell r="C1382">
            <v>43.02</v>
          </cell>
          <cell r="D1382">
            <v>45.27</v>
          </cell>
          <cell r="H1382">
            <v>45.52</v>
          </cell>
          <cell r="N1382">
            <v>6.75</v>
          </cell>
          <cell r="O1382">
            <v>-0.25</v>
          </cell>
          <cell r="P1382">
            <v>-0.25</v>
          </cell>
          <cell r="R1382">
            <v>-2.7510073950137368</v>
          </cell>
          <cell r="V1382">
            <v>943.75</v>
          </cell>
          <cell r="W1382">
            <v>2.5010073950137368</v>
          </cell>
          <cell r="X1382">
            <v>42.705733681329491</v>
          </cell>
          <cell r="Y1382">
            <v>2.5642663186705121</v>
          </cell>
          <cell r="AM1382">
            <v>941.5</v>
          </cell>
          <cell r="BB1382">
            <v>948.42752400000006</v>
          </cell>
        </row>
        <row r="1383">
          <cell r="A1383">
            <v>45441</v>
          </cell>
          <cell r="B1383">
            <v>52.38</v>
          </cell>
          <cell r="C1383">
            <v>43.38</v>
          </cell>
          <cell r="D1383">
            <v>45.63</v>
          </cell>
          <cell r="H1383">
            <v>45.88</v>
          </cell>
          <cell r="N1383">
            <v>6.75</v>
          </cell>
          <cell r="O1383">
            <v>-0.25</v>
          </cell>
          <cell r="P1383">
            <v>-0.25</v>
          </cell>
          <cell r="R1383" t="str">
            <v/>
          </cell>
          <cell r="W1383" t="str">
            <v/>
          </cell>
          <cell r="X1383">
            <v>42.705733681329491</v>
          </cell>
          <cell r="Y1383">
            <v>2.9242663186705116</v>
          </cell>
          <cell r="BB1383">
            <v>956.36415599999998</v>
          </cell>
        </row>
        <row r="1384">
          <cell r="A1384">
            <v>45442</v>
          </cell>
          <cell r="B1384">
            <v>52.22</v>
          </cell>
          <cell r="C1384">
            <v>43.22</v>
          </cell>
          <cell r="D1384">
            <v>45.47</v>
          </cell>
          <cell r="H1384">
            <v>45.72</v>
          </cell>
          <cell r="N1384">
            <v>6.75</v>
          </cell>
          <cell r="O1384">
            <v>-0.25</v>
          </cell>
          <cell r="P1384">
            <v>-0.25</v>
          </cell>
          <cell r="R1384" t="str">
            <v/>
          </cell>
          <cell r="V1384">
            <v>948.25</v>
          </cell>
          <cell r="W1384">
            <v>45.47</v>
          </cell>
          <cell r="X1384">
            <v>43.38612242824393</v>
          </cell>
          <cell r="Y1384">
            <v>2.0838775717560694</v>
          </cell>
          <cell r="AM1384">
            <v>956.5</v>
          </cell>
          <cell r="BB1384">
            <v>952.8367639999999</v>
          </cell>
        </row>
        <row r="1385">
          <cell r="A1385">
            <v>45443</v>
          </cell>
          <cell r="B1385">
            <v>52.02</v>
          </cell>
          <cell r="C1385">
            <v>43.02</v>
          </cell>
          <cell r="D1385">
            <v>45.27</v>
          </cell>
          <cell r="H1385">
            <v>45.52</v>
          </cell>
          <cell r="N1385">
            <v>6.75</v>
          </cell>
          <cell r="O1385">
            <v>-0.25</v>
          </cell>
          <cell r="P1385">
            <v>-0.25</v>
          </cell>
          <cell r="R1385">
            <v>-3.3061545837936919</v>
          </cell>
          <cell r="V1385">
            <v>931.5</v>
          </cell>
          <cell r="W1385">
            <v>3.0561545837936919</v>
          </cell>
          <cell r="X1385">
            <v>42.603675369292326</v>
          </cell>
          <cell r="Y1385">
            <v>2.6663246307076776</v>
          </cell>
          <cell r="AM1385">
            <v>939.25</v>
          </cell>
          <cell r="BB1385">
            <v>948.42752400000006</v>
          </cell>
        </row>
        <row r="1386">
          <cell r="A1386">
            <v>45446</v>
          </cell>
          <cell r="B1386">
            <v>50.64</v>
          </cell>
          <cell r="C1386">
            <v>41.89</v>
          </cell>
          <cell r="D1386">
            <v>44.39</v>
          </cell>
          <cell r="H1386">
            <v>44.14</v>
          </cell>
          <cell r="N1386">
            <v>6.25</v>
          </cell>
          <cell r="O1386">
            <v>0.25</v>
          </cell>
          <cell r="P1386">
            <v>0.25</v>
          </cell>
          <cell r="R1386">
            <v>-2.5379494448981319</v>
          </cell>
          <cell r="V1386">
            <v>918</v>
          </cell>
          <cell r="W1386">
            <v>2.7879494448981319</v>
          </cell>
          <cell r="X1386">
            <v>42.694393868880923</v>
          </cell>
          <cell r="Y1386">
            <v>1.695606131119078</v>
          </cell>
          <cell r="AM1386">
            <v>941.25</v>
          </cell>
          <cell r="BB1386">
            <v>923.51531799999998</v>
          </cell>
        </row>
        <row r="1387">
          <cell r="A1387">
            <v>45447</v>
          </cell>
          <cell r="B1387">
            <v>50.12</v>
          </cell>
          <cell r="C1387">
            <v>41.37</v>
          </cell>
          <cell r="D1387">
            <v>43.87</v>
          </cell>
          <cell r="H1387">
            <v>43.62</v>
          </cell>
          <cell r="N1387">
            <v>6.25</v>
          </cell>
          <cell r="O1387">
            <v>0.25</v>
          </cell>
          <cell r="P1387">
            <v>0.25</v>
          </cell>
          <cell r="R1387">
            <v>-1.7460406177405972</v>
          </cell>
          <cell r="V1387">
            <v>924</v>
          </cell>
          <cell r="W1387">
            <v>1.9960406177405972</v>
          </cell>
          <cell r="X1387">
            <v>42.41089855766657</v>
          </cell>
          <cell r="Y1387">
            <v>1.4591014423334272</v>
          </cell>
          <cell r="AM1387">
            <v>935</v>
          </cell>
          <cell r="BB1387">
            <v>912.05129399999987</v>
          </cell>
        </row>
        <row r="1388">
          <cell r="A1388">
            <v>45448</v>
          </cell>
          <cell r="B1388">
            <v>49.88</v>
          </cell>
          <cell r="C1388">
            <v>41.13</v>
          </cell>
          <cell r="D1388">
            <v>44.13</v>
          </cell>
          <cell r="H1388">
            <v>43.13</v>
          </cell>
          <cell r="N1388">
            <v>5.75</v>
          </cell>
          <cell r="O1388">
            <v>1</v>
          </cell>
          <cell r="P1388">
            <v>1</v>
          </cell>
          <cell r="R1388">
            <v>-0.97280225611817173</v>
          </cell>
          <cell r="V1388">
            <v>930.25</v>
          </cell>
          <cell r="W1388">
            <v>1.9728022561181717</v>
          </cell>
          <cell r="X1388">
            <v>42.626354994189477</v>
          </cell>
          <cell r="Y1388">
            <v>1.503645005810526</v>
          </cell>
          <cell r="AM1388">
            <v>939.75</v>
          </cell>
          <cell r="BB1388">
            <v>906.76020600000004</v>
          </cell>
        </row>
        <row r="1389">
          <cell r="A1389">
            <v>45449</v>
          </cell>
          <cell r="B1389">
            <v>50.6</v>
          </cell>
          <cell r="C1389">
            <v>42.225000000000001</v>
          </cell>
          <cell r="D1389">
            <v>45.35</v>
          </cell>
          <cell r="H1389">
            <v>44.35</v>
          </cell>
          <cell r="N1389">
            <v>5.25</v>
          </cell>
          <cell r="O1389">
            <v>1</v>
          </cell>
          <cell r="P1389">
            <v>1</v>
          </cell>
          <cell r="R1389">
            <v>-2.5213587556001826</v>
          </cell>
          <cell r="V1389">
            <v>923</v>
          </cell>
          <cell r="W1389">
            <v>3.5213587556001826</v>
          </cell>
          <cell r="X1389">
            <v>42.569655931946606</v>
          </cell>
          <cell r="Y1389">
            <v>2.7803440680533953</v>
          </cell>
          <cell r="AM1389">
            <v>938.5</v>
          </cell>
          <cell r="BB1389">
            <v>930.90079500000002</v>
          </cell>
        </row>
        <row r="1390">
          <cell r="A1390">
            <v>45450</v>
          </cell>
          <cell r="B1390">
            <v>49.88</v>
          </cell>
          <cell r="C1390">
            <v>41.505000000000003</v>
          </cell>
          <cell r="D1390">
            <v>44.63</v>
          </cell>
          <cell r="H1390">
            <v>43.63</v>
          </cell>
          <cell r="N1390">
            <v>5.25</v>
          </cell>
          <cell r="O1390">
            <v>1</v>
          </cell>
          <cell r="P1390">
            <v>1</v>
          </cell>
          <cell r="R1390">
            <v>-1.0082913430573939</v>
          </cell>
          <cell r="V1390">
            <v>940.5</v>
          </cell>
          <cell r="W1390">
            <v>2.0082913430573939</v>
          </cell>
          <cell r="X1390">
            <v>43.635598302112555</v>
          </cell>
          <cell r="Y1390">
            <v>0.99440169788744726</v>
          </cell>
          <cell r="AM1390">
            <v>962</v>
          </cell>
          <cell r="BB1390">
            <v>915.02753100000007</v>
          </cell>
        </row>
        <row r="1391">
          <cell r="A1391">
            <v>45453</v>
          </cell>
          <cell r="B1391">
            <v>49.91</v>
          </cell>
          <cell r="C1391">
            <v>41.534999999999997</v>
          </cell>
          <cell r="D1391">
            <v>44.66</v>
          </cell>
          <cell r="H1391">
            <v>43.66</v>
          </cell>
          <cell r="N1391">
            <v>5.25</v>
          </cell>
          <cell r="O1391">
            <v>1</v>
          </cell>
          <cell r="P1391">
            <v>1</v>
          </cell>
          <cell r="R1391">
            <v>-1.2308934289606412</v>
          </cell>
          <cell r="V1391">
            <v>936.25</v>
          </cell>
          <cell r="W1391">
            <v>2.2308934289606412</v>
          </cell>
          <cell r="X1391">
            <v>44.134550049849814</v>
          </cell>
          <cell r="Y1391">
            <v>0.52544995015018259</v>
          </cell>
          <cell r="AM1391">
            <v>973</v>
          </cell>
          <cell r="BB1391">
            <v>915.68891699999983</v>
          </cell>
        </row>
        <row r="1392">
          <cell r="A1392">
            <v>45454</v>
          </cell>
          <cell r="B1392">
            <v>49.92</v>
          </cell>
          <cell r="C1392">
            <v>41.545000000000002</v>
          </cell>
          <cell r="D1392">
            <v>44.67</v>
          </cell>
          <cell r="H1392">
            <v>43.67</v>
          </cell>
          <cell r="N1392">
            <v>5.25</v>
          </cell>
          <cell r="O1392">
            <v>1</v>
          </cell>
          <cell r="P1392">
            <v>1</v>
          </cell>
          <cell r="R1392">
            <v>-0.41383741302316679</v>
          </cell>
          <cell r="V1392">
            <v>954.5</v>
          </cell>
          <cell r="W1392">
            <v>1.4138374130231668</v>
          </cell>
          <cell r="X1392">
            <v>44.962356358595713</v>
          </cell>
          <cell r="Y1392">
            <v>-0.29235635859571119</v>
          </cell>
          <cell r="AM1392">
            <v>991.25</v>
          </cell>
          <cell r="BB1392">
            <v>915.90937899999994</v>
          </cell>
        </row>
        <row r="1393">
          <cell r="A1393">
            <v>45455</v>
          </cell>
          <cell r="B1393">
            <v>50.29</v>
          </cell>
          <cell r="C1393">
            <v>42.04</v>
          </cell>
          <cell r="D1393">
            <v>44.79</v>
          </cell>
          <cell r="H1393">
            <v>43.79</v>
          </cell>
          <cell r="N1393">
            <v>5.5</v>
          </cell>
          <cell r="O1393">
            <v>1</v>
          </cell>
          <cell r="P1393">
            <v>1</v>
          </cell>
          <cell r="R1393">
            <v>-0.81707577464558767</v>
          </cell>
          <cell r="V1393">
            <v>948.25</v>
          </cell>
          <cell r="W1393">
            <v>1.8170757746455877</v>
          </cell>
          <cell r="X1393">
            <v>44.304647236578418</v>
          </cell>
          <cell r="Y1393">
            <v>0.48535276342158085</v>
          </cell>
          <cell r="AM1393">
            <v>976.75</v>
          </cell>
          <cell r="BB1393">
            <v>926.82224799999995</v>
          </cell>
        </row>
        <row r="1394">
          <cell r="A1394">
            <v>45456</v>
          </cell>
          <cell r="B1394">
            <v>50.36</v>
          </cell>
          <cell r="C1394">
            <v>42.61</v>
          </cell>
          <cell r="D1394">
            <v>45.484999999999999</v>
          </cell>
          <cell r="H1394">
            <v>43.86</v>
          </cell>
          <cell r="N1394">
            <v>4.875</v>
          </cell>
          <cell r="O1394">
            <v>1.625</v>
          </cell>
          <cell r="P1394">
            <v>1.625</v>
          </cell>
          <cell r="R1394">
            <v>-1.0003711192945559</v>
          </cell>
          <cell r="V1394">
            <v>945.75</v>
          </cell>
          <cell r="W1394">
            <v>2.6253711192945559</v>
          </cell>
          <cell r="X1394">
            <v>44.701540672278512</v>
          </cell>
          <cell r="Y1394">
            <v>0.78345932772148785</v>
          </cell>
          <cell r="AM1394">
            <v>985.5</v>
          </cell>
          <cell r="BB1394">
            <v>939.38858199999993</v>
          </cell>
        </row>
        <row r="1395">
          <cell r="A1395">
            <v>45457</v>
          </cell>
          <cell r="B1395">
            <v>50.18</v>
          </cell>
          <cell r="C1395">
            <v>42.43</v>
          </cell>
          <cell r="D1395">
            <v>45.305</v>
          </cell>
          <cell r="H1395">
            <v>43.68</v>
          </cell>
          <cell r="N1395">
            <v>4.875</v>
          </cell>
          <cell r="O1395">
            <v>1.625</v>
          </cell>
          <cell r="P1395">
            <v>1.625</v>
          </cell>
          <cell r="R1395">
            <v>-2.6670852370727758</v>
          </cell>
          <cell r="V1395">
            <v>905</v>
          </cell>
          <cell r="W1395">
            <v>4.2920852370727758</v>
          </cell>
          <cell r="X1395">
            <v>42.195442121143664</v>
          </cell>
          <cell r="Y1395">
            <v>3.1095578788563358</v>
          </cell>
          <cell r="AM1395">
            <v>930.25</v>
          </cell>
          <cell r="BB1395">
            <v>935.42026599999997</v>
          </cell>
        </row>
        <row r="1396">
          <cell r="A1396">
            <v>45460</v>
          </cell>
          <cell r="B1396">
            <v>49.98</v>
          </cell>
          <cell r="C1396">
            <v>42.48</v>
          </cell>
          <cell r="D1396">
            <v>45.354999999999997</v>
          </cell>
          <cell r="H1396">
            <v>43.73</v>
          </cell>
          <cell r="N1396">
            <v>4.625</v>
          </cell>
          <cell r="O1396">
            <v>1.625</v>
          </cell>
          <cell r="P1396">
            <v>1.625</v>
          </cell>
          <cell r="R1396">
            <v>-2.4451764099152413</v>
          </cell>
          <cell r="V1396">
            <v>911</v>
          </cell>
          <cell r="W1396">
            <v>4.0701764099152413</v>
          </cell>
          <cell r="X1396">
            <v>42.966549367646692</v>
          </cell>
          <cell r="Y1396">
            <v>2.3884506323533046</v>
          </cell>
          <cell r="AM1396">
            <v>947.25</v>
          </cell>
          <cell r="BB1396">
            <v>936.52257599999984</v>
          </cell>
        </row>
        <row r="1397">
          <cell r="A1397">
            <v>45461</v>
          </cell>
          <cell r="B1397">
            <v>50.55</v>
          </cell>
          <cell r="C1397">
            <v>43.05</v>
          </cell>
          <cell r="D1397">
            <v>45.8</v>
          </cell>
          <cell r="H1397">
            <v>44.3</v>
          </cell>
          <cell r="N1397">
            <v>4.75</v>
          </cell>
          <cell r="O1397">
            <v>1.5</v>
          </cell>
          <cell r="P1397">
            <v>1.5</v>
          </cell>
          <cell r="R1397">
            <v>-4.0461640462208734</v>
          </cell>
          <cell r="V1397">
            <v>888.25</v>
          </cell>
          <cell r="W1397">
            <v>5.5461640462208734</v>
          </cell>
          <cell r="X1397">
            <v>41.911946809929319</v>
          </cell>
          <cell r="Y1397">
            <v>3.8880531900706785</v>
          </cell>
          <cell r="AM1397">
            <v>924</v>
          </cell>
          <cell r="BB1397">
            <v>949.08890999999994</v>
          </cell>
        </row>
        <row r="1398">
          <cell r="A1398">
            <v>45463</v>
          </cell>
          <cell r="B1398">
            <v>50.22</v>
          </cell>
          <cell r="C1398">
            <v>42.72</v>
          </cell>
          <cell r="D1398">
            <v>45.47</v>
          </cell>
          <cell r="H1398">
            <v>43.97</v>
          </cell>
          <cell r="N1398">
            <v>4.75</v>
          </cell>
          <cell r="O1398">
            <v>1.5</v>
          </cell>
          <cell r="P1398">
            <v>1.5</v>
          </cell>
          <cell r="R1398">
            <v>-3.2063349953005016</v>
          </cell>
          <cell r="V1398">
            <v>899.5</v>
          </cell>
          <cell r="W1398">
            <v>4.7063349953005016</v>
          </cell>
          <cell r="X1398">
            <v>41.401655249743492</v>
          </cell>
          <cell r="Y1398">
            <v>4.0683447502565073</v>
          </cell>
          <cell r="AM1398">
            <v>912.75</v>
          </cell>
          <cell r="BB1398">
            <v>941.8136639999999</v>
          </cell>
        </row>
        <row r="1399">
          <cell r="A1399">
            <v>45464</v>
          </cell>
          <cell r="B1399">
            <v>50.19</v>
          </cell>
          <cell r="C1399">
            <v>42.69</v>
          </cell>
          <cell r="D1399">
            <v>45.44</v>
          </cell>
          <cell r="H1399">
            <v>43.94</v>
          </cell>
          <cell r="N1399">
            <v>4.75</v>
          </cell>
          <cell r="O1399">
            <v>1.5</v>
          </cell>
          <cell r="P1399">
            <v>1.5</v>
          </cell>
          <cell r="R1399">
            <v>-3.7088231151506648</v>
          </cell>
          <cell r="V1399">
            <v>887.75</v>
          </cell>
          <cell r="W1399">
            <v>5.2088231151506648</v>
          </cell>
          <cell r="X1399">
            <v>41.32227656260347</v>
          </cell>
          <cell r="Y1399">
            <v>4.1177234373965277</v>
          </cell>
          <cell r="AM1399">
            <v>911</v>
          </cell>
          <cell r="BB1399">
            <v>941.15227799999991</v>
          </cell>
        </row>
        <row r="1400">
          <cell r="A1400">
            <v>45467</v>
          </cell>
          <cell r="B1400">
            <v>48.74</v>
          </cell>
          <cell r="C1400">
            <v>42.24</v>
          </cell>
          <cell r="D1400">
            <v>44.99</v>
          </cell>
          <cell r="H1400">
            <v>43.49</v>
          </cell>
          <cell r="N1400">
            <v>3.75</v>
          </cell>
          <cell r="O1400">
            <v>1.5</v>
          </cell>
          <cell r="P1400">
            <v>1.5</v>
          </cell>
          <cell r="R1400">
            <v>-3.7573226316061366</v>
          </cell>
          <cell r="V1400">
            <v>876.75</v>
          </cell>
          <cell r="W1400">
            <v>5.2573226316061366</v>
          </cell>
          <cell r="X1400">
            <v>40.732606315277629</v>
          </cell>
          <cell r="Y1400">
            <v>4.2573936847223735</v>
          </cell>
          <cell r="AM1400">
            <v>898</v>
          </cell>
          <cell r="BB1400">
            <v>931.23148800000001</v>
          </cell>
        </row>
        <row r="1401">
          <cell r="A1401">
            <v>45468</v>
          </cell>
          <cell r="B1401">
            <v>48.01</v>
          </cell>
          <cell r="C1401">
            <v>41.51</v>
          </cell>
          <cell r="D1401">
            <v>44.26</v>
          </cell>
          <cell r="H1401">
            <v>42.76</v>
          </cell>
          <cell r="N1401">
            <v>3.75</v>
          </cell>
          <cell r="O1401">
            <v>1.5</v>
          </cell>
          <cell r="P1401">
            <v>1.5</v>
          </cell>
          <cell r="R1401">
            <v>-2.302232425852722</v>
          </cell>
          <cell r="V1401">
            <v>892.75</v>
          </cell>
          <cell r="W1401">
            <v>3.802232425852722</v>
          </cell>
          <cell r="X1401">
            <v>41.787208872995002</v>
          </cell>
          <cell r="Y1401">
            <v>2.4727911270049958</v>
          </cell>
          <cell r="AM1401">
            <v>921.25</v>
          </cell>
          <cell r="BB1401">
            <v>915.13776199999995</v>
          </cell>
        </row>
        <row r="1402">
          <cell r="A1402">
            <v>45469</v>
          </cell>
          <cell r="B1402">
            <v>48.7</v>
          </cell>
          <cell r="C1402">
            <v>42.2</v>
          </cell>
          <cell r="D1402">
            <v>44.95</v>
          </cell>
          <cell r="H1402">
            <v>43.45</v>
          </cell>
          <cell r="N1402">
            <v>3.75</v>
          </cell>
          <cell r="O1402">
            <v>1.5</v>
          </cell>
          <cell r="P1402">
            <v>1.5</v>
          </cell>
          <cell r="R1402">
            <v>-3.3207889253347389</v>
          </cell>
          <cell r="V1402">
            <v>885.5</v>
          </cell>
          <cell r="W1402">
            <v>4.8207889253347389</v>
          </cell>
          <cell r="X1402">
            <v>41.46969412443493</v>
          </cell>
          <cell r="Y1402">
            <v>3.4803058755650724</v>
          </cell>
          <cell r="AM1402">
            <v>914.25</v>
          </cell>
          <cell r="BB1402">
            <v>930.34964000000002</v>
          </cell>
        </row>
        <row r="1403">
          <cell r="A1403">
            <v>45470</v>
          </cell>
          <cell r="B1403">
            <v>48.74</v>
          </cell>
          <cell r="C1403">
            <v>42.24</v>
          </cell>
          <cell r="D1403">
            <v>44.99</v>
          </cell>
          <cell r="H1403">
            <v>43.49</v>
          </cell>
          <cell r="N1403">
            <v>3.75</v>
          </cell>
          <cell r="O1403">
            <v>1.5</v>
          </cell>
          <cell r="P1403">
            <v>1.5</v>
          </cell>
          <cell r="R1403">
            <v>-2.7489940642303026</v>
          </cell>
          <cell r="V1403">
            <v>899</v>
          </cell>
          <cell r="W1403">
            <v>4.2489940642303026</v>
          </cell>
          <cell r="X1403">
            <v>41.934626434826463</v>
          </cell>
          <cell r="Y1403">
            <v>3.0553735651735394</v>
          </cell>
          <cell r="AM1403">
            <v>924.5</v>
          </cell>
          <cell r="BB1403">
            <v>931.23148800000001</v>
          </cell>
        </row>
        <row r="1404">
          <cell r="A1404">
            <v>45471</v>
          </cell>
          <cell r="B1404">
            <v>50.145000000000003</v>
          </cell>
          <cell r="C1404">
            <v>42.52</v>
          </cell>
          <cell r="D1404">
            <v>45.27</v>
          </cell>
          <cell r="H1404">
            <v>43.77</v>
          </cell>
          <cell r="N1404">
            <v>4.875</v>
          </cell>
          <cell r="O1404">
            <v>1.5</v>
          </cell>
          <cell r="P1404">
            <v>1.5</v>
          </cell>
          <cell r="R1404">
            <v>-1.3975411012851353</v>
          </cell>
          <cell r="V1404">
            <v>935</v>
          </cell>
          <cell r="W1404">
            <v>2.8975411012851353</v>
          </cell>
          <cell r="X1404">
            <v>42.751092931123793</v>
          </cell>
          <cell r="Y1404">
            <v>2.5189070688762101</v>
          </cell>
          <cell r="AM1404">
            <v>942.5</v>
          </cell>
          <cell r="BB1404">
            <v>937.40442400000006</v>
          </cell>
        </row>
        <row r="1405">
          <cell r="A1405">
            <v>45474</v>
          </cell>
          <cell r="B1405">
            <v>53.03</v>
          </cell>
          <cell r="C1405">
            <v>45.655000000000001</v>
          </cell>
          <cell r="D1405">
            <v>48.28</v>
          </cell>
          <cell r="H1405">
            <v>46.03</v>
          </cell>
          <cell r="N1405">
            <v>4.75</v>
          </cell>
          <cell r="O1405">
            <v>2.25</v>
          </cell>
          <cell r="P1405">
            <v>2.25</v>
          </cell>
          <cell r="R1405">
            <v>-3.7028592391447219</v>
          </cell>
          <cell r="V1405">
            <v>934</v>
          </cell>
          <cell r="W1405">
            <v>5.9528592391447219</v>
          </cell>
          <cell r="X1405">
            <v>42.467597619909441</v>
          </cell>
          <cell r="Y1405">
            <v>5.8124023800905604</v>
          </cell>
          <cell r="AM1405">
            <v>936.25</v>
          </cell>
          <cell r="BB1405">
            <v>1006.519261</v>
          </cell>
        </row>
        <row r="1406">
          <cell r="A1406">
            <v>45475</v>
          </cell>
          <cell r="B1406">
            <v>54.04</v>
          </cell>
          <cell r="C1406">
            <v>47.04</v>
          </cell>
          <cell r="D1406">
            <v>49.79</v>
          </cell>
          <cell r="H1406">
            <v>47.04</v>
          </cell>
          <cell r="N1406">
            <v>4.25</v>
          </cell>
          <cell r="O1406">
            <v>2.75</v>
          </cell>
          <cell r="P1406">
            <v>2.75</v>
          </cell>
          <cell r="R1406">
            <v>-5.0187566696969341</v>
          </cell>
          <cell r="V1406">
            <v>927.25</v>
          </cell>
          <cell r="W1406">
            <v>7.7687566696969341</v>
          </cell>
          <cell r="X1406">
            <v>42.864491055609527</v>
          </cell>
          <cell r="Y1406">
            <v>6.9255089443904723</v>
          </cell>
          <cell r="AM1406">
            <v>945</v>
          </cell>
          <cell r="BB1406">
            <v>1037.0532479999999</v>
          </cell>
        </row>
        <row r="1407">
          <cell r="A1407">
            <v>45476</v>
          </cell>
          <cell r="B1407">
            <v>55.64</v>
          </cell>
          <cell r="C1407">
            <v>48.64</v>
          </cell>
          <cell r="D1407">
            <v>51.39</v>
          </cell>
          <cell r="H1407">
            <v>48.64</v>
          </cell>
          <cell r="N1407">
            <v>4.25</v>
          </cell>
          <cell r="O1407">
            <v>2.75</v>
          </cell>
          <cell r="P1407">
            <v>2.75</v>
          </cell>
          <cell r="R1407">
            <v>-5.7010643780402788</v>
          </cell>
          <cell r="V1407">
            <v>947.5</v>
          </cell>
          <cell r="W1407">
            <v>8.4510643780402788</v>
          </cell>
          <cell r="X1407">
            <v>43.726316801701152</v>
          </cell>
          <cell r="Y1407">
            <v>7.6636831982988483</v>
          </cell>
          <cell r="AM1407">
            <v>964</v>
          </cell>
          <cell r="BB1407">
            <v>1072.327168</v>
          </cell>
        </row>
        <row r="1408">
          <cell r="A1408">
            <v>45478</v>
          </cell>
          <cell r="B1408">
            <v>56.55</v>
          </cell>
          <cell r="C1408">
            <v>49.55</v>
          </cell>
          <cell r="D1408">
            <v>52.3</v>
          </cell>
          <cell r="H1408">
            <v>49.55</v>
          </cell>
          <cell r="N1408">
            <v>4.25</v>
          </cell>
          <cell r="O1408">
            <v>2.75</v>
          </cell>
          <cell r="P1408">
            <v>2.75</v>
          </cell>
          <cell r="R1408">
            <v>-6.9169618085924967</v>
          </cell>
          <cell r="V1408">
            <v>940.75</v>
          </cell>
          <cell r="W1408">
            <v>9.6669618085924967</v>
          </cell>
          <cell r="X1408">
            <v>44.066511175158368</v>
          </cell>
          <cell r="Y1408">
            <v>8.2334888248416291</v>
          </cell>
          <cell r="AM1408">
            <v>971.5</v>
          </cell>
          <cell r="BB1408">
            <v>1092.3892099999998</v>
          </cell>
        </row>
        <row r="1409">
          <cell r="A1409">
            <v>45481</v>
          </cell>
          <cell r="B1409">
            <v>56.09</v>
          </cell>
          <cell r="C1409">
            <v>49.59</v>
          </cell>
          <cell r="D1409">
            <v>52.09</v>
          </cell>
          <cell r="H1409">
            <v>49.09</v>
          </cell>
          <cell r="N1409">
            <v>4</v>
          </cell>
          <cell r="O1409">
            <v>3</v>
          </cell>
          <cell r="P1409">
            <v>3</v>
          </cell>
          <cell r="R1409">
            <v>-7.8844831511695261</v>
          </cell>
          <cell r="V1409">
            <v>909.25</v>
          </cell>
          <cell r="W1409">
            <v>10.884483151169526</v>
          </cell>
          <cell r="X1409">
            <v>42.036684746863628</v>
          </cell>
          <cell r="Y1409">
            <v>10.053315253136375</v>
          </cell>
          <cell r="AM1409">
            <v>926.75</v>
          </cell>
          <cell r="BB1409">
            <v>1093.271058</v>
          </cell>
        </row>
        <row r="1410">
          <cell r="A1410">
            <v>45482</v>
          </cell>
          <cell r="B1410">
            <v>53.95</v>
          </cell>
          <cell r="C1410">
            <v>47.7</v>
          </cell>
          <cell r="D1410">
            <v>50.2</v>
          </cell>
          <cell r="H1410">
            <v>46.95</v>
          </cell>
          <cell r="N1410">
            <v>3.75</v>
          </cell>
          <cell r="O1410">
            <v>3.25</v>
          </cell>
          <cell r="P1410">
            <v>3.25</v>
          </cell>
          <cell r="R1410">
            <v>-4.9627452730916275</v>
          </cell>
          <cell r="V1410">
            <v>926.5</v>
          </cell>
          <cell r="W1410">
            <v>8.2127452730916275</v>
          </cell>
          <cell r="X1410">
            <v>42.127403246452225</v>
          </cell>
          <cell r="Y1410">
            <v>8.0725967535477778</v>
          </cell>
          <cell r="AM1410">
            <v>928.75</v>
          </cell>
          <cell r="BB1410">
            <v>1051.60374</v>
          </cell>
        </row>
        <row r="1411">
          <cell r="A1411">
            <v>45483</v>
          </cell>
          <cell r="B1411">
            <v>54.09</v>
          </cell>
          <cell r="C1411">
            <v>47.34</v>
          </cell>
          <cell r="D1411">
            <v>49.59</v>
          </cell>
          <cell r="H1411">
            <v>46.34</v>
          </cell>
          <cell r="N1411">
            <v>4.5</v>
          </cell>
          <cell r="O1411">
            <v>3.25</v>
          </cell>
          <cell r="P1411">
            <v>3.25</v>
          </cell>
          <cell r="R1411">
            <v>-4.1261545837936922</v>
          </cell>
          <cell r="V1411">
            <v>931.5</v>
          </cell>
          <cell r="W1411">
            <v>7.3761545837936922</v>
          </cell>
          <cell r="X1411">
            <v>42.50161705725516</v>
          </cell>
          <cell r="Y1411">
            <v>7.0883829427448433</v>
          </cell>
          <cell r="AM1411">
            <v>937</v>
          </cell>
          <cell r="BB1411">
            <v>1043.6671080000001</v>
          </cell>
        </row>
        <row r="1412">
          <cell r="A1412">
            <v>45484</v>
          </cell>
          <cell r="B1412">
            <v>54.62</v>
          </cell>
          <cell r="C1412">
            <v>48.12</v>
          </cell>
          <cell r="D1412">
            <v>50.37</v>
          </cell>
          <cell r="H1412">
            <v>47.12</v>
          </cell>
          <cell r="N1412">
            <v>4.25</v>
          </cell>
          <cell r="O1412">
            <v>3.25</v>
          </cell>
          <cell r="P1412">
            <v>3.25</v>
          </cell>
          <cell r="R1412">
            <v>-4.6229162221712627</v>
          </cell>
          <cell r="V1412">
            <v>937.75</v>
          </cell>
          <cell r="W1412">
            <v>7.8729162221712627</v>
          </cell>
          <cell r="X1412">
            <v>44.225268549438404</v>
          </cell>
          <cell r="Y1412">
            <v>6.1447314505615935</v>
          </cell>
          <cell r="AM1412">
            <v>975</v>
          </cell>
          <cell r="BB1412">
            <v>1060.8631439999999</v>
          </cell>
        </row>
        <row r="1413">
          <cell r="A1413">
            <v>45485</v>
          </cell>
          <cell r="B1413">
            <v>54.15</v>
          </cell>
          <cell r="C1413">
            <v>47.65</v>
          </cell>
          <cell r="D1413">
            <v>49.9</v>
          </cell>
          <cell r="H1413">
            <v>46.65</v>
          </cell>
          <cell r="N1413">
            <v>4.25</v>
          </cell>
          <cell r="O1413">
            <v>3.25</v>
          </cell>
          <cell r="P1413">
            <v>3.25</v>
          </cell>
          <cell r="R1413">
            <v>-4.4361545837936873</v>
          </cell>
          <cell r="V1413">
            <v>931.5</v>
          </cell>
          <cell r="W1413">
            <v>7.6861545837936873</v>
          </cell>
          <cell r="X1413">
            <v>43.29540392865534</v>
          </cell>
          <cell r="Y1413">
            <v>6.604596071344659</v>
          </cell>
          <cell r="AM1413">
            <v>954.5</v>
          </cell>
          <cell r="BB1413">
            <v>1050.50143</v>
          </cell>
        </row>
        <row r="1414">
          <cell r="A1414">
            <v>45488</v>
          </cell>
          <cell r="B1414">
            <v>53.92</v>
          </cell>
          <cell r="C1414">
            <v>47.42</v>
          </cell>
          <cell r="D1414">
            <v>49.67</v>
          </cell>
          <cell r="H1414">
            <v>46.42</v>
          </cell>
          <cell r="N1414">
            <v>4.25</v>
          </cell>
          <cell r="O1414">
            <v>3.25</v>
          </cell>
          <cell r="P1414">
            <v>3.25</v>
          </cell>
          <cell r="R1414">
            <v>-5.4750624438621571</v>
          </cell>
          <cell r="V1414">
            <v>903.5</v>
          </cell>
          <cell r="W1414">
            <v>8.7250624438621571</v>
          </cell>
          <cell r="X1414">
            <v>43.227365053963894</v>
          </cell>
          <cell r="Y1414">
            <v>6.4426349460361081</v>
          </cell>
          <cell r="AM1414">
            <v>953</v>
          </cell>
          <cell r="BB1414">
            <v>1045.4308040000001</v>
          </cell>
        </row>
        <row r="1415">
          <cell r="A1415">
            <v>45489</v>
          </cell>
          <cell r="B1415">
            <v>54.2</v>
          </cell>
          <cell r="C1415">
            <v>47.45</v>
          </cell>
          <cell r="D1415">
            <v>49.95</v>
          </cell>
          <cell r="H1415">
            <v>46.7</v>
          </cell>
          <cell r="N1415">
            <v>4.25</v>
          </cell>
          <cell r="O1415">
            <v>3.25</v>
          </cell>
          <cell r="P1415">
            <v>3.25</v>
          </cell>
          <cell r="R1415">
            <v>-4.4974841182585905</v>
          </cell>
          <cell r="V1415">
            <v>931.25</v>
          </cell>
          <cell r="W1415">
            <v>7.7474841182585905</v>
          </cell>
          <cell r="X1415">
            <v>43.488180740281095</v>
          </cell>
          <cell r="Y1415">
            <v>6.4618192597189079</v>
          </cell>
          <cell r="AM1415">
            <v>958.75</v>
          </cell>
          <cell r="BB1415">
            <v>1046.0921900000001</v>
          </cell>
        </row>
        <row r="1416">
          <cell r="A1416">
            <v>45490</v>
          </cell>
          <cell r="B1416">
            <v>53.71</v>
          </cell>
          <cell r="C1416">
            <v>48.46</v>
          </cell>
          <cell r="D1416">
            <v>49.46</v>
          </cell>
          <cell r="H1416">
            <v>46.21</v>
          </cell>
          <cell r="N1416">
            <v>4.25</v>
          </cell>
          <cell r="O1416">
            <v>3.25</v>
          </cell>
          <cell r="P1416">
            <v>3.25</v>
          </cell>
          <cell r="R1416">
            <v>-4.0754613250479679</v>
          </cell>
          <cell r="V1416">
            <v>929.75</v>
          </cell>
          <cell r="W1416">
            <v>7.3254613250479679</v>
          </cell>
          <cell r="X1416">
            <v>43.227365053963894</v>
          </cell>
          <cell r="Y1416">
            <v>6.2326349460361072</v>
          </cell>
          <cell r="AM1416">
            <v>953</v>
          </cell>
          <cell r="BB1416">
            <v>1068.3588520000001</v>
          </cell>
        </row>
        <row r="1417">
          <cell r="A1417">
            <v>45491</v>
          </cell>
          <cell r="B1417">
            <v>53.95</v>
          </cell>
          <cell r="C1417">
            <v>48.7</v>
          </cell>
          <cell r="D1417">
            <v>49.575000000000003</v>
          </cell>
          <cell r="H1417">
            <v>46.45</v>
          </cell>
          <cell r="N1417">
            <v>4.375</v>
          </cell>
          <cell r="O1417">
            <v>3.125</v>
          </cell>
          <cell r="P1417">
            <v>3.125</v>
          </cell>
          <cell r="R1417">
            <v>-3.850950411987192</v>
          </cell>
          <cell r="V1417">
            <v>940</v>
          </cell>
          <cell r="W1417">
            <v>6.975950411987192</v>
          </cell>
          <cell r="X1417">
            <v>43.488180740281095</v>
          </cell>
          <cell r="Y1417">
            <v>6.0868192597189079</v>
          </cell>
          <cell r="AM1417">
            <v>958.75</v>
          </cell>
          <cell r="BB1417">
            <v>1073.64994</v>
          </cell>
        </row>
        <row r="1418">
          <cell r="A1418">
            <v>45492</v>
          </cell>
          <cell r="B1418">
            <v>54.06</v>
          </cell>
          <cell r="C1418">
            <v>48.81</v>
          </cell>
          <cell r="D1418">
            <v>49.56</v>
          </cell>
          <cell r="H1418">
            <v>46.56</v>
          </cell>
          <cell r="N1418">
            <v>4.5</v>
          </cell>
          <cell r="O1418">
            <v>3</v>
          </cell>
          <cell r="P1418">
            <v>3</v>
          </cell>
          <cell r="R1418">
            <v>-4.4141317905830704</v>
          </cell>
          <cell r="V1418">
            <v>930</v>
          </cell>
          <cell r="W1418">
            <v>7.4141317905830704</v>
          </cell>
          <cell r="X1418">
            <v>42.921190117852397</v>
          </cell>
          <cell r="Y1418">
            <v>6.6388098821476049</v>
          </cell>
          <cell r="AM1418">
            <v>946.25</v>
          </cell>
          <cell r="BB1418">
            <v>1076.075022</v>
          </cell>
        </row>
        <row r="1419">
          <cell r="A1419">
            <v>45495</v>
          </cell>
          <cell r="B1419">
            <v>54.5</v>
          </cell>
          <cell r="C1419">
            <v>49.375</v>
          </cell>
          <cell r="D1419">
            <v>50</v>
          </cell>
          <cell r="H1419">
            <v>47</v>
          </cell>
          <cell r="N1419">
            <v>4.5</v>
          </cell>
          <cell r="O1419">
            <v>3</v>
          </cell>
          <cell r="P1419">
            <v>3</v>
          </cell>
          <cell r="R1419">
            <v>-5.7944831511695227</v>
          </cell>
          <cell r="V1419">
            <v>909.25</v>
          </cell>
          <cell r="W1419">
            <v>8.7944831511695227</v>
          </cell>
          <cell r="X1419">
            <v>43.635598302112555</v>
          </cell>
          <cell r="Y1419">
            <v>6.3644016978874447</v>
          </cell>
          <cell r="AM1419">
            <v>962</v>
          </cell>
          <cell r="BB1419">
            <v>1088.531125</v>
          </cell>
        </row>
        <row r="1420">
          <cell r="A1420">
            <v>45496</v>
          </cell>
          <cell r="B1420">
            <v>54.41</v>
          </cell>
          <cell r="C1420">
            <v>48.66</v>
          </cell>
          <cell r="D1420">
            <v>49.66</v>
          </cell>
          <cell r="H1420">
            <v>46.66</v>
          </cell>
          <cell r="N1420">
            <v>4.75</v>
          </cell>
          <cell r="O1420">
            <v>3</v>
          </cell>
          <cell r="P1420">
            <v>3</v>
          </cell>
          <cell r="R1420">
            <v>-4.7520520143459066</v>
          </cell>
          <cell r="V1420">
            <v>924.75</v>
          </cell>
          <cell r="W1420">
            <v>7.7520520143459066</v>
          </cell>
          <cell r="X1420">
            <v>43.068607679683858</v>
          </cell>
          <cell r="Y1420">
            <v>6.5913923203161389</v>
          </cell>
          <cell r="AM1420">
            <v>949.5</v>
          </cell>
          <cell r="BB1420">
            <v>1072.7680919999998</v>
          </cell>
        </row>
        <row r="1421">
          <cell r="A1421">
            <v>45497</v>
          </cell>
          <cell r="B1421">
            <v>53.52</v>
          </cell>
          <cell r="C1421">
            <v>48.02</v>
          </cell>
          <cell r="D1421">
            <v>48.77</v>
          </cell>
          <cell r="H1421">
            <v>46.02</v>
          </cell>
          <cell r="N1421">
            <v>4.75</v>
          </cell>
          <cell r="O1421">
            <v>2.75</v>
          </cell>
          <cell r="P1421">
            <v>2.75</v>
          </cell>
          <cell r="R1421">
            <v>-6.0607319423082018</v>
          </cell>
          <cell r="V1421">
            <v>881.75</v>
          </cell>
          <cell r="W1421">
            <v>8.8107319423082018</v>
          </cell>
          <cell r="X1421">
            <v>41.639791311163542</v>
          </cell>
          <cell r="Y1421">
            <v>7.1302086888364613</v>
          </cell>
          <cell r="AM1421">
            <v>918</v>
          </cell>
          <cell r="BB1421">
            <v>1058.6585239999999</v>
          </cell>
        </row>
        <row r="1422">
          <cell r="A1422">
            <v>45498</v>
          </cell>
          <cell r="B1422">
            <v>53.31</v>
          </cell>
          <cell r="C1422">
            <v>47.81</v>
          </cell>
          <cell r="D1422">
            <v>48.56</v>
          </cell>
          <cell r="H1422">
            <v>45.81</v>
          </cell>
          <cell r="N1422">
            <v>4.75</v>
          </cell>
          <cell r="O1422">
            <v>2.75</v>
          </cell>
          <cell r="P1422">
            <v>2.75</v>
          </cell>
          <cell r="R1422">
            <v>-5.5335049772910807</v>
          </cell>
          <cell r="V1422">
            <v>888.75</v>
          </cell>
          <cell r="W1422">
            <v>8.2835049772910807</v>
          </cell>
          <cell r="X1422">
            <v>42.785112368469512</v>
          </cell>
          <cell r="Y1422">
            <v>5.7748876315304898</v>
          </cell>
          <cell r="AM1422">
            <v>943.25</v>
          </cell>
          <cell r="BB1422">
            <v>1054.028822</v>
          </cell>
        </row>
        <row r="1423">
          <cell r="A1423">
            <v>45499</v>
          </cell>
          <cell r="B1423">
            <v>51.16</v>
          </cell>
          <cell r="C1423">
            <v>45.66</v>
          </cell>
          <cell r="D1423">
            <v>46.41</v>
          </cell>
          <cell r="H1423">
            <v>43.66</v>
          </cell>
          <cell r="N1423">
            <v>4.75</v>
          </cell>
          <cell r="O1423">
            <v>2.75</v>
          </cell>
          <cell r="P1423">
            <v>2.75</v>
          </cell>
          <cell r="R1423">
            <v>-2.8396873229760189</v>
          </cell>
          <cell r="V1423">
            <v>900.75</v>
          </cell>
          <cell r="W1423">
            <v>5.5896873229760189</v>
          </cell>
          <cell r="X1423">
            <v>40.777965565071923</v>
          </cell>
          <cell r="Y1423">
            <v>5.6320344349280731</v>
          </cell>
          <cell r="AM1423">
            <v>899</v>
          </cell>
          <cell r="BB1423">
            <v>1006.6294919999999</v>
          </cell>
        </row>
        <row r="1424">
          <cell r="A1424">
            <v>45502</v>
          </cell>
          <cell r="B1424">
            <v>50.34</v>
          </cell>
          <cell r="C1424">
            <v>44.84</v>
          </cell>
          <cell r="D1424">
            <v>45.59</v>
          </cell>
          <cell r="H1424">
            <v>42.84</v>
          </cell>
          <cell r="N1424">
            <v>4.75</v>
          </cell>
          <cell r="O1424">
            <v>2.75</v>
          </cell>
          <cell r="P1424">
            <v>2.75</v>
          </cell>
          <cell r="R1424">
            <v>-1.7817670992131838</v>
          </cell>
          <cell r="V1424">
            <v>906</v>
          </cell>
          <cell r="W1424">
            <v>4.5317670992131838</v>
          </cell>
          <cell r="X1424">
            <v>41.707830185854988</v>
          </cell>
          <cell r="Y1424">
            <v>3.8821698141450156</v>
          </cell>
          <cell r="AM1424">
            <v>919.5</v>
          </cell>
          <cell r="BB1424">
            <v>988.55160799999999</v>
          </cell>
        </row>
        <row r="1425">
          <cell r="A1425">
            <v>45503</v>
          </cell>
          <cell r="B1425">
            <v>50.25</v>
          </cell>
          <cell r="C1425">
            <v>43.75</v>
          </cell>
          <cell r="D1425">
            <v>45.5</v>
          </cell>
          <cell r="H1425">
            <v>42.75</v>
          </cell>
          <cell r="N1425">
            <v>4.75</v>
          </cell>
          <cell r="O1425">
            <v>2.75</v>
          </cell>
          <cell r="P1425">
            <v>2.75</v>
          </cell>
          <cell r="R1425">
            <v>-1.6124603579589092</v>
          </cell>
          <cell r="V1425">
            <v>907.75</v>
          </cell>
          <cell r="W1425">
            <v>4.3624603579589092</v>
          </cell>
          <cell r="X1425">
            <v>42.26348099583511</v>
          </cell>
          <cell r="Y1425">
            <v>3.2365190041648901</v>
          </cell>
          <cell r="AM1425">
            <v>931.75</v>
          </cell>
          <cell r="BB1425">
            <v>964.52125000000001</v>
          </cell>
        </row>
        <row r="1426">
          <cell r="A1426">
            <v>45504</v>
          </cell>
          <cell r="B1426">
            <v>50.8</v>
          </cell>
          <cell r="C1426">
            <v>44.3</v>
          </cell>
          <cell r="D1426">
            <v>46.05</v>
          </cell>
          <cell r="H1426">
            <v>43.3</v>
          </cell>
          <cell r="N1426">
            <v>4.75</v>
          </cell>
          <cell r="O1426">
            <v>2.75</v>
          </cell>
          <cell r="P1426">
            <v>2.75</v>
          </cell>
          <cell r="R1426">
            <v>-2.4796873229760195</v>
          </cell>
          <cell r="V1426">
            <v>900.75</v>
          </cell>
          <cell r="W1426">
            <v>5.2296873229760195</v>
          </cell>
          <cell r="X1426">
            <v>42.592335556843757</v>
          </cell>
          <cell r="Y1426">
            <v>3.45766444315624</v>
          </cell>
          <cell r="AM1426">
            <v>939</v>
          </cell>
          <cell r="BB1426">
            <v>976.64665999999988</v>
          </cell>
        </row>
        <row r="1427">
          <cell r="A1427">
            <v>45505</v>
          </cell>
          <cell r="B1427">
            <v>49.97</v>
          </cell>
          <cell r="C1427">
            <v>43.47</v>
          </cell>
          <cell r="D1427">
            <v>45.22</v>
          </cell>
          <cell r="H1427">
            <v>42.47</v>
          </cell>
          <cell r="N1427">
            <v>4.75</v>
          </cell>
          <cell r="O1427">
            <v>2.75</v>
          </cell>
          <cell r="P1427">
            <v>2.75</v>
          </cell>
          <cell r="R1427">
            <v>-1.8989370812037549</v>
          </cell>
          <cell r="V1427">
            <v>895.25</v>
          </cell>
          <cell r="W1427">
            <v>4.6489370812037549</v>
          </cell>
          <cell r="X1427">
            <v>42.717073493778067</v>
          </cell>
          <cell r="Y1427">
            <v>2.5029265062219324</v>
          </cell>
          <cell r="AM1427">
            <v>941.75</v>
          </cell>
          <cell r="BB1427">
            <v>958.34831399999996</v>
          </cell>
        </row>
        <row r="1428">
          <cell r="A1428">
            <v>45506</v>
          </cell>
          <cell r="B1428">
            <v>49.18</v>
          </cell>
          <cell r="C1428">
            <v>42.68</v>
          </cell>
          <cell r="D1428">
            <v>44.93</v>
          </cell>
          <cell r="H1428">
            <v>41.68</v>
          </cell>
          <cell r="N1428">
            <v>4.25</v>
          </cell>
          <cell r="O1428">
            <v>3.25</v>
          </cell>
          <cell r="P1428">
            <v>3.25</v>
          </cell>
          <cell r="R1428">
            <v>-1.074948477809059</v>
          </cell>
          <cell r="V1428">
            <v>896</v>
          </cell>
          <cell r="W1428">
            <v>4.324948477809059</v>
          </cell>
          <cell r="X1428">
            <v>42.41089855766657</v>
          </cell>
          <cell r="Y1428">
            <v>2.5191014423334295</v>
          </cell>
          <cell r="AM1428">
            <v>935</v>
          </cell>
          <cell r="BB1428">
            <v>940.93181599999991</v>
          </cell>
        </row>
        <row r="1429">
          <cell r="A1429">
            <v>45509</v>
          </cell>
          <cell r="B1429">
            <v>48.59</v>
          </cell>
          <cell r="C1429">
            <v>42.09</v>
          </cell>
          <cell r="D1429">
            <v>44.59</v>
          </cell>
          <cell r="H1429">
            <v>41.09</v>
          </cell>
          <cell r="N1429">
            <v>4</v>
          </cell>
          <cell r="O1429">
            <v>3.5</v>
          </cell>
          <cell r="P1429">
            <v>3.5</v>
          </cell>
          <cell r="R1429">
            <v>-0.22436918511643711</v>
          </cell>
          <cell r="V1429">
            <v>901.75</v>
          </cell>
          <cell r="W1429">
            <v>3.7243691851164371</v>
          </cell>
          <cell r="X1429">
            <v>41.889267185032168</v>
          </cell>
          <cell r="Y1429">
            <v>2.7007328149678358</v>
          </cell>
          <cell r="AM1429">
            <v>923.5</v>
          </cell>
          <cell r="BB1429">
            <v>927.92455800000005</v>
          </cell>
        </row>
        <row r="1430">
          <cell r="A1430">
            <v>45511</v>
          </cell>
          <cell r="B1430">
            <v>48.35</v>
          </cell>
          <cell r="C1430">
            <v>42.35</v>
          </cell>
          <cell r="D1430">
            <v>44.35</v>
          </cell>
          <cell r="H1430">
            <v>40.85</v>
          </cell>
          <cell r="N1430">
            <v>4</v>
          </cell>
          <cell r="O1430">
            <v>3.5</v>
          </cell>
          <cell r="P1430">
            <v>3.5</v>
          </cell>
          <cell r="R1430">
            <v>0.48014172794434273</v>
          </cell>
          <cell r="V1430">
            <v>912</v>
          </cell>
          <cell r="W1430">
            <v>3.0198582720556573</v>
          </cell>
          <cell r="X1430">
            <v>41.741849623200707</v>
          </cell>
          <cell r="Y1430">
            <v>2.6081503767992942</v>
          </cell>
          <cell r="AM1430">
            <v>920.25</v>
          </cell>
          <cell r="BB1430">
            <v>933.65656999999999</v>
          </cell>
        </row>
        <row r="1431">
          <cell r="A1431">
            <v>45512</v>
          </cell>
          <cell r="B1431">
            <v>49.57</v>
          </cell>
          <cell r="C1431">
            <v>43.57</v>
          </cell>
          <cell r="D1431">
            <v>45.57</v>
          </cell>
          <cell r="H1431">
            <v>42.07</v>
          </cell>
          <cell r="N1431">
            <v>4</v>
          </cell>
          <cell r="O1431">
            <v>3.5</v>
          </cell>
          <cell r="P1431">
            <v>3.5</v>
          </cell>
          <cell r="R1431">
            <v>-0.32066549685446688</v>
          </cell>
          <cell r="V1431">
            <v>921.25</v>
          </cell>
          <cell r="W1431">
            <v>3.8206654968544669</v>
          </cell>
          <cell r="X1431">
            <v>42.161422683797944</v>
          </cell>
          <cell r="Y1431">
            <v>3.4085773162020558</v>
          </cell>
          <cell r="AM1431">
            <v>929.5</v>
          </cell>
          <cell r="BB1431">
            <v>960.55293399999994</v>
          </cell>
        </row>
        <row r="1432">
          <cell r="A1432">
            <v>45513</v>
          </cell>
          <cell r="B1432">
            <v>49.67</v>
          </cell>
          <cell r="C1432">
            <v>43.67</v>
          </cell>
          <cell r="D1432">
            <v>45.67</v>
          </cell>
          <cell r="H1432">
            <v>42.17</v>
          </cell>
          <cell r="N1432">
            <v>4</v>
          </cell>
          <cell r="O1432">
            <v>3.5</v>
          </cell>
          <cell r="P1432">
            <v>3.5</v>
          </cell>
          <cell r="R1432">
            <v>-0.78321059973117002</v>
          </cell>
          <cell r="V1432">
            <v>913.25</v>
          </cell>
          <cell r="W1432">
            <v>4.28321059973117</v>
          </cell>
          <cell r="X1432">
            <v>42.717073493778067</v>
          </cell>
          <cell r="Y1432">
            <v>2.9529265062219352</v>
          </cell>
          <cell r="AM1432">
            <v>941.75</v>
          </cell>
          <cell r="BB1432">
            <v>962.75755400000003</v>
          </cell>
        </row>
        <row r="1433">
          <cell r="A1433">
            <v>45516</v>
          </cell>
          <cell r="B1433">
            <v>49.92</v>
          </cell>
          <cell r="C1433">
            <v>43.92</v>
          </cell>
          <cell r="D1433">
            <v>46.92</v>
          </cell>
          <cell r="H1433">
            <v>42.42</v>
          </cell>
          <cell r="N1433">
            <v>3</v>
          </cell>
          <cell r="O1433">
            <v>4.5</v>
          </cell>
          <cell r="P1433">
            <v>4.5</v>
          </cell>
          <cell r="R1433">
            <v>-2.3134479942645356</v>
          </cell>
          <cell r="V1433">
            <v>885</v>
          </cell>
          <cell r="W1433">
            <v>6.8134479942645356</v>
          </cell>
          <cell r="X1433">
            <v>42.785112368469512</v>
          </cell>
          <cell r="Y1433">
            <v>4.1348876315304892</v>
          </cell>
          <cell r="AM1433">
            <v>943.25</v>
          </cell>
          <cell r="BB1433">
            <v>968.26910399999997</v>
          </cell>
        </row>
        <row r="1434">
          <cell r="A1434">
            <v>45517</v>
          </cell>
          <cell r="B1434">
            <v>48.98</v>
          </cell>
          <cell r="C1434">
            <v>42.98</v>
          </cell>
          <cell r="D1434">
            <v>46.48</v>
          </cell>
          <cell r="H1434">
            <v>41.48</v>
          </cell>
          <cell r="N1434">
            <v>2.5</v>
          </cell>
          <cell r="O1434">
            <v>5</v>
          </cell>
          <cell r="P1434">
            <v>5</v>
          </cell>
          <cell r="R1434">
            <v>-1.3734479942645308</v>
          </cell>
          <cell r="V1434">
            <v>885</v>
          </cell>
          <cell r="W1434">
            <v>6.3734479942645308</v>
          </cell>
          <cell r="X1434">
            <v>41.741849623200707</v>
          </cell>
          <cell r="Y1434">
            <v>4.7381503767992896</v>
          </cell>
          <cell r="AM1434">
            <v>920.25</v>
          </cell>
          <cell r="BB1434">
            <v>947.54567599999984</v>
          </cell>
        </row>
        <row r="1435">
          <cell r="A1435">
            <v>45518</v>
          </cell>
          <cell r="B1435">
            <v>46.51</v>
          </cell>
          <cell r="C1435">
            <v>41.01</v>
          </cell>
          <cell r="D1435">
            <v>44.51</v>
          </cell>
          <cell r="H1435">
            <v>40.29</v>
          </cell>
          <cell r="N1435">
            <v>2</v>
          </cell>
          <cell r="O1435">
            <v>4.2199999999999989</v>
          </cell>
          <cell r="P1435">
            <v>4.2199999999999989</v>
          </cell>
          <cell r="R1435">
            <v>-0.35339101123798855</v>
          </cell>
          <cell r="V1435">
            <v>881.25</v>
          </cell>
          <cell r="W1435">
            <v>4.5733910112379874</v>
          </cell>
          <cell r="X1435">
            <v>40.789305377520499</v>
          </cell>
          <cell r="Y1435">
            <v>3.720694622479499</v>
          </cell>
          <cell r="AM1435">
            <v>899.25</v>
          </cell>
          <cell r="BB1435">
            <v>904.11466199999995</v>
          </cell>
        </row>
        <row r="1436">
          <cell r="A1436">
            <v>45519</v>
          </cell>
          <cell r="B1436">
            <v>45.97</v>
          </cell>
          <cell r="C1436">
            <v>40.47</v>
          </cell>
          <cell r="D1436">
            <v>44.22</v>
          </cell>
          <cell r="H1436">
            <v>40.01</v>
          </cell>
          <cell r="N1436">
            <v>1.75</v>
          </cell>
          <cell r="O1436">
            <v>4.2100000000000009</v>
          </cell>
          <cell r="P1436">
            <v>4.2100000000000009</v>
          </cell>
          <cell r="R1436">
            <v>-0.15269775249226569</v>
          </cell>
          <cell r="V1436">
            <v>879.5</v>
          </cell>
          <cell r="W1436">
            <v>4.3626977524922665</v>
          </cell>
          <cell r="X1436">
            <v>40.834664627314794</v>
          </cell>
          <cell r="Y1436">
            <v>3.3853353726852049</v>
          </cell>
          <cell r="AM1436">
            <v>900.25</v>
          </cell>
          <cell r="BB1436">
            <v>892.20971399999996</v>
          </cell>
        </row>
        <row r="1437">
          <cell r="A1437">
            <v>45520</v>
          </cell>
          <cell r="B1437">
            <v>46.45</v>
          </cell>
          <cell r="C1437">
            <v>40.950000000000003</v>
          </cell>
          <cell r="D1437">
            <v>44.7</v>
          </cell>
          <cell r="H1437">
            <v>39.47</v>
          </cell>
          <cell r="N1437">
            <v>1.75</v>
          </cell>
          <cell r="O1437">
            <v>5.230000000000004</v>
          </cell>
          <cell r="P1437">
            <v>5.230000000000004</v>
          </cell>
          <cell r="R1437">
            <v>0.43262038536732206</v>
          </cell>
          <cell r="V1437">
            <v>880.5</v>
          </cell>
          <cell r="W1437">
            <v>4.7973796146326819</v>
          </cell>
          <cell r="X1437">
            <v>41.004761814043405</v>
          </cell>
          <cell r="Y1437">
            <v>3.6952381859565975</v>
          </cell>
          <cell r="AM1437">
            <v>904</v>
          </cell>
          <cell r="BB1437">
            <v>902.79188999999997</v>
          </cell>
        </row>
        <row r="1438">
          <cell r="A1438">
            <v>45523</v>
          </cell>
          <cell r="B1438">
            <v>46.97</v>
          </cell>
          <cell r="C1438">
            <v>42.22</v>
          </cell>
          <cell r="D1438">
            <v>45.22</v>
          </cell>
          <cell r="H1438">
            <v>39.950000000000003</v>
          </cell>
          <cell r="N1438">
            <v>1.75</v>
          </cell>
          <cell r="O1438">
            <v>5.269999999999996</v>
          </cell>
          <cell r="P1438">
            <v>5.269999999999996</v>
          </cell>
          <cell r="R1438">
            <v>0.74568779791010797</v>
          </cell>
          <cell r="V1438">
            <v>898</v>
          </cell>
          <cell r="W1438">
            <v>4.524312202089888</v>
          </cell>
          <cell r="X1438">
            <v>41.583092248920671</v>
          </cell>
          <cell r="Y1438">
            <v>3.6369077510793275</v>
          </cell>
          <cell r="AM1438">
            <v>916.75</v>
          </cell>
          <cell r="BB1438">
            <v>930.7905639999999</v>
          </cell>
        </row>
        <row r="1439">
          <cell r="A1439">
            <v>45524</v>
          </cell>
          <cell r="B1439">
            <v>47.21</v>
          </cell>
          <cell r="C1439">
            <v>42.46</v>
          </cell>
          <cell r="D1439">
            <v>45.46</v>
          </cell>
          <cell r="H1439">
            <v>40.47</v>
          </cell>
          <cell r="N1439">
            <v>1.75</v>
          </cell>
          <cell r="O1439">
            <v>4.990000000000002</v>
          </cell>
          <cell r="P1439">
            <v>4.990000000000002</v>
          </cell>
          <cell r="R1439">
            <v>1.0640733483124905</v>
          </cell>
          <cell r="V1439">
            <v>916.5</v>
          </cell>
          <cell r="W1439">
            <v>3.9259266516875115</v>
          </cell>
          <cell r="X1439">
            <v>41.900606997480743</v>
          </cell>
          <cell r="Y1439">
            <v>3.5593930025192577</v>
          </cell>
          <cell r="AM1439">
            <v>923.75</v>
          </cell>
          <cell r="BB1439">
            <v>936.08165199999996</v>
          </cell>
        </row>
        <row r="1440">
          <cell r="A1440">
            <v>45525</v>
          </cell>
          <cell r="B1440">
            <v>47.5</v>
          </cell>
          <cell r="C1440">
            <v>42.25</v>
          </cell>
          <cell r="D1440">
            <v>45.25</v>
          </cell>
          <cell r="H1440">
            <v>40.71</v>
          </cell>
          <cell r="N1440">
            <v>2.25</v>
          </cell>
          <cell r="O1440">
            <v>4.5399999999999991</v>
          </cell>
          <cell r="P1440">
            <v>4.5399999999999991</v>
          </cell>
          <cell r="R1440">
            <v>0.63147126240924223</v>
          </cell>
          <cell r="V1440">
            <v>912.25</v>
          </cell>
          <cell r="W1440">
            <v>3.9085287375907569</v>
          </cell>
          <cell r="X1440">
            <v>42.376879120320851</v>
          </cell>
          <cell r="Y1440">
            <v>2.8731208796791492</v>
          </cell>
          <cell r="AM1440">
            <v>934.25</v>
          </cell>
          <cell r="BB1440">
            <v>931.4519499999999</v>
          </cell>
        </row>
        <row r="1441">
          <cell r="A1441">
            <v>45526</v>
          </cell>
          <cell r="B1441">
            <v>46.69</v>
          </cell>
          <cell r="C1441">
            <v>41.69</v>
          </cell>
          <cell r="D1441">
            <v>45.19</v>
          </cell>
          <cell r="H1441">
            <v>41</v>
          </cell>
          <cell r="N1441">
            <v>1.5</v>
          </cell>
          <cell r="O1441">
            <v>4.1899999999999977</v>
          </cell>
          <cell r="P1441">
            <v>4.1899999999999977</v>
          </cell>
          <cell r="R1441">
            <v>-4.3732909397256492E-2</v>
          </cell>
          <cell r="V1441">
            <v>903.75</v>
          </cell>
          <cell r="W1441">
            <v>4.2337329093972542</v>
          </cell>
          <cell r="X1441">
            <v>41.288257125257751</v>
          </cell>
          <cell r="Y1441">
            <v>3.9017428747422471</v>
          </cell>
          <cell r="AM1441">
            <v>910.25</v>
          </cell>
          <cell r="BB1441">
            <v>919.10607799999991</v>
          </cell>
        </row>
        <row r="1442">
          <cell r="A1442">
            <v>45527</v>
          </cell>
          <cell r="B1442">
            <v>47.72</v>
          </cell>
          <cell r="C1442">
            <v>42.844999999999999</v>
          </cell>
          <cell r="D1442">
            <v>46.47</v>
          </cell>
          <cell r="H1442">
            <v>40.44</v>
          </cell>
          <cell r="N1442">
            <v>1.25</v>
          </cell>
          <cell r="O1442">
            <v>6.0300000000000011</v>
          </cell>
          <cell r="P1442">
            <v>6.0300000000000011</v>
          </cell>
          <cell r="R1442">
            <v>1.3659821754700232</v>
          </cell>
          <cell r="V1442">
            <v>922.5</v>
          </cell>
          <cell r="W1442">
            <v>4.6640178245299779</v>
          </cell>
          <cell r="X1442">
            <v>43.079947492132433</v>
          </cell>
          <cell r="Y1442">
            <v>3.3900525078675656</v>
          </cell>
          <cell r="AM1442">
            <v>949.75</v>
          </cell>
          <cell r="BB1442">
            <v>944.56943899999987</v>
          </cell>
        </row>
        <row r="1443">
          <cell r="A1443">
            <v>45530</v>
          </cell>
          <cell r="B1443">
            <v>47.95</v>
          </cell>
          <cell r="C1443">
            <v>43.075000000000003</v>
          </cell>
          <cell r="D1443">
            <v>46.7</v>
          </cell>
          <cell r="H1443">
            <v>41.47</v>
          </cell>
          <cell r="N1443">
            <v>1.25</v>
          </cell>
          <cell r="O1443">
            <v>5.230000000000004</v>
          </cell>
          <cell r="P1443">
            <v>5.230000000000004</v>
          </cell>
          <cell r="R1443">
            <v>0.26800496868063561</v>
          </cell>
          <cell r="V1443">
            <v>921</v>
          </cell>
          <cell r="W1443">
            <v>4.9619950313193684</v>
          </cell>
          <cell r="X1443">
            <v>43.726316801701152</v>
          </cell>
          <cell r="Y1443">
            <v>2.9736831982988505</v>
          </cell>
          <cell r="AM1443">
            <v>964</v>
          </cell>
          <cell r="BB1443">
            <v>949.64006500000005</v>
          </cell>
        </row>
        <row r="1444">
          <cell r="A1444">
            <v>45531</v>
          </cell>
          <cell r="B1444">
            <v>47.4</v>
          </cell>
          <cell r="C1444">
            <v>42.524999999999999</v>
          </cell>
          <cell r="D1444">
            <v>46.15</v>
          </cell>
          <cell r="H1444">
            <v>41.7</v>
          </cell>
          <cell r="N1444">
            <v>1.25</v>
          </cell>
          <cell r="O1444">
            <v>4.4499999999999957</v>
          </cell>
          <cell r="P1444">
            <v>4.4499999999999957</v>
          </cell>
          <cell r="R1444">
            <v>0.17395938225939744</v>
          </cell>
          <cell r="V1444">
            <v>924</v>
          </cell>
          <cell r="W1444">
            <v>4.2760406177405983</v>
          </cell>
          <cell r="X1444">
            <v>43.011908617440994</v>
          </cell>
          <cell r="Y1444">
            <v>3.1380913825590042</v>
          </cell>
          <cell r="AM1444">
            <v>948.25</v>
          </cell>
          <cell r="BB1444">
            <v>937.51465499999995</v>
          </cell>
        </row>
        <row r="1445">
          <cell r="A1445">
            <v>45532</v>
          </cell>
          <cell r="B1445">
            <v>48.05</v>
          </cell>
          <cell r="C1445">
            <v>43.174999999999997</v>
          </cell>
          <cell r="D1445">
            <v>46.8</v>
          </cell>
          <cell r="H1445">
            <v>41.15</v>
          </cell>
          <cell r="N1445">
            <v>1.25</v>
          </cell>
          <cell r="O1445">
            <v>5.6499999999999986</v>
          </cell>
          <cell r="P1445">
            <v>5.6499999999999986</v>
          </cell>
          <cell r="R1445">
            <v>1.256447502109566</v>
          </cell>
          <cell r="V1445">
            <v>935.75</v>
          </cell>
          <cell r="W1445">
            <v>4.3935524978904326</v>
          </cell>
          <cell r="X1445">
            <v>43.851054738635462</v>
          </cell>
          <cell r="Y1445">
            <v>2.9489452613645355</v>
          </cell>
          <cell r="AM1445">
            <v>966.75</v>
          </cell>
          <cell r="BB1445">
            <v>951.84468499999991</v>
          </cell>
        </row>
        <row r="1446">
          <cell r="A1446">
            <v>45533</v>
          </cell>
          <cell r="B1446">
            <v>49.92</v>
          </cell>
          <cell r="C1446">
            <v>44.545000000000002</v>
          </cell>
          <cell r="D1446">
            <v>48.17</v>
          </cell>
          <cell r="H1446">
            <v>41.8</v>
          </cell>
          <cell r="N1446">
            <v>1.75</v>
          </cell>
          <cell r="O1446">
            <v>6.3700000000000045</v>
          </cell>
          <cell r="P1446">
            <v>6.3700000000000045</v>
          </cell>
          <cell r="R1446">
            <v>0.69708377782873754</v>
          </cell>
          <cell r="V1446">
            <v>937.75</v>
          </cell>
          <cell r="W1446">
            <v>5.672916222171267</v>
          </cell>
          <cell r="X1446">
            <v>43.805695488841167</v>
          </cell>
          <cell r="Y1446">
            <v>4.364304511158835</v>
          </cell>
          <cell r="AM1446">
            <v>965.75</v>
          </cell>
          <cell r="BB1446">
            <v>982.04797899999994</v>
          </cell>
        </row>
        <row r="1447">
          <cell r="A1447">
            <v>45534</v>
          </cell>
          <cell r="B1447">
            <v>49.89</v>
          </cell>
          <cell r="C1447">
            <v>44.515000000000001</v>
          </cell>
          <cell r="D1447">
            <v>48.14</v>
          </cell>
          <cell r="H1447">
            <v>43.17</v>
          </cell>
          <cell r="N1447">
            <v>1.75</v>
          </cell>
          <cell r="O1447">
            <v>4.9699999999999989</v>
          </cell>
          <cell r="P1447">
            <v>4.9699999999999989</v>
          </cell>
          <cell r="R1447">
            <v>-0.17441670571579238</v>
          </cell>
          <cell r="V1447">
            <v>948.75</v>
          </cell>
          <cell r="W1447">
            <v>5.1444167057157912</v>
          </cell>
          <cell r="X1447">
            <v>43.578899239869692</v>
          </cell>
          <cell r="Y1447">
            <v>4.5611007601303086</v>
          </cell>
          <cell r="AM1447">
            <v>960.75</v>
          </cell>
          <cell r="BB1447">
            <v>981.38659299999995</v>
          </cell>
        </row>
        <row r="1448">
          <cell r="A1448">
            <v>45538</v>
          </cell>
          <cell r="B1448">
            <v>48.23</v>
          </cell>
          <cell r="C1448">
            <v>42.854999999999997</v>
          </cell>
          <cell r="D1448">
            <v>46.73</v>
          </cell>
          <cell r="H1448">
            <v>43.14</v>
          </cell>
          <cell r="N1448">
            <v>1.5</v>
          </cell>
          <cell r="O1448">
            <v>3.5899999999999963</v>
          </cell>
          <cell r="P1448">
            <v>3.5899999999999963</v>
          </cell>
          <cell r="R1448">
            <v>-1.0167908595128594</v>
          </cell>
          <cell r="V1448">
            <v>929.5</v>
          </cell>
          <cell r="W1448">
            <v>4.6067908595128557</v>
          </cell>
          <cell r="X1448">
            <v>42.705733681329491</v>
          </cell>
          <cell r="Y1448">
            <v>4.0242663186705059</v>
          </cell>
          <cell r="AM1448">
            <v>941.5</v>
          </cell>
          <cell r="BB1448">
            <v>944.78990099999987</v>
          </cell>
        </row>
        <row r="1449">
          <cell r="A1449">
            <v>45539</v>
          </cell>
          <cell r="B1449">
            <v>47.47</v>
          </cell>
          <cell r="C1449">
            <v>42.72</v>
          </cell>
          <cell r="D1449">
            <v>45.72</v>
          </cell>
          <cell r="H1449">
            <v>41.48</v>
          </cell>
          <cell r="N1449">
            <v>1.75</v>
          </cell>
          <cell r="O1449">
            <v>4.240000000000002</v>
          </cell>
          <cell r="P1449">
            <v>4.240000000000002</v>
          </cell>
          <cell r="R1449">
            <v>-0.48974430600256369</v>
          </cell>
          <cell r="V1449">
            <v>904.5</v>
          </cell>
          <cell r="W1449">
            <v>4.7297443060025657</v>
          </cell>
          <cell r="X1449">
            <v>41.08414050118342</v>
          </cell>
          <cell r="Y1449">
            <v>4.6358594988165791</v>
          </cell>
          <cell r="AM1449">
            <v>905.75</v>
          </cell>
          <cell r="BB1449">
            <v>941.8136639999999</v>
          </cell>
        </row>
        <row r="1450">
          <cell r="A1450">
            <v>45540</v>
          </cell>
          <cell r="B1450">
            <v>48.44</v>
          </cell>
          <cell r="C1450">
            <v>43.69</v>
          </cell>
          <cell r="D1450">
            <v>46.69</v>
          </cell>
          <cell r="H1450">
            <v>40.72</v>
          </cell>
          <cell r="N1450">
            <v>1.75</v>
          </cell>
          <cell r="O1450">
            <v>5.9699999999999989</v>
          </cell>
          <cell r="P1450">
            <v>5.9699999999999989</v>
          </cell>
          <cell r="R1450">
            <v>0.96135729635615519</v>
          </cell>
          <cell r="V1450">
            <v>919.75</v>
          </cell>
          <cell r="W1450">
            <v>5.0086427036438437</v>
          </cell>
          <cell r="X1450">
            <v>42.218121746040815</v>
          </cell>
          <cell r="Y1450">
            <v>4.4718782539591828</v>
          </cell>
          <cell r="AM1450">
            <v>930.75</v>
          </cell>
          <cell r="BB1450">
            <v>963.19847799999991</v>
          </cell>
        </row>
        <row r="1451">
          <cell r="A1451">
            <v>45541</v>
          </cell>
          <cell r="B1451">
            <v>46.96</v>
          </cell>
          <cell r="C1451">
            <v>41.96</v>
          </cell>
          <cell r="D1451">
            <v>46.69</v>
          </cell>
          <cell r="H1451">
            <v>41.69</v>
          </cell>
          <cell r="N1451">
            <v>0.27000000000000313</v>
          </cell>
          <cell r="O1451">
            <v>5</v>
          </cell>
          <cell r="P1451">
            <v>5</v>
          </cell>
          <cell r="R1451">
            <v>-1.3455277705016968</v>
          </cell>
          <cell r="V1451">
            <v>890.25</v>
          </cell>
          <cell r="W1451">
            <v>6.3455277705016968</v>
          </cell>
          <cell r="X1451">
            <v>41.333616375052046</v>
          </cell>
          <cell r="Y1451">
            <v>5.3563836249479522</v>
          </cell>
          <cell r="AM1451">
            <v>911.25</v>
          </cell>
          <cell r="BB1451">
            <v>925.05855199999996</v>
          </cell>
        </row>
        <row r="1452">
          <cell r="A1452">
            <v>45544</v>
          </cell>
          <cell r="B1452">
            <v>47.82</v>
          </cell>
          <cell r="C1452">
            <v>42.57</v>
          </cell>
          <cell r="D1452">
            <v>45.82</v>
          </cell>
          <cell r="H1452">
            <v>40.21</v>
          </cell>
          <cell r="N1452">
            <v>2</v>
          </cell>
          <cell r="O1452">
            <v>5.6099999999999994</v>
          </cell>
          <cell r="P1452">
            <v>5.6099999999999994</v>
          </cell>
          <cell r="R1452">
            <v>0.95019871097088782</v>
          </cell>
          <cell r="V1452">
            <v>908.25</v>
          </cell>
          <cell r="W1452">
            <v>4.6598012890291116</v>
          </cell>
          <cell r="X1452">
            <v>41.503713561780657</v>
          </cell>
          <cell r="Y1452">
            <v>4.3162864382193433</v>
          </cell>
          <cell r="AM1452">
            <v>915</v>
          </cell>
          <cell r="BB1452">
            <v>938.50673399999994</v>
          </cell>
        </row>
        <row r="1453">
          <cell r="A1453">
            <v>45545</v>
          </cell>
          <cell r="B1453">
            <v>46.54</v>
          </cell>
          <cell r="C1453">
            <v>41.164999999999999</v>
          </cell>
          <cell r="D1453">
            <v>44.54</v>
          </cell>
          <cell r="H1453">
            <v>41.07</v>
          </cell>
          <cell r="N1453">
            <v>2</v>
          </cell>
          <cell r="O1453">
            <v>3.4699999999999989</v>
          </cell>
          <cell r="P1453">
            <v>3.4699999999999989</v>
          </cell>
          <cell r="R1453">
            <v>-6.8414771537668173E-2</v>
          </cell>
          <cell r="V1453">
            <v>904.75</v>
          </cell>
          <cell r="W1453">
            <v>3.538414771537667</v>
          </cell>
          <cell r="X1453">
            <v>41.639791311163542</v>
          </cell>
          <cell r="Y1453">
            <v>2.9002086888364573</v>
          </cell>
          <cell r="AM1453">
            <v>918</v>
          </cell>
          <cell r="BB1453">
            <v>907.53182299999992</v>
          </cell>
        </row>
        <row r="1454">
          <cell r="A1454">
            <v>45546</v>
          </cell>
          <cell r="B1454">
            <v>46.03</v>
          </cell>
          <cell r="C1454">
            <v>40.655000000000001</v>
          </cell>
          <cell r="D1454">
            <v>44.28</v>
          </cell>
          <cell r="H1454">
            <v>40.29</v>
          </cell>
          <cell r="N1454">
            <v>1.75</v>
          </cell>
          <cell r="O1454">
            <v>3.990000000000002</v>
          </cell>
          <cell r="P1454">
            <v>3.990000000000002</v>
          </cell>
          <cell r="R1454">
            <v>0.38302872898031382</v>
          </cell>
          <cell r="V1454">
            <v>897.5</v>
          </cell>
          <cell r="W1454">
            <v>3.6069712710196882</v>
          </cell>
          <cell r="X1454">
            <v>42.308840245629405</v>
          </cell>
          <cell r="Y1454">
            <v>1.9711597543705963</v>
          </cell>
          <cell r="AM1454">
            <v>932.75</v>
          </cell>
          <cell r="BB1454">
            <v>896.28826100000003</v>
          </cell>
        </row>
        <row r="1455">
          <cell r="A1455">
            <v>45547</v>
          </cell>
          <cell r="B1455">
            <v>46.58</v>
          </cell>
          <cell r="C1455">
            <v>41.08</v>
          </cell>
          <cell r="D1455">
            <v>44.83</v>
          </cell>
          <cell r="H1455">
            <v>39.78</v>
          </cell>
          <cell r="N1455">
            <v>1.75</v>
          </cell>
          <cell r="O1455">
            <v>5.0499999999999972</v>
          </cell>
          <cell r="P1455">
            <v>5.0499999999999972</v>
          </cell>
          <cell r="R1455">
            <v>1.7880619517071779</v>
          </cell>
          <cell r="V1455">
            <v>917.25</v>
          </cell>
          <cell r="W1455">
            <v>3.2619380482928193</v>
          </cell>
          <cell r="X1455">
            <v>43.057267867235289</v>
          </cell>
          <cell r="Y1455">
            <v>1.772732132764709</v>
          </cell>
          <cell r="AM1455">
            <v>949.25</v>
          </cell>
          <cell r="BB1455">
            <v>905.65789599999994</v>
          </cell>
        </row>
        <row r="1456">
          <cell r="A1456">
            <v>45548</v>
          </cell>
          <cell r="B1456">
            <v>45.28</v>
          </cell>
          <cell r="C1456">
            <v>40.28</v>
          </cell>
          <cell r="D1456">
            <v>43.78</v>
          </cell>
          <cell r="H1456">
            <v>40.33</v>
          </cell>
          <cell r="N1456">
            <v>1.5</v>
          </cell>
          <cell r="O1456">
            <v>3.4500000000000028</v>
          </cell>
          <cell r="P1456">
            <v>3.4500000000000028</v>
          </cell>
          <cell r="R1456">
            <v>0.8868463832953779</v>
          </cell>
          <cell r="V1456">
            <v>909.5</v>
          </cell>
          <cell r="W1456">
            <v>2.5631536167046249</v>
          </cell>
          <cell r="X1456">
            <v>43.045928054786714</v>
          </cell>
          <cell r="Y1456">
            <v>0.73407194521328734</v>
          </cell>
          <cell r="AM1456">
            <v>949</v>
          </cell>
          <cell r="BB1456">
            <v>888.02093600000001</v>
          </cell>
        </row>
        <row r="1457">
          <cell r="A1457">
            <v>45551</v>
          </cell>
          <cell r="B1457">
            <v>45.5</v>
          </cell>
          <cell r="C1457">
            <v>40.75</v>
          </cell>
          <cell r="D1457">
            <v>44</v>
          </cell>
          <cell r="H1457">
            <v>39.53</v>
          </cell>
          <cell r="N1457">
            <v>1.5</v>
          </cell>
          <cell r="O1457">
            <v>4.4699999999999989</v>
          </cell>
          <cell r="P1457">
            <v>4.4699999999999989</v>
          </cell>
          <cell r="R1457">
            <v>1.1203696600505211</v>
          </cell>
          <cell r="V1457">
            <v>897</v>
          </cell>
          <cell r="W1457">
            <v>3.3496303399494778</v>
          </cell>
          <cell r="X1457">
            <v>41.855247747686448</v>
          </cell>
          <cell r="Y1457">
            <v>2.1447522523135518</v>
          </cell>
          <cell r="AM1457">
            <v>922.75</v>
          </cell>
          <cell r="BB1457">
            <v>898.38265000000001</v>
          </cell>
        </row>
        <row r="1458">
          <cell r="A1458">
            <v>45552</v>
          </cell>
          <cell r="B1458">
            <v>46.3</v>
          </cell>
          <cell r="C1458">
            <v>41.55</v>
          </cell>
          <cell r="D1458">
            <v>44.8</v>
          </cell>
          <cell r="H1458">
            <v>39.75</v>
          </cell>
          <cell r="N1458">
            <v>1.5</v>
          </cell>
          <cell r="O1458">
            <v>5.0499999999999972</v>
          </cell>
          <cell r="P1458">
            <v>5.0499999999999972</v>
          </cell>
          <cell r="R1458">
            <v>1.3195624352517115</v>
          </cell>
          <cell r="V1458">
            <v>906.25</v>
          </cell>
          <cell r="W1458">
            <v>3.7304375647482857</v>
          </cell>
          <cell r="X1458">
            <v>42.365539307872275</v>
          </cell>
          <cell r="Y1458">
            <v>2.4344606921277219</v>
          </cell>
          <cell r="AM1458">
            <v>934</v>
          </cell>
          <cell r="BB1458">
            <v>916.01960999999994</v>
          </cell>
        </row>
        <row r="1459">
          <cell r="A1459">
            <v>45553</v>
          </cell>
          <cell r="B1459">
            <v>46.49</v>
          </cell>
          <cell r="C1459">
            <v>41.99</v>
          </cell>
          <cell r="D1459">
            <v>45.49</v>
          </cell>
          <cell r="H1459">
            <v>40.549999999999997</v>
          </cell>
          <cell r="N1459">
            <v>1</v>
          </cell>
          <cell r="O1459">
            <v>4.9400000000000048</v>
          </cell>
          <cell r="P1459">
            <v>4.9400000000000048</v>
          </cell>
          <cell r="R1459">
            <v>0.83678940026883453</v>
          </cell>
          <cell r="V1459">
            <v>913.25</v>
          </cell>
          <cell r="W1459">
            <v>4.1032105997311703</v>
          </cell>
          <cell r="X1459">
            <v>42.218121746040815</v>
          </cell>
          <cell r="Y1459">
            <v>3.2718782539591871</v>
          </cell>
          <cell r="AM1459">
            <v>930.75</v>
          </cell>
          <cell r="BB1459">
            <v>925.71993799999996</v>
          </cell>
        </row>
        <row r="1460">
          <cell r="A1460">
            <v>45554</v>
          </cell>
          <cell r="B1460">
            <v>47.25</v>
          </cell>
          <cell r="C1460">
            <v>42.5</v>
          </cell>
          <cell r="D1460">
            <v>46.25</v>
          </cell>
          <cell r="H1460">
            <v>41.75</v>
          </cell>
          <cell r="N1460">
            <v>1</v>
          </cell>
          <cell r="O1460">
            <v>4.5</v>
          </cell>
          <cell r="P1460">
            <v>4.5</v>
          </cell>
          <cell r="R1460">
            <v>0.49783401960100804</v>
          </cell>
          <cell r="V1460">
            <v>932.25</v>
          </cell>
          <cell r="W1460">
            <v>4.002165980398992</v>
          </cell>
          <cell r="X1460">
            <v>43.692297364355426</v>
          </cell>
          <cell r="Y1460">
            <v>2.5577026356445742</v>
          </cell>
          <cell r="AM1460">
            <v>963.25</v>
          </cell>
          <cell r="BB1460">
            <v>936.96349999999995</v>
          </cell>
        </row>
        <row r="1461">
          <cell r="A1461">
            <v>45555</v>
          </cell>
          <cell r="B1461">
            <v>47.66</v>
          </cell>
          <cell r="C1461">
            <v>42.91</v>
          </cell>
          <cell r="D1461">
            <v>46.66</v>
          </cell>
          <cell r="H1461">
            <v>42.16</v>
          </cell>
          <cell r="N1461">
            <v>1</v>
          </cell>
          <cell r="O1461">
            <v>4.5</v>
          </cell>
          <cell r="P1461">
            <v>4.5</v>
          </cell>
          <cell r="R1461">
            <v>0.47303819140750392</v>
          </cell>
          <cell r="V1461">
            <v>940.75</v>
          </cell>
          <cell r="W1461">
            <v>4.0269618085924961</v>
          </cell>
          <cell r="X1461">
            <v>45.019055420838583</v>
          </cell>
          <cell r="Y1461">
            <v>1.6409445791614132</v>
          </cell>
          <cell r="AM1461">
            <v>992.5</v>
          </cell>
          <cell r="BB1461">
            <v>946.00244199999986</v>
          </cell>
        </row>
        <row r="1462">
          <cell r="A1462">
            <v>45558</v>
          </cell>
          <cell r="B1462">
            <v>48.12</v>
          </cell>
          <cell r="C1462">
            <v>43.37</v>
          </cell>
          <cell r="D1462">
            <v>47.12</v>
          </cell>
          <cell r="H1462">
            <v>42.62</v>
          </cell>
          <cell r="N1462">
            <v>1</v>
          </cell>
          <cell r="O1462">
            <v>4.5</v>
          </cell>
          <cell r="P1462">
            <v>4.5</v>
          </cell>
          <cell r="R1462">
            <v>0.90807141413436909</v>
          </cell>
          <cell r="V1462">
            <v>960.5</v>
          </cell>
          <cell r="W1462">
            <v>3.5919285858656309</v>
          </cell>
          <cell r="X1462">
            <v>45.722123792650166</v>
          </cell>
          <cell r="Y1462">
            <v>1.3978762073498316</v>
          </cell>
          <cell r="AM1462">
            <v>1008</v>
          </cell>
          <cell r="BB1462">
            <v>956.14369399999987</v>
          </cell>
        </row>
        <row r="1463">
          <cell r="A1463">
            <v>45559</v>
          </cell>
          <cell r="B1463">
            <v>49.45</v>
          </cell>
          <cell r="C1463">
            <v>44.825000000000003</v>
          </cell>
          <cell r="D1463">
            <v>48.575000000000003</v>
          </cell>
          <cell r="H1463">
            <v>43.95</v>
          </cell>
          <cell r="N1463">
            <v>0.875</v>
          </cell>
          <cell r="O1463">
            <v>4.625</v>
          </cell>
          <cell r="P1463">
            <v>4.625</v>
          </cell>
          <cell r="R1463">
            <v>0.93761554992200757</v>
          </cell>
          <cell r="V1463">
            <v>990.5</v>
          </cell>
          <cell r="W1463">
            <v>3.6873844500779924</v>
          </cell>
          <cell r="X1463">
            <v>46.379832914667453</v>
          </cell>
          <cell r="Y1463">
            <v>2.1951670853325496</v>
          </cell>
          <cell r="AM1463">
            <v>1022.5</v>
          </cell>
          <cell r="BB1463">
            <v>988.22091499999999</v>
          </cell>
        </row>
        <row r="1464">
          <cell r="A1464">
            <v>45560</v>
          </cell>
          <cell r="B1464">
            <v>49.88</v>
          </cell>
          <cell r="C1464">
            <v>45.255000000000003</v>
          </cell>
          <cell r="D1464">
            <v>48.88</v>
          </cell>
          <cell r="H1464">
            <v>44.38</v>
          </cell>
          <cell r="N1464">
            <v>1</v>
          </cell>
          <cell r="O1464">
            <v>4.5</v>
          </cell>
          <cell r="P1464">
            <v>4.5</v>
          </cell>
          <cell r="R1464">
            <v>0.81351298047422915</v>
          </cell>
          <cell r="V1464">
            <v>997.25</v>
          </cell>
          <cell r="W1464">
            <v>3.6864870195257708</v>
          </cell>
          <cell r="X1464">
            <v>46.79940597526469</v>
          </cell>
          <cell r="Y1464">
            <v>2.0805940247353121</v>
          </cell>
          <cell r="AM1464">
            <v>1031.75</v>
          </cell>
          <cell r="BB1464">
            <v>997.70078100000001</v>
          </cell>
        </row>
        <row r="1465">
          <cell r="A1465">
            <v>45561</v>
          </cell>
          <cell r="B1465">
            <v>48.295000000000002</v>
          </cell>
          <cell r="C1465">
            <v>43.67</v>
          </cell>
          <cell r="D1465">
            <v>47.17</v>
          </cell>
          <cell r="H1465">
            <v>42.92</v>
          </cell>
          <cell r="N1465">
            <v>1.125</v>
          </cell>
          <cell r="O1465">
            <v>4.25</v>
          </cell>
          <cell r="P1465">
            <v>4.25</v>
          </cell>
          <cell r="R1465">
            <v>1.4011388266771547</v>
          </cell>
          <cell r="V1465">
            <v>978</v>
          </cell>
          <cell r="W1465">
            <v>2.8488611733228453</v>
          </cell>
          <cell r="X1465">
            <v>45.65408491795872</v>
          </cell>
          <cell r="Y1465">
            <v>1.5159150820412819</v>
          </cell>
          <cell r="AM1465">
            <v>1006.5</v>
          </cell>
          <cell r="BB1465">
            <v>962.75755400000003</v>
          </cell>
        </row>
        <row r="1466">
          <cell r="A1466">
            <v>45562</v>
          </cell>
          <cell r="B1466">
            <v>46.68</v>
          </cell>
          <cell r="C1466">
            <v>42.93</v>
          </cell>
          <cell r="D1466">
            <v>46.43</v>
          </cell>
          <cell r="H1466">
            <v>42.18</v>
          </cell>
          <cell r="N1466">
            <v>0.25</v>
          </cell>
          <cell r="O1466">
            <v>4.25</v>
          </cell>
          <cell r="P1466">
            <v>4.25</v>
          </cell>
          <cell r="R1466">
            <v>1.1894579316258103</v>
          </cell>
          <cell r="V1466">
            <v>957</v>
          </cell>
          <cell r="W1466">
            <v>3.0605420683741897</v>
          </cell>
          <cell r="X1466">
            <v>45.177812795118612</v>
          </cell>
          <cell r="Y1466">
            <v>1.2521872048813876</v>
          </cell>
          <cell r="AM1466">
            <v>996</v>
          </cell>
          <cell r="BB1466">
            <v>946.44336599999997</v>
          </cell>
        </row>
        <row r="1467">
          <cell r="A1467">
            <v>45565</v>
          </cell>
          <cell r="B1467">
            <v>48.01</v>
          </cell>
          <cell r="C1467">
            <v>44.26</v>
          </cell>
          <cell r="D1467">
            <v>47.51</v>
          </cell>
          <cell r="H1467">
            <v>43.51</v>
          </cell>
          <cell r="N1467">
            <v>0.5</v>
          </cell>
          <cell r="O1467">
            <v>4</v>
          </cell>
          <cell r="P1467">
            <v>4</v>
          </cell>
          <cell r="R1467">
            <v>1.4116041533167021</v>
          </cell>
          <cell r="V1467">
            <v>991.25</v>
          </cell>
          <cell r="W1467">
            <v>2.5883958466832979</v>
          </cell>
          <cell r="X1467">
            <v>46.436531976910324</v>
          </cell>
          <cell r="Y1467">
            <v>1.0734680230896743</v>
          </cell>
          <cell r="AM1467">
            <v>1023.75</v>
          </cell>
          <cell r="BB1467">
            <v>975.76481199999989</v>
          </cell>
        </row>
        <row r="1468">
          <cell r="A1468">
            <v>45566</v>
          </cell>
          <cell r="B1468">
            <v>47.91</v>
          </cell>
          <cell r="C1468">
            <v>43.66</v>
          </cell>
          <cell r="D1468">
            <v>46.91</v>
          </cell>
          <cell r="H1468">
            <v>42.91</v>
          </cell>
          <cell r="N1468">
            <v>1</v>
          </cell>
          <cell r="O1468">
            <v>4</v>
          </cell>
          <cell r="P1468">
            <v>4</v>
          </cell>
          <cell r="R1468">
            <v>2.4307969285178928</v>
          </cell>
          <cell r="V1468">
            <v>1000.5</v>
          </cell>
          <cell r="W1468">
            <v>1.5692030714821072</v>
          </cell>
          <cell r="X1468">
            <v>46.98084297444187</v>
          </cell>
          <cell r="Y1468">
            <v>-7.0842974441873707E-2</v>
          </cell>
          <cell r="AM1468">
            <v>1035.75</v>
          </cell>
          <cell r="BB1468">
            <v>962.53709199999992</v>
          </cell>
        </row>
        <row r="1469">
          <cell r="A1469">
            <v>45567</v>
          </cell>
          <cell r="B1469">
            <v>48.64</v>
          </cell>
          <cell r="C1469">
            <v>44.64</v>
          </cell>
          <cell r="D1469">
            <v>47.14</v>
          </cell>
          <cell r="H1469">
            <v>43.64</v>
          </cell>
          <cell r="N1469">
            <v>1.5</v>
          </cell>
          <cell r="O1469">
            <v>3.5</v>
          </cell>
          <cell r="P1469">
            <v>3.5</v>
          </cell>
          <cell r="R1469">
            <v>1.7801036697721742</v>
          </cell>
          <cell r="V1469">
            <v>1002.25</v>
          </cell>
          <cell r="W1469">
            <v>1.7198963302278258</v>
          </cell>
          <cell r="X1469">
            <v>47.264338285656223</v>
          </cell>
          <cell r="Y1469">
            <v>-0.12433828565622207</v>
          </cell>
          <cell r="AM1469">
            <v>1042</v>
          </cell>
          <cell r="BB1469">
            <v>984.14236799999992</v>
          </cell>
        </row>
        <row r="1470">
          <cell r="A1470">
            <v>45568</v>
          </cell>
          <cell r="B1470">
            <v>49.53</v>
          </cell>
          <cell r="C1470">
            <v>45.53</v>
          </cell>
          <cell r="D1470">
            <v>48.53</v>
          </cell>
          <cell r="H1470">
            <v>44.53</v>
          </cell>
          <cell r="N1470">
            <v>1</v>
          </cell>
          <cell r="O1470">
            <v>4</v>
          </cell>
          <cell r="P1470">
            <v>4</v>
          </cell>
          <cell r="R1470">
            <v>1.626523409990476</v>
          </cell>
          <cell r="V1470">
            <v>1018.5</v>
          </cell>
          <cell r="W1470">
            <v>2.373476590009524</v>
          </cell>
          <cell r="X1470">
            <v>48.817892591110855</v>
          </cell>
          <cell r="Y1470">
            <v>-0.28789259111085386</v>
          </cell>
          <cell r="AM1470">
            <v>1076.25</v>
          </cell>
          <cell r="BB1470">
            <v>1003.7634859999999</v>
          </cell>
        </row>
        <row r="1471">
          <cell r="A1471">
            <v>45569</v>
          </cell>
          <cell r="B1471">
            <v>48.97</v>
          </cell>
          <cell r="C1471">
            <v>44.97</v>
          </cell>
          <cell r="D1471">
            <v>47.97</v>
          </cell>
          <cell r="H1471">
            <v>43.97</v>
          </cell>
          <cell r="N1471">
            <v>1</v>
          </cell>
          <cell r="O1471">
            <v>4</v>
          </cell>
          <cell r="P1471">
            <v>4</v>
          </cell>
          <cell r="R1471">
            <v>1.5860580833509346</v>
          </cell>
          <cell r="V1471">
            <v>1005.25</v>
          </cell>
          <cell r="W1471">
            <v>2.4139419166490654</v>
          </cell>
          <cell r="X1471">
            <v>48.103484406850697</v>
          </cell>
          <cell r="Y1471">
            <v>-0.13348440685069818</v>
          </cell>
          <cell r="AM1471">
            <v>1060.5</v>
          </cell>
          <cell r="BB1471">
            <v>991.41761399999996</v>
          </cell>
        </row>
        <row r="1472">
          <cell r="A1472">
            <v>45572</v>
          </cell>
          <cell r="B1472">
            <v>49.07</v>
          </cell>
          <cell r="C1472">
            <v>44.82</v>
          </cell>
          <cell r="D1472">
            <v>48.07</v>
          </cell>
          <cell r="H1472">
            <v>44.57</v>
          </cell>
          <cell r="N1472">
            <v>1</v>
          </cell>
          <cell r="O1472">
            <v>3.5</v>
          </cell>
          <cell r="P1472">
            <v>3.5</v>
          </cell>
          <cell r="R1472">
            <v>1.7224778235692355</v>
          </cell>
          <cell r="V1472">
            <v>1021.5</v>
          </cell>
          <cell r="W1472">
            <v>1.7775221764307645</v>
          </cell>
          <cell r="X1472">
            <v>48.182863093990711</v>
          </cell>
          <cell r="Y1472">
            <v>-0.11286309399071115</v>
          </cell>
          <cell r="AM1472">
            <v>1062.25</v>
          </cell>
          <cell r="BB1472">
            <v>988.11068399999999</v>
          </cell>
        </row>
        <row r="1473">
          <cell r="A1473">
            <v>45573</v>
          </cell>
          <cell r="B1473">
            <v>47.84</v>
          </cell>
          <cell r="C1473">
            <v>43.84</v>
          </cell>
          <cell r="D1473">
            <v>46.59</v>
          </cell>
          <cell r="H1473">
            <v>43.09</v>
          </cell>
          <cell r="N1473">
            <v>1.25</v>
          </cell>
          <cell r="O1473">
            <v>3.5</v>
          </cell>
          <cell r="P1473">
            <v>3.5</v>
          </cell>
          <cell r="R1473">
            <v>2.2734559974476838</v>
          </cell>
          <cell r="V1473">
            <v>1001</v>
          </cell>
          <cell r="W1473">
            <v>1.2265440025523162</v>
          </cell>
          <cell r="X1473">
            <v>47.547833596870568</v>
          </cell>
          <cell r="Y1473">
            <v>-0.95783359687056446</v>
          </cell>
          <cell r="AM1473">
            <v>1048.25</v>
          </cell>
          <cell r="BB1473">
            <v>966.50540799999999</v>
          </cell>
        </row>
        <row r="1474">
          <cell r="A1474">
            <v>45574</v>
          </cell>
          <cell r="B1474">
            <v>47.81</v>
          </cell>
          <cell r="C1474">
            <v>43.81</v>
          </cell>
          <cell r="D1474">
            <v>46.56</v>
          </cell>
          <cell r="H1474">
            <v>43.06</v>
          </cell>
          <cell r="N1474">
            <v>1.25</v>
          </cell>
          <cell r="O1474">
            <v>3.5</v>
          </cell>
          <cell r="P1474">
            <v>3.5</v>
          </cell>
          <cell r="R1474">
            <v>2.4507399454913426</v>
          </cell>
          <cell r="V1474">
            <v>1004.25</v>
          </cell>
          <cell r="W1474">
            <v>1.0492600545086574</v>
          </cell>
          <cell r="X1474">
            <v>47.184959598516201</v>
          </cell>
          <cell r="Y1474">
            <v>-0.62495959851619887</v>
          </cell>
          <cell r="AM1474">
            <v>1040.25</v>
          </cell>
          <cell r="BB1474">
            <v>965.844022</v>
          </cell>
        </row>
        <row r="1475">
          <cell r="A1475">
            <v>45575</v>
          </cell>
          <cell r="B1475">
            <v>48.51</v>
          </cell>
          <cell r="C1475">
            <v>44.26</v>
          </cell>
          <cell r="D1475">
            <v>47.76</v>
          </cell>
          <cell r="H1475">
            <v>43.76</v>
          </cell>
          <cell r="N1475">
            <v>0.75</v>
          </cell>
          <cell r="O1475">
            <v>4</v>
          </cell>
          <cell r="P1475">
            <v>4</v>
          </cell>
          <cell r="R1475">
            <v>2.5551368924990356</v>
          </cell>
          <cell r="V1475">
            <v>1022</v>
          </cell>
          <cell r="W1475">
            <v>1.4448631075009644</v>
          </cell>
          <cell r="X1475">
            <v>47.763290033393474</v>
          </cell>
          <cell r="Y1475">
            <v>-3.2900333934762216E-3</v>
          </cell>
          <cell r="AM1475">
            <v>1053</v>
          </cell>
          <cell r="BB1475">
            <v>975.76481199999989</v>
          </cell>
        </row>
        <row r="1476">
          <cell r="A1476">
            <v>45576</v>
          </cell>
          <cell r="B1476">
            <v>48.08</v>
          </cell>
          <cell r="C1476">
            <v>43.83</v>
          </cell>
          <cell r="D1476">
            <v>47.33</v>
          </cell>
          <cell r="H1476">
            <v>43.33</v>
          </cell>
          <cell r="N1476">
            <v>0.75</v>
          </cell>
          <cell r="O1476">
            <v>4</v>
          </cell>
          <cell r="P1476">
            <v>4</v>
          </cell>
          <cell r="R1476">
            <v>2.4639783071137771</v>
          </cell>
          <cell r="V1476">
            <v>1010.5</v>
          </cell>
          <cell r="W1476">
            <v>1.5360216928862229</v>
          </cell>
          <cell r="X1476">
            <v>47.978746469916381</v>
          </cell>
          <cell r="Y1476">
            <v>-0.6487464699163823</v>
          </cell>
          <cell r="AM1476">
            <v>1057.75</v>
          </cell>
          <cell r="BB1476">
            <v>966.28494599999988</v>
          </cell>
        </row>
        <row r="1477">
          <cell r="A1477">
            <v>45579</v>
          </cell>
          <cell r="B1477">
            <v>46.4</v>
          </cell>
          <cell r="C1477">
            <v>42.4</v>
          </cell>
          <cell r="D1477">
            <v>45.9</v>
          </cell>
          <cell r="H1477">
            <v>41.9</v>
          </cell>
          <cell r="N1477">
            <v>0.5</v>
          </cell>
          <cell r="O1477">
            <v>4</v>
          </cell>
          <cell r="P1477">
            <v>4</v>
          </cell>
          <cell r="R1477">
            <v>3.2142062392199549</v>
          </cell>
          <cell r="V1477">
            <v>995.5</v>
          </cell>
          <cell r="W1477">
            <v>0.78579376078004515</v>
          </cell>
          <cell r="X1477">
            <v>46.901464287301856</v>
          </cell>
          <cell r="Y1477">
            <v>-1.0014642873018573</v>
          </cell>
          <cell r="AM1477">
            <v>1034</v>
          </cell>
          <cell r="BB1477">
            <v>934.75887999999998</v>
          </cell>
        </row>
        <row r="1478">
          <cell r="A1478">
            <v>45580</v>
          </cell>
          <cell r="B1478">
            <v>46.95</v>
          </cell>
          <cell r="C1478">
            <v>42.95</v>
          </cell>
          <cell r="D1478">
            <v>46.45</v>
          </cell>
          <cell r="H1478">
            <v>42.45</v>
          </cell>
          <cell r="N1478">
            <v>0.5</v>
          </cell>
          <cell r="O1478">
            <v>4</v>
          </cell>
          <cell r="P1478">
            <v>4</v>
          </cell>
          <cell r="R1478">
            <v>4.2276819953757396</v>
          </cell>
          <cell r="V1478">
            <v>1030</v>
          </cell>
          <cell r="W1478">
            <v>-0.22768199537573963</v>
          </cell>
          <cell r="X1478">
            <v>47.92204740767351</v>
          </cell>
          <cell r="Y1478">
            <v>-1.4720474076735073</v>
          </cell>
          <cell r="AM1478">
            <v>1056.5</v>
          </cell>
          <cell r="BB1478">
            <v>946.88428999999996</v>
          </cell>
        </row>
        <row r="1479">
          <cell r="A1479">
            <v>45581</v>
          </cell>
          <cell r="B1479">
            <v>45.68</v>
          </cell>
          <cell r="C1479">
            <v>41.93</v>
          </cell>
          <cell r="D1479">
            <v>45.68</v>
          </cell>
          <cell r="H1479">
            <v>41.68</v>
          </cell>
          <cell r="N1479">
            <v>0</v>
          </cell>
          <cell r="O1479">
            <v>4</v>
          </cell>
          <cell r="P1479">
            <v>4</v>
          </cell>
          <cell r="R1479">
            <v>3.5248425149391238</v>
          </cell>
          <cell r="V1479">
            <v>997.5</v>
          </cell>
          <cell r="W1479">
            <v>0.47515748506087618</v>
          </cell>
          <cell r="X1479">
            <v>46.005619103864511</v>
          </cell>
          <cell r="Y1479">
            <v>-0.32561910386451132</v>
          </cell>
          <cell r="AM1479">
            <v>1014.25</v>
          </cell>
          <cell r="BB1479">
            <v>924.39716599999997</v>
          </cell>
        </row>
        <row r="1480">
          <cell r="A1480">
            <v>45582</v>
          </cell>
          <cell r="B1480">
            <v>46.09</v>
          </cell>
          <cell r="C1480">
            <v>42.84</v>
          </cell>
          <cell r="D1480">
            <v>46.59</v>
          </cell>
          <cell r="H1480">
            <v>42.59</v>
          </cell>
          <cell r="N1480">
            <v>-0.5</v>
          </cell>
          <cell r="O1480">
            <v>4</v>
          </cell>
          <cell r="P1480">
            <v>4</v>
          </cell>
          <cell r="R1480">
            <v>3.974386650726764</v>
          </cell>
          <cell r="V1480">
            <v>1027.5</v>
          </cell>
          <cell r="W1480">
            <v>2.5613349273235997E-2</v>
          </cell>
          <cell r="X1480">
            <v>47.604532659113438</v>
          </cell>
          <cell r="Y1480">
            <v>-1.0145326591134349</v>
          </cell>
          <cell r="AM1480">
            <v>1049.5</v>
          </cell>
          <cell r="BB1480">
            <v>944.45920799999999</v>
          </cell>
        </row>
        <row r="1481">
          <cell r="A1481">
            <v>45583</v>
          </cell>
          <cell r="B1481">
            <v>45.32</v>
          </cell>
          <cell r="C1481">
            <v>42.07</v>
          </cell>
          <cell r="D1481">
            <v>45.82</v>
          </cell>
          <cell r="H1481">
            <v>41.82</v>
          </cell>
          <cell r="N1481">
            <v>-0.5</v>
          </cell>
          <cell r="O1481">
            <v>4</v>
          </cell>
          <cell r="P1481">
            <v>4</v>
          </cell>
          <cell r="R1481">
            <v>3.8040352901403196</v>
          </cell>
          <cell r="V1481">
            <v>1006.75</v>
          </cell>
          <cell r="W1481">
            <v>0.1959647098596804</v>
          </cell>
          <cell r="X1481">
            <v>47.411755847487683</v>
          </cell>
          <cell r="Y1481">
            <v>-1.5917558474876827</v>
          </cell>
          <cell r="AM1481">
            <v>1045.25</v>
          </cell>
          <cell r="BB1481">
            <v>927.48363399999994</v>
          </cell>
        </row>
        <row r="1482">
          <cell r="A1482">
            <v>45586</v>
          </cell>
          <cell r="B1482">
            <v>46.14</v>
          </cell>
          <cell r="C1482">
            <v>42.64</v>
          </cell>
          <cell r="D1482">
            <v>46.39</v>
          </cell>
          <cell r="H1482">
            <v>42.39</v>
          </cell>
          <cell r="N1482">
            <v>-0.25</v>
          </cell>
          <cell r="O1482">
            <v>4</v>
          </cell>
          <cell r="P1482">
            <v>4</v>
          </cell>
          <cell r="R1482">
            <v>4.6728861671822415</v>
          </cell>
          <cell r="V1482">
            <v>1038.5</v>
          </cell>
          <cell r="W1482">
            <v>-0.67288616718224148</v>
          </cell>
          <cell r="X1482">
            <v>48.148843656644992</v>
          </cell>
          <cell r="Y1482">
            <v>-1.7588436566449914</v>
          </cell>
          <cell r="AM1482">
            <v>1061.5</v>
          </cell>
          <cell r="BB1482">
            <v>940.04996799999992</v>
          </cell>
        </row>
        <row r="1483">
          <cell r="A1483">
            <v>45587</v>
          </cell>
          <cell r="B1483">
            <v>47.69</v>
          </cell>
          <cell r="C1483">
            <v>43.94</v>
          </cell>
          <cell r="D1483">
            <v>48.19</v>
          </cell>
          <cell r="H1483">
            <v>43.69</v>
          </cell>
          <cell r="N1483">
            <v>-0.5</v>
          </cell>
          <cell r="O1483">
            <v>4.5</v>
          </cell>
          <cell r="P1483">
            <v>4.5</v>
          </cell>
          <cell r="R1483">
            <v>4.313237527768699</v>
          </cell>
          <cell r="V1483">
            <v>1059.25</v>
          </cell>
          <cell r="W1483">
            <v>0.18676247223130105</v>
          </cell>
          <cell r="X1483">
            <v>48.795212966213704</v>
          </cell>
          <cell r="Y1483">
            <v>-0.60521296621370624</v>
          </cell>
          <cell r="AM1483">
            <v>1075.75</v>
          </cell>
          <cell r="BB1483">
            <v>968.71002799999985</v>
          </cell>
        </row>
        <row r="1484">
          <cell r="A1484">
            <v>45588</v>
          </cell>
          <cell r="B1484">
            <v>47.39</v>
          </cell>
          <cell r="C1484">
            <v>44.39</v>
          </cell>
          <cell r="D1484">
            <v>47.64</v>
          </cell>
          <cell r="H1484">
            <v>43.39</v>
          </cell>
          <cell r="N1484">
            <v>-0.25</v>
          </cell>
          <cell r="O1484">
            <v>4.25</v>
          </cell>
          <cell r="P1484">
            <v>4.25</v>
          </cell>
          <cell r="R1484">
            <v>4.6245670622335879</v>
          </cell>
          <cell r="V1484">
            <v>1059.5</v>
          </cell>
          <cell r="W1484">
            <v>-0.37456706223358793</v>
          </cell>
          <cell r="X1484">
            <v>49.214786026810941</v>
          </cell>
          <cell r="Y1484">
            <v>-1.5747860268109406</v>
          </cell>
          <cell r="AM1484">
            <v>1085</v>
          </cell>
          <cell r="BB1484">
            <v>978.63081799999998</v>
          </cell>
        </row>
        <row r="1485">
          <cell r="A1485">
            <v>45589</v>
          </cell>
          <cell r="B1485">
            <v>48.33</v>
          </cell>
          <cell r="C1485">
            <v>45.33</v>
          </cell>
          <cell r="D1485">
            <v>48.83</v>
          </cell>
          <cell r="H1485">
            <v>44.33</v>
          </cell>
          <cell r="N1485">
            <v>-0.5</v>
          </cell>
          <cell r="O1485">
            <v>4.5</v>
          </cell>
          <cell r="P1485">
            <v>4.5</v>
          </cell>
          <cell r="R1485">
            <v>4.3983277335221018</v>
          </cell>
          <cell r="V1485">
            <v>1075.25</v>
          </cell>
          <cell r="W1485">
            <v>0.10167226647789818</v>
          </cell>
          <cell r="X1485">
            <v>50.269388584528322</v>
          </cell>
          <cell r="Y1485">
            <v>-1.4393885845283236</v>
          </cell>
          <cell r="AM1485">
            <v>1108.25</v>
          </cell>
          <cell r="BB1485">
            <v>999.35424599999988</v>
          </cell>
        </row>
        <row r="1486">
          <cell r="A1486">
            <v>45590</v>
          </cell>
          <cell r="B1486">
            <v>48.15</v>
          </cell>
          <cell r="C1486">
            <v>45.15</v>
          </cell>
          <cell r="D1486">
            <v>49.15</v>
          </cell>
          <cell r="H1486">
            <v>44.15</v>
          </cell>
          <cell r="N1486">
            <v>-1</v>
          </cell>
          <cell r="O1486">
            <v>5</v>
          </cell>
          <cell r="P1486">
            <v>5</v>
          </cell>
          <cell r="R1486">
            <v>4.8502365606796332</v>
          </cell>
          <cell r="V1486">
            <v>1081.25</v>
          </cell>
          <cell r="W1486">
            <v>0.14976343932036684</v>
          </cell>
          <cell r="X1486">
            <v>50.087951585351135</v>
          </cell>
          <cell r="Y1486">
            <v>-0.93795158535113643</v>
          </cell>
          <cell r="AM1486">
            <v>1104.25</v>
          </cell>
          <cell r="BB1486">
            <v>995.38592999999992</v>
          </cell>
        </row>
        <row r="1487">
          <cell r="A1487">
            <v>45593</v>
          </cell>
          <cell r="B1487">
            <v>46.69</v>
          </cell>
          <cell r="C1487">
            <v>43.424999999999997</v>
          </cell>
          <cell r="D1487">
            <v>47.924999999999997</v>
          </cell>
          <cell r="H1487">
            <v>42.69</v>
          </cell>
          <cell r="N1487">
            <v>-1.2349999999999994</v>
          </cell>
          <cell r="O1487">
            <v>5.2349999999999994</v>
          </cell>
          <cell r="P1487">
            <v>5.2349999999999994</v>
          </cell>
          <cell r="R1487">
            <v>5.2565898554442043</v>
          </cell>
          <cell r="V1487">
            <v>1058</v>
          </cell>
          <cell r="W1487">
            <v>-2.1589855444204886E-2</v>
          </cell>
          <cell r="X1487">
            <v>49.04468884008233</v>
          </cell>
          <cell r="Y1487">
            <v>-1.1196888400823326</v>
          </cell>
          <cell r="AM1487">
            <v>1081.25</v>
          </cell>
          <cell r="BB1487">
            <v>957.35623499999986</v>
          </cell>
        </row>
        <row r="1488">
          <cell r="A1488">
            <v>45594</v>
          </cell>
          <cell r="B1488">
            <v>46.8</v>
          </cell>
          <cell r="C1488">
            <v>44.31</v>
          </cell>
          <cell r="D1488">
            <v>48.81</v>
          </cell>
          <cell r="H1488">
            <v>42.8</v>
          </cell>
          <cell r="N1488">
            <v>-2.0100000000000051</v>
          </cell>
          <cell r="O1488">
            <v>6.0100000000000051</v>
          </cell>
          <cell r="P1488">
            <v>6.0100000000000051</v>
          </cell>
          <cell r="R1488">
            <v>5.8376914578029329</v>
          </cell>
          <cell r="V1488">
            <v>1073.25</v>
          </cell>
          <cell r="W1488">
            <v>0.17230854219707226</v>
          </cell>
          <cell r="X1488">
            <v>49.679718337202473</v>
          </cell>
          <cell r="Y1488">
            <v>-0.86971833720247105</v>
          </cell>
          <cell r="AM1488">
            <v>1095.25</v>
          </cell>
          <cell r="BB1488">
            <v>976.86712199999999</v>
          </cell>
        </row>
        <row r="1489">
          <cell r="A1489">
            <v>45595</v>
          </cell>
          <cell r="B1489">
            <v>47.81</v>
          </cell>
          <cell r="C1489">
            <v>45.64</v>
          </cell>
          <cell r="D1489">
            <v>50.64</v>
          </cell>
          <cell r="H1489">
            <v>43.81</v>
          </cell>
          <cell r="N1489">
            <v>-2.8299999999999983</v>
          </cell>
          <cell r="O1489">
            <v>6.8299999999999983</v>
          </cell>
          <cell r="P1489">
            <v>6.8299999999999983</v>
          </cell>
          <cell r="R1489">
            <v>5.0089640092412751</v>
          </cell>
          <cell r="V1489">
            <v>1077.25</v>
          </cell>
          <cell r="W1489">
            <v>1.8210359907587232</v>
          </cell>
          <cell r="X1489">
            <v>50.258048772079746</v>
          </cell>
          <cell r="Y1489">
            <v>0.38195122792025415</v>
          </cell>
          <cell r="AM1489">
            <v>1108</v>
          </cell>
          <cell r="BB1489">
            <v>1006.1885679999999</v>
          </cell>
        </row>
        <row r="1490">
          <cell r="A1490">
            <v>45596</v>
          </cell>
          <cell r="B1490">
            <v>49.14</v>
          </cell>
          <cell r="C1490">
            <v>47.55</v>
          </cell>
          <cell r="D1490">
            <v>51.8</v>
          </cell>
          <cell r="H1490">
            <v>45.14</v>
          </cell>
          <cell r="N1490">
            <v>-2.6599999999999966</v>
          </cell>
          <cell r="O1490">
            <v>6.6599999999999966</v>
          </cell>
          <cell r="P1490">
            <v>6.6599999999999966</v>
          </cell>
          <cell r="R1490">
            <v>4.1887930601616432</v>
          </cell>
          <cell r="V1490">
            <v>1088.5</v>
          </cell>
          <cell r="W1490">
            <v>2.4712069398383534</v>
          </cell>
          <cell r="X1490">
            <v>51.07451526837707</v>
          </cell>
          <cell r="Y1490">
            <v>0.72548473162292737</v>
          </cell>
          <cell r="AM1490">
            <v>1126</v>
          </cell>
          <cell r="BB1490">
            <v>1048.2968099999998</v>
          </cell>
        </row>
        <row r="1491">
          <cell r="A1491">
            <v>45597</v>
          </cell>
          <cell r="B1491">
            <v>50.3</v>
          </cell>
          <cell r="C1491">
            <v>46.81</v>
          </cell>
          <cell r="D1491">
            <v>50.56</v>
          </cell>
          <cell r="H1491">
            <v>46.3</v>
          </cell>
          <cell r="N1491">
            <v>-0.26000000000000512</v>
          </cell>
          <cell r="O1491">
            <v>4.2600000000000051</v>
          </cell>
          <cell r="P1491">
            <v>4.2600000000000051</v>
          </cell>
          <cell r="R1491">
            <v>4.0711102309321703</v>
          </cell>
          <cell r="V1491">
            <v>1111.5</v>
          </cell>
          <cell r="W1491">
            <v>0.18888976906783483</v>
          </cell>
          <cell r="X1491">
            <v>51.720884577945782</v>
          </cell>
          <cell r="Y1491">
            <v>-1.1608845779457795</v>
          </cell>
          <cell r="AM1491">
            <v>1140.25</v>
          </cell>
          <cell r="BB1491">
            <v>1031.982622</v>
          </cell>
        </row>
        <row r="1492">
          <cell r="A1492">
            <v>45600</v>
          </cell>
          <cell r="B1492">
            <v>50.56</v>
          </cell>
          <cell r="D1492">
            <v>49.49</v>
          </cell>
          <cell r="H1492">
            <v>45.56</v>
          </cell>
          <cell r="N1492">
            <v>1.0700000000000003</v>
          </cell>
          <cell r="O1492">
            <v>3.9299999999999997</v>
          </cell>
          <cell r="P1492">
            <v>3.9299999999999997</v>
          </cell>
          <cell r="R1492">
            <v>4.9017465066513495</v>
          </cell>
          <cell r="V1492">
            <v>1113.5</v>
          </cell>
          <cell r="W1492">
            <v>-0.97174650665134976</v>
          </cell>
          <cell r="X1492">
            <v>51.25595226755425</v>
          </cell>
          <cell r="Y1492">
            <v>-1.7659522675542476</v>
          </cell>
          <cell r="AM1492">
            <v>1130</v>
          </cell>
          <cell r="BB1492">
            <v>1019.416288</v>
          </cell>
        </row>
        <row r="1493">
          <cell r="A1493">
            <v>45601</v>
          </cell>
          <cell r="B1493">
            <v>49.99</v>
          </cell>
          <cell r="D1493">
            <v>50.84</v>
          </cell>
          <cell r="H1493">
            <v>44.99</v>
          </cell>
          <cell r="N1493">
            <v>-0.85000000000000142</v>
          </cell>
          <cell r="O1493">
            <v>5.8500000000000014</v>
          </cell>
          <cell r="P1493">
            <v>5.8500000000000014</v>
          </cell>
          <cell r="R1493">
            <v>4.9619174557309833</v>
          </cell>
          <cell r="V1493">
            <v>1102.25</v>
          </cell>
          <cell r="W1493">
            <v>0.88808254426901811</v>
          </cell>
          <cell r="X1493">
            <v>51.403369829385717</v>
          </cell>
          <cell r="Y1493">
            <v>-0.56336982938571367</v>
          </cell>
          <cell r="AM1493">
            <v>1133.25</v>
          </cell>
          <cell r="BB1493">
            <v>1049.178658</v>
          </cell>
        </row>
        <row r="1494">
          <cell r="A1494">
            <v>45602</v>
          </cell>
          <cell r="B1494">
            <v>51.34</v>
          </cell>
          <cell r="D1494">
            <v>52.57</v>
          </cell>
          <cell r="H1494">
            <v>46.34</v>
          </cell>
          <cell r="N1494">
            <v>-1.2299999999999969</v>
          </cell>
          <cell r="O1494">
            <v>6.2299999999999969</v>
          </cell>
          <cell r="P1494">
            <v>6.2299999999999969</v>
          </cell>
          <cell r="R1494">
            <v>5.9118129521050804</v>
          </cell>
          <cell r="V1494">
            <v>1153</v>
          </cell>
          <cell r="W1494">
            <v>0.31818704789491647</v>
          </cell>
          <cell r="X1494">
            <v>52.548690886691681</v>
          </cell>
          <cell r="Y1494">
            <v>2.1309113308319638E-2</v>
          </cell>
          <cell r="AM1494">
            <v>1158.5</v>
          </cell>
          <cell r="BB1494">
            <v>1081.8070339999999</v>
          </cell>
        </row>
        <row r="1495">
          <cell r="A1495">
            <v>45603</v>
          </cell>
          <cell r="B1495">
            <v>52.82</v>
          </cell>
          <cell r="D1495">
            <v>53.52</v>
          </cell>
          <cell r="H1495">
            <v>48.32</v>
          </cell>
          <cell r="N1495">
            <v>-0.70000000000000284</v>
          </cell>
          <cell r="O1495">
            <v>5.2000000000000028</v>
          </cell>
          <cell r="P1495">
            <v>5.2000000000000028</v>
          </cell>
          <cell r="R1495">
            <v>5.0534368641298855</v>
          </cell>
          <cell r="V1495">
            <v>1177.75</v>
          </cell>
          <cell r="W1495">
            <v>0.14656313587011738</v>
          </cell>
          <cell r="X1495">
            <v>53.6713323191005</v>
          </cell>
          <cell r="Y1495">
            <v>-0.15133231910049716</v>
          </cell>
          <cell r="AM1495">
            <v>1183.25</v>
          </cell>
          <cell r="BB1495">
            <v>1091.7278240000001</v>
          </cell>
        </row>
        <row r="1496">
          <cell r="A1496">
            <v>45604</v>
          </cell>
          <cell r="B1496">
            <v>53.27</v>
          </cell>
          <cell r="D1496">
            <v>52.89</v>
          </cell>
          <cell r="H1496">
            <v>48.77</v>
          </cell>
          <cell r="N1496">
            <v>0.38000000000000256</v>
          </cell>
          <cell r="O1496">
            <v>4.1199999999999974</v>
          </cell>
          <cell r="P1496">
            <v>4.1199999999999974</v>
          </cell>
          <cell r="R1496">
            <v>4.4108347782266364</v>
          </cell>
          <cell r="V1496">
            <v>1173.5</v>
          </cell>
          <cell r="W1496">
            <v>-0.29083477822663895</v>
          </cell>
          <cell r="X1496">
            <v>53.977507255212004</v>
          </cell>
          <cell r="Y1496">
            <v>-1.0875072552120031</v>
          </cell>
          <cell r="AM1496">
            <v>1190</v>
          </cell>
          <cell r="BB1496">
            <v>1077.838718</v>
          </cell>
        </row>
        <row r="1497">
          <cell r="A1497">
            <v>45607</v>
          </cell>
          <cell r="B1497">
            <v>52.64</v>
          </cell>
          <cell r="D1497">
            <v>51.23</v>
          </cell>
          <cell r="H1497">
            <v>48.14</v>
          </cell>
          <cell r="N1497">
            <v>1.4100000000000037</v>
          </cell>
          <cell r="O1497">
            <v>3.0899999999999963</v>
          </cell>
          <cell r="P1497">
            <v>3.0899999999999963</v>
          </cell>
          <cell r="R1497">
            <v>4.0325062108507979</v>
          </cell>
          <cell r="V1497">
            <v>1151.25</v>
          </cell>
          <cell r="W1497">
            <v>-0.94250621085080155</v>
          </cell>
          <cell r="X1497">
            <v>53.467215695026169</v>
          </cell>
          <cell r="Y1497">
            <v>-2.2372156950261726</v>
          </cell>
          <cell r="AM1497">
            <v>1178.75</v>
          </cell>
          <cell r="BB1497">
            <v>1035.730476</v>
          </cell>
        </row>
        <row r="1498">
          <cell r="A1498">
            <v>45608</v>
          </cell>
          <cell r="B1498">
            <v>50.73</v>
          </cell>
          <cell r="D1498">
            <v>50.18</v>
          </cell>
          <cell r="H1498">
            <v>46.23</v>
          </cell>
          <cell r="N1498">
            <v>0.54999999999999716</v>
          </cell>
          <cell r="O1498">
            <v>3.9500000000000028</v>
          </cell>
          <cell r="P1498">
            <v>3.9500000000000028</v>
          </cell>
          <cell r="R1498">
            <v>5.659267849228371</v>
          </cell>
          <cell r="V1498">
            <v>1145</v>
          </cell>
          <cell r="W1498">
            <v>-1.7092678492283682</v>
          </cell>
          <cell r="X1498">
            <v>52.945584322391774</v>
          </cell>
          <cell r="Y1498">
            <v>-2.7655843223917742</v>
          </cell>
          <cell r="AM1498">
            <v>1167.25</v>
          </cell>
          <cell r="BB1498">
            <v>1012.581966</v>
          </cell>
        </row>
        <row r="1499">
          <cell r="A1499">
            <v>45609</v>
          </cell>
          <cell r="B1499">
            <v>49.68</v>
          </cell>
          <cell r="D1499">
            <v>49.69</v>
          </cell>
          <cell r="H1499">
            <v>45.18</v>
          </cell>
          <cell r="N1499">
            <v>-9.9999999999980105E-3</v>
          </cell>
          <cell r="O1499">
            <v>4.509999999999998</v>
          </cell>
          <cell r="P1499">
            <v>4.509999999999998</v>
          </cell>
          <cell r="R1499">
            <v>6.7205973836932671</v>
          </cell>
          <cell r="V1499">
            <v>1145.25</v>
          </cell>
          <cell r="W1499">
            <v>-2.2105973836932691</v>
          </cell>
          <cell r="X1499">
            <v>52.945584322391774</v>
          </cell>
          <cell r="Y1499">
            <v>-3.2555843223917762</v>
          </cell>
          <cell r="AM1499">
            <v>1167.25</v>
          </cell>
          <cell r="BB1499">
            <v>996.26777799999991</v>
          </cell>
        </row>
        <row r="1500">
          <cell r="A1500">
            <v>45610</v>
          </cell>
          <cell r="B1500">
            <v>48.94</v>
          </cell>
          <cell r="D1500">
            <v>49.85</v>
          </cell>
          <cell r="H1500">
            <v>44.44</v>
          </cell>
          <cell r="N1500">
            <v>-0.91000000000000369</v>
          </cell>
          <cell r="O1500">
            <v>5.4100000000000037</v>
          </cell>
          <cell r="P1500">
            <v>5.4100000000000037</v>
          </cell>
          <cell r="R1500">
            <v>6.3956211439929476</v>
          </cell>
          <cell r="V1500">
            <v>1121.75</v>
          </cell>
          <cell r="W1500">
            <v>-0.98562114399294387</v>
          </cell>
          <cell r="X1500">
            <v>52.276535387925911</v>
          </cell>
          <cell r="Y1500">
            <v>-2.4265353879259095</v>
          </cell>
          <cell r="AM1500">
            <v>1152.5</v>
          </cell>
          <cell r="BB1500">
            <v>999.79516999999998</v>
          </cell>
        </row>
        <row r="1501">
          <cell r="A1501">
            <v>45611</v>
          </cell>
          <cell r="B1501">
            <v>48.85</v>
          </cell>
          <cell r="D1501">
            <v>50.52</v>
          </cell>
          <cell r="H1501">
            <v>45.35</v>
          </cell>
          <cell r="N1501">
            <v>-1.6700000000000017</v>
          </cell>
          <cell r="O1501">
            <v>5.1700000000000017</v>
          </cell>
          <cell r="P1501">
            <v>5.1700000000000017</v>
          </cell>
          <cell r="R1501">
            <v>4.8058490760991219</v>
          </cell>
          <cell r="V1501">
            <v>1106.75</v>
          </cell>
          <cell r="W1501">
            <v>0.36415092390087977</v>
          </cell>
          <cell r="X1501">
            <v>52.276535387925911</v>
          </cell>
          <cell r="Y1501">
            <v>-1.7565353879259078</v>
          </cell>
          <cell r="AM1501">
            <v>1152.5</v>
          </cell>
          <cell r="BB1501">
            <v>1014.5661240000001</v>
          </cell>
        </row>
        <row r="1502">
          <cell r="A1502">
            <v>45614</v>
          </cell>
          <cell r="B1502">
            <v>49.52</v>
          </cell>
          <cell r="D1502">
            <v>49.84</v>
          </cell>
          <cell r="H1502">
            <v>45.52</v>
          </cell>
          <cell r="N1502">
            <v>-0.32000000000000028</v>
          </cell>
          <cell r="O1502">
            <v>4.32</v>
          </cell>
          <cell r="P1502">
            <v>4.32</v>
          </cell>
          <cell r="R1502">
            <v>4.6471786105640192</v>
          </cell>
          <cell r="V1502">
            <v>1107</v>
          </cell>
          <cell r="W1502">
            <v>-0.32717861056401887</v>
          </cell>
          <cell r="X1502">
            <v>50.348767271668336</v>
          </cell>
          <cell r="Y1502">
            <v>-0.50876727166833291</v>
          </cell>
          <cell r="AM1502">
            <v>1110</v>
          </cell>
          <cell r="BB1502">
            <v>996.81893300000002</v>
          </cell>
        </row>
        <row r="1503">
          <cell r="A1503">
            <v>45615</v>
          </cell>
          <cell r="B1503">
            <v>49.34</v>
          </cell>
          <cell r="D1503">
            <v>48.28</v>
          </cell>
          <cell r="H1503">
            <v>44.84</v>
          </cell>
          <cell r="N1503">
            <v>1.0600000000000023</v>
          </cell>
          <cell r="O1503">
            <v>3.4399999999999977</v>
          </cell>
          <cell r="P1503">
            <v>3.4399999999999977</v>
          </cell>
          <cell r="R1503">
            <v>3.1405784588388954</v>
          </cell>
          <cell r="V1503">
            <v>1058.75</v>
          </cell>
          <cell r="W1503">
            <v>0.29942154116110231</v>
          </cell>
          <cell r="X1503">
            <v>50.961117143891329</v>
          </cell>
          <cell r="Y1503">
            <v>-2.6811171438913277</v>
          </cell>
          <cell r="AM1503">
            <v>1123.5</v>
          </cell>
          <cell r="BB1503">
            <v>962.42686100000003</v>
          </cell>
        </row>
        <row r="1504">
          <cell r="A1504">
            <v>45616</v>
          </cell>
          <cell r="B1504">
            <v>47.78</v>
          </cell>
          <cell r="D1504">
            <v>47.18</v>
          </cell>
          <cell r="H1504">
            <v>43.28</v>
          </cell>
          <cell r="N1504">
            <v>0.60000000000000142</v>
          </cell>
          <cell r="O1504">
            <v>3.8999999999999986</v>
          </cell>
          <cell r="P1504">
            <v>3.8999999999999986</v>
          </cell>
          <cell r="R1504">
            <v>4.5872831141899297</v>
          </cell>
          <cell r="V1504">
            <v>1056.25</v>
          </cell>
          <cell r="W1504">
            <v>-0.68728311418993115</v>
          </cell>
          <cell r="X1504">
            <v>50.961117143891329</v>
          </cell>
          <cell r="Y1504">
            <v>-3.7811171438913291</v>
          </cell>
          <cell r="AM1504">
            <v>1123.5</v>
          </cell>
          <cell r="BB1504">
            <v>938.17604099999994</v>
          </cell>
        </row>
        <row r="1505">
          <cell r="A1505">
            <v>45617</v>
          </cell>
          <cell r="B1505">
            <v>46.68</v>
          </cell>
          <cell r="D1505">
            <v>46.77</v>
          </cell>
          <cell r="H1505">
            <v>42.18</v>
          </cell>
          <cell r="N1505">
            <v>-9.0000000000003411E-2</v>
          </cell>
          <cell r="O1505">
            <v>4.5900000000000034</v>
          </cell>
          <cell r="P1505">
            <v>4.5900000000000034</v>
          </cell>
          <cell r="R1505">
            <v>3.9991824789202752</v>
          </cell>
          <cell r="V1505">
            <v>1019</v>
          </cell>
          <cell r="W1505">
            <v>0.59081752107972818</v>
          </cell>
          <cell r="X1505">
            <v>48.466358405205064</v>
          </cell>
          <cell r="Y1505">
            <v>-1.6963584052050606</v>
          </cell>
          <cell r="AM1505">
            <v>1068.5</v>
          </cell>
          <cell r="BB1505">
            <v>929.13709900000003</v>
          </cell>
        </row>
        <row r="1506">
          <cell r="A1506">
            <v>45618</v>
          </cell>
          <cell r="B1506">
            <v>46.27</v>
          </cell>
          <cell r="D1506">
            <v>45.96</v>
          </cell>
          <cell r="H1506">
            <v>41.77</v>
          </cell>
          <cell r="N1506">
            <v>0.31000000000000227</v>
          </cell>
          <cell r="O1506">
            <v>4.1899999999999977</v>
          </cell>
          <cell r="P1506">
            <v>4.1899999999999977</v>
          </cell>
          <cell r="R1506">
            <v>4.8736933919810497</v>
          </cell>
          <cell r="V1506">
            <v>1029.25</v>
          </cell>
          <cell r="W1506">
            <v>-0.68369339198105195</v>
          </cell>
          <cell r="X1506">
            <v>47.706590971150604</v>
          </cell>
          <cell r="Y1506">
            <v>-1.7465909711506029</v>
          </cell>
          <cell r="AM1506">
            <v>1051.75</v>
          </cell>
          <cell r="BB1506">
            <v>908.52390200000002</v>
          </cell>
        </row>
        <row r="1507">
          <cell r="A1507">
            <v>45621</v>
          </cell>
          <cell r="B1507">
            <v>45.71</v>
          </cell>
          <cell r="D1507">
            <v>47.34</v>
          </cell>
          <cell r="H1507">
            <v>41.21</v>
          </cell>
          <cell r="N1507">
            <v>-1.6300000000000026</v>
          </cell>
          <cell r="O1507">
            <v>6.1300000000000026</v>
          </cell>
          <cell r="P1507">
            <v>6.1300000000000026</v>
          </cell>
          <cell r="R1507">
            <v>4.867216668736198</v>
          </cell>
          <cell r="V1507">
            <v>1016.75</v>
          </cell>
          <cell r="W1507">
            <v>1.2627833312638046</v>
          </cell>
          <cell r="X1507">
            <v>46.425192164461748</v>
          </cell>
          <cell r="Y1507">
            <v>0.91480783553825518</v>
          </cell>
          <cell r="AM1507">
            <v>1023.5</v>
          </cell>
          <cell r="BB1507">
            <v>927.92455800000005</v>
          </cell>
        </row>
        <row r="1508">
          <cell r="A1508">
            <v>45622</v>
          </cell>
          <cell r="B1508">
            <v>46.59</v>
          </cell>
          <cell r="D1508">
            <v>45.5</v>
          </cell>
          <cell r="H1508">
            <v>42.59</v>
          </cell>
          <cell r="N1508">
            <v>1.0900000000000034</v>
          </cell>
          <cell r="O1508">
            <v>2.9099999999999966</v>
          </cell>
          <cell r="P1508">
            <v>2.9099999999999966</v>
          </cell>
          <cell r="R1508">
            <v>4.0990115298406309</v>
          </cell>
          <cell r="V1508">
            <v>1030.25</v>
          </cell>
          <cell r="W1508">
            <v>-1.1890115298406343</v>
          </cell>
          <cell r="X1508">
            <v>47.888027970327791</v>
          </cell>
          <cell r="Y1508">
            <v>-2.3880279703277907</v>
          </cell>
          <cell r="AM1508">
            <v>1055.75</v>
          </cell>
          <cell r="BB1508">
            <v>887.3595499999999</v>
          </cell>
        </row>
        <row r="1509">
          <cell r="A1509">
            <v>45623</v>
          </cell>
          <cell r="B1509">
            <v>44.75</v>
          </cell>
          <cell r="D1509">
            <v>46.36</v>
          </cell>
          <cell r="H1509">
            <v>40.75</v>
          </cell>
          <cell r="N1509">
            <v>-1.6099999999999994</v>
          </cell>
          <cell r="O1509">
            <v>5.6099999999999994</v>
          </cell>
          <cell r="P1509">
            <v>5.6099999999999994</v>
          </cell>
          <cell r="R1509">
            <v>6.1202840812789887</v>
          </cell>
          <cell r="V1509">
            <v>1034.25</v>
          </cell>
          <cell r="W1509">
            <v>-0.51028408127898928</v>
          </cell>
          <cell r="X1509">
            <v>45.665424730407295</v>
          </cell>
          <cell r="Y1509">
            <v>0.6945752695927041</v>
          </cell>
          <cell r="AM1509">
            <v>1006.75</v>
          </cell>
          <cell r="BB1509">
            <v>906.31928199999993</v>
          </cell>
        </row>
        <row r="1510">
          <cell r="A1510">
            <v>45625</v>
          </cell>
          <cell r="B1510">
            <v>45.61</v>
          </cell>
          <cell r="D1510">
            <v>46.17</v>
          </cell>
          <cell r="H1510">
            <v>41.61</v>
          </cell>
          <cell r="N1510">
            <v>-0.56000000000000227</v>
          </cell>
          <cell r="O1510">
            <v>4.5600000000000023</v>
          </cell>
          <cell r="P1510">
            <v>4.5600000000000023</v>
          </cell>
          <cell r="R1510">
            <v>5.8607494079185329</v>
          </cell>
          <cell r="V1510">
            <v>1047.5</v>
          </cell>
          <cell r="W1510">
            <v>-1.3007494079185307</v>
          </cell>
          <cell r="X1510">
            <v>46.583949538741784</v>
          </cell>
          <cell r="Y1510">
            <v>-0.41394953874178242</v>
          </cell>
          <cell r="AM1510">
            <v>1027</v>
          </cell>
          <cell r="BB1510">
            <v>902.13050399999997</v>
          </cell>
        </row>
        <row r="1511">
          <cell r="A1511">
            <v>45628</v>
          </cell>
          <cell r="B1511">
            <v>45.42</v>
          </cell>
          <cell r="D1511">
            <v>46.89</v>
          </cell>
          <cell r="H1511">
            <v>41.61</v>
          </cell>
          <cell r="N1511">
            <v>-1.4699999999999989</v>
          </cell>
          <cell r="O1511">
            <v>5.2800000000000011</v>
          </cell>
          <cell r="P1511">
            <v>5.2800000000000011</v>
          </cell>
          <cell r="R1511">
            <v>5.9740447525675009</v>
          </cell>
          <cell r="V1511">
            <v>1050</v>
          </cell>
          <cell r="W1511">
            <v>-0.69404475256749976</v>
          </cell>
          <cell r="X1511">
            <v>47.014862411787597</v>
          </cell>
          <cell r="Y1511">
            <v>-0.12486241178759627</v>
          </cell>
          <cell r="AM1511">
            <v>1036.5</v>
          </cell>
          <cell r="BB1511">
            <v>918.00376799999992</v>
          </cell>
        </row>
        <row r="1512">
          <cell r="A1512">
            <v>45629</v>
          </cell>
          <cell r="B1512">
            <v>46.14</v>
          </cell>
          <cell r="D1512">
            <v>46.17</v>
          </cell>
          <cell r="H1512">
            <v>41.42</v>
          </cell>
          <cell r="N1512">
            <v>-3.0000000000001137E-2</v>
          </cell>
          <cell r="O1512">
            <v>4.75</v>
          </cell>
          <cell r="P1512">
            <v>4.75</v>
          </cell>
          <cell r="R1512">
            <v>6.1640447525674986</v>
          </cell>
          <cell r="V1512">
            <v>1050</v>
          </cell>
          <cell r="W1512">
            <v>-1.4140447525674986</v>
          </cell>
          <cell r="X1512">
            <v>47.513814159524848</v>
          </cell>
          <cell r="Y1512">
            <v>-1.3438141595248467</v>
          </cell>
          <cell r="AM1512">
            <v>1047.5</v>
          </cell>
          <cell r="BB1512">
            <v>902.13050399999997</v>
          </cell>
        </row>
        <row r="1513">
          <cell r="A1513">
            <v>45630</v>
          </cell>
          <cell r="B1513">
            <v>44.42</v>
          </cell>
          <cell r="D1513">
            <v>46.17</v>
          </cell>
          <cell r="H1513">
            <v>41.42</v>
          </cell>
          <cell r="N1513">
            <v>-1.75</v>
          </cell>
          <cell r="O1513">
            <v>4.75</v>
          </cell>
          <cell r="P1513">
            <v>4.75</v>
          </cell>
          <cell r="R1513">
            <v>6.1640447525674986</v>
          </cell>
          <cell r="V1513">
            <v>1050</v>
          </cell>
          <cell r="W1513">
            <v>-1.4140447525674986</v>
          </cell>
          <cell r="X1513">
            <v>47.627212284010589</v>
          </cell>
          <cell r="Y1513">
            <v>-1.4572122840105877</v>
          </cell>
          <cell r="AM1513">
            <v>1050</v>
          </cell>
          <cell r="BB1513">
            <v>902.13050399999997</v>
          </cell>
        </row>
        <row r="1514">
          <cell r="A1514">
            <v>45631</v>
          </cell>
          <cell r="B1514">
            <v>45.31</v>
          </cell>
          <cell r="D1514">
            <v>47.06</v>
          </cell>
          <cell r="H1514">
            <v>42.31</v>
          </cell>
          <cell r="N1514">
            <v>-1.75</v>
          </cell>
          <cell r="O1514">
            <v>4.75</v>
          </cell>
          <cell r="P1514">
            <v>4.75</v>
          </cell>
          <cell r="R1514">
            <v>5.851851010277251</v>
          </cell>
          <cell r="V1514">
            <v>1062.75</v>
          </cell>
          <cell r="W1514">
            <v>-1.101851010277251</v>
          </cell>
          <cell r="X1514">
            <v>47.808649283187769</v>
          </cell>
          <cell r="Y1514">
            <v>-0.74864928318776691</v>
          </cell>
          <cell r="AM1514">
            <v>1054</v>
          </cell>
          <cell r="BB1514">
            <v>921.751622</v>
          </cell>
        </row>
        <row r="1515">
          <cell r="A1515">
            <v>45632</v>
          </cell>
          <cell r="B1515">
            <v>45.97</v>
          </cell>
          <cell r="D1515">
            <v>47.72</v>
          </cell>
          <cell r="H1515">
            <v>42.97</v>
          </cell>
          <cell r="N1515">
            <v>-1.75</v>
          </cell>
          <cell r="O1515">
            <v>4.75</v>
          </cell>
          <cell r="P1515">
            <v>4.75</v>
          </cell>
          <cell r="R1515">
            <v>5.8149754058465888</v>
          </cell>
          <cell r="V1515">
            <v>1076.5</v>
          </cell>
          <cell r="W1515">
            <v>-1.0649754058465888</v>
          </cell>
          <cell r="X1515">
            <v>48.727174091522265</v>
          </cell>
          <cell r="Y1515">
            <v>-1.0071740915222662</v>
          </cell>
          <cell r="AM1515">
            <v>1074.25</v>
          </cell>
          <cell r="BB1515">
            <v>936.30211399999996</v>
          </cell>
        </row>
        <row r="1516">
          <cell r="A1516">
            <v>45635</v>
          </cell>
          <cell r="B1516">
            <v>45.8</v>
          </cell>
          <cell r="D1516">
            <v>47.55</v>
          </cell>
          <cell r="H1516">
            <v>42.8</v>
          </cell>
          <cell r="N1516">
            <v>-1.75</v>
          </cell>
          <cell r="O1516">
            <v>4.75</v>
          </cell>
          <cell r="P1516">
            <v>4.75</v>
          </cell>
          <cell r="R1516">
            <v>5.3505214758123572</v>
          </cell>
          <cell r="V1516">
            <v>1062.5</v>
          </cell>
          <cell r="W1516">
            <v>-0.60052147581235715</v>
          </cell>
          <cell r="X1516">
            <v>48.443678780307913</v>
          </cell>
          <cell r="Y1516">
            <v>-0.89367878030791559</v>
          </cell>
          <cell r="AM1516">
            <v>1068</v>
          </cell>
          <cell r="BB1516">
            <v>943.57735999999989</v>
          </cell>
        </row>
        <row r="1517">
          <cell r="A1517">
            <v>45636</v>
          </cell>
          <cell r="B1517">
            <v>44.22</v>
          </cell>
          <cell r="D1517">
            <v>47.22</v>
          </cell>
          <cell r="H1517">
            <v>42.72</v>
          </cell>
          <cell r="N1517">
            <v>-3</v>
          </cell>
          <cell r="O1517">
            <v>4.5</v>
          </cell>
          <cell r="P1517">
            <v>4.5</v>
          </cell>
          <cell r="R1517">
            <v>5.6117940272507099</v>
          </cell>
          <cell r="V1517">
            <v>1066.5</v>
          </cell>
          <cell r="W1517">
            <v>-1.1117940272507099</v>
          </cell>
          <cell r="X1517">
            <v>48.681814841727963</v>
          </cell>
          <cell r="Y1517">
            <v>-1.4618148417279642</v>
          </cell>
          <cell r="AM1517">
            <v>1073.25</v>
          </cell>
          <cell r="BB1517">
            <v>941.8136639999999</v>
          </cell>
        </row>
        <row r="1518">
          <cell r="A1518">
            <v>45637</v>
          </cell>
          <cell r="B1518">
            <v>44.44</v>
          </cell>
          <cell r="D1518">
            <v>47.19</v>
          </cell>
          <cell r="H1518">
            <v>42.44</v>
          </cell>
          <cell r="N1518">
            <v>-2.75</v>
          </cell>
          <cell r="O1518">
            <v>4.75</v>
          </cell>
          <cell r="P1518">
            <v>4.75</v>
          </cell>
          <cell r="R1518">
            <v>5.4726012520495146</v>
          </cell>
          <cell r="V1518">
            <v>1057.25</v>
          </cell>
          <cell r="W1518">
            <v>-0.72260125204951464</v>
          </cell>
          <cell r="X1518">
            <v>48.455018592756488</v>
          </cell>
          <cell r="Y1518">
            <v>-1.2650185927564905</v>
          </cell>
          <cell r="AM1518">
            <v>1068.25</v>
          </cell>
          <cell r="BB1518">
            <v>935.64072799999985</v>
          </cell>
        </row>
        <row r="1519">
          <cell r="A1519">
            <v>45638</v>
          </cell>
          <cell r="B1519">
            <v>44.67</v>
          </cell>
          <cell r="D1519">
            <v>47.42</v>
          </cell>
          <cell r="H1519">
            <v>42.67</v>
          </cell>
          <cell r="N1519">
            <v>-2.75</v>
          </cell>
          <cell r="O1519">
            <v>4.75</v>
          </cell>
          <cell r="P1519">
            <v>4.75</v>
          </cell>
          <cell r="R1519">
            <v>5.1293059074005427</v>
          </cell>
          <cell r="V1519">
            <v>1054.75</v>
          </cell>
          <cell r="W1519">
            <v>-0.37930590740054271</v>
          </cell>
          <cell r="X1519">
            <v>48.035445532159251</v>
          </cell>
          <cell r="Y1519">
            <v>-0.61544553215924935</v>
          </cell>
          <cell r="AM1519">
            <v>1059</v>
          </cell>
          <cell r="BB1519">
            <v>935.19980399999997</v>
          </cell>
        </row>
        <row r="1520">
          <cell r="A1520">
            <v>45639</v>
          </cell>
          <cell r="B1520">
            <v>44.61</v>
          </cell>
          <cell r="D1520">
            <v>47.36</v>
          </cell>
          <cell r="H1520">
            <v>42.61</v>
          </cell>
          <cell r="N1520">
            <v>-2.75</v>
          </cell>
          <cell r="O1520">
            <v>4.75</v>
          </cell>
          <cell r="P1520">
            <v>4.75</v>
          </cell>
          <cell r="R1520">
            <v>4.8834084768483237</v>
          </cell>
          <cell r="V1520">
            <v>1048</v>
          </cell>
          <cell r="W1520">
            <v>-0.13340847684832369</v>
          </cell>
          <cell r="X1520">
            <v>47.990086282364956</v>
          </cell>
          <cell r="Y1520">
            <v>-0.63008628236495667</v>
          </cell>
          <cell r="AM1520">
            <v>1058</v>
          </cell>
          <cell r="BB1520">
            <v>933.87703199999999</v>
          </cell>
        </row>
        <row r="1521">
          <cell r="A1521">
            <v>45642</v>
          </cell>
          <cell r="B1521">
            <v>43.72</v>
          </cell>
          <cell r="D1521">
            <v>46.22</v>
          </cell>
          <cell r="H1521">
            <v>41.72</v>
          </cell>
          <cell r="N1521">
            <v>-2.5</v>
          </cell>
          <cell r="O1521">
            <v>4.5</v>
          </cell>
          <cell r="P1521">
            <v>4.5</v>
          </cell>
          <cell r="R1521">
            <v>3.779410411026447</v>
          </cell>
          <cell r="V1521">
            <v>1004</v>
          </cell>
          <cell r="W1521">
            <v>0.72058958897355296</v>
          </cell>
          <cell r="X1521">
            <v>45.74480341754731</v>
          </cell>
          <cell r="Y1521">
            <v>0.47519658245268914</v>
          </cell>
          <cell r="AM1521">
            <v>1008.5</v>
          </cell>
          <cell r="BB1521">
            <v>914.25591399999996</v>
          </cell>
        </row>
        <row r="1522">
          <cell r="A1522">
            <v>45643</v>
          </cell>
          <cell r="B1522">
            <v>42.62</v>
          </cell>
          <cell r="D1522">
            <v>45.12</v>
          </cell>
          <cell r="H1522">
            <v>40.619999999999997</v>
          </cell>
          <cell r="N1522">
            <v>-2.5</v>
          </cell>
          <cell r="O1522">
            <v>4.5</v>
          </cell>
          <cell r="P1522">
            <v>4.5</v>
          </cell>
          <cell r="R1522">
            <v>4.0183657916942792</v>
          </cell>
          <cell r="V1522">
            <v>985</v>
          </cell>
          <cell r="W1522">
            <v>0.48163420830572079</v>
          </cell>
          <cell r="X1522">
            <v>44.5314434855499</v>
          </cell>
          <cell r="Y1522">
            <v>0.58855651445009727</v>
          </cell>
          <cell r="AM1522">
            <v>981.75</v>
          </cell>
          <cell r="BB1522">
            <v>878.98199399999987</v>
          </cell>
        </row>
        <row r="1523">
          <cell r="A1523">
            <v>45644</v>
          </cell>
          <cell r="B1523">
            <v>41.55</v>
          </cell>
          <cell r="D1523">
            <v>44.05</v>
          </cell>
          <cell r="H1523">
            <v>39.549999999999997</v>
          </cell>
          <cell r="N1523">
            <v>-2.5</v>
          </cell>
          <cell r="O1523">
            <v>4.5</v>
          </cell>
          <cell r="P1523">
            <v>4.5</v>
          </cell>
          <cell r="R1523">
            <v>3.8534465350205025</v>
          </cell>
          <cell r="V1523">
            <v>957.75</v>
          </cell>
          <cell r="W1523">
            <v>0.64655346497949751</v>
          </cell>
          <cell r="X1523">
            <v>43.59023905231826</v>
          </cell>
          <cell r="Y1523">
            <v>0.45976094768173681</v>
          </cell>
          <cell r="AM1523">
            <v>961</v>
          </cell>
          <cell r="BB1523">
            <v>871.92720999999995</v>
          </cell>
        </row>
        <row r="1524">
          <cell r="A1524">
            <v>45645</v>
          </cell>
          <cell r="B1524">
            <v>42.01</v>
          </cell>
          <cell r="D1524">
            <v>44.51</v>
          </cell>
          <cell r="H1524">
            <v>40.01</v>
          </cell>
          <cell r="N1524">
            <v>-2.5</v>
          </cell>
          <cell r="O1524">
            <v>4.5</v>
          </cell>
          <cell r="P1524">
            <v>4.5</v>
          </cell>
          <cell r="R1524">
            <v>3.1555263112576668</v>
          </cell>
          <cell r="V1524">
            <v>952.5</v>
          </cell>
          <cell r="W1524">
            <v>1.3444736887423332</v>
          </cell>
          <cell r="X1524">
            <v>43.023248429889563</v>
          </cell>
          <cell r="Y1524">
            <v>1.4867515701104352</v>
          </cell>
          <cell r="AM1524">
            <v>948.5</v>
          </cell>
          <cell r="BB1524">
            <v>882.06846199999995</v>
          </cell>
        </row>
        <row r="1525">
          <cell r="A1525">
            <v>45646</v>
          </cell>
          <cell r="B1525">
            <v>40.98</v>
          </cell>
          <cell r="D1525">
            <v>43.98</v>
          </cell>
          <cell r="H1525">
            <v>39.479999999999997</v>
          </cell>
          <cell r="N1525">
            <v>-3</v>
          </cell>
          <cell r="O1525">
            <v>4.5</v>
          </cell>
          <cell r="P1525">
            <v>4.5</v>
          </cell>
          <cell r="R1525">
            <v>3.1870267948021933</v>
          </cell>
          <cell r="V1525">
            <v>941.5</v>
          </cell>
          <cell r="W1525">
            <v>1.3129732051978067</v>
          </cell>
          <cell r="X1525">
            <v>43.26138449130962</v>
          </cell>
          <cell r="Y1525">
            <v>0.71861550869037671</v>
          </cell>
          <cell r="AM1525">
            <v>953.75</v>
          </cell>
          <cell r="BB1525">
            <v>864.8724259999999</v>
          </cell>
        </row>
        <row r="1526">
          <cell r="A1526">
            <v>45649</v>
          </cell>
          <cell r="B1526">
            <v>41.73</v>
          </cell>
          <cell r="D1526">
            <v>44.73</v>
          </cell>
          <cell r="H1526">
            <v>40.229999999999997</v>
          </cell>
          <cell r="N1526">
            <v>-3</v>
          </cell>
          <cell r="O1526">
            <v>4.5</v>
          </cell>
          <cell r="P1526">
            <v>4.5</v>
          </cell>
          <cell r="R1526">
            <v>3.592639310221692</v>
          </cell>
          <cell r="V1526">
            <v>967</v>
          </cell>
          <cell r="W1526">
            <v>0.90736068977830797</v>
          </cell>
          <cell r="X1526">
            <v>43.26138449130962</v>
          </cell>
          <cell r="Y1526">
            <v>1.4686155086903767</v>
          </cell>
          <cell r="AM1526">
            <v>953.75</v>
          </cell>
          <cell r="BB1526">
            <v>886.9186259999999</v>
          </cell>
        </row>
        <row r="1527">
          <cell r="A1527">
            <v>45650</v>
          </cell>
          <cell r="B1527">
            <v>41.34</v>
          </cell>
          <cell r="D1527">
            <v>44.34</v>
          </cell>
          <cell r="H1527">
            <v>39.840000000000003</v>
          </cell>
          <cell r="N1527">
            <v>-3</v>
          </cell>
          <cell r="O1527">
            <v>4.5</v>
          </cell>
          <cell r="P1527">
            <v>4.5</v>
          </cell>
          <cell r="R1527">
            <v>3.2348900355384842</v>
          </cell>
          <cell r="V1527">
            <v>950.5</v>
          </cell>
          <cell r="W1527">
            <v>1.2651099644615158</v>
          </cell>
          <cell r="X1527">
            <v>43.510860365178246</v>
          </cell>
          <cell r="Y1527">
            <v>0.82913963482175745</v>
          </cell>
          <cell r="AM1527">
            <v>959.25</v>
          </cell>
          <cell r="BB1527">
            <v>878.32060799999999</v>
          </cell>
        </row>
        <row r="1528">
          <cell r="A1528">
            <v>45652</v>
          </cell>
          <cell r="B1528">
            <v>40.97</v>
          </cell>
          <cell r="D1528">
            <v>43.97</v>
          </cell>
          <cell r="H1528">
            <v>39.47</v>
          </cell>
          <cell r="N1528">
            <v>-3</v>
          </cell>
          <cell r="O1528">
            <v>4.5</v>
          </cell>
          <cell r="P1528">
            <v>4.5</v>
          </cell>
          <cell r="R1528">
            <v>3.6048900355384887</v>
          </cell>
          <cell r="V1528">
            <v>950.5</v>
          </cell>
          <cell r="W1528">
            <v>0.89510996446151125</v>
          </cell>
          <cell r="X1528">
            <v>43.510860365178246</v>
          </cell>
          <cell r="Y1528">
            <v>0.45913963482175291</v>
          </cell>
          <cell r="AM1528">
            <v>959.25</v>
          </cell>
          <cell r="BB1528">
            <v>870.16351399999996</v>
          </cell>
        </row>
        <row r="1529">
          <cell r="A1529">
            <v>45653</v>
          </cell>
          <cell r="B1529">
            <v>41.52</v>
          </cell>
          <cell r="D1529">
            <v>44.02</v>
          </cell>
          <cell r="H1529">
            <v>39.520000000000003</v>
          </cell>
          <cell r="N1529">
            <v>-2.5</v>
          </cell>
          <cell r="O1529">
            <v>4.5</v>
          </cell>
          <cell r="P1529">
            <v>4.5</v>
          </cell>
          <cell r="R1529">
            <v>3.6455263112576617</v>
          </cell>
          <cell r="V1529">
            <v>952.5</v>
          </cell>
          <cell r="W1529">
            <v>0.85447368874233831</v>
          </cell>
          <cell r="X1529">
            <v>43.510860365178246</v>
          </cell>
          <cell r="Y1529">
            <v>0.50913963482175717</v>
          </cell>
          <cell r="AM1529">
            <v>959.25</v>
          </cell>
          <cell r="BB1529">
            <v>871.26582400000007</v>
          </cell>
        </row>
        <row r="1530">
          <cell r="A1530">
            <v>45656</v>
          </cell>
          <cell r="B1530">
            <v>41.72</v>
          </cell>
          <cell r="D1530">
            <v>44.22</v>
          </cell>
          <cell r="H1530">
            <v>39.72</v>
          </cell>
          <cell r="N1530">
            <v>-2.5</v>
          </cell>
          <cell r="O1530">
            <v>4.5</v>
          </cell>
          <cell r="P1530">
            <v>4.5</v>
          </cell>
          <cell r="R1530">
            <v>3.6947760694853997</v>
          </cell>
          <cell r="V1530">
            <v>958</v>
          </cell>
          <cell r="W1530">
            <v>0.80522393051460028</v>
          </cell>
          <cell r="X1530">
            <v>43.896413988429757</v>
          </cell>
          <cell r="Y1530">
            <v>0.32358601157024225</v>
          </cell>
          <cell r="AM1530">
            <v>967.75</v>
          </cell>
          <cell r="BB1530">
            <v>864.65196399999991</v>
          </cell>
        </row>
        <row r="1531">
          <cell r="A1531">
            <v>45657</v>
          </cell>
          <cell r="B1531">
            <v>42.28</v>
          </cell>
          <cell r="D1531">
            <v>44.28</v>
          </cell>
          <cell r="H1531">
            <v>39.78</v>
          </cell>
          <cell r="N1531">
            <v>-2</v>
          </cell>
          <cell r="O1531">
            <v>4.5</v>
          </cell>
          <cell r="P1531">
            <v>4.5</v>
          </cell>
          <cell r="R1531">
            <v>3.5781283971609099</v>
          </cell>
          <cell r="V1531">
            <v>956.75</v>
          </cell>
          <cell r="W1531">
            <v>0.92187160283909009</v>
          </cell>
          <cell r="X1531">
            <v>44.100530612504087</v>
          </cell>
          <cell r="Y1531">
            <v>0.17946938749591368</v>
          </cell>
          <cell r="AM1531">
            <v>972.25</v>
          </cell>
          <cell r="BB1531">
            <v>865.97473600000001</v>
          </cell>
        </row>
        <row r="1532">
          <cell r="A1532">
            <v>45659</v>
          </cell>
          <cell r="B1532">
            <v>42.77</v>
          </cell>
          <cell r="D1532">
            <v>44.52</v>
          </cell>
          <cell r="H1532">
            <v>40.270000000000003</v>
          </cell>
          <cell r="N1532">
            <v>-1.75</v>
          </cell>
          <cell r="O1532">
            <v>4.25</v>
          </cell>
          <cell r="P1532">
            <v>4.25</v>
          </cell>
          <cell r="R1532">
            <v>3.3373781553886488</v>
          </cell>
          <cell r="V1532">
            <v>962.25</v>
          </cell>
          <cell r="W1532">
            <v>0.91262184461135121</v>
          </cell>
          <cell r="X1532">
            <v>44.452064798409886</v>
          </cell>
          <cell r="Y1532">
            <v>6.7935201590117344E-2</v>
          </cell>
          <cell r="AM1532">
            <v>980</v>
          </cell>
          <cell r="BB1532">
            <v>868.51004899999998</v>
          </cell>
        </row>
        <row r="1533">
          <cell r="A1533">
            <v>45660</v>
          </cell>
          <cell r="B1533">
            <v>42.43</v>
          </cell>
          <cell r="D1533">
            <v>44.18</v>
          </cell>
          <cell r="H1533">
            <v>39.93</v>
          </cell>
          <cell r="N1533">
            <v>-1.75</v>
          </cell>
          <cell r="O1533">
            <v>4.25</v>
          </cell>
          <cell r="P1533">
            <v>4.25</v>
          </cell>
          <cell r="R1533">
            <v>3.1902081733980694</v>
          </cell>
          <cell r="V1533">
            <v>951.5</v>
          </cell>
          <cell r="W1533">
            <v>1.0597918266019306</v>
          </cell>
          <cell r="X1533">
            <v>44.259287986784123</v>
          </cell>
          <cell r="Y1533">
            <v>-7.9287986784123632E-2</v>
          </cell>
          <cell r="AM1533">
            <v>975.75</v>
          </cell>
          <cell r="BB1533">
            <v>852.74701599999992</v>
          </cell>
        </row>
        <row r="1534">
          <cell r="A1534">
            <v>45663</v>
          </cell>
          <cell r="B1534">
            <v>42.83</v>
          </cell>
          <cell r="D1534">
            <v>44.08</v>
          </cell>
          <cell r="H1534">
            <v>40.33</v>
          </cell>
          <cell r="N1534">
            <v>-1.25</v>
          </cell>
          <cell r="O1534">
            <v>3.75</v>
          </cell>
          <cell r="P1534">
            <v>3.75</v>
          </cell>
          <cell r="R1534">
            <v>3.673911861660045</v>
          </cell>
          <cell r="V1534">
            <v>971</v>
          </cell>
          <cell r="W1534">
            <v>7.608813833995498E-2</v>
          </cell>
          <cell r="X1534">
            <v>44.792259171867101</v>
          </cell>
          <cell r="Y1534">
            <v>-0.71225917186710319</v>
          </cell>
          <cell r="AM1534">
            <v>987.5</v>
          </cell>
          <cell r="BB1534">
            <v>867.07704599999988</v>
          </cell>
        </row>
        <row r="1535">
          <cell r="A1535">
            <v>45664</v>
          </cell>
          <cell r="B1535">
            <v>43.75</v>
          </cell>
          <cell r="D1535">
            <v>44.75</v>
          </cell>
          <cell r="H1535">
            <v>41.25</v>
          </cell>
          <cell r="N1535">
            <v>-1</v>
          </cell>
          <cell r="O1535">
            <v>3.5</v>
          </cell>
          <cell r="P1535">
            <v>3.5</v>
          </cell>
          <cell r="R1535">
            <v>3.5356497397379343</v>
          </cell>
          <cell r="V1535">
            <v>988.25</v>
          </cell>
          <cell r="W1535">
            <v>-3.5649739737934283E-2</v>
          </cell>
          <cell r="X1535">
            <v>46.028298728761662</v>
          </cell>
          <cell r="Y1535">
            <v>-1.2782987287616621</v>
          </cell>
          <cell r="AM1535">
            <v>1014.75</v>
          </cell>
          <cell r="BB1535">
            <v>887.3595499999999</v>
          </cell>
        </row>
        <row r="1536">
          <cell r="A1536">
            <v>45665</v>
          </cell>
          <cell r="B1536">
            <v>43.59</v>
          </cell>
          <cell r="D1536">
            <v>45.09</v>
          </cell>
          <cell r="H1536">
            <v>41.59</v>
          </cell>
          <cell r="N1536">
            <v>-1.5</v>
          </cell>
          <cell r="O1536">
            <v>3.5</v>
          </cell>
          <cell r="P1536">
            <v>3.5</v>
          </cell>
          <cell r="R1536">
            <v>3.2296383431326277</v>
          </cell>
          <cell r="V1536">
            <v>989</v>
          </cell>
          <cell r="W1536">
            <v>0.27036165686737235</v>
          </cell>
          <cell r="X1536">
            <v>46.107677415901676</v>
          </cell>
          <cell r="Y1536">
            <v>-1.017677415901673</v>
          </cell>
          <cell r="AM1536">
            <v>1016.5</v>
          </cell>
          <cell r="BB1536">
            <v>894.85525800000005</v>
          </cell>
        </row>
        <row r="1537">
          <cell r="A1537">
            <v>45666</v>
          </cell>
          <cell r="B1537">
            <v>44.76</v>
          </cell>
          <cell r="D1537">
            <v>46.26</v>
          </cell>
          <cell r="H1537">
            <v>42.76</v>
          </cell>
          <cell r="N1537">
            <v>-1.5</v>
          </cell>
          <cell r="O1537">
            <v>3.5</v>
          </cell>
          <cell r="P1537">
            <v>3.5</v>
          </cell>
          <cell r="R1537">
            <v>2.8527057556754229</v>
          </cell>
          <cell r="V1537">
            <v>1006.5</v>
          </cell>
          <cell r="W1537">
            <v>0.64729424432457705</v>
          </cell>
          <cell r="X1537">
            <v>46.65198841343323</v>
          </cell>
          <cell r="Y1537">
            <v>-0.3919884134332321</v>
          </cell>
          <cell r="AM1537">
            <v>1028.5</v>
          </cell>
          <cell r="BB1537">
            <v>915.13776199999995</v>
          </cell>
        </row>
        <row r="1538">
          <cell r="A1538">
            <v>45667</v>
          </cell>
          <cell r="B1538">
            <v>47.58</v>
          </cell>
          <cell r="D1538">
            <v>49.08</v>
          </cell>
          <cell r="H1538">
            <v>45.58</v>
          </cell>
          <cell r="N1538">
            <v>-1.5</v>
          </cell>
          <cell r="O1538">
            <v>3.5</v>
          </cell>
          <cell r="P1538">
            <v>3.5</v>
          </cell>
          <cell r="R1538">
            <v>1.9360675457781227</v>
          </cell>
          <cell r="V1538">
            <v>1048.5</v>
          </cell>
          <cell r="W1538">
            <v>1.5639324542218773</v>
          </cell>
          <cell r="X1538">
            <v>48.455018592756488</v>
          </cell>
          <cell r="Y1538">
            <v>0.62498140724351003</v>
          </cell>
          <cell r="AM1538">
            <v>1068.25</v>
          </cell>
          <cell r="BB1538">
            <v>977.30804599999988</v>
          </cell>
        </row>
        <row r="1539">
          <cell r="A1539">
            <v>45670</v>
          </cell>
          <cell r="B1539">
            <v>48.24</v>
          </cell>
          <cell r="D1539">
            <v>49.74</v>
          </cell>
          <cell r="H1539">
            <v>45.99</v>
          </cell>
          <cell r="N1539">
            <v>-1.5</v>
          </cell>
          <cell r="O1539">
            <v>3.75</v>
          </cell>
          <cell r="P1539">
            <v>3.75</v>
          </cell>
          <cell r="R1539">
            <v>2.3304644927858078</v>
          </cell>
          <cell r="V1539">
            <v>1066.25</v>
          </cell>
          <cell r="W1539">
            <v>1.4195355072141922</v>
          </cell>
          <cell r="X1539">
            <v>48.761193528867985</v>
          </cell>
          <cell r="Y1539">
            <v>0.97880647113201746</v>
          </cell>
          <cell r="AM1539">
            <v>1075</v>
          </cell>
          <cell r="BB1539">
            <v>986.34698800000001</v>
          </cell>
        </row>
        <row r="1540">
          <cell r="A1540">
            <v>45671</v>
          </cell>
          <cell r="B1540">
            <v>48.47</v>
          </cell>
          <cell r="D1540">
            <v>49.72</v>
          </cell>
          <cell r="H1540">
            <v>46.22</v>
          </cell>
          <cell r="N1540">
            <v>-1.25</v>
          </cell>
          <cell r="O1540">
            <v>3.5</v>
          </cell>
          <cell r="P1540">
            <v>3.5</v>
          </cell>
          <cell r="R1540">
            <v>2.7462479572849432</v>
          </cell>
          <cell r="V1540">
            <v>1080.5</v>
          </cell>
          <cell r="W1540">
            <v>0.7537520427150568</v>
          </cell>
          <cell r="X1540">
            <v>49.759097024342488</v>
          </cell>
          <cell r="Y1540">
            <v>-3.9097024342488851E-2</v>
          </cell>
          <cell r="AM1540">
            <v>1097</v>
          </cell>
          <cell r="BB1540">
            <v>985.9060639999999</v>
          </cell>
        </row>
        <row r="1541">
          <cell r="A1541">
            <v>45672</v>
          </cell>
          <cell r="B1541">
            <v>48.52</v>
          </cell>
          <cell r="D1541">
            <v>49.77</v>
          </cell>
          <cell r="H1541">
            <v>46.27</v>
          </cell>
          <cell r="N1541">
            <v>-1.25</v>
          </cell>
          <cell r="O1541">
            <v>3.5</v>
          </cell>
          <cell r="P1541">
            <v>3.5</v>
          </cell>
          <cell r="R1541">
            <v>3.1041111980212293</v>
          </cell>
          <cell r="V1541">
            <v>1089.5</v>
          </cell>
          <cell r="W1541">
            <v>0.39588880197877074</v>
          </cell>
          <cell r="X1541">
            <v>50.087951585351135</v>
          </cell>
          <cell r="Y1541">
            <v>-0.31795158535113188</v>
          </cell>
          <cell r="AM1541">
            <v>1104.25</v>
          </cell>
          <cell r="BB1541">
            <v>987.008374</v>
          </cell>
        </row>
        <row r="1542">
          <cell r="A1542">
            <v>45673</v>
          </cell>
          <cell r="B1542">
            <v>47.03</v>
          </cell>
          <cell r="D1542">
            <v>48.53</v>
          </cell>
          <cell r="H1542">
            <v>45.03</v>
          </cell>
          <cell r="N1542">
            <v>-1.5</v>
          </cell>
          <cell r="O1542">
            <v>3.5</v>
          </cell>
          <cell r="P1542">
            <v>3.5</v>
          </cell>
          <cell r="R1542">
            <v>0.99056899641171015</v>
          </cell>
          <cell r="V1542">
            <v>1015.5</v>
          </cell>
          <cell r="W1542">
            <v>2.5094310035882899</v>
          </cell>
          <cell r="X1542">
            <v>46.289114415078863</v>
          </cell>
          <cell r="Y1542">
            <v>2.2408855849211378</v>
          </cell>
          <cell r="AM1542">
            <v>1020.5</v>
          </cell>
          <cell r="BB1542">
            <v>959.67108599999995</v>
          </cell>
        </row>
        <row r="1543">
          <cell r="A1543">
            <v>45674</v>
          </cell>
          <cell r="B1543">
            <v>47.69</v>
          </cell>
          <cell r="D1543">
            <v>48.94</v>
          </cell>
          <cell r="H1543">
            <v>45.69</v>
          </cell>
          <cell r="N1543">
            <v>-1.25</v>
          </cell>
          <cell r="O1543">
            <v>3.25</v>
          </cell>
          <cell r="P1543">
            <v>3.25</v>
          </cell>
          <cell r="R1543">
            <v>0.38721666873620109</v>
          </cell>
          <cell r="V1543">
            <v>1016.75</v>
          </cell>
          <cell r="W1543">
            <v>2.8627833312637989</v>
          </cell>
          <cell r="X1543">
            <v>46.867444849956136</v>
          </cell>
          <cell r="Y1543">
            <v>2.0725551500438613</v>
          </cell>
          <cell r="AM1543">
            <v>1033.25</v>
          </cell>
          <cell r="BB1543">
            <v>982.48890299999994</v>
          </cell>
        </row>
        <row r="1544">
          <cell r="A1544" t="str">
            <v>1/21/2025</v>
          </cell>
          <cell r="B1544">
            <v>47.77</v>
          </cell>
          <cell r="D1544">
            <v>49.02</v>
          </cell>
          <cell r="H1544">
            <v>45.77</v>
          </cell>
          <cell r="N1544">
            <v>-1.25</v>
          </cell>
          <cell r="O1544">
            <v>3.25</v>
          </cell>
          <cell r="P1544">
            <v>3.25</v>
          </cell>
          <cell r="R1544">
            <v>-0.78041863989391658</v>
          </cell>
          <cell r="V1544">
            <v>992.75</v>
          </cell>
          <cell r="W1544">
            <v>4.0304186398939166</v>
          </cell>
          <cell r="X1544">
            <v>46.028298728761662</v>
          </cell>
          <cell r="Y1544">
            <v>2.9917012712383411</v>
          </cell>
          <cell r="AM1544">
            <v>1014.75</v>
          </cell>
          <cell r="BB1544">
            <v>984.36282999999992</v>
          </cell>
        </row>
        <row r="1545">
          <cell r="A1545" t="str">
            <v>1/22/2025</v>
          </cell>
          <cell r="B1545">
            <v>46.42</v>
          </cell>
          <cell r="D1545">
            <v>47.42</v>
          </cell>
          <cell r="H1545">
            <v>44.42</v>
          </cell>
          <cell r="N1545">
            <v>-1</v>
          </cell>
          <cell r="O1545">
            <v>3</v>
          </cell>
          <cell r="P1545">
            <v>3</v>
          </cell>
          <cell r="R1545">
            <v>0.69420623921995173</v>
          </cell>
          <cell r="V1545">
            <v>995.5</v>
          </cell>
          <cell r="W1545">
            <v>2.3057937607800483</v>
          </cell>
          <cell r="X1545">
            <v>45.404609044090094</v>
          </cell>
          <cell r="Y1545">
            <v>2.0153909559099077</v>
          </cell>
          <cell r="AM1545">
            <v>1001</v>
          </cell>
          <cell r="BB1545">
            <v>957.24600399999997</v>
          </cell>
        </row>
        <row r="1546">
          <cell r="A1546" t="str">
            <v>1/23/2025</v>
          </cell>
          <cell r="B1546">
            <v>47.04</v>
          </cell>
          <cell r="D1546">
            <v>48.04</v>
          </cell>
          <cell r="H1546">
            <v>45.04</v>
          </cell>
          <cell r="N1546">
            <v>-1</v>
          </cell>
          <cell r="O1546">
            <v>3</v>
          </cell>
          <cell r="P1546">
            <v>3</v>
          </cell>
          <cell r="R1546">
            <v>0.39143320423707451</v>
          </cell>
          <cell r="V1546">
            <v>1002.5</v>
          </cell>
          <cell r="W1546">
            <v>2.6085667957629255</v>
          </cell>
          <cell r="X1546">
            <v>46.266434790181712</v>
          </cell>
          <cell r="Y1546">
            <v>1.7735652098182868</v>
          </cell>
          <cell r="AM1546">
            <v>1020</v>
          </cell>
          <cell r="BB1546">
            <v>970.91464799999994</v>
          </cell>
        </row>
        <row r="1547">
          <cell r="A1547" t="str">
            <v>1/24/2025</v>
          </cell>
          <cell r="B1547">
            <v>47.22</v>
          </cell>
          <cell r="D1547">
            <v>47.97</v>
          </cell>
          <cell r="H1547">
            <v>45.22</v>
          </cell>
          <cell r="N1547">
            <v>-0.75</v>
          </cell>
          <cell r="O1547">
            <v>2.75</v>
          </cell>
          <cell r="P1547">
            <v>2.75</v>
          </cell>
          <cell r="R1547">
            <v>-1.0461451213665001</v>
          </cell>
          <cell r="V1547">
            <v>974.75</v>
          </cell>
          <cell r="W1547">
            <v>3.7961451213665001</v>
          </cell>
          <cell r="X1547">
            <v>45.211832232464339</v>
          </cell>
          <cell r="Y1547">
            <v>2.7581677675356602</v>
          </cell>
          <cell r="AM1547">
            <v>996.75</v>
          </cell>
          <cell r="BB1547">
            <v>980.39451399999996</v>
          </cell>
        </row>
        <row r="1548">
          <cell r="A1548" t="str">
            <v>1/27/2025</v>
          </cell>
          <cell r="B1548">
            <v>47</v>
          </cell>
          <cell r="D1548">
            <v>47.75</v>
          </cell>
          <cell r="H1548">
            <v>45</v>
          </cell>
          <cell r="N1548">
            <v>-0.75</v>
          </cell>
          <cell r="O1548">
            <v>2.75</v>
          </cell>
          <cell r="P1548">
            <v>2.75</v>
          </cell>
          <cell r="R1548">
            <v>-0.70152024225263432</v>
          </cell>
          <cell r="V1548">
            <v>977.5</v>
          </cell>
          <cell r="W1548">
            <v>3.4515202422526343</v>
          </cell>
          <cell r="X1548">
            <v>45.438628481435813</v>
          </cell>
          <cell r="Y1548">
            <v>2.3113715185641865</v>
          </cell>
          <cell r="AM1548">
            <v>1001.75</v>
          </cell>
          <cell r="BB1548">
            <v>956.36415599999998</v>
          </cell>
        </row>
        <row r="1549">
          <cell r="A1549" t="str">
            <v>1/28/2025</v>
          </cell>
          <cell r="B1549">
            <v>46.13</v>
          </cell>
          <cell r="D1549">
            <v>47.88</v>
          </cell>
          <cell r="H1549">
            <v>45.13</v>
          </cell>
          <cell r="N1549">
            <v>-1.75</v>
          </cell>
          <cell r="O1549">
            <v>2.75</v>
          </cell>
          <cell r="P1549">
            <v>2.75</v>
          </cell>
          <cell r="R1549">
            <v>-1.273372086383624</v>
          </cell>
          <cell r="V1549">
            <v>967.75</v>
          </cell>
          <cell r="W1549">
            <v>4.023372086383624</v>
          </cell>
          <cell r="X1549">
            <v>45.155133170221468</v>
          </cell>
          <cell r="Y1549">
            <v>2.7248668297785343</v>
          </cell>
          <cell r="AM1549">
            <v>995.5</v>
          </cell>
          <cell r="BB1549">
            <v>961.87570600000004</v>
          </cell>
        </row>
        <row r="1550">
          <cell r="A1550" t="str">
            <v>1/29/2025</v>
          </cell>
          <cell r="B1550">
            <v>45.97</v>
          </cell>
          <cell r="D1550">
            <v>47.47</v>
          </cell>
          <cell r="H1550">
            <v>44.97</v>
          </cell>
          <cell r="N1550">
            <v>-1.5</v>
          </cell>
          <cell r="O1550">
            <v>2.5</v>
          </cell>
          <cell r="P1550">
            <v>2.5</v>
          </cell>
          <cell r="R1550">
            <v>-0.95475860387506373</v>
          </cell>
          <cell r="V1550">
            <v>971.25</v>
          </cell>
          <cell r="W1550">
            <v>3.4547586038750637</v>
          </cell>
          <cell r="X1550">
            <v>44.860298046558547</v>
          </cell>
          <cell r="Y1550">
            <v>2.6097019534414514</v>
          </cell>
          <cell r="AM1550">
            <v>989</v>
          </cell>
          <cell r="BB1550">
            <v>958.34831399999996</v>
          </cell>
        </row>
        <row r="1551">
          <cell r="A1551" t="str">
            <v>1/30/2025</v>
          </cell>
          <cell r="B1551">
            <v>45.98</v>
          </cell>
          <cell r="D1551">
            <v>47.48</v>
          </cell>
          <cell r="H1551">
            <v>44.98</v>
          </cell>
          <cell r="N1551">
            <v>-1.5</v>
          </cell>
          <cell r="O1551">
            <v>2.5</v>
          </cell>
          <cell r="P1551">
            <v>2.5</v>
          </cell>
          <cell r="R1551">
            <v>-1.1233720863836183</v>
          </cell>
          <cell r="V1551">
            <v>967.75</v>
          </cell>
          <cell r="W1551">
            <v>3.6233720863836183</v>
          </cell>
          <cell r="X1551">
            <v>45.200492420015763</v>
          </cell>
          <cell r="Y1551">
            <v>2.2795075799842337</v>
          </cell>
          <cell r="AM1551">
            <v>996.5</v>
          </cell>
          <cell r="BB1551">
            <v>958.56877599999984</v>
          </cell>
        </row>
        <row r="1552">
          <cell r="A1552" t="str">
            <v>1/31/2025</v>
          </cell>
          <cell r="B1552">
            <v>47.11</v>
          </cell>
          <cell r="D1552">
            <v>48.61</v>
          </cell>
          <cell r="H1552">
            <v>46.11</v>
          </cell>
          <cell r="N1552">
            <v>-1.5</v>
          </cell>
          <cell r="O1552">
            <v>2.5</v>
          </cell>
          <cell r="P1552">
            <v>2.5</v>
          </cell>
          <cell r="R1552">
            <v>-2.3666674310325888</v>
          </cell>
          <cell r="V1552">
            <v>965.25</v>
          </cell>
          <cell r="W1552">
            <v>4.8666674310325888</v>
          </cell>
          <cell r="X1552">
            <v>44.47474442330703</v>
          </cell>
          <cell r="Y1552">
            <v>4.1352555766929697</v>
          </cell>
          <cell r="AM1552">
            <v>980.5</v>
          </cell>
          <cell r="BB1552">
            <v>983.48098199999993</v>
          </cell>
        </row>
        <row r="1553">
          <cell r="A1553" t="str">
            <v>2/3/2025</v>
          </cell>
          <cell r="B1553">
            <v>47.01</v>
          </cell>
          <cell r="D1553">
            <v>49.01</v>
          </cell>
          <cell r="H1553">
            <v>46.51</v>
          </cell>
          <cell r="N1553">
            <v>-2</v>
          </cell>
          <cell r="O1553">
            <v>2.5</v>
          </cell>
          <cell r="P1553">
            <v>2.5</v>
          </cell>
          <cell r="R1553">
            <v>-2.245508845647322</v>
          </cell>
          <cell r="V1553">
            <v>976.75</v>
          </cell>
          <cell r="W1553">
            <v>4.745508845647322</v>
          </cell>
          <cell r="X1553">
            <v>44.701540672278512</v>
          </cell>
          <cell r="Y1553">
            <v>4.3084593277214864</v>
          </cell>
          <cell r="AM1553">
            <v>985.5</v>
          </cell>
          <cell r="BB1553">
            <v>992.29946199999995</v>
          </cell>
        </row>
        <row r="1554">
          <cell r="A1554" t="str">
            <v>2/4/2025</v>
          </cell>
          <cell r="B1554">
            <v>46.26</v>
          </cell>
          <cell r="D1554">
            <v>48.26</v>
          </cell>
          <cell r="H1554">
            <v>45.76</v>
          </cell>
          <cell r="N1554">
            <v>-2</v>
          </cell>
          <cell r="O1554">
            <v>2.5</v>
          </cell>
          <cell r="P1554">
            <v>2.5</v>
          </cell>
          <cell r="R1554">
            <v>-1.6994404660154672</v>
          </cell>
          <cell r="V1554">
            <v>972.25</v>
          </cell>
          <cell r="W1554">
            <v>4.1994404660154672</v>
          </cell>
          <cell r="X1554">
            <v>44.996375795941432</v>
          </cell>
          <cell r="Y1554">
            <v>3.2636242040585657</v>
          </cell>
          <cell r="AM1554">
            <v>992</v>
          </cell>
          <cell r="BB1554">
            <v>981.27636199999995</v>
          </cell>
        </row>
        <row r="1555">
          <cell r="A1555" t="str">
            <v>2/5/2025</v>
          </cell>
          <cell r="B1555">
            <v>46.84</v>
          </cell>
          <cell r="D1555">
            <v>47.59</v>
          </cell>
          <cell r="H1555">
            <v>45.09</v>
          </cell>
          <cell r="N1555">
            <v>-0.75</v>
          </cell>
          <cell r="O1555">
            <v>2.5</v>
          </cell>
          <cell r="P1555">
            <v>2.5</v>
          </cell>
          <cell r="R1555">
            <v>-0.85949744904201708</v>
          </cell>
          <cell r="V1555">
            <v>976</v>
          </cell>
          <cell r="W1555">
            <v>3.3594974490420171</v>
          </cell>
          <cell r="X1555">
            <v>44.76957954696995</v>
          </cell>
          <cell r="Y1555">
            <v>2.820420453030053</v>
          </cell>
          <cell r="AM1555">
            <v>987</v>
          </cell>
          <cell r="BB1555">
            <v>966.50540799999999</v>
          </cell>
        </row>
        <row r="1556">
          <cell r="A1556" t="str">
            <v>2/6/2025</v>
          </cell>
          <cell r="B1556">
            <v>47.15</v>
          </cell>
          <cell r="D1556">
            <v>47.9</v>
          </cell>
          <cell r="H1556">
            <v>45.4</v>
          </cell>
          <cell r="N1556">
            <v>-0.75</v>
          </cell>
          <cell r="O1556">
            <v>2.5</v>
          </cell>
          <cell r="P1556">
            <v>2.5</v>
          </cell>
          <cell r="R1556">
            <v>-0.29712329524494407</v>
          </cell>
          <cell r="V1556">
            <v>995.25</v>
          </cell>
          <cell r="W1556">
            <v>2.7971232952449441</v>
          </cell>
          <cell r="X1556">
            <v>45.892220979378777</v>
          </cell>
          <cell r="Y1556">
            <v>2.0077790206212214</v>
          </cell>
          <cell r="AM1556">
            <v>1011.75</v>
          </cell>
          <cell r="BB1556">
            <v>973.33972999999992</v>
          </cell>
        </row>
        <row r="1557">
          <cell r="A1557" t="str">
            <v>2/7/2025</v>
          </cell>
          <cell r="B1557">
            <v>47.73</v>
          </cell>
          <cell r="D1557">
            <v>46.98</v>
          </cell>
          <cell r="H1557">
            <v>45.98</v>
          </cell>
          <cell r="N1557">
            <v>0.75</v>
          </cell>
          <cell r="O1557">
            <v>1</v>
          </cell>
          <cell r="P1557">
            <v>1</v>
          </cell>
          <cell r="R1557">
            <v>0.6976819953757456</v>
          </cell>
          <cell r="V1557">
            <v>1030</v>
          </cell>
          <cell r="W1557">
            <v>0.3023180046242544</v>
          </cell>
          <cell r="X1557">
            <v>47.615872471562014</v>
          </cell>
          <cell r="Y1557">
            <v>-0.63587247156201698</v>
          </cell>
          <cell r="AM1557">
            <v>1049.75</v>
          </cell>
          <cell r="BB1557">
            <v>1002.6611759999998</v>
          </cell>
        </row>
        <row r="1558">
          <cell r="A1558" t="str">
            <v>2/10/2025</v>
          </cell>
          <cell r="B1558">
            <v>47.48</v>
          </cell>
          <cell r="D1558">
            <v>46.73</v>
          </cell>
          <cell r="H1558">
            <v>45.73</v>
          </cell>
          <cell r="N1558">
            <v>0.75</v>
          </cell>
          <cell r="O1558">
            <v>1</v>
          </cell>
          <cell r="P1558">
            <v>1</v>
          </cell>
          <cell r="R1558">
            <v>1.242249891463068</v>
          </cell>
          <cell r="V1558">
            <v>1036.5</v>
          </cell>
          <cell r="W1558">
            <v>-0.24224989146306797</v>
          </cell>
          <cell r="X1558">
            <v>47.706590971150604</v>
          </cell>
          <cell r="Y1558">
            <v>-0.97659097115060689</v>
          </cell>
          <cell r="AM1558">
            <v>1051.75</v>
          </cell>
          <cell r="BB1558">
            <v>983.48098199999993</v>
          </cell>
        </row>
        <row r="1559">
          <cell r="A1559" t="str">
            <v>2/11/2025</v>
          </cell>
          <cell r="B1559">
            <v>48.38</v>
          </cell>
          <cell r="D1559">
            <v>47.13</v>
          </cell>
          <cell r="H1559">
            <v>46.13</v>
          </cell>
          <cell r="N1559">
            <v>1.25</v>
          </cell>
          <cell r="O1559">
            <v>1</v>
          </cell>
          <cell r="P1559">
            <v>1</v>
          </cell>
          <cell r="R1559">
            <v>1.6013287006111625</v>
          </cell>
          <cell r="V1559">
            <v>1053.25</v>
          </cell>
          <cell r="W1559">
            <v>-0.6013287006111625</v>
          </cell>
          <cell r="X1559">
            <v>48.466358405205064</v>
          </cell>
          <cell r="Y1559">
            <v>-1.3363584052050612</v>
          </cell>
          <cell r="AM1559">
            <v>1068.5</v>
          </cell>
          <cell r="BB1559">
            <v>992.29946199999995</v>
          </cell>
        </row>
        <row r="1560">
          <cell r="A1560" t="str">
            <v>2/12/2025</v>
          </cell>
          <cell r="B1560">
            <v>47.66</v>
          </cell>
          <cell r="D1560">
            <v>46.66</v>
          </cell>
          <cell r="H1560">
            <v>45.66</v>
          </cell>
          <cell r="N1560">
            <v>1</v>
          </cell>
          <cell r="O1560">
            <v>1</v>
          </cell>
          <cell r="P1560">
            <v>1</v>
          </cell>
          <cell r="R1560">
            <v>2.4452033379527691</v>
          </cell>
          <cell r="W1560">
            <v>-1.4452033379527691</v>
          </cell>
          <cell r="X1560">
            <v>48.398319530513618</v>
          </cell>
          <cell r="Y1560">
            <v>-1.7383195305136212</v>
          </cell>
        </row>
        <row r="1561">
          <cell r="A1561" t="str">
            <v>2/13/2025</v>
          </cell>
          <cell r="B1561">
            <v>48.75</v>
          </cell>
          <cell r="D1561">
            <v>48.75</v>
          </cell>
          <cell r="H1561">
            <v>46.25</v>
          </cell>
          <cell r="N1561">
            <v>0</v>
          </cell>
          <cell r="O1561">
            <v>2.5</v>
          </cell>
          <cell r="P1561">
            <v>2.5</v>
          </cell>
          <cell r="R1561">
            <v>2.8068842330041193</v>
          </cell>
          <cell r="W1561">
            <v>-0.30688423300411927</v>
          </cell>
          <cell r="X1561">
            <v>49.600339650062459</v>
          </cell>
          <cell r="Y1561">
            <v>-0.85033965006245893</v>
          </cell>
        </row>
        <row r="1562">
          <cell r="A1562" t="str">
            <v>2/14/2025</v>
          </cell>
          <cell r="B1562">
            <v>48.57</v>
          </cell>
          <cell r="D1562">
            <v>48.57</v>
          </cell>
          <cell r="H1562">
            <v>46.07</v>
          </cell>
          <cell r="N1562">
            <v>0</v>
          </cell>
          <cell r="O1562">
            <v>2.5</v>
          </cell>
          <cell r="P1562">
            <v>2.5</v>
          </cell>
          <cell r="R1562">
            <v>3.1001795776530869</v>
          </cell>
          <cell r="W1562">
            <v>-0.60017957765308694</v>
          </cell>
          <cell r="X1562">
            <v>49.566320212716732</v>
          </cell>
          <cell r="Y1562">
            <v>-0.9963202127167321</v>
          </cell>
        </row>
        <row r="1563">
          <cell r="A1563" t="str">
            <v>2/18/2025</v>
          </cell>
          <cell r="B1563">
            <v>50.3</v>
          </cell>
          <cell r="D1563">
            <v>49.8</v>
          </cell>
          <cell r="H1563">
            <v>47.3</v>
          </cell>
          <cell r="N1563">
            <v>0.5</v>
          </cell>
          <cell r="O1563">
            <v>2.5</v>
          </cell>
          <cell r="P1563">
            <v>2.5</v>
          </cell>
          <cell r="R1563">
            <v>-0.52035219444017855</v>
          </cell>
          <cell r="W1563">
            <v>3.0203521944401786</v>
          </cell>
          <cell r="X1563">
            <v>47.321037347899093</v>
          </cell>
          <cell r="Y1563">
            <v>2.4789626521009041</v>
          </cell>
        </row>
        <row r="1564">
          <cell r="A1564" t="str">
            <v>2/19/2025</v>
          </cell>
          <cell r="B1564">
            <v>48.8</v>
          </cell>
          <cell r="D1564">
            <v>48.55</v>
          </cell>
          <cell r="H1564">
            <v>46.3</v>
          </cell>
          <cell r="N1564">
            <v>0.25</v>
          </cell>
          <cell r="O1564">
            <v>2.25</v>
          </cell>
          <cell r="P1564">
            <v>2.25</v>
          </cell>
          <cell r="R1564">
            <v>-0.52868076181601964</v>
          </cell>
          <cell r="W1564">
            <v>2.7786807618160196</v>
          </cell>
          <cell r="X1564">
            <v>45.56336641837013</v>
          </cell>
          <cell r="Y1564">
            <v>2.9866335816298673</v>
          </cell>
        </row>
        <row r="1565">
          <cell r="A1565" t="str">
            <v>2/20/2025</v>
          </cell>
          <cell r="B1565">
            <v>49.51</v>
          </cell>
          <cell r="D1565">
            <v>49.01</v>
          </cell>
          <cell r="H1565">
            <v>47.26</v>
          </cell>
          <cell r="N1565">
            <v>0.5</v>
          </cell>
          <cell r="O1565">
            <v>1.75</v>
          </cell>
          <cell r="P1565">
            <v>1.75</v>
          </cell>
          <cell r="R1565">
            <v>-0.97885171089565404</v>
          </cell>
          <cell r="W1565">
            <v>2.728851710895654</v>
          </cell>
          <cell r="X1565">
            <v>46.969503161993302</v>
          </cell>
          <cell r="Y1565">
            <v>2.0404968380066961</v>
          </cell>
        </row>
        <row r="1566">
          <cell r="A1566" t="str">
            <v>2/21/2025</v>
          </cell>
          <cell r="B1566">
            <v>49.06</v>
          </cell>
          <cell r="D1566">
            <v>49.81</v>
          </cell>
          <cell r="H1566">
            <v>46.81</v>
          </cell>
          <cell r="N1566">
            <v>-0.75</v>
          </cell>
          <cell r="O1566">
            <v>3</v>
          </cell>
          <cell r="P1566">
            <v>3</v>
          </cell>
          <cell r="R1566">
            <v>-0.41555636624669035</v>
          </cell>
          <cell r="W1566">
            <v>3.4155563662466903</v>
          </cell>
          <cell r="X1566">
            <v>47.037542036684741</v>
          </cell>
          <cell r="Y1566">
            <v>2.7724579633152615</v>
          </cell>
        </row>
        <row r="1567">
          <cell r="A1567" t="str">
            <v>2/24/2025</v>
          </cell>
          <cell r="B1567">
            <v>48.2</v>
          </cell>
          <cell r="D1567">
            <v>48.7</v>
          </cell>
          <cell r="H1567">
            <v>45.7</v>
          </cell>
          <cell r="N1567">
            <v>-0.5</v>
          </cell>
          <cell r="O1567">
            <v>3</v>
          </cell>
          <cell r="P1567">
            <v>3</v>
          </cell>
          <cell r="R1567">
            <v>0.93236385751615103</v>
          </cell>
          <cell r="W1567">
            <v>2.067636142483849</v>
          </cell>
          <cell r="X1567">
            <v>47.366396597693388</v>
          </cell>
          <cell r="Y1567">
            <v>1.3336034023066148</v>
          </cell>
        </row>
        <row r="1568">
          <cell r="A1568" t="str">
            <v>2/25/2025</v>
          </cell>
          <cell r="B1568">
            <v>47.94</v>
          </cell>
          <cell r="D1568">
            <v>48.94</v>
          </cell>
          <cell r="H1568">
            <v>45.44</v>
          </cell>
          <cell r="N1568">
            <v>-1</v>
          </cell>
          <cell r="O1568">
            <v>3.5</v>
          </cell>
          <cell r="P1568">
            <v>3.5</v>
          </cell>
          <cell r="R1568">
            <v>1.9401131321993574</v>
          </cell>
          <cell r="W1568">
            <v>1.5598868678006426</v>
          </cell>
          <cell r="X1568">
            <v>48.375639905616467</v>
          </cell>
          <cell r="Y1568">
            <v>0.56436009438353096</v>
          </cell>
        </row>
        <row r="1569">
          <cell r="A1569" t="str">
            <v>2/26/2025</v>
          </cell>
          <cell r="B1569">
            <v>47.47</v>
          </cell>
          <cell r="H1569">
            <v>44.97</v>
          </cell>
          <cell r="N1569">
            <v>-0.5</v>
          </cell>
          <cell r="O1569">
            <v>3</v>
          </cell>
          <cell r="P1569">
            <v>3</v>
          </cell>
          <cell r="R1569">
            <v>2.897283114189932</v>
          </cell>
          <cell r="W1569">
            <v>0.10271688581006799</v>
          </cell>
        </row>
        <row r="1570">
          <cell r="A1570" t="str">
            <v>2/27/2025</v>
          </cell>
          <cell r="B1570">
            <v>47.25</v>
          </cell>
          <cell r="H1570">
            <v>44.75</v>
          </cell>
          <cell r="N1570">
            <v>-0.25</v>
          </cell>
          <cell r="O1570">
            <v>2.75</v>
          </cell>
          <cell r="P1570">
            <v>2.75</v>
          </cell>
          <cell r="R1570">
            <v>2.86803335596219</v>
          </cell>
          <cell r="W1570">
            <v>-0.11803335596219</v>
          </cell>
        </row>
        <row r="1571">
          <cell r="A1571" t="str">
            <v>2/28/2025</v>
          </cell>
          <cell r="B1571">
            <v>45.78</v>
          </cell>
          <cell r="H1571">
            <v>43.53</v>
          </cell>
          <cell r="N1571">
            <v>-0.75</v>
          </cell>
          <cell r="O1571">
            <v>3</v>
          </cell>
          <cell r="P1571">
            <v>3</v>
          </cell>
          <cell r="R1571">
            <v>1.8561150663774768</v>
          </cell>
          <cell r="W1571">
            <v>1.1438849336225232</v>
          </cell>
        </row>
        <row r="1572">
          <cell r="A1572" t="str">
            <v>3/3/2025</v>
          </cell>
          <cell r="B1572">
            <v>45.74</v>
          </cell>
          <cell r="H1572">
            <v>43.49</v>
          </cell>
          <cell r="N1572">
            <v>-0.5</v>
          </cell>
          <cell r="O1572">
            <v>2.75</v>
          </cell>
          <cell r="P1572">
            <v>2.75</v>
          </cell>
          <cell r="R1572">
            <v>1.896115066377476</v>
          </cell>
          <cell r="W1572">
            <v>0.85388493362252404</v>
          </cell>
        </row>
        <row r="1573">
          <cell r="A1573" t="str">
            <v>3/4/2025</v>
          </cell>
          <cell r="B1573">
            <v>44.84</v>
          </cell>
          <cell r="H1573">
            <v>42.84</v>
          </cell>
          <cell r="N1573">
            <v>-0.5</v>
          </cell>
          <cell r="O1573">
            <v>2.5</v>
          </cell>
          <cell r="P1573">
            <v>2.5</v>
          </cell>
          <cell r="R1573">
            <v>2.5461150663774745</v>
          </cell>
          <cell r="W1573">
            <v>-4.6115066377474534E-2</v>
          </cell>
        </row>
        <row r="1574">
          <cell r="A1574" t="str">
            <v>3/5/2025</v>
          </cell>
          <cell r="B1574">
            <v>44.99</v>
          </cell>
          <cell r="H1574">
            <v>42.99</v>
          </cell>
          <cell r="N1574">
            <v>-1</v>
          </cell>
          <cell r="O1574">
            <v>3</v>
          </cell>
          <cell r="P1574">
            <v>3</v>
          </cell>
          <cell r="R1574">
            <v>1.9769222911762867</v>
          </cell>
          <cell r="W1574">
            <v>1.0230777088237133</v>
          </cell>
        </row>
        <row r="1575">
          <cell r="A1575" t="str">
            <v>3/6/2025</v>
          </cell>
          <cell r="B1575">
            <v>45.17</v>
          </cell>
          <cell r="H1575">
            <v>43.17</v>
          </cell>
          <cell r="N1575">
            <v>-1</v>
          </cell>
          <cell r="O1575">
            <v>3</v>
          </cell>
          <cell r="P1575">
            <v>3</v>
          </cell>
          <cell r="R1575">
            <v>2.0688311183338115</v>
          </cell>
          <cell r="W1575">
            <v>0.9311688816661885</v>
          </cell>
        </row>
        <row r="1576">
          <cell r="A1576" t="str">
            <v>3/7/2025</v>
          </cell>
          <cell r="B1576">
            <v>45.42</v>
          </cell>
          <cell r="H1576">
            <v>43.42</v>
          </cell>
          <cell r="N1576">
            <v>-1</v>
          </cell>
          <cell r="O1576">
            <v>3</v>
          </cell>
          <cell r="P1576">
            <v>3</v>
          </cell>
          <cell r="R1576">
            <v>1.6602176358252549</v>
          </cell>
          <cell r="W1576">
            <v>1.3397823641747451</v>
          </cell>
        </row>
        <row r="1577">
          <cell r="A1577" t="str">
            <v>07/03/2025</v>
          </cell>
          <cell r="B1577">
            <v>45.42</v>
          </cell>
          <cell r="H1577">
            <v>42.26</v>
          </cell>
          <cell r="N1577">
            <v>0.66000000000000369</v>
          </cell>
          <cell r="O1577">
            <v>2.5</v>
          </cell>
          <cell r="P1577">
            <v>2.5</v>
          </cell>
          <cell r="R1577">
            <v>2.8655357736848543</v>
          </cell>
          <cell r="W1577">
            <v>-0.36553577368485435</v>
          </cell>
        </row>
        <row r="1578">
          <cell r="A1578" t="str">
            <v>10/03/2025</v>
          </cell>
          <cell r="B1578">
            <v>44.26</v>
          </cell>
          <cell r="H1578">
            <v>41.93</v>
          </cell>
          <cell r="N1578">
            <v>7.9999999999998295E-2</v>
          </cell>
          <cell r="O1578">
            <v>2.25</v>
          </cell>
          <cell r="P1578">
            <v>2.25</v>
          </cell>
          <cell r="R1578">
            <v>2.7650134640187645</v>
          </cell>
          <cell r="W1578">
            <v>-0.51501346401876447</v>
          </cell>
        </row>
        <row r="1579">
          <cell r="A1579" t="str">
            <v>11/03/2025</v>
          </cell>
          <cell r="B1579">
            <v>43.93</v>
          </cell>
          <cell r="H1579">
            <v>41.68</v>
          </cell>
          <cell r="N1579">
            <v>0</v>
          </cell>
          <cell r="O1579">
            <v>2.25</v>
          </cell>
          <cell r="P1579">
            <v>2.25</v>
          </cell>
          <cell r="R1579">
            <v>3.1962860154571118</v>
          </cell>
          <cell r="W1579">
            <v>-0.94628601545711177</v>
          </cell>
        </row>
        <row r="1580">
          <cell r="A1580" t="str">
            <v>12/03/2025</v>
          </cell>
          <cell r="B1580">
            <v>43.68</v>
          </cell>
          <cell r="H1580">
            <v>41.28</v>
          </cell>
          <cell r="N1580">
            <v>0.14999999999999858</v>
          </cell>
          <cell r="O1580">
            <v>2.25</v>
          </cell>
          <cell r="P1580">
            <v>2.25</v>
          </cell>
          <cell r="R1580">
            <v>3.1317751023963325</v>
          </cell>
          <cell r="W1580">
            <v>-0.8817751023963325</v>
          </cell>
        </row>
        <row r="1581">
          <cell r="A1581" t="str">
            <v>13/03/2025</v>
          </cell>
          <cell r="B1581">
            <v>43.28</v>
          </cell>
          <cell r="H1581">
            <v>41.59</v>
          </cell>
          <cell r="N1581">
            <v>-0.81000000000000227</v>
          </cell>
          <cell r="O1581">
            <v>2.5</v>
          </cell>
          <cell r="P1581">
            <v>2.5</v>
          </cell>
          <cell r="R1581">
            <v>3.0483657916942732</v>
          </cell>
          <cell r="W1581">
            <v>-0.54836579169427324</v>
          </cell>
        </row>
        <row r="1582">
          <cell r="A1582" t="str">
            <v>14/03/2025</v>
          </cell>
          <cell r="B1582">
            <v>43.59</v>
          </cell>
          <cell r="H1582">
            <v>42.1</v>
          </cell>
          <cell r="N1582">
            <v>-1.009999999999998</v>
          </cell>
          <cell r="O1582">
            <v>2.5</v>
          </cell>
          <cell r="P1582">
            <v>2.5</v>
          </cell>
          <cell r="R1582">
            <v>1.4167418796694662</v>
          </cell>
          <cell r="W1582">
            <v>1.0832581203305338</v>
          </cell>
        </row>
        <row r="1583">
          <cell r="A1583" t="str">
            <v>17/03/2025</v>
          </cell>
          <cell r="B1583">
            <v>44.1</v>
          </cell>
          <cell r="H1583">
            <v>42.54</v>
          </cell>
          <cell r="N1583">
            <v>-0.68999999999999773</v>
          </cell>
          <cell r="O1583">
            <v>2.25</v>
          </cell>
          <cell r="P1583">
            <v>2.25</v>
          </cell>
          <cell r="R1583">
            <v>1.2373211723621083</v>
          </cell>
          <cell r="W1583">
            <v>1.0126788276378917</v>
          </cell>
        </row>
        <row r="1584">
          <cell r="A1584" t="str">
            <v>18/03/2025</v>
          </cell>
          <cell r="B1584">
            <v>44.54</v>
          </cell>
          <cell r="H1584">
            <v>42.36</v>
          </cell>
          <cell r="N1584">
            <v>-7.0000000000000284E-2</v>
          </cell>
          <cell r="O1584">
            <v>2.25</v>
          </cell>
          <cell r="P1584">
            <v>2.25</v>
          </cell>
          <cell r="R1584">
            <v>1.1567418796694682</v>
          </cell>
          <cell r="W1584">
            <v>1.0932581203305318</v>
          </cell>
        </row>
        <row r="1585">
          <cell r="A1585" t="str">
            <v>19/03/2025</v>
          </cell>
          <cell r="B1585">
            <v>44.36</v>
          </cell>
          <cell r="H1585">
            <v>42.71</v>
          </cell>
          <cell r="N1585">
            <v>-0.60000000000000142</v>
          </cell>
          <cell r="O1585">
            <v>2.25</v>
          </cell>
          <cell r="P1585">
            <v>2.25</v>
          </cell>
          <cell r="R1585">
            <v>1.0106735000376119</v>
          </cell>
          <cell r="W1585">
            <v>1.2393264999623881</v>
          </cell>
        </row>
        <row r="1586">
          <cell r="A1586" t="str">
            <v>20/03/2025</v>
          </cell>
          <cell r="B1586">
            <v>44.71</v>
          </cell>
          <cell r="H1586">
            <v>42.01</v>
          </cell>
          <cell r="N1586">
            <v>0.45000000000000284</v>
          </cell>
          <cell r="O1586">
            <v>2.25</v>
          </cell>
          <cell r="P1586">
            <v>2.25</v>
          </cell>
          <cell r="R1586">
            <v>1.3367988626960212</v>
          </cell>
          <cell r="W1586">
            <v>0.91320113730397878</v>
          </cell>
        </row>
        <row r="1587">
          <cell r="A1587" t="str">
            <v>21/03/2025</v>
          </cell>
          <cell r="B1587">
            <v>44.01</v>
          </cell>
          <cell r="H1587">
            <v>42.15</v>
          </cell>
          <cell r="N1587">
            <v>-0.39000000000000057</v>
          </cell>
          <cell r="O1587">
            <v>2.25</v>
          </cell>
          <cell r="P1587">
            <v>2.25</v>
          </cell>
          <cell r="R1587">
            <v>1.7519460514759757</v>
          </cell>
          <cell r="W1587">
            <v>0.49805394852402429</v>
          </cell>
        </row>
        <row r="1588">
          <cell r="A1588" t="str">
            <v>24/03/2025</v>
          </cell>
          <cell r="B1588">
            <v>44.15</v>
          </cell>
          <cell r="H1588">
            <v>42.3</v>
          </cell>
          <cell r="N1588">
            <v>-1.1499999999999986</v>
          </cell>
          <cell r="O1588">
            <v>3</v>
          </cell>
          <cell r="P1588">
            <v>3</v>
          </cell>
          <cell r="R1588">
            <v>1.4886507068270021</v>
          </cell>
          <cell r="W1588">
            <v>1.5113492931729979</v>
          </cell>
        </row>
        <row r="1589">
          <cell r="A1589" t="str">
            <v>25/03/2025</v>
          </cell>
          <cell r="B1589">
            <v>44.8</v>
          </cell>
          <cell r="H1589">
            <v>42.64</v>
          </cell>
          <cell r="N1589">
            <v>-0.34000000000000341</v>
          </cell>
          <cell r="O1589">
            <v>2.5</v>
          </cell>
          <cell r="P1589">
            <v>2.5</v>
          </cell>
          <cell r="R1589">
            <v>1.9983657916942761</v>
          </cell>
          <cell r="W1589">
            <v>0.50163420830572392</v>
          </cell>
        </row>
        <row r="1590">
          <cell r="A1590" t="str">
            <v>26/03/2025</v>
          </cell>
          <cell r="B1590">
            <v>45.14</v>
          </cell>
          <cell r="H1590">
            <v>44.27</v>
          </cell>
          <cell r="N1590">
            <v>-1.8800000000000026</v>
          </cell>
          <cell r="O1590">
            <v>2.75</v>
          </cell>
          <cell r="P1590">
            <v>2.75</v>
          </cell>
          <cell r="R1590">
            <v>1.0594673940529944</v>
          </cell>
          <cell r="W1590">
            <v>1.6905326059470056</v>
          </cell>
        </row>
        <row r="1591">
          <cell r="A1591" t="str">
            <v>27/03/2025</v>
          </cell>
          <cell r="B1591">
            <v>46.27</v>
          </cell>
          <cell r="H1591">
            <v>45.16</v>
          </cell>
          <cell r="N1591">
            <v>-1.6399999999999935</v>
          </cell>
          <cell r="O1591">
            <v>2.75</v>
          </cell>
          <cell r="P1591">
            <v>2.75</v>
          </cell>
          <cell r="R1591">
            <v>1.0305120133851773</v>
          </cell>
          <cell r="W1591">
            <v>1.7194879866148227</v>
          </cell>
        </row>
        <row r="1592">
          <cell r="A1592" t="str">
            <v>28/03/2025</v>
          </cell>
          <cell r="B1592">
            <v>47.16</v>
          </cell>
          <cell r="H1592">
            <v>44.89</v>
          </cell>
          <cell r="N1592">
            <v>-0.48000000000000398</v>
          </cell>
          <cell r="O1592">
            <v>2.75</v>
          </cell>
          <cell r="P1592">
            <v>2.75</v>
          </cell>
          <cell r="R1592">
            <v>0.9039783071137748</v>
          </cell>
          <cell r="W1592">
            <v>1.8460216928862252</v>
          </cell>
        </row>
        <row r="1593">
          <cell r="A1593" t="str">
            <v>31/03/2025</v>
          </cell>
          <cell r="B1593">
            <v>46.89</v>
          </cell>
          <cell r="H1593">
            <v>47.44</v>
          </cell>
          <cell r="N1593">
            <v>-2.7999999999999972</v>
          </cell>
          <cell r="O1593">
            <v>2.25</v>
          </cell>
          <cell r="P1593">
            <v>2.25</v>
          </cell>
          <cell r="R1593">
            <v>-1.1588517108956538</v>
          </cell>
          <cell r="W1593">
            <v>3.4088517108956538</v>
          </cell>
        </row>
        <row r="1594">
          <cell r="A1594" t="str">
            <v>01/04/2025</v>
          </cell>
          <cell r="B1594">
            <v>49.44</v>
          </cell>
          <cell r="H1594">
            <v>47.44</v>
          </cell>
          <cell r="N1594">
            <v>-0.25</v>
          </cell>
          <cell r="O1594">
            <v>2.25</v>
          </cell>
          <cell r="P1594">
            <v>2.25</v>
          </cell>
          <cell r="R1594">
            <v>-1.1588517108956538</v>
          </cell>
          <cell r="W1594">
            <v>3.4088517108956538</v>
          </cell>
        </row>
        <row r="1595">
          <cell r="A1595" t="str">
            <v>02/04/2025</v>
          </cell>
          <cell r="B1595">
            <v>50.25</v>
          </cell>
          <cell r="H1595">
            <v>48.5</v>
          </cell>
          <cell r="N1595">
            <v>-0.5</v>
          </cell>
          <cell r="O1595">
            <v>2.25</v>
          </cell>
          <cell r="P1595">
            <v>2.25</v>
          </cell>
          <cell r="R1595">
            <v>-1.1085573333357459</v>
          </cell>
          <cell r="W1595">
            <v>3.3585573333357459</v>
          </cell>
        </row>
        <row r="1596">
          <cell r="A1596" t="str">
            <v>03/04/2025</v>
          </cell>
          <cell r="B1596">
            <v>49.31</v>
          </cell>
          <cell r="H1596">
            <v>47.06</v>
          </cell>
          <cell r="N1596">
            <v>-0.5</v>
          </cell>
          <cell r="O1596">
            <v>2.75</v>
          </cell>
          <cell r="P1596">
            <v>2.75</v>
          </cell>
          <cell r="R1596">
            <v>-0.64289729731689249</v>
          </cell>
          <cell r="W1596">
            <v>3.3928972973168925</v>
          </cell>
        </row>
        <row r="1597">
          <cell r="A1597" t="str">
            <v>04/04/2025</v>
          </cell>
          <cell r="B1597">
            <v>49.09</v>
          </cell>
          <cell r="H1597">
            <v>45.84</v>
          </cell>
          <cell r="N1597">
            <v>-0.25</v>
          </cell>
          <cell r="O1597">
            <v>3.5</v>
          </cell>
          <cell r="P1597">
            <v>3.5</v>
          </cell>
          <cell r="R1597">
            <v>0.45247782356923238</v>
          </cell>
          <cell r="W1597">
            <v>3.0475221764307676</v>
          </cell>
        </row>
        <row r="1598">
          <cell r="A1598" t="str">
            <v>07/04/2025</v>
          </cell>
          <cell r="B1598">
            <v>48.15</v>
          </cell>
          <cell r="H1598">
            <v>45.15</v>
          </cell>
          <cell r="N1598">
            <v>-0.5</v>
          </cell>
          <cell r="O1598">
            <v>3.5</v>
          </cell>
          <cell r="P1598">
            <v>3.5</v>
          </cell>
          <cell r="R1598">
            <v>0.62131923818397894</v>
          </cell>
          <cell r="W1598">
            <v>2.8786807618160211</v>
          </cell>
        </row>
        <row r="1599">
          <cell r="A1599" t="str">
            <v>08/04/2025</v>
          </cell>
          <cell r="B1599">
            <v>47.94</v>
          </cell>
          <cell r="H1599">
            <v>44.94</v>
          </cell>
          <cell r="N1599">
            <v>-0.25</v>
          </cell>
          <cell r="O1599">
            <v>3.25</v>
          </cell>
          <cell r="P1599">
            <v>3.25</v>
          </cell>
          <cell r="R1599">
            <v>0.87663737604356839</v>
          </cell>
          <cell r="W1599">
            <v>2.3733626239564316</v>
          </cell>
        </row>
        <row r="1600">
          <cell r="A1600" t="str">
            <v>09/04/2025</v>
          </cell>
          <cell r="B1600">
            <v>49.69</v>
          </cell>
          <cell r="H1600">
            <v>46.19</v>
          </cell>
          <cell r="N1600">
            <v>1</v>
          </cell>
          <cell r="O1600">
            <v>2.5</v>
          </cell>
          <cell r="P1600">
            <v>2.5</v>
          </cell>
          <cell r="R1600">
            <v>0.49901152984063657</v>
          </cell>
          <cell r="W1600">
            <v>2.0009884701593634</v>
          </cell>
        </row>
        <row r="1601">
          <cell r="A1601" t="str">
            <v>10/04/2025</v>
          </cell>
          <cell r="B1601">
            <v>49.82</v>
          </cell>
          <cell r="H1601">
            <v>46.32</v>
          </cell>
          <cell r="N1601">
            <v>0.75</v>
          </cell>
          <cell r="O1601">
            <v>2.75</v>
          </cell>
          <cell r="P1601">
            <v>2.75</v>
          </cell>
          <cell r="R1601">
            <v>-0.741282847719269</v>
          </cell>
          <cell r="W1601">
            <v>3.491282847719269</v>
          </cell>
        </row>
        <row r="1602">
          <cell r="A1602" t="str">
            <v>11/04/2025</v>
          </cell>
          <cell r="B1602">
            <v>50.85</v>
          </cell>
          <cell r="H1602">
            <v>47.35</v>
          </cell>
          <cell r="N1602">
            <v>0.62000000000000455</v>
          </cell>
          <cell r="O1602">
            <v>2.8799999999999955</v>
          </cell>
          <cell r="P1602">
            <v>2.8799999999999955</v>
          </cell>
          <cell r="R1602">
            <v>-1.2954424001935934</v>
          </cell>
          <cell r="W1602">
            <v>4.1754424001935888</v>
          </cell>
        </row>
        <row r="1603">
          <cell r="A1603" t="str">
            <v>14/04/2025</v>
          </cell>
          <cell r="B1603">
            <v>49.82</v>
          </cell>
          <cell r="H1603">
            <v>46.32</v>
          </cell>
          <cell r="N1603">
            <v>0.75</v>
          </cell>
          <cell r="O1603">
            <v>2.75</v>
          </cell>
          <cell r="P1603">
            <v>2.75</v>
          </cell>
          <cell r="R1603">
            <v>-1.6136570015163443</v>
          </cell>
          <cell r="W1603">
            <v>4.3636570015163443</v>
          </cell>
        </row>
        <row r="1604">
          <cell r="A1604" t="str">
            <v>15/04/2025</v>
          </cell>
          <cell r="B1604">
            <v>50.83</v>
          </cell>
          <cell r="H1604">
            <v>47.33</v>
          </cell>
          <cell r="N1604">
            <v>0.75</v>
          </cell>
          <cell r="O1604">
            <v>2.75</v>
          </cell>
          <cell r="P1604">
            <v>2.75</v>
          </cell>
          <cell r="R1604">
            <v>-1.9665440025523111</v>
          </cell>
          <cell r="W1604">
            <v>4.7165440025523111</v>
          </cell>
        </row>
        <row r="1605">
          <cell r="A1605" t="str">
            <v>16/04/2025</v>
          </cell>
          <cell r="B1605">
            <v>50.98</v>
          </cell>
          <cell r="H1605">
            <v>47.48</v>
          </cell>
          <cell r="N1605">
            <v>1</v>
          </cell>
          <cell r="O1605">
            <v>2.5</v>
          </cell>
          <cell r="P1605">
            <v>2.5</v>
          </cell>
          <cell r="R1605">
            <v>-3.9179399824709407</v>
          </cell>
          <cell r="W1605">
            <v>6.4179399824709407</v>
          </cell>
        </row>
        <row r="1606">
          <cell r="A1606" t="str">
            <v>17/04/2025</v>
          </cell>
          <cell r="B1606">
            <v>51.37</v>
          </cell>
          <cell r="H1606">
            <v>47.87</v>
          </cell>
          <cell r="N1606">
            <v>1</v>
          </cell>
          <cell r="O1606">
            <v>2.5</v>
          </cell>
          <cell r="P1606">
            <v>2.5</v>
          </cell>
          <cell r="R1606">
            <v>-4.3079399824709412</v>
          </cell>
          <cell r="W1606">
            <v>6.8079399824709412</v>
          </cell>
        </row>
        <row r="1607">
          <cell r="A1607" t="str">
            <v>21/04/2025</v>
          </cell>
          <cell r="B1607">
            <v>51.32</v>
          </cell>
          <cell r="H1607">
            <v>47.82</v>
          </cell>
          <cell r="N1607">
            <v>1</v>
          </cell>
          <cell r="O1607">
            <v>2.5</v>
          </cell>
          <cell r="P1607">
            <v>2.5</v>
          </cell>
          <cell r="R1607">
            <v>-4.2579399824709441</v>
          </cell>
          <cell r="W1607">
            <v>6.7579399824709441</v>
          </cell>
        </row>
        <row r="1608">
          <cell r="A1608" t="str">
            <v>22/04/2025</v>
          </cell>
          <cell r="B1608">
            <v>51.08</v>
          </cell>
          <cell r="H1608">
            <v>47.58</v>
          </cell>
          <cell r="N1608">
            <v>1</v>
          </cell>
          <cell r="O1608">
            <v>2.5</v>
          </cell>
          <cell r="P1608">
            <v>2.5</v>
          </cell>
          <cell r="R1608">
            <v>-4.0179399824709421</v>
          </cell>
          <cell r="W1608">
            <v>6.5179399824709421</v>
          </cell>
        </row>
        <row r="1609">
          <cell r="A1609" t="str">
            <v>23/04/2025</v>
          </cell>
          <cell r="B1609" t="str">
            <v/>
          </cell>
          <cell r="H1609" t="str">
            <v/>
          </cell>
          <cell r="N1609" t="e">
            <v>#VALUE!</v>
          </cell>
          <cell r="O1609" t="e">
            <v>#VALUE!</v>
          </cell>
          <cell r="P1609" t="e">
            <v>#VALUE!</v>
          </cell>
          <cell r="R1609" t="str">
            <v/>
          </cell>
          <cell r="W1609" t="str">
            <v/>
          </cell>
        </row>
        <row r="1616">
          <cell r="B1616" t="str">
            <v>DO NOT ADD DATA OTHER THAN DAILY PRICE DATA IN THE COLUMNS USED TO TRACK PRICES ABOVE THE YELLOW LINE</v>
          </cell>
        </row>
      </sheetData>
      <sheetData sheetId="6">
        <row r="1">
          <cell r="D1" t="str">
            <v>RBD - Central Illinois</v>
          </cell>
          <cell r="I1" t="str">
            <v>Crude-degummed - Central Illinois</v>
          </cell>
          <cell r="AQ1" t="str">
            <v>Crush Margin</v>
          </cell>
        </row>
        <row r="3">
          <cell r="A3">
            <v>43435</v>
          </cell>
          <cell r="F3">
            <v>31.872499999999995</v>
          </cell>
          <cell r="K3">
            <v>28.122500000000009</v>
          </cell>
          <cell r="P3">
            <v>30.572499999999998</v>
          </cell>
          <cell r="U3">
            <v>28.278157007787975</v>
          </cell>
          <cell r="Z3">
            <v>41.322500000000005</v>
          </cell>
          <cell r="AE3">
            <v>28.426500000000004</v>
          </cell>
          <cell r="BP3">
            <v>-0.25125475691790994</v>
          </cell>
          <cell r="DL3">
            <v>9.4500000000000099</v>
          </cell>
          <cell r="DV3">
            <v>43435</v>
          </cell>
          <cell r="EK3">
            <v>1.8635575</v>
          </cell>
          <cell r="EN3">
            <v>2.2277258499999997</v>
          </cell>
          <cell r="EQ3">
            <v>0.36416834999999981</v>
          </cell>
          <cell r="ET3">
            <v>0.33902637211815495</v>
          </cell>
        </row>
        <row r="4">
          <cell r="A4">
            <v>43466</v>
          </cell>
          <cell r="F4">
            <v>32.317619047619047</v>
          </cell>
          <cell r="K4">
            <v>28.567619047619047</v>
          </cell>
          <cell r="P4">
            <v>31.059999999999995</v>
          </cell>
          <cell r="U4">
            <v>29.455432830705327</v>
          </cell>
          <cell r="Z4">
            <v>41.239047619047611</v>
          </cell>
          <cell r="AE4">
            <v>29.000952380952373</v>
          </cell>
          <cell r="BP4">
            <v>0.45448044975294655</v>
          </cell>
          <cell r="DL4">
            <v>8.9214285714285637</v>
          </cell>
          <cell r="DV4">
            <v>43466</v>
          </cell>
          <cell r="EK4">
            <v>1.9561019047619044</v>
          </cell>
          <cell r="EN4">
            <v>2.3192286761904755</v>
          </cell>
          <cell r="EQ4">
            <v>0.36312677142857097</v>
          </cell>
          <cell r="ET4">
            <v>0.33913916803692212</v>
          </cell>
        </row>
        <row r="5">
          <cell r="A5">
            <v>43497</v>
          </cell>
          <cell r="F5">
            <v>32.904736842105258</v>
          </cell>
          <cell r="K5">
            <v>29.575789473684207</v>
          </cell>
          <cell r="P5">
            <v>32.21</v>
          </cell>
          <cell r="U5">
            <v>30.761927011810457</v>
          </cell>
          <cell r="Z5">
            <v>41.015263157894744</v>
          </cell>
          <cell r="AE5">
            <v>30.344210526315795</v>
          </cell>
          <cell r="BP5">
            <v>0.41771648549466345</v>
          </cell>
          <cell r="DL5">
            <v>8.1105263157894854</v>
          </cell>
          <cell r="DV5">
            <v>43497</v>
          </cell>
          <cell r="EK5">
            <v>1.7881305263157894</v>
          </cell>
          <cell r="EN5">
            <v>2.1006202842105264</v>
          </cell>
          <cell r="EQ5">
            <v>0.31248975789473682</v>
          </cell>
          <cell r="ET5">
            <v>0.34982111991092635</v>
          </cell>
        </row>
        <row r="6">
          <cell r="A6">
            <v>43525</v>
          </cell>
          <cell r="F6">
            <v>31.789999999999996</v>
          </cell>
          <cell r="K6">
            <v>28.640000000000008</v>
          </cell>
          <cell r="P6">
            <v>31.280476190476186</v>
          </cell>
          <cell r="U6">
            <v>28.797752129270624</v>
          </cell>
          <cell r="Z6">
            <v>39.71380952380953</v>
          </cell>
          <cell r="AE6">
            <v>29.380476190476195</v>
          </cell>
          <cell r="BP6">
            <v>-0.51224787072938305</v>
          </cell>
          <cell r="DL6">
            <v>7.9238095238095347</v>
          </cell>
          <cell r="DV6">
            <v>43525</v>
          </cell>
          <cell r="EK6">
            <v>1.7757371428571427</v>
          </cell>
          <cell r="EN6">
            <v>2.0698985428571421</v>
          </cell>
          <cell r="EQ6">
            <v>0.29416140000000013</v>
          </cell>
          <cell r="ET6">
            <v>0.34281226105205348</v>
          </cell>
        </row>
        <row r="7">
          <cell r="A7">
            <v>43556</v>
          </cell>
          <cell r="F7">
            <v>31.028095238095233</v>
          </cell>
          <cell r="K7">
            <v>27.878095238095241</v>
          </cell>
          <cell r="P7">
            <v>30.187619047619044</v>
          </cell>
          <cell r="U7">
            <v>28.315511684089159</v>
          </cell>
          <cell r="Z7">
            <v>37.842380952380957</v>
          </cell>
          <cell r="AE7">
            <v>28.644285714285719</v>
          </cell>
          <cell r="BP7">
            <v>-0.30922515801610639</v>
          </cell>
          <cell r="DL7">
            <v>6.8142857142857238</v>
          </cell>
          <cell r="DV7">
            <v>43556</v>
          </cell>
          <cell r="EK7">
            <v>1.8151657142857138</v>
          </cell>
          <cell r="EN7">
            <v>2.1111099714285713</v>
          </cell>
          <cell r="EQ7">
            <v>0.29594425714285677</v>
          </cell>
          <cell r="ET7">
            <v>0.33874674533427496</v>
          </cell>
        </row>
        <row r="8">
          <cell r="A8">
            <v>43586</v>
          </cell>
          <cell r="F8">
            <v>30.131363636363634</v>
          </cell>
          <cell r="K8">
            <v>26.981363636363639</v>
          </cell>
          <cell r="P8">
            <v>29.321363636363639</v>
          </cell>
          <cell r="U8">
            <v>28.430610780442187</v>
          </cell>
          <cell r="Z8">
            <v>37.230454545454549</v>
          </cell>
          <cell r="AE8">
            <v>27.230454545454549</v>
          </cell>
          <cell r="BP8">
            <v>1.2161107804421822</v>
          </cell>
          <cell r="DL8">
            <v>7.0990909090909149</v>
          </cell>
          <cell r="DV8">
            <v>43586</v>
          </cell>
          <cell r="EK8">
            <v>2.0416149999999997</v>
          </cell>
          <cell r="EN8">
            <v>2.3396576090909074</v>
          </cell>
          <cell r="EQ8">
            <v>0.29804260909090902</v>
          </cell>
          <cell r="ET8">
            <v>0.33709027722867907</v>
          </cell>
        </row>
        <row r="9">
          <cell r="A9">
            <v>43617</v>
          </cell>
          <cell r="F9">
            <v>31.390499999999996</v>
          </cell>
          <cell r="K9">
            <v>28.240499999999997</v>
          </cell>
          <cell r="P9">
            <v>30.252999999999997</v>
          </cell>
          <cell r="U9">
            <v>28.127774789107214</v>
          </cell>
          <cell r="Z9">
            <v>37.852999999999994</v>
          </cell>
          <cell r="AE9">
            <v>27.859499999999997</v>
          </cell>
          <cell r="BP9">
            <v>0.32444145577387729</v>
          </cell>
          <cell r="DL9">
            <v>6.4624999999999986</v>
          </cell>
          <cell r="DV9">
            <v>43617</v>
          </cell>
          <cell r="EK9">
            <v>2.4332635000000002</v>
          </cell>
          <cell r="EN9">
            <v>2.7283597299999993</v>
          </cell>
          <cell r="EQ9">
            <v>0.29509622999999985</v>
          </cell>
          <cell r="ET9">
            <v>0.31967250045025392</v>
          </cell>
        </row>
        <row r="10">
          <cell r="A10">
            <v>43647</v>
          </cell>
          <cell r="F10">
            <v>31.42318181818181</v>
          </cell>
          <cell r="K10">
            <v>28.273181818181818</v>
          </cell>
          <cell r="P10">
            <v>30.339090909090906</v>
          </cell>
          <cell r="U10">
            <v>28.79008283506198</v>
          </cell>
          <cell r="Z10">
            <v>37.736818181818172</v>
          </cell>
          <cell r="AE10">
            <v>28.533636363636369</v>
          </cell>
          <cell r="BP10">
            <v>0.25158283506197671</v>
          </cell>
          <cell r="DL10">
            <v>6.3136363636363626</v>
          </cell>
          <cell r="DV10">
            <v>43647</v>
          </cell>
          <cell r="EK10">
            <v>1.9208031818181821</v>
          </cell>
          <cell r="EN10">
            <v>2.2158229363636366</v>
          </cell>
          <cell r="EQ10">
            <v>0.29501975454545448</v>
          </cell>
          <cell r="ET10">
            <v>0.33041700254394663</v>
          </cell>
        </row>
        <row r="11">
          <cell r="A11">
            <v>43678</v>
          </cell>
          <cell r="F11">
            <v>31.520909090909083</v>
          </cell>
          <cell r="K11">
            <v>28.370909090909095</v>
          </cell>
          <cell r="P11">
            <v>31.501818181818184</v>
          </cell>
          <cell r="U11">
            <v>30.193951616195427</v>
          </cell>
          <cell r="Z11">
            <v>38.888181818181813</v>
          </cell>
          <cell r="AE11">
            <v>28.92227272727273</v>
          </cell>
          <cell r="BP11">
            <v>1.2659516161954316</v>
          </cell>
          <cell r="DL11">
            <v>7.3672727272727307</v>
          </cell>
          <cell r="DV11">
            <v>43678</v>
          </cell>
          <cell r="EK11">
            <v>1.916623636363636</v>
          </cell>
          <cell r="EN11">
            <v>2.2114147090909082</v>
          </cell>
          <cell r="EQ11">
            <v>0.2947910727272724</v>
          </cell>
          <cell r="ET11">
            <v>0.34025084933165817</v>
          </cell>
        </row>
        <row r="12">
          <cell r="A12">
            <v>43709</v>
          </cell>
          <cell r="F12">
            <v>31.963000000000001</v>
          </cell>
          <cell r="K12">
            <v>28.813000000000006</v>
          </cell>
          <cell r="P12">
            <v>31.913</v>
          </cell>
          <cell r="U12">
            <v>30.332864318690458</v>
          </cell>
          <cell r="Z12">
            <v>39.600500000000004</v>
          </cell>
          <cell r="AE12">
            <v>29.217000000000002</v>
          </cell>
          <cell r="BP12">
            <v>1.1158643186904638</v>
          </cell>
          <cell r="DL12">
            <v>7.6375000000000028</v>
          </cell>
          <cell r="DV12">
            <v>43709</v>
          </cell>
          <cell r="EK12">
            <v>1.8614959999999989</v>
          </cell>
          <cell r="EN12">
            <v>2.1552525799999991</v>
          </cell>
          <cell r="EQ12">
            <v>0.29375658000000004</v>
          </cell>
          <cell r="ET12">
            <v>0.34415244993435262</v>
          </cell>
        </row>
        <row r="13">
          <cell r="A13">
            <v>43739</v>
          </cell>
          <cell r="F13">
            <v>33.269130434782618</v>
          </cell>
          <cell r="K13">
            <v>30.119130434782615</v>
          </cell>
          <cell r="P13">
            <v>32.780000000000008</v>
          </cell>
          <cell r="U13">
            <v>30.099313485782226</v>
          </cell>
          <cell r="Z13">
            <v>41.030000000000008</v>
          </cell>
          <cell r="AE13">
            <v>30.28</v>
          </cell>
          <cell r="BP13">
            <v>-0.1806865142177756</v>
          </cell>
          <cell r="DL13">
            <v>7.7608695652173907</v>
          </cell>
          <cell r="DV13">
            <v>43739</v>
          </cell>
          <cell r="EK13">
            <v>1.7118730434782605</v>
          </cell>
          <cell r="EN13">
            <v>2.0025732782608689</v>
          </cell>
          <cell r="EQ13">
            <v>0.29070023478260865</v>
          </cell>
          <cell r="ET13">
            <v>0.34812788725534616</v>
          </cell>
        </row>
        <row r="14">
          <cell r="A14">
            <v>43770</v>
          </cell>
          <cell r="F14">
            <v>33.766500000000001</v>
          </cell>
          <cell r="K14">
            <v>30.616499999999995</v>
          </cell>
          <cell r="P14">
            <v>33.307999999999993</v>
          </cell>
          <cell r="U14">
            <v>31.632705241414111</v>
          </cell>
          <cell r="Z14">
            <v>39.832999999999991</v>
          </cell>
          <cell r="AE14">
            <v>31.0075</v>
          </cell>
          <cell r="BP14">
            <v>0.60586313615094711</v>
          </cell>
          <cell r="DL14">
            <v>6.0664999999999907</v>
          </cell>
          <cell r="DV14">
            <v>43770</v>
          </cell>
          <cell r="EK14">
            <v>1.5286804999999999</v>
          </cell>
          <cell r="EN14">
            <v>1.8182168899999993</v>
          </cell>
          <cell r="EQ14">
            <v>0.2895363899999997</v>
          </cell>
          <cell r="ET14">
            <v>0.35810512380639875</v>
          </cell>
        </row>
        <row r="15">
          <cell r="A15">
            <v>43800</v>
          </cell>
          <cell r="F15">
            <v>35.382380952380949</v>
          </cell>
          <cell r="K15">
            <v>32.23238095238095</v>
          </cell>
          <cell r="P15">
            <v>35.046666666666667</v>
          </cell>
          <cell r="U15">
            <v>34.474163824909667</v>
          </cell>
          <cell r="Z15">
            <v>40.689523809523806</v>
          </cell>
          <cell r="AE15">
            <v>32.783809523809524</v>
          </cell>
          <cell r="BP15">
            <v>1.7846638249096689</v>
          </cell>
          <cell r="DL15">
            <v>5.3071428571428569</v>
          </cell>
          <cell r="DV15">
            <v>43800</v>
          </cell>
          <cell r="EK15">
            <v>1.5643314285714278</v>
          </cell>
          <cell r="EN15">
            <v>1.8500866571428571</v>
          </cell>
          <cell r="EQ15">
            <v>0.28575522857142832</v>
          </cell>
          <cell r="ET15">
            <v>0.36987023814613967</v>
          </cell>
        </row>
        <row r="16">
          <cell r="A16">
            <v>43831</v>
          </cell>
          <cell r="F16">
            <v>36.092857142857142</v>
          </cell>
          <cell r="K16">
            <v>32.94285714285715</v>
          </cell>
          <cell r="P16">
            <v>36.380952380952387</v>
          </cell>
          <cell r="U16">
            <v>35.454733607069933</v>
          </cell>
          <cell r="Z16">
            <v>40.81666666666667</v>
          </cell>
          <cell r="AE16">
            <v>33.150952380952383</v>
          </cell>
          <cell r="AK16">
            <v>3.1499999999999915</v>
          </cell>
          <cell r="AQ16">
            <v>1.5332428571428567</v>
          </cell>
          <cell r="BP16">
            <v>2.3037812261175463</v>
          </cell>
          <cell r="DL16">
            <v>4.7238095238095283</v>
          </cell>
          <cell r="DV16">
            <v>43831</v>
          </cell>
          <cell r="EK16">
            <v>1.5332428571428567</v>
          </cell>
          <cell r="EN16">
            <v>1.8173355714285706</v>
          </cell>
          <cell r="EQ16">
            <v>0.28409271428571437</v>
          </cell>
          <cell r="ET16">
            <v>0.37653036219770469</v>
          </cell>
        </row>
        <row r="17">
          <cell r="A17">
            <v>43862</v>
          </cell>
          <cell r="F17">
            <v>33.432631578947372</v>
          </cell>
          <cell r="K17">
            <v>30.282631578947363</v>
          </cell>
          <cell r="P17">
            <v>33.287894736842112</v>
          </cell>
          <cell r="U17">
            <v>32.051646361998735</v>
          </cell>
          <cell r="Z17">
            <v>38.11684210526316</v>
          </cell>
          <cell r="AE17">
            <v>30.36684210526316</v>
          </cell>
          <cell r="AK17">
            <v>3.1500000000000092</v>
          </cell>
          <cell r="AQ17">
            <v>1.5389626315789471</v>
          </cell>
          <cell r="BP17">
            <v>1.6116463619987282</v>
          </cell>
          <cell r="DL17">
            <v>4.6842105263157876</v>
          </cell>
          <cell r="DV17">
            <v>43862</v>
          </cell>
          <cell r="EK17">
            <v>1.5389626315789471</v>
          </cell>
          <cell r="EN17">
            <v>1.8292802736842102</v>
          </cell>
          <cell r="EQ17">
            <v>0.29031764210526301</v>
          </cell>
          <cell r="ET17">
            <v>0.36042770116351186</v>
          </cell>
        </row>
        <row r="18">
          <cell r="A18">
            <v>43891</v>
          </cell>
          <cell r="F18">
            <v>30.176818181818181</v>
          </cell>
          <cell r="K18">
            <v>27.026818181818182</v>
          </cell>
          <cell r="P18">
            <v>29.517727272727278</v>
          </cell>
          <cell r="U18">
            <v>27.466726722313393</v>
          </cell>
          <cell r="Z18">
            <v>35.494999999999997</v>
          </cell>
          <cell r="AE18">
            <v>27.017727272727271</v>
          </cell>
          <cell r="AK18">
            <v>3.1499999999999986</v>
          </cell>
          <cell r="AQ18">
            <v>1.7444786363636362</v>
          </cell>
          <cell r="BP18">
            <v>0.38172672231339622</v>
          </cell>
          <cell r="DL18">
            <v>5.3181818181818166</v>
          </cell>
          <cell r="DV18">
            <v>43891</v>
          </cell>
          <cell r="EK18">
            <v>1.7444786363636362</v>
          </cell>
          <cell r="EN18">
            <v>2.0424148818181815</v>
          </cell>
          <cell r="EQ18">
            <v>0.29793624545454539</v>
          </cell>
          <cell r="ET18">
            <v>0.32242850684659563</v>
          </cell>
        </row>
        <row r="19">
          <cell r="A19">
            <v>43922</v>
          </cell>
          <cell r="F19">
            <v>28.802857142857142</v>
          </cell>
          <cell r="K19">
            <v>25.652857142857144</v>
          </cell>
          <cell r="P19">
            <v>28.140952380952381</v>
          </cell>
          <cell r="U19">
            <v>26.412124164596019</v>
          </cell>
          <cell r="Z19">
            <v>35.583809523809521</v>
          </cell>
          <cell r="AE19">
            <v>26.439047619047621</v>
          </cell>
          <cell r="AK19">
            <v>3.1499999999999986</v>
          </cell>
          <cell r="AQ19">
            <v>1.5576223809523806</v>
          </cell>
          <cell r="BP19">
            <v>-3.8758354039810428E-3</v>
          </cell>
          <cell r="DL19">
            <v>6.7809523809523782</v>
          </cell>
          <cell r="DV19">
            <v>43922</v>
          </cell>
          <cell r="EK19">
            <v>1.5576223809523806</v>
          </cell>
          <cell r="EN19">
            <v>1.8587736952380947</v>
          </cell>
          <cell r="EQ19">
            <v>0.30115131428571407</v>
          </cell>
          <cell r="ET19">
            <v>0.32183788238250582</v>
          </cell>
        </row>
        <row r="20">
          <cell r="A20">
            <v>43952</v>
          </cell>
          <cell r="F20">
            <v>28.418499999999995</v>
          </cell>
          <cell r="K20">
            <v>25.268499999999996</v>
          </cell>
          <cell r="P20">
            <v>28.583499999999997</v>
          </cell>
          <cell r="U20">
            <v>26.736127805834993</v>
          </cell>
          <cell r="Z20">
            <v>34.703499999999998</v>
          </cell>
          <cell r="AE20">
            <v>26.708999999999996</v>
          </cell>
          <cell r="AK20">
            <v>3.1499999999999986</v>
          </cell>
          <cell r="AQ20">
            <v>1.4547644999999993</v>
          </cell>
          <cell r="BP20">
            <v>6.1278058349956881E-3</v>
          </cell>
          <cell r="DL20">
            <v>6.2850000000000037</v>
          </cell>
          <cell r="DV20">
            <v>43952</v>
          </cell>
          <cell r="EK20">
            <v>1.4547644999999993</v>
          </cell>
          <cell r="EN20">
            <v>1.7568152099999998</v>
          </cell>
          <cell r="EQ20">
            <v>0.30205070999999989</v>
          </cell>
          <cell r="ET20">
            <v>0.32260462018349273</v>
          </cell>
        </row>
        <row r="21">
          <cell r="A21">
            <v>43983</v>
          </cell>
          <cell r="F21">
            <v>29.76409090909091</v>
          </cell>
          <cell r="K21">
            <v>26.614090909090908</v>
          </cell>
          <cell r="P21">
            <v>30.141363636363636</v>
          </cell>
          <cell r="U21">
            <v>29.601549504961522</v>
          </cell>
          <cell r="Z21">
            <v>37.527727272727276</v>
          </cell>
          <cell r="AE21">
            <v>27.929090909090913</v>
          </cell>
          <cell r="AK21">
            <v>3.1500000000000021</v>
          </cell>
          <cell r="AQ21">
            <v>1.3658940909090911</v>
          </cell>
          <cell r="BP21">
            <v>1.6724585958706115</v>
          </cell>
          <cell r="DL21">
            <v>7.7636363636363654</v>
          </cell>
          <cell r="DV21">
            <v>43983</v>
          </cell>
          <cell r="EK21">
            <v>1.3658940909090911</v>
          </cell>
          <cell r="EN21">
            <v>1.6647961181818181</v>
          </cell>
          <cell r="EQ21">
            <v>0.29890202727272697</v>
          </cell>
          <cell r="ET21">
            <v>0.33299638105281132</v>
          </cell>
        </row>
        <row r="22">
          <cell r="A22">
            <v>44013</v>
          </cell>
          <cell r="F22">
            <v>31.746956521739133</v>
          </cell>
          <cell r="K22">
            <v>28.636086956521734</v>
          </cell>
          <cell r="P22">
            <v>31.877826086956514</v>
          </cell>
          <cell r="U22">
            <v>32.006620636099974</v>
          </cell>
          <cell r="Z22">
            <v>44.153478260869555</v>
          </cell>
          <cell r="AE22">
            <v>29.708695652173905</v>
          </cell>
          <cell r="AK22">
            <v>3.1108695652173992</v>
          </cell>
          <cell r="AQ22">
            <v>1.4512490909090907</v>
          </cell>
          <cell r="BP22">
            <v>2.1666206360999771</v>
          </cell>
          <cell r="DL22">
            <v>12.406521739130422</v>
          </cell>
          <cell r="DV22">
            <v>44013</v>
          </cell>
          <cell r="EK22">
            <v>1.4512490909090907</v>
          </cell>
          <cell r="EN22">
            <v>1.7405751999999994</v>
          </cell>
          <cell r="EQ22">
            <v>0.28932610909090895</v>
          </cell>
          <cell r="ET22">
            <v>0.34429587153056945</v>
          </cell>
        </row>
        <row r="23">
          <cell r="A23">
            <v>44044</v>
          </cell>
          <cell r="F23">
            <v>35.142857142857146</v>
          </cell>
          <cell r="K23">
            <v>31.99285714285714</v>
          </cell>
          <cell r="P23">
            <v>35.95000000000001</v>
          </cell>
          <cell r="U23">
            <v>33.537793732774524</v>
          </cell>
          <cell r="Z23">
            <v>46.604761904761901</v>
          </cell>
          <cell r="AE23">
            <v>31.69380952380952</v>
          </cell>
          <cell r="AK23">
            <v>3.1500000000000057</v>
          </cell>
          <cell r="AQ23">
            <v>1.7280452380952378</v>
          </cell>
          <cell r="BP23">
            <v>1.8967411011955804</v>
          </cell>
          <cell r="DL23">
            <v>11.461904761904755</v>
          </cell>
          <cell r="DV23">
            <v>44044</v>
          </cell>
          <cell r="EK23">
            <v>1.7280452380952378</v>
          </cell>
          <cell r="EN23">
            <v>2.0143609523809518</v>
          </cell>
          <cell r="EQ23">
            <v>0.28631571428571384</v>
          </cell>
          <cell r="ET23">
            <v>0.36707763272865168</v>
          </cell>
        </row>
        <row r="24">
          <cell r="A24">
            <v>44075</v>
          </cell>
          <cell r="F24">
            <v>37.217619047619053</v>
          </cell>
          <cell r="K24">
            <v>34.067619047619047</v>
          </cell>
          <cell r="P24">
            <v>37.784285714285716</v>
          </cell>
          <cell r="U24">
            <v>36.12324255046682</v>
          </cell>
          <cell r="Z24">
            <v>48.51047619047619</v>
          </cell>
          <cell r="AE24">
            <v>33.534285714285708</v>
          </cell>
          <cell r="AK24">
            <v>3.1500000000000057</v>
          </cell>
          <cell r="AQ24">
            <v>1.7432209523809519</v>
          </cell>
          <cell r="BP24">
            <v>2.5889568361810986</v>
          </cell>
          <cell r="DL24">
            <v>11.292857142857137</v>
          </cell>
          <cell r="DV24">
            <v>44075</v>
          </cell>
          <cell r="EK24">
            <v>1.7432209523809519</v>
          </cell>
          <cell r="EN24">
            <v>2.0246817238095232</v>
          </cell>
          <cell r="EQ24">
            <v>0.28146077142857162</v>
          </cell>
          <cell r="ET24">
            <v>0.35741510613557309</v>
          </cell>
        </row>
        <row r="25">
          <cell r="A25">
            <v>44105</v>
          </cell>
          <cell r="F25">
            <v>37.026818181818193</v>
          </cell>
          <cell r="K25">
            <v>33.876818181818187</v>
          </cell>
          <cell r="P25">
            <v>37.958636363636373</v>
          </cell>
          <cell r="U25">
            <v>37.032587510628652</v>
          </cell>
          <cell r="Z25">
            <v>48.276818181818179</v>
          </cell>
          <cell r="AE25">
            <v>33.276818181818186</v>
          </cell>
          <cell r="AK25">
            <v>3.1500000000000057</v>
          </cell>
          <cell r="AQ25">
            <v>2.3053377272727271</v>
          </cell>
          <cell r="BP25">
            <v>3.7502065582476947</v>
          </cell>
          <cell r="DL25">
            <v>11.249999999999986</v>
          </cell>
          <cell r="DV25">
            <v>44105</v>
          </cell>
          <cell r="EK25">
            <v>2.3053377272727271</v>
          </cell>
          <cell r="EN25">
            <v>2.5872449727272735</v>
          </cell>
          <cell r="EQ25">
            <v>0.28190724545454526</v>
          </cell>
          <cell r="ET25">
            <v>0.32653512508119581</v>
          </cell>
        </row>
        <row r="26">
          <cell r="A26">
            <v>44136</v>
          </cell>
          <cell r="F26">
            <v>41.102499999999999</v>
          </cell>
          <cell r="K26">
            <v>37.952500000000001</v>
          </cell>
          <cell r="P26">
            <v>42.037500000000001</v>
          </cell>
          <cell r="U26">
            <v>42.147098710178703</v>
          </cell>
          <cell r="Z26">
            <v>50.557500000000005</v>
          </cell>
          <cell r="AE26">
            <v>36.786000000000001</v>
          </cell>
          <cell r="AK26">
            <v>3.1499999999999986</v>
          </cell>
          <cell r="AQ26">
            <v>2.4441674999999998</v>
          </cell>
          <cell r="BP26">
            <v>5.4428881838629088</v>
          </cell>
          <cell r="DL26">
            <v>9.4550000000000054</v>
          </cell>
          <cell r="DV26">
            <v>44136</v>
          </cell>
          <cell r="EK26">
            <v>2.4441674999999998</v>
          </cell>
          <cell r="EN26">
            <v>2.7165376499999985</v>
          </cell>
          <cell r="EQ26">
            <v>0.27237015000000014</v>
          </cell>
          <cell r="ET26">
            <v>0.33533084906342314</v>
          </cell>
        </row>
        <row r="27">
          <cell r="A27">
            <v>44166</v>
          </cell>
          <cell r="F27">
            <v>45.09</v>
          </cell>
          <cell r="K27">
            <v>41.465000000000003</v>
          </cell>
          <cell r="P27">
            <v>45.373333333333335</v>
          </cell>
          <cell r="U27">
            <v>44.081394678997135</v>
          </cell>
          <cell r="Z27">
            <v>53.909444444444453</v>
          </cell>
          <cell r="AE27">
            <v>38.773333333333341</v>
          </cell>
          <cell r="AK27">
            <v>3.625</v>
          </cell>
          <cell r="AQ27">
            <v>2.4079327777777779</v>
          </cell>
          <cell r="BP27">
            <v>5.1782696789971308</v>
          </cell>
          <cell r="DL27">
            <v>8.81944444444445</v>
          </cell>
          <cell r="DV27">
            <v>44166</v>
          </cell>
          <cell r="EK27">
            <v>2.4079327777777779</v>
          </cell>
          <cell r="EN27">
            <v>2.7265471777777774</v>
          </cell>
          <cell r="EQ27">
            <v>0.3186144000000003</v>
          </cell>
          <cell r="ET27">
            <v>0.35617699603151165</v>
          </cell>
        </row>
        <row r="28">
          <cell r="A28">
            <v>44197</v>
          </cell>
          <cell r="F28">
            <v>49.266521739130432</v>
          </cell>
          <cell r="K28">
            <v>46.266521739130418</v>
          </cell>
          <cell r="P28">
            <v>49.125217391304339</v>
          </cell>
          <cell r="U28">
            <v>46.295299767323542</v>
          </cell>
          <cell r="Z28">
            <v>57.701304347826088</v>
          </cell>
          <cell r="AE28">
            <v>42.912608695652168</v>
          </cell>
          <cell r="AK28">
            <v>3.0000000000000142</v>
          </cell>
          <cell r="AQ28">
            <v>2.2336613043478253</v>
          </cell>
          <cell r="BP28">
            <v>3.2980270400508194</v>
          </cell>
          <cell r="DL28">
            <v>8.4347826086956559</v>
          </cell>
          <cell r="DV28">
            <v>44197</v>
          </cell>
          <cell r="EK28">
            <v>2.2336613043478253</v>
          </cell>
          <cell r="EN28">
            <v>2.4693776434782602</v>
          </cell>
          <cell r="EQ28">
            <v>0.23571633913043477</v>
          </cell>
          <cell r="ET28">
            <v>0.35343287190302869</v>
          </cell>
        </row>
        <row r="29">
          <cell r="A29">
            <v>44228</v>
          </cell>
          <cell r="F29">
            <v>52.604210526315782</v>
          </cell>
          <cell r="K29">
            <v>50.472631578947365</v>
          </cell>
          <cell r="P29">
            <v>53.275263157894734</v>
          </cell>
          <cell r="U29">
            <v>47.169209859004297</v>
          </cell>
          <cell r="Z29">
            <v>62.68315789473683</v>
          </cell>
          <cell r="AE29">
            <v>46.628947368421045</v>
          </cell>
          <cell r="AK29">
            <v>2.1315789473684177</v>
          </cell>
          <cell r="AQ29">
            <v>2.36992947368421</v>
          </cell>
          <cell r="BP29">
            <v>0.57587652567097125</v>
          </cell>
          <cell r="DL29">
            <v>10.078947368421048</v>
          </cell>
          <cell r="DV29">
            <v>44228</v>
          </cell>
          <cell r="EK29">
            <v>2.36992947368421</v>
          </cell>
          <cell r="EN29">
            <v>2.4962303578947367</v>
          </cell>
          <cell r="EQ29">
            <v>0.12630088421052624</v>
          </cell>
          <cell r="ET29">
            <v>0.37158234359528014</v>
          </cell>
        </row>
        <row r="30">
          <cell r="A30">
            <v>44256</v>
          </cell>
          <cell r="F30">
            <v>62.609130434782621</v>
          </cell>
          <cell r="K30">
            <v>60.000434782608707</v>
          </cell>
          <cell r="P30">
            <v>59.120000000000012</v>
          </cell>
          <cell r="U30">
            <v>54.155493007122239</v>
          </cell>
          <cell r="Z30">
            <v>72.630869565217395</v>
          </cell>
          <cell r="AE30">
            <v>53.370000000000012</v>
          </cell>
          <cell r="AK30">
            <v>2.608695652173914</v>
          </cell>
          <cell r="AQ30">
            <v>2.5616378260869554</v>
          </cell>
          <cell r="BP30">
            <v>0.78549300712223502</v>
          </cell>
          <cell r="DL30">
            <v>10.021739130434774</v>
          </cell>
          <cell r="DV30">
            <v>44256</v>
          </cell>
          <cell r="EK30">
            <v>2.5616378260869554</v>
          </cell>
          <cell r="EN30">
            <v>2.7203498521739111</v>
          </cell>
          <cell r="EQ30">
            <v>0.15871202608695612</v>
          </cell>
          <cell r="ET30">
            <v>0.42584575656800672</v>
          </cell>
        </row>
        <row r="31">
          <cell r="A31">
            <v>44287</v>
          </cell>
          <cell r="F31">
            <v>71.766666666666694</v>
          </cell>
          <cell r="K31">
            <v>65.338095238095264</v>
          </cell>
          <cell r="P31">
            <v>62.480952380952409</v>
          </cell>
          <cell r="U31">
            <v>54.244559838375913</v>
          </cell>
          <cell r="Z31">
            <v>88.140476190476207</v>
          </cell>
          <cell r="AE31">
            <v>55.30857142857144</v>
          </cell>
          <cell r="AK31">
            <v>6.4285714285714306</v>
          </cell>
          <cell r="AQ31">
            <v>2.6116761904761892</v>
          </cell>
          <cell r="BP31">
            <v>-1.2709401616240732</v>
          </cell>
          <cell r="DL31">
            <v>16.373809523809513</v>
          </cell>
          <cell r="DV31">
            <v>44287</v>
          </cell>
          <cell r="EK31">
            <v>2.6116761904761892</v>
          </cell>
          <cell r="EN31">
            <v>3.1958850476190461</v>
          </cell>
          <cell r="EQ31">
            <v>0.58420885714285709</v>
          </cell>
          <cell r="ET31">
            <v>0.45664797783369676</v>
          </cell>
        </row>
        <row r="32">
          <cell r="A32">
            <v>44317</v>
          </cell>
          <cell r="F32">
            <v>92.789500000000004</v>
          </cell>
          <cell r="K32">
            <v>77.164500000000004</v>
          </cell>
          <cell r="P32">
            <v>71.639500000000012</v>
          </cell>
          <cell r="U32">
            <v>60.595288390641542</v>
          </cell>
          <cell r="Z32">
            <v>103.63950000000003</v>
          </cell>
          <cell r="AE32">
            <v>65.639500000000012</v>
          </cell>
          <cell r="AK32">
            <v>15.625</v>
          </cell>
          <cell r="AQ32">
            <v>2.9595214999999984</v>
          </cell>
          <cell r="BP32">
            <v>-5.1641233740643369</v>
          </cell>
          <cell r="DL32">
            <v>10.850000000000023</v>
          </cell>
          <cell r="DV32">
            <v>44317</v>
          </cell>
          <cell r="EK32">
            <v>2.9595214999999984</v>
          </cell>
          <cell r="EN32">
            <v>4.5705190699999987</v>
          </cell>
          <cell r="EQ32">
            <v>1.6109975699999999</v>
          </cell>
          <cell r="ET32">
            <v>0.52061779077499248</v>
          </cell>
        </row>
        <row r="33">
          <cell r="A33">
            <v>44348</v>
          </cell>
          <cell r="F33">
            <v>97.356818181818198</v>
          </cell>
          <cell r="K33">
            <v>76.834090909090932</v>
          </cell>
          <cell r="P33">
            <v>70.970454545454558</v>
          </cell>
          <cell r="U33">
            <v>53.193440223053457</v>
          </cell>
          <cell r="Z33">
            <v>99.152272727272717</v>
          </cell>
          <cell r="AE33">
            <v>64.228181818181824</v>
          </cell>
          <cell r="AK33">
            <v>20.522727272727266</v>
          </cell>
          <cell r="AQ33">
            <v>3.2644295454545453</v>
          </cell>
          <cell r="BP33">
            <v>-11.334655015041774</v>
          </cell>
          <cell r="DL33">
            <v>1.7954545454545183</v>
          </cell>
          <cell r="DV33">
            <v>44348</v>
          </cell>
          <cell r="EK33">
            <v>3.2644295454545453</v>
          </cell>
          <cell r="EN33">
            <v>5.4377736818181797</v>
          </cell>
          <cell r="EQ33">
            <v>2.1733441363636357</v>
          </cell>
          <cell r="ET33">
            <v>0.55987555349238827</v>
          </cell>
        </row>
        <row r="34">
          <cell r="A34">
            <v>44378</v>
          </cell>
          <cell r="F34">
            <v>92.793333333333337</v>
          </cell>
          <cell r="K34">
            <v>72.721904761904781</v>
          </cell>
          <cell r="P34">
            <v>67.793333333333351</v>
          </cell>
          <cell r="U34">
            <v>57.088395803604129</v>
          </cell>
          <cell r="Z34">
            <v>96.620952380952389</v>
          </cell>
          <cell r="AE34">
            <v>62.608095238095245</v>
          </cell>
          <cell r="AK34">
            <v>20.071428571428555</v>
          </cell>
          <cell r="AQ34">
            <v>2.9293199999999993</v>
          </cell>
          <cell r="BP34">
            <v>-5.5196994344911081</v>
          </cell>
          <cell r="DL34">
            <v>3.8276190476190521</v>
          </cell>
          <cell r="DV34">
            <v>44378</v>
          </cell>
          <cell r="EK34">
            <v>2.9293199999999993</v>
          </cell>
          <cell r="EN34">
            <v>5.0605407428571425</v>
          </cell>
          <cell r="EQ34">
            <v>2.1312207428571432</v>
          </cell>
          <cell r="ET34">
            <v>0.55336687290443387</v>
          </cell>
        </row>
        <row r="35">
          <cell r="A35">
            <v>44409</v>
          </cell>
          <cell r="F35">
            <v>82.827727272727259</v>
          </cell>
          <cell r="K35">
            <v>68.714090909090885</v>
          </cell>
          <cell r="P35">
            <v>64.73681818181818</v>
          </cell>
          <cell r="U35">
            <v>58.896717895403391</v>
          </cell>
          <cell r="Z35">
            <v>91.145909090909086</v>
          </cell>
          <cell r="AE35">
            <v>60.784999999999989</v>
          </cell>
          <cell r="AK35">
            <v>14.113636363636374</v>
          </cell>
          <cell r="AQ35">
            <v>2.6394804545454544</v>
          </cell>
          <cell r="BP35">
            <v>-1.8392821045966108</v>
          </cell>
          <cell r="DL35">
            <v>8.3181818181818272</v>
          </cell>
          <cell r="DV35">
            <v>44409</v>
          </cell>
          <cell r="EK35">
            <v>2.6394804545454544</v>
          </cell>
          <cell r="EN35">
            <v>4.0969590272727254</v>
          </cell>
          <cell r="EQ35">
            <v>1.4574785727272721</v>
          </cell>
          <cell r="ET35">
            <v>0.5307733327127121</v>
          </cell>
        </row>
        <row r="36">
          <cell r="A36">
            <v>44440</v>
          </cell>
          <cell r="F36">
            <v>75.157142857142844</v>
          </cell>
          <cell r="K36">
            <v>64.157142857142844</v>
          </cell>
          <cell r="P36">
            <v>60.335714285714275</v>
          </cell>
          <cell r="U36">
            <v>58.659769814335093</v>
          </cell>
          <cell r="Z36">
            <v>83.728571428571414</v>
          </cell>
          <cell r="AE36">
            <v>57.189523809523813</v>
          </cell>
          <cell r="AK36">
            <v>11</v>
          </cell>
          <cell r="AQ36">
            <v>2.8932190476190471</v>
          </cell>
          <cell r="BP36">
            <v>1.4702460048112818</v>
          </cell>
          <cell r="DL36">
            <v>8.5714285714285694</v>
          </cell>
          <cell r="DV36">
            <v>44440</v>
          </cell>
          <cell r="EK36">
            <v>2.8932190476190471</v>
          </cell>
          <cell r="EN36">
            <v>4.0043513333333305</v>
          </cell>
          <cell r="EQ36">
            <v>1.1111322857142851</v>
          </cell>
          <cell r="ET36">
            <v>0.51830887798780712</v>
          </cell>
        </row>
        <row r="37">
          <cell r="A37">
            <v>44470</v>
          </cell>
          <cell r="F37">
            <v>79.65095238095239</v>
          </cell>
          <cell r="K37">
            <v>66.222380952380959</v>
          </cell>
          <cell r="P37">
            <v>64.293809523809529</v>
          </cell>
          <cell r="U37">
            <v>62.72468047870148</v>
          </cell>
          <cell r="Z37">
            <v>86.846190476190472</v>
          </cell>
          <cell r="AE37">
            <v>61.246190476190478</v>
          </cell>
          <cell r="AK37">
            <v>13.428571428571431</v>
          </cell>
          <cell r="AQ37">
            <v>3.2783757142857142</v>
          </cell>
          <cell r="BP37">
            <v>1.4536278471225248</v>
          </cell>
          <cell r="DL37">
            <v>7.1952380952380821</v>
          </cell>
          <cell r="DV37">
            <v>44470</v>
          </cell>
          <cell r="EK37">
            <v>3.2783757142857142</v>
          </cell>
          <cell r="EN37">
            <v>4.6631353428571432</v>
          </cell>
          <cell r="EQ37">
            <v>1.3847596285714283</v>
          </cell>
          <cell r="ET37">
            <v>0.54382707373789096</v>
          </cell>
        </row>
        <row r="38">
          <cell r="A38">
            <v>44501</v>
          </cell>
          <cell r="F38">
            <v>77.377619047619064</v>
          </cell>
          <cell r="K38">
            <v>63.877619047619042</v>
          </cell>
          <cell r="P38">
            <v>62.770476190476181</v>
          </cell>
          <cell r="U38">
            <v>62.34118592665773</v>
          </cell>
          <cell r="Z38">
            <v>90.849523809523831</v>
          </cell>
          <cell r="AE38">
            <v>59.211904761904776</v>
          </cell>
          <cell r="AK38">
            <v>13.500000000000021</v>
          </cell>
          <cell r="AQ38">
            <v>3.6260861904761894</v>
          </cell>
          <cell r="BP38">
            <v>3.1361859266577254</v>
          </cell>
          <cell r="DL38">
            <v>13.471904761904767</v>
          </cell>
          <cell r="DV38">
            <v>44501</v>
          </cell>
          <cell r="EK38">
            <v>3.6260861904761894</v>
          </cell>
          <cell r="EN38">
            <v>5.0245225619047593</v>
          </cell>
          <cell r="EQ38">
            <v>1.3984363714285708</v>
          </cell>
          <cell r="ET38">
            <v>0.51241514767393403</v>
          </cell>
        </row>
        <row r="39">
          <cell r="A39">
            <v>44531</v>
          </cell>
          <cell r="F39">
            <v>73.03857142857143</v>
          </cell>
          <cell r="K39">
            <v>60.348095238095247</v>
          </cell>
          <cell r="P39">
            <v>59.205238095238101</v>
          </cell>
          <cell r="U39">
            <v>59.830976693510273</v>
          </cell>
          <cell r="Z39">
            <v>87.15761904761905</v>
          </cell>
          <cell r="AE39">
            <v>55.205238095238101</v>
          </cell>
          <cell r="AK39">
            <v>12.690476190476183</v>
          </cell>
          <cell r="AQ39">
            <v>3.3759652380952381</v>
          </cell>
          <cell r="BP39">
            <v>5.0028516935102738</v>
          </cell>
          <cell r="DL39">
            <v>14.11904761904762</v>
          </cell>
          <cell r="DV39">
            <v>44531</v>
          </cell>
          <cell r="EK39">
            <v>3.3759652380952381</v>
          </cell>
          <cell r="EN39">
            <v>4.689840695238094</v>
          </cell>
          <cell r="EQ39">
            <v>1.3138754571428561</v>
          </cell>
          <cell r="ET39">
            <v>0.47840974876606851</v>
          </cell>
        </row>
        <row r="40">
          <cell r="A40">
            <v>44562</v>
          </cell>
          <cell r="F40">
            <v>75.567499999999995</v>
          </cell>
          <cell r="K40">
            <v>64.41749999999999</v>
          </cell>
          <cell r="P40">
            <v>65.892499999999998</v>
          </cell>
          <cell r="U40">
            <v>61.720211828651479</v>
          </cell>
          <cell r="Z40">
            <v>92.68</v>
          </cell>
          <cell r="AE40">
            <v>60.679999999999993</v>
          </cell>
          <cell r="AK40">
            <v>11.150000000000006</v>
          </cell>
          <cell r="AQ40">
            <v>3.4600474999999995</v>
          </cell>
          <cell r="BP40">
            <v>0.81600130233568724</v>
          </cell>
          <cell r="DL40">
            <v>17.112500000000011</v>
          </cell>
          <cell r="DV40">
            <v>44562</v>
          </cell>
          <cell r="EK40">
            <v>3.4600474999999995</v>
          </cell>
          <cell r="EN40">
            <v>4.5877695499999982</v>
          </cell>
          <cell r="EQ40">
            <v>1.12772205</v>
          </cell>
          <cell r="ET40">
            <v>0.46824263243891873</v>
          </cell>
        </row>
        <row r="41">
          <cell r="A41">
            <v>44593</v>
          </cell>
          <cell r="F41">
            <v>79.657368421052638</v>
          </cell>
          <cell r="K41">
            <v>69.420526315789488</v>
          </cell>
          <cell r="P41">
            <v>71.881052631578953</v>
          </cell>
          <cell r="U41">
            <v>67.721359942883637</v>
          </cell>
          <cell r="Z41">
            <v>99.012631578947378</v>
          </cell>
          <cell r="AE41">
            <v>67.012631578947364</v>
          </cell>
          <cell r="AK41">
            <v>10.23684210526315</v>
          </cell>
          <cell r="AQ41">
            <v>3.1480173684210526</v>
          </cell>
          <cell r="BP41">
            <v>1.0352488317725255</v>
          </cell>
          <cell r="DL41">
            <v>19.35526315789474</v>
          </cell>
          <cell r="DV41">
            <v>44593</v>
          </cell>
          <cell r="EK41">
            <v>3.1480173684210526</v>
          </cell>
          <cell r="EN41">
            <v>4.1593296526315777</v>
          </cell>
          <cell r="EQ41">
            <v>1.0113122842105253</v>
          </cell>
          <cell r="ET41">
            <v>0.45946163017704539</v>
          </cell>
        </row>
        <row r="42">
          <cell r="A42">
            <v>44621</v>
          </cell>
          <cell r="F42">
            <v>91.289130434782606</v>
          </cell>
          <cell r="K42">
            <v>78.723913043478262</v>
          </cell>
          <cell r="P42">
            <v>79.963043478260872</v>
          </cell>
          <cell r="U42">
            <v>77.773293691940964</v>
          </cell>
          <cell r="Z42">
            <v>102.70217391304347</v>
          </cell>
          <cell r="AE42">
            <v>74.006521739130449</v>
          </cell>
          <cell r="AK42">
            <v>12.565217391304344</v>
          </cell>
          <cell r="AQ42">
            <v>4.308871739130435</v>
          </cell>
          <cell r="BP42">
            <v>3.8851984538457378</v>
          </cell>
          <cell r="DL42">
            <v>11.41304347826086</v>
          </cell>
          <cell r="DV42">
            <v>44621</v>
          </cell>
          <cell r="EK42">
            <v>4.308871739130435</v>
          </cell>
          <cell r="EN42">
            <v>5.5653856086956504</v>
          </cell>
          <cell r="EQ42">
            <v>1.2565138695652163</v>
          </cell>
          <cell r="ET42">
            <v>0.47259663060376567</v>
          </cell>
        </row>
        <row r="43">
          <cell r="A43">
            <v>44652</v>
          </cell>
          <cell r="F43">
            <v>96.501999999999995</v>
          </cell>
          <cell r="K43">
            <v>84.326999999999998</v>
          </cell>
          <cell r="P43">
            <v>85.451999999999998</v>
          </cell>
          <cell r="U43">
            <v>80.886285363443861</v>
          </cell>
          <cell r="Z43">
            <v>109.152</v>
          </cell>
          <cell r="AE43">
            <v>79.201999999999998</v>
          </cell>
          <cell r="AK43">
            <v>12.174999999999997</v>
          </cell>
          <cell r="AQ43">
            <v>4.2874089999999985</v>
          </cell>
          <cell r="BP43">
            <v>1.7257590476543858</v>
          </cell>
          <cell r="DL43">
            <v>12.650000000000006</v>
          </cell>
          <cell r="DV43">
            <v>44652</v>
          </cell>
          <cell r="EK43">
            <v>4.2874089999999985</v>
          </cell>
          <cell r="EN43">
            <v>5.4860693199999986</v>
          </cell>
          <cell r="EQ43">
            <v>1.1986603199999997</v>
          </cell>
          <cell r="ET43">
            <v>0.49454287122567236</v>
          </cell>
        </row>
        <row r="44">
          <cell r="A44">
            <v>44682</v>
          </cell>
          <cell r="F44">
            <v>104.02857142857144</v>
          </cell>
          <cell r="K44">
            <v>85.790476190476198</v>
          </cell>
          <cell r="P44">
            <v>87.14761904761906</v>
          </cell>
          <cell r="U44">
            <v>81.225375597267913</v>
          </cell>
          <cell r="Z44">
            <v>114.86190476190478</v>
          </cell>
          <cell r="AE44">
            <v>81.004761904761907</v>
          </cell>
          <cell r="AK44">
            <v>18.238095238095241</v>
          </cell>
          <cell r="AQ44">
            <v>3.4242476190476183</v>
          </cell>
          <cell r="BP44">
            <v>0.17487559726792554</v>
          </cell>
          <cell r="DL44">
            <v>10.833333333333343</v>
          </cell>
          <cell r="DV44">
            <v>44682</v>
          </cell>
          <cell r="EK44">
            <v>3.4242476190476183</v>
          </cell>
          <cell r="EN44">
            <v>5.314677904761905</v>
          </cell>
          <cell r="EQ44">
            <v>1.8904302857142854</v>
          </cell>
          <cell r="ET44">
            <v>0.53563506578967668</v>
          </cell>
        </row>
        <row r="45">
          <cell r="A45">
            <v>44713</v>
          </cell>
          <cell r="F45">
            <v>98.782380952380947</v>
          </cell>
          <cell r="K45">
            <v>80.449047619047604</v>
          </cell>
          <cell r="P45">
            <v>81.472857142857137</v>
          </cell>
          <cell r="U45">
            <v>72.133086976447885</v>
          </cell>
          <cell r="Z45">
            <v>111.33</v>
          </cell>
          <cell r="AE45">
            <v>76.33</v>
          </cell>
          <cell r="AK45">
            <v>18.333333333333343</v>
          </cell>
          <cell r="AQ45">
            <v>3.2163719047619037</v>
          </cell>
          <cell r="BP45">
            <v>-4.196913023552117</v>
          </cell>
          <cell r="DL45">
            <v>12.547619047619051</v>
          </cell>
          <cell r="DV45">
            <v>44713</v>
          </cell>
          <cell r="EK45">
            <v>3.2163719047619037</v>
          </cell>
          <cell r="EN45">
            <v>5.1302211333333325</v>
          </cell>
          <cell r="EQ45">
            <v>1.9138492285714288</v>
          </cell>
          <cell r="ET45">
            <v>0.50324352194091893</v>
          </cell>
        </row>
        <row r="46">
          <cell r="A46">
            <v>44743</v>
          </cell>
          <cell r="F46">
            <v>81.498000000000005</v>
          </cell>
          <cell r="K46">
            <v>65.847999999999999</v>
          </cell>
          <cell r="P46">
            <v>66.248000000000005</v>
          </cell>
          <cell r="U46">
            <v>59.50056290828995</v>
          </cell>
          <cell r="Z46">
            <v>96.397999999999996</v>
          </cell>
          <cell r="AE46">
            <v>61.398000000000003</v>
          </cell>
          <cell r="AK46">
            <v>15.650000000000006</v>
          </cell>
          <cell r="AQ46">
            <v>3.5153409999999994</v>
          </cell>
          <cell r="BP46">
            <v>-1.8974370917100483</v>
          </cell>
          <cell r="DL46">
            <v>14.899999999999991</v>
          </cell>
          <cell r="DV46">
            <v>44743</v>
          </cell>
          <cell r="EK46">
            <v>3.5153409999999994</v>
          </cell>
          <cell r="EN46">
            <v>5.1556856799999995</v>
          </cell>
          <cell r="EQ46">
            <v>1.6403446800000008</v>
          </cell>
          <cell r="ET46">
            <v>0.44002588171970836</v>
          </cell>
        </row>
        <row r="47">
          <cell r="A47">
            <v>44774</v>
          </cell>
          <cell r="F47">
            <v>85.409130434782597</v>
          </cell>
          <cell r="K47">
            <v>72.561304347826066</v>
          </cell>
          <cell r="P47">
            <v>74.778695652173894</v>
          </cell>
          <cell r="U47">
            <v>61.469672036452423</v>
          </cell>
          <cell r="Z47">
            <v>97.350434782608673</v>
          </cell>
          <cell r="AE47">
            <v>67.517826086956504</v>
          </cell>
          <cell r="AK47">
            <v>12.84782608695653</v>
          </cell>
          <cell r="AQ47">
            <v>3.101933478260869</v>
          </cell>
          <cell r="BP47">
            <v>-6.0481540505040901</v>
          </cell>
          <cell r="DL47">
            <v>11.941304347826076</v>
          </cell>
          <cell r="DV47">
            <v>44774</v>
          </cell>
          <cell r="EK47">
            <v>3.101933478260869</v>
          </cell>
          <cell r="EN47">
            <v>4.4052717652173898</v>
          </cell>
          <cell r="EQ47">
            <v>1.3033382869565215</v>
          </cell>
          <cell r="ET47">
            <v>0.46627859087573315</v>
          </cell>
        </row>
        <row r="48">
          <cell r="A48">
            <v>44805</v>
          </cell>
          <cell r="F48">
            <v>83.801904761904751</v>
          </cell>
          <cell r="K48">
            <v>73.754285714285714</v>
          </cell>
          <cell r="P48">
            <v>73.373333333333335</v>
          </cell>
          <cell r="U48">
            <v>53.711291658205006</v>
          </cell>
          <cell r="Z48">
            <v>90.587619047619029</v>
          </cell>
          <cell r="AE48">
            <v>66.873333333333335</v>
          </cell>
          <cell r="AK48">
            <v>10.047619047619037</v>
          </cell>
          <cell r="AQ48">
            <v>2.949799047619047</v>
          </cell>
          <cell r="BP48">
            <v>-13.162041675128327</v>
          </cell>
          <cell r="DL48">
            <v>6.7857142857142776</v>
          </cell>
          <cell r="DV48">
            <v>44805</v>
          </cell>
          <cell r="EK48">
            <v>2.949799047619047</v>
          </cell>
          <cell r="EN48">
            <v>3.929274019047619</v>
          </cell>
          <cell r="EQ48">
            <v>0.97947497142857165</v>
          </cell>
          <cell r="ET48">
            <v>0.48791183276786509</v>
          </cell>
        </row>
        <row r="49">
          <cell r="A49">
            <v>44835</v>
          </cell>
          <cell r="F49">
            <v>84.172857142857154</v>
          </cell>
          <cell r="K49">
            <v>75.04190476190476</v>
          </cell>
          <cell r="P49">
            <v>76.637142857142862</v>
          </cell>
          <cell r="U49">
            <v>58.030680218973721</v>
          </cell>
          <cell r="Z49">
            <v>88.137619047619054</v>
          </cell>
          <cell r="AE49">
            <v>68.494285714285709</v>
          </cell>
          <cell r="AK49">
            <v>9.1309523809523938</v>
          </cell>
          <cell r="AQ49">
            <v>4.5103552380952383</v>
          </cell>
          <cell r="BP49">
            <v>-10.463605495311986</v>
          </cell>
          <cell r="DL49">
            <v>3.9647619047619003</v>
          </cell>
          <cell r="DV49">
            <v>44835</v>
          </cell>
          <cell r="EK49">
            <v>4.5103552380952383</v>
          </cell>
          <cell r="EN49">
            <v>5.3817121809523787</v>
          </cell>
          <cell r="EQ49">
            <v>0.87135694285714194</v>
          </cell>
          <cell r="ET49">
            <v>0.50701028695786243</v>
          </cell>
        </row>
        <row r="50">
          <cell r="A50">
            <v>44866</v>
          </cell>
          <cell r="F50">
            <v>91.439047619047614</v>
          </cell>
          <cell r="K50">
            <v>81.820000000000007</v>
          </cell>
          <cell r="P50">
            <v>84.391428571428577</v>
          </cell>
          <cell r="U50">
            <v>61.847877085591321</v>
          </cell>
          <cell r="Z50">
            <v>93.081904761904752</v>
          </cell>
          <cell r="AE50">
            <v>75.129523809523818</v>
          </cell>
          <cell r="AK50">
            <v>9.6190476190476062</v>
          </cell>
          <cell r="AQ50">
            <v>5.0247971428571434</v>
          </cell>
          <cell r="BP50">
            <v>-13.281646723932502</v>
          </cell>
          <cell r="DL50">
            <v>1.6428571428571388</v>
          </cell>
          <cell r="DV50">
            <v>44866</v>
          </cell>
          <cell r="EK50">
            <v>5.0247971428571434</v>
          </cell>
          <cell r="EN50">
            <v>5.9362583428571423</v>
          </cell>
          <cell r="EQ50">
            <v>0.91146119999999931</v>
          </cell>
          <cell r="ET50">
            <v>0.51415204218088262</v>
          </cell>
        </row>
        <row r="51">
          <cell r="A51">
            <v>44896</v>
          </cell>
          <cell r="F51">
            <v>78.703809523809525</v>
          </cell>
          <cell r="K51">
            <v>70.179999999999993</v>
          </cell>
          <cell r="P51">
            <v>72.560952380952386</v>
          </cell>
          <cell r="U51">
            <v>55.307249472865827</v>
          </cell>
          <cell r="Z51">
            <v>82.203809523809525</v>
          </cell>
          <cell r="AE51">
            <v>64.203809523809525</v>
          </cell>
          <cell r="AK51">
            <v>8.5238095238095326</v>
          </cell>
          <cell r="AQ51">
            <v>4.2957980952380943</v>
          </cell>
          <cell r="BP51">
            <v>-8.7359084218710059</v>
          </cell>
          <cell r="DL51">
            <v>3.5</v>
          </cell>
          <cell r="DV51">
            <v>44896</v>
          </cell>
          <cell r="EK51">
            <v>4.2957980952380943</v>
          </cell>
          <cell r="EN51">
            <v>5.1089168952380941</v>
          </cell>
          <cell r="EQ51">
            <v>0.8131187999999997</v>
          </cell>
          <cell r="ET51">
            <v>0.45501377348780664</v>
          </cell>
        </row>
        <row r="52">
          <cell r="A52">
            <v>44927</v>
          </cell>
          <cell r="F52">
            <v>74.771500000000003</v>
          </cell>
          <cell r="K52">
            <v>65.009</v>
          </cell>
          <cell r="P52">
            <v>68.133999999999986</v>
          </cell>
          <cell r="U52">
            <v>52.643378320637282</v>
          </cell>
          <cell r="Z52">
            <v>80.383999999999986</v>
          </cell>
          <cell r="AE52">
            <v>62.383999999999993</v>
          </cell>
          <cell r="AK52">
            <v>9.7625000000000028</v>
          </cell>
          <cell r="AQ52">
            <v>3.6769904999999978</v>
          </cell>
          <cell r="BP52">
            <v>-9.7406216793627145</v>
          </cell>
          <cell r="DL52">
            <v>5.6124999999999829</v>
          </cell>
          <cell r="DV52">
            <v>44927</v>
          </cell>
          <cell r="EK52">
            <v>3.6769904999999978</v>
          </cell>
          <cell r="EN52">
            <v>4.6442376900000006</v>
          </cell>
          <cell r="EQ52">
            <v>0.96724719000000048</v>
          </cell>
          <cell r="ET52">
            <v>0.43775669131788586</v>
          </cell>
        </row>
        <row r="53">
          <cell r="A53">
            <v>44958</v>
          </cell>
          <cell r="F53">
            <v>71.927894736842092</v>
          </cell>
          <cell r="K53">
            <v>63.309473684210523</v>
          </cell>
          <cell r="P53">
            <v>65.783157894736831</v>
          </cell>
          <cell r="U53">
            <v>51.497423567929772</v>
          </cell>
          <cell r="Z53">
            <v>76.467368421052612</v>
          </cell>
          <cell r="AE53">
            <v>60.796315789473681</v>
          </cell>
          <cell r="AK53">
            <v>8.6184210526315681</v>
          </cell>
          <cell r="AQ53">
            <v>3.8611557894736839</v>
          </cell>
          <cell r="BP53">
            <v>-9.063164667364342</v>
          </cell>
          <cell r="DL53">
            <v>4.5394736842105203</v>
          </cell>
          <cell r="DV53">
            <v>44958</v>
          </cell>
          <cell r="EK53">
            <v>3.8611557894736839</v>
          </cell>
          <cell r="EN53">
            <v>4.701199778947367</v>
          </cell>
          <cell r="EQ53">
            <v>0.84004398947368408</v>
          </cell>
          <cell r="ET53">
            <v>0.41453061948193964</v>
          </cell>
        </row>
        <row r="54">
          <cell r="A54">
            <v>44986</v>
          </cell>
          <cell r="F54">
            <v>68.043478260869549</v>
          </cell>
          <cell r="K54">
            <v>58.771739130434781</v>
          </cell>
          <cell r="P54">
            <v>60.739130434782609</v>
          </cell>
          <cell r="U54">
            <v>47.475850439588335</v>
          </cell>
          <cell r="Z54">
            <v>71.804347826086953</v>
          </cell>
          <cell r="AE54">
            <v>56.891304347826086</v>
          </cell>
          <cell r="AK54">
            <v>9.2717391304347672</v>
          </cell>
          <cell r="AQ54">
            <v>3.2942608695652176</v>
          </cell>
          <cell r="BP54">
            <v>-9.4154539082377635</v>
          </cell>
          <cell r="DL54">
            <v>3.7608695652174049</v>
          </cell>
          <cell r="DV54">
            <v>44986</v>
          </cell>
          <cell r="EK54">
            <v>3.2942608695652176</v>
          </cell>
          <cell r="EN54">
            <v>4.2198326086956532</v>
          </cell>
          <cell r="EQ54">
            <v>0.925571739130435</v>
          </cell>
          <cell r="ET54">
            <v>0.40663742258038743</v>
          </cell>
        </row>
        <row r="55">
          <cell r="A55">
            <v>45017</v>
          </cell>
          <cell r="F55">
            <v>66.049473684210511</v>
          </cell>
          <cell r="K55">
            <v>56.049473684210533</v>
          </cell>
          <cell r="P55">
            <v>57.365263157894738</v>
          </cell>
          <cell r="U55">
            <v>42.557122455029763</v>
          </cell>
          <cell r="Z55">
            <v>68.944210526315786</v>
          </cell>
          <cell r="AE55">
            <v>53.917894736842108</v>
          </cell>
          <cell r="AK55">
            <v>9.9999999999999787</v>
          </cell>
          <cell r="AQ55">
            <v>2.6217357894736848</v>
          </cell>
          <cell r="BP55">
            <v>-11.360772281812336</v>
          </cell>
          <cell r="CM55" t="str">
            <v>=========</v>
          </cell>
          <cell r="CN55" t="str">
            <v>=========</v>
          </cell>
          <cell r="CO55" t="str">
            <v>=========</v>
          </cell>
          <cell r="CP55" t="str">
            <v>=========</v>
          </cell>
          <cell r="CQ55" t="str">
            <v>=========</v>
          </cell>
          <cell r="CR55" t="str">
            <v>=========</v>
          </cell>
          <cell r="CS55" t="str">
            <v>=========</v>
          </cell>
          <cell r="CT55" t="str">
            <v>=========</v>
          </cell>
          <cell r="CU55" t="str">
            <v>=========</v>
          </cell>
          <cell r="CY55" t="str">
            <v>=========</v>
          </cell>
          <cell r="CZ55" t="str">
            <v>=========</v>
          </cell>
          <cell r="DA55" t="str">
            <v>=========</v>
          </cell>
          <cell r="DB55" t="str">
            <v>=========</v>
          </cell>
          <cell r="DC55" t="str">
            <v>=========</v>
          </cell>
          <cell r="DD55" t="str">
            <v>=========</v>
          </cell>
          <cell r="DL55">
            <v>2.8947368421052744</v>
          </cell>
          <cell r="DM55" t="str">
            <v>=========</v>
          </cell>
          <cell r="DN55" t="str">
            <v>=========</v>
          </cell>
          <cell r="DO55" t="str">
            <v>=========</v>
          </cell>
          <cell r="DS55" t="str">
            <v>&lt;</v>
          </cell>
          <cell r="DT55" t="str">
            <v>=========</v>
          </cell>
          <cell r="DU55" t="str">
            <v>=========</v>
          </cell>
          <cell r="DV55">
            <v>45017</v>
          </cell>
          <cell r="EK55">
            <v>2.6217357894736848</v>
          </cell>
          <cell r="EN55">
            <v>3.6371800210526302</v>
          </cell>
          <cell r="EQ55">
            <v>1.0154442315789474</v>
          </cell>
          <cell r="ET55">
            <v>0.40214628719030515</v>
          </cell>
        </row>
        <row r="56">
          <cell r="A56">
            <v>45047</v>
          </cell>
          <cell r="F56">
            <v>63.129090909090912</v>
          </cell>
          <cell r="K56">
            <v>52.481363636363646</v>
          </cell>
          <cell r="P56">
            <v>53.754090909090912</v>
          </cell>
          <cell r="U56">
            <v>41.083060519045461</v>
          </cell>
          <cell r="Z56">
            <v>65.765454545454546</v>
          </cell>
          <cell r="AE56">
            <v>49.765454545454553</v>
          </cell>
          <cell r="AK56">
            <v>10.647727272727266</v>
          </cell>
          <cell r="AQ56">
            <v>2.7348877272727261</v>
          </cell>
          <cell r="BP56">
            <v>-8.5850347190497729</v>
          </cell>
          <cell r="CM56" t="str">
            <v>Erase to</v>
          </cell>
          <cell r="DL56">
            <v>2.6363636363636331</v>
          </cell>
          <cell r="DV56">
            <v>45047</v>
          </cell>
          <cell r="EK56">
            <v>2.7348877272727261</v>
          </cell>
          <cell r="EN56">
            <v>3.8329497454545445</v>
          </cell>
          <cell r="EQ56">
            <v>1.0980620181818184</v>
          </cell>
          <cell r="ET56">
            <v>0.40618080412742857</v>
          </cell>
        </row>
        <row r="57">
          <cell r="A57">
            <v>45078</v>
          </cell>
          <cell r="D57">
            <v>62.86</v>
          </cell>
          <cell r="E57">
            <v>81.510000000000005</v>
          </cell>
          <cell r="F57">
            <v>71.920476190476194</v>
          </cell>
          <cell r="I57">
            <v>51.86</v>
          </cell>
          <cell r="J57">
            <v>69.010000000000005</v>
          </cell>
          <cell r="K57">
            <v>59.599047619047603</v>
          </cell>
          <cell r="P57">
            <v>62.099047619047624</v>
          </cell>
          <cell r="U57">
            <v>43.152846286444699</v>
          </cell>
          <cell r="Z57">
            <v>75.456190476190486</v>
          </cell>
          <cell r="AC57">
            <v>47.86</v>
          </cell>
          <cell r="AD57">
            <v>65.010000000000005</v>
          </cell>
          <cell r="AE57">
            <v>55.860952380952369</v>
          </cell>
          <cell r="AK57">
            <v>12.321428571428591</v>
          </cell>
          <cell r="AL57">
            <v>45078</v>
          </cell>
          <cell r="AQ57">
            <v>2.8099219047619046</v>
          </cell>
          <cell r="BP57">
            <v>-12.708106094507679</v>
          </cell>
          <cell r="CM57" t="str">
            <v>right at the</v>
          </cell>
          <cell r="DL57">
            <v>3.5357142857142918</v>
          </cell>
          <cell r="DV57">
            <v>45078</v>
          </cell>
          <cell r="EK57">
            <v>2.8099219047619046</v>
          </cell>
          <cell r="EN57">
            <v>4.083235133333333</v>
          </cell>
          <cell r="EQ57">
            <v>1.2733132285714281</v>
          </cell>
          <cell r="ET57">
            <v>0.43255317387395659</v>
          </cell>
        </row>
        <row r="58">
          <cell r="A58">
            <v>45108</v>
          </cell>
          <cell r="D58">
            <v>79.069999999999993</v>
          </cell>
          <cell r="E58">
            <v>89.56</v>
          </cell>
          <cell r="F58">
            <v>83.214999999999989</v>
          </cell>
          <cell r="I58">
            <v>66.319999999999993</v>
          </cell>
          <cell r="J58">
            <v>77.81</v>
          </cell>
          <cell r="K58">
            <v>70.764999999999972</v>
          </cell>
          <cell r="P58">
            <v>74.739999999999981</v>
          </cell>
          <cell r="U58">
            <v>44.558092044804049</v>
          </cell>
          <cell r="Z58">
            <v>87.389999999999986</v>
          </cell>
          <cell r="AC58">
            <v>62.57</v>
          </cell>
          <cell r="AD58">
            <v>72.56</v>
          </cell>
          <cell r="AE58">
            <v>66.389999999999972</v>
          </cell>
          <cell r="AK58">
            <v>12.450000000000017</v>
          </cell>
          <cell r="AL58">
            <v>45108</v>
          </cell>
          <cell r="AQ58">
            <v>3.5345649999999984</v>
          </cell>
          <cell r="BP58">
            <v>-21.831907955195941</v>
          </cell>
          <cell r="CM58" t="str">
            <v>beginning</v>
          </cell>
          <cell r="DL58">
            <v>4.1749999999999972</v>
          </cell>
          <cell r="DV58">
            <v>45108</v>
          </cell>
          <cell r="EK58">
            <v>3.5345649999999984</v>
          </cell>
          <cell r="EN58">
            <v>4.7964918999999977</v>
          </cell>
          <cell r="EQ58">
            <v>1.2619269000000002</v>
          </cell>
          <cell r="ET58">
            <v>0.46980951525037068</v>
          </cell>
        </row>
        <row r="59">
          <cell r="A59">
            <v>45139</v>
          </cell>
          <cell r="D59">
            <v>78.540000000000006</v>
          </cell>
          <cell r="E59">
            <v>82.29</v>
          </cell>
          <cell r="F59">
            <v>79.824782608695656</v>
          </cell>
          <cell r="I59">
            <v>68.13</v>
          </cell>
          <cell r="J59">
            <v>72.290000000000006</v>
          </cell>
          <cell r="K59">
            <v>70.042173913043484</v>
          </cell>
          <cell r="P59">
            <v>73.063913043478266</v>
          </cell>
          <cell r="U59">
            <v>43.950385876183994</v>
          </cell>
          <cell r="Z59">
            <v>84.650869565217391</v>
          </cell>
          <cell r="AC59">
            <v>63.98</v>
          </cell>
          <cell r="AD59">
            <v>68.290000000000006</v>
          </cell>
          <cell r="AE59">
            <v>65.662173913043475</v>
          </cell>
          <cell r="AK59">
            <v>9.7826086956521721</v>
          </cell>
          <cell r="AL59">
            <v>45139</v>
          </cell>
          <cell r="AQ59">
            <v>4.13868652173913</v>
          </cell>
          <cell r="BP59">
            <v>-21.711788036859485</v>
          </cell>
          <cell r="CM59" t="str">
            <v xml:space="preserve">of the </v>
          </cell>
          <cell r="DL59">
            <v>4.8260869565217348</v>
          </cell>
          <cell r="DV59">
            <v>45139</v>
          </cell>
          <cell r="EK59">
            <v>4.13868652173913</v>
          </cell>
          <cell r="EN59">
            <v>5.0964617478260861</v>
          </cell>
          <cell r="EQ59">
            <v>0.95777522608695664</v>
          </cell>
          <cell r="ET59">
            <v>0.4692169120116606</v>
          </cell>
        </row>
        <row r="60">
          <cell r="A60">
            <v>45170</v>
          </cell>
          <cell r="D60">
            <v>69.94</v>
          </cell>
          <cell r="E60">
            <v>78.5</v>
          </cell>
          <cell r="F60">
            <v>74.341499999999982</v>
          </cell>
          <cell r="I60">
            <v>61.94</v>
          </cell>
          <cell r="J60">
            <v>69.75</v>
          </cell>
          <cell r="K60">
            <v>65.897749999999988</v>
          </cell>
          <cell r="P60">
            <v>67.460249999999988</v>
          </cell>
          <cell r="U60">
            <v>41.755893707309426</v>
          </cell>
          <cell r="Z60">
            <v>78.456499999999991</v>
          </cell>
          <cell r="AC60">
            <v>57.44</v>
          </cell>
          <cell r="AD60">
            <v>64.75</v>
          </cell>
          <cell r="AE60">
            <v>61.316499999999984</v>
          </cell>
          <cell r="AK60">
            <v>8.4437499999999943</v>
          </cell>
          <cell r="AL60">
            <v>45170</v>
          </cell>
          <cell r="AQ60">
            <v>4.3068542499999989</v>
          </cell>
          <cell r="BP60">
            <v>-19.519895766374788</v>
          </cell>
          <cell r="CM60" t="str">
            <v>month</v>
          </cell>
          <cell r="DL60">
            <v>4.1150000000000091</v>
          </cell>
          <cell r="DV60">
            <v>45170</v>
          </cell>
          <cell r="EK60">
            <v>4.3068542499999989</v>
          </cell>
          <cell r="EN60">
            <v>5.1208138899999991</v>
          </cell>
          <cell r="EQ60">
            <v>0.81395964000000054</v>
          </cell>
          <cell r="ET60">
            <v>0.46666145626586902</v>
          </cell>
        </row>
        <row r="61">
          <cell r="A61">
            <v>45200</v>
          </cell>
          <cell r="D61">
            <v>62.82</v>
          </cell>
          <cell r="E61">
            <v>69.430000000000007</v>
          </cell>
          <cell r="F61">
            <v>65.709090909090918</v>
          </cell>
          <cell r="I61">
            <v>55.57</v>
          </cell>
          <cell r="J61">
            <v>61.68</v>
          </cell>
          <cell r="K61">
            <v>58.163636363636378</v>
          </cell>
          <cell r="P61">
            <v>60.652272727272731</v>
          </cell>
          <cell r="U61">
            <v>40.769060021111351</v>
          </cell>
          <cell r="Z61">
            <v>70.656818181818196</v>
          </cell>
          <cell r="AC61">
            <v>51.32</v>
          </cell>
          <cell r="AD61">
            <v>57.43</v>
          </cell>
          <cell r="AE61">
            <v>53.868181818181831</v>
          </cell>
          <cell r="AK61">
            <v>7.5454545454545396</v>
          </cell>
          <cell r="AL61">
            <v>45200</v>
          </cell>
          <cell r="AQ61">
            <v>4.2134204545454539</v>
          </cell>
          <cell r="BP61">
            <v>-13.122844740793411</v>
          </cell>
          <cell r="DL61">
            <v>4.9477272727272776</v>
          </cell>
          <cell r="DV61">
            <v>45200</v>
          </cell>
          <cell r="EK61">
            <v>4.2134204545454539</v>
          </cell>
          <cell r="EN61">
            <v>4.9424793636363633</v>
          </cell>
          <cell r="EQ61">
            <v>0.72905890909090953</v>
          </cell>
          <cell r="ET61">
            <v>0.43282011568475037</v>
          </cell>
        </row>
        <row r="62">
          <cell r="A62">
            <v>45231</v>
          </cell>
          <cell r="D62">
            <v>60.99</v>
          </cell>
          <cell r="E62">
            <v>65.94</v>
          </cell>
          <cell r="F62">
            <v>63.272619047619052</v>
          </cell>
          <cell r="I62">
            <v>53.61</v>
          </cell>
          <cell r="J62">
            <v>57.69</v>
          </cell>
          <cell r="K62">
            <v>55.421428571428564</v>
          </cell>
          <cell r="P62">
            <v>57.605952380952374</v>
          </cell>
          <cell r="U62">
            <v>44.577544080356404</v>
          </cell>
          <cell r="Z62">
            <v>67.099999999999994</v>
          </cell>
          <cell r="AC62">
            <v>49.36</v>
          </cell>
          <cell r="AD62">
            <v>53.6</v>
          </cell>
          <cell r="AE62">
            <v>51.62</v>
          </cell>
          <cell r="AK62">
            <v>7.8511904761904887</v>
          </cell>
          <cell r="AL62">
            <v>45231</v>
          </cell>
          <cell r="AQ62">
            <v>4.688757142857142</v>
          </cell>
          <cell r="BP62">
            <v>-7.0356138143804356</v>
          </cell>
          <cell r="DL62">
            <v>3.8273809523809419</v>
          </cell>
          <cell r="DV62">
            <v>45231</v>
          </cell>
          <cell r="EK62">
            <v>4.688757142857142</v>
          </cell>
          <cell r="EN62">
            <v>5.4598071999999984</v>
          </cell>
          <cell r="EQ62">
            <v>0.77105005714285657</v>
          </cell>
          <cell r="ET62">
            <v>0.38812015385201998</v>
          </cell>
        </row>
        <row r="63">
          <cell r="A63">
            <v>45261</v>
          </cell>
          <cell r="D63">
            <v>57.24</v>
          </cell>
          <cell r="E63">
            <v>62.95</v>
          </cell>
          <cell r="F63">
            <v>60.323</v>
          </cell>
          <cell r="I63">
            <v>49.49</v>
          </cell>
          <cell r="J63">
            <v>54.7</v>
          </cell>
          <cell r="K63">
            <v>52.085500000000003</v>
          </cell>
          <cell r="P63">
            <v>53.398000000000003</v>
          </cell>
          <cell r="U63">
            <v>40.117173444296306</v>
          </cell>
          <cell r="Z63">
            <v>64.906500000000008</v>
          </cell>
          <cell r="AC63">
            <v>47.49</v>
          </cell>
          <cell r="AD63">
            <v>51.45</v>
          </cell>
          <cell r="AE63">
            <v>49.773000000000003</v>
          </cell>
          <cell r="AK63">
            <v>8.2374999999999972</v>
          </cell>
          <cell r="AL63">
            <v>45261</v>
          </cell>
          <cell r="AQ63">
            <v>3.5022659999999997</v>
          </cell>
          <cell r="BP63">
            <v>-10.131576555703695</v>
          </cell>
          <cell r="DV63">
            <v>45261</v>
          </cell>
          <cell r="EK63">
            <v>3.5022659999999997</v>
          </cell>
          <cell r="EN63">
            <v>4.3004797799999999</v>
          </cell>
          <cell r="EQ63">
            <v>0.79821378000000054</v>
          </cell>
          <cell r="ET63">
            <v>0.40561255517913353</v>
          </cell>
        </row>
        <row r="64">
          <cell r="A64">
            <v>45292</v>
          </cell>
          <cell r="D64">
            <v>54.05</v>
          </cell>
          <cell r="E64">
            <v>58.1</v>
          </cell>
          <cell r="F64">
            <v>56.135714285714279</v>
          </cell>
          <cell r="I64">
            <v>44.05</v>
          </cell>
          <cell r="J64">
            <v>50.6</v>
          </cell>
          <cell r="K64">
            <v>48.421428571428564</v>
          </cell>
          <cell r="P64">
            <v>49.272619047619045</v>
          </cell>
          <cell r="U64">
            <v>38.047975593463676</v>
          </cell>
          <cell r="Z64">
            <v>60.540476190476198</v>
          </cell>
          <cell r="AC64">
            <v>45.55</v>
          </cell>
          <cell r="AD64">
            <v>48.72</v>
          </cell>
          <cell r="AE64">
            <v>47.540476190476184</v>
          </cell>
          <cell r="AK64">
            <v>7.7142857142857153</v>
          </cell>
          <cell r="AL64">
            <v>45292</v>
          </cell>
          <cell r="AQ64">
            <v>2.8564988095238086</v>
          </cell>
          <cell r="BP64">
            <v>-9.5430244065363219</v>
          </cell>
          <cell r="DV64">
            <v>45292</v>
          </cell>
          <cell r="EK64">
            <v>2.8564988095238086</v>
          </cell>
          <cell r="EN64">
            <v>3.5462505809523801</v>
          </cell>
          <cell r="EQ64">
            <v>0.68975177142857136</v>
          </cell>
          <cell r="ET64">
            <v>0.41140548694916373</v>
          </cell>
        </row>
        <row r="65">
          <cell r="A65">
            <v>45323</v>
          </cell>
          <cell r="D65">
            <v>51.52</v>
          </cell>
          <cell r="E65">
            <v>54.94</v>
          </cell>
          <cell r="F65">
            <v>53.089999999999996</v>
          </cell>
          <cell r="I65">
            <v>42.23</v>
          </cell>
          <cell r="J65">
            <v>45.94</v>
          </cell>
          <cell r="K65">
            <v>43.989999999999995</v>
          </cell>
          <cell r="P65">
            <v>46.814999999999991</v>
          </cell>
          <cell r="U65">
            <v>36.888334799123328</v>
          </cell>
          <cell r="Z65">
            <v>57.237499999999997</v>
          </cell>
          <cell r="AC65">
            <v>44.02</v>
          </cell>
          <cell r="AD65">
            <v>47.94</v>
          </cell>
          <cell r="AE65">
            <v>45.639999999999993</v>
          </cell>
          <cell r="AK65">
            <v>9.1000000000000014</v>
          </cell>
          <cell r="AL65">
            <v>45323</v>
          </cell>
          <cell r="AQ65">
            <v>2.8848499999999992</v>
          </cell>
          <cell r="BP65">
            <v>-8.5146333461414798</v>
          </cell>
          <cell r="DV65">
            <v>45323</v>
          </cell>
          <cell r="EK65">
            <v>2.8848499999999992</v>
          </cell>
          <cell r="EN65">
            <v>3.5068910299999994</v>
          </cell>
          <cell r="EQ65">
            <v>0.62204102999999988</v>
          </cell>
          <cell r="ET65">
            <v>0.40484023802215069</v>
          </cell>
        </row>
        <row r="66">
          <cell r="A66">
            <v>45352</v>
          </cell>
          <cell r="D66">
            <v>51.54</v>
          </cell>
          <cell r="E66">
            <v>55.02</v>
          </cell>
          <cell r="F66">
            <v>53.306499999999993</v>
          </cell>
          <cell r="I66">
            <v>42.29</v>
          </cell>
          <cell r="J66">
            <v>46.77</v>
          </cell>
          <cell r="K66">
            <v>44.856499999999997</v>
          </cell>
          <cell r="P66">
            <v>47.793999999999997</v>
          </cell>
          <cell r="U66">
            <v>40.271396732199712</v>
          </cell>
          <cell r="Z66">
            <v>58.494000000000007</v>
          </cell>
          <cell r="AC66">
            <v>45.04</v>
          </cell>
          <cell r="AD66">
            <v>49.42</v>
          </cell>
          <cell r="AE66">
            <v>47.468999999999994</v>
          </cell>
          <cell r="AK66">
            <v>8.4499999999999957</v>
          </cell>
          <cell r="AL66">
            <v>45352</v>
          </cell>
          <cell r="AQ66">
            <v>2.6676454999999999</v>
          </cell>
          <cell r="BP66">
            <v>-7.1976032678002824</v>
          </cell>
          <cell r="DS66">
            <v>37.602724888993222</v>
          </cell>
          <cell r="DT66">
            <v>41.704016365285945</v>
          </cell>
          <cell r="DU66">
            <v>40.271396732199712</v>
          </cell>
          <cell r="DV66">
            <v>45352</v>
          </cell>
          <cell r="DZ66">
            <v>829.75</v>
          </cell>
          <cell r="EA66">
            <v>941.25</v>
          </cell>
          <cell r="EB66">
            <v>902.28750000000002</v>
          </cell>
          <cell r="EK66">
            <v>2.6676454999999999</v>
          </cell>
          <cell r="EN66">
            <v>3.1776087199999998</v>
          </cell>
          <cell r="EQ66">
            <v>0.50996321999999983</v>
          </cell>
          <cell r="ET66">
            <v>0.40962051052469856</v>
          </cell>
        </row>
        <row r="67">
          <cell r="A67">
            <v>45383</v>
          </cell>
          <cell r="D67">
            <v>48.12</v>
          </cell>
          <cell r="E67">
            <v>55.1</v>
          </cell>
          <cell r="F67">
            <v>50.796818181818168</v>
          </cell>
          <cell r="I67">
            <v>40.619999999999997</v>
          </cell>
          <cell r="J67">
            <v>46.6</v>
          </cell>
          <cell r="K67">
            <v>43.149090909090894</v>
          </cell>
          <cell r="P67">
            <v>45.364999999999988</v>
          </cell>
          <cell r="U67">
            <v>39.738857114465631</v>
          </cell>
          <cell r="Z67">
            <v>56.967272727272729</v>
          </cell>
          <cell r="AC67">
            <v>42.29</v>
          </cell>
          <cell r="AD67">
            <v>48.89</v>
          </cell>
          <cell r="AE67">
            <v>46.012727272727261</v>
          </cell>
          <cell r="AK67">
            <v>7.6477272727272734</v>
          </cell>
          <cell r="AL67">
            <v>45383</v>
          </cell>
          <cell r="AQ67">
            <v>2.1535390909090903</v>
          </cell>
          <cell r="BP67">
            <v>-6.2738701582616452</v>
          </cell>
          <cell r="DS67">
            <v>37.716020233642197</v>
          </cell>
          <cell r="DT67">
            <v>41.715345899750844</v>
          </cell>
          <cell r="DU67">
            <v>39.738857114465631</v>
          </cell>
          <cell r="DV67">
            <v>45383</v>
          </cell>
          <cell r="DZ67">
            <v>828.75</v>
          </cell>
          <cell r="EA67">
            <v>941.25</v>
          </cell>
          <cell r="EB67">
            <v>892.61363636363637</v>
          </cell>
          <cell r="EK67">
            <v>2.1535390909090903</v>
          </cell>
          <cell r="EN67">
            <v>2.6996961545454536</v>
          </cell>
          <cell r="EQ67">
            <v>0.54615706363636329</v>
          </cell>
          <cell r="ET67">
            <v>0.41106426951928143</v>
          </cell>
        </row>
        <row r="68">
          <cell r="A68">
            <v>45413</v>
          </cell>
          <cell r="D68">
            <v>48.64</v>
          </cell>
          <cell r="E68">
            <v>52.38</v>
          </cell>
          <cell r="F68">
            <v>50.7941</v>
          </cell>
          <cell r="I68">
            <v>39.14</v>
          </cell>
          <cell r="J68">
            <v>44.07</v>
          </cell>
          <cell r="K68">
            <v>41.839545454545451</v>
          </cell>
          <cell r="P68">
            <v>44.157699999999998</v>
          </cell>
          <cell r="U68">
            <v>39.917915256894922</v>
          </cell>
          <cell r="Z68">
            <v>54.816800000000001</v>
          </cell>
          <cell r="AC68">
            <v>42.64</v>
          </cell>
          <cell r="AD68">
            <v>46.32</v>
          </cell>
          <cell r="AE68">
            <v>44.612272727272725</v>
          </cell>
          <cell r="AK68">
            <v>8.954554545454549</v>
          </cell>
          <cell r="AL68">
            <v>45413</v>
          </cell>
          <cell r="AQ68">
            <v>2.1615677272727272</v>
          </cell>
          <cell r="BP68">
            <v>-4.57558474310507</v>
          </cell>
          <cell r="DS68">
            <v>36.764339338590844</v>
          </cell>
          <cell r="DT68">
            <v>42.768992604986266</v>
          </cell>
          <cell r="DU68">
            <v>39.917915256894922</v>
          </cell>
          <cell r="DV68">
            <v>45413</v>
          </cell>
          <cell r="DZ68">
            <v>826</v>
          </cell>
          <cell r="EA68">
            <v>956.5</v>
          </cell>
          <cell r="EB68">
            <v>890.63095238095241</v>
          </cell>
          <cell r="EK68">
            <v>2.1615677272727272</v>
          </cell>
          <cell r="EN68">
            <v>2.7997240181818177</v>
          </cell>
          <cell r="EQ68">
            <v>0.63815629090909098</v>
          </cell>
          <cell r="ET68">
            <v>0.38966900668275267</v>
          </cell>
        </row>
        <row r="69">
          <cell r="A69">
            <v>45444</v>
          </cell>
          <cell r="F69">
            <v>49.844999999999999</v>
          </cell>
          <cell r="K69">
            <v>42.101578947368424</v>
          </cell>
          <cell r="P69">
            <v>44.937100000000001</v>
          </cell>
          <cell r="U69">
            <v>41.504258783931185</v>
          </cell>
          <cell r="Z69">
            <v>54.206800000000001</v>
          </cell>
          <cell r="AE69">
            <v>43.706842105263163</v>
          </cell>
          <cell r="AK69">
            <v>7.7434210526315752</v>
          </cell>
          <cell r="AL69">
            <v>45444</v>
          </cell>
          <cell r="AQ69">
            <v>2.394020263157894</v>
          </cell>
          <cell r="BP69">
            <v>-9.0182659826960503</v>
          </cell>
          <cell r="DS69">
            <v>36.254258783931185</v>
          </cell>
          <cell r="DT69">
            <v>48.254258783931185</v>
          </cell>
          <cell r="DU69">
            <v>41.504258783931185</v>
          </cell>
          <cell r="DV69">
            <v>45444</v>
          </cell>
          <cell r="DZ69">
            <v>898</v>
          </cell>
          <cell r="EA69">
            <v>991.25</v>
          </cell>
          <cell r="EB69">
            <v>940.46052631578948</v>
          </cell>
          <cell r="EK69">
            <v>2.394020263157894</v>
          </cell>
          <cell r="EN69">
            <v>2.862921778947368</v>
          </cell>
          <cell r="EQ69">
            <v>0.46890151578947331</v>
          </cell>
          <cell r="ET69">
            <v>0.3924308655271509</v>
          </cell>
        </row>
        <row r="70">
          <cell r="A70">
            <v>45474</v>
          </cell>
          <cell r="F70">
            <v>50.844999999999999</v>
          </cell>
          <cell r="K70">
            <v>47.479090909090907</v>
          </cell>
          <cell r="P70">
            <v>45.937100000000001</v>
          </cell>
          <cell r="U70">
            <v>41.693201809660358</v>
          </cell>
          <cell r="Z70">
            <v>55.206800000000001</v>
          </cell>
          <cell r="AE70">
            <v>46.263181818181813</v>
          </cell>
          <cell r="AK70">
            <v>3.3659090909090921</v>
          </cell>
          <cell r="AL70">
            <v>45474</v>
          </cell>
          <cell r="AQ70">
            <v>3.4560138636363633</v>
          </cell>
          <cell r="BP70">
            <v>-8.8173712797789392</v>
          </cell>
          <cell r="DS70">
            <v>37.943201809660358</v>
          </cell>
          <cell r="DT70">
            <v>45.443201809660358</v>
          </cell>
          <cell r="DU70">
            <v>41.693201809660358</v>
          </cell>
          <cell r="DV70">
            <v>45474</v>
          </cell>
          <cell r="DZ70">
            <v>899</v>
          </cell>
          <cell r="EA70">
            <v>975</v>
          </cell>
          <cell r="EB70">
            <v>944.11363636363637</v>
          </cell>
          <cell r="EK70">
            <v>3.4560138636363633</v>
          </cell>
          <cell r="EN70">
            <v>3.8462476863636366</v>
          </cell>
          <cell r="EQ70">
            <v>0.39023382272727258</v>
          </cell>
          <cell r="ET70">
            <v>0.40594746722279207</v>
          </cell>
        </row>
        <row r="71">
          <cell r="A71">
            <v>45505</v>
          </cell>
          <cell r="F71">
            <v>51.844999999999999</v>
          </cell>
          <cell r="K71">
            <v>42.688571428571422</v>
          </cell>
          <cell r="P71">
            <v>46.937100000000001</v>
          </cell>
          <cell r="U71">
            <v>41.155343196200228</v>
          </cell>
          <cell r="Z71">
            <v>56.206800000000001</v>
          </cell>
          <cell r="AE71">
            <v>41.231428571428566</v>
          </cell>
          <cell r="AK71">
            <v>9.1564285714285774</v>
          </cell>
          <cell r="AL71">
            <v>45505</v>
          </cell>
          <cell r="AQ71">
            <v>3.550653333333333</v>
          </cell>
          <cell r="BP71">
            <v>-6.5616104016960222</v>
          </cell>
          <cell r="CM71">
            <v>47.768875635234338</v>
          </cell>
          <cell r="CN71">
            <v>55.888875635234335</v>
          </cell>
          <cell r="CO71">
            <v>51.844999999999999</v>
          </cell>
          <cell r="CP71">
            <v>40.47</v>
          </cell>
          <cell r="CQ71">
            <v>44.545000000000002</v>
          </cell>
          <cell r="CR71">
            <v>42.688571428571422</v>
          </cell>
          <cell r="CY71">
            <v>53.393806164125735</v>
          </cell>
          <cell r="CZ71">
            <v>59.751306164125737</v>
          </cell>
          <cell r="DA71">
            <v>56.206800000000001</v>
          </cell>
          <cell r="DB71">
            <v>39.47</v>
          </cell>
          <cell r="DC71">
            <v>43.17</v>
          </cell>
          <cell r="DD71">
            <v>41.231428571428566</v>
          </cell>
          <cell r="DM71">
            <v>6.6124305288914016</v>
          </cell>
          <cell r="DN71">
            <v>8.8749305288913973</v>
          </cell>
          <cell r="DO71">
            <v>7.7436805288913995</v>
          </cell>
          <cell r="DS71">
            <v>38.905343196200228</v>
          </cell>
          <cell r="DT71">
            <v>43.405343196200228</v>
          </cell>
          <cell r="DU71">
            <v>41.155343196200228</v>
          </cell>
          <cell r="DV71">
            <v>45505</v>
          </cell>
          <cell r="DZ71">
            <v>890.36041407867469</v>
          </cell>
          <cell r="EA71">
            <v>984.16041407867465</v>
          </cell>
          <cell r="EB71">
            <v>933.28571428571388</v>
          </cell>
          <cell r="EK71">
            <v>3.550653333333333</v>
          </cell>
          <cell r="EN71">
            <v>3.7311263904761902</v>
          </cell>
          <cell r="EQ71">
            <v>0.18047305714285711</v>
          </cell>
          <cell r="ET71">
            <v>0.40452807481241992</v>
          </cell>
        </row>
        <row r="72">
          <cell r="A72">
            <v>45536</v>
          </cell>
          <cell r="F72">
            <v>47.349299999999999</v>
          </cell>
          <cell r="K72">
            <v>42.549300000000002</v>
          </cell>
          <cell r="P72">
            <v>46.024299999999997</v>
          </cell>
          <cell r="U72">
            <v>42.248400496324244</v>
          </cell>
          <cell r="Z72">
            <v>53.468000000000004</v>
          </cell>
          <cell r="AE72">
            <v>41.600499999999997</v>
          </cell>
          <cell r="AK72">
            <v>4.7999999999999972</v>
          </cell>
          <cell r="AL72">
            <v>45536</v>
          </cell>
          <cell r="AM72">
            <v>859.76731699007348</v>
          </cell>
          <cell r="AN72">
            <v>1036.1370769900734</v>
          </cell>
          <cell r="AO72">
            <v>931.41753199007348</v>
          </cell>
          <cell r="AQ72">
            <v>3.5450627499999996</v>
          </cell>
          <cell r="BP72">
            <v>-12.327845521810247</v>
          </cell>
          <cell r="CM72">
            <v>44.49975833333334</v>
          </cell>
          <cell r="CN72">
            <v>50.249758333333347</v>
          </cell>
          <cell r="CO72">
            <v>47.349299999999999</v>
          </cell>
          <cell r="CP72">
            <v>39.302600595238104</v>
          </cell>
          <cell r="CQ72">
            <v>45.307600595238107</v>
          </cell>
          <cell r="CR72">
            <v>42.549300000000002</v>
          </cell>
          <cell r="CY72">
            <v>49.912208333333346</v>
          </cell>
          <cell r="CZ72">
            <v>57.124708333333345</v>
          </cell>
          <cell r="DA72">
            <v>53.468000000000004</v>
          </cell>
          <cell r="DB72">
            <v>39.53</v>
          </cell>
          <cell r="DC72">
            <v>44.38</v>
          </cell>
          <cell r="DD72">
            <v>41.600499999999997</v>
          </cell>
          <cell r="DM72">
            <v>8.1624500000000069</v>
          </cell>
          <cell r="DN72">
            <v>10.124949999999998</v>
          </cell>
          <cell r="DO72">
            <v>9.1437000000000026</v>
          </cell>
          <cell r="DS72">
            <v>38.998400496324244</v>
          </cell>
          <cell r="DT72">
            <v>46.998400496324244</v>
          </cell>
          <cell r="DU72">
            <v>42.248400496324244</v>
          </cell>
          <cell r="DV72">
            <v>45536</v>
          </cell>
          <cell r="DZ72">
            <v>901.49369047619041</v>
          </cell>
          <cell r="EA72">
            <v>1029.8436904761902</v>
          </cell>
          <cell r="EB72">
            <v>959.24999999999989</v>
          </cell>
          <cell r="EK72">
            <v>3.5450627499999996</v>
          </cell>
          <cell r="EN72">
            <v>3.5914105449999996</v>
          </cell>
          <cell r="EQ72">
            <v>4.6347794999999616E-2</v>
          </cell>
          <cell r="ET72">
            <v>0.40468849607951407</v>
          </cell>
        </row>
        <row r="73">
          <cell r="A73">
            <v>45566</v>
          </cell>
          <cell r="F73">
            <v>47.606099999999998</v>
          </cell>
          <cell r="K73">
            <v>43.915900000000001</v>
          </cell>
          <cell r="P73">
            <v>47.627800000000001</v>
          </cell>
          <cell r="U73">
            <v>46.803292051399595</v>
          </cell>
          <cell r="Z73">
            <v>54.182200000000002</v>
          </cell>
          <cell r="AE73">
            <v>43.290869565217378</v>
          </cell>
          <cell r="AK73">
            <v>3.6901999999999973</v>
          </cell>
          <cell r="AL73">
            <v>45566</v>
          </cell>
          <cell r="AM73">
            <v>954.67390328940678</v>
          </cell>
          <cell r="AN73">
            <v>1114.5089982894067</v>
          </cell>
          <cell r="AO73">
            <v>1031.8356732894067</v>
          </cell>
          <cell r="AQ73">
            <v>3.7917413613312787</v>
          </cell>
          <cell r="BP73">
            <v>-12.424714107174442</v>
          </cell>
          <cell r="CM73">
            <v>44.438670346320336</v>
          </cell>
          <cell r="CN73">
            <v>51.093670346320337</v>
          </cell>
          <cell r="CO73">
            <v>47.606099999999998</v>
          </cell>
          <cell r="CP73">
            <v>41.219714935064928</v>
          </cell>
          <cell r="CQ73">
            <v>46.929714935064929</v>
          </cell>
          <cell r="CR73">
            <v>43.915900000000001</v>
          </cell>
          <cell r="CY73">
            <v>50.895338528138524</v>
          </cell>
          <cell r="CZ73">
            <v>57.322838528138533</v>
          </cell>
          <cell r="DA73">
            <v>54.182200000000002</v>
          </cell>
          <cell r="DB73">
            <v>41.68</v>
          </cell>
          <cell r="DC73">
            <v>45.14</v>
          </cell>
          <cell r="DD73">
            <v>43.290869565217378</v>
          </cell>
          <cell r="DM73">
            <v>8.9791681818181956</v>
          </cell>
          <cell r="DN73">
            <v>9.7066681818181877</v>
          </cell>
          <cell r="DO73">
            <v>9.3429181818181917</v>
          </cell>
          <cell r="DS73">
            <v>43.303292051399595</v>
          </cell>
          <cell r="DT73">
            <v>50.553292051399595</v>
          </cell>
          <cell r="DU73">
            <v>46.803292051399595</v>
          </cell>
          <cell r="DV73">
            <v>45566</v>
          </cell>
          <cell r="DZ73">
            <v>1009.7584603801997</v>
          </cell>
          <cell r="EA73">
            <v>1115.8584603801996</v>
          </cell>
          <cell r="EB73">
            <v>1066.1195652173913</v>
          </cell>
          <cell r="EK73">
            <v>3.7917413613312787</v>
          </cell>
          <cell r="EN73">
            <v>3.6658839526356259</v>
          </cell>
          <cell r="EQ73">
            <v>-0.12585740869565229</v>
          </cell>
          <cell r="ET73">
            <v>0.40570498530069565</v>
          </cell>
        </row>
        <row r="74">
          <cell r="A74">
            <v>45597</v>
          </cell>
          <cell r="F74">
            <v>49.0685</v>
          </cell>
          <cell r="K74">
            <v>45.168500000000002</v>
          </cell>
          <cell r="P74">
            <v>49.518500000000003</v>
          </cell>
          <cell r="U74">
            <v>49.62449390969546</v>
          </cell>
          <cell r="AE74">
            <v>44.668500000000002</v>
          </cell>
          <cell r="AK74">
            <v>3.8999999999999986</v>
          </cell>
          <cell r="AL74">
            <v>45597</v>
          </cell>
          <cell r="AM74">
            <v>1011.3591851218063</v>
          </cell>
          <cell r="AN74">
            <v>1154.6596151218062</v>
          </cell>
          <cell r="AO74">
            <v>1094.0325101218061</v>
          </cell>
          <cell r="AQ74">
            <v>2.994238999999999</v>
          </cell>
          <cell r="BP74">
            <v>-12.943376359696845</v>
          </cell>
          <cell r="CM74">
            <v>45.66305357142857</v>
          </cell>
          <cell r="CN74">
            <v>51.595553571428567</v>
          </cell>
          <cell r="CO74">
            <v>49.0685</v>
          </cell>
          <cell r="CP74">
            <v>42.160613095238098</v>
          </cell>
          <cell r="CQ74">
            <v>47.515613095238095</v>
          </cell>
          <cell r="CR74">
            <v>45.168500000000002</v>
          </cell>
          <cell r="CY74">
            <v>51.968767857142851</v>
          </cell>
          <cell r="CZ74">
            <v>57.27126785714286</v>
          </cell>
          <cell r="DA74">
            <v>54.793500000000002</v>
          </cell>
          <cell r="DB74">
            <v>40.75</v>
          </cell>
          <cell r="DC74">
            <v>48.77</v>
          </cell>
          <cell r="DD74">
            <v>44.668500000000002</v>
          </cell>
          <cell r="DM74">
            <v>8.4257142857142924</v>
          </cell>
          <cell r="DN74">
            <v>9.5557142857142807</v>
          </cell>
          <cell r="DO74">
            <v>8.9907142857142865</v>
          </cell>
          <cell r="DS74">
            <v>45.87449390969546</v>
          </cell>
          <cell r="DT74">
            <v>52.37449390969546</v>
          </cell>
          <cell r="DU74">
            <v>49.62449390969546</v>
          </cell>
          <cell r="DZ74">
            <v>1052.4173245614036</v>
          </cell>
          <cell r="EA74">
            <v>1165.2173245614033</v>
          </cell>
          <cell r="EB74">
            <v>1117.1874999999998</v>
          </cell>
        </row>
        <row r="75">
          <cell r="A75">
            <v>45627</v>
          </cell>
          <cell r="F75">
            <v>43.401899999999998</v>
          </cell>
          <cell r="K75">
            <v>40.866199999999999</v>
          </cell>
          <cell r="P75">
            <v>45.723300000000002</v>
          </cell>
          <cell r="U75">
            <v>45.651010372199586</v>
          </cell>
          <cell r="AE75">
            <v>41.090952380952388</v>
          </cell>
          <cell r="AK75">
            <v>2.5356999999999985</v>
          </cell>
          <cell r="AL75">
            <v>45627</v>
          </cell>
          <cell r="AM75">
            <v>962.33977788779384</v>
          </cell>
          <cell r="AN75">
            <v>1056.0362128877939</v>
          </cell>
          <cell r="AO75">
            <v>1006.432217887794</v>
          </cell>
          <cell r="AQ75">
            <v>2.3288680952380951</v>
          </cell>
          <cell r="BP75">
            <v>-13.487022656601738</v>
          </cell>
          <cell r="CM75">
            <v>40.740554761904761</v>
          </cell>
          <cell r="CN75">
            <v>46.620554761904756</v>
          </cell>
          <cell r="CO75">
            <v>43.401899999999998</v>
          </cell>
          <cell r="CP75">
            <v>37.82405119047619</v>
          </cell>
          <cell r="CQ75">
            <v>44.109051190476194</v>
          </cell>
          <cell r="CR75">
            <v>40.866199999999999</v>
          </cell>
          <cell r="CY75">
            <v>48.046356746031741</v>
          </cell>
          <cell r="CZ75">
            <v>53.706356746031744</v>
          </cell>
          <cell r="DA75">
            <v>50.925699999999999</v>
          </cell>
          <cell r="DB75">
            <v>39.47</v>
          </cell>
          <cell r="DC75">
            <v>42.97</v>
          </cell>
          <cell r="DD75">
            <v>41.090952380952388</v>
          </cell>
          <cell r="DM75">
            <v>9.8358019841269879</v>
          </cell>
          <cell r="DN75">
            <v>10.55580198412698</v>
          </cell>
          <cell r="DO75">
            <v>10.195801984126984</v>
          </cell>
          <cell r="DS75">
            <v>43.651010372199586</v>
          </cell>
          <cell r="DT75">
            <v>47.901010372199586</v>
          </cell>
          <cell r="DU75">
            <v>45.651010372199586</v>
          </cell>
          <cell r="DZ75">
            <v>1076.4079357990404</v>
          </cell>
          <cell r="EA75">
            <v>1186.2579357990401</v>
          </cell>
          <cell r="EB75">
            <v>1127.6376136701886</v>
          </cell>
        </row>
        <row r="76">
          <cell r="A76">
            <v>45658</v>
          </cell>
          <cell r="F76">
            <v>46.11</v>
          </cell>
          <cell r="K76">
            <v>42.93</v>
          </cell>
          <cell r="P76">
            <v>47.44</v>
          </cell>
          <cell r="U76">
            <v>45.362941018608375</v>
          </cell>
          <cell r="AE76">
            <v>44.317727272727261</v>
          </cell>
          <cell r="AK76">
            <v>3.1799999999999997</v>
          </cell>
          <cell r="AL76">
            <v>45658</v>
          </cell>
          <cell r="AM76">
            <v>939.45427254326421</v>
          </cell>
          <cell r="AN76">
            <v>1060.7084825432642</v>
          </cell>
          <cell r="AO76">
            <v>1000.0813775432642</v>
          </cell>
          <cell r="AQ76">
            <v>2.2125149999999993</v>
          </cell>
          <cell r="BP76">
            <v>-16.156405769746815</v>
          </cell>
          <cell r="CM76">
            <v>43.924690993788822</v>
          </cell>
          <cell r="CN76">
            <v>48.389690993788818</v>
          </cell>
          <cell r="CO76">
            <v>46.11</v>
          </cell>
          <cell r="CP76">
            <v>40.458887422360256</v>
          </cell>
          <cell r="CQ76">
            <v>45.118887422360253</v>
          </cell>
          <cell r="CR76">
            <v>42.93</v>
          </cell>
          <cell r="CY76">
            <v>50.321054865424436</v>
          </cell>
          <cell r="CZ76">
            <v>55.393554865424434</v>
          </cell>
          <cell r="DA76">
            <v>52.84</v>
          </cell>
          <cell r="DB76">
            <v>39.93</v>
          </cell>
          <cell r="DC76">
            <v>47.44</v>
          </cell>
          <cell r="DD76">
            <v>44.317727272727261</v>
          </cell>
          <cell r="DZ76">
            <v>1078.3119877325075</v>
          </cell>
          <cell r="EA76">
            <v>1190.3619877325075</v>
          </cell>
          <cell r="EB76">
            <v>1135.5902191063969</v>
          </cell>
        </row>
        <row r="77">
          <cell r="A77">
            <v>45689</v>
          </cell>
          <cell r="F77">
            <v>47.9</v>
          </cell>
          <cell r="K77">
            <v>44.67</v>
          </cell>
          <cell r="P77">
            <v>48.13</v>
          </cell>
          <cell r="U77">
            <v>46.643693391981046</v>
          </cell>
          <cell r="AE77">
            <v>45.957000000000008</v>
          </cell>
          <cell r="AK77">
            <v>6.2870000000000061</v>
          </cell>
          <cell r="AL77">
            <v>45689</v>
          </cell>
          <cell r="AM77">
            <v>973.20157613216031</v>
          </cell>
          <cell r="AN77">
            <v>1122.0135611321602</v>
          </cell>
          <cell r="AO77">
            <v>1028.3171261321604</v>
          </cell>
          <cell r="AQ77">
            <v>2.0745339999999999</v>
          </cell>
          <cell r="BP77">
            <v>-16.489038444261887</v>
          </cell>
          <cell r="CM77">
            <v>45.325131578947371</v>
          </cell>
          <cell r="CN77">
            <v>51.830131578947373</v>
          </cell>
          <cell r="CO77">
            <v>47.9</v>
          </cell>
          <cell r="CP77">
            <v>42.169342105263155</v>
          </cell>
          <cell r="CQ77">
            <v>48.121842105263156</v>
          </cell>
          <cell r="CR77">
            <v>44.67</v>
          </cell>
          <cell r="CY77">
            <v>51.277335526315795</v>
          </cell>
          <cell r="CZ77">
            <v>58.497335526315794</v>
          </cell>
          <cell r="DA77">
            <v>54.32</v>
          </cell>
          <cell r="DB77">
            <v>43.53</v>
          </cell>
          <cell r="DC77">
            <v>48.5</v>
          </cell>
          <cell r="DD77">
            <v>45.957000000000008</v>
          </cell>
          <cell r="DZ77">
            <v>1091.5717593736979</v>
          </cell>
          <cell r="EA77">
            <v>1200.0217593736977</v>
          </cell>
          <cell r="EB77">
            <v>1140.7892868934778</v>
          </cell>
        </row>
        <row r="78">
          <cell r="A78">
            <v>45717</v>
          </cell>
          <cell r="F78">
            <v>44.81</v>
          </cell>
          <cell r="K78">
            <v>41.51</v>
          </cell>
          <cell r="P78">
            <v>45.3</v>
          </cell>
          <cell r="U78">
            <v>45.412550646795573</v>
          </cell>
          <cell r="AK78">
            <v>7.3183333333333422</v>
          </cell>
          <cell r="AL78">
            <v>45717</v>
          </cell>
          <cell r="AM78">
            <v>901.96709232039746</v>
          </cell>
          <cell r="AN78">
            <v>1083.8484073203974</v>
          </cell>
          <cell r="AO78">
            <v>1001.1750823203975</v>
          </cell>
          <cell r="AQ78">
            <v>2.2176816666666661</v>
          </cell>
          <cell r="BP78">
            <v>-15.830874875122987</v>
          </cell>
          <cell r="CM78">
            <v>40.432940217391305</v>
          </cell>
          <cell r="CN78">
            <v>48.527940217391311</v>
          </cell>
          <cell r="CO78">
            <v>44.81</v>
          </cell>
          <cell r="CP78">
            <v>36.82935326086956</v>
          </cell>
          <cell r="CQ78">
            <v>44.966853260869563</v>
          </cell>
          <cell r="CR78">
            <v>41.51</v>
          </cell>
          <cell r="CY78">
            <v>46.062152173913049</v>
          </cell>
          <cell r="CZ78">
            <v>55.339652173913045</v>
          </cell>
          <cell r="DA78">
            <v>50.75</v>
          </cell>
          <cell r="DB78">
            <v>42.84</v>
          </cell>
          <cell r="DC78">
            <v>47.06</v>
          </cell>
          <cell r="DD78">
            <v>43.82833333333334</v>
          </cell>
        </row>
        <row r="79">
          <cell r="A79">
            <v>45748</v>
          </cell>
          <cell r="F79" t="e">
            <v>#REF!</v>
          </cell>
          <cell r="K79" t="e">
            <v>#REF!</v>
          </cell>
          <cell r="AK79" t="e">
            <v>#REF!</v>
          </cell>
          <cell r="AL79">
            <v>45748</v>
          </cell>
          <cell r="AM79" t="e">
            <v>#REF!</v>
          </cell>
          <cell r="AN79" t="e">
            <v>#REF!</v>
          </cell>
          <cell r="AO79" t="e">
            <v>#REF!</v>
          </cell>
          <cell r="CM79" t="e">
            <v>#REF!</v>
          </cell>
          <cell r="CN79" t="e">
            <v>#REF!</v>
          </cell>
          <cell r="CO79" t="e">
            <v>#REF!</v>
          </cell>
          <cell r="CP79" t="e">
            <v>#REF!</v>
          </cell>
          <cell r="CQ79" t="e">
            <v>#REF!</v>
          </cell>
          <cell r="CR79" t="e">
            <v>#REF!</v>
          </cell>
          <cell r="CY79">
            <v>102.99725547013051</v>
          </cell>
          <cell r="CZ79">
            <v>119.05475547013052</v>
          </cell>
          <cell r="DA79">
            <v>110.07324533114669</v>
          </cell>
          <cell r="DB79" t="e">
            <v>#REF!</v>
          </cell>
          <cell r="DC79" t="e">
            <v>#REF!</v>
          </cell>
          <cell r="DD79" t="e">
            <v>#REF!</v>
          </cell>
        </row>
        <row r="80">
          <cell r="A80">
            <v>45778</v>
          </cell>
          <cell r="F80" t="e">
            <v>#REF!</v>
          </cell>
          <cell r="K80" t="e">
            <v>#REF!</v>
          </cell>
          <cell r="AK80" t="e">
            <v>#REF!</v>
          </cell>
          <cell r="AL80">
            <v>45778</v>
          </cell>
          <cell r="AM80" t="e">
            <v>#REF!</v>
          </cell>
          <cell r="AN80" t="e">
            <v>#REF!</v>
          </cell>
          <cell r="AO80" t="e">
            <v>#REF!</v>
          </cell>
          <cell r="CM80" t="e">
            <v>#REF!</v>
          </cell>
          <cell r="CN80" t="e">
            <v>#REF!</v>
          </cell>
          <cell r="CO80" t="e">
            <v>#REF!</v>
          </cell>
          <cell r="CP80" t="e">
            <v>#REF!</v>
          </cell>
          <cell r="CQ80" t="e">
            <v>#REF!</v>
          </cell>
          <cell r="CR80" t="e">
            <v>#REF!</v>
          </cell>
          <cell r="CY80">
            <v>86.455123290334143</v>
          </cell>
          <cell r="CZ80">
            <v>92.772623290334153</v>
          </cell>
          <cell r="DA80">
            <v>89.441038117173989</v>
          </cell>
          <cell r="DB80" t="e">
            <v>#REF!</v>
          </cell>
          <cell r="DC80" t="e">
            <v>#REF!</v>
          </cell>
          <cell r="DD80" t="e">
            <v>#REF!</v>
          </cell>
        </row>
        <row r="81">
          <cell r="A81">
            <v>45809</v>
          </cell>
          <cell r="F81" t="e">
            <v>#REF!</v>
          </cell>
          <cell r="K81" t="e">
            <v>#REF!</v>
          </cell>
          <cell r="AK81" t="e">
            <v>#REF!</v>
          </cell>
          <cell r="AL81">
            <v>45809</v>
          </cell>
          <cell r="AM81" t="e">
            <v>#REF!</v>
          </cell>
          <cell r="AN81" t="e">
            <v>#REF!</v>
          </cell>
          <cell r="AO81" t="e">
            <v>#REF!</v>
          </cell>
          <cell r="CM81" t="e">
            <v>#REF!</v>
          </cell>
          <cell r="CN81" t="e">
            <v>#REF!</v>
          </cell>
          <cell r="CO81" t="e">
            <v>#REF!</v>
          </cell>
          <cell r="CP81" t="e">
            <v>#REF!</v>
          </cell>
          <cell r="CQ81" t="e">
            <v>#REF!</v>
          </cell>
          <cell r="CR81" t="e">
            <v>#REF!</v>
          </cell>
          <cell r="CY81">
            <v>81.757244726645709</v>
          </cell>
          <cell r="CZ81">
            <v>98.494744726645706</v>
          </cell>
          <cell r="DA81">
            <v>90.414747432273415</v>
          </cell>
          <cell r="DB81" t="e">
            <v>#REF!</v>
          </cell>
          <cell r="DC81" t="e">
            <v>#REF!</v>
          </cell>
          <cell r="DD81" t="e">
            <v>#REF!</v>
          </cell>
        </row>
        <row r="82">
          <cell r="A82">
            <v>45839</v>
          </cell>
          <cell r="F82" t="e">
            <v>#REF!</v>
          </cell>
          <cell r="K82" t="e">
            <v>#REF!</v>
          </cell>
          <cell r="AK82" t="e">
            <v>#REF!</v>
          </cell>
          <cell r="AL82">
            <v>45839</v>
          </cell>
          <cell r="AM82" t="e">
            <v>#REF!</v>
          </cell>
          <cell r="AN82" t="e">
            <v>#REF!</v>
          </cell>
          <cell r="AO82" t="e">
            <v>#REF!</v>
          </cell>
          <cell r="CM82" t="e">
            <v>#REF!</v>
          </cell>
          <cell r="CN82" t="e">
            <v>#REF!</v>
          </cell>
          <cell r="CO82" t="e">
            <v>#REF!</v>
          </cell>
          <cell r="CP82" t="e">
            <v>#REF!</v>
          </cell>
          <cell r="CQ82" t="e">
            <v>#REF!</v>
          </cell>
          <cell r="CR82" t="e">
            <v>#REF!</v>
          </cell>
          <cell r="CY82">
            <v>137.05695948484103</v>
          </cell>
          <cell r="CZ82">
            <v>146.07820948484104</v>
          </cell>
          <cell r="DA82">
            <v>140.63684949519299</v>
          </cell>
          <cell r="DB82" t="e">
            <v>#REF!</v>
          </cell>
          <cell r="DC82" t="e">
            <v>#REF!</v>
          </cell>
          <cell r="DD82" t="e">
            <v>#REF!</v>
          </cell>
        </row>
        <row r="83">
          <cell r="A83">
            <v>45870</v>
          </cell>
          <cell r="F83" t="e">
            <v>#REF!</v>
          </cell>
          <cell r="K83" t="e">
            <v>#REF!</v>
          </cell>
          <cell r="AK83" t="e">
            <v>#REF!</v>
          </cell>
          <cell r="AL83">
            <v>45870</v>
          </cell>
          <cell r="AM83" t="e">
            <v>#REF!</v>
          </cell>
          <cell r="AN83" t="e">
            <v>#REF!</v>
          </cell>
          <cell r="AO83" t="e">
            <v>#REF!</v>
          </cell>
          <cell r="CM83" t="e">
            <v>#REF!</v>
          </cell>
          <cell r="CN83" t="e">
            <v>#REF!</v>
          </cell>
          <cell r="CO83" t="e">
            <v>#REF!</v>
          </cell>
          <cell r="CP83" t="e">
            <v>#REF!</v>
          </cell>
          <cell r="CQ83" t="e">
            <v>#REF!</v>
          </cell>
          <cell r="CR83" t="e">
            <v>#REF!</v>
          </cell>
          <cell r="CY83">
            <v>169.2149782656827</v>
          </cell>
          <cell r="CZ83">
            <v>176.46935326568268</v>
          </cell>
          <cell r="DA83">
            <v>172.48503008433505</v>
          </cell>
          <cell r="DB83" t="e">
            <v>#REF!</v>
          </cell>
          <cell r="DC83" t="e">
            <v>#REF!</v>
          </cell>
          <cell r="DD83" t="e">
            <v>#REF!</v>
          </cell>
        </row>
        <row r="84">
          <cell r="A84">
            <v>45901</v>
          </cell>
          <cell r="F84" t="e">
            <v>#REF!</v>
          </cell>
          <cell r="K84" t="e">
            <v>#REF!</v>
          </cell>
          <cell r="AK84" t="e">
            <v>#REF!</v>
          </cell>
          <cell r="CM84" t="e">
            <v>#REF!</v>
          </cell>
          <cell r="CN84" t="e">
            <v>#REF!</v>
          </cell>
          <cell r="CO84" t="e">
            <v>#REF!</v>
          </cell>
          <cell r="CP84" t="e">
            <v>#REF!</v>
          </cell>
          <cell r="CQ84" t="e">
            <v>#REF!</v>
          </cell>
          <cell r="CR84" t="e">
            <v>#REF!</v>
          </cell>
          <cell r="CY84">
            <v>116.37138461689486</v>
          </cell>
          <cell r="CZ84">
            <v>124.66950961689486</v>
          </cell>
          <cell r="DA84">
            <v>120.52850515260913</v>
          </cell>
          <cell r="DB84" t="e">
            <v>#REF!</v>
          </cell>
          <cell r="DC84" t="e">
            <v>#REF!</v>
          </cell>
          <cell r="DD84" t="e">
            <v>#REF!</v>
          </cell>
        </row>
        <row r="85">
          <cell r="A85">
            <v>45931</v>
          </cell>
          <cell r="F85" t="e">
            <v>#REF!</v>
          </cell>
          <cell r="K85" t="e">
            <v>#REF!</v>
          </cell>
          <cell r="AK85" t="e">
            <v>#REF!</v>
          </cell>
          <cell r="CM85" t="e">
            <v>#REF!</v>
          </cell>
          <cell r="CN85" t="e">
            <v>#REF!</v>
          </cell>
          <cell r="CO85" t="e">
            <v>#REF!</v>
          </cell>
          <cell r="CP85" t="e">
            <v>#REF!</v>
          </cell>
          <cell r="CQ85" t="e">
            <v>#REF!</v>
          </cell>
          <cell r="CR85" t="e">
            <v>#REF!</v>
          </cell>
          <cell r="CY85">
            <v>88.248682415147755</v>
          </cell>
          <cell r="CZ85">
            <v>95.583057415147763</v>
          </cell>
          <cell r="DA85">
            <v>91.95305470952006</v>
          </cell>
          <cell r="DB85" t="e">
            <v>#REF!</v>
          </cell>
          <cell r="DC85" t="e">
            <v>#REF!</v>
          </cell>
          <cell r="DD85" t="e">
            <v>#REF!</v>
          </cell>
        </row>
        <row r="86">
          <cell r="A86">
            <v>45962</v>
          </cell>
          <cell r="F86" t="e">
            <v>#REF!</v>
          </cell>
          <cell r="K86" t="e">
            <v>#REF!</v>
          </cell>
          <cell r="AK86" t="e">
            <v>#REF!</v>
          </cell>
          <cell r="CM86" t="e">
            <v>#REF!</v>
          </cell>
          <cell r="CN86" t="e">
            <v>#REF!</v>
          </cell>
          <cell r="CO86" t="e">
            <v>#REF!</v>
          </cell>
          <cell r="CP86" t="e">
            <v>#REF!</v>
          </cell>
          <cell r="CQ86" t="e">
            <v>#REF!</v>
          </cell>
          <cell r="CR86" t="e">
            <v>#REF!</v>
          </cell>
          <cell r="CY86">
            <v>15.547716811213421</v>
          </cell>
          <cell r="CZ86">
            <v>20.798341811213426</v>
          </cell>
          <cell r="DA86">
            <v>18.486756989784855</v>
          </cell>
          <cell r="DB86" t="e">
            <v>#REF!</v>
          </cell>
          <cell r="DC86" t="e">
            <v>#REF!</v>
          </cell>
          <cell r="DD86" t="e">
            <v>#REF!</v>
          </cell>
        </row>
        <row r="87">
          <cell r="A87">
            <v>45992</v>
          </cell>
          <cell r="F87" t="e">
            <v>#REF!</v>
          </cell>
          <cell r="K87" t="e">
            <v>#REF!</v>
          </cell>
          <cell r="AK87" t="e">
            <v>#REF!</v>
          </cell>
          <cell r="CM87" t="e">
            <v>#REF!</v>
          </cell>
          <cell r="CN87" t="e">
            <v>#REF!</v>
          </cell>
          <cell r="CO87" t="e">
            <v>#REF!</v>
          </cell>
          <cell r="CP87" t="e">
            <v>#REF!</v>
          </cell>
          <cell r="CQ87" t="e">
            <v>#REF!</v>
          </cell>
          <cell r="CR87" t="e">
            <v>#REF!</v>
          </cell>
          <cell r="CY87">
            <v>136.94372755967296</v>
          </cell>
          <cell r="CZ87">
            <v>142.78872755967296</v>
          </cell>
          <cell r="DA87">
            <v>140.04554551602217</v>
          </cell>
          <cell r="DB87" t="e">
            <v>#REF!</v>
          </cell>
          <cell r="DC87" t="e">
            <v>#REF!</v>
          </cell>
          <cell r="DD87" t="e">
            <v>#REF!</v>
          </cell>
        </row>
        <row r="88">
          <cell r="A88">
            <v>46023</v>
          </cell>
          <cell r="F88" t="e">
            <v>#REF!</v>
          </cell>
          <cell r="K88" t="e">
            <v>#REF!</v>
          </cell>
          <cell r="AK88" t="e">
            <v>#REF!</v>
          </cell>
          <cell r="CM88" t="e">
            <v>#REF!</v>
          </cell>
          <cell r="CN88" t="e">
            <v>#REF!</v>
          </cell>
          <cell r="CO88" t="e">
            <v>#REF!</v>
          </cell>
          <cell r="CP88" t="e">
            <v>#REF!</v>
          </cell>
          <cell r="CQ88" t="e">
            <v>#REF!</v>
          </cell>
          <cell r="CR88" t="e">
            <v>#REF!</v>
          </cell>
          <cell r="CY88">
            <v>145.13957296514982</v>
          </cell>
          <cell r="CZ88">
            <v>150.83769796514983</v>
          </cell>
          <cell r="DA88">
            <v>147.93042829641277</v>
          </cell>
          <cell r="DB88" t="e">
            <v>#REF!</v>
          </cell>
          <cell r="DC88" t="e">
            <v>#REF!</v>
          </cell>
          <cell r="DD88" t="e">
            <v>#REF!</v>
          </cell>
        </row>
        <row r="89">
          <cell r="A89">
            <v>46054</v>
          </cell>
          <cell r="CM89" t="e">
            <v>#REF!</v>
          </cell>
          <cell r="CN89" t="e">
            <v>#REF!</v>
          </cell>
          <cell r="CO89" t="e">
            <v>#REF!</v>
          </cell>
          <cell r="CP89" t="e">
            <v>#REF!</v>
          </cell>
          <cell r="CQ89" t="e">
            <v>#REF!</v>
          </cell>
          <cell r="CR89" t="e">
            <v>#REF!</v>
          </cell>
          <cell r="CY89">
            <v>95.492606557312342</v>
          </cell>
          <cell r="CZ89">
            <v>102.01260655731234</v>
          </cell>
          <cell r="DA89">
            <v>98.205147675733386</v>
          </cell>
          <cell r="DB89" t="e">
            <v>#REF!</v>
          </cell>
          <cell r="DC89" t="e">
            <v>#REF!</v>
          </cell>
          <cell r="DD89" t="e">
            <v>#REF!</v>
          </cell>
        </row>
        <row r="90">
          <cell r="A90">
            <v>46082</v>
          </cell>
          <cell r="CM90" t="e">
            <v>#REF!</v>
          </cell>
          <cell r="CN90" t="e">
            <v>#REF!</v>
          </cell>
          <cell r="CO90" t="e">
            <v>#REF!</v>
          </cell>
          <cell r="CP90" t="e">
            <v>#REF!</v>
          </cell>
          <cell r="CQ90" t="e">
            <v>#REF!</v>
          </cell>
          <cell r="CR90" t="e">
            <v>#REF!</v>
          </cell>
          <cell r="CY90">
            <v>144.07543138586865</v>
          </cell>
          <cell r="CZ90">
            <v>152.73980638586866</v>
          </cell>
          <cell r="DA90">
            <v>148.33502377717301</v>
          </cell>
        </row>
        <row r="91">
          <cell r="A91">
            <v>46113</v>
          </cell>
          <cell r="CM91" t="e">
            <v>#REF!</v>
          </cell>
          <cell r="CN91" t="e">
            <v>#REF!</v>
          </cell>
          <cell r="CO91" t="e">
            <v>#REF!</v>
          </cell>
          <cell r="CP91" t="e">
            <v>#REF!</v>
          </cell>
          <cell r="CQ91" t="e">
            <v>#REF!</v>
          </cell>
          <cell r="CR91" t="e">
            <v>#REF!</v>
          </cell>
          <cell r="CY91">
            <v>158.00991552988233</v>
          </cell>
          <cell r="CZ91">
            <v>170.74929052988233</v>
          </cell>
          <cell r="DA91">
            <v>164.10228380853351</v>
          </cell>
        </row>
        <row r="92">
          <cell r="A92">
            <v>46143</v>
          </cell>
          <cell r="CM92" t="e">
            <v>#REF!</v>
          </cell>
          <cell r="CN92" t="e">
            <v>#REF!</v>
          </cell>
          <cell r="CO92" t="e">
            <v>#REF!</v>
          </cell>
          <cell r="CP92" t="e">
            <v>#REF!</v>
          </cell>
          <cell r="CQ92" t="e">
            <v>#REF!</v>
          </cell>
          <cell r="CR92" t="e">
            <v>#REF!</v>
          </cell>
          <cell r="CY92">
            <v>189.02478740330892</v>
          </cell>
          <cell r="CZ92">
            <v>195.44416240330892</v>
          </cell>
          <cell r="DA92">
            <v>192.11230593685872</v>
          </cell>
        </row>
        <row r="93">
          <cell r="A93">
            <v>46174</v>
          </cell>
          <cell r="CM93" t="e">
            <v>#REF!</v>
          </cell>
          <cell r="CN93" t="e">
            <v>#REF!</v>
          </cell>
          <cell r="CO93" t="e">
            <v>#REF!</v>
          </cell>
          <cell r="CP93" t="e">
            <v>#REF!</v>
          </cell>
          <cell r="CQ93" t="e">
            <v>#REF!</v>
          </cell>
          <cell r="CR93" t="e">
            <v>#REF!</v>
          </cell>
          <cell r="CY93">
            <v>176.67362996834495</v>
          </cell>
          <cell r="CZ93">
            <v>193.71800496834496</v>
          </cell>
          <cell r="DA93">
            <v>185.5999401685614</v>
          </cell>
        </row>
        <row r="94">
          <cell r="A94">
            <v>46204</v>
          </cell>
          <cell r="CM94" t="e">
            <v>#REF!</v>
          </cell>
          <cell r="CN94" t="e">
            <v>#REF!</v>
          </cell>
          <cell r="CO94" t="e">
            <v>#REF!</v>
          </cell>
          <cell r="CP94" t="e">
            <v>#REF!</v>
          </cell>
          <cell r="CQ94" t="e">
            <v>#REF!</v>
          </cell>
          <cell r="CR94" t="e">
            <v>#REF!</v>
          </cell>
          <cell r="CY94">
            <v>227.42248939815482</v>
          </cell>
          <cell r="CZ94">
            <v>236.74155189815482</v>
          </cell>
          <cell r="DA94">
            <v>230.86211381585667</v>
          </cell>
        </row>
        <row r="95">
          <cell r="A95">
            <v>46235</v>
          </cell>
          <cell r="CM95" t="e">
            <v>#REF!</v>
          </cell>
          <cell r="CN95" t="e">
            <v>#REF!</v>
          </cell>
          <cell r="CO95" t="e">
            <v>#REF!</v>
          </cell>
          <cell r="CP95" t="e">
            <v>#REF!</v>
          </cell>
          <cell r="CQ95" t="e">
            <v>#REF!</v>
          </cell>
          <cell r="CR95" t="e">
            <v>#REF!</v>
          </cell>
          <cell r="CY95">
            <v>219.60088507153461</v>
          </cell>
          <cell r="CZ95">
            <v>227.11135382153461</v>
          </cell>
          <cell r="DA95">
            <v>222.77447257212279</v>
          </cell>
        </row>
        <row r="96">
          <cell r="A96">
            <v>46266</v>
          </cell>
          <cell r="CM96" t="e">
            <v>#REF!</v>
          </cell>
          <cell r="CN96" t="e">
            <v>#REF!</v>
          </cell>
          <cell r="CO96" t="e">
            <v>#REF!</v>
          </cell>
          <cell r="CP96" t="e">
            <v>#REF!</v>
          </cell>
          <cell r="CQ96" t="e">
            <v>#REF!</v>
          </cell>
          <cell r="CR96" t="e">
            <v>#REF!</v>
          </cell>
          <cell r="CY96">
            <v>110.72691463399924</v>
          </cell>
          <cell r="CZ96">
            <v>118.82707088399924</v>
          </cell>
          <cell r="DA96">
            <v>114.96867244649923</v>
          </cell>
        </row>
        <row r="97">
          <cell r="A97">
            <v>46296</v>
          </cell>
          <cell r="CM97" t="e">
            <v>#REF!</v>
          </cell>
          <cell r="CN97" t="e">
            <v>#REF!</v>
          </cell>
          <cell r="CO97" t="e">
            <v>#REF!</v>
          </cell>
          <cell r="CP97" t="e">
            <v>#REF!</v>
          </cell>
          <cell r="CQ97" t="e">
            <v>#REF!</v>
          </cell>
          <cell r="CR97" t="e">
            <v>#REF!</v>
          </cell>
          <cell r="CY97">
            <v>86.694393060903508</v>
          </cell>
          <cell r="CZ97">
            <v>94.247361810903513</v>
          </cell>
          <cell r="DA97">
            <v>90.575810809821263</v>
          </cell>
        </row>
        <row r="98">
          <cell r="A98">
            <v>46327</v>
          </cell>
          <cell r="CM98" t="e">
            <v>#REF!</v>
          </cell>
          <cell r="CN98" t="e">
            <v>#REF!</v>
          </cell>
          <cell r="CO98" t="e">
            <v>#REF!</v>
          </cell>
          <cell r="CP98" t="e">
            <v>#REF!</v>
          </cell>
          <cell r="CQ98" t="e">
            <v>#REF!</v>
          </cell>
          <cell r="CR98" t="e">
            <v>#REF!</v>
          </cell>
          <cell r="CY98">
            <v>19.203176795156459</v>
          </cell>
          <cell r="CZ98">
            <v>24.308958045156466</v>
          </cell>
          <cell r="DA98">
            <v>21.942096065989794</v>
          </cell>
        </row>
        <row r="99">
          <cell r="A99">
            <v>46357</v>
          </cell>
          <cell r="CM99" t="e">
            <v>#REF!</v>
          </cell>
          <cell r="CN99" t="e">
            <v>#REF!</v>
          </cell>
          <cell r="CO99" t="e">
            <v>#REF!</v>
          </cell>
          <cell r="CP99" t="e">
            <v>#REF!</v>
          </cell>
          <cell r="CQ99" t="e">
            <v>#REF!</v>
          </cell>
          <cell r="CR99" t="e">
            <v>#REF!</v>
          </cell>
          <cell r="CY99">
            <v>125.05705359281286</v>
          </cell>
          <cell r="CZ99">
            <v>130.95830359281285</v>
          </cell>
          <cell r="DA99">
            <v>128.20492127634461</v>
          </cell>
        </row>
        <row r="100">
          <cell r="A100">
            <v>46388</v>
          </cell>
          <cell r="CM100" t="e">
            <v>#REF!</v>
          </cell>
          <cell r="CN100" t="e">
            <v>#REF!</v>
          </cell>
          <cell r="CO100" t="e">
            <v>#REF!</v>
          </cell>
          <cell r="CP100" t="e">
            <v>#REF!</v>
          </cell>
          <cell r="CQ100" t="e">
            <v>#REF!</v>
          </cell>
          <cell r="CR100" t="e">
            <v>#REF!</v>
          </cell>
          <cell r="CY100">
            <v>157.88857461191529</v>
          </cell>
          <cell r="CZ100">
            <v>162.79873086191529</v>
          </cell>
          <cell r="DA100">
            <v>160.31214377599397</v>
          </cell>
        </row>
        <row r="101">
          <cell r="A101">
            <v>46419</v>
          </cell>
          <cell r="CM101" t="e">
            <v>#REF!</v>
          </cell>
          <cell r="CN101" t="e">
            <v>#REF!</v>
          </cell>
          <cell r="CO101" t="e">
            <v>#REF!</v>
          </cell>
          <cell r="CP101" t="e">
            <v>#REF!</v>
          </cell>
          <cell r="CQ101" t="e">
            <v>#REF!</v>
          </cell>
          <cell r="CR101" t="e">
            <v>#REF!</v>
          </cell>
          <cell r="CY101">
            <v>155.3121441107653</v>
          </cell>
          <cell r="CZ101">
            <v>161.07714411076532</v>
          </cell>
          <cell r="DA101">
            <v>157.78716261405478</v>
          </cell>
        </row>
        <row r="102">
          <cell r="A102">
            <v>46447</v>
          </cell>
          <cell r="CM102" t="e">
            <v>#REF!</v>
          </cell>
          <cell r="CN102" t="e">
            <v>#REF!</v>
          </cell>
          <cell r="CO102" t="e">
            <v>#REF!</v>
          </cell>
          <cell r="CP102" t="e">
            <v>#REF!</v>
          </cell>
          <cell r="CQ102" t="e">
            <v>#REF!</v>
          </cell>
          <cell r="CR102" t="e">
            <v>#REF!</v>
          </cell>
          <cell r="CY102">
            <v>210.20966727749672</v>
          </cell>
          <cell r="CZ102">
            <v>218.47263602749672</v>
          </cell>
          <cell r="DA102">
            <v>214.3436142883663</v>
          </cell>
        </row>
        <row r="103">
          <cell r="A103">
            <v>46478</v>
          </cell>
          <cell r="CM103" t="e">
            <v>#REF!</v>
          </cell>
          <cell r="CN103" t="e">
            <v>#REF!</v>
          </cell>
          <cell r="CO103" t="e">
            <v>#REF!</v>
          </cell>
          <cell r="CP103" t="e">
            <v>#REF!</v>
          </cell>
          <cell r="CQ103" t="e">
            <v>#REF!</v>
          </cell>
          <cell r="CR103" t="e">
            <v>#REF!</v>
          </cell>
          <cell r="CY103">
            <v>211.00869653609192</v>
          </cell>
          <cell r="CZ103">
            <v>221.33291528609192</v>
          </cell>
          <cell r="DA103">
            <v>216.13615688440589</v>
          </cell>
        </row>
        <row r="104">
          <cell r="A104">
            <v>46508</v>
          </cell>
          <cell r="CM104" t="e">
            <v>#REF!</v>
          </cell>
          <cell r="CN104" t="e">
            <v>#REF!</v>
          </cell>
          <cell r="CO104" t="e">
            <v>#REF!</v>
          </cell>
          <cell r="CP104" t="e">
            <v>#REF!</v>
          </cell>
          <cell r="CQ104" t="e">
            <v>#REF!</v>
          </cell>
          <cell r="CR104" t="e">
            <v>#REF!</v>
          </cell>
          <cell r="CY104">
            <v>222.15278846348463</v>
          </cell>
          <cell r="CZ104">
            <v>228.16450721348465</v>
          </cell>
          <cell r="DA104">
            <v>224.98171043994569</v>
          </cell>
        </row>
        <row r="105">
          <cell r="A105">
            <v>46539</v>
          </cell>
          <cell r="CM105" t="e">
            <v>#REF!</v>
          </cell>
          <cell r="CN105" t="e">
            <v>#REF!</v>
          </cell>
          <cell r="CO105" t="e">
            <v>#REF!</v>
          </cell>
          <cell r="CP105" t="e">
            <v>#REF!</v>
          </cell>
          <cell r="CQ105" t="e">
            <v>#REF!</v>
          </cell>
          <cell r="CR105" t="e">
            <v>#REF!</v>
          </cell>
          <cell r="CY105">
            <v>193.94639378815631</v>
          </cell>
          <cell r="CZ105">
            <v>211.4443625381563</v>
          </cell>
          <cell r="DA105">
            <v>202.94928153842687</v>
          </cell>
        </row>
        <row r="106">
          <cell r="A106">
            <v>46569</v>
          </cell>
          <cell r="CM106" t="e">
            <v>#REF!</v>
          </cell>
          <cell r="CN106" t="e">
            <v>#REF!</v>
          </cell>
          <cell r="CO106" t="e">
            <v>#REF!</v>
          </cell>
          <cell r="CP106" t="e">
            <v>#REF!</v>
          </cell>
          <cell r="CQ106" t="e">
            <v>#REF!</v>
          </cell>
          <cell r="CR106" t="e">
            <v>#REF!</v>
          </cell>
          <cell r="CY106">
            <v>248.21509106212372</v>
          </cell>
          <cell r="CZ106">
            <v>257.2489191871237</v>
          </cell>
          <cell r="DA106">
            <v>251.70012158425104</v>
          </cell>
        </row>
        <row r="107">
          <cell r="A107">
            <v>46600</v>
          </cell>
          <cell r="CM107" t="e">
            <v>#REF!</v>
          </cell>
          <cell r="CN107" t="e">
            <v>#REF!</v>
          </cell>
          <cell r="CO107" t="e">
            <v>#REF!</v>
          </cell>
          <cell r="CP107" t="e">
            <v>#REF!</v>
          </cell>
          <cell r="CQ107" t="e">
            <v>#REF!</v>
          </cell>
          <cell r="CR107" t="e">
            <v>#REF!</v>
          </cell>
          <cell r="CY107">
            <v>236.02093379408217</v>
          </cell>
          <cell r="CZ107">
            <v>242.37901973158216</v>
          </cell>
          <cell r="DA107">
            <v>238.75280947416522</v>
          </cell>
        </row>
        <row r="108">
          <cell r="A108">
            <v>46631</v>
          </cell>
          <cell r="CM108" t="e">
            <v>#REF!</v>
          </cell>
          <cell r="CN108" t="e">
            <v>#REF!</v>
          </cell>
          <cell r="CO108" t="e">
            <v>#REF!</v>
          </cell>
          <cell r="CP108" t="e">
            <v>#REF!</v>
          </cell>
          <cell r="CQ108" t="e">
            <v>#REF!</v>
          </cell>
          <cell r="CR108" t="e">
            <v>#REF!</v>
          </cell>
          <cell r="CY108">
            <v>138.72129225323093</v>
          </cell>
          <cell r="CZ108">
            <v>146.70148756573093</v>
          </cell>
          <cell r="DA108">
            <v>142.71408475695117</v>
          </cell>
        </row>
        <row r="109">
          <cell r="A109">
            <v>46661</v>
          </cell>
          <cell r="CM109" t="e">
            <v>#REF!</v>
          </cell>
          <cell r="CN109" t="e">
            <v>#REF!</v>
          </cell>
          <cell r="CO109" t="e">
            <v>#REF!</v>
          </cell>
          <cell r="CP109" t="e">
            <v>#REF!</v>
          </cell>
          <cell r="CQ109" t="e">
            <v>#REF!</v>
          </cell>
          <cell r="CR109" t="e">
            <v>#REF!</v>
          </cell>
          <cell r="CY109">
            <v>92.100318101385966</v>
          </cell>
          <cell r="CZ109">
            <v>99.306529038885969</v>
          </cell>
          <cell r="DA109">
            <v>95.752685525628394</v>
          </cell>
        </row>
        <row r="110">
          <cell r="A110">
            <v>46692</v>
          </cell>
          <cell r="CM110" t="e">
            <v>#REF!</v>
          </cell>
          <cell r="CN110" t="e">
            <v>#REF!</v>
          </cell>
          <cell r="CO110" t="e">
            <v>#REF!</v>
          </cell>
          <cell r="CP110" t="e">
            <v>#REF!</v>
          </cell>
          <cell r="CQ110" t="e">
            <v>#REF!</v>
          </cell>
          <cell r="CR110" t="e">
            <v>#REF!</v>
          </cell>
          <cell r="CY110">
            <v>11.522191128177059</v>
          </cell>
          <cell r="CZ110">
            <v>16.644417690677063</v>
          </cell>
          <cell r="DA110">
            <v>14.207864026242538</v>
          </cell>
        </row>
        <row r="111">
          <cell r="A111">
            <v>46722</v>
          </cell>
          <cell r="CM111" t="e">
            <v>#REF!</v>
          </cell>
          <cell r="CN111" t="e">
            <v>#REF!</v>
          </cell>
          <cell r="CO111" t="e">
            <v>#REF!</v>
          </cell>
          <cell r="CP111" t="e">
            <v>#REF!</v>
          </cell>
          <cell r="CQ111" t="e">
            <v>#REF!</v>
          </cell>
          <cell r="CR111" t="e">
            <v>#REF!</v>
          </cell>
          <cell r="CY111">
            <v>184.64419515058458</v>
          </cell>
          <cell r="CZ111">
            <v>190.11075765058459</v>
          </cell>
          <cell r="DA111">
            <v>187.53057737404689</v>
          </cell>
        </row>
        <row r="112">
          <cell r="A112">
            <v>46753</v>
          </cell>
          <cell r="CM112" t="e">
            <v>#REF!</v>
          </cell>
          <cell r="CN112" t="e">
            <v>#REF!</v>
          </cell>
          <cell r="CO112" t="e">
            <v>#REF!</v>
          </cell>
          <cell r="CP112" t="e">
            <v>#REF!</v>
          </cell>
          <cell r="CQ112" t="e">
            <v>#REF!</v>
          </cell>
          <cell r="CR112" t="e">
            <v>#REF!</v>
          </cell>
          <cell r="CY112">
            <v>213.9132717096285</v>
          </cell>
          <cell r="CZ112">
            <v>219.15596702212849</v>
          </cell>
          <cell r="DA112">
            <v>216.48173316472685</v>
          </cell>
        </row>
        <row r="113">
          <cell r="A113">
            <v>46784</v>
          </cell>
          <cell r="CM113" t="e">
            <v>#REF!</v>
          </cell>
          <cell r="CN113" t="e">
            <v>#REF!</v>
          </cell>
          <cell r="CO113" t="e">
            <v>#REF!</v>
          </cell>
          <cell r="CP113" t="e">
            <v>#REF!</v>
          </cell>
          <cell r="CQ113" t="e">
            <v>#REF!</v>
          </cell>
          <cell r="CR113" t="e">
            <v>#REF!</v>
          </cell>
          <cell r="CY113">
            <v>190.95107563635003</v>
          </cell>
          <cell r="CZ113">
            <v>196.93232563635004</v>
          </cell>
          <cell r="DA113">
            <v>193.43800666019871</v>
          </cell>
        </row>
        <row r="114">
          <cell r="A114">
            <v>46813</v>
          </cell>
          <cell r="CM114" t="e">
            <v>#REF!</v>
          </cell>
          <cell r="CN114" t="e">
            <v>#REF!</v>
          </cell>
          <cell r="CO114" t="e">
            <v>#REF!</v>
          </cell>
          <cell r="CP114" t="e">
            <v>#REF!</v>
          </cell>
          <cell r="CQ114" t="e">
            <v>#REF!</v>
          </cell>
          <cell r="CR114" t="e">
            <v>#REF!</v>
          </cell>
          <cell r="CY114">
            <v>230.22389071094969</v>
          </cell>
          <cell r="CZ114">
            <v>237.87010164844969</v>
          </cell>
          <cell r="DA114">
            <v>234.10773751801491</v>
          </cell>
        </row>
        <row r="115">
          <cell r="A115">
            <v>46844</v>
          </cell>
          <cell r="CM115" t="e">
            <v>#REF!</v>
          </cell>
          <cell r="CN115" t="e">
            <v>#REF!</v>
          </cell>
          <cell r="CO115" t="e">
            <v>#REF!</v>
          </cell>
          <cell r="CP115" t="e">
            <v>#REF!</v>
          </cell>
          <cell r="CQ115" t="e">
            <v>#REF!</v>
          </cell>
          <cell r="CR115" t="e">
            <v>#REF!</v>
          </cell>
          <cell r="CY115">
            <v>250.01210530749017</v>
          </cell>
          <cell r="CZ115">
            <v>261.69237874499015</v>
          </cell>
          <cell r="DA115">
            <v>255.75537811130368</v>
          </cell>
        </row>
        <row r="116">
          <cell r="A116">
            <v>46874</v>
          </cell>
          <cell r="CM116" t="e">
            <v>#REF!</v>
          </cell>
          <cell r="CN116" t="e">
            <v>#REF!</v>
          </cell>
          <cell r="CO116" t="e">
            <v>#REF!</v>
          </cell>
          <cell r="CP116" t="e">
            <v>#REF!</v>
          </cell>
          <cell r="CQ116" t="e">
            <v>#REF!</v>
          </cell>
          <cell r="CR116" t="e">
            <v>#REF!</v>
          </cell>
          <cell r="CY116">
            <v>284.00629058124093</v>
          </cell>
          <cell r="CZ116">
            <v>289.73843901874091</v>
          </cell>
          <cell r="DA116">
            <v>286.77607941545358</v>
          </cell>
        </row>
        <row r="117">
          <cell r="A117">
            <v>46905</v>
          </cell>
          <cell r="CM117" t="e">
            <v>#REF!</v>
          </cell>
          <cell r="CN117" t="e">
            <v>#REF!</v>
          </cell>
          <cell r="CO117" t="e">
            <v>#REF!</v>
          </cell>
          <cell r="CP117" t="e">
            <v>#REF!</v>
          </cell>
          <cell r="CQ117" t="e">
            <v>#REF!</v>
          </cell>
          <cell r="CR117" t="e">
            <v>#REF!</v>
          </cell>
          <cell r="CY117">
            <v>262.46723739695591</v>
          </cell>
          <cell r="CZ117">
            <v>278.92719833445591</v>
          </cell>
          <cell r="DA117">
            <v>270.94679946574649</v>
          </cell>
        </row>
        <row r="118">
          <cell r="A118">
            <v>46935</v>
          </cell>
          <cell r="CM118" t="e">
            <v>#REF!</v>
          </cell>
          <cell r="CN118" t="e">
            <v>#REF!</v>
          </cell>
          <cell r="CO118" t="e">
            <v>#REF!</v>
          </cell>
          <cell r="CP118" t="e">
            <v>#REF!</v>
          </cell>
          <cell r="CQ118" t="e">
            <v>#REF!</v>
          </cell>
          <cell r="CR118" t="e">
            <v>#REF!</v>
          </cell>
          <cell r="CY118">
            <v>309.53289894784319</v>
          </cell>
          <cell r="CZ118">
            <v>318.32768410409318</v>
          </cell>
          <cell r="DA118">
            <v>312.93418710050236</v>
          </cell>
        </row>
        <row r="119">
          <cell r="A119">
            <v>46966</v>
          </cell>
          <cell r="CM119" t="e">
            <v>#REF!</v>
          </cell>
          <cell r="CN119" t="e">
            <v>#REF!</v>
          </cell>
          <cell r="CO119" t="e">
            <v>#REF!</v>
          </cell>
          <cell r="CP119" t="e">
            <v>#REF!</v>
          </cell>
          <cell r="CQ119" t="e">
            <v>#REF!</v>
          </cell>
          <cell r="CR119" t="e">
            <v>#REF!</v>
          </cell>
          <cell r="CY119">
            <v>323.49435769234003</v>
          </cell>
          <cell r="CZ119">
            <v>330.36446511421502</v>
          </cell>
          <cell r="DA119">
            <v>326.49148490113947</v>
          </cell>
        </row>
        <row r="120">
          <cell r="A120">
            <v>46997</v>
          </cell>
          <cell r="CM120" t="e">
            <v>#REF!</v>
          </cell>
          <cell r="CN120" t="e">
            <v>#REF!</v>
          </cell>
          <cell r="CO120" t="e">
            <v>#REF!</v>
          </cell>
          <cell r="CP120" t="e">
            <v>#REF!</v>
          </cell>
          <cell r="CQ120" t="e">
            <v>#REF!</v>
          </cell>
          <cell r="CR120" t="e">
            <v>#REF!</v>
          </cell>
          <cell r="CY120">
            <v>201.26950995818578</v>
          </cell>
          <cell r="CZ120">
            <v>209.16725409881076</v>
          </cell>
          <cell r="DA120">
            <v>205.25637558783606</v>
          </cell>
        </row>
        <row r="121">
          <cell r="A121">
            <v>47027</v>
          </cell>
          <cell r="CM121" t="e">
            <v>#REF!</v>
          </cell>
          <cell r="CN121" t="e">
            <v>#REF!</v>
          </cell>
          <cell r="CO121" t="e">
            <v>#REF!</v>
          </cell>
          <cell r="CP121" t="e">
            <v>#REF!</v>
          </cell>
          <cell r="CQ121" t="e">
            <v>#REF!</v>
          </cell>
          <cell r="CR121" t="e">
            <v>#REF!</v>
          </cell>
          <cell r="CY121">
            <v>159.77870572372763</v>
          </cell>
          <cell r="CZ121">
            <v>166.90896939560261</v>
          </cell>
          <cell r="DA121">
            <v>163.40996045857611</v>
          </cell>
        </row>
        <row r="122">
          <cell r="A122">
            <v>47058</v>
          </cell>
          <cell r="CM122" t="e">
            <v>#REF!</v>
          </cell>
          <cell r="CN122" t="e">
            <v>#REF!</v>
          </cell>
          <cell r="CO122" t="e">
            <v>#REF!</v>
          </cell>
          <cell r="CP122" t="e">
            <v>#REF!</v>
          </cell>
          <cell r="CQ122" t="e">
            <v>#REF!</v>
          </cell>
          <cell r="CR122" t="e">
            <v>#REF!</v>
          </cell>
          <cell r="CY122">
            <v>87.864325354984032</v>
          </cell>
          <cell r="CZ122">
            <v>93.059608558109034</v>
          </cell>
          <cell r="DA122">
            <v>90.661416477565879</v>
          </cell>
        </row>
        <row r="123">
          <cell r="A123">
            <v>47088</v>
          </cell>
          <cell r="CM123" t="e">
            <v>#REF!</v>
          </cell>
          <cell r="CN123" t="e">
            <v>#REF!</v>
          </cell>
          <cell r="CO123" t="e">
            <v>#REF!</v>
          </cell>
          <cell r="CP123" t="e">
            <v>#REF!</v>
          </cell>
          <cell r="CQ123" t="e">
            <v>#REF!</v>
          </cell>
          <cell r="CR123" t="e">
            <v>#REF!</v>
          </cell>
          <cell r="CY123">
            <v>241.71057977221571</v>
          </cell>
          <cell r="CZ123">
            <v>247.42878289721571</v>
          </cell>
          <cell r="DA123">
            <v>244.71443255154358</v>
          </cell>
        </row>
        <row r="124">
          <cell r="A124">
            <v>47119</v>
          </cell>
          <cell r="CM124" t="e">
            <v>#REF!</v>
          </cell>
          <cell r="CN124" t="e">
            <v>#REF!</v>
          </cell>
          <cell r="CO124" t="e">
            <v>#REF!</v>
          </cell>
          <cell r="CP124" t="e">
            <v>#REF!</v>
          </cell>
          <cell r="CQ124" t="e">
            <v>#REF!</v>
          </cell>
          <cell r="CR124" t="e">
            <v>#REF!</v>
          </cell>
          <cell r="CY124">
            <v>265.78429960136361</v>
          </cell>
          <cell r="CZ124">
            <v>271.01516874198859</v>
          </cell>
          <cell r="DA124">
            <v>268.35975737261748</v>
          </cell>
        </row>
        <row r="125">
          <cell r="A125">
            <v>47150</v>
          </cell>
          <cell r="CM125" t="e">
            <v>#REF!</v>
          </cell>
          <cell r="CN125" t="e">
            <v>#REF!</v>
          </cell>
          <cell r="CO125" t="e">
            <v>#REF!</v>
          </cell>
          <cell r="CP125" t="e">
            <v>#REF!</v>
          </cell>
          <cell r="CQ125" t="e">
            <v>#REF!</v>
          </cell>
          <cell r="CR125" t="e">
            <v>#REF!</v>
          </cell>
          <cell r="CY125">
            <v>229.4473264981448</v>
          </cell>
          <cell r="CZ125">
            <v>235.81888899814481</v>
          </cell>
          <cell r="DA125">
            <v>232.12661527795566</v>
          </cell>
        </row>
        <row r="126">
          <cell r="A126">
            <v>47178</v>
          </cell>
          <cell r="CM126" t="e">
            <v>#REF!</v>
          </cell>
          <cell r="CN126" t="e">
            <v>#REF!</v>
          </cell>
          <cell r="CO126" t="e">
            <v>#REF!</v>
          </cell>
          <cell r="CP126" t="e">
            <v>#REF!</v>
          </cell>
          <cell r="CQ126" t="e">
            <v>#REF!</v>
          </cell>
          <cell r="CR126" t="e">
            <v>#REF!</v>
          </cell>
          <cell r="CY126">
            <v>245.26065786232402</v>
          </cell>
          <cell r="CZ126">
            <v>253.72342153419905</v>
          </cell>
          <cell r="DA126">
            <v>249.50196637115556</v>
          </cell>
        </row>
        <row r="127">
          <cell r="A127">
            <v>47209</v>
          </cell>
          <cell r="CM127" t="e">
            <v>#REF!</v>
          </cell>
          <cell r="CN127" t="e">
            <v>#REF!</v>
          </cell>
          <cell r="CO127" t="e">
            <v>#REF!</v>
          </cell>
          <cell r="CP127" t="e">
            <v>#REF!</v>
          </cell>
          <cell r="CQ127" t="e">
            <v>#REF!</v>
          </cell>
          <cell r="CR127" t="e">
            <v>#REF!</v>
          </cell>
          <cell r="CY127">
            <v>246.71001693864113</v>
          </cell>
          <cell r="CZ127">
            <v>259.41035873551613</v>
          </cell>
          <cell r="DA127">
            <v>252.71978976158985</v>
          </cell>
        </row>
        <row r="128">
          <cell r="A128">
            <v>47239</v>
          </cell>
          <cell r="CM128" t="e">
            <v>#REF!</v>
          </cell>
          <cell r="CN128" t="e">
            <v>#REF!</v>
          </cell>
          <cell r="CO128" t="e">
            <v>#REF!</v>
          </cell>
          <cell r="CP128" t="e">
            <v>#REF!</v>
          </cell>
          <cell r="CQ128" t="e">
            <v>#REF!</v>
          </cell>
          <cell r="CR128" t="e">
            <v>#REF!</v>
          </cell>
          <cell r="CY128">
            <v>287.44419704935751</v>
          </cell>
          <cell r="CZ128">
            <v>293.56438259623252</v>
          </cell>
          <cell r="DA128">
            <v>290.36223309212335</v>
          </cell>
        </row>
        <row r="129">
          <cell r="A129">
            <v>47270</v>
          </cell>
          <cell r="CM129" t="e">
            <v>#REF!</v>
          </cell>
          <cell r="CN129" t="e">
            <v>#REF!</v>
          </cell>
          <cell r="CO129" t="e">
            <v>#REF!</v>
          </cell>
          <cell r="CP129" t="e">
            <v>#REF!</v>
          </cell>
          <cell r="CQ129" t="e">
            <v>#REF!</v>
          </cell>
          <cell r="CR129" t="e">
            <v>#REF!</v>
          </cell>
          <cell r="CY129">
            <v>273.15422048234115</v>
          </cell>
          <cell r="CZ129">
            <v>290.08917165421616</v>
          </cell>
          <cell r="DA129">
            <v>281.92078616356747</v>
          </cell>
        </row>
        <row r="130">
          <cell r="A130">
            <v>47300</v>
          </cell>
          <cell r="CM130" t="e">
            <v>#REF!</v>
          </cell>
          <cell r="CN130" t="e">
            <v>#REF!</v>
          </cell>
          <cell r="CO130" t="e">
            <v>#REF!</v>
          </cell>
          <cell r="CP130" t="e">
            <v>#REF!</v>
          </cell>
          <cell r="CQ130" t="e">
            <v>#REF!</v>
          </cell>
          <cell r="CR130" t="e">
            <v>#REF!</v>
          </cell>
          <cell r="CY130">
            <v>351.11408353138933</v>
          </cell>
          <cell r="CZ130">
            <v>360.15631497670182</v>
          </cell>
          <cell r="DA130">
            <v>354.59054180709938</v>
          </cell>
        </row>
        <row r="131">
          <cell r="A131">
            <v>47331</v>
          </cell>
          <cell r="CM131" t="e">
            <v>#REF!</v>
          </cell>
          <cell r="CN131" t="e">
            <v>#REF!</v>
          </cell>
          <cell r="CO131" t="e">
            <v>#REF!</v>
          </cell>
          <cell r="CP131" t="e">
            <v>#REF!</v>
          </cell>
          <cell r="CQ131" t="e">
            <v>#REF!</v>
          </cell>
          <cell r="CR131" t="e">
            <v>#REF!</v>
          </cell>
          <cell r="CY131">
            <v>367.89414209771542</v>
          </cell>
          <cell r="CZ131">
            <v>374.89240137505919</v>
          </cell>
          <cell r="DA131">
            <v>370.93730264974619</v>
          </cell>
        </row>
        <row r="132">
          <cell r="A132">
            <v>47362</v>
          </cell>
          <cell r="CM132" t="e">
            <v>#REF!</v>
          </cell>
          <cell r="CN132" t="e">
            <v>#REF!</v>
          </cell>
          <cell r="CO132" t="e">
            <v>#REF!</v>
          </cell>
          <cell r="CP132" t="e">
            <v>#REF!</v>
          </cell>
          <cell r="CQ132" t="e">
            <v>#REF!</v>
          </cell>
          <cell r="CR132" t="e">
            <v>#REF!</v>
          </cell>
          <cell r="CY132">
            <v>233.73785899335385</v>
          </cell>
          <cell r="CZ132">
            <v>241.8069141691351</v>
          </cell>
          <cell r="DA132">
            <v>237.83249311375005</v>
          </cell>
        </row>
      </sheetData>
      <sheetData sheetId="24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  <sheetName val="soycashprices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59">
          <cell r="L159">
            <v>1.2019230769230769</v>
          </cell>
        </row>
      </sheetData>
      <sheetData sheetId="10"/>
      <sheetData sheetId="11"/>
      <sheetData sheetId="12">
        <row r="4760">
          <cell r="A4760">
            <v>43437</v>
          </cell>
          <cell r="B4760">
            <v>12</v>
          </cell>
          <cell r="C4760">
            <v>2018</v>
          </cell>
          <cell r="D4760">
            <v>1999</v>
          </cell>
          <cell r="E4760">
            <v>19.220982100332844</v>
          </cell>
          <cell r="F4760">
            <v>21.432245527804763</v>
          </cell>
          <cell r="G4760">
            <v>21.636362151879094</v>
          </cell>
          <cell r="H4760">
            <v>20.955973404964659</v>
          </cell>
          <cell r="I4760">
            <v>21.772439901261983</v>
          </cell>
          <cell r="J4760">
            <v>41.862150172216765</v>
          </cell>
          <cell r="K4760">
            <v>21.092051154347548</v>
          </cell>
          <cell r="M4760">
            <v>39</v>
          </cell>
          <cell r="N4760">
            <v>25.75</v>
          </cell>
          <cell r="O4760">
            <v>36.75</v>
          </cell>
          <cell r="P4760">
            <v>-2.25</v>
          </cell>
          <cell r="Q4760">
            <v>40.75</v>
          </cell>
          <cell r="R4760">
            <v>4200</v>
          </cell>
          <cell r="S4760">
            <v>4200</v>
          </cell>
          <cell r="T4760">
            <v>4300</v>
          </cell>
          <cell r="U4760">
            <v>4350</v>
          </cell>
          <cell r="V4760">
            <v>4330</v>
          </cell>
          <cell r="W4760">
            <v>4280</v>
          </cell>
          <cell r="X4760">
            <v>21.780720715541033</v>
          </cell>
        </row>
        <row r="4761">
          <cell r="A4761">
            <v>43438</v>
          </cell>
          <cell r="B4761">
            <v>12</v>
          </cell>
          <cell r="C4761">
            <v>2018</v>
          </cell>
          <cell r="D4761">
            <v>2017</v>
          </cell>
          <cell r="E4761">
            <v>19.220982100332844</v>
          </cell>
          <cell r="F4761">
            <v>21.432245527804763</v>
          </cell>
          <cell r="G4761">
            <v>21.636362151879094</v>
          </cell>
          <cell r="H4761">
            <v>20.865254905376066</v>
          </cell>
          <cell r="I4761">
            <v>21.545643652290504</v>
          </cell>
          <cell r="J4761">
            <v>41.808724285723585</v>
          </cell>
          <cell r="K4761">
            <v>21.772439901261983</v>
          </cell>
          <cell r="M4761">
            <v>39.5</v>
          </cell>
          <cell r="N4761">
            <v>25.75</v>
          </cell>
          <cell r="O4761">
            <v>36.75</v>
          </cell>
          <cell r="P4761">
            <v>-2.75</v>
          </cell>
          <cell r="Q4761">
            <v>40.75</v>
          </cell>
          <cell r="R4761">
            <v>4200</v>
          </cell>
          <cell r="S4761">
            <v>4200</v>
          </cell>
          <cell r="T4761">
            <v>4300</v>
          </cell>
          <cell r="U4761">
            <v>4350</v>
          </cell>
          <cell r="V4761">
            <v>4330</v>
          </cell>
          <cell r="W4761">
            <v>4280</v>
          </cell>
          <cell r="X4761">
            <v>22.072281504244788</v>
          </cell>
        </row>
        <row r="4762">
          <cell r="A4762">
            <v>43439</v>
          </cell>
          <cell r="B4762">
            <v>12</v>
          </cell>
          <cell r="C4762">
            <v>2018</v>
          </cell>
          <cell r="D4762">
            <v>1994</v>
          </cell>
          <cell r="E4762">
            <v>19.164283038089977</v>
          </cell>
          <cell r="F4762">
            <v>21.092051154347548</v>
          </cell>
          <cell r="G4762">
            <v>21.182769653936138</v>
          </cell>
          <cell r="H4762">
            <v>20.638458656404588</v>
          </cell>
          <cell r="I4762">
            <v>21.636362151879094</v>
          </cell>
          <cell r="J4762">
            <v>41.790945947969206</v>
          </cell>
          <cell r="K4762">
            <v>21.318847403319026</v>
          </cell>
          <cell r="M4762">
            <v>39.5</v>
          </cell>
          <cell r="N4762">
            <v>25.75</v>
          </cell>
          <cell r="O4762">
            <v>36.75</v>
          </cell>
          <cell r="P4762">
            <v>-2.75</v>
          </cell>
          <cell r="Q4762">
            <v>40.75</v>
          </cell>
          <cell r="R4762">
            <v>4200</v>
          </cell>
          <cell r="S4762">
            <v>4200</v>
          </cell>
          <cell r="T4762">
            <v>4300</v>
          </cell>
          <cell r="U4762">
            <v>4350</v>
          </cell>
          <cell r="V4762">
            <v>4330</v>
          </cell>
          <cell r="W4762">
            <v>4280</v>
          </cell>
          <cell r="X4762">
            <v>21.781178588759985</v>
          </cell>
        </row>
        <row r="4763">
          <cell r="A4763">
            <v>43440</v>
          </cell>
          <cell r="B4763">
            <v>12</v>
          </cell>
          <cell r="C4763">
            <v>2018</v>
          </cell>
          <cell r="D4763">
            <v>2004</v>
          </cell>
          <cell r="E4763">
            <v>19.391079287061455</v>
          </cell>
          <cell r="F4763">
            <v>21.318847403319026</v>
          </cell>
          <cell r="G4763">
            <v>21.0693715294504</v>
          </cell>
          <cell r="H4763">
            <v>20.865254905376066</v>
          </cell>
          <cell r="I4763">
            <v>21.545643652290504</v>
          </cell>
          <cell r="J4763">
            <v>41.619865000412581</v>
          </cell>
          <cell r="K4763">
            <v>21.318847403319026</v>
          </cell>
          <cell r="M4763">
            <v>39</v>
          </cell>
          <cell r="N4763">
            <v>25.75</v>
          </cell>
          <cell r="O4763">
            <v>36.75</v>
          </cell>
          <cell r="P4763">
            <v>-2.25</v>
          </cell>
          <cell r="Q4763">
            <v>40.75</v>
          </cell>
          <cell r="R4763">
            <v>4200</v>
          </cell>
          <cell r="S4763">
            <v>4200</v>
          </cell>
          <cell r="T4763">
            <v>4300</v>
          </cell>
          <cell r="U4763">
            <v>4350</v>
          </cell>
          <cell r="V4763">
            <v>4330</v>
          </cell>
          <cell r="W4763">
            <v>4280</v>
          </cell>
          <cell r="X4763">
            <v>21.840446080674866</v>
          </cell>
        </row>
        <row r="4764">
          <cell r="A4764">
            <v>43441</v>
          </cell>
          <cell r="B4764">
            <v>12</v>
          </cell>
          <cell r="C4764">
            <v>2018</v>
          </cell>
          <cell r="D4764">
            <v>1998</v>
          </cell>
          <cell r="E4764">
            <v>19.391079287061455</v>
          </cell>
          <cell r="F4764">
            <v>21.432245527804763</v>
          </cell>
          <cell r="G4764">
            <v>20.955973404964659</v>
          </cell>
          <cell r="H4764">
            <v>20.865254905376066</v>
          </cell>
          <cell r="I4764">
            <v>21.772439901261983</v>
          </cell>
          <cell r="J4764">
            <v>41.613990636968623</v>
          </cell>
          <cell r="K4764">
            <v>21.659041776776245</v>
          </cell>
          <cell r="M4764">
            <v>39</v>
          </cell>
          <cell r="N4764">
            <v>25.75</v>
          </cell>
          <cell r="O4764">
            <v>36.75</v>
          </cell>
          <cell r="P4764">
            <v>-2.25</v>
          </cell>
          <cell r="Q4764">
            <v>38.75</v>
          </cell>
          <cell r="R4764">
            <v>4170</v>
          </cell>
          <cell r="S4764">
            <v>4150</v>
          </cell>
          <cell r="T4764">
            <v>4270</v>
          </cell>
          <cell r="U4764">
            <v>4300</v>
          </cell>
          <cell r="V4764">
            <v>4280</v>
          </cell>
          <cell r="W4764">
            <v>4250</v>
          </cell>
          <cell r="X4764">
            <v>21.764596803314848</v>
          </cell>
        </row>
        <row r="4765">
          <cell r="A4765">
            <v>43444</v>
          </cell>
          <cell r="B4765">
            <v>12</v>
          </cell>
          <cell r="C4765">
            <v>2018</v>
          </cell>
          <cell r="D4765">
            <v>2042</v>
          </cell>
          <cell r="E4765">
            <v>19.617875536032933</v>
          </cell>
          <cell r="F4765">
            <v>21.772439901261983</v>
          </cell>
          <cell r="G4765">
            <v>21.772439901261983</v>
          </cell>
          <cell r="H4765">
            <v>20.865254905376066</v>
          </cell>
          <cell r="I4765">
            <v>21.999236150233461</v>
          </cell>
          <cell r="J4765">
            <v>40.661305152795848</v>
          </cell>
          <cell r="K4765">
            <v>21.659041776776245</v>
          </cell>
          <cell r="M4765">
            <v>39.5</v>
          </cell>
          <cell r="N4765">
            <v>26</v>
          </cell>
          <cell r="O4765">
            <v>39.5</v>
          </cell>
          <cell r="P4765">
            <v>0</v>
          </cell>
          <cell r="Q4765">
            <v>38.75</v>
          </cell>
          <cell r="R4765">
            <v>4170</v>
          </cell>
          <cell r="S4765">
            <v>4150</v>
          </cell>
          <cell r="T4765">
            <v>4270</v>
          </cell>
          <cell r="U4765">
            <v>4300</v>
          </cell>
          <cell r="V4765">
            <v>4280</v>
          </cell>
          <cell r="W4765">
            <v>4250</v>
          </cell>
          <cell r="X4765">
            <v>22.211891625887777</v>
          </cell>
        </row>
        <row r="4766">
          <cell r="A4766">
            <v>43445</v>
          </cell>
          <cell r="B4766">
            <v>12</v>
          </cell>
          <cell r="C4766">
            <v>2018</v>
          </cell>
          <cell r="D4766">
            <v>2016</v>
          </cell>
          <cell r="E4766">
            <v>19.504477411547192</v>
          </cell>
          <cell r="F4766">
            <v>21.545643652290504</v>
          </cell>
          <cell r="G4766">
            <v>21.659041776776245</v>
          </cell>
          <cell r="H4766">
            <v>20.865254905376066</v>
          </cell>
          <cell r="I4766">
            <v>21.772439901261983</v>
          </cell>
          <cell r="J4766"/>
          <cell r="K4766">
            <v>21.432245527804763</v>
          </cell>
          <cell r="M4766">
            <v>39.5</v>
          </cell>
          <cell r="N4766">
            <v>26</v>
          </cell>
          <cell r="O4766">
            <v>39.5</v>
          </cell>
          <cell r="P4766">
            <v>0</v>
          </cell>
          <cell r="Q4766">
            <v>38.75</v>
          </cell>
          <cell r="R4766">
            <v>4140</v>
          </cell>
          <cell r="S4766">
            <v>4110</v>
          </cell>
          <cell r="T4766">
            <v>4230</v>
          </cell>
          <cell r="U4766">
            <v>4240</v>
          </cell>
          <cell r="V4766">
            <v>4230</v>
          </cell>
          <cell r="W4766">
            <v>4210</v>
          </cell>
          <cell r="X4766">
            <v>21.860924596055547</v>
          </cell>
        </row>
        <row r="4767">
          <cell r="A4767">
            <v>43446</v>
          </cell>
          <cell r="B4767">
            <v>12</v>
          </cell>
          <cell r="C4767">
            <v>2018</v>
          </cell>
          <cell r="D4767">
            <v>2032</v>
          </cell>
          <cell r="E4767">
            <v>19.674574598275804</v>
          </cell>
          <cell r="F4767">
            <v>21.545643652290504</v>
          </cell>
          <cell r="G4767">
            <v>21.863158400850576</v>
          </cell>
          <cell r="H4767">
            <v>21.092051154347548</v>
          </cell>
          <cell r="I4767">
            <v>21.772439901261983</v>
          </cell>
          <cell r="J4767">
            <v>41.046237458293561</v>
          </cell>
          <cell r="K4767">
            <v>21.999236150233461</v>
          </cell>
          <cell r="M4767">
            <v>39.5</v>
          </cell>
          <cell r="N4767">
            <v>26</v>
          </cell>
          <cell r="O4767">
            <v>39.5</v>
          </cell>
          <cell r="P4767">
            <v>0</v>
          </cell>
          <cell r="Q4767">
            <v>38.75</v>
          </cell>
          <cell r="R4767">
            <v>4120</v>
          </cell>
          <cell r="S4767">
            <v>4100</v>
          </cell>
          <cell r="T4767">
            <v>4200</v>
          </cell>
          <cell r="U4767">
            <v>4210</v>
          </cell>
          <cell r="V4767">
            <v>4200</v>
          </cell>
          <cell r="W4767">
            <v>4180</v>
          </cell>
          <cell r="X4767">
            <v>22.034423997611544</v>
          </cell>
        </row>
        <row r="4768">
          <cell r="A4768">
            <v>43447</v>
          </cell>
          <cell r="B4768">
            <v>12</v>
          </cell>
          <cell r="C4768">
            <v>2018</v>
          </cell>
          <cell r="D4768">
            <v>2044</v>
          </cell>
          <cell r="E4768">
            <v>19.787972722761541</v>
          </cell>
          <cell r="F4768">
            <v>21.772439901261983</v>
          </cell>
          <cell r="G4768">
            <v>21.942537087990594</v>
          </cell>
          <cell r="H4768">
            <v>21.318847403319026</v>
          </cell>
          <cell r="I4768">
            <v>21.999236150233461</v>
          </cell>
          <cell r="J4768"/>
          <cell r="K4768">
            <v>21.772439901261983</v>
          </cell>
          <cell r="M4768">
            <v>39.5</v>
          </cell>
          <cell r="N4768">
            <v>26</v>
          </cell>
          <cell r="O4768">
            <v>39.5</v>
          </cell>
          <cell r="P4768">
            <v>0</v>
          </cell>
          <cell r="Q4768">
            <v>38.75</v>
          </cell>
          <cell r="R4768">
            <v>4120</v>
          </cell>
          <cell r="S4768">
            <v>4100</v>
          </cell>
          <cell r="T4768">
            <v>4200</v>
          </cell>
          <cell r="U4768">
            <v>4210</v>
          </cell>
          <cell r="V4768">
            <v>4200</v>
          </cell>
          <cell r="W4768">
            <v>4180</v>
          </cell>
          <cell r="X4768">
            <v>22.191073858195459</v>
          </cell>
        </row>
        <row r="4769">
          <cell r="A4769">
            <v>43448</v>
          </cell>
          <cell r="B4769">
            <v>12</v>
          </cell>
          <cell r="C4769">
            <v>2018</v>
          </cell>
          <cell r="D4769">
            <v>2068</v>
          </cell>
          <cell r="E4769">
            <v>20.003429159284448</v>
          </cell>
          <cell r="F4769">
            <v>21.885838025747724</v>
          </cell>
          <cell r="G4769">
            <v>22.203352774307792</v>
          </cell>
          <cell r="H4769">
            <v>21.772439901261983</v>
          </cell>
          <cell r="I4769">
            <v>22.226032399204943</v>
          </cell>
          <cell r="J4769"/>
          <cell r="K4769">
            <v>21.432245527804763</v>
          </cell>
          <cell r="M4769">
            <v>39.5</v>
          </cell>
          <cell r="N4769">
            <v>26</v>
          </cell>
          <cell r="O4769">
            <v>39.5</v>
          </cell>
          <cell r="P4769">
            <v>0</v>
          </cell>
          <cell r="Q4769">
            <v>42.5</v>
          </cell>
          <cell r="R4769">
            <v>4120</v>
          </cell>
          <cell r="S4769">
            <v>4100</v>
          </cell>
          <cell r="T4769">
            <v>4220</v>
          </cell>
          <cell r="U4769">
            <v>4230</v>
          </cell>
          <cell r="V4769">
            <v>4210</v>
          </cell>
          <cell r="W4769">
            <v>4200</v>
          </cell>
          <cell r="X4769">
            <v>22.424797651112534</v>
          </cell>
        </row>
        <row r="4770">
          <cell r="A4770">
            <v>43451</v>
          </cell>
          <cell r="B4770">
            <v>12</v>
          </cell>
          <cell r="C4770">
            <v>2018</v>
          </cell>
          <cell r="D4770">
            <v>2122</v>
          </cell>
          <cell r="E4770">
            <v>20.52506053191885</v>
          </cell>
          <cell r="F4770">
            <v>21.999236150233461</v>
          </cell>
          <cell r="G4770">
            <v>22.226032399204943</v>
          </cell>
          <cell r="H4770">
            <v>21.772439901261983</v>
          </cell>
          <cell r="I4770">
            <v>22.226032399204943</v>
          </cell>
          <cell r="J4770"/>
          <cell r="K4770">
            <v>21.432245527804763</v>
          </cell>
          <cell r="M4770">
            <v>39.75</v>
          </cell>
          <cell r="N4770">
            <v>27.5</v>
          </cell>
          <cell r="O4770">
            <v>39.5</v>
          </cell>
          <cell r="P4770">
            <v>-0.25</v>
          </cell>
          <cell r="Q4770">
            <v>42.5</v>
          </cell>
          <cell r="R4770"/>
          <cell r="S4770"/>
          <cell r="T4770"/>
          <cell r="U4770"/>
          <cell r="V4770"/>
          <cell r="W4770"/>
          <cell r="X4770">
            <v>23.032382881908518</v>
          </cell>
        </row>
        <row r="4771">
          <cell r="A4771">
            <v>43452</v>
          </cell>
          <cell r="B4771">
            <v>12</v>
          </cell>
          <cell r="C4771">
            <v>2018</v>
          </cell>
          <cell r="D4771">
            <v>2153</v>
          </cell>
          <cell r="E4771">
            <v>21.092051154347548</v>
          </cell>
          <cell r="F4771">
            <v>22.566226772662159</v>
          </cell>
          <cell r="G4771">
            <v>22.79302302163364</v>
          </cell>
          <cell r="H4771">
            <v>21.999236150233461</v>
          </cell>
          <cell r="I4771">
            <v>22.226032399204943</v>
          </cell>
          <cell r="J4771"/>
          <cell r="K4771">
            <v>22.112634274719202</v>
          </cell>
          <cell r="M4771">
            <v>39.75</v>
          </cell>
          <cell r="N4771">
            <v>27.5</v>
          </cell>
          <cell r="O4771">
            <v>39.5</v>
          </cell>
          <cell r="P4771">
            <v>-0.25</v>
          </cell>
          <cell r="Q4771">
            <v>42.5</v>
          </cell>
          <cell r="R4771">
            <v>4120</v>
          </cell>
          <cell r="S4771">
            <v>4100</v>
          </cell>
          <cell r="T4771">
            <v>4220</v>
          </cell>
          <cell r="U4771">
            <v>4230</v>
          </cell>
          <cell r="V4771">
            <v>4210</v>
          </cell>
          <cell r="W4771">
            <v>4200</v>
          </cell>
          <cell r="X4771">
            <v>23.391249055597335</v>
          </cell>
        </row>
        <row r="4772">
          <cell r="A4772">
            <v>43453</v>
          </cell>
          <cell r="B4772">
            <v>12</v>
          </cell>
          <cell r="C4772">
            <v>2018</v>
          </cell>
          <cell r="D4772">
            <v>2198</v>
          </cell>
          <cell r="E4772">
            <v>21.885838025747724</v>
          </cell>
          <cell r="F4772">
            <v>22.906421146119378</v>
          </cell>
          <cell r="G4772">
            <v>23.042498895502266</v>
          </cell>
          <cell r="H4772">
            <v>22.906421146119378</v>
          </cell>
          <cell r="I4772">
            <v>23.360013644062338</v>
          </cell>
          <cell r="J4772"/>
          <cell r="K4772">
            <v>22.79302302163364</v>
          </cell>
          <cell r="M4772">
            <v>39.75</v>
          </cell>
          <cell r="N4772">
            <v>27.5</v>
          </cell>
          <cell r="O4772">
            <v>39.5</v>
          </cell>
          <cell r="P4772">
            <v>-0.25</v>
          </cell>
          <cell r="Q4772">
            <v>42.5</v>
          </cell>
          <cell r="R4772">
            <v>4160</v>
          </cell>
          <cell r="S4772">
            <v>4150</v>
          </cell>
          <cell r="T4772">
            <v>4280</v>
          </cell>
          <cell r="U4772">
            <v>4260</v>
          </cell>
          <cell r="V4772">
            <v>4240</v>
          </cell>
          <cell r="W4772">
            <v>4270</v>
          </cell>
          <cell r="X4772">
            <v>23.868717033244479</v>
          </cell>
        </row>
        <row r="4773">
          <cell r="A4773">
            <v>43454</v>
          </cell>
          <cell r="B4773">
            <v>12</v>
          </cell>
          <cell r="C4773">
            <v>2018</v>
          </cell>
          <cell r="D4773">
            <v>2183</v>
          </cell>
          <cell r="E4773">
            <v>21.999236150233461</v>
          </cell>
          <cell r="F4773">
            <v>22.79302302163364</v>
          </cell>
          <cell r="G4773">
            <v>23.110537770193709</v>
          </cell>
          <cell r="H4773">
            <v>23.133217395090856</v>
          </cell>
          <cell r="I4773">
            <v>23.22393589467945</v>
          </cell>
          <cell r="J4773"/>
          <cell r="K4773">
            <v>22.906421146119378</v>
          </cell>
          <cell r="M4773">
            <v>39.75</v>
          </cell>
          <cell r="N4773">
            <v>27.5</v>
          </cell>
          <cell r="O4773">
            <v>39.5</v>
          </cell>
          <cell r="P4773">
            <v>-0.25</v>
          </cell>
          <cell r="Q4773">
            <v>42.5</v>
          </cell>
          <cell r="R4773">
            <v>4260</v>
          </cell>
          <cell r="S4773">
            <v>4250</v>
          </cell>
          <cell r="T4773">
            <v>4380</v>
          </cell>
          <cell r="U4773">
            <v>4320</v>
          </cell>
          <cell r="V4773">
            <v>4300</v>
          </cell>
          <cell r="W4773">
            <v>4370</v>
          </cell>
          <cell r="X4773">
            <v>23.711504382410855</v>
          </cell>
        </row>
        <row r="4774">
          <cell r="A4774">
            <v>43455</v>
          </cell>
          <cell r="B4774">
            <v>12</v>
          </cell>
          <cell r="C4774">
            <v>2018</v>
          </cell>
          <cell r="D4774">
            <v>2156</v>
          </cell>
          <cell r="E4774">
            <v>21.659041776776245</v>
          </cell>
          <cell r="F4774">
            <v>22.566226772662159</v>
          </cell>
          <cell r="G4774">
            <v>22.88374152122223</v>
          </cell>
          <cell r="H4774">
            <v>22.906421146119378</v>
          </cell>
          <cell r="I4774">
            <v>23.133217395090856</v>
          </cell>
          <cell r="J4774"/>
          <cell r="K4774">
            <v>22.79302302163364</v>
          </cell>
          <cell r="M4774">
            <v>39.75</v>
          </cell>
          <cell r="N4774">
            <v>27.5</v>
          </cell>
          <cell r="O4774">
            <v>39.5</v>
          </cell>
          <cell r="P4774">
            <v>-0.25</v>
          </cell>
          <cell r="Q4774">
            <v>42.5</v>
          </cell>
          <cell r="R4774">
            <v>4210</v>
          </cell>
          <cell r="S4774">
            <v>4200</v>
          </cell>
          <cell r="T4774">
            <v>4350</v>
          </cell>
          <cell r="U4774">
            <v>4300</v>
          </cell>
          <cell r="V4774">
            <v>4280</v>
          </cell>
          <cell r="W4774">
            <v>4330</v>
          </cell>
          <cell r="X4774">
            <v>23.401422004427314</v>
          </cell>
        </row>
        <row r="4775">
          <cell r="A4775">
            <v>43458</v>
          </cell>
          <cell r="B4775">
            <v>12</v>
          </cell>
          <cell r="C4775">
            <v>2018</v>
          </cell>
          <cell r="D4775">
            <v>2125</v>
          </cell>
          <cell r="E4775">
            <v>21.659041776776245</v>
          </cell>
          <cell r="F4775">
            <v>22.566226772662159</v>
          </cell>
          <cell r="G4775">
            <v>22.88374152122223</v>
          </cell>
          <cell r="H4775">
            <v>22.906421146119378</v>
          </cell>
          <cell r="I4775">
            <v>22.906421146119378</v>
          </cell>
          <cell r="J4775"/>
          <cell r="K4775">
            <v>22.906421146119378</v>
          </cell>
          <cell r="M4775">
            <v>39.75</v>
          </cell>
          <cell r="N4775">
            <v>27.5</v>
          </cell>
          <cell r="O4775">
            <v>39.5</v>
          </cell>
          <cell r="P4775">
            <v>-0.25</v>
          </cell>
          <cell r="Q4775">
            <v>42.5</v>
          </cell>
          <cell r="R4775">
            <v>4190</v>
          </cell>
          <cell r="S4775">
            <v>4180</v>
          </cell>
          <cell r="T4775">
            <v>4350</v>
          </cell>
          <cell r="U4775">
            <v>4260</v>
          </cell>
          <cell r="V4775">
            <v>4250</v>
          </cell>
          <cell r="W4775">
            <v>4330</v>
          </cell>
          <cell r="X4775">
            <v>23.042889269155772</v>
          </cell>
        </row>
        <row r="4776">
          <cell r="A4776">
            <v>43460</v>
          </cell>
          <cell r="B4776">
            <v>12</v>
          </cell>
          <cell r="C4776">
            <v>2018</v>
          </cell>
          <cell r="D4776">
            <v>2094</v>
          </cell>
          <cell r="E4776">
            <v>21.432245527804763</v>
          </cell>
          <cell r="F4776">
            <v>22.33943052369068</v>
          </cell>
          <cell r="G4776">
            <v>22.588906397559306</v>
          </cell>
          <cell r="H4776">
            <v>22.770343396736489</v>
          </cell>
          <cell r="I4776">
            <v>22.6796248971479</v>
          </cell>
          <cell r="J4776"/>
          <cell r="K4776"/>
          <cell r="M4776">
            <v>39.75</v>
          </cell>
          <cell r="N4776">
            <v>27.5</v>
          </cell>
          <cell r="O4776">
            <v>39.5</v>
          </cell>
          <cell r="P4776">
            <v>-0.25</v>
          </cell>
          <cell r="Q4776">
            <v>42.5</v>
          </cell>
          <cell r="R4776">
            <v>4190</v>
          </cell>
          <cell r="S4776">
            <v>4180</v>
          </cell>
          <cell r="T4776">
            <v>4310</v>
          </cell>
          <cell r="U4776">
            <v>4210</v>
          </cell>
          <cell r="V4776">
            <v>4200</v>
          </cell>
          <cell r="W4776">
            <v>4280</v>
          </cell>
          <cell r="X4776">
            <v>22.750244088444415</v>
          </cell>
        </row>
        <row r="4777">
          <cell r="A4777">
            <v>43461</v>
          </cell>
          <cell r="B4777">
            <v>12</v>
          </cell>
          <cell r="C4777">
            <v>2018</v>
          </cell>
          <cell r="D4777">
            <v>2104</v>
          </cell>
          <cell r="E4777">
            <v>21.659041776776245</v>
          </cell>
          <cell r="F4777">
            <v>22.33943052369068</v>
          </cell>
          <cell r="G4777">
            <v>22.543547147765011</v>
          </cell>
          <cell r="H4777">
            <v>22.906421146119378</v>
          </cell>
          <cell r="I4777">
            <v>22.6796248971479</v>
          </cell>
          <cell r="J4777"/>
          <cell r="K4777">
            <v>22.6796248971479</v>
          </cell>
          <cell r="M4777">
            <v>39.75</v>
          </cell>
          <cell r="N4777">
            <v>27.5</v>
          </cell>
          <cell r="O4777">
            <v>39.5</v>
          </cell>
          <cell r="P4777">
            <v>-0.25</v>
          </cell>
          <cell r="Q4777">
            <v>42.5</v>
          </cell>
          <cell r="R4777">
            <v>4190</v>
          </cell>
          <cell r="S4777">
            <v>4180</v>
          </cell>
          <cell r="T4777">
            <v>4310</v>
          </cell>
          <cell r="U4777">
            <v>4210</v>
          </cell>
          <cell r="V4777">
            <v>4200</v>
          </cell>
          <cell r="W4777">
            <v>4280</v>
          </cell>
          <cell r="X4777">
            <v>22.908272099663552</v>
          </cell>
        </row>
        <row r="4778">
          <cell r="A4778">
            <v>43462</v>
          </cell>
          <cell r="B4778">
            <v>12</v>
          </cell>
          <cell r="C4778">
            <v>2018</v>
          </cell>
          <cell r="D4778">
            <v>2118</v>
          </cell>
          <cell r="E4778">
            <v>21.602342714533375</v>
          </cell>
          <cell r="F4778">
            <v>22.452828648176421</v>
          </cell>
          <cell r="G4778">
            <v>22.588906397559306</v>
          </cell>
          <cell r="H4778">
            <v>22.906421146119378</v>
          </cell>
          <cell r="I4778">
            <v>22.906421146119378</v>
          </cell>
          <cell r="J4778"/>
          <cell r="K4778">
            <v>22.79302302163364</v>
          </cell>
          <cell r="M4778">
            <v>39.75</v>
          </cell>
          <cell r="N4778">
            <v>27.5</v>
          </cell>
          <cell r="O4778">
            <v>39.5</v>
          </cell>
          <cell r="P4778">
            <v>-0.25</v>
          </cell>
          <cell r="Q4778">
            <v>42.5</v>
          </cell>
          <cell r="R4778">
            <v>4190</v>
          </cell>
          <cell r="S4778">
            <v>4180</v>
          </cell>
          <cell r="T4778">
            <v>4310</v>
          </cell>
          <cell r="U4778">
            <v>4210</v>
          </cell>
          <cell r="V4778">
            <v>4200</v>
          </cell>
          <cell r="W4778">
            <v>4280</v>
          </cell>
          <cell r="X4778">
            <v>23.149612304655061</v>
          </cell>
        </row>
        <row r="4779">
          <cell r="A4779">
            <v>43465</v>
          </cell>
          <cell r="B4779">
            <v>12</v>
          </cell>
          <cell r="C4779">
            <v>2018</v>
          </cell>
          <cell r="D4779">
            <v>2119</v>
          </cell>
          <cell r="E4779">
            <v>21.659041776776245</v>
          </cell>
          <cell r="F4779">
            <v>22.226032399204943</v>
          </cell>
          <cell r="G4779">
            <v>22.543547147765011</v>
          </cell>
          <cell r="H4779">
            <v>22.906421146119378</v>
          </cell>
          <cell r="I4779">
            <v>22.997139645707971</v>
          </cell>
          <cell r="J4779"/>
          <cell r="K4779">
            <v>23.019819270605119</v>
          </cell>
          <cell r="M4779">
            <v>39.75</v>
          </cell>
          <cell r="N4779">
            <v>27.5</v>
          </cell>
          <cell r="O4779">
            <v>39.5</v>
          </cell>
          <cell r="P4779">
            <v>-0.25</v>
          </cell>
          <cell r="Q4779">
            <v>42.5</v>
          </cell>
          <cell r="R4779"/>
          <cell r="S4779"/>
          <cell r="T4779"/>
          <cell r="U4779"/>
          <cell r="V4779"/>
          <cell r="W4779"/>
          <cell r="X4779">
            <v>23.272699833925621</v>
          </cell>
        </row>
        <row r="4780">
          <cell r="A4780">
            <v>43467</v>
          </cell>
          <cell r="B4780">
            <v>1</v>
          </cell>
          <cell r="C4780">
            <v>2019</v>
          </cell>
          <cell r="D4780">
            <v>2164</v>
          </cell>
          <cell r="E4780">
            <v>22.33943052369068</v>
          </cell>
          <cell r="F4780">
            <v>23.019819270605119</v>
          </cell>
          <cell r="G4780">
            <v>23.019819270605119</v>
          </cell>
          <cell r="H4780">
            <v>23.586809893033816</v>
          </cell>
          <cell r="I4780">
            <v>23.450732143650928</v>
          </cell>
          <cell r="J4780"/>
          <cell r="K4780">
            <v>23.360013644062338</v>
          </cell>
          <cell r="M4780">
            <v>43</v>
          </cell>
          <cell r="N4780">
            <v>27.5</v>
          </cell>
          <cell r="O4780">
            <v>39.5</v>
          </cell>
          <cell r="P4780">
            <v>-3.5</v>
          </cell>
          <cell r="Q4780">
            <v>42.5</v>
          </cell>
          <cell r="R4780">
            <v>4290</v>
          </cell>
          <cell r="S4780">
            <v>4280</v>
          </cell>
          <cell r="T4780">
            <v>4410</v>
          </cell>
          <cell r="U4780">
            <v>4310</v>
          </cell>
          <cell r="V4780">
            <v>4300</v>
          </cell>
          <cell r="W4780">
            <v>4380</v>
          </cell>
          <cell r="X4780">
            <v>23.738190218828567</v>
          </cell>
        </row>
        <row r="4781">
          <cell r="A4781">
            <v>43468</v>
          </cell>
          <cell r="B4781">
            <v>1</v>
          </cell>
          <cell r="C4781">
            <v>2019</v>
          </cell>
          <cell r="D4781">
            <v>2151</v>
          </cell>
          <cell r="E4781">
            <v>22.452828648176421</v>
          </cell>
          <cell r="F4781">
            <v>23.246615519576597</v>
          </cell>
          <cell r="G4781">
            <v>23.155897019988004</v>
          </cell>
          <cell r="H4781">
            <v>23.813606142005295</v>
          </cell>
          <cell r="I4781">
            <v>23.586809893033816</v>
          </cell>
          <cell r="J4781"/>
          <cell r="K4781">
            <v>23.586809893033816</v>
          </cell>
          <cell r="M4781">
            <v>43</v>
          </cell>
          <cell r="N4781">
            <v>27.5</v>
          </cell>
          <cell r="O4781">
            <v>39.5</v>
          </cell>
          <cell r="P4781">
            <v>-3.5</v>
          </cell>
          <cell r="Q4781">
            <v>42.5</v>
          </cell>
          <cell r="R4781">
            <v>4350</v>
          </cell>
          <cell r="S4781">
            <v>4340</v>
          </cell>
          <cell r="T4781">
            <v>4500</v>
          </cell>
          <cell r="U4781">
            <v>4370</v>
          </cell>
          <cell r="V4781">
            <v>4350</v>
          </cell>
          <cell r="W4781">
            <v>4480</v>
          </cell>
          <cell r="X4781">
            <v>23.561397321306515</v>
          </cell>
        </row>
        <row r="4782">
          <cell r="A4782">
            <v>43469</v>
          </cell>
          <cell r="B4782">
            <v>1</v>
          </cell>
          <cell r="C4782">
            <v>2019</v>
          </cell>
          <cell r="D4782">
            <v>2171</v>
          </cell>
          <cell r="E4782">
            <v>22.566226772662159</v>
          </cell>
          <cell r="F4782">
            <v>23.360013644062338</v>
          </cell>
          <cell r="G4782">
            <v>23.382693268959486</v>
          </cell>
          <cell r="H4782">
            <v>23.586809893033816</v>
          </cell>
          <cell r="I4782">
            <v>23.813606142005295</v>
          </cell>
          <cell r="J4782"/>
          <cell r="K4782">
            <v>23.813606142005295</v>
          </cell>
          <cell r="M4782">
            <v>42</v>
          </cell>
          <cell r="N4782">
            <v>27.5</v>
          </cell>
          <cell r="O4782">
            <v>39.5</v>
          </cell>
          <cell r="P4782">
            <v>-2.5</v>
          </cell>
          <cell r="Q4782">
            <v>42.5</v>
          </cell>
          <cell r="R4782">
            <v>4350</v>
          </cell>
          <cell r="S4782">
            <v>4340</v>
          </cell>
          <cell r="T4782">
            <v>4500</v>
          </cell>
          <cell r="U4782">
            <v>4370</v>
          </cell>
          <cell r="V4782">
            <v>4350</v>
          </cell>
          <cell r="W4782">
            <v>4480</v>
          </cell>
          <cell r="X4782">
            <v>23.820738099520121</v>
          </cell>
        </row>
        <row r="4783">
          <cell r="A4783">
            <v>43472</v>
          </cell>
          <cell r="B4783">
            <v>1</v>
          </cell>
          <cell r="C4783">
            <v>2019</v>
          </cell>
          <cell r="D4783">
            <v>2159</v>
          </cell>
          <cell r="E4783">
            <v>22.509527710419292</v>
          </cell>
          <cell r="F4783">
            <v>23.246615519576597</v>
          </cell>
          <cell r="G4783">
            <v>23.269295144473745</v>
          </cell>
          <cell r="H4783">
            <v>24.267198639948251</v>
          </cell>
          <cell r="I4783">
            <v>23.813606142005295</v>
          </cell>
          <cell r="J4783"/>
          <cell r="K4783">
            <v>24.040402390976773</v>
          </cell>
          <cell r="M4783">
            <v>42</v>
          </cell>
          <cell r="N4783">
            <v>28</v>
          </cell>
          <cell r="O4783">
            <v>39.5</v>
          </cell>
          <cell r="P4783">
            <v>-2.5</v>
          </cell>
          <cell r="Q4783">
            <v>42.5</v>
          </cell>
          <cell r="R4783">
            <v>4350</v>
          </cell>
          <cell r="S4783">
            <v>4340</v>
          </cell>
          <cell r="T4783">
            <v>4500</v>
          </cell>
          <cell r="U4783">
            <v>4370</v>
          </cell>
          <cell r="V4783">
            <v>4350</v>
          </cell>
          <cell r="W4783">
            <v>4480</v>
          </cell>
          <cell r="X4783">
            <v>23.810021956208274</v>
          </cell>
        </row>
        <row r="4784">
          <cell r="A4784">
            <v>43473</v>
          </cell>
          <cell r="B4784">
            <v>1</v>
          </cell>
          <cell r="C4784">
            <v>2019</v>
          </cell>
          <cell r="D4784">
            <v>2178</v>
          </cell>
          <cell r="E4784">
            <v>22.622925834905029</v>
          </cell>
          <cell r="F4784">
            <v>23.473411768548075</v>
          </cell>
          <cell r="G4784">
            <v>23.643508955276687</v>
          </cell>
          <cell r="H4784">
            <v>24.131120890565366</v>
          </cell>
          <cell r="I4784">
            <v>24.040402390976773</v>
          </cell>
          <cell r="J4784"/>
          <cell r="K4784">
            <v>24.040402390976773</v>
          </cell>
          <cell r="M4784">
            <v>42</v>
          </cell>
          <cell r="N4784">
            <v>28</v>
          </cell>
          <cell r="O4784">
            <v>39.5</v>
          </cell>
          <cell r="P4784">
            <v>-2.5</v>
          </cell>
          <cell r="Q4784">
            <v>42.5</v>
          </cell>
          <cell r="R4784">
            <v>4380</v>
          </cell>
          <cell r="S4784">
            <v>4380</v>
          </cell>
          <cell r="T4784">
            <v>4530</v>
          </cell>
          <cell r="U4784">
            <v>4410</v>
          </cell>
          <cell r="V4784">
            <v>4390</v>
          </cell>
          <cell r="W4784">
            <v>4520</v>
          </cell>
          <cell r="X4784">
            <v>24.002052004853322</v>
          </cell>
        </row>
        <row r="4785">
          <cell r="A4785">
            <v>43474</v>
          </cell>
          <cell r="B4785">
            <v>1</v>
          </cell>
          <cell r="C4785">
            <v>2019</v>
          </cell>
          <cell r="D4785">
            <v>2183</v>
          </cell>
          <cell r="E4785">
            <v>22.622925834905029</v>
          </cell>
          <cell r="F4785">
            <v>23.927004266491032</v>
          </cell>
          <cell r="G4785">
            <v>24.040402390976773</v>
          </cell>
          <cell r="H4785">
            <v>24.040402390976773</v>
          </cell>
          <cell r="I4785">
            <v>24.040402390976773</v>
          </cell>
          <cell r="J4785"/>
          <cell r="K4785">
            <v>24.153800515462514</v>
          </cell>
          <cell r="M4785">
            <v>42.5</v>
          </cell>
          <cell r="N4785">
            <v>28</v>
          </cell>
          <cell r="O4785">
            <v>39.5</v>
          </cell>
          <cell r="P4785">
            <v>-3</v>
          </cell>
          <cell r="Q4785">
            <v>42.5</v>
          </cell>
          <cell r="R4785">
            <v>4380</v>
          </cell>
          <cell r="S4785">
            <v>4380</v>
          </cell>
          <cell r="T4785">
            <v>4530</v>
          </cell>
          <cell r="U4785">
            <v>4410</v>
          </cell>
          <cell r="V4785">
            <v>4390</v>
          </cell>
          <cell r="W4785">
            <v>4520</v>
          </cell>
          <cell r="X4785">
            <v>24.074700291988265</v>
          </cell>
        </row>
        <row r="4786">
          <cell r="A4786">
            <v>43475</v>
          </cell>
          <cell r="B4786">
            <v>1</v>
          </cell>
          <cell r="C4786">
            <v>2019</v>
          </cell>
          <cell r="D4786">
            <v>2164</v>
          </cell>
          <cell r="E4786">
            <v>22.509527710419292</v>
          </cell>
          <cell r="F4786">
            <v>23.927004266491032</v>
          </cell>
          <cell r="G4786">
            <v>23.972363516285331</v>
          </cell>
          <cell r="H4786">
            <v>23.722887642416701</v>
          </cell>
          <cell r="I4786">
            <v>24.267198639948251</v>
          </cell>
          <cell r="J4786"/>
          <cell r="K4786">
            <v>23.813606142005295</v>
          </cell>
          <cell r="M4786">
            <v>42.5</v>
          </cell>
          <cell r="N4786">
            <v>28</v>
          </cell>
          <cell r="O4786">
            <v>39.5</v>
          </cell>
          <cell r="P4786">
            <v>-3</v>
          </cell>
          <cell r="Q4786">
            <v>42.5</v>
          </cell>
          <cell r="R4786">
            <v>4480</v>
          </cell>
          <cell r="S4786">
            <v>4500</v>
          </cell>
          <cell r="T4786">
            <v>4620</v>
          </cell>
          <cell r="U4786">
            <v>4510</v>
          </cell>
          <cell r="V4786">
            <v>4500</v>
          </cell>
          <cell r="W4786">
            <v>4600</v>
          </cell>
          <cell r="X4786">
            <v>23.970065092760962</v>
          </cell>
        </row>
        <row r="4787">
          <cell r="A4787">
            <v>43476</v>
          </cell>
          <cell r="B4787">
            <v>1</v>
          </cell>
          <cell r="C4787">
            <v>2019</v>
          </cell>
          <cell r="D4787">
            <v>2173</v>
          </cell>
          <cell r="E4787">
            <v>22.73632395939077</v>
          </cell>
          <cell r="F4787">
            <v>23.927004266491032</v>
          </cell>
          <cell r="G4787">
            <v>23.972363516285331</v>
          </cell>
          <cell r="H4787">
            <v>24.040402390976773</v>
          </cell>
          <cell r="I4787">
            <v>24.131120890565366</v>
          </cell>
          <cell r="J4787"/>
          <cell r="K4787">
            <v>23.927004266491032</v>
          </cell>
          <cell r="M4787">
            <v>42.5</v>
          </cell>
          <cell r="N4787">
            <v>28</v>
          </cell>
          <cell r="O4787">
            <v>39.5</v>
          </cell>
          <cell r="P4787">
            <v>-3</v>
          </cell>
          <cell r="Q4787">
            <v>42.5</v>
          </cell>
          <cell r="R4787">
            <v>4480</v>
          </cell>
          <cell r="S4787">
            <v>4500</v>
          </cell>
          <cell r="T4787">
            <v>4620</v>
          </cell>
          <cell r="U4787">
            <v>4510</v>
          </cell>
          <cell r="V4787">
            <v>4500</v>
          </cell>
          <cell r="W4787">
            <v>4600</v>
          </cell>
          <cell r="X4787">
            <v>24.075635027602537</v>
          </cell>
        </row>
        <row r="4788">
          <cell r="A4788">
            <v>43479</v>
          </cell>
          <cell r="B4788">
            <v>1</v>
          </cell>
          <cell r="C4788">
            <v>2019</v>
          </cell>
          <cell r="D4788">
            <v>2134</v>
          </cell>
          <cell r="E4788">
            <v>22.28273146144781</v>
          </cell>
          <cell r="F4788">
            <v>23.700208017519554</v>
          </cell>
          <cell r="G4788">
            <v>23.768246892211</v>
          </cell>
          <cell r="H4788">
            <v>24.267198639948251</v>
          </cell>
          <cell r="I4788">
            <v>24.040402390976773</v>
          </cell>
          <cell r="J4788"/>
          <cell r="K4788">
            <v>23.813606142005295</v>
          </cell>
          <cell r="M4788">
            <v>42.5</v>
          </cell>
          <cell r="N4788">
            <v>27.75</v>
          </cell>
          <cell r="O4788">
            <v>39.5</v>
          </cell>
          <cell r="P4788">
            <v>-3</v>
          </cell>
          <cell r="Q4788">
            <v>42.5</v>
          </cell>
          <cell r="R4788">
            <v>4480</v>
          </cell>
          <cell r="S4788">
            <v>4500</v>
          </cell>
          <cell r="T4788">
            <v>4620</v>
          </cell>
          <cell r="U4788">
            <v>4590</v>
          </cell>
          <cell r="V4788">
            <v>4570</v>
          </cell>
          <cell r="W4788">
            <v>4600</v>
          </cell>
          <cell r="X4788">
            <v>23.626223837204599</v>
          </cell>
        </row>
        <row r="4789">
          <cell r="A4789">
            <v>43480</v>
          </cell>
          <cell r="B4789">
            <v>1</v>
          </cell>
          <cell r="C4789">
            <v>2019</v>
          </cell>
          <cell r="D4789">
            <v>2147</v>
          </cell>
          <cell r="E4789">
            <v>22.566226772662159</v>
          </cell>
          <cell r="F4789">
            <v>23.813606142005295</v>
          </cell>
          <cell r="G4789">
            <v>23.949683891388183</v>
          </cell>
          <cell r="H4789">
            <v>24.040402390976773</v>
          </cell>
          <cell r="I4789">
            <v>24.040402390976773</v>
          </cell>
          <cell r="J4789"/>
          <cell r="K4789">
            <v>23.813606142005295</v>
          </cell>
          <cell r="M4789">
            <v>42.5</v>
          </cell>
          <cell r="N4789">
            <v>27.75</v>
          </cell>
          <cell r="O4789">
            <v>39.5</v>
          </cell>
          <cell r="P4789">
            <v>-3</v>
          </cell>
          <cell r="Q4789">
            <v>42.5</v>
          </cell>
          <cell r="R4789">
            <v>4480</v>
          </cell>
          <cell r="S4789">
            <v>4500</v>
          </cell>
          <cell r="T4789">
            <v>4570</v>
          </cell>
          <cell r="U4789">
            <v>4540</v>
          </cell>
          <cell r="V4789">
            <v>4520</v>
          </cell>
          <cell r="W4789">
            <v>4550</v>
          </cell>
          <cell r="X4789">
            <v>23.735391008616403</v>
          </cell>
        </row>
        <row r="4790">
          <cell r="A4790">
            <v>43481</v>
          </cell>
          <cell r="B4790">
            <v>1</v>
          </cell>
          <cell r="C4790">
            <v>2019</v>
          </cell>
          <cell r="D4790">
            <v>2174</v>
          </cell>
          <cell r="E4790">
            <v>22.79302302163364</v>
          </cell>
          <cell r="F4790">
            <v>24.040402390976773</v>
          </cell>
          <cell r="G4790">
            <v>24.131120890565366</v>
          </cell>
          <cell r="H4790">
            <v>24.040402390976773</v>
          </cell>
          <cell r="I4790">
            <v>23.904324641593885</v>
          </cell>
          <cell r="J4790"/>
          <cell r="K4790">
            <v>23.700208017519554</v>
          </cell>
          <cell r="M4790">
            <v>42.5</v>
          </cell>
          <cell r="N4790">
            <v>27.75</v>
          </cell>
          <cell r="O4790">
            <v>39.5</v>
          </cell>
          <cell r="P4790">
            <v>-3</v>
          </cell>
          <cell r="Q4790">
            <v>42.5</v>
          </cell>
          <cell r="R4790">
            <v>4480</v>
          </cell>
          <cell r="S4790">
            <v>4500</v>
          </cell>
          <cell r="T4790">
            <v>4570</v>
          </cell>
          <cell r="U4790">
            <v>4540</v>
          </cell>
          <cell r="V4790">
            <v>4520</v>
          </cell>
          <cell r="W4790">
            <v>4550</v>
          </cell>
          <cell r="X4790">
            <v>24.004627325413605</v>
          </cell>
        </row>
        <row r="4791">
          <cell r="A4791">
            <v>43482</v>
          </cell>
          <cell r="B4791">
            <v>1</v>
          </cell>
          <cell r="C4791">
            <v>2019</v>
          </cell>
          <cell r="D4791">
            <v>2197</v>
          </cell>
          <cell r="E4791">
            <v>22.849722083876507</v>
          </cell>
          <cell r="F4791">
            <v>24.153800515462514</v>
          </cell>
          <cell r="G4791">
            <v>24.289878264845399</v>
          </cell>
          <cell r="H4791">
            <v>24.040402390976773</v>
          </cell>
          <cell r="I4791">
            <v>24.131120890565366</v>
          </cell>
          <cell r="J4791"/>
          <cell r="K4791">
            <v>24.380596764433992</v>
          </cell>
          <cell r="M4791">
            <v>42.5</v>
          </cell>
          <cell r="N4791">
            <v>27.75</v>
          </cell>
          <cell r="O4791">
            <v>39.5</v>
          </cell>
          <cell r="P4791">
            <v>-3</v>
          </cell>
          <cell r="Q4791">
            <v>42.5</v>
          </cell>
          <cell r="R4791">
            <v>4480</v>
          </cell>
          <cell r="S4791">
            <v>4500</v>
          </cell>
          <cell r="T4791">
            <v>4570</v>
          </cell>
          <cell r="U4791">
            <v>4540</v>
          </cell>
          <cell r="V4791">
            <v>4520</v>
          </cell>
          <cell r="W4791">
            <v>4550</v>
          </cell>
          <cell r="X4791">
            <v>24.234988277740243</v>
          </cell>
        </row>
        <row r="4792">
          <cell r="A4792">
            <v>43483</v>
          </cell>
          <cell r="B4792">
            <v>1</v>
          </cell>
          <cell r="C4792">
            <v>2019</v>
          </cell>
          <cell r="D4792">
            <v>2223</v>
          </cell>
          <cell r="E4792">
            <v>23.019819270605119</v>
          </cell>
          <cell r="F4792">
            <v>24.49399488891973</v>
          </cell>
          <cell r="G4792">
            <v>24.698111512994064</v>
          </cell>
          <cell r="H4792">
            <v>24.267198639948251</v>
          </cell>
          <cell r="I4792">
            <v>24.49399488891973</v>
          </cell>
          <cell r="J4792"/>
          <cell r="K4792">
            <v>24.153800515462514</v>
          </cell>
          <cell r="M4792">
            <v>42.5</v>
          </cell>
          <cell r="N4792">
            <v>27.75</v>
          </cell>
          <cell r="O4792">
            <v>39.5</v>
          </cell>
          <cell r="P4792">
            <v>-3</v>
          </cell>
          <cell r="Q4792">
            <v>42.5</v>
          </cell>
          <cell r="R4792">
            <v>4500</v>
          </cell>
          <cell r="S4792">
            <v>4500</v>
          </cell>
          <cell r="T4792">
            <v>4600</v>
          </cell>
          <cell r="U4792">
            <v>4590</v>
          </cell>
          <cell r="V4792">
            <v>4570</v>
          </cell>
          <cell r="W4792">
            <v>4580</v>
          </cell>
          <cell r="X4792">
            <v>24.533725618666558</v>
          </cell>
        </row>
        <row r="4793">
          <cell r="A4793">
            <v>43487</v>
          </cell>
          <cell r="B4793">
            <v>1</v>
          </cell>
          <cell r="C4793">
            <v>2019</v>
          </cell>
          <cell r="D4793">
            <v>2258</v>
          </cell>
          <cell r="E4793">
            <v>23.360013644062338</v>
          </cell>
          <cell r="F4793">
            <v>24.720791137891212</v>
          </cell>
          <cell r="G4793">
            <v>24.924907761965542</v>
          </cell>
          <cell r="H4793">
            <v>24.720791137891212</v>
          </cell>
          <cell r="I4793">
            <v>24.811509637479801</v>
          </cell>
          <cell r="J4793"/>
          <cell r="K4793">
            <v>23.586809893033816</v>
          </cell>
          <cell r="M4793">
            <v>42.5</v>
          </cell>
          <cell r="N4793">
            <v>28.25</v>
          </cell>
          <cell r="O4793">
            <v>37</v>
          </cell>
          <cell r="P4793">
            <v>-5.5</v>
          </cell>
          <cell r="Q4793">
            <v>42.5</v>
          </cell>
          <cell r="R4793">
            <v>4580</v>
          </cell>
          <cell r="S4793">
            <v>4570</v>
          </cell>
          <cell r="T4793">
            <v>4680</v>
          </cell>
          <cell r="U4793">
            <v>4660</v>
          </cell>
          <cell r="V4793">
            <v>4650</v>
          </cell>
          <cell r="W4793">
            <v>4660</v>
          </cell>
          <cell r="X4793">
            <v>24.799318652668262</v>
          </cell>
        </row>
        <row r="4794">
          <cell r="A4794">
            <v>43488</v>
          </cell>
          <cell r="B4794">
            <v>1</v>
          </cell>
          <cell r="C4794">
            <v>2019</v>
          </cell>
          <cell r="D4794">
            <v>2281</v>
          </cell>
          <cell r="E4794">
            <v>23.586809893033816</v>
          </cell>
          <cell r="F4794">
            <v>24.834189262376949</v>
          </cell>
          <cell r="G4794">
            <v>25.03830588645128</v>
          </cell>
          <cell r="H4794">
            <v>24.720791137891212</v>
          </cell>
          <cell r="I4794">
            <v>25.03830588645128</v>
          </cell>
          <cell r="J4794">
            <v>44.288674637588613</v>
          </cell>
          <cell r="K4794">
            <v>24.49399488891973</v>
          </cell>
          <cell r="M4794">
            <v>42.5</v>
          </cell>
          <cell r="N4794">
            <v>28.25</v>
          </cell>
          <cell r="O4794">
            <v>37</v>
          </cell>
          <cell r="P4794">
            <v>-5.5</v>
          </cell>
          <cell r="Q4794">
            <v>42.5</v>
          </cell>
          <cell r="R4794">
            <v>4580</v>
          </cell>
          <cell r="S4794">
            <v>4570</v>
          </cell>
          <cell r="T4794">
            <v>4680</v>
          </cell>
          <cell r="U4794">
            <v>4660</v>
          </cell>
          <cell r="V4794">
            <v>4650</v>
          </cell>
          <cell r="W4794">
            <v>4660</v>
          </cell>
          <cell r="X4794">
            <v>25.021632111436212</v>
          </cell>
        </row>
        <row r="4795">
          <cell r="A4795">
            <v>43489</v>
          </cell>
          <cell r="B4795">
            <v>1</v>
          </cell>
          <cell r="C4795">
            <v>2019</v>
          </cell>
          <cell r="D4795">
            <v>2298</v>
          </cell>
          <cell r="E4795">
            <v>23.813606142005295</v>
          </cell>
          <cell r="F4795">
            <v>24.94758738686269</v>
          </cell>
          <cell r="G4795">
            <v>25.03830588645128</v>
          </cell>
          <cell r="H4795">
            <v>24.94758738686269</v>
          </cell>
          <cell r="I4795">
            <v>25.174383635834168</v>
          </cell>
          <cell r="J4795"/>
          <cell r="K4795">
            <v>24.153800515462514</v>
          </cell>
          <cell r="M4795">
            <v>42.5</v>
          </cell>
          <cell r="N4795">
            <v>28.25</v>
          </cell>
          <cell r="O4795">
            <v>37</v>
          </cell>
          <cell r="P4795">
            <v>-5.5</v>
          </cell>
          <cell r="Q4795">
            <v>42.5</v>
          </cell>
          <cell r="R4795">
            <v>4600</v>
          </cell>
          <cell r="S4795">
            <v>4590</v>
          </cell>
          <cell r="T4795">
            <v>4700</v>
          </cell>
          <cell r="U4795">
            <v>4680</v>
          </cell>
          <cell r="V4795">
            <v>4670</v>
          </cell>
          <cell r="W4795">
            <v>4680</v>
          </cell>
          <cell r="X4795">
            <v>25.171590443683108</v>
          </cell>
        </row>
        <row r="4796">
          <cell r="A4796">
            <v>43490</v>
          </cell>
          <cell r="B4796">
            <v>1</v>
          </cell>
          <cell r="C4796">
            <v>2019</v>
          </cell>
          <cell r="D4796">
            <v>2292</v>
          </cell>
          <cell r="E4796">
            <v>23.700208017519554</v>
          </cell>
          <cell r="F4796">
            <v>24.94758738686269</v>
          </cell>
          <cell r="G4796">
            <v>25.151704010937021</v>
          </cell>
          <cell r="H4796">
            <v>24.94758738686269</v>
          </cell>
          <cell r="I4796">
            <v>25.174383635834168</v>
          </cell>
          <cell r="J4796">
            <v>44.46985273950569</v>
          </cell>
          <cell r="K4796">
            <v>23.700208017519554</v>
          </cell>
          <cell r="M4796">
            <v>42.5</v>
          </cell>
          <cell r="N4796">
            <v>28.25</v>
          </cell>
          <cell r="O4796">
            <v>37</v>
          </cell>
          <cell r="P4796">
            <v>-5.5</v>
          </cell>
          <cell r="Q4796">
            <v>39.5</v>
          </cell>
          <cell r="R4796">
            <v>4600</v>
          </cell>
          <cell r="S4796">
            <v>4590</v>
          </cell>
          <cell r="T4796">
            <v>4700</v>
          </cell>
          <cell r="U4796">
            <v>4680</v>
          </cell>
          <cell r="V4796">
            <v>4670</v>
          </cell>
          <cell r="W4796">
            <v>4680</v>
          </cell>
          <cell r="X4796">
            <v>25.218532572110615</v>
          </cell>
        </row>
        <row r="4797">
          <cell r="A4797">
            <v>43493</v>
          </cell>
          <cell r="B4797">
            <v>1</v>
          </cell>
          <cell r="C4797">
            <v>2019</v>
          </cell>
          <cell r="D4797">
            <v>2327</v>
          </cell>
          <cell r="E4797">
            <v>24.153800515462514</v>
          </cell>
          <cell r="F4797">
            <v>25.514578009291387</v>
          </cell>
          <cell r="G4797">
            <v>25.673335383571423</v>
          </cell>
          <cell r="H4797">
            <v>25.401179884805646</v>
          </cell>
          <cell r="I4797">
            <v>25.718694633365718</v>
          </cell>
          <cell r="J4797">
            <v>44.363465531994898</v>
          </cell>
          <cell r="K4797">
            <v>24.040402390976773</v>
          </cell>
          <cell r="M4797">
            <v>42.5</v>
          </cell>
          <cell r="N4797">
            <v>29.5</v>
          </cell>
          <cell r="O4797">
            <v>35.25</v>
          </cell>
          <cell r="P4797">
            <v>-7.25</v>
          </cell>
          <cell r="Q4797">
            <v>39.5</v>
          </cell>
          <cell r="R4797">
            <v>4670</v>
          </cell>
          <cell r="S4797">
            <v>4670</v>
          </cell>
          <cell r="T4797">
            <v>4780</v>
          </cell>
          <cell r="U4797">
            <v>4750</v>
          </cell>
          <cell r="V4797">
            <v>4730</v>
          </cell>
          <cell r="W4797">
            <v>4750</v>
          </cell>
          <cell r="X4797">
            <v>25.694005421452374</v>
          </cell>
        </row>
        <row r="4798">
          <cell r="A4798">
            <v>43494</v>
          </cell>
          <cell r="B4798">
            <v>1</v>
          </cell>
          <cell r="C4798">
            <v>2019</v>
          </cell>
          <cell r="D4798">
            <v>2294</v>
          </cell>
          <cell r="E4798">
            <v>23.745567267313852</v>
          </cell>
          <cell r="F4798">
            <v>25.174383635834168</v>
          </cell>
          <cell r="G4798">
            <v>25.378500259908499</v>
          </cell>
          <cell r="H4798">
            <v>25.174383635834168</v>
          </cell>
          <cell r="I4798">
            <v>25.49189838439424</v>
          </cell>
          <cell r="J4798"/>
          <cell r="K4798">
            <v>23.586809893033816</v>
          </cell>
          <cell r="M4798">
            <v>41.75</v>
          </cell>
          <cell r="N4798">
            <v>29.5</v>
          </cell>
          <cell r="O4798">
            <v>35.25</v>
          </cell>
          <cell r="P4798">
            <v>-6.5</v>
          </cell>
          <cell r="Q4798">
            <v>39.5</v>
          </cell>
          <cell r="R4798">
            <v>4670</v>
          </cell>
          <cell r="S4798">
            <v>4670</v>
          </cell>
          <cell r="T4798">
            <v>4780</v>
          </cell>
          <cell r="U4798">
            <v>4750</v>
          </cell>
          <cell r="V4798">
            <v>4730</v>
          </cell>
          <cell r="W4798">
            <v>4750</v>
          </cell>
          <cell r="X4798">
            <v>25.317303899784566</v>
          </cell>
        </row>
        <row r="4799">
          <cell r="A4799">
            <v>43495</v>
          </cell>
          <cell r="B4799">
            <v>1</v>
          </cell>
          <cell r="C4799">
            <v>2019</v>
          </cell>
          <cell r="D4799">
            <v>2302</v>
          </cell>
          <cell r="E4799">
            <v>23.85896539179959</v>
          </cell>
          <cell r="F4799">
            <v>25.401179884805646</v>
          </cell>
          <cell r="G4799">
            <v>25.537257634188535</v>
          </cell>
          <cell r="H4799">
            <v>25.265102135422762</v>
          </cell>
          <cell r="I4799">
            <v>25.627976133777125</v>
          </cell>
          <cell r="J4799">
            <v>44.263800346862652</v>
          </cell>
          <cell r="K4799">
            <v>23.813606142005295</v>
          </cell>
          <cell r="M4799">
            <v>41.75</v>
          </cell>
          <cell r="N4799">
            <v>29.5</v>
          </cell>
          <cell r="O4799">
            <v>35.25</v>
          </cell>
          <cell r="P4799">
            <v>-6.5</v>
          </cell>
          <cell r="Q4799">
            <v>39.5</v>
          </cell>
          <cell r="R4799">
            <v>4670</v>
          </cell>
          <cell r="S4799">
            <v>4670</v>
          </cell>
          <cell r="T4799">
            <v>4780</v>
          </cell>
          <cell r="U4799">
            <v>4750</v>
          </cell>
          <cell r="V4799">
            <v>4730</v>
          </cell>
          <cell r="W4799">
            <v>4750</v>
          </cell>
          <cell r="X4799">
            <v>25.436539105108146</v>
          </cell>
        </row>
        <row r="4800">
          <cell r="A4800">
            <v>43496</v>
          </cell>
          <cell r="B4800">
            <v>1</v>
          </cell>
          <cell r="C4800">
            <v>2019</v>
          </cell>
          <cell r="D4800">
            <v>2298</v>
          </cell>
          <cell r="E4800">
            <v>23.927004266491032</v>
          </cell>
          <cell r="F4800">
            <v>25.514578009291387</v>
          </cell>
          <cell r="G4800">
            <v>25.627976133777125</v>
          </cell>
          <cell r="H4800">
            <v>25.03830588645128</v>
          </cell>
          <cell r="I4800">
            <v>25.627976133777125</v>
          </cell>
          <cell r="J4800">
            <v>44.432246098711182</v>
          </cell>
          <cell r="K4800">
            <v>24.380596764433992</v>
          </cell>
          <cell r="M4800">
            <v>41.75</v>
          </cell>
          <cell r="N4800">
            <v>29.5</v>
          </cell>
          <cell r="O4800">
            <v>35.25</v>
          </cell>
          <cell r="P4800">
            <v>-6.5</v>
          </cell>
          <cell r="Q4800">
            <v>39.5</v>
          </cell>
          <cell r="R4800">
            <v>4670</v>
          </cell>
          <cell r="S4800">
            <v>4670</v>
          </cell>
          <cell r="T4800">
            <v>4780</v>
          </cell>
          <cell r="U4800">
            <v>4750</v>
          </cell>
          <cell r="V4800">
            <v>4730</v>
          </cell>
          <cell r="W4800">
            <v>4750</v>
          </cell>
          <cell r="X4800">
            <v>25.460565712577367</v>
          </cell>
        </row>
        <row r="4801">
          <cell r="A4801">
            <v>43497</v>
          </cell>
          <cell r="B4801">
            <v>2</v>
          </cell>
          <cell r="C4801">
            <v>2019</v>
          </cell>
          <cell r="D4801"/>
          <cell r="E4801"/>
          <cell r="F4801"/>
          <cell r="G4801"/>
          <cell r="H4801">
            <v>25.174383635834168</v>
          </cell>
          <cell r="I4801"/>
          <cell r="J4801"/>
          <cell r="K4801">
            <v>25.854772382748607</v>
          </cell>
          <cell r="M4801">
            <v>41.75</v>
          </cell>
          <cell r="N4801">
            <v>29.5</v>
          </cell>
          <cell r="O4801">
            <v>35.25</v>
          </cell>
          <cell r="P4801">
            <v>-6.5</v>
          </cell>
          <cell r="Q4801">
            <v>38</v>
          </cell>
          <cell r="R4801">
            <v>4670</v>
          </cell>
          <cell r="S4801">
            <v>4670</v>
          </cell>
          <cell r="T4801">
            <v>4740</v>
          </cell>
          <cell r="U4801">
            <v>4750</v>
          </cell>
          <cell r="V4801">
            <v>4730</v>
          </cell>
          <cell r="W4801">
            <v>4720</v>
          </cell>
          <cell r="X4801"/>
        </row>
        <row r="4802">
          <cell r="A4802">
            <v>43500</v>
          </cell>
          <cell r="B4802">
            <v>2</v>
          </cell>
          <cell r="C4802">
            <v>2019</v>
          </cell>
          <cell r="D4802">
            <v>2306</v>
          </cell>
          <cell r="E4802">
            <v>23.836285766902442</v>
          </cell>
          <cell r="F4802">
            <v>25.627976133777125</v>
          </cell>
          <cell r="G4802">
            <v>25.741374258262866</v>
          </cell>
          <cell r="H4802">
            <v>25.174383635834168</v>
          </cell>
          <cell r="I4802"/>
          <cell r="J4802"/>
          <cell r="K4802">
            <v>24.720791137891212</v>
          </cell>
          <cell r="M4802">
            <v>41.75</v>
          </cell>
          <cell r="N4802">
            <v>29.5</v>
          </cell>
          <cell r="O4802">
            <v>35</v>
          </cell>
          <cell r="P4802">
            <v>-6.75</v>
          </cell>
          <cell r="Q4802">
            <v>38</v>
          </cell>
          <cell r="R4802"/>
          <cell r="S4802"/>
          <cell r="T4802"/>
          <cell r="U4802"/>
          <cell r="V4802"/>
          <cell r="W4802"/>
          <cell r="X4802">
            <v>25.574188270329127</v>
          </cell>
        </row>
        <row r="4803">
          <cell r="A4803">
            <v>43501</v>
          </cell>
          <cell r="B4803">
            <v>2</v>
          </cell>
          <cell r="C4803">
            <v>2019</v>
          </cell>
          <cell r="D4803"/>
          <cell r="E4803"/>
          <cell r="F4803"/>
          <cell r="G4803"/>
          <cell r="H4803">
            <v>25.174383635834168</v>
          </cell>
          <cell r="I4803"/>
          <cell r="J4803">
            <v>47.566327384957845</v>
          </cell>
          <cell r="K4803">
            <v>24.040402390976773</v>
          </cell>
          <cell r="M4803">
            <v>41.75</v>
          </cell>
          <cell r="N4803">
            <v>29.5</v>
          </cell>
          <cell r="O4803">
            <v>35</v>
          </cell>
          <cell r="P4803">
            <v>-6.75</v>
          </cell>
          <cell r="Q4803">
            <v>38</v>
          </cell>
          <cell r="R4803"/>
          <cell r="S4803"/>
          <cell r="T4803"/>
          <cell r="U4803"/>
          <cell r="V4803"/>
          <cell r="W4803"/>
          <cell r="X4803"/>
        </row>
        <row r="4804">
          <cell r="A4804">
            <v>43502</v>
          </cell>
          <cell r="B4804">
            <v>2</v>
          </cell>
          <cell r="C4804">
            <v>2019</v>
          </cell>
          <cell r="D4804"/>
          <cell r="E4804"/>
          <cell r="F4804"/>
          <cell r="G4804"/>
          <cell r="H4804">
            <v>25.174383635834168</v>
          </cell>
          <cell r="I4804"/>
          <cell r="J4804">
            <v>47.55302955790026</v>
          </cell>
          <cell r="K4804">
            <v>23.927004266491032</v>
          </cell>
          <cell r="M4804">
            <v>41.75</v>
          </cell>
          <cell r="N4804">
            <v>29.5</v>
          </cell>
          <cell r="O4804">
            <v>35</v>
          </cell>
          <cell r="P4804">
            <v>-6.75</v>
          </cell>
          <cell r="Q4804">
            <v>38</v>
          </cell>
          <cell r="R4804"/>
          <cell r="S4804"/>
          <cell r="T4804"/>
          <cell r="U4804"/>
          <cell r="V4804"/>
          <cell r="W4804"/>
          <cell r="X4804"/>
        </row>
        <row r="4805">
          <cell r="A4805">
            <v>43503</v>
          </cell>
          <cell r="B4805">
            <v>2</v>
          </cell>
          <cell r="C4805">
            <v>2019</v>
          </cell>
          <cell r="D4805">
            <v>2318</v>
          </cell>
          <cell r="E4805">
            <v>23.949683891388183</v>
          </cell>
          <cell r="F4805">
            <v>25.968170507234344</v>
          </cell>
          <cell r="G4805">
            <v>25.866112195197179</v>
          </cell>
          <cell r="H4805">
            <v>25.401179884805646</v>
          </cell>
          <cell r="I4805">
            <v>26.308364880691563</v>
          </cell>
          <cell r="J4805"/>
          <cell r="K4805">
            <v>25.174383635834168</v>
          </cell>
          <cell r="M4805">
            <v>41.75</v>
          </cell>
          <cell r="N4805">
            <v>29.5</v>
          </cell>
          <cell r="O4805">
            <v>35</v>
          </cell>
          <cell r="P4805">
            <v>-6.75</v>
          </cell>
          <cell r="Q4805">
            <v>38</v>
          </cell>
          <cell r="R4805"/>
          <cell r="S4805"/>
          <cell r="T4805"/>
          <cell r="U4805"/>
          <cell r="V4805"/>
          <cell r="W4805"/>
          <cell r="X4805">
            <v>25.824079828853655</v>
          </cell>
        </row>
        <row r="4806">
          <cell r="A4806">
            <v>43504</v>
          </cell>
          <cell r="B4806">
            <v>2</v>
          </cell>
          <cell r="C4806">
            <v>2019</v>
          </cell>
          <cell r="D4806">
            <v>2289</v>
          </cell>
          <cell r="E4806">
            <v>23.927004266491032</v>
          </cell>
          <cell r="F4806">
            <v>25.741374258262866</v>
          </cell>
          <cell r="G4806">
            <v>25.673335383571423</v>
          </cell>
          <cell r="H4806">
            <v>25.401179884805646</v>
          </cell>
          <cell r="I4806">
            <v>26.308364880691563</v>
          </cell>
          <cell r="J4806">
            <v>47.806966477967748</v>
          </cell>
          <cell r="K4806">
            <v>25.627976133777125</v>
          </cell>
          <cell r="M4806">
            <v>39.25</v>
          </cell>
          <cell r="N4806">
            <v>29.5</v>
          </cell>
          <cell r="O4806">
            <v>35</v>
          </cell>
          <cell r="P4806">
            <v>-4.25</v>
          </cell>
          <cell r="Q4806">
            <v>37</v>
          </cell>
          <cell r="R4806"/>
          <cell r="S4806"/>
          <cell r="T4806"/>
          <cell r="U4806"/>
          <cell r="V4806"/>
          <cell r="W4806"/>
          <cell r="X4806">
            <v>25.529216321402288</v>
          </cell>
        </row>
        <row r="4807">
          <cell r="A4807">
            <v>43507</v>
          </cell>
          <cell r="B4807">
            <v>2</v>
          </cell>
          <cell r="C4807">
            <v>2019</v>
          </cell>
          <cell r="D4807">
            <v>2265</v>
          </cell>
          <cell r="E4807">
            <v>23.756907079762424</v>
          </cell>
          <cell r="F4807">
            <v>25.514578009291387</v>
          </cell>
          <cell r="G4807">
            <v>25.559937259085682</v>
          </cell>
          <cell r="H4807">
            <v>25.265102135422762</v>
          </cell>
          <cell r="I4807">
            <v>25.854772382748607</v>
          </cell>
          <cell r="J4807"/>
          <cell r="K4807">
            <v>25.174383635834168</v>
          </cell>
          <cell r="M4807">
            <v>39.25</v>
          </cell>
          <cell r="N4807">
            <v>29.5</v>
          </cell>
          <cell r="O4807">
            <v>35</v>
          </cell>
          <cell r="P4807">
            <v>-4.25</v>
          </cell>
          <cell r="Q4807">
            <v>37</v>
          </cell>
          <cell r="R4807">
            <v>4670</v>
          </cell>
          <cell r="S4807">
            <v>4670</v>
          </cell>
          <cell r="T4807">
            <v>4740</v>
          </cell>
          <cell r="U4807">
            <v>4750</v>
          </cell>
          <cell r="V4807">
            <v>4730</v>
          </cell>
          <cell r="W4807">
            <v>4720</v>
          </cell>
          <cell r="X4807">
            <v>25.242924025572481</v>
          </cell>
        </row>
        <row r="4808">
          <cell r="A4808">
            <v>43508</v>
          </cell>
          <cell r="B4808">
            <v>2</v>
          </cell>
          <cell r="C4808">
            <v>2019</v>
          </cell>
          <cell r="D4808">
            <v>2255</v>
          </cell>
          <cell r="E4808">
            <v>23.473411768548075</v>
          </cell>
          <cell r="F4808">
            <v>25.401179884805646</v>
          </cell>
          <cell r="G4808">
            <v>25.446539134599941</v>
          </cell>
          <cell r="H4808">
            <v>24.811509637479801</v>
          </cell>
          <cell r="I4808">
            <v>25.627976133777125</v>
          </cell>
          <cell r="J4808">
            <v>48.233995953100596</v>
          </cell>
          <cell r="K4808">
            <v>25.287781760319909</v>
          </cell>
          <cell r="M4808">
            <v>40</v>
          </cell>
          <cell r="N4808">
            <v>29.5</v>
          </cell>
          <cell r="O4808">
            <v>35</v>
          </cell>
          <cell r="P4808">
            <v>-5</v>
          </cell>
          <cell r="Q4808">
            <v>37</v>
          </cell>
          <cell r="R4808">
            <v>4670</v>
          </cell>
          <cell r="S4808">
            <v>4670</v>
          </cell>
          <cell r="T4808">
            <v>4740</v>
          </cell>
          <cell r="U4808">
            <v>4750</v>
          </cell>
          <cell r="V4808">
            <v>4730</v>
          </cell>
          <cell r="W4808">
            <v>4720</v>
          </cell>
          <cell r="X4808">
            <v>25.08832678100001</v>
          </cell>
        </row>
        <row r="4809">
          <cell r="A4809">
            <v>43509</v>
          </cell>
          <cell r="B4809">
            <v>2</v>
          </cell>
          <cell r="C4809">
            <v>2019</v>
          </cell>
          <cell r="D4809">
            <v>2252</v>
          </cell>
          <cell r="E4809">
            <v>23.586809893033816</v>
          </cell>
          <cell r="F4809">
            <v>25.401179884805646</v>
          </cell>
          <cell r="G4809">
            <v>25.446539134599941</v>
          </cell>
          <cell r="H4809">
            <v>24.720791137891212</v>
          </cell>
          <cell r="I4809">
            <v>25.627976133777125</v>
          </cell>
          <cell r="J4809">
            <v>48.00259255781269</v>
          </cell>
          <cell r="K4809">
            <v>25.627976133777125</v>
          </cell>
          <cell r="M4809">
            <v>40</v>
          </cell>
          <cell r="N4809">
            <v>29.5</v>
          </cell>
          <cell r="O4809">
            <v>35</v>
          </cell>
          <cell r="P4809">
            <v>-5</v>
          </cell>
          <cell r="Q4809">
            <v>37</v>
          </cell>
          <cell r="R4809">
            <v>4670</v>
          </cell>
          <cell r="S4809">
            <v>4670</v>
          </cell>
          <cell r="T4809">
            <v>4740</v>
          </cell>
          <cell r="U4809">
            <v>4750</v>
          </cell>
          <cell r="V4809">
            <v>4730</v>
          </cell>
          <cell r="W4809">
            <v>4720</v>
          </cell>
          <cell r="X4809">
            <v>25.12891280116953</v>
          </cell>
        </row>
        <row r="4810">
          <cell r="A4810">
            <v>43510</v>
          </cell>
          <cell r="B4810">
            <v>2</v>
          </cell>
          <cell r="C4810">
            <v>2019</v>
          </cell>
          <cell r="D4810">
            <v>2272</v>
          </cell>
          <cell r="E4810">
            <v>23.756907079762424</v>
          </cell>
          <cell r="F4810">
            <v>25.627976133777125</v>
          </cell>
          <cell r="G4810">
            <v>25.559937259085682</v>
          </cell>
          <cell r="H4810">
            <v>24.94758738686269</v>
          </cell>
          <cell r="I4810">
            <v>25.854772382748607</v>
          </cell>
          <cell r="J4810">
            <v>44.714089362071626</v>
          </cell>
          <cell r="K4810">
            <v>25.741374258262866</v>
          </cell>
          <cell r="M4810">
            <v>40</v>
          </cell>
          <cell r="N4810">
            <v>29.5</v>
          </cell>
          <cell r="O4810">
            <v>35</v>
          </cell>
          <cell r="P4810">
            <v>-5</v>
          </cell>
          <cell r="Q4810">
            <v>37</v>
          </cell>
          <cell r="R4810">
            <v>4670</v>
          </cell>
          <cell r="S4810">
            <v>4670</v>
          </cell>
          <cell r="T4810">
            <v>4740</v>
          </cell>
          <cell r="U4810">
            <v>4750</v>
          </cell>
          <cell r="V4810">
            <v>4730</v>
          </cell>
          <cell r="W4810">
            <v>4720</v>
          </cell>
          <cell r="X4810">
            <v>25.296076468492899</v>
          </cell>
        </row>
        <row r="4811">
          <cell r="A4811">
            <v>43511</v>
          </cell>
          <cell r="B4811">
            <v>2</v>
          </cell>
          <cell r="C4811">
            <v>2019</v>
          </cell>
          <cell r="D4811">
            <v>2253</v>
          </cell>
          <cell r="E4811">
            <v>23.416712706305205</v>
          </cell>
          <cell r="F4811">
            <v>25.287781760319909</v>
          </cell>
          <cell r="G4811">
            <v>25.310461385217057</v>
          </cell>
          <cell r="H4811">
            <v>24.720791137891212</v>
          </cell>
          <cell r="I4811">
            <v>25.627976133777125</v>
          </cell>
          <cell r="J4811"/>
          <cell r="K4811">
            <v>25.627976133777125</v>
          </cell>
          <cell r="M4811">
            <v>40</v>
          </cell>
          <cell r="N4811">
            <v>29.5</v>
          </cell>
          <cell r="O4811">
            <v>35</v>
          </cell>
          <cell r="P4811">
            <v>-5</v>
          </cell>
          <cell r="Q4811">
            <v>37</v>
          </cell>
          <cell r="R4811">
            <v>4660</v>
          </cell>
          <cell r="S4811">
            <v>4660</v>
          </cell>
          <cell r="T4811">
            <v>4730</v>
          </cell>
          <cell r="U4811">
            <v>4740</v>
          </cell>
          <cell r="V4811">
            <v>4720</v>
          </cell>
          <cell r="W4811">
            <v>4710</v>
          </cell>
          <cell r="X4811">
            <v>25.029240702069174</v>
          </cell>
        </row>
        <row r="4812">
          <cell r="A4812">
            <v>43515</v>
          </cell>
          <cell r="B4812">
            <v>2</v>
          </cell>
          <cell r="C4812">
            <v>2019</v>
          </cell>
          <cell r="D4812">
            <v>2259</v>
          </cell>
          <cell r="E4812">
            <v>24.040402390976773</v>
          </cell>
          <cell r="F4812">
            <v>25.174383635834168</v>
          </cell>
          <cell r="G4812">
            <v>25.378500259908499</v>
          </cell>
          <cell r="H4812">
            <v>25.401179884805646</v>
          </cell>
          <cell r="I4812">
            <v>25.627976133777125</v>
          </cell>
          <cell r="J4812"/>
          <cell r="K4812">
            <v>25.854772382748607</v>
          </cell>
          <cell r="M4812">
            <v>40</v>
          </cell>
          <cell r="N4812">
            <v>29.5</v>
          </cell>
          <cell r="O4812">
            <v>35</v>
          </cell>
          <cell r="P4812">
            <v>-5</v>
          </cell>
          <cell r="Q4812">
            <v>37</v>
          </cell>
          <cell r="R4812">
            <v>4660</v>
          </cell>
          <cell r="S4812">
            <v>4660</v>
          </cell>
          <cell r="T4812">
            <v>4730</v>
          </cell>
          <cell r="U4812">
            <v>4740</v>
          </cell>
          <cell r="V4812">
            <v>4720</v>
          </cell>
          <cell r="W4812">
            <v>4710</v>
          </cell>
          <cell r="X4812">
            <v>25.11434933463584</v>
          </cell>
        </row>
        <row r="4813">
          <cell r="A4813">
            <v>43516</v>
          </cell>
          <cell r="B4813">
            <v>2</v>
          </cell>
          <cell r="C4813">
            <v>2019</v>
          </cell>
          <cell r="D4813">
            <v>2241</v>
          </cell>
          <cell r="E4813">
            <v>23.813606142005295</v>
          </cell>
          <cell r="F4813">
            <v>24.94758738686269</v>
          </cell>
          <cell r="G4813">
            <v>25.083665136245578</v>
          </cell>
          <cell r="H4813">
            <v>25.03830588645128</v>
          </cell>
          <cell r="I4813">
            <v>25.401179884805646</v>
          </cell>
          <cell r="J4813">
            <v>44.720387121136696</v>
          </cell>
          <cell r="K4813">
            <v>25.514578009291387</v>
          </cell>
          <cell r="M4813">
            <v>40</v>
          </cell>
          <cell r="N4813">
            <v>29.5</v>
          </cell>
          <cell r="O4813">
            <v>35</v>
          </cell>
          <cell r="P4813">
            <v>-5</v>
          </cell>
          <cell r="Q4813">
            <v>37</v>
          </cell>
          <cell r="R4813">
            <v>4650</v>
          </cell>
          <cell r="S4813">
            <v>4640</v>
          </cell>
          <cell r="T4813">
            <v>4720</v>
          </cell>
          <cell r="U4813">
            <v>4740</v>
          </cell>
          <cell r="V4813">
            <v>4720</v>
          </cell>
          <cell r="W4813">
            <v>4700</v>
          </cell>
          <cell r="X4813">
            <v>25.012322536667543</v>
          </cell>
        </row>
        <row r="4814">
          <cell r="A4814">
            <v>43517</v>
          </cell>
          <cell r="B4814">
            <v>2</v>
          </cell>
          <cell r="C4814">
            <v>2019</v>
          </cell>
          <cell r="D4814">
            <v>2263</v>
          </cell>
          <cell r="E4814">
            <v>23.927004266491032</v>
          </cell>
          <cell r="F4814">
            <v>24.94758738686269</v>
          </cell>
          <cell r="G4814">
            <v>25.151704010937021</v>
          </cell>
          <cell r="H4814">
            <v>24.94758738686269</v>
          </cell>
          <cell r="I4814">
            <v>25.265102135422762</v>
          </cell>
          <cell r="J4814">
            <v>44.626106614205284</v>
          </cell>
          <cell r="K4814">
            <v>25.968170507234344</v>
          </cell>
          <cell r="M4814">
            <v>40</v>
          </cell>
          <cell r="N4814">
            <v>29.5</v>
          </cell>
          <cell r="O4814">
            <v>35</v>
          </cell>
          <cell r="P4814">
            <v>-5</v>
          </cell>
          <cell r="Q4814">
            <v>37</v>
          </cell>
          <cell r="R4814">
            <v>4590</v>
          </cell>
          <cell r="S4814">
            <v>4600</v>
          </cell>
          <cell r="T4814">
            <v>4670</v>
          </cell>
          <cell r="U4814">
            <v>4730</v>
          </cell>
          <cell r="V4814">
            <v>4710</v>
          </cell>
          <cell r="W4814">
            <v>4650</v>
          </cell>
          <cell r="X4814">
            <v>25.183508901985135</v>
          </cell>
        </row>
        <row r="4815">
          <cell r="A4815">
            <v>43518</v>
          </cell>
          <cell r="B4815">
            <v>2</v>
          </cell>
          <cell r="C4815">
            <v>2019</v>
          </cell>
          <cell r="D4815">
            <v>2252</v>
          </cell>
          <cell r="E4815">
            <v>23.813606142005295</v>
          </cell>
          <cell r="F4815">
            <v>24.834189262376949</v>
          </cell>
          <cell r="G4815">
            <v>24.924907761965542</v>
          </cell>
          <cell r="H4815">
            <v>25.174383635834168</v>
          </cell>
          <cell r="I4815">
            <v>25.03830588645128</v>
          </cell>
          <cell r="J4815"/>
          <cell r="K4815">
            <v>25.741374258262866</v>
          </cell>
          <cell r="M4815">
            <v>40</v>
          </cell>
          <cell r="N4815">
            <v>29.5</v>
          </cell>
          <cell r="O4815">
            <v>35</v>
          </cell>
          <cell r="P4815">
            <v>-5</v>
          </cell>
          <cell r="Q4815">
            <v>37</v>
          </cell>
          <cell r="R4815">
            <v>4620</v>
          </cell>
          <cell r="S4815">
            <v>4620</v>
          </cell>
          <cell r="T4815">
            <v>4690</v>
          </cell>
          <cell r="U4815">
            <v>4770</v>
          </cell>
          <cell r="V4815">
            <v>4750</v>
          </cell>
          <cell r="W4815">
            <v>4680</v>
          </cell>
          <cell r="X4815">
            <v>25.061096795081983</v>
          </cell>
        </row>
        <row r="4816">
          <cell r="A4816">
            <v>43521</v>
          </cell>
          <cell r="B4816">
            <v>2</v>
          </cell>
          <cell r="C4816">
            <v>2019</v>
          </cell>
          <cell r="D4816">
            <v>2212</v>
          </cell>
          <cell r="E4816">
            <v>23.133217395090856</v>
          </cell>
          <cell r="F4816">
            <v>24.49399488891973</v>
          </cell>
          <cell r="G4816">
            <v>24.584713388508323</v>
          </cell>
          <cell r="H4816">
            <v>24.720791137891212</v>
          </cell>
          <cell r="I4816">
            <v>24.811509637479801</v>
          </cell>
          <cell r="J4816">
            <v>44.835317088885681</v>
          </cell>
          <cell r="K4816">
            <v>25.287781760319909</v>
          </cell>
          <cell r="M4816">
            <v>40</v>
          </cell>
          <cell r="N4816">
            <v>29.5</v>
          </cell>
          <cell r="O4816">
            <v>35</v>
          </cell>
          <cell r="P4816">
            <v>-5</v>
          </cell>
          <cell r="Q4816">
            <v>37</v>
          </cell>
          <cell r="R4816">
            <v>4620</v>
          </cell>
          <cell r="S4816">
            <v>4620</v>
          </cell>
          <cell r="T4816">
            <v>4690</v>
          </cell>
          <cell r="U4816">
            <v>4770</v>
          </cell>
          <cell r="V4816">
            <v>4750</v>
          </cell>
          <cell r="W4816">
            <v>4680</v>
          </cell>
          <cell r="X4816">
            <v>24.682573319798848</v>
          </cell>
        </row>
        <row r="4817">
          <cell r="A4817">
            <v>43523</v>
          </cell>
          <cell r="B4817">
            <v>2</v>
          </cell>
          <cell r="C4817">
            <v>2019</v>
          </cell>
          <cell r="D4817">
            <v>2132</v>
          </cell>
          <cell r="E4817">
            <v>22.509527710419292</v>
          </cell>
          <cell r="F4817">
            <v>23.813606142005295</v>
          </cell>
          <cell r="G4817">
            <v>23.938344078939608</v>
          </cell>
          <cell r="H4817">
            <v>23.813606142005295</v>
          </cell>
          <cell r="I4817">
            <v>24.040402390976773</v>
          </cell>
          <cell r="J4817">
            <v>44.282453444353962</v>
          </cell>
          <cell r="K4817">
            <v>24.720791137891212</v>
          </cell>
          <cell r="M4817">
            <v>40</v>
          </cell>
          <cell r="N4817">
            <v>29.5</v>
          </cell>
          <cell r="O4817">
            <v>35</v>
          </cell>
          <cell r="P4817">
            <v>-5</v>
          </cell>
          <cell r="Q4817">
            <v>37</v>
          </cell>
          <cell r="R4817">
            <v>4540</v>
          </cell>
          <cell r="S4817">
            <v>4530</v>
          </cell>
          <cell r="T4817">
            <v>4610</v>
          </cell>
          <cell r="U4817">
            <v>4670</v>
          </cell>
          <cell r="V4817">
            <v>4650</v>
          </cell>
          <cell r="W4817">
            <v>4590</v>
          </cell>
          <cell r="X4817">
            <v>23.795748169645336</v>
          </cell>
        </row>
        <row r="4818">
          <cell r="A4818">
            <v>43524</v>
          </cell>
          <cell r="B4818">
            <v>2</v>
          </cell>
          <cell r="C4818">
            <v>2019</v>
          </cell>
          <cell r="D4818">
            <v>2122</v>
          </cell>
          <cell r="E4818">
            <v>22.509527710419292</v>
          </cell>
          <cell r="F4818">
            <v>23.813606142005295</v>
          </cell>
          <cell r="G4818">
            <v>23.836285766902442</v>
          </cell>
          <cell r="H4818">
            <v>23.813606142005295</v>
          </cell>
          <cell r="I4818">
            <v>23.904324641593885</v>
          </cell>
          <cell r="J4818">
            <v>44.507523093372278</v>
          </cell>
          <cell r="K4818">
            <v>24.607393013405471</v>
          </cell>
          <cell r="M4818">
            <v>40</v>
          </cell>
          <cell r="N4818">
            <v>29.5</v>
          </cell>
          <cell r="O4818">
            <v>35</v>
          </cell>
          <cell r="P4818">
            <v>-5</v>
          </cell>
          <cell r="Q4818">
            <v>37</v>
          </cell>
          <cell r="R4818">
            <v>4540</v>
          </cell>
          <cell r="S4818">
            <v>4530</v>
          </cell>
          <cell r="T4818">
            <v>4610</v>
          </cell>
          <cell r="U4818">
            <v>4670</v>
          </cell>
          <cell r="V4818">
            <v>4650</v>
          </cell>
          <cell r="W4818">
            <v>4590</v>
          </cell>
          <cell r="X4818">
            <v>23.678309486714806</v>
          </cell>
        </row>
        <row r="4819">
          <cell r="A4819">
            <v>43525</v>
          </cell>
          <cell r="B4819">
            <v>3</v>
          </cell>
          <cell r="C4819">
            <v>2019</v>
          </cell>
          <cell r="D4819">
            <v>2189</v>
          </cell>
          <cell r="E4819">
            <v>23.019819270605119</v>
          </cell>
          <cell r="F4819">
            <v>24.267198639948251</v>
          </cell>
          <cell r="G4819">
            <v>24.289878264845399</v>
          </cell>
          <cell r="H4819">
            <v>24.040402390976773</v>
          </cell>
          <cell r="I4819">
            <v>24.267198639948251</v>
          </cell>
          <cell r="J4819"/>
          <cell r="K4819">
            <v>25.060985511348427</v>
          </cell>
          <cell r="M4819">
            <v>40</v>
          </cell>
          <cell r="N4819">
            <v>29.5</v>
          </cell>
          <cell r="O4819">
            <v>35</v>
          </cell>
          <cell r="P4819">
            <v>-5</v>
          </cell>
          <cell r="Q4819">
            <v>37</v>
          </cell>
          <cell r="R4819">
            <v>4540</v>
          </cell>
          <cell r="S4819">
            <v>4530</v>
          </cell>
          <cell r="T4819">
            <v>4610</v>
          </cell>
          <cell r="U4819">
            <v>4670</v>
          </cell>
          <cell r="V4819">
            <v>4650</v>
          </cell>
          <cell r="W4819">
            <v>4590</v>
          </cell>
          <cell r="X4819">
            <v>24.383938555921787</v>
          </cell>
        </row>
        <row r="4820">
          <cell r="A4820">
            <v>43528</v>
          </cell>
          <cell r="B4820">
            <v>3</v>
          </cell>
          <cell r="C4820">
            <v>2019</v>
          </cell>
          <cell r="D4820">
            <v>2149</v>
          </cell>
          <cell r="E4820">
            <v>22.906421146119378</v>
          </cell>
          <cell r="F4820">
            <v>24.040402390976773</v>
          </cell>
          <cell r="G4820">
            <v>24.119781078116791</v>
          </cell>
          <cell r="H4820"/>
          <cell r="I4820"/>
          <cell r="J4820"/>
          <cell r="K4820">
            <v>24.834189262376949</v>
          </cell>
          <cell r="M4820">
            <v>39</v>
          </cell>
          <cell r="N4820">
            <v>28</v>
          </cell>
          <cell r="O4820">
            <v>32.75</v>
          </cell>
          <cell r="P4820">
            <v>-6.25</v>
          </cell>
          <cell r="Q4820">
            <v>37</v>
          </cell>
          <cell r="R4820">
            <v>4560</v>
          </cell>
          <cell r="S4820">
            <v>4540</v>
          </cell>
          <cell r="T4820">
            <v>4670</v>
          </cell>
          <cell r="U4820">
            <v>4720</v>
          </cell>
          <cell r="V4820">
            <v>4700</v>
          </cell>
          <cell r="W4820">
            <v>4650</v>
          </cell>
          <cell r="X4820">
            <v>23.926614582214455</v>
          </cell>
        </row>
        <row r="4821">
          <cell r="A4821">
            <v>43529</v>
          </cell>
          <cell r="B4821">
            <v>3</v>
          </cell>
          <cell r="C4821">
            <v>2019</v>
          </cell>
          <cell r="D4821">
            <v>2160</v>
          </cell>
          <cell r="E4821">
            <v>22.849722083876507</v>
          </cell>
          <cell r="F4821">
            <v>24.040402390976773</v>
          </cell>
          <cell r="G4821">
            <v>24.153800515462514</v>
          </cell>
          <cell r="H4821">
            <v>24.040402390976773</v>
          </cell>
          <cell r="I4821">
            <v>24.267198639948251</v>
          </cell>
          <cell r="J4821">
            <v>44.724737688385751</v>
          </cell>
          <cell r="K4821">
            <v>24.607393013405471</v>
          </cell>
          <cell r="M4821">
            <v>39</v>
          </cell>
          <cell r="N4821">
            <v>28</v>
          </cell>
          <cell r="O4821">
            <v>32.75</v>
          </cell>
          <cell r="P4821">
            <v>-6.25</v>
          </cell>
          <cell r="Q4821">
            <v>37</v>
          </cell>
          <cell r="R4821">
            <v>4560</v>
          </cell>
          <cell r="S4821">
            <v>4540</v>
          </cell>
          <cell r="T4821">
            <v>4670</v>
          </cell>
          <cell r="U4821">
            <v>4720</v>
          </cell>
          <cell r="V4821">
            <v>4700</v>
          </cell>
          <cell r="W4821">
            <v>4650</v>
          </cell>
          <cell r="X4821">
            <v>24.049086783426347</v>
          </cell>
        </row>
        <row r="4822">
          <cell r="A4822">
            <v>43530</v>
          </cell>
          <cell r="B4822">
            <v>3</v>
          </cell>
          <cell r="C4822">
            <v>2019</v>
          </cell>
          <cell r="D4822">
            <v>2157</v>
          </cell>
          <cell r="E4822">
            <v>22.906421146119378</v>
          </cell>
          <cell r="F4822">
            <v>24.040402390976773</v>
          </cell>
          <cell r="G4822">
            <v>24.074421828322496</v>
          </cell>
          <cell r="H4822">
            <v>24.040402390976773</v>
          </cell>
          <cell r="I4822">
            <v>24.267198639948251</v>
          </cell>
          <cell r="J4822">
            <v>44.990264888019958</v>
          </cell>
          <cell r="K4822">
            <v>24.607393013405471</v>
          </cell>
          <cell r="M4822">
            <v>39</v>
          </cell>
          <cell r="N4822">
            <v>28</v>
          </cell>
          <cell r="O4822">
            <v>32.75</v>
          </cell>
          <cell r="P4822">
            <v>-6.25</v>
          </cell>
          <cell r="Q4822">
            <v>37</v>
          </cell>
          <cell r="R4822">
            <v>4560</v>
          </cell>
          <cell r="S4822">
            <v>4540</v>
          </cell>
          <cell r="T4822">
            <v>4670</v>
          </cell>
          <cell r="U4822">
            <v>4720</v>
          </cell>
          <cell r="V4822">
            <v>4700</v>
          </cell>
          <cell r="W4822">
            <v>4650</v>
          </cell>
          <cell r="X4822">
            <v>23.939295768606815</v>
          </cell>
        </row>
        <row r="4823">
          <cell r="A4823">
            <v>43531</v>
          </cell>
          <cell r="B4823">
            <v>3</v>
          </cell>
          <cell r="C4823">
            <v>2019</v>
          </cell>
          <cell r="D4823">
            <v>2134</v>
          </cell>
          <cell r="E4823">
            <v>22.509527710419292</v>
          </cell>
          <cell r="F4823">
            <v>23.813606142005295</v>
          </cell>
          <cell r="G4823">
            <v>23.847625579351018</v>
          </cell>
          <cell r="H4823">
            <v>24.040402390976773</v>
          </cell>
          <cell r="I4823">
            <v>24.040402390976773</v>
          </cell>
          <cell r="J4823">
            <v>44.974860340450803</v>
          </cell>
          <cell r="K4823">
            <v>24.607393013405471</v>
          </cell>
          <cell r="M4823">
            <v>39</v>
          </cell>
          <cell r="N4823">
            <v>28</v>
          </cell>
          <cell r="O4823">
            <v>32.75</v>
          </cell>
          <cell r="P4823">
            <v>-6.25</v>
          </cell>
          <cell r="Q4823">
            <v>37</v>
          </cell>
          <cell r="R4823">
            <v>4480</v>
          </cell>
          <cell r="S4823">
            <v>4470</v>
          </cell>
          <cell r="T4823">
            <v>4590</v>
          </cell>
          <cell r="U4823">
            <v>4630</v>
          </cell>
          <cell r="V4823">
            <v>4610</v>
          </cell>
          <cell r="W4823">
            <v>4570</v>
          </cell>
          <cell r="X4823">
            <v>23.689828453506422</v>
          </cell>
        </row>
        <row r="4824">
          <cell r="A4824">
            <v>43532</v>
          </cell>
          <cell r="B4824">
            <v>3</v>
          </cell>
          <cell r="C4824">
            <v>2019</v>
          </cell>
          <cell r="D4824">
            <v>2126</v>
          </cell>
          <cell r="E4824">
            <v>22.566226772662159</v>
          </cell>
          <cell r="F4824">
            <v>23.813606142005295</v>
          </cell>
          <cell r="G4824">
            <v>23.927004266491032</v>
          </cell>
          <cell r="H4824">
            <v>24.040402390976773</v>
          </cell>
          <cell r="I4824">
            <v>24.040402390976773</v>
          </cell>
          <cell r="J4824">
            <v>45.038472186635587</v>
          </cell>
          <cell r="K4824">
            <v>24.49399488891973</v>
          </cell>
          <cell r="M4824">
            <v>39</v>
          </cell>
          <cell r="N4824">
            <v>28</v>
          </cell>
          <cell r="O4824">
            <v>32.75</v>
          </cell>
          <cell r="P4824">
            <v>-6.25</v>
          </cell>
          <cell r="Q4824">
            <v>34.75</v>
          </cell>
          <cell r="R4824">
            <v>4480</v>
          </cell>
          <cell r="S4824">
            <v>4470</v>
          </cell>
          <cell r="T4824">
            <v>4590</v>
          </cell>
          <cell r="U4824">
            <v>4630</v>
          </cell>
          <cell r="V4824">
            <v>4610</v>
          </cell>
          <cell r="W4824">
            <v>4570</v>
          </cell>
          <cell r="X4824">
            <v>23.583703854896765</v>
          </cell>
        </row>
        <row r="4825">
          <cell r="A4825">
            <v>43535</v>
          </cell>
          <cell r="B4825">
            <v>3</v>
          </cell>
          <cell r="C4825">
            <v>2019</v>
          </cell>
          <cell r="D4825">
            <v>2122</v>
          </cell>
          <cell r="E4825">
            <v>22.509527710419292</v>
          </cell>
          <cell r="F4825">
            <v>23.813606142005295</v>
          </cell>
          <cell r="G4825">
            <v>23.813606142005295</v>
          </cell>
          <cell r="H4825">
            <v>23.586809893033816</v>
          </cell>
          <cell r="I4825">
            <v>24.040402390976773</v>
          </cell>
          <cell r="J4825"/>
          <cell r="K4825">
            <v>24.380596764433992</v>
          </cell>
          <cell r="M4825">
            <v>39</v>
          </cell>
          <cell r="N4825">
            <v>28</v>
          </cell>
          <cell r="O4825">
            <v>33.5</v>
          </cell>
          <cell r="P4825">
            <v>-5.5</v>
          </cell>
          <cell r="Q4825">
            <v>34.75</v>
          </cell>
          <cell r="R4825">
            <v>4500</v>
          </cell>
          <cell r="S4825">
            <v>4520</v>
          </cell>
          <cell r="T4825">
            <v>4590</v>
          </cell>
          <cell r="U4825">
            <v>4630</v>
          </cell>
          <cell r="V4825">
            <v>4610</v>
          </cell>
          <cell r="W4825">
            <v>4570</v>
          </cell>
          <cell r="X4825">
            <v>23.550851006482922</v>
          </cell>
        </row>
        <row r="4826">
          <cell r="A4826">
            <v>43536</v>
          </cell>
          <cell r="B4826">
            <v>3</v>
          </cell>
          <cell r="C4826">
            <v>2019</v>
          </cell>
          <cell r="D4826">
            <v>2115</v>
          </cell>
          <cell r="E4826">
            <v>22.509527710419292</v>
          </cell>
          <cell r="F4826">
            <v>23.700208017519554</v>
          </cell>
          <cell r="G4826">
            <v>23.836285766902442</v>
          </cell>
          <cell r="H4826">
            <v>23.450732143650928</v>
          </cell>
          <cell r="I4826">
            <v>23.904324641593885</v>
          </cell>
          <cell r="J4826"/>
          <cell r="K4826">
            <v>24.040402390976773</v>
          </cell>
          <cell r="M4826">
            <v>39</v>
          </cell>
          <cell r="N4826">
            <v>28</v>
          </cell>
          <cell r="O4826">
            <v>33.5</v>
          </cell>
          <cell r="P4826">
            <v>-5.5</v>
          </cell>
          <cell r="Q4826">
            <v>34.75</v>
          </cell>
          <cell r="R4826">
            <v>4480</v>
          </cell>
          <cell r="S4826">
            <v>4490</v>
          </cell>
          <cell r="T4826">
            <v>4590</v>
          </cell>
          <cell r="U4826">
            <v>4600</v>
          </cell>
          <cell r="V4826">
            <v>4580</v>
          </cell>
          <cell r="W4826">
            <v>4550</v>
          </cell>
          <cell r="X4826">
            <v>23.501914089891137</v>
          </cell>
        </row>
        <row r="4827">
          <cell r="A4827">
            <v>43537</v>
          </cell>
          <cell r="B4827">
            <v>3</v>
          </cell>
          <cell r="C4827">
            <v>2019</v>
          </cell>
          <cell r="D4827">
            <v>2089</v>
          </cell>
          <cell r="E4827">
            <v>22.33943052369068</v>
          </cell>
          <cell r="F4827">
            <v>23.473411768548075</v>
          </cell>
          <cell r="G4827">
            <v>23.609489517930964</v>
          </cell>
          <cell r="H4827">
            <v>23.360013644062338</v>
          </cell>
          <cell r="I4827">
            <v>23.813606142005295</v>
          </cell>
          <cell r="J4827"/>
          <cell r="K4827">
            <v>23.813606142005295</v>
          </cell>
          <cell r="M4827">
            <v>39</v>
          </cell>
          <cell r="N4827">
            <v>28</v>
          </cell>
          <cell r="O4827">
            <v>33.5</v>
          </cell>
          <cell r="P4827">
            <v>-5.5</v>
          </cell>
          <cell r="Q4827">
            <v>34.75</v>
          </cell>
          <cell r="R4827">
            <v>4480</v>
          </cell>
          <cell r="S4827">
            <v>4490</v>
          </cell>
          <cell r="T4827">
            <v>4590</v>
          </cell>
          <cell r="U4827">
            <v>4600</v>
          </cell>
          <cell r="V4827">
            <v>4580</v>
          </cell>
          <cell r="W4827">
            <v>4550</v>
          </cell>
          <cell r="X4827">
            <v>23.187439818985425</v>
          </cell>
        </row>
        <row r="4828">
          <cell r="A4828">
            <v>43538</v>
          </cell>
          <cell r="B4828">
            <v>3</v>
          </cell>
          <cell r="C4828">
            <v>2019</v>
          </cell>
          <cell r="D4828">
            <v>2062</v>
          </cell>
          <cell r="E4828">
            <v>22.112634274719202</v>
          </cell>
          <cell r="F4828">
            <v>23.360013644062338</v>
          </cell>
          <cell r="G4828">
            <v>23.337334019165187</v>
          </cell>
          <cell r="H4828">
            <v>22.997139645707971</v>
          </cell>
          <cell r="I4828">
            <v>23.586809893033816</v>
          </cell>
          <cell r="J4828"/>
          <cell r="K4828">
            <v>23.586809893033816</v>
          </cell>
          <cell r="M4828">
            <v>39</v>
          </cell>
          <cell r="N4828">
            <v>28</v>
          </cell>
          <cell r="O4828">
            <v>33.5</v>
          </cell>
          <cell r="P4828">
            <v>-5.5</v>
          </cell>
          <cell r="Q4828">
            <v>34.75</v>
          </cell>
          <cell r="R4828">
            <v>4400</v>
          </cell>
          <cell r="S4828">
            <v>4400</v>
          </cell>
          <cell r="T4828">
            <v>4500</v>
          </cell>
          <cell r="U4828">
            <v>4550</v>
          </cell>
          <cell r="V4828">
            <v>4530</v>
          </cell>
          <cell r="W4828">
            <v>4480</v>
          </cell>
          <cell r="X4828">
            <v>22.873752280713607</v>
          </cell>
        </row>
        <row r="4829">
          <cell r="A4829">
            <v>43539</v>
          </cell>
          <cell r="B4829">
            <v>3</v>
          </cell>
          <cell r="C4829">
            <v>2019</v>
          </cell>
          <cell r="D4829">
            <v>2066</v>
          </cell>
          <cell r="E4829">
            <v>21.942537087990594</v>
          </cell>
          <cell r="F4829">
            <v>23.360013644062338</v>
          </cell>
          <cell r="G4829">
            <v>23.382693268959486</v>
          </cell>
          <cell r="H4829">
            <v>22.906421146119378</v>
          </cell>
          <cell r="I4829">
            <v>23.450732143650928</v>
          </cell>
          <cell r="J4829"/>
          <cell r="K4829">
            <v>23.360013644062338</v>
          </cell>
          <cell r="M4829">
            <v>39</v>
          </cell>
          <cell r="N4829">
            <v>28</v>
          </cell>
          <cell r="O4829">
            <v>33.5</v>
          </cell>
          <cell r="P4829">
            <v>-5.5</v>
          </cell>
          <cell r="Q4829">
            <v>35.5</v>
          </cell>
          <cell r="R4829">
            <v>4350</v>
          </cell>
          <cell r="S4829">
            <v>4340</v>
          </cell>
          <cell r="T4829">
            <v>4460</v>
          </cell>
          <cell r="U4829">
            <v>4500</v>
          </cell>
          <cell r="V4829">
            <v>4480</v>
          </cell>
          <cell r="W4829">
            <v>4440</v>
          </cell>
          <cell r="X4829">
            <v>22.918124254100057</v>
          </cell>
        </row>
        <row r="4830">
          <cell r="A4830">
            <v>43542</v>
          </cell>
          <cell r="B4830">
            <v>3</v>
          </cell>
          <cell r="C4830">
            <v>2019</v>
          </cell>
          <cell r="D4830">
            <v>2104</v>
          </cell>
          <cell r="E4830">
            <v>21.885838025747724</v>
          </cell>
          <cell r="F4830">
            <v>23.360013644062338</v>
          </cell>
          <cell r="G4830">
            <v>23.496091393445223</v>
          </cell>
          <cell r="H4830">
            <v>22.906421146119378</v>
          </cell>
          <cell r="I4830">
            <v>23.586809893033816</v>
          </cell>
          <cell r="J4830"/>
          <cell r="K4830">
            <v>23.473411768548075</v>
          </cell>
          <cell r="M4830">
            <v>39</v>
          </cell>
          <cell r="N4830">
            <v>28</v>
          </cell>
          <cell r="O4830">
            <v>33.25</v>
          </cell>
          <cell r="P4830">
            <v>-5.75</v>
          </cell>
          <cell r="Q4830">
            <v>35.5</v>
          </cell>
          <cell r="R4830">
            <v>4350</v>
          </cell>
          <cell r="S4830">
            <v>4340</v>
          </cell>
          <cell r="T4830">
            <v>4460</v>
          </cell>
          <cell r="U4830">
            <v>4500</v>
          </cell>
          <cell r="V4830">
            <v>4480</v>
          </cell>
          <cell r="W4830">
            <v>4440</v>
          </cell>
          <cell r="X4830">
            <v>23.414097538566825</v>
          </cell>
        </row>
        <row r="4831">
          <cell r="A4831">
            <v>43543</v>
          </cell>
          <cell r="B4831">
            <v>3</v>
          </cell>
          <cell r="C4831">
            <v>2019</v>
          </cell>
          <cell r="D4831">
            <v>2129</v>
          </cell>
          <cell r="E4831">
            <v>22.169333336962072</v>
          </cell>
          <cell r="F4831">
            <v>23.473411768548075</v>
          </cell>
          <cell r="G4831">
            <v>23.496091393445223</v>
          </cell>
          <cell r="H4831">
            <v>23.133217395090856</v>
          </cell>
          <cell r="I4831">
            <v>23.813606142005295</v>
          </cell>
          <cell r="J4831">
            <v>45.681319529105323</v>
          </cell>
          <cell r="K4831">
            <v>23.813606142005295</v>
          </cell>
          <cell r="M4831">
            <v>39</v>
          </cell>
          <cell r="N4831">
            <v>28</v>
          </cell>
          <cell r="O4831">
            <v>33.25</v>
          </cell>
          <cell r="P4831">
            <v>-5.75</v>
          </cell>
          <cell r="Q4831">
            <v>35.5</v>
          </cell>
          <cell r="R4831">
            <v>4350</v>
          </cell>
          <cell r="S4831">
            <v>4340</v>
          </cell>
          <cell r="T4831">
            <v>4460</v>
          </cell>
          <cell r="U4831">
            <v>4500</v>
          </cell>
          <cell r="V4831">
            <v>4480</v>
          </cell>
          <cell r="W4831">
            <v>4440</v>
          </cell>
          <cell r="X4831">
            <v>23.698120935473806</v>
          </cell>
        </row>
        <row r="4832">
          <cell r="A4832">
            <v>43544</v>
          </cell>
          <cell r="B4832">
            <v>3</v>
          </cell>
          <cell r="C4832">
            <v>2019</v>
          </cell>
          <cell r="D4832">
            <v>2162</v>
          </cell>
          <cell r="E4832">
            <v>22.452828648176421</v>
          </cell>
          <cell r="F4832">
            <v>23.700208017519554</v>
          </cell>
          <cell r="G4832">
            <v>23.768246892211</v>
          </cell>
          <cell r="H4832">
            <v>23.677528392622406</v>
          </cell>
          <cell r="I4832">
            <v>23.904324641593885</v>
          </cell>
          <cell r="J4832"/>
          <cell r="K4832">
            <v>23.927004266491032</v>
          </cell>
          <cell r="M4832">
            <v>39</v>
          </cell>
          <cell r="N4832">
            <v>28</v>
          </cell>
          <cell r="O4832">
            <v>33.25</v>
          </cell>
          <cell r="P4832">
            <v>-5.75</v>
          </cell>
          <cell r="Q4832">
            <v>35.5</v>
          </cell>
          <cell r="R4832">
            <v>4350</v>
          </cell>
          <cell r="S4832">
            <v>4340</v>
          </cell>
          <cell r="T4832">
            <v>4460</v>
          </cell>
          <cell r="U4832">
            <v>4500</v>
          </cell>
          <cell r="V4832">
            <v>4480</v>
          </cell>
          <cell r="W4832">
            <v>4440</v>
          </cell>
          <cell r="X4832">
            <v>24.124648968085491</v>
          </cell>
        </row>
        <row r="4833">
          <cell r="A4833">
            <v>43545</v>
          </cell>
          <cell r="B4833">
            <v>3</v>
          </cell>
          <cell r="C4833">
            <v>2019</v>
          </cell>
          <cell r="D4833">
            <v>2172</v>
          </cell>
          <cell r="E4833">
            <v>22.73632395939077</v>
          </cell>
          <cell r="F4833">
            <v>23.813606142005295</v>
          </cell>
          <cell r="G4833">
            <v>23.972363516285331</v>
          </cell>
          <cell r="H4833"/>
          <cell r="I4833"/>
          <cell r="J4833"/>
          <cell r="K4833">
            <v>24.040402390976773</v>
          </cell>
          <cell r="M4833">
            <v>37</v>
          </cell>
          <cell r="N4833">
            <v>28</v>
          </cell>
          <cell r="O4833">
            <v>33.25</v>
          </cell>
          <cell r="P4833">
            <v>-3.75</v>
          </cell>
          <cell r="Q4833">
            <v>35.5</v>
          </cell>
          <cell r="R4833">
            <v>4350</v>
          </cell>
          <cell r="S4833">
            <v>4340</v>
          </cell>
          <cell r="T4833">
            <v>4460</v>
          </cell>
          <cell r="U4833">
            <v>4500</v>
          </cell>
          <cell r="V4833">
            <v>4480</v>
          </cell>
          <cell r="W4833">
            <v>4440</v>
          </cell>
          <cell r="X4833">
            <v>24.266081417046919</v>
          </cell>
        </row>
        <row r="4834">
          <cell r="A4834">
            <v>43546</v>
          </cell>
          <cell r="B4834">
            <v>3</v>
          </cell>
          <cell r="C4834">
            <v>2019</v>
          </cell>
          <cell r="D4834">
            <v>2165</v>
          </cell>
          <cell r="E4834">
            <v>22.622925834905029</v>
          </cell>
          <cell r="F4834">
            <v>23.813606142005295</v>
          </cell>
          <cell r="G4834">
            <v>24.017722766079626</v>
          </cell>
          <cell r="H4834">
            <v>23.586809893033816</v>
          </cell>
          <cell r="I4834">
            <v>23.904324641593885</v>
          </cell>
          <cell r="J4834">
            <v>45.582242057599167</v>
          </cell>
          <cell r="K4834">
            <v>24.040402390976773</v>
          </cell>
          <cell r="M4834">
            <v>37</v>
          </cell>
          <cell r="N4834">
            <v>28</v>
          </cell>
          <cell r="O4834">
            <v>33.25</v>
          </cell>
          <cell r="P4834">
            <v>-3.75</v>
          </cell>
          <cell r="Q4834">
            <v>35.25</v>
          </cell>
          <cell r="R4834">
            <v>4350</v>
          </cell>
          <cell r="S4834">
            <v>4340</v>
          </cell>
          <cell r="T4834">
            <v>4460</v>
          </cell>
          <cell r="U4834">
            <v>4500</v>
          </cell>
          <cell r="V4834">
            <v>4480</v>
          </cell>
          <cell r="W4834">
            <v>4440</v>
          </cell>
          <cell r="X4834">
            <v>24.175966470864211</v>
          </cell>
        </row>
        <row r="4835">
          <cell r="A4835">
            <v>43549</v>
          </cell>
          <cell r="B4835">
            <v>3</v>
          </cell>
          <cell r="C4835">
            <v>2019</v>
          </cell>
          <cell r="D4835">
            <v>2140</v>
          </cell>
          <cell r="E4835">
            <v>22.396129585933551</v>
          </cell>
          <cell r="F4835">
            <v>23.586809893033816</v>
          </cell>
          <cell r="G4835">
            <v>23.790926517108147</v>
          </cell>
          <cell r="H4835">
            <v>23.813606142005295</v>
          </cell>
          <cell r="I4835">
            <v>23.813606142005295</v>
          </cell>
          <cell r="J4835"/>
          <cell r="K4835">
            <v>23.813606142005295</v>
          </cell>
          <cell r="M4835">
            <v>36.75</v>
          </cell>
          <cell r="N4835">
            <v>27.5</v>
          </cell>
          <cell r="O4835">
            <v>33.25</v>
          </cell>
          <cell r="P4835">
            <v>-3.5</v>
          </cell>
          <cell r="Q4835">
            <v>35.25</v>
          </cell>
          <cell r="R4835">
            <v>4350</v>
          </cell>
          <cell r="S4835">
            <v>4330</v>
          </cell>
          <cell r="T4835">
            <v>4420</v>
          </cell>
          <cell r="U4835">
            <v>4460</v>
          </cell>
          <cell r="V4835">
            <v>4450</v>
          </cell>
          <cell r="W4835">
            <v>4400</v>
          </cell>
          <cell r="X4835">
            <v>23.867419365574875</v>
          </cell>
        </row>
        <row r="4836">
          <cell r="A4836">
            <v>43550</v>
          </cell>
          <cell r="B4836">
            <v>3</v>
          </cell>
          <cell r="C4836">
            <v>2019</v>
          </cell>
          <cell r="D4836">
            <v>2132</v>
          </cell>
          <cell r="E4836">
            <v>22.566226772662159</v>
          </cell>
          <cell r="F4836">
            <v>23.586809893033816</v>
          </cell>
          <cell r="G4836">
            <v>23.700208017519554</v>
          </cell>
          <cell r="H4836">
            <v>23.677528392622406</v>
          </cell>
          <cell r="I4836">
            <v>23.813606142005295</v>
          </cell>
          <cell r="J4836">
            <v>45.697874330703172</v>
          </cell>
          <cell r="K4836">
            <v>23.473411768548075</v>
          </cell>
          <cell r="M4836">
            <v>36.75</v>
          </cell>
          <cell r="N4836">
            <v>27.5</v>
          </cell>
          <cell r="O4836">
            <v>33.25</v>
          </cell>
          <cell r="P4836">
            <v>-3.5</v>
          </cell>
          <cell r="Q4836">
            <v>35.25</v>
          </cell>
          <cell r="R4836">
            <v>4350</v>
          </cell>
          <cell r="S4836">
            <v>4330</v>
          </cell>
          <cell r="T4836">
            <v>4420</v>
          </cell>
          <cell r="U4836">
            <v>4460</v>
          </cell>
          <cell r="V4836">
            <v>4450</v>
          </cell>
          <cell r="W4836">
            <v>4400</v>
          </cell>
          <cell r="X4836">
            <v>23.760668442613916</v>
          </cell>
        </row>
        <row r="4837">
          <cell r="A4837">
            <v>43551</v>
          </cell>
          <cell r="B4837">
            <v>3</v>
          </cell>
          <cell r="C4837">
            <v>2019</v>
          </cell>
          <cell r="D4837">
            <v>2135</v>
          </cell>
          <cell r="E4837">
            <v>22.452828648176421</v>
          </cell>
          <cell r="F4837">
            <v>23.586809893033816</v>
          </cell>
          <cell r="G4837">
            <v>23.790926517108147</v>
          </cell>
          <cell r="H4837">
            <v>23.586809893033816</v>
          </cell>
          <cell r="I4837">
            <v>23.677528392622406</v>
          </cell>
          <cell r="J4837">
            <v>45.62842467366562</v>
          </cell>
          <cell r="K4837">
            <v>23.133217395090856</v>
          </cell>
          <cell r="M4837">
            <v>36.75</v>
          </cell>
          <cell r="N4837">
            <v>27.5</v>
          </cell>
          <cell r="O4837">
            <v>33.25</v>
          </cell>
          <cell r="P4837">
            <v>-3.5</v>
          </cell>
          <cell r="Q4837">
            <v>35.25</v>
          </cell>
          <cell r="R4837">
            <v>4350</v>
          </cell>
          <cell r="S4837">
            <v>4330</v>
          </cell>
          <cell r="T4837">
            <v>4420</v>
          </cell>
          <cell r="U4837">
            <v>4460</v>
          </cell>
          <cell r="V4837">
            <v>4450</v>
          </cell>
          <cell r="W4837">
            <v>4400</v>
          </cell>
          <cell r="X4837">
            <v>23.794102779071629</v>
          </cell>
        </row>
        <row r="4838">
          <cell r="A4838">
            <v>43552</v>
          </cell>
          <cell r="B4838">
            <v>3</v>
          </cell>
          <cell r="C4838">
            <v>2019</v>
          </cell>
          <cell r="D4838">
            <v>2120</v>
          </cell>
          <cell r="E4838">
            <v>22.509527710419292</v>
          </cell>
          <cell r="F4838">
            <v>23.496091393445223</v>
          </cell>
          <cell r="G4838">
            <v>23.654848767725259</v>
          </cell>
          <cell r="H4838">
            <v>23.360013644062338</v>
          </cell>
          <cell r="I4838">
            <v>23.586809893033816</v>
          </cell>
          <cell r="J4838">
            <v>42.627792042640451</v>
          </cell>
          <cell r="K4838">
            <v>23.360013644062338</v>
          </cell>
          <cell r="M4838">
            <v>36.5</v>
          </cell>
          <cell r="N4838">
            <v>27.5</v>
          </cell>
          <cell r="O4838">
            <v>33.25</v>
          </cell>
          <cell r="P4838">
            <v>-3.25</v>
          </cell>
          <cell r="Q4838">
            <v>35.25</v>
          </cell>
          <cell r="R4838">
            <v>4350</v>
          </cell>
          <cell r="S4838">
            <v>4330</v>
          </cell>
          <cell r="T4838">
            <v>4400</v>
          </cell>
          <cell r="U4838">
            <v>4450</v>
          </cell>
          <cell r="V4838">
            <v>4420</v>
          </cell>
          <cell r="W4838">
            <v>4380</v>
          </cell>
          <cell r="X4838">
            <v>23.59215151224414</v>
          </cell>
        </row>
        <row r="4839">
          <cell r="A4839">
            <v>43553</v>
          </cell>
          <cell r="B4839">
            <v>3</v>
          </cell>
          <cell r="C4839">
            <v>2019</v>
          </cell>
          <cell r="D4839">
            <v>2103</v>
          </cell>
          <cell r="E4839">
            <v>22.396129585933551</v>
          </cell>
          <cell r="F4839">
            <v>23.473411768548075</v>
          </cell>
          <cell r="G4839">
            <v>23.677528392622406</v>
          </cell>
          <cell r="H4839">
            <v>23.586809893033816</v>
          </cell>
          <cell r="I4839">
            <v>23.586809893033816</v>
          </cell>
          <cell r="J4839">
            <v>42.618549242978119</v>
          </cell>
          <cell r="K4839">
            <v>23.246615519576597</v>
          </cell>
          <cell r="M4839">
            <v>36.25</v>
          </cell>
          <cell r="N4839">
            <v>27.5</v>
          </cell>
          <cell r="O4839">
            <v>33.25</v>
          </cell>
          <cell r="P4839">
            <v>-3</v>
          </cell>
          <cell r="Q4839">
            <v>35.25</v>
          </cell>
          <cell r="R4839">
            <v>4350</v>
          </cell>
          <cell r="S4839">
            <v>4330</v>
          </cell>
          <cell r="T4839">
            <v>4400</v>
          </cell>
          <cell r="U4839">
            <v>4450</v>
          </cell>
          <cell r="V4839">
            <v>4420</v>
          </cell>
          <cell r="W4839">
            <v>4380</v>
          </cell>
          <cell r="X4839">
            <v>23.380025077795118</v>
          </cell>
        </row>
        <row r="4840">
          <cell r="A4840">
            <v>43556</v>
          </cell>
          <cell r="B4840">
            <v>4</v>
          </cell>
          <cell r="C4840">
            <v>2019</v>
          </cell>
          <cell r="D4840">
            <v>2113</v>
          </cell>
          <cell r="E4840">
            <v>22.396129585933551</v>
          </cell>
          <cell r="F4840">
            <v>23.541450643239518</v>
          </cell>
          <cell r="G4840">
            <v>23.677528392622406</v>
          </cell>
          <cell r="H4840">
            <v>23.360013644062338</v>
          </cell>
          <cell r="I4840">
            <v>23.677528392622406</v>
          </cell>
          <cell r="J4840"/>
          <cell r="K4840">
            <v>23.019819270605119</v>
          </cell>
          <cell r="M4840">
            <v>36.25</v>
          </cell>
          <cell r="N4840">
            <v>28.5</v>
          </cell>
          <cell r="O4840">
            <v>34.25</v>
          </cell>
          <cell r="P4840">
            <v>-2</v>
          </cell>
          <cell r="Q4840">
            <v>35.25</v>
          </cell>
          <cell r="R4840">
            <v>4350</v>
          </cell>
          <cell r="S4840">
            <v>4330</v>
          </cell>
          <cell r="T4840">
            <v>4400</v>
          </cell>
          <cell r="U4840">
            <v>4450</v>
          </cell>
          <cell r="V4840">
            <v>4420</v>
          </cell>
          <cell r="W4840">
            <v>4380</v>
          </cell>
          <cell r="X4840">
            <v>23.496958768165491</v>
          </cell>
        </row>
        <row r="4841">
          <cell r="A4841">
            <v>43557</v>
          </cell>
          <cell r="B4841">
            <v>4</v>
          </cell>
          <cell r="C4841">
            <v>2019</v>
          </cell>
          <cell r="D4841">
            <v>2153</v>
          </cell>
          <cell r="E4841">
            <v>22.6796248971479</v>
          </cell>
          <cell r="F4841">
            <v>23.813606142005295</v>
          </cell>
          <cell r="G4841">
            <v>23.949683891388183</v>
          </cell>
          <cell r="H4841">
            <v>23.586809893033816</v>
          </cell>
          <cell r="I4841">
            <v>24.040402390976773</v>
          </cell>
          <cell r="J4841">
            <v>42.785535287029845</v>
          </cell>
          <cell r="K4841">
            <v>23.133217395090856</v>
          </cell>
          <cell r="M4841">
            <v>36.25</v>
          </cell>
          <cell r="N4841">
            <v>28.5</v>
          </cell>
          <cell r="O4841">
            <v>34.25</v>
          </cell>
          <cell r="P4841">
            <v>-2</v>
          </cell>
          <cell r="Q4841">
            <v>35.25</v>
          </cell>
          <cell r="R4841">
            <v>4350</v>
          </cell>
          <cell r="S4841">
            <v>4310</v>
          </cell>
          <cell r="T4841">
            <v>4400</v>
          </cell>
          <cell r="U4841">
            <v>4410</v>
          </cell>
          <cell r="V4841">
            <v>4390</v>
          </cell>
          <cell r="W4841">
            <v>4370</v>
          </cell>
          <cell r="X4841">
            <v>23.918311243477557</v>
          </cell>
        </row>
        <row r="4842">
          <cell r="A4842">
            <v>43558</v>
          </cell>
          <cell r="B4842">
            <v>4</v>
          </cell>
          <cell r="C4842">
            <v>2019</v>
          </cell>
          <cell r="D4842">
            <v>2176</v>
          </cell>
          <cell r="E4842">
            <v>22.79302302163364</v>
          </cell>
          <cell r="F4842">
            <v>24.040402390976773</v>
          </cell>
          <cell r="G4842">
            <v>24.176480140359661</v>
          </cell>
          <cell r="H4842">
            <v>24.040402390976773</v>
          </cell>
          <cell r="I4842">
            <v>24.267198639948251</v>
          </cell>
          <cell r="J4842"/>
          <cell r="K4842">
            <v>23.586809893033816</v>
          </cell>
          <cell r="M4842">
            <v>36.25</v>
          </cell>
          <cell r="N4842">
            <v>28.5</v>
          </cell>
          <cell r="O4842">
            <v>34.25</v>
          </cell>
          <cell r="P4842">
            <v>-2</v>
          </cell>
          <cell r="Q4842">
            <v>35.25</v>
          </cell>
          <cell r="R4842">
            <v>4420</v>
          </cell>
          <cell r="S4842">
            <v>4410</v>
          </cell>
          <cell r="T4842">
            <v>4460</v>
          </cell>
          <cell r="U4842">
            <v>4500</v>
          </cell>
          <cell r="V4842">
            <v>4480</v>
          </cell>
          <cell r="W4842">
            <v>4450</v>
          </cell>
          <cell r="X4842">
            <v>24.209400920379611</v>
          </cell>
        </row>
        <row r="4843">
          <cell r="A4843">
            <v>43559</v>
          </cell>
          <cell r="B4843">
            <v>4</v>
          </cell>
          <cell r="C4843">
            <v>2019</v>
          </cell>
          <cell r="D4843">
            <v>2205</v>
          </cell>
          <cell r="E4843">
            <v>23.019819270605119</v>
          </cell>
          <cell r="F4843">
            <v>24.607393013405471</v>
          </cell>
          <cell r="G4843">
            <v>24.675431888096913</v>
          </cell>
          <cell r="H4843">
            <v>24.131120890565366</v>
          </cell>
          <cell r="I4843">
            <v>24.720791137891212</v>
          </cell>
          <cell r="J4843"/>
          <cell r="K4843">
            <v>23.813606142005295</v>
          </cell>
          <cell r="M4843">
            <v>37</v>
          </cell>
          <cell r="N4843">
            <v>28.5</v>
          </cell>
          <cell r="O4843">
            <v>34.25</v>
          </cell>
          <cell r="P4843">
            <v>-2.75</v>
          </cell>
          <cell r="Q4843">
            <v>35.25</v>
          </cell>
          <cell r="R4843">
            <v>4420</v>
          </cell>
          <cell r="S4843">
            <v>4410</v>
          </cell>
          <cell r="T4843">
            <v>4460</v>
          </cell>
          <cell r="U4843">
            <v>4500</v>
          </cell>
          <cell r="V4843">
            <v>4480</v>
          </cell>
          <cell r="W4843">
            <v>4450</v>
          </cell>
          <cell r="X4843">
            <v>24.507999460039752</v>
          </cell>
        </row>
        <row r="4844">
          <cell r="A4844">
            <v>43560</v>
          </cell>
          <cell r="B4844">
            <v>4</v>
          </cell>
          <cell r="C4844">
            <v>2019</v>
          </cell>
          <cell r="D4844">
            <v>2221</v>
          </cell>
          <cell r="E4844">
            <v>23.189916457333727</v>
          </cell>
          <cell r="F4844">
            <v>24.834189262376949</v>
          </cell>
          <cell r="G4844">
            <v>24.811509637479801</v>
          </cell>
          <cell r="H4844">
            <v>24.720791137891212</v>
          </cell>
          <cell r="I4844">
            <v>25.03830588645128</v>
          </cell>
          <cell r="J4844">
            <v>42.630873866819364</v>
          </cell>
          <cell r="K4844">
            <v>24.49399488891973</v>
          </cell>
          <cell r="M4844">
            <v>37</v>
          </cell>
          <cell r="N4844">
            <v>28.5</v>
          </cell>
          <cell r="O4844">
            <v>34.25</v>
          </cell>
          <cell r="P4844">
            <v>-2.75</v>
          </cell>
          <cell r="Q4844">
            <v>36.75</v>
          </cell>
          <cell r="R4844"/>
          <cell r="S4844"/>
          <cell r="T4844"/>
          <cell r="U4844"/>
          <cell r="V4844"/>
          <cell r="W4844"/>
          <cell r="X4844">
            <v>24.649594762204796</v>
          </cell>
        </row>
        <row r="4845">
          <cell r="A4845">
            <v>43563</v>
          </cell>
          <cell r="B4845">
            <v>4</v>
          </cell>
          <cell r="C4845">
            <v>2019</v>
          </cell>
          <cell r="D4845">
            <v>2201</v>
          </cell>
          <cell r="E4845">
            <v>23.076518332847989</v>
          </cell>
          <cell r="F4845">
            <v>24.720791137891212</v>
          </cell>
          <cell r="G4845">
            <v>24.743470762788359</v>
          </cell>
          <cell r="H4845">
            <v>24.49399488891973</v>
          </cell>
          <cell r="I4845">
            <v>25.03830588645128</v>
          </cell>
          <cell r="J4845"/>
          <cell r="K4845">
            <v>24.040402390976773</v>
          </cell>
          <cell r="M4845">
            <v>37</v>
          </cell>
          <cell r="N4845">
            <v>28</v>
          </cell>
          <cell r="O4845">
            <v>32.75</v>
          </cell>
          <cell r="P4845">
            <v>-4.25</v>
          </cell>
          <cell r="Q4845">
            <v>36.75</v>
          </cell>
          <cell r="R4845">
            <v>4420</v>
          </cell>
          <cell r="S4845">
            <v>4410</v>
          </cell>
          <cell r="T4845">
            <v>4460</v>
          </cell>
          <cell r="U4845">
            <v>4500</v>
          </cell>
          <cell r="V4845">
            <v>4480</v>
          </cell>
          <cell r="W4845">
            <v>4450</v>
          </cell>
          <cell r="X4845">
            <v>24.379904468191718</v>
          </cell>
        </row>
        <row r="4846">
          <cell r="A4846">
            <v>43564</v>
          </cell>
          <cell r="B4846">
            <v>4</v>
          </cell>
          <cell r="C4846">
            <v>2019</v>
          </cell>
          <cell r="D4846">
            <v>2211</v>
          </cell>
          <cell r="E4846">
            <v>23.133217395090856</v>
          </cell>
          <cell r="F4846">
            <v>24.834189262376949</v>
          </cell>
          <cell r="G4846">
            <v>24.879548512171244</v>
          </cell>
          <cell r="H4846">
            <v>24.49399488891973</v>
          </cell>
          <cell r="I4846">
            <v>25.03830588645128</v>
          </cell>
          <cell r="J4846"/>
          <cell r="K4846">
            <v>24.267198639948251</v>
          </cell>
          <cell r="M4846">
            <v>37</v>
          </cell>
          <cell r="N4846">
            <v>28</v>
          </cell>
          <cell r="O4846">
            <v>32.75</v>
          </cell>
          <cell r="P4846">
            <v>-4.25</v>
          </cell>
          <cell r="Q4846">
            <v>36.75</v>
          </cell>
          <cell r="R4846">
            <v>4420</v>
          </cell>
          <cell r="S4846">
            <v>4410</v>
          </cell>
          <cell r="T4846">
            <v>4460</v>
          </cell>
          <cell r="U4846">
            <v>4500</v>
          </cell>
          <cell r="V4846">
            <v>4480</v>
          </cell>
          <cell r="W4846">
            <v>4450</v>
          </cell>
          <cell r="X4846">
            <v>24.508626904982414</v>
          </cell>
        </row>
        <row r="4847">
          <cell r="A4847">
            <v>43565</v>
          </cell>
          <cell r="B4847">
            <v>4</v>
          </cell>
          <cell r="C4847">
            <v>2019</v>
          </cell>
          <cell r="D4847">
            <v>2170</v>
          </cell>
          <cell r="E4847">
            <v>22.849722083876507</v>
          </cell>
          <cell r="F4847">
            <v>24.49399488891973</v>
          </cell>
          <cell r="G4847">
            <v>24.562033763611176</v>
          </cell>
          <cell r="H4847">
            <v>24.040402390976773</v>
          </cell>
          <cell r="I4847">
            <v>24.811509637479801</v>
          </cell>
          <cell r="J4847">
            <v>44.939378231259219</v>
          </cell>
          <cell r="K4847">
            <v>24.380596764433992</v>
          </cell>
          <cell r="M4847">
            <v>36.5</v>
          </cell>
          <cell r="N4847">
            <v>28</v>
          </cell>
          <cell r="O4847">
            <v>32.75</v>
          </cell>
          <cell r="P4847">
            <v>-3.75</v>
          </cell>
          <cell r="Q4847">
            <v>36.75</v>
          </cell>
          <cell r="R4847">
            <v>4420</v>
          </cell>
          <cell r="S4847">
            <v>4410</v>
          </cell>
          <cell r="T4847">
            <v>4460</v>
          </cell>
          <cell r="U4847">
            <v>4500</v>
          </cell>
          <cell r="V4847">
            <v>4480</v>
          </cell>
          <cell r="W4847">
            <v>4450</v>
          </cell>
          <cell r="X4847">
            <v>23.977971267630178</v>
          </cell>
        </row>
        <row r="4848">
          <cell r="A4848">
            <v>43566</v>
          </cell>
          <cell r="B4848">
            <v>4</v>
          </cell>
          <cell r="C4848">
            <v>2019</v>
          </cell>
          <cell r="D4848">
            <v>2155</v>
          </cell>
          <cell r="E4848">
            <v>22.849722083876507</v>
          </cell>
          <cell r="F4848">
            <v>24.49399488891973</v>
          </cell>
          <cell r="G4848">
            <v>24.448635639125435</v>
          </cell>
          <cell r="H4848">
            <v>24.040402390976773</v>
          </cell>
          <cell r="I4848">
            <v>24.584713388508323</v>
          </cell>
          <cell r="J4848">
            <v>45.024034356024664</v>
          </cell>
          <cell r="K4848">
            <v>24.153800515462514</v>
          </cell>
          <cell r="M4848">
            <v>36.5</v>
          </cell>
          <cell r="N4848">
            <v>28</v>
          </cell>
          <cell r="O4848">
            <v>32.75</v>
          </cell>
          <cell r="P4848">
            <v>-3.75</v>
          </cell>
          <cell r="Q4848">
            <v>36.75</v>
          </cell>
          <cell r="R4848">
            <v>4420</v>
          </cell>
          <cell r="S4848">
            <v>4410</v>
          </cell>
          <cell r="T4848">
            <v>4460</v>
          </cell>
          <cell r="U4848">
            <v>4500</v>
          </cell>
          <cell r="V4848">
            <v>4480</v>
          </cell>
          <cell r="W4848">
            <v>4450</v>
          </cell>
          <cell r="X4848">
            <v>23.771688547351037</v>
          </cell>
        </row>
        <row r="4849">
          <cell r="A4849">
            <v>43567</v>
          </cell>
          <cell r="B4849">
            <v>4</v>
          </cell>
          <cell r="C4849">
            <v>2019</v>
          </cell>
          <cell r="D4849">
            <v>2166</v>
          </cell>
          <cell r="E4849">
            <v>22.906421146119378</v>
          </cell>
          <cell r="F4849">
            <v>24.49399488891973</v>
          </cell>
          <cell r="G4849">
            <v>24.516674513816881</v>
          </cell>
          <cell r="H4849">
            <v>24.267198639948251</v>
          </cell>
          <cell r="I4849">
            <v>24.720791137891212</v>
          </cell>
          <cell r="J4849"/>
          <cell r="K4849">
            <v>24.153800515462514</v>
          </cell>
          <cell r="M4849">
            <v>36.5</v>
          </cell>
          <cell r="N4849">
            <v>28</v>
          </cell>
          <cell r="O4849">
            <v>32.75</v>
          </cell>
          <cell r="P4849">
            <v>-3.75</v>
          </cell>
          <cell r="Q4849">
            <v>34.75</v>
          </cell>
          <cell r="R4849">
            <v>4420</v>
          </cell>
          <cell r="S4849">
            <v>4410</v>
          </cell>
          <cell r="T4849">
            <v>4460</v>
          </cell>
          <cell r="U4849">
            <v>4500</v>
          </cell>
          <cell r="V4849">
            <v>4480</v>
          </cell>
          <cell r="W4849">
            <v>4450</v>
          </cell>
          <cell r="X4849">
            <v>23.893028952929161</v>
          </cell>
        </row>
        <row r="4850">
          <cell r="A4850">
            <v>43570</v>
          </cell>
          <cell r="B4850">
            <v>4</v>
          </cell>
          <cell r="C4850">
            <v>2019</v>
          </cell>
          <cell r="D4850">
            <v>2141</v>
          </cell>
          <cell r="E4850">
            <v>22.79302302163364</v>
          </cell>
          <cell r="F4850">
            <v>24.267198639948251</v>
          </cell>
          <cell r="G4850">
            <v>24.199159765256809</v>
          </cell>
          <cell r="H4850">
            <v>24.267198639948251</v>
          </cell>
          <cell r="I4850">
            <v>24.584713388508323</v>
          </cell>
          <cell r="J4850">
            <v>44.783923478081043</v>
          </cell>
          <cell r="K4850">
            <v>23.586809893033816</v>
          </cell>
          <cell r="M4850">
            <v>36.5</v>
          </cell>
          <cell r="N4850">
            <v>28.5</v>
          </cell>
          <cell r="O4850">
            <v>32.75</v>
          </cell>
          <cell r="P4850">
            <v>-3.75</v>
          </cell>
          <cell r="Q4850">
            <v>34.75</v>
          </cell>
          <cell r="R4850">
            <v>4420</v>
          </cell>
          <cell r="S4850">
            <v>4410</v>
          </cell>
          <cell r="T4850">
            <v>4460</v>
          </cell>
          <cell r="U4850">
            <v>4500</v>
          </cell>
          <cell r="V4850">
            <v>4480</v>
          </cell>
          <cell r="W4850">
            <v>4450</v>
          </cell>
          <cell r="X4850">
            <v>23.640251657640537</v>
          </cell>
        </row>
        <row r="4851">
          <cell r="A4851">
            <v>43571</v>
          </cell>
          <cell r="B4851">
            <v>4</v>
          </cell>
          <cell r="C4851">
            <v>2019</v>
          </cell>
          <cell r="D4851">
            <v>2173</v>
          </cell>
          <cell r="E4851">
            <v>22.906421146119378</v>
          </cell>
          <cell r="F4851">
            <v>24.153800515462514</v>
          </cell>
          <cell r="G4851">
            <v>24.357917139536845</v>
          </cell>
          <cell r="H4851">
            <v>24.267198639948251</v>
          </cell>
          <cell r="I4851">
            <v>24.49399488891973</v>
          </cell>
          <cell r="J4851"/>
          <cell r="K4851">
            <v>24.040402390976773</v>
          </cell>
          <cell r="M4851">
            <v>36.5</v>
          </cell>
          <cell r="N4851">
            <v>28.5</v>
          </cell>
          <cell r="O4851">
            <v>32.75</v>
          </cell>
          <cell r="P4851">
            <v>-3.75</v>
          </cell>
          <cell r="Q4851">
            <v>34.75</v>
          </cell>
          <cell r="R4851">
            <v>4420</v>
          </cell>
          <cell r="S4851">
            <v>4410</v>
          </cell>
          <cell r="T4851">
            <v>4430</v>
          </cell>
          <cell r="U4851">
            <v>4500</v>
          </cell>
          <cell r="V4851">
            <v>4480</v>
          </cell>
          <cell r="W4851">
            <v>4420</v>
          </cell>
          <cell r="X4851">
            <v>23.859997531591571</v>
          </cell>
        </row>
        <row r="4852">
          <cell r="A4852">
            <v>43572</v>
          </cell>
          <cell r="B4852">
            <v>4</v>
          </cell>
          <cell r="C4852">
            <v>2019</v>
          </cell>
          <cell r="D4852">
            <v>2207</v>
          </cell>
          <cell r="E4852">
            <v>23.019819270605119</v>
          </cell>
          <cell r="F4852">
            <v>24.380596764433992</v>
          </cell>
          <cell r="G4852">
            <v>24.516674513816881</v>
          </cell>
          <cell r="H4852">
            <v>24.267198639948251</v>
          </cell>
          <cell r="I4852">
            <v>24.720791137891212</v>
          </cell>
          <cell r="J4852"/>
          <cell r="K4852">
            <v>24.49399488891973</v>
          </cell>
          <cell r="M4852">
            <v>36</v>
          </cell>
          <cell r="N4852">
            <v>28.5</v>
          </cell>
          <cell r="O4852">
            <v>32.75</v>
          </cell>
          <cell r="P4852">
            <v>-3.25</v>
          </cell>
          <cell r="Q4852">
            <v>34.75</v>
          </cell>
          <cell r="R4852">
            <v>4460</v>
          </cell>
          <cell r="S4852">
            <v>4450</v>
          </cell>
          <cell r="T4852">
            <v>4500</v>
          </cell>
          <cell r="U4852">
            <v>4530</v>
          </cell>
          <cell r="V4852">
            <v>4510</v>
          </cell>
          <cell r="W4852">
            <v>4480</v>
          </cell>
          <cell r="X4852">
            <v>24.221597942417336</v>
          </cell>
        </row>
        <row r="4853">
          <cell r="A4853">
            <v>43573</v>
          </cell>
          <cell r="B4853">
            <v>4</v>
          </cell>
          <cell r="C4853">
            <v>2019</v>
          </cell>
          <cell r="D4853">
            <v>2183</v>
          </cell>
          <cell r="E4853">
            <v>22.963120208362248</v>
          </cell>
          <cell r="F4853">
            <v>24.267198639948251</v>
          </cell>
          <cell r="G4853">
            <v>24.31255788974255</v>
          </cell>
          <cell r="H4853">
            <v>24.131120890565366</v>
          </cell>
          <cell r="I4853">
            <v>24.49399488891973</v>
          </cell>
          <cell r="J4853"/>
          <cell r="K4853">
            <v>24.380596764433992</v>
          </cell>
          <cell r="M4853">
            <v>36</v>
          </cell>
          <cell r="N4853">
            <v>28.5</v>
          </cell>
          <cell r="O4853">
            <v>32.75</v>
          </cell>
          <cell r="P4853">
            <v>-3.25</v>
          </cell>
          <cell r="Q4853">
            <v>34.75</v>
          </cell>
          <cell r="R4853">
            <v>4440</v>
          </cell>
          <cell r="S4853">
            <v>4430</v>
          </cell>
          <cell r="T4853">
            <v>4480</v>
          </cell>
          <cell r="U4853">
            <v>4500</v>
          </cell>
          <cell r="V4853">
            <v>4490</v>
          </cell>
          <cell r="W4853">
            <v>4460</v>
          </cell>
          <cell r="X4853">
            <v>23.911915552027949</v>
          </cell>
        </row>
        <row r="4854">
          <cell r="A4854">
            <v>43577</v>
          </cell>
          <cell r="B4854">
            <v>4</v>
          </cell>
          <cell r="C4854">
            <v>2019</v>
          </cell>
          <cell r="D4854">
            <v>2171</v>
          </cell>
          <cell r="E4854">
            <v>22.906421146119378</v>
          </cell>
          <cell r="F4854">
            <v>24.153800515462514</v>
          </cell>
          <cell r="G4854">
            <v>24.357917139536845</v>
          </cell>
          <cell r="H4854">
            <v>24.40327638933114</v>
          </cell>
          <cell r="I4854">
            <v>24.49399488891973</v>
          </cell>
          <cell r="J4854"/>
          <cell r="K4854"/>
          <cell r="M4854">
            <v>36</v>
          </cell>
          <cell r="N4854">
            <v>28</v>
          </cell>
          <cell r="O4854">
            <v>32.5</v>
          </cell>
          <cell r="P4854">
            <v>-3.5</v>
          </cell>
          <cell r="Q4854">
            <v>34.75</v>
          </cell>
          <cell r="R4854">
            <v>4440</v>
          </cell>
          <cell r="S4854">
            <v>4460</v>
          </cell>
          <cell r="T4854">
            <v>4520</v>
          </cell>
          <cell r="U4854">
            <v>4550</v>
          </cell>
          <cell r="V4854">
            <v>4530</v>
          </cell>
          <cell r="W4854">
            <v>4510</v>
          </cell>
          <cell r="X4854">
            <v>23.843809032304161</v>
          </cell>
        </row>
        <row r="4855">
          <cell r="A4855">
            <v>43578</v>
          </cell>
          <cell r="B4855">
            <v>4</v>
          </cell>
          <cell r="C4855">
            <v>2019</v>
          </cell>
          <cell r="D4855">
            <v>2170</v>
          </cell>
          <cell r="E4855">
            <v>22.79302302163364</v>
          </cell>
          <cell r="F4855">
            <v>24.040402390976773</v>
          </cell>
          <cell r="G4855">
            <v>24.244519015051104</v>
          </cell>
          <cell r="H4855">
            <v>23.904324641593885</v>
          </cell>
          <cell r="I4855">
            <v>24.267198639948251</v>
          </cell>
          <cell r="J4855"/>
          <cell r="K4855">
            <v>24.153800515462514</v>
          </cell>
          <cell r="M4855">
            <v>34</v>
          </cell>
          <cell r="N4855">
            <v>28</v>
          </cell>
          <cell r="O4855">
            <v>32.5</v>
          </cell>
          <cell r="P4855">
            <v>-1.5</v>
          </cell>
          <cell r="Q4855">
            <v>34.75</v>
          </cell>
          <cell r="R4855">
            <v>4440</v>
          </cell>
          <cell r="S4855">
            <v>4430</v>
          </cell>
          <cell r="T4855">
            <v>4480</v>
          </cell>
          <cell r="U4855">
            <v>4510</v>
          </cell>
          <cell r="V4855">
            <v>4490</v>
          </cell>
          <cell r="W4855">
            <v>4460</v>
          </cell>
          <cell r="X4855">
            <v>23.861714437241673</v>
          </cell>
        </row>
        <row r="4856">
          <cell r="A4856">
            <v>43579</v>
          </cell>
          <cell r="B4856">
            <v>4</v>
          </cell>
          <cell r="C4856">
            <v>2019</v>
          </cell>
          <cell r="D4856">
            <v>2173</v>
          </cell>
          <cell r="E4856">
            <v>22.566226772662159</v>
          </cell>
          <cell r="F4856">
            <v>24.040402390976773</v>
          </cell>
          <cell r="G4856">
            <v>24.199159765256809</v>
          </cell>
          <cell r="H4856">
            <v>23.360013644062338</v>
          </cell>
          <cell r="I4856">
            <v>23.677528392622406</v>
          </cell>
          <cell r="J4856"/>
          <cell r="K4856">
            <v>24.267198639948251</v>
          </cell>
          <cell r="M4856">
            <v>34</v>
          </cell>
          <cell r="N4856">
            <v>28</v>
          </cell>
          <cell r="O4856">
            <v>32.5</v>
          </cell>
          <cell r="P4856">
            <v>-1.5</v>
          </cell>
          <cell r="Q4856">
            <v>34.75</v>
          </cell>
          <cell r="R4856">
            <v>4400</v>
          </cell>
          <cell r="S4856">
            <v>4390</v>
          </cell>
          <cell r="T4856">
            <v>4400</v>
          </cell>
          <cell r="U4856">
            <v>4470</v>
          </cell>
          <cell r="V4856">
            <v>4450</v>
          </cell>
          <cell r="W4856">
            <v>4380</v>
          </cell>
          <cell r="X4856">
            <v>23.894702982546615</v>
          </cell>
        </row>
        <row r="4857">
          <cell r="A4857">
            <v>43580</v>
          </cell>
          <cell r="B4857">
            <v>4</v>
          </cell>
          <cell r="C4857">
            <v>2019</v>
          </cell>
          <cell r="D4857">
            <v>2157</v>
          </cell>
          <cell r="E4857">
            <v>22.452828648176421</v>
          </cell>
          <cell r="F4857">
            <v>24.040402390976773</v>
          </cell>
          <cell r="G4857">
            <v>24.199159765256809</v>
          </cell>
          <cell r="H4857">
            <v>23.813606142005295</v>
          </cell>
          <cell r="I4857">
            <v>24.040402390976773</v>
          </cell>
          <cell r="J4857"/>
          <cell r="K4857">
            <v>24.380596764433992</v>
          </cell>
          <cell r="M4857">
            <v>34</v>
          </cell>
          <cell r="N4857">
            <v>28</v>
          </cell>
          <cell r="O4857">
            <v>32.5</v>
          </cell>
          <cell r="P4857">
            <v>-1.5</v>
          </cell>
          <cell r="Q4857">
            <v>34.75</v>
          </cell>
          <cell r="R4857">
            <v>4400</v>
          </cell>
          <cell r="S4857">
            <v>4390</v>
          </cell>
          <cell r="T4857">
            <v>4400</v>
          </cell>
          <cell r="U4857">
            <v>4470</v>
          </cell>
          <cell r="V4857">
            <v>4450</v>
          </cell>
          <cell r="W4857">
            <v>4380</v>
          </cell>
          <cell r="X4857">
            <v>23.66712670689309</v>
          </cell>
        </row>
        <row r="4858">
          <cell r="A4858">
            <v>43581</v>
          </cell>
          <cell r="B4858">
            <v>4</v>
          </cell>
          <cell r="C4858">
            <v>2019</v>
          </cell>
          <cell r="D4858">
            <v>2119</v>
          </cell>
          <cell r="E4858">
            <v>22.055935212476331</v>
          </cell>
          <cell r="F4858">
            <v>23.700208017519554</v>
          </cell>
          <cell r="G4858">
            <v>23.813606142005295</v>
          </cell>
          <cell r="H4858">
            <v>23.586809893033816</v>
          </cell>
          <cell r="I4858">
            <v>23.813606142005295</v>
          </cell>
          <cell r="J4858"/>
          <cell r="K4858">
            <v>23.927004266491032</v>
          </cell>
          <cell r="M4858">
            <v>34</v>
          </cell>
          <cell r="N4858">
            <v>28</v>
          </cell>
          <cell r="O4858">
            <v>32.5</v>
          </cell>
          <cell r="P4858">
            <v>-1.5</v>
          </cell>
          <cell r="Q4858">
            <v>34.5</v>
          </cell>
          <cell r="R4858">
            <v>4380</v>
          </cell>
          <cell r="S4858">
            <v>4360</v>
          </cell>
          <cell r="T4858">
            <v>4400</v>
          </cell>
          <cell r="U4858">
            <v>4400</v>
          </cell>
          <cell r="V4858">
            <v>4390</v>
          </cell>
          <cell r="W4858">
            <v>4380</v>
          </cell>
          <cell r="X4858">
            <v>23.267066161731496</v>
          </cell>
        </row>
        <row r="4859">
          <cell r="A4859">
            <v>43584</v>
          </cell>
          <cell r="B4859">
            <v>4</v>
          </cell>
          <cell r="C4859">
            <v>2019</v>
          </cell>
          <cell r="D4859">
            <v>2109</v>
          </cell>
          <cell r="E4859">
            <v>21.942537087990594</v>
          </cell>
          <cell r="F4859">
            <v>23.586809893033816</v>
          </cell>
          <cell r="G4859">
            <v>23.722887642416701</v>
          </cell>
          <cell r="H4859"/>
          <cell r="I4859"/>
          <cell r="J4859"/>
          <cell r="K4859">
            <v>23.813606142005295</v>
          </cell>
          <cell r="M4859">
            <v>34</v>
          </cell>
          <cell r="N4859">
            <v>27.25</v>
          </cell>
          <cell r="O4859">
            <v>31.75</v>
          </cell>
          <cell r="P4859">
            <v>-2.25</v>
          </cell>
          <cell r="Q4859">
            <v>34.75</v>
          </cell>
          <cell r="R4859">
            <v>4380</v>
          </cell>
          <cell r="S4859">
            <v>4360</v>
          </cell>
          <cell r="T4859">
            <v>4400</v>
          </cell>
          <cell r="U4859">
            <v>4400</v>
          </cell>
          <cell r="V4859">
            <v>4390</v>
          </cell>
          <cell r="W4859">
            <v>4380</v>
          </cell>
          <cell r="X4859">
            <v>23.151659684455435</v>
          </cell>
        </row>
        <row r="4860">
          <cell r="A4860">
            <v>43585</v>
          </cell>
          <cell r="B4860">
            <v>4</v>
          </cell>
          <cell r="C4860">
            <v>2019</v>
          </cell>
          <cell r="D4860">
            <v>2094</v>
          </cell>
          <cell r="E4860">
            <v>21.829138963504853</v>
          </cell>
          <cell r="F4860">
            <v>23.586809893033816</v>
          </cell>
          <cell r="G4860">
            <v>23.654848767725259</v>
          </cell>
          <cell r="H4860">
            <v>23.360013644062338</v>
          </cell>
          <cell r="I4860">
            <v>23.813606142005295</v>
          </cell>
          <cell r="J4860"/>
          <cell r="K4860">
            <v>24.040402390976773</v>
          </cell>
          <cell r="M4860">
            <v>34</v>
          </cell>
          <cell r="N4860">
            <v>27.25</v>
          </cell>
          <cell r="O4860">
            <v>31.75</v>
          </cell>
          <cell r="P4860">
            <v>-2.25</v>
          </cell>
          <cell r="Q4860">
            <v>34.75</v>
          </cell>
          <cell r="R4860">
            <v>4380</v>
          </cell>
          <cell r="S4860">
            <v>4360</v>
          </cell>
          <cell r="T4860">
            <v>4400</v>
          </cell>
          <cell r="U4860">
            <v>4400</v>
          </cell>
          <cell r="V4860">
            <v>4390</v>
          </cell>
          <cell r="W4860">
            <v>4380</v>
          </cell>
          <cell r="X4860">
            <v>22.986996386557461</v>
          </cell>
        </row>
        <row r="4861">
          <cell r="A4861">
            <v>43586</v>
          </cell>
          <cell r="B4861">
            <v>5</v>
          </cell>
          <cell r="C4861">
            <v>2019</v>
          </cell>
          <cell r="D4861"/>
          <cell r="E4861"/>
          <cell r="F4861"/>
          <cell r="G4861"/>
          <cell r="H4861"/>
          <cell r="I4861"/>
          <cell r="J4861"/>
          <cell r="K4861"/>
          <cell r="M4861">
            <v>34</v>
          </cell>
          <cell r="N4861">
            <v>27.25</v>
          </cell>
          <cell r="O4861">
            <v>31.75</v>
          </cell>
          <cell r="P4861">
            <v>-2.25</v>
          </cell>
          <cell r="Q4861">
            <v>34.75</v>
          </cell>
          <cell r="R4861"/>
          <cell r="S4861"/>
          <cell r="T4861"/>
          <cell r="U4861"/>
          <cell r="V4861"/>
          <cell r="W4861"/>
          <cell r="X4861"/>
        </row>
        <row r="4862">
          <cell r="A4862">
            <v>43587</v>
          </cell>
          <cell r="B4862">
            <v>5</v>
          </cell>
          <cell r="C4862">
            <v>2019</v>
          </cell>
          <cell r="D4862">
            <v>2028</v>
          </cell>
          <cell r="E4862">
            <v>21.318847403319026</v>
          </cell>
          <cell r="F4862">
            <v>23.019819270605119</v>
          </cell>
          <cell r="G4862">
            <v>22.97446002081082</v>
          </cell>
          <cell r="H4862">
            <v>22.452828648176421</v>
          </cell>
          <cell r="I4862">
            <v>23.360013644062338</v>
          </cell>
          <cell r="J4862"/>
          <cell r="K4862">
            <v>23.586809893033816</v>
          </cell>
          <cell r="M4862">
            <v>34.75</v>
          </cell>
          <cell r="N4862">
            <v>27.25</v>
          </cell>
          <cell r="O4862">
            <v>31.75</v>
          </cell>
          <cell r="P4862">
            <v>-3</v>
          </cell>
          <cell r="Q4862">
            <v>34.75</v>
          </cell>
          <cell r="R4862"/>
          <cell r="S4862"/>
          <cell r="T4862"/>
          <cell r="U4862"/>
          <cell r="V4862"/>
          <cell r="W4862"/>
          <cell r="X4862">
            <v>22.243636460604975</v>
          </cell>
        </row>
        <row r="4863">
          <cell r="A4863">
            <v>43588</v>
          </cell>
          <cell r="B4863">
            <v>5</v>
          </cell>
          <cell r="C4863">
            <v>2019</v>
          </cell>
          <cell r="D4863">
            <v>2007</v>
          </cell>
          <cell r="E4863">
            <v>20.921953967618936</v>
          </cell>
          <cell r="F4863">
            <v>22.906421146119378</v>
          </cell>
          <cell r="G4863">
            <v>22.951780395913673</v>
          </cell>
          <cell r="H4863">
            <v>22.6796248971479</v>
          </cell>
          <cell r="I4863">
            <v>23.133217395090856</v>
          </cell>
          <cell r="J4863"/>
          <cell r="K4863">
            <v>23.473411768548075</v>
          </cell>
          <cell r="M4863">
            <v>34.75</v>
          </cell>
          <cell r="N4863">
            <v>27.25</v>
          </cell>
          <cell r="O4863">
            <v>31.75</v>
          </cell>
          <cell r="P4863">
            <v>-3</v>
          </cell>
          <cell r="Q4863">
            <v>33.5</v>
          </cell>
          <cell r="R4863"/>
          <cell r="S4863"/>
          <cell r="T4863"/>
          <cell r="U4863"/>
          <cell r="V4863"/>
          <cell r="W4863"/>
          <cell r="X4863">
            <v>21.984065283060055</v>
          </cell>
        </row>
        <row r="4864">
          <cell r="A4864">
            <v>43591</v>
          </cell>
          <cell r="B4864">
            <v>5</v>
          </cell>
          <cell r="C4864">
            <v>2019</v>
          </cell>
          <cell r="D4864">
            <v>1986</v>
          </cell>
          <cell r="E4864">
            <v>20.865254905376066</v>
          </cell>
          <cell r="F4864">
            <v>22.566226772662159</v>
          </cell>
          <cell r="G4864">
            <v>22.702304522045047</v>
          </cell>
          <cell r="H4864">
            <v>22.316750898793533</v>
          </cell>
          <cell r="I4864">
            <v>22.770343396736489</v>
          </cell>
          <cell r="J4864"/>
          <cell r="K4864">
            <v>23.133217395090856</v>
          </cell>
          <cell r="M4864">
            <v>34.75</v>
          </cell>
          <cell r="N4864">
            <v>27</v>
          </cell>
          <cell r="O4864">
            <v>32.25</v>
          </cell>
          <cell r="P4864">
            <v>-2.5</v>
          </cell>
          <cell r="Q4864">
            <v>33.5</v>
          </cell>
          <cell r="R4864">
            <v>4270</v>
          </cell>
          <cell r="S4864">
            <v>4260</v>
          </cell>
          <cell r="T4864">
            <v>4320</v>
          </cell>
          <cell r="U4864">
            <v>4340</v>
          </cell>
          <cell r="V4864">
            <v>4320</v>
          </cell>
          <cell r="W4864">
            <v>4300</v>
          </cell>
          <cell r="X4864">
            <v>21.727802723461522</v>
          </cell>
        </row>
        <row r="4865">
          <cell r="A4865">
            <v>43592</v>
          </cell>
          <cell r="B4865">
            <v>5</v>
          </cell>
          <cell r="C4865">
            <v>2019</v>
          </cell>
          <cell r="D4865">
            <v>2039</v>
          </cell>
          <cell r="E4865">
            <v>21.092051154347548</v>
          </cell>
          <cell r="F4865">
            <v>23.019819270605119</v>
          </cell>
          <cell r="G4865">
            <v>23.22393589467945</v>
          </cell>
          <cell r="H4865">
            <v>22.226032399204943</v>
          </cell>
          <cell r="I4865">
            <v>23.360013644062338</v>
          </cell>
          <cell r="J4865"/>
          <cell r="K4865">
            <v>23.360013644062338</v>
          </cell>
          <cell r="M4865">
            <v>34.75</v>
          </cell>
          <cell r="N4865">
            <v>27</v>
          </cell>
          <cell r="O4865">
            <v>32.25</v>
          </cell>
          <cell r="P4865">
            <v>-2.5</v>
          </cell>
          <cell r="Q4865">
            <v>33.5</v>
          </cell>
          <cell r="R4865">
            <v>4270</v>
          </cell>
          <cell r="S4865">
            <v>4260</v>
          </cell>
          <cell r="T4865">
            <v>4320</v>
          </cell>
          <cell r="U4865">
            <v>4340</v>
          </cell>
          <cell r="V4865">
            <v>4320</v>
          </cell>
          <cell r="W4865">
            <v>4300</v>
          </cell>
          <cell r="X4865">
            <v>22.302269189912984</v>
          </cell>
        </row>
        <row r="4866">
          <cell r="A4866">
            <v>43593</v>
          </cell>
          <cell r="B4866">
            <v>5</v>
          </cell>
          <cell r="C4866">
            <v>2019</v>
          </cell>
          <cell r="D4866">
            <v>2036</v>
          </cell>
          <cell r="E4866">
            <v>21.148750216590415</v>
          </cell>
          <cell r="F4866">
            <v>23.019819270605119</v>
          </cell>
          <cell r="G4866">
            <v>23.22393589467945</v>
          </cell>
          <cell r="H4866">
            <v>22.316750898793533</v>
          </cell>
          <cell r="I4866">
            <v>23.22393589467945</v>
          </cell>
          <cell r="J4866"/>
          <cell r="K4866">
            <v>23.019819270605119</v>
          </cell>
          <cell r="M4866">
            <v>34.75</v>
          </cell>
          <cell r="N4866">
            <v>27</v>
          </cell>
          <cell r="O4866">
            <v>32.25</v>
          </cell>
          <cell r="P4866">
            <v>-2.5</v>
          </cell>
          <cell r="Q4866">
            <v>33.5</v>
          </cell>
          <cell r="R4866"/>
          <cell r="S4866"/>
          <cell r="T4866"/>
          <cell r="U4866"/>
          <cell r="V4866"/>
          <cell r="W4866"/>
          <cell r="X4866">
            <v>22.269455650153425</v>
          </cell>
        </row>
        <row r="4867">
          <cell r="A4867">
            <v>43594</v>
          </cell>
          <cell r="B4867">
            <v>5</v>
          </cell>
          <cell r="C4867">
            <v>2019</v>
          </cell>
          <cell r="D4867">
            <v>2004</v>
          </cell>
          <cell r="E4867">
            <v>20.921953967618936</v>
          </cell>
          <cell r="F4867">
            <v>22.79302302163364</v>
          </cell>
          <cell r="G4867">
            <v>22.997139645707971</v>
          </cell>
          <cell r="H4867">
            <v>22.316750898793533</v>
          </cell>
          <cell r="I4867">
            <v>23.22393589467945</v>
          </cell>
          <cell r="J4867"/>
          <cell r="K4867">
            <v>22.452828648176421</v>
          </cell>
          <cell r="M4867">
            <v>34.75</v>
          </cell>
          <cell r="N4867">
            <v>27</v>
          </cell>
          <cell r="O4867">
            <v>32.25</v>
          </cell>
          <cell r="P4867">
            <v>-2.5</v>
          </cell>
          <cell r="Q4867">
            <v>33.5</v>
          </cell>
          <cell r="R4867">
            <v>4300</v>
          </cell>
          <cell r="S4867">
            <v>4290</v>
          </cell>
          <cell r="T4867">
            <v>4340</v>
          </cell>
          <cell r="U4867">
            <v>4350</v>
          </cell>
          <cell r="V4867">
            <v>4340</v>
          </cell>
          <cell r="W4867">
            <v>4320</v>
          </cell>
          <cell r="X4867">
            <v>21.893048311119649</v>
          </cell>
        </row>
        <row r="4868">
          <cell r="A4868">
            <v>43595</v>
          </cell>
          <cell r="B4868">
            <v>5</v>
          </cell>
          <cell r="C4868">
            <v>2019</v>
          </cell>
          <cell r="D4868">
            <v>1984</v>
          </cell>
          <cell r="E4868">
            <v>20.808555843133199</v>
          </cell>
          <cell r="F4868">
            <v>22.6796248971479</v>
          </cell>
          <cell r="G4868">
            <v>22.702304522045047</v>
          </cell>
          <cell r="H4868"/>
          <cell r="I4868"/>
          <cell r="J4868">
            <v>44.387899982989225</v>
          </cell>
          <cell r="K4868">
            <v>23.133217395090856</v>
          </cell>
          <cell r="M4868">
            <v>34.75</v>
          </cell>
          <cell r="N4868">
            <v>27</v>
          </cell>
          <cell r="O4868">
            <v>32.25</v>
          </cell>
          <cell r="P4868">
            <v>-2.5</v>
          </cell>
          <cell r="Q4868">
            <v>34.75</v>
          </cell>
          <cell r="R4868">
            <v>4250</v>
          </cell>
          <cell r="S4868">
            <v>4230</v>
          </cell>
          <cell r="T4868">
            <v>4320</v>
          </cell>
          <cell r="U4868">
            <v>4330</v>
          </cell>
          <cell r="V4868">
            <v>4310</v>
          </cell>
          <cell r="W4868">
            <v>4300</v>
          </cell>
          <cell r="X4868">
            <v>21.6484848669432</v>
          </cell>
        </row>
        <row r="4869">
          <cell r="A4869">
            <v>43598</v>
          </cell>
          <cell r="B4869">
            <v>5</v>
          </cell>
          <cell r="C4869">
            <v>2019</v>
          </cell>
          <cell r="D4869">
            <v>1984</v>
          </cell>
          <cell r="E4869">
            <v>20.808555843133199</v>
          </cell>
          <cell r="F4869">
            <v>22.566226772662159</v>
          </cell>
          <cell r="G4869">
            <v>22.702304522045047</v>
          </cell>
          <cell r="H4869">
            <v>21.999236150233461</v>
          </cell>
          <cell r="I4869">
            <v>22.770343396736489</v>
          </cell>
          <cell r="J4869"/>
          <cell r="K4869">
            <v>23.133217395090856</v>
          </cell>
          <cell r="M4869">
            <v>34.75</v>
          </cell>
          <cell r="N4869">
            <v>26.75</v>
          </cell>
          <cell r="O4869">
            <v>34</v>
          </cell>
          <cell r="P4869">
            <v>-0.75</v>
          </cell>
          <cell r="Q4869">
            <v>34.75</v>
          </cell>
          <cell r="R4869">
            <v>4250</v>
          </cell>
          <cell r="S4869">
            <v>4230</v>
          </cell>
          <cell r="T4869">
            <v>4320</v>
          </cell>
          <cell r="U4869">
            <v>4330</v>
          </cell>
          <cell r="V4869">
            <v>4310</v>
          </cell>
          <cell r="W4869">
            <v>4300</v>
          </cell>
          <cell r="X4869">
            <v>21.622477556915637</v>
          </cell>
        </row>
        <row r="4870">
          <cell r="A4870">
            <v>43599</v>
          </cell>
          <cell r="B4870">
            <v>5</v>
          </cell>
          <cell r="C4870">
            <v>2019</v>
          </cell>
          <cell r="D4870">
            <v>2012</v>
          </cell>
          <cell r="E4870">
            <v>20.978653029861807</v>
          </cell>
          <cell r="F4870">
            <v>22.79302302163364</v>
          </cell>
          <cell r="G4870">
            <v>22.929100771016525</v>
          </cell>
          <cell r="H4870">
            <v>22.543547147765011</v>
          </cell>
          <cell r="I4870">
            <v>22.997139645707971</v>
          </cell>
          <cell r="J4870">
            <v>42.252798262780587</v>
          </cell>
          <cell r="K4870">
            <v>23.360013644062338</v>
          </cell>
          <cell r="M4870">
            <v>34.75</v>
          </cell>
          <cell r="N4870">
            <v>26.75</v>
          </cell>
          <cell r="O4870">
            <v>34</v>
          </cell>
          <cell r="P4870">
            <v>-0.75</v>
          </cell>
          <cell r="Q4870">
            <v>34.75</v>
          </cell>
          <cell r="R4870">
            <v>4250</v>
          </cell>
          <cell r="S4870">
            <v>4230</v>
          </cell>
          <cell r="T4870">
            <v>4320</v>
          </cell>
          <cell r="U4870">
            <v>4330</v>
          </cell>
          <cell r="V4870">
            <v>4310</v>
          </cell>
          <cell r="W4870">
            <v>4300</v>
          </cell>
          <cell r="X4870">
            <v>21.890815683886583</v>
          </cell>
        </row>
        <row r="4871">
          <cell r="A4871">
            <v>43600</v>
          </cell>
          <cell r="B4871">
            <v>5</v>
          </cell>
          <cell r="C4871">
            <v>2019</v>
          </cell>
          <cell r="D4871">
            <v>2028</v>
          </cell>
          <cell r="E4871">
            <v>21.148750216590415</v>
          </cell>
          <cell r="F4871">
            <v>23.019819270605119</v>
          </cell>
          <cell r="G4871">
            <v>23.22393589467945</v>
          </cell>
          <cell r="H4871">
            <v>22.906421146119378</v>
          </cell>
          <cell r="I4871">
            <v>23.133217395090856</v>
          </cell>
          <cell r="J4871">
            <v>42.304840322976865</v>
          </cell>
          <cell r="K4871">
            <v>23.586809893033816</v>
          </cell>
          <cell r="M4871">
            <v>34</v>
          </cell>
          <cell r="N4871">
            <v>26.75</v>
          </cell>
          <cell r="O4871">
            <v>34</v>
          </cell>
          <cell r="P4871">
            <v>0</v>
          </cell>
          <cell r="Q4871">
            <v>34.75</v>
          </cell>
          <cell r="R4871">
            <v>4300</v>
          </cell>
          <cell r="S4871">
            <v>4290</v>
          </cell>
          <cell r="T4871">
            <v>4350</v>
          </cell>
          <cell r="U4871">
            <v>4370</v>
          </cell>
          <cell r="V4871">
            <v>4350</v>
          </cell>
          <cell r="W4871">
            <v>4330</v>
          </cell>
          <cell r="X4871">
            <v>22.043747563583008</v>
          </cell>
        </row>
        <row r="4872">
          <cell r="A4872">
            <v>43601</v>
          </cell>
          <cell r="B4872">
            <v>5</v>
          </cell>
          <cell r="C4872">
            <v>2019</v>
          </cell>
          <cell r="D4872">
            <v>2095</v>
          </cell>
          <cell r="E4872">
            <v>21.488944590047634</v>
          </cell>
          <cell r="F4872">
            <v>23.473411768548075</v>
          </cell>
          <cell r="G4872">
            <v>23.609489517930964</v>
          </cell>
          <cell r="H4872">
            <v>23.133217395090856</v>
          </cell>
          <cell r="I4872">
            <v>23.586809893033816</v>
          </cell>
          <cell r="J4872">
            <v>42.370662600204994</v>
          </cell>
          <cell r="K4872">
            <v>23.813606142005295</v>
          </cell>
          <cell r="M4872">
            <v>34</v>
          </cell>
          <cell r="N4872">
            <v>26.75</v>
          </cell>
          <cell r="O4872">
            <v>34</v>
          </cell>
          <cell r="P4872">
            <v>0</v>
          </cell>
          <cell r="Q4872">
            <v>34.75</v>
          </cell>
          <cell r="R4872">
            <v>4330</v>
          </cell>
          <cell r="S4872">
            <v>4320</v>
          </cell>
          <cell r="T4872">
            <v>4350</v>
          </cell>
          <cell r="U4872">
            <v>4380</v>
          </cell>
          <cell r="V4872">
            <v>4360</v>
          </cell>
          <cell r="W4872">
            <v>4330</v>
          </cell>
          <cell r="X4872">
            <v>22.826718308683571</v>
          </cell>
        </row>
        <row r="4873">
          <cell r="A4873">
            <v>43602</v>
          </cell>
          <cell r="B4873">
            <v>5</v>
          </cell>
          <cell r="C4873">
            <v>2019</v>
          </cell>
          <cell r="D4873">
            <v>2096</v>
          </cell>
          <cell r="E4873">
            <v>21.488944590047634</v>
          </cell>
          <cell r="F4873">
            <v>23.473411768548075</v>
          </cell>
          <cell r="G4873">
            <v>23.609489517930964</v>
          </cell>
          <cell r="H4873">
            <v>23.133217395090856</v>
          </cell>
          <cell r="I4873">
            <v>23.813606142005295</v>
          </cell>
          <cell r="J4873">
            <v>42.275705048221333</v>
          </cell>
          <cell r="K4873">
            <v>23.927004266491032</v>
          </cell>
          <cell r="M4873">
            <v>34</v>
          </cell>
          <cell r="N4873">
            <v>26.75</v>
          </cell>
          <cell r="O4873">
            <v>34</v>
          </cell>
          <cell r="P4873">
            <v>0</v>
          </cell>
          <cell r="Q4873">
            <v>36.5</v>
          </cell>
          <cell r="R4873">
            <v>4390</v>
          </cell>
          <cell r="S4873">
            <v>4380</v>
          </cell>
          <cell r="T4873">
            <v>4420</v>
          </cell>
          <cell r="U4873">
            <v>4430</v>
          </cell>
          <cell r="V4873">
            <v>4410</v>
          </cell>
          <cell r="W4873">
            <v>4400</v>
          </cell>
          <cell r="X4873">
            <v>22.771973070381797</v>
          </cell>
        </row>
        <row r="4874">
          <cell r="A4874">
            <v>43605</v>
          </cell>
          <cell r="B4874">
            <v>5</v>
          </cell>
          <cell r="C4874">
            <v>2019</v>
          </cell>
          <cell r="D4874"/>
          <cell r="E4874"/>
          <cell r="F4874"/>
          <cell r="G4874"/>
          <cell r="H4874"/>
          <cell r="I4874"/>
          <cell r="J4874">
            <v>43.019695361550163</v>
          </cell>
          <cell r="K4874">
            <v>24.267198639948251</v>
          </cell>
          <cell r="M4874">
            <v>34</v>
          </cell>
          <cell r="N4874">
            <v>25.6</v>
          </cell>
          <cell r="O4874">
            <v>33</v>
          </cell>
          <cell r="P4874">
            <v>-1</v>
          </cell>
          <cell r="Q4874">
            <v>36.5</v>
          </cell>
          <cell r="R4874">
            <v>4390</v>
          </cell>
          <cell r="S4874">
            <v>4380</v>
          </cell>
          <cell r="T4874">
            <v>4420</v>
          </cell>
          <cell r="U4874">
            <v>4430</v>
          </cell>
          <cell r="V4874">
            <v>4410</v>
          </cell>
          <cell r="W4874">
            <v>4400</v>
          </cell>
          <cell r="X4874"/>
        </row>
        <row r="4875">
          <cell r="A4875">
            <v>43606</v>
          </cell>
          <cell r="B4875">
            <v>5</v>
          </cell>
          <cell r="C4875">
            <v>2019</v>
          </cell>
          <cell r="D4875">
            <v>2063</v>
          </cell>
          <cell r="E4875">
            <v>21.318847403319026</v>
          </cell>
          <cell r="F4875">
            <v>23.246615519576597</v>
          </cell>
          <cell r="G4875">
            <v>23.201256269782302</v>
          </cell>
          <cell r="H4875">
            <v>22.997139645707971</v>
          </cell>
          <cell r="I4875">
            <v>23.677528392622406</v>
          </cell>
          <cell r="J4875">
            <v>42.994549568052889</v>
          </cell>
          <cell r="K4875">
            <v>23.360013644062338</v>
          </cell>
          <cell r="M4875">
            <v>34</v>
          </cell>
          <cell r="N4875">
            <v>25.6</v>
          </cell>
          <cell r="O4875">
            <v>33</v>
          </cell>
          <cell r="P4875">
            <v>-1</v>
          </cell>
          <cell r="Q4875">
            <v>36.5</v>
          </cell>
          <cell r="R4875">
            <v>4390</v>
          </cell>
          <cell r="S4875">
            <v>4380</v>
          </cell>
          <cell r="T4875">
            <v>4420</v>
          </cell>
          <cell r="U4875">
            <v>4430</v>
          </cell>
          <cell r="V4875">
            <v>4410</v>
          </cell>
          <cell r="W4875">
            <v>4400</v>
          </cell>
          <cell r="X4875">
            <v>22.36256000134598</v>
          </cell>
        </row>
        <row r="4876">
          <cell r="A4876">
            <v>43607</v>
          </cell>
          <cell r="B4876">
            <v>5</v>
          </cell>
          <cell r="C4876">
            <v>2019</v>
          </cell>
          <cell r="D4876"/>
          <cell r="E4876"/>
          <cell r="F4876"/>
          <cell r="G4876"/>
          <cell r="H4876"/>
          <cell r="I4876"/>
          <cell r="J4876">
            <v>42.98837573841935</v>
          </cell>
          <cell r="K4876">
            <v>23.360013644062338</v>
          </cell>
          <cell r="M4876">
            <v>34</v>
          </cell>
          <cell r="N4876">
            <v>25.6</v>
          </cell>
          <cell r="O4876">
            <v>33</v>
          </cell>
          <cell r="P4876">
            <v>-1</v>
          </cell>
          <cell r="Q4876">
            <v>36.5</v>
          </cell>
          <cell r="R4876">
            <v>4330</v>
          </cell>
          <cell r="S4876">
            <v>4320</v>
          </cell>
          <cell r="T4876">
            <v>4330</v>
          </cell>
          <cell r="U4876">
            <v>4350</v>
          </cell>
          <cell r="V4876">
            <v>4330</v>
          </cell>
          <cell r="W4876">
            <v>4310</v>
          </cell>
          <cell r="X4876"/>
        </row>
        <row r="4877">
          <cell r="A4877">
            <v>43608</v>
          </cell>
          <cell r="B4877">
            <v>5</v>
          </cell>
          <cell r="C4877">
            <v>2019</v>
          </cell>
          <cell r="D4877">
            <v>2017</v>
          </cell>
          <cell r="E4877">
            <v>20.808555843133199</v>
          </cell>
          <cell r="F4877">
            <v>22.6796248971479</v>
          </cell>
          <cell r="G4877">
            <v>22.622925834905029</v>
          </cell>
          <cell r="H4877"/>
          <cell r="I4877"/>
          <cell r="J4877">
            <v>42.324881375670785</v>
          </cell>
          <cell r="K4877">
            <v>22.33943052369068</v>
          </cell>
          <cell r="M4877">
            <v>33</v>
          </cell>
          <cell r="N4877">
            <v>25.6</v>
          </cell>
          <cell r="O4877">
            <v>33</v>
          </cell>
          <cell r="P4877">
            <v>0</v>
          </cell>
          <cell r="Q4877">
            <v>36.5</v>
          </cell>
          <cell r="R4877">
            <v>4310</v>
          </cell>
          <cell r="S4877">
            <v>4300</v>
          </cell>
          <cell r="T4877">
            <v>4300</v>
          </cell>
          <cell r="U4877">
            <v>4320</v>
          </cell>
          <cell r="V4877">
            <v>4300</v>
          </cell>
          <cell r="W4877">
            <v>4280</v>
          </cell>
          <cell r="X4877">
            <v>21.830018333355916</v>
          </cell>
        </row>
        <row r="4878">
          <cell r="A4878">
            <v>43609</v>
          </cell>
          <cell r="B4878">
            <v>5</v>
          </cell>
          <cell r="C4878">
            <v>2019</v>
          </cell>
          <cell r="D4878">
            <v>2014</v>
          </cell>
          <cell r="E4878">
            <v>20.808555843133199</v>
          </cell>
          <cell r="F4878">
            <v>22.79302302163364</v>
          </cell>
          <cell r="G4878">
            <v>22.690964709596475</v>
          </cell>
          <cell r="H4878">
            <v>22.089954649822054</v>
          </cell>
          <cell r="I4878">
            <v>22.997139645707971</v>
          </cell>
          <cell r="J4878">
            <v>42.501819758241702</v>
          </cell>
          <cell r="K4878">
            <v>22.33943052369068</v>
          </cell>
          <cell r="M4878">
            <v>33</v>
          </cell>
          <cell r="N4878">
            <v>25.6</v>
          </cell>
          <cell r="O4878">
            <v>33</v>
          </cell>
          <cell r="P4878">
            <v>0</v>
          </cell>
          <cell r="Q4878">
            <v>34.5</v>
          </cell>
          <cell r="R4878">
            <v>4310</v>
          </cell>
          <cell r="S4878">
            <v>4300</v>
          </cell>
          <cell r="T4878">
            <v>4300</v>
          </cell>
          <cell r="U4878">
            <v>4320</v>
          </cell>
          <cell r="V4878">
            <v>4300</v>
          </cell>
          <cell r="W4878">
            <v>4280</v>
          </cell>
          <cell r="X4878">
            <v>21.818373318775198</v>
          </cell>
        </row>
        <row r="4879">
          <cell r="A4879">
            <v>43613</v>
          </cell>
          <cell r="B4879">
            <v>5</v>
          </cell>
          <cell r="C4879">
            <v>2019</v>
          </cell>
          <cell r="D4879">
            <v>2066</v>
          </cell>
          <cell r="E4879">
            <v>21.205449278833285</v>
          </cell>
          <cell r="F4879">
            <v>23.246615519576597</v>
          </cell>
          <cell r="G4879">
            <v>23.269295144473745</v>
          </cell>
          <cell r="H4879">
            <v>22.6796248971479</v>
          </cell>
          <cell r="I4879">
            <v>23.450732143650928</v>
          </cell>
          <cell r="J4879">
            <v>42.367455620480335</v>
          </cell>
          <cell r="K4879">
            <v>22.79302302163364</v>
          </cell>
          <cell r="M4879">
            <v>33</v>
          </cell>
          <cell r="N4879">
            <v>25.6</v>
          </cell>
          <cell r="O4879">
            <v>33</v>
          </cell>
          <cell r="P4879">
            <v>0</v>
          </cell>
          <cell r="Q4879">
            <v>34.5</v>
          </cell>
          <cell r="R4879">
            <v>4330</v>
          </cell>
          <cell r="S4879">
            <v>4320</v>
          </cell>
          <cell r="T4879">
            <v>4340</v>
          </cell>
          <cell r="U4879">
            <v>4320</v>
          </cell>
          <cell r="V4879">
            <v>4300</v>
          </cell>
          <cell r="W4879">
            <v>4330</v>
          </cell>
          <cell r="X4879">
            <v>22.381707684503255</v>
          </cell>
        </row>
        <row r="4880">
          <cell r="A4880">
            <v>43614</v>
          </cell>
          <cell r="B4880">
            <v>5</v>
          </cell>
          <cell r="C4880">
            <v>2019</v>
          </cell>
          <cell r="D4880">
            <v>2104</v>
          </cell>
          <cell r="E4880">
            <v>21.659041776776245</v>
          </cell>
          <cell r="F4880">
            <v>23.586809893033816</v>
          </cell>
          <cell r="G4880">
            <v>23.700208017519554</v>
          </cell>
          <cell r="H4880">
            <v>23.133217395090856</v>
          </cell>
          <cell r="I4880">
            <v>23.586809893033816</v>
          </cell>
          <cell r="J4880">
            <v>42.215796629857195</v>
          </cell>
          <cell r="K4880">
            <v>23.246615519576597</v>
          </cell>
          <cell r="M4880">
            <v>33</v>
          </cell>
          <cell r="N4880">
            <v>25.6</v>
          </cell>
          <cell r="O4880">
            <v>33</v>
          </cell>
          <cell r="P4880">
            <v>0</v>
          </cell>
          <cell r="Q4880">
            <v>34.5</v>
          </cell>
          <cell r="R4880">
            <v>4450</v>
          </cell>
          <cell r="S4880">
            <v>4440</v>
          </cell>
          <cell r="T4880">
            <v>4420</v>
          </cell>
          <cell r="U4880">
            <v>4420</v>
          </cell>
          <cell r="V4880">
            <v>4400</v>
          </cell>
          <cell r="W4880">
            <v>4410</v>
          </cell>
          <cell r="X4880">
            <v>22.766188350953808</v>
          </cell>
        </row>
        <row r="4881">
          <cell r="A4881">
            <v>43615</v>
          </cell>
          <cell r="B4881">
            <v>5</v>
          </cell>
          <cell r="C4881">
            <v>2019</v>
          </cell>
          <cell r="D4881">
            <v>2083</v>
          </cell>
          <cell r="E4881">
            <v>21.545643652290504</v>
          </cell>
          <cell r="F4881">
            <v>23.360013644062338</v>
          </cell>
          <cell r="G4881">
            <v>23.496091393445223</v>
          </cell>
          <cell r="H4881">
            <v>22.997139645707971</v>
          </cell>
          <cell r="I4881">
            <v>23.677528392622406</v>
          </cell>
          <cell r="J4881">
            <v>42.227889381684726</v>
          </cell>
          <cell r="K4881"/>
          <cell r="M4881">
            <v>33</v>
          </cell>
          <cell r="N4881">
            <v>25.6</v>
          </cell>
          <cell r="O4881">
            <v>33</v>
          </cell>
          <cell r="P4881">
            <v>0</v>
          </cell>
          <cell r="Q4881">
            <v>34.5</v>
          </cell>
          <cell r="R4881">
            <v>4450</v>
          </cell>
          <cell r="S4881">
            <v>4440</v>
          </cell>
          <cell r="T4881">
            <v>4420</v>
          </cell>
          <cell r="U4881">
            <v>4420</v>
          </cell>
          <cell r="V4881">
            <v>4400</v>
          </cell>
          <cell r="W4881">
            <v>4410</v>
          </cell>
          <cell r="X4881">
            <v>22.549717737832498</v>
          </cell>
        </row>
        <row r="4882">
          <cell r="A4882">
            <v>43616</v>
          </cell>
          <cell r="B4882">
            <v>5</v>
          </cell>
          <cell r="C4882">
            <v>2019</v>
          </cell>
          <cell r="D4882">
            <v>2071</v>
          </cell>
          <cell r="E4882">
            <v>21.488944590047634</v>
          </cell>
          <cell r="F4882">
            <v>23.360013644062338</v>
          </cell>
          <cell r="G4882">
            <v>23.564130268136669</v>
          </cell>
          <cell r="H4882">
            <v>22.906421146119378</v>
          </cell>
          <cell r="I4882">
            <v>23.586809893033816</v>
          </cell>
          <cell r="J4882">
            <v>42.379635426609561</v>
          </cell>
          <cell r="K4882">
            <v>22.906421146119378</v>
          </cell>
          <cell r="M4882">
            <v>33</v>
          </cell>
          <cell r="N4882">
            <v>25.6</v>
          </cell>
          <cell r="O4882">
            <v>33</v>
          </cell>
          <cell r="P4882">
            <v>0</v>
          </cell>
          <cell r="Q4882">
            <v>34.5</v>
          </cell>
          <cell r="R4882">
            <v>4450</v>
          </cell>
          <cell r="S4882">
            <v>4440</v>
          </cell>
          <cell r="T4882">
            <v>4420</v>
          </cell>
          <cell r="U4882">
            <v>4420</v>
          </cell>
          <cell r="V4882">
            <v>4400</v>
          </cell>
          <cell r="W4882">
            <v>4410</v>
          </cell>
          <cell r="X4882">
            <v>22.425162645974364</v>
          </cell>
        </row>
        <row r="4883">
          <cell r="A4883">
            <v>43619</v>
          </cell>
          <cell r="B4883">
            <v>6</v>
          </cell>
          <cell r="C4883">
            <v>2019</v>
          </cell>
          <cell r="D4883">
            <v>2026</v>
          </cell>
          <cell r="E4883">
            <v>21.318847403319026</v>
          </cell>
          <cell r="F4883">
            <v>23.133217395090856</v>
          </cell>
          <cell r="G4883">
            <v>23.337334019165187</v>
          </cell>
          <cell r="H4883">
            <v>22.452828648176421</v>
          </cell>
          <cell r="I4883">
            <v>23.22393589467945</v>
          </cell>
          <cell r="J4883">
            <v>42.634079436701818</v>
          </cell>
          <cell r="K4883">
            <v>22.906421146119378</v>
          </cell>
          <cell r="M4883">
            <v>32.75</v>
          </cell>
          <cell r="N4883">
            <v>27.25</v>
          </cell>
          <cell r="O4883">
            <v>31.25</v>
          </cell>
          <cell r="P4883">
            <v>-1.5</v>
          </cell>
          <cell r="Q4883">
            <v>34.5</v>
          </cell>
          <cell r="R4883">
            <v>4360</v>
          </cell>
          <cell r="S4883">
            <v>4340</v>
          </cell>
          <cell r="T4883">
            <v>4400</v>
          </cell>
          <cell r="U4883">
            <v>4370</v>
          </cell>
          <cell r="V4883">
            <v>4360</v>
          </cell>
          <cell r="W4883">
            <v>4380</v>
          </cell>
          <cell r="X4883">
            <v>21.985129206517538</v>
          </cell>
        </row>
        <row r="4884">
          <cell r="A4884">
            <v>43620</v>
          </cell>
          <cell r="B4884">
            <v>6</v>
          </cell>
          <cell r="C4884">
            <v>2019</v>
          </cell>
          <cell r="D4884">
            <v>2055</v>
          </cell>
          <cell r="E4884">
            <v>21.432245527804763</v>
          </cell>
          <cell r="F4884">
            <v>23.246615519576597</v>
          </cell>
          <cell r="G4884">
            <v>23.337334019165187</v>
          </cell>
          <cell r="H4884">
            <v>22.452828648176421</v>
          </cell>
          <cell r="I4884">
            <v>23.586809893033816</v>
          </cell>
          <cell r="J4884">
            <v>42.55826144850063</v>
          </cell>
          <cell r="K4884">
            <v>23.133217395090856</v>
          </cell>
          <cell r="M4884">
            <v>32.75</v>
          </cell>
          <cell r="N4884">
            <v>27.25</v>
          </cell>
          <cell r="O4884">
            <v>31.25</v>
          </cell>
          <cell r="P4884">
            <v>-1.5</v>
          </cell>
          <cell r="Q4884">
            <v>34.5</v>
          </cell>
          <cell r="R4884">
            <v>4360</v>
          </cell>
          <cell r="S4884">
            <v>4340</v>
          </cell>
          <cell r="T4884">
            <v>4400</v>
          </cell>
          <cell r="U4884">
            <v>4370</v>
          </cell>
          <cell r="V4884">
            <v>4360</v>
          </cell>
          <cell r="W4884">
            <v>4380</v>
          </cell>
          <cell r="X4884">
            <v>22.337229409843729</v>
          </cell>
        </row>
        <row r="4885">
          <cell r="A4885">
            <v>43621</v>
          </cell>
          <cell r="B4885">
            <v>6</v>
          </cell>
          <cell r="C4885">
            <v>2019</v>
          </cell>
          <cell r="D4885"/>
          <cell r="E4885"/>
          <cell r="F4885"/>
          <cell r="G4885"/>
          <cell r="H4885"/>
          <cell r="I4885"/>
          <cell r="J4885"/>
          <cell r="K4885">
            <v>22.906421146119378</v>
          </cell>
          <cell r="M4885">
            <v>32.75</v>
          </cell>
          <cell r="N4885">
            <v>27.25</v>
          </cell>
          <cell r="O4885">
            <v>31.25</v>
          </cell>
          <cell r="P4885">
            <v>-1.5</v>
          </cell>
          <cell r="Q4885">
            <v>34.5</v>
          </cell>
          <cell r="R4885">
            <v>4360</v>
          </cell>
          <cell r="S4885">
            <v>4340</v>
          </cell>
          <cell r="T4885">
            <v>4400</v>
          </cell>
          <cell r="U4885">
            <v>4370</v>
          </cell>
          <cell r="V4885">
            <v>4360</v>
          </cell>
          <cell r="W4885">
            <v>4380</v>
          </cell>
          <cell r="X4885"/>
        </row>
        <row r="4886">
          <cell r="A4886">
            <v>43622</v>
          </cell>
          <cell r="B4886">
            <v>6</v>
          </cell>
          <cell r="C4886">
            <v>2019</v>
          </cell>
          <cell r="D4886"/>
          <cell r="E4886"/>
          <cell r="F4886"/>
          <cell r="G4886"/>
          <cell r="H4886">
            <v>22.452828648176421</v>
          </cell>
          <cell r="I4886"/>
          <cell r="J4886">
            <v>42.637038852194166</v>
          </cell>
          <cell r="K4886">
            <v>22.906421146119378</v>
          </cell>
          <cell r="M4886">
            <v>32.75</v>
          </cell>
          <cell r="N4886">
            <v>27.25</v>
          </cell>
          <cell r="O4886">
            <v>31.25</v>
          </cell>
          <cell r="P4886">
            <v>-1.5</v>
          </cell>
          <cell r="Q4886">
            <v>34.5</v>
          </cell>
          <cell r="R4886">
            <v>4360</v>
          </cell>
          <cell r="S4886">
            <v>4340</v>
          </cell>
          <cell r="T4886">
            <v>4400</v>
          </cell>
          <cell r="U4886">
            <v>4370</v>
          </cell>
          <cell r="V4886">
            <v>4360</v>
          </cell>
          <cell r="W4886">
            <v>4380</v>
          </cell>
          <cell r="X4886"/>
        </row>
        <row r="4887">
          <cell r="A4887">
            <v>43623</v>
          </cell>
          <cell r="B4887">
            <v>6</v>
          </cell>
          <cell r="C4887">
            <v>2019</v>
          </cell>
          <cell r="D4887">
            <v>2027</v>
          </cell>
          <cell r="E4887">
            <v>21.262148341076156</v>
          </cell>
          <cell r="F4887">
            <v>23.019819270605119</v>
          </cell>
          <cell r="G4887">
            <v>23.167236832436579</v>
          </cell>
          <cell r="H4887">
            <v>22.226032399204943</v>
          </cell>
          <cell r="I4887">
            <v>23.360013644062338</v>
          </cell>
          <cell r="J4887">
            <v>42.520208200594567</v>
          </cell>
          <cell r="K4887">
            <v>22.906421146119378</v>
          </cell>
          <cell r="M4887">
            <v>32.75</v>
          </cell>
          <cell r="N4887">
            <v>27.25</v>
          </cell>
          <cell r="O4887">
            <v>31.25</v>
          </cell>
          <cell r="P4887">
            <v>-1.5</v>
          </cell>
          <cell r="Q4887">
            <v>33.5</v>
          </cell>
          <cell r="R4887"/>
          <cell r="S4887"/>
          <cell r="T4887"/>
          <cell r="U4887"/>
          <cell r="V4887"/>
          <cell r="W4887"/>
          <cell r="X4887">
            <v>22.117680859523116</v>
          </cell>
        </row>
        <row r="4888">
          <cell r="A4888">
            <v>43626</v>
          </cell>
          <cell r="B4888">
            <v>6</v>
          </cell>
          <cell r="C4888">
            <v>2019</v>
          </cell>
          <cell r="D4888">
            <v>1994</v>
          </cell>
          <cell r="E4888">
            <v>20.921953967618936</v>
          </cell>
          <cell r="F4888">
            <v>22.6796248971479</v>
          </cell>
          <cell r="G4888">
            <v>22.88374152122223</v>
          </cell>
          <cell r="H4888">
            <v>22.452828648176421</v>
          </cell>
          <cell r="I4888">
            <v>23.133217395090856</v>
          </cell>
          <cell r="J4888">
            <v>41.431420626262707</v>
          </cell>
          <cell r="K4888"/>
          <cell r="M4888">
            <v>31.75</v>
          </cell>
          <cell r="N4888">
            <v>26.75</v>
          </cell>
          <cell r="O4888">
            <v>31.25</v>
          </cell>
          <cell r="P4888">
            <v>-0.5</v>
          </cell>
          <cell r="Q4888">
            <v>33.5</v>
          </cell>
          <cell r="R4888">
            <v>4360</v>
          </cell>
          <cell r="S4888">
            <v>4340</v>
          </cell>
          <cell r="T4888">
            <v>4400</v>
          </cell>
          <cell r="U4888">
            <v>4370</v>
          </cell>
          <cell r="V4888">
            <v>4360</v>
          </cell>
          <cell r="W4888">
            <v>4380</v>
          </cell>
          <cell r="X4888">
            <v>21.731461818795253</v>
          </cell>
        </row>
        <row r="4889">
          <cell r="A4889">
            <v>43627</v>
          </cell>
          <cell r="B4889">
            <v>6</v>
          </cell>
          <cell r="C4889">
            <v>2019</v>
          </cell>
          <cell r="D4889">
            <v>2009</v>
          </cell>
          <cell r="E4889">
            <v>20.978653029861807</v>
          </cell>
          <cell r="F4889">
            <v>22.79302302163364</v>
          </cell>
          <cell r="G4889">
            <v>22.951780395913673</v>
          </cell>
          <cell r="H4889">
            <v>22.226032399204943</v>
          </cell>
          <cell r="I4889">
            <v>23.133217395090856</v>
          </cell>
          <cell r="J4889">
            <v>41.515023954133518</v>
          </cell>
          <cell r="K4889">
            <v>22.452828648176421</v>
          </cell>
          <cell r="M4889">
            <v>31.75</v>
          </cell>
          <cell r="N4889">
            <v>26.75</v>
          </cell>
          <cell r="O4889">
            <v>31.25</v>
          </cell>
          <cell r="P4889">
            <v>-0.5</v>
          </cell>
          <cell r="Q4889">
            <v>33.5</v>
          </cell>
          <cell r="R4889">
            <v>4360</v>
          </cell>
          <cell r="S4889">
            <v>4340</v>
          </cell>
          <cell r="T4889">
            <v>4400</v>
          </cell>
          <cell r="U4889">
            <v>4370</v>
          </cell>
          <cell r="V4889">
            <v>4360</v>
          </cell>
          <cell r="W4889">
            <v>4380</v>
          </cell>
          <cell r="X4889">
            <v>21.900200153025782</v>
          </cell>
        </row>
        <row r="4890">
          <cell r="A4890">
            <v>43628</v>
          </cell>
          <cell r="B4890">
            <v>6</v>
          </cell>
          <cell r="C4890">
            <v>2019</v>
          </cell>
          <cell r="D4890">
            <v>1971</v>
          </cell>
          <cell r="E4890">
            <v>20.751856780890328</v>
          </cell>
          <cell r="F4890">
            <v>22.6796248971479</v>
          </cell>
          <cell r="G4890">
            <v>22.815702646530788</v>
          </cell>
          <cell r="H4890">
            <v>21.999236150233461</v>
          </cell>
          <cell r="I4890">
            <v>22.906421146119378</v>
          </cell>
          <cell r="J4890">
            <v>41.521008533051507</v>
          </cell>
          <cell r="K4890">
            <v>21.999236150233461</v>
          </cell>
          <cell r="M4890">
            <v>31.25</v>
          </cell>
          <cell r="N4890">
            <v>26.75</v>
          </cell>
          <cell r="O4890">
            <v>31.25</v>
          </cell>
          <cell r="P4890">
            <v>0</v>
          </cell>
          <cell r="Q4890">
            <v>33.5</v>
          </cell>
          <cell r="R4890">
            <v>4320</v>
          </cell>
          <cell r="S4890">
            <v>4300</v>
          </cell>
          <cell r="T4890">
            <v>4380</v>
          </cell>
          <cell r="U4890">
            <v>4350</v>
          </cell>
          <cell r="V4890">
            <v>4340</v>
          </cell>
          <cell r="W4890">
            <v>4360</v>
          </cell>
          <cell r="X4890">
            <v>21.516987086535988</v>
          </cell>
        </row>
        <row r="4891">
          <cell r="A4891">
            <v>43629</v>
          </cell>
          <cell r="B4891">
            <v>6</v>
          </cell>
          <cell r="C4891">
            <v>2019</v>
          </cell>
          <cell r="D4891">
            <v>2009</v>
          </cell>
          <cell r="E4891">
            <v>21.035352092104677</v>
          </cell>
          <cell r="F4891">
            <v>22.906421146119378</v>
          </cell>
          <cell r="G4891">
            <v>23.110537770193709</v>
          </cell>
          <cell r="H4891">
            <v>22.316750898793533</v>
          </cell>
          <cell r="I4891">
            <v>23.133217395090856</v>
          </cell>
          <cell r="J4891">
            <v>41.437083058498843</v>
          </cell>
          <cell r="K4891">
            <v>22.112634274719202</v>
          </cell>
          <cell r="M4891">
            <v>31.25</v>
          </cell>
          <cell r="N4891">
            <v>26.75</v>
          </cell>
          <cell r="O4891">
            <v>31.25</v>
          </cell>
          <cell r="P4891">
            <v>0</v>
          </cell>
          <cell r="Q4891">
            <v>33.5</v>
          </cell>
          <cell r="R4891">
            <v>4320</v>
          </cell>
          <cell r="S4891">
            <v>4300</v>
          </cell>
          <cell r="T4891">
            <v>4380</v>
          </cell>
          <cell r="U4891">
            <v>4350</v>
          </cell>
          <cell r="V4891">
            <v>4340</v>
          </cell>
          <cell r="W4891">
            <v>4360</v>
          </cell>
          <cell r="X4891">
            <v>21.879167547836801</v>
          </cell>
        </row>
        <row r="4892">
          <cell r="A4892">
            <v>43630</v>
          </cell>
          <cell r="B4892">
            <v>6</v>
          </cell>
          <cell r="C4892">
            <v>2019</v>
          </cell>
          <cell r="D4892">
            <v>2008</v>
          </cell>
          <cell r="E4892">
            <v>21.148750216590415</v>
          </cell>
          <cell r="F4892">
            <v>23.019819270605119</v>
          </cell>
          <cell r="G4892">
            <v>23.155897019988004</v>
          </cell>
          <cell r="H4892">
            <v>22.316750898793533</v>
          </cell>
          <cell r="I4892">
            <v>23.133217395090856</v>
          </cell>
          <cell r="J4892"/>
          <cell r="K4892">
            <v>21.999236150233461</v>
          </cell>
          <cell r="M4892">
            <v>31.25</v>
          </cell>
          <cell r="N4892">
            <v>26.75</v>
          </cell>
          <cell r="O4892">
            <v>31.25</v>
          </cell>
          <cell r="P4892">
            <v>0</v>
          </cell>
          <cell r="Q4892">
            <v>33.5</v>
          </cell>
          <cell r="R4892">
            <v>4330</v>
          </cell>
          <cell r="S4892">
            <v>4320</v>
          </cell>
          <cell r="T4892">
            <v>4380</v>
          </cell>
          <cell r="U4892">
            <v>4380</v>
          </cell>
          <cell r="V4892">
            <v>4360</v>
          </cell>
          <cell r="W4892">
            <v>4360</v>
          </cell>
          <cell r="X4892">
            <v>21.8682769716557</v>
          </cell>
        </row>
        <row r="4893">
          <cell r="A4893">
            <v>43633</v>
          </cell>
          <cell r="B4893">
            <v>6</v>
          </cell>
          <cell r="C4893">
            <v>2019</v>
          </cell>
          <cell r="D4893">
            <v>2035</v>
          </cell>
          <cell r="E4893">
            <v>21.205449278833285</v>
          </cell>
          <cell r="F4893">
            <v>22.6796248971479</v>
          </cell>
          <cell r="G4893">
            <v>22.88374152122223</v>
          </cell>
          <cell r="H4893">
            <v>22.452828648176421</v>
          </cell>
          <cell r="I4893">
            <v>23.133217395090856</v>
          </cell>
          <cell r="J4893">
            <v>41.241585938398956</v>
          </cell>
          <cell r="K4893">
            <v>22.226032399204943</v>
          </cell>
          <cell r="M4893">
            <v>31.25</v>
          </cell>
          <cell r="N4893">
            <v>27.25</v>
          </cell>
          <cell r="O4893">
            <v>31</v>
          </cell>
          <cell r="P4893">
            <v>-0.25</v>
          </cell>
          <cell r="Q4893">
            <v>33.5</v>
          </cell>
          <cell r="R4893">
            <v>4330</v>
          </cell>
          <cell r="S4893">
            <v>4320</v>
          </cell>
          <cell r="T4893">
            <v>4370</v>
          </cell>
          <cell r="U4893">
            <v>4360</v>
          </cell>
          <cell r="V4893">
            <v>4340</v>
          </cell>
          <cell r="W4893">
            <v>4350</v>
          </cell>
          <cell r="X4893">
            <v>22.098652940242275</v>
          </cell>
        </row>
        <row r="4894">
          <cell r="A4894">
            <v>43634</v>
          </cell>
          <cell r="B4894">
            <v>6</v>
          </cell>
          <cell r="C4894">
            <v>2019</v>
          </cell>
          <cell r="D4894">
            <v>2024</v>
          </cell>
          <cell r="E4894">
            <v>21.262148341076156</v>
          </cell>
          <cell r="F4894">
            <v>22.79302302163364</v>
          </cell>
          <cell r="G4894">
            <v>22.838382271427935</v>
          </cell>
          <cell r="H4894">
            <v>22.452828648176421</v>
          </cell>
          <cell r="I4894">
            <v>23.133217395090856</v>
          </cell>
          <cell r="J4894">
            <v>41.383798303703784</v>
          </cell>
          <cell r="K4894">
            <v>22.452828648176421</v>
          </cell>
          <cell r="M4894">
            <v>31.75</v>
          </cell>
          <cell r="N4894">
            <v>27.25</v>
          </cell>
          <cell r="O4894">
            <v>31</v>
          </cell>
          <cell r="P4894">
            <v>-0.75</v>
          </cell>
          <cell r="Q4894">
            <v>33.5</v>
          </cell>
          <cell r="R4894">
            <v>4330</v>
          </cell>
          <cell r="S4894">
            <v>4320</v>
          </cell>
          <cell r="T4894">
            <v>4370</v>
          </cell>
          <cell r="U4894">
            <v>4360</v>
          </cell>
          <cell r="V4894">
            <v>4340</v>
          </cell>
          <cell r="W4894">
            <v>4350</v>
          </cell>
          <cell r="X4894">
            <v>21.963426216185336</v>
          </cell>
        </row>
        <row r="4895">
          <cell r="A4895">
            <v>43635</v>
          </cell>
          <cell r="B4895">
            <v>6</v>
          </cell>
          <cell r="C4895">
            <v>2019</v>
          </cell>
          <cell r="D4895">
            <v>2047</v>
          </cell>
          <cell r="E4895">
            <v>21.375546465561897</v>
          </cell>
          <cell r="F4895">
            <v>22.906421146119378</v>
          </cell>
          <cell r="G4895">
            <v>23.065178520399414</v>
          </cell>
          <cell r="H4895">
            <v>22.452828648176421</v>
          </cell>
          <cell r="I4895">
            <v>23.133217395090856</v>
          </cell>
          <cell r="J4895">
            <v>41.360028172570118</v>
          </cell>
          <cell r="K4895">
            <v>22.79302302163364</v>
          </cell>
          <cell r="M4895">
            <v>31.75</v>
          </cell>
          <cell r="N4895">
            <v>27.25</v>
          </cell>
          <cell r="O4895">
            <v>31</v>
          </cell>
          <cell r="P4895">
            <v>-0.75</v>
          </cell>
          <cell r="Q4895">
            <v>33.5</v>
          </cell>
          <cell r="R4895">
            <v>4290</v>
          </cell>
          <cell r="S4895">
            <v>4300</v>
          </cell>
          <cell r="T4895">
            <v>4350</v>
          </cell>
          <cell r="U4895">
            <v>4340</v>
          </cell>
          <cell r="V4895">
            <v>4320</v>
          </cell>
          <cell r="W4895">
            <v>4320</v>
          </cell>
          <cell r="X4895">
            <v>22.255605064459139</v>
          </cell>
        </row>
        <row r="4896">
          <cell r="A4896">
            <v>43636</v>
          </cell>
          <cell r="B4896">
            <v>6</v>
          </cell>
          <cell r="C4896">
            <v>2019</v>
          </cell>
          <cell r="D4896">
            <v>2021</v>
          </cell>
          <cell r="E4896">
            <v>21.432245527804763</v>
          </cell>
          <cell r="F4896">
            <v>22.815702646530788</v>
          </cell>
          <cell r="G4896">
            <v>22.917760958567953</v>
          </cell>
          <cell r="H4896">
            <v>22.452828648176421</v>
          </cell>
          <cell r="I4896">
            <v>23.133217395090856</v>
          </cell>
          <cell r="J4896">
            <v>41.437381124122908</v>
          </cell>
          <cell r="K4896">
            <v>23.019819270605119</v>
          </cell>
          <cell r="M4896">
            <v>31.75</v>
          </cell>
          <cell r="N4896">
            <v>27.25</v>
          </cell>
          <cell r="O4896">
            <v>31</v>
          </cell>
          <cell r="P4896">
            <v>-0.75</v>
          </cell>
          <cell r="Q4896">
            <v>33.5</v>
          </cell>
          <cell r="R4896">
            <v>4290</v>
          </cell>
          <cell r="S4896">
            <v>4300</v>
          </cell>
          <cell r="T4896">
            <v>4350</v>
          </cell>
          <cell r="U4896">
            <v>4340</v>
          </cell>
          <cell r="V4896">
            <v>4320</v>
          </cell>
          <cell r="W4896">
            <v>4320</v>
          </cell>
          <cell r="X4896">
            <v>22.11071968988708</v>
          </cell>
        </row>
        <row r="4897">
          <cell r="A4897">
            <v>43637</v>
          </cell>
          <cell r="B4897">
            <v>6</v>
          </cell>
          <cell r="C4897">
            <v>2019</v>
          </cell>
          <cell r="D4897">
            <v>2021</v>
          </cell>
          <cell r="E4897">
            <v>21.375546465561897</v>
          </cell>
          <cell r="F4897">
            <v>22.906421146119378</v>
          </cell>
          <cell r="G4897">
            <v>23.031159083053691</v>
          </cell>
          <cell r="H4897">
            <v>22.452828648176421</v>
          </cell>
          <cell r="I4897">
            <v>23.133217395090856</v>
          </cell>
          <cell r="J4897">
            <v>41.377853209851786</v>
          </cell>
          <cell r="K4897">
            <v>23.019819270605119</v>
          </cell>
          <cell r="M4897">
            <v>31.75</v>
          </cell>
          <cell r="N4897">
            <v>27.25</v>
          </cell>
          <cell r="O4897">
            <v>31</v>
          </cell>
          <cell r="P4897">
            <v>-0.75</v>
          </cell>
          <cell r="Q4897">
            <v>33</v>
          </cell>
          <cell r="R4897">
            <v>4280</v>
          </cell>
          <cell r="S4897">
            <v>4280</v>
          </cell>
          <cell r="T4897">
            <v>4310</v>
          </cell>
          <cell r="U4897">
            <v>4330</v>
          </cell>
          <cell r="V4897">
            <v>4310</v>
          </cell>
          <cell r="W4897">
            <v>4290</v>
          </cell>
          <cell r="X4897">
            <v>22.100058783575658</v>
          </cell>
        </row>
        <row r="4898">
          <cell r="A4898">
            <v>43640</v>
          </cell>
          <cell r="B4898">
            <v>6</v>
          </cell>
          <cell r="C4898">
            <v>2019</v>
          </cell>
          <cell r="D4898">
            <v>1997</v>
          </cell>
          <cell r="E4898">
            <v>21.148750216590415</v>
          </cell>
          <cell r="F4898">
            <v>22.634265647353605</v>
          </cell>
          <cell r="G4898">
            <v>22.838382271427935</v>
          </cell>
          <cell r="H4898">
            <v>22.226032399204943</v>
          </cell>
          <cell r="I4898">
            <v>22.997139645707971</v>
          </cell>
          <cell r="J4898">
            <v>41.591396740884576</v>
          </cell>
          <cell r="K4898">
            <v>23.246615519576597</v>
          </cell>
          <cell r="M4898">
            <v>31.75</v>
          </cell>
          <cell r="N4898">
            <v>26.75</v>
          </cell>
          <cell r="O4898">
            <v>31</v>
          </cell>
          <cell r="P4898">
            <v>-0.75</v>
          </cell>
          <cell r="Q4898">
            <v>33</v>
          </cell>
          <cell r="R4898">
            <v>4280</v>
          </cell>
          <cell r="S4898">
            <v>4280</v>
          </cell>
          <cell r="T4898">
            <v>4290</v>
          </cell>
          <cell r="U4898">
            <v>4320</v>
          </cell>
          <cell r="V4898">
            <v>4300</v>
          </cell>
          <cell r="W4898">
            <v>4270</v>
          </cell>
          <cell r="X4898">
            <v>21.890387104690362</v>
          </cell>
        </row>
        <row r="4899">
          <cell r="A4899">
            <v>43641</v>
          </cell>
          <cell r="B4899">
            <v>6</v>
          </cell>
          <cell r="C4899">
            <v>2019</v>
          </cell>
          <cell r="D4899">
            <v>1980</v>
          </cell>
          <cell r="E4899">
            <v>20.978653029861807</v>
          </cell>
          <cell r="F4899">
            <v>22.452828648176421</v>
          </cell>
          <cell r="G4899">
            <v>22.475508273073569</v>
          </cell>
          <cell r="H4899">
            <v>21.999236150233461</v>
          </cell>
          <cell r="I4899">
            <v>22.906421146119378</v>
          </cell>
          <cell r="J4899">
            <v>41.554733940588704</v>
          </cell>
          <cell r="K4899">
            <v>23.019819270605119</v>
          </cell>
          <cell r="M4899">
            <v>31.75</v>
          </cell>
          <cell r="N4899">
            <v>26.75</v>
          </cell>
          <cell r="O4899">
            <v>31</v>
          </cell>
          <cell r="P4899">
            <v>-0.75</v>
          </cell>
          <cell r="Q4899">
            <v>33</v>
          </cell>
          <cell r="R4899">
            <v>4280</v>
          </cell>
          <cell r="S4899">
            <v>4280</v>
          </cell>
          <cell r="T4899">
            <v>4290</v>
          </cell>
          <cell r="U4899">
            <v>4320</v>
          </cell>
          <cell r="V4899">
            <v>4300</v>
          </cell>
          <cell r="W4899">
            <v>4270</v>
          </cell>
          <cell r="X4899">
            <v>21.67261452526682</v>
          </cell>
        </row>
        <row r="4900">
          <cell r="A4900">
            <v>43642</v>
          </cell>
          <cell r="B4900">
            <v>6</v>
          </cell>
          <cell r="C4900">
            <v>2019</v>
          </cell>
          <cell r="D4900">
            <v>1966</v>
          </cell>
          <cell r="E4900">
            <v>20.751856780890328</v>
          </cell>
          <cell r="F4900">
            <v>22.33943052369068</v>
          </cell>
          <cell r="G4900">
            <v>22.24871202410209</v>
          </cell>
          <cell r="H4900">
            <v>22.226032399204943</v>
          </cell>
          <cell r="I4900">
            <v>22.6796248971479</v>
          </cell>
          <cell r="J4900">
            <v>41.598965365941417</v>
          </cell>
          <cell r="K4900">
            <v>22.79302302163364</v>
          </cell>
          <cell r="M4900">
            <v>32.25</v>
          </cell>
          <cell r="N4900">
            <v>26.75</v>
          </cell>
          <cell r="O4900">
            <v>31</v>
          </cell>
          <cell r="P4900">
            <v>-1.25</v>
          </cell>
          <cell r="Q4900">
            <v>33</v>
          </cell>
          <cell r="R4900">
            <v>4250</v>
          </cell>
          <cell r="S4900">
            <v>4250</v>
          </cell>
          <cell r="T4900">
            <v>4270</v>
          </cell>
          <cell r="U4900">
            <v>4300</v>
          </cell>
          <cell r="V4900">
            <v>4280</v>
          </cell>
          <cell r="W4900">
            <v>4250</v>
          </cell>
          <cell r="X4900">
            <v>21.514182170225709</v>
          </cell>
        </row>
        <row r="4901">
          <cell r="A4901">
            <v>43643</v>
          </cell>
          <cell r="B4901">
            <v>6</v>
          </cell>
          <cell r="C4901">
            <v>2019</v>
          </cell>
          <cell r="D4901">
            <v>1963</v>
          </cell>
          <cell r="E4901">
            <v>20.865254905376066</v>
          </cell>
          <cell r="F4901">
            <v>22.33943052369068</v>
          </cell>
          <cell r="G4901">
            <v>22.475508273073569</v>
          </cell>
          <cell r="H4901">
            <v>22.226032399204943</v>
          </cell>
          <cell r="I4901">
            <v>22.6796248971479</v>
          </cell>
          <cell r="J4901">
            <v>41.702619624134847</v>
          </cell>
          <cell r="K4901">
            <v>22.906421146119378</v>
          </cell>
          <cell r="M4901">
            <v>32.25</v>
          </cell>
          <cell r="N4901">
            <v>26.75</v>
          </cell>
          <cell r="O4901">
            <v>31</v>
          </cell>
          <cell r="P4901">
            <v>-1.25</v>
          </cell>
          <cell r="Q4901">
            <v>33</v>
          </cell>
          <cell r="R4901">
            <v>4250</v>
          </cell>
          <cell r="S4901">
            <v>4250</v>
          </cell>
          <cell r="T4901">
            <v>4270</v>
          </cell>
          <cell r="U4901">
            <v>4300</v>
          </cell>
          <cell r="V4901">
            <v>4280</v>
          </cell>
          <cell r="W4901">
            <v>4250</v>
          </cell>
          <cell r="X4901">
            <v>21.496911479044584</v>
          </cell>
        </row>
        <row r="4902">
          <cell r="A4902">
            <v>43644</v>
          </cell>
          <cell r="B4902">
            <v>6</v>
          </cell>
          <cell r="C4902">
            <v>2019</v>
          </cell>
          <cell r="D4902">
            <v>1951</v>
          </cell>
          <cell r="E4902">
            <v>20.865254905376066</v>
          </cell>
          <cell r="F4902">
            <v>22.226032399204943</v>
          </cell>
          <cell r="G4902">
            <v>22.362110148587828</v>
          </cell>
          <cell r="H4902">
            <v>21.863158400850576</v>
          </cell>
          <cell r="I4902">
            <v>22.452828648176421</v>
          </cell>
          <cell r="J4902">
            <v>41.779987843599997</v>
          </cell>
          <cell r="K4902">
            <v>22.6796248971479</v>
          </cell>
          <cell r="M4902">
            <v>32.25</v>
          </cell>
          <cell r="N4902">
            <v>26.75</v>
          </cell>
          <cell r="O4902">
            <v>31</v>
          </cell>
          <cell r="P4902">
            <v>-1.25</v>
          </cell>
          <cell r="Q4902">
            <v>33</v>
          </cell>
          <cell r="R4902">
            <v>4250</v>
          </cell>
          <cell r="S4902">
            <v>4250</v>
          </cell>
          <cell r="T4902">
            <v>4270</v>
          </cell>
          <cell r="U4902">
            <v>4300</v>
          </cell>
          <cell r="V4902">
            <v>4280</v>
          </cell>
          <cell r="W4902">
            <v>4250</v>
          </cell>
          <cell r="X4902">
            <v>21.427577808394947</v>
          </cell>
        </row>
        <row r="4903">
          <cell r="A4903">
            <v>43647</v>
          </cell>
          <cell r="B4903">
            <v>7</v>
          </cell>
          <cell r="C4903">
            <v>2019</v>
          </cell>
          <cell r="D4903">
            <v>1957</v>
          </cell>
          <cell r="E4903">
            <v>20.921953967618936</v>
          </cell>
          <cell r="F4903">
            <v>22.33943052369068</v>
          </cell>
          <cell r="G4903">
            <v>22.509527710419292</v>
          </cell>
          <cell r="H4903">
            <v>21.999236150233461</v>
          </cell>
          <cell r="I4903">
            <v>22.6796248971479</v>
          </cell>
          <cell r="J4903">
            <v>41.81638156123379</v>
          </cell>
          <cell r="K4903">
            <v>22.79302302163364</v>
          </cell>
          <cell r="M4903">
            <v>32.25</v>
          </cell>
          <cell r="N4903">
            <v>26.5</v>
          </cell>
          <cell r="O4903">
            <v>31</v>
          </cell>
          <cell r="P4903">
            <v>-1.25</v>
          </cell>
          <cell r="Q4903">
            <v>33</v>
          </cell>
          <cell r="R4903">
            <v>4250</v>
          </cell>
          <cell r="S4903">
            <v>4250</v>
          </cell>
          <cell r="T4903">
            <v>4270</v>
          </cell>
          <cell r="U4903">
            <v>4300</v>
          </cell>
          <cell r="V4903">
            <v>4280</v>
          </cell>
          <cell r="W4903">
            <v>4250</v>
          </cell>
          <cell r="X4903">
            <v>21.467485331907351</v>
          </cell>
        </row>
        <row r="4904">
          <cell r="A4904">
            <v>43648</v>
          </cell>
          <cell r="B4904">
            <v>7</v>
          </cell>
          <cell r="C4904">
            <v>2019</v>
          </cell>
          <cell r="D4904">
            <v>1967</v>
          </cell>
          <cell r="E4904">
            <v>20.865254905376066</v>
          </cell>
          <cell r="F4904">
            <v>22.33943052369068</v>
          </cell>
          <cell r="G4904">
            <v>22.520867522867864</v>
          </cell>
          <cell r="H4904"/>
          <cell r="I4904"/>
          <cell r="J4904"/>
          <cell r="K4904">
            <v>22.566226772662159</v>
          </cell>
          <cell r="M4904">
            <v>32.25</v>
          </cell>
          <cell r="N4904">
            <v>26.5</v>
          </cell>
          <cell r="O4904">
            <v>31</v>
          </cell>
          <cell r="P4904">
            <v>-1.25</v>
          </cell>
          <cell r="Q4904">
            <v>33</v>
          </cell>
          <cell r="R4904">
            <v>4250</v>
          </cell>
          <cell r="S4904">
            <v>4250</v>
          </cell>
          <cell r="T4904">
            <v>4270</v>
          </cell>
          <cell r="U4904">
            <v>4300</v>
          </cell>
          <cell r="V4904">
            <v>4280</v>
          </cell>
          <cell r="W4904">
            <v>4250</v>
          </cell>
          <cell r="X4904">
            <v>21.566749902194793</v>
          </cell>
        </row>
        <row r="4905">
          <cell r="A4905">
            <v>43649</v>
          </cell>
          <cell r="B4905">
            <v>7</v>
          </cell>
          <cell r="C4905">
            <v>2019</v>
          </cell>
          <cell r="D4905">
            <v>1955</v>
          </cell>
          <cell r="E4905">
            <v>20.751856780890328</v>
          </cell>
          <cell r="F4905">
            <v>22.226032399204943</v>
          </cell>
          <cell r="G4905">
            <v>22.362110148587828</v>
          </cell>
          <cell r="H4905">
            <v>21.863158400850576</v>
          </cell>
          <cell r="I4905">
            <v>22.452828648176421</v>
          </cell>
          <cell r="J4905">
            <v>42.530478437739198</v>
          </cell>
          <cell r="K4905">
            <v>22.566226772662159</v>
          </cell>
          <cell r="M4905">
            <v>32</v>
          </cell>
          <cell r="N4905">
            <v>26.5</v>
          </cell>
          <cell r="O4905">
            <v>31</v>
          </cell>
          <cell r="P4905">
            <v>-1</v>
          </cell>
          <cell r="Q4905">
            <v>33</v>
          </cell>
          <cell r="R4905">
            <v>4230</v>
          </cell>
          <cell r="S4905">
            <v>4230</v>
          </cell>
          <cell r="T4905">
            <v>4250</v>
          </cell>
          <cell r="U4905">
            <v>4280</v>
          </cell>
          <cell r="V4905">
            <v>4260</v>
          </cell>
          <cell r="W4905">
            <v>4230</v>
          </cell>
          <cell r="X4905">
            <v>21.44554615425594</v>
          </cell>
        </row>
        <row r="4906">
          <cell r="A4906">
            <v>43651</v>
          </cell>
          <cell r="B4906">
            <v>7</v>
          </cell>
          <cell r="C4906">
            <v>2019</v>
          </cell>
          <cell r="D4906">
            <v>1958</v>
          </cell>
          <cell r="E4906">
            <v>20.808555843133199</v>
          </cell>
          <cell r="F4906">
            <v>22.226032399204943</v>
          </cell>
          <cell r="G4906">
            <v>22.362110148587828</v>
          </cell>
          <cell r="H4906">
            <v>21.999236150233461</v>
          </cell>
          <cell r="I4906">
            <v>22.452828648176421</v>
          </cell>
          <cell r="J4906">
            <v>42.747977962187015</v>
          </cell>
          <cell r="K4906">
            <v>22.566226772662159</v>
          </cell>
          <cell r="M4906">
            <v>32</v>
          </cell>
          <cell r="N4906">
            <v>26.5</v>
          </cell>
          <cell r="O4906">
            <v>31</v>
          </cell>
          <cell r="P4906">
            <v>-1</v>
          </cell>
          <cell r="Q4906">
            <v>33</v>
          </cell>
          <cell r="R4906">
            <v>4230</v>
          </cell>
          <cell r="S4906">
            <v>4230</v>
          </cell>
          <cell r="T4906">
            <v>4250</v>
          </cell>
          <cell r="U4906">
            <v>4280</v>
          </cell>
          <cell r="V4906">
            <v>4260</v>
          </cell>
          <cell r="W4906">
            <v>4230</v>
          </cell>
          <cell r="X4906">
            <v>21.483650483123167</v>
          </cell>
        </row>
        <row r="4907">
          <cell r="A4907">
            <v>43654</v>
          </cell>
          <cell r="B4907">
            <v>7</v>
          </cell>
          <cell r="C4907">
            <v>2019</v>
          </cell>
          <cell r="D4907">
            <v>1942</v>
          </cell>
          <cell r="E4907">
            <v>20.638458656404588</v>
          </cell>
          <cell r="F4907">
            <v>22.112634274719202</v>
          </cell>
          <cell r="G4907">
            <v>22.226032399204943</v>
          </cell>
          <cell r="H4907">
            <v>21.772439901261983</v>
          </cell>
          <cell r="I4907">
            <v>22.316750898793533</v>
          </cell>
          <cell r="J4907">
            <v>42.676891380985481</v>
          </cell>
          <cell r="K4907">
            <v>22.226032399204943</v>
          </cell>
          <cell r="M4907">
            <v>32</v>
          </cell>
          <cell r="N4907">
            <v>26.25</v>
          </cell>
          <cell r="O4907">
            <v>31</v>
          </cell>
          <cell r="P4907">
            <v>-1</v>
          </cell>
          <cell r="Q4907">
            <v>33</v>
          </cell>
          <cell r="R4907">
            <v>4230</v>
          </cell>
          <cell r="S4907">
            <v>4230</v>
          </cell>
          <cell r="T4907">
            <v>4250</v>
          </cell>
          <cell r="U4907">
            <v>4280</v>
          </cell>
          <cell r="V4907">
            <v>4260</v>
          </cell>
          <cell r="W4907">
            <v>4230</v>
          </cell>
          <cell r="X4907">
            <v>21.282353974516173</v>
          </cell>
        </row>
        <row r="4908">
          <cell r="A4908">
            <v>43655</v>
          </cell>
          <cell r="B4908">
            <v>7</v>
          </cell>
          <cell r="C4908">
            <v>2019</v>
          </cell>
          <cell r="D4908">
            <v>1942</v>
          </cell>
          <cell r="E4908">
            <v>20.638458656404588</v>
          </cell>
          <cell r="F4908">
            <v>21.999236150233461</v>
          </cell>
          <cell r="G4908">
            <v>22.169333336962072</v>
          </cell>
          <cell r="H4908">
            <v>21.772439901261983</v>
          </cell>
          <cell r="I4908">
            <v>22.316750898793533</v>
          </cell>
          <cell r="J4908">
            <v>42.679381644523396</v>
          </cell>
          <cell r="K4908">
            <v>22.112634274719202</v>
          </cell>
          <cell r="M4908">
            <v>31.25</v>
          </cell>
          <cell r="N4908">
            <v>26.25</v>
          </cell>
          <cell r="O4908">
            <v>31</v>
          </cell>
          <cell r="P4908">
            <v>-0.25</v>
          </cell>
          <cell r="Q4908">
            <v>33</v>
          </cell>
          <cell r="R4908">
            <v>4230</v>
          </cell>
          <cell r="S4908">
            <v>4230</v>
          </cell>
          <cell r="T4908">
            <v>4250</v>
          </cell>
          <cell r="U4908">
            <v>4280</v>
          </cell>
          <cell r="V4908">
            <v>4260</v>
          </cell>
          <cell r="W4908">
            <v>4230</v>
          </cell>
          <cell r="X4908">
            <v>21.272075126907136</v>
          </cell>
        </row>
        <row r="4909">
          <cell r="A4909">
            <v>43656</v>
          </cell>
          <cell r="B4909">
            <v>7</v>
          </cell>
          <cell r="C4909">
            <v>2019</v>
          </cell>
          <cell r="D4909">
            <v>1938</v>
          </cell>
          <cell r="E4909">
            <v>20.52506053191885</v>
          </cell>
          <cell r="F4909">
            <v>21.885838025747724</v>
          </cell>
          <cell r="G4909">
            <v>22.089954649822054</v>
          </cell>
          <cell r="H4909">
            <v>21.908517650644871</v>
          </cell>
          <cell r="I4909">
            <v>22.226032399204943</v>
          </cell>
          <cell r="J4909">
            <v>41.447107092375035</v>
          </cell>
          <cell r="K4909">
            <v>21.999236150233461</v>
          </cell>
          <cell r="M4909">
            <v>31.25</v>
          </cell>
          <cell r="N4909">
            <v>26.25</v>
          </cell>
          <cell r="O4909">
            <v>31</v>
          </cell>
          <cell r="P4909">
            <v>-0.25</v>
          </cell>
          <cell r="Q4909">
            <v>33</v>
          </cell>
          <cell r="R4909">
            <v>4230</v>
          </cell>
          <cell r="S4909">
            <v>4230</v>
          </cell>
          <cell r="T4909">
            <v>4250</v>
          </cell>
          <cell r="U4909">
            <v>4280</v>
          </cell>
          <cell r="V4909">
            <v>4260</v>
          </cell>
          <cell r="W4909">
            <v>4230</v>
          </cell>
          <cell r="X4909">
            <v>21.248785617922476</v>
          </cell>
        </row>
        <row r="4910">
          <cell r="A4910">
            <v>43657</v>
          </cell>
          <cell r="B4910">
            <v>7</v>
          </cell>
          <cell r="C4910">
            <v>2019</v>
          </cell>
          <cell r="D4910">
            <v>1939</v>
          </cell>
          <cell r="E4910">
            <v>20.695157718647458</v>
          </cell>
          <cell r="F4910">
            <v>21.999236150233461</v>
          </cell>
          <cell r="G4910">
            <v>22.203352774307792</v>
          </cell>
          <cell r="H4910">
            <v>21.772439901261983</v>
          </cell>
          <cell r="I4910">
            <v>22.316750898793533</v>
          </cell>
          <cell r="J4910">
            <v>41.115109462665785</v>
          </cell>
          <cell r="K4910">
            <v>21.999236150233461</v>
          </cell>
          <cell r="M4910">
            <v>31.25</v>
          </cell>
          <cell r="N4910">
            <v>26.25</v>
          </cell>
          <cell r="O4910">
            <v>31</v>
          </cell>
          <cell r="P4910">
            <v>-0.25</v>
          </cell>
          <cell r="Q4910">
            <v>33</v>
          </cell>
          <cell r="R4910">
            <v>4230</v>
          </cell>
          <cell r="S4910">
            <v>4230</v>
          </cell>
          <cell r="T4910">
            <v>4250</v>
          </cell>
          <cell r="U4910">
            <v>4280</v>
          </cell>
          <cell r="V4910">
            <v>4260</v>
          </cell>
          <cell r="W4910">
            <v>4230</v>
          </cell>
          <cell r="X4910">
            <v>21.378606064934267</v>
          </cell>
        </row>
        <row r="4911">
          <cell r="A4911">
            <v>43658</v>
          </cell>
          <cell r="B4911">
            <v>7</v>
          </cell>
          <cell r="C4911">
            <v>2019</v>
          </cell>
          <cell r="D4911">
            <v>1944</v>
          </cell>
          <cell r="E4911">
            <v>20.695157718647458</v>
          </cell>
          <cell r="F4911">
            <v>21.999236150233461</v>
          </cell>
          <cell r="G4911">
            <v>22.203352774307792</v>
          </cell>
          <cell r="H4911">
            <v>21.636362151879094</v>
          </cell>
          <cell r="I4911">
            <v>22.316750898793533</v>
          </cell>
          <cell r="J4911">
            <v>41.025142045898455</v>
          </cell>
          <cell r="K4911">
            <v>22.112634274719202</v>
          </cell>
          <cell r="M4911">
            <v>31.25</v>
          </cell>
          <cell r="N4911">
            <v>26.25</v>
          </cell>
          <cell r="O4911">
            <v>31</v>
          </cell>
          <cell r="P4911">
            <v>-0.25</v>
          </cell>
          <cell r="Q4911">
            <v>33</v>
          </cell>
          <cell r="R4911">
            <v>4230</v>
          </cell>
          <cell r="S4911">
            <v>4230</v>
          </cell>
          <cell r="T4911">
            <v>4250</v>
          </cell>
          <cell r="U4911">
            <v>4280</v>
          </cell>
          <cell r="V4911">
            <v>4260</v>
          </cell>
          <cell r="W4911">
            <v>4230</v>
          </cell>
          <cell r="X4911">
            <v>21.449375237195582</v>
          </cell>
        </row>
        <row r="4912">
          <cell r="A4912">
            <v>43661</v>
          </cell>
          <cell r="B4912">
            <v>7</v>
          </cell>
          <cell r="C4912">
            <v>2019</v>
          </cell>
          <cell r="D4912">
            <v>1959</v>
          </cell>
          <cell r="E4912">
            <v>21.092051154347548</v>
          </cell>
          <cell r="F4912">
            <v>22.33943052369068</v>
          </cell>
          <cell r="G4912">
            <v>22.24871202410209</v>
          </cell>
          <cell r="H4912">
            <v>22.089954649822054</v>
          </cell>
          <cell r="I4912">
            <v>22.452828648176421</v>
          </cell>
          <cell r="J4912">
            <v>41.031127622502765</v>
          </cell>
          <cell r="K4912">
            <v>21.999236150233461</v>
          </cell>
          <cell r="M4912">
            <v>31.5</v>
          </cell>
          <cell r="N4912">
            <v>26.5</v>
          </cell>
          <cell r="O4912">
            <v>31</v>
          </cell>
          <cell r="P4912">
            <v>-0.5</v>
          </cell>
          <cell r="Q4912">
            <v>33</v>
          </cell>
          <cell r="R4912">
            <v>4250</v>
          </cell>
          <cell r="S4912">
            <v>4250</v>
          </cell>
          <cell r="T4912">
            <v>4280</v>
          </cell>
          <cell r="U4912">
            <v>4300</v>
          </cell>
          <cell r="V4912">
            <v>4280</v>
          </cell>
          <cell r="W4912">
            <v>4250</v>
          </cell>
          <cell r="X4912">
            <v>21.635931421238247</v>
          </cell>
        </row>
        <row r="4913">
          <cell r="A4913">
            <v>43662</v>
          </cell>
          <cell r="B4913">
            <v>7</v>
          </cell>
          <cell r="C4913">
            <v>2019</v>
          </cell>
          <cell r="D4913">
            <v>1981</v>
          </cell>
          <cell r="E4913">
            <v>21.092051154347548</v>
          </cell>
          <cell r="F4913">
            <v>22.33943052369068</v>
          </cell>
          <cell r="G4913">
            <v>22.475508273073569</v>
          </cell>
          <cell r="H4913">
            <v>22.089954649822054</v>
          </cell>
          <cell r="I4913">
            <v>22.452828648176421</v>
          </cell>
          <cell r="J4913">
            <v>40.971350338670447</v>
          </cell>
          <cell r="K4913">
            <v>21.772439901261983</v>
          </cell>
          <cell r="M4913">
            <v>32.25</v>
          </cell>
          <cell r="N4913">
            <v>26.5</v>
          </cell>
          <cell r="O4913">
            <v>31</v>
          </cell>
          <cell r="P4913">
            <v>-1.25</v>
          </cell>
          <cell r="Q4913">
            <v>33</v>
          </cell>
          <cell r="R4913">
            <v>4250</v>
          </cell>
          <cell r="S4913">
            <v>4250</v>
          </cell>
          <cell r="T4913">
            <v>4280</v>
          </cell>
          <cell r="U4913">
            <v>4300</v>
          </cell>
          <cell r="V4913">
            <v>4280</v>
          </cell>
          <cell r="W4913">
            <v>4250</v>
          </cell>
          <cell r="X4913">
            <v>21.862937674574205</v>
          </cell>
        </row>
        <row r="4914">
          <cell r="A4914">
            <v>43663</v>
          </cell>
          <cell r="B4914">
            <v>7</v>
          </cell>
          <cell r="C4914">
            <v>2019</v>
          </cell>
          <cell r="D4914">
            <v>1990</v>
          </cell>
          <cell r="E4914">
            <v>20.921953967618936</v>
          </cell>
          <cell r="F4914">
            <v>22.33943052369068</v>
          </cell>
          <cell r="G4914">
            <v>22.475508273073569</v>
          </cell>
          <cell r="H4914">
            <v>21.999236150233461</v>
          </cell>
          <cell r="I4914">
            <v>22.452828648176421</v>
          </cell>
          <cell r="J4914">
            <v>40.858489476131481</v>
          </cell>
          <cell r="K4914">
            <v>21.999236150233461</v>
          </cell>
          <cell r="M4914">
            <v>32.25</v>
          </cell>
          <cell r="N4914">
            <v>26.5</v>
          </cell>
          <cell r="O4914">
            <v>31</v>
          </cell>
          <cell r="P4914">
            <v>-1.25</v>
          </cell>
          <cell r="Q4914">
            <v>33</v>
          </cell>
          <cell r="R4914">
            <v>4210</v>
          </cell>
          <cell r="S4914">
            <v>4220</v>
          </cell>
          <cell r="T4914">
            <v>4240</v>
          </cell>
          <cell r="U4914">
            <v>4270</v>
          </cell>
          <cell r="V4914">
            <v>4250</v>
          </cell>
          <cell r="W4914">
            <v>4220</v>
          </cell>
          <cell r="X4914">
            <v>21.948913578273228</v>
          </cell>
        </row>
        <row r="4915">
          <cell r="A4915">
            <v>43664</v>
          </cell>
          <cell r="B4915">
            <v>7</v>
          </cell>
          <cell r="C4915">
            <v>2019</v>
          </cell>
          <cell r="D4915">
            <v>1984</v>
          </cell>
          <cell r="E4915">
            <v>21.092051154347548</v>
          </cell>
          <cell r="F4915">
            <v>22.316750898793533</v>
          </cell>
          <cell r="G4915">
            <v>22.475508273073569</v>
          </cell>
          <cell r="H4915">
            <v>22.089954649822054</v>
          </cell>
          <cell r="I4915">
            <v>22.452828648176421</v>
          </cell>
          <cell r="J4915">
            <v>40.846383257027448</v>
          </cell>
          <cell r="K4915">
            <v>21.885838025747724</v>
          </cell>
          <cell r="M4915">
            <v>32.25</v>
          </cell>
          <cell r="N4915">
            <v>26.5</v>
          </cell>
          <cell r="O4915">
            <v>31</v>
          </cell>
          <cell r="P4915">
            <v>-1.25</v>
          </cell>
          <cell r="Q4915">
            <v>33</v>
          </cell>
          <cell r="R4915">
            <v>4210</v>
          </cell>
          <cell r="S4915">
            <v>4220</v>
          </cell>
          <cell r="T4915">
            <v>4240</v>
          </cell>
          <cell r="U4915">
            <v>4270</v>
          </cell>
          <cell r="V4915">
            <v>4250</v>
          </cell>
          <cell r="W4915">
            <v>4220</v>
          </cell>
          <cell r="X4915">
            <v>21.880075757812513</v>
          </cell>
        </row>
        <row r="4916">
          <cell r="A4916">
            <v>43665</v>
          </cell>
          <cell r="B4916">
            <v>7</v>
          </cell>
          <cell r="C4916">
            <v>2019</v>
          </cell>
          <cell r="D4916">
            <v>1974</v>
          </cell>
          <cell r="E4916">
            <v>21.035352092104677</v>
          </cell>
          <cell r="F4916">
            <v>22.33943052369068</v>
          </cell>
          <cell r="G4916">
            <v>22.452828648176421</v>
          </cell>
          <cell r="H4916">
            <v>22.226032399204943</v>
          </cell>
          <cell r="I4916">
            <v>22.452828648176421</v>
          </cell>
          <cell r="J4916">
            <v>40.846383257027448</v>
          </cell>
          <cell r="K4916">
            <v>21.999236150233461</v>
          </cell>
          <cell r="M4916">
            <v>32.25</v>
          </cell>
          <cell r="N4916">
            <v>26.5</v>
          </cell>
          <cell r="O4916">
            <v>31</v>
          </cell>
          <cell r="P4916">
            <v>-1.25</v>
          </cell>
          <cell r="Q4916">
            <v>33</v>
          </cell>
          <cell r="R4916">
            <v>4210</v>
          </cell>
          <cell r="S4916">
            <v>4220</v>
          </cell>
          <cell r="T4916">
            <v>4240</v>
          </cell>
          <cell r="U4916">
            <v>4270</v>
          </cell>
          <cell r="V4916">
            <v>4250</v>
          </cell>
          <cell r="W4916">
            <v>4220</v>
          </cell>
          <cell r="X4916">
            <v>21.775087328292784</v>
          </cell>
        </row>
        <row r="4917">
          <cell r="A4917">
            <v>43668</v>
          </cell>
          <cell r="B4917">
            <v>7</v>
          </cell>
          <cell r="C4917">
            <v>2019</v>
          </cell>
          <cell r="D4917">
            <v>1984</v>
          </cell>
          <cell r="E4917">
            <v>20.978653029861807</v>
          </cell>
          <cell r="F4917">
            <v>22.33943052369068</v>
          </cell>
          <cell r="G4917">
            <v>22.498187897970716</v>
          </cell>
          <cell r="H4917">
            <v>22.226032399204943</v>
          </cell>
          <cell r="I4917">
            <v>22.6796248971479</v>
          </cell>
          <cell r="J4917">
            <v>40.804896796957912</v>
          </cell>
          <cell r="K4917">
            <v>22.226032399204943</v>
          </cell>
          <cell r="M4917">
            <v>32.25</v>
          </cell>
          <cell r="N4917">
            <v>27</v>
          </cell>
          <cell r="O4917">
            <v>31</v>
          </cell>
          <cell r="P4917">
            <v>-1.25</v>
          </cell>
          <cell r="Q4917">
            <v>33</v>
          </cell>
          <cell r="R4917">
            <v>4210</v>
          </cell>
          <cell r="S4917">
            <v>4220</v>
          </cell>
          <cell r="T4917">
            <v>4240</v>
          </cell>
          <cell r="U4917">
            <v>4270</v>
          </cell>
          <cell r="V4917">
            <v>4250</v>
          </cell>
          <cell r="W4917">
            <v>4220</v>
          </cell>
          <cell r="X4917">
            <v>21.890720406685208</v>
          </cell>
        </row>
        <row r="4918">
          <cell r="A4918">
            <v>43669</v>
          </cell>
          <cell r="B4918">
            <v>7</v>
          </cell>
          <cell r="C4918">
            <v>2019</v>
          </cell>
          <cell r="D4918">
            <v>2005</v>
          </cell>
          <cell r="E4918">
            <v>21.148750216590415</v>
          </cell>
          <cell r="F4918">
            <v>22.566226772662159</v>
          </cell>
          <cell r="G4918">
            <v>22.645605459802177</v>
          </cell>
          <cell r="H4918">
            <v>22.226032399204943</v>
          </cell>
          <cell r="I4918">
            <v>22.6796248971479</v>
          </cell>
          <cell r="J4918">
            <v>40.747724641229425</v>
          </cell>
          <cell r="K4918">
            <v>22.452828648176421</v>
          </cell>
          <cell r="M4918">
            <v>34</v>
          </cell>
          <cell r="N4918">
            <v>27</v>
          </cell>
          <cell r="O4918">
            <v>31</v>
          </cell>
          <cell r="P4918">
            <v>-3</v>
          </cell>
          <cell r="Q4918">
            <v>33</v>
          </cell>
          <cell r="R4918">
            <v>4210</v>
          </cell>
          <cell r="S4918">
            <v>4220</v>
          </cell>
          <cell r="T4918">
            <v>4240</v>
          </cell>
          <cell r="U4918">
            <v>4270</v>
          </cell>
          <cell r="V4918">
            <v>4250</v>
          </cell>
          <cell r="W4918">
            <v>4220</v>
          </cell>
          <cell r="X4918">
            <v>22.084821718689433</v>
          </cell>
        </row>
        <row r="4919">
          <cell r="A4919">
            <v>43670</v>
          </cell>
          <cell r="B4919">
            <v>7</v>
          </cell>
          <cell r="C4919">
            <v>2019</v>
          </cell>
          <cell r="D4919">
            <v>2029</v>
          </cell>
          <cell r="E4919">
            <v>21.375546465561897</v>
          </cell>
          <cell r="F4919">
            <v>22.79302302163364</v>
          </cell>
          <cell r="G4919">
            <v>22.929100771016525</v>
          </cell>
          <cell r="H4919">
            <v>22.543547147765011</v>
          </cell>
          <cell r="I4919">
            <v>22.997139645707971</v>
          </cell>
          <cell r="J4919">
            <v>40.775315169585902</v>
          </cell>
          <cell r="K4919">
            <v>23.133217395090856</v>
          </cell>
          <cell r="M4919">
            <v>34</v>
          </cell>
          <cell r="N4919">
            <v>27</v>
          </cell>
          <cell r="O4919">
            <v>31</v>
          </cell>
          <cell r="P4919">
            <v>-3</v>
          </cell>
          <cell r="Q4919">
            <v>33</v>
          </cell>
          <cell r="R4919">
            <v>4260</v>
          </cell>
          <cell r="S4919">
            <v>4270</v>
          </cell>
          <cell r="T4919">
            <v>4290</v>
          </cell>
          <cell r="U4919">
            <v>4320</v>
          </cell>
          <cell r="V4919">
            <v>4300</v>
          </cell>
          <cell r="W4919">
            <v>4270</v>
          </cell>
          <cell r="X4919">
            <v>22.354607197625988</v>
          </cell>
        </row>
        <row r="4920">
          <cell r="A4920">
            <v>43671</v>
          </cell>
          <cell r="B4920">
            <v>7</v>
          </cell>
          <cell r="C4920">
            <v>2019</v>
          </cell>
          <cell r="D4920">
            <v>2059</v>
          </cell>
          <cell r="E4920">
            <v>21.659041776776245</v>
          </cell>
          <cell r="F4920">
            <v>23.133217395090856</v>
          </cell>
          <cell r="G4920">
            <v>23.201256269782302</v>
          </cell>
          <cell r="H4920">
            <v>22.543547147765011</v>
          </cell>
          <cell r="I4920">
            <v>22.997139645707971</v>
          </cell>
          <cell r="J4920">
            <v>40.740463967989392</v>
          </cell>
          <cell r="K4920">
            <v>23.360013644062338</v>
          </cell>
          <cell r="M4920">
            <v>34</v>
          </cell>
          <cell r="N4920">
            <v>27</v>
          </cell>
          <cell r="O4920">
            <v>31</v>
          </cell>
          <cell r="P4920">
            <v>-3</v>
          </cell>
          <cell r="Q4920">
            <v>33</v>
          </cell>
          <cell r="R4920">
            <v>4320</v>
          </cell>
          <cell r="S4920">
            <v>4330</v>
          </cell>
          <cell r="T4920">
            <v>4340</v>
          </cell>
          <cell r="U4920">
            <v>4400</v>
          </cell>
          <cell r="V4920">
            <v>4380</v>
          </cell>
          <cell r="W4920">
            <v>4320</v>
          </cell>
          <cell r="X4920">
            <v>22.707195557124983</v>
          </cell>
        </row>
        <row r="4921">
          <cell r="A4921">
            <v>43672</v>
          </cell>
          <cell r="B4921">
            <v>7</v>
          </cell>
          <cell r="C4921">
            <v>2019</v>
          </cell>
          <cell r="D4921">
            <v>2065</v>
          </cell>
          <cell r="E4921">
            <v>21.829138963504853</v>
          </cell>
          <cell r="F4921">
            <v>23.360013644062338</v>
          </cell>
          <cell r="G4921">
            <v>23.541450643239518</v>
          </cell>
          <cell r="H4921">
            <v>22.997139645707971</v>
          </cell>
          <cell r="I4921">
            <v>23.360013644062338</v>
          </cell>
          <cell r="J4921">
            <v>40.834521377179314</v>
          </cell>
          <cell r="K4921">
            <v>23.473411768548075</v>
          </cell>
          <cell r="M4921">
            <v>34</v>
          </cell>
          <cell r="N4921">
            <v>27</v>
          </cell>
          <cell r="O4921">
            <v>31</v>
          </cell>
          <cell r="P4921">
            <v>-3</v>
          </cell>
          <cell r="Q4921">
            <v>33</v>
          </cell>
          <cell r="R4921">
            <v>4340</v>
          </cell>
          <cell r="S4921">
            <v>4350</v>
          </cell>
          <cell r="T4921">
            <v>4360</v>
          </cell>
          <cell r="U4921">
            <v>4420</v>
          </cell>
          <cell r="V4921">
            <v>4400</v>
          </cell>
          <cell r="W4921">
            <v>4340</v>
          </cell>
          <cell r="X4921">
            <v>22.745714139198842</v>
          </cell>
        </row>
        <row r="4922">
          <cell r="A4922">
            <v>43675</v>
          </cell>
          <cell r="B4922">
            <v>7</v>
          </cell>
          <cell r="C4922">
            <v>2019</v>
          </cell>
          <cell r="D4922">
            <v>2061</v>
          </cell>
          <cell r="E4922">
            <v>21.772439901261983</v>
          </cell>
          <cell r="F4922">
            <v>23.360013644062338</v>
          </cell>
          <cell r="G4922">
            <v>23.473411768548075</v>
          </cell>
          <cell r="H4922">
            <v>23.133217395090856</v>
          </cell>
          <cell r="I4922">
            <v>23.586809893033816</v>
          </cell>
          <cell r="J4922"/>
          <cell r="K4922">
            <v>23.019819270605119</v>
          </cell>
          <cell r="M4922">
            <v>34.5</v>
          </cell>
          <cell r="N4922">
            <v>27.5</v>
          </cell>
          <cell r="O4922">
            <v>32.5</v>
          </cell>
          <cell r="P4922">
            <v>-2</v>
          </cell>
          <cell r="Q4922">
            <v>33</v>
          </cell>
          <cell r="R4922">
            <v>4370</v>
          </cell>
          <cell r="S4922">
            <v>4380</v>
          </cell>
          <cell r="T4922">
            <v>4390</v>
          </cell>
          <cell r="U4922">
            <v>4450</v>
          </cell>
          <cell r="V4922">
            <v>4430</v>
          </cell>
          <cell r="W4922">
            <v>4370</v>
          </cell>
          <cell r="X4922">
            <v>22.674124139229601</v>
          </cell>
        </row>
        <row r="4923">
          <cell r="A4923">
            <v>43676</v>
          </cell>
          <cell r="B4923">
            <v>7</v>
          </cell>
          <cell r="C4923">
            <v>2019</v>
          </cell>
          <cell r="D4923"/>
          <cell r="E4923"/>
          <cell r="F4923"/>
          <cell r="G4923"/>
          <cell r="H4923">
            <v>22.906421146119378</v>
          </cell>
          <cell r="I4923"/>
          <cell r="J4923">
            <v>42.496254095873937</v>
          </cell>
          <cell r="K4923">
            <v>22.6796248971479</v>
          </cell>
          <cell r="M4923">
            <v>34.5</v>
          </cell>
          <cell r="N4923">
            <v>27.5</v>
          </cell>
          <cell r="O4923">
            <v>32.5</v>
          </cell>
          <cell r="P4923">
            <v>-2</v>
          </cell>
          <cell r="Q4923">
            <v>33</v>
          </cell>
          <cell r="R4923">
            <v>4370</v>
          </cell>
          <cell r="S4923">
            <v>4380</v>
          </cell>
          <cell r="T4923">
            <v>4390</v>
          </cell>
          <cell r="U4923">
            <v>4450</v>
          </cell>
          <cell r="V4923">
            <v>4430</v>
          </cell>
          <cell r="W4923">
            <v>4370</v>
          </cell>
          <cell r="X4923"/>
        </row>
        <row r="4924">
          <cell r="A4924">
            <v>43677</v>
          </cell>
          <cell r="B4924">
            <v>7</v>
          </cell>
          <cell r="C4924">
            <v>2019</v>
          </cell>
          <cell r="D4924">
            <v>2068</v>
          </cell>
          <cell r="E4924">
            <v>21.942537087990594</v>
          </cell>
          <cell r="F4924">
            <v>23.360013644062338</v>
          </cell>
          <cell r="G4924">
            <v>23.473411768548075</v>
          </cell>
          <cell r="H4924">
            <v>22.997139645707971</v>
          </cell>
          <cell r="I4924">
            <v>23.586809893033816</v>
          </cell>
          <cell r="J4924">
            <v>42.487243853210558</v>
          </cell>
          <cell r="K4924">
            <v>22.906421146119378</v>
          </cell>
          <cell r="M4924">
            <v>34.5</v>
          </cell>
          <cell r="N4924">
            <v>27.5</v>
          </cell>
          <cell r="O4924">
            <v>32.5</v>
          </cell>
          <cell r="P4924">
            <v>-2</v>
          </cell>
          <cell r="Q4924">
            <v>33</v>
          </cell>
          <cell r="R4924">
            <v>4370</v>
          </cell>
          <cell r="S4924">
            <v>4380</v>
          </cell>
          <cell r="T4924">
            <v>4390</v>
          </cell>
          <cell r="U4924">
            <v>4450</v>
          </cell>
          <cell r="V4924">
            <v>4430</v>
          </cell>
          <cell r="W4924">
            <v>4370</v>
          </cell>
          <cell r="X4924">
            <v>22.740103896873631</v>
          </cell>
        </row>
        <row r="4925">
          <cell r="A4925">
            <v>43678</v>
          </cell>
          <cell r="B4925">
            <v>8</v>
          </cell>
          <cell r="C4925">
            <v>2019</v>
          </cell>
          <cell r="D4925">
            <v>2063</v>
          </cell>
          <cell r="E4925">
            <v>21.885838025747724</v>
          </cell>
          <cell r="F4925">
            <v>23.246615519576597</v>
          </cell>
          <cell r="G4925">
            <v>23.450732143650928</v>
          </cell>
          <cell r="H4925">
            <v>22.997139645707971</v>
          </cell>
          <cell r="I4925">
            <v>23.677528392622406</v>
          </cell>
          <cell r="J4925">
            <v>42.397965534846449</v>
          </cell>
          <cell r="K4925">
            <v>22.906421146119378</v>
          </cell>
          <cell r="M4925">
            <v>34.5</v>
          </cell>
          <cell r="N4925">
            <v>27.5</v>
          </cell>
          <cell r="O4925">
            <v>32.5</v>
          </cell>
          <cell r="P4925">
            <v>-2</v>
          </cell>
          <cell r="Q4925">
            <v>33</v>
          </cell>
          <cell r="R4925">
            <v>4370</v>
          </cell>
          <cell r="S4925">
            <v>4380</v>
          </cell>
          <cell r="T4925">
            <v>4390</v>
          </cell>
          <cell r="U4925">
            <v>4450</v>
          </cell>
          <cell r="V4925">
            <v>4430</v>
          </cell>
          <cell r="W4925">
            <v>4370</v>
          </cell>
          <cell r="X4925">
            <v>22.581113012942144</v>
          </cell>
        </row>
        <row r="4926">
          <cell r="A4926">
            <v>43679</v>
          </cell>
          <cell r="B4926">
            <v>8</v>
          </cell>
          <cell r="C4926">
            <v>2019</v>
          </cell>
          <cell r="D4926">
            <v>2061</v>
          </cell>
          <cell r="E4926">
            <v>21.885838025747724</v>
          </cell>
          <cell r="F4926">
            <v>23.246615519576597</v>
          </cell>
          <cell r="G4926">
            <v>23.382693268959486</v>
          </cell>
          <cell r="H4926">
            <v>22.997139645707971</v>
          </cell>
          <cell r="I4926">
            <v>23.586809893033816</v>
          </cell>
          <cell r="J4926">
            <v>41.981225595237177</v>
          </cell>
          <cell r="K4926">
            <v>22.906421146119378</v>
          </cell>
          <cell r="M4926">
            <v>34.5</v>
          </cell>
          <cell r="N4926">
            <v>27.5</v>
          </cell>
          <cell r="O4926">
            <v>32.5</v>
          </cell>
          <cell r="P4926">
            <v>-2</v>
          </cell>
          <cell r="Q4926">
            <v>34.5</v>
          </cell>
          <cell r="R4926">
            <v>4370</v>
          </cell>
          <cell r="S4926">
            <v>4380</v>
          </cell>
          <cell r="T4926">
            <v>4390</v>
          </cell>
          <cell r="U4926">
            <v>4450</v>
          </cell>
          <cell r="V4926">
            <v>4430</v>
          </cell>
          <cell r="W4926">
            <v>4370</v>
          </cell>
          <cell r="X4926">
            <v>22.499497912405211</v>
          </cell>
        </row>
        <row r="4927">
          <cell r="A4927">
            <v>43682</v>
          </cell>
          <cell r="B4927">
            <v>8</v>
          </cell>
          <cell r="C4927">
            <v>2019</v>
          </cell>
          <cell r="D4927">
            <v>2093</v>
          </cell>
          <cell r="E4927">
            <v>22.055935212476331</v>
          </cell>
          <cell r="F4927">
            <v>23.360013644062338</v>
          </cell>
          <cell r="G4927">
            <v>23.564130268136669</v>
          </cell>
          <cell r="H4927">
            <v>23.22393589467945</v>
          </cell>
          <cell r="I4927">
            <v>23.677528392622406</v>
          </cell>
          <cell r="J4927">
            <v>41.320710860009029</v>
          </cell>
          <cell r="K4927">
            <v>23.133217395090856</v>
          </cell>
          <cell r="M4927">
            <v>35</v>
          </cell>
          <cell r="N4927">
            <v>28.25</v>
          </cell>
          <cell r="O4927">
            <v>34.25</v>
          </cell>
          <cell r="P4927">
            <v>-0.75</v>
          </cell>
          <cell r="Q4927">
            <v>34.5</v>
          </cell>
          <cell r="R4927">
            <v>4430</v>
          </cell>
          <cell r="S4927">
            <v>4430</v>
          </cell>
          <cell r="T4927">
            <v>4450</v>
          </cell>
          <cell r="U4927">
            <v>4500</v>
          </cell>
          <cell r="V4927">
            <v>4480</v>
          </cell>
          <cell r="W4927">
            <v>4420</v>
          </cell>
          <cell r="X4927">
            <v>22.728491697261465</v>
          </cell>
        </row>
        <row r="4928">
          <cell r="A4928">
            <v>43683</v>
          </cell>
          <cell r="B4928">
            <v>8</v>
          </cell>
          <cell r="C4928">
            <v>2019</v>
          </cell>
          <cell r="D4928">
            <v>2100</v>
          </cell>
          <cell r="E4928">
            <v>22.112634274719202</v>
          </cell>
          <cell r="F4928">
            <v>23.473411768548075</v>
          </cell>
          <cell r="G4928">
            <v>23.609489517930964</v>
          </cell>
          <cell r="H4928">
            <v>23.360013644062338</v>
          </cell>
          <cell r="I4928">
            <v>23.813606142005295</v>
          </cell>
          <cell r="J4928">
            <v>41.189238515163723</v>
          </cell>
          <cell r="K4928">
            <v>22.906421146119378</v>
          </cell>
          <cell r="M4928">
            <v>35</v>
          </cell>
          <cell r="N4928">
            <v>28.25</v>
          </cell>
          <cell r="O4928">
            <v>34.25</v>
          </cell>
          <cell r="P4928">
            <v>-0.75</v>
          </cell>
          <cell r="Q4928">
            <v>34.5</v>
          </cell>
          <cell r="R4928">
            <v>4430</v>
          </cell>
          <cell r="S4928">
            <v>4430</v>
          </cell>
          <cell r="T4928">
            <v>4450</v>
          </cell>
          <cell r="U4928">
            <v>4500</v>
          </cell>
          <cell r="V4928">
            <v>4480</v>
          </cell>
          <cell r="W4928">
            <v>4420</v>
          </cell>
          <cell r="X4928">
            <v>22.733752880195986</v>
          </cell>
        </row>
        <row r="4929">
          <cell r="A4929">
            <v>43684</v>
          </cell>
          <cell r="B4929">
            <v>8</v>
          </cell>
          <cell r="C4929">
            <v>2019</v>
          </cell>
          <cell r="D4929">
            <v>2102</v>
          </cell>
          <cell r="E4929">
            <v>22.112634274719202</v>
          </cell>
          <cell r="F4929">
            <v>23.700208017519554</v>
          </cell>
          <cell r="G4929">
            <v>23.722887642416701</v>
          </cell>
          <cell r="H4929">
            <v>23.360013644062338</v>
          </cell>
          <cell r="I4929">
            <v>23.813606142005295</v>
          </cell>
          <cell r="J4929">
            <v>41.131331530044704</v>
          </cell>
          <cell r="K4929">
            <v>23.133217395090856</v>
          </cell>
          <cell r="M4929">
            <v>35</v>
          </cell>
          <cell r="N4929">
            <v>28.25</v>
          </cell>
          <cell r="O4929">
            <v>34.25</v>
          </cell>
          <cell r="P4929">
            <v>-0.75</v>
          </cell>
          <cell r="Q4929">
            <v>34.5</v>
          </cell>
          <cell r="R4929">
            <v>4430</v>
          </cell>
          <cell r="S4929">
            <v>4430</v>
          </cell>
          <cell r="T4929">
            <v>4450</v>
          </cell>
          <cell r="U4929">
            <v>4500</v>
          </cell>
          <cell r="V4929">
            <v>4480</v>
          </cell>
          <cell r="W4929">
            <v>4420</v>
          </cell>
          <cell r="X4929">
            <v>22.777148367799757</v>
          </cell>
        </row>
        <row r="4930">
          <cell r="A4930">
            <v>43685</v>
          </cell>
          <cell r="B4930">
            <v>8</v>
          </cell>
          <cell r="C4930">
            <v>2019</v>
          </cell>
          <cell r="D4930">
            <v>2135</v>
          </cell>
          <cell r="E4930">
            <v>22.452828648176421</v>
          </cell>
          <cell r="F4930">
            <v>23.927004266491032</v>
          </cell>
          <cell r="G4930">
            <v>24.017722766079626</v>
          </cell>
          <cell r="H4930">
            <v>23.586809893033816</v>
          </cell>
          <cell r="I4930">
            <v>24.131120890565366</v>
          </cell>
          <cell r="J4930">
            <v>41.551933130692788</v>
          </cell>
          <cell r="K4930">
            <v>24.153800515462514</v>
          </cell>
          <cell r="M4930">
            <v>35.75</v>
          </cell>
          <cell r="N4930">
            <v>28.25</v>
          </cell>
          <cell r="O4930">
            <v>34.25</v>
          </cell>
          <cell r="P4930">
            <v>-1.5</v>
          </cell>
          <cell r="Q4930">
            <v>34.5</v>
          </cell>
          <cell r="R4930">
            <v>4530</v>
          </cell>
          <cell r="S4930">
            <v>4530</v>
          </cell>
          <cell r="T4930">
            <v>4550</v>
          </cell>
          <cell r="U4930">
            <v>4600</v>
          </cell>
          <cell r="V4930">
            <v>4570</v>
          </cell>
          <cell r="W4930">
            <v>4520</v>
          </cell>
          <cell r="X4930">
            <v>23.151326395128269</v>
          </cell>
        </row>
        <row r="4931">
          <cell r="A4931">
            <v>43686</v>
          </cell>
          <cell r="B4931">
            <v>8</v>
          </cell>
          <cell r="C4931">
            <v>2019</v>
          </cell>
          <cell r="D4931">
            <v>2176</v>
          </cell>
          <cell r="E4931">
            <v>22.963120208362248</v>
          </cell>
          <cell r="F4931">
            <v>24.49399488891973</v>
          </cell>
          <cell r="G4931">
            <v>24.471315264022582</v>
          </cell>
          <cell r="H4931">
            <v>24.267198639948251</v>
          </cell>
          <cell r="I4931">
            <v>24.49399488891973</v>
          </cell>
          <cell r="J4931">
            <v>42.220834434653241</v>
          </cell>
          <cell r="K4931">
            <v>24.267198639948251</v>
          </cell>
          <cell r="M4931">
            <v>36.25</v>
          </cell>
          <cell r="N4931">
            <v>28.25</v>
          </cell>
          <cell r="O4931">
            <v>34.25</v>
          </cell>
          <cell r="P4931">
            <v>-2</v>
          </cell>
          <cell r="Q4931">
            <v>37</v>
          </cell>
          <cell r="R4931">
            <v>4600</v>
          </cell>
          <cell r="S4931">
            <v>4600</v>
          </cell>
          <cell r="T4931">
            <v>4650</v>
          </cell>
          <cell r="U4931">
            <v>4650</v>
          </cell>
          <cell r="V4931">
            <v>4625</v>
          </cell>
          <cell r="W4931">
            <v>4600</v>
          </cell>
          <cell r="X4931">
            <v>23.595918611615513</v>
          </cell>
        </row>
        <row r="4932">
          <cell r="A4932">
            <v>43689</v>
          </cell>
          <cell r="B4932">
            <v>8</v>
          </cell>
          <cell r="C4932">
            <v>2019</v>
          </cell>
          <cell r="D4932"/>
          <cell r="E4932"/>
          <cell r="F4932"/>
          <cell r="G4932"/>
          <cell r="H4932"/>
          <cell r="I4932"/>
          <cell r="J4932"/>
          <cell r="K4932">
            <v>24.267198639948251</v>
          </cell>
          <cell r="M4932">
            <v>36.25</v>
          </cell>
          <cell r="N4932">
            <v>28.5</v>
          </cell>
          <cell r="O4932">
            <v>34.25</v>
          </cell>
          <cell r="P4932">
            <v>-2</v>
          </cell>
          <cell r="Q4932">
            <v>37</v>
          </cell>
          <cell r="R4932">
            <v>4750</v>
          </cell>
          <cell r="S4932">
            <v>4700</v>
          </cell>
          <cell r="T4932">
            <v>4750</v>
          </cell>
          <cell r="U4932">
            <v>4750</v>
          </cell>
          <cell r="V4932">
            <v>4725</v>
          </cell>
          <cell r="W4932">
            <v>4700</v>
          </cell>
          <cell r="X4932"/>
        </row>
        <row r="4933">
          <cell r="A4933">
            <v>43690</v>
          </cell>
          <cell r="B4933">
            <v>8</v>
          </cell>
          <cell r="C4933">
            <v>2019</v>
          </cell>
          <cell r="D4933">
            <v>2214</v>
          </cell>
          <cell r="E4933">
            <v>23.189916457333727</v>
          </cell>
          <cell r="F4933">
            <v>24.720791137891212</v>
          </cell>
          <cell r="G4933">
            <v>24.856868887274096</v>
          </cell>
          <cell r="H4933">
            <v>24.720791137891212</v>
          </cell>
          <cell r="I4933">
            <v>24.94758738686269</v>
          </cell>
          <cell r="J4933">
            <v>41.925195171603541</v>
          </cell>
          <cell r="K4933">
            <v>23.813606142005295</v>
          </cell>
          <cell r="M4933">
            <v>36.5</v>
          </cell>
          <cell r="N4933">
            <v>28.5</v>
          </cell>
          <cell r="O4933">
            <v>34.25</v>
          </cell>
          <cell r="P4933">
            <v>-2.25</v>
          </cell>
          <cell r="Q4933">
            <v>37</v>
          </cell>
          <cell r="R4933">
            <v>4750</v>
          </cell>
          <cell r="S4933">
            <v>4700</v>
          </cell>
          <cell r="T4933">
            <v>4750</v>
          </cell>
          <cell r="U4933">
            <v>4750</v>
          </cell>
          <cell r="V4933">
            <v>4725</v>
          </cell>
          <cell r="W4933">
            <v>4700</v>
          </cell>
          <cell r="X4933">
            <v>23.933598437695643</v>
          </cell>
        </row>
        <row r="4934">
          <cell r="A4934">
            <v>43691</v>
          </cell>
          <cell r="B4934">
            <v>8</v>
          </cell>
          <cell r="C4934">
            <v>2019</v>
          </cell>
          <cell r="D4934">
            <v>2220</v>
          </cell>
          <cell r="E4934">
            <v>23.246615519576597</v>
          </cell>
          <cell r="F4934">
            <v>24.720791137891212</v>
          </cell>
          <cell r="G4934">
            <v>24.743470762788359</v>
          </cell>
          <cell r="H4934">
            <v>24.720791137891212</v>
          </cell>
          <cell r="I4934">
            <v>25.03830588645128</v>
          </cell>
          <cell r="J4934">
            <v>42.005198350266916</v>
          </cell>
          <cell r="K4934">
            <v>23.586809893033816</v>
          </cell>
          <cell r="M4934">
            <v>36.5</v>
          </cell>
          <cell r="N4934">
            <v>28.5</v>
          </cell>
          <cell r="O4934">
            <v>34.25</v>
          </cell>
          <cell r="P4934">
            <v>-2.25</v>
          </cell>
          <cell r="Q4934">
            <v>37</v>
          </cell>
          <cell r="R4934">
            <v>4750</v>
          </cell>
          <cell r="S4934">
            <v>4700</v>
          </cell>
          <cell r="T4934">
            <v>4750</v>
          </cell>
          <cell r="U4934">
            <v>4750</v>
          </cell>
          <cell r="V4934">
            <v>4725</v>
          </cell>
          <cell r="W4934">
            <v>4700</v>
          </cell>
          <cell r="X4934">
            <v>24.050044075313277</v>
          </cell>
        </row>
        <row r="4935">
          <cell r="A4935">
            <v>43692</v>
          </cell>
          <cell r="B4935">
            <v>8</v>
          </cell>
          <cell r="C4935">
            <v>2019</v>
          </cell>
          <cell r="D4935">
            <v>2175</v>
          </cell>
          <cell r="E4935">
            <v>23.019819270605119</v>
          </cell>
          <cell r="F4935">
            <v>24.49399488891973</v>
          </cell>
          <cell r="G4935">
            <v>24.539354138714028</v>
          </cell>
          <cell r="H4935"/>
          <cell r="I4935"/>
          <cell r="J4935"/>
          <cell r="K4935">
            <v>24.040402390976773</v>
          </cell>
          <cell r="M4935">
            <v>36.5</v>
          </cell>
          <cell r="N4935">
            <v>28.5</v>
          </cell>
          <cell r="O4935">
            <v>34.25</v>
          </cell>
          <cell r="P4935">
            <v>-2.25</v>
          </cell>
          <cell r="Q4935">
            <v>37</v>
          </cell>
          <cell r="R4935">
            <v>4750</v>
          </cell>
          <cell r="S4935">
            <v>4700</v>
          </cell>
          <cell r="T4935">
            <v>4750</v>
          </cell>
          <cell r="U4935">
            <v>4750</v>
          </cell>
          <cell r="V4935">
            <v>4725</v>
          </cell>
          <cell r="W4935">
            <v>4700</v>
          </cell>
          <cell r="X4935">
            <v>23.534439003481243</v>
          </cell>
        </row>
        <row r="4936">
          <cell r="A4936">
            <v>43693</v>
          </cell>
          <cell r="B4936">
            <v>8</v>
          </cell>
          <cell r="C4936">
            <v>2019</v>
          </cell>
          <cell r="D4936">
            <v>2192</v>
          </cell>
          <cell r="E4936">
            <v>23.019819270605119</v>
          </cell>
          <cell r="F4936">
            <v>24.49399488891973</v>
          </cell>
          <cell r="G4936">
            <v>24.516674513816881</v>
          </cell>
          <cell r="H4936">
            <v>24.357917139536845</v>
          </cell>
          <cell r="I4936">
            <v>24.720791137891212</v>
          </cell>
          <cell r="J4936">
            <v>42.713559187882197</v>
          </cell>
          <cell r="K4936">
            <v>24.267198639948251</v>
          </cell>
          <cell r="M4936">
            <v>36.5</v>
          </cell>
          <cell r="N4936">
            <v>28.5</v>
          </cell>
          <cell r="O4936">
            <v>34.25</v>
          </cell>
          <cell r="P4936">
            <v>-2.25</v>
          </cell>
          <cell r="Q4936">
            <v>36.75</v>
          </cell>
          <cell r="R4936">
            <v>4750</v>
          </cell>
          <cell r="S4936">
            <v>4700</v>
          </cell>
          <cell r="T4936">
            <v>4750</v>
          </cell>
          <cell r="U4936">
            <v>4750</v>
          </cell>
          <cell r="V4936">
            <v>4725</v>
          </cell>
          <cell r="W4936">
            <v>4700</v>
          </cell>
          <cell r="X4936">
            <v>23.809261386277871</v>
          </cell>
        </row>
        <row r="4937">
          <cell r="A4937">
            <v>43696</v>
          </cell>
          <cell r="B4937">
            <v>8</v>
          </cell>
          <cell r="C4937">
            <v>2019</v>
          </cell>
          <cell r="D4937">
            <v>2156</v>
          </cell>
          <cell r="E4937">
            <v>22.6796248971479</v>
          </cell>
          <cell r="F4937">
            <v>24.267198639948251</v>
          </cell>
          <cell r="G4937">
            <v>24.131120890565366</v>
          </cell>
          <cell r="H4937">
            <v>24.267198639948251</v>
          </cell>
          <cell r="I4937">
            <v>24.49399488891973</v>
          </cell>
          <cell r="J4937">
            <v>42.541360847417607</v>
          </cell>
          <cell r="K4937">
            <v>24.49399488891973</v>
          </cell>
          <cell r="M4937">
            <v>36</v>
          </cell>
          <cell r="N4937">
            <v>28.5</v>
          </cell>
          <cell r="O4937">
            <v>34.25</v>
          </cell>
          <cell r="P4937">
            <v>-1.75</v>
          </cell>
          <cell r="Q4937">
            <v>36.75</v>
          </cell>
          <cell r="R4937">
            <v>4750</v>
          </cell>
          <cell r="S4937">
            <v>4700</v>
          </cell>
          <cell r="T4937">
            <v>4750</v>
          </cell>
          <cell r="U4937">
            <v>4750</v>
          </cell>
          <cell r="V4937">
            <v>4725</v>
          </cell>
          <cell r="W4937">
            <v>4700</v>
          </cell>
          <cell r="X4937">
            <v>23.423842528503414</v>
          </cell>
        </row>
        <row r="4938">
          <cell r="A4938">
            <v>43697</v>
          </cell>
          <cell r="B4938">
            <v>8</v>
          </cell>
          <cell r="C4938">
            <v>2019</v>
          </cell>
          <cell r="D4938">
            <v>2175</v>
          </cell>
          <cell r="E4938">
            <v>22.849722083876507</v>
          </cell>
          <cell r="F4938">
            <v>24.380596764433992</v>
          </cell>
          <cell r="G4938">
            <v>24.584713388508323</v>
          </cell>
          <cell r="H4938">
            <v>24.267198639948251</v>
          </cell>
          <cell r="I4938">
            <v>24.630072638302618</v>
          </cell>
          <cell r="J4938">
            <v>42.483081752094307</v>
          </cell>
          <cell r="K4938">
            <v>24.040402390976773</v>
          </cell>
          <cell r="M4938">
            <v>36</v>
          </cell>
          <cell r="N4938">
            <v>28.5</v>
          </cell>
          <cell r="O4938">
            <v>34.25</v>
          </cell>
          <cell r="P4938">
            <v>-1.75</v>
          </cell>
          <cell r="Q4938">
            <v>36.75</v>
          </cell>
          <cell r="R4938">
            <v>4750</v>
          </cell>
          <cell r="S4938">
            <v>4700</v>
          </cell>
          <cell r="T4938">
            <v>4750</v>
          </cell>
          <cell r="U4938">
            <v>4750</v>
          </cell>
          <cell r="V4938">
            <v>4725</v>
          </cell>
          <cell r="W4938">
            <v>4700</v>
          </cell>
          <cell r="X4938">
            <v>23.596356924801096</v>
          </cell>
        </row>
        <row r="4939">
          <cell r="A4939">
            <v>43698</v>
          </cell>
          <cell r="B4939">
            <v>8</v>
          </cell>
          <cell r="C4939">
            <v>2019</v>
          </cell>
          <cell r="D4939">
            <v>2207</v>
          </cell>
          <cell r="E4939">
            <v>23.019819270605119</v>
          </cell>
          <cell r="F4939">
            <v>24.720791137891212</v>
          </cell>
          <cell r="G4939">
            <v>24.811509637479801</v>
          </cell>
          <cell r="H4939">
            <v>24.267198639948251</v>
          </cell>
          <cell r="I4939">
            <v>24.811509637479801</v>
          </cell>
          <cell r="J4939">
            <v>42.547912361121405</v>
          </cell>
          <cell r="K4939">
            <v>24.267198639948251</v>
          </cell>
          <cell r="M4939">
            <v>36</v>
          </cell>
          <cell r="N4939">
            <v>28.5</v>
          </cell>
          <cell r="O4939">
            <v>34.25</v>
          </cell>
          <cell r="P4939">
            <v>-1.75</v>
          </cell>
          <cell r="Q4939">
            <v>36.75</v>
          </cell>
          <cell r="R4939">
            <v>4750</v>
          </cell>
          <cell r="S4939">
            <v>4700</v>
          </cell>
          <cell r="T4939">
            <v>4750</v>
          </cell>
          <cell r="U4939">
            <v>4750</v>
          </cell>
          <cell r="V4939">
            <v>4725</v>
          </cell>
          <cell r="W4939">
            <v>4700</v>
          </cell>
          <cell r="X4939">
            <v>23.97793156790679</v>
          </cell>
        </row>
        <row r="4940">
          <cell r="A4940">
            <v>43699</v>
          </cell>
          <cell r="B4940">
            <v>8</v>
          </cell>
          <cell r="C4940">
            <v>2019</v>
          </cell>
          <cell r="D4940">
            <v>2255</v>
          </cell>
          <cell r="E4940">
            <v>23.416712706305205</v>
          </cell>
          <cell r="F4940">
            <v>25.060985511348427</v>
          </cell>
          <cell r="G4940">
            <v>25.151704010937021</v>
          </cell>
          <cell r="H4940">
            <v>24.720791137891212</v>
          </cell>
          <cell r="I4940">
            <v>25.265102135422762</v>
          </cell>
          <cell r="J4940"/>
          <cell r="K4940">
            <v>25.741374258262866</v>
          </cell>
          <cell r="M4940">
            <v>36</v>
          </cell>
          <cell r="N4940">
            <v>28.5</v>
          </cell>
          <cell r="O4940">
            <v>34.25</v>
          </cell>
          <cell r="P4940">
            <v>-1.75</v>
          </cell>
          <cell r="Q4940">
            <v>36.75</v>
          </cell>
          <cell r="R4940">
            <v>4810</v>
          </cell>
          <cell r="S4940">
            <v>4800</v>
          </cell>
          <cell r="T4940">
            <v>4850</v>
          </cell>
          <cell r="U4940">
            <v>4880</v>
          </cell>
          <cell r="V4940">
            <v>4850</v>
          </cell>
          <cell r="W4940">
            <v>4820</v>
          </cell>
          <cell r="X4940">
            <v>24.423378291818782</v>
          </cell>
        </row>
        <row r="4941">
          <cell r="A4941">
            <v>43700</v>
          </cell>
          <cell r="B4941">
            <v>8</v>
          </cell>
          <cell r="C4941">
            <v>2019</v>
          </cell>
          <cell r="D4941">
            <v>2263</v>
          </cell>
          <cell r="E4941">
            <v>23.530110830790946</v>
          </cell>
          <cell r="F4941">
            <v>24.720791137891212</v>
          </cell>
          <cell r="G4941">
            <v>24.924907761965542</v>
          </cell>
          <cell r="H4941">
            <v>24.720791137891212</v>
          </cell>
          <cell r="I4941">
            <v>25.174383635834168</v>
          </cell>
          <cell r="J4941">
            <v>42.509228112485559</v>
          </cell>
          <cell r="K4941">
            <v>25.741374258262866</v>
          </cell>
          <cell r="M4941">
            <v>36</v>
          </cell>
          <cell r="N4941">
            <v>28.5</v>
          </cell>
          <cell r="O4941">
            <v>34.25</v>
          </cell>
          <cell r="P4941">
            <v>-1.75</v>
          </cell>
          <cell r="Q4941">
            <v>36.75</v>
          </cell>
          <cell r="R4941">
            <v>4850</v>
          </cell>
          <cell r="S4941">
            <v>4840</v>
          </cell>
          <cell r="T4941">
            <v>4890</v>
          </cell>
          <cell r="U4941">
            <v>4950</v>
          </cell>
          <cell r="V4941">
            <v>4920</v>
          </cell>
          <cell r="W4941">
            <v>4850</v>
          </cell>
          <cell r="X4941">
            <v>24.498325127563579</v>
          </cell>
        </row>
        <row r="4942">
          <cell r="A4942">
            <v>43703</v>
          </cell>
          <cell r="B4942">
            <v>8</v>
          </cell>
          <cell r="C4942">
            <v>2019</v>
          </cell>
          <cell r="D4942">
            <v>2269</v>
          </cell>
          <cell r="E4942">
            <v>23.700208017519554</v>
          </cell>
          <cell r="F4942">
            <v>25.060985511348427</v>
          </cell>
          <cell r="G4942">
            <v>25.197063260731316</v>
          </cell>
          <cell r="H4942">
            <v>25.401179884805646</v>
          </cell>
          <cell r="I4942">
            <v>25.401179884805646</v>
          </cell>
          <cell r="J4942">
            <v>42.512487657802929</v>
          </cell>
          <cell r="K4942">
            <v>25.968170507234344</v>
          </cell>
          <cell r="M4942">
            <v>36</v>
          </cell>
          <cell r="N4942">
            <v>29</v>
          </cell>
          <cell r="O4942">
            <v>35.25</v>
          </cell>
          <cell r="P4942">
            <v>-0.75</v>
          </cell>
          <cell r="Q4942">
            <v>36.75</v>
          </cell>
          <cell r="R4942">
            <v>5000</v>
          </cell>
          <cell r="S4942">
            <v>5000</v>
          </cell>
          <cell r="T4942">
            <v>5080</v>
          </cell>
          <cell r="U4942">
            <v>5150</v>
          </cell>
          <cell r="V4942">
            <v>5150</v>
          </cell>
          <cell r="W4942">
            <v>5050</v>
          </cell>
          <cell r="X4942">
            <v>24.498961624198333</v>
          </cell>
        </row>
        <row r="4943">
          <cell r="A4943">
            <v>43704</v>
          </cell>
          <cell r="B4943">
            <v>8</v>
          </cell>
          <cell r="C4943">
            <v>2019</v>
          </cell>
          <cell r="D4943">
            <v>2240</v>
          </cell>
          <cell r="E4943">
            <v>23.416712706305205</v>
          </cell>
          <cell r="F4943">
            <v>24.49399488891973</v>
          </cell>
          <cell r="G4943">
            <v>24.698111512994064</v>
          </cell>
          <cell r="H4943">
            <v>25.03830588645128</v>
          </cell>
          <cell r="I4943">
            <v>25.401179884805646</v>
          </cell>
          <cell r="J4943">
            <v>42.807899013114195</v>
          </cell>
          <cell r="K4943">
            <v>25.741374258262866</v>
          </cell>
          <cell r="M4943">
            <v>36</v>
          </cell>
          <cell r="N4943">
            <v>29</v>
          </cell>
          <cell r="O4943">
            <v>35.25</v>
          </cell>
          <cell r="P4943">
            <v>-0.75</v>
          </cell>
          <cell r="Q4943">
            <v>36.75</v>
          </cell>
          <cell r="R4943">
            <v>5000</v>
          </cell>
          <cell r="S4943">
            <v>5000</v>
          </cell>
          <cell r="T4943">
            <v>5080</v>
          </cell>
          <cell r="U4943">
            <v>5150</v>
          </cell>
          <cell r="V4943">
            <v>5150</v>
          </cell>
          <cell r="W4943">
            <v>5050</v>
          </cell>
          <cell r="X4943">
            <v>24.180085563832129</v>
          </cell>
        </row>
        <row r="4944">
          <cell r="A4944">
            <v>43705</v>
          </cell>
          <cell r="B4944">
            <v>8</v>
          </cell>
          <cell r="C4944">
            <v>2019</v>
          </cell>
          <cell r="D4944">
            <v>2256</v>
          </cell>
          <cell r="E4944">
            <v>23.473411768548075</v>
          </cell>
          <cell r="F4944">
            <v>24.607393013405471</v>
          </cell>
          <cell r="G4944">
            <v>24.743470762788359</v>
          </cell>
          <cell r="H4944">
            <v>24.94758738686269</v>
          </cell>
          <cell r="I4944">
            <v>24.94758738686269</v>
          </cell>
          <cell r="J4944">
            <v>42.64571851960396</v>
          </cell>
          <cell r="K4944">
            <v>25.854772382748607</v>
          </cell>
          <cell r="M4944">
            <v>36</v>
          </cell>
          <cell r="N4944">
            <v>29</v>
          </cell>
          <cell r="O4944">
            <v>35.25</v>
          </cell>
          <cell r="P4944">
            <v>-0.75</v>
          </cell>
          <cell r="Q4944">
            <v>36.75</v>
          </cell>
          <cell r="R4944">
            <v>5000</v>
          </cell>
          <cell r="S4944">
            <v>5000</v>
          </cell>
          <cell r="T4944">
            <v>5080</v>
          </cell>
          <cell r="U4944">
            <v>5150</v>
          </cell>
          <cell r="V4944">
            <v>5150</v>
          </cell>
          <cell r="W4944">
            <v>5050</v>
          </cell>
          <cell r="X4944">
            <v>24.30075220516061</v>
          </cell>
        </row>
        <row r="4945">
          <cell r="A4945">
            <v>43706</v>
          </cell>
          <cell r="B4945">
            <v>8</v>
          </cell>
          <cell r="C4945">
            <v>2019</v>
          </cell>
          <cell r="D4945">
            <v>2223</v>
          </cell>
          <cell r="E4945">
            <v>23.246615519576597</v>
          </cell>
          <cell r="F4945">
            <v>24.380596764433992</v>
          </cell>
          <cell r="G4945">
            <v>24.471315264022582</v>
          </cell>
          <cell r="H4945">
            <v>24.720791137891212</v>
          </cell>
          <cell r="I4945">
            <v>24.720791137891212</v>
          </cell>
          <cell r="J4945">
            <v>42.714137292340482</v>
          </cell>
          <cell r="K4945">
            <v>25.854772382748607</v>
          </cell>
          <cell r="M4945">
            <v>36</v>
          </cell>
          <cell r="N4945">
            <v>29</v>
          </cell>
          <cell r="O4945">
            <v>35.25</v>
          </cell>
          <cell r="P4945">
            <v>-0.75</v>
          </cell>
          <cell r="Q4945">
            <v>36.75</v>
          </cell>
          <cell r="R4945">
            <v>4900</v>
          </cell>
          <cell r="S4945">
            <v>4900</v>
          </cell>
          <cell r="T4945">
            <v>4980</v>
          </cell>
          <cell r="U4945">
            <v>5050</v>
          </cell>
          <cell r="V4945">
            <v>5050</v>
          </cell>
          <cell r="W4945">
            <v>4950</v>
          </cell>
          <cell r="X4945">
            <v>23.922565194002271</v>
          </cell>
        </row>
        <row r="4946">
          <cell r="A4946">
            <v>43707</v>
          </cell>
          <cell r="B4946">
            <v>8</v>
          </cell>
          <cell r="C4946">
            <v>2019</v>
          </cell>
          <cell r="D4946">
            <v>2235</v>
          </cell>
          <cell r="E4946">
            <v>23.189916457333727</v>
          </cell>
          <cell r="F4946">
            <v>24.380596764433992</v>
          </cell>
          <cell r="G4946">
            <v>24.562033763611176</v>
          </cell>
          <cell r="H4946">
            <v>24.49399488891973</v>
          </cell>
          <cell r="I4946">
            <v>24.584713388508323</v>
          </cell>
          <cell r="J4946">
            <v>42.851035830358803</v>
          </cell>
          <cell r="K4946">
            <v>25.854772382748607</v>
          </cell>
          <cell r="M4946">
            <v>36</v>
          </cell>
          <cell r="N4946">
            <v>29</v>
          </cell>
          <cell r="O4946">
            <v>35.25</v>
          </cell>
          <cell r="P4946">
            <v>-0.75</v>
          </cell>
          <cell r="Q4946">
            <v>37.5</v>
          </cell>
          <cell r="R4946">
            <v>4900</v>
          </cell>
          <cell r="S4946">
            <v>4900</v>
          </cell>
          <cell r="T4946">
            <v>4980</v>
          </cell>
          <cell r="U4946">
            <v>5050</v>
          </cell>
          <cell r="V4946">
            <v>5050</v>
          </cell>
          <cell r="W4946">
            <v>4950</v>
          </cell>
          <cell r="X4946">
            <v>24.120371946288632</v>
          </cell>
        </row>
        <row r="4947">
          <cell r="A4947">
            <v>43711</v>
          </cell>
          <cell r="B4947">
            <v>9</v>
          </cell>
          <cell r="C4947">
            <v>2019</v>
          </cell>
          <cell r="D4947">
            <v>2182</v>
          </cell>
          <cell r="E4947">
            <v>22.622925834905029</v>
          </cell>
          <cell r="F4947">
            <v>24.040402390976773</v>
          </cell>
          <cell r="G4947">
            <v>24.131120890565366</v>
          </cell>
          <cell r="H4947">
            <v>24.267198639948251</v>
          </cell>
          <cell r="I4947">
            <v>24.267198639948251</v>
          </cell>
          <cell r="J4947">
            <v>42.430007775983469</v>
          </cell>
          <cell r="K4947">
            <v>25.627976133777125</v>
          </cell>
          <cell r="M4947">
            <v>35</v>
          </cell>
          <cell r="N4947">
            <v>28.5</v>
          </cell>
          <cell r="O4947">
            <v>34.25</v>
          </cell>
          <cell r="P4947">
            <v>-0.75</v>
          </cell>
          <cell r="Q4947">
            <v>37.5</v>
          </cell>
          <cell r="R4947">
            <v>4900</v>
          </cell>
          <cell r="S4947">
            <v>4900</v>
          </cell>
          <cell r="T4947">
            <v>4980</v>
          </cell>
          <cell r="U4947">
            <v>5050</v>
          </cell>
          <cell r="V4947">
            <v>5050</v>
          </cell>
          <cell r="W4947">
            <v>4950</v>
          </cell>
          <cell r="X4947">
            <v>23.453526789372855</v>
          </cell>
        </row>
        <row r="4948">
          <cell r="A4948">
            <v>43712</v>
          </cell>
          <cell r="B4948">
            <v>9</v>
          </cell>
          <cell r="C4948">
            <v>2019</v>
          </cell>
          <cell r="D4948">
            <v>2190</v>
          </cell>
          <cell r="E4948">
            <v>22.79302302163364</v>
          </cell>
          <cell r="F4948">
            <v>24.153800515462514</v>
          </cell>
          <cell r="G4948">
            <v>24.176480140359661</v>
          </cell>
          <cell r="H4948"/>
          <cell r="I4948"/>
          <cell r="J4948">
            <v>42.542909204929472</v>
          </cell>
          <cell r="K4948">
            <v>25.741374258262866</v>
          </cell>
          <cell r="M4948">
            <v>35</v>
          </cell>
          <cell r="N4948">
            <v>28.5</v>
          </cell>
          <cell r="O4948">
            <v>34.25</v>
          </cell>
          <cell r="P4948">
            <v>-0.75</v>
          </cell>
          <cell r="Q4948">
            <v>37.5</v>
          </cell>
          <cell r="R4948">
            <v>4900</v>
          </cell>
          <cell r="S4948">
            <v>4900</v>
          </cell>
          <cell r="T4948">
            <v>4980</v>
          </cell>
          <cell r="U4948">
            <v>5050</v>
          </cell>
          <cell r="V4948">
            <v>5050</v>
          </cell>
          <cell r="W4948">
            <v>4950</v>
          </cell>
          <cell r="X4948">
            <v>23.629104911871512</v>
          </cell>
        </row>
        <row r="4949">
          <cell r="A4949">
            <v>43713</v>
          </cell>
          <cell r="B4949">
            <v>9</v>
          </cell>
          <cell r="C4949">
            <v>2019</v>
          </cell>
          <cell r="D4949">
            <v>2183</v>
          </cell>
          <cell r="E4949">
            <v>22.906421146119378</v>
          </cell>
          <cell r="F4949">
            <v>24.153800515462514</v>
          </cell>
          <cell r="G4949">
            <v>24.267198639948251</v>
          </cell>
          <cell r="H4949">
            <v>24.267198639948251</v>
          </cell>
          <cell r="I4949">
            <v>24.267198639948251</v>
          </cell>
          <cell r="J4949">
            <v>42.578584377233298</v>
          </cell>
          <cell r="K4949">
            <v>25.287781760319909</v>
          </cell>
          <cell r="M4949">
            <v>35</v>
          </cell>
          <cell r="N4949">
            <v>28.5</v>
          </cell>
          <cell r="O4949">
            <v>34.25</v>
          </cell>
          <cell r="P4949">
            <v>-0.75</v>
          </cell>
          <cell r="Q4949">
            <v>37.5</v>
          </cell>
          <cell r="R4949">
            <v>4850</v>
          </cell>
          <cell r="S4949">
            <v>4850</v>
          </cell>
          <cell r="T4949">
            <v>4930</v>
          </cell>
          <cell r="U4949">
            <v>5000</v>
          </cell>
          <cell r="V4949">
            <v>5000</v>
          </cell>
          <cell r="W4949">
            <v>4900</v>
          </cell>
          <cell r="X4949">
            <v>23.643563109108822</v>
          </cell>
        </row>
        <row r="4950">
          <cell r="A4950">
            <v>43714</v>
          </cell>
          <cell r="B4950">
            <v>9</v>
          </cell>
          <cell r="C4950">
            <v>2019</v>
          </cell>
          <cell r="D4950">
            <v>2203</v>
          </cell>
          <cell r="E4950">
            <v>22.906421146119378</v>
          </cell>
          <cell r="F4950">
            <v>24.153800515462514</v>
          </cell>
          <cell r="G4950">
            <v>24.244519015051104</v>
          </cell>
          <cell r="H4950">
            <v>24.267198639948251</v>
          </cell>
          <cell r="I4950">
            <v>24.584713388508323</v>
          </cell>
          <cell r="J4950">
            <v>42.743953107845414</v>
          </cell>
          <cell r="K4950">
            <v>25.968170507234344</v>
          </cell>
          <cell r="M4950">
            <v>35</v>
          </cell>
          <cell r="N4950">
            <v>28.5</v>
          </cell>
          <cell r="O4950">
            <v>34.25</v>
          </cell>
          <cell r="P4950">
            <v>-0.75</v>
          </cell>
          <cell r="Q4950">
            <v>36.5</v>
          </cell>
          <cell r="R4950">
            <v>4830</v>
          </cell>
          <cell r="S4950">
            <v>4830</v>
          </cell>
          <cell r="T4950">
            <v>4910</v>
          </cell>
          <cell r="U4950">
            <v>4980</v>
          </cell>
          <cell r="V4950">
            <v>4980</v>
          </cell>
          <cell r="W4950">
            <v>4880</v>
          </cell>
          <cell r="X4950">
            <v>23.917287529160763</v>
          </cell>
        </row>
        <row r="4951">
          <cell r="A4951">
            <v>43717</v>
          </cell>
          <cell r="B4951">
            <v>9</v>
          </cell>
          <cell r="C4951">
            <v>2019</v>
          </cell>
          <cell r="D4951"/>
          <cell r="E4951"/>
          <cell r="F4951"/>
          <cell r="G4951"/>
          <cell r="H4951">
            <v>24.357917139536845</v>
          </cell>
          <cell r="I4951"/>
          <cell r="J4951">
            <v>42.67222706932597</v>
          </cell>
          <cell r="K4951">
            <v>26.308364880691563</v>
          </cell>
          <cell r="M4951">
            <v>35</v>
          </cell>
          <cell r="N4951">
            <v>28.5</v>
          </cell>
          <cell r="O4951">
            <v>34.25</v>
          </cell>
          <cell r="P4951">
            <v>-0.75</v>
          </cell>
          <cell r="Q4951">
            <v>36.5</v>
          </cell>
          <cell r="R4951">
            <v>4900</v>
          </cell>
          <cell r="S4951">
            <v>4900</v>
          </cell>
          <cell r="T4951">
            <v>4980</v>
          </cell>
          <cell r="U4951">
            <v>5050</v>
          </cell>
          <cell r="V4951">
            <v>5050</v>
          </cell>
          <cell r="W4951">
            <v>4950</v>
          </cell>
          <cell r="X4951"/>
        </row>
        <row r="4952">
          <cell r="A4952">
            <v>43718</v>
          </cell>
          <cell r="B4952">
            <v>9</v>
          </cell>
          <cell r="C4952">
            <v>2019</v>
          </cell>
          <cell r="D4952">
            <v>2224</v>
          </cell>
          <cell r="E4952">
            <v>22.906421146119378</v>
          </cell>
          <cell r="F4952">
            <v>24.267198639948251</v>
          </cell>
          <cell r="G4952">
            <v>24.357917139536845</v>
          </cell>
          <cell r="H4952"/>
          <cell r="I4952"/>
          <cell r="J4952">
            <v>42.601215543550381</v>
          </cell>
          <cell r="K4952">
            <v>26.421763005177304</v>
          </cell>
          <cell r="M4952">
            <v>34</v>
          </cell>
          <cell r="N4952">
            <v>28.5</v>
          </cell>
          <cell r="O4952">
            <v>34.25</v>
          </cell>
          <cell r="P4952">
            <v>0.25</v>
          </cell>
          <cell r="Q4952">
            <v>36.5</v>
          </cell>
          <cell r="R4952">
            <v>4950</v>
          </cell>
          <cell r="S4952">
            <v>4950</v>
          </cell>
          <cell r="T4952">
            <v>5030</v>
          </cell>
          <cell r="U4952">
            <v>5100</v>
          </cell>
          <cell r="V4952">
            <v>5100</v>
          </cell>
          <cell r="W4952">
            <v>5000</v>
          </cell>
          <cell r="X4952">
            <v>24.191599890291094</v>
          </cell>
        </row>
        <row r="4953">
          <cell r="A4953">
            <v>43719</v>
          </cell>
          <cell r="B4953">
            <v>9</v>
          </cell>
          <cell r="C4953">
            <v>2019</v>
          </cell>
          <cell r="D4953">
            <v>2207</v>
          </cell>
          <cell r="E4953">
            <v>23.076518332847989</v>
          </cell>
          <cell r="F4953">
            <v>24.267198639948251</v>
          </cell>
          <cell r="G4953">
            <v>24.176480140359661</v>
          </cell>
          <cell r="H4953">
            <v>24.49399488891973</v>
          </cell>
          <cell r="I4953">
            <v>24.49399488891973</v>
          </cell>
          <cell r="J4953">
            <v>42.79204412490607</v>
          </cell>
          <cell r="K4953">
            <v>26.535161129663042</v>
          </cell>
          <cell r="M4953">
            <v>34</v>
          </cell>
          <cell r="N4953">
            <v>28.5</v>
          </cell>
          <cell r="O4953">
            <v>34.25</v>
          </cell>
          <cell r="P4953">
            <v>0.25</v>
          </cell>
          <cell r="Q4953">
            <v>36.5</v>
          </cell>
          <cell r="R4953">
            <v>4910</v>
          </cell>
          <cell r="S4953">
            <v>4910</v>
          </cell>
          <cell r="T4953">
            <v>5000</v>
          </cell>
          <cell r="U4953">
            <v>5060</v>
          </cell>
          <cell r="V4953">
            <v>5060</v>
          </cell>
          <cell r="W4953">
            <v>4960</v>
          </cell>
          <cell r="X4953">
            <v>23.960714288178757</v>
          </cell>
        </row>
        <row r="4954">
          <cell r="A4954">
            <v>43720</v>
          </cell>
          <cell r="B4954">
            <v>9</v>
          </cell>
          <cell r="C4954">
            <v>2019</v>
          </cell>
          <cell r="D4954">
            <v>2188</v>
          </cell>
          <cell r="E4954">
            <v>22.79302302163364</v>
          </cell>
          <cell r="F4954">
            <v>24.153800515462514</v>
          </cell>
          <cell r="G4954">
            <v>24.357917139536845</v>
          </cell>
          <cell r="H4954"/>
          <cell r="I4954"/>
          <cell r="J4954">
            <v>43.799662117355055</v>
          </cell>
          <cell r="K4954">
            <v>26.535161129663042</v>
          </cell>
          <cell r="M4954">
            <v>34</v>
          </cell>
          <cell r="N4954">
            <v>28.5</v>
          </cell>
          <cell r="O4954">
            <v>34.25</v>
          </cell>
          <cell r="P4954">
            <v>0.25</v>
          </cell>
          <cell r="Q4954">
            <v>36.5</v>
          </cell>
          <cell r="R4954">
            <v>4870</v>
          </cell>
          <cell r="S4954">
            <v>4870</v>
          </cell>
          <cell r="T4954">
            <v>4960</v>
          </cell>
          <cell r="U4954">
            <v>5020</v>
          </cell>
          <cell r="V4954">
            <v>5020</v>
          </cell>
          <cell r="W4954">
            <v>4920</v>
          </cell>
          <cell r="X4954">
            <v>23.834303206032477</v>
          </cell>
        </row>
        <row r="4955">
          <cell r="A4955">
            <v>43721</v>
          </cell>
          <cell r="B4955">
            <v>9</v>
          </cell>
          <cell r="C4955">
            <v>2019</v>
          </cell>
          <cell r="D4955">
            <v>2193</v>
          </cell>
          <cell r="E4955">
            <v>22.73632395939077</v>
          </cell>
          <cell r="F4955">
            <v>24.153800515462514</v>
          </cell>
          <cell r="G4955">
            <v>24.31255788974255</v>
          </cell>
          <cell r="H4955">
            <v>24.040402390976773</v>
          </cell>
          <cell r="I4955">
            <v>24.357917139536845</v>
          </cell>
          <cell r="J4955">
            <v>43.780591953068374</v>
          </cell>
          <cell r="K4955">
            <v>25.627976133777125</v>
          </cell>
          <cell r="M4955">
            <v>34</v>
          </cell>
          <cell r="N4955">
            <v>28.5</v>
          </cell>
          <cell r="O4955">
            <v>34.25</v>
          </cell>
          <cell r="P4955">
            <v>0.25</v>
          </cell>
          <cell r="Q4955">
            <v>36.5</v>
          </cell>
          <cell r="R4955"/>
          <cell r="S4955"/>
          <cell r="T4955"/>
          <cell r="U4955"/>
          <cell r="V4955"/>
          <cell r="W4955"/>
          <cell r="X4955">
            <v>23.894507518349915</v>
          </cell>
        </row>
        <row r="4956">
          <cell r="A4956">
            <v>43724</v>
          </cell>
          <cell r="B4956">
            <v>9</v>
          </cell>
          <cell r="C4956">
            <v>2019</v>
          </cell>
          <cell r="D4956"/>
          <cell r="E4956"/>
          <cell r="F4956"/>
          <cell r="G4956"/>
          <cell r="H4956">
            <v>24.49399488891973</v>
          </cell>
          <cell r="I4956"/>
          <cell r="J4956">
            <v>43.41962843640669</v>
          </cell>
          <cell r="K4956">
            <v>26.76195737863452</v>
          </cell>
          <cell r="M4956">
            <v>34</v>
          </cell>
          <cell r="N4956">
            <v>28.25</v>
          </cell>
          <cell r="O4956">
            <v>34.25</v>
          </cell>
          <cell r="P4956">
            <v>0.25</v>
          </cell>
          <cell r="Q4956">
            <v>36.5</v>
          </cell>
          <cell r="R4956">
            <v>4940</v>
          </cell>
          <cell r="S4956">
            <v>4940</v>
          </cell>
          <cell r="T4956">
            <v>5030</v>
          </cell>
          <cell r="U4956">
            <v>5090</v>
          </cell>
          <cell r="V4956">
            <v>5090</v>
          </cell>
          <cell r="W4956">
            <v>4990</v>
          </cell>
          <cell r="X4956"/>
        </row>
        <row r="4957">
          <cell r="A4957">
            <v>43725</v>
          </cell>
          <cell r="B4957">
            <v>9</v>
          </cell>
          <cell r="C4957">
            <v>2019</v>
          </cell>
          <cell r="D4957">
            <v>2282</v>
          </cell>
          <cell r="E4957">
            <v>23.586809893033816</v>
          </cell>
          <cell r="F4957">
            <v>24.380596764433992</v>
          </cell>
          <cell r="G4957">
            <v>24.584713388508323</v>
          </cell>
          <cell r="H4957">
            <v>25.174383635834168</v>
          </cell>
          <cell r="I4957">
            <v>25.03830588645128</v>
          </cell>
          <cell r="J4957">
            <v>43.472480669753097</v>
          </cell>
          <cell r="K4957">
            <v>25.968170507234344</v>
          </cell>
          <cell r="M4957">
            <v>34</v>
          </cell>
          <cell r="N4957">
            <v>28.25</v>
          </cell>
          <cell r="O4957">
            <v>34.25</v>
          </cell>
          <cell r="P4957">
            <v>0.25</v>
          </cell>
          <cell r="Q4957">
            <v>36.5</v>
          </cell>
          <cell r="R4957">
            <v>5040</v>
          </cell>
          <cell r="S4957">
            <v>5040</v>
          </cell>
          <cell r="T4957">
            <v>5130</v>
          </cell>
          <cell r="U4957">
            <v>5190</v>
          </cell>
          <cell r="V4957">
            <v>5190</v>
          </cell>
          <cell r="W4957">
            <v>5090</v>
          </cell>
          <cell r="X4957">
            <v>24.757189196503955</v>
          </cell>
        </row>
        <row r="4958">
          <cell r="A4958">
            <v>43726</v>
          </cell>
          <cell r="B4958">
            <v>9</v>
          </cell>
          <cell r="C4958">
            <v>2019</v>
          </cell>
          <cell r="D4958">
            <v>2262</v>
          </cell>
          <cell r="E4958">
            <v>23.360013644062338</v>
          </cell>
          <cell r="F4958">
            <v>24.267198639948251</v>
          </cell>
          <cell r="G4958">
            <v>24.357917139536845</v>
          </cell>
          <cell r="H4958">
            <v>24.720791137891212</v>
          </cell>
          <cell r="I4958">
            <v>24.49399488891973</v>
          </cell>
          <cell r="J4958">
            <v>43.682111779969958</v>
          </cell>
          <cell r="K4958">
            <v>26.308364880691563</v>
          </cell>
          <cell r="M4958">
            <v>34</v>
          </cell>
          <cell r="N4958">
            <v>28.25</v>
          </cell>
          <cell r="O4958">
            <v>34.25</v>
          </cell>
          <cell r="P4958">
            <v>0.25</v>
          </cell>
          <cell r="Q4958">
            <v>36.5</v>
          </cell>
          <cell r="R4958">
            <v>4960</v>
          </cell>
          <cell r="S4958">
            <v>4960</v>
          </cell>
          <cell r="T4958">
            <v>5050</v>
          </cell>
          <cell r="U4958">
            <v>5110</v>
          </cell>
          <cell r="V4958">
            <v>5110</v>
          </cell>
          <cell r="W4958">
            <v>5010</v>
          </cell>
          <cell r="X4958">
            <v>24.534343145551677</v>
          </cell>
        </row>
        <row r="4959">
          <cell r="A4959">
            <v>43727</v>
          </cell>
          <cell r="B4959">
            <v>9</v>
          </cell>
          <cell r="C4959">
            <v>2019</v>
          </cell>
          <cell r="D4959">
            <v>2243</v>
          </cell>
          <cell r="E4959">
            <v>23.189916457333727</v>
          </cell>
          <cell r="F4959">
            <v>24.153800515462514</v>
          </cell>
          <cell r="G4959">
            <v>24.176480140359661</v>
          </cell>
          <cell r="H4959">
            <v>24.267198639948251</v>
          </cell>
          <cell r="I4959">
            <v>24.357917139536845</v>
          </cell>
          <cell r="J4959">
            <v>43.535219432664448</v>
          </cell>
          <cell r="K4959">
            <v>25.741374258262866</v>
          </cell>
          <cell r="M4959">
            <v>33.75</v>
          </cell>
          <cell r="N4959">
            <v>28.25</v>
          </cell>
          <cell r="O4959">
            <v>34.25</v>
          </cell>
          <cell r="P4959">
            <v>0.5</v>
          </cell>
          <cell r="Q4959">
            <v>36.5</v>
          </cell>
          <cell r="R4959">
            <v>4930</v>
          </cell>
          <cell r="S4959">
            <v>4930</v>
          </cell>
          <cell r="T4959">
            <v>5020</v>
          </cell>
          <cell r="U4959">
            <v>5080</v>
          </cell>
          <cell r="V4959">
            <v>5080</v>
          </cell>
          <cell r="W4959">
            <v>4980</v>
          </cell>
          <cell r="X4959">
            <v>24.281813195371239</v>
          </cell>
        </row>
        <row r="4960">
          <cell r="A4960">
            <v>43728</v>
          </cell>
          <cell r="B4960">
            <v>9</v>
          </cell>
          <cell r="C4960">
            <v>2019</v>
          </cell>
          <cell r="D4960">
            <v>2224</v>
          </cell>
          <cell r="E4960">
            <v>23.076518332847989</v>
          </cell>
          <cell r="F4960">
            <v>24.153800515462514</v>
          </cell>
          <cell r="G4960">
            <v>24.176480140359661</v>
          </cell>
          <cell r="H4960">
            <v>24.267198639948251</v>
          </cell>
          <cell r="I4960">
            <v>24.267198639948251</v>
          </cell>
          <cell r="J4960">
            <v>43.725142286930236</v>
          </cell>
          <cell r="K4960">
            <v>25.514578009291387</v>
          </cell>
          <cell r="M4960">
            <v>33.75</v>
          </cell>
          <cell r="N4960">
            <v>28.25</v>
          </cell>
          <cell r="O4960">
            <v>34.25</v>
          </cell>
          <cell r="P4960">
            <v>0.5</v>
          </cell>
          <cell r="Q4960">
            <v>36.5</v>
          </cell>
          <cell r="R4960">
            <v>4880</v>
          </cell>
          <cell r="S4960">
            <v>4880</v>
          </cell>
          <cell r="T4960">
            <v>4970</v>
          </cell>
          <cell r="U4960">
            <v>5030</v>
          </cell>
          <cell r="V4960">
            <v>5030</v>
          </cell>
          <cell r="W4960">
            <v>4930</v>
          </cell>
          <cell r="X4960">
            <v>24.203208143597376</v>
          </cell>
        </row>
        <row r="4961">
          <cell r="A4961">
            <v>43731</v>
          </cell>
          <cell r="B4961">
            <v>9</v>
          </cell>
          <cell r="C4961">
            <v>2019</v>
          </cell>
          <cell r="D4961">
            <v>2188</v>
          </cell>
          <cell r="E4961">
            <v>22.79302302163364</v>
          </cell>
          <cell r="F4961">
            <v>23.927004266491032</v>
          </cell>
          <cell r="G4961">
            <v>23.904324641593885</v>
          </cell>
          <cell r="H4961">
            <v>24.267198639948251</v>
          </cell>
          <cell r="I4961">
            <v>24.040402390976773</v>
          </cell>
          <cell r="J4961">
            <v>43.894394525884529</v>
          </cell>
          <cell r="K4961">
            <v>25.287781760319909</v>
          </cell>
          <cell r="M4961">
            <v>33.75</v>
          </cell>
          <cell r="N4961">
            <v>27.5</v>
          </cell>
          <cell r="O4961">
            <v>33.75</v>
          </cell>
          <cell r="P4961">
            <v>0</v>
          </cell>
          <cell r="Q4961">
            <v>36.5</v>
          </cell>
          <cell r="R4961">
            <v>4780</v>
          </cell>
          <cell r="S4961">
            <v>4780</v>
          </cell>
          <cell r="T4961">
            <v>4870</v>
          </cell>
          <cell r="U4961">
            <v>4930</v>
          </cell>
          <cell r="V4961">
            <v>4930</v>
          </cell>
          <cell r="W4961">
            <v>4830</v>
          </cell>
          <cell r="X4961">
            <v>23.760124144103241</v>
          </cell>
        </row>
        <row r="4962">
          <cell r="A4962">
            <v>43732</v>
          </cell>
          <cell r="B4962">
            <v>9</v>
          </cell>
          <cell r="C4962">
            <v>2019</v>
          </cell>
          <cell r="D4962">
            <v>2139</v>
          </cell>
          <cell r="E4962">
            <v>22.226032399204943</v>
          </cell>
          <cell r="F4962">
            <v>23.586809893033816</v>
          </cell>
          <cell r="G4962">
            <v>23.541450643239518</v>
          </cell>
          <cell r="H4962">
            <v>23.813606142005295</v>
          </cell>
          <cell r="I4962">
            <v>23.677528392622406</v>
          </cell>
          <cell r="J4962">
            <v>43.790217532799403</v>
          </cell>
          <cell r="K4962">
            <v>24.94758738686269</v>
          </cell>
          <cell r="M4962">
            <v>33.75</v>
          </cell>
          <cell r="N4962">
            <v>27.5</v>
          </cell>
          <cell r="O4962">
            <v>33.75</v>
          </cell>
          <cell r="P4962">
            <v>0</v>
          </cell>
          <cell r="Q4962">
            <v>36.5</v>
          </cell>
          <cell r="R4962">
            <v>4720</v>
          </cell>
          <cell r="S4962">
            <v>4720</v>
          </cell>
          <cell r="T4962">
            <v>4810</v>
          </cell>
          <cell r="U4962">
            <v>4870</v>
          </cell>
          <cell r="V4962">
            <v>4870</v>
          </cell>
          <cell r="W4962">
            <v>4770</v>
          </cell>
          <cell r="X4962">
            <v>23.211348160286779</v>
          </cell>
        </row>
        <row r="4963">
          <cell r="A4963">
            <v>43733</v>
          </cell>
          <cell r="B4963">
            <v>9</v>
          </cell>
          <cell r="C4963">
            <v>2019</v>
          </cell>
          <cell r="D4963">
            <v>2148</v>
          </cell>
          <cell r="E4963">
            <v>22.055935212476331</v>
          </cell>
          <cell r="F4963">
            <v>23.586809893033816</v>
          </cell>
          <cell r="G4963">
            <v>23.382693268959486</v>
          </cell>
          <cell r="H4963"/>
          <cell r="I4963"/>
          <cell r="J4963">
            <v>43.779481581547358</v>
          </cell>
          <cell r="K4963">
            <v>24.267198639948251</v>
          </cell>
          <cell r="M4963">
            <v>33.5</v>
          </cell>
          <cell r="N4963">
            <v>27.5</v>
          </cell>
          <cell r="O4963">
            <v>33.75</v>
          </cell>
          <cell r="P4963">
            <v>0.25</v>
          </cell>
          <cell r="Q4963">
            <v>36.5</v>
          </cell>
          <cell r="R4963">
            <v>4720</v>
          </cell>
          <cell r="S4963">
            <v>4720</v>
          </cell>
          <cell r="T4963">
            <v>4810</v>
          </cell>
          <cell r="U4963">
            <v>4870</v>
          </cell>
          <cell r="V4963">
            <v>4870</v>
          </cell>
          <cell r="W4963">
            <v>4770</v>
          </cell>
          <cell r="X4963">
            <v>23.264486284180371</v>
          </cell>
        </row>
        <row r="4964">
          <cell r="A4964">
            <v>43734</v>
          </cell>
          <cell r="B4964">
            <v>9</v>
          </cell>
          <cell r="C4964">
            <v>2019</v>
          </cell>
          <cell r="D4964">
            <v>2170</v>
          </cell>
          <cell r="E4964">
            <v>22.33943052369068</v>
          </cell>
          <cell r="F4964">
            <v>23.813606142005295</v>
          </cell>
          <cell r="G4964">
            <v>23.836285766902442</v>
          </cell>
          <cell r="H4964">
            <v>23.904324641593885</v>
          </cell>
          <cell r="I4964">
            <v>23.813606142005295</v>
          </cell>
          <cell r="J4964">
            <v>43.79410598605547</v>
          </cell>
          <cell r="K4964">
            <v>24.153800515462514</v>
          </cell>
          <cell r="M4964">
            <v>33.5</v>
          </cell>
          <cell r="N4964">
            <v>27.5</v>
          </cell>
          <cell r="O4964">
            <v>33.75</v>
          </cell>
          <cell r="P4964">
            <v>0.25</v>
          </cell>
          <cell r="Q4964">
            <v>36.5</v>
          </cell>
          <cell r="R4964">
            <v>4700</v>
          </cell>
          <cell r="S4964">
            <v>4700</v>
          </cell>
          <cell r="T4964">
            <v>4800</v>
          </cell>
          <cell r="U4964">
            <v>4850</v>
          </cell>
          <cell r="V4964">
            <v>4850</v>
          </cell>
          <cell r="W4964">
            <v>4750</v>
          </cell>
          <cell r="X4964">
            <v>23.474736955311688</v>
          </cell>
        </row>
        <row r="4965">
          <cell r="A4965">
            <v>43735</v>
          </cell>
          <cell r="B4965">
            <v>9</v>
          </cell>
          <cell r="C4965">
            <v>2019</v>
          </cell>
          <cell r="D4965">
            <v>2150</v>
          </cell>
          <cell r="E4965">
            <v>22.169333336962072</v>
          </cell>
          <cell r="F4965">
            <v>23.586809893033816</v>
          </cell>
          <cell r="G4965">
            <v>23.677528392622406</v>
          </cell>
          <cell r="H4965">
            <v>23.813606142005295</v>
          </cell>
          <cell r="I4965">
            <v>23.677528392622406</v>
          </cell>
          <cell r="J4965">
            <v>44.077214152295312</v>
          </cell>
          <cell r="K4965">
            <v>24.040402390976773</v>
          </cell>
          <cell r="M4965">
            <v>33.25</v>
          </cell>
          <cell r="N4965">
            <v>27.5</v>
          </cell>
          <cell r="O4965">
            <v>33.75</v>
          </cell>
          <cell r="P4965">
            <v>0.5</v>
          </cell>
          <cell r="Q4965">
            <v>35.75</v>
          </cell>
          <cell r="R4965">
            <v>4690</v>
          </cell>
          <cell r="S4965">
            <v>4690</v>
          </cell>
          <cell r="T4965">
            <v>4790</v>
          </cell>
          <cell r="U4965">
            <v>4840</v>
          </cell>
          <cell r="V4965">
            <v>4840</v>
          </cell>
          <cell r="W4965">
            <v>4740</v>
          </cell>
          <cell r="X4965">
            <v>23.297273544609649</v>
          </cell>
        </row>
        <row r="4966">
          <cell r="A4966">
            <v>43738</v>
          </cell>
          <cell r="B4966">
            <v>9</v>
          </cell>
          <cell r="C4966">
            <v>2019</v>
          </cell>
          <cell r="D4966">
            <v>2134</v>
          </cell>
          <cell r="E4966">
            <v>21.942537087990594</v>
          </cell>
          <cell r="F4966">
            <v>23.473411768548075</v>
          </cell>
          <cell r="G4966">
            <v>23.496091393445223</v>
          </cell>
          <cell r="H4966">
            <v>23.586809893033816</v>
          </cell>
          <cell r="I4966">
            <v>23.586809893033816</v>
          </cell>
          <cell r="J4966">
            <v>43.985116235974843</v>
          </cell>
          <cell r="K4966">
            <v>23.586809893033816</v>
          </cell>
          <cell r="M4966">
            <v>33.25</v>
          </cell>
          <cell r="N4966">
            <v>27.5</v>
          </cell>
          <cell r="O4966">
            <v>34.25</v>
          </cell>
          <cell r="P4966">
            <v>1</v>
          </cell>
          <cell r="Q4966">
            <v>35.75</v>
          </cell>
          <cell r="R4966">
            <v>4710</v>
          </cell>
          <cell r="S4966">
            <v>4710</v>
          </cell>
          <cell r="T4966">
            <v>4810</v>
          </cell>
          <cell r="U4966">
            <v>4860</v>
          </cell>
          <cell r="V4966">
            <v>4860</v>
          </cell>
          <cell r="W4966">
            <v>4760</v>
          </cell>
          <cell r="X4966">
            <v>23.129423909444984</v>
          </cell>
        </row>
        <row r="4967">
          <cell r="A4967">
            <v>43739</v>
          </cell>
          <cell r="B4967">
            <v>10</v>
          </cell>
          <cell r="C4967">
            <v>2019</v>
          </cell>
          <cell r="D4967">
            <v>2168</v>
          </cell>
          <cell r="E4967">
            <v>22.226032399204943</v>
          </cell>
          <cell r="F4967">
            <v>23.586809893033816</v>
          </cell>
          <cell r="G4967">
            <v>23.677528392622406</v>
          </cell>
          <cell r="H4967">
            <v>23.586809893033816</v>
          </cell>
          <cell r="I4967">
            <v>23.677528392622406</v>
          </cell>
          <cell r="J4967">
            <v>43.700543050763187</v>
          </cell>
          <cell r="K4967">
            <v>23.927004266491032</v>
          </cell>
          <cell r="M4967">
            <v>33.25</v>
          </cell>
          <cell r="N4967">
            <v>27.5</v>
          </cell>
          <cell r="O4967">
            <v>34.25</v>
          </cell>
          <cell r="P4967">
            <v>1</v>
          </cell>
          <cell r="Q4967">
            <v>35.75</v>
          </cell>
          <cell r="R4967"/>
          <cell r="S4967"/>
          <cell r="T4967"/>
          <cell r="U4967"/>
          <cell r="V4967"/>
          <cell r="W4967"/>
          <cell r="X4967">
            <v>23.453101253048729</v>
          </cell>
        </row>
        <row r="4968">
          <cell r="A4968">
            <v>43740</v>
          </cell>
          <cell r="B4968">
            <v>10</v>
          </cell>
          <cell r="C4968">
            <v>2019</v>
          </cell>
          <cell r="D4968">
            <v>2140</v>
          </cell>
          <cell r="E4968">
            <v>22.055935212476331</v>
          </cell>
          <cell r="F4968">
            <v>23.586809893033816</v>
          </cell>
          <cell r="G4968">
            <v>23.609489517930964</v>
          </cell>
          <cell r="H4968"/>
          <cell r="I4968"/>
          <cell r="J4968"/>
          <cell r="K4968">
            <v>23.813606142005295</v>
          </cell>
          <cell r="M4968">
            <v>33.25</v>
          </cell>
          <cell r="N4968">
            <v>27.5</v>
          </cell>
          <cell r="O4968">
            <v>34.25</v>
          </cell>
          <cell r="P4968">
            <v>1</v>
          </cell>
          <cell r="Q4968">
            <v>35.75</v>
          </cell>
          <cell r="R4968"/>
          <cell r="S4968"/>
          <cell r="T4968"/>
          <cell r="U4968"/>
          <cell r="V4968"/>
          <cell r="W4968"/>
          <cell r="X4968">
            <v>23.150201421367285</v>
          </cell>
        </row>
        <row r="4969">
          <cell r="A4969">
            <v>43741</v>
          </cell>
          <cell r="B4969">
            <v>10</v>
          </cell>
          <cell r="C4969">
            <v>2019</v>
          </cell>
          <cell r="D4969">
            <v>2136</v>
          </cell>
          <cell r="E4969">
            <v>22.112634274719202</v>
          </cell>
          <cell r="F4969">
            <v>23.473411768548075</v>
          </cell>
          <cell r="G4969">
            <v>23.541450643239518</v>
          </cell>
          <cell r="H4969">
            <v>23.677528392622406</v>
          </cell>
          <cell r="I4969">
            <v>23.677528392622406</v>
          </cell>
          <cell r="J4969">
            <v>43.749769232740952</v>
          </cell>
          <cell r="K4969">
            <v>25.060985511348427</v>
          </cell>
          <cell r="M4969">
            <v>33.25</v>
          </cell>
          <cell r="N4969">
            <v>27.5</v>
          </cell>
          <cell r="O4969">
            <v>34.25</v>
          </cell>
          <cell r="P4969">
            <v>1</v>
          </cell>
          <cell r="Q4969">
            <v>35.75</v>
          </cell>
          <cell r="R4969"/>
          <cell r="S4969"/>
          <cell r="T4969"/>
          <cell r="U4969"/>
          <cell r="V4969"/>
          <cell r="W4969"/>
          <cell r="X4969">
            <v>23.145570368040097</v>
          </cell>
        </row>
        <row r="4970">
          <cell r="A4970">
            <v>43742</v>
          </cell>
          <cell r="B4970">
            <v>10</v>
          </cell>
          <cell r="C4970">
            <v>2019</v>
          </cell>
          <cell r="D4970">
            <v>2148</v>
          </cell>
          <cell r="E4970">
            <v>22.169333336962072</v>
          </cell>
          <cell r="F4970">
            <v>23.813606142005295</v>
          </cell>
          <cell r="G4970">
            <v>23.836285766902442</v>
          </cell>
          <cell r="H4970">
            <v>23.813606142005295</v>
          </cell>
          <cell r="I4970">
            <v>23.813606142005295</v>
          </cell>
          <cell r="J4970">
            <v>43.873321249777781</v>
          </cell>
          <cell r="K4970">
            <v>24.49399488891973</v>
          </cell>
          <cell r="M4970">
            <v>33.25</v>
          </cell>
          <cell r="N4970">
            <v>27.5</v>
          </cell>
          <cell r="O4970">
            <v>34.25</v>
          </cell>
          <cell r="P4970">
            <v>1</v>
          </cell>
          <cell r="Q4970">
            <v>36.25</v>
          </cell>
          <cell r="R4970"/>
          <cell r="S4970"/>
          <cell r="T4970"/>
          <cell r="U4970"/>
          <cell r="V4970"/>
          <cell r="W4970"/>
          <cell r="X4970">
            <v>23.286727666861232</v>
          </cell>
        </row>
        <row r="4971">
          <cell r="A4971">
            <v>43745</v>
          </cell>
          <cell r="B4971">
            <v>10</v>
          </cell>
          <cell r="C4971">
            <v>2019</v>
          </cell>
          <cell r="D4971">
            <v>2160</v>
          </cell>
          <cell r="E4971">
            <v>22.33943052369068</v>
          </cell>
          <cell r="F4971">
            <v>23.927004266491032</v>
          </cell>
          <cell r="G4971">
            <v>23.836285766902442</v>
          </cell>
          <cell r="H4971">
            <v>23.813606142005295</v>
          </cell>
          <cell r="I4971">
            <v>24.040402390976773</v>
          </cell>
          <cell r="J4971">
            <v>43.782442697440537</v>
          </cell>
          <cell r="K4971">
            <v>25.174383635834168</v>
          </cell>
          <cell r="M4971">
            <v>33.25</v>
          </cell>
          <cell r="N4971">
            <v>27.5</v>
          </cell>
          <cell r="O4971">
            <v>34.25</v>
          </cell>
          <cell r="P4971">
            <v>1</v>
          </cell>
          <cell r="Q4971">
            <v>36.25</v>
          </cell>
          <cell r="R4971"/>
          <cell r="S4971"/>
          <cell r="T4971"/>
          <cell r="U4971"/>
          <cell r="V4971"/>
          <cell r="W4971"/>
          <cell r="X4971">
            <v>23.377709271219025</v>
          </cell>
        </row>
        <row r="4972">
          <cell r="A4972">
            <v>43746</v>
          </cell>
          <cell r="B4972">
            <v>10</v>
          </cell>
          <cell r="C4972">
            <v>2019</v>
          </cell>
          <cell r="D4972">
            <v>2175</v>
          </cell>
          <cell r="E4972">
            <v>22.396129585933551</v>
          </cell>
          <cell r="F4972">
            <v>23.927004266491032</v>
          </cell>
          <cell r="G4972">
            <v>23.904324641593885</v>
          </cell>
          <cell r="H4972"/>
          <cell r="I4972"/>
          <cell r="J4972"/>
          <cell r="K4972">
            <v>25.174383635834168</v>
          </cell>
          <cell r="M4972">
            <v>33.25</v>
          </cell>
          <cell r="N4972">
            <v>27.5</v>
          </cell>
          <cell r="O4972">
            <v>34.25</v>
          </cell>
          <cell r="P4972">
            <v>1</v>
          </cell>
          <cell r="Q4972">
            <v>36.25</v>
          </cell>
          <cell r="R4972">
            <v>4680</v>
          </cell>
          <cell r="S4972">
            <v>4650</v>
          </cell>
          <cell r="T4972">
            <v>4810</v>
          </cell>
          <cell r="U4972">
            <v>4860</v>
          </cell>
          <cell r="V4972">
            <v>4860</v>
          </cell>
          <cell r="W4972">
            <v>4760</v>
          </cell>
          <cell r="X4972">
            <v>23.534439003481243</v>
          </cell>
        </row>
        <row r="4973">
          <cell r="A4973">
            <v>43747</v>
          </cell>
          <cell r="B4973">
            <v>10</v>
          </cell>
          <cell r="C4973">
            <v>2019</v>
          </cell>
          <cell r="D4973">
            <v>2197</v>
          </cell>
          <cell r="E4973">
            <v>22.566226772662159</v>
          </cell>
          <cell r="F4973">
            <v>24.153800515462514</v>
          </cell>
          <cell r="G4973">
            <v>24.040402390976773</v>
          </cell>
          <cell r="H4973">
            <v>24.040402390976773</v>
          </cell>
          <cell r="I4973">
            <v>24.267198639948251</v>
          </cell>
          <cell r="J4973">
            <v>43.694397565873473</v>
          </cell>
          <cell r="K4973">
            <v>24.94758738686269</v>
          </cell>
          <cell r="M4973">
            <v>33.25</v>
          </cell>
          <cell r="N4973">
            <v>27.5</v>
          </cell>
          <cell r="O4973">
            <v>34.25</v>
          </cell>
          <cell r="P4973">
            <v>1</v>
          </cell>
          <cell r="Q4973">
            <v>36.25</v>
          </cell>
          <cell r="R4973">
            <v>4780</v>
          </cell>
          <cell r="S4973">
            <v>4750</v>
          </cell>
          <cell r="T4973">
            <v>4910</v>
          </cell>
          <cell r="U4973">
            <v>4960</v>
          </cell>
          <cell r="V4973">
            <v>4960</v>
          </cell>
          <cell r="W4973">
            <v>4860</v>
          </cell>
          <cell r="X4973">
            <v>23.752656846160857</v>
          </cell>
        </row>
        <row r="4974">
          <cell r="A4974">
            <v>43748</v>
          </cell>
          <cell r="B4974">
            <v>10</v>
          </cell>
          <cell r="C4974">
            <v>2019</v>
          </cell>
          <cell r="D4974">
            <v>2201</v>
          </cell>
          <cell r="E4974">
            <v>22.6796248971479</v>
          </cell>
          <cell r="F4974">
            <v>24.153800515462514</v>
          </cell>
          <cell r="G4974">
            <v>24.017722766079626</v>
          </cell>
          <cell r="H4974">
            <v>24.040402390976773</v>
          </cell>
          <cell r="I4974">
            <v>24.267198639948251</v>
          </cell>
          <cell r="J4974">
            <v>43.774423935041732</v>
          </cell>
          <cell r="K4974">
            <v>25.174383635834168</v>
          </cell>
          <cell r="M4974">
            <v>33.25</v>
          </cell>
          <cell r="N4974">
            <v>27.5</v>
          </cell>
          <cell r="O4974">
            <v>34.25</v>
          </cell>
          <cell r="P4974">
            <v>1</v>
          </cell>
          <cell r="Q4974">
            <v>36.25</v>
          </cell>
          <cell r="R4974">
            <v>4780</v>
          </cell>
          <cell r="S4974">
            <v>4750</v>
          </cell>
          <cell r="T4974">
            <v>4910</v>
          </cell>
          <cell r="U4974">
            <v>4960</v>
          </cell>
          <cell r="V4974">
            <v>4960</v>
          </cell>
          <cell r="W4974">
            <v>4860</v>
          </cell>
          <cell r="X4974">
            <v>23.844210364758794</v>
          </cell>
        </row>
        <row r="4975">
          <cell r="A4975">
            <v>43749</v>
          </cell>
          <cell r="B4975">
            <v>10</v>
          </cell>
          <cell r="C4975">
            <v>2019</v>
          </cell>
          <cell r="D4975">
            <v>2182</v>
          </cell>
          <cell r="E4975">
            <v>22.73632395939077</v>
          </cell>
          <cell r="F4975">
            <v>24.153800515462514</v>
          </cell>
          <cell r="G4975">
            <v>24.06308201587392</v>
          </cell>
          <cell r="H4975">
            <v>23.813606142005295</v>
          </cell>
          <cell r="I4975">
            <v>24.131120890565366</v>
          </cell>
          <cell r="J4975">
            <v>43.815782873510678</v>
          </cell>
          <cell r="K4975">
            <v>25.287781760319909</v>
          </cell>
          <cell r="M4975">
            <v>33.25</v>
          </cell>
          <cell r="N4975">
            <v>27.5</v>
          </cell>
          <cell r="O4975">
            <v>34.25</v>
          </cell>
          <cell r="P4975">
            <v>1</v>
          </cell>
          <cell r="Q4975">
            <v>36.25</v>
          </cell>
          <cell r="R4975">
            <v>4800</v>
          </cell>
          <cell r="S4975">
            <v>4780</v>
          </cell>
          <cell r="T4975">
            <v>4930</v>
          </cell>
          <cell r="U4975">
            <v>4980</v>
          </cell>
          <cell r="V4975">
            <v>4980</v>
          </cell>
          <cell r="W4975">
            <v>4880</v>
          </cell>
          <cell r="X4975">
            <v>23.655325777044322</v>
          </cell>
        </row>
        <row r="4976">
          <cell r="A4976">
            <v>43752</v>
          </cell>
          <cell r="B4976">
            <v>10</v>
          </cell>
          <cell r="C4976">
            <v>2019</v>
          </cell>
          <cell r="D4976">
            <v>2156</v>
          </cell>
          <cell r="E4976">
            <v>22.566226772662159</v>
          </cell>
          <cell r="F4976">
            <v>23.927004266491032</v>
          </cell>
          <cell r="G4976">
            <v>23.881645016696737</v>
          </cell>
          <cell r="H4976">
            <v>23.677528392622406</v>
          </cell>
          <cell r="I4976">
            <v>23.904324641593885</v>
          </cell>
          <cell r="J4976">
            <v>43.623236050167947</v>
          </cell>
          <cell r="K4976">
            <v>25.174383635834168</v>
          </cell>
          <cell r="M4976">
            <v>32.75</v>
          </cell>
          <cell r="N4976">
            <v>28.25</v>
          </cell>
          <cell r="O4976">
            <v>34.25</v>
          </cell>
          <cell r="P4976">
            <v>1.5</v>
          </cell>
          <cell r="Q4976">
            <v>36.25</v>
          </cell>
          <cell r="R4976">
            <v>4730</v>
          </cell>
          <cell r="S4976">
            <v>4710</v>
          </cell>
          <cell r="T4976">
            <v>4860</v>
          </cell>
          <cell r="U4976">
            <v>4910</v>
          </cell>
          <cell r="V4976">
            <v>4910</v>
          </cell>
          <cell r="W4976">
            <v>4810</v>
          </cell>
          <cell r="X4976">
            <v>23.362289191710882</v>
          </cell>
        </row>
        <row r="4977">
          <cell r="A4977">
            <v>43753</v>
          </cell>
          <cell r="B4977">
            <v>10</v>
          </cell>
          <cell r="C4977">
            <v>2019</v>
          </cell>
          <cell r="D4977">
            <v>2173</v>
          </cell>
          <cell r="E4977">
            <v>22.566226772662159</v>
          </cell>
          <cell r="F4977">
            <v>23.927004266491032</v>
          </cell>
          <cell r="G4977">
            <v>23.85896539179959</v>
          </cell>
          <cell r="H4977">
            <v>23.677528392622406</v>
          </cell>
          <cell r="I4977">
            <v>24.040402390976773</v>
          </cell>
          <cell r="J4977">
            <v>43.462143109655372</v>
          </cell>
          <cell r="K4977">
            <v>25.401179884805646</v>
          </cell>
          <cell r="M4977">
            <v>32.75</v>
          </cell>
          <cell r="N4977">
            <v>28.25</v>
          </cell>
          <cell r="O4977">
            <v>34.25</v>
          </cell>
          <cell r="P4977">
            <v>1.5</v>
          </cell>
          <cell r="Q4977">
            <v>36.25</v>
          </cell>
          <cell r="R4977">
            <v>4690</v>
          </cell>
          <cell r="S4977">
            <v>4670</v>
          </cell>
          <cell r="T4977">
            <v>4820</v>
          </cell>
          <cell r="U4977">
            <v>4870</v>
          </cell>
          <cell r="V4977">
            <v>4870</v>
          </cell>
          <cell r="W4977">
            <v>4770</v>
          </cell>
          <cell r="X4977">
            <v>23.529637097876531</v>
          </cell>
        </row>
        <row r="4978">
          <cell r="A4978">
            <v>43754</v>
          </cell>
          <cell r="B4978">
            <v>10</v>
          </cell>
          <cell r="C4978">
            <v>2019</v>
          </cell>
          <cell r="D4978">
            <v>2253</v>
          </cell>
          <cell r="E4978">
            <v>23.019819270605119</v>
          </cell>
          <cell r="F4978">
            <v>24.153800515462514</v>
          </cell>
          <cell r="G4978">
            <v>24.176480140359661</v>
          </cell>
          <cell r="H4978">
            <v>24.040402390976773</v>
          </cell>
          <cell r="I4978">
            <v>24.267198639948251</v>
          </cell>
          <cell r="J4978">
            <v>43.546751359253918</v>
          </cell>
          <cell r="K4978">
            <v>25.854772382748607</v>
          </cell>
          <cell r="M4978">
            <v>32.75</v>
          </cell>
          <cell r="N4978">
            <v>28.25</v>
          </cell>
          <cell r="O4978">
            <v>34.25</v>
          </cell>
          <cell r="P4978">
            <v>1.5</v>
          </cell>
          <cell r="Q4978">
            <v>36.25</v>
          </cell>
          <cell r="R4978">
            <v>4790</v>
          </cell>
          <cell r="S4978">
            <v>4770</v>
          </cell>
          <cell r="T4978">
            <v>4920</v>
          </cell>
          <cell r="U4978">
            <v>4970</v>
          </cell>
          <cell r="V4978">
            <v>4970</v>
          </cell>
          <cell r="W4978">
            <v>4870</v>
          </cell>
          <cell r="X4978">
            <v>24.369712599630006</v>
          </cell>
        </row>
        <row r="4979">
          <cell r="A4979">
            <v>43755</v>
          </cell>
          <cell r="B4979">
            <v>10</v>
          </cell>
          <cell r="C4979">
            <v>2019</v>
          </cell>
          <cell r="D4979">
            <v>2259</v>
          </cell>
          <cell r="E4979">
            <v>23.133217395090856</v>
          </cell>
          <cell r="F4979">
            <v>24.267198639948251</v>
          </cell>
          <cell r="G4979">
            <v>24.267198639948251</v>
          </cell>
          <cell r="H4979">
            <v>24.267198639948251</v>
          </cell>
          <cell r="I4979">
            <v>24.357917139536845</v>
          </cell>
          <cell r="J4979">
            <v>43.688253809185341</v>
          </cell>
          <cell r="K4979">
            <v>25.854772382748607</v>
          </cell>
          <cell r="M4979">
            <v>32.75</v>
          </cell>
          <cell r="N4979">
            <v>28.25</v>
          </cell>
          <cell r="O4979">
            <v>34.25</v>
          </cell>
          <cell r="P4979">
            <v>1.5</v>
          </cell>
          <cell r="Q4979">
            <v>36.25</v>
          </cell>
          <cell r="R4979">
            <v>4830</v>
          </cell>
          <cell r="S4979">
            <v>4810</v>
          </cell>
          <cell r="T4979">
            <v>4960</v>
          </cell>
          <cell r="U4979">
            <v>5010</v>
          </cell>
          <cell r="V4979">
            <v>5010</v>
          </cell>
          <cell r="W4979">
            <v>4910</v>
          </cell>
          <cell r="X4979">
            <v>24.52526215541269</v>
          </cell>
        </row>
        <row r="4980">
          <cell r="A4980">
            <v>43756</v>
          </cell>
          <cell r="B4980">
            <v>10</v>
          </cell>
          <cell r="C4980">
            <v>2019</v>
          </cell>
          <cell r="D4980">
            <v>2285</v>
          </cell>
          <cell r="E4980">
            <v>23.360013644062338</v>
          </cell>
          <cell r="F4980">
            <v>24.607393013405471</v>
          </cell>
          <cell r="G4980">
            <v>24.675431888096913</v>
          </cell>
          <cell r="H4980">
            <v>24.49399488891973</v>
          </cell>
          <cell r="I4980">
            <v>24.584713388508323</v>
          </cell>
          <cell r="J4980">
            <v>43.712839208065034</v>
          </cell>
          <cell r="K4980">
            <v>25.741374258262866</v>
          </cell>
          <cell r="M4980">
            <v>32.75</v>
          </cell>
          <cell r="N4980">
            <v>28.25</v>
          </cell>
          <cell r="O4980">
            <v>34.25</v>
          </cell>
          <cell r="P4980">
            <v>1.5</v>
          </cell>
          <cell r="Q4980">
            <v>36.25</v>
          </cell>
          <cell r="R4980">
            <v>4810</v>
          </cell>
          <cell r="S4980">
            <v>4800</v>
          </cell>
          <cell r="T4980">
            <v>4940</v>
          </cell>
          <cell r="U4980">
            <v>5000</v>
          </cell>
          <cell r="V4980">
            <v>5000</v>
          </cell>
          <cell r="W4980">
            <v>4900</v>
          </cell>
          <cell r="X4980">
            <v>24.766042002381347</v>
          </cell>
        </row>
        <row r="4981">
          <cell r="A4981">
            <v>43759</v>
          </cell>
          <cell r="B4981">
            <v>10</v>
          </cell>
          <cell r="C4981">
            <v>2019</v>
          </cell>
          <cell r="D4981">
            <v>2286</v>
          </cell>
          <cell r="E4981">
            <v>23.303314581819468</v>
          </cell>
          <cell r="F4981">
            <v>24.380596764433992</v>
          </cell>
          <cell r="G4981">
            <v>24.471315264022582</v>
          </cell>
          <cell r="H4981"/>
          <cell r="I4981"/>
          <cell r="J4981">
            <v>43.811458134648369</v>
          </cell>
          <cell r="K4981">
            <v>25.854772382748607</v>
          </cell>
          <cell r="M4981">
            <v>32.75</v>
          </cell>
          <cell r="N4981">
            <v>29.5</v>
          </cell>
          <cell r="O4981">
            <v>35</v>
          </cell>
          <cell r="P4981">
            <v>2.25</v>
          </cell>
          <cell r="Q4981">
            <v>36.25</v>
          </cell>
          <cell r="R4981">
            <v>4870</v>
          </cell>
          <cell r="S4981">
            <v>4860</v>
          </cell>
          <cell r="T4981">
            <v>5000</v>
          </cell>
          <cell r="U4981">
            <v>5060</v>
          </cell>
          <cell r="V4981">
            <v>5060</v>
          </cell>
          <cell r="W4981">
            <v>4960</v>
          </cell>
          <cell r="X4981">
            <v>24.806517949703402</v>
          </cell>
        </row>
        <row r="4982">
          <cell r="A4982">
            <v>43760</v>
          </cell>
          <cell r="B4982">
            <v>10</v>
          </cell>
          <cell r="C4982">
            <v>2019</v>
          </cell>
          <cell r="D4982">
            <v>2317</v>
          </cell>
          <cell r="E4982">
            <v>23.586809893033816</v>
          </cell>
          <cell r="F4982">
            <v>24.607393013405471</v>
          </cell>
          <cell r="G4982">
            <v>24.675431888096913</v>
          </cell>
          <cell r="H4982">
            <v>24.720791137891212</v>
          </cell>
          <cell r="I4982">
            <v>24.811509637479801</v>
          </cell>
          <cell r="J4982">
            <v>43.880756565773105</v>
          </cell>
          <cell r="K4982">
            <v>26.194966756205822</v>
          </cell>
          <cell r="M4982">
            <v>33</v>
          </cell>
          <cell r="N4982">
            <v>29.5</v>
          </cell>
          <cell r="O4982">
            <v>35</v>
          </cell>
          <cell r="P4982">
            <v>2</v>
          </cell>
          <cell r="Q4982">
            <v>36.25</v>
          </cell>
          <cell r="R4982">
            <v>4840</v>
          </cell>
          <cell r="S4982">
            <v>4830</v>
          </cell>
          <cell r="T4982">
            <v>4970</v>
          </cell>
          <cell r="U4982">
            <v>5030</v>
          </cell>
          <cell r="V4982">
            <v>5030</v>
          </cell>
          <cell r="W4982">
            <v>4930</v>
          </cell>
          <cell r="X4982">
            <v>25.100879334459847</v>
          </cell>
        </row>
        <row r="4983">
          <cell r="A4983">
            <v>43761</v>
          </cell>
          <cell r="B4983">
            <v>10</v>
          </cell>
          <cell r="C4983">
            <v>2019</v>
          </cell>
          <cell r="D4983">
            <v>2323</v>
          </cell>
          <cell r="E4983">
            <v>23.586809893033816</v>
          </cell>
          <cell r="F4983">
            <v>24.720791137891212</v>
          </cell>
          <cell r="G4983">
            <v>24.811509637479801</v>
          </cell>
          <cell r="H4983">
            <v>25.174383635834168</v>
          </cell>
          <cell r="I4983">
            <v>24.811509637479801</v>
          </cell>
          <cell r="J4983">
            <v>43.935359317155857</v>
          </cell>
          <cell r="K4983">
            <v>26.535161129663042</v>
          </cell>
          <cell r="M4983">
            <v>33</v>
          </cell>
          <cell r="N4983">
            <v>29.5</v>
          </cell>
          <cell r="O4983">
            <v>35</v>
          </cell>
          <cell r="P4983">
            <v>2</v>
          </cell>
          <cell r="Q4983">
            <v>36.25</v>
          </cell>
          <cell r="R4983">
            <v>4960</v>
          </cell>
          <cell r="S4983">
            <v>4950</v>
          </cell>
          <cell r="T4983">
            <v>5090</v>
          </cell>
          <cell r="U4983">
            <v>5150</v>
          </cell>
          <cell r="V4983">
            <v>5150</v>
          </cell>
          <cell r="W4983">
            <v>5050</v>
          </cell>
          <cell r="X4983">
            <v>25.171891369361955</v>
          </cell>
        </row>
        <row r="4984">
          <cell r="A4984">
            <v>43762</v>
          </cell>
          <cell r="B4984">
            <v>10</v>
          </cell>
          <cell r="C4984">
            <v>2019</v>
          </cell>
          <cell r="D4984">
            <v>2382</v>
          </cell>
          <cell r="E4984">
            <v>24.210499577705381</v>
          </cell>
          <cell r="F4984">
            <v>25.401179884805646</v>
          </cell>
          <cell r="G4984">
            <v>25.446539134599941</v>
          </cell>
          <cell r="H4984">
            <v>25.627976133777125</v>
          </cell>
          <cell r="I4984">
            <v>25.401179884805646</v>
          </cell>
          <cell r="J4984">
            <v>43.786761709544287</v>
          </cell>
          <cell r="K4984">
            <v>26.535161129663042</v>
          </cell>
          <cell r="M4984">
            <v>35</v>
          </cell>
          <cell r="N4984">
            <v>29.5</v>
          </cell>
          <cell r="O4984">
            <v>35</v>
          </cell>
          <cell r="P4984">
            <v>0</v>
          </cell>
          <cell r="Q4984">
            <v>36.25</v>
          </cell>
          <cell r="R4984">
            <v>4930</v>
          </cell>
          <cell r="S4984">
            <v>4920</v>
          </cell>
          <cell r="T4984">
            <v>5060</v>
          </cell>
          <cell r="U4984">
            <v>5120</v>
          </cell>
          <cell r="V4984">
            <v>5120</v>
          </cell>
          <cell r="W4984">
            <v>5020</v>
          </cell>
          <cell r="X4984">
            <v>25.829723406648963</v>
          </cell>
        </row>
        <row r="4985">
          <cell r="A4985">
            <v>43763</v>
          </cell>
          <cell r="B4985">
            <v>10</v>
          </cell>
          <cell r="C4985">
            <v>2019</v>
          </cell>
          <cell r="D4985">
            <v>2398</v>
          </cell>
          <cell r="E4985">
            <v>24.323897702191122</v>
          </cell>
          <cell r="F4985">
            <v>25.741374258262866</v>
          </cell>
          <cell r="G4985">
            <v>25.696015008468571</v>
          </cell>
          <cell r="H4985">
            <v>26.081568631720085</v>
          </cell>
          <cell r="I4985">
            <v>25.627976133777125</v>
          </cell>
          <cell r="J4985">
            <v>43.879517171434294</v>
          </cell>
          <cell r="K4985">
            <v>27.21554987657748</v>
          </cell>
          <cell r="M4985">
            <v>35</v>
          </cell>
          <cell r="N4985">
            <v>29.5</v>
          </cell>
          <cell r="O4985">
            <v>35</v>
          </cell>
          <cell r="P4985">
            <v>0</v>
          </cell>
          <cell r="Q4985">
            <v>37.25</v>
          </cell>
          <cell r="R4985">
            <v>5070</v>
          </cell>
          <cell r="S4985">
            <v>5060</v>
          </cell>
          <cell r="T4985">
            <v>5200</v>
          </cell>
          <cell r="U4985">
            <v>5260</v>
          </cell>
          <cell r="V4985">
            <v>5260</v>
          </cell>
          <cell r="W4985">
            <v>5160</v>
          </cell>
          <cell r="X4985">
            <v>25.993901543009041</v>
          </cell>
        </row>
        <row r="4986">
          <cell r="A4986">
            <v>43766</v>
          </cell>
          <cell r="B4986">
            <v>10</v>
          </cell>
          <cell r="C4986">
            <v>2019</v>
          </cell>
          <cell r="D4986"/>
          <cell r="E4986"/>
          <cell r="F4986"/>
          <cell r="G4986"/>
          <cell r="H4986"/>
          <cell r="I4986"/>
          <cell r="J4986"/>
          <cell r="K4986">
            <v>27.669142374520437</v>
          </cell>
          <cell r="M4986">
            <v>35</v>
          </cell>
          <cell r="N4986">
            <v>31</v>
          </cell>
          <cell r="O4986">
            <v>35</v>
          </cell>
          <cell r="P4986">
            <v>0</v>
          </cell>
          <cell r="Q4986">
            <v>37.25</v>
          </cell>
          <cell r="R4986">
            <v>5090</v>
          </cell>
          <cell r="S4986">
            <v>5080</v>
          </cell>
          <cell r="T4986">
            <v>5220</v>
          </cell>
          <cell r="U4986">
            <v>5280</v>
          </cell>
          <cell r="V4986">
            <v>5280</v>
          </cell>
          <cell r="W4986">
            <v>5180</v>
          </cell>
          <cell r="X4986"/>
        </row>
        <row r="4987">
          <cell r="A4987">
            <v>43767</v>
          </cell>
          <cell r="B4987">
            <v>10</v>
          </cell>
          <cell r="C4987">
            <v>2019</v>
          </cell>
          <cell r="D4987">
            <v>2417</v>
          </cell>
          <cell r="E4987">
            <v>24.49399488891973</v>
          </cell>
          <cell r="F4987">
            <v>26.081568631720085</v>
          </cell>
          <cell r="G4987">
            <v>26.081568631720085</v>
          </cell>
          <cell r="H4987"/>
          <cell r="I4987"/>
          <cell r="J4987">
            <v>45.756015241142066</v>
          </cell>
          <cell r="K4987">
            <v>27.895938623491915</v>
          </cell>
          <cell r="M4987">
            <v>35.5</v>
          </cell>
          <cell r="N4987">
            <v>31</v>
          </cell>
          <cell r="O4987">
            <v>35</v>
          </cell>
          <cell r="P4987">
            <v>-0.5</v>
          </cell>
          <cell r="Q4987">
            <v>37.25</v>
          </cell>
          <cell r="R4987">
            <v>5150</v>
          </cell>
          <cell r="S4987">
            <v>5140</v>
          </cell>
          <cell r="T4987">
            <v>5280</v>
          </cell>
          <cell r="U4987">
            <v>5340</v>
          </cell>
          <cell r="V4987">
            <v>5340</v>
          </cell>
          <cell r="W4987">
            <v>5240</v>
          </cell>
          <cell r="X4987">
            <v>26.22179066080195</v>
          </cell>
        </row>
        <row r="4988">
          <cell r="A4988">
            <v>43768</v>
          </cell>
          <cell r="B4988">
            <v>10</v>
          </cell>
          <cell r="C4988">
            <v>2019</v>
          </cell>
          <cell r="D4988">
            <v>2498</v>
          </cell>
          <cell r="E4988">
            <v>25.287781760319909</v>
          </cell>
          <cell r="F4988">
            <v>26.648559254148783</v>
          </cell>
          <cell r="G4988">
            <v>26.739277753737372</v>
          </cell>
          <cell r="H4988">
            <v>26.535161129663042</v>
          </cell>
          <cell r="I4988">
            <v>26.76195737863452</v>
          </cell>
          <cell r="J4988">
            <v>45.710227625997518</v>
          </cell>
          <cell r="K4988">
            <v>29.48351236629227</v>
          </cell>
          <cell r="M4988">
            <v>36.25</v>
          </cell>
          <cell r="N4988">
            <v>31</v>
          </cell>
          <cell r="O4988">
            <v>35</v>
          </cell>
          <cell r="P4988">
            <v>-1.25</v>
          </cell>
          <cell r="Q4988">
            <v>37.25</v>
          </cell>
          <cell r="R4988">
            <v>5250</v>
          </cell>
          <cell r="S4988">
            <v>5240</v>
          </cell>
          <cell r="T4988">
            <v>5380</v>
          </cell>
          <cell r="U4988">
            <v>5440</v>
          </cell>
          <cell r="V4988">
            <v>5440</v>
          </cell>
          <cell r="W4988">
            <v>5340</v>
          </cell>
          <cell r="X4988">
            <v>27.116765821742476</v>
          </cell>
        </row>
        <row r="4989">
          <cell r="A4989">
            <v>43769</v>
          </cell>
          <cell r="B4989">
            <v>10</v>
          </cell>
          <cell r="C4989">
            <v>2019</v>
          </cell>
          <cell r="D4989">
            <v>2485</v>
          </cell>
          <cell r="E4989">
            <v>25.401179884805646</v>
          </cell>
          <cell r="F4989">
            <v>26.648559254148783</v>
          </cell>
          <cell r="G4989">
            <v>26.648559254148783</v>
          </cell>
          <cell r="H4989">
            <v>26.535161129663042</v>
          </cell>
          <cell r="I4989">
            <v>26.988753627606002</v>
          </cell>
          <cell r="J4989">
            <v>45.692839475501572</v>
          </cell>
          <cell r="K4989">
            <v>29.937104864235227</v>
          </cell>
          <cell r="M4989">
            <v>36.25</v>
          </cell>
          <cell r="N4989">
            <v>31</v>
          </cell>
          <cell r="O4989">
            <v>35</v>
          </cell>
          <cell r="P4989">
            <v>-1.25</v>
          </cell>
          <cell r="Q4989">
            <v>37.25</v>
          </cell>
          <cell r="R4989">
            <v>5250</v>
          </cell>
          <cell r="S4989">
            <v>5240</v>
          </cell>
          <cell r="T4989">
            <v>5380</v>
          </cell>
          <cell r="U4989">
            <v>5440</v>
          </cell>
          <cell r="V4989">
            <v>5440</v>
          </cell>
          <cell r="W4989">
            <v>5340</v>
          </cell>
          <cell r="X4989">
            <v>26.982103109234011</v>
          </cell>
        </row>
        <row r="4990">
          <cell r="A4990">
            <v>43770</v>
          </cell>
          <cell r="B4990">
            <v>11</v>
          </cell>
          <cell r="C4990">
            <v>2019</v>
          </cell>
          <cell r="D4990">
            <v>2462</v>
          </cell>
          <cell r="E4990">
            <v>25.287781760319909</v>
          </cell>
          <cell r="F4990">
            <v>26.535161129663042</v>
          </cell>
          <cell r="G4990">
            <v>26.535161129663042</v>
          </cell>
          <cell r="H4990">
            <v>26.76195737863452</v>
          </cell>
          <cell r="I4990">
            <v>26.625879629251635</v>
          </cell>
          <cell r="J4990">
            <v>45.834907152437175</v>
          </cell>
          <cell r="K4990">
            <v>28.916521743863573</v>
          </cell>
          <cell r="M4990">
            <v>36.25</v>
          </cell>
          <cell r="N4990">
            <v>31</v>
          </cell>
          <cell r="O4990">
            <v>35</v>
          </cell>
          <cell r="P4990">
            <v>-1.25</v>
          </cell>
          <cell r="Q4990">
            <v>37.25</v>
          </cell>
          <cell r="R4990">
            <v>5250</v>
          </cell>
          <cell r="S4990">
            <v>5240</v>
          </cell>
          <cell r="T4990">
            <v>5380</v>
          </cell>
          <cell r="U4990">
            <v>5440</v>
          </cell>
          <cell r="V4990">
            <v>5440</v>
          </cell>
          <cell r="W4990">
            <v>5340</v>
          </cell>
          <cell r="X4990">
            <v>26.819037702583159</v>
          </cell>
        </row>
        <row r="4991">
          <cell r="A4991">
            <v>43773</v>
          </cell>
          <cell r="B4991">
            <v>11</v>
          </cell>
          <cell r="C4991">
            <v>2019</v>
          </cell>
          <cell r="D4991">
            <v>2532</v>
          </cell>
          <cell r="E4991">
            <v>25.854772382748607</v>
          </cell>
          <cell r="F4991">
            <v>27.328948001063218</v>
          </cell>
          <cell r="G4991">
            <v>27.374307250857516</v>
          </cell>
          <cell r="H4991">
            <v>30.708212110738256</v>
          </cell>
          <cell r="I4991">
            <v>30.299978862589594</v>
          </cell>
          <cell r="J4991">
            <v>47.097699575921297</v>
          </cell>
          <cell r="K4991">
            <v>30.844289860121144</v>
          </cell>
          <cell r="M4991">
            <v>36.75</v>
          </cell>
          <cell r="N4991">
            <v>32.5</v>
          </cell>
          <cell r="O4991">
            <v>37</v>
          </cell>
          <cell r="P4991">
            <v>0.25</v>
          </cell>
          <cell r="Q4991">
            <v>39.5</v>
          </cell>
          <cell r="R4991"/>
          <cell r="S4991"/>
          <cell r="T4991"/>
          <cell r="U4991"/>
          <cell r="V4991"/>
          <cell r="W4991"/>
          <cell r="X4991">
            <v>27.681277531732221</v>
          </cell>
        </row>
        <row r="4992">
          <cell r="A4992">
            <v>43774</v>
          </cell>
          <cell r="B4992">
            <v>11</v>
          </cell>
          <cell r="C4992">
            <v>2019</v>
          </cell>
          <cell r="D4992">
            <v>2513</v>
          </cell>
          <cell r="E4992">
            <v>26.024869569477215</v>
          </cell>
          <cell r="F4992">
            <v>27.442346125548958</v>
          </cell>
          <cell r="G4992">
            <v>27.328948001063218</v>
          </cell>
          <cell r="H4992">
            <v>27.442346125548958</v>
          </cell>
          <cell r="I4992">
            <v>27.21554987657748</v>
          </cell>
          <cell r="J4992">
            <v>47.109013139476353</v>
          </cell>
          <cell r="K4992">
            <v>30.730891735635403</v>
          </cell>
          <cell r="M4992">
            <v>36.75</v>
          </cell>
          <cell r="N4992">
            <v>32.5</v>
          </cell>
          <cell r="O4992">
            <v>37</v>
          </cell>
          <cell r="P4992">
            <v>0.25</v>
          </cell>
          <cell r="Q4992">
            <v>39.5</v>
          </cell>
          <cell r="R4992">
            <v>5420</v>
          </cell>
          <cell r="S4992">
            <v>5450</v>
          </cell>
          <cell r="T4992">
            <v>5570</v>
          </cell>
          <cell r="U4992">
            <v>5630</v>
          </cell>
          <cell r="V4992">
            <v>5600</v>
          </cell>
          <cell r="W4992">
            <v>5570</v>
          </cell>
          <cell r="X4992">
            <v>27.606634713747969</v>
          </cell>
        </row>
        <row r="4993">
          <cell r="A4993">
            <v>43775</v>
          </cell>
          <cell r="B4993">
            <v>11</v>
          </cell>
          <cell r="C4993">
            <v>2019</v>
          </cell>
          <cell r="D4993">
            <v>2562</v>
          </cell>
          <cell r="E4993">
            <v>26.535161129663042</v>
          </cell>
          <cell r="F4993">
            <v>28.009336747977656</v>
          </cell>
          <cell r="G4993">
            <v>28.009336747977656</v>
          </cell>
          <cell r="H4993">
            <v>28.122734872463393</v>
          </cell>
          <cell r="I4993">
            <v>27.895938623491915</v>
          </cell>
          <cell r="J4993">
            <v>46.956406477193539</v>
          </cell>
          <cell r="K4993">
            <v>30.390697362178184</v>
          </cell>
          <cell r="M4993">
            <v>37.25</v>
          </cell>
          <cell r="N4993">
            <v>32.5</v>
          </cell>
          <cell r="O4993">
            <v>37</v>
          </cell>
          <cell r="P4993">
            <v>-0.25</v>
          </cell>
          <cell r="Q4993">
            <v>39.5</v>
          </cell>
          <cell r="R4993">
            <v>5330</v>
          </cell>
          <cell r="S4993">
            <v>5360</v>
          </cell>
          <cell r="T4993">
            <v>5480</v>
          </cell>
          <cell r="U4993">
            <v>5540</v>
          </cell>
          <cell r="V4993">
            <v>5510</v>
          </cell>
          <cell r="W4993">
            <v>5480</v>
          </cell>
          <cell r="X4993">
            <v>28.1040865714597</v>
          </cell>
        </row>
        <row r="4994">
          <cell r="A4994">
            <v>43776</v>
          </cell>
          <cell r="B4994">
            <v>11</v>
          </cell>
          <cell r="C4994">
            <v>2019</v>
          </cell>
          <cell r="D4994">
            <v>2526</v>
          </cell>
          <cell r="E4994">
            <v>26.421763005177304</v>
          </cell>
          <cell r="F4994">
            <v>28.009336747977656</v>
          </cell>
          <cell r="G4994">
            <v>27.85057937369762</v>
          </cell>
          <cell r="H4994">
            <v>28.349531121434875</v>
          </cell>
          <cell r="I4994">
            <v>28.122734872463393</v>
          </cell>
          <cell r="J4994">
            <v>46.927324754810279</v>
          </cell>
          <cell r="K4994">
            <v>29.823706739749486</v>
          </cell>
          <cell r="M4994">
            <v>37.25</v>
          </cell>
          <cell r="N4994">
            <v>32.5</v>
          </cell>
          <cell r="O4994">
            <v>37</v>
          </cell>
          <cell r="P4994">
            <v>-0.25</v>
          </cell>
          <cell r="Q4994">
            <v>39.5</v>
          </cell>
          <cell r="R4994">
            <v>5330</v>
          </cell>
          <cell r="S4994">
            <v>5360</v>
          </cell>
          <cell r="T4994">
            <v>5480</v>
          </cell>
          <cell r="U4994">
            <v>5540</v>
          </cell>
          <cell r="V4994">
            <v>5510</v>
          </cell>
          <cell r="W4994">
            <v>5480</v>
          </cell>
          <cell r="X4994">
            <v>27.793199510100965</v>
          </cell>
        </row>
        <row r="4995">
          <cell r="A4995">
            <v>43777</v>
          </cell>
          <cell r="B4995">
            <v>11</v>
          </cell>
          <cell r="C4995">
            <v>2019</v>
          </cell>
          <cell r="D4995">
            <v>2579</v>
          </cell>
          <cell r="E4995">
            <v>26.76195737863452</v>
          </cell>
          <cell r="F4995">
            <v>28.349531121434875</v>
          </cell>
          <cell r="G4995">
            <v>28.281492246743429</v>
          </cell>
          <cell r="H4995">
            <v>28.349531121434875</v>
          </cell>
          <cell r="I4995">
            <v>28.440249621023465</v>
          </cell>
          <cell r="J4995">
            <v>47.997524309310904</v>
          </cell>
          <cell r="K4995">
            <v>30.844289860121144</v>
          </cell>
          <cell r="M4995">
            <v>37.75</v>
          </cell>
          <cell r="N4995">
            <v>32.5</v>
          </cell>
          <cell r="O4995">
            <v>37</v>
          </cell>
          <cell r="P4995">
            <v>-0.75</v>
          </cell>
          <cell r="Q4995">
            <v>39.5</v>
          </cell>
          <cell r="R4995">
            <v>5330</v>
          </cell>
          <cell r="S4995">
            <v>5360</v>
          </cell>
          <cell r="T4995">
            <v>5480</v>
          </cell>
          <cell r="U4995">
            <v>5540</v>
          </cell>
          <cell r="V4995">
            <v>5510</v>
          </cell>
          <cell r="W4995">
            <v>5480</v>
          </cell>
          <cell r="X4995">
            <v>28.317963016095106</v>
          </cell>
        </row>
        <row r="4996">
          <cell r="A4996">
            <v>43780</v>
          </cell>
          <cell r="B4996">
            <v>11</v>
          </cell>
          <cell r="C4996">
            <v>2019</v>
          </cell>
          <cell r="D4996">
            <v>2628</v>
          </cell>
          <cell r="E4996">
            <v>27.21554987657748</v>
          </cell>
          <cell r="F4996">
            <v>28.803123619377832</v>
          </cell>
          <cell r="G4996">
            <v>28.893842118966425</v>
          </cell>
          <cell r="H4996">
            <v>28.803123619377832</v>
          </cell>
          <cell r="I4996">
            <v>28.893842118966425</v>
          </cell>
          <cell r="J4996">
            <v>47.856670758375245</v>
          </cell>
          <cell r="K4996">
            <v>31.184484233578363</v>
          </cell>
          <cell r="M4996">
            <v>36.75</v>
          </cell>
          <cell r="N4996">
            <v>33</v>
          </cell>
          <cell r="O4996">
            <v>39.5</v>
          </cell>
          <cell r="P4996">
            <v>2.75</v>
          </cell>
          <cell r="Q4996">
            <v>39.5</v>
          </cell>
          <cell r="R4996"/>
          <cell r="S4996"/>
          <cell r="T4996"/>
          <cell r="U4996"/>
          <cell r="V4996"/>
          <cell r="W4996"/>
          <cell r="X4996">
            <v>28.778665039330143</v>
          </cell>
        </row>
        <row r="4997">
          <cell r="A4997">
            <v>43781</v>
          </cell>
          <cell r="B4997">
            <v>11</v>
          </cell>
          <cell r="C4997">
            <v>2019</v>
          </cell>
          <cell r="D4997">
            <v>2602</v>
          </cell>
          <cell r="E4997">
            <v>27.15885081433461</v>
          </cell>
          <cell r="F4997">
            <v>28.803123619377832</v>
          </cell>
          <cell r="G4997">
            <v>28.893842118966425</v>
          </cell>
          <cell r="H4997">
            <v>28.803123619377832</v>
          </cell>
          <cell r="I4997">
            <v>29.02991986834931</v>
          </cell>
          <cell r="J4997">
            <v>47.709993862765856</v>
          </cell>
          <cell r="K4997">
            <v>30.957687984606881</v>
          </cell>
          <cell r="M4997">
            <v>36.75</v>
          </cell>
          <cell r="N4997">
            <v>33</v>
          </cell>
          <cell r="O4997">
            <v>39.5</v>
          </cell>
          <cell r="P4997">
            <v>2.75</v>
          </cell>
          <cell r="Q4997">
            <v>39.5</v>
          </cell>
          <cell r="R4997">
            <v>5380</v>
          </cell>
          <cell r="S4997">
            <v>5410</v>
          </cell>
          <cell r="T4997">
            <v>5530</v>
          </cell>
          <cell r="U4997">
            <v>5590</v>
          </cell>
          <cell r="V4997">
            <v>5560</v>
          </cell>
          <cell r="W4997">
            <v>5530</v>
          </cell>
          <cell r="X4997">
            <v>28.501513635536753</v>
          </cell>
        </row>
        <row r="4998">
          <cell r="A4998">
            <v>43782</v>
          </cell>
          <cell r="B4998">
            <v>11</v>
          </cell>
          <cell r="C4998">
            <v>2019</v>
          </cell>
          <cell r="D4998">
            <v>2585</v>
          </cell>
          <cell r="E4998">
            <v>26.988753627606002</v>
          </cell>
          <cell r="F4998">
            <v>28.689725494892091</v>
          </cell>
          <cell r="G4998">
            <v>28.780443994480684</v>
          </cell>
          <cell r="H4998">
            <v>28.803123619377832</v>
          </cell>
          <cell r="I4998">
            <v>28.667045869994944</v>
          </cell>
          <cell r="J4998">
            <v>47.471906840439871</v>
          </cell>
          <cell r="K4998">
            <v>30.957687984606881</v>
          </cell>
          <cell r="M4998">
            <v>36.75</v>
          </cell>
          <cell r="N4998">
            <v>33</v>
          </cell>
          <cell r="O4998">
            <v>39.5</v>
          </cell>
          <cell r="P4998">
            <v>2.75</v>
          </cell>
          <cell r="Q4998">
            <v>39.5</v>
          </cell>
          <cell r="R4998">
            <v>5340</v>
          </cell>
          <cell r="S4998">
            <v>5370</v>
          </cell>
          <cell r="T4998">
            <v>5490</v>
          </cell>
          <cell r="U4998">
            <v>5550</v>
          </cell>
          <cell r="V4998">
            <v>5520</v>
          </cell>
          <cell r="W4998">
            <v>5490</v>
          </cell>
          <cell r="X4998">
            <v>28.240284373375395</v>
          </cell>
        </row>
        <row r="4999">
          <cell r="A4999">
            <v>43783</v>
          </cell>
          <cell r="B4999">
            <v>11</v>
          </cell>
          <cell r="C4999">
            <v>2019</v>
          </cell>
          <cell r="D4999">
            <v>2609</v>
          </cell>
          <cell r="E4999">
            <v>26.988753627606002</v>
          </cell>
          <cell r="F4999">
            <v>28.803123619377832</v>
          </cell>
          <cell r="G4999">
            <v>28.712405119789242</v>
          </cell>
          <cell r="H4999">
            <v>29.02991986834931</v>
          </cell>
          <cell r="I4999">
            <v>29.02991986834931</v>
          </cell>
          <cell r="J4999">
            <v>47.595150173575782</v>
          </cell>
          <cell r="K4999">
            <v>30.844289860121144</v>
          </cell>
          <cell r="M4999">
            <v>36.75</v>
          </cell>
          <cell r="N4999">
            <v>33</v>
          </cell>
          <cell r="O4999">
            <v>39.5</v>
          </cell>
          <cell r="P4999">
            <v>2.75</v>
          </cell>
          <cell r="Q4999">
            <v>39.5</v>
          </cell>
          <cell r="R4999">
            <v>5340</v>
          </cell>
          <cell r="S4999">
            <v>5370</v>
          </cell>
          <cell r="T4999">
            <v>5490</v>
          </cell>
          <cell r="U4999">
            <v>5550</v>
          </cell>
          <cell r="V4999">
            <v>5520</v>
          </cell>
          <cell r="W4999">
            <v>5490</v>
          </cell>
          <cell r="X4999">
            <v>28.475043963743445</v>
          </cell>
        </row>
        <row r="5000">
          <cell r="A5000">
            <v>43784</v>
          </cell>
          <cell r="B5000">
            <v>11</v>
          </cell>
          <cell r="C5000">
            <v>2019</v>
          </cell>
          <cell r="D5000">
            <v>2568</v>
          </cell>
          <cell r="E5000">
            <v>26.705258316391653</v>
          </cell>
          <cell r="F5000">
            <v>28.576327370406354</v>
          </cell>
          <cell r="G5000">
            <v>28.372210746332023</v>
          </cell>
          <cell r="H5000">
            <v>28.576327370406354</v>
          </cell>
          <cell r="I5000">
            <v>28.667045869994944</v>
          </cell>
          <cell r="J5000">
            <v>47.803229473329608</v>
          </cell>
          <cell r="K5000">
            <v>30.390697362178184</v>
          </cell>
          <cell r="M5000">
            <v>36.75</v>
          </cell>
          <cell r="N5000">
            <v>33</v>
          </cell>
          <cell r="O5000">
            <v>39.5</v>
          </cell>
          <cell r="P5000">
            <v>2.75</v>
          </cell>
          <cell r="Q5000">
            <v>43</v>
          </cell>
          <cell r="R5000">
            <v>5340</v>
          </cell>
          <cell r="S5000">
            <v>5370</v>
          </cell>
          <cell r="T5000">
            <v>5490</v>
          </cell>
          <cell r="U5000">
            <v>5550</v>
          </cell>
          <cell r="V5000">
            <v>5520</v>
          </cell>
          <cell r="W5000">
            <v>5490</v>
          </cell>
          <cell r="X5000">
            <v>28.057943748464801</v>
          </cell>
        </row>
        <row r="5001">
          <cell r="A5001">
            <v>43787</v>
          </cell>
          <cell r="B5001">
            <v>11</v>
          </cell>
          <cell r="C5001">
            <v>2019</v>
          </cell>
          <cell r="D5001">
            <v>2596</v>
          </cell>
          <cell r="E5001">
            <v>26.988753627606002</v>
          </cell>
          <cell r="F5001">
            <v>28.689725494892091</v>
          </cell>
          <cell r="G5001">
            <v>28.599006995303501</v>
          </cell>
          <cell r="H5001">
            <v>28.576327370406354</v>
          </cell>
          <cell r="I5001">
            <v>28.803123619377832</v>
          </cell>
          <cell r="J5001">
            <v>47.603883228653501</v>
          </cell>
          <cell r="K5001">
            <v>30.390697362178184</v>
          </cell>
          <cell r="M5001">
            <v>36.75</v>
          </cell>
          <cell r="N5001">
            <v>33.5</v>
          </cell>
          <cell r="O5001">
            <v>44</v>
          </cell>
          <cell r="P5001">
            <v>7.25</v>
          </cell>
          <cell r="Q5001">
            <v>43</v>
          </cell>
          <cell r="R5001">
            <v>5340</v>
          </cell>
          <cell r="S5001">
            <v>5370</v>
          </cell>
          <cell r="T5001">
            <v>5490</v>
          </cell>
          <cell r="U5001">
            <v>5550</v>
          </cell>
          <cell r="V5001">
            <v>5520</v>
          </cell>
          <cell r="W5001">
            <v>5490</v>
          </cell>
          <cell r="X5001">
            <v>28.346801267691845</v>
          </cell>
        </row>
        <row r="5002">
          <cell r="A5002">
            <v>43788</v>
          </cell>
          <cell r="B5002">
            <v>11</v>
          </cell>
          <cell r="C5002">
            <v>2019</v>
          </cell>
          <cell r="D5002">
            <v>2622</v>
          </cell>
          <cell r="E5002">
            <v>27.15885081433461</v>
          </cell>
          <cell r="F5002">
            <v>28.803123619377832</v>
          </cell>
          <cell r="G5002">
            <v>28.689725494892091</v>
          </cell>
          <cell r="H5002">
            <v>28.667045869994944</v>
          </cell>
          <cell r="I5002">
            <v>29.120638367937904</v>
          </cell>
          <cell r="J5002">
            <v>47.683421880664625</v>
          </cell>
          <cell r="K5002">
            <v>30.617493611149666</v>
          </cell>
          <cell r="M5002">
            <v>40</v>
          </cell>
          <cell r="N5002">
            <v>33.5</v>
          </cell>
          <cell r="O5002">
            <v>44</v>
          </cell>
          <cell r="P5002">
            <v>4</v>
          </cell>
          <cell r="Q5002">
            <v>43</v>
          </cell>
          <cell r="R5002">
            <v>5430</v>
          </cell>
          <cell r="S5002">
            <v>5460</v>
          </cell>
          <cell r="T5002">
            <v>5580</v>
          </cell>
          <cell r="U5002">
            <v>5640</v>
          </cell>
          <cell r="V5002">
            <v>5610</v>
          </cell>
          <cell r="W5002">
            <v>5580</v>
          </cell>
          <cell r="X5002">
            <v>28.616928046353131</v>
          </cell>
        </row>
        <row r="5003">
          <cell r="A5003">
            <v>43789</v>
          </cell>
          <cell r="B5003">
            <v>11</v>
          </cell>
          <cell r="C5003">
            <v>2019</v>
          </cell>
          <cell r="D5003">
            <v>2687</v>
          </cell>
          <cell r="E5003">
            <v>27.725841436763307</v>
          </cell>
          <cell r="F5003">
            <v>29.48351236629227</v>
          </cell>
          <cell r="G5003">
            <v>29.528871616086565</v>
          </cell>
          <cell r="H5003">
            <v>29.48351236629227</v>
          </cell>
          <cell r="I5003">
            <v>29.710308615263749</v>
          </cell>
          <cell r="J5003">
            <v>47.734599326336124</v>
          </cell>
          <cell r="K5003">
            <v>32.205067353950014</v>
          </cell>
          <cell r="M5003">
            <v>43</v>
          </cell>
          <cell r="N5003">
            <v>33.5</v>
          </cell>
          <cell r="O5003">
            <v>44</v>
          </cell>
          <cell r="P5003">
            <v>1</v>
          </cell>
          <cell r="Q5003">
            <v>43</v>
          </cell>
          <cell r="R5003">
            <v>5590</v>
          </cell>
          <cell r="S5003">
            <v>5620</v>
          </cell>
          <cell r="T5003">
            <v>5740</v>
          </cell>
          <cell r="U5003">
            <v>5800</v>
          </cell>
          <cell r="V5003">
            <v>5770</v>
          </cell>
          <cell r="W5003">
            <v>5740</v>
          </cell>
          <cell r="X5003">
            <v>29.270005811064561</v>
          </cell>
        </row>
        <row r="5004">
          <cell r="A5004">
            <v>43790</v>
          </cell>
          <cell r="B5004">
            <v>11</v>
          </cell>
          <cell r="C5004">
            <v>2019</v>
          </cell>
          <cell r="D5004">
            <v>2663</v>
          </cell>
          <cell r="E5004">
            <v>27.669142374520437</v>
          </cell>
          <cell r="F5004">
            <v>29.256716117320789</v>
          </cell>
          <cell r="G5004">
            <v>29.256716117320789</v>
          </cell>
          <cell r="H5004">
            <v>29.710308615263749</v>
          </cell>
          <cell r="I5004">
            <v>29.57423086588086</v>
          </cell>
          <cell r="J5004">
            <v>47.736595476294021</v>
          </cell>
          <cell r="K5004">
            <v>32.205067353950014</v>
          </cell>
          <cell r="M5004">
            <v>43</v>
          </cell>
          <cell r="N5004">
            <v>33.5</v>
          </cell>
          <cell r="O5004">
            <v>44</v>
          </cell>
          <cell r="P5004">
            <v>1</v>
          </cell>
          <cell r="Q5004">
            <v>43</v>
          </cell>
          <cell r="R5004">
            <v>5610</v>
          </cell>
          <cell r="S5004">
            <v>5640</v>
          </cell>
          <cell r="T5004">
            <v>5760</v>
          </cell>
          <cell r="U5004">
            <v>5820</v>
          </cell>
          <cell r="V5004">
            <v>5790</v>
          </cell>
          <cell r="W5004">
            <v>5760</v>
          </cell>
          <cell r="X5004">
            <v>28.980729894963947</v>
          </cell>
        </row>
        <row r="5005">
          <cell r="A5005">
            <v>43791</v>
          </cell>
          <cell r="B5005">
            <v>11</v>
          </cell>
          <cell r="C5005">
            <v>2019</v>
          </cell>
          <cell r="D5005">
            <v>2743</v>
          </cell>
          <cell r="E5005">
            <v>28.349531121434875</v>
          </cell>
          <cell r="F5005">
            <v>29.596910490778008</v>
          </cell>
          <cell r="G5005">
            <v>29.664949365469454</v>
          </cell>
          <cell r="H5005">
            <v>29.710308615263749</v>
          </cell>
          <cell r="I5005">
            <v>30.027823363823817</v>
          </cell>
          <cell r="J5005"/>
          <cell r="K5005">
            <v>32.658659851892978</v>
          </cell>
          <cell r="M5005">
            <v>43</v>
          </cell>
          <cell r="N5005">
            <v>33.5</v>
          </cell>
          <cell r="O5005">
            <v>44</v>
          </cell>
          <cell r="P5005">
            <v>1</v>
          </cell>
          <cell r="Q5005">
            <v>46.5</v>
          </cell>
          <cell r="R5005">
            <v>5560</v>
          </cell>
          <cell r="S5005">
            <v>5600</v>
          </cell>
          <cell r="T5005">
            <v>5710</v>
          </cell>
          <cell r="U5005">
            <v>5770</v>
          </cell>
          <cell r="V5005">
            <v>5740</v>
          </cell>
          <cell r="W5005">
            <v>5710</v>
          </cell>
          <cell r="X5005">
            <v>29.837031699221438</v>
          </cell>
        </row>
        <row r="5006">
          <cell r="A5006">
            <v>43794</v>
          </cell>
          <cell r="B5006">
            <v>11</v>
          </cell>
          <cell r="C5006">
            <v>2019</v>
          </cell>
          <cell r="D5006">
            <v>2731</v>
          </cell>
          <cell r="E5006">
            <v>28.462929245920613</v>
          </cell>
          <cell r="F5006">
            <v>29.596910490778008</v>
          </cell>
          <cell r="G5006">
            <v>29.687628990366601</v>
          </cell>
          <cell r="H5006">
            <v>30.073182613618116</v>
          </cell>
          <cell r="I5006">
            <v>29.937104864235227</v>
          </cell>
          <cell r="J5006">
            <v>47.773621031484304</v>
          </cell>
          <cell r="K5006">
            <v>31.864872980492798</v>
          </cell>
          <cell r="M5006">
            <v>43</v>
          </cell>
          <cell r="N5006">
            <v>34</v>
          </cell>
          <cell r="O5006">
            <v>44</v>
          </cell>
          <cell r="P5006">
            <v>1</v>
          </cell>
          <cell r="Q5006">
            <v>46.5</v>
          </cell>
          <cell r="R5006">
            <v>5670</v>
          </cell>
          <cell r="S5006">
            <v>5710</v>
          </cell>
          <cell r="T5006">
            <v>5820</v>
          </cell>
          <cell r="U5006">
            <v>5880</v>
          </cell>
          <cell r="V5006">
            <v>5850</v>
          </cell>
          <cell r="W5006">
            <v>5820</v>
          </cell>
          <cell r="X5006">
            <v>29.656718024472553</v>
          </cell>
        </row>
        <row r="5007">
          <cell r="A5007">
            <v>43795</v>
          </cell>
          <cell r="B5007">
            <v>11</v>
          </cell>
          <cell r="C5007">
            <v>2019</v>
          </cell>
          <cell r="D5007">
            <v>2674</v>
          </cell>
          <cell r="E5007">
            <v>27.952637685734786</v>
          </cell>
          <cell r="F5007">
            <v>29.256716117320789</v>
          </cell>
          <cell r="G5007">
            <v>29.347434616909382</v>
          </cell>
          <cell r="H5007">
            <v>29.937104864235227</v>
          </cell>
          <cell r="I5007">
            <v>29.937104864235227</v>
          </cell>
          <cell r="J5007">
            <v>47.916935210148765</v>
          </cell>
          <cell r="K5007">
            <v>31.411280482549842</v>
          </cell>
          <cell r="M5007">
            <v>44</v>
          </cell>
          <cell r="N5007">
            <v>34</v>
          </cell>
          <cell r="O5007">
            <v>44</v>
          </cell>
          <cell r="P5007">
            <v>0</v>
          </cell>
          <cell r="Q5007">
            <v>46.5</v>
          </cell>
          <cell r="R5007">
            <v>5580</v>
          </cell>
          <cell r="S5007">
            <v>5510</v>
          </cell>
          <cell r="T5007">
            <v>5620</v>
          </cell>
          <cell r="U5007">
            <v>5680</v>
          </cell>
          <cell r="V5007">
            <v>5650</v>
          </cell>
          <cell r="W5007">
            <v>5620</v>
          </cell>
          <cell r="X5007">
            <v>29.009957892835924</v>
          </cell>
        </row>
        <row r="5008">
          <cell r="A5008">
            <v>43796</v>
          </cell>
          <cell r="B5008">
            <v>11</v>
          </cell>
          <cell r="C5008">
            <v>2019</v>
          </cell>
          <cell r="D5008">
            <v>2690</v>
          </cell>
          <cell r="E5008">
            <v>28.122734872463393</v>
          </cell>
          <cell r="F5008">
            <v>29.48351236629227</v>
          </cell>
          <cell r="G5008">
            <v>29.506191991189418</v>
          </cell>
          <cell r="H5008">
            <v>29.57423086588086</v>
          </cell>
          <cell r="I5008">
            <v>29.347434616909382</v>
          </cell>
          <cell r="J5008">
            <v>48.064889255709929</v>
          </cell>
          <cell r="K5008">
            <v>31.524678607035579</v>
          </cell>
          <cell r="M5008">
            <v>44</v>
          </cell>
          <cell r="N5008">
            <v>34</v>
          </cell>
          <cell r="O5008">
            <v>44</v>
          </cell>
          <cell r="P5008">
            <v>0</v>
          </cell>
          <cell r="Q5008">
            <v>46.5</v>
          </cell>
          <cell r="R5008">
            <v>5580</v>
          </cell>
          <cell r="S5008">
            <v>5510</v>
          </cell>
          <cell r="T5008">
            <v>5620</v>
          </cell>
          <cell r="U5008">
            <v>5680</v>
          </cell>
          <cell r="V5008">
            <v>5650</v>
          </cell>
          <cell r="W5008">
            <v>5620</v>
          </cell>
          <cell r="X5008">
            <v>29.260523248598492</v>
          </cell>
        </row>
        <row r="5009">
          <cell r="A5009">
            <v>43798</v>
          </cell>
          <cell r="B5009">
            <v>11</v>
          </cell>
          <cell r="C5009">
            <v>2019</v>
          </cell>
          <cell r="D5009">
            <v>2744</v>
          </cell>
          <cell r="E5009">
            <v>28.519628308163483</v>
          </cell>
          <cell r="F5009">
            <v>29.823706739749486</v>
          </cell>
          <cell r="G5009">
            <v>29.823706739749486</v>
          </cell>
          <cell r="H5009">
            <v>30.390697362178184</v>
          </cell>
          <cell r="I5009">
            <v>29.937104864235227</v>
          </cell>
          <cell r="J5009">
            <v>47.732603343312988</v>
          </cell>
          <cell r="K5009">
            <v>31.978271104978539</v>
          </cell>
          <cell r="M5009">
            <v>44</v>
          </cell>
          <cell r="N5009">
            <v>34</v>
          </cell>
          <cell r="O5009">
            <v>44</v>
          </cell>
          <cell r="P5009">
            <v>0</v>
          </cell>
          <cell r="Q5009">
            <v>46.5</v>
          </cell>
          <cell r="R5009">
            <v>5910</v>
          </cell>
          <cell r="S5009">
            <v>5540</v>
          </cell>
          <cell r="T5009">
            <v>5650</v>
          </cell>
          <cell r="U5009">
            <v>5710</v>
          </cell>
          <cell r="V5009">
            <v>5680</v>
          </cell>
          <cell r="W5009">
            <v>5650</v>
          </cell>
          <cell r="X5009">
            <v>29.812163218095257</v>
          </cell>
        </row>
        <row r="5010">
          <cell r="A5010">
            <v>43801</v>
          </cell>
          <cell r="B5010">
            <v>12</v>
          </cell>
          <cell r="C5010">
            <v>2019</v>
          </cell>
          <cell r="D5010">
            <v>2733</v>
          </cell>
          <cell r="E5010">
            <v>28.462929245920613</v>
          </cell>
          <cell r="F5010">
            <v>29.596910490778008</v>
          </cell>
          <cell r="G5010">
            <v>29.619590115675155</v>
          </cell>
          <cell r="H5010">
            <v>30.027823363823817</v>
          </cell>
          <cell r="I5010">
            <v>30.163901113206705</v>
          </cell>
          <cell r="J5010">
            <v>47.817112722137821</v>
          </cell>
          <cell r="K5010">
            <v>32.09166922946428</v>
          </cell>
          <cell r="M5010">
            <v>44</v>
          </cell>
          <cell r="N5010">
            <v>35</v>
          </cell>
          <cell r="O5010">
            <v>49</v>
          </cell>
          <cell r="P5010">
            <v>5</v>
          </cell>
          <cell r="Q5010">
            <v>46.5</v>
          </cell>
          <cell r="R5010">
            <v>5520</v>
          </cell>
          <cell r="S5010">
            <v>5580</v>
          </cell>
          <cell r="T5010">
            <v>5700</v>
          </cell>
          <cell r="U5010">
            <v>5750</v>
          </cell>
          <cell r="V5010">
            <v>5720</v>
          </cell>
          <cell r="W5010">
            <v>5690</v>
          </cell>
          <cell r="X5010">
            <v>29.6713330990451</v>
          </cell>
        </row>
        <row r="5011">
          <cell r="A5011">
            <v>43802</v>
          </cell>
          <cell r="B5011">
            <v>12</v>
          </cell>
          <cell r="C5011">
            <v>2019</v>
          </cell>
          <cell r="D5011">
            <v>2746</v>
          </cell>
          <cell r="E5011">
            <v>28.519628308163483</v>
          </cell>
          <cell r="F5011">
            <v>29.937104864235227</v>
          </cell>
          <cell r="G5011">
            <v>29.755667865058044</v>
          </cell>
          <cell r="H5011">
            <v>30.027823363823817</v>
          </cell>
          <cell r="I5011">
            <v>30.163901113206705</v>
          </cell>
          <cell r="J5011">
            <v>47.743250515395694</v>
          </cell>
          <cell r="K5011">
            <v>32.318465478435755</v>
          </cell>
          <cell r="M5011">
            <v>44.5</v>
          </cell>
          <cell r="N5011">
            <v>35</v>
          </cell>
          <cell r="O5011">
            <v>49</v>
          </cell>
          <cell r="P5011">
            <v>4.5</v>
          </cell>
          <cell r="Q5011">
            <v>46.5</v>
          </cell>
          <cell r="R5011">
            <v>5500</v>
          </cell>
          <cell r="S5011">
            <v>5550</v>
          </cell>
          <cell r="T5011">
            <v>5670</v>
          </cell>
          <cell r="U5011">
            <v>5720</v>
          </cell>
          <cell r="V5011">
            <v>5700</v>
          </cell>
          <cell r="W5011">
            <v>5660</v>
          </cell>
          <cell r="X5011">
            <v>29.848190734516244</v>
          </cell>
        </row>
        <row r="5012">
          <cell r="A5012">
            <v>43803</v>
          </cell>
          <cell r="B5012">
            <v>12</v>
          </cell>
          <cell r="C5012">
            <v>2019</v>
          </cell>
          <cell r="D5012">
            <v>2771</v>
          </cell>
          <cell r="E5012">
            <v>28.916521743863573</v>
          </cell>
          <cell r="F5012">
            <v>30.163901113206705</v>
          </cell>
          <cell r="G5012">
            <v>30.186580738103853</v>
          </cell>
          <cell r="H5012">
            <v>30.708212110738256</v>
          </cell>
          <cell r="I5012">
            <v>30.299978862589594</v>
          </cell>
          <cell r="J5012">
            <v>47.916264771296511</v>
          </cell>
          <cell r="K5012">
            <v>32.545261727407237</v>
          </cell>
          <cell r="M5012">
            <v>45</v>
          </cell>
          <cell r="N5012">
            <v>35</v>
          </cell>
          <cell r="O5012">
            <v>49</v>
          </cell>
          <cell r="P5012">
            <v>4</v>
          </cell>
          <cell r="Q5012">
            <v>46.5</v>
          </cell>
          <cell r="R5012">
            <v>5610</v>
          </cell>
          <cell r="S5012">
            <v>5660</v>
          </cell>
          <cell r="T5012">
            <v>5780</v>
          </cell>
          <cell r="U5012">
            <v>5830</v>
          </cell>
          <cell r="V5012">
            <v>5810</v>
          </cell>
          <cell r="W5012">
            <v>5770</v>
          </cell>
          <cell r="X5012">
            <v>30.105504474249987</v>
          </cell>
        </row>
        <row r="5013">
          <cell r="A5013">
            <v>43804</v>
          </cell>
          <cell r="B5013">
            <v>12</v>
          </cell>
          <cell r="C5013">
            <v>2019</v>
          </cell>
          <cell r="D5013">
            <v>2816</v>
          </cell>
          <cell r="E5013">
            <v>29.37011424180653</v>
          </cell>
          <cell r="F5013">
            <v>30.730891735635403</v>
          </cell>
          <cell r="G5013">
            <v>30.685532485841108</v>
          </cell>
          <cell r="H5013">
            <v>30.844289860121144</v>
          </cell>
          <cell r="I5013">
            <v>30.844289860121144</v>
          </cell>
          <cell r="J5013">
            <v>48.080477452610367</v>
          </cell>
          <cell r="K5013">
            <v>33.112252349835934</v>
          </cell>
          <cell r="M5013">
            <v>46.75</v>
          </cell>
          <cell r="N5013">
            <v>35</v>
          </cell>
          <cell r="O5013">
            <v>49</v>
          </cell>
          <cell r="P5013">
            <v>2.25</v>
          </cell>
          <cell r="Q5013">
            <v>46.5</v>
          </cell>
          <cell r="R5013">
            <v>5620</v>
          </cell>
          <cell r="S5013">
            <v>5670</v>
          </cell>
          <cell r="T5013">
            <v>5790</v>
          </cell>
          <cell r="U5013">
            <v>5840</v>
          </cell>
          <cell r="V5013">
            <v>5820</v>
          </cell>
          <cell r="W5013">
            <v>5780</v>
          </cell>
          <cell r="X5013">
            <v>30.645788728583732</v>
          </cell>
        </row>
        <row r="5014">
          <cell r="A5014">
            <v>43805</v>
          </cell>
          <cell r="B5014">
            <v>12</v>
          </cell>
          <cell r="C5014">
            <v>2019</v>
          </cell>
          <cell r="D5014">
            <v>2855</v>
          </cell>
          <cell r="E5014">
            <v>29.937104864235227</v>
          </cell>
          <cell r="F5014">
            <v>31.63807673152132</v>
          </cell>
          <cell r="G5014">
            <v>31.592717481727025</v>
          </cell>
          <cell r="H5014">
            <v>32.431863602921496</v>
          </cell>
          <cell r="I5014">
            <v>31.297882358064101</v>
          </cell>
          <cell r="J5014">
            <v>48.052817039218674</v>
          </cell>
          <cell r="K5014">
            <v>33.906039221236107</v>
          </cell>
          <cell r="M5014">
            <v>46.75</v>
          </cell>
          <cell r="N5014">
            <v>35</v>
          </cell>
          <cell r="O5014">
            <v>49</v>
          </cell>
          <cell r="P5014">
            <v>2.25</v>
          </cell>
          <cell r="Q5014">
            <v>51.5</v>
          </cell>
          <cell r="R5014">
            <v>5640</v>
          </cell>
          <cell r="S5014">
            <v>5690</v>
          </cell>
          <cell r="T5014">
            <v>5810</v>
          </cell>
          <cell r="U5014">
            <v>5860</v>
          </cell>
          <cell r="V5014">
            <v>5840</v>
          </cell>
          <cell r="W5014">
            <v>5800</v>
          </cell>
          <cell r="X5014">
            <v>31.144939433072274</v>
          </cell>
        </row>
        <row r="5015">
          <cell r="A5015">
            <v>43808</v>
          </cell>
          <cell r="B5015">
            <v>12</v>
          </cell>
          <cell r="C5015">
            <v>2019</v>
          </cell>
          <cell r="D5015">
            <v>2904</v>
          </cell>
          <cell r="E5015">
            <v>30.447396424421054</v>
          </cell>
          <cell r="F5015">
            <v>32.205067353950014</v>
          </cell>
          <cell r="G5015">
            <v>32.159708104155719</v>
          </cell>
          <cell r="H5015">
            <v>32.885456100864452</v>
          </cell>
          <cell r="I5015">
            <v>32.295785853538611</v>
          </cell>
          <cell r="J5015">
            <v>48.261321300300636</v>
          </cell>
          <cell r="K5015">
            <v>34.473029843664804</v>
          </cell>
          <cell r="M5015">
            <v>48.5</v>
          </cell>
          <cell r="N5015">
            <v>36.25</v>
          </cell>
          <cell r="O5015">
            <v>49</v>
          </cell>
          <cell r="P5015">
            <v>0.5</v>
          </cell>
          <cell r="Q5015">
            <v>51.5</v>
          </cell>
          <cell r="R5015">
            <v>5740</v>
          </cell>
          <cell r="S5015">
            <v>5790</v>
          </cell>
          <cell r="T5015">
            <v>5910</v>
          </cell>
          <cell r="U5015">
            <v>5960</v>
          </cell>
          <cell r="V5015">
            <v>5940</v>
          </cell>
          <cell r="W5015">
            <v>5900</v>
          </cell>
          <cell r="X5015">
            <v>31.671858957113496</v>
          </cell>
        </row>
        <row r="5016">
          <cell r="A5016">
            <v>43809</v>
          </cell>
          <cell r="B5016">
            <v>12</v>
          </cell>
          <cell r="C5016">
            <v>2019</v>
          </cell>
          <cell r="D5016">
            <v>2900</v>
          </cell>
          <cell r="E5016">
            <v>30.617493611149666</v>
          </cell>
          <cell r="F5016">
            <v>32.545261727407237</v>
          </cell>
          <cell r="G5016">
            <v>32.545261727407237</v>
          </cell>
          <cell r="H5016">
            <v>32.658659851892978</v>
          </cell>
          <cell r="I5016">
            <v>32.658659851892978</v>
          </cell>
          <cell r="J5016">
            <v>48.370386433182674</v>
          </cell>
          <cell r="K5016">
            <v>34.699826092636286</v>
          </cell>
          <cell r="M5016">
            <v>48.25</v>
          </cell>
          <cell r="N5016">
            <v>36.25</v>
          </cell>
          <cell r="O5016">
            <v>49</v>
          </cell>
          <cell r="P5016">
            <v>0.75</v>
          </cell>
          <cell r="Q5016">
            <v>51.5</v>
          </cell>
          <cell r="R5016">
            <v>5890</v>
          </cell>
          <cell r="S5016">
            <v>5950</v>
          </cell>
          <cell r="T5016">
            <v>6060</v>
          </cell>
          <cell r="U5016">
            <v>6110</v>
          </cell>
          <cell r="V5016">
            <v>6090</v>
          </cell>
          <cell r="W5016">
            <v>6050</v>
          </cell>
          <cell r="X5016">
            <v>31.59784395951425</v>
          </cell>
        </row>
        <row r="5017">
          <cell r="A5017">
            <v>43810</v>
          </cell>
          <cell r="B5017">
            <v>12</v>
          </cell>
          <cell r="C5017">
            <v>2019</v>
          </cell>
          <cell r="D5017">
            <v>2881</v>
          </cell>
          <cell r="E5017">
            <v>30.787590797878273</v>
          </cell>
          <cell r="F5017">
            <v>32.318465478435755</v>
          </cell>
          <cell r="G5017">
            <v>32.205067353950014</v>
          </cell>
          <cell r="H5017">
            <v>32.658659851892978</v>
          </cell>
          <cell r="I5017">
            <v>32.431863602921496</v>
          </cell>
          <cell r="J5017">
            <v>48.438802821348411</v>
          </cell>
          <cell r="K5017">
            <v>34.926622341607768</v>
          </cell>
          <cell r="M5017">
            <v>48.25</v>
          </cell>
          <cell r="N5017">
            <v>36.25</v>
          </cell>
          <cell r="O5017">
            <v>49</v>
          </cell>
          <cell r="P5017">
            <v>0.75</v>
          </cell>
          <cell r="Q5017">
            <v>51.5</v>
          </cell>
          <cell r="R5017">
            <v>5880</v>
          </cell>
          <cell r="S5017">
            <v>5930</v>
          </cell>
          <cell r="T5017">
            <v>6050</v>
          </cell>
          <cell r="U5017">
            <v>6100</v>
          </cell>
          <cell r="V5017">
            <v>6080</v>
          </cell>
          <cell r="W5017">
            <v>6040</v>
          </cell>
          <cell r="X5017">
            <v>31.390823602538124</v>
          </cell>
        </row>
        <row r="5018">
          <cell r="A5018">
            <v>43811</v>
          </cell>
          <cell r="B5018">
            <v>12</v>
          </cell>
          <cell r="C5018">
            <v>2019</v>
          </cell>
          <cell r="D5018">
            <v>2887</v>
          </cell>
          <cell r="E5018">
            <v>30.900988922364014</v>
          </cell>
          <cell r="F5018">
            <v>32.545261727407237</v>
          </cell>
          <cell r="G5018">
            <v>32.522582102510086</v>
          </cell>
          <cell r="H5018">
            <v>32.658659851892978</v>
          </cell>
          <cell r="I5018">
            <v>32.522582102510086</v>
          </cell>
          <cell r="J5018">
            <v>48.534911557105048</v>
          </cell>
          <cell r="K5018">
            <v>35.153418590579243</v>
          </cell>
          <cell r="M5018">
            <v>48</v>
          </cell>
          <cell r="N5018">
            <v>36.25</v>
          </cell>
          <cell r="O5018">
            <v>49</v>
          </cell>
          <cell r="P5018">
            <v>1</v>
          </cell>
          <cell r="Q5018">
            <v>51.5</v>
          </cell>
          <cell r="R5018">
            <v>5870</v>
          </cell>
          <cell r="S5018">
            <v>5920</v>
          </cell>
          <cell r="T5018">
            <v>6040</v>
          </cell>
          <cell r="U5018">
            <v>6090</v>
          </cell>
          <cell r="V5018">
            <v>6070</v>
          </cell>
          <cell r="W5018">
            <v>6030</v>
          </cell>
          <cell r="X5018">
            <v>31.494024568574311</v>
          </cell>
        </row>
        <row r="5019">
          <cell r="A5019">
            <v>43812</v>
          </cell>
          <cell r="B5019">
            <v>12</v>
          </cell>
          <cell r="C5019">
            <v>2019</v>
          </cell>
          <cell r="D5019">
            <v>2853</v>
          </cell>
          <cell r="E5019">
            <v>30.844289860121144</v>
          </cell>
          <cell r="F5019">
            <v>32.205067353950014</v>
          </cell>
          <cell r="G5019">
            <v>32.295785853538611</v>
          </cell>
          <cell r="H5019">
            <v>32.885456100864452</v>
          </cell>
          <cell r="I5019">
            <v>32.431863602921496</v>
          </cell>
          <cell r="J5019">
            <v>48.373802662184239</v>
          </cell>
          <cell r="K5019">
            <v>34.926622341607768</v>
          </cell>
          <cell r="M5019">
            <v>48.5</v>
          </cell>
          <cell r="N5019">
            <v>36.25</v>
          </cell>
          <cell r="O5019">
            <v>49</v>
          </cell>
          <cell r="P5019">
            <v>0.5</v>
          </cell>
          <cell r="Q5019">
            <v>51.5</v>
          </cell>
          <cell r="R5019">
            <v>6010</v>
          </cell>
          <cell r="S5019">
            <v>6060</v>
          </cell>
          <cell r="T5019">
            <v>6180</v>
          </cell>
          <cell r="U5019">
            <v>6230</v>
          </cell>
          <cell r="V5019">
            <v>6210</v>
          </cell>
          <cell r="W5019">
            <v>6170</v>
          </cell>
          <cell r="X5019">
            <v>31.307593967128568</v>
          </cell>
        </row>
        <row r="5020">
          <cell r="A5020">
            <v>43815</v>
          </cell>
          <cell r="B5020">
            <v>12</v>
          </cell>
          <cell r="C5020">
            <v>2019</v>
          </cell>
          <cell r="D5020">
            <v>2878</v>
          </cell>
          <cell r="E5020">
            <v>31.808173918249928</v>
          </cell>
          <cell r="F5020">
            <v>32.545261727407237</v>
          </cell>
          <cell r="G5020">
            <v>32.522582102510086</v>
          </cell>
          <cell r="H5020">
            <v>33.565844847778891</v>
          </cell>
          <cell r="I5020">
            <v>32.658659851892978</v>
          </cell>
          <cell r="J5020">
            <v>48.295351282884411</v>
          </cell>
          <cell r="K5020">
            <v>35.380214839550725</v>
          </cell>
          <cell r="M5020">
            <v>48.5</v>
          </cell>
          <cell r="N5020">
            <v>36.75</v>
          </cell>
          <cell r="O5020">
            <v>49.75</v>
          </cell>
          <cell r="P5020">
            <v>1.25</v>
          </cell>
          <cell r="Q5020">
            <v>51.5</v>
          </cell>
          <cell r="R5020">
            <v>5930</v>
          </cell>
          <cell r="S5020">
            <v>5980</v>
          </cell>
          <cell r="T5020">
            <v>6100</v>
          </cell>
          <cell r="U5020">
            <v>6150</v>
          </cell>
          <cell r="V5020">
            <v>6130</v>
          </cell>
          <cell r="W5020">
            <v>6090</v>
          </cell>
          <cell r="X5020">
            <v>31.532348045406604</v>
          </cell>
        </row>
        <row r="5021">
          <cell r="A5021">
            <v>43816</v>
          </cell>
          <cell r="B5021">
            <v>12</v>
          </cell>
          <cell r="C5021">
            <v>2019</v>
          </cell>
          <cell r="D5021">
            <v>2876</v>
          </cell>
          <cell r="E5021">
            <v>32.09166922946428</v>
          </cell>
          <cell r="F5021">
            <v>32.545261727407237</v>
          </cell>
          <cell r="G5021">
            <v>32.454543227818647</v>
          </cell>
          <cell r="H5021">
            <v>34.019437345721848</v>
          </cell>
          <cell r="I5021">
            <v>32.749378351481568</v>
          </cell>
          <cell r="J5021">
            <v>48.213759812323424</v>
          </cell>
          <cell r="K5021">
            <v>35.607011088522199</v>
          </cell>
          <cell r="M5021">
            <v>50.75</v>
          </cell>
          <cell r="N5021">
            <v>36.75</v>
          </cell>
          <cell r="O5021">
            <v>49.75</v>
          </cell>
          <cell r="P5021">
            <v>-1</v>
          </cell>
          <cell r="Q5021">
            <v>51.5</v>
          </cell>
          <cell r="R5021">
            <v>6000</v>
          </cell>
          <cell r="S5021">
            <v>6050</v>
          </cell>
          <cell r="T5021">
            <v>6170</v>
          </cell>
          <cell r="U5021">
            <v>6220</v>
          </cell>
          <cell r="V5021">
            <v>6200</v>
          </cell>
          <cell r="W5021">
            <v>6160</v>
          </cell>
          <cell r="X5021">
            <v>31.502825986089043</v>
          </cell>
        </row>
        <row r="5022">
          <cell r="A5022">
            <v>43817</v>
          </cell>
          <cell r="B5022">
            <v>12</v>
          </cell>
          <cell r="C5022">
            <v>2019</v>
          </cell>
          <cell r="D5022">
            <v>2859</v>
          </cell>
          <cell r="E5022">
            <v>32.03497016722141</v>
          </cell>
          <cell r="F5022">
            <v>32.318465478435755</v>
          </cell>
          <cell r="G5022">
            <v>32.27310622864146</v>
          </cell>
          <cell r="H5022">
            <v>33.792641096750373</v>
          </cell>
          <cell r="I5022">
            <v>32.522582102510086</v>
          </cell>
          <cell r="J5022">
            <v>55.58888198483919</v>
          </cell>
          <cell r="K5022">
            <v>35.607011088522199</v>
          </cell>
          <cell r="M5022">
            <v>50.25</v>
          </cell>
          <cell r="N5022">
            <v>36.75</v>
          </cell>
          <cell r="O5022">
            <v>49.75</v>
          </cell>
          <cell r="P5022">
            <v>-0.5</v>
          </cell>
          <cell r="Q5022">
            <v>51.5</v>
          </cell>
          <cell r="R5022">
            <v>6000</v>
          </cell>
          <cell r="S5022">
            <v>6050</v>
          </cell>
          <cell r="T5022">
            <v>6170</v>
          </cell>
          <cell r="U5022">
            <v>6220</v>
          </cell>
          <cell r="V5022">
            <v>6200</v>
          </cell>
          <cell r="W5022">
            <v>6160</v>
          </cell>
          <cell r="X5022">
            <v>31.346892714984705</v>
          </cell>
        </row>
        <row r="5023">
          <cell r="A5023">
            <v>43818</v>
          </cell>
          <cell r="B5023">
            <v>12</v>
          </cell>
          <cell r="C5023">
            <v>2019</v>
          </cell>
          <cell r="D5023">
            <v>2875</v>
          </cell>
          <cell r="E5023">
            <v>32.14836829170715</v>
          </cell>
          <cell r="F5023">
            <v>32.545261727407237</v>
          </cell>
          <cell r="G5023">
            <v>32.386504353127201</v>
          </cell>
          <cell r="H5023">
            <v>33.792641096750373</v>
          </cell>
          <cell r="I5023">
            <v>32.658659851892978</v>
          </cell>
          <cell r="J5023">
            <v>55.448289055834415</v>
          </cell>
          <cell r="K5023">
            <v>36.51419608440812</v>
          </cell>
          <cell r="M5023">
            <v>50.25</v>
          </cell>
          <cell r="N5023">
            <v>36.75</v>
          </cell>
          <cell r="O5023">
            <v>49.75</v>
          </cell>
          <cell r="P5023">
            <v>-0.5</v>
          </cell>
          <cell r="Q5023">
            <v>51.5</v>
          </cell>
          <cell r="R5023">
            <v>6000</v>
          </cell>
          <cell r="S5023">
            <v>6050</v>
          </cell>
          <cell r="T5023">
            <v>6170</v>
          </cell>
          <cell r="U5023">
            <v>6220</v>
          </cell>
          <cell r="V5023">
            <v>6200</v>
          </cell>
          <cell r="W5023">
            <v>6160</v>
          </cell>
          <cell r="X5023">
            <v>31.49947902381653</v>
          </cell>
        </row>
        <row r="5024">
          <cell r="A5024">
            <v>43819</v>
          </cell>
          <cell r="B5024">
            <v>12</v>
          </cell>
          <cell r="C5024">
            <v>2019</v>
          </cell>
          <cell r="D5024">
            <v>2914</v>
          </cell>
          <cell r="E5024">
            <v>32.545261727407237</v>
          </cell>
          <cell r="F5024">
            <v>32.658659851892978</v>
          </cell>
          <cell r="G5024">
            <v>32.681339476790122</v>
          </cell>
          <cell r="H5024">
            <v>34.473029843664804</v>
          </cell>
          <cell r="I5024">
            <v>32.976174600453042</v>
          </cell>
          <cell r="J5024">
            <v>55.541938523627515</v>
          </cell>
          <cell r="K5024">
            <v>37.194584831322558</v>
          </cell>
          <cell r="M5024">
            <v>50</v>
          </cell>
          <cell r="N5024">
            <v>36.75</v>
          </cell>
          <cell r="O5024">
            <v>49.75</v>
          </cell>
          <cell r="P5024">
            <v>-0.25</v>
          </cell>
          <cell r="Q5024">
            <v>52.5</v>
          </cell>
          <cell r="R5024">
            <v>6170</v>
          </cell>
          <cell r="S5024">
            <v>6220</v>
          </cell>
          <cell r="T5024">
            <v>6340</v>
          </cell>
          <cell r="U5024">
            <v>6390</v>
          </cell>
          <cell r="V5024">
            <v>6370</v>
          </cell>
          <cell r="W5024">
            <v>6330</v>
          </cell>
          <cell r="X5024">
            <v>31.942207322517639</v>
          </cell>
        </row>
        <row r="5025">
          <cell r="A5025">
            <v>43822</v>
          </cell>
          <cell r="B5025">
            <v>12</v>
          </cell>
          <cell r="C5025">
            <v>2019</v>
          </cell>
          <cell r="D5025">
            <v>2907</v>
          </cell>
          <cell r="E5025">
            <v>32.545261727407237</v>
          </cell>
          <cell r="F5025">
            <v>32.772057976378711</v>
          </cell>
          <cell r="G5025">
            <v>32.772057976378711</v>
          </cell>
          <cell r="H5025">
            <v>34.473029843664804</v>
          </cell>
          <cell r="I5025">
            <v>32.885456100864452</v>
          </cell>
          <cell r="J5025">
            <v>55.417142706133063</v>
          </cell>
          <cell r="K5025">
            <v>35.947205461979422</v>
          </cell>
          <cell r="M5025">
            <v>50</v>
          </cell>
          <cell r="N5025">
            <v>36.75</v>
          </cell>
          <cell r="O5025">
            <v>49.75</v>
          </cell>
          <cell r="P5025">
            <v>-0.25</v>
          </cell>
          <cell r="Q5025">
            <v>52.5</v>
          </cell>
          <cell r="R5025">
            <v>6170</v>
          </cell>
          <cell r="S5025">
            <v>6220</v>
          </cell>
          <cell r="T5025">
            <v>6340</v>
          </cell>
          <cell r="U5025">
            <v>6390</v>
          </cell>
          <cell r="V5025">
            <v>6370</v>
          </cell>
          <cell r="W5025">
            <v>6330</v>
          </cell>
          <cell r="X5025">
            <v>31.842390522100434</v>
          </cell>
        </row>
        <row r="5026">
          <cell r="A5026">
            <v>43823</v>
          </cell>
          <cell r="B5026">
            <v>12</v>
          </cell>
          <cell r="C5026">
            <v>2019</v>
          </cell>
          <cell r="D5026">
            <v>2923</v>
          </cell>
          <cell r="E5026">
            <v>32.658659851892978</v>
          </cell>
          <cell r="F5026">
            <v>32.885456100864452</v>
          </cell>
          <cell r="G5026">
            <v>32.908135725761603</v>
          </cell>
          <cell r="H5026">
            <v>34.699826092636286</v>
          </cell>
          <cell r="I5026">
            <v>32.976174600453042</v>
          </cell>
          <cell r="J5026">
            <v>55.370488734442745</v>
          </cell>
          <cell r="K5026">
            <v>36.174001710950897</v>
          </cell>
          <cell r="M5026">
            <v>50</v>
          </cell>
          <cell r="N5026">
            <v>36.75</v>
          </cell>
          <cell r="O5026">
            <v>49.75</v>
          </cell>
          <cell r="P5026">
            <v>-0.25</v>
          </cell>
          <cell r="Q5026">
            <v>52.5</v>
          </cell>
          <cell r="R5026">
            <v>6170</v>
          </cell>
          <cell r="S5026">
            <v>6220</v>
          </cell>
          <cell r="T5026">
            <v>6340</v>
          </cell>
          <cell r="U5026">
            <v>6390</v>
          </cell>
          <cell r="V5026">
            <v>6370</v>
          </cell>
          <cell r="W5026">
            <v>6330</v>
          </cell>
          <cell r="X5026">
            <v>32.064108137539698</v>
          </cell>
        </row>
        <row r="5027">
          <cell r="A5027">
            <v>43825</v>
          </cell>
          <cell r="B5027">
            <v>12</v>
          </cell>
          <cell r="C5027">
            <v>2019</v>
          </cell>
          <cell r="D5027">
            <v>3003</v>
          </cell>
          <cell r="E5027">
            <v>33.565844847778891</v>
          </cell>
          <cell r="F5027">
            <v>33.792641096750373</v>
          </cell>
          <cell r="G5027">
            <v>33.792641096750373</v>
          </cell>
          <cell r="H5027">
            <v>35.153418590579243</v>
          </cell>
          <cell r="I5027">
            <v>34.019437345721848</v>
          </cell>
          <cell r="J5027">
            <v>55.354954861884337</v>
          </cell>
          <cell r="K5027"/>
          <cell r="M5027">
            <v>50</v>
          </cell>
          <cell r="N5027">
            <v>36.75</v>
          </cell>
          <cell r="O5027">
            <v>49.75</v>
          </cell>
          <cell r="P5027">
            <v>-0.25</v>
          </cell>
          <cell r="Q5027">
            <v>52.5</v>
          </cell>
          <cell r="R5027">
            <v>6240</v>
          </cell>
          <cell r="S5027">
            <v>6290</v>
          </cell>
          <cell r="T5027">
            <v>6410</v>
          </cell>
          <cell r="U5027">
            <v>6460</v>
          </cell>
          <cell r="V5027">
            <v>6440</v>
          </cell>
          <cell r="W5027">
            <v>6400</v>
          </cell>
          <cell r="X5027">
            <v>32.973572290551992</v>
          </cell>
        </row>
        <row r="5028">
          <cell r="A5028">
            <v>43826</v>
          </cell>
          <cell r="B5028">
            <v>12</v>
          </cell>
          <cell r="C5028">
            <v>2019</v>
          </cell>
          <cell r="D5028">
            <v>3072</v>
          </cell>
          <cell r="E5028">
            <v>34.473029843664804</v>
          </cell>
          <cell r="F5028">
            <v>34.586427968150545</v>
          </cell>
          <cell r="G5028">
            <v>34.677146467739135</v>
          </cell>
          <cell r="H5028">
            <v>35.153418590579243</v>
          </cell>
          <cell r="I5028">
            <v>34.926622341607768</v>
          </cell>
          <cell r="J5028">
            <v>55.238728052963801</v>
          </cell>
          <cell r="K5028">
            <v>38.328566076179953</v>
          </cell>
          <cell r="M5028">
            <v>50</v>
          </cell>
          <cell r="N5028">
            <v>36.75</v>
          </cell>
          <cell r="O5028">
            <v>49.75</v>
          </cell>
          <cell r="P5028">
            <v>-0.25</v>
          </cell>
          <cell r="Q5028">
            <v>52.5</v>
          </cell>
          <cell r="R5028">
            <v>6385</v>
          </cell>
          <cell r="S5028">
            <v>6435</v>
          </cell>
          <cell r="T5028">
            <v>6560</v>
          </cell>
          <cell r="U5028">
            <v>6610</v>
          </cell>
          <cell r="V5028">
            <v>6575</v>
          </cell>
          <cell r="W5028">
            <v>6550</v>
          </cell>
          <cell r="X5028">
            <v>33.772083220571183</v>
          </cell>
        </row>
        <row r="5029">
          <cell r="A5029">
            <v>43829</v>
          </cell>
          <cell r="B5029">
            <v>12</v>
          </cell>
          <cell r="C5029">
            <v>2019</v>
          </cell>
          <cell r="D5029">
            <v>3128</v>
          </cell>
          <cell r="E5029">
            <v>35.153418590579243</v>
          </cell>
          <cell r="F5029">
            <v>35.266816715064984</v>
          </cell>
          <cell r="G5029">
            <v>35.221457465270689</v>
          </cell>
          <cell r="H5029">
            <v>36.740992333379594</v>
          </cell>
          <cell r="I5029">
            <v>35.607011088522199</v>
          </cell>
          <cell r="J5029">
            <v>55.339429702758864</v>
          </cell>
          <cell r="K5029">
            <v>39.008954823094385</v>
          </cell>
          <cell r="M5029">
            <v>50</v>
          </cell>
          <cell r="N5029">
            <v>40</v>
          </cell>
          <cell r="O5029">
            <v>52.5</v>
          </cell>
          <cell r="P5029">
            <v>2.5</v>
          </cell>
          <cell r="Q5029">
            <v>52.5</v>
          </cell>
          <cell r="R5029">
            <v>6490</v>
          </cell>
          <cell r="S5029">
            <v>6540</v>
          </cell>
          <cell r="T5029">
            <v>6620</v>
          </cell>
          <cell r="U5029">
            <v>6670</v>
          </cell>
          <cell r="V5029">
            <v>6615</v>
          </cell>
          <cell r="W5029">
            <v>6610</v>
          </cell>
          <cell r="X5029">
            <v>34.56784830224322</v>
          </cell>
        </row>
        <row r="5030">
          <cell r="A5030">
            <v>43830</v>
          </cell>
          <cell r="B5030">
            <v>12</v>
          </cell>
          <cell r="C5030">
            <v>2019</v>
          </cell>
          <cell r="D5030">
            <v>3046</v>
          </cell>
          <cell r="E5030">
            <v>35.210117652822113</v>
          </cell>
          <cell r="F5030">
            <v>35.040020466093502</v>
          </cell>
          <cell r="G5030">
            <v>34.677146467739135</v>
          </cell>
          <cell r="H5030">
            <v>37.194584831322558</v>
          </cell>
          <cell r="I5030">
            <v>34.699826092636286</v>
          </cell>
          <cell r="J5030">
            <v>55.308405495497333</v>
          </cell>
          <cell r="K5030">
            <v>38.78215857412291</v>
          </cell>
          <cell r="M5030">
            <v>50</v>
          </cell>
          <cell r="N5030">
            <v>40</v>
          </cell>
          <cell r="O5030">
            <v>52.5</v>
          </cell>
          <cell r="P5030">
            <v>2.5</v>
          </cell>
          <cell r="Q5030">
            <v>52.5</v>
          </cell>
          <cell r="R5030">
            <v>6530</v>
          </cell>
          <cell r="S5030">
            <v>6580</v>
          </cell>
          <cell r="T5030">
            <v>6660</v>
          </cell>
          <cell r="U5030">
            <v>6710</v>
          </cell>
          <cell r="V5030">
            <v>6655</v>
          </cell>
          <cell r="W5030">
            <v>6650</v>
          </cell>
          <cell r="X5030">
            <v>33.789257733779657</v>
          </cell>
        </row>
        <row r="5031">
          <cell r="A5031">
            <v>43832</v>
          </cell>
          <cell r="B5031">
            <v>1</v>
          </cell>
          <cell r="C5031">
            <v>2020</v>
          </cell>
          <cell r="D5031">
            <v>3126</v>
          </cell>
          <cell r="E5031">
            <v>35.947205461979422</v>
          </cell>
          <cell r="F5031">
            <v>35.72040921300794</v>
          </cell>
          <cell r="G5031">
            <v>35.72040921300794</v>
          </cell>
          <cell r="H5031">
            <v>37.648177329265515</v>
          </cell>
          <cell r="I5031">
            <v>35.607011088522199</v>
          </cell>
          <cell r="J5031">
            <v>55.316158285726587</v>
          </cell>
          <cell r="K5031">
            <v>39.916139818980305</v>
          </cell>
          <cell r="M5031">
            <v>56</v>
          </cell>
          <cell r="N5031">
            <v>40</v>
          </cell>
          <cell r="O5031">
            <v>52.5</v>
          </cell>
          <cell r="P5031">
            <v>-3.5</v>
          </cell>
          <cell r="Q5031">
            <v>52.5</v>
          </cell>
          <cell r="R5031">
            <v>6500</v>
          </cell>
          <cell r="S5031">
            <v>6550</v>
          </cell>
          <cell r="T5031">
            <v>6630</v>
          </cell>
          <cell r="U5031">
            <v>6680</v>
          </cell>
          <cell r="V5031">
            <v>6625</v>
          </cell>
          <cell r="W5031">
            <v>6620</v>
          </cell>
          <cell r="X5031">
            <v>34.710652351767116</v>
          </cell>
        </row>
        <row r="5032">
          <cell r="A5032">
            <v>43833</v>
          </cell>
          <cell r="B5032">
            <v>1</v>
          </cell>
          <cell r="C5032">
            <v>2020</v>
          </cell>
          <cell r="D5032">
            <v>3117</v>
          </cell>
          <cell r="E5032">
            <v>35.947205461979422</v>
          </cell>
          <cell r="F5032">
            <v>35.72040921300794</v>
          </cell>
          <cell r="G5032">
            <v>35.697729588110796</v>
          </cell>
          <cell r="H5032">
            <v>37.648177329265515</v>
          </cell>
          <cell r="I5032">
            <v>35.607011088522199</v>
          </cell>
          <cell r="J5032">
            <v>54.992401506462308</v>
          </cell>
          <cell r="K5032">
            <v>39.008954823094385</v>
          </cell>
          <cell r="M5032">
            <v>56</v>
          </cell>
          <cell r="N5032">
            <v>40</v>
          </cell>
          <cell r="O5032">
            <v>52.5</v>
          </cell>
          <cell r="P5032">
            <v>-3.5</v>
          </cell>
          <cell r="Q5032">
            <v>54.5</v>
          </cell>
          <cell r="R5032">
            <v>6560</v>
          </cell>
          <cell r="S5032">
            <v>6610</v>
          </cell>
          <cell r="T5032">
            <v>6690</v>
          </cell>
          <cell r="U5032">
            <v>6740</v>
          </cell>
          <cell r="V5032">
            <v>6685</v>
          </cell>
          <cell r="W5032">
            <v>6680</v>
          </cell>
          <cell r="X5032">
            <v>34.47988821090599</v>
          </cell>
        </row>
        <row r="5033">
          <cell r="A5033">
            <v>43836</v>
          </cell>
          <cell r="B5033">
            <v>1</v>
          </cell>
          <cell r="C5033">
            <v>2020</v>
          </cell>
          <cell r="D5033">
            <v>3044</v>
          </cell>
          <cell r="E5033">
            <v>35.323515777307854</v>
          </cell>
          <cell r="F5033">
            <v>35.493612964036465</v>
          </cell>
          <cell r="G5033">
            <v>35.402894464447868</v>
          </cell>
          <cell r="H5033">
            <v>36.967788582351076</v>
          </cell>
          <cell r="I5033">
            <v>35.607011088522199</v>
          </cell>
          <cell r="J5033">
            <v>54.912817712675803</v>
          </cell>
          <cell r="K5033">
            <v>38.895556698608644</v>
          </cell>
          <cell r="M5033">
            <v>53.5</v>
          </cell>
          <cell r="N5033">
            <v>40</v>
          </cell>
          <cell r="O5033">
            <v>52.5</v>
          </cell>
          <cell r="P5033">
            <v>-1</v>
          </cell>
          <cell r="Q5033">
            <v>54.5</v>
          </cell>
          <cell r="R5033">
            <v>6560</v>
          </cell>
          <cell r="S5033">
            <v>6610</v>
          </cell>
          <cell r="T5033">
            <v>6690</v>
          </cell>
          <cell r="U5033">
            <v>6740</v>
          </cell>
          <cell r="V5033">
            <v>6685</v>
          </cell>
          <cell r="W5033">
            <v>6680</v>
          </cell>
          <cell r="X5033">
            <v>33.660057624045933</v>
          </cell>
        </row>
        <row r="5034">
          <cell r="A5034">
            <v>43837</v>
          </cell>
          <cell r="B5034">
            <v>1</v>
          </cell>
          <cell r="C5034">
            <v>2020</v>
          </cell>
          <cell r="D5034">
            <v>3047</v>
          </cell>
          <cell r="E5034">
            <v>35.436913901793595</v>
          </cell>
          <cell r="F5034">
            <v>35.607011088522199</v>
          </cell>
          <cell r="G5034">
            <v>35.607011088522199</v>
          </cell>
          <cell r="H5034">
            <v>37.194584831322558</v>
          </cell>
          <cell r="I5034">
            <v>35.470933339139314</v>
          </cell>
          <cell r="J5034">
            <v>54.931162752000759</v>
          </cell>
          <cell r="K5034">
            <v>37.761575453751256</v>
          </cell>
          <cell r="M5034">
            <v>53</v>
          </cell>
          <cell r="N5034">
            <v>40</v>
          </cell>
          <cell r="O5034">
            <v>52.5</v>
          </cell>
          <cell r="P5034">
            <v>-0.5</v>
          </cell>
          <cell r="Q5034">
            <v>54.5</v>
          </cell>
          <cell r="R5034">
            <v>6560</v>
          </cell>
          <cell r="S5034">
            <v>6610</v>
          </cell>
          <cell r="T5034">
            <v>6690</v>
          </cell>
          <cell r="U5034">
            <v>6740</v>
          </cell>
          <cell r="V5034">
            <v>6685</v>
          </cell>
          <cell r="W5034">
            <v>6680</v>
          </cell>
          <cell r="X5034">
            <v>33.78382647842075</v>
          </cell>
        </row>
        <row r="5035">
          <cell r="A5035">
            <v>43838</v>
          </cell>
          <cell r="B5035">
            <v>1</v>
          </cell>
          <cell r="C5035">
            <v>2020</v>
          </cell>
          <cell r="D5035">
            <v>3038</v>
          </cell>
          <cell r="E5035">
            <v>35.436913901793595</v>
          </cell>
          <cell r="F5035">
            <v>35.380214839550725</v>
          </cell>
          <cell r="G5035">
            <v>35.380214839550725</v>
          </cell>
          <cell r="H5035">
            <v>36.967788582351076</v>
          </cell>
          <cell r="I5035">
            <v>35.470933339139314</v>
          </cell>
          <cell r="J5035">
            <v>55.187742736326108</v>
          </cell>
          <cell r="K5035">
            <v>38.668760449637169</v>
          </cell>
          <cell r="M5035">
            <v>51.75</v>
          </cell>
          <cell r="N5035">
            <v>40</v>
          </cell>
          <cell r="O5035">
            <v>52.5</v>
          </cell>
          <cell r="P5035">
            <v>0.75</v>
          </cell>
          <cell r="Q5035">
            <v>54.5</v>
          </cell>
          <cell r="R5035">
            <v>6570</v>
          </cell>
          <cell r="S5035">
            <v>6620</v>
          </cell>
          <cell r="T5035">
            <v>6700</v>
          </cell>
          <cell r="U5035">
            <v>6750</v>
          </cell>
          <cell r="V5035">
            <v>6695</v>
          </cell>
          <cell r="W5035">
            <v>6690</v>
          </cell>
          <cell r="X5035">
            <v>33.610097774407485</v>
          </cell>
        </row>
        <row r="5036">
          <cell r="A5036">
            <v>43839</v>
          </cell>
          <cell r="B5036">
            <v>1</v>
          </cell>
          <cell r="C5036">
            <v>2020</v>
          </cell>
          <cell r="D5036">
            <v>3113</v>
          </cell>
          <cell r="E5036">
            <v>36.57089514665099</v>
          </cell>
          <cell r="F5036">
            <v>35.833807337493681</v>
          </cell>
          <cell r="G5036">
            <v>35.833807337493681</v>
          </cell>
          <cell r="H5036">
            <v>38.555362325151428</v>
          </cell>
          <cell r="I5036">
            <v>36.060603586465163</v>
          </cell>
          <cell r="J5036">
            <v>55.4249260126929</v>
          </cell>
          <cell r="K5036">
            <v>39.235751072065867</v>
          </cell>
          <cell r="M5036">
            <v>53</v>
          </cell>
          <cell r="N5036">
            <v>40</v>
          </cell>
          <cell r="O5036">
            <v>52.5</v>
          </cell>
          <cell r="P5036">
            <v>-0.5</v>
          </cell>
          <cell r="Q5036">
            <v>54.5</v>
          </cell>
          <cell r="R5036">
            <v>6620</v>
          </cell>
          <cell r="S5036">
            <v>6670</v>
          </cell>
          <cell r="T5036">
            <v>6750</v>
          </cell>
          <cell r="U5036">
            <v>6800</v>
          </cell>
          <cell r="V5036">
            <v>6745</v>
          </cell>
          <cell r="W5036">
            <v>6740</v>
          </cell>
          <cell r="X5036">
            <v>34.54093556987349</v>
          </cell>
        </row>
        <row r="5037">
          <cell r="A5037">
            <v>43840</v>
          </cell>
          <cell r="B5037">
            <v>1</v>
          </cell>
          <cell r="C5037">
            <v>2020</v>
          </cell>
          <cell r="D5037">
            <v>3136</v>
          </cell>
          <cell r="E5037">
            <v>36.740992333379594</v>
          </cell>
          <cell r="F5037">
            <v>36.060603586465163</v>
          </cell>
          <cell r="G5037">
            <v>36.151322086053753</v>
          </cell>
          <cell r="H5037">
            <v>38.555362325151428</v>
          </cell>
          <cell r="I5037">
            <v>36.287399835436638</v>
          </cell>
          <cell r="J5037">
            <v>55.620221735077301</v>
          </cell>
          <cell r="K5037">
            <v>39.689343570008823</v>
          </cell>
          <cell r="M5037">
            <v>53</v>
          </cell>
          <cell r="N5037">
            <v>40</v>
          </cell>
          <cell r="O5037">
            <v>52.5</v>
          </cell>
          <cell r="P5037">
            <v>-0.5</v>
          </cell>
          <cell r="Q5037">
            <v>54.5</v>
          </cell>
          <cell r="R5037">
            <v>6610</v>
          </cell>
          <cell r="S5037">
            <v>6660</v>
          </cell>
          <cell r="T5037">
            <v>6740</v>
          </cell>
          <cell r="U5037">
            <v>6790</v>
          </cell>
          <cell r="V5037">
            <v>6735</v>
          </cell>
          <cell r="W5037">
            <v>6730</v>
          </cell>
          <cell r="X5037">
            <v>34.90714290918077</v>
          </cell>
        </row>
        <row r="5038">
          <cell r="A5038">
            <v>43843</v>
          </cell>
          <cell r="B5038">
            <v>1</v>
          </cell>
          <cell r="C5038">
            <v>2020</v>
          </cell>
          <cell r="D5038">
            <v>3091</v>
          </cell>
          <cell r="E5038">
            <v>36.627594208893861</v>
          </cell>
          <cell r="F5038">
            <v>35.833807337493681</v>
          </cell>
          <cell r="G5038">
            <v>35.81112771259653</v>
          </cell>
          <cell r="H5038">
            <v>38.101769827208471</v>
          </cell>
          <cell r="I5038">
            <v>35.924525837082271</v>
          </cell>
          <cell r="J5038">
            <v>55.81689861532864</v>
          </cell>
          <cell r="K5038">
            <v>39.235751072065867</v>
          </cell>
          <cell r="M5038">
            <v>52.25</v>
          </cell>
          <cell r="N5038">
            <v>38.75</v>
          </cell>
          <cell r="O5038">
            <v>47</v>
          </cell>
          <cell r="P5038">
            <v>-5.25</v>
          </cell>
          <cell r="Q5038">
            <v>54.5</v>
          </cell>
          <cell r="R5038">
            <v>6680</v>
          </cell>
          <cell r="S5038">
            <v>6730</v>
          </cell>
          <cell r="T5038">
            <v>6840</v>
          </cell>
          <cell r="U5038">
            <v>6810</v>
          </cell>
          <cell r="V5038">
            <v>6755</v>
          </cell>
          <cell r="W5038">
            <v>6840</v>
          </cell>
          <cell r="X5038">
            <v>34.524856221169252</v>
          </cell>
        </row>
        <row r="5039">
          <cell r="A5039">
            <v>43844</v>
          </cell>
          <cell r="B5039">
            <v>1</v>
          </cell>
          <cell r="C5039">
            <v>2020</v>
          </cell>
          <cell r="D5039">
            <v>3005</v>
          </cell>
          <cell r="E5039">
            <v>36.060603586465163</v>
          </cell>
          <cell r="F5039">
            <v>35.266816715064984</v>
          </cell>
          <cell r="G5039">
            <v>35.130738965682099</v>
          </cell>
          <cell r="H5039">
            <v>38.101769827208471</v>
          </cell>
          <cell r="I5039">
            <v>35.380214839550725</v>
          </cell>
          <cell r="J5039">
            <v>55.706588539013765</v>
          </cell>
          <cell r="K5039">
            <v>38.215167951694212</v>
          </cell>
          <cell r="M5039">
            <v>49.75</v>
          </cell>
          <cell r="N5039">
            <v>38.75</v>
          </cell>
          <cell r="O5039">
            <v>47</v>
          </cell>
          <cell r="P5039">
            <v>-2.75</v>
          </cell>
          <cell r="Q5039">
            <v>54.5</v>
          </cell>
          <cell r="R5039">
            <v>6500</v>
          </cell>
          <cell r="S5039">
            <v>6550</v>
          </cell>
          <cell r="T5039">
            <v>6660</v>
          </cell>
          <cell r="U5039">
            <v>6630</v>
          </cell>
          <cell r="V5039">
            <v>6575</v>
          </cell>
          <cell r="W5039">
            <v>6660</v>
          </cell>
          <cell r="X5039">
            <v>33.465392985970759</v>
          </cell>
        </row>
        <row r="5040">
          <cell r="A5040">
            <v>43845</v>
          </cell>
          <cell r="B5040">
            <v>1</v>
          </cell>
          <cell r="C5040">
            <v>2020</v>
          </cell>
          <cell r="D5040">
            <v>2945</v>
          </cell>
          <cell r="E5040">
            <v>35.380214839550725</v>
          </cell>
          <cell r="F5040">
            <v>34.813224217122027</v>
          </cell>
          <cell r="G5040">
            <v>34.54106871835625</v>
          </cell>
          <cell r="H5040">
            <v>37.648177329265515</v>
          </cell>
          <cell r="I5040">
            <v>35.017340841196358</v>
          </cell>
          <cell r="J5040">
            <v>55.809004838123812</v>
          </cell>
          <cell r="K5040">
            <v>38.215167951694212</v>
          </cell>
          <cell r="M5040">
            <v>49.75</v>
          </cell>
          <cell r="N5040">
            <v>38.75</v>
          </cell>
          <cell r="O5040">
            <v>47</v>
          </cell>
          <cell r="P5040">
            <v>-2.75</v>
          </cell>
          <cell r="Q5040">
            <v>54.5</v>
          </cell>
          <cell r="R5040">
            <v>6560</v>
          </cell>
          <cell r="S5040">
            <v>6610</v>
          </cell>
          <cell r="T5040">
            <v>6660</v>
          </cell>
          <cell r="U5040">
            <v>6690</v>
          </cell>
          <cell r="V5040">
            <v>6660</v>
          </cell>
          <cell r="W5040">
            <v>6660</v>
          </cell>
          <cell r="X5040">
            <v>32.83670279594925</v>
          </cell>
        </row>
        <row r="5041">
          <cell r="A5041">
            <v>43846</v>
          </cell>
          <cell r="B5041">
            <v>1</v>
          </cell>
          <cell r="C5041">
            <v>2020</v>
          </cell>
          <cell r="D5041">
            <v>2888</v>
          </cell>
          <cell r="E5041">
            <v>35.66371015076507</v>
          </cell>
          <cell r="F5041">
            <v>34.586427968150545</v>
          </cell>
          <cell r="G5041">
            <v>34.677146467739135</v>
          </cell>
          <cell r="H5041">
            <v>36.740992333379594</v>
          </cell>
          <cell r="I5041">
            <v>34.699826092636286</v>
          </cell>
          <cell r="J5041">
            <v>55.617948415127991</v>
          </cell>
          <cell r="K5041">
            <v>38.328566076179953</v>
          </cell>
          <cell r="M5041">
            <v>49</v>
          </cell>
          <cell r="N5041">
            <v>38.75</v>
          </cell>
          <cell r="O5041">
            <v>47</v>
          </cell>
          <cell r="P5041">
            <v>-2</v>
          </cell>
          <cell r="Q5041">
            <v>54.5</v>
          </cell>
          <cell r="R5041">
            <v>6440</v>
          </cell>
          <cell r="S5041">
            <v>6490</v>
          </cell>
          <cell r="T5041">
            <v>6450</v>
          </cell>
          <cell r="U5041">
            <v>6550</v>
          </cell>
          <cell r="V5041">
            <v>6520</v>
          </cell>
          <cell r="W5041">
            <v>6450</v>
          </cell>
          <cell r="X5041">
            <v>32.257452205349985</v>
          </cell>
        </row>
        <row r="5042">
          <cell r="A5042">
            <v>43847</v>
          </cell>
          <cell r="B5042">
            <v>1</v>
          </cell>
          <cell r="C5042">
            <v>2020</v>
          </cell>
          <cell r="D5042">
            <v>2843</v>
          </cell>
          <cell r="E5042">
            <v>35.153418590579243</v>
          </cell>
          <cell r="F5042">
            <v>34.132835470207588</v>
          </cell>
          <cell r="G5042">
            <v>34.223553969796178</v>
          </cell>
          <cell r="H5042">
            <v>36.51419608440812</v>
          </cell>
          <cell r="I5042">
            <v>34.336952094281919</v>
          </cell>
          <cell r="J5042">
            <v>59.031608503184785</v>
          </cell>
          <cell r="K5042">
            <v>37.988371702722731</v>
          </cell>
          <cell r="M5042">
            <v>49</v>
          </cell>
          <cell r="N5042">
            <v>38.75</v>
          </cell>
          <cell r="O5042">
            <v>47</v>
          </cell>
          <cell r="P5042">
            <v>-2</v>
          </cell>
          <cell r="Q5042">
            <v>49.5</v>
          </cell>
          <cell r="R5042">
            <v>6440</v>
          </cell>
          <cell r="S5042">
            <v>6490</v>
          </cell>
          <cell r="T5042">
            <v>6450</v>
          </cell>
          <cell r="U5042">
            <v>6550</v>
          </cell>
          <cell r="V5042">
            <v>6520</v>
          </cell>
          <cell r="W5042">
            <v>6480</v>
          </cell>
          <cell r="X5042">
            <v>31.841073374119258</v>
          </cell>
        </row>
        <row r="5043">
          <cell r="A5043">
            <v>43851</v>
          </cell>
          <cell r="B5043">
            <v>1</v>
          </cell>
          <cell r="C5043">
            <v>2020</v>
          </cell>
          <cell r="D5043">
            <v>2890</v>
          </cell>
          <cell r="E5043">
            <v>35.040020466093502</v>
          </cell>
          <cell r="F5043">
            <v>34.246233594693329</v>
          </cell>
          <cell r="G5043">
            <v>34.336952094281919</v>
          </cell>
          <cell r="H5043">
            <v>36.740992333379594</v>
          </cell>
          <cell r="I5043">
            <v>34.563748343253401</v>
          </cell>
          <cell r="J5043">
            <v>58.9619253228269</v>
          </cell>
          <cell r="K5043">
            <v>37.081186706836817</v>
          </cell>
          <cell r="M5043">
            <v>48.5</v>
          </cell>
          <cell r="N5043">
            <v>38.75</v>
          </cell>
          <cell r="O5043">
            <v>47.5</v>
          </cell>
          <cell r="P5043">
            <v>-1</v>
          </cell>
          <cell r="Q5043">
            <v>49.5</v>
          </cell>
          <cell r="R5043">
            <v>6320</v>
          </cell>
          <cell r="S5043">
            <v>6370</v>
          </cell>
          <cell r="T5043">
            <v>6350</v>
          </cell>
          <cell r="U5043">
            <v>6440</v>
          </cell>
          <cell r="V5043">
            <v>6410</v>
          </cell>
          <cell r="W5043">
            <v>6370</v>
          </cell>
          <cell r="X5043">
            <v>32.204454466408272</v>
          </cell>
        </row>
        <row r="5044">
          <cell r="A5044">
            <v>43852</v>
          </cell>
          <cell r="B5044">
            <v>1</v>
          </cell>
          <cell r="C5044">
            <v>2020</v>
          </cell>
          <cell r="D5044">
            <v>2974</v>
          </cell>
          <cell r="E5044">
            <v>35.833807337493681</v>
          </cell>
          <cell r="F5044">
            <v>35.040020466093502</v>
          </cell>
          <cell r="G5044">
            <v>35.130738965682099</v>
          </cell>
          <cell r="H5044">
            <v>36.967788582351076</v>
          </cell>
          <cell r="I5044">
            <v>35.244137090167833</v>
          </cell>
          <cell r="J5044">
            <v>59.036592176338289</v>
          </cell>
          <cell r="K5044">
            <v>38.78215857412291</v>
          </cell>
          <cell r="M5044">
            <v>48.75</v>
          </cell>
          <cell r="N5044">
            <v>38.75</v>
          </cell>
          <cell r="O5044">
            <v>47.5</v>
          </cell>
          <cell r="P5044">
            <v>-1.25</v>
          </cell>
          <cell r="Q5044">
            <v>49.5</v>
          </cell>
          <cell r="R5044">
            <v>6290</v>
          </cell>
          <cell r="S5044">
            <v>6340</v>
          </cell>
          <cell r="T5044">
            <v>6320</v>
          </cell>
          <cell r="U5044">
            <v>6410</v>
          </cell>
          <cell r="V5044">
            <v>6380</v>
          </cell>
          <cell r="W5044">
            <v>6340</v>
          </cell>
          <cell r="X5044">
            <v>33.193506124073757</v>
          </cell>
        </row>
        <row r="5045">
          <cell r="A5045">
            <v>43853</v>
          </cell>
          <cell r="B5045">
            <v>1</v>
          </cell>
          <cell r="C5045">
            <v>2020</v>
          </cell>
          <cell r="D5045">
            <v>2923</v>
          </cell>
          <cell r="E5045">
            <v>35.380214839550725</v>
          </cell>
          <cell r="F5045">
            <v>34.699826092636286</v>
          </cell>
          <cell r="G5045">
            <v>34.563748343253401</v>
          </cell>
          <cell r="H5045">
            <v>36.740992333379594</v>
          </cell>
          <cell r="I5045">
            <v>34.926622341607768</v>
          </cell>
          <cell r="J5045">
            <v>58.7719653448993</v>
          </cell>
          <cell r="K5045">
            <v>37.761575453751256</v>
          </cell>
          <cell r="M5045">
            <v>48</v>
          </cell>
          <cell r="N5045">
            <v>38.75</v>
          </cell>
          <cell r="O5045">
            <v>47.5</v>
          </cell>
          <cell r="P5045">
            <v>-0.5</v>
          </cell>
          <cell r="Q5045">
            <v>49.5</v>
          </cell>
          <cell r="R5045">
            <v>6330</v>
          </cell>
          <cell r="S5045">
            <v>6380</v>
          </cell>
          <cell r="T5045">
            <v>6360</v>
          </cell>
          <cell r="U5045">
            <v>6450</v>
          </cell>
          <cell r="V5045">
            <v>6420</v>
          </cell>
          <cell r="W5045">
            <v>6380</v>
          </cell>
          <cell r="X5045">
            <v>32.54819863722269</v>
          </cell>
        </row>
        <row r="5046">
          <cell r="A5046">
            <v>43854</v>
          </cell>
          <cell r="B5046">
            <v>1</v>
          </cell>
          <cell r="C5046">
            <v>2020</v>
          </cell>
          <cell r="D5046">
            <v>2862</v>
          </cell>
          <cell r="E5046">
            <v>34.983321403850631</v>
          </cell>
          <cell r="F5046">
            <v>34.246233594693329</v>
          </cell>
          <cell r="G5046">
            <v>34.132835470207588</v>
          </cell>
          <cell r="H5046">
            <v>36.287399835436638</v>
          </cell>
          <cell r="I5046">
            <v>34.563748343253401</v>
          </cell>
          <cell r="J5046">
            <v>58.829649550930483</v>
          </cell>
          <cell r="K5046">
            <v>36.967788582351076</v>
          </cell>
          <cell r="M5046">
            <v>48</v>
          </cell>
          <cell r="N5046">
            <v>38.75</v>
          </cell>
          <cell r="O5046">
            <v>47.5</v>
          </cell>
          <cell r="P5046">
            <v>-0.5</v>
          </cell>
          <cell r="Q5046">
            <v>50</v>
          </cell>
          <cell r="R5046"/>
          <cell r="S5046"/>
          <cell r="T5046"/>
          <cell r="U5046"/>
          <cell r="V5046"/>
          <cell r="W5046"/>
          <cell r="X5046">
            <v>31.939518492133004</v>
          </cell>
        </row>
        <row r="5047">
          <cell r="A5047">
            <v>43857</v>
          </cell>
          <cell r="B5047">
            <v>1</v>
          </cell>
          <cell r="C5047">
            <v>2020</v>
          </cell>
          <cell r="D5047"/>
          <cell r="E5047"/>
          <cell r="F5047"/>
          <cell r="G5047"/>
          <cell r="H5047">
            <v>36.060603586465163</v>
          </cell>
          <cell r="I5047"/>
          <cell r="J5047">
            <v>58.730831550564972</v>
          </cell>
          <cell r="K5047">
            <v>36.51419608440812</v>
          </cell>
          <cell r="M5047">
            <v>48</v>
          </cell>
          <cell r="N5047">
            <v>36.5</v>
          </cell>
          <cell r="O5047">
            <v>47.5</v>
          </cell>
          <cell r="P5047">
            <v>-0.5</v>
          </cell>
          <cell r="Q5047">
            <v>50</v>
          </cell>
          <cell r="R5047"/>
          <cell r="S5047"/>
          <cell r="T5047"/>
          <cell r="U5047"/>
          <cell r="V5047"/>
          <cell r="W5047"/>
          <cell r="X5047"/>
        </row>
        <row r="5048">
          <cell r="A5048">
            <v>43858</v>
          </cell>
          <cell r="B5048">
            <v>1</v>
          </cell>
          <cell r="C5048">
            <v>2020</v>
          </cell>
          <cell r="D5048">
            <v>2575</v>
          </cell>
          <cell r="E5048">
            <v>32.715358914135848</v>
          </cell>
          <cell r="F5048">
            <v>31.184484233578363</v>
          </cell>
          <cell r="G5048">
            <v>31.275202733166953</v>
          </cell>
          <cell r="H5048">
            <v>34.473029843664804</v>
          </cell>
          <cell r="I5048">
            <v>31.297882358064101</v>
          </cell>
          <cell r="J5048">
            <v>58.937078325219296</v>
          </cell>
          <cell r="K5048">
            <v>35.266816715064984</v>
          </cell>
          <cell r="M5048">
            <v>46</v>
          </cell>
          <cell r="N5048">
            <v>36.5</v>
          </cell>
          <cell r="O5048">
            <v>47.5</v>
          </cell>
          <cell r="P5048">
            <v>1.5</v>
          </cell>
          <cell r="Q5048">
            <v>50</v>
          </cell>
          <cell r="R5048"/>
          <cell r="S5048"/>
          <cell r="T5048"/>
          <cell r="U5048"/>
          <cell r="V5048"/>
          <cell r="W5048"/>
          <cell r="X5048">
            <v>28.592427960908616</v>
          </cell>
        </row>
        <row r="5049">
          <cell r="A5049">
            <v>43859</v>
          </cell>
          <cell r="B5049">
            <v>1</v>
          </cell>
          <cell r="C5049">
            <v>2020</v>
          </cell>
          <cell r="D5049">
            <v>2728</v>
          </cell>
          <cell r="E5049">
            <v>33.339048598807409</v>
          </cell>
          <cell r="F5049">
            <v>32.318465478435755</v>
          </cell>
          <cell r="G5049">
            <v>32.409183978024345</v>
          </cell>
          <cell r="H5049">
            <v>35.380214839550725</v>
          </cell>
          <cell r="I5049">
            <v>32.431863602921496</v>
          </cell>
          <cell r="J5049">
            <v>58.846151556414611</v>
          </cell>
          <cell r="K5049">
            <v>36.287399835436638</v>
          </cell>
          <cell r="M5049">
            <v>45.75</v>
          </cell>
          <cell r="N5049">
            <v>36.5</v>
          </cell>
          <cell r="O5049">
            <v>47.5</v>
          </cell>
          <cell r="P5049">
            <v>1.75</v>
          </cell>
          <cell r="Q5049">
            <v>50</v>
          </cell>
          <cell r="R5049"/>
          <cell r="S5049"/>
          <cell r="T5049"/>
          <cell r="U5049"/>
          <cell r="V5049"/>
          <cell r="W5049"/>
          <cell r="X5049">
            <v>30.335874831782043</v>
          </cell>
        </row>
        <row r="5050">
          <cell r="A5050">
            <v>43860</v>
          </cell>
          <cell r="B5050">
            <v>1</v>
          </cell>
          <cell r="C5050">
            <v>2020</v>
          </cell>
          <cell r="D5050">
            <v>2658</v>
          </cell>
          <cell r="E5050">
            <v>32.488562665164366</v>
          </cell>
          <cell r="F5050">
            <v>31.524678607035579</v>
          </cell>
          <cell r="G5050">
            <v>31.411280482549842</v>
          </cell>
          <cell r="H5050">
            <v>33.792641096750373</v>
          </cell>
          <cell r="I5050">
            <v>31.751474856007061</v>
          </cell>
          <cell r="J5050">
            <v>58.648736454743656</v>
          </cell>
          <cell r="K5050">
            <v>34.926622341607768</v>
          </cell>
          <cell r="M5050">
            <v>45.75</v>
          </cell>
          <cell r="N5050">
            <v>36.5</v>
          </cell>
          <cell r="O5050">
            <v>47.5</v>
          </cell>
          <cell r="P5050">
            <v>1.75</v>
          </cell>
          <cell r="Q5050">
            <v>50</v>
          </cell>
          <cell r="R5050"/>
          <cell r="S5050"/>
          <cell r="T5050"/>
          <cell r="U5050"/>
          <cell r="V5050"/>
          <cell r="W5050"/>
          <cell r="X5050">
            <v>29.510435920508691</v>
          </cell>
        </row>
        <row r="5051">
          <cell r="A5051">
            <v>43861</v>
          </cell>
          <cell r="B5051">
            <v>1</v>
          </cell>
          <cell r="C5051">
            <v>2020</v>
          </cell>
          <cell r="D5051">
            <v>2599</v>
          </cell>
          <cell r="E5051">
            <v>31.921572042735669</v>
          </cell>
          <cell r="F5051">
            <v>30.957687984606881</v>
          </cell>
          <cell r="G5051">
            <v>30.844289860121144</v>
          </cell>
          <cell r="H5051">
            <v>33.112252349835934</v>
          </cell>
          <cell r="I5051">
            <v>31.071086109092622</v>
          </cell>
          <cell r="J5051">
            <v>57.06363546948031</v>
          </cell>
          <cell r="K5051">
            <v>34.473029843664804</v>
          </cell>
          <cell r="M5051">
            <v>45.75</v>
          </cell>
          <cell r="N5051">
            <v>36.5</v>
          </cell>
          <cell r="O5051">
            <v>47.5</v>
          </cell>
          <cell r="P5051">
            <v>1.75</v>
          </cell>
          <cell r="Q5051">
            <v>50</v>
          </cell>
          <cell r="R5051"/>
          <cell r="S5051"/>
          <cell r="T5051"/>
          <cell r="U5051"/>
          <cell r="V5051"/>
          <cell r="W5051"/>
          <cell r="X5051">
            <v>28.788446939041467</v>
          </cell>
        </row>
        <row r="5052">
          <cell r="A5052">
            <v>43864</v>
          </cell>
          <cell r="B5052">
            <v>2</v>
          </cell>
          <cell r="C5052">
            <v>2020</v>
          </cell>
          <cell r="D5052">
            <v>2620</v>
          </cell>
          <cell r="E5052">
            <v>31.921572042735669</v>
          </cell>
          <cell r="F5052">
            <v>30.844289860121144</v>
          </cell>
          <cell r="G5052">
            <v>30.866969485018291</v>
          </cell>
          <cell r="H5052">
            <v>33.112252349835934</v>
          </cell>
          <cell r="I5052">
            <v>31.071086109092622</v>
          </cell>
          <cell r="J5052">
            <v>57.238856458639418</v>
          </cell>
          <cell r="K5052">
            <v>35.153418590579243</v>
          </cell>
          <cell r="M5052">
            <v>43.5</v>
          </cell>
          <cell r="N5052">
            <v>36.75</v>
          </cell>
          <cell r="O5052">
            <v>42.5</v>
          </cell>
          <cell r="P5052">
            <v>-1</v>
          </cell>
          <cell r="Q5052">
            <v>50</v>
          </cell>
          <cell r="R5052">
            <v>6010</v>
          </cell>
          <cell r="S5052">
            <v>6060</v>
          </cell>
          <cell r="T5052">
            <v>6030</v>
          </cell>
          <cell r="U5052">
            <v>6120</v>
          </cell>
          <cell r="V5052">
            <v>6090</v>
          </cell>
          <cell r="W5052">
            <v>6050</v>
          </cell>
          <cell r="X5052">
            <v>28.880008374496963</v>
          </cell>
        </row>
        <row r="5053">
          <cell r="A5053">
            <v>43865</v>
          </cell>
          <cell r="B5053">
            <v>2</v>
          </cell>
          <cell r="C5053">
            <v>2020</v>
          </cell>
          <cell r="D5053">
            <v>2672</v>
          </cell>
          <cell r="E5053">
            <v>32.09166922946428</v>
          </cell>
          <cell r="F5053">
            <v>31.297882358064101</v>
          </cell>
          <cell r="G5053">
            <v>31.365921232755547</v>
          </cell>
          <cell r="H5053">
            <v>33.792641096750373</v>
          </cell>
          <cell r="I5053">
            <v>31.524678607035579</v>
          </cell>
          <cell r="J5053">
            <v>57.408697531804556</v>
          </cell>
          <cell r="K5053">
            <v>35.266816715064984</v>
          </cell>
          <cell r="M5053">
            <v>43.5</v>
          </cell>
          <cell r="N5053">
            <v>36.75</v>
          </cell>
          <cell r="O5053">
            <v>42.5</v>
          </cell>
          <cell r="P5053">
            <v>-1</v>
          </cell>
          <cell r="Q5053">
            <v>50</v>
          </cell>
          <cell r="R5053">
            <v>5970</v>
          </cell>
          <cell r="S5053">
            <v>6020</v>
          </cell>
          <cell r="T5053">
            <v>6010</v>
          </cell>
          <cell r="U5053">
            <v>6090</v>
          </cell>
          <cell r="V5053">
            <v>6040</v>
          </cell>
          <cell r="W5053">
            <v>6020</v>
          </cell>
          <cell r="X5053">
            <v>29.496207215954833</v>
          </cell>
        </row>
        <row r="5054">
          <cell r="A5054">
            <v>43866</v>
          </cell>
          <cell r="B5054">
            <v>2</v>
          </cell>
          <cell r="C5054">
            <v>2020</v>
          </cell>
          <cell r="D5054">
            <v>2806</v>
          </cell>
          <cell r="E5054">
            <v>32.998854225350193</v>
          </cell>
          <cell r="F5054">
            <v>32.545261727407237</v>
          </cell>
          <cell r="G5054">
            <v>32.567941352304381</v>
          </cell>
          <cell r="H5054">
            <v>33.656563347367481</v>
          </cell>
          <cell r="I5054">
            <v>32.658659851892978</v>
          </cell>
          <cell r="J5054">
            <v>57.352240537884541</v>
          </cell>
          <cell r="K5054">
            <v>36.287399835436638</v>
          </cell>
          <cell r="M5054">
            <v>43.75</v>
          </cell>
          <cell r="N5054">
            <v>36.75</v>
          </cell>
          <cell r="O5054">
            <v>42.5</v>
          </cell>
          <cell r="P5054">
            <v>-1.25</v>
          </cell>
          <cell r="Q5054">
            <v>50</v>
          </cell>
          <cell r="R5054">
            <v>6010</v>
          </cell>
          <cell r="S5054">
            <v>6060</v>
          </cell>
          <cell r="T5054">
            <v>6040</v>
          </cell>
          <cell r="U5054">
            <v>6200</v>
          </cell>
          <cell r="V5054">
            <v>6160</v>
          </cell>
          <cell r="W5054">
            <v>6070</v>
          </cell>
          <cell r="X5054">
            <v>30.896481350356602</v>
          </cell>
        </row>
        <row r="5055">
          <cell r="A5055">
            <v>43867</v>
          </cell>
          <cell r="B5055">
            <v>2</v>
          </cell>
          <cell r="C5055">
            <v>2020</v>
          </cell>
          <cell r="D5055">
            <v>2852</v>
          </cell>
          <cell r="E5055">
            <v>33.395747661050279</v>
          </cell>
          <cell r="F5055">
            <v>33.112252349835934</v>
          </cell>
          <cell r="G5055">
            <v>33.18029122452738</v>
          </cell>
          <cell r="H5055">
            <v>34.473029843664804</v>
          </cell>
          <cell r="I5055">
            <v>33.429767098396006</v>
          </cell>
          <cell r="J5055">
            <v>57.317614836311613</v>
          </cell>
          <cell r="K5055">
            <v>37.307982955808292</v>
          </cell>
          <cell r="M5055">
            <v>44.5</v>
          </cell>
          <cell r="N5055">
            <v>36.75</v>
          </cell>
          <cell r="O5055">
            <v>42.5</v>
          </cell>
          <cell r="P5055">
            <v>-2</v>
          </cell>
          <cell r="Q5055">
            <v>50</v>
          </cell>
          <cell r="R5055">
            <v>6130</v>
          </cell>
          <cell r="S5055">
            <v>6180</v>
          </cell>
          <cell r="T5055">
            <v>6160</v>
          </cell>
          <cell r="U5055">
            <v>6320</v>
          </cell>
          <cell r="V5055">
            <v>6280</v>
          </cell>
          <cell r="W5055">
            <v>6190</v>
          </cell>
          <cell r="X5055">
            <v>31.380128663027687</v>
          </cell>
        </row>
        <row r="5056">
          <cell r="A5056">
            <v>43868</v>
          </cell>
          <cell r="B5056">
            <v>2</v>
          </cell>
          <cell r="C5056">
            <v>2020</v>
          </cell>
          <cell r="D5056">
            <v>2810</v>
          </cell>
          <cell r="E5056">
            <v>32.715358914135848</v>
          </cell>
          <cell r="F5056">
            <v>32.772057976378711</v>
          </cell>
          <cell r="G5056">
            <v>32.817417226173013</v>
          </cell>
          <cell r="H5056">
            <v>34.473029843664804</v>
          </cell>
          <cell r="I5056">
            <v>32.885456100864452</v>
          </cell>
          <cell r="J5056">
            <v>57.095559181631074</v>
          </cell>
          <cell r="K5056">
            <v>34.926622341607768</v>
          </cell>
          <cell r="M5056">
            <v>44.5</v>
          </cell>
          <cell r="N5056">
            <v>36.75</v>
          </cell>
          <cell r="O5056">
            <v>42.5</v>
          </cell>
          <cell r="P5056">
            <v>-2</v>
          </cell>
          <cell r="Q5056">
            <v>44.5</v>
          </cell>
          <cell r="R5056">
            <v>6100</v>
          </cell>
          <cell r="S5056">
            <v>6150</v>
          </cell>
          <cell r="T5056">
            <v>6130</v>
          </cell>
          <cell r="U5056">
            <v>6290</v>
          </cell>
          <cell r="V5056">
            <v>6250</v>
          </cell>
          <cell r="W5056">
            <v>6160</v>
          </cell>
          <cell r="X5056">
            <v>30.783599063391183</v>
          </cell>
        </row>
        <row r="5057">
          <cell r="A5057">
            <v>43871</v>
          </cell>
          <cell r="B5057">
            <v>2</v>
          </cell>
          <cell r="C5057">
            <v>2020</v>
          </cell>
          <cell r="D5057">
            <v>2759</v>
          </cell>
          <cell r="E5057">
            <v>32.09166922946428</v>
          </cell>
          <cell r="F5057">
            <v>32.205067353950014</v>
          </cell>
          <cell r="G5057">
            <v>32.137028479258575</v>
          </cell>
          <cell r="H5057">
            <v>33.339048598807409</v>
          </cell>
          <cell r="I5057">
            <v>32.431863602921496</v>
          </cell>
          <cell r="J5057">
            <v>57.271780043302783</v>
          </cell>
          <cell r="K5057">
            <v>35.153418590579243</v>
          </cell>
          <cell r="M5057">
            <v>44.25</v>
          </cell>
          <cell r="N5057">
            <v>35</v>
          </cell>
          <cell r="O5057">
            <v>41.75</v>
          </cell>
          <cell r="P5057">
            <v>-2.5</v>
          </cell>
          <cell r="Q5057">
            <v>44.5</v>
          </cell>
          <cell r="R5057">
            <v>6100</v>
          </cell>
          <cell r="S5057">
            <v>6150</v>
          </cell>
          <cell r="T5057">
            <v>6130</v>
          </cell>
          <cell r="U5057">
            <v>6280</v>
          </cell>
          <cell r="V5057">
            <v>6230</v>
          </cell>
          <cell r="W5057">
            <v>6160</v>
          </cell>
          <cell r="X5057">
            <v>30.170243534826938</v>
          </cell>
        </row>
        <row r="5058">
          <cell r="A5058">
            <v>43872</v>
          </cell>
          <cell r="B5058">
            <v>2</v>
          </cell>
          <cell r="C5058">
            <v>2020</v>
          </cell>
          <cell r="D5058">
            <v>2693</v>
          </cell>
          <cell r="E5058">
            <v>31.581377669278449</v>
          </cell>
          <cell r="F5058">
            <v>31.63807673152132</v>
          </cell>
          <cell r="G5058">
            <v>31.479319357241284</v>
          </cell>
          <cell r="H5058">
            <v>33.339048598807409</v>
          </cell>
          <cell r="I5058">
            <v>31.978271104978539</v>
          </cell>
          <cell r="J5058">
            <v>55.999073820118269</v>
          </cell>
          <cell r="K5058">
            <v>35.266816715064984</v>
          </cell>
          <cell r="M5058">
            <v>44.5</v>
          </cell>
          <cell r="N5058">
            <v>35</v>
          </cell>
          <cell r="O5058">
            <v>41.75</v>
          </cell>
          <cell r="P5058">
            <v>-2.75</v>
          </cell>
          <cell r="Q5058">
            <v>44.5</v>
          </cell>
          <cell r="R5058">
            <v>6030</v>
          </cell>
          <cell r="S5058">
            <v>6080</v>
          </cell>
          <cell r="T5058">
            <v>6050</v>
          </cell>
          <cell r="U5058">
            <v>6200</v>
          </cell>
          <cell r="V5058">
            <v>6160</v>
          </cell>
          <cell r="W5058">
            <v>6080</v>
          </cell>
          <cell r="X5058">
            <v>29.569707019133041</v>
          </cell>
        </row>
        <row r="5059">
          <cell r="A5059">
            <v>43873</v>
          </cell>
          <cell r="B5059">
            <v>2</v>
          </cell>
          <cell r="C5059">
            <v>2020</v>
          </cell>
          <cell r="D5059">
            <v>2709</v>
          </cell>
          <cell r="E5059">
            <v>31.581377669278449</v>
          </cell>
          <cell r="F5059">
            <v>31.524678607035579</v>
          </cell>
          <cell r="G5059">
            <v>31.570037856829877</v>
          </cell>
          <cell r="H5059">
            <v>32.885456100864452</v>
          </cell>
          <cell r="I5059">
            <v>31.751474856007061</v>
          </cell>
          <cell r="J5059">
            <v>55.991218710871522</v>
          </cell>
          <cell r="K5059">
            <v>34.699826092636286</v>
          </cell>
          <cell r="M5059">
            <v>44.5</v>
          </cell>
          <cell r="N5059">
            <v>35</v>
          </cell>
          <cell r="O5059">
            <v>41.75</v>
          </cell>
          <cell r="P5059">
            <v>-2.75</v>
          </cell>
          <cell r="Q5059">
            <v>44.5</v>
          </cell>
          <cell r="R5059">
            <v>5880</v>
          </cell>
          <cell r="S5059">
            <v>5930</v>
          </cell>
          <cell r="T5059">
            <v>5900</v>
          </cell>
          <cell r="U5059">
            <v>6050</v>
          </cell>
          <cell r="V5059">
            <v>6010</v>
          </cell>
          <cell r="W5059">
            <v>5930</v>
          </cell>
          <cell r="X5059">
            <v>29.702249865300303</v>
          </cell>
        </row>
        <row r="5060">
          <cell r="A5060">
            <v>43874</v>
          </cell>
          <cell r="B5060">
            <v>2</v>
          </cell>
          <cell r="C5060">
            <v>2020</v>
          </cell>
          <cell r="D5060">
            <v>2632</v>
          </cell>
          <cell r="E5060">
            <v>30.730891735635403</v>
          </cell>
          <cell r="F5060">
            <v>30.730891735635403</v>
          </cell>
          <cell r="G5060">
            <v>30.730891735635403</v>
          </cell>
          <cell r="H5060">
            <v>32.431863602921496</v>
          </cell>
          <cell r="I5060">
            <v>31.071086109092622</v>
          </cell>
          <cell r="J5060">
            <v>55.967666599804133</v>
          </cell>
          <cell r="K5060">
            <v>34.019437345721848</v>
          </cell>
          <cell r="M5060">
            <v>42.75</v>
          </cell>
          <cell r="N5060">
            <v>35</v>
          </cell>
          <cell r="O5060">
            <v>41.75</v>
          </cell>
          <cell r="P5060">
            <v>-1</v>
          </cell>
          <cell r="Q5060">
            <v>44.5</v>
          </cell>
          <cell r="R5060">
            <v>5850</v>
          </cell>
          <cell r="S5060">
            <v>5900</v>
          </cell>
          <cell r="T5060">
            <v>5870</v>
          </cell>
          <cell r="U5060">
            <v>6020</v>
          </cell>
          <cell r="V5060">
            <v>5980</v>
          </cell>
          <cell r="W5060">
            <v>5900</v>
          </cell>
          <cell r="X5060">
            <v>28.830124476838094</v>
          </cell>
        </row>
        <row r="5061">
          <cell r="A5061">
            <v>43875</v>
          </cell>
          <cell r="B5061">
            <v>2</v>
          </cell>
          <cell r="C5061">
            <v>2020</v>
          </cell>
          <cell r="D5061">
            <v>2659</v>
          </cell>
          <cell r="E5061">
            <v>30.957687984606881</v>
          </cell>
          <cell r="F5061">
            <v>30.844289860121144</v>
          </cell>
          <cell r="G5061">
            <v>30.866969485018291</v>
          </cell>
          <cell r="H5061">
            <v>31.751474856007061</v>
          </cell>
          <cell r="I5061">
            <v>30.935008359709734</v>
          </cell>
          <cell r="J5061">
            <v>55.805695498175943</v>
          </cell>
          <cell r="K5061">
            <v>34.019437345721848</v>
          </cell>
          <cell r="M5061">
            <v>42.75</v>
          </cell>
          <cell r="N5061">
            <v>35</v>
          </cell>
          <cell r="O5061">
            <v>41.75</v>
          </cell>
          <cell r="P5061">
            <v>-1</v>
          </cell>
          <cell r="Q5061">
            <v>43.75</v>
          </cell>
          <cell r="R5061">
            <v>5770</v>
          </cell>
          <cell r="S5061">
            <v>5820</v>
          </cell>
          <cell r="T5061">
            <v>5800</v>
          </cell>
          <cell r="U5061">
            <v>5860</v>
          </cell>
          <cell r="V5061">
            <v>5840</v>
          </cell>
          <cell r="W5061">
            <v>5820</v>
          </cell>
          <cell r="X5061">
            <v>29.129391426888667</v>
          </cell>
        </row>
        <row r="5062">
          <cell r="A5062">
            <v>43879</v>
          </cell>
          <cell r="B5062">
            <v>2</v>
          </cell>
          <cell r="C5062">
            <v>2020</v>
          </cell>
          <cell r="D5062">
            <v>2642</v>
          </cell>
          <cell r="E5062">
            <v>30.730891735635403</v>
          </cell>
          <cell r="F5062">
            <v>30.617493611149666</v>
          </cell>
          <cell r="G5062">
            <v>30.708212110738256</v>
          </cell>
          <cell r="H5062">
            <v>31.751474856007061</v>
          </cell>
          <cell r="I5062">
            <v>31.161804608681212</v>
          </cell>
          <cell r="J5062">
            <v>55.772166856197167</v>
          </cell>
          <cell r="K5062">
            <v>33.792641096750373</v>
          </cell>
          <cell r="M5062">
            <v>42.5</v>
          </cell>
          <cell r="N5062">
            <v>34</v>
          </cell>
          <cell r="O5062">
            <v>41.75</v>
          </cell>
          <cell r="P5062">
            <v>-0.75</v>
          </cell>
          <cell r="Q5062">
            <v>43.75</v>
          </cell>
          <cell r="R5062">
            <v>5750</v>
          </cell>
          <cell r="S5062">
            <v>5800</v>
          </cell>
          <cell r="T5062">
            <v>5820</v>
          </cell>
          <cell r="U5062">
            <v>5860</v>
          </cell>
          <cell r="V5062">
            <v>5840</v>
          </cell>
          <cell r="W5062">
            <v>5830</v>
          </cell>
          <cell r="X5062">
            <v>28.849094356410571</v>
          </cell>
        </row>
        <row r="5063">
          <cell r="A5063">
            <v>43880</v>
          </cell>
          <cell r="B5063">
            <v>2</v>
          </cell>
          <cell r="C5063">
            <v>2020</v>
          </cell>
          <cell r="D5063">
            <v>2547</v>
          </cell>
          <cell r="E5063">
            <v>30.050502988720968</v>
          </cell>
          <cell r="F5063">
            <v>30.050502988720968</v>
          </cell>
          <cell r="G5063">
            <v>29.91442523933808</v>
          </cell>
          <cell r="H5063">
            <v>31.751474856007061</v>
          </cell>
          <cell r="I5063">
            <v>31.161804608681212</v>
          </cell>
          <cell r="J5063">
            <v>55.756585862523124</v>
          </cell>
          <cell r="K5063">
            <v>32.205067353950014</v>
          </cell>
          <cell r="M5063">
            <v>41.25</v>
          </cell>
          <cell r="N5063">
            <v>34</v>
          </cell>
          <cell r="O5063">
            <v>41.75</v>
          </cell>
          <cell r="P5063">
            <v>0.5</v>
          </cell>
          <cell r="Q5063">
            <v>43.75</v>
          </cell>
          <cell r="R5063">
            <v>5670</v>
          </cell>
          <cell r="S5063">
            <v>5720</v>
          </cell>
          <cell r="T5063">
            <v>5740</v>
          </cell>
          <cell r="U5063">
            <v>5780</v>
          </cell>
          <cell r="V5063">
            <v>5760</v>
          </cell>
          <cell r="W5063">
            <v>5750</v>
          </cell>
          <cell r="X5063">
            <v>27.744958988009468</v>
          </cell>
        </row>
        <row r="5064">
          <cell r="A5064">
            <v>43881</v>
          </cell>
          <cell r="B5064">
            <v>2</v>
          </cell>
          <cell r="C5064">
            <v>2020</v>
          </cell>
          <cell r="D5064">
            <v>2585</v>
          </cell>
          <cell r="E5064">
            <v>30.220600175449576</v>
          </cell>
          <cell r="F5064">
            <v>29.937104864235227</v>
          </cell>
          <cell r="G5064">
            <v>29.91442523933808</v>
          </cell>
          <cell r="H5064">
            <v>31.297882358064101</v>
          </cell>
          <cell r="I5064">
            <v>30.254619612795299</v>
          </cell>
          <cell r="J5064">
            <v>55.694348847467971</v>
          </cell>
          <cell r="K5064">
            <v>32.205067353950014</v>
          </cell>
          <cell r="M5064">
            <v>41.75</v>
          </cell>
          <cell r="N5064">
            <v>34</v>
          </cell>
          <cell r="O5064">
            <v>41.75</v>
          </cell>
          <cell r="P5064">
            <v>0</v>
          </cell>
          <cell r="Q5064">
            <v>43.75</v>
          </cell>
          <cell r="R5064">
            <v>5610</v>
          </cell>
          <cell r="S5064">
            <v>5660</v>
          </cell>
          <cell r="T5064">
            <v>5680</v>
          </cell>
          <cell r="U5064">
            <v>5725</v>
          </cell>
          <cell r="V5064">
            <v>5700</v>
          </cell>
          <cell r="W5064">
            <v>5690</v>
          </cell>
          <cell r="X5064">
            <v>28.030997063890666</v>
          </cell>
        </row>
        <row r="5065">
          <cell r="A5065">
            <v>43882</v>
          </cell>
          <cell r="B5065">
            <v>2</v>
          </cell>
          <cell r="C5065">
            <v>2020</v>
          </cell>
          <cell r="D5065">
            <v>2624</v>
          </cell>
          <cell r="E5065">
            <v>30.333998299935317</v>
          </cell>
          <cell r="F5065">
            <v>30.163901113206705</v>
          </cell>
          <cell r="G5065">
            <v>30.095862238515263</v>
          </cell>
          <cell r="H5065"/>
          <cell r="I5065"/>
          <cell r="J5065"/>
          <cell r="K5065">
            <v>32.545261727407237</v>
          </cell>
          <cell r="M5065">
            <v>41.75</v>
          </cell>
          <cell r="N5065">
            <v>34</v>
          </cell>
          <cell r="O5065">
            <v>41.75</v>
          </cell>
          <cell r="P5065">
            <v>0</v>
          </cell>
          <cell r="Q5065">
            <v>43.75</v>
          </cell>
          <cell r="R5065">
            <v>5680</v>
          </cell>
          <cell r="S5065">
            <v>5730</v>
          </cell>
          <cell r="T5065">
            <v>5750</v>
          </cell>
          <cell r="U5065">
            <v>5795</v>
          </cell>
          <cell r="V5065">
            <v>5770</v>
          </cell>
          <cell r="W5065">
            <v>5760</v>
          </cell>
          <cell r="X5065">
            <v>28.419931103207308</v>
          </cell>
        </row>
        <row r="5066">
          <cell r="A5066">
            <v>43885</v>
          </cell>
          <cell r="B5066">
            <v>2</v>
          </cell>
          <cell r="C5066">
            <v>2020</v>
          </cell>
          <cell r="D5066">
            <v>2544</v>
          </cell>
          <cell r="E5066">
            <v>29.767007677506619</v>
          </cell>
          <cell r="F5066">
            <v>29.37011424180653</v>
          </cell>
          <cell r="G5066">
            <v>29.27939574221794</v>
          </cell>
          <cell r="H5066">
            <v>31.524678607035579</v>
          </cell>
          <cell r="I5066">
            <v>29.48351236629227</v>
          </cell>
          <cell r="J5066">
            <v>55.500750582564379</v>
          </cell>
          <cell r="K5066">
            <v>31.184484233578363</v>
          </cell>
          <cell r="M5066">
            <v>40.75</v>
          </cell>
          <cell r="N5066">
            <v>32.75</v>
          </cell>
          <cell r="O5066">
            <v>38.75</v>
          </cell>
          <cell r="P5066">
            <v>-2</v>
          </cell>
          <cell r="Q5066">
            <v>43.75</v>
          </cell>
          <cell r="R5066">
            <v>5630</v>
          </cell>
          <cell r="S5066">
            <v>5680</v>
          </cell>
          <cell r="T5066">
            <v>5700</v>
          </cell>
          <cell r="U5066">
            <v>5740</v>
          </cell>
          <cell r="V5066">
            <v>5720</v>
          </cell>
          <cell r="W5066">
            <v>5710</v>
          </cell>
          <cell r="X5066">
            <v>27.35749916469619</v>
          </cell>
        </row>
        <row r="5067">
          <cell r="A5067">
            <v>43886</v>
          </cell>
          <cell r="B5067">
            <v>2</v>
          </cell>
          <cell r="C5067">
            <v>2020</v>
          </cell>
          <cell r="D5067">
            <v>2439</v>
          </cell>
          <cell r="E5067">
            <v>28.633026432649224</v>
          </cell>
          <cell r="F5067">
            <v>28.462929245920613</v>
          </cell>
          <cell r="G5067">
            <v>28.145414497360544</v>
          </cell>
          <cell r="H5067">
            <v>31.524678607035579</v>
          </cell>
          <cell r="I5067">
            <v>29.48351236629227</v>
          </cell>
          <cell r="J5067">
            <v>55.585767746804478</v>
          </cell>
          <cell r="K5067">
            <v>30.163901113206705</v>
          </cell>
          <cell r="M5067">
            <v>39.5</v>
          </cell>
          <cell r="N5067">
            <v>32.75</v>
          </cell>
          <cell r="O5067">
            <v>38.75</v>
          </cell>
          <cell r="P5067">
            <v>-0.75</v>
          </cell>
          <cell r="Q5067">
            <v>43.75</v>
          </cell>
          <cell r="R5067">
            <v>5350</v>
          </cell>
          <cell r="S5067">
            <v>5400</v>
          </cell>
          <cell r="T5067">
            <v>5480</v>
          </cell>
          <cell r="U5067">
            <v>5520</v>
          </cell>
          <cell r="V5067">
            <v>5500</v>
          </cell>
          <cell r="W5067">
            <v>5490</v>
          </cell>
          <cell r="X5067">
            <v>26.141590323319342</v>
          </cell>
        </row>
        <row r="5068">
          <cell r="A5068">
            <v>43887</v>
          </cell>
          <cell r="B5068">
            <v>2</v>
          </cell>
          <cell r="C5068">
            <v>2020</v>
          </cell>
          <cell r="D5068">
            <v>2421</v>
          </cell>
          <cell r="E5068">
            <v>28.349531121434875</v>
          </cell>
          <cell r="F5068">
            <v>28.236132996949134</v>
          </cell>
          <cell r="G5068">
            <v>27.805220123903325</v>
          </cell>
          <cell r="H5068">
            <v>31.524678607035579</v>
          </cell>
          <cell r="I5068">
            <v>29.48351236629227</v>
          </cell>
          <cell r="J5068">
            <v>55.766712517960102</v>
          </cell>
          <cell r="K5068">
            <v>29.937104864235227</v>
          </cell>
          <cell r="M5068">
            <v>39.5</v>
          </cell>
          <cell r="N5068">
            <v>32.75</v>
          </cell>
          <cell r="O5068">
            <v>38.75</v>
          </cell>
          <cell r="P5068">
            <v>-0.75</v>
          </cell>
          <cell r="Q5068">
            <v>43.75</v>
          </cell>
          <cell r="R5068">
            <v>5290</v>
          </cell>
          <cell r="S5068">
            <v>5340</v>
          </cell>
          <cell r="T5068">
            <v>5420</v>
          </cell>
          <cell r="U5068">
            <v>5460</v>
          </cell>
          <cell r="V5068">
            <v>5440</v>
          </cell>
          <cell r="W5068">
            <v>5430</v>
          </cell>
          <cell r="X5068">
            <v>26.003964895095937</v>
          </cell>
        </row>
        <row r="5069">
          <cell r="A5069">
            <v>43888</v>
          </cell>
          <cell r="B5069">
            <v>2</v>
          </cell>
          <cell r="C5069">
            <v>2020</v>
          </cell>
          <cell r="D5069">
            <v>2460</v>
          </cell>
          <cell r="E5069">
            <v>28.576327370406354</v>
          </cell>
          <cell r="F5069">
            <v>28.689725494892091</v>
          </cell>
          <cell r="G5069">
            <v>28.530968120612059</v>
          </cell>
          <cell r="H5069">
            <v>29.937104864235227</v>
          </cell>
          <cell r="I5069">
            <v>28.667045869994944</v>
          </cell>
          <cell r="J5069">
            <v>55.709895071849687</v>
          </cell>
          <cell r="K5069">
            <v>30.050502988720968</v>
          </cell>
          <cell r="M5069">
            <v>40.25</v>
          </cell>
          <cell r="N5069">
            <v>32.75</v>
          </cell>
          <cell r="O5069">
            <v>38.75</v>
          </cell>
          <cell r="P5069">
            <v>-1.5</v>
          </cell>
          <cell r="Q5069">
            <v>43.75</v>
          </cell>
          <cell r="R5069">
            <v>5210</v>
          </cell>
          <cell r="S5069">
            <v>5260</v>
          </cell>
          <cell r="T5069">
            <v>5370</v>
          </cell>
          <cell r="U5069">
            <v>5430</v>
          </cell>
          <cell r="V5069">
            <v>5420</v>
          </cell>
          <cell r="W5069">
            <v>5380</v>
          </cell>
          <cell r="X5069">
            <v>26.517051923471406</v>
          </cell>
        </row>
        <row r="5070">
          <cell r="A5070">
            <v>43889</v>
          </cell>
          <cell r="B5070">
            <v>2</v>
          </cell>
          <cell r="C5070">
            <v>2020</v>
          </cell>
          <cell r="D5070">
            <v>2322</v>
          </cell>
          <cell r="E5070">
            <v>27.15885081433461</v>
          </cell>
          <cell r="F5070">
            <v>27.328948001063218</v>
          </cell>
          <cell r="G5070">
            <v>27.147511001886034</v>
          </cell>
          <cell r="H5070">
            <v>28.576327370406354</v>
          </cell>
          <cell r="I5070">
            <v>27.533064625137548</v>
          </cell>
          <cell r="J5070">
            <v>55.030936966085292</v>
          </cell>
          <cell r="K5070">
            <v>28.803123619377832</v>
          </cell>
          <cell r="M5070">
            <v>40.25</v>
          </cell>
          <cell r="N5070">
            <v>32.75</v>
          </cell>
          <cell r="O5070">
            <v>38.75</v>
          </cell>
          <cell r="P5070">
            <v>-1.5</v>
          </cell>
          <cell r="Q5070">
            <v>40.75</v>
          </cell>
          <cell r="R5070">
            <v>5100</v>
          </cell>
          <cell r="S5070">
            <v>5150</v>
          </cell>
          <cell r="T5070">
            <v>5300</v>
          </cell>
          <cell r="U5070">
            <v>5360</v>
          </cell>
          <cell r="V5070">
            <v>5350</v>
          </cell>
          <cell r="W5070">
            <v>5310</v>
          </cell>
          <cell r="X5070">
            <v>25.011678466481797</v>
          </cell>
        </row>
        <row r="5071">
          <cell r="A5071">
            <v>43892</v>
          </cell>
          <cell r="B5071">
            <v>3</v>
          </cell>
          <cell r="C5071">
            <v>2020</v>
          </cell>
          <cell r="D5071">
            <v>2322</v>
          </cell>
          <cell r="E5071">
            <v>26.988753627606002</v>
          </cell>
          <cell r="F5071">
            <v>27.21554987657748</v>
          </cell>
          <cell r="G5071">
            <v>27.260909126371775</v>
          </cell>
          <cell r="H5071">
            <v>28.803123619377832</v>
          </cell>
          <cell r="I5071">
            <v>27.533064625137548</v>
          </cell>
          <cell r="J5071">
            <v>54.771178982656366</v>
          </cell>
          <cell r="K5071">
            <v>28.916521743863573</v>
          </cell>
          <cell r="M5071">
            <v>38.25</v>
          </cell>
          <cell r="N5071">
            <v>31.75</v>
          </cell>
          <cell r="O5071">
            <v>41.75</v>
          </cell>
          <cell r="P5071">
            <v>3.5</v>
          </cell>
          <cell r="Q5071">
            <v>40.75</v>
          </cell>
          <cell r="R5071">
            <v>4980</v>
          </cell>
          <cell r="S5071">
            <v>5030</v>
          </cell>
          <cell r="T5071">
            <v>5180</v>
          </cell>
          <cell r="U5071">
            <v>5240</v>
          </cell>
          <cell r="V5071">
            <v>5230</v>
          </cell>
          <cell r="W5071">
            <v>5190</v>
          </cell>
          <cell r="X5071">
            <v>25.071215906297279</v>
          </cell>
        </row>
        <row r="5072">
          <cell r="A5072">
            <v>43893</v>
          </cell>
          <cell r="B5072">
            <v>3</v>
          </cell>
          <cell r="C5072">
            <v>2020</v>
          </cell>
          <cell r="D5072">
            <v>2378</v>
          </cell>
          <cell r="E5072">
            <v>26.875355503120261</v>
          </cell>
          <cell r="F5072">
            <v>27.555744250034699</v>
          </cell>
          <cell r="G5072">
            <v>27.646462749623289</v>
          </cell>
          <cell r="H5072">
            <v>28.122734872463393</v>
          </cell>
          <cell r="I5072">
            <v>27.669142374520437</v>
          </cell>
          <cell r="J5072">
            <v>54.657181732137893</v>
          </cell>
          <cell r="K5072">
            <v>28.803123619377832</v>
          </cell>
          <cell r="M5072">
            <v>37.5</v>
          </cell>
          <cell r="N5072">
            <v>31.75</v>
          </cell>
          <cell r="O5072">
            <v>41.75</v>
          </cell>
          <cell r="P5072">
            <v>4.25</v>
          </cell>
          <cell r="Q5072">
            <v>40.75</v>
          </cell>
          <cell r="R5072">
            <v>4950</v>
          </cell>
          <cell r="S5072">
            <v>5000</v>
          </cell>
          <cell r="T5072">
            <v>5150</v>
          </cell>
          <cell r="U5072">
            <v>5210</v>
          </cell>
          <cell r="V5072">
            <v>5200</v>
          </cell>
          <cell r="W5072">
            <v>5160</v>
          </cell>
          <cell r="X5072">
            <v>25.743268737669553</v>
          </cell>
        </row>
        <row r="5073">
          <cell r="A5073">
            <v>43894</v>
          </cell>
          <cell r="B5073">
            <v>3</v>
          </cell>
          <cell r="C5073">
            <v>2020</v>
          </cell>
          <cell r="D5073">
            <v>2500</v>
          </cell>
          <cell r="E5073">
            <v>27.782540499006178</v>
          </cell>
          <cell r="F5073">
            <v>28.349531121434875</v>
          </cell>
          <cell r="G5073">
            <v>28.349531121434875</v>
          </cell>
          <cell r="H5073">
            <v>29.347434616909382</v>
          </cell>
          <cell r="I5073">
            <v>28.576327370406354</v>
          </cell>
          <cell r="J5073">
            <v>54.28551586968625</v>
          </cell>
          <cell r="K5073">
            <v>30.277299237692446</v>
          </cell>
          <cell r="M5073">
            <v>37.5</v>
          </cell>
          <cell r="N5073">
            <v>31.75</v>
          </cell>
          <cell r="O5073">
            <v>41.75</v>
          </cell>
          <cell r="P5073">
            <v>4.25</v>
          </cell>
          <cell r="Q5073">
            <v>40.75</v>
          </cell>
          <cell r="R5073">
            <v>4870</v>
          </cell>
          <cell r="S5073">
            <v>4920</v>
          </cell>
          <cell r="T5073">
            <v>5070</v>
          </cell>
          <cell r="U5073">
            <v>5130</v>
          </cell>
          <cell r="V5073">
            <v>5120</v>
          </cell>
          <cell r="W5073">
            <v>5080</v>
          </cell>
          <cell r="X5073">
            <v>27.135229596970451</v>
          </cell>
        </row>
        <row r="5074">
          <cell r="A5074">
            <v>43895</v>
          </cell>
          <cell r="B5074">
            <v>3</v>
          </cell>
          <cell r="C5074">
            <v>2020</v>
          </cell>
          <cell r="D5074">
            <v>2517</v>
          </cell>
          <cell r="E5074">
            <v>28.179433934706264</v>
          </cell>
          <cell r="F5074">
            <v>28.803123619377832</v>
          </cell>
          <cell r="G5074">
            <v>28.803123619377832</v>
          </cell>
          <cell r="H5074">
            <v>29.710308615263749</v>
          </cell>
          <cell r="I5074">
            <v>28.893842118966425</v>
          </cell>
          <cell r="J5074">
            <v>54.306195503496916</v>
          </cell>
          <cell r="K5074">
            <v>30.504095486663925</v>
          </cell>
          <cell r="M5074">
            <v>40.25</v>
          </cell>
          <cell r="N5074">
            <v>31.75</v>
          </cell>
          <cell r="O5074">
            <v>41.75</v>
          </cell>
          <cell r="P5074">
            <v>1.5</v>
          </cell>
          <cell r="Q5074">
            <v>40.75</v>
          </cell>
          <cell r="R5074">
            <v>5000</v>
          </cell>
          <cell r="S5074">
            <v>5050</v>
          </cell>
          <cell r="T5074">
            <v>5200</v>
          </cell>
          <cell r="U5074">
            <v>5210</v>
          </cell>
          <cell r="V5074">
            <v>5200</v>
          </cell>
          <cell r="W5074">
            <v>5210</v>
          </cell>
          <cell r="X5074">
            <v>27.444526858712148</v>
          </cell>
        </row>
        <row r="5075">
          <cell r="A5075">
            <v>43896</v>
          </cell>
          <cell r="B5075">
            <v>3</v>
          </cell>
          <cell r="C5075">
            <v>2020</v>
          </cell>
          <cell r="D5075">
            <v>2450</v>
          </cell>
          <cell r="E5075">
            <v>27.385647063306088</v>
          </cell>
          <cell r="F5075">
            <v>27.669142374520437</v>
          </cell>
          <cell r="G5075">
            <v>27.75986087410903</v>
          </cell>
          <cell r="H5075">
            <v>29.02991986834931</v>
          </cell>
          <cell r="I5075">
            <v>27.986657123080509</v>
          </cell>
          <cell r="J5075">
            <v>49.95579597890714</v>
          </cell>
          <cell r="K5075">
            <v>29.143317992835051</v>
          </cell>
          <cell r="M5075">
            <v>39.25</v>
          </cell>
          <cell r="N5075">
            <v>31.75</v>
          </cell>
          <cell r="O5075">
            <v>41.75</v>
          </cell>
          <cell r="P5075">
            <v>2.5</v>
          </cell>
          <cell r="Q5075">
            <v>43.75</v>
          </cell>
          <cell r="R5075">
            <v>5000</v>
          </cell>
          <cell r="S5075">
            <v>5050</v>
          </cell>
          <cell r="T5075">
            <v>5200</v>
          </cell>
          <cell r="U5075">
            <v>5210</v>
          </cell>
          <cell r="V5075">
            <v>5200</v>
          </cell>
          <cell r="W5075">
            <v>5210</v>
          </cell>
          <cell r="X5075">
            <v>26.649918943890821</v>
          </cell>
        </row>
        <row r="5076">
          <cell r="A5076">
            <v>43899</v>
          </cell>
          <cell r="B5076">
            <v>3</v>
          </cell>
          <cell r="C5076">
            <v>2020</v>
          </cell>
          <cell r="D5076">
            <v>2328</v>
          </cell>
          <cell r="E5076">
            <v>25.968170507234344</v>
          </cell>
          <cell r="F5076">
            <v>25.854772382748607</v>
          </cell>
          <cell r="G5076">
            <v>25.945490882337197</v>
          </cell>
          <cell r="H5076">
            <v>27.442346125548958</v>
          </cell>
          <cell r="I5076">
            <v>25.945490882337197</v>
          </cell>
          <cell r="J5076">
            <v>49.82786130710069</v>
          </cell>
          <cell r="K5076">
            <v>29.48351236629227</v>
          </cell>
          <cell r="M5076">
            <v>38.5</v>
          </cell>
          <cell r="N5076">
            <v>30.25</v>
          </cell>
          <cell r="O5076">
            <v>40.5</v>
          </cell>
          <cell r="P5076">
            <v>2</v>
          </cell>
          <cell r="Q5076">
            <v>43.75</v>
          </cell>
          <cell r="R5076">
            <v>4740</v>
          </cell>
          <cell r="S5076">
            <v>4790</v>
          </cell>
          <cell r="T5076">
            <v>4940</v>
          </cell>
          <cell r="U5076">
            <v>4950</v>
          </cell>
          <cell r="V5076">
            <v>4940</v>
          </cell>
          <cell r="W5076">
            <v>4950</v>
          </cell>
          <cell r="X5076">
            <v>25.040629243803803</v>
          </cell>
        </row>
        <row r="5077">
          <cell r="A5077">
            <v>43900</v>
          </cell>
          <cell r="B5077">
            <v>3</v>
          </cell>
          <cell r="C5077">
            <v>2020</v>
          </cell>
          <cell r="D5077">
            <v>2347</v>
          </cell>
          <cell r="E5077">
            <v>26.194966756205822</v>
          </cell>
          <cell r="F5077">
            <v>26.421763005177304</v>
          </cell>
          <cell r="G5077">
            <v>26.512481504765894</v>
          </cell>
          <cell r="H5077"/>
          <cell r="I5077"/>
          <cell r="J5077"/>
          <cell r="K5077">
            <v>28.803123619377832</v>
          </cell>
          <cell r="M5077">
            <v>38</v>
          </cell>
          <cell r="N5077">
            <v>30.25</v>
          </cell>
          <cell r="O5077">
            <v>40.5</v>
          </cell>
          <cell r="P5077">
            <v>2.5</v>
          </cell>
          <cell r="Q5077">
            <v>43.75</v>
          </cell>
          <cell r="R5077">
            <v>4780</v>
          </cell>
          <cell r="S5077">
            <v>4830</v>
          </cell>
          <cell r="T5077">
            <v>4980</v>
          </cell>
          <cell r="U5077">
            <v>4990</v>
          </cell>
          <cell r="V5077">
            <v>4980</v>
          </cell>
          <cell r="W5077">
            <v>4990</v>
          </cell>
          <cell r="X5077">
            <v>25.0962185919878</v>
          </cell>
        </row>
        <row r="5078">
          <cell r="A5078">
            <v>43901</v>
          </cell>
          <cell r="B5078">
            <v>3</v>
          </cell>
          <cell r="C5078">
            <v>2020</v>
          </cell>
          <cell r="D5078">
            <v>2362</v>
          </cell>
          <cell r="E5078">
            <v>25.968170507234344</v>
          </cell>
          <cell r="F5078">
            <v>26.308364880691563</v>
          </cell>
          <cell r="G5078">
            <v>26.308364880691563</v>
          </cell>
          <cell r="H5078">
            <v>27.442346125548958</v>
          </cell>
          <cell r="I5078">
            <v>26.535161129663042</v>
          </cell>
          <cell r="J5078">
            <v>50.17343727246346</v>
          </cell>
          <cell r="K5078">
            <v>28.236132996949134</v>
          </cell>
          <cell r="M5078">
            <v>38</v>
          </cell>
          <cell r="N5078">
            <v>30.25</v>
          </cell>
          <cell r="O5078">
            <v>40.5</v>
          </cell>
          <cell r="P5078">
            <v>2.5</v>
          </cell>
          <cell r="Q5078">
            <v>43.75</v>
          </cell>
          <cell r="R5078">
            <v>4810</v>
          </cell>
          <cell r="S5078">
            <v>4860</v>
          </cell>
          <cell r="T5078">
            <v>5010</v>
          </cell>
          <cell r="U5078">
            <v>5020</v>
          </cell>
          <cell r="V5078">
            <v>5010</v>
          </cell>
          <cell r="W5078">
            <v>5020</v>
          </cell>
          <cell r="X5078">
            <v>25.286416807676822</v>
          </cell>
        </row>
        <row r="5079">
          <cell r="A5079">
            <v>43902</v>
          </cell>
          <cell r="B5079">
            <v>3</v>
          </cell>
          <cell r="C5079">
            <v>2020</v>
          </cell>
          <cell r="D5079">
            <v>2279</v>
          </cell>
          <cell r="E5079">
            <v>25.231082698077039</v>
          </cell>
          <cell r="F5079">
            <v>25.854772382748607</v>
          </cell>
          <cell r="G5079">
            <v>25.945490882337197</v>
          </cell>
          <cell r="H5079">
            <v>26.535161129663042</v>
          </cell>
          <cell r="I5079">
            <v>25.945490882337197</v>
          </cell>
          <cell r="J5079">
            <v>49.573282977995866</v>
          </cell>
          <cell r="K5079">
            <v>27.442346125548958</v>
          </cell>
          <cell r="M5079">
            <v>36.75</v>
          </cell>
          <cell r="N5079">
            <v>30.25</v>
          </cell>
          <cell r="O5079">
            <v>40.5</v>
          </cell>
          <cell r="P5079">
            <v>3.75</v>
          </cell>
          <cell r="Q5079">
            <v>43.75</v>
          </cell>
          <cell r="R5079">
            <v>4610</v>
          </cell>
          <cell r="S5079">
            <v>4660</v>
          </cell>
          <cell r="T5079">
            <v>4810</v>
          </cell>
          <cell r="U5079">
            <v>4820</v>
          </cell>
          <cell r="V5079">
            <v>4810</v>
          </cell>
          <cell r="W5079">
            <v>4820</v>
          </cell>
          <cell r="X5079">
            <v>24.209304515503547</v>
          </cell>
        </row>
        <row r="5080">
          <cell r="A5080">
            <v>43903</v>
          </cell>
          <cell r="B5080">
            <v>3</v>
          </cell>
          <cell r="C5080">
            <v>2020</v>
          </cell>
          <cell r="D5080">
            <v>2278</v>
          </cell>
          <cell r="E5080">
            <v>25.117684573591298</v>
          </cell>
          <cell r="F5080">
            <v>26.194966756205822</v>
          </cell>
          <cell r="G5080">
            <v>26.217646381102973</v>
          </cell>
          <cell r="H5080">
            <v>26.535161129663042</v>
          </cell>
          <cell r="I5080">
            <v>26.308364880691563</v>
          </cell>
          <cell r="J5080">
            <v>50.065397123946795</v>
          </cell>
          <cell r="K5080">
            <v>27.895938623491915</v>
          </cell>
          <cell r="M5080">
            <v>36.75</v>
          </cell>
          <cell r="N5080">
            <v>30.25</v>
          </cell>
          <cell r="O5080">
            <v>40.5</v>
          </cell>
          <cell r="P5080">
            <v>3.75</v>
          </cell>
          <cell r="Q5080">
            <v>42.5</v>
          </cell>
          <cell r="R5080">
            <v>4510</v>
          </cell>
          <cell r="S5080">
            <v>4560</v>
          </cell>
          <cell r="T5080">
            <v>4710</v>
          </cell>
          <cell r="U5080">
            <v>4720</v>
          </cell>
          <cell r="V5080">
            <v>4710</v>
          </cell>
          <cell r="W5080">
            <v>4720</v>
          </cell>
          <cell r="X5080">
            <v>24.159076696611137</v>
          </cell>
        </row>
        <row r="5081">
          <cell r="A5081">
            <v>43906</v>
          </cell>
          <cell r="B5081">
            <v>3</v>
          </cell>
          <cell r="C5081">
            <v>2020</v>
          </cell>
          <cell r="D5081">
            <v>2221</v>
          </cell>
          <cell r="E5081">
            <v>24.664092075648341</v>
          </cell>
          <cell r="F5081">
            <v>25.287781760319909</v>
          </cell>
          <cell r="G5081">
            <v>25.106344761142726</v>
          </cell>
          <cell r="H5081">
            <v>26.308364880691563</v>
          </cell>
          <cell r="I5081">
            <v>25.627976133777125</v>
          </cell>
          <cell r="J5081">
            <v>49.958496401679909</v>
          </cell>
          <cell r="K5081">
            <v>26.76195737863452</v>
          </cell>
          <cell r="M5081">
            <v>36.25</v>
          </cell>
          <cell r="N5081">
            <v>29.25</v>
          </cell>
          <cell r="O5081">
            <v>40.5</v>
          </cell>
          <cell r="P5081">
            <v>4.25</v>
          </cell>
          <cell r="Q5081">
            <v>42.5</v>
          </cell>
          <cell r="R5081">
            <v>4680</v>
          </cell>
          <cell r="S5081">
            <v>4730</v>
          </cell>
          <cell r="T5081">
            <v>4830</v>
          </cell>
          <cell r="U5081">
            <v>4870</v>
          </cell>
          <cell r="V5081">
            <v>4890</v>
          </cell>
          <cell r="W5081">
            <v>4840</v>
          </cell>
          <cell r="X5081">
            <v>23.39050238986092</v>
          </cell>
        </row>
        <row r="5082">
          <cell r="A5082">
            <v>43907</v>
          </cell>
          <cell r="B5082">
            <v>3</v>
          </cell>
          <cell r="C5082">
            <v>2020</v>
          </cell>
          <cell r="D5082">
            <v>2246</v>
          </cell>
          <cell r="E5082">
            <v>25.174383635834168</v>
          </cell>
          <cell r="F5082">
            <v>25.514578009291387</v>
          </cell>
          <cell r="G5082">
            <v>25.197063260731316</v>
          </cell>
          <cell r="H5082">
            <v>26.081568631720085</v>
          </cell>
          <cell r="I5082">
            <v>25.718694633365718</v>
          </cell>
          <cell r="J5082">
            <v>49.915998625912877</v>
          </cell>
          <cell r="K5082">
            <v>28.236132996949134</v>
          </cell>
          <cell r="M5082">
            <v>36.25</v>
          </cell>
          <cell r="N5082">
            <v>29.25</v>
          </cell>
          <cell r="O5082">
            <v>40.5</v>
          </cell>
          <cell r="P5082">
            <v>4.25</v>
          </cell>
          <cell r="Q5082">
            <v>42.5</v>
          </cell>
          <cell r="R5082">
            <v>4600</v>
          </cell>
          <cell r="S5082">
            <v>4650</v>
          </cell>
          <cell r="T5082">
            <v>4730</v>
          </cell>
          <cell r="U5082">
            <v>4780</v>
          </cell>
          <cell r="V5082">
            <v>4840</v>
          </cell>
          <cell r="W5082">
            <v>4730</v>
          </cell>
          <cell r="X5082">
            <v>23.430744028976168</v>
          </cell>
        </row>
        <row r="5083">
          <cell r="A5083">
            <v>43908</v>
          </cell>
          <cell r="B5083">
            <v>3</v>
          </cell>
          <cell r="C5083">
            <v>2020</v>
          </cell>
          <cell r="D5083">
            <v>2240</v>
          </cell>
          <cell r="E5083">
            <v>24.94758738686269</v>
          </cell>
          <cell r="F5083">
            <v>25.287781760319909</v>
          </cell>
          <cell r="G5083">
            <v>25.378500259908499</v>
          </cell>
          <cell r="H5083">
            <v>26.76195737863452</v>
          </cell>
          <cell r="I5083">
            <v>26.081568631720085</v>
          </cell>
          <cell r="J5083">
            <v>46.548206600805251</v>
          </cell>
          <cell r="K5083">
            <v>26.648559254148783</v>
          </cell>
          <cell r="M5083">
            <v>36.25</v>
          </cell>
          <cell r="N5083">
            <v>29.25</v>
          </cell>
          <cell r="O5083">
            <v>40.5</v>
          </cell>
          <cell r="P5083">
            <v>4.25</v>
          </cell>
          <cell r="Q5083">
            <v>42.5</v>
          </cell>
          <cell r="R5083">
            <v>4860</v>
          </cell>
          <cell r="S5083">
            <v>4910</v>
          </cell>
          <cell r="T5083">
            <v>4990</v>
          </cell>
          <cell r="U5083">
            <v>5040</v>
          </cell>
          <cell r="V5083">
            <v>4841</v>
          </cell>
          <cell r="W5083">
            <v>4990</v>
          </cell>
          <cell r="X5083">
            <v>23.239871806775529</v>
          </cell>
        </row>
        <row r="5084">
          <cell r="A5084">
            <v>43909</v>
          </cell>
          <cell r="B5084">
            <v>3</v>
          </cell>
          <cell r="C5084">
            <v>2020</v>
          </cell>
          <cell r="D5084">
            <v>2211</v>
          </cell>
          <cell r="E5084">
            <v>24.49399488891973</v>
          </cell>
          <cell r="F5084">
            <v>25.060985511348427</v>
          </cell>
          <cell r="G5084">
            <v>25.129024386039873</v>
          </cell>
          <cell r="H5084">
            <v>26.308364880691563</v>
          </cell>
          <cell r="I5084">
            <v>24.94758738686269</v>
          </cell>
          <cell r="J5084">
            <v>46.401307925217687</v>
          </cell>
          <cell r="K5084">
            <v>26.194966756205822</v>
          </cell>
          <cell r="M5084">
            <v>36.25</v>
          </cell>
          <cell r="N5084">
            <v>29.25</v>
          </cell>
          <cell r="O5084">
            <v>40.5</v>
          </cell>
          <cell r="P5084">
            <v>4.25</v>
          </cell>
          <cell r="Q5084">
            <v>42.5</v>
          </cell>
          <cell r="R5084">
            <v>4660</v>
          </cell>
          <cell r="S5084">
            <v>4710</v>
          </cell>
          <cell r="T5084">
            <v>4790</v>
          </cell>
          <cell r="U5084">
            <v>4840</v>
          </cell>
          <cell r="V5084">
            <v>4842</v>
          </cell>
          <cell r="W5084">
            <v>4790</v>
          </cell>
          <cell r="X5084">
            <v>22.741338162174156</v>
          </cell>
        </row>
        <row r="5085">
          <cell r="A5085">
            <v>43910</v>
          </cell>
          <cell r="B5085">
            <v>3</v>
          </cell>
          <cell r="C5085">
            <v>2020</v>
          </cell>
          <cell r="D5085">
            <v>2284</v>
          </cell>
          <cell r="E5085">
            <v>24.94758738686269</v>
          </cell>
          <cell r="F5085">
            <v>25.627976133777125</v>
          </cell>
          <cell r="G5085">
            <v>25.696015008468571</v>
          </cell>
          <cell r="H5085">
            <v>26.308364880691563</v>
          </cell>
          <cell r="I5085">
            <v>25.627976133777125</v>
          </cell>
          <cell r="J5085">
            <v>46.024651951927588</v>
          </cell>
          <cell r="K5085">
            <v>29.02991986834931</v>
          </cell>
          <cell r="M5085">
            <v>36.25</v>
          </cell>
          <cell r="N5085">
            <v>29.25</v>
          </cell>
          <cell r="O5085">
            <v>40.5</v>
          </cell>
          <cell r="P5085">
            <v>4.25</v>
          </cell>
          <cell r="Q5085">
            <v>42.5</v>
          </cell>
          <cell r="R5085">
            <v>4740</v>
          </cell>
          <cell r="S5085">
            <v>4790</v>
          </cell>
          <cell r="T5085">
            <v>4870</v>
          </cell>
          <cell r="U5085">
            <v>4920</v>
          </cell>
          <cell r="V5085">
            <v>4843</v>
          </cell>
          <cell r="W5085">
            <v>4870</v>
          </cell>
          <cell r="X5085">
            <v>23.397214600639494</v>
          </cell>
        </row>
        <row r="5086">
          <cell r="A5086">
            <v>43913</v>
          </cell>
          <cell r="B5086">
            <v>3</v>
          </cell>
          <cell r="C5086">
            <v>2020</v>
          </cell>
          <cell r="D5086">
            <v>2283</v>
          </cell>
          <cell r="E5086">
            <v>24.664092075648341</v>
          </cell>
          <cell r="F5086">
            <v>25.401179884805646</v>
          </cell>
          <cell r="G5086">
            <v>25.355820635011352</v>
          </cell>
          <cell r="H5086"/>
          <cell r="I5086"/>
          <cell r="J5086">
            <v>45.466229157018205</v>
          </cell>
          <cell r="K5086">
            <v>28.576327370406354</v>
          </cell>
          <cell r="M5086">
            <v>36</v>
          </cell>
          <cell r="N5086">
            <v>31.25</v>
          </cell>
          <cell r="O5086">
            <v>40.5</v>
          </cell>
          <cell r="P5086">
            <v>4.5</v>
          </cell>
          <cell r="Q5086">
            <v>42.5</v>
          </cell>
          <cell r="R5086">
            <v>4600</v>
          </cell>
          <cell r="S5086">
            <v>4650</v>
          </cell>
          <cell r="T5086">
            <v>4730</v>
          </cell>
          <cell r="U5086">
            <v>4780</v>
          </cell>
          <cell r="V5086">
            <v>4700</v>
          </cell>
          <cell r="W5086">
            <v>4730</v>
          </cell>
          <cell r="X5086">
            <v>23.323235873958854</v>
          </cell>
        </row>
        <row r="5087">
          <cell r="A5087">
            <v>43914</v>
          </cell>
          <cell r="B5087">
            <v>3</v>
          </cell>
          <cell r="C5087">
            <v>2020</v>
          </cell>
          <cell r="D5087">
            <v>2351</v>
          </cell>
          <cell r="E5087">
            <v>25.231082698077039</v>
          </cell>
          <cell r="F5087">
            <v>26.194966756205822</v>
          </cell>
          <cell r="G5087">
            <v>25.809413132954308</v>
          </cell>
          <cell r="H5087"/>
          <cell r="I5087"/>
          <cell r="J5087"/>
          <cell r="K5087">
            <v>26.76195737863452</v>
          </cell>
          <cell r="M5087">
            <v>36</v>
          </cell>
          <cell r="N5087">
            <v>31.25</v>
          </cell>
          <cell r="O5087">
            <v>40.5</v>
          </cell>
          <cell r="P5087">
            <v>4.5</v>
          </cell>
          <cell r="Q5087">
            <v>42.5</v>
          </cell>
          <cell r="R5087">
            <v>4770</v>
          </cell>
          <cell r="S5087">
            <v>4770</v>
          </cell>
          <cell r="T5087">
            <v>4850</v>
          </cell>
          <cell r="U5087">
            <v>4900</v>
          </cell>
          <cell r="V5087">
            <v>4990</v>
          </cell>
          <cell r="W5087">
            <v>4850</v>
          </cell>
          <cell r="X5087">
            <v>24.083016320322816</v>
          </cell>
        </row>
        <row r="5088">
          <cell r="A5088">
            <v>43915</v>
          </cell>
          <cell r="B5088">
            <v>3</v>
          </cell>
          <cell r="C5088">
            <v>2020</v>
          </cell>
          <cell r="D5088">
            <v>2387</v>
          </cell>
          <cell r="E5088">
            <v>25.514578009291387</v>
          </cell>
          <cell r="F5088">
            <v>26.76195737863452</v>
          </cell>
          <cell r="G5088">
            <v>26.331044505588711</v>
          </cell>
          <cell r="H5088"/>
          <cell r="I5088"/>
          <cell r="J5088"/>
          <cell r="K5088">
            <v>27.555744250034699</v>
          </cell>
          <cell r="M5088">
            <v>37.25</v>
          </cell>
          <cell r="N5088">
            <v>31.25</v>
          </cell>
          <cell r="O5088">
            <v>40.5</v>
          </cell>
          <cell r="P5088">
            <v>3.25</v>
          </cell>
          <cell r="Q5088">
            <v>42.5</v>
          </cell>
          <cell r="R5088">
            <v>4830</v>
          </cell>
          <cell r="S5088">
            <v>4830</v>
          </cell>
          <cell r="T5088">
            <v>4910</v>
          </cell>
          <cell r="U5088">
            <v>4960</v>
          </cell>
          <cell r="V5088">
            <v>5050</v>
          </cell>
          <cell r="W5088">
            <v>4910</v>
          </cell>
          <cell r="X5088">
            <v>24.680312117388674</v>
          </cell>
        </row>
        <row r="5089">
          <cell r="A5089">
            <v>43916</v>
          </cell>
          <cell r="B5089">
            <v>3</v>
          </cell>
          <cell r="C5089">
            <v>2020</v>
          </cell>
          <cell r="D5089">
            <v>2359</v>
          </cell>
          <cell r="E5089">
            <v>25.627976133777125</v>
          </cell>
          <cell r="F5089">
            <v>26.875355503120261</v>
          </cell>
          <cell r="G5089">
            <v>26.376403755383006</v>
          </cell>
          <cell r="H5089"/>
          <cell r="I5089"/>
          <cell r="J5089"/>
          <cell r="K5089">
            <v>27.555744250034699</v>
          </cell>
          <cell r="M5089">
            <v>37.25</v>
          </cell>
          <cell r="N5089">
            <v>31.25</v>
          </cell>
          <cell r="O5089">
            <v>40.5</v>
          </cell>
          <cell r="P5089">
            <v>3.25</v>
          </cell>
          <cell r="Q5089">
            <v>42.5</v>
          </cell>
          <cell r="R5089">
            <v>4930</v>
          </cell>
          <cell r="S5089">
            <v>4930</v>
          </cell>
          <cell r="T5089">
            <v>5010</v>
          </cell>
          <cell r="U5089">
            <v>5060</v>
          </cell>
          <cell r="V5089">
            <v>5150</v>
          </cell>
          <cell r="W5089">
            <v>5010</v>
          </cell>
          <cell r="X5089">
            <v>24.711886897169471</v>
          </cell>
        </row>
        <row r="5090">
          <cell r="A5090">
            <v>43917</v>
          </cell>
          <cell r="B5090">
            <v>3</v>
          </cell>
          <cell r="C5090">
            <v>2020</v>
          </cell>
          <cell r="D5090">
            <v>2376</v>
          </cell>
          <cell r="E5090">
            <v>26.081568631720085</v>
          </cell>
          <cell r="F5090">
            <v>27.328948001063218</v>
          </cell>
          <cell r="G5090">
            <v>26.67123887904593</v>
          </cell>
          <cell r="H5090"/>
          <cell r="I5090"/>
          <cell r="J5090"/>
          <cell r="K5090">
            <v>27.669142374520437</v>
          </cell>
          <cell r="M5090">
            <v>37.75</v>
          </cell>
          <cell r="N5090">
            <v>31.25</v>
          </cell>
          <cell r="O5090">
            <v>40.5</v>
          </cell>
          <cell r="P5090">
            <v>2.75</v>
          </cell>
          <cell r="Q5090">
            <v>42.5</v>
          </cell>
          <cell r="R5090">
            <v>4970</v>
          </cell>
          <cell r="S5090">
            <v>4970</v>
          </cell>
          <cell r="T5090">
            <v>5050</v>
          </cell>
          <cell r="U5090">
            <v>5100</v>
          </cell>
          <cell r="V5090">
            <v>5190</v>
          </cell>
          <cell r="W5090">
            <v>5050</v>
          </cell>
          <cell r="X5090">
            <v>24.918746245374987</v>
          </cell>
        </row>
        <row r="5091">
          <cell r="A5091">
            <v>43920</v>
          </cell>
          <cell r="B5091">
            <v>3</v>
          </cell>
          <cell r="C5091">
            <v>2020</v>
          </cell>
          <cell r="D5091">
            <v>2437</v>
          </cell>
          <cell r="E5091">
            <v>26.648559254148783</v>
          </cell>
          <cell r="F5091">
            <v>27.555744250034699</v>
          </cell>
          <cell r="G5091">
            <v>27.578423874931847</v>
          </cell>
          <cell r="H5091"/>
          <cell r="I5091"/>
          <cell r="J5091"/>
          <cell r="K5091">
            <v>31.071086109092622</v>
          </cell>
          <cell r="M5091">
            <v>37.75</v>
          </cell>
          <cell r="N5091">
            <v>30.5</v>
          </cell>
          <cell r="O5091">
            <v>40.5</v>
          </cell>
          <cell r="P5091">
            <v>2.75</v>
          </cell>
          <cell r="Q5091">
            <v>42.5</v>
          </cell>
          <cell r="R5091">
            <v>5000</v>
          </cell>
          <cell r="S5091">
            <v>5000</v>
          </cell>
          <cell r="T5091">
            <v>5120</v>
          </cell>
          <cell r="U5091">
            <v>5130</v>
          </cell>
          <cell r="V5091">
            <v>5190</v>
          </cell>
          <cell r="W5091">
            <v>5120</v>
          </cell>
          <cell r="X5091">
            <v>25.558495202011301</v>
          </cell>
        </row>
        <row r="5092">
          <cell r="A5092">
            <v>43921</v>
          </cell>
          <cell r="B5092">
            <v>3</v>
          </cell>
          <cell r="C5092">
            <v>2020</v>
          </cell>
          <cell r="D5092">
            <v>2402</v>
          </cell>
          <cell r="E5092">
            <v>26.535161129663042</v>
          </cell>
          <cell r="F5092">
            <v>27.555744250034699</v>
          </cell>
          <cell r="G5092">
            <v>27.442346125548958</v>
          </cell>
          <cell r="H5092"/>
          <cell r="I5092"/>
          <cell r="J5092"/>
          <cell r="K5092">
            <v>27.669142374520437</v>
          </cell>
          <cell r="M5092">
            <v>37.75</v>
          </cell>
          <cell r="N5092">
            <v>30.5</v>
          </cell>
          <cell r="O5092">
            <v>40.5</v>
          </cell>
          <cell r="P5092">
            <v>2.75</v>
          </cell>
          <cell r="Q5092">
            <v>42.5</v>
          </cell>
          <cell r="R5092">
            <v>5000</v>
          </cell>
          <cell r="S5092">
            <v>5000</v>
          </cell>
          <cell r="T5092">
            <v>5120</v>
          </cell>
          <cell r="U5092">
            <v>5130</v>
          </cell>
          <cell r="V5092">
            <v>5190</v>
          </cell>
          <cell r="W5092">
            <v>5120</v>
          </cell>
          <cell r="X5092">
            <v>25.26151588358417</v>
          </cell>
        </row>
        <row r="5093">
          <cell r="A5093">
            <v>43922</v>
          </cell>
          <cell r="B5093">
            <v>4</v>
          </cell>
          <cell r="C5093">
            <v>2020</v>
          </cell>
          <cell r="D5093">
            <v>2338</v>
          </cell>
          <cell r="E5093">
            <v>26.194966756205822</v>
          </cell>
          <cell r="F5093">
            <v>27.102151752091739</v>
          </cell>
          <cell r="G5093">
            <v>27.011433252503149</v>
          </cell>
          <cell r="H5093"/>
          <cell r="I5093"/>
          <cell r="J5093"/>
          <cell r="K5093">
            <v>27.669142374520437</v>
          </cell>
          <cell r="M5093">
            <v>37.75</v>
          </cell>
          <cell r="N5093">
            <v>30.5</v>
          </cell>
          <cell r="O5093">
            <v>40.5</v>
          </cell>
          <cell r="P5093">
            <v>2.75</v>
          </cell>
          <cell r="Q5093">
            <v>42.5</v>
          </cell>
          <cell r="R5093">
            <v>4910</v>
          </cell>
          <cell r="S5093">
            <v>4910</v>
          </cell>
          <cell r="T5093">
            <v>5030</v>
          </cell>
          <cell r="U5093">
            <v>5040</v>
          </cell>
          <cell r="V5093">
            <v>5100</v>
          </cell>
          <cell r="W5093">
            <v>5030</v>
          </cell>
          <cell r="X5093">
            <v>24.379293337715772</v>
          </cell>
        </row>
        <row r="5094">
          <cell r="A5094">
            <v>43923</v>
          </cell>
          <cell r="B5094">
            <v>4</v>
          </cell>
          <cell r="C5094">
            <v>2020</v>
          </cell>
          <cell r="D5094">
            <v>2309</v>
          </cell>
          <cell r="E5094">
            <v>26.138267693962955</v>
          </cell>
          <cell r="F5094">
            <v>26.875355503120261</v>
          </cell>
          <cell r="G5094">
            <v>26.920714752914556</v>
          </cell>
          <cell r="H5094"/>
          <cell r="I5094"/>
          <cell r="J5094"/>
          <cell r="K5094">
            <v>27.442346125548958</v>
          </cell>
          <cell r="M5094">
            <v>37.75</v>
          </cell>
          <cell r="N5094">
            <v>30.5</v>
          </cell>
          <cell r="O5094">
            <v>40.5</v>
          </cell>
          <cell r="P5094">
            <v>2.75</v>
          </cell>
          <cell r="Q5094">
            <v>42.5</v>
          </cell>
          <cell r="R5094">
            <v>4910</v>
          </cell>
          <cell r="S5094">
            <v>4910</v>
          </cell>
          <cell r="T5094">
            <v>5040</v>
          </cell>
          <cell r="U5094">
            <v>5050</v>
          </cell>
          <cell r="V5094">
            <v>5110</v>
          </cell>
          <cell r="W5094">
            <v>5040</v>
          </cell>
          <cell r="X5094">
            <v>24.049255516654192</v>
          </cell>
        </row>
        <row r="5095">
          <cell r="A5095">
            <v>43924</v>
          </cell>
          <cell r="B5095">
            <v>4</v>
          </cell>
          <cell r="C5095">
            <v>2020</v>
          </cell>
          <cell r="D5095">
            <v>2245</v>
          </cell>
          <cell r="E5095">
            <v>25.854772382748607</v>
          </cell>
          <cell r="F5095">
            <v>26.308364880691563</v>
          </cell>
          <cell r="G5095">
            <v>26.285685255794416</v>
          </cell>
          <cell r="H5095"/>
          <cell r="I5095"/>
          <cell r="J5095"/>
          <cell r="K5095">
            <v>26.988753627606002</v>
          </cell>
          <cell r="M5095">
            <v>37.25</v>
          </cell>
          <cell r="N5095">
            <v>30.5</v>
          </cell>
          <cell r="O5095">
            <v>40.5</v>
          </cell>
          <cell r="P5095">
            <v>3.25</v>
          </cell>
          <cell r="Q5095">
            <v>42.5</v>
          </cell>
          <cell r="R5095">
            <v>4860</v>
          </cell>
          <cell r="S5095">
            <v>4860</v>
          </cell>
          <cell r="T5095">
            <v>4990</v>
          </cell>
          <cell r="U5095">
            <v>5000</v>
          </cell>
          <cell r="V5095">
            <v>5060</v>
          </cell>
          <cell r="W5095">
            <v>4990</v>
          </cell>
          <cell r="X5095">
            <v>23.377299308584504</v>
          </cell>
        </row>
        <row r="5096">
          <cell r="A5096">
            <v>43927</v>
          </cell>
          <cell r="B5096">
            <v>4</v>
          </cell>
          <cell r="C5096">
            <v>2020</v>
          </cell>
          <cell r="D5096">
            <v>2254</v>
          </cell>
          <cell r="E5096">
            <v>25.968170507234344</v>
          </cell>
          <cell r="F5096">
            <v>26.194966756205822</v>
          </cell>
          <cell r="G5096">
            <v>26.217646381102973</v>
          </cell>
          <cell r="H5096"/>
          <cell r="I5096"/>
          <cell r="J5096"/>
          <cell r="K5096">
            <v>26.76195737863452</v>
          </cell>
          <cell r="M5096">
            <v>36.75</v>
          </cell>
          <cell r="N5096">
            <v>30.5</v>
          </cell>
          <cell r="O5096">
            <v>40.5</v>
          </cell>
          <cell r="P5096">
            <v>3.75</v>
          </cell>
          <cell r="Q5096">
            <v>42.5</v>
          </cell>
          <cell r="R5096"/>
          <cell r="S5096"/>
          <cell r="T5096"/>
          <cell r="U5096"/>
          <cell r="V5096"/>
          <cell r="W5096"/>
          <cell r="X5096">
            <v>23.444106635254013</v>
          </cell>
        </row>
        <row r="5097">
          <cell r="A5097">
            <v>43928</v>
          </cell>
          <cell r="B5097">
            <v>4</v>
          </cell>
          <cell r="C5097">
            <v>2020</v>
          </cell>
          <cell r="D5097">
            <v>2315</v>
          </cell>
          <cell r="E5097">
            <v>26.421763005177304</v>
          </cell>
          <cell r="F5097">
            <v>26.648559254148783</v>
          </cell>
          <cell r="G5097">
            <v>26.739277753737372</v>
          </cell>
          <cell r="H5097"/>
          <cell r="I5097"/>
          <cell r="J5097"/>
          <cell r="K5097">
            <v>26.76195737863452</v>
          </cell>
          <cell r="M5097">
            <v>36.75</v>
          </cell>
          <cell r="N5097">
            <v>30.5</v>
          </cell>
          <cell r="O5097">
            <v>40.5</v>
          </cell>
          <cell r="P5097">
            <v>3.75</v>
          </cell>
          <cell r="Q5097">
            <v>42.5</v>
          </cell>
          <cell r="R5097">
            <v>4930</v>
          </cell>
          <cell r="S5097">
            <v>4930</v>
          </cell>
          <cell r="T5097">
            <v>5060</v>
          </cell>
          <cell r="U5097">
            <v>5070</v>
          </cell>
          <cell r="V5097">
            <v>5130</v>
          </cell>
          <cell r="W5097">
            <v>5060</v>
          </cell>
          <cell r="X5097">
            <v>24.222990374577808</v>
          </cell>
        </row>
        <row r="5098">
          <cell r="A5098">
            <v>43929</v>
          </cell>
          <cell r="B5098">
            <v>4</v>
          </cell>
          <cell r="C5098">
            <v>2020</v>
          </cell>
          <cell r="D5098">
            <v>2363</v>
          </cell>
          <cell r="E5098">
            <v>26.648559254148783</v>
          </cell>
          <cell r="F5098">
            <v>26.76195737863452</v>
          </cell>
          <cell r="G5098">
            <v>26.852675878223113</v>
          </cell>
          <cell r="H5098">
            <v>28.349531121434875</v>
          </cell>
          <cell r="I5098">
            <v>26.852675878223113</v>
          </cell>
          <cell r="J5098"/>
          <cell r="K5098">
            <v>28.122734872463393</v>
          </cell>
          <cell r="M5098">
            <v>36.75</v>
          </cell>
          <cell r="N5098">
            <v>30.5</v>
          </cell>
          <cell r="O5098">
            <v>40.5</v>
          </cell>
          <cell r="P5098">
            <v>3.75</v>
          </cell>
          <cell r="Q5098">
            <v>42.5</v>
          </cell>
          <cell r="R5098">
            <v>5000</v>
          </cell>
          <cell r="S5098">
            <v>5000</v>
          </cell>
          <cell r="T5098">
            <v>5130</v>
          </cell>
          <cell r="U5098">
            <v>5140</v>
          </cell>
          <cell r="V5098">
            <v>5200</v>
          </cell>
          <cell r="W5098">
            <v>5130</v>
          </cell>
          <cell r="X5098">
            <v>24.668333087208516</v>
          </cell>
        </row>
        <row r="5099">
          <cell r="A5099">
            <v>43930</v>
          </cell>
          <cell r="B5099">
            <v>4</v>
          </cell>
          <cell r="C5099">
            <v>2020</v>
          </cell>
          <cell r="D5099">
            <v>2303</v>
          </cell>
          <cell r="E5099">
            <v>26.76195737863452</v>
          </cell>
          <cell r="F5099">
            <v>26.875355503120261</v>
          </cell>
          <cell r="G5099">
            <v>26.603200004354488</v>
          </cell>
          <cell r="H5099">
            <v>28.349531121434875</v>
          </cell>
          <cell r="I5099">
            <v>27.079472127194592</v>
          </cell>
          <cell r="J5099"/>
          <cell r="K5099">
            <v>26.76195737863452</v>
          </cell>
          <cell r="M5099">
            <v>36.75</v>
          </cell>
          <cell r="N5099">
            <v>30.5</v>
          </cell>
          <cell r="O5099">
            <v>40.5</v>
          </cell>
          <cell r="P5099">
            <v>3.75</v>
          </cell>
          <cell r="Q5099">
            <v>42.5</v>
          </cell>
          <cell r="R5099">
            <v>4930</v>
          </cell>
          <cell r="S5099">
            <v>4930</v>
          </cell>
          <cell r="T5099">
            <v>5060</v>
          </cell>
          <cell r="U5099">
            <v>5070</v>
          </cell>
          <cell r="V5099">
            <v>5120</v>
          </cell>
          <cell r="W5099">
            <v>5060</v>
          </cell>
          <cell r="X5099">
            <v>24.125254567266335</v>
          </cell>
        </row>
        <row r="5100">
          <cell r="A5100">
            <v>43934</v>
          </cell>
          <cell r="B5100">
            <v>4</v>
          </cell>
          <cell r="C5100">
            <v>2020</v>
          </cell>
          <cell r="D5100">
            <v>2247</v>
          </cell>
          <cell r="E5100">
            <v>26.421763005177304</v>
          </cell>
          <cell r="F5100">
            <v>26.194966756205822</v>
          </cell>
          <cell r="G5100">
            <v>26.058889006822938</v>
          </cell>
          <cell r="H5100">
            <v>27.895938623491915</v>
          </cell>
          <cell r="I5100">
            <v>26.535161129663042</v>
          </cell>
          <cell r="J5100"/>
          <cell r="K5100"/>
          <cell r="M5100">
            <v>36.75</v>
          </cell>
          <cell r="N5100">
            <v>29.75</v>
          </cell>
          <cell r="O5100">
            <v>40.5</v>
          </cell>
          <cell r="P5100">
            <v>3.75</v>
          </cell>
          <cell r="Q5100">
            <v>42.5</v>
          </cell>
          <cell r="R5100">
            <v>4780</v>
          </cell>
          <cell r="S5100">
            <v>4780</v>
          </cell>
          <cell r="T5100">
            <v>4910</v>
          </cell>
          <cell r="U5100">
            <v>4920</v>
          </cell>
          <cell r="V5100">
            <v>4970</v>
          </cell>
          <cell r="W5100">
            <v>4910</v>
          </cell>
          <cell r="X5100">
            <v>23.560387029075976</v>
          </cell>
        </row>
        <row r="5101">
          <cell r="A5101">
            <v>43935</v>
          </cell>
          <cell r="B5101">
            <v>4</v>
          </cell>
          <cell r="C5101">
            <v>2020</v>
          </cell>
          <cell r="D5101">
            <v>2247</v>
          </cell>
          <cell r="E5101">
            <v>26.308364880691563</v>
          </cell>
          <cell r="F5101">
            <v>25.854772382748607</v>
          </cell>
          <cell r="G5101">
            <v>25.945490882337197</v>
          </cell>
          <cell r="H5101">
            <v>27.895938623491915</v>
          </cell>
          <cell r="I5101">
            <v>26.308364880691563</v>
          </cell>
          <cell r="J5101"/>
          <cell r="K5101">
            <v>25.401179884805646</v>
          </cell>
          <cell r="M5101">
            <v>36.75</v>
          </cell>
          <cell r="N5101">
            <v>29.75</v>
          </cell>
          <cell r="O5101">
            <v>40.5</v>
          </cell>
          <cell r="P5101">
            <v>3.75</v>
          </cell>
          <cell r="Q5101">
            <v>42.5</v>
          </cell>
          <cell r="R5101">
            <v>4740</v>
          </cell>
          <cell r="S5101">
            <v>4740</v>
          </cell>
          <cell r="T5101">
            <v>4870</v>
          </cell>
          <cell r="U5101">
            <v>4880</v>
          </cell>
          <cell r="V5101">
            <v>4930</v>
          </cell>
          <cell r="W5101">
            <v>4870</v>
          </cell>
          <cell r="X5101">
            <v>23.538622237363199</v>
          </cell>
        </row>
        <row r="5102">
          <cell r="A5102">
            <v>43936</v>
          </cell>
          <cell r="B5102">
            <v>4</v>
          </cell>
          <cell r="C5102">
            <v>2020</v>
          </cell>
          <cell r="D5102">
            <v>2259</v>
          </cell>
          <cell r="E5102">
            <v>26.535161129663042</v>
          </cell>
          <cell r="F5102">
            <v>26.081568631720085</v>
          </cell>
          <cell r="G5102">
            <v>26.104248256617232</v>
          </cell>
          <cell r="H5102">
            <v>28.122734872463393</v>
          </cell>
          <cell r="I5102">
            <v>26.172287131308675</v>
          </cell>
          <cell r="J5102"/>
          <cell r="K5102">
            <v>24.49399488891973</v>
          </cell>
          <cell r="M5102">
            <v>36.75</v>
          </cell>
          <cell r="N5102">
            <v>29.75</v>
          </cell>
          <cell r="O5102">
            <v>40.5</v>
          </cell>
          <cell r="P5102">
            <v>3.75</v>
          </cell>
          <cell r="Q5102">
            <v>42.5</v>
          </cell>
          <cell r="R5102">
            <v>4760</v>
          </cell>
          <cell r="S5102">
            <v>4760</v>
          </cell>
          <cell r="T5102">
            <v>4890</v>
          </cell>
          <cell r="U5102">
            <v>4900</v>
          </cell>
          <cell r="V5102">
            <v>4950</v>
          </cell>
          <cell r="W5102">
            <v>4890</v>
          </cell>
          <cell r="X5102">
            <v>23.620688170888478</v>
          </cell>
        </row>
        <row r="5103">
          <cell r="A5103">
            <v>43937</v>
          </cell>
          <cell r="B5103">
            <v>4</v>
          </cell>
          <cell r="C5103">
            <v>2020</v>
          </cell>
          <cell r="D5103">
            <v>2203</v>
          </cell>
          <cell r="E5103">
            <v>26.194966756205822</v>
          </cell>
          <cell r="F5103">
            <v>25.287781760319909</v>
          </cell>
          <cell r="G5103">
            <v>25.242422510525611</v>
          </cell>
          <cell r="H5103">
            <v>27.669142374520437</v>
          </cell>
          <cell r="I5103">
            <v>26.081568631720085</v>
          </cell>
          <cell r="J5103"/>
          <cell r="K5103">
            <v>23.813606142005295</v>
          </cell>
          <cell r="M5103">
            <v>36</v>
          </cell>
          <cell r="N5103">
            <v>29.75</v>
          </cell>
          <cell r="O5103">
            <v>40.5</v>
          </cell>
          <cell r="P5103">
            <v>4.5</v>
          </cell>
          <cell r="Q5103">
            <v>42.5</v>
          </cell>
          <cell r="R5103">
            <v>4770</v>
          </cell>
          <cell r="S5103">
            <v>4770</v>
          </cell>
          <cell r="T5103">
            <v>4900</v>
          </cell>
          <cell r="U5103">
            <v>4910</v>
          </cell>
          <cell r="V5103">
            <v>4960</v>
          </cell>
          <cell r="W5103">
            <v>4900</v>
          </cell>
          <cell r="X5103">
            <v>22.855998924252898</v>
          </cell>
        </row>
        <row r="5104">
          <cell r="A5104">
            <v>43938</v>
          </cell>
          <cell r="B5104">
            <v>4</v>
          </cell>
          <cell r="C5104">
            <v>2020</v>
          </cell>
          <cell r="D5104">
            <v>2236</v>
          </cell>
          <cell r="E5104">
            <v>26.251665818448693</v>
          </cell>
          <cell r="F5104">
            <v>25.401179884805646</v>
          </cell>
          <cell r="G5104">
            <v>25.423859509702794</v>
          </cell>
          <cell r="H5104">
            <v>27.895938623491915</v>
          </cell>
          <cell r="I5104">
            <v>26.081568631720085</v>
          </cell>
          <cell r="J5104"/>
          <cell r="K5104">
            <v>24.720791137891212</v>
          </cell>
          <cell r="M5104">
            <v>36</v>
          </cell>
          <cell r="N5104">
            <v>29.75</v>
          </cell>
          <cell r="O5104">
            <v>40.5</v>
          </cell>
          <cell r="P5104">
            <v>4.5</v>
          </cell>
          <cell r="Q5104">
            <v>42.5</v>
          </cell>
          <cell r="R5104">
            <v>4620</v>
          </cell>
          <cell r="S5104">
            <v>4620</v>
          </cell>
          <cell r="T5104">
            <v>4750</v>
          </cell>
          <cell r="U5104">
            <v>4760</v>
          </cell>
          <cell r="V5104">
            <v>4810</v>
          </cell>
          <cell r="W5104">
            <v>4750</v>
          </cell>
          <cell r="X5104">
            <v>23.235574465073405</v>
          </cell>
        </row>
        <row r="5105">
          <cell r="A5105">
            <v>43941</v>
          </cell>
          <cell r="B5105">
            <v>4</v>
          </cell>
          <cell r="C5105">
            <v>2020</v>
          </cell>
          <cell r="D5105">
            <v>2230</v>
          </cell>
          <cell r="E5105">
            <v>26.194966756205822</v>
          </cell>
          <cell r="F5105">
            <v>25.287781760319909</v>
          </cell>
          <cell r="G5105">
            <v>25.378500259908499</v>
          </cell>
          <cell r="H5105">
            <v>27.895938623491915</v>
          </cell>
          <cell r="I5105">
            <v>25.627976133777125</v>
          </cell>
          <cell r="J5105"/>
          <cell r="K5105">
            <v>24.720791137891212</v>
          </cell>
          <cell r="M5105">
            <v>36</v>
          </cell>
          <cell r="N5105">
            <v>28.25</v>
          </cell>
          <cell r="O5105">
            <v>40.5</v>
          </cell>
          <cell r="P5105">
            <v>4.5</v>
          </cell>
          <cell r="Q5105">
            <v>42.5</v>
          </cell>
          <cell r="R5105">
            <v>4730</v>
          </cell>
          <cell r="S5105">
            <v>4730</v>
          </cell>
          <cell r="T5105">
            <v>4860</v>
          </cell>
          <cell r="U5105">
            <v>4870</v>
          </cell>
          <cell r="V5105">
            <v>4920</v>
          </cell>
          <cell r="W5105">
            <v>4860</v>
          </cell>
          <cell r="X5105">
            <v>23.136122379066705</v>
          </cell>
        </row>
        <row r="5106">
          <cell r="A5106">
            <v>43942</v>
          </cell>
          <cell r="B5106">
            <v>4</v>
          </cell>
          <cell r="C5106">
            <v>2020</v>
          </cell>
          <cell r="D5106">
            <v>2066</v>
          </cell>
          <cell r="E5106">
            <v>25.117684573591298</v>
          </cell>
          <cell r="F5106">
            <v>24.153800515462514</v>
          </cell>
          <cell r="G5106">
            <v>23.881645016696737</v>
          </cell>
          <cell r="H5106">
            <v>27.21554987657748</v>
          </cell>
          <cell r="I5106">
            <v>24.811509637479801</v>
          </cell>
          <cell r="J5106"/>
          <cell r="K5106">
            <v>23.586809893033816</v>
          </cell>
          <cell r="M5106">
            <v>36</v>
          </cell>
          <cell r="N5106">
            <v>28.25</v>
          </cell>
          <cell r="O5106">
            <v>40.5</v>
          </cell>
          <cell r="P5106">
            <v>4.5</v>
          </cell>
          <cell r="Q5106">
            <v>42.5</v>
          </cell>
          <cell r="R5106">
            <v>4850</v>
          </cell>
          <cell r="S5106">
            <v>4830</v>
          </cell>
          <cell r="T5106">
            <v>5000</v>
          </cell>
          <cell r="U5106">
            <v>5070</v>
          </cell>
          <cell r="V5106">
            <v>5090</v>
          </cell>
          <cell r="W5106">
            <v>4980</v>
          </cell>
          <cell r="X5106">
            <v>21.332167101073331</v>
          </cell>
        </row>
        <row r="5107">
          <cell r="A5107">
            <v>43943</v>
          </cell>
          <cell r="B5107">
            <v>4</v>
          </cell>
          <cell r="C5107">
            <v>2020</v>
          </cell>
          <cell r="D5107">
            <v>2076</v>
          </cell>
          <cell r="E5107">
            <v>24.94758738686269</v>
          </cell>
          <cell r="F5107">
            <v>24.040402390976773</v>
          </cell>
          <cell r="G5107">
            <v>23.949683891388183</v>
          </cell>
          <cell r="H5107">
            <v>26.535161129663042</v>
          </cell>
          <cell r="I5107">
            <v>24.267198639948251</v>
          </cell>
          <cell r="J5107"/>
          <cell r="K5107">
            <v>22.906421146119378</v>
          </cell>
          <cell r="M5107">
            <v>33.5</v>
          </cell>
          <cell r="N5107">
            <v>28.25</v>
          </cell>
          <cell r="O5107">
            <v>40.5</v>
          </cell>
          <cell r="P5107">
            <v>7</v>
          </cell>
          <cell r="Q5107">
            <v>42.5</v>
          </cell>
          <cell r="R5107">
            <v>4820</v>
          </cell>
          <cell r="S5107">
            <v>4800</v>
          </cell>
          <cell r="T5107">
            <v>4950</v>
          </cell>
          <cell r="U5107">
            <v>5000</v>
          </cell>
          <cell r="V5107">
            <v>5020</v>
          </cell>
          <cell r="W5107">
            <v>4920</v>
          </cell>
          <cell r="X5107">
            <v>21.595184628588026</v>
          </cell>
        </row>
        <row r="5108">
          <cell r="A5108">
            <v>43944</v>
          </cell>
          <cell r="B5108">
            <v>4</v>
          </cell>
          <cell r="C5108">
            <v>2020</v>
          </cell>
          <cell r="D5108">
            <v>2117</v>
          </cell>
          <cell r="E5108">
            <v>24.834189262376949</v>
          </cell>
          <cell r="F5108">
            <v>24.49399488891973</v>
          </cell>
          <cell r="G5108">
            <v>24.335237514639697</v>
          </cell>
          <cell r="H5108">
            <v>26.535161129663042</v>
          </cell>
          <cell r="I5108">
            <v>24.357917139536845</v>
          </cell>
          <cell r="J5108"/>
          <cell r="K5108">
            <v>23.133217395090856</v>
          </cell>
          <cell r="M5108">
            <v>33.75</v>
          </cell>
          <cell r="N5108">
            <v>28.25</v>
          </cell>
          <cell r="O5108">
            <v>40.5</v>
          </cell>
          <cell r="P5108">
            <v>6.75</v>
          </cell>
          <cell r="Q5108">
            <v>42.5</v>
          </cell>
          <cell r="R5108">
            <v>4840</v>
          </cell>
          <cell r="S5108">
            <v>4820</v>
          </cell>
          <cell r="T5108">
            <v>4960</v>
          </cell>
          <cell r="U5108">
            <v>5000</v>
          </cell>
          <cell r="V5108">
            <v>5030</v>
          </cell>
          <cell r="W5108">
            <v>4930</v>
          </cell>
          <cell r="X5108">
            <v>22.049490657755275</v>
          </cell>
        </row>
        <row r="5109">
          <cell r="A5109">
            <v>43945</v>
          </cell>
          <cell r="B5109">
            <v>4</v>
          </cell>
          <cell r="C5109">
            <v>2020</v>
          </cell>
          <cell r="D5109">
            <v>2076</v>
          </cell>
          <cell r="E5109">
            <v>24.380596764433992</v>
          </cell>
          <cell r="F5109">
            <v>24.040402390976773</v>
          </cell>
          <cell r="G5109">
            <v>24.085761640771068</v>
          </cell>
          <cell r="H5109">
            <v>26.081568631720085</v>
          </cell>
          <cell r="I5109">
            <v>24.267198639948251</v>
          </cell>
          <cell r="J5109"/>
          <cell r="K5109">
            <v>23.586809893033816</v>
          </cell>
          <cell r="M5109">
            <v>33.75</v>
          </cell>
          <cell r="N5109">
            <v>28.25</v>
          </cell>
          <cell r="O5109">
            <v>40.5</v>
          </cell>
          <cell r="P5109">
            <v>6.75</v>
          </cell>
          <cell r="Q5109">
            <v>42.5</v>
          </cell>
          <cell r="R5109">
            <v>4820</v>
          </cell>
          <cell r="S5109">
            <v>4800</v>
          </cell>
          <cell r="T5109">
            <v>4940</v>
          </cell>
          <cell r="U5109">
            <v>4940</v>
          </cell>
          <cell r="V5109">
            <v>4980</v>
          </cell>
          <cell r="W5109">
            <v>4910</v>
          </cell>
          <cell r="X5109">
            <v>21.612532148946084</v>
          </cell>
        </row>
        <row r="5110">
          <cell r="A5110">
            <v>43948</v>
          </cell>
          <cell r="B5110">
            <v>4</v>
          </cell>
          <cell r="C5110">
            <v>2020</v>
          </cell>
          <cell r="D5110">
            <v>2016</v>
          </cell>
          <cell r="E5110">
            <v>23.700208017519554</v>
          </cell>
          <cell r="F5110">
            <v>23.700208017519554</v>
          </cell>
          <cell r="G5110">
            <v>23.609489517930964</v>
          </cell>
          <cell r="H5110">
            <v>25.627976133777125</v>
          </cell>
          <cell r="I5110">
            <v>23.813606142005295</v>
          </cell>
          <cell r="J5110"/>
          <cell r="K5110">
            <v>23.586809893033816</v>
          </cell>
          <cell r="M5110">
            <v>32.25</v>
          </cell>
          <cell r="N5110">
            <v>28.5</v>
          </cell>
          <cell r="O5110">
            <v>40.5</v>
          </cell>
          <cell r="P5110">
            <v>8.25</v>
          </cell>
          <cell r="Q5110">
            <v>42.5</v>
          </cell>
          <cell r="R5110">
            <v>4770</v>
          </cell>
          <cell r="S5110">
            <v>5730</v>
          </cell>
          <cell r="T5110">
            <v>4940</v>
          </cell>
          <cell r="U5110">
            <v>4900</v>
          </cell>
          <cell r="V5110">
            <v>4920</v>
          </cell>
          <cell r="W5110">
            <v>4910</v>
          </cell>
          <cell r="X5110">
            <v>21.007178402320321</v>
          </cell>
        </row>
        <row r="5111">
          <cell r="A5111">
            <v>43949</v>
          </cell>
          <cell r="B5111">
            <v>4</v>
          </cell>
          <cell r="C5111">
            <v>2020</v>
          </cell>
          <cell r="D5111">
            <v>2019</v>
          </cell>
          <cell r="E5111">
            <v>23.473411768548075</v>
          </cell>
          <cell r="F5111">
            <v>23.586809893033816</v>
          </cell>
          <cell r="G5111">
            <v>23.677528392622406</v>
          </cell>
          <cell r="H5111">
            <v>24.720791137891212</v>
          </cell>
          <cell r="I5111">
            <v>23.586809893033816</v>
          </cell>
          <cell r="J5111"/>
          <cell r="K5111">
            <v>23.586809893033816</v>
          </cell>
          <cell r="M5111">
            <v>32.25</v>
          </cell>
          <cell r="N5111">
            <v>28.5</v>
          </cell>
          <cell r="O5111">
            <v>40.5</v>
          </cell>
          <cell r="P5111">
            <v>8.25</v>
          </cell>
          <cell r="Q5111">
            <v>42.5</v>
          </cell>
          <cell r="R5111">
            <v>4760</v>
          </cell>
          <cell r="S5111">
            <v>4720</v>
          </cell>
          <cell r="T5111">
            <v>4830</v>
          </cell>
          <cell r="U5111">
            <v>4860</v>
          </cell>
          <cell r="V5111">
            <v>4880</v>
          </cell>
          <cell r="W5111">
            <v>4810</v>
          </cell>
          <cell r="X5111">
            <v>21.004661774009914</v>
          </cell>
        </row>
        <row r="5112">
          <cell r="A5112">
            <v>43950</v>
          </cell>
          <cell r="B5112">
            <v>4</v>
          </cell>
          <cell r="C5112">
            <v>2020</v>
          </cell>
          <cell r="D5112">
            <v>2031</v>
          </cell>
          <cell r="E5112">
            <v>23.416712706305205</v>
          </cell>
          <cell r="F5112">
            <v>23.700208017519554</v>
          </cell>
          <cell r="G5112">
            <v>23.768246892211</v>
          </cell>
          <cell r="H5112">
            <v>25.174383635834168</v>
          </cell>
          <cell r="I5112">
            <v>23.813606142005295</v>
          </cell>
          <cell r="J5112"/>
          <cell r="K5112">
            <v>23.473411768548075</v>
          </cell>
          <cell r="M5112">
            <v>32.25</v>
          </cell>
          <cell r="N5112">
            <v>28.5</v>
          </cell>
          <cell r="O5112">
            <v>40.5</v>
          </cell>
          <cell r="P5112">
            <v>8.25</v>
          </cell>
          <cell r="Q5112">
            <v>42.5</v>
          </cell>
          <cell r="R5112">
            <v>4780</v>
          </cell>
          <cell r="S5112">
            <v>4760</v>
          </cell>
          <cell r="T5112">
            <v>4800</v>
          </cell>
          <cell r="U5112">
            <v>4860</v>
          </cell>
          <cell r="V5112">
            <v>4880</v>
          </cell>
          <cell r="W5112">
            <v>4780</v>
          </cell>
          <cell r="X5112">
            <v>21.221984872659473</v>
          </cell>
        </row>
        <row r="5113">
          <cell r="A5113">
            <v>43951</v>
          </cell>
          <cell r="B5113">
            <v>4</v>
          </cell>
          <cell r="C5113">
            <v>2020</v>
          </cell>
          <cell r="D5113">
            <v>2082</v>
          </cell>
          <cell r="E5113">
            <v>23.813606142005295</v>
          </cell>
          <cell r="F5113">
            <v>24.267198639948251</v>
          </cell>
          <cell r="G5113">
            <v>24.357917139536845</v>
          </cell>
          <cell r="H5113">
            <v>25.401179884805646</v>
          </cell>
          <cell r="I5113">
            <v>24.357917139536845</v>
          </cell>
          <cell r="J5113"/>
          <cell r="K5113">
            <v>23.813606142005295</v>
          </cell>
          <cell r="M5113">
            <v>34</v>
          </cell>
          <cell r="N5113">
            <v>28.5</v>
          </cell>
          <cell r="O5113">
            <v>40.5</v>
          </cell>
          <cell r="P5113">
            <v>6.5</v>
          </cell>
          <cell r="Q5113">
            <v>42.5</v>
          </cell>
          <cell r="R5113">
            <v>4820</v>
          </cell>
          <cell r="S5113">
            <v>4800</v>
          </cell>
          <cell r="T5113">
            <v>4840</v>
          </cell>
          <cell r="U5113">
            <v>4900</v>
          </cell>
          <cell r="V5113">
            <v>4920</v>
          </cell>
          <cell r="W5113">
            <v>4820</v>
          </cell>
          <cell r="X5113">
            <v>21.998126734620048</v>
          </cell>
        </row>
        <row r="5114">
          <cell r="A5114">
            <v>43952</v>
          </cell>
          <cell r="B5114">
            <v>5</v>
          </cell>
          <cell r="C5114">
            <v>2020</v>
          </cell>
          <cell r="D5114"/>
          <cell r="E5114"/>
          <cell r="F5114"/>
          <cell r="G5114"/>
          <cell r="H5114"/>
          <cell r="I5114"/>
          <cell r="J5114"/>
          <cell r="K5114"/>
          <cell r="M5114">
            <v>34</v>
          </cell>
          <cell r="N5114">
            <v>28.5</v>
          </cell>
          <cell r="O5114">
            <v>40.5</v>
          </cell>
          <cell r="P5114">
            <v>6.5</v>
          </cell>
          <cell r="Q5114">
            <v>42.5</v>
          </cell>
          <cell r="R5114"/>
          <cell r="S5114"/>
          <cell r="T5114"/>
          <cell r="U5114"/>
          <cell r="V5114"/>
          <cell r="W5114"/>
          <cell r="X5114"/>
        </row>
        <row r="5115">
          <cell r="A5115">
            <v>43955</v>
          </cell>
          <cell r="B5115">
            <v>5</v>
          </cell>
          <cell r="C5115">
            <v>2020</v>
          </cell>
          <cell r="D5115">
            <v>1982</v>
          </cell>
          <cell r="E5115">
            <v>23.019819270605119</v>
          </cell>
          <cell r="F5115">
            <v>23.586809893033816</v>
          </cell>
          <cell r="G5115">
            <v>23.450732143650928</v>
          </cell>
          <cell r="H5115">
            <v>25.854772382748607</v>
          </cell>
          <cell r="I5115">
            <v>23.677528392622406</v>
          </cell>
          <cell r="J5115"/>
          <cell r="K5115">
            <v>23.360013644062338</v>
          </cell>
          <cell r="M5115">
            <v>34</v>
          </cell>
          <cell r="N5115">
            <v>27.5</v>
          </cell>
          <cell r="O5115">
            <v>40.5</v>
          </cell>
          <cell r="P5115">
            <v>6.5</v>
          </cell>
          <cell r="Q5115">
            <v>42.5</v>
          </cell>
          <cell r="R5115"/>
          <cell r="S5115"/>
          <cell r="T5115"/>
          <cell r="U5115"/>
          <cell r="V5115"/>
          <cell r="W5115"/>
          <cell r="X5115">
            <v>20.834770125676542</v>
          </cell>
        </row>
        <row r="5116">
          <cell r="A5116">
            <v>43956</v>
          </cell>
          <cell r="B5116">
            <v>5</v>
          </cell>
          <cell r="C5116">
            <v>2020</v>
          </cell>
          <cell r="D5116">
            <v>1977</v>
          </cell>
          <cell r="E5116">
            <v>22.73632395939077</v>
          </cell>
          <cell r="F5116">
            <v>23.473411768548075</v>
          </cell>
          <cell r="G5116">
            <v>23.337334019165187</v>
          </cell>
          <cell r="H5116">
            <v>25.174383635834168</v>
          </cell>
          <cell r="I5116">
            <v>23.677528392622406</v>
          </cell>
          <cell r="J5116"/>
          <cell r="K5116">
            <v>23.586809893033816</v>
          </cell>
          <cell r="M5116">
            <v>32.5</v>
          </cell>
          <cell r="N5116">
            <v>27.5</v>
          </cell>
          <cell r="O5116">
            <v>40.5</v>
          </cell>
          <cell r="P5116">
            <v>8</v>
          </cell>
          <cell r="Q5116">
            <v>42.5</v>
          </cell>
          <cell r="R5116"/>
          <cell r="S5116"/>
          <cell r="T5116"/>
          <cell r="U5116"/>
          <cell r="V5116"/>
          <cell r="W5116"/>
          <cell r="X5116">
            <v>20.849857438577725</v>
          </cell>
        </row>
        <row r="5117">
          <cell r="A5117">
            <v>43957</v>
          </cell>
          <cell r="B5117">
            <v>5</v>
          </cell>
          <cell r="C5117">
            <v>2020</v>
          </cell>
          <cell r="D5117">
            <v>1947</v>
          </cell>
          <cell r="E5117">
            <v>22.452828648176421</v>
          </cell>
          <cell r="F5117">
            <v>23.246615519576597</v>
          </cell>
          <cell r="G5117"/>
          <cell r="H5117">
            <v>24.49399488891973</v>
          </cell>
          <cell r="I5117">
            <v>23.360013644062338</v>
          </cell>
          <cell r="J5117"/>
          <cell r="K5117">
            <v>23.360013644062338</v>
          </cell>
          <cell r="M5117">
            <v>32.5</v>
          </cell>
          <cell r="N5117">
            <v>27.5</v>
          </cell>
          <cell r="O5117">
            <v>40.5</v>
          </cell>
          <cell r="P5117">
            <v>8</v>
          </cell>
          <cell r="Q5117">
            <v>42.5</v>
          </cell>
          <cell r="R5117">
            <v>4760</v>
          </cell>
          <cell r="S5117">
            <v>4720</v>
          </cell>
          <cell r="T5117">
            <v>4830</v>
          </cell>
          <cell r="U5117">
            <v>4850</v>
          </cell>
          <cell r="V5117">
            <v>4820</v>
          </cell>
          <cell r="W5117">
            <v>4820</v>
          </cell>
          <cell r="X5117">
            <v>20.433701839309098</v>
          </cell>
        </row>
        <row r="5118">
          <cell r="A5118">
            <v>43958</v>
          </cell>
          <cell r="B5118">
            <v>5</v>
          </cell>
          <cell r="C5118">
            <v>2020</v>
          </cell>
          <cell r="D5118"/>
          <cell r="E5118"/>
          <cell r="F5118"/>
          <cell r="G5118"/>
          <cell r="H5118">
            <v>24.040402390976773</v>
          </cell>
          <cell r="I5118"/>
          <cell r="J5118"/>
          <cell r="K5118">
            <v>22.6796248971479</v>
          </cell>
          <cell r="M5118">
            <v>32.5</v>
          </cell>
          <cell r="N5118">
            <v>27.5</v>
          </cell>
          <cell r="O5118">
            <v>40.5</v>
          </cell>
          <cell r="P5118">
            <v>8</v>
          </cell>
          <cell r="Q5118">
            <v>42.5</v>
          </cell>
          <cell r="R5118">
            <v>4740</v>
          </cell>
          <cell r="S5118">
            <v>4680</v>
          </cell>
          <cell r="T5118">
            <v>4830</v>
          </cell>
          <cell r="U5118">
            <v>4840</v>
          </cell>
          <cell r="V5118">
            <v>4820</v>
          </cell>
          <cell r="W5118">
            <v>4820</v>
          </cell>
          <cell r="X5118"/>
        </row>
        <row r="5119">
          <cell r="A5119">
            <v>43959</v>
          </cell>
          <cell r="B5119">
            <v>5</v>
          </cell>
          <cell r="C5119">
            <v>2020</v>
          </cell>
          <cell r="D5119">
            <v>2019</v>
          </cell>
          <cell r="E5119">
            <v>22.906421146119378</v>
          </cell>
          <cell r="F5119">
            <v>23.700208017519554</v>
          </cell>
          <cell r="G5119">
            <v>23.677528392622406</v>
          </cell>
          <cell r="H5119">
            <v>24.720791137891212</v>
          </cell>
          <cell r="I5119">
            <v>23.904324641593885</v>
          </cell>
          <cell r="J5119"/>
          <cell r="K5119">
            <v>23.473411768548075</v>
          </cell>
          <cell r="M5119">
            <v>32.5</v>
          </cell>
          <cell r="N5119">
            <v>27.5</v>
          </cell>
          <cell r="O5119">
            <v>40.5</v>
          </cell>
          <cell r="P5119">
            <v>8</v>
          </cell>
          <cell r="Q5119">
            <v>42.5</v>
          </cell>
          <cell r="R5119">
            <v>4740</v>
          </cell>
          <cell r="S5119">
            <v>4700</v>
          </cell>
          <cell r="T5119">
            <v>4840</v>
          </cell>
          <cell r="U5119">
            <v>4900</v>
          </cell>
          <cell r="V5119">
            <v>4850</v>
          </cell>
          <cell r="W5119">
            <v>4820</v>
          </cell>
          <cell r="X5119">
            <v>21.145307165708434</v>
          </cell>
        </row>
        <row r="5120">
          <cell r="A5120">
            <v>43962</v>
          </cell>
          <cell r="B5120">
            <v>5</v>
          </cell>
          <cell r="C5120">
            <v>2020</v>
          </cell>
          <cell r="D5120"/>
          <cell r="E5120"/>
          <cell r="F5120"/>
          <cell r="G5120"/>
          <cell r="H5120">
            <v>24.94758738686269</v>
          </cell>
          <cell r="I5120"/>
          <cell r="J5120"/>
          <cell r="K5120">
            <v>23.586809893033816</v>
          </cell>
          <cell r="M5120">
            <v>32.5</v>
          </cell>
          <cell r="N5120">
            <v>27.75</v>
          </cell>
          <cell r="O5120">
            <v>40.5</v>
          </cell>
          <cell r="P5120">
            <v>8</v>
          </cell>
          <cell r="Q5120">
            <v>42.5</v>
          </cell>
          <cell r="R5120">
            <v>4760</v>
          </cell>
          <cell r="S5120">
            <v>4720</v>
          </cell>
          <cell r="T5120">
            <v>4860</v>
          </cell>
          <cell r="U5120">
            <v>4900</v>
          </cell>
          <cell r="V5120">
            <v>4860</v>
          </cell>
          <cell r="W5120">
            <v>4840</v>
          </cell>
          <cell r="X5120"/>
        </row>
        <row r="5121">
          <cell r="A5121">
            <v>43963</v>
          </cell>
          <cell r="B5121">
            <v>5</v>
          </cell>
          <cell r="C5121">
            <v>2020</v>
          </cell>
          <cell r="D5121">
            <v>1998</v>
          </cell>
          <cell r="E5121">
            <v>22.566226772662159</v>
          </cell>
          <cell r="F5121">
            <v>23.246615519576597</v>
          </cell>
          <cell r="G5121">
            <v>23.337334019165187</v>
          </cell>
          <cell r="H5121">
            <v>24.720791137891212</v>
          </cell>
          <cell r="I5121">
            <v>23.360013644062338</v>
          </cell>
          <cell r="J5121"/>
          <cell r="K5121">
            <v>22.452828648176421</v>
          </cell>
          <cell r="M5121">
            <v>32.5</v>
          </cell>
          <cell r="N5121">
            <v>27.75</v>
          </cell>
          <cell r="O5121">
            <v>40.5</v>
          </cell>
          <cell r="P5121">
            <v>8</v>
          </cell>
          <cell r="Q5121">
            <v>42.5</v>
          </cell>
          <cell r="R5121">
            <v>4700</v>
          </cell>
          <cell r="S5121">
            <v>4660</v>
          </cell>
          <cell r="T5121">
            <v>4800</v>
          </cell>
          <cell r="U5121">
            <v>4840</v>
          </cell>
          <cell r="V5121">
            <v>4800</v>
          </cell>
          <cell r="W5121">
            <v>4780</v>
          </cell>
          <cell r="X5121">
            <v>20.954400251792606</v>
          </cell>
        </row>
        <row r="5122">
          <cell r="A5122">
            <v>43964</v>
          </cell>
          <cell r="B5122">
            <v>5</v>
          </cell>
          <cell r="C5122">
            <v>2020</v>
          </cell>
          <cell r="D5122">
            <v>2032</v>
          </cell>
          <cell r="E5122">
            <v>22.73632395939077</v>
          </cell>
          <cell r="F5122">
            <v>23.586809893033816</v>
          </cell>
          <cell r="G5122">
            <v>23.632169142828111</v>
          </cell>
          <cell r="H5122">
            <v>24.49399488891973</v>
          </cell>
          <cell r="I5122">
            <v>23.677528392622406</v>
          </cell>
          <cell r="J5122"/>
          <cell r="K5122">
            <v>22.6796248971479</v>
          </cell>
          <cell r="M5122">
            <v>32.5</v>
          </cell>
          <cell r="N5122">
            <v>27.75</v>
          </cell>
          <cell r="O5122">
            <v>40.5</v>
          </cell>
          <cell r="P5122">
            <v>8</v>
          </cell>
          <cell r="Q5122">
            <v>42.5</v>
          </cell>
          <cell r="R5122">
            <v>4650</v>
          </cell>
          <cell r="S5122">
            <v>4610</v>
          </cell>
          <cell r="T5122">
            <v>4750</v>
          </cell>
          <cell r="U5122">
            <v>4790</v>
          </cell>
          <cell r="V5122">
            <v>4750</v>
          </cell>
          <cell r="W5122">
            <v>4730</v>
          </cell>
          <cell r="X5122">
            <v>21.296209700094519</v>
          </cell>
        </row>
        <row r="5123">
          <cell r="A5123">
            <v>43965</v>
          </cell>
          <cell r="B5123">
            <v>5</v>
          </cell>
          <cell r="C5123">
            <v>2020</v>
          </cell>
          <cell r="D5123">
            <v>2030</v>
          </cell>
          <cell r="E5123">
            <v>22.509527710419292</v>
          </cell>
          <cell r="F5123">
            <v>23.360013644062338</v>
          </cell>
          <cell r="G5123">
            <v>23.382693268959486</v>
          </cell>
          <cell r="H5123">
            <v>24.720791137891212</v>
          </cell>
          <cell r="I5123">
            <v>23.496091393445223</v>
          </cell>
          <cell r="J5123"/>
          <cell r="K5123">
            <v>22.566226772662159</v>
          </cell>
          <cell r="M5123">
            <v>32.5</v>
          </cell>
          <cell r="N5123">
            <v>27.75</v>
          </cell>
          <cell r="O5123">
            <v>40.5</v>
          </cell>
          <cell r="P5123">
            <v>8</v>
          </cell>
          <cell r="Q5123">
            <v>42.5</v>
          </cell>
          <cell r="R5123">
            <v>4650</v>
          </cell>
          <cell r="S5123">
            <v>4610</v>
          </cell>
          <cell r="T5123">
            <v>4760</v>
          </cell>
          <cell r="U5123">
            <v>4790</v>
          </cell>
          <cell r="V5123">
            <v>4750</v>
          </cell>
          <cell r="W5123">
            <v>4740</v>
          </cell>
          <cell r="X5123">
            <v>21.226204952148567</v>
          </cell>
        </row>
        <row r="5124">
          <cell r="A5124">
            <v>43966</v>
          </cell>
          <cell r="B5124">
            <v>5</v>
          </cell>
          <cell r="C5124">
            <v>2020</v>
          </cell>
          <cell r="D5124">
            <v>2089</v>
          </cell>
          <cell r="E5124">
            <v>22.849722083876507</v>
          </cell>
          <cell r="F5124">
            <v>23.700208017519554</v>
          </cell>
          <cell r="G5124">
            <v>23.790926517108147</v>
          </cell>
          <cell r="H5124">
            <v>24.720791137891212</v>
          </cell>
          <cell r="I5124">
            <v>23.813606142005295</v>
          </cell>
          <cell r="J5124"/>
          <cell r="K5124">
            <v>23.133217395090856</v>
          </cell>
          <cell r="M5124">
            <v>34.5</v>
          </cell>
          <cell r="N5124">
            <v>27.75</v>
          </cell>
          <cell r="O5124">
            <v>40.5</v>
          </cell>
          <cell r="P5124">
            <v>6</v>
          </cell>
          <cell r="Q5124">
            <v>42.5</v>
          </cell>
          <cell r="R5124">
            <v>4740</v>
          </cell>
          <cell r="S5124">
            <v>4700</v>
          </cell>
          <cell r="T5124">
            <v>4850</v>
          </cell>
          <cell r="U5124">
            <v>4860</v>
          </cell>
          <cell r="V5124">
            <v>4820</v>
          </cell>
          <cell r="W5124">
            <v>4830</v>
          </cell>
          <cell r="X5124">
            <v>21.787876022139329</v>
          </cell>
        </row>
        <row r="5125">
          <cell r="A5125">
            <v>43969</v>
          </cell>
          <cell r="B5125">
            <v>5</v>
          </cell>
          <cell r="C5125">
            <v>2020</v>
          </cell>
          <cell r="D5125">
            <v>2150</v>
          </cell>
          <cell r="E5125">
            <v>23.246615519576597</v>
          </cell>
          <cell r="F5125">
            <v>23.927004266491032</v>
          </cell>
          <cell r="G5125">
            <v>23.85896539179959</v>
          </cell>
          <cell r="H5125">
            <v>24.94758738686269</v>
          </cell>
          <cell r="I5125">
            <v>24.131120890565366</v>
          </cell>
          <cell r="J5125"/>
          <cell r="K5125">
            <v>23.813606142005295</v>
          </cell>
          <cell r="M5125">
            <v>34.5</v>
          </cell>
          <cell r="N5125">
            <v>28.5</v>
          </cell>
          <cell r="O5125">
            <v>40.5</v>
          </cell>
          <cell r="P5125">
            <v>6</v>
          </cell>
          <cell r="Q5125">
            <v>42.5</v>
          </cell>
          <cell r="R5125">
            <v>4820</v>
          </cell>
          <cell r="S5125">
            <v>4780</v>
          </cell>
          <cell r="T5125">
            <v>4930</v>
          </cell>
          <cell r="U5125">
            <v>4940</v>
          </cell>
          <cell r="V5125">
            <v>4900</v>
          </cell>
          <cell r="W5125">
            <v>4910</v>
          </cell>
          <cell r="X5125">
            <v>22.367519967370637</v>
          </cell>
        </row>
        <row r="5126">
          <cell r="A5126">
            <v>43970</v>
          </cell>
          <cell r="B5126">
            <v>5</v>
          </cell>
          <cell r="C5126">
            <v>2020</v>
          </cell>
          <cell r="D5126">
            <v>2182</v>
          </cell>
          <cell r="E5126">
            <v>23.643508955276687</v>
          </cell>
          <cell r="F5126">
            <v>24.153800515462514</v>
          </cell>
          <cell r="G5126">
            <v>24.06308201587392</v>
          </cell>
          <cell r="H5126">
            <v>25.265102135422762</v>
          </cell>
          <cell r="I5126">
            <v>24.49399488891973</v>
          </cell>
          <cell r="J5126"/>
          <cell r="K5126">
            <v>24.267198639948251</v>
          </cell>
          <cell r="M5126">
            <v>35</v>
          </cell>
          <cell r="N5126">
            <v>28.5</v>
          </cell>
          <cell r="O5126">
            <v>40.5</v>
          </cell>
          <cell r="P5126">
            <v>5.5</v>
          </cell>
          <cell r="Q5126">
            <v>42.5</v>
          </cell>
          <cell r="R5126">
            <v>4850</v>
          </cell>
          <cell r="S5126">
            <v>4810</v>
          </cell>
          <cell r="T5126">
            <v>4960</v>
          </cell>
          <cell r="U5126">
            <v>4970</v>
          </cell>
          <cell r="V5126">
            <v>4930</v>
          </cell>
          <cell r="W5126">
            <v>4940</v>
          </cell>
          <cell r="X5126">
            <v>22.773557996123664</v>
          </cell>
        </row>
        <row r="5127">
          <cell r="A5127">
            <v>43971</v>
          </cell>
          <cell r="B5127">
            <v>5</v>
          </cell>
          <cell r="C5127">
            <v>2020</v>
          </cell>
          <cell r="D5127">
            <v>2161</v>
          </cell>
          <cell r="E5127">
            <v>23.473411768548075</v>
          </cell>
          <cell r="F5127">
            <v>23.927004266491032</v>
          </cell>
          <cell r="G5127">
            <v>23.949683891388183</v>
          </cell>
          <cell r="H5127">
            <v>25.49189838439424</v>
          </cell>
          <cell r="I5127">
            <v>24.267198639948251</v>
          </cell>
          <cell r="J5127"/>
          <cell r="K5127">
            <v>24.040402390976773</v>
          </cell>
          <cell r="M5127">
            <v>35</v>
          </cell>
          <cell r="N5127">
            <v>28.5</v>
          </cell>
          <cell r="O5127">
            <v>40.5</v>
          </cell>
          <cell r="P5127">
            <v>5.5</v>
          </cell>
          <cell r="Q5127">
            <v>42.5</v>
          </cell>
          <cell r="R5127">
            <v>4870</v>
          </cell>
          <cell r="S5127">
            <v>4830</v>
          </cell>
          <cell r="T5127">
            <v>4980</v>
          </cell>
          <cell r="U5127">
            <v>4990</v>
          </cell>
          <cell r="V5127">
            <v>4950</v>
          </cell>
          <cell r="W5127">
            <v>4960</v>
          </cell>
          <cell r="X5127">
            <v>22.55438076518022</v>
          </cell>
        </row>
        <row r="5128">
          <cell r="A5128">
            <v>43972</v>
          </cell>
          <cell r="B5128">
            <v>5</v>
          </cell>
          <cell r="C5128">
            <v>2020</v>
          </cell>
          <cell r="D5128">
            <v>2208</v>
          </cell>
          <cell r="E5128">
            <v>23.870305204248165</v>
          </cell>
          <cell r="F5128">
            <v>24.49399488891973</v>
          </cell>
          <cell r="G5128">
            <v>24.289878264845399</v>
          </cell>
          <cell r="H5128">
            <v>25.854772382748607</v>
          </cell>
          <cell r="I5128">
            <v>24.267198639948251</v>
          </cell>
          <cell r="J5128"/>
          <cell r="K5128"/>
          <cell r="M5128">
            <v>35</v>
          </cell>
          <cell r="N5128">
            <v>28.5</v>
          </cell>
          <cell r="O5128">
            <v>40.5</v>
          </cell>
          <cell r="P5128">
            <v>5.5</v>
          </cell>
          <cell r="Q5128">
            <v>42.5</v>
          </cell>
          <cell r="R5128">
            <v>4840</v>
          </cell>
          <cell r="S5128">
            <v>4800</v>
          </cell>
          <cell r="T5128">
            <v>4950</v>
          </cell>
          <cell r="U5128">
            <v>4960</v>
          </cell>
          <cell r="V5128">
            <v>4920</v>
          </cell>
          <cell r="W5128">
            <v>4930</v>
          </cell>
          <cell r="X5128">
            <v>23.055530282183501</v>
          </cell>
        </row>
        <row r="5129">
          <cell r="A5129">
            <v>43973</v>
          </cell>
          <cell r="B5129">
            <v>5</v>
          </cell>
          <cell r="C5129">
            <v>2020</v>
          </cell>
          <cell r="D5129">
            <v>2170</v>
          </cell>
          <cell r="E5129">
            <v>23.813606142005295</v>
          </cell>
          <cell r="F5129">
            <v>24.267198639948251</v>
          </cell>
          <cell r="G5129">
            <v>24.06308201587392</v>
          </cell>
          <cell r="H5129">
            <v>25.627976133777125</v>
          </cell>
          <cell r="I5129">
            <v>24.267198639948251</v>
          </cell>
          <cell r="J5129"/>
          <cell r="K5129">
            <v>24.380596764433992</v>
          </cell>
          <cell r="M5129">
            <v>35.5</v>
          </cell>
          <cell r="N5129">
            <v>28.5</v>
          </cell>
          <cell r="O5129">
            <v>40.5</v>
          </cell>
          <cell r="P5129">
            <v>5</v>
          </cell>
          <cell r="Q5129">
            <v>42.5</v>
          </cell>
          <cell r="R5129">
            <v>4800</v>
          </cell>
          <cell r="S5129">
            <v>4760</v>
          </cell>
          <cell r="T5129">
            <v>4910</v>
          </cell>
          <cell r="U5129">
            <v>4920</v>
          </cell>
          <cell r="V5129">
            <v>4880</v>
          </cell>
          <cell r="W5129">
            <v>4890</v>
          </cell>
          <cell r="X5129">
            <v>22.570413220275601</v>
          </cell>
        </row>
        <row r="5130">
          <cell r="A5130">
            <v>43977</v>
          </cell>
          <cell r="B5130">
            <v>5</v>
          </cell>
          <cell r="C5130">
            <v>2020</v>
          </cell>
          <cell r="D5130"/>
          <cell r="E5130"/>
          <cell r="F5130"/>
          <cell r="G5130"/>
          <cell r="H5130">
            <v>26.081568631720085</v>
          </cell>
          <cell r="I5130"/>
          <cell r="J5130"/>
          <cell r="K5130">
            <v>25.174383635834168</v>
          </cell>
          <cell r="M5130">
            <v>35.5</v>
          </cell>
          <cell r="N5130">
            <v>29.75</v>
          </cell>
          <cell r="O5130">
            <v>42.5</v>
          </cell>
          <cell r="P5130">
            <v>7</v>
          </cell>
          <cell r="Q5130">
            <v>42.5</v>
          </cell>
          <cell r="R5130">
            <v>4880</v>
          </cell>
          <cell r="S5130">
            <v>4840</v>
          </cell>
          <cell r="T5130">
            <v>4990</v>
          </cell>
          <cell r="U5130">
            <v>5000</v>
          </cell>
          <cell r="V5130">
            <v>4960</v>
          </cell>
          <cell r="W5130">
            <v>4970</v>
          </cell>
          <cell r="X5130"/>
        </row>
        <row r="5131">
          <cell r="A5131">
            <v>43978</v>
          </cell>
          <cell r="B5131">
            <v>5</v>
          </cell>
          <cell r="C5131">
            <v>2020</v>
          </cell>
          <cell r="D5131">
            <v>2280</v>
          </cell>
          <cell r="E5131">
            <v>24.664092075648341</v>
          </cell>
          <cell r="F5131">
            <v>25.287781760319909</v>
          </cell>
          <cell r="G5131">
            <v>25.378500259908499</v>
          </cell>
          <cell r="H5131">
            <v>26.308364880691563</v>
          </cell>
          <cell r="I5131">
            <v>25.401179884805646</v>
          </cell>
          <cell r="J5131"/>
          <cell r="K5131">
            <v>25.741374258262866</v>
          </cell>
          <cell r="M5131">
            <v>36.25</v>
          </cell>
          <cell r="N5131">
            <v>29.75</v>
          </cell>
          <cell r="O5131">
            <v>42.5</v>
          </cell>
          <cell r="P5131">
            <v>6.25</v>
          </cell>
          <cell r="Q5131">
            <v>42.5</v>
          </cell>
          <cell r="R5131">
            <v>4940</v>
          </cell>
          <cell r="S5131">
            <v>4900</v>
          </cell>
          <cell r="T5131">
            <v>5050</v>
          </cell>
          <cell r="U5131">
            <v>5060</v>
          </cell>
          <cell r="V5131">
            <v>5020</v>
          </cell>
          <cell r="W5131">
            <v>5030</v>
          </cell>
          <cell r="X5131">
            <v>23.785439174561741</v>
          </cell>
        </row>
        <row r="5132">
          <cell r="A5132">
            <v>43979</v>
          </cell>
          <cell r="B5132">
            <v>5</v>
          </cell>
          <cell r="C5132">
            <v>2020</v>
          </cell>
          <cell r="D5132">
            <v>2267</v>
          </cell>
          <cell r="E5132">
            <v>24.607393013405471</v>
          </cell>
          <cell r="F5132">
            <v>25.060985511348427</v>
          </cell>
          <cell r="G5132">
            <v>25.151704010937021</v>
          </cell>
          <cell r="H5132">
            <v>26.76195737863452</v>
          </cell>
          <cell r="I5132">
            <v>25.174383635834168</v>
          </cell>
          <cell r="J5132"/>
          <cell r="K5132">
            <v>25.287781760319909</v>
          </cell>
          <cell r="M5132">
            <v>36.25</v>
          </cell>
          <cell r="N5132">
            <v>29.75</v>
          </cell>
          <cell r="O5132">
            <v>42.5</v>
          </cell>
          <cell r="P5132">
            <v>6.25</v>
          </cell>
          <cell r="Q5132">
            <v>42.5</v>
          </cell>
          <cell r="R5132">
            <v>5040</v>
          </cell>
          <cell r="S5132">
            <v>5000</v>
          </cell>
          <cell r="T5132">
            <v>5150</v>
          </cell>
          <cell r="U5132">
            <v>5160</v>
          </cell>
          <cell r="V5132">
            <v>5120</v>
          </cell>
          <cell r="W5132">
            <v>5130</v>
          </cell>
          <cell r="X5132">
            <v>23.64982044242608</v>
          </cell>
        </row>
        <row r="5133">
          <cell r="A5133">
            <v>43980</v>
          </cell>
          <cell r="B5133">
            <v>5</v>
          </cell>
          <cell r="C5133">
            <v>2020</v>
          </cell>
          <cell r="D5133">
            <v>2295</v>
          </cell>
          <cell r="E5133">
            <v>24.834189262376949</v>
          </cell>
          <cell r="F5133">
            <v>25.514578009291387</v>
          </cell>
          <cell r="G5133">
            <v>25.49189838439424</v>
          </cell>
          <cell r="H5133">
            <v>27.079472127194592</v>
          </cell>
          <cell r="I5133">
            <v>25.627976133777125</v>
          </cell>
          <cell r="J5133"/>
          <cell r="K5133">
            <v>24.94758738686269</v>
          </cell>
          <cell r="M5133">
            <v>37.25</v>
          </cell>
          <cell r="N5133">
            <v>29.75</v>
          </cell>
          <cell r="O5133">
            <v>42.5</v>
          </cell>
          <cell r="P5133">
            <v>5.25</v>
          </cell>
          <cell r="Q5133">
            <v>44.5</v>
          </cell>
          <cell r="R5133">
            <v>5020</v>
          </cell>
          <cell r="S5133">
            <v>4980</v>
          </cell>
          <cell r="T5133">
            <v>5130</v>
          </cell>
          <cell r="U5133">
            <v>5120</v>
          </cell>
          <cell r="V5133">
            <v>5110</v>
          </cell>
          <cell r="W5133">
            <v>5110</v>
          </cell>
          <cell r="X5133">
            <v>23.958452998367978</v>
          </cell>
        </row>
        <row r="5134">
          <cell r="A5134">
            <v>43983</v>
          </cell>
          <cell r="B5134">
            <v>6</v>
          </cell>
          <cell r="C5134">
            <v>2020</v>
          </cell>
          <cell r="D5134">
            <v>2280</v>
          </cell>
          <cell r="E5134">
            <v>24.834189262376949</v>
          </cell>
          <cell r="F5134">
            <v>25.741374258262866</v>
          </cell>
          <cell r="G5134">
            <v>25.605296508879977</v>
          </cell>
          <cell r="H5134">
            <v>27.442346125548958</v>
          </cell>
          <cell r="I5134">
            <v>26.308364880691563</v>
          </cell>
          <cell r="J5134"/>
          <cell r="K5134"/>
          <cell r="M5134">
            <v>37.25</v>
          </cell>
          <cell r="N5134">
            <v>31</v>
          </cell>
          <cell r="O5134">
            <v>43</v>
          </cell>
          <cell r="P5134">
            <v>5.75</v>
          </cell>
          <cell r="Q5134">
            <v>44.5</v>
          </cell>
          <cell r="R5134">
            <v>5060</v>
          </cell>
          <cell r="S5134">
            <v>5020</v>
          </cell>
          <cell r="T5134">
            <v>5150</v>
          </cell>
          <cell r="U5134">
            <v>5140</v>
          </cell>
          <cell r="V5134">
            <v>5130</v>
          </cell>
          <cell r="W5134">
            <v>5130</v>
          </cell>
          <cell r="X5134">
            <v>23.984018907930064</v>
          </cell>
        </row>
        <row r="5135">
          <cell r="A5135">
            <v>43984</v>
          </cell>
          <cell r="B5135">
            <v>6</v>
          </cell>
          <cell r="C5135">
            <v>2020</v>
          </cell>
          <cell r="D5135">
            <v>2337</v>
          </cell>
          <cell r="E5135">
            <v>25.741374258262866</v>
          </cell>
          <cell r="F5135">
            <v>26.535161129663042</v>
          </cell>
          <cell r="G5135">
            <v>26.172287131308675</v>
          </cell>
          <cell r="H5135">
            <v>27.895938623491915</v>
          </cell>
          <cell r="I5135">
            <v>26.625879629251635</v>
          </cell>
          <cell r="J5135"/>
          <cell r="K5135">
            <v>26.081568631720085</v>
          </cell>
          <cell r="M5135">
            <v>37.25</v>
          </cell>
          <cell r="N5135">
            <v>31</v>
          </cell>
          <cell r="O5135">
            <v>43</v>
          </cell>
          <cell r="P5135">
            <v>5.75</v>
          </cell>
          <cell r="Q5135">
            <v>44.5</v>
          </cell>
          <cell r="R5135">
            <v>5090</v>
          </cell>
          <cell r="S5135">
            <v>5050</v>
          </cell>
          <cell r="T5135">
            <v>5180</v>
          </cell>
          <cell r="U5135">
            <v>5170</v>
          </cell>
          <cell r="V5135">
            <v>5160</v>
          </cell>
          <cell r="W5135">
            <v>5160</v>
          </cell>
          <cell r="X5135">
            <v>24.813803082694125</v>
          </cell>
        </row>
        <row r="5136">
          <cell r="A5136">
            <v>43985</v>
          </cell>
          <cell r="B5136">
            <v>6</v>
          </cell>
          <cell r="C5136">
            <v>2020</v>
          </cell>
          <cell r="D5136">
            <v>2400</v>
          </cell>
          <cell r="E5136">
            <v>26.421763005177304</v>
          </cell>
          <cell r="F5136">
            <v>27.102151752091739</v>
          </cell>
          <cell r="G5136">
            <v>26.467122254971599</v>
          </cell>
          <cell r="H5136">
            <v>28.349531121434875</v>
          </cell>
          <cell r="I5136">
            <v>27.442346125548958</v>
          </cell>
          <cell r="J5136"/>
          <cell r="K5136">
            <v>27.21554987657748</v>
          </cell>
          <cell r="M5136">
            <v>38.75</v>
          </cell>
          <cell r="N5136">
            <v>31</v>
          </cell>
          <cell r="O5136">
            <v>43</v>
          </cell>
          <cell r="P5136">
            <v>4.25</v>
          </cell>
          <cell r="Q5136">
            <v>44.5</v>
          </cell>
          <cell r="R5136">
            <v>5190</v>
          </cell>
          <cell r="S5136">
            <v>5150</v>
          </cell>
          <cell r="T5136">
            <v>5280</v>
          </cell>
          <cell r="U5136">
            <v>5270</v>
          </cell>
          <cell r="V5136">
            <v>5260</v>
          </cell>
          <cell r="W5136">
            <v>5260</v>
          </cell>
          <cell r="X5136">
            <v>25.584535724162148</v>
          </cell>
        </row>
        <row r="5137">
          <cell r="A5137">
            <v>43986</v>
          </cell>
          <cell r="B5137">
            <v>6</v>
          </cell>
          <cell r="C5137">
            <v>2020</v>
          </cell>
          <cell r="D5137">
            <v>2330</v>
          </cell>
          <cell r="E5137">
            <v>25.854772382748607</v>
          </cell>
          <cell r="F5137">
            <v>26.76195737863452</v>
          </cell>
          <cell r="G5137">
            <v>26.625879629251635</v>
          </cell>
          <cell r="H5137">
            <v>28.349531121434875</v>
          </cell>
          <cell r="I5137">
            <v>26.76195737863452</v>
          </cell>
          <cell r="J5137"/>
          <cell r="K5137">
            <v>26.308364880691563</v>
          </cell>
          <cell r="M5137">
            <v>38</v>
          </cell>
          <cell r="N5137">
            <v>31</v>
          </cell>
          <cell r="O5137">
            <v>43</v>
          </cell>
          <cell r="P5137">
            <v>5</v>
          </cell>
          <cell r="Q5137">
            <v>44.5</v>
          </cell>
          <cell r="R5137">
            <v>5190</v>
          </cell>
          <cell r="S5137">
            <v>5150</v>
          </cell>
          <cell r="T5137">
            <v>5280</v>
          </cell>
          <cell r="U5137">
            <v>5270</v>
          </cell>
          <cell r="V5137">
            <v>5260</v>
          </cell>
          <cell r="W5137">
            <v>5260</v>
          </cell>
          <cell r="X5137">
            <v>24.751066047004507</v>
          </cell>
        </row>
        <row r="5138">
          <cell r="A5138">
            <v>43987</v>
          </cell>
          <cell r="B5138">
            <v>6</v>
          </cell>
          <cell r="C5138">
            <v>2020</v>
          </cell>
          <cell r="D5138">
            <v>2351</v>
          </cell>
          <cell r="E5138">
            <v>26.194966756205822</v>
          </cell>
          <cell r="F5138">
            <v>26.988753627606002</v>
          </cell>
          <cell r="G5138">
            <v>26.966074002708851</v>
          </cell>
          <cell r="H5138">
            <v>28.122734872463393</v>
          </cell>
          <cell r="I5138">
            <v>27.21554987657748</v>
          </cell>
          <cell r="J5138"/>
          <cell r="K5138">
            <v>26.648559254148783</v>
          </cell>
          <cell r="M5138">
            <v>38</v>
          </cell>
          <cell r="N5138">
            <v>31</v>
          </cell>
          <cell r="O5138">
            <v>43</v>
          </cell>
          <cell r="P5138">
            <v>5</v>
          </cell>
          <cell r="Q5138">
            <v>45</v>
          </cell>
          <cell r="R5138">
            <v>5230</v>
          </cell>
          <cell r="S5138">
            <v>5190</v>
          </cell>
          <cell r="T5138">
            <v>5280</v>
          </cell>
          <cell r="U5138">
            <v>5310</v>
          </cell>
          <cell r="V5138">
            <v>5300</v>
          </cell>
          <cell r="W5138">
            <v>5260</v>
          </cell>
          <cell r="X5138">
            <v>25.003422336785331</v>
          </cell>
        </row>
        <row r="5139">
          <cell r="A5139">
            <v>43990</v>
          </cell>
          <cell r="B5139">
            <v>6</v>
          </cell>
          <cell r="C5139">
            <v>2020</v>
          </cell>
          <cell r="D5139"/>
          <cell r="E5139"/>
          <cell r="F5139"/>
          <cell r="G5139"/>
          <cell r="H5139">
            <v>28.122734872463393</v>
          </cell>
          <cell r="I5139"/>
          <cell r="J5139"/>
          <cell r="K5139">
            <v>26.421763005177304</v>
          </cell>
          <cell r="M5139">
            <v>38</v>
          </cell>
          <cell r="N5139">
            <v>31.25</v>
          </cell>
          <cell r="O5139">
            <v>43</v>
          </cell>
          <cell r="P5139">
            <v>5</v>
          </cell>
          <cell r="Q5139">
            <v>45</v>
          </cell>
          <cell r="R5139">
            <v>5220</v>
          </cell>
          <cell r="S5139">
            <v>5180</v>
          </cell>
          <cell r="T5139">
            <v>5270</v>
          </cell>
          <cell r="U5139">
            <v>5300</v>
          </cell>
          <cell r="V5139">
            <v>5290</v>
          </cell>
          <cell r="W5139">
            <v>5250</v>
          </cell>
          <cell r="X5139"/>
        </row>
        <row r="5140">
          <cell r="A5140">
            <v>43991</v>
          </cell>
          <cell r="B5140">
            <v>6</v>
          </cell>
          <cell r="C5140">
            <v>2020</v>
          </cell>
          <cell r="D5140">
            <v>2388</v>
          </cell>
          <cell r="E5140">
            <v>26.648559254148783</v>
          </cell>
          <cell r="F5140">
            <v>27.21554987657748</v>
          </cell>
          <cell r="G5140">
            <v>27.283588751268923</v>
          </cell>
          <cell r="H5140">
            <v>28.803123619377832</v>
          </cell>
          <cell r="I5140">
            <v>27.21554987657748</v>
          </cell>
          <cell r="J5140"/>
          <cell r="K5140">
            <v>26.76195737863452</v>
          </cell>
          <cell r="M5140">
            <v>38</v>
          </cell>
          <cell r="N5140">
            <v>31.25</v>
          </cell>
          <cell r="O5140">
            <v>43</v>
          </cell>
          <cell r="P5140">
            <v>5</v>
          </cell>
          <cell r="Q5140">
            <v>45</v>
          </cell>
          <cell r="R5140">
            <v>5230</v>
          </cell>
          <cell r="S5140">
            <v>5190</v>
          </cell>
          <cell r="T5140">
            <v>5280</v>
          </cell>
          <cell r="U5140">
            <v>5310</v>
          </cell>
          <cell r="V5140">
            <v>5300</v>
          </cell>
          <cell r="W5140">
            <v>5260</v>
          </cell>
          <cell r="X5140">
            <v>25.343446071309874</v>
          </cell>
        </row>
        <row r="5141">
          <cell r="A5141">
            <v>43992</v>
          </cell>
          <cell r="B5141">
            <v>6</v>
          </cell>
          <cell r="C5141">
            <v>2020</v>
          </cell>
          <cell r="D5141">
            <v>2351</v>
          </cell>
          <cell r="E5141">
            <v>26.535161129663042</v>
          </cell>
          <cell r="F5141">
            <v>27.102151752091739</v>
          </cell>
          <cell r="G5141">
            <v>27.056792502297444</v>
          </cell>
          <cell r="H5141">
            <v>28.667045869994944</v>
          </cell>
          <cell r="I5141">
            <v>27.21554987657748</v>
          </cell>
          <cell r="J5141"/>
          <cell r="K5141">
            <v>26.308364880691563</v>
          </cell>
          <cell r="M5141">
            <v>38</v>
          </cell>
          <cell r="N5141">
            <v>31.25</v>
          </cell>
          <cell r="O5141">
            <v>43</v>
          </cell>
          <cell r="P5141">
            <v>5</v>
          </cell>
          <cell r="Q5141">
            <v>45</v>
          </cell>
          <cell r="R5141">
            <v>5270</v>
          </cell>
          <cell r="S5141">
            <v>5230</v>
          </cell>
          <cell r="T5141">
            <v>5320</v>
          </cell>
          <cell r="U5141">
            <v>5350</v>
          </cell>
          <cell r="V5141">
            <v>5340</v>
          </cell>
          <cell r="W5141">
            <v>5300</v>
          </cell>
          <cell r="X5141">
            <v>25.097575021508458</v>
          </cell>
        </row>
        <row r="5142">
          <cell r="A5142">
            <v>43993</v>
          </cell>
          <cell r="B5142">
            <v>6</v>
          </cell>
          <cell r="C5142">
            <v>2020</v>
          </cell>
          <cell r="D5142">
            <v>2368</v>
          </cell>
          <cell r="E5142">
            <v>26.76195737863452</v>
          </cell>
          <cell r="F5142">
            <v>27.21554987657748</v>
          </cell>
          <cell r="G5142">
            <v>27.30626837616607</v>
          </cell>
          <cell r="H5142">
            <v>28.349531121434875</v>
          </cell>
          <cell r="I5142">
            <v>27.442346125548958</v>
          </cell>
          <cell r="J5142"/>
          <cell r="K5142">
            <v>26.081568631720085</v>
          </cell>
          <cell r="M5142">
            <v>38</v>
          </cell>
          <cell r="N5142">
            <v>31.25</v>
          </cell>
          <cell r="O5142">
            <v>43</v>
          </cell>
          <cell r="P5142">
            <v>5</v>
          </cell>
          <cell r="Q5142">
            <v>45</v>
          </cell>
          <cell r="R5142">
            <v>5260</v>
          </cell>
          <cell r="S5142">
            <v>5220</v>
          </cell>
          <cell r="T5142">
            <v>5310</v>
          </cell>
          <cell r="U5142">
            <v>5340</v>
          </cell>
          <cell r="V5142">
            <v>5330</v>
          </cell>
          <cell r="W5142">
            <v>5290</v>
          </cell>
          <cell r="X5142">
            <v>25.290959150669284</v>
          </cell>
        </row>
        <row r="5143">
          <cell r="A5143">
            <v>43994</v>
          </cell>
          <cell r="B5143">
            <v>6</v>
          </cell>
          <cell r="C5143">
            <v>2020</v>
          </cell>
          <cell r="D5143">
            <v>2370</v>
          </cell>
          <cell r="E5143">
            <v>26.81865644087739</v>
          </cell>
          <cell r="F5143">
            <v>27.442346125548958</v>
          </cell>
          <cell r="G5143">
            <v>27.351627625960365</v>
          </cell>
          <cell r="H5143">
            <v>28.576327370406354</v>
          </cell>
          <cell r="I5143">
            <v>27.533064625137548</v>
          </cell>
          <cell r="J5143"/>
          <cell r="K5143">
            <v>26.535161129663042</v>
          </cell>
          <cell r="M5143">
            <v>38</v>
          </cell>
          <cell r="N5143">
            <v>31.25</v>
          </cell>
          <cell r="O5143">
            <v>43</v>
          </cell>
          <cell r="P5143">
            <v>5</v>
          </cell>
          <cell r="Q5143">
            <v>45</v>
          </cell>
          <cell r="R5143">
            <v>5210</v>
          </cell>
          <cell r="S5143">
            <v>5170</v>
          </cell>
          <cell r="T5143">
            <v>5260</v>
          </cell>
          <cell r="U5143">
            <v>5290</v>
          </cell>
          <cell r="V5143">
            <v>5280</v>
          </cell>
          <cell r="W5143">
            <v>5240</v>
          </cell>
          <cell r="X5143">
            <v>25.18777460461131</v>
          </cell>
        </row>
        <row r="5144">
          <cell r="A5144">
            <v>43997</v>
          </cell>
          <cell r="B5144">
            <v>6</v>
          </cell>
          <cell r="C5144">
            <v>2020</v>
          </cell>
          <cell r="D5144">
            <v>2330</v>
          </cell>
          <cell r="E5144">
            <v>26.421763005177304</v>
          </cell>
          <cell r="F5144">
            <v>27.21554987657748</v>
          </cell>
          <cell r="G5144">
            <v>27.124831376988887</v>
          </cell>
          <cell r="H5144">
            <v>28.576327370406354</v>
          </cell>
          <cell r="I5144">
            <v>26.988753627606002</v>
          </cell>
          <cell r="J5144"/>
          <cell r="K5144">
            <v>25.854772382748607</v>
          </cell>
          <cell r="M5144">
            <v>38</v>
          </cell>
          <cell r="N5144">
            <v>31.75</v>
          </cell>
          <cell r="O5144">
            <v>43</v>
          </cell>
          <cell r="P5144">
            <v>5</v>
          </cell>
          <cell r="Q5144">
            <v>45</v>
          </cell>
          <cell r="R5144">
            <v>5260</v>
          </cell>
          <cell r="S5144">
            <v>5220</v>
          </cell>
          <cell r="T5144">
            <v>5310</v>
          </cell>
          <cell r="U5144">
            <v>5340</v>
          </cell>
          <cell r="V5144">
            <v>5330</v>
          </cell>
          <cell r="W5144">
            <v>5290</v>
          </cell>
          <cell r="X5144">
            <v>24.713446047166894</v>
          </cell>
        </row>
        <row r="5145">
          <cell r="A5145">
            <v>43998</v>
          </cell>
          <cell r="B5145">
            <v>6</v>
          </cell>
          <cell r="C5145">
            <v>2020</v>
          </cell>
          <cell r="D5145">
            <v>2359</v>
          </cell>
          <cell r="E5145">
            <v>26.648559254148783</v>
          </cell>
          <cell r="F5145">
            <v>27.555744250034699</v>
          </cell>
          <cell r="G5145">
            <v>27.555744250034699</v>
          </cell>
          <cell r="H5145">
            <v>28.803123619377832</v>
          </cell>
          <cell r="I5145">
            <v>27.669142374520437</v>
          </cell>
          <cell r="J5145"/>
          <cell r="K5145">
            <v>27.102151752091739</v>
          </cell>
          <cell r="M5145">
            <v>38.25</v>
          </cell>
          <cell r="N5145">
            <v>31.75</v>
          </cell>
          <cell r="O5145">
            <v>43</v>
          </cell>
          <cell r="P5145">
            <v>4.75</v>
          </cell>
          <cell r="Q5145">
            <v>45</v>
          </cell>
          <cell r="R5145">
            <v>5270</v>
          </cell>
          <cell r="S5145">
            <v>5230</v>
          </cell>
          <cell r="T5145">
            <v>5330</v>
          </cell>
          <cell r="U5145">
            <v>5350</v>
          </cell>
          <cell r="V5145">
            <v>5340</v>
          </cell>
          <cell r="W5145">
            <v>5310</v>
          </cell>
          <cell r="X5145">
            <v>25.029817605788022</v>
          </cell>
        </row>
        <row r="5146">
          <cell r="A5146">
            <v>43999</v>
          </cell>
          <cell r="B5146">
            <v>6</v>
          </cell>
          <cell r="C5146">
            <v>2020</v>
          </cell>
          <cell r="D5146">
            <v>2360</v>
          </cell>
          <cell r="E5146">
            <v>26.705258316391653</v>
          </cell>
          <cell r="F5146">
            <v>27.442346125548958</v>
          </cell>
          <cell r="G5146">
            <v>27.533064625137548</v>
          </cell>
          <cell r="H5146">
            <v>28.576327370406354</v>
          </cell>
          <cell r="I5146">
            <v>27.533064625137548</v>
          </cell>
          <cell r="J5146"/>
          <cell r="K5146">
            <v>27.21554987657748</v>
          </cell>
          <cell r="M5146">
            <v>38.25</v>
          </cell>
          <cell r="N5146">
            <v>31.75</v>
          </cell>
          <cell r="O5146">
            <v>43</v>
          </cell>
          <cell r="P5146">
            <v>4.75</v>
          </cell>
          <cell r="Q5146">
            <v>45</v>
          </cell>
          <cell r="R5146">
            <v>5320</v>
          </cell>
          <cell r="S5146">
            <v>5280</v>
          </cell>
          <cell r="T5146">
            <v>5380</v>
          </cell>
          <cell r="U5146">
            <v>5400</v>
          </cell>
          <cell r="V5146">
            <v>5390</v>
          </cell>
          <cell r="W5146">
            <v>5360</v>
          </cell>
          <cell r="X5146">
            <v>25.022868049214146</v>
          </cell>
        </row>
        <row r="5147">
          <cell r="A5147">
            <v>44000</v>
          </cell>
          <cell r="B5147">
            <v>6</v>
          </cell>
          <cell r="C5147">
            <v>2020</v>
          </cell>
          <cell r="D5147">
            <v>2361</v>
          </cell>
          <cell r="E5147">
            <v>26.648559254148783</v>
          </cell>
          <cell r="F5147">
            <v>27.555744250034699</v>
          </cell>
          <cell r="G5147">
            <v>27.465025750446106</v>
          </cell>
          <cell r="H5147">
            <v>28.803123619377832</v>
          </cell>
          <cell r="I5147">
            <v>27.669142374520437</v>
          </cell>
          <cell r="J5147"/>
          <cell r="K5147">
            <v>26.988753627606002</v>
          </cell>
          <cell r="M5147">
            <v>38.25</v>
          </cell>
          <cell r="N5147">
            <v>31.75</v>
          </cell>
          <cell r="O5147">
            <v>43</v>
          </cell>
          <cell r="P5147">
            <v>4.75</v>
          </cell>
          <cell r="Q5147">
            <v>45</v>
          </cell>
          <cell r="R5147">
            <v>5340</v>
          </cell>
          <cell r="S5147">
            <v>5300</v>
          </cell>
          <cell r="T5147">
            <v>5400</v>
          </cell>
          <cell r="U5147">
            <v>5420</v>
          </cell>
          <cell r="V5147">
            <v>5410</v>
          </cell>
          <cell r="W5147">
            <v>5380</v>
          </cell>
          <cell r="X5147">
            <v>25.042251552515467</v>
          </cell>
        </row>
        <row r="5148">
          <cell r="A5148">
            <v>44001</v>
          </cell>
          <cell r="B5148">
            <v>6</v>
          </cell>
          <cell r="C5148">
            <v>2020</v>
          </cell>
          <cell r="D5148">
            <v>2475</v>
          </cell>
          <cell r="E5148">
            <v>27.442346125548958</v>
          </cell>
          <cell r="F5148">
            <v>28.803123619377832</v>
          </cell>
          <cell r="G5148">
            <v>28.712405119789242</v>
          </cell>
          <cell r="H5148">
            <v>29.02991986834931</v>
          </cell>
          <cell r="I5148">
            <v>28.803123619377832</v>
          </cell>
          <cell r="J5148"/>
          <cell r="K5148">
            <v>28.122734872463393</v>
          </cell>
          <cell r="M5148">
            <v>38.25</v>
          </cell>
          <cell r="N5148">
            <v>31.75</v>
          </cell>
          <cell r="O5148">
            <v>43</v>
          </cell>
          <cell r="P5148">
            <v>4.75</v>
          </cell>
          <cell r="Q5148">
            <v>45</v>
          </cell>
          <cell r="R5148">
            <v>5370</v>
          </cell>
          <cell r="S5148">
            <v>5330</v>
          </cell>
          <cell r="T5148">
            <v>5430</v>
          </cell>
          <cell r="U5148">
            <v>5450</v>
          </cell>
          <cell r="V5148">
            <v>5440</v>
          </cell>
          <cell r="W5148">
            <v>5410</v>
          </cell>
          <cell r="X5148">
            <v>26.322190677815271</v>
          </cell>
        </row>
        <row r="5149">
          <cell r="A5149">
            <v>44004</v>
          </cell>
          <cell r="B5149">
            <v>6</v>
          </cell>
          <cell r="C5149">
            <v>2020</v>
          </cell>
          <cell r="D5149">
            <v>2444</v>
          </cell>
          <cell r="E5149">
            <v>27.385647063306088</v>
          </cell>
          <cell r="F5149">
            <v>28.462929245920613</v>
          </cell>
          <cell r="G5149">
            <v>28.508288495714911</v>
          </cell>
          <cell r="H5149">
            <v>29.256716117320789</v>
          </cell>
          <cell r="I5149">
            <v>28.803123619377832</v>
          </cell>
          <cell r="J5149"/>
          <cell r="K5149">
            <v>28.009336747977656</v>
          </cell>
          <cell r="M5149">
            <v>38.5</v>
          </cell>
          <cell r="N5149">
            <v>32.5</v>
          </cell>
          <cell r="O5149">
            <v>42</v>
          </cell>
          <cell r="P5149">
            <v>3.5</v>
          </cell>
          <cell r="Q5149">
            <v>45</v>
          </cell>
          <cell r="R5149">
            <v>5400</v>
          </cell>
          <cell r="S5149">
            <v>5360</v>
          </cell>
          <cell r="T5149">
            <v>5460</v>
          </cell>
          <cell r="U5149">
            <v>5480</v>
          </cell>
          <cell r="V5149">
            <v>5470</v>
          </cell>
          <cell r="W5149">
            <v>5440</v>
          </cell>
          <cell r="X5149">
            <v>25.931697426259401</v>
          </cell>
        </row>
        <row r="5150">
          <cell r="A5150">
            <v>44005</v>
          </cell>
          <cell r="B5150">
            <v>6</v>
          </cell>
          <cell r="C5150">
            <v>2020</v>
          </cell>
          <cell r="D5150">
            <v>2467</v>
          </cell>
          <cell r="E5150">
            <v>27.442346125548958</v>
          </cell>
          <cell r="F5150">
            <v>28.462929245920613</v>
          </cell>
          <cell r="G5150">
            <v>28.553647745509206</v>
          </cell>
          <cell r="H5150">
            <v>29.256716117320789</v>
          </cell>
          <cell r="I5150">
            <v>28.667045869994944</v>
          </cell>
          <cell r="J5150">
            <v>48.375283460903617</v>
          </cell>
          <cell r="K5150">
            <v>28.009336747977656</v>
          </cell>
          <cell r="M5150">
            <v>38.5</v>
          </cell>
          <cell r="N5150">
            <v>32.5</v>
          </cell>
          <cell r="O5150">
            <v>42</v>
          </cell>
          <cell r="P5150">
            <v>3.5</v>
          </cell>
          <cell r="Q5150">
            <v>45</v>
          </cell>
          <cell r="R5150">
            <v>5370</v>
          </cell>
          <cell r="S5150">
            <v>5330</v>
          </cell>
          <cell r="T5150">
            <v>5430</v>
          </cell>
          <cell r="U5150">
            <v>5450</v>
          </cell>
          <cell r="V5150">
            <v>5440</v>
          </cell>
          <cell r="W5150">
            <v>5410</v>
          </cell>
          <cell r="X5150">
            <v>26.187987185239354</v>
          </cell>
        </row>
        <row r="5151">
          <cell r="A5151">
            <v>44006</v>
          </cell>
          <cell r="B5151">
            <v>6</v>
          </cell>
          <cell r="C5151">
            <v>2020</v>
          </cell>
          <cell r="D5151">
            <v>2436</v>
          </cell>
          <cell r="E5151">
            <v>27.385647063306088</v>
          </cell>
          <cell r="F5151">
            <v>28.349531121434875</v>
          </cell>
          <cell r="G5151">
            <v>28.440249621023465</v>
          </cell>
          <cell r="H5151">
            <v>29.256716117320789</v>
          </cell>
          <cell r="I5151">
            <v>28.349531121434875</v>
          </cell>
          <cell r="J5151"/>
          <cell r="K5151">
            <v>27.895938623491915</v>
          </cell>
          <cell r="M5151">
            <v>38.5</v>
          </cell>
          <cell r="N5151">
            <v>32.5</v>
          </cell>
          <cell r="O5151">
            <v>42</v>
          </cell>
          <cell r="P5151">
            <v>3.5</v>
          </cell>
          <cell r="Q5151">
            <v>45</v>
          </cell>
          <cell r="R5151">
            <v>5420</v>
          </cell>
          <cell r="S5151">
            <v>5320</v>
          </cell>
          <cell r="T5151">
            <v>5420</v>
          </cell>
          <cell r="U5151">
            <v>5440</v>
          </cell>
          <cell r="V5151">
            <v>5430</v>
          </cell>
          <cell r="W5151">
            <v>5400</v>
          </cell>
          <cell r="X5151">
            <v>25.840769995066559</v>
          </cell>
        </row>
        <row r="5152">
          <cell r="A5152">
            <v>44007</v>
          </cell>
          <cell r="B5152">
            <v>6</v>
          </cell>
          <cell r="C5152">
            <v>2020</v>
          </cell>
          <cell r="D5152">
            <v>2398</v>
          </cell>
          <cell r="E5152">
            <v>27.102151752091739</v>
          </cell>
          <cell r="F5152">
            <v>28.009336747977656</v>
          </cell>
          <cell r="G5152">
            <v>28.032016372874804</v>
          </cell>
          <cell r="H5152">
            <v>28.803123619377832</v>
          </cell>
          <cell r="I5152">
            <v>28.122734872463393</v>
          </cell>
          <cell r="J5152">
            <v>48.308786246488218</v>
          </cell>
          <cell r="K5152">
            <v>27.21554987657748</v>
          </cell>
          <cell r="M5152">
            <v>38.5</v>
          </cell>
          <cell r="N5152">
            <v>32.5</v>
          </cell>
          <cell r="O5152">
            <v>42</v>
          </cell>
          <cell r="P5152">
            <v>3.5</v>
          </cell>
          <cell r="Q5152">
            <v>45</v>
          </cell>
          <cell r="R5152"/>
          <cell r="S5152"/>
          <cell r="T5152"/>
          <cell r="U5152"/>
          <cell r="V5152"/>
          <cell r="W5152"/>
          <cell r="X5152">
            <v>25.437670955734642</v>
          </cell>
        </row>
        <row r="5153">
          <cell r="A5153">
            <v>44008</v>
          </cell>
          <cell r="B5153">
            <v>6</v>
          </cell>
          <cell r="C5153">
            <v>2020</v>
          </cell>
          <cell r="D5153">
            <v>2368</v>
          </cell>
          <cell r="E5153">
            <v>26.81865644087739</v>
          </cell>
          <cell r="F5153">
            <v>27.782540499006178</v>
          </cell>
          <cell r="G5153">
            <v>27.873258998594768</v>
          </cell>
          <cell r="H5153">
            <v>28.576327370406354</v>
          </cell>
          <cell r="I5153">
            <v>27.669142374520437</v>
          </cell>
          <cell r="J5153"/>
          <cell r="K5153">
            <v>26.421763005177304</v>
          </cell>
          <cell r="M5153">
            <v>38.5</v>
          </cell>
          <cell r="N5153">
            <v>32.5</v>
          </cell>
          <cell r="O5153">
            <v>42</v>
          </cell>
          <cell r="P5153">
            <v>3.5</v>
          </cell>
          <cell r="Q5153">
            <v>44</v>
          </cell>
          <cell r="R5153"/>
          <cell r="S5153"/>
          <cell r="T5153"/>
          <cell r="U5153"/>
          <cell r="V5153"/>
          <cell r="W5153"/>
          <cell r="X5153">
            <v>25.043297624829204</v>
          </cell>
        </row>
        <row r="5154">
          <cell r="A5154">
            <v>44011</v>
          </cell>
          <cell r="B5154">
            <v>6</v>
          </cell>
          <cell r="C5154">
            <v>2020</v>
          </cell>
          <cell r="D5154">
            <v>2336</v>
          </cell>
          <cell r="E5154">
            <v>26.365063942934434</v>
          </cell>
          <cell r="F5154">
            <v>27.328948001063218</v>
          </cell>
          <cell r="G5154">
            <v>27.419666500651811</v>
          </cell>
          <cell r="H5154">
            <v>28.122734872463393</v>
          </cell>
          <cell r="I5154">
            <v>27.442346125548958</v>
          </cell>
          <cell r="J5154">
            <v>51.06670506642574</v>
          </cell>
          <cell r="K5154">
            <v>26.535161129663042</v>
          </cell>
          <cell r="M5154">
            <v>36</v>
          </cell>
          <cell r="N5154">
            <v>31.25</v>
          </cell>
          <cell r="O5154">
            <v>42</v>
          </cell>
          <cell r="P5154">
            <v>6</v>
          </cell>
          <cell r="Q5154">
            <v>44</v>
          </cell>
          <cell r="R5154">
            <v>5310</v>
          </cell>
          <cell r="S5154">
            <v>5210</v>
          </cell>
          <cell r="T5154">
            <v>5310</v>
          </cell>
          <cell r="U5154">
            <v>5330</v>
          </cell>
          <cell r="V5154">
            <v>5320</v>
          </cell>
          <cell r="W5154">
            <v>5290</v>
          </cell>
          <cell r="X5154">
            <v>24.745260980727465</v>
          </cell>
        </row>
        <row r="5155">
          <cell r="A5155">
            <v>44012</v>
          </cell>
          <cell r="B5155">
            <v>6</v>
          </cell>
          <cell r="C5155">
            <v>2020</v>
          </cell>
          <cell r="D5155">
            <v>2298</v>
          </cell>
          <cell r="E5155">
            <v>26.138267693962955</v>
          </cell>
          <cell r="F5155">
            <v>26.988753627606002</v>
          </cell>
          <cell r="G5155">
            <v>27.011433252503149</v>
          </cell>
          <cell r="H5155">
            <v>27.669142374520437</v>
          </cell>
          <cell r="I5155">
            <v>27.21554987657748</v>
          </cell>
          <cell r="J5155">
            <v>51.039664184738456</v>
          </cell>
          <cell r="K5155">
            <v>26.081568631720085</v>
          </cell>
          <cell r="M5155">
            <v>36</v>
          </cell>
          <cell r="N5155">
            <v>31.25</v>
          </cell>
          <cell r="O5155">
            <v>42</v>
          </cell>
          <cell r="P5155">
            <v>6</v>
          </cell>
          <cell r="Q5155">
            <v>44</v>
          </cell>
          <cell r="R5155">
            <v>5360</v>
          </cell>
          <cell r="S5155">
            <v>5260</v>
          </cell>
          <cell r="T5155">
            <v>5360</v>
          </cell>
          <cell r="U5155">
            <v>5380</v>
          </cell>
          <cell r="V5155">
            <v>5370</v>
          </cell>
          <cell r="W5155">
            <v>5340</v>
          </cell>
          <cell r="X5155">
            <v>24.342726769568369</v>
          </cell>
        </row>
        <row r="5156">
          <cell r="A5156">
            <v>44013</v>
          </cell>
          <cell r="B5156">
            <v>7</v>
          </cell>
          <cell r="C5156">
            <v>2020</v>
          </cell>
          <cell r="D5156">
            <v>2330</v>
          </cell>
          <cell r="E5156">
            <v>26.251665818448693</v>
          </cell>
          <cell r="F5156">
            <v>27.102151752091739</v>
          </cell>
          <cell r="G5156">
            <v>27.124831376988887</v>
          </cell>
          <cell r="H5156">
            <v>27.669142374520437</v>
          </cell>
          <cell r="I5156">
            <v>27.21554987657748</v>
          </cell>
          <cell r="J5156">
            <v>51.080236254837608</v>
          </cell>
          <cell r="K5156">
            <v>26.421763005177304</v>
          </cell>
          <cell r="M5156">
            <v>36</v>
          </cell>
          <cell r="N5156">
            <v>31.25</v>
          </cell>
          <cell r="O5156">
            <v>42</v>
          </cell>
          <cell r="P5156">
            <v>6</v>
          </cell>
          <cell r="Q5156">
            <v>44</v>
          </cell>
          <cell r="R5156">
            <v>5320</v>
          </cell>
          <cell r="S5156">
            <v>5220</v>
          </cell>
          <cell r="T5156">
            <v>5320</v>
          </cell>
          <cell r="U5156">
            <v>5340</v>
          </cell>
          <cell r="V5156">
            <v>5330</v>
          </cell>
          <cell r="W5156">
            <v>5300</v>
          </cell>
          <cell r="X5156">
            <v>24.670180210249587</v>
          </cell>
        </row>
        <row r="5157">
          <cell r="A5157">
            <v>44014</v>
          </cell>
          <cell r="B5157">
            <v>7</v>
          </cell>
          <cell r="C5157">
            <v>2020</v>
          </cell>
          <cell r="D5157">
            <v>2361</v>
          </cell>
          <cell r="E5157">
            <v>26.421763005177304</v>
          </cell>
          <cell r="F5157">
            <v>27.21554987657748</v>
          </cell>
          <cell r="G5157">
            <v>27.079472127194592</v>
          </cell>
          <cell r="H5157">
            <v>27.669142374520437</v>
          </cell>
          <cell r="I5157">
            <v>27.21554987657748</v>
          </cell>
          <cell r="J5157">
            <v>51.585981168251848</v>
          </cell>
          <cell r="K5157">
            <v>27.21554987657748</v>
          </cell>
          <cell r="M5157">
            <v>35.5</v>
          </cell>
          <cell r="N5157">
            <v>31.25</v>
          </cell>
          <cell r="O5157">
            <v>42</v>
          </cell>
          <cell r="P5157">
            <v>6.5</v>
          </cell>
          <cell r="Q5157">
            <v>44</v>
          </cell>
          <cell r="R5157">
            <v>5310</v>
          </cell>
          <cell r="S5157">
            <v>5210</v>
          </cell>
          <cell r="T5157">
            <v>5310</v>
          </cell>
          <cell r="U5157">
            <v>5330</v>
          </cell>
          <cell r="V5157">
            <v>5320</v>
          </cell>
          <cell r="W5157">
            <v>5290</v>
          </cell>
          <cell r="X5157">
            <v>25.004246734609481</v>
          </cell>
        </row>
        <row r="5158">
          <cell r="A5158">
            <v>44018</v>
          </cell>
          <cell r="B5158">
            <v>7</v>
          </cell>
          <cell r="C5158">
            <v>2020</v>
          </cell>
          <cell r="D5158">
            <v>2392</v>
          </cell>
          <cell r="E5158">
            <v>26.875355503120261</v>
          </cell>
          <cell r="F5158">
            <v>27.442346125548958</v>
          </cell>
          <cell r="G5158">
            <v>27.328948001063218</v>
          </cell>
          <cell r="H5158">
            <v>28.576327370406354</v>
          </cell>
          <cell r="I5158">
            <v>27.442346125548958</v>
          </cell>
          <cell r="J5158">
            <v>51.054227290913133</v>
          </cell>
          <cell r="K5158">
            <v>27.328948001063218</v>
          </cell>
          <cell r="M5158">
            <v>36.25</v>
          </cell>
          <cell r="N5158">
            <v>31.5</v>
          </cell>
          <cell r="O5158">
            <v>42</v>
          </cell>
          <cell r="P5158">
            <v>5.75</v>
          </cell>
          <cell r="Q5158">
            <v>44</v>
          </cell>
          <cell r="R5158">
            <v>5420</v>
          </cell>
          <cell r="S5158">
            <v>5320</v>
          </cell>
          <cell r="T5158">
            <v>5420</v>
          </cell>
          <cell r="U5158">
            <v>5440</v>
          </cell>
          <cell r="V5158">
            <v>5430</v>
          </cell>
          <cell r="W5158">
            <v>5400</v>
          </cell>
          <cell r="X5158">
            <v>25.379959183147498</v>
          </cell>
        </row>
        <row r="5159">
          <cell r="A5159">
            <v>44019</v>
          </cell>
          <cell r="B5159">
            <v>7</v>
          </cell>
          <cell r="C5159">
            <v>2020</v>
          </cell>
          <cell r="D5159">
            <v>2360</v>
          </cell>
          <cell r="E5159">
            <v>26.535161129663042</v>
          </cell>
          <cell r="F5159">
            <v>27.328948001063218</v>
          </cell>
          <cell r="G5159">
            <v>27.124831376988887</v>
          </cell>
          <cell r="H5159">
            <v>28.213453372051987</v>
          </cell>
          <cell r="I5159">
            <v>27.442346125548958</v>
          </cell>
          <cell r="J5159"/>
          <cell r="K5159">
            <v>27.102151752091739</v>
          </cell>
          <cell r="M5159">
            <v>36</v>
          </cell>
          <cell r="N5159">
            <v>31.5</v>
          </cell>
          <cell r="O5159">
            <v>42</v>
          </cell>
          <cell r="P5159">
            <v>6</v>
          </cell>
          <cell r="Q5159">
            <v>44</v>
          </cell>
          <cell r="R5159">
            <v>5430</v>
          </cell>
          <cell r="S5159">
            <v>5330</v>
          </cell>
          <cell r="T5159">
            <v>5430</v>
          </cell>
          <cell r="U5159">
            <v>5450</v>
          </cell>
          <cell r="V5159">
            <v>5440</v>
          </cell>
          <cell r="W5159">
            <v>5410</v>
          </cell>
          <cell r="X5159">
            <v>25.052148259896587</v>
          </cell>
        </row>
        <row r="5160">
          <cell r="A5160">
            <v>44020</v>
          </cell>
          <cell r="B5160">
            <v>7</v>
          </cell>
          <cell r="C5160">
            <v>2020</v>
          </cell>
          <cell r="D5160">
            <v>2408</v>
          </cell>
          <cell r="E5160">
            <v>26.875355503120261</v>
          </cell>
          <cell r="F5160">
            <v>27.555744250034699</v>
          </cell>
          <cell r="G5160">
            <v>27.510385000240401</v>
          </cell>
          <cell r="H5160">
            <v>29.02991986834931</v>
          </cell>
          <cell r="I5160">
            <v>27.669142374520437</v>
          </cell>
          <cell r="J5160"/>
          <cell r="K5160">
            <v>28.122734872463393</v>
          </cell>
          <cell r="M5160">
            <v>36</v>
          </cell>
          <cell r="N5160">
            <v>31.5</v>
          </cell>
          <cell r="O5160">
            <v>42</v>
          </cell>
          <cell r="P5160">
            <v>6</v>
          </cell>
          <cell r="Q5160">
            <v>44</v>
          </cell>
          <cell r="R5160">
            <v>5430</v>
          </cell>
          <cell r="S5160">
            <v>5330</v>
          </cell>
          <cell r="T5160">
            <v>5430</v>
          </cell>
          <cell r="U5160">
            <v>5450</v>
          </cell>
          <cell r="V5160">
            <v>5440</v>
          </cell>
          <cell r="W5160">
            <v>5410</v>
          </cell>
          <cell r="X5160">
            <v>25.597626788062879</v>
          </cell>
        </row>
        <row r="5161">
          <cell r="A5161">
            <v>44021</v>
          </cell>
          <cell r="B5161">
            <v>7</v>
          </cell>
          <cell r="C5161">
            <v>2020</v>
          </cell>
          <cell r="D5161">
            <v>2404</v>
          </cell>
          <cell r="E5161">
            <v>26.932054565363131</v>
          </cell>
          <cell r="F5161">
            <v>27.555744250034699</v>
          </cell>
          <cell r="G5161">
            <v>27.510385000240401</v>
          </cell>
          <cell r="H5161">
            <v>28.440249621023465</v>
          </cell>
          <cell r="I5161">
            <v>27.669142374520437</v>
          </cell>
          <cell r="J5161"/>
          <cell r="K5161">
            <v>27.669142374520437</v>
          </cell>
          <cell r="M5161">
            <v>36</v>
          </cell>
          <cell r="N5161">
            <v>31.5</v>
          </cell>
          <cell r="O5161">
            <v>42</v>
          </cell>
          <cell r="P5161">
            <v>6</v>
          </cell>
          <cell r="Q5161">
            <v>44</v>
          </cell>
          <cell r="R5161">
            <v>5450</v>
          </cell>
          <cell r="S5161">
            <v>5350</v>
          </cell>
          <cell r="T5161">
            <v>5450</v>
          </cell>
          <cell r="U5161">
            <v>5470</v>
          </cell>
          <cell r="V5161">
            <v>5460</v>
          </cell>
          <cell r="W5161">
            <v>5430</v>
          </cell>
          <cell r="X5161">
            <v>25.597097771241106</v>
          </cell>
        </row>
        <row r="5162">
          <cell r="A5162">
            <v>44022</v>
          </cell>
          <cell r="B5162">
            <v>7</v>
          </cell>
          <cell r="C5162">
            <v>2020</v>
          </cell>
          <cell r="D5162">
            <v>2414</v>
          </cell>
          <cell r="E5162">
            <v>26.988753627606002</v>
          </cell>
          <cell r="F5162">
            <v>27.782540499006178</v>
          </cell>
          <cell r="G5162">
            <v>27.601103499828994</v>
          </cell>
          <cell r="H5162">
            <v>28.349531121434875</v>
          </cell>
          <cell r="I5162">
            <v>27.895938623491915</v>
          </cell>
          <cell r="J5162">
            <v>50.673985672574105</v>
          </cell>
          <cell r="K5162">
            <v>28.009336747977656</v>
          </cell>
          <cell r="M5162">
            <v>36</v>
          </cell>
          <cell r="N5162">
            <v>31.5</v>
          </cell>
          <cell r="O5162">
            <v>42</v>
          </cell>
          <cell r="P5162">
            <v>6</v>
          </cell>
          <cell r="Q5162">
            <v>44</v>
          </cell>
          <cell r="R5162">
            <v>5340</v>
          </cell>
          <cell r="S5162">
            <v>5240</v>
          </cell>
          <cell r="T5162">
            <v>5340</v>
          </cell>
          <cell r="U5162">
            <v>5360</v>
          </cell>
          <cell r="V5162">
            <v>5350</v>
          </cell>
          <cell r="W5162">
            <v>5320</v>
          </cell>
          <cell r="X5162">
            <v>25.679462711873843</v>
          </cell>
        </row>
        <row r="5163">
          <cell r="A5163">
            <v>44025</v>
          </cell>
          <cell r="B5163">
            <v>7</v>
          </cell>
          <cell r="C5163">
            <v>2020</v>
          </cell>
          <cell r="D5163">
            <v>2427</v>
          </cell>
          <cell r="E5163">
            <v>27.21554987657748</v>
          </cell>
          <cell r="F5163">
            <v>27.895938623491915</v>
          </cell>
          <cell r="G5163">
            <v>27.963977498183361</v>
          </cell>
          <cell r="H5163">
            <v>28.576327370406354</v>
          </cell>
          <cell r="I5163">
            <v>28.122734872463393</v>
          </cell>
          <cell r="J5163">
            <v>51.279293395336197</v>
          </cell>
          <cell r="K5163">
            <v>28.576327370406354</v>
          </cell>
          <cell r="M5163">
            <v>36</v>
          </cell>
          <cell r="N5163">
            <v>33</v>
          </cell>
          <cell r="O5163">
            <v>44</v>
          </cell>
          <cell r="P5163">
            <v>8</v>
          </cell>
          <cell r="Q5163">
            <v>44</v>
          </cell>
          <cell r="R5163">
            <v>5320</v>
          </cell>
          <cell r="S5163">
            <v>5220</v>
          </cell>
          <cell r="T5163">
            <v>5320</v>
          </cell>
          <cell r="U5163">
            <v>5340</v>
          </cell>
          <cell r="V5163">
            <v>5330</v>
          </cell>
          <cell r="W5163">
            <v>5300</v>
          </cell>
          <cell r="X5163">
            <v>25.829868430491771</v>
          </cell>
        </row>
        <row r="5164">
          <cell r="A5164">
            <v>44026</v>
          </cell>
          <cell r="B5164">
            <v>7</v>
          </cell>
          <cell r="C5164">
            <v>2020</v>
          </cell>
          <cell r="D5164">
            <v>2500</v>
          </cell>
          <cell r="E5164">
            <v>27.782540499006178</v>
          </cell>
          <cell r="F5164">
            <v>28.462929245920613</v>
          </cell>
          <cell r="G5164">
            <v>28.326851496537728</v>
          </cell>
          <cell r="H5164">
            <v>28.712405119789242</v>
          </cell>
          <cell r="I5164">
            <v>28.576327370406354</v>
          </cell>
          <cell r="J5164">
            <v>51.149696295514488</v>
          </cell>
          <cell r="K5164">
            <v>29.48351236629227</v>
          </cell>
          <cell r="M5164">
            <v>36.75</v>
          </cell>
          <cell r="N5164">
            <v>33</v>
          </cell>
          <cell r="O5164">
            <v>44</v>
          </cell>
          <cell r="P5164">
            <v>7.25</v>
          </cell>
          <cell r="Q5164">
            <v>44</v>
          </cell>
          <cell r="R5164">
            <v>5370</v>
          </cell>
          <cell r="S5164">
            <v>5270</v>
          </cell>
          <cell r="T5164">
            <v>5370</v>
          </cell>
          <cell r="U5164">
            <v>5410</v>
          </cell>
          <cell r="V5164">
            <v>5400</v>
          </cell>
          <cell r="W5164">
            <v>5350</v>
          </cell>
          <cell r="X5164">
            <v>26.569382494315725</v>
          </cell>
        </row>
        <row r="5165">
          <cell r="A5165">
            <v>44027</v>
          </cell>
          <cell r="B5165">
            <v>7</v>
          </cell>
          <cell r="C5165">
            <v>2020</v>
          </cell>
          <cell r="D5165">
            <v>2564</v>
          </cell>
          <cell r="E5165">
            <v>28.236132996949134</v>
          </cell>
          <cell r="F5165">
            <v>29.02991986834931</v>
          </cell>
          <cell r="G5165">
            <v>28.780443994480684</v>
          </cell>
          <cell r="H5165">
            <v>29.710308615263749</v>
          </cell>
          <cell r="I5165">
            <v>28.803123619377832</v>
          </cell>
          <cell r="J5165">
            <v>51.325029719317662</v>
          </cell>
          <cell r="K5165">
            <v>30.277299237692446</v>
          </cell>
          <cell r="M5165">
            <v>37.25</v>
          </cell>
          <cell r="N5165">
            <v>33</v>
          </cell>
          <cell r="O5165">
            <v>44</v>
          </cell>
          <cell r="P5165">
            <v>6.75</v>
          </cell>
          <cell r="Q5165">
            <v>44</v>
          </cell>
          <cell r="R5165">
            <v>5580</v>
          </cell>
          <cell r="S5165">
            <v>5520</v>
          </cell>
          <cell r="T5165">
            <v>5580</v>
          </cell>
          <cell r="U5165">
            <v>5620</v>
          </cell>
          <cell r="V5165">
            <v>5580</v>
          </cell>
          <cell r="W5165">
            <v>5560</v>
          </cell>
          <cell r="X5165">
            <v>27.300731566332029</v>
          </cell>
        </row>
        <row r="5166">
          <cell r="A5166">
            <v>44028</v>
          </cell>
          <cell r="B5166">
            <v>7</v>
          </cell>
          <cell r="C5166">
            <v>2020</v>
          </cell>
          <cell r="D5166">
            <v>2517</v>
          </cell>
          <cell r="E5166">
            <v>28.236132996949134</v>
          </cell>
          <cell r="F5166">
            <v>28.803123619377832</v>
          </cell>
          <cell r="G5166">
            <v>28.599006995303501</v>
          </cell>
          <cell r="H5166">
            <v>30.163901113206705</v>
          </cell>
          <cell r="I5166">
            <v>29.256716117320789</v>
          </cell>
          <cell r="J5166">
            <v>51.290890415260648</v>
          </cell>
          <cell r="K5166">
            <v>29.710308615263749</v>
          </cell>
          <cell r="M5166">
            <v>37</v>
          </cell>
          <cell r="N5166">
            <v>33</v>
          </cell>
          <cell r="O5166">
            <v>44</v>
          </cell>
          <cell r="P5166">
            <v>7</v>
          </cell>
          <cell r="Q5166">
            <v>44</v>
          </cell>
          <cell r="R5166">
            <v>5640</v>
          </cell>
          <cell r="S5166">
            <v>5570</v>
          </cell>
          <cell r="T5166">
            <v>5630</v>
          </cell>
          <cell r="U5166">
            <v>5720</v>
          </cell>
          <cell r="V5166">
            <v>5660</v>
          </cell>
          <cell r="W5166">
            <v>5640</v>
          </cell>
          <cell r="X5166">
            <v>26.762595342766652</v>
          </cell>
        </row>
        <row r="5167">
          <cell r="A5167">
            <v>44029</v>
          </cell>
          <cell r="B5167">
            <v>7</v>
          </cell>
          <cell r="C5167">
            <v>2020</v>
          </cell>
          <cell r="D5167">
            <v>2616</v>
          </cell>
          <cell r="E5167">
            <v>29.02991986834931</v>
          </cell>
          <cell r="F5167">
            <v>29.823706739749486</v>
          </cell>
          <cell r="G5167">
            <v>29.891745614440932</v>
          </cell>
          <cell r="H5167">
            <v>30.617493611149666</v>
          </cell>
          <cell r="I5167">
            <v>30.027823363823817</v>
          </cell>
          <cell r="J5167"/>
          <cell r="K5167">
            <v>30.617493611149666</v>
          </cell>
          <cell r="M5167">
            <v>37</v>
          </cell>
          <cell r="N5167">
            <v>33</v>
          </cell>
          <cell r="O5167">
            <v>44</v>
          </cell>
          <cell r="P5167">
            <v>7</v>
          </cell>
          <cell r="Q5167">
            <v>46.5</v>
          </cell>
          <cell r="R5167">
            <v>5690</v>
          </cell>
          <cell r="S5167">
            <v>5620</v>
          </cell>
          <cell r="T5167">
            <v>5680</v>
          </cell>
          <cell r="U5167">
            <v>5770</v>
          </cell>
          <cell r="V5167">
            <v>5710</v>
          </cell>
          <cell r="W5167">
            <v>5690</v>
          </cell>
          <cell r="X5167">
            <v>27.85441254973658</v>
          </cell>
        </row>
        <row r="5168">
          <cell r="A5168">
            <v>44032</v>
          </cell>
          <cell r="B5168">
            <v>7</v>
          </cell>
          <cell r="C5168">
            <v>2020</v>
          </cell>
          <cell r="D5168">
            <v>2663</v>
          </cell>
          <cell r="E5168">
            <v>29.653609553020878</v>
          </cell>
          <cell r="F5168">
            <v>30.390697362178184</v>
          </cell>
          <cell r="G5168">
            <v>30.481415861766777</v>
          </cell>
          <cell r="H5168">
            <v>31.524678607035579</v>
          </cell>
          <cell r="I5168">
            <v>30.481415861766777</v>
          </cell>
          <cell r="J5168"/>
          <cell r="K5168">
            <v>32.885456100864452</v>
          </cell>
          <cell r="M5168">
            <v>39</v>
          </cell>
          <cell r="N5168">
            <v>36.25</v>
          </cell>
          <cell r="O5168">
            <v>44</v>
          </cell>
          <cell r="P5168">
            <v>5</v>
          </cell>
          <cell r="Q5168">
            <v>46.5</v>
          </cell>
          <cell r="R5168">
            <v>5820</v>
          </cell>
          <cell r="S5168">
            <v>5770</v>
          </cell>
          <cell r="T5168">
            <v>5860</v>
          </cell>
          <cell r="U5168">
            <v>5950</v>
          </cell>
          <cell r="V5168">
            <v>5840</v>
          </cell>
          <cell r="W5168">
            <v>5870</v>
          </cell>
          <cell r="X5168">
            <v>28.341549085455124</v>
          </cell>
        </row>
        <row r="5169">
          <cell r="A5169">
            <v>44033</v>
          </cell>
          <cell r="B5169">
            <v>7</v>
          </cell>
          <cell r="C5169">
            <v>2020</v>
          </cell>
          <cell r="D5169">
            <v>2640</v>
          </cell>
          <cell r="E5169">
            <v>29.596910490778008</v>
          </cell>
          <cell r="F5169">
            <v>30.504095486663925</v>
          </cell>
          <cell r="G5169">
            <v>30.368017737281036</v>
          </cell>
          <cell r="H5169">
            <v>31.297882358064101</v>
          </cell>
          <cell r="I5169">
            <v>30.617493611149666</v>
          </cell>
          <cell r="J5169">
            <v>51.731332785658694</v>
          </cell>
          <cell r="K5169">
            <v>31.071086109092622</v>
          </cell>
          <cell r="M5169">
            <v>39</v>
          </cell>
          <cell r="N5169">
            <v>36.25</v>
          </cell>
          <cell r="O5169">
            <v>44</v>
          </cell>
          <cell r="P5169">
            <v>5</v>
          </cell>
          <cell r="Q5169">
            <v>46.5</v>
          </cell>
          <cell r="R5169">
            <v>5710</v>
          </cell>
          <cell r="S5169">
            <v>5660</v>
          </cell>
          <cell r="T5169">
            <v>5750</v>
          </cell>
          <cell r="U5169">
            <v>5840</v>
          </cell>
          <cell r="V5169">
            <v>5730</v>
          </cell>
          <cell r="W5169">
            <v>5760</v>
          </cell>
          <cell r="X5169">
            <v>28.10995761900022</v>
          </cell>
        </row>
        <row r="5170">
          <cell r="A5170">
            <v>44034</v>
          </cell>
          <cell r="B5170">
            <v>7</v>
          </cell>
          <cell r="C5170">
            <v>2020</v>
          </cell>
          <cell r="D5170">
            <v>2655</v>
          </cell>
          <cell r="E5170">
            <v>29.823706739749486</v>
          </cell>
          <cell r="F5170">
            <v>31.071086109092622</v>
          </cell>
          <cell r="G5170">
            <v>31.048406484195475</v>
          </cell>
          <cell r="H5170">
            <v>31.297882358064101</v>
          </cell>
          <cell r="I5170">
            <v>31.071086109092622</v>
          </cell>
          <cell r="J5170">
            <v>53.20287341824239</v>
          </cell>
          <cell r="K5170">
            <v>31.751474856007061</v>
          </cell>
          <cell r="M5170">
            <v>39</v>
          </cell>
          <cell r="N5170">
            <v>36.25</v>
          </cell>
          <cell r="O5170">
            <v>44</v>
          </cell>
          <cell r="P5170">
            <v>5</v>
          </cell>
          <cell r="Q5170">
            <v>46.5</v>
          </cell>
          <cell r="R5170">
            <v>5810</v>
          </cell>
          <cell r="S5170">
            <v>5760</v>
          </cell>
          <cell r="T5170">
            <v>5850</v>
          </cell>
          <cell r="U5170">
            <v>5990</v>
          </cell>
          <cell r="V5170">
            <v>5830</v>
          </cell>
          <cell r="W5170">
            <v>5860</v>
          </cell>
          <cell r="X5170">
            <v>28.356206311244492</v>
          </cell>
        </row>
        <row r="5171">
          <cell r="A5171">
            <v>44035</v>
          </cell>
          <cell r="B5171">
            <v>7</v>
          </cell>
          <cell r="C5171">
            <v>2020</v>
          </cell>
          <cell r="D5171">
            <v>2708</v>
          </cell>
          <cell r="E5171">
            <v>30.050502988720968</v>
          </cell>
          <cell r="F5171">
            <v>31.184484233578363</v>
          </cell>
          <cell r="G5171">
            <v>31.275202733166953</v>
          </cell>
          <cell r="H5171">
            <v>31.297882358064101</v>
          </cell>
          <cell r="I5171">
            <v>31.071086109092622</v>
          </cell>
          <cell r="J5171">
            <v>53.053527028483913</v>
          </cell>
          <cell r="K5171">
            <v>32.885456100864452</v>
          </cell>
          <cell r="M5171">
            <v>39</v>
          </cell>
          <cell r="N5171">
            <v>36.25</v>
          </cell>
          <cell r="O5171">
            <v>44</v>
          </cell>
          <cell r="P5171">
            <v>5</v>
          </cell>
          <cell r="Q5171">
            <v>46.5</v>
          </cell>
          <cell r="R5171">
            <v>5770</v>
          </cell>
          <cell r="S5171">
            <v>5720</v>
          </cell>
          <cell r="T5171">
            <v>5810</v>
          </cell>
          <cell r="U5171">
            <v>5950</v>
          </cell>
          <cell r="V5171">
            <v>5790</v>
          </cell>
          <cell r="W5171">
            <v>5820</v>
          </cell>
          <cell r="X5171">
            <v>28.861101607836709</v>
          </cell>
        </row>
        <row r="5172">
          <cell r="A5172">
            <v>44036</v>
          </cell>
          <cell r="B5172">
            <v>7</v>
          </cell>
          <cell r="C5172">
            <v>2020</v>
          </cell>
          <cell r="D5172">
            <v>2777</v>
          </cell>
          <cell r="E5172">
            <v>30.787590797878273</v>
          </cell>
          <cell r="F5172">
            <v>32.205067353950014</v>
          </cell>
          <cell r="G5172">
            <v>32.295785853538611</v>
          </cell>
          <cell r="H5172">
            <v>32.658659851892978</v>
          </cell>
          <cell r="I5172">
            <v>32.205067353950014</v>
          </cell>
          <cell r="J5172"/>
          <cell r="K5172">
            <v>33.339048598807409</v>
          </cell>
          <cell r="M5172">
            <v>39.5</v>
          </cell>
          <cell r="N5172">
            <v>36.25</v>
          </cell>
          <cell r="O5172">
            <v>44</v>
          </cell>
          <cell r="P5172">
            <v>4.5</v>
          </cell>
          <cell r="Q5172">
            <v>46.5</v>
          </cell>
          <cell r="R5172">
            <v>5970</v>
          </cell>
          <cell r="S5172">
            <v>5920</v>
          </cell>
          <cell r="T5172">
            <v>6010</v>
          </cell>
          <cell r="U5172">
            <v>6150</v>
          </cell>
          <cell r="V5172">
            <v>5990</v>
          </cell>
          <cell r="W5172">
            <v>6020</v>
          </cell>
          <cell r="X5172">
            <v>29.568694056046819</v>
          </cell>
        </row>
        <row r="5173">
          <cell r="A5173">
            <v>44039</v>
          </cell>
          <cell r="B5173">
            <v>7</v>
          </cell>
          <cell r="C5173">
            <v>2020</v>
          </cell>
          <cell r="D5173">
            <v>2671</v>
          </cell>
          <cell r="E5173">
            <v>30.277299237692446</v>
          </cell>
          <cell r="F5173">
            <v>31.524678607035579</v>
          </cell>
          <cell r="G5173">
            <v>31.365921232755547</v>
          </cell>
          <cell r="H5173">
            <v>31.751474856007061</v>
          </cell>
          <cell r="I5173">
            <v>31.751474856007061</v>
          </cell>
          <cell r="J5173"/>
          <cell r="K5173">
            <v>32.205067353950014</v>
          </cell>
          <cell r="M5173">
            <v>39.5</v>
          </cell>
          <cell r="N5173">
            <v>35.25</v>
          </cell>
          <cell r="O5173">
            <v>44</v>
          </cell>
          <cell r="P5173">
            <v>4.5</v>
          </cell>
          <cell r="Q5173">
            <v>46.5</v>
          </cell>
          <cell r="R5173">
            <v>5950</v>
          </cell>
          <cell r="S5173">
            <v>5900</v>
          </cell>
          <cell r="T5173">
            <v>5990</v>
          </cell>
          <cell r="U5173">
            <v>6130</v>
          </cell>
          <cell r="V5173">
            <v>5970</v>
          </cell>
          <cell r="W5173">
            <v>6000</v>
          </cell>
          <cell r="X5173">
            <v>28.506954400132731</v>
          </cell>
        </row>
        <row r="5174">
          <cell r="A5174">
            <v>44040</v>
          </cell>
          <cell r="B5174">
            <v>7</v>
          </cell>
          <cell r="C5174">
            <v>2020</v>
          </cell>
          <cell r="D5174">
            <v>2608</v>
          </cell>
          <cell r="E5174">
            <v>29.823706739749486</v>
          </cell>
          <cell r="F5174">
            <v>30.504095486663925</v>
          </cell>
          <cell r="G5174">
            <v>30.594813986252515</v>
          </cell>
          <cell r="H5174">
            <v>31.524678607035579</v>
          </cell>
          <cell r="I5174">
            <v>30.617493611149666</v>
          </cell>
          <cell r="J5174">
            <v>52.984825944182546</v>
          </cell>
          <cell r="K5174">
            <v>30.504095486663925</v>
          </cell>
          <cell r="M5174">
            <v>38.5</v>
          </cell>
          <cell r="N5174">
            <v>35.25</v>
          </cell>
          <cell r="O5174">
            <v>44</v>
          </cell>
          <cell r="P5174">
            <v>5.5</v>
          </cell>
          <cell r="Q5174">
            <v>46.5</v>
          </cell>
          <cell r="R5174">
            <v>5900</v>
          </cell>
          <cell r="S5174">
            <v>5850</v>
          </cell>
          <cell r="T5174">
            <v>5890</v>
          </cell>
          <cell r="U5174">
            <v>5990</v>
          </cell>
          <cell r="V5174">
            <v>5870</v>
          </cell>
          <cell r="W5174">
            <v>5900</v>
          </cell>
          <cell r="X5174">
            <v>27.841121078729927</v>
          </cell>
        </row>
        <row r="5175">
          <cell r="A5175">
            <v>44041</v>
          </cell>
          <cell r="B5175">
            <v>7</v>
          </cell>
          <cell r="C5175">
            <v>2020</v>
          </cell>
          <cell r="D5175">
            <v>2644</v>
          </cell>
          <cell r="E5175">
            <v>30.050502988720968</v>
          </cell>
          <cell r="F5175">
            <v>31.071086109092622</v>
          </cell>
          <cell r="G5175">
            <v>30.980367609504029</v>
          </cell>
          <cell r="H5175">
            <v>31.751474856007061</v>
          </cell>
          <cell r="I5175">
            <v>31.297882358064101</v>
          </cell>
          <cell r="J5175">
            <v>52.973652306118865</v>
          </cell>
          <cell r="K5175">
            <v>30.844289860121144</v>
          </cell>
          <cell r="M5175">
            <v>39</v>
          </cell>
          <cell r="N5175">
            <v>35.25</v>
          </cell>
          <cell r="O5175">
            <v>44</v>
          </cell>
          <cell r="P5175">
            <v>5</v>
          </cell>
          <cell r="Q5175">
            <v>46.5</v>
          </cell>
          <cell r="R5175">
            <v>5890</v>
          </cell>
          <cell r="S5175">
            <v>5840</v>
          </cell>
          <cell r="T5175">
            <v>5880</v>
          </cell>
          <cell r="U5175">
            <v>5980</v>
          </cell>
          <cell r="V5175">
            <v>5860</v>
          </cell>
          <cell r="W5175">
            <v>5890</v>
          </cell>
          <cell r="X5175">
            <v>28.278674005215308</v>
          </cell>
        </row>
        <row r="5176">
          <cell r="A5176">
            <v>44042</v>
          </cell>
          <cell r="B5176">
            <v>7</v>
          </cell>
          <cell r="C5176">
            <v>2020</v>
          </cell>
          <cell r="D5176">
            <v>2678</v>
          </cell>
          <cell r="E5176">
            <v>30.333998299935317</v>
          </cell>
          <cell r="F5176">
            <v>31.184484233578363</v>
          </cell>
          <cell r="G5176">
            <v>31.275202733166953</v>
          </cell>
          <cell r="H5176">
            <v>31.524678607035579</v>
          </cell>
          <cell r="I5176">
            <v>31.297882358064101</v>
          </cell>
          <cell r="J5176">
            <v>53.007470544252179</v>
          </cell>
          <cell r="K5176">
            <v>31.411280482549842</v>
          </cell>
          <cell r="M5176">
            <v>39</v>
          </cell>
          <cell r="N5176">
            <v>35.25</v>
          </cell>
          <cell r="O5176">
            <v>44</v>
          </cell>
          <cell r="P5176">
            <v>5</v>
          </cell>
          <cell r="Q5176">
            <v>46.5</v>
          </cell>
          <cell r="R5176">
            <v>5900</v>
          </cell>
          <cell r="S5176">
            <v>5850</v>
          </cell>
          <cell r="T5176">
            <v>5890</v>
          </cell>
          <cell r="U5176">
            <v>5990</v>
          </cell>
          <cell r="V5176">
            <v>5870</v>
          </cell>
          <cell r="W5176">
            <v>5900</v>
          </cell>
          <cell r="X5176">
            <v>28.669358260355008</v>
          </cell>
        </row>
        <row r="5177">
          <cell r="A5177">
            <v>44043</v>
          </cell>
          <cell r="B5177">
            <v>7</v>
          </cell>
          <cell r="C5177">
            <v>2020</v>
          </cell>
          <cell r="D5177"/>
          <cell r="E5177"/>
          <cell r="F5177"/>
          <cell r="G5177"/>
          <cell r="H5177">
            <v>31.524678607035579</v>
          </cell>
          <cell r="I5177"/>
          <cell r="J5177">
            <v>52.978460635924002</v>
          </cell>
          <cell r="K5177">
            <v>31.411280482549842</v>
          </cell>
          <cell r="M5177">
            <v>39</v>
          </cell>
          <cell r="N5177">
            <v>35.25</v>
          </cell>
          <cell r="O5177">
            <v>44</v>
          </cell>
          <cell r="P5177">
            <v>5</v>
          </cell>
          <cell r="Q5177">
            <v>46.5</v>
          </cell>
          <cell r="R5177">
            <v>5910</v>
          </cell>
          <cell r="S5177">
            <v>5860</v>
          </cell>
          <cell r="T5177">
            <v>5900</v>
          </cell>
          <cell r="U5177">
            <v>6000</v>
          </cell>
          <cell r="V5177">
            <v>5880</v>
          </cell>
          <cell r="W5177">
            <v>5910</v>
          </cell>
          <cell r="X5177"/>
        </row>
        <row r="5178">
          <cell r="A5178">
            <v>44046</v>
          </cell>
          <cell r="B5178">
            <v>8</v>
          </cell>
          <cell r="C5178">
            <v>2020</v>
          </cell>
          <cell r="D5178">
            <v>2728</v>
          </cell>
          <cell r="E5178">
            <v>30.957687984606881</v>
          </cell>
          <cell r="F5178">
            <v>31.864872980492798</v>
          </cell>
          <cell r="G5178">
            <v>31.955591480081392</v>
          </cell>
          <cell r="H5178"/>
          <cell r="I5178"/>
          <cell r="J5178"/>
          <cell r="K5178">
            <v>32.09166922946428</v>
          </cell>
          <cell r="M5178">
            <v>39.75</v>
          </cell>
          <cell r="N5178">
            <v>36.75</v>
          </cell>
          <cell r="O5178">
            <v>44</v>
          </cell>
          <cell r="P5178">
            <v>4.25</v>
          </cell>
          <cell r="Q5178">
            <v>46.5</v>
          </cell>
          <cell r="R5178">
            <v>6090</v>
          </cell>
          <cell r="S5178">
            <v>6040</v>
          </cell>
          <cell r="T5178">
            <v>6080</v>
          </cell>
          <cell r="U5178">
            <v>6180</v>
          </cell>
          <cell r="V5178">
            <v>6060</v>
          </cell>
          <cell r="W5178">
            <v>6090</v>
          </cell>
          <cell r="X5178">
            <v>29.308392571965641</v>
          </cell>
        </row>
        <row r="5179">
          <cell r="A5179">
            <v>44047</v>
          </cell>
          <cell r="B5179">
            <v>8</v>
          </cell>
          <cell r="C5179">
            <v>2020</v>
          </cell>
          <cell r="D5179">
            <v>2769</v>
          </cell>
          <cell r="E5179">
            <v>31.354581420306971</v>
          </cell>
          <cell r="F5179">
            <v>32.431863602921496</v>
          </cell>
          <cell r="G5179">
            <v>32.295785853538611</v>
          </cell>
          <cell r="H5179">
            <v>32.885456100864452</v>
          </cell>
          <cell r="I5179">
            <v>32.522582102510086</v>
          </cell>
          <cell r="J5179">
            <v>52.876823301370678</v>
          </cell>
          <cell r="K5179">
            <v>32.431863602921496</v>
          </cell>
          <cell r="M5179">
            <v>39.75</v>
          </cell>
          <cell r="N5179">
            <v>36.5</v>
          </cell>
          <cell r="O5179">
            <v>44</v>
          </cell>
          <cell r="P5179">
            <v>4.25</v>
          </cell>
          <cell r="Q5179">
            <v>46.5</v>
          </cell>
          <cell r="R5179">
            <v>6130</v>
          </cell>
          <cell r="S5179">
            <v>6080</v>
          </cell>
          <cell r="T5179">
            <v>6120</v>
          </cell>
          <cell r="U5179">
            <v>6220</v>
          </cell>
          <cell r="V5179">
            <v>6100</v>
          </cell>
          <cell r="W5179">
            <v>6130</v>
          </cell>
          <cell r="X5179">
            <v>29.77003144830649</v>
          </cell>
        </row>
        <row r="5180">
          <cell r="A5180">
            <v>44048</v>
          </cell>
          <cell r="B5180">
            <v>8</v>
          </cell>
          <cell r="C5180">
            <v>2020</v>
          </cell>
          <cell r="D5180">
            <v>2715</v>
          </cell>
          <cell r="E5180">
            <v>30.957687984606881</v>
          </cell>
          <cell r="F5180">
            <v>32.205067353950014</v>
          </cell>
          <cell r="G5180">
            <v>32.068989604567129</v>
          </cell>
          <cell r="H5180">
            <v>32.522582102510086</v>
          </cell>
          <cell r="I5180">
            <v>32.205067353950014</v>
          </cell>
          <cell r="J5180">
            <v>53.063457364041959</v>
          </cell>
          <cell r="K5180">
            <v>31.751474856007061</v>
          </cell>
          <cell r="M5180">
            <v>39.75</v>
          </cell>
          <cell r="N5180">
            <v>36.25</v>
          </cell>
          <cell r="O5180">
            <v>44</v>
          </cell>
          <cell r="P5180">
            <v>4.25</v>
          </cell>
          <cell r="Q5180">
            <v>46.5</v>
          </cell>
          <cell r="R5180">
            <v>6160</v>
          </cell>
          <cell r="S5180">
            <v>6110</v>
          </cell>
          <cell r="T5180">
            <v>6150</v>
          </cell>
          <cell r="U5180">
            <v>6250</v>
          </cell>
          <cell r="V5180">
            <v>6100</v>
          </cell>
          <cell r="W5180">
            <v>6160</v>
          </cell>
          <cell r="X5180">
            <v>29.391494795110525</v>
          </cell>
        </row>
        <row r="5181">
          <cell r="A5181">
            <v>44049</v>
          </cell>
          <cell r="B5181">
            <v>8</v>
          </cell>
          <cell r="C5181">
            <v>2020</v>
          </cell>
          <cell r="D5181">
            <v>2766</v>
          </cell>
          <cell r="E5181">
            <v>31.63807673152132</v>
          </cell>
          <cell r="F5181">
            <v>32.658659851892978</v>
          </cell>
          <cell r="G5181">
            <v>32.567941352304381</v>
          </cell>
          <cell r="H5181">
            <v>33.565844847778891</v>
          </cell>
          <cell r="I5181">
            <v>32.749378351481568</v>
          </cell>
          <cell r="J5181"/>
          <cell r="K5181">
            <v>32.772057976378711</v>
          </cell>
          <cell r="M5181">
            <v>40.25</v>
          </cell>
          <cell r="N5181">
            <v>36.75</v>
          </cell>
          <cell r="O5181">
            <v>44</v>
          </cell>
          <cell r="P5181">
            <v>3.75</v>
          </cell>
          <cell r="Q5181">
            <v>46.5</v>
          </cell>
          <cell r="R5181">
            <v>6170</v>
          </cell>
          <cell r="S5181">
            <v>6120</v>
          </cell>
          <cell r="T5181">
            <v>6160</v>
          </cell>
          <cell r="U5181">
            <v>6260</v>
          </cell>
          <cell r="V5181">
            <v>6110</v>
          </cell>
          <cell r="W5181">
            <v>6170</v>
          </cell>
          <cell r="X5181">
            <v>29.972213313669901</v>
          </cell>
        </row>
        <row r="5182">
          <cell r="A5182">
            <v>44050</v>
          </cell>
          <cell r="B5182">
            <v>8</v>
          </cell>
          <cell r="C5182">
            <v>2020</v>
          </cell>
          <cell r="D5182">
            <v>2761</v>
          </cell>
          <cell r="E5182">
            <v>31.581377669278449</v>
          </cell>
          <cell r="F5182">
            <v>32.772057976378711</v>
          </cell>
          <cell r="G5182">
            <v>32.681339476790122</v>
          </cell>
          <cell r="H5182">
            <v>32.885456100864452</v>
          </cell>
          <cell r="I5182">
            <v>32.749378351481568</v>
          </cell>
          <cell r="J5182">
            <v>52.910659054563027</v>
          </cell>
          <cell r="K5182">
            <v>32.658659851892978</v>
          </cell>
          <cell r="M5182">
            <v>40.25</v>
          </cell>
          <cell r="N5182">
            <v>36.75</v>
          </cell>
          <cell r="O5182">
            <v>45</v>
          </cell>
          <cell r="P5182">
            <v>4.75</v>
          </cell>
          <cell r="Q5182">
            <v>47.5</v>
          </cell>
          <cell r="R5182">
            <v>6200</v>
          </cell>
          <cell r="S5182">
            <v>6150</v>
          </cell>
          <cell r="T5182">
            <v>6190</v>
          </cell>
          <cell r="U5182">
            <v>6260</v>
          </cell>
          <cell r="V5182">
            <v>6120</v>
          </cell>
          <cell r="W5182">
            <v>6200</v>
          </cell>
          <cell r="X5182">
            <v>29.925182480776758</v>
          </cell>
        </row>
        <row r="5183">
          <cell r="A5183">
            <v>44053</v>
          </cell>
          <cell r="B5183">
            <v>8</v>
          </cell>
          <cell r="C5183">
            <v>2020</v>
          </cell>
          <cell r="D5183">
            <v>2711</v>
          </cell>
          <cell r="E5183">
            <v>31.184484233578363</v>
          </cell>
          <cell r="F5183">
            <v>32.318465478435755</v>
          </cell>
          <cell r="G5183">
            <v>32.205067353950014</v>
          </cell>
          <cell r="H5183">
            <v>32.749378351481568</v>
          </cell>
          <cell r="I5183">
            <v>32.431863602921496</v>
          </cell>
          <cell r="J5183"/>
          <cell r="K5183">
            <v>31.751474856007061</v>
          </cell>
          <cell r="M5183">
            <v>39.5</v>
          </cell>
          <cell r="N5183">
            <v>36.5</v>
          </cell>
          <cell r="O5183">
            <v>45</v>
          </cell>
          <cell r="P5183">
            <v>5.5</v>
          </cell>
          <cell r="Q5183">
            <v>47.5</v>
          </cell>
          <cell r="R5183">
            <v>6000</v>
          </cell>
          <cell r="S5183">
            <v>5950</v>
          </cell>
          <cell r="T5183">
            <v>5990</v>
          </cell>
          <cell r="U5183">
            <v>6060</v>
          </cell>
          <cell r="V5183">
            <v>5920</v>
          </cell>
          <cell r="W5183">
            <v>6000</v>
          </cell>
          <cell r="X5183">
            <v>29.327194417442389</v>
          </cell>
        </row>
        <row r="5184">
          <cell r="A5184">
            <v>44054</v>
          </cell>
          <cell r="B5184">
            <v>8</v>
          </cell>
          <cell r="C5184">
            <v>2020</v>
          </cell>
          <cell r="D5184">
            <v>2646</v>
          </cell>
          <cell r="E5184">
            <v>31.014387046849752</v>
          </cell>
          <cell r="F5184">
            <v>32.09166922946428</v>
          </cell>
          <cell r="G5184">
            <v>31.683435981315615</v>
          </cell>
          <cell r="H5184">
            <v>32.658659851892978</v>
          </cell>
          <cell r="I5184">
            <v>32.431863602921496</v>
          </cell>
          <cell r="J5184"/>
          <cell r="K5184">
            <v>31.978271104978539</v>
          </cell>
          <cell r="M5184">
            <v>39.25</v>
          </cell>
          <cell r="N5184">
            <v>36.25</v>
          </cell>
          <cell r="O5184">
            <v>45</v>
          </cell>
          <cell r="P5184">
            <v>5.75</v>
          </cell>
          <cell r="Q5184">
            <v>47.5</v>
          </cell>
          <cell r="R5184">
            <v>6100</v>
          </cell>
          <cell r="S5184">
            <v>6050</v>
          </cell>
          <cell r="T5184">
            <v>6090</v>
          </cell>
          <cell r="U5184">
            <v>6160</v>
          </cell>
          <cell r="V5184">
            <v>6020</v>
          </cell>
          <cell r="W5184">
            <v>6100</v>
          </cell>
          <cell r="X5184">
            <v>28.624034093896189</v>
          </cell>
        </row>
        <row r="5185">
          <cell r="A5185">
            <v>44055</v>
          </cell>
          <cell r="B5185">
            <v>8</v>
          </cell>
          <cell r="C5185">
            <v>2020</v>
          </cell>
          <cell r="D5185">
            <v>2683</v>
          </cell>
          <cell r="E5185">
            <v>31.24118329582123</v>
          </cell>
          <cell r="F5185">
            <v>32.205067353950014</v>
          </cell>
          <cell r="G5185">
            <v>32.000950729875683</v>
          </cell>
          <cell r="H5185"/>
          <cell r="I5185"/>
          <cell r="J5185"/>
          <cell r="K5185">
            <v>31.978271104978539</v>
          </cell>
          <cell r="M5185">
            <v>39.5</v>
          </cell>
          <cell r="N5185">
            <v>36.25</v>
          </cell>
          <cell r="O5185">
            <v>45</v>
          </cell>
          <cell r="P5185">
            <v>5.5</v>
          </cell>
          <cell r="Q5185">
            <v>47.5</v>
          </cell>
          <cell r="R5185">
            <v>5970</v>
          </cell>
          <cell r="S5185">
            <v>5920</v>
          </cell>
          <cell r="T5185">
            <v>5940</v>
          </cell>
          <cell r="U5185">
            <v>6120</v>
          </cell>
          <cell r="V5185">
            <v>5920</v>
          </cell>
          <cell r="W5185">
            <v>5950</v>
          </cell>
          <cell r="X5185">
            <v>29.03814535864845</v>
          </cell>
        </row>
        <row r="5186">
          <cell r="A5186">
            <v>44056</v>
          </cell>
          <cell r="B5186">
            <v>8</v>
          </cell>
          <cell r="C5186">
            <v>2020</v>
          </cell>
          <cell r="D5186">
            <v>2718</v>
          </cell>
          <cell r="E5186">
            <v>31.581377669278449</v>
          </cell>
          <cell r="F5186">
            <v>32.658659851892978</v>
          </cell>
          <cell r="G5186">
            <v>32.681339476790122</v>
          </cell>
          <cell r="H5186">
            <v>32.749378351481568</v>
          </cell>
          <cell r="I5186">
            <v>32.749378351481568</v>
          </cell>
          <cell r="J5186"/>
          <cell r="K5186">
            <v>32.431863602921496</v>
          </cell>
          <cell r="M5186">
            <v>39.5</v>
          </cell>
          <cell r="N5186">
            <v>36.25</v>
          </cell>
          <cell r="O5186">
            <v>45</v>
          </cell>
          <cell r="P5186">
            <v>5.5</v>
          </cell>
          <cell r="Q5186">
            <v>47.5</v>
          </cell>
          <cell r="R5186">
            <v>6070</v>
          </cell>
          <cell r="S5186">
            <v>6020</v>
          </cell>
          <cell r="T5186">
            <v>6040</v>
          </cell>
          <cell r="U5186">
            <v>6230</v>
          </cell>
          <cell r="V5186">
            <v>6040</v>
          </cell>
          <cell r="W5186">
            <v>6050</v>
          </cell>
          <cell r="X5186">
            <v>29.423971584939377</v>
          </cell>
        </row>
        <row r="5187">
          <cell r="A5187">
            <v>44057</v>
          </cell>
          <cell r="B5187">
            <v>8</v>
          </cell>
          <cell r="C5187">
            <v>2020</v>
          </cell>
          <cell r="D5187">
            <v>2688</v>
          </cell>
          <cell r="E5187">
            <v>31.411280482549842</v>
          </cell>
          <cell r="F5187">
            <v>32.318465478435755</v>
          </cell>
          <cell r="G5187">
            <v>32.36382472823005</v>
          </cell>
          <cell r="H5187">
            <v>32.749378351481568</v>
          </cell>
          <cell r="I5187">
            <v>32.205067353950014</v>
          </cell>
          <cell r="J5187"/>
          <cell r="K5187">
            <v>31.297882358064101</v>
          </cell>
          <cell r="M5187">
            <v>39</v>
          </cell>
          <cell r="N5187">
            <v>36.5</v>
          </cell>
          <cell r="O5187">
            <v>45</v>
          </cell>
          <cell r="P5187">
            <v>6</v>
          </cell>
          <cell r="Q5187">
            <v>47.5</v>
          </cell>
          <cell r="R5187">
            <v>6050</v>
          </cell>
          <cell r="S5187">
            <v>6000</v>
          </cell>
          <cell r="T5187">
            <v>6020</v>
          </cell>
          <cell r="U5187">
            <v>6210</v>
          </cell>
          <cell r="V5187">
            <v>6020</v>
          </cell>
          <cell r="W5187">
            <v>6030</v>
          </cell>
          <cell r="X5187">
            <v>29.0922604264059</v>
          </cell>
        </row>
        <row r="5188">
          <cell r="A5188">
            <v>44060</v>
          </cell>
          <cell r="B5188">
            <v>8</v>
          </cell>
          <cell r="C5188">
            <v>2020</v>
          </cell>
          <cell r="D5188">
            <v>2678</v>
          </cell>
          <cell r="E5188">
            <v>31.411280482549842</v>
          </cell>
          <cell r="F5188">
            <v>32.09166922946428</v>
          </cell>
          <cell r="G5188">
            <v>32.09166922946428</v>
          </cell>
          <cell r="H5188">
            <v>32.885456100864452</v>
          </cell>
          <cell r="I5188">
            <v>32.431863602921496</v>
          </cell>
          <cell r="J5188">
            <v>54.011388781455466</v>
          </cell>
          <cell r="K5188">
            <v>31.524678607035579</v>
          </cell>
          <cell r="M5188">
            <v>39</v>
          </cell>
          <cell r="N5188">
            <v>36.5</v>
          </cell>
          <cell r="O5188">
            <v>45</v>
          </cell>
          <cell r="P5188">
            <v>6</v>
          </cell>
          <cell r="Q5188">
            <v>47.5</v>
          </cell>
          <cell r="R5188">
            <v>6200</v>
          </cell>
          <cell r="S5188">
            <v>6150</v>
          </cell>
          <cell r="T5188">
            <v>6190</v>
          </cell>
          <cell r="U5188">
            <v>6280</v>
          </cell>
          <cell r="V5188">
            <v>6190</v>
          </cell>
          <cell r="W5188">
            <v>6200</v>
          </cell>
          <cell r="X5188">
            <v>28.994407673737719</v>
          </cell>
        </row>
        <row r="5189">
          <cell r="A5189">
            <v>44061</v>
          </cell>
          <cell r="B5189">
            <v>8</v>
          </cell>
          <cell r="C5189">
            <v>2020</v>
          </cell>
          <cell r="D5189">
            <v>2710</v>
          </cell>
          <cell r="E5189">
            <v>31.467979544792712</v>
          </cell>
          <cell r="F5189">
            <v>32.205067353950014</v>
          </cell>
          <cell r="G5189">
            <v>32.250426603744316</v>
          </cell>
          <cell r="H5189">
            <v>33.112252349835934</v>
          </cell>
          <cell r="I5189">
            <v>32.431863602921496</v>
          </cell>
          <cell r="J5189"/>
          <cell r="K5189">
            <v>31.071086109092622</v>
          </cell>
          <cell r="M5189">
            <v>39</v>
          </cell>
          <cell r="N5189">
            <v>36.5</v>
          </cell>
          <cell r="O5189">
            <v>45</v>
          </cell>
          <cell r="P5189">
            <v>6</v>
          </cell>
          <cell r="Q5189">
            <v>47.5</v>
          </cell>
          <cell r="R5189">
            <v>6140</v>
          </cell>
          <cell r="S5189">
            <v>6090</v>
          </cell>
          <cell r="T5189">
            <v>6130</v>
          </cell>
          <cell r="U5189">
            <v>6220</v>
          </cell>
          <cell r="V5189">
            <v>6130</v>
          </cell>
          <cell r="W5189">
            <v>6140</v>
          </cell>
          <cell r="X5189">
            <v>29.407551900129576</v>
          </cell>
        </row>
        <row r="5190">
          <cell r="A5190">
            <v>44062</v>
          </cell>
          <cell r="B5190">
            <v>8</v>
          </cell>
          <cell r="C5190">
            <v>2020</v>
          </cell>
          <cell r="D5190">
            <v>2739</v>
          </cell>
          <cell r="E5190">
            <v>31.978271104978539</v>
          </cell>
          <cell r="F5190">
            <v>32.431863602921496</v>
          </cell>
          <cell r="G5190">
            <v>32.522582102510086</v>
          </cell>
          <cell r="H5190">
            <v>33.112252349835934</v>
          </cell>
          <cell r="I5190">
            <v>32.658659851892978</v>
          </cell>
          <cell r="J5190">
            <v>53.937060520165758</v>
          </cell>
          <cell r="K5190">
            <v>31.751474856007061</v>
          </cell>
          <cell r="M5190">
            <v>39</v>
          </cell>
          <cell r="N5190">
            <v>36.5</v>
          </cell>
          <cell r="O5190">
            <v>45</v>
          </cell>
          <cell r="P5190">
            <v>6</v>
          </cell>
          <cell r="Q5190">
            <v>47.5</v>
          </cell>
          <cell r="R5190">
            <v>6140</v>
          </cell>
          <cell r="S5190">
            <v>6090</v>
          </cell>
          <cell r="T5190">
            <v>6130</v>
          </cell>
          <cell r="U5190">
            <v>6220</v>
          </cell>
          <cell r="V5190">
            <v>6130</v>
          </cell>
          <cell r="W5190">
            <v>6140</v>
          </cell>
          <cell r="X5190">
            <v>29.793521627476313</v>
          </cell>
        </row>
        <row r="5191">
          <cell r="A5191">
            <v>44063</v>
          </cell>
          <cell r="B5191">
            <v>8</v>
          </cell>
          <cell r="C5191">
            <v>2020</v>
          </cell>
          <cell r="D5191"/>
          <cell r="E5191"/>
          <cell r="F5191"/>
          <cell r="G5191"/>
          <cell r="H5191">
            <v>32.885456100864452</v>
          </cell>
          <cell r="I5191">
            <v>32.658659851892978</v>
          </cell>
          <cell r="J5191">
            <v>53.81769892406983</v>
          </cell>
          <cell r="K5191">
            <v>31.071086109092622</v>
          </cell>
          <cell r="M5191">
            <v>39</v>
          </cell>
          <cell r="N5191">
            <v>36.5</v>
          </cell>
          <cell r="O5191">
            <v>45</v>
          </cell>
          <cell r="P5191">
            <v>6</v>
          </cell>
          <cell r="Q5191">
            <v>47.5</v>
          </cell>
          <cell r="R5191">
            <v>6130</v>
          </cell>
          <cell r="S5191">
            <v>6080</v>
          </cell>
          <cell r="T5191">
            <v>6140</v>
          </cell>
          <cell r="U5191">
            <v>6250</v>
          </cell>
          <cell r="V5191">
            <v>6190</v>
          </cell>
          <cell r="W5191">
            <v>6150</v>
          </cell>
          <cell r="X5191"/>
        </row>
        <row r="5192">
          <cell r="A5192">
            <v>44064</v>
          </cell>
          <cell r="B5192">
            <v>8</v>
          </cell>
          <cell r="C5192">
            <v>2020</v>
          </cell>
          <cell r="D5192">
            <v>2678</v>
          </cell>
          <cell r="E5192">
            <v>31.63807673152132</v>
          </cell>
          <cell r="F5192">
            <v>32.09166922946428</v>
          </cell>
          <cell r="G5192">
            <v>31.955591480081392</v>
          </cell>
          <cell r="H5192">
            <v>32.431863602921496</v>
          </cell>
          <cell r="I5192">
            <v>31.751474856007061</v>
          </cell>
          <cell r="J5192">
            <v>53.88378579407803</v>
          </cell>
          <cell r="K5192">
            <v>30.844289860121144</v>
          </cell>
          <cell r="M5192">
            <v>39</v>
          </cell>
          <cell r="N5192">
            <v>36.5</v>
          </cell>
          <cell r="O5192">
            <v>45</v>
          </cell>
          <cell r="P5192">
            <v>6</v>
          </cell>
          <cell r="Q5192">
            <v>47.5</v>
          </cell>
          <cell r="R5192">
            <v>6020</v>
          </cell>
          <cell r="S5192">
            <v>5970</v>
          </cell>
          <cell r="T5192">
            <v>6030</v>
          </cell>
          <cell r="U5192">
            <v>6140</v>
          </cell>
          <cell r="V5192">
            <v>6080</v>
          </cell>
          <cell r="W5192">
            <v>6040</v>
          </cell>
          <cell r="X5192">
            <v>29.067257944274747</v>
          </cell>
        </row>
        <row r="5193">
          <cell r="A5193">
            <v>44067</v>
          </cell>
          <cell r="B5193">
            <v>8</v>
          </cell>
          <cell r="C5193">
            <v>2020</v>
          </cell>
          <cell r="D5193">
            <v>2663</v>
          </cell>
          <cell r="E5193">
            <v>31.184484233578363</v>
          </cell>
          <cell r="F5193">
            <v>31.751474856007061</v>
          </cell>
          <cell r="G5193">
            <v>31.63807673152132</v>
          </cell>
          <cell r="H5193">
            <v>32.205067353950014</v>
          </cell>
          <cell r="I5193">
            <v>31.751474856007061</v>
          </cell>
          <cell r="J5193">
            <v>54.430121234121543</v>
          </cell>
          <cell r="K5193">
            <v>31.184484233578363</v>
          </cell>
          <cell r="M5193">
            <v>39.75</v>
          </cell>
          <cell r="N5193">
            <v>35.75</v>
          </cell>
          <cell r="O5193">
            <v>45</v>
          </cell>
          <cell r="P5193">
            <v>5.25</v>
          </cell>
          <cell r="Q5193">
            <v>47.5</v>
          </cell>
          <cell r="R5193">
            <v>6020</v>
          </cell>
          <cell r="S5193">
            <v>5970</v>
          </cell>
          <cell r="T5193">
            <v>6030</v>
          </cell>
          <cell r="U5193">
            <v>6140</v>
          </cell>
          <cell r="V5193">
            <v>6080</v>
          </cell>
          <cell r="W5193">
            <v>6040</v>
          </cell>
          <cell r="X5193">
            <v>28.946005799714769</v>
          </cell>
        </row>
        <row r="5194">
          <cell r="A5194">
            <v>44068</v>
          </cell>
          <cell r="B5194">
            <v>8</v>
          </cell>
          <cell r="C5194">
            <v>2020</v>
          </cell>
          <cell r="D5194">
            <v>2614</v>
          </cell>
          <cell r="E5194">
            <v>30.730891735635403</v>
          </cell>
          <cell r="F5194">
            <v>31.411280482549842</v>
          </cell>
          <cell r="G5194">
            <v>31.161804608681212</v>
          </cell>
          <cell r="H5194">
            <v>31.978271104978539</v>
          </cell>
          <cell r="I5194">
            <v>31.751474856007061</v>
          </cell>
          <cell r="J5194">
            <v>54.405474163526478</v>
          </cell>
          <cell r="K5194">
            <v>31.751474856007061</v>
          </cell>
          <cell r="M5194">
            <v>39.75</v>
          </cell>
          <cell r="N5194">
            <v>35.75</v>
          </cell>
          <cell r="O5194">
            <v>45</v>
          </cell>
          <cell r="P5194">
            <v>5.25</v>
          </cell>
          <cell r="Q5194">
            <v>47.5</v>
          </cell>
          <cell r="R5194">
            <v>6110</v>
          </cell>
          <cell r="S5194">
            <v>6000</v>
          </cell>
          <cell r="T5194">
            <v>6060</v>
          </cell>
          <cell r="U5194">
            <v>6170</v>
          </cell>
          <cell r="V5194">
            <v>6110</v>
          </cell>
          <cell r="W5194">
            <v>6070</v>
          </cell>
          <cell r="X5194">
            <v>28.461132732186563</v>
          </cell>
        </row>
        <row r="5195">
          <cell r="A5195">
            <v>44069</v>
          </cell>
          <cell r="B5195">
            <v>8</v>
          </cell>
          <cell r="C5195">
            <v>2020</v>
          </cell>
          <cell r="D5195">
            <v>2645</v>
          </cell>
          <cell r="E5195">
            <v>30.957687984606881</v>
          </cell>
          <cell r="F5195">
            <v>31.63807673152132</v>
          </cell>
          <cell r="G5195">
            <v>31.320561982961248</v>
          </cell>
          <cell r="H5195">
            <v>32.068989604567129</v>
          </cell>
          <cell r="I5195">
            <v>31.751474856007061</v>
          </cell>
          <cell r="J5195">
            <v>54.699770357053964</v>
          </cell>
          <cell r="K5195">
            <v>31.184484233578363</v>
          </cell>
          <cell r="M5195">
            <v>39.75</v>
          </cell>
          <cell r="N5195">
            <v>35.75</v>
          </cell>
          <cell r="O5195">
            <v>45</v>
          </cell>
          <cell r="P5195">
            <v>5.25</v>
          </cell>
          <cell r="Q5195">
            <v>47.5</v>
          </cell>
          <cell r="R5195">
            <v>5990</v>
          </cell>
          <cell r="S5195">
            <v>5900</v>
          </cell>
          <cell r="T5195">
            <v>5960</v>
          </cell>
          <cell r="U5195">
            <v>6070</v>
          </cell>
          <cell r="V5195">
            <v>6010</v>
          </cell>
          <cell r="W5195">
            <v>5970</v>
          </cell>
          <cell r="X5195">
            <v>28.798659554947765</v>
          </cell>
        </row>
        <row r="5196">
          <cell r="A5196">
            <v>44070</v>
          </cell>
          <cell r="B5196">
            <v>8</v>
          </cell>
          <cell r="C5196">
            <v>2020</v>
          </cell>
          <cell r="D5196">
            <v>2680</v>
          </cell>
          <cell r="E5196">
            <v>31.411280482549842</v>
          </cell>
          <cell r="F5196">
            <v>31.978271104978539</v>
          </cell>
          <cell r="G5196">
            <v>31.864872980492798</v>
          </cell>
          <cell r="H5196">
            <v>32.295785853538611</v>
          </cell>
          <cell r="I5196">
            <v>31.978271104978539</v>
          </cell>
          <cell r="J5196">
            <v>54.938869956822941</v>
          </cell>
          <cell r="K5196">
            <v>31.411280482549842</v>
          </cell>
          <cell r="M5196">
            <v>39.75</v>
          </cell>
          <cell r="N5196">
            <v>35.75</v>
          </cell>
          <cell r="O5196">
            <v>45</v>
          </cell>
          <cell r="P5196">
            <v>5.25</v>
          </cell>
          <cell r="Q5196">
            <v>47.5</v>
          </cell>
          <cell r="R5196">
            <v>6010</v>
          </cell>
          <cell r="S5196">
            <v>5960</v>
          </cell>
          <cell r="T5196">
            <v>6020</v>
          </cell>
          <cell r="U5196">
            <v>6130</v>
          </cell>
          <cell r="V5196">
            <v>6070</v>
          </cell>
          <cell r="W5196">
            <v>6030</v>
          </cell>
          <cell r="X5196">
            <v>29.151748069235673</v>
          </cell>
        </row>
        <row r="5197">
          <cell r="A5197">
            <v>44071</v>
          </cell>
          <cell r="B5197">
            <v>8</v>
          </cell>
          <cell r="C5197">
            <v>2020</v>
          </cell>
          <cell r="D5197">
            <v>2741</v>
          </cell>
          <cell r="E5197">
            <v>31.751474856007061</v>
          </cell>
          <cell r="F5197">
            <v>32.545261727407237</v>
          </cell>
          <cell r="G5197">
            <v>32.635980226995827</v>
          </cell>
          <cell r="H5197">
            <v>33.565844847778891</v>
          </cell>
          <cell r="I5197">
            <v>32.885456100864452</v>
          </cell>
          <cell r="J5197">
            <v>55.524972735583788</v>
          </cell>
          <cell r="K5197">
            <v>31.297882358064101</v>
          </cell>
          <cell r="M5197">
            <v>40.5</v>
          </cell>
          <cell r="N5197">
            <v>36.75</v>
          </cell>
          <cell r="O5197">
            <v>49.25</v>
          </cell>
          <cell r="P5197">
            <v>8.75</v>
          </cell>
          <cell r="Q5197">
            <v>51.5</v>
          </cell>
          <cell r="R5197">
            <v>6170</v>
          </cell>
          <cell r="S5197">
            <v>6120</v>
          </cell>
          <cell r="T5197">
            <v>6180</v>
          </cell>
          <cell r="U5197">
            <v>6290</v>
          </cell>
          <cell r="V5197">
            <v>6230</v>
          </cell>
          <cell r="W5197">
            <v>6190</v>
          </cell>
          <cell r="X5197">
            <v>29.86541044587192</v>
          </cell>
        </row>
        <row r="5198">
          <cell r="A5198">
            <v>44074</v>
          </cell>
          <cell r="B5198">
            <v>8</v>
          </cell>
          <cell r="C5198">
            <v>2020</v>
          </cell>
          <cell r="D5198"/>
          <cell r="E5198"/>
          <cell r="F5198"/>
          <cell r="G5198"/>
          <cell r="H5198">
            <v>33.792641096750373</v>
          </cell>
          <cell r="I5198"/>
          <cell r="J5198">
            <v>52.013227710716777</v>
          </cell>
          <cell r="K5198">
            <v>31.751474856007061</v>
          </cell>
          <cell r="M5198">
            <v>40.5</v>
          </cell>
          <cell r="N5198">
            <v>36.75</v>
          </cell>
          <cell r="O5198">
            <v>49.25</v>
          </cell>
          <cell r="P5198">
            <v>8.75</v>
          </cell>
          <cell r="Q5198">
            <v>51.5</v>
          </cell>
          <cell r="R5198">
            <v>6240</v>
          </cell>
          <cell r="S5198">
            <v>6190</v>
          </cell>
          <cell r="T5198">
            <v>6250</v>
          </cell>
          <cell r="U5198">
            <v>6360</v>
          </cell>
          <cell r="V5198">
            <v>6300</v>
          </cell>
          <cell r="W5198">
            <v>6260</v>
          </cell>
          <cell r="X5198"/>
        </row>
        <row r="5199">
          <cell r="A5199">
            <v>44075</v>
          </cell>
          <cell r="B5199">
            <v>9</v>
          </cell>
          <cell r="C5199">
            <v>2020</v>
          </cell>
          <cell r="D5199">
            <v>2782</v>
          </cell>
          <cell r="E5199">
            <v>32.14836829170715</v>
          </cell>
          <cell r="F5199">
            <v>33.112252349835934</v>
          </cell>
          <cell r="G5199">
            <v>33.202970849424524</v>
          </cell>
          <cell r="H5199"/>
          <cell r="I5199"/>
          <cell r="J5199">
            <v>52.192775303701922</v>
          </cell>
          <cell r="K5199">
            <v>31.751474856007061</v>
          </cell>
          <cell r="M5199">
            <v>41.5</v>
          </cell>
          <cell r="N5199">
            <v>37.25</v>
          </cell>
          <cell r="O5199">
            <v>49.25</v>
          </cell>
          <cell r="P5199">
            <v>7.75</v>
          </cell>
          <cell r="Q5199">
            <v>51.5</v>
          </cell>
          <cell r="R5199">
            <v>6250</v>
          </cell>
          <cell r="S5199">
            <v>6200</v>
          </cell>
          <cell r="T5199">
            <v>6260</v>
          </cell>
          <cell r="U5199">
            <v>6370</v>
          </cell>
          <cell r="V5199">
            <v>6310</v>
          </cell>
          <cell r="W5199">
            <v>6270</v>
          </cell>
          <cell r="X5199">
            <v>30.480539354524382</v>
          </cell>
        </row>
        <row r="5200">
          <cell r="A5200">
            <v>44076</v>
          </cell>
          <cell r="B5200">
            <v>9</v>
          </cell>
          <cell r="C5200">
            <v>2020</v>
          </cell>
          <cell r="D5200">
            <v>2809</v>
          </cell>
          <cell r="E5200">
            <v>32.318465478435755</v>
          </cell>
          <cell r="F5200">
            <v>33.112252349835934</v>
          </cell>
          <cell r="G5200">
            <v>33.021533850247344</v>
          </cell>
          <cell r="H5200">
            <v>33.339048598807409</v>
          </cell>
          <cell r="I5200">
            <v>33.202970849424524</v>
          </cell>
          <cell r="J5200"/>
          <cell r="K5200">
            <v>31.978271104978539</v>
          </cell>
          <cell r="M5200">
            <v>41.5</v>
          </cell>
          <cell r="N5200">
            <v>37.25</v>
          </cell>
          <cell r="O5200">
            <v>49.25</v>
          </cell>
          <cell r="P5200">
            <v>7.75</v>
          </cell>
          <cell r="Q5200">
            <v>51.5</v>
          </cell>
          <cell r="R5200">
            <v>6240</v>
          </cell>
          <cell r="S5200">
            <v>6210</v>
          </cell>
          <cell r="T5200">
            <v>6240</v>
          </cell>
          <cell r="U5200">
            <v>6360</v>
          </cell>
          <cell r="V5200">
            <v>6290</v>
          </cell>
          <cell r="W5200">
            <v>6250</v>
          </cell>
          <cell r="X5200">
            <v>30.754074987250043</v>
          </cell>
        </row>
        <row r="5201">
          <cell r="A5201">
            <v>44077</v>
          </cell>
          <cell r="B5201">
            <v>9</v>
          </cell>
          <cell r="C5201">
            <v>2020</v>
          </cell>
          <cell r="D5201">
            <v>2891</v>
          </cell>
          <cell r="E5201">
            <v>32.942155163107323</v>
          </cell>
          <cell r="F5201">
            <v>34.019437345721848</v>
          </cell>
          <cell r="G5201">
            <v>33.928718846133258</v>
          </cell>
          <cell r="H5201">
            <v>34.019437345721848</v>
          </cell>
          <cell r="I5201">
            <v>34.110155845310437</v>
          </cell>
          <cell r="J5201">
            <v>58.407242305535625</v>
          </cell>
          <cell r="K5201">
            <v>32.545261727407237</v>
          </cell>
          <cell r="M5201">
            <v>43</v>
          </cell>
          <cell r="N5201">
            <v>38</v>
          </cell>
          <cell r="O5201">
            <v>49.25</v>
          </cell>
          <cell r="P5201">
            <v>6.25</v>
          </cell>
          <cell r="Q5201">
            <v>51.5</v>
          </cell>
          <cell r="R5201">
            <v>6410</v>
          </cell>
          <cell r="S5201">
            <v>6380</v>
          </cell>
          <cell r="T5201">
            <v>6410</v>
          </cell>
          <cell r="U5201">
            <v>6510</v>
          </cell>
          <cell r="V5201">
            <v>6460</v>
          </cell>
          <cell r="W5201">
            <v>6400</v>
          </cell>
          <cell r="X5201">
            <v>31.636572051944317</v>
          </cell>
        </row>
        <row r="5202">
          <cell r="A5202">
            <v>44078</v>
          </cell>
          <cell r="B5202">
            <v>9</v>
          </cell>
          <cell r="C5202">
            <v>2020</v>
          </cell>
          <cell r="D5202">
            <v>2834</v>
          </cell>
          <cell r="E5202">
            <v>32.431863602921496</v>
          </cell>
          <cell r="F5202">
            <v>33.565844847778891</v>
          </cell>
          <cell r="G5202">
            <v>33.384407848601711</v>
          </cell>
          <cell r="H5202">
            <v>34.019437345721848</v>
          </cell>
          <cell r="I5202">
            <v>33.565844847778891</v>
          </cell>
          <cell r="J5202">
            <v>56.630208573975167</v>
          </cell>
          <cell r="K5202">
            <v>32.431863602921496</v>
          </cell>
          <cell r="M5202">
            <v>43</v>
          </cell>
          <cell r="N5202">
            <v>38</v>
          </cell>
          <cell r="O5202">
            <v>49.25</v>
          </cell>
          <cell r="P5202">
            <v>6.25</v>
          </cell>
          <cell r="Q5202">
            <v>51.5</v>
          </cell>
          <cell r="R5202">
            <v>6350</v>
          </cell>
          <cell r="S5202">
            <v>6320</v>
          </cell>
          <cell r="T5202">
            <v>6350</v>
          </cell>
          <cell r="U5202">
            <v>6450</v>
          </cell>
          <cell r="V5202">
            <v>6400</v>
          </cell>
          <cell r="W5202">
            <v>6340</v>
          </cell>
          <cell r="X5202">
            <v>30.997857226195876</v>
          </cell>
        </row>
        <row r="5203">
          <cell r="A5203">
            <v>44081</v>
          </cell>
          <cell r="B5203">
            <v>9</v>
          </cell>
          <cell r="C5203">
            <v>2020</v>
          </cell>
          <cell r="D5203">
            <v>2802</v>
          </cell>
          <cell r="E5203">
            <v>32.14836829170715</v>
          </cell>
          <cell r="F5203">
            <v>33.112252349835934</v>
          </cell>
          <cell r="G5203">
            <v>33.157611599630229</v>
          </cell>
          <cell r="H5203">
            <v>33.792641096750373</v>
          </cell>
          <cell r="I5203">
            <v>33.339048598807409</v>
          </cell>
          <cell r="J5203">
            <v>56.510693265318672</v>
          </cell>
          <cell r="K5203">
            <v>32.658659851892978</v>
          </cell>
          <cell r="M5203"/>
          <cell r="N5203"/>
          <cell r="O5203"/>
          <cell r="P5203"/>
          <cell r="Q5203"/>
          <cell r="R5203">
            <v>6300</v>
          </cell>
          <cell r="S5203">
            <v>6270</v>
          </cell>
          <cell r="T5203">
            <v>6300</v>
          </cell>
          <cell r="U5203">
            <v>6400</v>
          </cell>
          <cell r="V5203">
            <v>6350</v>
          </cell>
          <cell r="W5203">
            <v>6290</v>
          </cell>
          <cell r="X5203">
            <v>30.588837045395145</v>
          </cell>
        </row>
        <row r="5204">
          <cell r="A5204">
            <v>44082</v>
          </cell>
          <cell r="B5204">
            <v>9</v>
          </cell>
          <cell r="C5204">
            <v>2020</v>
          </cell>
          <cell r="D5204">
            <v>2870</v>
          </cell>
          <cell r="E5204">
            <v>32.658659851892978</v>
          </cell>
          <cell r="F5204">
            <v>33.679242972264632</v>
          </cell>
          <cell r="G5204">
            <v>33.747281846956071</v>
          </cell>
          <cell r="H5204">
            <v>33.565844847778891</v>
          </cell>
          <cell r="I5204">
            <v>33.792641096750373</v>
          </cell>
          <cell r="J5204">
            <v>56.28385348763311</v>
          </cell>
          <cell r="K5204">
            <v>32.545261727407237</v>
          </cell>
          <cell r="M5204">
            <v>43</v>
          </cell>
          <cell r="N5204">
            <v>38</v>
          </cell>
          <cell r="O5204">
            <v>49.25</v>
          </cell>
          <cell r="P5204">
            <v>6.25</v>
          </cell>
          <cell r="Q5204">
            <v>51.5</v>
          </cell>
          <cell r="R5204">
            <v>6400</v>
          </cell>
          <cell r="S5204">
            <v>6320</v>
          </cell>
          <cell r="T5204">
            <v>6350</v>
          </cell>
          <cell r="U5204">
            <v>6450</v>
          </cell>
          <cell r="V5204">
            <v>6400</v>
          </cell>
          <cell r="W5204">
            <v>6340</v>
          </cell>
          <cell r="X5204">
            <v>31.255953639766862</v>
          </cell>
        </row>
        <row r="5205">
          <cell r="A5205">
            <v>44083</v>
          </cell>
          <cell r="B5205">
            <v>9</v>
          </cell>
          <cell r="C5205">
            <v>2020</v>
          </cell>
          <cell r="D5205">
            <v>2812</v>
          </cell>
          <cell r="E5205">
            <v>32.261766416192884</v>
          </cell>
          <cell r="F5205">
            <v>33.225650474321675</v>
          </cell>
          <cell r="G5205">
            <v>33.112252349835934</v>
          </cell>
          <cell r="H5205">
            <v>33.565844847778891</v>
          </cell>
          <cell r="I5205">
            <v>33.202970849424524</v>
          </cell>
          <cell r="J5205">
            <v>56.62171017978261</v>
          </cell>
          <cell r="K5205">
            <v>32.431863602921496</v>
          </cell>
          <cell r="M5205">
            <v>41.75</v>
          </cell>
          <cell r="N5205">
            <v>37.25</v>
          </cell>
          <cell r="O5205">
            <v>49.25</v>
          </cell>
          <cell r="P5205">
            <v>7.5</v>
          </cell>
          <cell r="Q5205">
            <v>51.5</v>
          </cell>
          <cell r="R5205">
            <v>6340</v>
          </cell>
          <cell r="S5205">
            <v>6260</v>
          </cell>
          <cell r="T5205">
            <v>6290</v>
          </cell>
          <cell r="U5205">
            <v>6390</v>
          </cell>
          <cell r="V5205">
            <v>6340</v>
          </cell>
          <cell r="W5205">
            <v>6280</v>
          </cell>
          <cell r="X5205">
            <v>30.594917347459781</v>
          </cell>
        </row>
        <row r="5206">
          <cell r="A5206">
            <v>44084</v>
          </cell>
          <cell r="B5206">
            <v>9</v>
          </cell>
          <cell r="C5206">
            <v>2020</v>
          </cell>
          <cell r="D5206">
            <v>2812</v>
          </cell>
          <cell r="E5206">
            <v>32.318465478435755</v>
          </cell>
          <cell r="F5206">
            <v>33.225650474321675</v>
          </cell>
          <cell r="G5206">
            <v>33.157611599630229</v>
          </cell>
          <cell r="H5206">
            <v>33.792641096750373</v>
          </cell>
          <cell r="I5206">
            <v>33.339048598807409</v>
          </cell>
          <cell r="J5206">
            <v>56.521467468038473</v>
          </cell>
          <cell r="K5206">
            <v>33.679242972264632</v>
          </cell>
          <cell r="M5206">
            <v>41.75</v>
          </cell>
          <cell r="N5206">
            <v>37.25</v>
          </cell>
          <cell r="O5206">
            <v>49.25</v>
          </cell>
          <cell r="P5206">
            <v>7.5</v>
          </cell>
          <cell r="Q5206">
            <v>51.5</v>
          </cell>
          <cell r="R5206">
            <v>6320</v>
          </cell>
          <cell r="S5206">
            <v>6240</v>
          </cell>
          <cell r="T5206">
            <v>6300</v>
          </cell>
          <cell r="U5206">
            <v>6380</v>
          </cell>
          <cell r="V5206">
            <v>6330</v>
          </cell>
          <cell r="W5206">
            <v>6290</v>
          </cell>
          <cell r="X5206">
            <v>30.646374440547767</v>
          </cell>
        </row>
        <row r="5207">
          <cell r="A5207">
            <v>44085</v>
          </cell>
          <cell r="B5207">
            <v>9</v>
          </cell>
          <cell r="C5207">
            <v>2020</v>
          </cell>
          <cell r="D5207">
            <v>2811</v>
          </cell>
          <cell r="E5207">
            <v>32.205067353950014</v>
          </cell>
          <cell r="F5207">
            <v>33.339048598807409</v>
          </cell>
          <cell r="G5207">
            <v>33.339048598807409</v>
          </cell>
          <cell r="H5207">
            <v>33.565844847778891</v>
          </cell>
          <cell r="I5207">
            <v>33.339048598807409</v>
          </cell>
          <cell r="J5207">
            <v>56.521467468038473</v>
          </cell>
          <cell r="K5207">
            <v>33.679242972264632</v>
          </cell>
          <cell r="M5207">
            <v>41.75</v>
          </cell>
          <cell r="N5207">
            <v>37.25</v>
          </cell>
          <cell r="O5207">
            <v>47.5</v>
          </cell>
          <cell r="P5207">
            <v>5.75</v>
          </cell>
          <cell r="Q5207">
            <v>49.5</v>
          </cell>
          <cell r="R5207">
            <v>6260</v>
          </cell>
          <cell r="S5207">
            <v>6180</v>
          </cell>
          <cell r="T5207">
            <v>6240</v>
          </cell>
          <cell r="U5207">
            <v>6320</v>
          </cell>
          <cell r="V5207">
            <v>6270</v>
          </cell>
          <cell r="W5207">
            <v>6230</v>
          </cell>
          <cell r="X5207">
            <v>30.716658918758256</v>
          </cell>
        </row>
        <row r="5208">
          <cell r="A5208">
            <v>44088</v>
          </cell>
          <cell r="B5208">
            <v>9</v>
          </cell>
          <cell r="C5208">
            <v>2020</v>
          </cell>
          <cell r="D5208">
            <v>2893</v>
          </cell>
          <cell r="E5208">
            <v>32.885456100864452</v>
          </cell>
          <cell r="F5208">
            <v>34.019437345721848</v>
          </cell>
          <cell r="G5208">
            <v>34.110155845310437</v>
          </cell>
          <cell r="H5208"/>
          <cell r="I5208"/>
          <cell r="J5208">
            <v>56.567689194194699</v>
          </cell>
          <cell r="K5208">
            <v>33.565844847778891</v>
          </cell>
          <cell r="M5208">
            <v>42</v>
          </cell>
          <cell r="N5208">
            <v>38</v>
          </cell>
          <cell r="O5208">
            <v>47.5</v>
          </cell>
          <cell r="P5208">
            <v>5.5</v>
          </cell>
          <cell r="Q5208">
            <v>49.5</v>
          </cell>
          <cell r="R5208">
            <v>6460</v>
          </cell>
          <cell r="S5208">
            <v>6430</v>
          </cell>
          <cell r="T5208">
            <v>6440</v>
          </cell>
          <cell r="U5208">
            <v>6520</v>
          </cell>
          <cell r="V5208">
            <v>6470</v>
          </cell>
          <cell r="W5208">
            <v>6430</v>
          </cell>
          <cell r="X5208">
            <v>31.673741167004053</v>
          </cell>
        </row>
        <row r="5209">
          <cell r="A5209">
            <v>44089</v>
          </cell>
          <cell r="B5209">
            <v>9</v>
          </cell>
          <cell r="C5209">
            <v>2020</v>
          </cell>
          <cell r="D5209">
            <v>2941</v>
          </cell>
          <cell r="E5209">
            <v>33.45244672329315</v>
          </cell>
          <cell r="F5209">
            <v>34.35963171917907</v>
          </cell>
          <cell r="G5209">
            <v>34.382311344076214</v>
          </cell>
          <cell r="H5209">
            <v>33.792641096750373</v>
          </cell>
          <cell r="I5209">
            <v>34.473029843664804</v>
          </cell>
          <cell r="J5209">
            <v>56.390915165462857</v>
          </cell>
          <cell r="K5209">
            <v>33.565844847778891</v>
          </cell>
          <cell r="M5209">
            <v>42</v>
          </cell>
          <cell r="N5209">
            <v>38.75</v>
          </cell>
          <cell r="O5209">
            <v>47.5</v>
          </cell>
          <cell r="P5209">
            <v>5.5</v>
          </cell>
          <cell r="Q5209">
            <v>49.5</v>
          </cell>
          <cell r="R5209">
            <v>6530</v>
          </cell>
          <cell r="S5209">
            <v>6500</v>
          </cell>
          <cell r="T5209">
            <v>6510</v>
          </cell>
          <cell r="U5209">
            <v>6590</v>
          </cell>
          <cell r="V5209">
            <v>6540</v>
          </cell>
          <cell r="W5209">
            <v>6500</v>
          </cell>
          <cell r="X5209">
            <v>32.316267840364333</v>
          </cell>
        </row>
        <row r="5210">
          <cell r="A5210">
            <v>44090</v>
          </cell>
          <cell r="B5210">
            <v>9</v>
          </cell>
          <cell r="C5210">
            <v>2020</v>
          </cell>
          <cell r="D5210"/>
          <cell r="E5210"/>
          <cell r="F5210"/>
          <cell r="G5210"/>
          <cell r="H5210">
            <v>34.473029843664804</v>
          </cell>
          <cell r="I5210">
            <v>33.792641096750373</v>
          </cell>
          <cell r="J5210">
            <v>56.444598887230583</v>
          </cell>
          <cell r="K5210">
            <v>34.019437345721848</v>
          </cell>
          <cell r="M5210">
            <v>42.5</v>
          </cell>
          <cell r="N5210">
            <v>39.25</v>
          </cell>
          <cell r="O5210">
            <v>47.5</v>
          </cell>
          <cell r="P5210">
            <v>5</v>
          </cell>
          <cell r="Q5210">
            <v>49.5</v>
          </cell>
          <cell r="R5210">
            <v>6570</v>
          </cell>
          <cell r="S5210">
            <v>6540</v>
          </cell>
          <cell r="T5210">
            <v>6570</v>
          </cell>
          <cell r="U5210">
            <v>6650</v>
          </cell>
          <cell r="V5210">
            <v>6630</v>
          </cell>
          <cell r="W5210">
            <v>6560</v>
          </cell>
          <cell r="X5210"/>
        </row>
        <row r="5211">
          <cell r="A5211">
            <v>44091</v>
          </cell>
          <cell r="B5211">
            <v>9</v>
          </cell>
          <cell r="C5211">
            <v>2020</v>
          </cell>
          <cell r="D5211">
            <v>2976</v>
          </cell>
          <cell r="E5211">
            <v>33.735942034507502</v>
          </cell>
          <cell r="F5211">
            <v>35.266816715064984</v>
          </cell>
          <cell r="G5211">
            <v>35.153418590579243</v>
          </cell>
          <cell r="H5211">
            <v>34.926622341607768</v>
          </cell>
          <cell r="I5211">
            <v>35.017340841196358</v>
          </cell>
          <cell r="J5211"/>
          <cell r="K5211">
            <v>36.060603586465163</v>
          </cell>
          <cell r="M5211">
            <v>42.5</v>
          </cell>
          <cell r="N5211">
            <v>49.25</v>
          </cell>
          <cell r="O5211">
            <v>47.5</v>
          </cell>
          <cell r="P5211">
            <v>5</v>
          </cell>
          <cell r="Q5211">
            <v>49.5</v>
          </cell>
          <cell r="R5211">
            <v>6710</v>
          </cell>
          <cell r="S5211">
            <v>6680</v>
          </cell>
          <cell r="T5211">
            <v>6710</v>
          </cell>
          <cell r="U5211">
            <v>6790</v>
          </cell>
          <cell r="V5211">
            <v>6770</v>
          </cell>
          <cell r="W5211">
            <v>6700</v>
          </cell>
          <cell r="X5211">
            <v>32.629714137738539</v>
          </cell>
        </row>
        <row r="5212">
          <cell r="A5212">
            <v>44092</v>
          </cell>
          <cell r="B5212">
            <v>9</v>
          </cell>
          <cell r="C5212">
            <v>2020</v>
          </cell>
          <cell r="D5212">
            <v>3082</v>
          </cell>
          <cell r="E5212">
            <v>34.699826092636286</v>
          </cell>
          <cell r="F5212">
            <v>36.060603586465163</v>
          </cell>
          <cell r="G5212">
            <v>35.924525837082271</v>
          </cell>
          <cell r="H5212">
            <v>35.607011088522199</v>
          </cell>
          <cell r="I5212">
            <v>36.060603586465163</v>
          </cell>
          <cell r="J5212"/>
          <cell r="K5212">
            <v>35.153418590579243</v>
          </cell>
          <cell r="M5212">
            <v>42.85</v>
          </cell>
          <cell r="N5212">
            <v>49.5</v>
          </cell>
          <cell r="O5212">
            <v>47.5</v>
          </cell>
          <cell r="P5212">
            <v>4.6499999999999986</v>
          </cell>
          <cell r="Q5212">
            <v>49.5</v>
          </cell>
          <cell r="R5212">
            <v>6780</v>
          </cell>
          <cell r="S5212">
            <v>6780</v>
          </cell>
          <cell r="T5212">
            <v>6810</v>
          </cell>
          <cell r="U5212">
            <v>6890</v>
          </cell>
          <cell r="V5212">
            <v>6870</v>
          </cell>
          <cell r="W5212">
            <v>6800</v>
          </cell>
          <cell r="X5212">
            <v>33.997375453798561</v>
          </cell>
        </row>
        <row r="5213">
          <cell r="A5213">
            <v>44095</v>
          </cell>
          <cell r="B5213">
            <v>9</v>
          </cell>
          <cell r="C5213">
            <v>2020</v>
          </cell>
          <cell r="D5213">
            <v>3008</v>
          </cell>
          <cell r="E5213">
            <v>34.189534532450459</v>
          </cell>
          <cell r="F5213">
            <v>35.607011088522199</v>
          </cell>
          <cell r="G5213">
            <v>35.53897221383076</v>
          </cell>
          <cell r="H5213">
            <v>36.060603586465163</v>
          </cell>
          <cell r="I5213">
            <v>35.697729588110796</v>
          </cell>
          <cell r="J5213">
            <v>59.188364554198678</v>
          </cell>
          <cell r="K5213">
            <v>34.246233594693329</v>
          </cell>
          <cell r="M5213">
            <v>43.25</v>
          </cell>
          <cell r="N5213">
            <v>39.75</v>
          </cell>
          <cell r="O5213">
            <v>47.5</v>
          </cell>
          <cell r="P5213">
            <v>4.25</v>
          </cell>
          <cell r="Q5213">
            <v>49.5</v>
          </cell>
          <cell r="R5213">
            <v>6880</v>
          </cell>
          <cell r="S5213">
            <v>6880</v>
          </cell>
          <cell r="T5213">
            <v>6910</v>
          </cell>
          <cell r="U5213">
            <v>6990</v>
          </cell>
          <cell r="V5213">
            <v>6970</v>
          </cell>
          <cell r="W5213">
            <v>6900</v>
          </cell>
          <cell r="X5213">
            <v>33.116656160495573</v>
          </cell>
        </row>
        <row r="5214">
          <cell r="A5214">
            <v>44096</v>
          </cell>
          <cell r="B5214">
            <v>9</v>
          </cell>
          <cell r="C5214">
            <v>2020</v>
          </cell>
          <cell r="D5214">
            <v>2956</v>
          </cell>
          <cell r="E5214">
            <v>33.622543910021761</v>
          </cell>
          <cell r="F5214">
            <v>34.813224217122027</v>
          </cell>
          <cell r="G5214">
            <v>34.586427968150545</v>
          </cell>
          <cell r="H5214">
            <v>34.473029843664804</v>
          </cell>
          <cell r="I5214">
            <v>34.926622341607768</v>
          </cell>
          <cell r="J5214">
            <v>59.236675013636194</v>
          </cell>
          <cell r="K5214">
            <v>34.699826092636286</v>
          </cell>
          <cell r="M5214">
            <v>43</v>
          </cell>
          <cell r="N5214">
            <v>39</v>
          </cell>
          <cell r="O5214">
            <v>47.5</v>
          </cell>
          <cell r="P5214">
            <v>4.5</v>
          </cell>
          <cell r="Q5214">
            <v>49.5</v>
          </cell>
          <cell r="R5214">
            <v>6700</v>
          </cell>
          <cell r="S5214">
            <v>6700</v>
          </cell>
          <cell r="T5214">
            <v>6730</v>
          </cell>
          <cell r="U5214">
            <v>6810</v>
          </cell>
          <cell r="V5214">
            <v>6790</v>
          </cell>
          <cell r="W5214">
            <v>6720</v>
          </cell>
          <cell r="X5214">
            <v>32.449647239094489</v>
          </cell>
        </row>
        <row r="5215">
          <cell r="A5215">
            <v>44097</v>
          </cell>
          <cell r="B5215">
            <v>9</v>
          </cell>
          <cell r="C5215">
            <v>2020</v>
          </cell>
          <cell r="D5215">
            <v>2859</v>
          </cell>
          <cell r="E5215">
            <v>32.772057976378711</v>
          </cell>
          <cell r="F5215">
            <v>33.679242972264632</v>
          </cell>
          <cell r="G5215">
            <v>33.520485597984596</v>
          </cell>
          <cell r="H5215">
            <v>34.246233594693329</v>
          </cell>
          <cell r="I5215">
            <v>33.792641096750373</v>
          </cell>
          <cell r="J5215">
            <v>59.188364554198678</v>
          </cell>
          <cell r="K5215">
            <v>33.679242972264632</v>
          </cell>
          <cell r="M5215">
            <v>42.25</v>
          </cell>
          <cell r="N5215">
            <v>38</v>
          </cell>
          <cell r="O5215">
            <v>47.5</v>
          </cell>
          <cell r="P5215">
            <v>5.25</v>
          </cell>
          <cell r="Q5215">
            <v>49.5</v>
          </cell>
          <cell r="R5215">
            <v>6500</v>
          </cell>
          <cell r="S5215">
            <v>6500</v>
          </cell>
          <cell r="T5215">
            <v>6530</v>
          </cell>
          <cell r="U5215">
            <v>6610</v>
          </cell>
          <cell r="V5215">
            <v>6590</v>
          </cell>
          <cell r="W5215">
            <v>6520</v>
          </cell>
          <cell r="X5215">
            <v>31.23364527020513</v>
          </cell>
        </row>
        <row r="5216">
          <cell r="A5216">
            <v>44098</v>
          </cell>
          <cell r="B5216">
            <v>9</v>
          </cell>
          <cell r="C5216">
            <v>2020</v>
          </cell>
          <cell r="D5216">
            <v>2758</v>
          </cell>
          <cell r="E5216">
            <v>31.69477579376419</v>
          </cell>
          <cell r="F5216">
            <v>32.885456100864452</v>
          </cell>
          <cell r="G5216">
            <v>32.545261727407237</v>
          </cell>
          <cell r="H5216">
            <v>32.885456100864452</v>
          </cell>
          <cell r="I5216">
            <v>32.976174600453042</v>
          </cell>
          <cell r="J5216">
            <v>58.924059272698194</v>
          </cell>
          <cell r="K5216">
            <v>32.658659851892978</v>
          </cell>
          <cell r="M5216">
            <v>41</v>
          </cell>
          <cell r="N5216">
            <v>37</v>
          </cell>
          <cell r="O5216">
            <v>47.5</v>
          </cell>
          <cell r="P5216">
            <v>6.5</v>
          </cell>
          <cell r="Q5216">
            <v>49.5</v>
          </cell>
          <cell r="R5216">
            <v>6310</v>
          </cell>
          <cell r="S5216">
            <v>6330</v>
          </cell>
          <cell r="T5216">
            <v>6400</v>
          </cell>
          <cell r="U5216">
            <v>6460</v>
          </cell>
          <cell r="V5216">
            <v>6420</v>
          </cell>
          <cell r="W5216">
            <v>6390</v>
          </cell>
          <cell r="X5216">
            <v>30.028999263722472</v>
          </cell>
        </row>
        <row r="5217">
          <cell r="A5217">
            <v>44099</v>
          </cell>
          <cell r="B5217">
            <v>9</v>
          </cell>
          <cell r="C5217">
            <v>2020</v>
          </cell>
          <cell r="D5217">
            <v>2824</v>
          </cell>
          <cell r="E5217">
            <v>32.375164540678625</v>
          </cell>
          <cell r="F5217">
            <v>33.339048598807409</v>
          </cell>
          <cell r="G5217">
            <v>33.18029122452738</v>
          </cell>
          <cell r="H5217">
            <v>33.339048598807409</v>
          </cell>
          <cell r="I5217">
            <v>33.429767098396006</v>
          </cell>
          <cell r="J5217">
            <v>59.10802199338125</v>
          </cell>
          <cell r="K5217">
            <v>33.45244672329315</v>
          </cell>
          <cell r="M5217">
            <v>41</v>
          </cell>
          <cell r="N5217">
            <v>37</v>
          </cell>
          <cell r="O5217">
            <v>47.5</v>
          </cell>
          <cell r="P5217">
            <v>6.5</v>
          </cell>
          <cell r="Q5217">
            <v>49.5</v>
          </cell>
          <cell r="R5217">
            <v>6290</v>
          </cell>
          <cell r="S5217">
            <v>6310</v>
          </cell>
          <cell r="T5217">
            <v>6400</v>
          </cell>
          <cell r="U5217">
            <v>6440</v>
          </cell>
          <cell r="V5217">
            <v>6400</v>
          </cell>
          <cell r="W5217">
            <v>6390</v>
          </cell>
          <cell r="X5217">
            <v>30.725478872413372</v>
          </cell>
        </row>
        <row r="5218">
          <cell r="A5218">
            <v>44102</v>
          </cell>
          <cell r="B5218">
            <v>9</v>
          </cell>
          <cell r="C5218">
            <v>2020</v>
          </cell>
          <cell r="D5218">
            <v>2822</v>
          </cell>
          <cell r="E5218">
            <v>32.318465478435755</v>
          </cell>
          <cell r="F5218">
            <v>33.45244672329315</v>
          </cell>
          <cell r="G5218">
            <v>33.429767098396006</v>
          </cell>
          <cell r="H5218">
            <v>34.019437345721848</v>
          </cell>
          <cell r="I5218">
            <v>33.565844847778891</v>
          </cell>
          <cell r="J5218">
            <v>55.968701441097195</v>
          </cell>
          <cell r="K5218">
            <v>34.246233594693329</v>
          </cell>
          <cell r="M5218">
            <v>41.5</v>
          </cell>
          <cell r="N5218">
            <v>37.5</v>
          </cell>
          <cell r="O5218">
            <v>47.5</v>
          </cell>
          <cell r="P5218">
            <v>6</v>
          </cell>
          <cell r="Q5218">
            <v>49.5</v>
          </cell>
          <cell r="R5218">
            <v>6390</v>
          </cell>
          <cell r="S5218">
            <v>6410</v>
          </cell>
          <cell r="T5218">
            <v>6500</v>
          </cell>
          <cell r="U5218">
            <v>6540</v>
          </cell>
          <cell r="V5218">
            <v>6530</v>
          </cell>
          <cell r="W5218">
            <v>6490</v>
          </cell>
          <cell r="X5218">
            <v>30.674287783250122</v>
          </cell>
        </row>
        <row r="5219">
          <cell r="A5219">
            <v>44103</v>
          </cell>
          <cell r="B5219">
            <v>9</v>
          </cell>
          <cell r="C5219">
            <v>2020</v>
          </cell>
          <cell r="D5219">
            <v>2774</v>
          </cell>
          <cell r="E5219">
            <v>32.14836829170715</v>
          </cell>
          <cell r="F5219">
            <v>33.45244672329315</v>
          </cell>
          <cell r="G5219">
            <v>33.293689349013114</v>
          </cell>
          <cell r="H5219">
            <v>33.565844847778891</v>
          </cell>
          <cell r="I5219">
            <v>33.565844847778891</v>
          </cell>
          <cell r="J5219">
            <v>55.968701441097195</v>
          </cell>
          <cell r="K5219">
            <v>33.565844847778891</v>
          </cell>
          <cell r="M5219">
            <v>41.5</v>
          </cell>
          <cell r="N5219">
            <v>37.5</v>
          </cell>
          <cell r="O5219">
            <v>47.5</v>
          </cell>
          <cell r="P5219">
            <v>6</v>
          </cell>
          <cell r="Q5219">
            <v>49.5</v>
          </cell>
          <cell r="R5219">
            <v>6350</v>
          </cell>
          <cell r="S5219">
            <v>6370</v>
          </cell>
          <cell r="T5219">
            <v>6460</v>
          </cell>
          <cell r="U5219">
            <v>6500</v>
          </cell>
          <cell r="V5219">
            <v>6490</v>
          </cell>
          <cell r="W5219">
            <v>6450</v>
          </cell>
          <cell r="X5219">
            <v>30.28316701068028</v>
          </cell>
        </row>
        <row r="5220">
          <cell r="A5220">
            <v>44104</v>
          </cell>
          <cell r="B5220">
            <v>9</v>
          </cell>
          <cell r="C5220">
            <v>2020</v>
          </cell>
          <cell r="D5220">
            <v>2718</v>
          </cell>
          <cell r="E5220">
            <v>31.864872980492798</v>
          </cell>
          <cell r="F5220">
            <v>32.998854225350193</v>
          </cell>
          <cell r="G5220">
            <v>32.658659851892978</v>
          </cell>
          <cell r="H5220">
            <v>32.885456100864452</v>
          </cell>
          <cell r="I5220">
            <v>33.112252349835934</v>
          </cell>
          <cell r="J5220">
            <v>55.496635147996493</v>
          </cell>
          <cell r="K5220">
            <v>33.565844847778891</v>
          </cell>
          <cell r="M5220">
            <v>41.25</v>
          </cell>
          <cell r="N5220">
            <v>37.25</v>
          </cell>
          <cell r="O5220">
            <v>47.5</v>
          </cell>
          <cell r="P5220">
            <v>6.25</v>
          </cell>
          <cell r="Q5220">
            <v>49.5</v>
          </cell>
          <cell r="R5220">
            <v>6150</v>
          </cell>
          <cell r="S5220">
            <v>6170</v>
          </cell>
          <cell r="T5220">
            <v>6260</v>
          </cell>
          <cell r="U5220">
            <v>6300</v>
          </cell>
          <cell r="V5220">
            <v>6330</v>
          </cell>
          <cell r="W5220">
            <v>6250</v>
          </cell>
          <cell r="X5220">
            <v>29.68611628723718</v>
          </cell>
        </row>
        <row r="5221">
          <cell r="A5221">
            <v>44105</v>
          </cell>
          <cell r="B5221">
            <v>10</v>
          </cell>
          <cell r="C5221">
            <v>2020</v>
          </cell>
          <cell r="D5221">
            <v>2790</v>
          </cell>
          <cell r="E5221">
            <v>32.488562665164366</v>
          </cell>
          <cell r="F5221">
            <v>33.679242972264632</v>
          </cell>
          <cell r="G5221">
            <v>33.679242972264632</v>
          </cell>
          <cell r="H5221">
            <v>33.792641096750373</v>
          </cell>
          <cell r="I5221">
            <v>33.792641096750373</v>
          </cell>
          <cell r="J5221">
            <v>55.7747506802083</v>
          </cell>
          <cell r="K5221">
            <v>32.998854225350193</v>
          </cell>
          <cell r="M5221">
            <v>41.5</v>
          </cell>
          <cell r="N5221">
            <v>37.5</v>
          </cell>
          <cell r="O5221">
            <v>47.5</v>
          </cell>
          <cell r="P5221">
            <v>6</v>
          </cell>
          <cell r="Q5221">
            <v>49.5</v>
          </cell>
          <cell r="R5221"/>
          <cell r="S5221"/>
          <cell r="T5221"/>
          <cell r="U5221"/>
          <cell r="V5221"/>
          <cell r="W5221"/>
          <cell r="X5221">
            <v>30.50923503521825</v>
          </cell>
        </row>
        <row r="5222">
          <cell r="A5222">
            <v>44106</v>
          </cell>
          <cell r="B5222">
            <v>10</v>
          </cell>
          <cell r="C5222">
            <v>2020</v>
          </cell>
          <cell r="D5222">
            <v>2712</v>
          </cell>
          <cell r="E5222">
            <v>31.69477579376419</v>
          </cell>
          <cell r="F5222">
            <v>32.885456100864452</v>
          </cell>
          <cell r="G5222">
            <v>32.953494975555898</v>
          </cell>
          <cell r="H5222"/>
          <cell r="I5222"/>
          <cell r="J5222"/>
          <cell r="K5222">
            <v>32.658659851892978</v>
          </cell>
          <cell r="M5222">
            <v>41</v>
          </cell>
          <cell r="N5222">
            <v>37</v>
          </cell>
          <cell r="O5222">
            <v>49.25</v>
          </cell>
          <cell r="P5222">
            <v>8.25</v>
          </cell>
          <cell r="Q5222">
            <v>51.25</v>
          </cell>
          <cell r="R5222"/>
          <cell r="S5222"/>
          <cell r="T5222"/>
          <cell r="U5222"/>
          <cell r="V5222"/>
          <cell r="W5222"/>
          <cell r="X5222">
            <v>29.556531821751616</v>
          </cell>
        </row>
        <row r="5223">
          <cell r="A5223">
            <v>44109</v>
          </cell>
          <cell r="B5223">
            <v>10</v>
          </cell>
          <cell r="C5223">
            <v>2020</v>
          </cell>
          <cell r="D5223">
            <v>2721</v>
          </cell>
          <cell r="E5223">
            <v>31.581377669278449</v>
          </cell>
          <cell r="F5223">
            <v>32.998854225350193</v>
          </cell>
          <cell r="G5223">
            <v>32.749378351481568</v>
          </cell>
          <cell r="H5223">
            <v>32.431863602921496</v>
          </cell>
          <cell r="I5223">
            <v>32.976174600453042</v>
          </cell>
          <cell r="J5223">
            <v>56.148435321895363</v>
          </cell>
          <cell r="K5223">
            <v>33.112252349835934</v>
          </cell>
          <cell r="M5223">
            <v>41</v>
          </cell>
          <cell r="N5223">
            <v>37</v>
          </cell>
          <cell r="O5223">
            <v>49.25</v>
          </cell>
          <cell r="P5223">
            <v>8.25</v>
          </cell>
          <cell r="Q5223">
            <v>51.25</v>
          </cell>
          <cell r="R5223"/>
          <cell r="S5223"/>
          <cell r="T5223"/>
          <cell r="U5223"/>
          <cell r="V5223"/>
          <cell r="W5223"/>
          <cell r="X5223">
            <v>29.740365949464792</v>
          </cell>
        </row>
        <row r="5224">
          <cell r="A5224">
            <v>44110</v>
          </cell>
          <cell r="B5224">
            <v>10</v>
          </cell>
          <cell r="C5224">
            <v>2020</v>
          </cell>
          <cell r="D5224">
            <v>2817</v>
          </cell>
          <cell r="E5224">
            <v>32.261766416192884</v>
          </cell>
          <cell r="F5224">
            <v>33.679242972264632</v>
          </cell>
          <cell r="G5224">
            <v>33.633883722470337</v>
          </cell>
          <cell r="H5224">
            <v>33.339048598807409</v>
          </cell>
          <cell r="I5224">
            <v>33.792641096750373</v>
          </cell>
          <cell r="J5224">
            <v>55.900701396951959</v>
          </cell>
          <cell r="K5224">
            <v>34.019437345721848</v>
          </cell>
          <cell r="M5224">
            <v>41</v>
          </cell>
          <cell r="N5224">
            <v>37</v>
          </cell>
          <cell r="O5224">
            <v>49.25</v>
          </cell>
          <cell r="P5224">
            <v>8.25</v>
          </cell>
          <cell r="Q5224">
            <v>51.25</v>
          </cell>
          <cell r="R5224"/>
          <cell r="S5224"/>
          <cell r="T5224"/>
          <cell r="U5224"/>
          <cell r="V5224"/>
          <cell r="W5224"/>
          <cell r="X5224">
            <v>30.782222758499469</v>
          </cell>
        </row>
        <row r="5225">
          <cell r="A5225">
            <v>44111</v>
          </cell>
          <cell r="B5225">
            <v>10</v>
          </cell>
          <cell r="C5225">
            <v>2020</v>
          </cell>
          <cell r="D5225">
            <v>2872</v>
          </cell>
          <cell r="E5225">
            <v>32.601960789650107</v>
          </cell>
          <cell r="F5225">
            <v>34.246233594693329</v>
          </cell>
          <cell r="G5225">
            <v>34.087476220413294</v>
          </cell>
          <cell r="H5225">
            <v>33.339048598807409</v>
          </cell>
          <cell r="I5225">
            <v>34.336952094281919</v>
          </cell>
          <cell r="J5225">
            <v>55.979982358976827</v>
          </cell>
          <cell r="K5225">
            <v>33.339048598807409</v>
          </cell>
          <cell r="M5225">
            <v>41.25</v>
          </cell>
          <cell r="N5225">
            <v>38.25</v>
          </cell>
          <cell r="O5225">
            <v>49.25</v>
          </cell>
          <cell r="P5225">
            <v>8</v>
          </cell>
          <cell r="Q5225">
            <v>51.25</v>
          </cell>
          <cell r="R5225"/>
          <cell r="S5225"/>
          <cell r="T5225"/>
          <cell r="U5225"/>
          <cell r="V5225"/>
          <cell r="W5225"/>
          <cell r="X5225">
            <v>31.353012132182322</v>
          </cell>
        </row>
        <row r="5226">
          <cell r="A5226">
            <v>44112</v>
          </cell>
          <cell r="B5226">
            <v>10</v>
          </cell>
          <cell r="C5226">
            <v>2020</v>
          </cell>
          <cell r="D5226">
            <v>2890</v>
          </cell>
          <cell r="E5226">
            <v>32.772057976378711</v>
          </cell>
          <cell r="F5226">
            <v>34.35963171917907</v>
          </cell>
          <cell r="G5226">
            <v>34.35963171917907</v>
          </cell>
          <cell r="H5226">
            <v>34.019437345721848</v>
          </cell>
          <cell r="I5226">
            <v>34.473029843664804</v>
          </cell>
          <cell r="J5226">
            <v>56.010534948611948</v>
          </cell>
          <cell r="K5226">
            <v>34.019437345721848</v>
          </cell>
          <cell r="M5226">
            <v>41.5</v>
          </cell>
          <cell r="N5226">
            <v>38.5</v>
          </cell>
          <cell r="O5226">
            <v>49.25</v>
          </cell>
          <cell r="P5226">
            <v>7.75</v>
          </cell>
          <cell r="Q5226">
            <v>51.25</v>
          </cell>
          <cell r="R5226"/>
          <cell r="S5226"/>
          <cell r="T5226"/>
          <cell r="U5226"/>
          <cell r="V5226"/>
          <cell r="W5226"/>
          <cell r="X5226">
            <v>31.587525760365025</v>
          </cell>
        </row>
        <row r="5227">
          <cell r="A5227">
            <v>44113</v>
          </cell>
          <cell r="B5227">
            <v>10</v>
          </cell>
          <cell r="C5227">
            <v>2020</v>
          </cell>
          <cell r="D5227">
            <v>2914</v>
          </cell>
          <cell r="E5227">
            <v>33.112252349835934</v>
          </cell>
          <cell r="F5227">
            <v>34.699826092636286</v>
          </cell>
          <cell r="G5227">
            <v>34.790544592224876</v>
          </cell>
          <cell r="H5227">
            <v>34.473029843664804</v>
          </cell>
          <cell r="I5227">
            <v>34.790544592224876</v>
          </cell>
          <cell r="J5227">
            <v>56.225340451770577</v>
          </cell>
          <cell r="K5227">
            <v>34.926622341607768</v>
          </cell>
          <cell r="M5227">
            <v>49</v>
          </cell>
          <cell r="N5227">
            <v>46</v>
          </cell>
          <cell r="O5227">
            <v>50.5</v>
          </cell>
          <cell r="P5227">
            <v>1.5</v>
          </cell>
          <cell r="Q5227">
            <v>53</v>
          </cell>
          <cell r="R5227">
            <v>6400</v>
          </cell>
          <cell r="S5227">
            <v>6440</v>
          </cell>
          <cell r="T5227">
            <v>6530</v>
          </cell>
          <cell r="U5227">
            <v>6570</v>
          </cell>
          <cell r="V5227">
            <v>6600</v>
          </cell>
          <cell r="W5227">
            <v>6520</v>
          </cell>
          <cell r="X5227">
            <v>31.965381838108339</v>
          </cell>
        </row>
        <row r="5228">
          <cell r="A5228">
            <v>44116</v>
          </cell>
          <cell r="B5228">
            <v>10</v>
          </cell>
          <cell r="C5228">
            <v>2020</v>
          </cell>
          <cell r="D5228">
            <v>2998</v>
          </cell>
          <cell r="E5228">
            <v>33.906039221236107</v>
          </cell>
          <cell r="F5228">
            <v>35.72040921300794</v>
          </cell>
          <cell r="G5228">
            <v>35.81112771259653</v>
          </cell>
          <cell r="H5228">
            <v>35.833807337493681</v>
          </cell>
          <cell r="I5228">
            <v>35.833807337493681</v>
          </cell>
          <cell r="J5228">
            <v>55.954801553695596</v>
          </cell>
          <cell r="K5228">
            <v>35.380214839550725</v>
          </cell>
          <cell r="M5228">
            <v>42.75</v>
          </cell>
          <cell r="N5228">
            <v>40</v>
          </cell>
          <cell r="O5228">
            <v>49.25</v>
          </cell>
          <cell r="P5228">
            <v>6.5</v>
          </cell>
          <cell r="Q5228">
            <v>51.25</v>
          </cell>
          <cell r="R5228">
            <v>6640</v>
          </cell>
          <cell r="S5228">
            <v>6640</v>
          </cell>
          <cell r="T5228">
            <v>6810</v>
          </cell>
          <cell r="U5228">
            <v>6850</v>
          </cell>
          <cell r="V5228">
            <v>6840</v>
          </cell>
          <cell r="W5228">
            <v>6790</v>
          </cell>
          <cell r="X5228">
            <v>32.831248402534719</v>
          </cell>
        </row>
        <row r="5229">
          <cell r="A5229">
            <v>44117</v>
          </cell>
          <cell r="B5229">
            <v>10</v>
          </cell>
          <cell r="C5229">
            <v>2020</v>
          </cell>
          <cell r="D5229">
            <v>3008</v>
          </cell>
          <cell r="E5229">
            <v>34.076136407964718</v>
          </cell>
          <cell r="F5229">
            <v>35.607011088522199</v>
          </cell>
          <cell r="G5229">
            <v>35.584331463625055</v>
          </cell>
          <cell r="H5229">
            <v>35.153418590579243</v>
          </cell>
          <cell r="I5229">
            <v>35.380214839550725</v>
          </cell>
          <cell r="J5229">
            <v>55.926595454819754</v>
          </cell>
          <cell r="K5229">
            <v>35.380214839550725</v>
          </cell>
          <cell r="M5229">
            <v>42.75</v>
          </cell>
          <cell r="N5229">
            <v>40</v>
          </cell>
          <cell r="O5229">
            <v>49.25</v>
          </cell>
          <cell r="P5229">
            <v>6.5</v>
          </cell>
          <cell r="Q5229">
            <v>51.25</v>
          </cell>
          <cell r="R5229">
            <v>6610</v>
          </cell>
          <cell r="S5229">
            <v>6610</v>
          </cell>
          <cell r="T5229">
            <v>6760</v>
          </cell>
          <cell r="U5229">
            <v>6790</v>
          </cell>
          <cell r="V5229">
            <v>6790</v>
          </cell>
          <cell r="W5229">
            <v>6750</v>
          </cell>
          <cell r="X5229">
            <v>32.956672314309614</v>
          </cell>
        </row>
        <row r="5230">
          <cell r="A5230">
            <v>44118</v>
          </cell>
          <cell r="B5230">
            <v>10</v>
          </cell>
          <cell r="C5230">
            <v>2020</v>
          </cell>
          <cell r="D5230">
            <v>2988</v>
          </cell>
          <cell r="E5230">
            <v>33.962738283478977</v>
          </cell>
          <cell r="F5230">
            <v>35.266816715064984</v>
          </cell>
          <cell r="G5230">
            <v>35.357535214653574</v>
          </cell>
          <cell r="H5230">
            <v>35.017340841196358</v>
          </cell>
          <cell r="I5230">
            <v>35.607011088522199</v>
          </cell>
          <cell r="J5230">
            <v>56.048772615835205</v>
          </cell>
          <cell r="K5230">
            <v>34.586427968150545</v>
          </cell>
          <cell r="M5230">
            <v>42.5</v>
          </cell>
          <cell r="N5230">
            <v>39.5</v>
          </cell>
          <cell r="O5230">
            <v>49.25</v>
          </cell>
          <cell r="P5230">
            <v>6.75</v>
          </cell>
          <cell r="Q5230">
            <v>51.25</v>
          </cell>
          <cell r="R5230">
            <v>6610</v>
          </cell>
          <cell r="S5230">
            <v>6610</v>
          </cell>
          <cell r="T5230">
            <v>6760</v>
          </cell>
          <cell r="U5230">
            <v>6790</v>
          </cell>
          <cell r="V5230">
            <v>6790</v>
          </cell>
          <cell r="W5230">
            <v>6750</v>
          </cell>
          <cell r="X5230">
            <v>32.674406553846644</v>
          </cell>
        </row>
        <row r="5231">
          <cell r="A5231">
            <v>44119</v>
          </cell>
          <cell r="B5231">
            <v>10</v>
          </cell>
          <cell r="C5231">
            <v>2020</v>
          </cell>
          <cell r="D5231">
            <v>2914</v>
          </cell>
          <cell r="E5231">
            <v>33.395747661050279</v>
          </cell>
          <cell r="F5231">
            <v>34.586427968150545</v>
          </cell>
          <cell r="G5231">
            <v>34.45035021876766</v>
          </cell>
          <cell r="H5231">
            <v>35.153418590579243</v>
          </cell>
          <cell r="I5231">
            <v>34.699826092636286</v>
          </cell>
          <cell r="J5231">
            <v>55.911360751617664</v>
          </cell>
          <cell r="K5231">
            <v>34.473029843664804</v>
          </cell>
          <cell r="M5231">
            <v>42</v>
          </cell>
          <cell r="N5231">
            <v>38.75</v>
          </cell>
          <cell r="O5231">
            <v>49.25</v>
          </cell>
          <cell r="P5231">
            <v>7.25</v>
          </cell>
          <cell r="Q5231">
            <v>51.25</v>
          </cell>
          <cell r="R5231">
            <v>6590</v>
          </cell>
          <cell r="S5231">
            <v>6590</v>
          </cell>
          <cell r="T5231">
            <v>6750</v>
          </cell>
          <cell r="U5231">
            <v>6780</v>
          </cell>
          <cell r="V5231">
            <v>6770</v>
          </cell>
          <cell r="W5231">
            <v>6740</v>
          </cell>
          <cell r="X5231">
            <v>31.82683696137202</v>
          </cell>
        </row>
        <row r="5232">
          <cell r="A5232">
            <v>44120</v>
          </cell>
          <cell r="B5232">
            <v>10</v>
          </cell>
          <cell r="C5232">
            <v>2020</v>
          </cell>
          <cell r="D5232">
            <v>2869</v>
          </cell>
          <cell r="E5232">
            <v>33.565844847778891</v>
          </cell>
          <cell r="F5232">
            <v>34.132835470207588</v>
          </cell>
          <cell r="G5232">
            <v>34.042116970618999</v>
          </cell>
          <cell r="H5232">
            <v>34.926622341607768</v>
          </cell>
          <cell r="I5232">
            <v>34.926622341607768</v>
          </cell>
          <cell r="J5232">
            <v>55.894612161757173</v>
          </cell>
          <cell r="K5232">
            <v>34.019437345721848</v>
          </cell>
          <cell r="M5232">
            <v>42</v>
          </cell>
          <cell r="N5232">
            <v>38.75</v>
          </cell>
          <cell r="O5232">
            <v>51.5</v>
          </cell>
          <cell r="P5232">
            <v>9.5</v>
          </cell>
          <cell r="Q5232">
            <v>54</v>
          </cell>
          <cell r="R5232">
            <v>6580</v>
          </cell>
          <cell r="S5232">
            <v>6580</v>
          </cell>
          <cell r="T5232">
            <v>6520</v>
          </cell>
          <cell r="U5232">
            <v>6630</v>
          </cell>
          <cell r="V5232">
            <v>6620</v>
          </cell>
          <cell r="W5232">
            <v>6560</v>
          </cell>
          <cell r="X5232">
            <v>31.38825076214054</v>
          </cell>
        </row>
        <row r="5233">
          <cell r="A5233">
            <v>44123</v>
          </cell>
          <cell r="B5233">
            <v>10</v>
          </cell>
          <cell r="C5233">
            <v>2020</v>
          </cell>
          <cell r="D5233">
            <v>2772</v>
          </cell>
          <cell r="E5233">
            <v>32.658659851892978</v>
          </cell>
          <cell r="F5233">
            <v>33.339048598807409</v>
          </cell>
          <cell r="G5233">
            <v>33.384407848601711</v>
          </cell>
          <cell r="H5233">
            <v>34.473029843664804</v>
          </cell>
          <cell r="I5233">
            <v>33.565844847778891</v>
          </cell>
          <cell r="J5233">
            <v>57.510705260661339</v>
          </cell>
          <cell r="K5233">
            <v>33.339048598807409</v>
          </cell>
          <cell r="M5233">
            <v>41.25</v>
          </cell>
          <cell r="N5233">
            <v>37.5</v>
          </cell>
          <cell r="O5233">
            <v>51.5</v>
          </cell>
          <cell r="P5233">
            <v>10.25</v>
          </cell>
          <cell r="Q5233">
            <v>54</v>
          </cell>
          <cell r="R5233">
            <v>6440</v>
          </cell>
          <cell r="S5233">
            <v>6440</v>
          </cell>
          <cell r="T5233">
            <v>6400</v>
          </cell>
          <cell r="U5233">
            <v>6495</v>
          </cell>
          <cell r="V5233">
            <v>6470</v>
          </cell>
          <cell r="W5233">
            <v>6420</v>
          </cell>
          <cell r="X5233">
            <v>30.38565500961527</v>
          </cell>
        </row>
        <row r="5234">
          <cell r="A5234">
            <v>44124</v>
          </cell>
          <cell r="B5234">
            <v>10</v>
          </cell>
          <cell r="C5234">
            <v>2020</v>
          </cell>
          <cell r="D5234">
            <v>2860</v>
          </cell>
          <cell r="E5234">
            <v>33.225650474321675</v>
          </cell>
          <cell r="F5234">
            <v>34.246233594693329</v>
          </cell>
          <cell r="G5234">
            <v>34.155515095104739</v>
          </cell>
          <cell r="H5234">
            <v>34.473029843664804</v>
          </cell>
          <cell r="I5234">
            <v>34.336952094281919</v>
          </cell>
          <cell r="J5234">
            <v>57.440226455194853</v>
          </cell>
          <cell r="K5234">
            <v>34.35963171917907</v>
          </cell>
          <cell r="M5234">
            <v>41.25</v>
          </cell>
          <cell r="N5234">
            <v>37.5</v>
          </cell>
          <cell r="O5234">
            <v>51.5</v>
          </cell>
          <cell r="P5234">
            <v>10.25</v>
          </cell>
          <cell r="Q5234">
            <v>54</v>
          </cell>
          <cell r="R5234">
            <v>6280</v>
          </cell>
          <cell r="S5234">
            <v>6280</v>
          </cell>
          <cell r="T5234">
            <v>6340</v>
          </cell>
          <cell r="U5234">
            <v>6370</v>
          </cell>
          <cell r="V5234">
            <v>6350</v>
          </cell>
          <cell r="W5234">
            <v>6350</v>
          </cell>
          <cell r="X5234">
            <v>31.282241237445383</v>
          </cell>
        </row>
        <row r="5235">
          <cell r="A5235">
            <v>44125</v>
          </cell>
          <cell r="B5235">
            <v>10</v>
          </cell>
          <cell r="C5235">
            <v>2020</v>
          </cell>
          <cell r="D5235">
            <v>2893</v>
          </cell>
          <cell r="E5235">
            <v>33.735942034507502</v>
          </cell>
          <cell r="F5235">
            <v>34.813224217122027</v>
          </cell>
          <cell r="G5235">
            <v>34.654466842841991</v>
          </cell>
          <cell r="H5235">
            <v>35.607011088522199</v>
          </cell>
          <cell r="I5235">
            <v>34.926622341607768</v>
          </cell>
          <cell r="J5235">
            <v>57.323144868453724</v>
          </cell>
          <cell r="K5235">
            <v>34.019437345721848</v>
          </cell>
          <cell r="M5235">
            <v>43</v>
          </cell>
          <cell r="N5235">
            <v>39</v>
          </cell>
          <cell r="O5235">
            <v>51.5</v>
          </cell>
          <cell r="P5235">
            <v>8.5</v>
          </cell>
          <cell r="Q5235">
            <v>54</v>
          </cell>
          <cell r="R5235">
            <v>6460</v>
          </cell>
          <cell r="S5235">
            <v>6460</v>
          </cell>
          <cell r="T5235">
            <v>6480</v>
          </cell>
          <cell r="U5235">
            <v>6510</v>
          </cell>
          <cell r="V5235">
            <v>6500</v>
          </cell>
          <cell r="W5235">
            <v>6480</v>
          </cell>
          <cell r="X5235">
            <v>31.68903879615981</v>
          </cell>
        </row>
        <row r="5236">
          <cell r="A5236">
            <v>44126</v>
          </cell>
          <cell r="B5236">
            <v>10</v>
          </cell>
          <cell r="C5236">
            <v>2020</v>
          </cell>
          <cell r="D5236">
            <v>2942</v>
          </cell>
          <cell r="E5236">
            <v>34.076136407964718</v>
          </cell>
          <cell r="F5236">
            <v>35.153418590579243</v>
          </cell>
          <cell r="G5236">
            <v>34.858583466916322</v>
          </cell>
          <cell r="H5236">
            <v>35.380214839550725</v>
          </cell>
          <cell r="I5236">
            <v>35.244137090167833</v>
          </cell>
          <cell r="J5236">
            <v>57.2686699819374</v>
          </cell>
          <cell r="K5236">
            <v>34.699826092636286</v>
          </cell>
          <cell r="M5236">
            <v>43.5</v>
          </cell>
          <cell r="N5236">
            <v>39.25</v>
          </cell>
          <cell r="O5236">
            <v>51.5</v>
          </cell>
          <cell r="P5236">
            <v>8</v>
          </cell>
          <cell r="Q5236">
            <v>54</v>
          </cell>
          <cell r="R5236">
            <v>6430</v>
          </cell>
          <cell r="S5236">
            <v>6430</v>
          </cell>
          <cell r="T5236">
            <v>6470</v>
          </cell>
          <cell r="U5236">
            <v>6500</v>
          </cell>
          <cell r="V5236">
            <v>6490</v>
          </cell>
          <cell r="W5236">
            <v>6480</v>
          </cell>
          <cell r="X5236">
            <v>32.221879245398597</v>
          </cell>
        </row>
        <row r="5237">
          <cell r="A5237">
            <v>44127</v>
          </cell>
          <cell r="B5237">
            <v>10</v>
          </cell>
          <cell r="C5237">
            <v>2020</v>
          </cell>
          <cell r="D5237">
            <v>2943</v>
          </cell>
          <cell r="E5237">
            <v>33.849340158993243</v>
          </cell>
          <cell r="F5237">
            <v>35.153418590579243</v>
          </cell>
          <cell r="G5237">
            <v>34.745185342430581</v>
          </cell>
          <cell r="H5237">
            <v>35.833807337493681</v>
          </cell>
          <cell r="I5237">
            <v>35.153418590579243</v>
          </cell>
          <cell r="J5237">
            <v>57.137577792866082</v>
          </cell>
          <cell r="K5237">
            <v>34.246233594693329</v>
          </cell>
          <cell r="M5237">
            <v>43.5</v>
          </cell>
          <cell r="N5237">
            <v>39.25</v>
          </cell>
          <cell r="O5237">
            <v>54.5</v>
          </cell>
          <cell r="P5237">
            <v>11</v>
          </cell>
          <cell r="Q5237">
            <v>56.5</v>
          </cell>
          <cell r="R5237">
            <v>6570</v>
          </cell>
          <cell r="S5237">
            <v>6570</v>
          </cell>
          <cell r="T5237">
            <v>6620</v>
          </cell>
          <cell r="U5237">
            <v>6650</v>
          </cell>
          <cell r="V5237">
            <v>6630</v>
          </cell>
          <cell r="W5237">
            <v>6630</v>
          </cell>
          <cell r="X5237">
            <v>32.128104005923596</v>
          </cell>
        </row>
        <row r="5238">
          <cell r="A5238">
            <v>44130</v>
          </cell>
          <cell r="B5238">
            <v>10</v>
          </cell>
          <cell r="C5238">
            <v>2020</v>
          </cell>
          <cell r="D5238">
            <v>3069</v>
          </cell>
          <cell r="E5238">
            <v>35.323515777307854</v>
          </cell>
          <cell r="F5238">
            <v>36.400797959922379</v>
          </cell>
          <cell r="G5238">
            <v>36.083283211362307</v>
          </cell>
          <cell r="H5238">
            <v>37.421381080294033</v>
          </cell>
          <cell r="I5238">
            <v>36.51419608440812</v>
          </cell>
          <cell r="J5238">
            <v>57.036374132903049</v>
          </cell>
          <cell r="K5238">
            <v>35.380214839550725</v>
          </cell>
          <cell r="M5238">
            <v>46.25</v>
          </cell>
          <cell r="N5238">
            <v>40.5</v>
          </cell>
          <cell r="O5238">
            <v>54.5</v>
          </cell>
          <cell r="P5238">
            <v>8.25</v>
          </cell>
          <cell r="Q5238">
            <v>56.5</v>
          </cell>
          <cell r="R5238">
            <v>6660</v>
          </cell>
          <cell r="S5238">
            <v>6660</v>
          </cell>
          <cell r="T5238">
            <v>6710</v>
          </cell>
          <cell r="U5238">
            <v>6790</v>
          </cell>
          <cell r="V5238">
            <v>6760</v>
          </cell>
          <cell r="W5238">
            <v>6720</v>
          </cell>
          <cell r="X5238">
            <v>33.439235555775603</v>
          </cell>
        </row>
        <row r="5239">
          <cell r="A5239">
            <v>44131</v>
          </cell>
          <cell r="B5239">
            <v>10</v>
          </cell>
          <cell r="C5239">
            <v>2020</v>
          </cell>
          <cell r="D5239">
            <v>3061</v>
          </cell>
          <cell r="E5239">
            <v>35.380214839550725</v>
          </cell>
          <cell r="F5239">
            <v>36.400797959922379</v>
          </cell>
          <cell r="G5239">
            <v>36.060603586465163</v>
          </cell>
          <cell r="H5239">
            <v>36.967788582351076</v>
          </cell>
          <cell r="I5239">
            <v>36.740992333379594</v>
          </cell>
          <cell r="J5239">
            <v>57.2982292096046</v>
          </cell>
          <cell r="K5239">
            <v>34.926622341607768</v>
          </cell>
          <cell r="M5239">
            <v>46.25</v>
          </cell>
          <cell r="N5239">
            <v>40.5</v>
          </cell>
          <cell r="O5239">
            <v>54.5</v>
          </cell>
          <cell r="P5239">
            <v>8.25</v>
          </cell>
          <cell r="Q5239">
            <v>56.5</v>
          </cell>
          <cell r="R5239">
            <v>6680</v>
          </cell>
          <cell r="S5239">
            <v>6680</v>
          </cell>
          <cell r="T5239">
            <v>6670</v>
          </cell>
          <cell r="U5239">
            <v>6770</v>
          </cell>
          <cell r="V5239">
            <v>6740</v>
          </cell>
          <cell r="W5239">
            <v>6680</v>
          </cell>
          <cell r="X5239">
            <v>33.3680998847247</v>
          </cell>
        </row>
        <row r="5240">
          <cell r="A5240">
            <v>44132</v>
          </cell>
          <cell r="B5240">
            <v>10</v>
          </cell>
          <cell r="C5240">
            <v>2020</v>
          </cell>
          <cell r="D5240">
            <v>3051</v>
          </cell>
          <cell r="E5240">
            <v>35.607011088522199</v>
          </cell>
          <cell r="F5240">
            <v>37.307982955808292</v>
          </cell>
          <cell r="G5240">
            <v>37.081186706836817</v>
          </cell>
          <cell r="H5240">
            <v>37.421381080294033</v>
          </cell>
          <cell r="I5240">
            <v>37.512099579882623</v>
          </cell>
          <cell r="J5240">
            <v>56.867217995005511</v>
          </cell>
          <cell r="K5240">
            <v>37.194584831322558</v>
          </cell>
          <cell r="M5240">
            <v>48</v>
          </cell>
          <cell r="N5240">
            <v>41.5</v>
          </cell>
          <cell r="O5240">
            <v>54.5</v>
          </cell>
          <cell r="P5240">
            <v>6.5</v>
          </cell>
          <cell r="Q5240">
            <v>56.5</v>
          </cell>
          <cell r="R5240">
            <v>6660</v>
          </cell>
          <cell r="S5240">
            <v>6660</v>
          </cell>
          <cell r="T5240">
            <v>6630</v>
          </cell>
          <cell r="U5240">
            <v>6720</v>
          </cell>
          <cell r="V5240">
            <v>6690</v>
          </cell>
          <cell r="W5240">
            <v>6640</v>
          </cell>
          <cell r="X5240">
            <v>33.315135080018422</v>
          </cell>
        </row>
        <row r="5241">
          <cell r="A5241">
            <v>44133</v>
          </cell>
          <cell r="B5241">
            <v>10</v>
          </cell>
          <cell r="C5241">
            <v>2020</v>
          </cell>
          <cell r="D5241"/>
          <cell r="E5241"/>
          <cell r="F5241"/>
          <cell r="G5241"/>
          <cell r="H5241">
            <v>37.194584831322558</v>
          </cell>
          <cell r="I5241"/>
          <cell r="J5241">
            <v>58.551673796589981</v>
          </cell>
          <cell r="K5241">
            <v>34.473029843664804</v>
          </cell>
          <cell r="M5241">
            <v>48</v>
          </cell>
          <cell r="N5241">
            <v>41.5</v>
          </cell>
          <cell r="O5241">
            <v>54.5</v>
          </cell>
          <cell r="P5241">
            <v>6.5</v>
          </cell>
          <cell r="Q5241">
            <v>56.5</v>
          </cell>
          <cell r="R5241">
            <v>6680</v>
          </cell>
          <cell r="S5241">
            <v>6680</v>
          </cell>
          <cell r="T5241">
            <v>6650</v>
          </cell>
          <cell r="U5241">
            <v>6670</v>
          </cell>
          <cell r="V5241">
            <v>6670</v>
          </cell>
          <cell r="W5241">
            <v>6660</v>
          </cell>
          <cell r="X5241"/>
        </row>
        <row r="5242">
          <cell r="A5242">
            <v>44134</v>
          </cell>
          <cell r="B5242">
            <v>10</v>
          </cell>
          <cell r="C5242">
            <v>2020</v>
          </cell>
          <cell r="D5242">
            <v>3007</v>
          </cell>
          <cell r="E5242">
            <v>35.607011088522199</v>
          </cell>
          <cell r="F5242">
            <v>37.081186706836817</v>
          </cell>
          <cell r="G5242">
            <v>37.058507081939666</v>
          </cell>
          <cell r="H5242"/>
          <cell r="I5242"/>
          <cell r="J5242">
            <v>58.40716769391846</v>
          </cell>
          <cell r="K5242">
            <v>35.153418590579243</v>
          </cell>
          <cell r="M5242">
            <v>48</v>
          </cell>
          <cell r="N5242">
            <v>41.5</v>
          </cell>
          <cell r="O5242">
            <v>54.5</v>
          </cell>
          <cell r="P5242">
            <v>6.5</v>
          </cell>
          <cell r="Q5242">
            <v>56.5</v>
          </cell>
          <cell r="R5242">
            <v>6860</v>
          </cell>
          <cell r="S5242">
            <v>6860</v>
          </cell>
          <cell r="T5242">
            <v>6840</v>
          </cell>
          <cell r="U5242">
            <v>6910</v>
          </cell>
          <cell r="V5242">
            <v>6880</v>
          </cell>
          <cell r="W5242">
            <v>6850</v>
          </cell>
          <cell r="X5242">
            <v>32.858411016971218</v>
          </cell>
        </row>
        <row r="5243">
          <cell r="A5243">
            <v>44137</v>
          </cell>
          <cell r="B5243">
            <v>11</v>
          </cell>
          <cell r="C5243">
            <v>2020</v>
          </cell>
          <cell r="D5243">
            <v>2979</v>
          </cell>
          <cell r="E5243">
            <v>35.380214839550725</v>
          </cell>
          <cell r="F5243">
            <v>37.081186706836817</v>
          </cell>
          <cell r="G5243">
            <v>36.400797959922379</v>
          </cell>
          <cell r="H5243">
            <v>36.740992333379594</v>
          </cell>
          <cell r="I5243">
            <v>37.194584831322558</v>
          </cell>
          <cell r="J5243">
            <v>58.449503090636199</v>
          </cell>
          <cell r="K5243">
            <v>34.246233594693329</v>
          </cell>
          <cell r="M5243">
            <v>47.5</v>
          </cell>
          <cell r="N5243">
            <v>41.25</v>
          </cell>
          <cell r="O5243">
            <v>54.5</v>
          </cell>
          <cell r="P5243">
            <v>7</v>
          </cell>
          <cell r="Q5243">
            <v>56.5</v>
          </cell>
          <cell r="R5243">
            <v>6630</v>
          </cell>
          <cell r="S5243">
            <v>6630</v>
          </cell>
          <cell r="T5243">
            <v>6610</v>
          </cell>
          <cell r="U5243">
            <v>6680</v>
          </cell>
          <cell r="V5243">
            <v>6650</v>
          </cell>
          <cell r="W5243">
            <v>6620</v>
          </cell>
          <cell r="X5243">
            <v>32.52110833627129</v>
          </cell>
        </row>
        <row r="5244">
          <cell r="A5244">
            <v>44138</v>
          </cell>
          <cell r="B5244">
            <v>11</v>
          </cell>
          <cell r="C5244">
            <v>2020</v>
          </cell>
          <cell r="D5244">
            <v>3069</v>
          </cell>
          <cell r="E5244">
            <v>36.060603586465163</v>
          </cell>
          <cell r="F5244">
            <v>37.988371702722731</v>
          </cell>
          <cell r="G5244">
            <v>37.648177329265515</v>
          </cell>
          <cell r="H5244">
            <v>37.421381080294033</v>
          </cell>
          <cell r="I5244">
            <v>38.192488326797061</v>
          </cell>
          <cell r="J5244">
            <v>58.363329047746902</v>
          </cell>
          <cell r="K5244">
            <v>36.287399835436638</v>
          </cell>
          <cell r="M5244">
            <v>49</v>
          </cell>
          <cell r="N5244">
            <v>42</v>
          </cell>
          <cell r="O5244">
            <v>54.5</v>
          </cell>
          <cell r="P5244">
            <v>5.5</v>
          </cell>
          <cell r="Q5244">
            <v>56.5</v>
          </cell>
          <cell r="R5244">
            <v>6660</v>
          </cell>
          <cell r="S5244">
            <v>6660</v>
          </cell>
          <cell r="T5244">
            <v>6680</v>
          </cell>
          <cell r="U5244">
            <v>6730</v>
          </cell>
          <cell r="V5244">
            <v>6690</v>
          </cell>
          <cell r="W5244">
            <v>6700</v>
          </cell>
          <cell r="X5244">
            <v>33.511684549517049</v>
          </cell>
        </row>
        <row r="5245">
          <cell r="A5245">
            <v>44139</v>
          </cell>
          <cell r="B5245">
            <v>11</v>
          </cell>
          <cell r="C5245">
            <v>2020</v>
          </cell>
          <cell r="D5245">
            <v>3099</v>
          </cell>
          <cell r="E5245">
            <v>36.457497022165249</v>
          </cell>
          <cell r="F5245">
            <v>38.215167951694212</v>
          </cell>
          <cell r="G5245">
            <v>38.215167951694212</v>
          </cell>
          <cell r="H5245">
            <v>37.87497357823699</v>
          </cell>
          <cell r="I5245">
            <v>38.328566076179953</v>
          </cell>
          <cell r="J5245"/>
          <cell r="K5245">
            <v>36.51419608440812</v>
          </cell>
          <cell r="M5245">
            <v>51.5</v>
          </cell>
          <cell r="N5245">
            <v>42.5</v>
          </cell>
          <cell r="O5245">
            <v>54.5</v>
          </cell>
          <cell r="P5245">
            <v>3</v>
          </cell>
          <cell r="Q5245">
            <v>56.5</v>
          </cell>
          <cell r="R5245">
            <v>6730</v>
          </cell>
          <cell r="S5245">
            <v>6730</v>
          </cell>
          <cell r="T5245">
            <v>6750</v>
          </cell>
          <cell r="U5245">
            <v>6790</v>
          </cell>
          <cell r="V5245">
            <v>6760</v>
          </cell>
          <cell r="W5245">
            <v>6770</v>
          </cell>
          <cell r="X5245">
            <v>33.749895585239543</v>
          </cell>
        </row>
        <row r="5246">
          <cell r="A5246">
            <v>44140</v>
          </cell>
          <cell r="B5246">
            <v>11</v>
          </cell>
          <cell r="C5246">
            <v>2020</v>
          </cell>
          <cell r="D5246">
            <v>3208</v>
          </cell>
          <cell r="E5246">
            <v>37.194584831322558</v>
          </cell>
          <cell r="F5246">
            <v>39.235751072065867</v>
          </cell>
          <cell r="G5246">
            <v>39.031634447991536</v>
          </cell>
          <cell r="H5246">
            <v>39.235751072065867</v>
          </cell>
          <cell r="I5246">
            <v>39.462547321037341</v>
          </cell>
          <cell r="J5246">
            <v>58.916086865815146</v>
          </cell>
          <cell r="K5246">
            <v>37.421381080294033</v>
          </cell>
          <cell r="M5246">
            <v>54</v>
          </cell>
          <cell r="N5246">
            <v>43.25</v>
          </cell>
          <cell r="O5246">
            <v>54.5</v>
          </cell>
          <cell r="P5246">
            <v>0.5</v>
          </cell>
          <cell r="Q5246">
            <v>56.5</v>
          </cell>
          <cell r="R5246">
            <v>6750</v>
          </cell>
          <cell r="S5246">
            <v>6750</v>
          </cell>
          <cell r="T5246">
            <v>6870</v>
          </cell>
          <cell r="U5246">
            <v>6910</v>
          </cell>
          <cell r="V5246">
            <v>6880</v>
          </cell>
          <cell r="W5246">
            <v>6860</v>
          </cell>
          <cell r="X5246">
            <v>35.122489341081568</v>
          </cell>
        </row>
        <row r="5247">
          <cell r="A5247">
            <v>44141</v>
          </cell>
          <cell r="B5247">
            <v>11</v>
          </cell>
          <cell r="C5247">
            <v>2020</v>
          </cell>
          <cell r="D5247">
            <v>3175</v>
          </cell>
          <cell r="E5247">
            <v>37.307982955808292</v>
          </cell>
          <cell r="F5247">
            <v>38.895556698608644</v>
          </cell>
          <cell r="G5247">
            <v>38.986275198197241</v>
          </cell>
          <cell r="H5247">
            <v>39.235751072065867</v>
          </cell>
          <cell r="I5247">
            <v>39.099673322682982</v>
          </cell>
          <cell r="J5247">
            <v>58.86511450310104</v>
          </cell>
          <cell r="K5247">
            <v>36.740992333379594</v>
          </cell>
          <cell r="M5247">
            <v>54</v>
          </cell>
          <cell r="N5247">
            <v>43</v>
          </cell>
          <cell r="O5247">
            <v>61.75</v>
          </cell>
          <cell r="P5247">
            <v>7.75</v>
          </cell>
          <cell r="Q5247">
            <v>64</v>
          </cell>
          <cell r="R5247">
            <v>6880</v>
          </cell>
          <cell r="S5247">
            <v>6880</v>
          </cell>
          <cell r="T5247">
            <v>7000</v>
          </cell>
          <cell r="U5247">
            <v>7050</v>
          </cell>
          <cell r="V5247">
            <v>7030</v>
          </cell>
          <cell r="W5247">
            <v>7000</v>
          </cell>
          <cell r="X5247">
            <v>34.904415437927575</v>
          </cell>
        </row>
        <row r="5248">
          <cell r="A5248">
            <v>44144</v>
          </cell>
          <cell r="B5248">
            <v>11</v>
          </cell>
          <cell r="C5248">
            <v>2020</v>
          </cell>
          <cell r="D5248">
            <v>3227</v>
          </cell>
          <cell r="E5248">
            <v>37.648177329265515</v>
          </cell>
          <cell r="F5248">
            <v>39.575945445523082</v>
          </cell>
          <cell r="G5248">
            <v>39.235751072065867</v>
          </cell>
          <cell r="H5248">
            <v>39.235751072065867</v>
          </cell>
          <cell r="I5248">
            <v>39.780062069597413</v>
          </cell>
          <cell r="J5248">
            <v>58.820585982066675</v>
          </cell>
          <cell r="K5248">
            <v>37.988371702722731</v>
          </cell>
          <cell r="M5248">
            <v>54</v>
          </cell>
          <cell r="N5248">
            <v>43.75</v>
          </cell>
          <cell r="O5248">
            <v>61.75</v>
          </cell>
          <cell r="P5248">
            <v>7.75</v>
          </cell>
          <cell r="Q5248">
            <v>64</v>
          </cell>
          <cell r="R5248">
            <v>6820</v>
          </cell>
          <cell r="S5248">
            <v>6820</v>
          </cell>
          <cell r="T5248">
            <v>6930</v>
          </cell>
          <cell r="U5248">
            <v>6950</v>
          </cell>
          <cell r="V5248">
            <v>6950</v>
          </cell>
          <cell r="W5248">
            <v>6940</v>
          </cell>
          <cell r="X5248">
            <v>35.648879465706912</v>
          </cell>
        </row>
        <row r="5249">
          <cell r="A5249">
            <v>44145</v>
          </cell>
          <cell r="B5249">
            <v>11</v>
          </cell>
          <cell r="C5249">
            <v>2020</v>
          </cell>
          <cell r="D5249">
            <v>3255</v>
          </cell>
          <cell r="E5249">
            <v>37.648177329265515</v>
          </cell>
          <cell r="F5249">
            <v>39.575945445523082</v>
          </cell>
          <cell r="G5249">
            <v>39.666663945111679</v>
          </cell>
          <cell r="H5249">
            <v>39.235751072065867</v>
          </cell>
          <cell r="I5249">
            <v>39.689343570008823</v>
          </cell>
          <cell r="J5249">
            <v>58.62261685854061</v>
          </cell>
          <cell r="K5249">
            <v>35.833807337493681</v>
          </cell>
          <cell r="M5249">
            <v>54</v>
          </cell>
          <cell r="N5249">
            <v>43.75</v>
          </cell>
          <cell r="O5249">
            <v>61.75</v>
          </cell>
          <cell r="P5249">
            <v>7.75</v>
          </cell>
          <cell r="Q5249">
            <v>64</v>
          </cell>
          <cell r="R5249">
            <v>6730</v>
          </cell>
          <cell r="S5249">
            <v>6730</v>
          </cell>
          <cell r="T5249">
            <v>6800</v>
          </cell>
          <cell r="U5249">
            <v>6800</v>
          </cell>
          <cell r="V5249">
            <v>6800</v>
          </cell>
          <cell r="W5249">
            <v>6800</v>
          </cell>
          <cell r="X5249">
            <v>35.853413812635459</v>
          </cell>
        </row>
        <row r="5250">
          <cell r="A5250">
            <v>44146</v>
          </cell>
          <cell r="B5250">
            <v>11</v>
          </cell>
          <cell r="C5250">
            <v>2020</v>
          </cell>
          <cell r="D5250">
            <v>3349</v>
          </cell>
          <cell r="E5250">
            <v>38.045070764965601</v>
          </cell>
          <cell r="F5250">
            <v>39.802741694494564</v>
          </cell>
          <cell r="G5250">
            <v>39.893460194083154</v>
          </cell>
          <cell r="H5250">
            <v>39.916139818980305</v>
          </cell>
          <cell r="I5250">
            <v>40.006858318568895</v>
          </cell>
          <cell r="J5250"/>
          <cell r="K5250">
            <v>38.78215857412291</v>
          </cell>
          <cell r="M5250">
            <v>55.5</v>
          </cell>
          <cell r="N5250">
            <v>44</v>
          </cell>
          <cell r="O5250">
            <v>61.75</v>
          </cell>
          <cell r="P5250">
            <v>6.25</v>
          </cell>
          <cell r="Q5250">
            <v>64</v>
          </cell>
          <cell r="R5250">
            <v>6900</v>
          </cell>
          <cell r="S5250">
            <v>6900</v>
          </cell>
          <cell r="T5250">
            <v>6940</v>
          </cell>
          <cell r="U5250">
            <v>6960</v>
          </cell>
          <cell r="V5250">
            <v>6940</v>
          </cell>
          <cell r="W5250">
            <v>6960</v>
          </cell>
          <cell r="X5250">
            <v>36.808366261472415</v>
          </cell>
        </row>
        <row r="5251">
          <cell r="A5251">
            <v>44147</v>
          </cell>
          <cell r="B5251">
            <v>11</v>
          </cell>
          <cell r="C5251">
            <v>2020</v>
          </cell>
          <cell r="D5251">
            <v>3395</v>
          </cell>
          <cell r="E5251">
            <v>38.328566076179953</v>
          </cell>
          <cell r="F5251">
            <v>40.029537943466039</v>
          </cell>
          <cell r="G5251">
            <v>40.120256443054636</v>
          </cell>
          <cell r="H5251"/>
          <cell r="I5251"/>
          <cell r="J5251"/>
          <cell r="K5251">
            <v>38.78215857412291</v>
          </cell>
          <cell r="M5251">
            <v>55.5</v>
          </cell>
          <cell r="N5251">
            <v>44</v>
          </cell>
          <cell r="O5251">
            <v>61.75</v>
          </cell>
          <cell r="P5251">
            <v>6.25</v>
          </cell>
          <cell r="Q5251">
            <v>64</v>
          </cell>
          <cell r="R5251">
            <v>6920</v>
          </cell>
          <cell r="S5251">
            <v>6920</v>
          </cell>
          <cell r="T5251">
            <v>6960</v>
          </cell>
          <cell r="U5251">
            <v>6980</v>
          </cell>
          <cell r="V5251">
            <v>6960</v>
          </cell>
          <cell r="W5251">
            <v>6980</v>
          </cell>
          <cell r="X5251">
            <v>37.304906262508297</v>
          </cell>
        </row>
        <row r="5252">
          <cell r="A5252">
            <v>44148</v>
          </cell>
          <cell r="B5252">
            <v>11</v>
          </cell>
          <cell r="C5252">
            <v>2020</v>
          </cell>
          <cell r="D5252">
            <v>3389</v>
          </cell>
          <cell r="E5252">
            <v>38.328566076179953</v>
          </cell>
          <cell r="F5252">
            <v>40.256334192437521</v>
          </cell>
          <cell r="G5252">
            <v>40.347052692026111</v>
          </cell>
          <cell r="H5252">
            <v>39.916139818980305</v>
          </cell>
          <cell r="I5252">
            <v>40.369732316923262</v>
          </cell>
          <cell r="J5252"/>
          <cell r="K5252">
            <v>37.988371702722731</v>
          </cell>
          <cell r="M5252">
            <v>57.5</v>
          </cell>
          <cell r="N5252">
            <v>44.5</v>
          </cell>
          <cell r="O5252">
            <v>62.5</v>
          </cell>
          <cell r="P5252">
            <v>5</v>
          </cell>
          <cell r="Q5252">
            <v>65</v>
          </cell>
          <cell r="R5252">
            <v>6870</v>
          </cell>
          <cell r="S5252">
            <v>6870</v>
          </cell>
          <cell r="T5252">
            <v>6950</v>
          </cell>
          <cell r="U5252">
            <v>6940</v>
          </cell>
          <cell r="V5252">
            <v>6930</v>
          </cell>
          <cell r="W5252">
            <v>6940</v>
          </cell>
          <cell r="X5252">
            <v>37.311285813803025</v>
          </cell>
        </row>
        <row r="5253">
          <cell r="A5253">
            <v>44151</v>
          </cell>
          <cell r="B5253">
            <v>11</v>
          </cell>
          <cell r="C5253">
            <v>2020</v>
          </cell>
          <cell r="D5253">
            <v>3281</v>
          </cell>
          <cell r="E5253">
            <v>38.441964200665687</v>
          </cell>
          <cell r="F5253">
            <v>39.575945445523082</v>
          </cell>
          <cell r="G5253">
            <v>39.666663945111679</v>
          </cell>
          <cell r="H5253"/>
          <cell r="I5253"/>
          <cell r="J5253"/>
          <cell r="K5253">
            <v>38.668760449637169</v>
          </cell>
          <cell r="M5253">
            <v>59</v>
          </cell>
          <cell r="N5253">
            <v>44</v>
          </cell>
          <cell r="O5253">
            <v>62.5</v>
          </cell>
          <cell r="P5253">
            <v>3.5</v>
          </cell>
          <cell r="Q5253">
            <v>65</v>
          </cell>
          <cell r="R5253">
            <v>6950</v>
          </cell>
          <cell r="S5253">
            <v>6950</v>
          </cell>
          <cell r="T5253">
            <v>7030</v>
          </cell>
          <cell r="U5253">
            <v>7020</v>
          </cell>
          <cell r="V5253">
            <v>7010</v>
          </cell>
          <cell r="W5253">
            <v>7020</v>
          </cell>
          <cell r="X5253">
            <v>36.166147891879596</v>
          </cell>
        </row>
        <row r="5254">
          <cell r="A5254">
            <v>44152</v>
          </cell>
          <cell r="B5254">
            <v>11</v>
          </cell>
          <cell r="C5254">
            <v>2020</v>
          </cell>
          <cell r="D5254">
            <v>3278</v>
          </cell>
          <cell r="E5254">
            <v>39.008954823094385</v>
          </cell>
          <cell r="F5254">
            <v>39.462547321037341</v>
          </cell>
          <cell r="G5254">
            <v>39.553265820625938</v>
          </cell>
          <cell r="H5254">
            <v>39.916139818980305</v>
          </cell>
          <cell r="I5254">
            <v>40.14293606795178</v>
          </cell>
          <cell r="J5254">
            <v>58.473049284979155</v>
          </cell>
          <cell r="K5254">
            <v>39.008954823094385</v>
          </cell>
          <cell r="M5254">
            <v>59.5</v>
          </cell>
          <cell r="N5254">
            <v>43.5</v>
          </cell>
          <cell r="O5254">
            <v>62.5</v>
          </cell>
          <cell r="P5254">
            <v>3</v>
          </cell>
          <cell r="Q5254">
            <v>65</v>
          </cell>
          <cell r="R5254">
            <v>7040</v>
          </cell>
          <cell r="S5254">
            <v>7040</v>
          </cell>
          <cell r="T5254">
            <v>7120</v>
          </cell>
          <cell r="U5254">
            <v>7110</v>
          </cell>
          <cell r="V5254">
            <v>7100</v>
          </cell>
          <cell r="W5254">
            <v>7110</v>
          </cell>
          <cell r="X5254">
            <v>36.247591620112544</v>
          </cell>
        </row>
        <row r="5255">
          <cell r="A5255">
            <v>44153</v>
          </cell>
          <cell r="B5255">
            <v>11</v>
          </cell>
          <cell r="C5255">
            <v>2020</v>
          </cell>
          <cell r="D5255">
            <v>3360</v>
          </cell>
          <cell r="E5255">
            <v>39.462547321037341</v>
          </cell>
          <cell r="F5255">
            <v>40.369732316923262</v>
          </cell>
          <cell r="G5255">
            <v>40.415091566717557</v>
          </cell>
          <cell r="H5255">
            <v>40.369732316923262</v>
          </cell>
          <cell r="I5255">
            <v>40.369732316923262</v>
          </cell>
          <cell r="J5255">
            <v>58.757090544493281</v>
          </cell>
          <cell r="K5255">
            <v>40.823324814866218</v>
          </cell>
          <cell r="M5255">
            <v>59.5</v>
          </cell>
          <cell r="N5255">
            <v>43.5</v>
          </cell>
          <cell r="O5255">
            <v>62.5</v>
          </cell>
          <cell r="P5255">
            <v>3</v>
          </cell>
          <cell r="Q5255">
            <v>65</v>
          </cell>
          <cell r="R5255">
            <v>7010</v>
          </cell>
          <cell r="S5255">
            <v>7010</v>
          </cell>
          <cell r="T5255">
            <v>7050</v>
          </cell>
          <cell r="U5255">
            <v>7060</v>
          </cell>
          <cell r="V5255">
            <v>7050</v>
          </cell>
          <cell r="W5255">
            <v>7060</v>
          </cell>
          <cell r="X5255">
            <v>37.308954543166195</v>
          </cell>
        </row>
        <row r="5256">
          <cell r="A5256">
            <v>44154</v>
          </cell>
          <cell r="B5256">
            <v>11</v>
          </cell>
          <cell r="C5256">
            <v>2020</v>
          </cell>
          <cell r="D5256">
            <v>3344</v>
          </cell>
          <cell r="E5256">
            <v>39.916139818980305</v>
          </cell>
          <cell r="F5256">
            <v>40.256334192437521</v>
          </cell>
          <cell r="G5256">
            <v>40.347052692026111</v>
          </cell>
          <cell r="H5256">
            <v>41.503713561780657</v>
          </cell>
          <cell r="I5256">
            <v>40.369732316923262</v>
          </cell>
          <cell r="J5256"/>
          <cell r="K5256">
            <v>40.483130441409003</v>
          </cell>
          <cell r="M5256">
            <v>59.5</v>
          </cell>
          <cell r="N5256">
            <v>43.5</v>
          </cell>
          <cell r="O5256">
            <v>62.5</v>
          </cell>
          <cell r="P5256">
            <v>3</v>
          </cell>
          <cell r="Q5256">
            <v>65</v>
          </cell>
          <cell r="R5256">
            <v>7190</v>
          </cell>
          <cell r="S5256">
            <v>7190</v>
          </cell>
          <cell r="T5256">
            <v>7220</v>
          </cell>
          <cell r="U5256">
            <v>7230</v>
          </cell>
          <cell r="V5256">
            <v>7220</v>
          </cell>
          <cell r="W5256">
            <v>7230</v>
          </cell>
          <cell r="X5256">
            <v>37.013502028337037</v>
          </cell>
        </row>
        <row r="5257">
          <cell r="A5257">
            <v>44155</v>
          </cell>
          <cell r="B5257">
            <v>11</v>
          </cell>
          <cell r="C5257">
            <v>2020</v>
          </cell>
          <cell r="D5257">
            <v>3288</v>
          </cell>
          <cell r="E5257">
            <v>39.802741694494564</v>
          </cell>
          <cell r="F5257">
            <v>39.689343570008823</v>
          </cell>
          <cell r="G5257">
            <v>39.734702819803118</v>
          </cell>
          <cell r="H5257">
            <v>41.503713561780657</v>
          </cell>
          <cell r="I5257">
            <v>40.369732316923262</v>
          </cell>
          <cell r="J5257">
            <v>58.757090544493281</v>
          </cell>
          <cell r="K5257">
            <v>39.462547321037341</v>
          </cell>
          <cell r="M5257">
            <v>59.5</v>
          </cell>
          <cell r="N5257">
            <v>43.5</v>
          </cell>
          <cell r="O5257">
            <v>67.5</v>
          </cell>
          <cell r="P5257">
            <v>8</v>
          </cell>
          <cell r="Q5257">
            <v>70</v>
          </cell>
          <cell r="R5257">
            <v>7180</v>
          </cell>
          <cell r="S5257">
            <v>7180</v>
          </cell>
          <cell r="T5257">
            <v>7210</v>
          </cell>
          <cell r="U5257">
            <v>7220</v>
          </cell>
          <cell r="V5257">
            <v>7210</v>
          </cell>
          <cell r="W5257">
            <v>7220</v>
          </cell>
          <cell r="X5257">
            <v>36.464844333409438</v>
          </cell>
        </row>
        <row r="5258">
          <cell r="A5258">
            <v>44158</v>
          </cell>
          <cell r="B5258">
            <v>11</v>
          </cell>
          <cell r="C5258">
            <v>2020</v>
          </cell>
          <cell r="D5258">
            <v>3330</v>
          </cell>
          <cell r="E5258">
            <v>40.029537943466039</v>
          </cell>
          <cell r="F5258">
            <v>39.802741694494564</v>
          </cell>
          <cell r="G5258">
            <v>39.893460194083154</v>
          </cell>
          <cell r="H5258">
            <v>40.823324814866218</v>
          </cell>
          <cell r="I5258">
            <v>39.916139818980305</v>
          </cell>
          <cell r="J5258">
            <v>58.646302764342046</v>
          </cell>
          <cell r="K5258">
            <v>39.575945445523082</v>
          </cell>
          <cell r="M5258">
            <v>59</v>
          </cell>
          <cell r="N5258">
            <v>44</v>
          </cell>
          <cell r="O5258">
            <v>67.5</v>
          </cell>
          <cell r="P5258">
            <v>8.5</v>
          </cell>
          <cell r="Q5258">
            <v>70</v>
          </cell>
          <cell r="R5258">
            <v>6880</v>
          </cell>
          <cell r="S5258">
            <v>6880</v>
          </cell>
          <cell r="T5258">
            <v>6910</v>
          </cell>
          <cell r="U5258">
            <v>6920</v>
          </cell>
          <cell r="V5258">
            <v>6910</v>
          </cell>
          <cell r="W5258">
            <v>6920</v>
          </cell>
          <cell r="X5258">
            <v>36.948703966488509</v>
          </cell>
        </row>
        <row r="5259">
          <cell r="A5259">
            <v>44159</v>
          </cell>
          <cell r="B5259">
            <v>11</v>
          </cell>
          <cell r="C5259">
            <v>2020</v>
          </cell>
          <cell r="D5259">
            <v>3251</v>
          </cell>
          <cell r="E5259">
            <v>39.462547321037341</v>
          </cell>
          <cell r="F5259">
            <v>39.235751072065867</v>
          </cell>
          <cell r="G5259">
            <v>39.05431407288868</v>
          </cell>
          <cell r="H5259">
            <v>40.14293606795178</v>
          </cell>
          <cell r="I5259">
            <v>39.462547321037341</v>
          </cell>
          <cell r="J5259">
            <v>58.782472262377439</v>
          </cell>
          <cell r="K5259">
            <v>38.881948923670357</v>
          </cell>
          <cell r="M5259">
            <v>58</v>
          </cell>
          <cell r="N5259">
            <v>43.25</v>
          </cell>
          <cell r="O5259">
            <v>67.5</v>
          </cell>
          <cell r="P5259">
            <v>9.5</v>
          </cell>
          <cell r="Q5259">
            <v>70</v>
          </cell>
          <cell r="R5259">
            <v>6810</v>
          </cell>
          <cell r="S5259">
            <v>6810</v>
          </cell>
          <cell r="T5259">
            <v>6870</v>
          </cell>
          <cell r="U5259">
            <v>6880</v>
          </cell>
          <cell r="V5259">
            <v>6830</v>
          </cell>
          <cell r="W5259">
            <v>6880</v>
          </cell>
          <cell r="X5259">
            <v>36.098634291617053</v>
          </cell>
        </row>
        <row r="5260">
          <cell r="A5260">
            <v>44160</v>
          </cell>
          <cell r="B5260">
            <v>11</v>
          </cell>
          <cell r="C5260">
            <v>2020</v>
          </cell>
          <cell r="D5260">
            <v>3282</v>
          </cell>
          <cell r="E5260">
            <v>39.575945445523082</v>
          </cell>
          <cell r="F5260">
            <v>39.349149196551608</v>
          </cell>
          <cell r="G5260">
            <v>39.281110321860162</v>
          </cell>
          <cell r="H5260">
            <v>40.14293606795178</v>
          </cell>
          <cell r="I5260">
            <v>39.553265820625938</v>
          </cell>
          <cell r="J5260">
            <v>59.029097517943249</v>
          </cell>
          <cell r="K5260">
            <v>39.689343570008823</v>
          </cell>
          <cell r="M5260">
            <v>57</v>
          </cell>
          <cell r="N5260">
            <v>43.5</v>
          </cell>
          <cell r="O5260">
            <v>64</v>
          </cell>
          <cell r="P5260">
            <v>7</v>
          </cell>
          <cell r="Q5260">
            <v>65.5</v>
          </cell>
          <cell r="R5260">
            <v>6910</v>
          </cell>
          <cell r="S5260">
            <v>6910</v>
          </cell>
          <cell r="T5260">
            <v>6960</v>
          </cell>
          <cell r="U5260">
            <v>6960</v>
          </cell>
          <cell r="V5260">
            <v>6910</v>
          </cell>
          <cell r="W5260">
            <v>6960</v>
          </cell>
          <cell r="X5260">
            <v>36.442853812699838</v>
          </cell>
        </row>
        <row r="5261">
          <cell r="A5261">
            <v>44161</v>
          </cell>
          <cell r="B5261">
            <v>11</v>
          </cell>
          <cell r="C5261">
            <v>2020</v>
          </cell>
          <cell r="D5261">
            <v>3239</v>
          </cell>
          <cell r="E5261">
            <v>39.122352947580126</v>
          </cell>
          <cell r="F5261">
            <v>38.895556698608644</v>
          </cell>
          <cell r="G5261">
            <v>38.986275198197241</v>
          </cell>
          <cell r="H5261">
            <v>39.689343570008823</v>
          </cell>
          <cell r="I5261">
            <v>39.099673322682982</v>
          </cell>
          <cell r="J5261">
            <v>59.592686505129123</v>
          </cell>
          <cell r="K5261">
            <v>39.462547321037341</v>
          </cell>
          <cell r="M5261"/>
          <cell r="N5261"/>
          <cell r="O5261"/>
          <cell r="P5261"/>
          <cell r="Q5261"/>
          <cell r="R5261">
            <v>6910</v>
          </cell>
          <cell r="S5261">
            <v>6910</v>
          </cell>
          <cell r="T5261">
            <v>6960</v>
          </cell>
          <cell r="U5261">
            <v>6960</v>
          </cell>
          <cell r="V5261">
            <v>6910</v>
          </cell>
          <cell r="W5261">
            <v>6960</v>
          </cell>
          <cell r="X5261">
            <v>36.142339503991167</v>
          </cell>
        </row>
        <row r="5262">
          <cell r="A5262">
            <v>44162</v>
          </cell>
          <cell r="B5262">
            <v>11</v>
          </cell>
          <cell r="C5262">
            <v>2020</v>
          </cell>
          <cell r="D5262">
            <v>3339</v>
          </cell>
          <cell r="E5262">
            <v>39.802741694494564</v>
          </cell>
          <cell r="F5262">
            <v>40.029537943466039</v>
          </cell>
          <cell r="G5262">
            <v>39.825421319391708</v>
          </cell>
          <cell r="H5262">
            <v>40.369732316923262</v>
          </cell>
          <cell r="I5262">
            <v>40.233654567540377</v>
          </cell>
          <cell r="J5262">
            <v>59.511276832357566</v>
          </cell>
          <cell r="K5262">
            <v>40.029537943466039</v>
          </cell>
          <cell r="M5262">
            <v>58</v>
          </cell>
          <cell r="N5262">
            <v>44</v>
          </cell>
          <cell r="O5262">
            <v>64</v>
          </cell>
          <cell r="P5262">
            <v>6</v>
          </cell>
          <cell r="Q5262">
            <v>65.5</v>
          </cell>
          <cell r="R5262">
            <v>6920</v>
          </cell>
          <cell r="S5262">
            <v>6920</v>
          </cell>
          <cell r="T5262">
            <v>6970</v>
          </cell>
          <cell r="U5262">
            <v>6970</v>
          </cell>
          <cell r="V5262">
            <v>6930</v>
          </cell>
          <cell r="W5262">
            <v>6970</v>
          </cell>
          <cell r="X5262">
            <v>37.239866010118931</v>
          </cell>
        </row>
        <row r="5263">
          <cell r="A5263">
            <v>44165</v>
          </cell>
          <cell r="B5263">
            <v>11</v>
          </cell>
          <cell r="C5263">
            <v>2020</v>
          </cell>
          <cell r="D5263">
            <v>3311</v>
          </cell>
          <cell r="E5263">
            <v>39.632644507765953</v>
          </cell>
          <cell r="F5263">
            <v>39.349149196551608</v>
          </cell>
          <cell r="G5263">
            <v>39.417188071243046</v>
          </cell>
          <cell r="H5263"/>
          <cell r="I5263"/>
          <cell r="J5263"/>
          <cell r="K5263">
            <v>40.823324814866218</v>
          </cell>
          <cell r="M5263">
            <v>57</v>
          </cell>
          <cell r="N5263">
            <v>43.5</v>
          </cell>
          <cell r="O5263">
            <v>64</v>
          </cell>
          <cell r="P5263">
            <v>7</v>
          </cell>
          <cell r="Q5263">
            <v>65.5</v>
          </cell>
          <cell r="R5263">
            <v>6920</v>
          </cell>
          <cell r="S5263">
            <v>6920</v>
          </cell>
          <cell r="T5263">
            <v>6970</v>
          </cell>
          <cell r="U5263">
            <v>6970</v>
          </cell>
          <cell r="V5263">
            <v>6930</v>
          </cell>
          <cell r="W5263">
            <v>6970</v>
          </cell>
          <cell r="X5263">
            <v>36.873183419816691</v>
          </cell>
        </row>
        <row r="5264">
          <cell r="A5264">
            <v>44166</v>
          </cell>
          <cell r="B5264">
            <v>12</v>
          </cell>
          <cell r="C5264">
            <v>2020</v>
          </cell>
          <cell r="D5264">
            <v>3349</v>
          </cell>
          <cell r="E5264">
            <v>40.653227628137607</v>
          </cell>
          <cell r="F5264">
            <v>40.029537943466039</v>
          </cell>
          <cell r="G5264">
            <v>39.734702819803118</v>
          </cell>
          <cell r="H5264">
            <v>41.730509810752132</v>
          </cell>
          <cell r="I5264">
            <v>40.14293606795178</v>
          </cell>
          <cell r="J5264">
            <v>59.876856655906955</v>
          </cell>
          <cell r="K5264">
            <v>40.709926690380478</v>
          </cell>
          <cell r="M5264">
            <v>57.5</v>
          </cell>
          <cell r="N5264">
            <v>44.25</v>
          </cell>
          <cell r="O5264">
            <v>64</v>
          </cell>
          <cell r="P5264">
            <v>6.5</v>
          </cell>
          <cell r="Q5264">
            <v>65.5</v>
          </cell>
          <cell r="R5264">
            <v>6840</v>
          </cell>
          <cell r="S5264">
            <v>6840</v>
          </cell>
          <cell r="T5264">
            <v>6890</v>
          </cell>
          <cell r="U5264">
            <v>6890</v>
          </cell>
          <cell r="V5264">
            <v>6870</v>
          </cell>
          <cell r="W5264">
            <v>6890</v>
          </cell>
          <cell r="X5264">
            <v>37.250644325918742</v>
          </cell>
        </row>
        <row r="5265">
          <cell r="A5265">
            <v>44167</v>
          </cell>
          <cell r="B5265">
            <v>12</v>
          </cell>
          <cell r="C5265">
            <v>2020</v>
          </cell>
          <cell r="D5265">
            <v>3313</v>
          </cell>
          <cell r="E5265">
            <v>40.369732316923262</v>
          </cell>
          <cell r="F5265">
            <v>39.802741694494564</v>
          </cell>
          <cell r="G5265">
            <v>39.303789946757313</v>
          </cell>
          <cell r="H5265">
            <v>41.276917312809175</v>
          </cell>
          <cell r="I5265">
            <v>39.780062069597413</v>
          </cell>
          <cell r="J5265">
            <v>59.650857240329344</v>
          </cell>
          <cell r="K5265">
            <v>40.823324814866218</v>
          </cell>
          <cell r="M5265">
            <v>57</v>
          </cell>
          <cell r="N5265">
            <v>44</v>
          </cell>
          <cell r="O5265">
            <v>64</v>
          </cell>
          <cell r="P5265">
            <v>7</v>
          </cell>
          <cell r="Q5265">
            <v>65.5</v>
          </cell>
          <cell r="R5265">
            <v>6720</v>
          </cell>
          <cell r="S5265">
            <v>6720</v>
          </cell>
          <cell r="T5265">
            <v>6750</v>
          </cell>
          <cell r="U5265">
            <v>6750</v>
          </cell>
          <cell r="V5265">
            <v>6730</v>
          </cell>
          <cell r="W5265">
            <v>6750</v>
          </cell>
          <cell r="X5265">
            <v>36.877348360368586</v>
          </cell>
        </row>
        <row r="5266">
          <cell r="A5266">
            <v>44168</v>
          </cell>
          <cell r="B5266">
            <v>12</v>
          </cell>
          <cell r="C5266">
            <v>2020</v>
          </cell>
          <cell r="D5266">
            <v>3329</v>
          </cell>
          <cell r="E5266">
            <v>40.653227628137607</v>
          </cell>
          <cell r="F5266">
            <v>40.029537943466039</v>
          </cell>
          <cell r="G5266">
            <v>39.553265820625938</v>
          </cell>
          <cell r="H5266">
            <v>41.276917312809175</v>
          </cell>
          <cell r="I5266">
            <v>40.14293606795178</v>
          </cell>
          <cell r="J5266">
            <v>59.57009518070258</v>
          </cell>
          <cell r="K5266">
            <v>41.0501210638377</v>
          </cell>
          <cell r="M5266">
            <v>58</v>
          </cell>
          <cell r="N5266">
            <v>44.25</v>
          </cell>
          <cell r="O5266">
            <v>64</v>
          </cell>
          <cell r="P5266">
            <v>6</v>
          </cell>
          <cell r="Q5266">
            <v>65.5</v>
          </cell>
          <cell r="R5266">
            <v>6720</v>
          </cell>
          <cell r="S5266">
            <v>6720</v>
          </cell>
          <cell r="T5266">
            <v>6730</v>
          </cell>
          <cell r="U5266">
            <v>6730</v>
          </cell>
          <cell r="V5266">
            <v>6730</v>
          </cell>
          <cell r="W5266">
            <v>6730</v>
          </cell>
          <cell r="X5266">
            <v>37.073641680631155</v>
          </cell>
        </row>
        <row r="5267">
          <cell r="A5267">
            <v>44169</v>
          </cell>
          <cell r="B5267">
            <v>12</v>
          </cell>
          <cell r="C5267">
            <v>2020</v>
          </cell>
          <cell r="D5267">
            <v>3439</v>
          </cell>
          <cell r="E5267">
            <v>41.673810748509268</v>
          </cell>
          <cell r="F5267">
            <v>42.297500433180829</v>
          </cell>
          <cell r="G5267">
            <v>41.957306059723614</v>
          </cell>
          <cell r="H5267">
            <v>42.637694806638052</v>
          </cell>
          <cell r="I5267">
            <v>42.41089855766657</v>
          </cell>
          <cell r="J5267"/>
          <cell r="K5267">
            <v>43.544879802523965</v>
          </cell>
          <cell r="M5267">
            <v>59.75</v>
          </cell>
          <cell r="N5267">
            <v>46.5</v>
          </cell>
          <cell r="O5267">
            <v>70</v>
          </cell>
          <cell r="P5267">
            <v>10.25</v>
          </cell>
          <cell r="Q5267">
            <v>72.5</v>
          </cell>
          <cell r="R5267">
            <v>6860</v>
          </cell>
          <cell r="S5267">
            <v>6860</v>
          </cell>
          <cell r="T5267">
            <v>6870</v>
          </cell>
          <cell r="U5267">
            <v>6870</v>
          </cell>
          <cell r="V5267">
            <v>6870</v>
          </cell>
          <cell r="W5267">
            <v>6870</v>
          </cell>
          <cell r="X5267">
            <v>38.440231651696223</v>
          </cell>
        </row>
        <row r="5268">
          <cell r="A5268">
            <v>44172</v>
          </cell>
          <cell r="B5268">
            <v>12</v>
          </cell>
          <cell r="C5268">
            <v>2020</v>
          </cell>
          <cell r="D5268">
            <v>3395</v>
          </cell>
          <cell r="E5268">
            <v>41.503713561780657</v>
          </cell>
          <cell r="F5268">
            <v>41.730509810752132</v>
          </cell>
          <cell r="G5268">
            <v>41.707830185854988</v>
          </cell>
          <cell r="H5268">
            <v>42.864491055609527</v>
          </cell>
          <cell r="I5268">
            <v>41.730509810752132</v>
          </cell>
          <cell r="J5268"/>
          <cell r="K5268">
            <v>42.41089855766657</v>
          </cell>
          <cell r="M5268">
            <v>59.75</v>
          </cell>
          <cell r="N5268">
            <v>46.5</v>
          </cell>
          <cell r="O5268">
            <v>70</v>
          </cell>
          <cell r="P5268">
            <v>10.25</v>
          </cell>
          <cell r="Q5268">
            <v>72.5</v>
          </cell>
          <cell r="R5268">
            <v>6860</v>
          </cell>
          <cell r="S5268">
            <v>6860</v>
          </cell>
          <cell r="T5268">
            <v>6870</v>
          </cell>
          <cell r="U5268">
            <v>6870</v>
          </cell>
          <cell r="V5268">
            <v>6870</v>
          </cell>
          <cell r="W5268">
            <v>6870</v>
          </cell>
          <cell r="X5268">
            <v>37.836524091310629</v>
          </cell>
        </row>
        <row r="5269">
          <cell r="A5269">
            <v>44173</v>
          </cell>
          <cell r="B5269">
            <v>12</v>
          </cell>
          <cell r="C5269">
            <v>2020</v>
          </cell>
          <cell r="D5269">
            <v>3361</v>
          </cell>
          <cell r="E5269">
            <v>41.526393186677801</v>
          </cell>
          <cell r="F5269">
            <v>41.617111686266398</v>
          </cell>
          <cell r="G5269">
            <v>41.435674687089211</v>
          </cell>
          <cell r="H5269"/>
          <cell r="I5269"/>
          <cell r="J5269"/>
          <cell r="K5269">
            <v>40.823324814866218</v>
          </cell>
          <cell r="M5269">
            <v>59.25</v>
          </cell>
          <cell r="N5269">
            <v>45.75</v>
          </cell>
          <cell r="O5269">
            <v>70</v>
          </cell>
          <cell r="P5269">
            <v>10.75</v>
          </cell>
          <cell r="Q5269">
            <v>72.5</v>
          </cell>
          <cell r="R5269">
            <v>6890</v>
          </cell>
          <cell r="S5269">
            <v>6890</v>
          </cell>
          <cell r="T5269">
            <v>6900</v>
          </cell>
          <cell r="U5269">
            <v>6900</v>
          </cell>
          <cell r="V5269">
            <v>6900</v>
          </cell>
          <cell r="W5269">
            <v>6900</v>
          </cell>
          <cell r="X5269">
            <v>37.457601611456553</v>
          </cell>
        </row>
        <row r="5270">
          <cell r="A5270">
            <v>44174</v>
          </cell>
          <cell r="B5270">
            <v>12</v>
          </cell>
          <cell r="C5270">
            <v>2020</v>
          </cell>
          <cell r="D5270">
            <v>3356</v>
          </cell>
          <cell r="E5270">
            <v>41.526393186677801</v>
          </cell>
          <cell r="F5270">
            <v>41.390315437294916</v>
          </cell>
          <cell r="G5270">
            <v>41.32227656260347</v>
          </cell>
          <cell r="H5270">
            <v>42.864491055609527</v>
          </cell>
          <cell r="I5270">
            <v>41.730509810752132</v>
          </cell>
          <cell r="J5270">
            <v>43.998472300466922</v>
          </cell>
          <cell r="K5270">
            <v>41.0501210638377</v>
          </cell>
          <cell r="M5270">
            <v>59.25</v>
          </cell>
          <cell r="N5270">
            <v>45.75</v>
          </cell>
          <cell r="O5270">
            <v>70</v>
          </cell>
          <cell r="P5270">
            <v>10.75</v>
          </cell>
          <cell r="Q5270">
            <v>72.5</v>
          </cell>
          <cell r="R5270">
            <v>6790</v>
          </cell>
          <cell r="S5270">
            <v>6790</v>
          </cell>
          <cell r="T5270">
            <v>6800</v>
          </cell>
          <cell r="U5270">
            <v>6800</v>
          </cell>
          <cell r="V5270">
            <v>6800</v>
          </cell>
          <cell r="W5270">
            <v>6800</v>
          </cell>
          <cell r="X5270">
            <v>37.466316098857178</v>
          </cell>
        </row>
        <row r="5271">
          <cell r="A5271">
            <v>44175</v>
          </cell>
          <cell r="B5271">
            <v>12</v>
          </cell>
          <cell r="C5271">
            <v>2020</v>
          </cell>
          <cell r="D5271">
            <v>3405</v>
          </cell>
          <cell r="E5271">
            <v>41.979985684620765</v>
          </cell>
          <cell r="F5271">
            <v>41.843907935237873</v>
          </cell>
          <cell r="G5271">
            <v>41.730509810752132</v>
          </cell>
          <cell r="H5271">
            <v>43.091287304581009</v>
          </cell>
          <cell r="I5271">
            <v>41.730509810752132</v>
          </cell>
          <cell r="J5271">
            <v>43.998472300466922</v>
          </cell>
          <cell r="K5271">
            <v>41.843907935237873</v>
          </cell>
          <cell r="M5271">
            <v>61</v>
          </cell>
          <cell r="N5271">
            <v>46</v>
          </cell>
          <cell r="O5271">
            <v>70</v>
          </cell>
          <cell r="P5271">
            <v>9</v>
          </cell>
          <cell r="Q5271">
            <v>72.5</v>
          </cell>
          <cell r="R5271">
            <v>6870</v>
          </cell>
          <cell r="S5271">
            <v>6870</v>
          </cell>
          <cell r="T5271">
            <v>6880</v>
          </cell>
          <cell r="U5271">
            <v>6880</v>
          </cell>
          <cell r="V5271">
            <v>6880</v>
          </cell>
          <cell r="W5271">
            <v>6880</v>
          </cell>
          <cell r="X5271">
            <v>38.041439790536266</v>
          </cell>
        </row>
        <row r="5272">
          <cell r="A5272">
            <v>44176</v>
          </cell>
          <cell r="B5272">
            <v>12</v>
          </cell>
          <cell r="C5272">
            <v>2020</v>
          </cell>
          <cell r="D5272">
            <v>3407</v>
          </cell>
          <cell r="E5272">
            <v>41.753189435649283</v>
          </cell>
          <cell r="F5272">
            <v>42.070704184209355</v>
          </cell>
          <cell r="G5272">
            <v>41.957306059723614</v>
          </cell>
          <cell r="H5272">
            <v>43.091287304581009</v>
          </cell>
          <cell r="I5272">
            <v>42.274820808283685</v>
          </cell>
          <cell r="J5272">
            <v>43.998472300466922</v>
          </cell>
          <cell r="K5272">
            <v>41.617111686266398</v>
          </cell>
          <cell r="M5272">
            <v>61</v>
          </cell>
          <cell r="N5272">
            <v>46</v>
          </cell>
          <cell r="O5272">
            <v>69.5</v>
          </cell>
          <cell r="P5272">
            <v>8.5</v>
          </cell>
          <cell r="Q5272">
            <v>72</v>
          </cell>
          <cell r="R5272">
            <v>7070</v>
          </cell>
          <cell r="S5272">
            <v>7070</v>
          </cell>
          <cell r="T5272">
            <v>7080</v>
          </cell>
          <cell r="U5272">
            <v>7080</v>
          </cell>
          <cell r="V5272">
            <v>7080</v>
          </cell>
          <cell r="W5272">
            <v>7080</v>
          </cell>
          <cell r="X5272">
            <v>38.157768901028597</v>
          </cell>
        </row>
        <row r="5273">
          <cell r="A5273">
            <v>44179</v>
          </cell>
          <cell r="B5273">
            <v>12</v>
          </cell>
          <cell r="C5273">
            <v>2020</v>
          </cell>
          <cell r="D5273">
            <v>3452</v>
          </cell>
          <cell r="E5273">
            <v>41.979985684620765</v>
          </cell>
          <cell r="F5273">
            <v>42.41089855766657</v>
          </cell>
          <cell r="G5273">
            <v>42.32018005807798</v>
          </cell>
          <cell r="H5273">
            <v>43.544879802523965</v>
          </cell>
          <cell r="I5273">
            <v>42.50161705725516</v>
          </cell>
          <cell r="J5273">
            <v>43.998472300466922</v>
          </cell>
          <cell r="K5273">
            <v>42.184102308695095</v>
          </cell>
          <cell r="M5273">
            <v>60.5</v>
          </cell>
          <cell r="N5273">
            <v>46.5</v>
          </cell>
          <cell r="O5273">
            <v>69.5</v>
          </cell>
          <cell r="P5273">
            <v>9</v>
          </cell>
          <cell r="Q5273">
            <v>72</v>
          </cell>
          <cell r="R5273">
            <v>7000</v>
          </cell>
          <cell r="S5273">
            <v>7000</v>
          </cell>
          <cell r="T5273">
            <v>7010</v>
          </cell>
          <cell r="U5273">
            <v>7010</v>
          </cell>
          <cell r="V5273">
            <v>7010</v>
          </cell>
          <cell r="W5273">
            <v>7010</v>
          </cell>
          <cell r="X5273">
            <v>38.652216808173065</v>
          </cell>
        </row>
        <row r="5274">
          <cell r="A5274">
            <v>44180</v>
          </cell>
          <cell r="B5274">
            <v>12</v>
          </cell>
          <cell r="C5274">
            <v>2020</v>
          </cell>
          <cell r="D5274">
            <v>3446</v>
          </cell>
          <cell r="E5274">
            <v>41.866587560135024</v>
          </cell>
          <cell r="F5274">
            <v>42.297500433180829</v>
          </cell>
          <cell r="G5274">
            <v>42.138743058900801</v>
          </cell>
          <cell r="H5274">
            <v>43.544879802523965</v>
          </cell>
          <cell r="I5274">
            <v>42.184102308695095</v>
          </cell>
          <cell r="J5274">
            <v>43.998472300466922</v>
          </cell>
          <cell r="K5274">
            <v>41.617111686266398</v>
          </cell>
          <cell r="M5274">
            <v>60.5</v>
          </cell>
          <cell r="N5274">
            <v>46.5</v>
          </cell>
          <cell r="O5274">
            <v>69.5</v>
          </cell>
          <cell r="P5274">
            <v>9</v>
          </cell>
          <cell r="Q5274">
            <v>72</v>
          </cell>
          <cell r="R5274">
            <v>7040</v>
          </cell>
          <cell r="S5274">
            <v>7040</v>
          </cell>
          <cell r="T5274">
            <v>6990</v>
          </cell>
          <cell r="U5274">
            <v>7020</v>
          </cell>
          <cell r="V5274">
            <v>7040</v>
          </cell>
          <cell r="W5274">
            <v>6990</v>
          </cell>
          <cell r="X5274">
            <v>38.575512041249596</v>
          </cell>
        </row>
        <row r="5275">
          <cell r="A5275">
            <v>44181</v>
          </cell>
          <cell r="B5275">
            <v>12</v>
          </cell>
          <cell r="C5275">
            <v>2020</v>
          </cell>
          <cell r="D5275">
            <v>3368</v>
          </cell>
          <cell r="E5275">
            <v>43.318083553552491</v>
          </cell>
          <cell r="F5275">
            <v>41.163519188323434</v>
          </cell>
          <cell r="G5275">
            <v>41.163519188323434</v>
          </cell>
          <cell r="H5275">
            <v>43.998472300466922</v>
          </cell>
          <cell r="I5275">
            <v>42.637694806638052</v>
          </cell>
          <cell r="J5275">
            <v>43.998472300466922</v>
          </cell>
          <cell r="K5275">
            <v>41.617111686266398</v>
          </cell>
          <cell r="M5275">
            <v>60</v>
          </cell>
          <cell r="N5275">
            <v>46.5</v>
          </cell>
          <cell r="O5275">
            <v>69.5</v>
          </cell>
          <cell r="P5275">
            <v>9.5</v>
          </cell>
          <cell r="Q5275">
            <v>72</v>
          </cell>
          <cell r="R5275">
            <v>7090</v>
          </cell>
          <cell r="S5275">
            <v>7090</v>
          </cell>
          <cell r="T5275">
            <v>7040</v>
          </cell>
          <cell r="U5275">
            <v>7070</v>
          </cell>
          <cell r="V5275">
            <v>7090</v>
          </cell>
          <cell r="W5275">
            <v>7040</v>
          </cell>
          <cell r="X5275">
            <v>37.730292246774084</v>
          </cell>
        </row>
        <row r="5276">
          <cell r="A5276">
            <v>44182</v>
          </cell>
          <cell r="B5276">
            <v>12</v>
          </cell>
          <cell r="C5276">
            <v>2020</v>
          </cell>
          <cell r="D5276">
            <v>3377</v>
          </cell>
          <cell r="E5276">
            <v>43.431481678038224</v>
          </cell>
          <cell r="F5276">
            <v>41.390315437294916</v>
          </cell>
          <cell r="G5276">
            <v>41.390315437294916</v>
          </cell>
          <cell r="H5276">
            <v>43.998472300466922</v>
          </cell>
          <cell r="I5276">
            <v>42.637694806638052</v>
          </cell>
          <cell r="J5276">
            <v>43.998472300466922</v>
          </cell>
          <cell r="K5276">
            <v>42.41089855766657</v>
          </cell>
          <cell r="M5276">
            <v>60</v>
          </cell>
          <cell r="N5276">
            <v>46.5</v>
          </cell>
          <cell r="O5276">
            <v>69.5</v>
          </cell>
          <cell r="P5276">
            <v>9.5</v>
          </cell>
          <cell r="Q5276">
            <v>72</v>
          </cell>
          <cell r="R5276">
            <v>7130</v>
          </cell>
          <cell r="S5276">
            <v>7130</v>
          </cell>
          <cell r="T5276">
            <v>7080</v>
          </cell>
          <cell r="U5276">
            <v>7130</v>
          </cell>
          <cell r="V5276">
            <v>7130</v>
          </cell>
          <cell r="W5276">
            <v>7080</v>
          </cell>
          <cell r="X5276">
            <v>37.98120172460623</v>
          </cell>
        </row>
        <row r="5277">
          <cell r="A5277">
            <v>44183</v>
          </cell>
          <cell r="B5277">
            <v>12</v>
          </cell>
          <cell r="C5277">
            <v>2020</v>
          </cell>
          <cell r="D5277">
            <v>3443</v>
          </cell>
          <cell r="E5277">
            <v>44.225268549438404</v>
          </cell>
          <cell r="F5277">
            <v>41.957306059723614</v>
          </cell>
          <cell r="G5277">
            <v>41.889267185032168</v>
          </cell>
          <cell r="H5277">
            <v>44.225268549438404</v>
          </cell>
          <cell r="I5277">
            <v>43.091287304581009</v>
          </cell>
          <cell r="J5277">
            <v>43.998472300466922</v>
          </cell>
          <cell r="K5277">
            <v>43.544879802523965</v>
          </cell>
          <cell r="M5277"/>
          <cell r="N5277"/>
          <cell r="O5277"/>
          <cell r="P5277"/>
          <cell r="Q5277"/>
          <cell r="R5277">
            <v>7160</v>
          </cell>
          <cell r="S5277">
            <v>7160</v>
          </cell>
          <cell r="T5277">
            <v>7110</v>
          </cell>
          <cell r="U5277">
            <v>7160</v>
          </cell>
          <cell r="V5277">
            <v>7160</v>
          </cell>
          <cell r="W5277">
            <v>7110</v>
          </cell>
          <cell r="X5277">
            <v>38.675556473937711</v>
          </cell>
        </row>
        <row r="5278">
          <cell r="A5278">
            <v>44186</v>
          </cell>
          <cell r="B5278">
            <v>12</v>
          </cell>
          <cell r="C5278">
            <v>2020</v>
          </cell>
          <cell r="D5278">
            <v>3405</v>
          </cell>
          <cell r="E5278">
            <v>44.236608361886979</v>
          </cell>
          <cell r="F5278">
            <v>41.617111686266398</v>
          </cell>
          <cell r="G5278">
            <v>41.707830185854988</v>
          </cell>
          <cell r="H5278">
            <v>44.452064798409886</v>
          </cell>
          <cell r="I5278">
            <v>43.091287304581009</v>
          </cell>
          <cell r="J5278">
            <v>48.987989777839459</v>
          </cell>
          <cell r="K5278">
            <v>43.318083553552491</v>
          </cell>
          <cell r="M5278">
            <v>62</v>
          </cell>
          <cell r="N5278">
            <v>46</v>
          </cell>
          <cell r="O5278">
            <v>70</v>
          </cell>
          <cell r="P5278">
            <v>8</v>
          </cell>
          <cell r="Q5278">
            <v>72.5</v>
          </cell>
          <cell r="R5278">
            <v>7160</v>
          </cell>
          <cell r="S5278">
            <v>7160</v>
          </cell>
          <cell r="T5278">
            <v>7170</v>
          </cell>
          <cell r="U5278">
            <v>7220</v>
          </cell>
          <cell r="V5278">
            <v>7220</v>
          </cell>
          <cell r="W5278">
            <v>7170</v>
          </cell>
          <cell r="X5278">
            <v>38.144787737608596</v>
          </cell>
        </row>
        <row r="5279">
          <cell r="A5279">
            <v>44187</v>
          </cell>
          <cell r="B5279">
            <v>12</v>
          </cell>
          <cell r="C5279">
            <v>2020</v>
          </cell>
          <cell r="D5279">
            <v>3416</v>
          </cell>
          <cell r="E5279">
            <v>44.35000648637272</v>
          </cell>
          <cell r="F5279">
            <v>41.957306059723614</v>
          </cell>
          <cell r="G5279">
            <v>41.753189435649283</v>
          </cell>
          <cell r="H5279">
            <v>44.905657296352842</v>
          </cell>
          <cell r="I5279">
            <v>43.544879802523965</v>
          </cell>
          <cell r="J5279">
            <v>48.987989777839459</v>
          </cell>
          <cell r="K5279">
            <v>43.544879802523965</v>
          </cell>
          <cell r="M5279">
            <v>61.5</v>
          </cell>
          <cell r="N5279">
            <v>45.75</v>
          </cell>
          <cell r="O5279">
            <v>70</v>
          </cell>
          <cell r="P5279">
            <v>8.5</v>
          </cell>
          <cell r="Q5279">
            <v>72.5</v>
          </cell>
          <cell r="R5279">
            <v>7160</v>
          </cell>
          <cell r="S5279">
            <v>7160</v>
          </cell>
          <cell r="T5279">
            <v>7170</v>
          </cell>
          <cell r="U5279">
            <v>7220</v>
          </cell>
          <cell r="V5279">
            <v>7220</v>
          </cell>
          <cell r="W5279">
            <v>7170</v>
          </cell>
          <cell r="X5279">
            <v>38.173736707887286</v>
          </cell>
        </row>
        <row r="5280">
          <cell r="A5280">
            <v>44188</v>
          </cell>
          <cell r="B5280">
            <v>12</v>
          </cell>
          <cell r="C5280">
            <v>2020</v>
          </cell>
          <cell r="D5280">
            <v>3536</v>
          </cell>
          <cell r="E5280">
            <v>45.257191482258634</v>
          </cell>
          <cell r="F5280">
            <v>43.658277927009706</v>
          </cell>
          <cell r="G5280">
            <v>43.318083553552491</v>
          </cell>
          <cell r="H5280">
            <v>45.132453545324317</v>
          </cell>
          <cell r="I5280">
            <v>43.771676051495447</v>
          </cell>
          <cell r="J5280"/>
          <cell r="K5280">
            <v>45.812842292238756</v>
          </cell>
          <cell r="M5280">
            <v>61.5</v>
          </cell>
          <cell r="N5280">
            <v>45.75</v>
          </cell>
          <cell r="O5280">
            <v>70</v>
          </cell>
          <cell r="P5280">
            <v>8.5</v>
          </cell>
          <cell r="Q5280">
            <v>72.5</v>
          </cell>
          <cell r="R5280">
            <v>7080</v>
          </cell>
          <cell r="S5280">
            <v>7080</v>
          </cell>
          <cell r="T5280">
            <v>7060</v>
          </cell>
          <cell r="U5280">
            <v>7130</v>
          </cell>
          <cell r="V5280">
            <v>7130</v>
          </cell>
          <cell r="W5280">
            <v>7060</v>
          </cell>
          <cell r="X5280">
            <v>39.495273891314937</v>
          </cell>
        </row>
        <row r="5281">
          <cell r="A5281">
            <v>44189</v>
          </cell>
          <cell r="B5281">
            <v>12</v>
          </cell>
          <cell r="C5281">
            <v>2020</v>
          </cell>
          <cell r="D5281">
            <v>3569</v>
          </cell>
          <cell r="E5281">
            <v>45.937580229173072</v>
          </cell>
          <cell r="F5281">
            <v>44.792259171867101</v>
          </cell>
          <cell r="G5281">
            <v>44.452064798409886</v>
          </cell>
          <cell r="H5281">
            <v>47.173619786067633</v>
          </cell>
          <cell r="I5281">
            <v>44.905657296352842</v>
          </cell>
          <cell r="J5281"/>
          <cell r="K5281">
            <v>47.627212284010589</v>
          </cell>
          <cell r="M5281">
            <v>66.5</v>
          </cell>
          <cell r="N5281">
            <v>49.5</v>
          </cell>
          <cell r="O5281">
            <v>70</v>
          </cell>
          <cell r="P5281">
            <v>3.5</v>
          </cell>
          <cell r="Q5281">
            <v>72.5</v>
          </cell>
          <cell r="R5281">
            <v>7360</v>
          </cell>
          <cell r="S5281">
            <v>7360</v>
          </cell>
          <cell r="T5281">
            <v>7340</v>
          </cell>
          <cell r="U5281">
            <v>7410</v>
          </cell>
          <cell r="V5281">
            <v>7410</v>
          </cell>
          <cell r="W5281">
            <v>7340</v>
          </cell>
          <cell r="X5281">
            <v>39.883508873082462</v>
          </cell>
        </row>
        <row r="5282">
          <cell r="A5282">
            <v>44190</v>
          </cell>
          <cell r="B5282">
            <v>12</v>
          </cell>
          <cell r="C5282">
            <v>2020</v>
          </cell>
          <cell r="D5282"/>
          <cell r="E5282"/>
          <cell r="F5282"/>
          <cell r="G5282"/>
          <cell r="H5282"/>
          <cell r="I5282"/>
          <cell r="J5282"/>
          <cell r="K5282"/>
          <cell r="M5282"/>
          <cell r="N5282"/>
          <cell r="O5282"/>
          <cell r="P5282"/>
          <cell r="Q5282"/>
          <cell r="R5282">
            <v>7400</v>
          </cell>
          <cell r="S5282">
            <v>7400</v>
          </cell>
          <cell r="T5282">
            <v>7380</v>
          </cell>
          <cell r="U5282">
            <v>7450</v>
          </cell>
          <cell r="V5282">
            <v>7450</v>
          </cell>
          <cell r="W5282">
            <v>7380</v>
          </cell>
          <cell r="X5282"/>
        </row>
        <row r="5283">
          <cell r="A5283">
            <v>44193</v>
          </cell>
          <cell r="B5283">
            <v>12</v>
          </cell>
          <cell r="C5283">
            <v>2020</v>
          </cell>
          <cell r="D5283">
            <v>3541</v>
          </cell>
          <cell r="E5283">
            <v>45.982939478967367</v>
          </cell>
          <cell r="F5283">
            <v>44.56546292289562</v>
          </cell>
          <cell r="G5283">
            <v>44.247948174335555</v>
          </cell>
          <cell r="H5283">
            <v>47.173619786067633</v>
          </cell>
          <cell r="I5283">
            <v>44.452064798409886</v>
          </cell>
          <cell r="J5283">
            <v>48.987989777839459</v>
          </cell>
          <cell r="K5283">
            <v>46.266434790181712</v>
          </cell>
          <cell r="M5283">
            <v>66.5</v>
          </cell>
          <cell r="N5283">
            <v>49.5</v>
          </cell>
          <cell r="O5283">
            <v>70</v>
          </cell>
          <cell r="P5283">
            <v>3.5</v>
          </cell>
          <cell r="Q5283">
            <v>72.5</v>
          </cell>
          <cell r="R5283">
            <v>7390</v>
          </cell>
          <cell r="S5283">
            <v>7390</v>
          </cell>
          <cell r="T5283">
            <v>7370</v>
          </cell>
          <cell r="U5283">
            <v>7440</v>
          </cell>
          <cell r="V5283">
            <v>7440</v>
          </cell>
          <cell r="W5283">
            <v>7370</v>
          </cell>
          <cell r="X5283">
            <v>39.683039782977502</v>
          </cell>
        </row>
        <row r="5284">
          <cell r="A5284">
            <v>44194</v>
          </cell>
          <cell r="B5284">
            <v>12</v>
          </cell>
          <cell r="C5284">
            <v>2020</v>
          </cell>
          <cell r="D5284">
            <v>3549</v>
          </cell>
          <cell r="E5284">
            <v>45.926240416724497</v>
          </cell>
          <cell r="F5284">
            <v>44.111870424952663</v>
          </cell>
          <cell r="G5284">
            <v>44.021151925364073</v>
          </cell>
          <cell r="H5284">
            <v>46.266434790181712</v>
          </cell>
          <cell r="I5284">
            <v>44.225268549438404</v>
          </cell>
          <cell r="J5284"/>
          <cell r="K5284">
            <v>46.83342541261041</v>
          </cell>
          <cell r="M5284">
            <v>66.5</v>
          </cell>
          <cell r="N5284">
            <v>49.5</v>
          </cell>
          <cell r="O5284">
            <v>70</v>
          </cell>
          <cell r="P5284">
            <v>3.5</v>
          </cell>
          <cell r="Q5284">
            <v>72.5</v>
          </cell>
          <cell r="R5284">
            <v>7290</v>
          </cell>
          <cell r="S5284">
            <v>7290</v>
          </cell>
          <cell r="T5284">
            <v>7270</v>
          </cell>
          <cell r="U5284">
            <v>7340</v>
          </cell>
          <cell r="V5284">
            <v>7340</v>
          </cell>
          <cell r="W5284">
            <v>7270</v>
          </cell>
          <cell r="X5284">
            <v>39.767781007894222</v>
          </cell>
        </row>
        <row r="5285">
          <cell r="A5285">
            <v>44195</v>
          </cell>
          <cell r="B5285">
            <v>12</v>
          </cell>
          <cell r="C5285">
            <v>2020</v>
          </cell>
          <cell r="D5285">
            <v>3585</v>
          </cell>
          <cell r="E5285">
            <v>46.493231039153194</v>
          </cell>
          <cell r="F5285">
            <v>44.792259171867101</v>
          </cell>
          <cell r="G5285">
            <v>44.76957954696995</v>
          </cell>
          <cell r="H5285">
            <v>47.400416035039107</v>
          </cell>
          <cell r="I5285">
            <v>44.996375795941432</v>
          </cell>
          <cell r="J5285"/>
          <cell r="K5285">
            <v>47.400416035039107</v>
          </cell>
          <cell r="M5285">
            <v>69</v>
          </cell>
          <cell r="N5285">
            <v>49</v>
          </cell>
          <cell r="O5285">
            <v>70</v>
          </cell>
          <cell r="P5285">
            <v>1</v>
          </cell>
          <cell r="Q5285">
            <v>72.5</v>
          </cell>
          <cell r="R5285">
            <v>7370</v>
          </cell>
          <cell r="S5285">
            <v>7370</v>
          </cell>
          <cell r="T5285">
            <v>7350</v>
          </cell>
          <cell r="U5285">
            <v>7420</v>
          </cell>
          <cell r="V5285">
            <v>7420</v>
          </cell>
          <cell r="W5285">
            <v>7350</v>
          </cell>
          <cell r="X5285">
            <v>40.300597400879916</v>
          </cell>
        </row>
        <row r="5286">
          <cell r="A5286">
            <v>44196</v>
          </cell>
          <cell r="B5286">
            <v>12</v>
          </cell>
          <cell r="C5286">
            <v>2020</v>
          </cell>
          <cell r="D5286">
            <v>3602</v>
          </cell>
          <cell r="E5286">
            <v>46.617968976087504</v>
          </cell>
          <cell r="F5286">
            <v>45.019055420838583</v>
          </cell>
          <cell r="G5286">
            <v>44.860298046558547</v>
          </cell>
          <cell r="H5286">
            <v>47.173619786067633</v>
          </cell>
          <cell r="I5286">
            <v>45.132453545324317</v>
          </cell>
          <cell r="J5286"/>
          <cell r="K5286">
            <v>47.400416035039107</v>
          </cell>
          <cell r="M5286">
            <v>69</v>
          </cell>
          <cell r="N5286">
            <v>49</v>
          </cell>
          <cell r="O5286">
            <v>70</v>
          </cell>
          <cell r="P5286">
            <v>1</v>
          </cell>
          <cell r="Q5286">
            <v>72.5</v>
          </cell>
          <cell r="R5286">
            <v>7420</v>
          </cell>
          <cell r="S5286">
            <v>7420</v>
          </cell>
          <cell r="T5286">
            <v>7400</v>
          </cell>
          <cell r="U5286">
            <v>7470</v>
          </cell>
          <cell r="V5286">
            <v>7470</v>
          </cell>
          <cell r="W5286">
            <v>7400</v>
          </cell>
          <cell r="X5286">
            <v>40.642790487326742</v>
          </cell>
        </row>
        <row r="5287">
          <cell r="A5287">
            <v>44200</v>
          </cell>
          <cell r="B5287">
            <v>1</v>
          </cell>
          <cell r="C5287">
            <v>2021</v>
          </cell>
          <cell r="D5287">
            <v>3724</v>
          </cell>
          <cell r="E5287">
            <v>48.080804781953546</v>
          </cell>
          <cell r="F5287">
            <v>46.720027288124676</v>
          </cell>
          <cell r="G5287">
            <v>46.674668038330374</v>
          </cell>
          <cell r="H5287">
            <v>49.441582275782423</v>
          </cell>
          <cell r="I5287">
            <v>46.810745787713266</v>
          </cell>
          <cell r="J5287">
            <v>48.987989777839459</v>
          </cell>
          <cell r="K5287">
            <v>48.307601030925028</v>
          </cell>
          <cell r="M5287">
            <v>72.75</v>
          </cell>
          <cell r="N5287">
            <v>51</v>
          </cell>
          <cell r="O5287">
            <v>70</v>
          </cell>
          <cell r="P5287">
            <v>-2.75</v>
          </cell>
          <cell r="Q5287">
            <v>72.5</v>
          </cell>
          <cell r="R5287">
            <v>7540</v>
          </cell>
          <cell r="S5287">
            <v>7540</v>
          </cell>
          <cell r="T5287">
            <v>7520</v>
          </cell>
          <cell r="U5287">
            <v>7590</v>
          </cell>
          <cell r="V5287">
            <v>7590</v>
          </cell>
          <cell r="W5287">
            <v>7520</v>
          </cell>
          <cell r="X5287">
            <v>42.187274284205195</v>
          </cell>
        </row>
        <row r="5288">
          <cell r="A5288">
            <v>44202</v>
          </cell>
          <cell r="B5288">
            <v>1</v>
          </cell>
          <cell r="C5288">
            <v>2021</v>
          </cell>
          <cell r="D5288">
            <v>3875</v>
          </cell>
          <cell r="E5288">
            <v>48.987989777839459</v>
          </cell>
          <cell r="F5288">
            <v>47.287017910553374</v>
          </cell>
          <cell r="G5288">
            <v>47.173619786067633</v>
          </cell>
          <cell r="H5288">
            <v>49.89517477372538</v>
          </cell>
          <cell r="I5288">
            <v>47.264338285656223</v>
          </cell>
          <cell r="J5288"/>
          <cell r="K5288">
            <v>51.25595226755425</v>
          </cell>
          <cell r="M5288">
            <v>74.5</v>
          </cell>
          <cell r="N5288">
            <v>51.5</v>
          </cell>
          <cell r="O5288">
            <v>70</v>
          </cell>
          <cell r="P5288">
            <v>-4.5</v>
          </cell>
          <cell r="Q5288">
            <v>72.5</v>
          </cell>
          <cell r="R5288">
            <v>7580</v>
          </cell>
          <cell r="S5288">
            <v>7580</v>
          </cell>
          <cell r="T5288">
            <v>7560</v>
          </cell>
          <cell r="U5288">
            <v>7630</v>
          </cell>
          <cell r="V5288">
            <v>7630</v>
          </cell>
          <cell r="W5288">
            <v>7560</v>
          </cell>
          <cell r="X5288">
            <v>43.854065108008051</v>
          </cell>
        </row>
        <row r="5289">
          <cell r="A5289">
            <v>44203</v>
          </cell>
          <cell r="B5289">
            <v>1</v>
          </cell>
          <cell r="C5289">
            <v>2021</v>
          </cell>
          <cell r="D5289">
            <v>3817</v>
          </cell>
          <cell r="E5289">
            <v>48.534397279896503</v>
          </cell>
          <cell r="F5289">
            <v>47.060221661581892</v>
          </cell>
          <cell r="G5289">
            <v>46.992182786890446</v>
          </cell>
          <cell r="H5289">
            <v>49.89517477372538</v>
          </cell>
          <cell r="I5289">
            <v>47.400416035039107</v>
          </cell>
          <cell r="J5289">
            <v>52.16313726344017</v>
          </cell>
          <cell r="K5289">
            <v>50.348767271668336</v>
          </cell>
          <cell r="M5289">
            <v>73.5</v>
          </cell>
          <cell r="N5289">
            <v>51.25</v>
          </cell>
          <cell r="O5289">
            <v>70</v>
          </cell>
          <cell r="P5289">
            <v>-3.5</v>
          </cell>
          <cell r="Q5289">
            <v>72.5</v>
          </cell>
          <cell r="R5289">
            <v>7680</v>
          </cell>
          <cell r="S5289">
            <v>7680</v>
          </cell>
          <cell r="T5289">
            <v>7660</v>
          </cell>
          <cell r="U5289">
            <v>7730</v>
          </cell>
          <cell r="V5289">
            <v>7730</v>
          </cell>
          <cell r="W5289">
            <v>7660</v>
          </cell>
          <cell r="X5289">
            <v>42.908613745929884</v>
          </cell>
        </row>
        <row r="5290">
          <cell r="A5290">
            <v>44204</v>
          </cell>
          <cell r="B5290">
            <v>1</v>
          </cell>
          <cell r="C5290">
            <v>2021</v>
          </cell>
          <cell r="D5290">
            <v>3820</v>
          </cell>
          <cell r="E5290">
            <v>48.489038030102208</v>
          </cell>
          <cell r="F5290">
            <v>47.060221661581892</v>
          </cell>
          <cell r="G5290">
            <v>46.992182786890446</v>
          </cell>
          <cell r="H5290">
            <v>49.89517477372538</v>
          </cell>
          <cell r="I5290">
            <v>46.720027288124676</v>
          </cell>
          <cell r="J5290"/>
          <cell r="K5290">
            <v>49.441582275782423</v>
          </cell>
          <cell r="M5290">
            <v>73.5</v>
          </cell>
          <cell r="N5290">
            <v>51.25</v>
          </cell>
          <cell r="O5290">
            <v>71</v>
          </cell>
          <cell r="P5290">
            <v>-2.5</v>
          </cell>
          <cell r="Q5290">
            <v>73</v>
          </cell>
          <cell r="R5290">
            <v>7660</v>
          </cell>
          <cell r="S5290">
            <v>7660</v>
          </cell>
          <cell r="T5290">
            <v>7640</v>
          </cell>
          <cell r="U5290">
            <v>7710</v>
          </cell>
          <cell r="V5290">
            <v>7710</v>
          </cell>
          <cell r="W5290">
            <v>7640</v>
          </cell>
          <cell r="X5290">
            <v>42.995616430325057</v>
          </cell>
        </row>
        <row r="5291">
          <cell r="A5291">
            <v>44207</v>
          </cell>
          <cell r="B5291">
            <v>1</v>
          </cell>
          <cell r="C5291">
            <v>2021</v>
          </cell>
          <cell r="D5291">
            <v>3797</v>
          </cell>
          <cell r="E5291">
            <v>48.262241781130733</v>
          </cell>
          <cell r="F5291">
            <v>46.720027288124676</v>
          </cell>
          <cell r="G5291">
            <v>46.65198841343323</v>
          </cell>
          <cell r="H5291">
            <v>49.441582275782423</v>
          </cell>
          <cell r="I5291">
            <v>46.946823537096151</v>
          </cell>
          <cell r="J5291">
            <v>52.16313726344017</v>
          </cell>
          <cell r="K5291">
            <v>48.080804781953546</v>
          </cell>
          <cell r="M5291">
            <v>73</v>
          </cell>
          <cell r="N5291">
            <v>51</v>
          </cell>
          <cell r="O5291">
            <v>71</v>
          </cell>
          <cell r="P5291">
            <v>-2</v>
          </cell>
          <cell r="Q5291">
            <v>73</v>
          </cell>
          <cell r="R5291">
            <v>7660</v>
          </cell>
          <cell r="S5291">
            <v>7660</v>
          </cell>
          <cell r="T5291">
            <v>7640</v>
          </cell>
          <cell r="U5291">
            <v>7710</v>
          </cell>
          <cell r="V5291">
            <v>7710</v>
          </cell>
          <cell r="W5291">
            <v>7640</v>
          </cell>
          <cell r="X5291">
            <v>42.525696658997823</v>
          </cell>
        </row>
        <row r="5292">
          <cell r="A5292">
            <v>44208</v>
          </cell>
          <cell r="B5292">
            <v>1</v>
          </cell>
          <cell r="C5292">
            <v>2021</v>
          </cell>
          <cell r="D5292">
            <v>3702</v>
          </cell>
          <cell r="E5292">
            <v>47.536493784421999</v>
          </cell>
          <cell r="F5292">
            <v>45.926240416724497</v>
          </cell>
          <cell r="G5292">
            <v>45.858201542033051</v>
          </cell>
          <cell r="H5292">
            <v>49.214786026810941</v>
          </cell>
          <cell r="I5292">
            <v>45.812842292238756</v>
          </cell>
          <cell r="J5292"/>
          <cell r="K5292">
            <v>46.83342541261041</v>
          </cell>
          <cell r="M5292">
            <v>73</v>
          </cell>
          <cell r="N5292">
            <v>51</v>
          </cell>
          <cell r="O5292">
            <v>71</v>
          </cell>
          <cell r="P5292">
            <v>-2</v>
          </cell>
          <cell r="Q5292">
            <v>73</v>
          </cell>
          <cell r="R5292"/>
          <cell r="S5292"/>
          <cell r="T5292"/>
          <cell r="U5292"/>
          <cell r="V5292"/>
          <cell r="W5292"/>
          <cell r="X5292">
            <v>41.410590071142565</v>
          </cell>
        </row>
        <row r="5293">
          <cell r="A5293">
            <v>44209</v>
          </cell>
          <cell r="B5293">
            <v>1</v>
          </cell>
          <cell r="C5293">
            <v>2021</v>
          </cell>
          <cell r="D5293">
            <v>3689</v>
          </cell>
          <cell r="E5293">
            <v>47.627212284010589</v>
          </cell>
          <cell r="F5293">
            <v>46.379832914667453</v>
          </cell>
          <cell r="G5293">
            <v>45.858201542033051</v>
          </cell>
          <cell r="H5293">
            <v>48.987989777839459</v>
          </cell>
          <cell r="I5293">
            <v>45.812842292238756</v>
          </cell>
          <cell r="J5293"/>
          <cell r="K5293">
            <v>46.493231039153194</v>
          </cell>
          <cell r="M5293">
            <v>72</v>
          </cell>
          <cell r="N5293">
            <v>50.5</v>
          </cell>
          <cell r="O5293">
            <v>71</v>
          </cell>
          <cell r="P5293">
            <v>-1</v>
          </cell>
          <cell r="Q5293">
            <v>73</v>
          </cell>
          <cell r="R5293">
            <v>7510</v>
          </cell>
          <cell r="S5293">
            <v>7510</v>
          </cell>
          <cell r="T5293">
            <v>7490</v>
          </cell>
          <cell r="U5293">
            <v>7560</v>
          </cell>
          <cell r="V5293">
            <v>7560</v>
          </cell>
          <cell r="W5293">
            <v>7490</v>
          </cell>
          <cell r="X5293">
            <v>41.397890274902828</v>
          </cell>
        </row>
        <row r="5294">
          <cell r="A5294">
            <v>44210</v>
          </cell>
          <cell r="B5294">
            <v>1</v>
          </cell>
          <cell r="C5294">
            <v>2021</v>
          </cell>
          <cell r="D5294">
            <v>3530</v>
          </cell>
          <cell r="E5294">
            <v>46.720027288124676</v>
          </cell>
          <cell r="F5294">
            <v>45.47264791878154</v>
          </cell>
          <cell r="G5294">
            <v>45.132453545324317</v>
          </cell>
          <cell r="H5294"/>
          <cell r="I5294"/>
          <cell r="J5294"/>
          <cell r="K5294">
            <v>46.039638541210238</v>
          </cell>
          <cell r="M5294">
            <v>72</v>
          </cell>
          <cell r="N5294">
            <v>50.5</v>
          </cell>
          <cell r="O5294">
            <v>71</v>
          </cell>
          <cell r="P5294">
            <v>-1</v>
          </cell>
          <cell r="Q5294">
            <v>73</v>
          </cell>
          <cell r="R5294">
            <v>7340</v>
          </cell>
          <cell r="S5294">
            <v>7340</v>
          </cell>
          <cell r="T5294">
            <v>7320</v>
          </cell>
          <cell r="U5294">
            <v>7390</v>
          </cell>
          <cell r="V5294">
            <v>7390</v>
          </cell>
          <cell r="W5294">
            <v>7320</v>
          </cell>
          <cell r="X5294">
            <v>39.692154629118541</v>
          </cell>
        </row>
        <row r="5295">
          <cell r="A5295">
            <v>44211</v>
          </cell>
          <cell r="B5295">
            <v>1</v>
          </cell>
          <cell r="C5295">
            <v>2021</v>
          </cell>
          <cell r="D5295">
            <v>3425</v>
          </cell>
          <cell r="E5295">
            <v>45.926240416724497</v>
          </cell>
          <cell r="F5295">
            <v>44.792259171867101</v>
          </cell>
          <cell r="G5295">
            <v>44.452064798409886</v>
          </cell>
          <cell r="H5295">
            <v>47.173619786067633</v>
          </cell>
          <cell r="I5295">
            <v>45.359249794295799</v>
          </cell>
          <cell r="J5295"/>
          <cell r="K5295">
            <v>44.452064798409886</v>
          </cell>
          <cell r="M5295">
            <v>70.5</v>
          </cell>
          <cell r="N5295">
            <v>50.5</v>
          </cell>
          <cell r="O5295">
            <v>68.75</v>
          </cell>
          <cell r="P5295">
            <v>-1.75</v>
          </cell>
          <cell r="Q5295">
            <v>73</v>
          </cell>
          <cell r="R5295">
            <v>7300</v>
          </cell>
          <cell r="S5295">
            <v>7300</v>
          </cell>
          <cell r="T5295">
            <v>7280</v>
          </cell>
          <cell r="U5295">
            <v>7350</v>
          </cell>
          <cell r="V5295">
            <v>7350</v>
          </cell>
          <cell r="W5295">
            <v>7280</v>
          </cell>
          <cell r="X5295">
            <v>38.501965438776487</v>
          </cell>
        </row>
        <row r="5296">
          <cell r="A5296">
            <v>44214</v>
          </cell>
          <cell r="B5296">
            <v>1</v>
          </cell>
          <cell r="C5296">
            <v>2021</v>
          </cell>
          <cell r="D5296">
            <v>3345</v>
          </cell>
          <cell r="E5296">
            <v>45.812842292238756</v>
          </cell>
          <cell r="F5296">
            <v>43.771676051495447</v>
          </cell>
          <cell r="G5296">
            <v>43.862394551084037</v>
          </cell>
          <cell r="H5296">
            <v>46.720027288124676</v>
          </cell>
          <cell r="I5296">
            <v>43.998472300466922</v>
          </cell>
          <cell r="J5296">
            <v>49.89517477372538</v>
          </cell>
          <cell r="K5296">
            <v>45.019055420838583</v>
          </cell>
          <cell r="M5296"/>
          <cell r="N5296"/>
          <cell r="O5296"/>
          <cell r="P5296"/>
          <cell r="Q5296"/>
          <cell r="R5296">
            <v>7130</v>
          </cell>
          <cell r="S5296">
            <v>7130</v>
          </cell>
          <cell r="T5296">
            <v>7110</v>
          </cell>
          <cell r="U5296">
            <v>7180</v>
          </cell>
          <cell r="V5296">
            <v>7180</v>
          </cell>
          <cell r="W5296">
            <v>7110</v>
          </cell>
          <cell r="X5296">
            <v>37.463380385659129</v>
          </cell>
        </row>
        <row r="5297">
          <cell r="A5297">
            <v>44215</v>
          </cell>
          <cell r="B5297">
            <v>1</v>
          </cell>
          <cell r="C5297">
            <v>2021</v>
          </cell>
          <cell r="D5297">
            <v>3273</v>
          </cell>
          <cell r="E5297">
            <v>45.132453545324317</v>
          </cell>
          <cell r="F5297">
            <v>42.977889180095268</v>
          </cell>
          <cell r="G5297">
            <v>43.068607679683858</v>
          </cell>
          <cell r="H5297">
            <v>45.359249794295799</v>
          </cell>
          <cell r="I5297">
            <v>43.091287304581009</v>
          </cell>
          <cell r="J5297"/>
          <cell r="K5297">
            <v>43.885074175981188</v>
          </cell>
          <cell r="M5297">
            <v>70.5</v>
          </cell>
          <cell r="N5297">
            <v>47</v>
          </cell>
          <cell r="O5297">
            <v>68.75</v>
          </cell>
          <cell r="P5297">
            <v>-1.75</v>
          </cell>
          <cell r="Q5297">
            <v>73</v>
          </cell>
          <cell r="R5297">
            <v>7080</v>
          </cell>
          <cell r="S5297">
            <v>7080</v>
          </cell>
          <cell r="T5297">
            <v>7080</v>
          </cell>
          <cell r="U5297">
            <v>7130</v>
          </cell>
          <cell r="V5297">
            <v>7130</v>
          </cell>
          <cell r="W5297">
            <v>7090</v>
          </cell>
          <cell r="X5297">
            <v>36.675104885555875</v>
          </cell>
        </row>
        <row r="5298">
          <cell r="A5298">
            <v>44216</v>
          </cell>
          <cell r="B5298">
            <v>1</v>
          </cell>
          <cell r="C5298">
            <v>2021</v>
          </cell>
          <cell r="D5298">
            <v>3225</v>
          </cell>
          <cell r="E5298">
            <v>45.019055420838583</v>
          </cell>
          <cell r="F5298">
            <v>42.297500433180829</v>
          </cell>
          <cell r="G5298">
            <v>42.388218932769426</v>
          </cell>
          <cell r="H5298">
            <v>44.225268549438404</v>
          </cell>
          <cell r="I5298">
            <v>42.41089855766657</v>
          </cell>
          <cell r="J5298"/>
          <cell r="K5298">
            <v>44.452064798409886</v>
          </cell>
          <cell r="M5298">
            <v>70.5</v>
          </cell>
          <cell r="N5298">
            <v>47</v>
          </cell>
          <cell r="O5298">
            <v>68.75</v>
          </cell>
          <cell r="P5298">
            <v>-1.75</v>
          </cell>
          <cell r="Q5298">
            <v>73</v>
          </cell>
          <cell r="R5298">
            <v>7040</v>
          </cell>
          <cell r="S5298">
            <v>7040</v>
          </cell>
          <cell r="T5298">
            <v>7040</v>
          </cell>
          <cell r="U5298">
            <v>7090</v>
          </cell>
          <cell r="V5298">
            <v>7090</v>
          </cell>
          <cell r="W5298">
            <v>7050</v>
          </cell>
          <cell r="X5298">
            <v>36.181939299184762</v>
          </cell>
        </row>
        <row r="5299">
          <cell r="A5299">
            <v>44217</v>
          </cell>
          <cell r="B5299">
            <v>1</v>
          </cell>
          <cell r="C5299">
            <v>2021</v>
          </cell>
          <cell r="D5299">
            <v>3283</v>
          </cell>
          <cell r="E5299">
            <v>45.586046043267281</v>
          </cell>
          <cell r="F5299">
            <v>42.864491055609527</v>
          </cell>
          <cell r="G5299">
            <v>42.751092931123793</v>
          </cell>
          <cell r="H5299">
            <v>45.132453545324317</v>
          </cell>
          <cell r="I5299">
            <v>42.864491055609527</v>
          </cell>
          <cell r="J5299">
            <v>48.534397279896503</v>
          </cell>
          <cell r="K5299">
            <v>45.132453545324317</v>
          </cell>
          <cell r="M5299">
            <v>66.25</v>
          </cell>
          <cell r="N5299">
            <v>47</v>
          </cell>
          <cell r="O5299">
            <v>68.75</v>
          </cell>
          <cell r="P5299">
            <v>2.5</v>
          </cell>
          <cell r="Q5299">
            <v>73</v>
          </cell>
          <cell r="R5299">
            <v>7040</v>
          </cell>
          <cell r="S5299">
            <v>7040</v>
          </cell>
          <cell r="T5299">
            <v>7040</v>
          </cell>
          <cell r="U5299">
            <v>7090</v>
          </cell>
          <cell r="V5299">
            <v>7090</v>
          </cell>
          <cell r="W5299">
            <v>7050</v>
          </cell>
          <cell r="X5299">
            <v>36.969815559750032</v>
          </cell>
        </row>
        <row r="5300">
          <cell r="A5300">
            <v>44218</v>
          </cell>
          <cell r="B5300">
            <v>1</v>
          </cell>
          <cell r="C5300">
            <v>2021</v>
          </cell>
          <cell r="D5300">
            <v>3279</v>
          </cell>
          <cell r="E5300">
            <v>45.586046043267281</v>
          </cell>
          <cell r="F5300">
            <v>43.20468542906675</v>
          </cell>
          <cell r="G5300">
            <v>42.977889180095268</v>
          </cell>
          <cell r="H5300">
            <v>45.132453545324317</v>
          </cell>
          <cell r="I5300">
            <v>43.091287304581009</v>
          </cell>
          <cell r="J5300"/>
          <cell r="K5300">
            <v>45.132453545324317</v>
          </cell>
          <cell r="M5300">
            <v>66.25</v>
          </cell>
          <cell r="N5300">
            <v>47</v>
          </cell>
          <cell r="O5300">
            <v>64.5</v>
          </cell>
          <cell r="P5300">
            <v>-1.75</v>
          </cell>
          <cell r="Q5300">
            <v>67</v>
          </cell>
          <cell r="R5300">
            <v>6940</v>
          </cell>
          <cell r="S5300">
            <v>6940</v>
          </cell>
          <cell r="T5300">
            <v>6940</v>
          </cell>
          <cell r="U5300">
            <v>6990</v>
          </cell>
          <cell r="V5300">
            <v>6990</v>
          </cell>
          <cell r="W5300">
            <v>6950</v>
          </cell>
          <cell r="X5300">
            <v>36.801430180748717</v>
          </cell>
        </row>
        <row r="5301">
          <cell r="A5301">
            <v>44221</v>
          </cell>
          <cell r="B5301">
            <v>1</v>
          </cell>
          <cell r="C5301">
            <v>2021</v>
          </cell>
          <cell r="D5301">
            <v>3239</v>
          </cell>
          <cell r="E5301">
            <v>45.132453545324317</v>
          </cell>
          <cell r="F5301">
            <v>42.524296682152311</v>
          </cell>
          <cell r="G5301">
            <v>42.297500433180829</v>
          </cell>
          <cell r="H5301">
            <v>45.132453545324317</v>
          </cell>
          <cell r="I5301">
            <v>42.637694806638052</v>
          </cell>
          <cell r="J5301"/>
          <cell r="K5301">
            <v>45.586046043267281</v>
          </cell>
          <cell r="M5301">
            <v>65</v>
          </cell>
          <cell r="N5301">
            <v>46.75</v>
          </cell>
          <cell r="O5301">
            <v>64.5</v>
          </cell>
          <cell r="P5301">
            <v>-0.5</v>
          </cell>
          <cell r="Q5301">
            <v>67</v>
          </cell>
          <cell r="R5301">
            <v>6840</v>
          </cell>
          <cell r="S5301">
            <v>6840</v>
          </cell>
          <cell r="T5301">
            <v>6840</v>
          </cell>
          <cell r="U5301">
            <v>6890</v>
          </cell>
          <cell r="V5301">
            <v>6890</v>
          </cell>
          <cell r="W5301">
            <v>6850</v>
          </cell>
          <cell r="X5301">
            <v>36.339008182964157</v>
          </cell>
        </row>
        <row r="5302">
          <cell r="A5302">
            <v>44222</v>
          </cell>
          <cell r="B5302">
            <v>1</v>
          </cell>
          <cell r="C5302">
            <v>2021</v>
          </cell>
          <cell r="D5302">
            <v>3265</v>
          </cell>
          <cell r="E5302">
            <v>45.359249794295799</v>
          </cell>
          <cell r="F5302">
            <v>42.070704184209355</v>
          </cell>
          <cell r="G5302">
            <v>41.753189435649283</v>
          </cell>
          <cell r="H5302"/>
          <cell r="I5302"/>
          <cell r="J5302"/>
          <cell r="K5302">
            <v>45.586046043267281</v>
          </cell>
          <cell r="M5302">
            <v>64</v>
          </cell>
          <cell r="N5302">
            <v>46.25</v>
          </cell>
          <cell r="O5302">
            <v>64.5</v>
          </cell>
          <cell r="P5302">
            <v>0.5</v>
          </cell>
          <cell r="Q5302">
            <v>67</v>
          </cell>
          <cell r="R5302">
            <v>6990</v>
          </cell>
          <cell r="S5302">
            <v>6990</v>
          </cell>
          <cell r="T5302">
            <v>6990</v>
          </cell>
          <cell r="U5302">
            <v>7040</v>
          </cell>
          <cell r="V5302">
            <v>7040</v>
          </cell>
          <cell r="W5302">
            <v>7000</v>
          </cell>
          <cell r="X5302">
            <v>36.594502243235937</v>
          </cell>
        </row>
        <row r="5303">
          <cell r="A5303">
            <v>44223</v>
          </cell>
          <cell r="B5303">
            <v>1</v>
          </cell>
          <cell r="C5303">
            <v>2021</v>
          </cell>
          <cell r="D5303">
            <v>3385</v>
          </cell>
          <cell r="E5303">
            <v>46.606629163638935</v>
          </cell>
          <cell r="F5303">
            <v>43.998472300466922</v>
          </cell>
          <cell r="G5303">
            <v>43.680957551906857</v>
          </cell>
          <cell r="H5303">
            <v>46.493231039153194</v>
          </cell>
          <cell r="I5303">
            <v>43.635598302112555</v>
          </cell>
          <cell r="J5303"/>
          <cell r="K5303">
            <v>46.266434790181712</v>
          </cell>
          <cell r="M5303">
            <v>64.5</v>
          </cell>
          <cell r="N5303">
            <v>48</v>
          </cell>
          <cell r="O5303">
            <v>64.5</v>
          </cell>
          <cell r="P5303">
            <v>0</v>
          </cell>
          <cell r="Q5303">
            <v>67</v>
          </cell>
          <cell r="R5303">
            <v>7160</v>
          </cell>
          <cell r="S5303">
            <v>7160</v>
          </cell>
          <cell r="T5303">
            <v>7130</v>
          </cell>
          <cell r="U5303">
            <v>7220</v>
          </cell>
          <cell r="V5303">
            <v>7220</v>
          </cell>
          <cell r="W5303">
            <v>7140</v>
          </cell>
          <cell r="X5303">
            <v>37.967621304077973</v>
          </cell>
        </row>
        <row r="5304">
          <cell r="A5304">
            <v>44224</v>
          </cell>
          <cell r="B5304">
            <v>1</v>
          </cell>
          <cell r="C5304">
            <v>2021</v>
          </cell>
          <cell r="D5304"/>
          <cell r="E5304"/>
          <cell r="F5304"/>
          <cell r="G5304"/>
          <cell r="H5304">
            <v>46.493231039153194</v>
          </cell>
          <cell r="I5304">
            <v>43.771676051495447</v>
          </cell>
          <cell r="J5304"/>
          <cell r="K5304">
            <v>46.946823537096151</v>
          </cell>
          <cell r="M5304">
            <v>64.5</v>
          </cell>
          <cell r="N5304">
            <v>48</v>
          </cell>
          <cell r="O5304">
            <v>64.5</v>
          </cell>
          <cell r="P5304">
            <v>0</v>
          </cell>
          <cell r="Q5304">
            <v>67</v>
          </cell>
          <cell r="R5304"/>
          <cell r="S5304"/>
          <cell r="T5304"/>
          <cell r="U5304"/>
          <cell r="V5304"/>
          <cell r="W5304"/>
          <cell r="X5304"/>
        </row>
        <row r="5305">
          <cell r="A5305">
            <v>44225</v>
          </cell>
          <cell r="B5305">
            <v>1</v>
          </cell>
          <cell r="C5305">
            <v>2021</v>
          </cell>
          <cell r="D5305">
            <v>3489</v>
          </cell>
          <cell r="E5305">
            <v>47.173619786067633</v>
          </cell>
          <cell r="F5305">
            <v>46.153036665695979</v>
          </cell>
          <cell r="G5305">
            <v>45.835521917135907</v>
          </cell>
          <cell r="H5305">
            <v>47.627212284010589</v>
          </cell>
          <cell r="I5305">
            <v>46.493231039153194</v>
          </cell>
          <cell r="J5305"/>
          <cell r="K5305">
            <v>48.080804781953546</v>
          </cell>
          <cell r="M5305">
            <v>65</v>
          </cell>
          <cell r="N5305">
            <v>50</v>
          </cell>
          <cell r="O5305">
            <v>66</v>
          </cell>
          <cell r="P5305">
            <v>1</v>
          </cell>
          <cell r="Q5305">
            <v>68.5</v>
          </cell>
          <cell r="R5305">
            <v>7200</v>
          </cell>
          <cell r="S5305">
            <v>7200</v>
          </cell>
          <cell r="T5305">
            <v>7170</v>
          </cell>
          <cell r="U5305">
            <v>7260</v>
          </cell>
          <cell r="V5305">
            <v>7260</v>
          </cell>
          <cell r="W5305">
            <v>7180</v>
          </cell>
          <cell r="X5305">
            <v>39.172876864430215</v>
          </cell>
        </row>
        <row r="5306">
          <cell r="A5306">
            <v>44228</v>
          </cell>
          <cell r="B5306">
            <v>2</v>
          </cell>
          <cell r="C5306">
            <v>2021</v>
          </cell>
          <cell r="D5306"/>
          <cell r="E5306"/>
          <cell r="F5306"/>
          <cell r="G5306"/>
          <cell r="H5306"/>
          <cell r="I5306"/>
          <cell r="J5306"/>
          <cell r="K5306">
            <v>47.854008532982064</v>
          </cell>
          <cell r="M5306">
            <v>65</v>
          </cell>
          <cell r="N5306">
            <v>50</v>
          </cell>
          <cell r="O5306">
            <v>66</v>
          </cell>
          <cell r="P5306">
            <v>1</v>
          </cell>
          <cell r="Q5306">
            <v>68.5</v>
          </cell>
          <cell r="R5306">
            <v>7200</v>
          </cell>
          <cell r="S5306">
            <v>7200</v>
          </cell>
          <cell r="T5306">
            <v>7170</v>
          </cell>
          <cell r="U5306">
            <v>7260</v>
          </cell>
          <cell r="V5306">
            <v>7260</v>
          </cell>
          <cell r="W5306">
            <v>7180</v>
          </cell>
          <cell r="X5306"/>
        </row>
        <row r="5307">
          <cell r="A5307">
            <v>44229</v>
          </cell>
          <cell r="B5307">
            <v>2</v>
          </cell>
          <cell r="C5307">
            <v>2021</v>
          </cell>
          <cell r="D5307">
            <v>3397</v>
          </cell>
          <cell r="E5307">
            <v>46.266434790181712</v>
          </cell>
          <cell r="F5307">
            <v>45.47264791878154</v>
          </cell>
          <cell r="G5307">
            <v>45.155133170221468</v>
          </cell>
          <cell r="H5307">
            <v>48.534397279896503</v>
          </cell>
          <cell r="I5307">
            <v>45.359249794295799</v>
          </cell>
          <cell r="J5307"/>
          <cell r="K5307">
            <v>48.080804781953546</v>
          </cell>
          <cell r="M5307">
            <v>64.5</v>
          </cell>
          <cell r="N5307">
            <v>49.5</v>
          </cell>
          <cell r="O5307">
            <v>66</v>
          </cell>
          <cell r="P5307">
            <v>1.5</v>
          </cell>
          <cell r="Q5307">
            <v>68.5</v>
          </cell>
          <cell r="R5307">
            <v>7150</v>
          </cell>
          <cell r="S5307">
            <v>7150</v>
          </cell>
          <cell r="T5307">
            <v>7120</v>
          </cell>
          <cell r="U5307">
            <v>7210</v>
          </cell>
          <cell r="V5307">
            <v>7210</v>
          </cell>
          <cell r="W5307">
            <v>7130</v>
          </cell>
          <cell r="X5307">
            <v>38.111642728474614</v>
          </cell>
        </row>
        <row r="5308">
          <cell r="A5308">
            <v>44230</v>
          </cell>
          <cell r="B5308">
            <v>2</v>
          </cell>
          <cell r="C5308">
            <v>2021</v>
          </cell>
          <cell r="D5308">
            <v>3229</v>
          </cell>
          <cell r="E5308">
            <v>45.177812795118612</v>
          </cell>
          <cell r="F5308">
            <v>43.544879802523965</v>
          </cell>
          <cell r="G5308">
            <v>43.544879802523965</v>
          </cell>
          <cell r="H5308">
            <v>49.396223025988128</v>
          </cell>
          <cell r="I5308">
            <v>44.905657296352842</v>
          </cell>
          <cell r="J5308"/>
          <cell r="K5308">
            <v>48.080804781953546</v>
          </cell>
          <cell r="M5308">
            <v>61.75</v>
          </cell>
          <cell r="N5308">
            <v>47.5</v>
          </cell>
          <cell r="O5308">
            <v>66</v>
          </cell>
          <cell r="P5308">
            <v>4.25</v>
          </cell>
          <cell r="Q5308">
            <v>68.5</v>
          </cell>
          <cell r="R5308">
            <v>6970</v>
          </cell>
          <cell r="S5308">
            <v>6970</v>
          </cell>
          <cell r="T5308">
            <v>6940</v>
          </cell>
          <cell r="U5308">
            <v>7030</v>
          </cell>
          <cell r="V5308">
            <v>7030</v>
          </cell>
          <cell r="W5308">
            <v>6950</v>
          </cell>
          <cell r="X5308">
            <v>36.173133510936317</v>
          </cell>
        </row>
        <row r="5309">
          <cell r="A5309">
            <v>44231</v>
          </cell>
          <cell r="B5309">
            <v>2</v>
          </cell>
          <cell r="C5309">
            <v>2021</v>
          </cell>
          <cell r="D5309">
            <v>3319</v>
          </cell>
          <cell r="E5309">
            <v>46.084997791004533</v>
          </cell>
          <cell r="F5309">
            <v>45.245851669810058</v>
          </cell>
          <cell r="G5309">
            <v>44.905657296352842</v>
          </cell>
          <cell r="H5309"/>
          <cell r="I5309"/>
          <cell r="J5309"/>
          <cell r="K5309">
            <v>49.214786026810941</v>
          </cell>
          <cell r="M5309">
            <v>63.5</v>
          </cell>
          <cell r="N5309">
            <v>49.5</v>
          </cell>
          <cell r="O5309">
            <v>66</v>
          </cell>
          <cell r="P5309">
            <v>2.5</v>
          </cell>
          <cell r="Q5309">
            <v>68.5</v>
          </cell>
          <cell r="R5309">
            <v>6950</v>
          </cell>
          <cell r="S5309">
            <v>6950</v>
          </cell>
          <cell r="T5309">
            <v>6920</v>
          </cell>
          <cell r="U5309">
            <v>7010</v>
          </cell>
          <cell r="V5309">
            <v>7010</v>
          </cell>
          <cell r="W5309">
            <v>6930</v>
          </cell>
          <cell r="X5309">
            <v>37.108047835165827</v>
          </cell>
        </row>
        <row r="5310">
          <cell r="A5310">
            <v>44232</v>
          </cell>
          <cell r="B5310">
            <v>2</v>
          </cell>
          <cell r="C5310">
            <v>2021</v>
          </cell>
          <cell r="D5310">
            <v>3382</v>
          </cell>
          <cell r="E5310">
            <v>46.402512539564604</v>
          </cell>
          <cell r="F5310">
            <v>45.47264791878154</v>
          </cell>
          <cell r="G5310">
            <v>45.132453545324317</v>
          </cell>
          <cell r="H5310">
            <v>47.627212284010589</v>
          </cell>
          <cell r="I5310">
            <v>45.359249794295799</v>
          </cell>
          <cell r="J5310"/>
          <cell r="K5310">
            <v>48.534397279896503</v>
          </cell>
          <cell r="M5310">
            <v>63.5</v>
          </cell>
          <cell r="N5310">
            <v>49.5</v>
          </cell>
          <cell r="O5310">
            <v>66</v>
          </cell>
          <cell r="P5310">
            <v>2.5</v>
          </cell>
          <cell r="Q5310">
            <v>68.5</v>
          </cell>
          <cell r="R5310">
            <v>7050</v>
          </cell>
          <cell r="S5310">
            <v>7050</v>
          </cell>
          <cell r="T5310">
            <v>7020</v>
          </cell>
          <cell r="U5310">
            <v>7110</v>
          </cell>
          <cell r="V5310">
            <v>7110</v>
          </cell>
          <cell r="W5310">
            <v>7030</v>
          </cell>
          <cell r="X5310">
            <v>37.710172764087616</v>
          </cell>
        </row>
        <row r="5311">
          <cell r="A5311">
            <v>44235</v>
          </cell>
          <cell r="B5311">
            <v>2</v>
          </cell>
          <cell r="C5311">
            <v>2021</v>
          </cell>
          <cell r="D5311">
            <v>3438</v>
          </cell>
          <cell r="E5311">
            <v>46.515910664050338</v>
          </cell>
          <cell r="F5311">
            <v>45.699444167753015</v>
          </cell>
          <cell r="G5311">
            <v>45.359249794295799</v>
          </cell>
          <cell r="H5311">
            <v>48.307601030925028</v>
          </cell>
          <cell r="I5311">
            <v>45.812842292238756</v>
          </cell>
          <cell r="J5311"/>
          <cell r="K5311">
            <v>48.420999155410762</v>
          </cell>
          <cell r="M5311">
            <v>63.5</v>
          </cell>
          <cell r="N5311">
            <v>50</v>
          </cell>
          <cell r="O5311">
            <v>66</v>
          </cell>
          <cell r="P5311">
            <v>2.5</v>
          </cell>
          <cell r="Q5311">
            <v>68.5</v>
          </cell>
          <cell r="R5311">
            <v>7100</v>
          </cell>
          <cell r="S5311">
            <v>7100</v>
          </cell>
          <cell r="T5311">
            <v>7070</v>
          </cell>
          <cell r="U5311">
            <v>7160</v>
          </cell>
          <cell r="V5311">
            <v>7160</v>
          </cell>
          <cell r="W5311">
            <v>7080</v>
          </cell>
          <cell r="X5311">
            <v>38.38176243977086</v>
          </cell>
        </row>
        <row r="5312">
          <cell r="A5312">
            <v>44236</v>
          </cell>
          <cell r="B5312">
            <v>2</v>
          </cell>
          <cell r="C5312">
            <v>2021</v>
          </cell>
          <cell r="D5312">
            <v>3568</v>
          </cell>
          <cell r="E5312">
            <v>47.309697535450518</v>
          </cell>
          <cell r="F5312">
            <v>46.379832914667453</v>
          </cell>
          <cell r="G5312">
            <v>46.039638541210238</v>
          </cell>
          <cell r="H5312">
            <v>49.214786026810941</v>
          </cell>
          <cell r="I5312">
            <v>46.493231039153194</v>
          </cell>
          <cell r="J5312"/>
          <cell r="K5312">
            <v>50.348767271668336</v>
          </cell>
          <cell r="M5312">
            <v>63.5</v>
          </cell>
          <cell r="N5312">
            <v>50</v>
          </cell>
          <cell r="O5312">
            <v>66</v>
          </cell>
          <cell r="P5312">
            <v>2.5</v>
          </cell>
          <cell r="Q5312">
            <v>68.5</v>
          </cell>
          <cell r="R5312">
            <v>7290</v>
          </cell>
          <cell r="S5312">
            <v>7290</v>
          </cell>
          <cell r="T5312">
            <v>7260</v>
          </cell>
          <cell r="U5312">
            <v>7350</v>
          </cell>
          <cell r="V5312">
            <v>7350</v>
          </cell>
          <cell r="W5312">
            <v>7270</v>
          </cell>
          <cell r="X5312">
            <v>40.000445691064613</v>
          </cell>
        </row>
        <row r="5313">
          <cell r="A5313">
            <v>44237</v>
          </cell>
          <cell r="B5313">
            <v>2</v>
          </cell>
          <cell r="C5313">
            <v>2021</v>
          </cell>
          <cell r="D5313">
            <v>3626</v>
          </cell>
          <cell r="E5313">
            <v>47.763290033393474</v>
          </cell>
          <cell r="F5313">
            <v>46.83342541261041</v>
          </cell>
          <cell r="G5313">
            <v>46.493231039153194</v>
          </cell>
          <cell r="H5313">
            <v>49.214786026810941</v>
          </cell>
          <cell r="I5313">
            <v>46.946823537096151</v>
          </cell>
          <cell r="J5313"/>
          <cell r="K5313">
            <v>47.513814159524848</v>
          </cell>
          <cell r="M5313">
            <v>65</v>
          </cell>
          <cell r="N5313">
            <v>51</v>
          </cell>
          <cell r="O5313">
            <v>66</v>
          </cell>
          <cell r="P5313">
            <v>1</v>
          </cell>
          <cell r="Q5313">
            <v>68.5</v>
          </cell>
          <cell r="R5313">
            <v>7360</v>
          </cell>
          <cell r="S5313">
            <v>7360</v>
          </cell>
          <cell r="T5313">
            <v>7330</v>
          </cell>
          <cell r="U5313">
            <v>7420</v>
          </cell>
          <cell r="V5313">
            <v>7420</v>
          </cell>
          <cell r="W5313">
            <v>7340</v>
          </cell>
          <cell r="X5313">
            <v>40.690905431498415</v>
          </cell>
        </row>
        <row r="5314">
          <cell r="A5314">
            <v>44238</v>
          </cell>
          <cell r="B5314">
            <v>2</v>
          </cell>
          <cell r="C5314">
            <v>2021</v>
          </cell>
          <cell r="D5314">
            <v>3558</v>
          </cell>
          <cell r="E5314">
            <v>47.309697535450518</v>
          </cell>
          <cell r="F5314">
            <v>46.266434790181712</v>
          </cell>
          <cell r="G5314">
            <v>45.926240416724497</v>
          </cell>
          <cell r="H5314">
            <v>48.534397279896503</v>
          </cell>
          <cell r="I5314">
            <v>46.039638541210238</v>
          </cell>
          <cell r="J5314"/>
          <cell r="K5314">
            <v>47.967406657467805</v>
          </cell>
          <cell r="M5314">
            <v>65</v>
          </cell>
          <cell r="N5314">
            <v>51</v>
          </cell>
          <cell r="O5314">
            <v>66</v>
          </cell>
          <cell r="P5314">
            <v>1</v>
          </cell>
          <cell r="Q5314">
            <v>68.5</v>
          </cell>
          <cell r="R5314"/>
          <cell r="S5314"/>
          <cell r="T5314"/>
          <cell r="U5314"/>
          <cell r="V5314"/>
          <cell r="W5314"/>
          <cell r="X5314">
            <v>39.942633527559579</v>
          </cell>
        </row>
        <row r="5315">
          <cell r="A5315">
            <v>44239</v>
          </cell>
          <cell r="B5315">
            <v>2</v>
          </cell>
          <cell r="C5315">
            <v>2021</v>
          </cell>
          <cell r="D5315"/>
          <cell r="E5315"/>
          <cell r="F5315"/>
          <cell r="G5315"/>
          <cell r="H5315">
            <v>48.534397279896503</v>
          </cell>
          <cell r="I5315"/>
          <cell r="J5315">
            <v>48.534397279896503</v>
          </cell>
          <cell r="K5315">
            <v>51.25595226755425</v>
          </cell>
          <cell r="M5315">
            <v>65</v>
          </cell>
          <cell r="N5315">
            <v>51</v>
          </cell>
          <cell r="O5315">
            <v>66.5</v>
          </cell>
          <cell r="P5315">
            <v>1.5</v>
          </cell>
          <cell r="Q5315">
            <v>68.5</v>
          </cell>
          <cell r="R5315"/>
          <cell r="S5315"/>
          <cell r="T5315"/>
          <cell r="U5315"/>
          <cell r="V5315"/>
          <cell r="W5315"/>
          <cell r="X5315"/>
        </row>
        <row r="5316">
          <cell r="A5316">
            <v>44242</v>
          </cell>
          <cell r="B5316">
            <v>2</v>
          </cell>
          <cell r="C5316">
            <v>2021</v>
          </cell>
          <cell r="D5316">
            <v>3720</v>
          </cell>
          <cell r="E5316">
            <v>48.216882531336431</v>
          </cell>
          <cell r="F5316">
            <v>47.74061040849633</v>
          </cell>
          <cell r="G5316">
            <v>47.400416035039107</v>
          </cell>
          <cell r="H5316">
            <v>49.305504526399531</v>
          </cell>
          <cell r="I5316">
            <v>47.854008532982064</v>
          </cell>
          <cell r="J5316"/>
          <cell r="K5316">
            <v>52.16313726344017</v>
          </cell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>
            <v>41.849307845927676</v>
          </cell>
        </row>
        <row r="5317">
          <cell r="A5317">
            <v>44243</v>
          </cell>
          <cell r="B5317">
            <v>2</v>
          </cell>
          <cell r="C5317">
            <v>2021</v>
          </cell>
          <cell r="D5317">
            <v>3533</v>
          </cell>
          <cell r="E5317">
            <v>47.967406657467805</v>
          </cell>
          <cell r="F5317">
            <v>47.287017910553374</v>
          </cell>
          <cell r="G5317">
            <v>47.173619786067633</v>
          </cell>
          <cell r="H5317">
            <v>50.121971022696854</v>
          </cell>
          <cell r="I5317">
            <v>47.627212284010589</v>
          </cell>
          <cell r="J5317"/>
          <cell r="K5317">
            <v>49.781776649239639</v>
          </cell>
          <cell r="M5317">
            <v>66</v>
          </cell>
          <cell r="N5317">
            <v>51.5</v>
          </cell>
          <cell r="O5317">
            <v>66.5</v>
          </cell>
          <cell r="P5317">
            <v>0.5</v>
          </cell>
          <cell r="Q5317">
            <v>68.5</v>
          </cell>
          <cell r="R5317"/>
          <cell r="S5317"/>
          <cell r="T5317"/>
          <cell r="U5317"/>
          <cell r="V5317"/>
          <cell r="W5317"/>
          <cell r="X5317">
            <v>39.785061947181504</v>
          </cell>
        </row>
        <row r="5318">
          <cell r="A5318">
            <v>44244</v>
          </cell>
          <cell r="B5318">
            <v>2</v>
          </cell>
          <cell r="C5318">
            <v>2021</v>
          </cell>
          <cell r="D5318">
            <v>3634</v>
          </cell>
          <cell r="E5318">
            <v>48.534397279896503</v>
          </cell>
          <cell r="F5318">
            <v>47.74061040849633</v>
          </cell>
          <cell r="G5318">
            <v>47.627212284010589</v>
          </cell>
          <cell r="H5318">
            <v>50.575563520639818</v>
          </cell>
          <cell r="I5318">
            <v>48.080804781953546</v>
          </cell>
          <cell r="J5318">
            <v>48.534397279896503</v>
          </cell>
          <cell r="K5318">
            <v>50.235369147182595</v>
          </cell>
          <cell r="M5318">
            <v>66.25</v>
          </cell>
          <cell r="N5318">
            <v>52</v>
          </cell>
          <cell r="O5318">
            <v>66.5</v>
          </cell>
          <cell r="P5318">
            <v>0.25</v>
          </cell>
          <cell r="Q5318">
            <v>68.5</v>
          </cell>
          <cell r="R5318"/>
          <cell r="S5318"/>
          <cell r="T5318"/>
          <cell r="U5318"/>
          <cell r="V5318"/>
          <cell r="W5318"/>
          <cell r="X5318">
            <v>40.831189931253647</v>
          </cell>
        </row>
        <row r="5319">
          <cell r="A5319">
            <v>44245</v>
          </cell>
          <cell r="B5319">
            <v>2</v>
          </cell>
          <cell r="C5319">
            <v>2021</v>
          </cell>
          <cell r="D5319">
            <v>3490</v>
          </cell>
          <cell r="E5319">
            <v>47.808649283187769</v>
          </cell>
          <cell r="F5319">
            <v>46.153036665695979</v>
          </cell>
          <cell r="G5319">
            <v>46.039638541210238</v>
          </cell>
          <cell r="H5319">
            <v>49.89517477372538</v>
          </cell>
          <cell r="I5319">
            <v>46.266434790181712</v>
          </cell>
          <cell r="J5319"/>
          <cell r="K5319">
            <v>49.554980400268157</v>
          </cell>
          <cell r="M5319">
            <v>66.25</v>
          </cell>
          <cell r="N5319">
            <v>52</v>
          </cell>
          <cell r="O5319">
            <v>66.5</v>
          </cell>
          <cell r="P5319">
            <v>0.25</v>
          </cell>
          <cell r="Q5319">
            <v>68.5</v>
          </cell>
          <cell r="R5319">
            <v>7620</v>
          </cell>
          <cell r="S5319">
            <v>7620</v>
          </cell>
          <cell r="T5319">
            <v>7590</v>
          </cell>
          <cell r="U5319">
            <v>7680</v>
          </cell>
          <cell r="V5319">
            <v>7680</v>
          </cell>
          <cell r="W5319">
            <v>7600</v>
          </cell>
          <cell r="X5319">
            <v>39.184104401508009</v>
          </cell>
        </row>
        <row r="5320">
          <cell r="A5320">
            <v>44246</v>
          </cell>
          <cell r="B5320">
            <v>2</v>
          </cell>
          <cell r="C5320">
            <v>2021</v>
          </cell>
          <cell r="D5320">
            <v>3526</v>
          </cell>
          <cell r="E5320">
            <v>47.74061040849633</v>
          </cell>
          <cell r="F5320">
            <v>45.926240416724497</v>
          </cell>
          <cell r="G5320">
            <v>45.812842292238756</v>
          </cell>
          <cell r="H5320">
            <v>49.89517477372538</v>
          </cell>
          <cell r="I5320">
            <v>47.400416035039107</v>
          </cell>
          <cell r="J5320"/>
          <cell r="K5320">
            <v>50.121971022696854</v>
          </cell>
          <cell r="M5320">
            <v>65.75</v>
          </cell>
          <cell r="N5320">
            <v>50</v>
          </cell>
          <cell r="O5320">
            <v>66.75</v>
          </cell>
          <cell r="P5320">
            <v>1</v>
          </cell>
          <cell r="Q5320">
            <v>68.75</v>
          </cell>
          <cell r="R5320">
            <v>7860</v>
          </cell>
          <cell r="S5320">
            <v>7860</v>
          </cell>
          <cell r="T5320">
            <v>7750</v>
          </cell>
          <cell r="U5320">
            <v>7780</v>
          </cell>
          <cell r="V5320">
            <v>7760</v>
          </cell>
          <cell r="W5320">
            <v>7760</v>
          </cell>
          <cell r="X5320">
            <v>39.60790360938261</v>
          </cell>
        </row>
        <row r="5321">
          <cell r="A5321">
            <v>44249</v>
          </cell>
          <cell r="B5321">
            <v>2</v>
          </cell>
          <cell r="C5321">
            <v>2021</v>
          </cell>
          <cell r="D5321">
            <v>3540</v>
          </cell>
          <cell r="E5321">
            <v>48.250901968682157</v>
          </cell>
          <cell r="F5321">
            <v>46.379832914667453</v>
          </cell>
          <cell r="G5321">
            <v>46.266434790181712</v>
          </cell>
          <cell r="H5321">
            <v>49.89517477372538</v>
          </cell>
          <cell r="I5321">
            <v>46.266434790181712</v>
          </cell>
          <cell r="J5321"/>
          <cell r="K5321">
            <v>49.668378524753898</v>
          </cell>
          <cell r="M5321">
            <v>65.75</v>
          </cell>
          <cell r="N5321">
            <v>50.5</v>
          </cell>
          <cell r="O5321">
            <v>66.75</v>
          </cell>
          <cell r="P5321">
            <v>1</v>
          </cell>
          <cell r="Q5321">
            <v>68.75</v>
          </cell>
          <cell r="R5321">
            <v>8060</v>
          </cell>
          <cell r="S5321">
            <v>8060</v>
          </cell>
          <cell r="T5321">
            <v>7950</v>
          </cell>
          <cell r="U5321">
            <v>7980</v>
          </cell>
          <cell r="V5321">
            <v>7960</v>
          </cell>
          <cell r="W5321">
            <v>7960</v>
          </cell>
          <cell r="X5321">
            <v>39.745481255397806</v>
          </cell>
        </row>
        <row r="5322">
          <cell r="A5322">
            <v>44250</v>
          </cell>
          <cell r="B5322">
            <v>2</v>
          </cell>
          <cell r="C5322">
            <v>2021</v>
          </cell>
          <cell r="D5322">
            <v>3670</v>
          </cell>
          <cell r="E5322">
            <v>48.817892591110855</v>
          </cell>
          <cell r="F5322">
            <v>46.493231039153194</v>
          </cell>
          <cell r="G5322">
            <v>46.379832914667453</v>
          </cell>
          <cell r="H5322">
            <v>50.348767271668336</v>
          </cell>
          <cell r="I5322">
            <v>46.720027288124676</v>
          </cell>
          <cell r="J5322"/>
          <cell r="K5322">
            <v>50.802359769611293</v>
          </cell>
          <cell r="M5322">
            <v>65.75</v>
          </cell>
          <cell r="N5322">
            <v>50.5</v>
          </cell>
          <cell r="O5322">
            <v>66.75</v>
          </cell>
          <cell r="P5322">
            <v>1</v>
          </cell>
          <cell r="Q5322">
            <v>68.75</v>
          </cell>
          <cell r="R5322">
            <v>8060</v>
          </cell>
          <cell r="S5322">
            <v>8060</v>
          </cell>
          <cell r="T5322">
            <v>7950</v>
          </cell>
          <cell r="U5322">
            <v>7980</v>
          </cell>
          <cell r="V5322">
            <v>7960</v>
          </cell>
          <cell r="W5322">
            <v>7960</v>
          </cell>
          <cell r="X5322">
            <v>41.184672623717368</v>
          </cell>
        </row>
        <row r="5323">
          <cell r="A5323">
            <v>44251</v>
          </cell>
          <cell r="B5323">
            <v>2</v>
          </cell>
          <cell r="C5323">
            <v>2021</v>
          </cell>
          <cell r="D5323">
            <v>3652</v>
          </cell>
          <cell r="E5323">
            <v>48.591096342139373</v>
          </cell>
          <cell r="F5323">
            <v>46.379832914667453</v>
          </cell>
          <cell r="G5323">
            <v>46.289114415078863</v>
          </cell>
          <cell r="H5323">
            <v>50.121971022696854</v>
          </cell>
          <cell r="I5323">
            <v>46.493231039153194</v>
          </cell>
          <cell r="J5323"/>
          <cell r="K5323">
            <v>50.348767271668336</v>
          </cell>
          <cell r="M5323">
            <v>65.75</v>
          </cell>
          <cell r="N5323">
            <v>50.5</v>
          </cell>
          <cell r="O5323">
            <v>66.75</v>
          </cell>
          <cell r="P5323">
            <v>1</v>
          </cell>
          <cell r="Q5323">
            <v>68.75</v>
          </cell>
          <cell r="R5323">
            <v>8230</v>
          </cell>
          <cell r="S5323">
            <v>8230</v>
          </cell>
          <cell r="T5323">
            <v>8120</v>
          </cell>
          <cell r="U5323">
            <v>8150</v>
          </cell>
          <cell r="V5323">
            <v>8130</v>
          </cell>
          <cell r="W5323">
            <v>8130</v>
          </cell>
          <cell r="X5323">
            <v>41.00296540811096</v>
          </cell>
        </row>
        <row r="5324">
          <cell r="A5324">
            <v>44252</v>
          </cell>
          <cell r="B5324">
            <v>2</v>
          </cell>
          <cell r="C5324">
            <v>2021</v>
          </cell>
          <cell r="D5324">
            <v>3784</v>
          </cell>
          <cell r="E5324">
            <v>49.158086964568071</v>
          </cell>
          <cell r="F5324">
            <v>47.287017910553374</v>
          </cell>
          <cell r="G5324">
            <v>47.196299410964777</v>
          </cell>
          <cell r="H5324">
            <v>49.89517477372538</v>
          </cell>
          <cell r="I5324">
            <v>47.264338285656223</v>
          </cell>
          <cell r="J5324"/>
          <cell r="K5324">
            <v>50.348767271668336</v>
          </cell>
          <cell r="M5324">
            <v>67</v>
          </cell>
          <cell r="N5324">
            <v>51.5</v>
          </cell>
          <cell r="O5324">
            <v>66.75</v>
          </cell>
          <cell r="P5324">
            <v>-0.25</v>
          </cell>
          <cell r="Q5324">
            <v>68.75</v>
          </cell>
          <cell r="R5324">
            <v>8350</v>
          </cell>
          <cell r="S5324">
            <v>8350</v>
          </cell>
          <cell r="T5324">
            <v>8240</v>
          </cell>
          <cell r="U5324">
            <v>8270</v>
          </cell>
          <cell r="V5324">
            <v>8250</v>
          </cell>
          <cell r="W5324">
            <v>8250</v>
          </cell>
          <cell r="X5324">
            <v>42.506042897874025</v>
          </cell>
        </row>
        <row r="5325">
          <cell r="A5325">
            <v>44253</v>
          </cell>
          <cell r="B5325">
            <v>2</v>
          </cell>
          <cell r="C5325">
            <v>2021</v>
          </cell>
          <cell r="D5325">
            <v>3743</v>
          </cell>
          <cell r="E5325">
            <v>48.761193528867985</v>
          </cell>
          <cell r="F5325">
            <v>46.606629163638935</v>
          </cell>
          <cell r="G5325">
            <v>46.515910664050338</v>
          </cell>
          <cell r="H5325">
            <v>49.89517477372538</v>
          </cell>
          <cell r="I5325">
            <v>47.173619786067633</v>
          </cell>
          <cell r="J5325"/>
          <cell r="K5325">
            <v>50.348767271668336</v>
          </cell>
          <cell r="M5325">
            <v>67.5</v>
          </cell>
          <cell r="N5325">
            <v>50.75</v>
          </cell>
          <cell r="O5325">
            <v>69.5</v>
          </cell>
          <cell r="P5325">
            <v>2</v>
          </cell>
          <cell r="Q5325">
            <v>71.5</v>
          </cell>
          <cell r="R5325">
            <v>8250</v>
          </cell>
          <cell r="S5325">
            <v>8250</v>
          </cell>
          <cell r="T5325">
            <v>8140</v>
          </cell>
          <cell r="U5325">
            <v>8170</v>
          </cell>
          <cell r="V5325">
            <v>8150</v>
          </cell>
          <cell r="W5325">
            <v>8150</v>
          </cell>
          <cell r="X5325">
            <v>41.900215197445512</v>
          </cell>
        </row>
        <row r="5326">
          <cell r="A5326">
            <v>44256</v>
          </cell>
          <cell r="B5326">
            <v>3</v>
          </cell>
          <cell r="C5326">
            <v>2021</v>
          </cell>
          <cell r="D5326">
            <v>3674</v>
          </cell>
          <cell r="E5326">
            <v>48.534397279896503</v>
          </cell>
          <cell r="F5326">
            <v>46.039638541210238</v>
          </cell>
          <cell r="G5326">
            <v>45.948920041621641</v>
          </cell>
          <cell r="H5326">
            <v>49.89517477372538</v>
          </cell>
          <cell r="I5326">
            <v>46.266434790181712</v>
          </cell>
          <cell r="J5326"/>
          <cell r="K5326">
            <v>49.668378524753898</v>
          </cell>
          <cell r="M5326">
            <v>66.5</v>
          </cell>
          <cell r="N5326">
            <v>50.25</v>
          </cell>
          <cell r="O5326">
            <v>69.5</v>
          </cell>
          <cell r="P5326">
            <v>3</v>
          </cell>
          <cell r="Q5326">
            <v>71.5</v>
          </cell>
          <cell r="R5326">
            <v>8430</v>
          </cell>
          <cell r="S5326">
            <v>8430</v>
          </cell>
          <cell r="T5326">
            <v>8320</v>
          </cell>
          <cell r="U5326">
            <v>8350</v>
          </cell>
          <cell r="V5326">
            <v>8330</v>
          </cell>
          <cell r="W5326">
            <v>8330</v>
          </cell>
          <cell r="X5326">
            <v>41.097381934461851</v>
          </cell>
        </row>
        <row r="5327">
          <cell r="A5327">
            <v>44257</v>
          </cell>
          <cell r="B5327">
            <v>3</v>
          </cell>
          <cell r="C5327">
            <v>2021</v>
          </cell>
          <cell r="D5327">
            <v>3640</v>
          </cell>
          <cell r="E5327">
            <v>48.398319530513618</v>
          </cell>
          <cell r="F5327">
            <v>45.47264791878154</v>
          </cell>
          <cell r="G5327">
            <v>45.47264791878154</v>
          </cell>
          <cell r="H5327">
            <v>49.441582275782423</v>
          </cell>
          <cell r="I5327">
            <v>45.586046043267281</v>
          </cell>
          <cell r="J5327"/>
          <cell r="K5327">
            <v>48.647795404382244</v>
          </cell>
          <cell r="M5327">
            <v>66.5</v>
          </cell>
          <cell r="N5327">
            <v>49.75</v>
          </cell>
          <cell r="O5327">
            <v>69.5</v>
          </cell>
          <cell r="P5327">
            <v>3</v>
          </cell>
          <cell r="Q5327">
            <v>71.5</v>
          </cell>
          <cell r="R5327">
            <v>8170</v>
          </cell>
          <cell r="S5327">
            <v>8170</v>
          </cell>
          <cell r="T5327">
            <v>8060</v>
          </cell>
          <cell r="U5327">
            <v>8090</v>
          </cell>
          <cell r="V5327">
            <v>8070</v>
          </cell>
          <cell r="W5327">
            <v>8070</v>
          </cell>
          <cell r="X5327">
            <v>40.696985272673579</v>
          </cell>
        </row>
        <row r="5328">
          <cell r="A5328">
            <v>44258</v>
          </cell>
          <cell r="B5328">
            <v>3</v>
          </cell>
          <cell r="C5328">
            <v>2021</v>
          </cell>
          <cell r="D5328">
            <v>3679</v>
          </cell>
          <cell r="E5328">
            <v>48.398319530513618</v>
          </cell>
          <cell r="F5328">
            <v>45.47264791878154</v>
          </cell>
          <cell r="G5328">
            <v>45.47264791878154</v>
          </cell>
          <cell r="H5328">
            <v>49.441582275782423</v>
          </cell>
          <cell r="I5328">
            <v>45.586046043267281</v>
          </cell>
          <cell r="J5328"/>
          <cell r="K5328">
            <v>48.761193528867985</v>
          </cell>
          <cell r="M5328">
            <v>67</v>
          </cell>
          <cell r="N5328">
            <v>49.75</v>
          </cell>
          <cell r="O5328">
            <v>69.5</v>
          </cell>
          <cell r="P5328">
            <v>2.5</v>
          </cell>
          <cell r="Q5328">
            <v>71.5</v>
          </cell>
          <cell r="R5328">
            <v>8040</v>
          </cell>
          <cell r="S5328">
            <v>8040</v>
          </cell>
          <cell r="T5328">
            <v>7930</v>
          </cell>
          <cell r="U5328">
            <v>7960</v>
          </cell>
          <cell r="V5328">
            <v>7940</v>
          </cell>
          <cell r="W5328">
            <v>7940</v>
          </cell>
          <cell r="X5328">
            <v>41.214294885950672</v>
          </cell>
        </row>
        <row r="5329">
          <cell r="A5329">
            <v>44259</v>
          </cell>
          <cell r="B5329">
            <v>3</v>
          </cell>
          <cell r="C5329">
            <v>2021</v>
          </cell>
          <cell r="D5329">
            <v>3725</v>
          </cell>
          <cell r="E5329">
            <v>48.738513903970833</v>
          </cell>
          <cell r="F5329">
            <v>45.699444167753015</v>
          </cell>
          <cell r="G5329">
            <v>45.699444167753015</v>
          </cell>
          <cell r="H5329">
            <v>50.121971022696854</v>
          </cell>
          <cell r="I5329">
            <v>45.812842292238756</v>
          </cell>
          <cell r="J5329"/>
          <cell r="K5329">
            <v>50.121971022696854</v>
          </cell>
          <cell r="M5329">
            <v>67.5</v>
          </cell>
          <cell r="N5329">
            <v>50</v>
          </cell>
          <cell r="O5329">
            <v>69.5</v>
          </cell>
          <cell r="P5329">
            <v>2</v>
          </cell>
          <cell r="Q5329">
            <v>71.5</v>
          </cell>
          <cell r="R5329">
            <v>8140</v>
          </cell>
          <cell r="S5329">
            <v>8140</v>
          </cell>
          <cell r="T5329">
            <v>8030</v>
          </cell>
          <cell r="U5329">
            <v>8060</v>
          </cell>
          <cell r="V5329">
            <v>8040</v>
          </cell>
          <cell r="W5329">
            <v>8040</v>
          </cell>
          <cell r="X5329">
            <v>41.667868183415997</v>
          </cell>
        </row>
        <row r="5330">
          <cell r="A5330">
            <v>44260</v>
          </cell>
          <cell r="B5330">
            <v>3</v>
          </cell>
          <cell r="C5330">
            <v>2021</v>
          </cell>
          <cell r="D5330">
            <v>3738</v>
          </cell>
          <cell r="E5330">
            <v>48.738513903970833</v>
          </cell>
          <cell r="F5330">
            <v>45.926240416724497</v>
          </cell>
          <cell r="G5330">
            <v>45.926240416724497</v>
          </cell>
          <cell r="H5330">
            <v>50.348767271668336</v>
          </cell>
          <cell r="I5330">
            <v>46.266434790181712</v>
          </cell>
          <cell r="J5330"/>
          <cell r="K5330">
            <v>50.121971022696854</v>
          </cell>
          <cell r="M5330">
            <v>68.25</v>
          </cell>
          <cell r="N5330">
            <v>50.25</v>
          </cell>
          <cell r="O5330">
            <v>73.5</v>
          </cell>
          <cell r="P5330">
            <v>5.25</v>
          </cell>
          <cell r="Q5330">
            <v>75.5</v>
          </cell>
          <cell r="R5330">
            <v>8200</v>
          </cell>
          <cell r="S5330">
            <v>8200</v>
          </cell>
          <cell r="T5330">
            <v>8090</v>
          </cell>
          <cell r="U5330">
            <v>8120</v>
          </cell>
          <cell r="V5330">
            <v>8100</v>
          </cell>
          <cell r="W5330">
            <v>8100</v>
          </cell>
          <cell r="X5330">
            <v>41.638721937887453</v>
          </cell>
        </row>
        <row r="5331">
          <cell r="A5331">
            <v>44263</v>
          </cell>
          <cell r="B5331">
            <v>3</v>
          </cell>
          <cell r="C5331">
            <v>2021</v>
          </cell>
          <cell r="D5331">
            <v>3883</v>
          </cell>
          <cell r="E5331">
            <v>49.418902650885272</v>
          </cell>
          <cell r="F5331">
            <v>46.946823537096151</v>
          </cell>
          <cell r="G5331">
            <v>46.946823537096151</v>
          </cell>
          <cell r="H5331">
            <v>50.802359769611293</v>
          </cell>
          <cell r="I5331">
            <v>46.946823537096151</v>
          </cell>
          <cell r="J5331"/>
          <cell r="K5331">
            <v>50.575563520639818</v>
          </cell>
          <cell r="M5331">
            <v>69.75</v>
          </cell>
          <cell r="N5331">
            <v>51.25</v>
          </cell>
          <cell r="O5331">
            <v>73.5</v>
          </cell>
          <cell r="P5331">
            <v>3.75</v>
          </cell>
          <cell r="Q5331">
            <v>75.5</v>
          </cell>
          <cell r="R5331">
            <v>8550</v>
          </cell>
          <cell r="S5331">
            <v>8550</v>
          </cell>
          <cell r="T5331">
            <v>8440</v>
          </cell>
          <cell r="U5331">
            <v>8470</v>
          </cell>
          <cell r="V5331">
            <v>8450</v>
          </cell>
          <cell r="W5331">
            <v>8450</v>
          </cell>
          <cell r="X5331">
            <v>42.906203885810129</v>
          </cell>
        </row>
        <row r="5332">
          <cell r="A5332">
            <v>44264</v>
          </cell>
          <cell r="B5332">
            <v>3</v>
          </cell>
          <cell r="C5332">
            <v>2021</v>
          </cell>
          <cell r="D5332">
            <v>3918</v>
          </cell>
          <cell r="E5332">
            <v>49.418902650885272</v>
          </cell>
          <cell r="F5332">
            <v>46.83342541261041</v>
          </cell>
          <cell r="G5332">
            <v>46.83342541261041</v>
          </cell>
          <cell r="H5332">
            <v>51.029156018582775</v>
          </cell>
          <cell r="I5332">
            <v>46.720027288124676</v>
          </cell>
          <cell r="J5332"/>
          <cell r="K5332">
            <v>50.575563520639818</v>
          </cell>
          <cell r="M5332">
            <v>69.75</v>
          </cell>
          <cell r="N5332">
            <v>51.25</v>
          </cell>
          <cell r="O5332">
            <v>73.5</v>
          </cell>
          <cell r="P5332">
            <v>3.75</v>
          </cell>
          <cell r="Q5332">
            <v>75.5</v>
          </cell>
          <cell r="R5332">
            <v>8550</v>
          </cell>
          <cell r="S5332">
            <v>8550</v>
          </cell>
          <cell r="T5332">
            <v>8440</v>
          </cell>
          <cell r="U5332">
            <v>8470</v>
          </cell>
          <cell r="V5332">
            <v>8450</v>
          </cell>
          <cell r="W5332">
            <v>8450</v>
          </cell>
          <cell r="X5332">
            <v>43.187737714228668</v>
          </cell>
        </row>
        <row r="5333">
          <cell r="A5333">
            <v>44265</v>
          </cell>
          <cell r="B5333">
            <v>3</v>
          </cell>
          <cell r="C5333">
            <v>2021</v>
          </cell>
          <cell r="D5333">
            <v>3975</v>
          </cell>
          <cell r="E5333">
            <v>49.759097024342488</v>
          </cell>
          <cell r="F5333">
            <v>47.060221661581892</v>
          </cell>
          <cell r="G5333">
            <v>47.060221661581892</v>
          </cell>
          <cell r="H5333">
            <v>50.802359769611293</v>
          </cell>
          <cell r="I5333">
            <v>47.400416035039107</v>
          </cell>
          <cell r="J5333"/>
          <cell r="K5333">
            <v>50.802359769611293</v>
          </cell>
          <cell r="M5333">
            <v>70.25</v>
          </cell>
          <cell r="N5333">
            <v>51.25</v>
          </cell>
          <cell r="O5333">
            <v>73.5</v>
          </cell>
          <cell r="P5333">
            <v>3.25</v>
          </cell>
          <cell r="Q5333">
            <v>75.5</v>
          </cell>
          <cell r="R5333">
            <v>8270</v>
          </cell>
          <cell r="S5333">
            <v>8270</v>
          </cell>
          <cell r="T5333">
            <v>8160</v>
          </cell>
          <cell r="U5333">
            <v>8190</v>
          </cell>
          <cell r="V5333">
            <v>8170</v>
          </cell>
          <cell r="W5333">
            <v>8170</v>
          </cell>
          <cell r="X5333">
            <v>43.709822529048687</v>
          </cell>
        </row>
        <row r="5334">
          <cell r="A5334">
            <v>44266</v>
          </cell>
          <cell r="B5334">
            <v>3</v>
          </cell>
          <cell r="C5334">
            <v>2021</v>
          </cell>
          <cell r="D5334">
            <v>4053</v>
          </cell>
          <cell r="E5334">
            <v>50.326087646771185</v>
          </cell>
          <cell r="F5334">
            <v>47.854008532982064</v>
          </cell>
          <cell r="G5334">
            <v>47.854008532982064</v>
          </cell>
          <cell r="H5334"/>
          <cell r="I5334"/>
          <cell r="J5334"/>
          <cell r="K5334">
            <v>52.16313726344017</v>
          </cell>
          <cell r="M5334">
            <v>70.25</v>
          </cell>
          <cell r="N5334">
            <v>51.25</v>
          </cell>
          <cell r="O5334">
            <v>73.5</v>
          </cell>
          <cell r="P5334">
            <v>3.25</v>
          </cell>
          <cell r="Q5334">
            <v>75.5</v>
          </cell>
          <cell r="R5334">
            <v>8470</v>
          </cell>
          <cell r="S5334">
            <v>8470</v>
          </cell>
          <cell r="T5334">
            <v>8360</v>
          </cell>
          <cell r="U5334">
            <v>8390</v>
          </cell>
          <cell r="V5334">
            <v>8370</v>
          </cell>
          <cell r="W5334">
            <v>8370</v>
          </cell>
          <cell r="X5334">
            <v>44.78466246438024</v>
          </cell>
        </row>
        <row r="5335">
          <cell r="A5335">
            <v>44267</v>
          </cell>
          <cell r="B5335">
            <v>3</v>
          </cell>
          <cell r="C5335">
            <v>2021</v>
          </cell>
          <cell r="D5335">
            <v>4126</v>
          </cell>
          <cell r="E5335">
            <v>50.552883895742667</v>
          </cell>
          <cell r="F5335">
            <v>48.874591653353725</v>
          </cell>
          <cell r="G5335">
            <v>48.874591653353725</v>
          </cell>
          <cell r="H5335">
            <v>52.843526010354609</v>
          </cell>
          <cell r="I5335">
            <v>48.987989777839459</v>
          </cell>
          <cell r="J5335"/>
          <cell r="K5335">
            <v>53.297118508297565</v>
          </cell>
          <cell r="M5335">
            <v>70.25</v>
          </cell>
          <cell r="N5335">
            <v>51.25</v>
          </cell>
          <cell r="O5335">
            <v>74.75</v>
          </cell>
          <cell r="P5335">
            <v>4.5</v>
          </cell>
          <cell r="Q5335">
            <v>77</v>
          </cell>
          <cell r="R5335">
            <v>8750</v>
          </cell>
          <cell r="S5335">
            <v>8750</v>
          </cell>
          <cell r="T5335">
            <v>8640</v>
          </cell>
          <cell r="U5335">
            <v>8670</v>
          </cell>
          <cell r="V5335">
            <v>8650</v>
          </cell>
          <cell r="W5335">
            <v>8650</v>
          </cell>
          <cell r="X5335">
            <v>45.469452053271262</v>
          </cell>
        </row>
        <row r="5336">
          <cell r="A5336">
            <v>44270</v>
          </cell>
          <cell r="B5336">
            <v>3</v>
          </cell>
          <cell r="C5336">
            <v>2021</v>
          </cell>
          <cell r="D5336">
            <v>4133</v>
          </cell>
          <cell r="E5336">
            <v>50.779680144714149</v>
          </cell>
          <cell r="F5336">
            <v>49.1013879023252</v>
          </cell>
          <cell r="G5336">
            <v>49.1013879023252</v>
          </cell>
          <cell r="H5336">
            <v>53.297118508297565</v>
          </cell>
          <cell r="I5336">
            <v>49.214786026810941</v>
          </cell>
          <cell r="J5336"/>
          <cell r="K5336">
            <v>53.070322259326083</v>
          </cell>
          <cell r="M5336">
            <v>74</v>
          </cell>
          <cell r="N5336">
            <v>53.25</v>
          </cell>
          <cell r="O5336">
            <v>74.75</v>
          </cell>
          <cell r="P5336">
            <v>0.75</v>
          </cell>
          <cell r="Q5336">
            <v>77</v>
          </cell>
          <cell r="R5336">
            <v>8700</v>
          </cell>
          <cell r="S5336">
            <v>8700</v>
          </cell>
          <cell r="T5336">
            <v>8590</v>
          </cell>
          <cell r="U5336">
            <v>8620</v>
          </cell>
          <cell r="V5336">
            <v>8600</v>
          </cell>
          <cell r="W5336">
            <v>8600</v>
          </cell>
          <cell r="X5336">
            <v>45.613085012122767</v>
          </cell>
        </row>
        <row r="5337">
          <cell r="A5337">
            <v>44271</v>
          </cell>
          <cell r="B5337">
            <v>3</v>
          </cell>
          <cell r="C5337">
            <v>2021</v>
          </cell>
          <cell r="D5337">
            <v>3900</v>
          </cell>
          <cell r="E5337">
            <v>50.462165396154077</v>
          </cell>
          <cell r="F5337">
            <v>48.307601030925028</v>
          </cell>
          <cell r="G5337">
            <v>48.194202906439287</v>
          </cell>
          <cell r="H5337">
            <v>53.070322259326083</v>
          </cell>
          <cell r="I5337">
            <v>48.307601030925028</v>
          </cell>
          <cell r="J5337"/>
          <cell r="K5337">
            <v>52.389933512411645</v>
          </cell>
          <cell r="M5337">
            <v>72.75</v>
          </cell>
          <cell r="N5337">
            <v>52.5</v>
          </cell>
          <cell r="O5337">
            <v>74.75</v>
          </cell>
          <cell r="P5337">
            <v>2</v>
          </cell>
          <cell r="Q5337">
            <v>77</v>
          </cell>
          <cell r="R5337">
            <v>8650</v>
          </cell>
          <cell r="S5337">
            <v>8650</v>
          </cell>
          <cell r="T5337">
            <v>8540</v>
          </cell>
          <cell r="U5337">
            <v>8570</v>
          </cell>
          <cell r="V5337">
            <v>8550</v>
          </cell>
          <cell r="W5337">
            <v>8550</v>
          </cell>
          <cell r="X5337">
            <v>43.020689250426472</v>
          </cell>
        </row>
        <row r="5338">
          <cell r="A5338">
            <v>44272</v>
          </cell>
          <cell r="B5338">
            <v>3</v>
          </cell>
          <cell r="C5338">
            <v>2021</v>
          </cell>
          <cell r="D5338">
            <v>3935</v>
          </cell>
          <cell r="E5338">
            <v>50.688961645125552</v>
          </cell>
          <cell r="F5338">
            <v>48.647795404382244</v>
          </cell>
          <cell r="G5338">
            <v>48.307601030925028</v>
          </cell>
          <cell r="H5338">
            <v>51.709544765497213</v>
          </cell>
          <cell r="I5338">
            <v>48.534397279896503</v>
          </cell>
          <cell r="J5338"/>
          <cell r="K5338">
            <v>52.389933512411645</v>
          </cell>
          <cell r="M5338">
            <v>72.75</v>
          </cell>
          <cell r="N5338">
            <v>52.5</v>
          </cell>
          <cell r="O5338">
            <v>74.75</v>
          </cell>
          <cell r="P5338">
            <v>2</v>
          </cell>
          <cell r="Q5338">
            <v>77</v>
          </cell>
          <cell r="R5338">
            <v>8380</v>
          </cell>
          <cell r="S5338">
            <v>8380</v>
          </cell>
          <cell r="T5338">
            <v>8320</v>
          </cell>
          <cell r="U5338">
            <v>8350</v>
          </cell>
          <cell r="V5338">
            <v>8330</v>
          </cell>
          <cell r="W5338">
            <v>8330</v>
          </cell>
          <cell r="X5338">
            <v>43.333005083892694</v>
          </cell>
        </row>
        <row r="5339">
          <cell r="A5339">
            <v>44273</v>
          </cell>
          <cell r="B5339">
            <v>3</v>
          </cell>
          <cell r="C5339">
            <v>2021</v>
          </cell>
          <cell r="D5339">
            <v>3796</v>
          </cell>
          <cell r="E5339">
            <v>49.89517477372538</v>
          </cell>
          <cell r="F5339">
            <v>47.74061040849633</v>
          </cell>
          <cell r="G5339">
            <v>47.400416035039107</v>
          </cell>
          <cell r="H5339">
            <v>51.25595226755425</v>
          </cell>
          <cell r="I5339">
            <v>47.854008532982064</v>
          </cell>
          <cell r="J5339"/>
          <cell r="K5339">
            <v>52.389933512411645</v>
          </cell>
          <cell r="M5339">
            <v>72.75</v>
          </cell>
          <cell r="N5339">
            <v>52.5</v>
          </cell>
          <cell r="O5339">
            <v>74.75</v>
          </cell>
          <cell r="P5339">
            <v>2</v>
          </cell>
          <cell r="Q5339">
            <v>77</v>
          </cell>
          <cell r="R5339">
            <v>8360</v>
          </cell>
          <cell r="S5339">
            <v>8360</v>
          </cell>
          <cell r="T5339">
            <v>8300</v>
          </cell>
          <cell r="U5339">
            <v>8330</v>
          </cell>
          <cell r="V5339">
            <v>8310</v>
          </cell>
          <cell r="W5339">
            <v>8310</v>
          </cell>
          <cell r="X5339">
            <v>41.904042886139422</v>
          </cell>
        </row>
        <row r="5340">
          <cell r="A5340">
            <v>44274</v>
          </cell>
          <cell r="B5340">
            <v>3</v>
          </cell>
          <cell r="C5340">
            <v>2021</v>
          </cell>
          <cell r="D5340">
            <v>3720</v>
          </cell>
          <cell r="E5340">
            <v>48.987989777839459</v>
          </cell>
          <cell r="F5340">
            <v>46.83342541261041</v>
          </cell>
          <cell r="G5340">
            <v>46.901464287301856</v>
          </cell>
          <cell r="H5340">
            <v>50.348767271668336</v>
          </cell>
          <cell r="I5340">
            <v>47.173619786067633</v>
          </cell>
          <cell r="J5340"/>
          <cell r="K5340">
            <v>52.16313726344017</v>
          </cell>
          <cell r="M5340">
            <v>69</v>
          </cell>
          <cell r="N5340">
            <v>50.75</v>
          </cell>
          <cell r="O5340">
            <v>71.5</v>
          </cell>
          <cell r="P5340">
            <v>2.5</v>
          </cell>
          <cell r="Q5340">
            <v>74</v>
          </cell>
          <cell r="R5340">
            <v>8230</v>
          </cell>
          <cell r="S5340">
            <v>8230</v>
          </cell>
          <cell r="T5340">
            <v>8170</v>
          </cell>
          <cell r="U5340">
            <v>8200</v>
          </cell>
          <cell r="V5340">
            <v>8180</v>
          </cell>
          <cell r="W5340">
            <v>8180</v>
          </cell>
          <cell r="X5340">
            <v>41.105093601651731</v>
          </cell>
        </row>
        <row r="5341">
          <cell r="A5341">
            <v>44277</v>
          </cell>
          <cell r="B5341">
            <v>3</v>
          </cell>
          <cell r="C5341">
            <v>2021</v>
          </cell>
          <cell r="D5341">
            <v>3837</v>
          </cell>
          <cell r="E5341">
            <v>49.577660025165308</v>
          </cell>
          <cell r="F5341">
            <v>47.854008532982064</v>
          </cell>
          <cell r="G5341">
            <v>47.74061040849633</v>
          </cell>
          <cell r="H5341">
            <v>51.482748516525731</v>
          </cell>
          <cell r="I5341">
            <v>48.080804781953546</v>
          </cell>
          <cell r="J5341"/>
          <cell r="K5341">
            <v>53.52391475726904</v>
          </cell>
          <cell r="M5341">
            <v>70</v>
          </cell>
          <cell r="N5341">
            <v>52</v>
          </cell>
          <cell r="O5341">
            <v>71.5</v>
          </cell>
          <cell r="P5341">
            <v>1.5</v>
          </cell>
          <cell r="Q5341">
            <v>74</v>
          </cell>
          <cell r="R5341">
            <v>8290</v>
          </cell>
          <cell r="S5341">
            <v>8290</v>
          </cell>
          <cell r="T5341">
            <v>8230</v>
          </cell>
          <cell r="U5341">
            <v>8260</v>
          </cell>
          <cell r="V5341">
            <v>8240</v>
          </cell>
          <cell r="W5341">
            <v>8240</v>
          </cell>
          <cell r="X5341">
            <v>42.325739654842657</v>
          </cell>
        </row>
        <row r="5342">
          <cell r="A5342">
            <v>44278</v>
          </cell>
          <cell r="B5342">
            <v>3</v>
          </cell>
          <cell r="C5342">
            <v>2021</v>
          </cell>
          <cell r="D5342">
            <v>3927</v>
          </cell>
          <cell r="E5342">
            <v>50.915757894097034</v>
          </cell>
          <cell r="F5342">
            <v>48.987989777839459</v>
          </cell>
          <cell r="G5342">
            <v>48.874591653353725</v>
          </cell>
          <cell r="H5342">
            <v>52.843526010354609</v>
          </cell>
          <cell r="I5342">
            <v>48.987989777839459</v>
          </cell>
          <cell r="J5342"/>
          <cell r="K5342">
            <v>53.070322259326083</v>
          </cell>
          <cell r="M5342">
            <v>71.25</v>
          </cell>
          <cell r="N5342">
            <v>53</v>
          </cell>
          <cell r="O5342">
            <v>71.5</v>
          </cell>
          <cell r="P5342">
            <v>0.25</v>
          </cell>
          <cell r="Q5342">
            <v>74</v>
          </cell>
          <cell r="R5342">
            <v>8580</v>
          </cell>
          <cell r="S5342">
            <v>8580</v>
          </cell>
          <cell r="T5342">
            <v>8520</v>
          </cell>
          <cell r="U5342">
            <v>8550</v>
          </cell>
          <cell r="V5342">
            <v>8530</v>
          </cell>
          <cell r="W5342">
            <v>8530</v>
          </cell>
          <cell r="X5342">
            <v>43.234411151019323</v>
          </cell>
        </row>
        <row r="5343">
          <cell r="A5343">
            <v>44279</v>
          </cell>
          <cell r="B5343">
            <v>3</v>
          </cell>
          <cell r="C5343">
            <v>2021</v>
          </cell>
          <cell r="D5343">
            <v>3930</v>
          </cell>
          <cell r="E5343">
            <v>50.688961645125552</v>
          </cell>
          <cell r="F5343">
            <v>48.874591653353725</v>
          </cell>
          <cell r="G5343">
            <v>48.761193528867985</v>
          </cell>
          <cell r="H5343">
            <v>52.616729761383127</v>
          </cell>
          <cell r="I5343">
            <v>48.987989777839459</v>
          </cell>
          <cell r="J5343"/>
          <cell r="K5343">
            <v>53.52391475726904</v>
          </cell>
          <cell r="M5343">
            <v>70.25</v>
          </cell>
          <cell r="N5343">
            <v>53</v>
          </cell>
          <cell r="O5343">
            <v>71.5</v>
          </cell>
          <cell r="P5343">
            <v>1.25</v>
          </cell>
          <cell r="Q5343">
            <v>74</v>
          </cell>
          <cell r="R5343">
            <v>8520</v>
          </cell>
          <cell r="S5343">
            <v>8520</v>
          </cell>
          <cell r="T5343">
            <v>8460</v>
          </cell>
          <cell r="U5343">
            <v>8490</v>
          </cell>
          <cell r="V5343">
            <v>8470</v>
          </cell>
          <cell r="W5343">
            <v>8470</v>
          </cell>
          <cell r="X5343">
            <v>43.173129496629336</v>
          </cell>
        </row>
        <row r="5344">
          <cell r="A5344">
            <v>44280</v>
          </cell>
          <cell r="B5344">
            <v>3</v>
          </cell>
          <cell r="C5344">
            <v>2021</v>
          </cell>
          <cell r="D5344">
            <v>3869</v>
          </cell>
          <cell r="E5344">
            <v>50.121971022696854</v>
          </cell>
          <cell r="F5344">
            <v>47.627212284010589</v>
          </cell>
          <cell r="G5344">
            <v>47.513814159524848</v>
          </cell>
          <cell r="H5344"/>
          <cell r="I5344"/>
          <cell r="J5344"/>
          <cell r="K5344">
            <v>52.16313726344017</v>
          </cell>
          <cell r="M5344">
            <v>69.5</v>
          </cell>
          <cell r="N5344">
            <v>51.75</v>
          </cell>
          <cell r="O5344">
            <v>71.5</v>
          </cell>
          <cell r="P5344">
            <v>2</v>
          </cell>
          <cell r="Q5344">
            <v>74</v>
          </cell>
          <cell r="R5344">
            <v>8520</v>
          </cell>
          <cell r="S5344">
            <v>8520</v>
          </cell>
          <cell r="T5344">
            <v>8460</v>
          </cell>
          <cell r="U5344">
            <v>8490</v>
          </cell>
          <cell r="V5344">
            <v>8470</v>
          </cell>
          <cell r="W5344">
            <v>8470</v>
          </cell>
          <cell r="X5344">
            <v>42.349164443564305</v>
          </cell>
        </row>
        <row r="5345">
          <cell r="A5345">
            <v>44281</v>
          </cell>
          <cell r="B5345">
            <v>3</v>
          </cell>
          <cell r="C5345">
            <v>2021</v>
          </cell>
          <cell r="D5345">
            <v>3695</v>
          </cell>
          <cell r="E5345">
            <v>48.579756529690798</v>
          </cell>
          <cell r="F5345">
            <v>46.379832914667453</v>
          </cell>
          <cell r="G5345">
            <v>46.266434790181712</v>
          </cell>
          <cell r="H5345">
            <v>49.89517477372538</v>
          </cell>
          <cell r="I5345">
            <v>46.266434790181712</v>
          </cell>
          <cell r="J5345"/>
          <cell r="K5345">
            <v>51.25595226755425</v>
          </cell>
          <cell r="M5345">
            <v>66.75</v>
          </cell>
          <cell r="N5345">
            <v>50.5</v>
          </cell>
          <cell r="O5345">
            <v>69</v>
          </cell>
          <cell r="P5345">
            <v>2.25</v>
          </cell>
          <cell r="Q5345">
            <v>71.5</v>
          </cell>
          <cell r="R5345">
            <v>8170</v>
          </cell>
          <cell r="S5345">
            <v>8170</v>
          </cell>
          <cell r="T5345">
            <v>8110</v>
          </cell>
          <cell r="U5345">
            <v>8140</v>
          </cell>
          <cell r="V5345">
            <v>8120</v>
          </cell>
          <cell r="W5345">
            <v>8120</v>
          </cell>
          <cell r="X5345">
            <v>40.439722038828087</v>
          </cell>
        </row>
        <row r="5346">
          <cell r="A5346">
            <v>44284</v>
          </cell>
          <cell r="B5346">
            <v>3</v>
          </cell>
          <cell r="C5346">
            <v>2021</v>
          </cell>
          <cell r="D5346">
            <v>3752</v>
          </cell>
          <cell r="E5346">
            <v>48.806552778662279</v>
          </cell>
          <cell r="F5346">
            <v>47.287017910553374</v>
          </cell>
          <cell r="G5346">
            <v>47.173619786067633</v>
          </cell>
          <cell r="H5346"/>
          <cell r="I5346"/>
          <cell r="J5346"/>
          <cell r="K5346">
            <v>50.915757894097034</v>
          </cell>
          <cell r="M5346">
            <v>66.75</v>
          </cell>
          <cell r="N5346">
            <v>50.5</v>
          </cell>
          <cell r="O5346">
            <v>69</v>
          </cell>
          <cell r="P5346">
            <v>2.25</v>
          </cell>
          <cell r="Q5346">
            <v>71.5</v>
          </cell>
          <cell r="R5346">
            <v>7970</v>
          </cell>
          <cell r="S5346">
            <v>7970</v>
          </cell>
          <cell r="T5346">
            <v>7910</v>
          </cell>
          <cell r="U5346">
            <v>7940</v>
          </cell>
          <cell r="V5346">
            <v>7920</v>
          </cell>
          <cell r="W5346">
            <v>7920</v>
          </cell>
          <cell r="X5346">
            <v>41.118121582072447</v>
          </cell>
        </row>
        <row r="5347">
          <cell r="A5347">
            <v>44285</v>
          </cell>
          <cell r="B5347">
            <v>3</v>
          </cell>
          <cell r="C5347">
            <v>2021</v>
          </cell>
          <cell r="D5347">
            <v>3574</v>
          </cell>
          <cell r="E5347">
            <v>47.899367782776366</v>
          </cell>
          <cell r="F5347">
            <v>45.359249794295799</v>
          </cell>
          <cell r="G5347">
            <v>45.245851669810058</v>
          </cell>
          <cell r="H5347">
            <v>49.89517477372538</v>
          </cell>
          <cell r="I5347">
            <v>46.266434790181712</v>
          </cell>
          <cell r="J5347"/>
          <cell r="K5347">
            <v>48.534397279896503</v>
          </cell>
          <cell r="M5347">
            <v>66.75</v>
          </cell>
          <cell r="N5347">
            <v>50.5</v>
          </cell>
          <cell r="O5347">
            <v>69</v>
          </cell>
          <cell r="P5347">
            <v>2.25</v>
          </cell>
          <cell r="Q5347">
            <v>71.5</v>
          </cell>
          <cell r="R5347">
            <v>8000</v>
          </cell>
          <cell r="S5347">
            <v>8000</v>
          </cell>
          <cell r="T5347">
            <v>7940</v>
          </cell>
          <cell r="U5347">
            <v>7970</v>
          </cell>
          <cell r="V5347">
            <v>7950</v>
          </cell>
          <cell r="W5347">
            <v>7950</v>
          </cell>
          <cell r="X5347">
            <v>39.073019707113325</v>
          </cell>
        </row>
        <row r="5348">
          <cell r="A5348">
            <v>44286</v>
          </cell>
          <cell r="B5348">
            <v>3</v>
          </cell>
          <cell r="C5348">
            <v>2021</v>
          </cell>
          <cell r="D5348">
            <v>3616</v>
          </cell>
          <cell r="E5348">
            <v>48.239562156233582</v>
          </cell>
          <cell r="F5348">
            <v>45.812842292238756</v>
          </cell>
          <cell r="G5348">
            <v>45.74480341754731</v>
          </cell>
          <cell r="H5348">
            <v>48.987989777839459</v>
          </cell>
          <cell r="I5348">
            <v>45.812842292238756</v>
          </cell>
          <cell r="J5348"/>
          <cell r="K5348">
            <v>49.441582275782423</v>
          </cell>
          <cell r="M5348">
            <v>66.75</v>
          </cell>
          <cell r="N5348">
            <v>50.5</v>
          </cell>
          <cell r="O5348">
            <v>69</v>
          </cell>
          <cell r="P5348">
            <v>2.25</v>
          </cell>
          <cell r="Q5348">
            <v>71.5</v>
          </cell>
          <cell r="R5348">
            <v>7760</v>
          </cell>
          <cell r="S5348">
            <v>7760</v>
          </cell>
          <cell r="T5348">
            <v>7700</v>
          </cell>
          <cell r="U5348">
            <v>7730</v>
          </cell>
          <cell r="V5348">
            <v>7710</v>
          </cell>
          <cell r="W5348">
            <v>7710</v>
          </cell>
          <cell r="X5348">
            <v>39.570337094372412</v>
          </cell>
        </row>
        <row r="5349">
          <cell r="A5349">
            <v>44287</v>
          </cell>
          <cell r="B5349">
            <v>4</v>
          </cell>
          <cell r="C5349">
            <v>2021</v>
          </cell>
          <cell r="D5349">
            <v>3739</v>
          </cell>
          <cell r="E5349">
            <v>49.260145276605236</v>
          </cell>
          <cell r="F5349">
            <v>47.173619786067633</v>
          </cell>
          <cell r="G5349">
            <v>47.105580911376187</v>
          </cell>
          <cell r="H5349">
            <v>50.348767271668336</v>
          </cell>
          <cell r="I5349">
            <v>46.720027288124676</v>
          </cell>
          <cell r="J5349"/>
          <cell r="K5349">
            <v>49.668378524753898</v>
          </cell>
          <cell r="M5349">
            <v>66.75</v>
          </cell>
          <cell r="N5349">
            <v>50.5</v>
          </cell>
          <cell r="O5349">
            <v>69</v>
          </cell>
          <cell r="P5349">
            <v>2.25</v>
          </cell>
          <cell r="Q5349">
            <v>71.5</v>
          </cell>
          <cell r="R5349">
            <v>7930</v>
          </cell>
          <cell r="S5349">
            <v>7930</v>
          </cell>
          <cell r="T5349">
            <v>7870</v>
          </cell>
          <cell r="U5349">
            <v>7900</v>
          </cell>
          <cell r="V5349">
            <v>7880</v>
          </cell>
          <cell r="W5349">
            <v>7880</v>
          </cell>
          <cell r="X5349">
            <v>40.926215005036681</v>
          </cell>
        </row>
        <row r="5350">
          <cell r="A5350">
            <v>44288</v>
          </cell>
          <cell r="B5350">
            <v>4</v>
          </cell>
          <cell r="C5350">
            <v>2021</v>
          </cell>
          <cell r="D5350">
            <v>3739</v>
          </cell>
          <cell r="E5350">
            <v>49.260145276605236</v>
          </cell>
          <cell r="F5350">
            <v>47.173619786067633</v>
          </cell>
          <cell r="G5350">
            <v>47.105580911376187</v>
          </cell>
          <cell r="H5350"/>
          <cell r="I5350"/>
          <cell r="J5350"/>
          <cell r="K5350"/>
          <cell r="M5350"/>
          <cell r="N5350"/>
          <cell r="O5350"/>
          <cell r="P5350"/>
          <cell r="Q5350"/>
          <cell r="R5350">
            <v>7900</v>
          </cell>
          <cell r="S5350">
            <v>7900</v>
          </cell>
          <cell r="T5350">
            <v>7840</v>
          </cell>
          <cell r="U5350">
            <v>7870</v>
          </cell>
          <cell r="V5350">
            <v>7850</v>
          </cell>
          <cell r="W5350">
            <v>7850</v>
          </cell>
          <cell r="X5350">
            <v>40.985557027760272</v>
          </cell>
        </row>
        <row r="5351">
          <cell r="A5351">
            <v>44291</v>
          </cell>
          <cell r="B5351">
            <v>4</v>
          </cell>
          <cell r="C5351">
            <v>2021</v>
          </cell>
          <cell r="D5351">
            <v>3740</v>
          </cell>
          <cell r="E5351">
            <v>49.260145276605236</v>
          </cell>
          <cell r="F5351">
            <v>47.513814159524848</v>
          </cell>
          <cell r="G5351">
            <v>47.445775284833402</v>
          </cell>
          <cell r="H5351">
            <v>51.029156018582775</v>
          </cell>
          <cell r="I5351">
            <v>47.627212284010589</v>
          </cell>
          <cell r="J5351"/>
          <cell r="K5351"/>
          <cell r="M5351">
            <v>67</v>
          </cell>
          <cell r="N5351">
            <v>51.25</v>
          </cell>
          <cell r="O5351">
            <v>69</v>
          </cell>
          <cell r="P5351">
            <v>2</v>
          </cell>
          <cell r="Q5351">
            <v>71.5</v>
          </cell>
          <cell r="R5351"/>
          <cell r="S5351"/>
          <cell r="T5351"/>
          <cell r="U5351"/>
          <cell r="V5351"/>
          <cell r="W5351"/>
          <cell r="X5351">
            <v>40.97671358228655</v>
          </cell>
        </row>
        <row r="5352">
          <cell r="A5352">
            <v>44292</v>
          </cell>
          <cell r="B5352">
            <v>4</v>
          </cell>
          <cell r="C5352">
            <v>2021</v>
          </cell>
          <cell r="D5352">
            <v>3792</v>
          </cell>
          <cell r="E5352">
            <v>49.89517477372538</v>
          </cell>
          <cell r="F5352">
            <v>47.967406657467805</v>
          </cell>
          <cell r="G5352">
            <v>47.899367782776366</v>
          </cell>
          <cell r="H5352">
            <v>51.709544765497213</v>
          </cell>
          <cell r="I5352">
            <v>48.080804781953546</v>
          </cell>
          <cell r="J5352"/>
          <cell r="K5352">
            <v>50.235369147182595</v>
          </cell>
          <cell r="M5352">
            <v>68.5</v>
          </cell>
          <cell r="N5352">
            <v>52</v>
          </cell>
          <cell r="O5352">
            <v>69</v>
          </cell>
          <cell r="P5352">
            <v>0.5</v>
          </cell>
          <cell r="Q5352">
            <v>71.5</v>
          </cell>
          <cell r="R5352">
            <v>8020</v>
          </cell>
          <cell r="S5352">
            <v>8020</v>
          </cell>
          <cell r="T5352">
            <v>7960</v>
          </cell>
          <cell r="U5352">
            <v>7990</v>
          </cell>
          <cell r="V5352">
            <v>7970</v>
          </cell>
          <cell r="W5352">
            <v>7970</v>
          </cell>
          <cell r="X5352">
            <v>41.647040004835283</v>
          </cell>
        </row>
        <row r="5353">
          <cell r="A5353">
            <v>44293</v>
          </cell>
          <cell r="B5353">
            <v>4</v>
          </cell>
          <cell r="C5353">
            <v>2021</v>
          </cell>
          <cell r="D5353">
            <v>3845</v>
          </cell>
          <cell r="E5353">
            <v>50.575563520639818</v>
          </cell>
          <cell r="F5353">
            <v>48.647795404382244</v>
          </cell>
          <cell r="G5353">
            <v>48.579756529690798</v>
          </cell>
          <cell r="H5353">
            <v>51.936341014468688</v>
          </cell>
          <cell r="I5353">
            <v>48.534397279896503</v>
          </cell>
          <cell r="J5353"/>
          <cell r="K5353">
            <v>49.89517477372538</v>
          </cell>
          <cell r="M5353">
            <v>68.75</v>
          </cell>
          <cell r="N5353">
            <v>52.75</v>
          </cell>
          <cell r="O5353">
            <v>69</v>
          </cell>
          <cell r="P5353">
            <v>0.25</v>
          </cell>
          <cell r="Q5353">
            <v>71.5</v>
          </cell>
          <cell r="R5353">
            <v>8210</v>
          </cell>
          <cell r="S5353">
            <v>8210</v>
          </cell>
          <cell r="T5353">
            <v>8200</v>
          </cell>
          <cell r="U5353">
            <v>8230</v>
          </cell>
          <cell r="V5353">
            <v>8210</v>
          </cell>
          <cell r="W5353">
            <v>8210</v>
          </cell>
          <cell r="X5353">
            <v>42.229132072413407</v>
          </cell>
        </row>
        <row r="5354">
          <cell r="A5354">
            <v>44294</v>
          </cell>
          <cell r="B5354">
            <v>4</v>
          </cell>
          <cell r="C5354">
            <v>2021</v>
          </cell>
          <cell r="D5354">
            <v>3788</v>
          </cell>
          <cell r="E5354">
            <v>50.235369147182595</v>
          </cell>
          <cell r="F5354">
            <v>48.080804781953546</v>
          </cell>
          <cell r="G5354">
            <v>48.0127659072621</v>
          </cell>
          <cell r="H5354">
            <v>52.389933512411645</v>
          </cell>
          <cell r="I5354">
            <v>48.171523281542136</v>
          </cell>
          <cell r="J5354"/>
          <cell r="K5354">
            <v>50.348767271668336</v>
          </cell>
          <cell r="M5354">
            <v>68.75</v>
          </cell>
          <cell r="N5354">
            <v>52</v>
          </cell>
          <cell r="O5354">
            <v>69</v>
          </cell>
          <cell r="P5354">
            <v>0.25</v>
          </cell>
          <cell r="Q5354">
            <v>71.5</v>
          </cell>
          <cell r="R5354">
            <v>8090</v>
          </cell>
          <cell r="S5354">
            <v>8090</v>
          </cell>
          <cell r="T5354">
            <v>8080</v>
          </cell>
          <cell r="U5354">
            <v>8110</v>
          </cell>
          <cell r="V5354">
            <v>8090</v>
          </cell>
          <cell r="W5354">
            <v>8090</v>
          </cell>
          <cell r="X5354">
            <v>41.542755856091027</v>
          </cell>
        </row>
        <row r="5355">
          <cell r="A5355">
            <v>44295</v>
          </cell>
          <cell r="B5355">
            <v>4</v>
          </cell>
          <cell r="C5355">
            <v>2021</v>
          </cell>
          <cell r="D5355">
            <v>3768</v>
          </cell>
          <cell r="E5355">
            <v>50.711641270022703</v>
          </cell>
          <cell r="F5355">
            <v>48.420999155410762</v>
          </cell>
          <cell r="G5355">
            <v>48.352960280719323</v>
          </cell>
          <cell r="H5355">
            <v>52.616729761383127</v>
          </cell>
          <cell r="I5355">
            <v>48.987989777839459</v>
          </cell>
          <cell r="J5355"/>
          <cell r="K5355">
            <v>51.25595226755425</v>
          </cell>
          <cell r="M5355">
            <v>68.75</v>
          </cell>
          <cell r="N5355">
            <v>52.25</v>
          </cell>
          <cell r="O5355">
            <v>70.25</v>
          </cell>
          <cell r="P5355">
            <v>1.5</v>
          </cell>
          <cell r="Q5355">
            <v>72.5</v>
          </cell>
          <cell r="R5355">
            <v>7990</v>
          </cell>
          <cell r="S5355">
            <v>7990</v>
          </cell>
          <cell r="T5355">
            <v>7980</v>
          </cell>
          <cell r="U5355">
            <v>8010</v>
          </cell>
          <cell r="V5355">
            <v>7990</v>
          </cell>
          <cell r="W5355">
            <v>7990</v>
          </cell>
          <cell r="X5355">
            <v>41.353412345731087</v>
          </cell>
        </row>
        <row r="5356">
          <cell r="A5356">
            <v>44298</v>
          </cell>
          <cell r="B5356">
            <v>4</v>
          </cell>
          <cell r="C5356">
            <v>2021</v>
          </cell>
          <cell r="D5356">
            <v>3642</v>
          </cell>
          <cell r="E5356">
            <v>49.917854398622524</v>
          </cell>
          <cell r="F5356">
            <v>47.967406657467805</v>
          </cell>
          <cell r="G5356">
            <v>47.899367782776366</v>
          </cell>
          <cell r="H5356">
            <v>51.936341014468688</v>
          </cell>
          <cell r="I5356">
            <v>48.534397279896503</v>
          </cell>
          <cell r="J5356"/>
          <cell r="K5356">
            <v>50.348767271668336</v>
          </cell>
          <cell r="M5356">
            <v>68</v>
          </cell>
          <cell r="N5356">
            <v>52</v>
          </cell>
          <cell r="O5356">
            <v>70.25</v>
          </cell>
          <cell r="P5356">
            <v>2.25</v>
          </cell>
          <cell r="Q5356">
            <v>72.5</v>
          </cell>
          <cell r="R5356">
            <v>7930</v>
          </cell>
          <cell r="S5356">
            <v>7930</v>
          </cell>
          <cell r="T5356">
            <v>7920</v>
          </cell>
          <cell r="U5356">
            <v>7950</v>
          </cell>
          <cell r="V5356">
            <v>7930</v>
          </cell>
          <cell r="W5356">
            <v>7930</v>
          </cell>
          <cell r="X5356">
            <v>39.98992683389622</v>
          </cell>
        </row>
        <row r="5357">
          <cell r="A5357">
            <v>44299</v>
          </cell>
          <cell r="B5357">
            <v>4</v>
          </cell>
          <cell r="C5357">
            <v>2021</v>
          </cell>
          <cell r="D5357">
            <v>3724</v>
          </cell>
          <cell r="E5357">
            <v>50.371446896565487</v>
          </cell>
          <cell r="F5357">
            <v>48.420999155410762</v>
          </cell>
          <cell r="G5357">
            <v>48.352960280719323</v>
          </cell>
          <cell r="H5357"/>
          <cell r="I5357"/>
          <cell r="J5357"/>
          <cell r="K5357">
            <v>53.52391475726904</v>
          </cell>
          <cell r="M5357">
            <v>68</v>
          </cell>
          <cell r="N5357">
            <v>52</v>
          </cell>
          <cell r="O5357">
            <v>70.25</v>
          </cell>
          <cell r="P5357">
            <v>2.25</v>
          </cell>
          <cell r="Q5357">
            <v>72.5</v>
          </cell>
          <cell r="R5357">
            <v>7730</v>
          </cell>
          <cell r="S5357">
            <v>7730</v>
          </cell>
          <cell r="T5357">
            <v>7720</v>
          </cell>
          <cell r="U5357">
            <v>7750</v>
          </cell>
          <cell r="V5357">
            <v>7730</v>
          </cell>
          <cell r="W5357">
            <v>7730</v>
          </cell>
          <cell r="X5357">
            <v>40.870516872479456</v>
          </cell>
        </row>
        <row r="5358">
          <cell r="A5358">
            <v>44300</v>
          </cell>
          <cell r="B5358">
            <v>4</v>
          </cell>
          <cell r="C5358">
            <v>2021</v>
          </cell>
          <cell r="D5358">
            <v>3726</v>
          </cell>
          <cell r="E5358">
            <v>50.031252523108265</v>
          </cell>
          <cell r="F5358">
            <v>48.080804781953546</v>
          </cell>
          <cell r="G5358">
            <v>48.0127659072621</v>
          </cell>
          <cell r="H5358"/>
          <cell r="I5358"/>
          <cell r="J5358"/>
          <cell r="K5358">
            <v>53.52391475726904</v>
          </cell>
          <cell r="M5358">
            <v>69</v>
          </cell>
          <cell r="N5358">
            <v>52</v>
          </cell>
          <cell r="O5358">
            <v>70.25</v>
          </cell>
          <cell r="P5358">
            <v>1.25</v>
          </cell>
          <cell r="Q5358">
            <v>72.5</v>
          </cell>
          <cell r="R5358">
            <v>7780</v>
          </cell>
          <cell r="S5358">
            <v>7780</v>
          </cell>
          <cell r="T5358">
            <v>7820</v>
          </cell>
          <cell r="U5358">
            <v>7900</v>
          </cell>
          <cell r="V5358">
            <v>7880</v>
          </cell>
          <cell r="W5358">
            <v>7830</v>
          </cell>
          <cell r="X5358">
            <v>40.951917793444679</v>
          </cell>
        </row>
        <row r="5359">
          <cell r="A5359">
            <v>44301</v>
          </cell>
          <cell r="B5359">
            <v>4</v>
          </cell>
          <cell r="C5359">
            <v>2021</v>
          </cell>
          <cell r="D5359">
            <v>3811</v>
          </cell>
          <cell r="E5359">
            <v>50.598243145536962</v>
          </cell>
          <cell r="F5359">
            <v>48.420999155410762</v>
          </cell>
          <cell r="G5359">
            <v>48.352960280719323</v>
          </cell>
          <cell r="H5359">
            <v>52.389933512411645</v>
          </cell>
          <cell r="I5359">
            <v>48.761193528867985</v>
          </cell>
          <cell r="J5359"/>
          <cell r="K5359">
            <v>53.070322259326083</v>
          </cell>
          <cell r="M5359">
            <v>70</v>
          </cell>
          <cell r="N5359">
            <v>52.5</v>
          </cell>
          <cell r="O5359">
            <v>70.25</v>
          </cell>
          <cell r="P5359">
            <v>0.25</v>
          </cell>
          <cell r="Q5359">
            <v>72.5</v>
          </cell>
          <cell r="R5359">
            <v>7880</v>
          </cell>
          <cell r="S5359">
            <v>7880</v>
          </cell>
          <cell r="T5359">
            <v>7920</v>
          </cell>
          <cell r="U5359">
            <v>8000</v>
          </cell>
          <cell r="V5359">
            <v>7980</v>
          </cell>
          <cell r="W5359">
            <v>7930</v>
          </cell>
          <cell r="X5359">
            <v>41.926776853277055</v>
          </cell>
        </row>
        <row r="5360">
          <cell r="A5360">
            <v>44302</v>
          </cell>
          <cell r="B5360">
            <v>4</v>
          </cell>
          <cell r="C5360">
            <v>2021</v>
          </cell>
          <cell r="D5360">
            <v>3710</v>
          </cell>
          <cell r="E5360">
            <v>50.802359769611293</v>
          </cell>
          <cell r="F5360">
            <v>48.080804781953546</v>
          </cell>
          <cell r="G5360">
            <v>48.080804781953546</v>
          </cell>
          <cell r="H5360">
            <v>53.070322259326083</v>
          </cell>
          <cell r="I5360">
            <v>49.214786026810941</v>
          </cell>
          <cell r="J5360"/>
          <cell r="K5360">
            <v>53.750711006240522</v>
          </cell>
          <cell r="M5360">
            <v>71.25</v>
          </cell>
          <cell r="N5360">
            <v>52.5</v>
          </cell>
          <cell r="O5360">
            <v>73</v>
          </cell>
          <cell r="P5360">
            <v>1.75</v>
          </cell>
          <cell r="Q5360">
            <v>75.5</v>
          </cell>
          <cell r="R5360">
            <v>8030</v>
          </cell>
          <cell r="S5360">
            <v>8030</v>
          </cell>
          <cell r="T5360">
            <v>8070</v>
          </cell>
          <cell r="U5360">
            <v>8150</v>
          </cell>
          <cell r="V5360">
            <v>8130</v>
          </cell>
          <cell r="W5360">
            <v>8080</v>
          </cell>
          <cell r="X5360">
            <v>40.80572665781704</v>
          </cell>
        </row>
        <row r="5361">
          <cell r="A5361">
            <v>44305</v>
          </cell>
          <cell r="B5361">
            <v>4</v>
          </cell>
          <cell r="C5361">
            <v>2021</v>
          </cell>
          <cell r="D5361">
            <v>3715</v>
          </cell>
          <cell r="E5361">
            <v>51.029156018582775</v>
          </cell>
          <cell r="F5361">
            <v>47.967406657467805</v>
          </cell>
          <cell r="G5361">
            <v>47.967406657467805</v>
          </cell>
          <cell r="H5361">
            <v>53.070322259326083</v>
          </cell>
          <cell r="I5361">
            <v>48.534397279896503</v>
          </cell>
          <cell r="J5361"/>
          <cell r="K5361">
            <v>53.750711006240522</v>
          </cell>
          <cell r="M5361">
            <v>71.25</v>
          </cell>
          <cell r="N5361">
            <v>52.5</v>
          </cell>
          <cell r="O5361">
            <v>73</v>
          </cell>
          <cell r="P5361">
            <v>1.75</v>
          </cell>
          <cell r="Q5361">
            <v>75.5</v>
          </cell>
          <cell r="R5361">
            <v>8000</v>
          </cell>
          <cell r="S5361">
            <v>8000</v>
          </cell>
          <cell r="T5361">
            <v>8040</v>
          </cell>
          <cell r="U5361">
            <v>8120</v>
          </cell>
          <cell r="V5361">
            <v>8100</v>
          </cell>
          <cell r="W5361">
            <v>8050</v>
          </cell>
          <cell r="X5361">
            <v>40.880546575887649</v>
          </cell>
        </row>
        <row r="5362">
          <cell r="A5362">
            <v>44306</v>
          </cell>
          <cell r="B5362">
            <v>4</v>
          </cell>
          <cell r="C5362">
            <v>2021</v>
          </cell>
          <cell r="D5362">
            <v>3804</v>
          </cell>
          <cell r="E5362">
            <v>51.936341014468688</v>
          </cell>
          <cell r="F5362">
            <v>49.1013879023252</v>
          </cell>
          <cell r="G5362">
            <v>49.1013879023252</v>
          </cell>
          <cell r="H5362">
            <v>53.070322259326083</v>
          </cell>
          <cell r="I5362">
            <v>48.534397279896503</v>
          </cell>
          <cell r="J5362"/>
          <cell r="K5362">
            <v>53.070322259326083</v>
          </cell>
          <cell r="M5362">
            <v>72</v>
          </cell>
          <cell r="N5362">
            <v>53.25</v>
          </cell>
          <cell r="O5362">
            <v>73</v>
          </cell>
          <cell r="P5362">
            <v>1</v>
          </cell>
          <cell r="Q5362">
            <v>75.5</v>
          </cell>
          <cell r="R5362">
            <v>7970</v>
          </cell>
          <cell r="S5362">
            <v>7970</v>
          </cell>
          <cell r="T5362">
            <v>8010</v>
          </cell>
          <cell r="U5362">
            <v>8090</v>
          </cell>
          <cell r="V5362">
            <v>8070</v>
          </cell>
          <cell r="W5362">
            <v>8020</v>
          </cell>
          <cell r="X5362">
            <v>41.951516221128429</v>
          </cell>
        </row>
        <row r="5363">
          <cell r="A5363">
            <v>44307</v>
          </cell>
          <cell r="B5363">
            <v>4</v>
          </cell>
          <cell r="C5363">
            <v>2021</v>
          </cell>
          <cell r="D5363">
            <v>3892</v>
          </cell>
          <cell r="E5363">
            <v>52.616729761383127</v>
          </cell>
          <cell r="F5363">
            <v>50.235369147182595</v>
          </cell>
          <cell r="G5363">
            <v>50.121971022696854</v>
          </cell>
          <cell r="H5363"/>
          <cell r="I5363"/>
          <cell r="J5363"/>
          <cell r="K5363">
            <v>54.43109975315496</v>
          </cell>
          <cell r="M5363">
            <v>72</v>
          </cell>
          <cell r="N5363">
            <v>54.5</v>
          </cell>
          <cell r="O5363">
            <v>73</v>
          </cell>
          <cell r="P5363">
            <v>1</v>
          </cell>
          <cell r="Q5363">
            <v>75.5</v>
          </cell>
          <cell r="R5363">
            <v>8240</v>
          </cell>
          <cell r="S5363">
            <v>8240</v>
          </cell>
          <cell r="T5363">
            <v>8280</v>
          </cell>
          <cell r="U5363">
            <v>8360</v>
          </cell>
          <cell r="V5363">
            <v>8340</v>
          </cell>
          <cell r="W5363">
            <v>8290</v>
          </cell>
          <cell r="X5363">
            <v>42.859480504831097</v>
          </cell>
        </row>
        <row r="5364">
          <cell r="A5364">
            <v>44308</v>
          </cell>
          <cell r="B5364">
            <v>4</v>
          </cell>
          <cell r="C5364">
            <v>2021</v>
          </cell>
          <cell r="D5364">
            <v>3993</v>
          </cell>
          <cell r="E5364">
            <v>53.070322259326083</v>
          </cell>
          <cell r="F5364">
            <v>51.142554143068516</v>
          </cell>
          <cell r="G5364">
            <v>51.029156018582775</v>
          </cell>
          <cell r="H5364">
            <v>53.070322259326083</v>
          </cell>
          <cell r="I5364">
            <v>48.534397279896503</v>
          </cell>
          <cell r="J5364"/>
          <cell r="K5364">
            <v>56.245469744926787</v>
          </cell>
          <cell r="M5364">
            <v>73.75</v>
          </cell>
          <cell r="N5364">
            <v>55.25</v>
          </cell>
          <cell r="O5364">
            <v>73</v>
          </cell>
          <cell r="P5364">
            <v>-0.75</v>
          </cell>
          <cell r="Q5364">
            <v>75.5</v>
          </cell>
          <cell r="R5364">
            <v>8390</v>
          </cell>
          <cell r="S5364">
            <v>8390</v>
          </cell>
          <cell r="T5364">
            <v>8430</v>
          </cell>
          <cell r="U5364">
            <v>8510</v>
          </cell>
          <cell r="V5364">
            <v>8490</v>
          </cell>
          <cell r="W5364">
            <v>8440</v>
          </cell>
          <cell r="X5364">
            <v>44.062640658952233</v>
          </cell>
        </row>
        <row r="5365">
          <cell r="A5365">
            <v>44309</v>
          </cell>
          <cell r="B5365">
            <v>4</v>
          </cell>
          <cell r="C5365">
            <v>2021</v>
          </cell>
          <cell r="D5365">
            <v>3929</v>
          </cell>
          <cell r="E5365">
            <v>53.297118508297565</v>
          </cell>
          <cell r="F5365">
            <v>50.915757894097034</v>
          </cell>
          <cell r="G5365">
            <v>50.802359769611293</v>
          </cell>
          <cell r="H5365">
            <v>57.470169489372779</v>
          </cell>
          <cell r="I5365">
            <v>49.89517477372538</v>
          </cell>
          <cell r="J5365"/>
          <cell r="K5365">
            <v>60.781394724356367</v>
          </cell>
          <cell r="M5365">
            <v>73.75</v>
          </cell>
          <cell r="N5365">
            <v>55.25</v>
          </cell>
          <cell r="O5365">
            <v>81.5</v>
          </cell>
          <cell r="P5365">
            <v>7.75</v>
          </cell>
          <cell r="Q5365">
            <v>84</v>
          </cell>
          <cell r="R5365">
            <v>8430</v>
          </cell>
          <cell r="S5365">
            <v>8430</v>
          </cell>
          <cell r="T5365">
            <v>8490</v>
          </cell>
          <cell r="U5365">
            <v>8630</v>
          </cell>
          <cell r="V5365">
            <v>8610</v>
          </cell>
          <cell r="W5365">
            <v>8500</v>
          </cell>
          <cell r="X5365">
            <v>43.393350971947456</v>
          </cell>
        </row>
        <row r="5366">
          <cell r="A5366">
            <v>44312</v>
          </cell>
          <cell r="B5366">
            <v>4</v>
          </cell>
          <cell r="C5366">
            <v>2021</v>
          </cell>
          <cell r="D5366">
            <v>3894</v>
          </cell>
          <cell r="E5366">
            <v>52.843526010354609</v>
          </cell>
          <cell r="F5366">
            <v>50.575563520639818</v>
          </cell>
          <cell r="G5366">
            <v>50.462165396154077</v>
          </cell>
          <cell r="H5366">
            <v>54.884692251097917</v>
          </cell>
          <cell r="I5366">
            <v>50.802359769611293</v>
          </cell>
          <cell r="J5366"/>
          <cell r="K5366">
            <v>55.338284749040874</v>
          </cell>
          <cell r="M5366">
            <v>72.75</v>
          </cell>
          <cell r="N5366">
            <v>54.75</v>
          </cell>
          <cell r="O5366">
            <v>81.5</v>
          </cell>
          <cell r="P5366">
            <v>8.75</v>
          </cell>
          <cell r="Q5366">
            <v>84</v>
          </cell>
          <cell r="R5366">
            <v>8430</v>
          </cell>
          <cell r="S5366">
            <v>8430</v>
          </cell>
          <cell r="T5366">
            <v>8490</v>
          </cell>
          <cell r="U5366">
            <v>8630</v>
          </cell>
          <cell r="V5366">
            <v>8610</v>
          </cell>
          <cell r="W5366">
            <v>8500</v>
          </cell>
          <cell r="X5366">
            <v>43.122294604245084</v>
          </cell>
        </row>
        <row r="5367">
          <cell r="A5367">
            <v>44313</v>
          </cell>
          <cell r="B5367">
            <v>4</v>
          </cell>
          <cell r="C5367">
            <v>2021</v>
          </cell>
          <cell r="D5367">
            <v>4072</v>
          </cell>
          <cell r="E5367">
            <v>54.204303504183478</v>
          </cell>
          <cell r="F5367">
            <v>52.276535387925911</v>
          </cell>
          <cell r="G5367">
            <v>52.16313726344017</v>
          </cell>
          <cell r="H5367">
            <v>55.79187724698383</v>
          </cell>
          <cell r="I5367">
            <v>51.936341014468688</v>
          </cell>
          <cell r="J5367"/>
          <cell r="K5367">
            <v>57.152654740812707</v>
          </cell>
          <cell r="M5367">
            <v>74</v>
          </cell>
          <cell r="N5367">
            <v>56.5</v>
          </cell>
          <cell r="O5367">
            <v>81.5</v>
          </cell>
          <cell r="P5367">
            <v>7.5</v>
          </cell>
          <cell r="Q5367">
            <v>84</v>
          </cell>
          <cell r="R5367">
            <v>8280</v>
          </cell>
          <cell r="S5367">
            <v>8280</v>
          </cell>
          <cell r="T5367">
            <v>8340</v>
          </cell>
          <cell r="U5367">
            <v>8480</v>
          </cell>
          <cell r="V5367">
            <v>8460</v>
          </cell>
          <cell r="W5367">
            <v>8350</v>
          </cell>
          <cell r="X5367">
            <v>45.093472940032349</v>
          </cell>
        </row>
        <row r="5368">
          <cell r="A5368">
            <v>44314</v>
          </cell>
          <cell r="B5368">
            <v>4</v>
          </cell>
          <cell r="C5368">
            <v>2021</v>
          </cell>
          <cell r="D5368">
            <v>3942</v>
          </cell>
          <cell r="E5368">
            <v>53.070322259326083</v>
          </cell>
          <cell r="F5368">
            <v>51.142554143068516</v>
          </cell>
          <cell r="G5368">
            <v>51.029156018582775</v>
          </cell>
          <cell r="H5368">
            <v>55.338284749040874</v>
          </cell>
          <cell r="I5368">
            <v>51.936341014468688</v>
          </cell>
          <cell r="J5368"/>
          <cell r="K5368">
            <v>56.472265993898269</v>
          </cell>
          <cell r="M5368">
            <v>73</v>
          </cell>
          <cell r="N5368">
            <v>54.5</v>
          </cell>
          <cell r="O5368">
            <v>81.5</v>
          </cell>
          <cell r="P5368">
            <v>8.5</v>
          </cell>
          <cell r="Q5368">
            <v>84</v>
          </cell>
          <cell r="R5368">
            <v>8220</v>
          </cell>
          <cell r="S5368">
            <v>8220</v>
          </cell>
          <cell r="T5368">
            <v>8280</v>
          </cell>
          <cell r="U5368">
            <v>8420</v>
          </cell>
          <cell r="V5368">
            <v>8400</v>
          </cell>
          <cell r="W5368">
            <v>8290</v>
          </cell>
          <cell r="X5368">
            <v>43.611259192466854</v>
          </cell>
        </row>
        <row r="5369">
          <cell r="A5369">
            <v>44315</v>
          </cell>
          <cell r="B5369">
            <v>4</v>
          </cell>
          <cell r="C5369">
            <v>2021</v>
          </cell>
          <cell r="D5369"/>
          <cell r="E5369"/>
          <cell r="F5369"/>
          <cell r="G5369"/>
          <cell r="H5369"/>
          <cell r="I5369"/>
          <cell r="J5369"/>
          <cell r="K5369">
            <v>56.699062242869751</v>
          </cell>
          <cell r="M5369">
            <v>73</v>
          </cell>
          <cell r="N5369">
            <v>54.5</v>
          </cell>
          <cell r="O5369">
            <v>81.5</v>
          </cell>
          <cell r="P5369">
            <v>8.5</v>
          </cell>
          <cell r="Q5369">
            <v>84</v>
          </cell>
          <cell r="R5369">
            <v>8460</v>
          </cell>
          <cell r="S5369">
            <v>8460</v>
          </cell>
          <cell r="T5369">
            <v>8460</v>
          </cell>
          <cell r="U5369">
            <v>8580</v>
          </cell>
          <cell r="V5369">
            <v>8580</v>
          </cell>
          <cell r="W5369">
            <v>8470</v>
          </cell>
          <cell r="X5369"/>
        </row>
        <row r="5370">
          <cell r="A5370">
            <v>44316</v>
          </cell>
          <cell r="B5370">
            <v>4</v>
          </cell>
          <cell r="C5370">
            <v>2021</v>
          </cell>
          <cell r="D5370">
            <v>3869</v>
          </cell>
          <cell r="E5370">
            <v>52.616729761383127</v>
          </cell>
          <cell r="F5370">
            <v>50.802359769611293</v>
          </cell>
          <cell r="G5370">
            <v>50.688961645125552</v>
          </cell>
          <cell r="H5370">
            <v>54.657896002126435</v>
          </cell>
          <cell r="I5370">
            <v>51.029156018582775</v>
          </cell>
          <cell r="J5370"/>
          <cell r="K5370">
            <v>61.234987222299331</v>
          </cell>
          <cell r="M5370">
            <v>73</v>
          </cell>
          <cell r="N5370">
            <v>55</v>
          </cell>
          <cell r="O5370">
            <v>76.5</v>
          </cell>
          <cell r="P5370">
            <v>3.5</v>
          </cell>
          <cell r="Q5370">
            <v>79</v>
          </cell>
          <cell r="R5370">
            <v>8430</v>
          </cell>
          <cell r="S5370">
            <v>8430</v>
          </cell>
          <cell r="T5370">
            <v>8430</v>
          </cell>
          <cell r="U5370">
            <v>8550</v>
          </cell>
          <cell r="V5370">
            <v>8550</v>
          </cell>
          <cell r="W5370">
            <v>8440</v>
          </cell>
          <cell r="X5370">
            <v>42.876847655541283</v>
          </cell>
        </row>
        <row r="5371">
          <cell r="A5371">
            <v>44319</v>
          </cell>
          <cell r="B5371">
            <v>5</v>
          </cell>
          <cell r="C5371">
            <v>2021</v>
          </cell>
          <cell r="D5371">
            <v>4055</v>
          </cell>
          <cell r="E5371">
            <v>54.317701628669219</v>
          </cell>
          <cell r="F5371">
            <v>52.730127885868868</v>
          </cell>
          <cell r="G5371">
            <v>52.616729761383127</v>
          </cell>
          <cell r="H5371">
            <v>56.245469744926787</v>
          </cell>
          <cell r="I5371">
            <v>52.616729761383127</v>
          </cell>
          <cell r="J5371"/>
          <cell r="K5371">
            <v>56.472265993898269</v>
          </cell>
          <cell r="M5371">
            <v>73</v>
          </cell>
          <cell r="N5371">
            <v>55</v>
          </cell>
          <cell r="O5371">
            <v>76.5</v>
          </cell>
          <cell r="P5371">
            <v>3.5</v>
          </cell>
          <cell r="Q5371">
            <v>79</v>
          </cell>
          <cell r="R5371"/>
          <cell r="S5371"/>
          <cell r="T5371"/>
          <cell r="U5371"/>
          <cell r="V5371"/>
          <cell r="W5371"/>
          <cell r="X5371">
            <v>44.828602952929444</v>
          </cell>
        </row>
        <row r="5372">
          <cell r="A5372">
            <v>44320</v>
          </cell>
          <cell r="B5372">
            <v>5</v>
          </cell>
          <cell r="C5372">
            <v>2021</v>
          </cell>
          <cell r="D5372">
            <v>4042</v>
          </cell>
          <cell r="E5372">
            <v>54.090905379697737</v>
          </cell>
          <cell r="F5372">
            <v>52.503331636897386</v>
          </cell>
          <cell r="G5372">
            <v>52.389933512411645</v>
          </cell>
          <cell r="H5372">
            <v>56.245469744926787</v>
          </cell>
          <cell r="I5372">
            <v>52.616729761383127</v>
          </cell>
          <cell r="J5372"/>
          <cell r="K5372">
            <v>56.472265993898269</v>
          </cell>
          <cell r="M5372">
            <v>73</v>
          </cell>
          <cell r="N5372">
            <v>55</v>
          </cell>
          <cell r="O5372">
            <v>76.5</v>
          </cell>
          <cell r="P5372">
            <v>3.5</v>
          </cell>
          <cell r="Q5372">
            <v>79</v>
          </cell>
          <cell r="R5372"/>
          <cell r="S5372"/>
          <cell r="T5372"/>
          <cell r="U5372"/>
          <cell r="V5372"/>
          <cell r="W5372"/>
          <cell r="X5372">
            <v>44.500506715665935</v>
          </cell>
        </row>
        <row r="5373">
          <cell r="A5373">
            <v>44321</v>
          </cell>
          <cell r="B5373">
            <v>5</v>
          </cell>
          <cell r="C5373">
            <v>2021</v>
          </cell>
          <cell r="D5373">
            <v>4040</v>
          </cell>
          <cell r="E5373">
            <v>54.204303504183478</v>
          </cell>
          <cell r="F5373">
            <v>52.730127885868868</v>
          </cell>
          <cell r="G5373">
            <v>52.616729761383127</v>
          </cell>
          <cell r="H5373">
            <v>56.245469744926787</v>
          </cell>
          <cell r="I5373">
            <v>52.616729761383127</v>
          </cell>
          <cell r="J5373"/>
          <cell r="K5373">
            <v>56.472265993898269</v>
          </cell>
          <cell r="M5373">
            <v>75.25</v>
          </cell>
          <cell r="N5373">
            <v>57</v>
          </cell>
          <cell r="O5373">
            <v>76.5</v>
          </cell>
          <cell r="P5373">
            <v>1.25</v>
          </cell>
          <cell r="Q5373">
            <v>79</v>
          </cell>
          <cell r="R5373"/>
          <cell r="S5373"/>
          <cell r="T5373"/>
          <cell r="U5373"/>
          <cell r="V5373"/>
          <cell r="W5373"/>
          <cell r="X5373">
            <v>44.532531997315928</v>
          </cell>
        </row>
        <row r="5374">
          <cell r="A5374">
            <v>44322</v>
          </cell>
          <cell r="B5374">
            <v>5</v>
          </cell>
          <cell r="C5374">
            <v>2021</v>
          </cell>
          <cell r="D5374">
            <v>4210</v>
          </cell>
          <cell r="E5374">
            <v>55.451682873526615</v>
          </cell>
          <cell r="F5374">
            <v>54.090905379697737</v>
          </cell>
          <cell r="G5374">
            <v>53.864109130726263</v>
          </cell>
          <cell r="H5374">
            <v>56.925858491841225</v>
          </cell>
          <cell r="I5374">
            <v>53.977507255212004</v>
          </cell>
          <cell r="J5374"/>
          <cell r="K5374">
            <v>58.059839736698621</v>
          </cell>
          <cell r="M5374">
            <v>75.5</v>
          </cell>
          <cell r="N5374">
            <v>58.25</v>
          </cell>
          <cell r="O5374">
            <v>76.5</v>
          </cell>
          <cell r="P5374">
            <v>1</v>
          </cell>
          <cell r="Q5374">
            <v>79</v>
          </cell>
          <cell r="R5374">
            <v>8690</v>
          </cell>
          <cell r="S5374">
            <v>8690</v>
          </cell>
          <cell r="T5374">
            <v>8690</v>
          </cell>
          <cell r="U5374">
            <v>8810</v>
          </cell>
          <cell r="V5374">
            <v>8810</v>
          </cell>
          <cell r="W5374">
            <v>8700</v>
          </cell>
          <cell r="X5374">
            <v>46.350107192714887</v>
          </cell>
        </row>
        <row r="5375">
          <cell r="A5375">
            <v>44323</v>
          </cell>
          <cell r="B5375">
            <v>5</v>
          </cell>
          <cell r="C5375">
            <v>2021</v>
          </cell>
          <cell r="D5375">
            <v>4425</v>
          </cell>
          <cell r="E5375">
            <v>57.152654740812707</v>
          </cell>
          <cell r="F5375">
            <v>55.678479122498096</v>
          </cell>
          <cell r="G5375">
            <v>55.451682873526615</v>
          </cell>
          <cell r="H5375">
            <v>58.286635985670102</v>
          </cell>
          <cell r="I5375">
            <v>55.565080998012355</v>
          </cell>
          <cell r="J5375"/>
          <cell r="K5375">
            <v>59.420617230527498</v>
          </cell>
          <cell r="M5375">
            <v>75.5</v>
          </cell>
          <cell r="N5375">
            <v>60</v>
          </cell>
          <cell r="O5375">
            <v>78</v>
          </cell>
          <cell r="P5375">
            <v>2.5</v>
          </cell>
          <cell r="Q5375">
            <v>80.5</v>
          </cell>
          <cell r="R5375">
            <v>8840</v>
          </cell>
          <cell r="S5375">
            <v>8840</v>
          </cell>
          <cell r="T5375">
            <v>8840</v>
          </cell>
          <cell r="U5375">
            <v>8960</v>
          </cell>
          <cell r="V5375">
            <v>8960</v>
          </cell>
          <cell r="W5375">
            <v>8850</v>
          </cell>
          <cell r="X5375">
            <v>48.835688647143293</v>
          </cell>
        </row>
        <row r="5376">
          <cell r="A5376">
            <v>44326</v>
          </cell>
          <cell r="B5376">
            <v>5</v>
          </cell>
          <cell r="C5376">
            <v>2021</v>
          </cell>
          <cell r="D5376">
            <v>4365</v>
          </cell>
          <cell r="E5376">
            <v>56.245469744926787</v>
          </cell>
          <cell r="F5376">
            <v>55.224886624555133</v>
          </cell>
          <cell r="G5376">
            <v>54.998090375583658</v>
          </cell>
          <cell r="H5376">
            <v>58.059839736698621</v>
          </cell>
          <cell r="I5376">
            <v>55.338284749040874</v>
          </cell>
          <cell r="J5376"/>
          <cell r="K5376">
            <v>58.513432234641577</v>
          </cell>
          <cell r="M5376">
            <v>74</v>
          </cell>
          <cell r="N5376">
            <v>59.5</v>
          </cell>
          <cell r="O5376">
            <v>78</v>
          </cell>
          <cell r="P5376">
            <v>4</v>
          </cell>
          <cell r="Q5376">
            <v>80.5</v>
          </cell>
          <cell r="R5376">
            <v>8980</v>
          </cell>
          <cell r="S5376">
            <v>8980</v>
          </cell>
          <cell r="T5376">
            <v>9090</v>
          </cell>
          <cell r="U5376">
            <v>9090</v>
          </cell>
          <cell r="V5376">
            <v>9090</v>
          </cell>
          <cell r="W5376">
            <v>9090</v>
          </cell>
          <cell r="X5376">
            <v>48.232186443873609</v>
          </cell>
        </row>
        <row r="5377">
          <cell r="A5377">
            <v>44327</v>
          </cell>
          <cell r="B5377">
            <v>5</v>
          </cell>
          <cell r="C5377">
            <v>2021</v>
          </cell>
          <cell r="D5377">
            <v>4345</v>
          </cell>
          <cell r="E5377">
            <v>56.018673495955312</v>
          </cell>
          <cell r="F5377">
            <v>55.224886624555133</v>
          </cell>
          <cell r="G5377">
            <v>54.998090375583658</v>
          </cell>
          <cell r="H5377">
            <v>58.059839736698621</v>
          </cell>
          <cell r="I5377">
            <v>55.338284749040874</v>
          </cell>
          <cell r="J5377"/>
          <cell r="K5377">
            <v>57.833043487727146</v>
          </cell>
          <cell r="M5377">
            <v>74</v>
          </cell>
          <cell r="N5377">
            <v>59.5</v>
          </cell>
          <cell r="O5377">
            <v>78</v>
          </cell>
          <cell r="P5377">
            <v>4</v>
          </cell>
          <cell r="Q5377">
            <v>80.5</v>
          </cell>
          <cell r="R5377">
            <v>8930</v>
          </cell>
          <cell r="S5377">
            <v>8930</v>
          </cell>
          <cell r="T5377">
            <v>9090</v>
          </cell>
          <cell r="U5377">
            <v>9090</v>
          </cell>
          <cell r="V5377">
            <v>9130</v>
          </cell>
          <cell r="W5377">
            <v>9090</v>
          </cell>
          <cell r="X5377">
            <v>47.88288152483365</v>
          </cell>
        </row>
        <row r="5378">
          <cell r="A5378">
            <v>44328</v>
          </cell>
          <cell r="B5378">
            <v>5</v>
          </cell>
          <cell r="C5378">
            <v>2021</v>
          </cell>
          <cell r="D5378">
            <v>4524</v>
          </cell>
          <cell r="E5378">
            <v>56.925858491841225</v>
          </cell>
          <cell r="F5378">
            <v>55.678479122498096</v>
          </cell>
          <cell r="G5378">
            <v>55.451682873526615</v>
          </cell>
          <cell r="H5378">
            <v>58.286635985670102</v>
          </cell>
          <cell r="I5378">
            <v>55.79187724698383</v>
          </cell>
          <cell r="J5378"/>
          <cell r="K5378">
            <v>59.420617230527498</v>
          </cell>
          <cell r="M5378">
            <v>75</v>
          </cell>
          <cell r="N5378">
            <v>60</v>
          </cell>
          <cell r="O5378">
            <v>78</v>
          </cell>
          <cell r="P5378">
            <v>3</v>
          </cell>
          <cell r="Q5378">
            <v>80.5</v>
          </cell>
          <cell r="R5378">
            <v>9160</v>
          </cell>
          <cell r="S5378">
            <v>9160</v>
          </cell>
          <cell r="T5378">
            <v>9320</v>
          </cell>
          <cell r="U5378">
            <v>9320</v>
          </cell>
          <cell r="V5378">
            <v>9360</v>
          </cell>
          <cell r="W5378">
            <v>9320</v>
          </cell>
          <cell r="X5378">
            <v>49.770857644771823</v>
          </cell>
        </row>
        <row r="5379">
          <cell r="A5379">
            <v>44329</v>
          </cell>
          <cell r="B5379">
            <v>5</v>
          </cell>
          <cell r="C5379">
            <v>2021</v>
          </cell>
          <cell r="D5379"/>
          <cell r="E5379"/>
          <cell r="F5379"/>
          <cell r="G5379"/>
          <cell r="H5379">
            <v>57.833043487727146</v>
          </cell>
          <cell r="I5379"/>
          <cell r="J5379"/>
          <cell r="K5379"/>
          <cell r="M5379">
            <v>75</v>
          </cell>
          <cell r="N5379">
            <v>60</v>
          </cell>
          <cell r="O5379">
            <v>78</v>
          </cell>
          <cell r="P5379">
            <v>3</v>
          </cell>
          <cell r="Q5379">
            <v>80.5</v>
          </cell>
          <cell r="R5379">
            <v>9220</v>
          </cell>
          <cell r="S5379">
            <v>9220</v>
          </cell>
          <cell r="T5379">
            <v>9380</v>
          </cell>
          <cell r="U5379">
            <v>9380</v>
          </cell>
          <cell r="V5379">
            <v>9420</v>
          </cell>
          <cell r="W5379">
            <v>9380</v>
          </cell>
          <cell r="X5379"/>
        </row>
        <row r="5380">
          <cell r="A5380">
            <v>44330</v>
          </cell>
          <cell r="B5380">
            <v>5</v>
          </cell>
          <cell r="C5380">
            <v>2021</v>
          </cell>
          <cell r="D5380"/>
          <cell r="E5380"/>
          <cell r="F5380"/>
          <cell r="G5380"/>
          <cell r="H5380">
            <v>58.286635985670102</v>
          </cell>
          <cell r="I5380">
            <v>55.79187724698383</v>
          </cell>
          <cell r="J5380"/>
          <cell r="K5380">
            <v>58.967024732584541</v>
          </cell>
          <cell r="M5380">
            <v>75</v>
          </cell>
          <cell r="N5380">
            <v>60</v>
          </cell>
          <cell r="O5380">
            <v>78</v>
          </cell>
          <cell r="P5380">
            <v>3</v>
          </cell>
          <cell r="Q5380">
            <v>82</v>
          </cell>
          <cell r="R5380">
            <v>9190</v>
          </cell>
          <cell r="S5380">
            <v>9190</v>
          </cell>
          <cell r="T5380">
            <v>9350</v>
          </cell>
          <cell r="U5380">
            <v>9350</v>
          </cell>
          <cell r="V5380">
            <v>9390</v>
          </cell>
          <cell r="W5380">
            <v>9350</v>
          </cell>
          <cell r="X5380"/>
        </row>
        <row r="5381">
          <cell r="A5381">
            <v>44333</v>
          </cell>
          <cell r="B5381">
            <v>5</v>
          </cell>
          <cell r="C5381">
            <v>2021</v>
          </cell>
          <cell r="D5381">
            <v>4240</v>
          </cell>
          <cell r="E5381">
            <v>56.472265993898269</v>
          </cell>
          <cell r="F5381">
            <v>53.410516632783306</v>
          </cell>
          <cell r="G5381">
            <v>53.297118508297565</v>
          </cell>
          <cell r="H5381">
            <v>58.513432234641577</v>
          </cell>
          <cell r="I5381">
            <v>56.018673495955312</v>
          </cell>
          <cell r="J5381"/>
          <cell r="K5381">
            <v>58.967024732584541</v>
          </cell>
          <cell r="M5381">
            <v>73.5</v>
          </cell>
          <cell r="N5381">
            <v>57.5</v>
          </cell>
          <cell r="O5381">
            <v>78</v>
          </cell>
          <cell r="P5381">
            <v>4.5</v>
          </cell>
          <cell r="Q5381">
            <v>82</v>
          </cell>
          <cell r="R5381">
            <v>9090</v>
          </cell>
          <cell r="S5381">
            <v>9090</v>
          </cell>
          <cell r="T5381">
            <v>9250</v>
          </cell>
          <cell r="U5381">
            <v>9250</v>
          </cell>
          <cell r="V5381">
            <v>9290</v>
          </cell>
          <cell r="W5381">
            <v>9250</v>
          </cell>
          <cell r="X5381">
            <v>46.578643528170076</v>
          </cell>
        </row>
        <row r="5382">
          <cell r="A5382">
            <v>44334</v>
          </cell>
          <cell r="B5382">
            <v>5</v>
          </cell>
          <cell r="C5382">
            <v>2021</v>
          </cell>
          <cell r="D5382">
            <v>4455</v>
          </cell>
          <cell r="E5382">
            <v>57.833043487727146</v>
          </cell>
          <cell r="F5382">
            <v>54.884692251097917</v>
          </cell>
          <cell r="G5382">
            <v>54.884692251097917</v>
          </cell>
          <cell r="H5382">
            <v>59.193820981556016</v>
          </cell>
          <cell r="I5382">
            <v>56.472265993898269</v>
          </cell>
          <cell r="J5382"/>
          <cell r="K5382">
            <v>58.967024732584541</v>
          </cell>
          <cell r="M5382">
            <v>74.75</v>
          </cell>
          <cell r="N5382">
            <v>59</v>
          </cell>
          <cell r="O5382">
            <v>78</v>
          </cell>
          <cell r="P5382">
            <v>3.25</v>
          </cell>
          <cell r="Q5382">
            <v>82</v>
          </cell>
          <cell r="R5382">
            <v>9210</v>
          </cell>
          <cell r="S5382">
            <v>9210</v>
          </cell>
          <cell r="T5382">
            <v>9370</v>
          </cell>
          <cell r="U5382">
            <v>9370</v>
          </cell>
          <cell r="V5382">
            <v>9410</v>
          </cell>
          <cell r="W5382">
            <v>9370</v>
          </cell>
          <cell r="X5382">
            <v>48.987989777839466</v>
          </cell>
        </row>
        <row r="5383">
          <cell r="A5383">
            <v>44335</v>
          </cell>
          <cell r="B5383">
            <v>5</v>
          </cell>
          <cell r="C5383">
            <v>2021</v>
          </cell>
          <cell r="D5383">
            <v>4300</v>
          </cell>
          <cell r="E5383">
            <v>56.58566411838401</v>
          </cell>
          <cell r="F5383">
            <v>53.864109130726263</v>
          </cell>
          <cell r="G5383">
            <v>53.864109130726263</v>
          </cell>
          <cell r="H5383">
            <v>58.059839736698621</v>
          </cell>
          <cell r="I5383">
            <v>55.79187724698383</v>
          </cell>
          <cell r="J5383"/>
          <cell r="K5383">
            <v>58.513432234641577</v>
          </cell>
          <cell r="M5383">
            <v>74.75</v>
          </cell>
          <cell r="N5383">
            <v>59</v>
          </cell>
          <cell r="O5383">
            <v>78</v>
          </cell>
          <cell r="P5383">
            <v>3.25</v>
          </cell>
          <cell r="Q5383">
            <v>82</v>
          </cell>
          <cell r="R5383">
            <v>9180</v>
          </cell>
          <cell r="S5383">
            <v>9180</v>
          </cell>
          <cell r="T5383">
            <v>9280</v>
          </cell>
          <cell r="U5383">
            <v>9280</v>
          </cell>
          <cell r="V5383">
            <v>9320</v>
          </cell>
          <cell r="W5383">
            <v>9280</v>
          </cell>
          <cell r="X5383">
            <v>47.157827397357828</v>
          </cell>
        </row>
        <row r="5384">
          <cell r="A5384">
            <v>44336</v>
          </cell>
          <cell r="B5384">
            <v>5</v>
          </cell>
          <cell r="C5384">
            <v>2021</v>
          </cell>
          <cell r="D5384">
            <v>4109</v>
          </cell>
          <cell r="E5384">
            <v>55.338284749040874</v>
          </cell>
          <cell r="F5384">
            <v>52.276535387925911</v>
          </cell>
          <cell r="G5384">
            <v>52.16313726344017</v>
          </cell>
          <cell r="H5384">
            <v>57.152654740812707</v>
          </cell>
          <cell r="I5384">
            <v>54.884692251097917</v>
          </cell>
          <cell r="J5384"/>
          <cell r="K5384">
            <v>56.699062242869751</v>
          </cell>
          <cell r="M5384">
            <v>73</v>
          </cell>
          <cell r="N5384">
            <v>56.5</v>
          </cell>
          <cell r="O5384">
            <v>78</v>
          </cell>
          <cell r="P5384">
            <v>5</v>
          </cell>
          <cell r="Q5384">
            <v>82</v>
          </cell>
          <cell r="R5384">
            <v>9080</v>
          </cell>
          <cell r="S5384">
            <v>9080</v>
          </cell>
          <cell r="T5384">
            <v>9180</v>
          </cell>
          <cell r="U5384">
            <v>9180</v>
          </cell>
          <cell r="V5384">
            <v>9220</v>
          </cell>
          <cell r="W5384">
            <v>9180</v>
          </cell>
          <cell r="X5384">
            <v>44.997865138764233</v>
          </cell>
        </row>
        <row r="5385">
          <cell r="A5385">
            <v>44337</v>
          </cell>
          <cell r="B5385">
            <v>5</v>
          </cell>
          <cell r="C5385">
            <v>2021</v>
          </cell>
          <cell r="D5385">
            <v>3993</v>
          </cell>
          <cell r="E5385">
            <v>54.884692251097917</v>
          </cell>
          <cell r="F5385">
            <v>51.369350392039991</v>
          </cell>
          <cell r="G5385">
            <v>51.25595226755425</v>
          </cell>
          <cell r="H5385">
            <v>56.245469744926787</v>
          </cell>
          <cell r="I5385">
            <v>53.977507255212004</v>
          </cell>
          <cell r="J5385"/>
          <cell r="K5385">
            <v>56.245469744926787</v>
          </cell>
          <cell r="M5385">
            <v>72</v>
          </cell>
          <cell r="N5385">
            <v>55.5</v>
          </cell>
          <cell r="O5385">
            <v>76.25</v>
          </cell>
          <cell r="P5385">
            <v>4.25</v>
          </cell>
          <cell r="Q5385">
            <v>78.25</v>
          </cell>
          <cell r="R5385">
            <v>8800</v>
          </cell>
          <cell r="S5385">
            <v>8800</v>
          </cell>
          <cell r="T5385">
            <v>8900</v>
          </cell>
          <cell r="U5385">
            <v>8900</v>
          </cell>
          <cell r="V5385">
            <v>8940</v>
          </cell>
          <cell r="W5385">
            <v>8900</v>
          </cell>
          <cell r="X5385">
            <v>43.759237600537126</v>
          </cell>
        </row>
        <row r="5386">
          <cell r="A5386">
            <v>44340</v>
          </cell>
          <cell r="B5386">
            <v>5</v>
          </cell>
          <cell r="C5386">
            <v>2021</v>
          </cell>
          <cell r="D5386">
            <v>3887</v>
          </cell>
          <cell r="E5386">
            <v>53.977507255212004</v>
          </cell>
          <cell r="F5386">
            <v>50.235369147182595</v>
          </cell>
          <cell r="G5386">
            <v>50.121971022696854</v>
          </cell>
          <cell r="H5386">
            <v>54.43109975315496</v>
          </cell>
          <cell r="I5386">
            <v>52.389933512411645</v>
          </cell>
          <cell r="J5386"/>
          <cell r="K5386">
            <v>49.668378524753898</v>
          </cell>
          <cell r="M5386">
            <v>70.75</v>
          </cell>
          <cell r="N5386">
            <v>54.5</v>
          </cell>
          <cell r="O5386">
            <v>76.25</v>
          </cell>
          <cell r="P5386">
            <v>5.5</v>
          </cell>
          <cell r="Q5386">
            <v>78.25</v>
          </cell>
          <cell r="R5386">
            <v>8600</v>
          </cell>
          <cell r="S5386">
            <v>8600</v>
          </cell>
          <cell r="T5386">
            <v>8700</v>
          </cell>
          <cell r="U5386">
            <v>8700</v>
          </cell>
          <cell r="V5386">
            <v>8790</v>
          </cell>
          <cell r="W5386">
            <v>8700</v>
          </cell>
          <cell r="X5386">
            <v>42.546188211975817</v>
          </cell>
        </row>
        <row r="5387">
          <cell r="A5387">
            <v>44341</v>
          </cell>
          <cell r="B5387">
            <v>5</v>
          </cell>
          <cell r="C5387">
            <v>2021</v>
          </cell>
          <cell r="D5387">
            <v>4025</v>
          </cell>
          <cell r="E5387">
            <v>55.224886624555133</v>
          </cell>
          <cell r="F5387">
            <v>51.142554143068516</v>
          </cell>
          <cell r="G5387">
            <v>51.029156018582775</v>
          </cell>
          <cell r="H5387">
            <v>54.43109975315496</v>
          </cell>
          <cell r="I5387">
            <v>52.389933512411645</v>
          </cell>
          <cell r="J5387"/>
          <cell r="K5387">
            <v>55.905275371469571</v>
          </cell>
          <cell r="M5387">
            <v>71.5</v>
          </cell>
          <cell r="N5387">
            <v>55.25</v>
          </cell>
          <cell r="O5387">
            <v>76.25</v>
          </cell>
          <cell r="P5387">
            <v>4.75</v>
          </cell>
          <cell r="Q5387">
            <v>78.25</v>
          </cell>
          <cell r="R5387">
            <v>8660</v>
          </cell>
          <cell r="S5387">
            <v>8660</v>
          </cell>
          <cell r="T5387">
            <v>8760</v>
          </cell>
          <cell r="U5387">
            <v>8760</v>
          </cell>
          <cell r="V5387">
            <v>8850</v>
          </cell>
          <cell r="W5387">
            <v>8760</v>
          </cell>
          <cell r="X5387">
            <v>44.099270633343146</v>
          </cell>
        </row>
        <row r="5388">
          <cell r="A5388">
            <v>44342</v>
          </cell>
          <cell r="B5388">
            <v>5</v>
          </cell>
          <cell r="C5388">
            <v>2021</v>
          </cell>
          <cell r="D5388"/>
          <cell r="E5388"/>
          <cell r="F5388"/>
          <cell r="G5388"/>
          <cell r="H5388">
            <v>54.43109975315496</v>
          </cell>
          <cell r="I5388">
            <v>52.389933512411645</v>
          </cell>
          <cell r="J5388"/>
          <cell r="K5388">
            <v>54.884692251097917</v>
          </cell>
          <cell r="M5388">
            <v>71.5</v>
          </cell>
          <cell r="N5388">
            <v>55.25</v>
          </cell>
          <cell r="O5388">
            <v>76.25</v>
          </cell>
          <cell r="P5388">
            <v>4.75</v>
          </cell>
          <cell r="Q5388">
            <v>78.25</v>
          </cell>
          <cell r="R5388">
            <v>8860</v>
          </cell>
          <cell r="S5388">
            <v>8860</v>
          </cell>
          <cell r="T5388">
            <v>8820</v>
          </cell>
          <cell r="U5388">
            <v>8820</v>
          </cell>
          <cell r="V5388">
            <v>8910</v>
          </cell>
          <cell r="W5388">
            <v>8820</v>
          </cell>
          <cell r="X5388"/>
        </row>
        <row r="5389">
          <cell r="A5389">
            <v>44343</v>
          </cell>
          <cell r="B5389">
            <v>5</v>
          </cell>
          <cell r="C5389">
            <v>2021</v>
          </cell>
          <cell r="D5389">
            <v>3917</v>
          </cell>
          <cell r="E5389">
            <v>53.977507255212004</v>
          </cell>
          <cell r="F5389">
            <v>50.008572898211121</v>
          </cell>
          <cell r="G5389">
            <v>49.89517477372538</v>
          </cell>
          <cell r="H5389">
            <v>55.79187724698383</v>
          </cell>
          <cell r="I5389">
            <v>51.936341014468688</v>
          </cell>
          <cell r="J5389"/>
          <cell r="K5389">
            <v>53.52391475726904</v>
          </cell>
          <cell r="M5389">
            <v>70.75</v>
          </cell>
          <cell r="N5389">
            <v>54.25</v>
          </cell>
          <cell r="O5389">
            <v>76.25</v>
          </cell>
          <cell r="P5389">
            <v>5.5</v>
          </cell>
          <cell r="Q5389">
            <v>78.25</v>
          </cell>
          <cell r="R5389">
            <v>8720</v>
          </cell>
          <cell r="S5389">
            <v>8720</v>
          </cell>
          <cell r="T5389">
            <v>8730</v>
          </cell>
          <cell r="U5389">
            <v>8730</v>
          </cell>
          <cell r="V5389">
            <v>8820</v>
          </cell>
          <cell r="W5389">
            <v>8730</v>
          </cell>
          <cell r="X5389">
            <v>42.936728236891412</v>
          </cell>
        </row>
        <row r="5390">
          <cell r="A5390">
            <v>44344</v>
          </cell>
          <cell r="B5390">
            <v>5</v>
          </cell>
          <cell r="C5390">
            <v>2021</v>
          </cell>
          <cell r="D5390">
            <v>4015</v>
          </cell>
          <cell r="E5390">
            <v>54.771294126612176</v>
          </cell>
          <cell r="F5390">
            <v>50.915757894097034</v>
          </cell>
          <cell r="G5390">
            <v>50.802359769611293</v>
          </cell>
          <cell r="H5390">
            <v>54.43109975315496</v>
          </cell>
          <cell r="I5390">
            <v>52.389933512411645</v>
          </cell>
          <cell r="J5390"/>
          <cell r="K5390">
            <v>52.843526010354609</v>
          </cell>
          <cell r="M5390">
            <v>70.75</v>
          </cell>
          <cell r="N5390">
            <v>54.25</v>
          </cell>
          <cell r="O5390">
            <v>79.5</v>
          </cell>
          <cell r="P5390">
            <v>8.75</v>
          </cell>
          <cell r="Q5390">
            <v>82.5</v>
          </cell>
          <cell r="R5390">
            <v>8840</v>
          </cell>
          <cell r="S5390">
            <v>8840</v>
          </cell>
          <cell r="T5390">
            <v>8850</v>
          </cell>
          <cell r="U5390">
            <v>8850</v>
          </cell>
          <cell r="V5390">
            <v>8940</v>
          </cell>
          <cell r="W5390">
            <v>8850</v>
          </cell>
          <cell r="X5390">
            <v>44.074876070691602</v>
          </cell>
        </row>
        <row r="5391">
          <cell r="A5391">
            <v>44347</v>
          </cell>
          <cell r="B5391">
            <v>5</v>
          </cell>
          <cell r="C5391">
            <v>2021</v>
          </cell>
          <cell r="D5391">
            <v>3919</v>
          </cell>
          <cell r="E5391">
            <v>52.843526010354609</v>
          </cell>
          <cell r="F5391">
            <v>48.420999155410762</v>
          </cell>
          <cell r="G5391">
            <v>48.307601030925028</v>
          </cell>
          <cell r="H5391">
            <v>53.070322259326083</v>
          </cell>
          <cell r="I5391">
            <v>49.441582275782423</v>
          </cell>
          <cell r="J5391"/>
          <cell r="K5391">
            <v>56.018673495955312</v>
          </cell>
          <cell r="M5391"/>
          <cell r="N5391"/>
          <cell r="O5391"/>
          <cell r="P5391"/>
          <cell r="Q5391"/>
          <cell r="R5391">
            <v>8780</v>
          </cell>
          <cell r="S5391">
            <v>8780</v>
          </cell>
          <cell r="T5391">
            <v>8790</v>
          </cell>
          <cell r="U5391">
            <v>8790</v>
          </cell>
          <cell r="V5391">
            <v>8880</v>
          </cell>
          <cell r="W5391">
            <v>8790</v>
          </cell>
          <cell r="X5391">
            <v>43.12540027749764</v>
          </cell>
        </row>
        <row r="5392">
          <cell r="A5392">
            <v>44348</v>
          </cell>
          <cell r="B5392">
            <v>6</v>
          </cell>
          <cell r="C5392">
            <v>2021</v>
          </cell>
          <cell r="D5392">
            <v>3889</v>
          </cell>
          <cell r="E5392">
            <v>52.843526010354609</v>
          </cell>
          <cell r="F5392">
            <v>47.287017910553374</v>
          </cell>
          <cell r="G5392">
            <v>47.173619786067633</v>
          </cell>
          <cell r="H5392">
            <v>52.616729761383127</v>
          </cell>
          <cell r="I5392">
            <v>48.080804781953546</v>
          </cell>
          <cell r="J5392"/>
          <cell r="K5392">
            <v>51.25595226755425</v>
          </cell>
          <cell r="M5392">
            <v>69.5</v>
          </cell>
          <cell r="N5392">
            <v>51.5</v>
          </cell>
          <cell r="O5392">
            <v>79.5</v>
          </cell>
          <cell r="P5392">
            <v>10</v>
          </cell>
          <cell r="Q5392">
            <v>82.5</v>
          </cell>
          <cell r="R5392">
            <v>8710</v>
          </cell>
          <cell r="S5392">
            <v>8710</v>
          </cell>
          <cell r="T5392">
            <v>8720</v>
          </cell>
          <cell r="U5392">
            <v>8720</v>
          </cell>
          <cell r="V5392">
            <v>8810</v>
          </cell>
          <cell r="W5392">
            <v>8720</v>
          </cell>
          <cell r="X5392">
            <v>42.774520477695539</v>
          </cell>
        </row>
        <row r="5393">
          <cell r="A5393">
            <v>44349</v>
          </cell>
          <cell r="B5393">
            <v>6</v>
          </cell>
          <cell r="C5393">
            <v>2021</v>
          </cell>
          <cell r="D5393">
            <v>4093</v>
          </cell>
          <cell r="E5393">
            <v>53.977507255212004</v>
          </cell>
          <cell r="F5393">
            <v>49.781776649239639</v>
          </cell>
          <cell r="G5393">
            <v>49.486941525576718</v>
          </cell>
          <cell r="H5393">
            <v>52.843526010354609</v>
          </cell>
          <cell r="I5393">
            <v>48.534397279896503</v>
          </cell>
          <cell r="J5393"/>
          <cell r="K5393">
            <v>53.52391475726904</v>
          </cell>
          <cell r="M5393">
            <v>70</v>
          </cell>
          <cell r="N5393">
            <v>54</v>
          </cell>
          <cell r="O5393">
            <v>79.5</v>
          </cell>
          <cell r="P5393">
            <v>9.5</v>
          </cell>
          <cell r="Q5393">
            <v>82.5</v>
          </cell>
          <cell r="R5393">
            <v>8810</v>
          </cell>
          <cell r="S5393">
            <v>8810</v>
          </cell>
          <cell r="T5393">
            <v>8820</v>
          </cell>
          <cell r="U5393">
            <v>8820</v>
          </cell>
          <cell r="V5393">
            <v>8910</v>
          </cell>
          <cell r="W5393">
            <v>8820</v>
          </cell>
          <cell r="X5393">
            <v>45.029204319197852</v>
          </cell>
        </row>
        <row r="5394">
          <cell r="A5394">
            <v>44350</v>
          </cell>
          <cell r="B5394">
            <v>6</v>
          </cell>
          <cell r="C5394">
            <v>2021</v>
          </cell>
          <cell r="D5394">
            <v>4150</v>
          </cell>
          <cell r="E5394">
            <v>54.43109975315496</v>
          </cell>
          <cell r="F5394">
            <v>50.688961645125552</v>
          </cell>
          <cell r="G5394">
            <v>50.394126521462631</v>
          </cell>
          <cell r="H5394">
            <v>53.977507255212004</v>
          </cell>
          <cell r="I5394">
            <v>50.802359769611293</v>
          </cell>
          <cell r="J5394"/>
          <cell r="K5394">
            <v>53.070322259326083</v>
          </cell>
          <cell r="M5394">
            <v>70.5</v>
          </cell>
          <cell r="N5394">
            <v>55</v>
          </cell>
          <cell r="O5394">
            <v>79.5</v>
          </cell>
          <cell r="P5394">
            <v>9</v>
          </cell>
          <cell r="Q5394">
            <v>82.5</v>
          </cell>
          <cell r="R5394">
            <v>9210</v>
          </cell>
          <cell r="S5394">
            <v>9210</v>
          </cell>
          <cell r="T5394">
            <v>9220</v>
          </cell>
          <cell r="U5394">
            <v>9220</v>
          </cell>
          <cell r="V5394">
            <v>9310</v>
          </cell>
          <cell r="W5394">
            <v>9220</v>
          </cell>
          <cell r="X5394">
            <v>45.689535593768831</v>
          </cell>
        </row>
        <row r="5395">
          <cell r="A5395">
            <v>44351</v>
          </cell>
          <cell r="B5395">
            <v>6</v>
          </cell>
          <cell r="C5395">
            <v>2021</v>
          </cell>
          <cell r="D5395">
            <v>4131</v>
          </cell>
          <cell r="E5395">
            <v>53.750711006240522</v>
          </cell>
          <cell r="F5395">
            <v>49.781776649239639</v>
          </cell>
          <cell r="G5395">
            <v>49.486941525576718</v>
          </cell>
          <cell r="H5395">
            <v>52.616729761383127</v>
          </cell>
          <cell r="I5395">
            <v>49.89517477372538</v>
          </cell>
          <cell r="J5395"/>
          <cell r="K5395">
            <v>53.297118508297565</v>
          </cell>
          <cell r="M5395">
            <v>70.5</v>
          </cell>
          <cell r="N5395">
            <v>55</v>
          </cell>
          <cell r="O5395">
            <v>78</v>
          </cell>
          <cell r="P5395">
            <v>7.5</v>
          </cell>
          <cell r="Q5395">
            <v>80.5</v>
          </cell>
          <cell r="R5395">
            <v>9040</v>
          </cell>
          <cell r="S5395">
            <v>9040</v>
          </cell>
          <cell r="T5395">
            <v>9050</v>
          </cell>
          <cell r="U5395">
            <v>9050</v>
          </cell>
          <cell r="V5395">
            <v>9140</v>
          </cell>
          <cell r="W5395">
            <v>9050</v>
          </cell>
          <cell r="X5395">
            <v>45.414217377662617</v>
          </cell>
        </row>
        <row r="5396">
          <cell r="A5396">
            <v>44354</v>
          </cell>
          <cell r="B5396">
            <v>6</v>
          </cell>
          <cell r="C5396">
            <v>2021</v>
          </cell>
          <cell r="D5396"/>
          <cell r="E5396"/>
          <cell r="F5396"/>
          <cell r="G5396"/>
          <cell r="H5396">
            <v>53.977507255212004</v>
          </cell>
          <cell r="I5396">
            <v>50.802359769611293</v>
          </cell>
          <cell r="J5396"/>
          <cell r="K5396">
            <v>54.43109975315496</v>
          </cell>
          <cell r="M5396">
            <v>70.5</v>
          </cell>
          <cell r="N5396">
            <v>55</v>
          </cell>
          <cell r="O5396">
            <v>78</v>
          </cell>
          <cell r="P5396">
            <v>7.5</v>
          </cell>
          <cell r="Q5396">
            <v>80.5</v>
          </cell>
          <cell r="R5396">
            <v>9190</v>
          </cell>
          <cell r="S5396">
            <v>9190</v>
          </cell>
          <cell r="T5396">
            <v>9200</v>
          </cell>
          <cell r="U5396">
            <v>9200</v>
          </cell>
          <cell r="V5396">
            <v>9290</v>
          </cell>
          <cell r="W5396">
            <v>9200</v>
          </cell>
          <cell r="X5396"/>
        </row>
        <row r="5397">
          <cell r="A5397">
            <v>44355</v>
          </cell>
          <cell r="B5397">
            <v>6</v>
          </cell>
          <cell r="C5397">
            <v>2021</v>
          </cell>
          <cell r="D5397">
            <v>4041</v>
          </cell>
          <cell r="E5397">
            <v>53.070322259326083</v>
          </cell>
          <cell r="F5397">
            <v>49.1013879023252</v>
          </cell>
          <cell r="G5397">
            <v>48.806552778662279</v>
          </cell>
          <cell r="H5397">
            <v>51.709544765497213</v>
          </cell>
          <cell r="I5397">
            <v>48.761193528867985</v>
          </cell>
          <cell r="J5397"/>
          <cell r="K5397">
            <v>53.070322259326083</v>
          </cell>
          <cell r="M5397">
            <v>70</v>
          </cell>
          <cell r="N5397">
            <v>53.25</v>
          </cell>
          <cell r="O5397">
            <v>78</v>
          </cell>
          <cell r="P5397">
            <v>8</v>
          </cell>
          <cell r="Q5397">
            <v>80.5</v>
          </cell>
          <cell r="R5397">
            <v>8950</v>
          </cell>
          <cell r="S5397">
            <v>8950</v>
          </cell>
          <cell r="T5397">
            <v>8890</v>
          </cell>
          <cell r="U5397">
            <v>8890</v>
          </cell>
          <cell r="V5397">
            <v>8850</v>
          </cell>
          <cell r="W5397">
            <v>8890</v>
          </cell>
          <cell r="X5397">
            <v>44.500298232277096</v>
          </cell>
        </row>
        <row r="5398">
          <cell r="A5398">
            <v>44356</v>
          </cell>
          <cell r="B5398">
            <v>6</v>
          </cell>
          <cell r="C5398">
            <v>2021</v>
          </cell>
          <cell r="D5398">
            <v>3858</v>
          </cell>
          <cell r="E5398">
            <v>52.16313726344017</v>
          </cell>
          <cell r="F5398">
            <v>48.420999155410762</v>
          </cell>
          <cell r="G5398">
            <v>48.126164031747841</v>
          </cell>
          <cell r="H5398">
            <v>51.482748516525731</v>
          </cell>
          <cell r="I5398">
            <v>48.761193528867985</v>
          </cell>
          <cell r="J5398"/>
          <cell r="K5398">
            <v>51.709544765497213</v>
          </cell>
          <cell r="M5398">
            <v>69.25</v>
          </cell>
          <cell r="N5398">
            <v>52.5</v>
          </cell>
          <cell r="O5398">
            <v>78</v>
          </cell>
          <cell r="P5398">
            <v>8.75</v>
          </cell>
          <cell r="Q5398">
            <v>80.5</v>
          </cell>
          <cell r="R5398">
            <v>8870</v>
          </cell>
          <cell r="S5398">
            <v>8870</v>
          </cell>
          <cell r="T5398">
            <v>8810</v>
          </cell>
          <cell r="U5398">
            <v>8810</v>
          </cell>
          <cell r="V5398">
            <v>8770</v>
          </cell>
          <cell r="W5398">
            <v>8810</v>
          </cell>
          <cell r="X5398">
            <v>42.516031512729164</v>
          </cell>
        </row>
        <row r="5399">
          <cell r="A5399">
            <v>44357</v>
          </cell>
          <cell r="B5399">
            <v>6</v>
          </cell>
          <cell r="C5399">
            <v>2021</v>
          </cell>
          <cell r="D5399">
            <v>3845</v>
          </cell>
          <cell r="E5399">
            <v>51.936341014468688</v>
          </cell>
          <cell r="F5399">
            <v>48.080804781953546</v>
          </cell>
          <cell r="G5399">
            <v>47.785969658290625</v>
          </cell>
          <cell r="H5399">
            <v>51.482748516525731</v>
          </cell>
          <cell r="I5399">
            <v>48.534397279896503</v>
          </cell>
          <cell r="J5399"/>
          <cell r="K5399">
            <v>52.616729761383127</v>
          </cell>
          <cell r="M5399">
            <v>68.5</v>
          </cell>
          <cell r="N5399">
            <v>52.25</v>
          </cell>
          <cell r="O5399">
            <v>78</v>
          </cell>
          <cell r="P5399">
            <v>9.5</v>
          </cell>
          <cell r="Q5399">
            <v>80.5</v>
          </cell>
          <cell r="R5399">
            <v>8720</v>
          </cell>
          <cell r="S5399">
            <v>8720</v>
          </cell>
          <cell r="T5399">
            <v>8660</v>
          </cell>
          <cell r="U5399">
            <v>8660</v>
          </cell>
          <cell r="V5399">
            <v>8620</v>
          </cell>
          <cell r="W5399">
            <v>8660</v>
          </cell>
          <cell r="X5399">
            <v>42.347047580203316</v>
          </cell>
        </row>
        <row r="5400">
          <cell r="A5400">
            <v>44358</v>
          </cell>
          <cell r="B5400">
            <v>6</v>
          </cell>
          <cell r="C5400">
            <v>2021</v>
          </cell>
          <cell r="D5400">
            <v>3658</v>
          </cell>
          <cell r="E5400">
            <v>51.029156018582775</v>
          </cell>
          <cell r="F5400">
            <v>45.926240416724497</v>
          </cell>
          <cell r="G5400">
            <v>45.631405293061576</v>
          </cell>
          <cell r="H5400">
            <v>50.348767271668336</v>
          </cell>
          <cell r="I5400">
            <v>46.266434790181712</v>
          </cell>
          <cell r="J5400"/>
          <cell r="K5400">
            <v>46.266434790181712</v>
          </cell>
          <cell r="M5400">
            <v>67.5</v>
          </cell>
          <cell r="N5400">
            <v>51.25</v>
          </cell>
          <cell r="O5400">
            <v>79.5</v>
          </cell>
          <cell r="P5400">
            <v>12</v>
          </cell>
          <cell r="Q5400">
            <v>82</v>
          </cell>
          <cell r="R5400">
            <v>8580</v>
          </cell>
          <cell r="S5400">
            <v>8580</v>
          </cell>
          <cell r="T5400">
            <v>8520</v>
          </cell>
          <cell r="U5400">
            <v>8520</v>
          </cell>
          <cell r="V5400">
            <v>8480</v>
          </cell>
          <cell r="W5400">
            <v>8520</v>
          </cell>
          <cell r="X5400">
            <v>40.410164575629338</v>
          </cell>
        </row>
        <row r="5401">
          <cell r="A5401">
            <v>44361</v>
          </cell>
          <cell r="B5401">
            <v>6</v>
          </cell>
          <cell r="C5401">
            <v>2021</v>
          </cell>
          <cell r="D5401">
            <v>3378</v>
          </cell>
          <cell r="E5401">
            <v>48.534397279896503</v>
          </cell>
          <cell r="F5401">
            <v>43.431481678038224</v>
          </cell>
          <cell r="G5401">
            <v>43.091287304581009</v>
          </cell>
          <cell r="H5401">
            <v>45.586046043267281</v>
          </cell>
          <cell r="I5401">
            <v>43.544879802523965</v>
          </cell>
          <cell r="J5401"/>
          <cell r="K5401">
            <v>47.173619786067633</v>
          </cell>
          <cell r="M5401">
            <v>64</v>
          </cell>
          <cell r="N5401">
            <v>47.5</v>
          </cell>
          <cell r="O5401">
            <v>79.5</v>
          </cell>
          <cell r="P5401">
            <v>15.5</v>
          </cell>
          <cell r="Q5401">
            <v>82</v>
          </cell>
          <cell r="R5401"/>
          <cell r="S5401"/>
          <cell r="T5401"/>
          <cell r="U5401"/>
          <cell r="V5401"/>
          <cell r="W5401"/>
          <cell r="X5401">
            <v>37.253475761033599</v>
          </cell>
        </row>
        <row r="5402">
          <cell r="A5402">
            <v>44362</v>
          </cell>
          <cell r="B5402">
            <v>6</v>
          </cell>
          <cell r="C5402">
            <v>2021</v>
          </cell>
          <cell r="D5402">
            <v>3583</v>
          </cell>
          <cell r="E5402">
            <v>48.534397279896503</v>
          </cell>
          <cell r="F5402">
            <v>44.56546292289562</v>
          </cell>
          <cell r="G5402">
            <v>44.225268549438404</v>
          </cell>
          <cell r="H5402">
            <v>47.173619786067633</v>
          </cell>
          <cell r="I5402">
            <v>43.408802053141081</v>
          </cell>
          <cell r="J5402"/>
          <cell r="K5402">
            <v>46.720027288124676</v>
          </cell>
          <cell r="M5402">
            <v>66</v>
          </cell>
          <cell r="N5402">
            <v>48.75</v>
          </cell>
          <cell r="O5402">
            <v>79.5</v>
          </cell>
          <cell r="P5402">
            <v>13.5</v>
          </cell>
          <cell r="Q5402">
            <v>82</v>
          </cell>
          <cell r="R5402">
            <v>8080</v>
          </cell>
          <cell r="S5402">
            <v>8080</v>
          </cell>
          <cell r="T5402">
            <v>8020</v>
          </cell>
          <cell r="U5402">
            <v>8020</v>
          </cell>
          <cell r="V5402">
            <v>7980</v>
          </cell>
          <cell r="W5402">
            <v>8020</v>
          </cell>
          <cell r="X5402">
            <v>39.495064887718563</v>
          </cell>
        </row>
        <row r="5403">
          <cell r="A5403">
            <v>44363</v>
          </cell>
          <cell r="B5403">
            <v>6</v>
          </cell>
          <cell r="C5403">
            <v>2021</v>
          </cell>
          <cell r="D5403">
            <v>3398</v>
          </cell>
          <cell r="E5403">
            <v>46.946823537096151</v>
          </cell>
          <cell r="F5403">
            <v>42.977889180095268</v>
          </cell>
          <cell r="G5403">
            <v>42.660374431535196</v>
          </cell>
          <cell r="H5403">
            <v>46.946823537096151</v>
          </cell>
          <cell r="I5403">
            <v>44.452064798409886</v>
          </cell>
          <cell r="J5403"/>
          <cell r="K5403">
            <v>44.225268549438404</v>
          </cell>
          <cell r="M5403">
            <v>64.5</v>
          </cell>
          <cell r="N5403">
            <v>47</v>
          </cell>
          <cell r="O5403">
            <v>79.5</v>
          </cell>
          <cell r="P5403">
            <v>15</v>
          </cell>
          <cell r="Q5403">
            <v>82</v>
          </cell>
          <cell r="R5403">
            <v>8210</v>
          </cell>
          <cell r="S5403">
            <v>8210</v>
          </cell>
          <cell r="T5403">
            <v>8150</v>
          </cell>
          <cell r="U5403">
            <v>8150</v>
          </cell>
          <cell r="V5403">
            <v>8170</v>
          </cell>
          <cell r="W5403">
            <v>8150</v>
          </cell>
          <cell r="X5403">
            <v>37.446727599858399</v>
          </cell>
        </row>
        <row r="5404">
          <cell r="A5404">
            <v>44364</v>
          </cell>
          <cell r="B5404">
            <v>6</v>
          </cell>
          <cell r="C5404">
            <v>2021</v>
          </cell>
          <cell r="D5404">
            <v>3370</v>
          </cell>
          <cell r="E5404">
            <v>46.720027288124676</v>
          </cell>
          <cell r="F5404">
            <v>42.524296682152311</v>
          </cell>
          <cell r="G5404">
            <v>42.524296682152311</v>
          </cell>
          <cell r="H5404">
            <v>46.266434790181712</v>
          </cell>
          <cell r="I5404">
            <v>42.637694806638052</v>
          </cell>
          <cell r="J5404"/>
          <cell r="K5404">
            <v>45.47264791878154</v>
          </cell>
          <cell r="M5404">
            <v>64.5</v>
          </cell>
          <cell r="N5404">
            <v>46.75</v>
          </cell>
          <cell r="O5404">
            <v>79.5</v>
          </cell>
          <cell r="P5404">
            <v>15</v>
          </cell>
          <cell r="Q5404">
            <v>82</v>
          </cell>
          <cell r="R5404">
            <v>8060</v>
          </cell>
          <cell r="S5404">
            <v>8060</v>
          </cell>
          <cell r="T5404">
            <v>8000</v>
          </cell>
          <cell r="U5404">
            <v>8000</v>
          </cell>
          <cell r="V5404">
            <v>8020</v>
          </cell>
          <cell r="W5404">
            <v>8000</v>
          </cell>
          <cell r="X5404">
            <v>36.940713341415389</v>
          </cell>
        </row>
        <row r="5405">
          <cell r="A5405">
            <v>44365</v>
          </cell>
          <cell r="B5405">
            <v>6</v>
          </cell>
          <cell r="C5405">
            <v>2021</v>
          </cell>
          <cell r="D5405" t="str">
            <v>Real-Time Engine Initialization Error</v>
          </cell>
          <cell r="E5405" t="e">
            <v>#VALUE!</v>
          </cell>
          <cell r="F5405" t="e">
            <v>#VALUE!</v>
          </cell>
          <cell r="G5405" t="e">
            <v>#VALUE!</v>
          </cell>
          <cell r="H5405" t="e">
            <v>#VALUE!</v>
          </cell>
          <cell r="I5405" t="e">
            <v>#VALUE!</v>
          </cell>
          <cell r="J5405"/>
          <cell r="K5405" t="e">
            <v>#VALUE!</v>
          </cell>
          <cell r="M5405" t="str">
            <v>Real-Time Engine Initialization Error</v>
          </cell>
          <cell r="N5405" t="str">
            <v>Real-Time Engine Initialization Error</v>
          </cell>
          <cell r="O5405" t="str">
            <v>Real-Time Engine Initialization Error</v>
          </cell>
          <cell r="P5405" t="e">
            <v>#VALUE!</v>
          </cell>
          <cell r="Q5405" t="str">
            <v>Real-Time Engine Initialization Error</v>
          </cell>
          <cell r="R5405" t="str">
            <v>Real-Time Engine Initialization Error</v>
          </cell>
          <cell r="S5405" t="str">
            <v>Real-Time Engine Initialization Error</v>
          </cell>
          <cell r="T5405" t="str">
            <v>Real-Time Engine Initialization Error</v>
          </cell>
          <cell r="U5405" t="str">
            <v>Real-Time Engine Initialization Error</v>
          </cell>
          <cell r="V5405" t="str">
            <v>Real-Time Engine Initialization Error</v>
          </cell>
          <cell r="W5405" t="str">
            <v>Real-Time Engine Initialization Error</v>
          </cell>
          <cell r="X5405">
            <v>37.44303554448156</v>
          </cell>
        </row>
        <row r="5406">
          <cell r="A5406">
            <v>44368</v>
          </cell>
          <cell r="B5406">
            <v>6</v>
          </cell>
          <cell r="C5406">
            <v>2021</v>
          </cell>
          <cell r="D5406">
            <v>3392</v>
          </cell>
          <cell r="E5406">
            <v>45.132453545324317</v>
          </cell>
          <cell r="F5406">
            <v>42.977889180095268</v>
          </cell>
          <cell r="G5406">
            <v>42.864491055609527</v>
          </cell>
          <cell r="H5406">
            <v>46.266434790181712</v>
          </cell>
          <cell r="I5406">
            <v>43.998472300466922</v>
          </cell>
          <cell r="J5406"/>
          <cell r="K5406">
            <v>46.039638541210238</v>
          </cell>
          <cell r="M5406">
            <v>61.5</v>
          </cell>
          <cell r="N5406">
            <v>47.25</v>
          </cell>
          <cell r="O5406">
            <v>78</v>
          </cell>
          <cell r="P5406">
            <v>16.5</v>
          </cell>
          <cell r="Q5406">
            <v>80.5</v>
          </cell>
          <cell r="R5406">
            <v>8100</v>
          </cell>
          <cell r="S5406">
            <v>8100</v>
          </cell>
          <cell r="T5406">
            <v>8040</v>
          </cell>
          <cell r="U5406">
            <v>8040</v>
          </cell>
          <cell r="V5406">
            <v>8060</v>
          </cell>
          <cell r="W5406">
            <v>8040</v>
          </cell>
          <cell r="X5406">
            <v>37.119077274367044</v>
          </cell>
        </row>
        <row r="5407">
          <cell r="A5407">
            <v>44369</v>
          </cell>
          <cell r="B5407">
            <v>6</v>
          </cell>
          <cell r="C5407">
            <v>2021</v>
          </cell>
          <cell r="D5407">
            <v>3390</v>
          </cell>
          <cell r="E5407">
            <v>44.225268549438404</v>
          </cell>
          <cell r="F5407">
            <v>43.20468542906675</v>
          </cell>
          <cell r="G5407">
            <v>43.091287304581009</v>
          </cell>
          <cell r="H5407">
            <v>46.266434790181712</v>
          </cell>
          <cell r="I5407">
            <v>43.091287304581009</v>
          </cell>
          <cell r="J5407"/>
          <cell r="K5407">
            <v>45.812842292238756</v>
          </cell>
          <cell r="M5407">
            <v>61.5</v>
          </cell>
          <cell r="N5407">
            <v>47.25</v>
          </cell>
          <cell r="O5407">
            <v>78</v>
          </cell>
          <cell r="P5407">
            <v>16.5</v>
          </cell>
          <cell r="Q5407">
            <v>80.5</v>
          </cell>
          <cell r="R5407">
            <v>8100</v>
          </cell>
          <cell r="S5407">
            <v>8100</v>
          </cell>
          <cell r="T5407">
            <v>8040</v>
          </cell>
          <cell r="U5407">
            <v>8040</v>
          </cell>
          <cell r="V5407">
            <v>8060</v>
          </cell>
          <cell r="W5407">
            <v>8040</v>
          </cell>
          <cell r="X5407">
            <v>36.967870369674905</v>
          </cell>
        </row>
        <row r="5408">
          <cell r="A5408">
            <v>44370</v>
          </cell>
          <cell r="B5408">
            <v>6</v>
          </cell>
          <cell r="C5408">
            <v>2021</v>
          </cell>
          <cell r="D5408">
            <v>3445</v>
          </cell>
          <cell r="E5408">
            <v>43.998472300466922</v>
          </cell>
          <cell r="F5408">
            <v>43.998472300466922</v>
          </cell>
          <cell r="G5408">
            <v>43.885074175981188</v>
          </cell>
          <cell r="H5408">
            <v>46.720027288124676</v>
          </cell>
          <cell r="I5408">
            <v>44.678861047381361</v>
          </cell>
          <cell r="J5408"/>
          <cell r="K5408">
            <v>46.039638541210238</v>
          </cell>
          <cell r="M5408">
            <v>63</v>
          </cell>
          <cell r="N5408">
            <v>48</v>
          </cell>
          <cell r="O5408">
            <v>78</v>
          </cell>
          <cell r="P5408">
            <v>15</v>
          </cell>
          <cell r="Q5408">
            <v>80.5</v>
          </cell>
          <cell r="R5408">
            <v>8220</v>
          </cell>
          <cell r="S5408">
            <v>8220</v>
          </cell>
          <cell r="T5408">
            <v>8160</v>
          </cell>
          <cell r="U5408">
            <v>8160</v>
          </cell>
          <cell r="V5408">
            <v>8180</v>
          </cell>
          <cell r="W5408">
            <v>8160</v>
          </cell>
          <cell r="X5408">
            <v>37.572160505253443</v>
          </cell>
        </row>
        <row r="5409">
          <cell r="A5409">
            <v>44371</v>
          </cell>
          <cell r="B5409">
            <v>6</v>
          </cell>
          <cell r="C5409">
            <v>2021</v>
          </cell>
          <cell r="D5409">
            <v>3424</v>
          </cell>
          <cell r="E5409">
            <v>43.544879802523965</v>
          </cell>
          <cell r="F5409">
            <v>43.658277927009706</v>
          </cell>
          <cell r="G5409">
            <v>43.544879802523965</v>
          </cell>
          <cell r="H5409">
            <v>45.132453545324317</v>
          </cell>
          <cell r="I5409">
            <v>43.771676051495447</v>
          </cell>
          <cell r="J5409"/>
          <cell r="K5409">
            <v>45.132453545324317</v>
          </cell>
          <cell r="M5409">
            <v>63</v>
          </cell>
          <cell r="N5409">
            <v>47.5</v>
          </cell>
          <cell r="O5409">
            <v>78</v>
          </cell>
          <cell r="P5409">
            <v>15</v>
          </cell>
          <cell r="Q5409">
            <v>80.5</v>
          </cell>
          <cell r="R5409">
            <v>8100</v>
          </cell>
          <cell r="S5409">
            <v>8100</v>
          </cell>
          <cell r="T5409">
            <v>8040</v>
          </cell>
          <cell r="U5409">
            <v>8040</v>
          </cell>
          <cell r="V5409">
            <v>8060</v>
          </cell>
          <cell r="W5409">
            <v>8040</v>
          </cell>
          <cell r="X5409">
            <v>37.352109498717844</v>
          </cell>
        </row>
        <row r="5410">
          <cell r="A5410">
            <v>44372</v>
          </cell>
          <cell r="B5410">
            <v>6</v>
          </cell>
          <cell r="C5410">
            <v>2021</v>
          </cell>
          <cell r="D5410">
            <v>3516</v>
          </cell>
          <cell r="E5410">
            <v>44.678861047381361</v>
          </cell>
          <cell r="F5410">
            <v>44.792259171867101</v>
          </cell>
          <cell r="G5410">
            <v>44.678861047381361</v>
          </cell>
          <cell r="H5410">
            <v>46.720027288124676</v>
          </cell>
          <cell r="I5410">
            <v>44.905657296352842</v>
          </cell>
          <cell r="J5410"/>
          <cell r="K5410">
            <v>44.905657296352842</v>
          </cell>
          <cell r="M5410">
            <v>63</v>
          </cell>
          <cell r="N5410">
            <v>47.5</v>
          </cell>
          <cell r="O5410">
            <v>80</v>
          </cell>
          <cell r="P5410">
            <v>17</v>
          </cell>
          <cell r="Q5410">
            <v>82.5</v>
          </cell>
          <cell r="R5410">
            <v>8300</v>
          </cell>
          <cell r="S5410">
            <v>8300</v>
          </cell>
          <cell r="T5410">
            <v>8230</v>
          </cell>
          <cell r="U5410">
            <v>8140</v>
          </cell>
          <cell r="V5410">
            <v>8310</v>
          </cell>
          <cell r="W5410">
            <v>8230</v>
          </cell>
          <cell r="X5410">
            <v>38.392663042066459</v>
          </cell>
        </row>
        <row r="5411">
          <cell r="A5411">
            <v>44375</v>
          </cell>
          <cell r="B5411">
            <v>6</v>
          </cell>
          <cell r="C5411">
            <v>2021</v>
          </cell>
          <cell r="D5411">
            <v>3501</v>
          </cell>
          <cell r="E5411">
            <v>44.452064798409886</v>
          </cell>
          <cell r="F5411">
            <v>44.792259171867101</v>
          </cell>
          <cell r="G5411">
            <v>44.678861047381361</v>
          </cell>
          <cell r="H5411">
            <v>46.720027288124676</v>
          </cell>
          <cell r="I5411">
            <v>44.678861047381361</v>
          </cell>
          <cell r="J5411"/>
          <cell r="K5411">
            <v>45.812842292238756</v>
          </cell>
          <cell r="M5411">
            <v>63</v>
          </cell>
          <cell r="N5411">
            <v>49</v>
          </cell>
          <cell r="O5411">
            <v>80</v>
          </cell>
          <cell r="P5411">
            <v>17</v>
          </cell>
          <cell r="Q5411">
            <v>82.5</v>
          </cell>
          <cell r="R5411">
            <v>8200</v>
          </cell>
          <cell r="S5411">
            <v>8200</v>
          </cell>
          <cell r="T5411">
            <v>8130</v>
          </cell>
          <cell r="U5411">
            <v>8040</v>
          </cell>
          <cell r="V5411">
            <v>8210</v>
          </cell>
          <cell r="W5411">
            <v>8130</v>
          </cell>
          <cell r="X5411">
            <v>38.330372563318754</v>
          </cell>
        </row>
        <row r="5412">
          <cell r="A5412">
            <v>44376</v>
          </cell>
          <cell r="B5412">
            <v>6</v>
          </cell>
          <cell r="C5412">
            <v>2021</v>
          </cell>
          <cell r="D5412">
            <v>3552</v>
          </cell>
          <cell r="E5412">
            <v>44.225268549438404</v>
          </cell>
          <cell r="F5412">
            <v>45.019055420838583</v>
          </cell>
          <cell r="G5412">
            <v>44.792259171867101</v>
          </cell>
          <cell r="H5412">
            <v>46.266434790181712</v>
          </cell>
          <cell r="I5412">
            <v>44.452064798409886</v>
          </cell>
          <cell r="J5412"/>
          <cell r="K5412">
            <v>47.173619786067633</v>
          </cell>
          <cell r="M5412">
            <v>63.5</v>
          </cell>
          <cell r="N5412">
            <v>49.25</v>
          </cell>
          <cell r="O5412">
            <v>80</v>
          </cell>
          <cell r="P5412">
            <v>16.5</v>
          </cell>
          <cell r="Q5412">
            <v>82.5</v>
          </cell>
          <cell r="R5412">
            <v>8200</v>
          </cell>
          <cell r="S5412">
            <v>8200</v>
          </cell>
          <cell r="T5412">
            <v>8130</v>
          </cell>
          <cell r="U5412">
            <v>8040</v>
          </cell>
          <cell r="V5412">
            <v>8210</v>
          </cell>
          <cell r="W5412">
            <v>8130</v>
          </cell>
          <cell r="X5412">
            <v>38.823145848033413</v>
          </cell>
        </row>
        <row r="5413">
          <cell r="A5413">
            <v>44377</v>
          </cell>
          <cell r="B5413">
            <v>6</v>
          </cell>
          <cell r="C5413">
            <v>2021</v>
          </cell>
          <cell r="D5413">
            <v>3597</v>
          </cell>
          <cell r="E5413">
            <v>45.245851669810058</v>
          </cell>
          <cell r="F5413">
            <v>45.47264791878154</v>
          </cell>
          <cell r="G5413">
            <v>45.245851669810058</v>
          </cell>
          <cell r="H5413">
            <v>46.720027288124676</v>
          </cell>
          <cell r="I5413">
            <v>45.586046043267281</v>
          </cell>
          <cell r="J5413"/>
          <cell r="K5413">
            <v>46.720027288124676</v>
          </cell>
          <cell r="M5413">
            <v>64</v>
          </cell>
          <cell r="N5413">
            <v>49.25</v>
          </cell>
          <cell r="O5413">
            <v>80</v>
          </cell>
          <cell r="P5413">
            <v>16</v>
          </cell>
          <cell r="Q5413">
            <v>82.5</v>
          </cell>
          <cell r="R5413">
            <v>8420</v>
          </cell>
          <cell r="S5413">
            <v>8420</v>
          </cell>
          <cell r="T5413">
            <v>8400</v>
          </cell>
          <cell r="U5413">
            <v>8430</v>
          </cell>
          <cell r="V5413">
            <v>8430</v>
          </cell>
          <cell r="W5413">
            <v>8400</v>
          </cell>
          <cell r="X5413">
            <v>39.314993134959515</v>
          </cell>
        </row>
        <row r="5414">
          <cell r="A5414">
            <v>44378</v>
          </cell>
          <cell r="B5414">
            <v>7</v>
          </cell>
          <cell r="C5414">
            <v>2021</v>
          </cell>
          <cell r="D5414">
            <v>3714</v>
          </cell>
          <cell r="E5414">
            <v>45.812842292238756</v>
          </cell>
          <cell r="F5414">
            <v>45.699444167753015</v>
          </cell>
          <cell r="G5414">
            <v>45.47264791878154</v>
          </cell>
          <cell r="H5414">
            <v>48.080804781953546</v>
          </cell>
          <cell r="I5414">
            <v>46.039638541210238</v>
          </cell>
          <cell r="J5414"/>
          <cell r="K5414">
            <v>48.080804781953546</v>
          </cell>
          <cell r="M5414">
            <v>65</v>
          </cell>
          <cell r="N5414">
            <v>49.5</v>
          </cell>
          <cell r="O5414">
            <v>80</v>
          </cell>
          <cell r="P5414">
            <v>15</v>
          </cell>
          <cell r="Q5414">
            <v>82.5</v>
          </cell>
          <cell r="R5414">
            <v>8650</v>
          </cell>
          <cell r="S5414">
            <v>8650</v>
          </cell>
          <cell r="T5414">
            <v>8630</v>
          </cell>
          <cell r="U5414">
            <v>8660</v>
          </cell>
          <cell r="V5414">
            <v>8660</v>
          </cell>
          <cell r="W5414">
            <v>8630</v>
          </cell>
          <cell r="X5414">
            <v>40.530314864913898</v>
          </cell>
        </row>
        <row r="5415">
          <cell r="A5415">
            <v>44379</v>
          </cell>
          <cell r="B5415">
            <v>7</v>
          </cell>
          <cell r="C5415">
            <v>2021</v>
          </cell>
          <cell r="D5415">
            <v>3794</v>
          </cell>
          <cell r="E5415">
            <v>46.039638541210238</v>
          </cell>
          <cell r="F5415">
            <v>46.606629163638935</v>
          </cell>
          <cell r="G5415">
            <v>46.379832914667453</v>
          </cell>
          <cell r="H5415">
            <v>47.627212284010589</v>
          </cell>
          <cell r="I5415">
            <v>46.266434790181712</v>
          </cell>
          <cell r="J5415"/>
          <cell r="K5415">
            <v>48.874591653353725</v>
          </cell>
          <cell r="M5415">
            <v>65</v>
          </cell>
          <cell r="N5415">
            <v>50.75</v>
          </cell>
          <cell r="O5415">
            <v>79</v>
          </cell>
          <cell r="P5415">
            <v>14</v>
          </cell>
          <cell r="Q5415">
            <v>82</v>
          </cell>
          <cell r="R5415">
            <v>8730</v>
          </cell>
          <cell r="S5415">
            <v>8730</v>
          </cell>
          <cell r="T5415">
            <v>8730</v>
          </cell>
          <cell r="U5415">
            <v>8730</v>
          </cell>
          <cell r="V5415">
            <v>8760</v>
          </cell>
          <cell r="W5415">
            <v>8730</v>
          </cell>
          <cell r="X5415">
            <v>41.348628957125968</v>
          </cell>
        </row>
        <row r="5416">
          <cell r="A5416">
            <v>44382</v>
          </cell>
          <cell r="B5416">
            <v>7</v>
          </cell>
          <cell r="C5416">
            <v>2021</v>
          </cell>
          <cell r="D5416">
            <v>3884</v>
          </cell>
          <cell r="E5416">
            <v>47.014862411787597</v>
          </cell>
          <cell r="F5416">
            <v>47.287017910553374</v>
          </cell>
          <cell r="G5416">
            <v>47.060221661581892</v>
          </cell>
          <cell r="H5416">
            <v>48.080804781953546</v>
          </cell>
          <cell r="I5416">
            <v>47.400416035039107</v>
          </cell>
          <cell r="J5416"/>
          <cell r="K5416">
            <v>50.575563520639818</v>
          </cell>
          <cell r="M5416"/>
          <cell r="N5416"/>
          <cell r="O5416"/>
          <cell r="P5416"/>
          <cell r="Q5416"/>
          <cell r="R5416">
            <v>8780</v>
          </cell>
          <cell r="S5416">
            <v>8780</v>
          </cell>
          <cell r="T5416">
            <v>8780</v>
          </cell>
          <cell r="U5416">
            <v>8780</v>
          </cell>
          <cell r="V5416">
            <v>8810</v>
          </cell>
          <cell r="W5416">
            <v>8780</v>
          </cell>
          <cell r="X5416">
            <v>42.4110077518163</v>
          </cell>
        </row>
        <row r="5417">
          <cell r="A5417">
            <v>44383</v>
          </cell>
          <cell r="B5417">
            <v>7</v>
          </cell>
          <cell r="C5417">
            <v>2021</v>
          </cell>
          <cell r="D5417">
            <v>3850</v>
          </cell>
          <cell r="E5417">
            <v>47.468454909730553</v>
          </cell>
          <cell r="F5417">
            <v>47.060221661581892</v>
          </cell>
          <cell r="G5417">
            <v>46.83342541261041</v>
          </cell>
          <cell r="H5417">
            <v>49.89517477372538</v>
          </cell>
          <cell r="I5417">
            <v>47.173619786067633</v>
          </cell>
          <cell r="J5417"/>
          <cell r="K5417">
            <v>49.668378524753898</v>
          </cell>
          <cell r="M5417">
            <v>65.25</v>
          </cell>
          <cell r="N5417">
            <v>51.25</v>
          </cell>
          <cell r="O5417">
            <v>79</v>
          </cell>
          <cell r="P5417">
            <v>13.75</v>
          </cell>
          <cell r="Q5417">
            <v>82</v>
          </cell>
          <cell r="R5417">
            <v>8950</v>
          </cell>
          <cell r="S5417">
            <v>8950</v>
          </cell>
          <cell r="T5417">
            <v>8800</v>
          </cell>
          <cell r="U5417">
            <v>8800</v>
          </cell>
          <cell r="V5417">
            <v>8950</v>
          </cell>
          <cell r="W5417">
            <v>8800</v>
          </cell>
          <cell r="X5417">
            <v>42.039747642763324</v>
          </cell>
        </row>
        <row r="5418">
          <cell r="A5418">
            <v>44384</v>
          </cell>
          <cell r="B5418">
            <v>7</v>
          </cell>
          <cell r="C5418">
            <v>2021</v>
          </cell>
          <cell r="D5418">
            <v>3791</v>
          </cell>
          <cell r="E5418">
            <v>47.014862411787597</v>
          </cell>
          <cell r="F5418">
            <v>46.153036665695979</v>
          </cell>
          <cell r="G5418">
            <v>45.926240416724497</v>
          </cell>
          <cell r="H5418">
            <v>48.987989777839459</v>
          </cell>
          <cell r="I5418">
            <v>46.130357040798827</v>
          </cell>
          <cell r="J5418"/>
          <cell r="K5418">
            <v>49.214786026810941</v>
          </cell>
          <cell r="M5418">
            <v>64.25</v>
          </cell>
          <cell r="N5418">
            <v>50.25</v>
          </cell>
          <cell r="O5418">
            <v>79</v>
          </cell>
          <cell r="P5418">
            <v>14.75</v>
          </cell>
          <cell r="Q5418">
            <v>82</v>
          </cell>
          <cell r="R5418">
            <v>8850</v>
          </cell>
          <cell r="S5418">
            <v>8850</v>
          </cell>
          <cell r="T5418">
            <v>8700</v>
          </cell>
          <cell r="U5418">
            <v>8700</v>
          </cell>
          <cell r="V5418">
            <v>8850</v>
          </cell>
          <cell r="W5418">
            <v>8700</v>
          </cell>
          <cell r="X5418">
            <v>41.335797108215239</v>
          </cell>
        </row>
        <row r="5419">
          <cell r="A5419">
            <v>44385</v>
          </cell>
          <cell r="B5419">
            <v>7</v>
          </cell>
          <cell r="C5419">
            <v>2021</v>
          </cell>
          <cell r="D5419">
            <v>3771</v>
          </cell>
          <cell r="E5419">
            <v>46.946823537096151</v>
          </cell>
          <cell r="F5419">
            <v>46.153036665695979</v>
          </cell>
          <cell r="G5419">
            <v>45.926240416724497</v>
          </cell>
          <cell r="H5419">
            <v>48.534397279896503</v>
          </cell>
          <cell r="I5419">
            <v>46.266434790181712</v>
          </cell>
          <cell r="J5419"/>
          <cell r="K5419">
            <v>46.720027288124676</v>
          </cell>
          <cell r="M5419">
            <v>64.25</v>
          </cell>
          <cell r="N5419">
            <v>50.25</v>
          </cell>
          <cell r="O5419">
            <v>79</v>
          </cell>
          <cell r="P5419">
            <v>14.75</v>
          </cell>
          <cell r="Q5419">
            <v>82</v>
          </cell>
          <cell r="R5419">
            <v>8790</v>
          </cell>
          <cell r="S5419">
            <v>8790</v>
          </cell>
          <cell r="T5419">
            <v>8640</v>
          </cell>
          <cell r="U5419">
            <v>8640</v>
          </cell>
          <cell r="V5419">
            <v>8790</v>
          </cell>
          <cell r="W5419">
            <v>8640</v>
          </cell>
          <cell r="X5419">
            <v>40.920988271361118</v>
          </cell>
        </row>
        <row r="5420">
          <cell r="A5420">
            <v>44386</v>
          </cell>
          <cell r="B5420">
            <v>7</v>
          </cell>
          <cell r="C5420">
            <v>2021</v>
          </cell>
          <cell r="D5420">
            <v>3898</v>
          </cell>
          <cell r="E5420">
            <v>47.627212284010589</v>
          </cell>
          <cell r="F5420">
            <v>46.606629163638935</v>
          </cell>
          <cell r="G5420">
            <v>46.379832914667453</v>
          </cell>
          <cell r="H5420">
            <v>49.214786026810941</v>
          </cell>
          <cell r="I5420">
            <v>47.400416035039107</v>
          </cell>
          <cell r="J5420"/>
          <cell r="K5420">
            <v>50.575563520639818</v>
          </cell>
          <cell r="M5420">
            <v>64.75</v>
          </cell>
          <cell r="N5420">
            <v>51</v>
          </cell>
          <cell r="O5420">
            <v>82</v>
          </cell>
          <cell r="P5420">
            <v>17.25</v>
          </cell>
          <cell r="Q5420">
            <v>84.5</v>
          </cell>
          <cell r="R5420">
            <v>8820</v>
          </cell>
          <cell r="S5420">
            <v>8820</v>
          </cell>
          <cell r="T5420">
            <v>8670</v>
          </cell>
          <cell r="U5420">
            <v>8670</v>
          </cell>
          <cell r="V5420">
            <v>8820</v>
          </cell>
          <cell r="W5420">
            <v>8670</v>
          </cell>
          <cell r="X5420">
            <v>42.208249152104337</v>
          </cell>
        </row>
        <row r="5421">
          <cell r="A5421">
            <v>44389</v>
          </cell>
          <cell r="B5421">
            <v>7</v>
          </cell>
          <cell r="C5421">
            <v>2021</v>
          </cell>
          <cell r="D5421">
            <v>3864</v>
          </cell>
          <cell r="E5421">
            <v>47.74061040849633</v>
          </cell>
          <cell r="F5421">
            <v>46.946823537096151</v>
          </cell>
          <cell r="G5421">
            <v>46.720027288124676</v>
          </cell>
          <cell r="H5421">
            <v>49.89517477372538</v>
          </cell>
          <cell r="I5421">
            <v>47.173619786067633</v>
          </cell>
          <cell r="J5421"/>
          <cell r="K5421">
            <v>51.25595226755425</v>
          </cell>
          <cell r="M5421">
            <v>65</v>
          </cell>
          <cell r="N5421">
            <v>51.25</v>
          </cell>
          <cell r="O5421">
            <v>82</v>
          </cell>
          <cell r="P5421">
            <v>17</v>
          </cell>
          <cell r="Q5421">
            <v>84.5</v>
          </cell>
          <cell r="R5421">
            <v>8850</v>
          </cell>
          <cell r="S5421">
            <v>8850</v>
          </cell>
          <cell r="T5421">
            <v>8850</v>
          </cell>
          <cell r="U5421">
            <v>8850</v>
          </cell>
          <cell r="V5421">
            <v>8950</v>
          </cell>
          <cell r="W5421">
            <v>8850</v>
          </cell>
          <cell r="X5421">
            <v>41.840091001470277</v>
          </cell>
        </row>
        <row r="5422">
          <cell r="A5422">
            <v>44390</v>
          </cell>
          <cell r="B5422">
            <v>7</v>
          </cell>
          <cell r="C5422">
            <v>2021</v>
          </cell>
          <cell r="D5422">
            <v>3977</v>
          </cell>
          <cell r="E5422">
            <v>48.874591653353725</v>
          </cell>
          <cell r="F5422">
            <v>47.513814159524848</v>
          </cell>
          <cell r="G5422">
            <v>47.287017910553374</v>
          </cell>
          <cell r="H5422">
            <v>49.89517477372538</v>
          </cell>
          <cell r="I5422">
            <v>47.854008532982064</v>
          </cell>
          <cell r="J5422"/>
          <cell r="K5422">
            <v>53.750711006240522</v>
          </cell>
          <cell r="M5422">
            <v>65.5</v>
          </cell>
          <cell r="N5422">
            <v>51.75</v>
          </cell>
          <cell r="O5422">
            <v>82</v>
          </cell>
          <cell r="P5422">
            <v>16.5</v>
          </cell>
          <cell r="Q5422">
            <v>84.5</v>
          </cell>
          <cell r="R5422">
            <v>8830</v>
          </cell>
          <cell r="S5422">
            <v>8830</v>
          </cell>
          <cell r="T5422">
            <v>8870</v>
          </cell>
          <cell r="U5422">
            <v>8870</v>
          </cell>
          <cell r="V5422">
            <v>8970</v>
          </cell>
          <cell r="W5422">
            <v>8870</v>
          </cell>
          <cell r="X5422">
            <v>43.043124894276886</v>
          </cell>
        </row>
        <row r="5423">
          <cell r="A5423">
            <v>44391</v>
          </cell>
          <cell r="B5423">
            <v>7</v>
          </cell>
          <cell r="C5423">
            <v>2021</v>
          </cell>
          <cell r="D5423">
            <v>4022</v>
          </cell>
          <cell r="E5423">
            <v>48.761193528867985</v>
          </cell>
          <cell r="F5423">
            <v>48.080804781953546</v>
          </cell>
          <cell r="G5423">
            <v>47.854008532982064</v>
          </cell>
          <cell r="H5423">
            <v>50.121971022696854</v>
          </cell>
          <cell r="I5423">
            <v>48.171523281542136</v>
          </cell>
          <cell r="J5423"/>
          <cell r="K5423">
            <v>54.884692251097917</v>
          </cell>
          <cell r="M5423">
            <v>65.5</v>
          </cell>
          <cell r="N5423">
            <v>52.25</v>
          </cell>
          <cell r="O5423">
            <v>82</v>
          </cell>
          <cell r="P5423">
            <v>16.5</v>
          </cell>
          <cell r="Q5423">
            <v>84.5</v>
          </cell>
          <cell r="R5423">
            <v>8830</v>
          </cell>
          <cell r="S5423">
            <v>8830</v>
          </cell>
          <cell r="T5423">
            <v>8870</v>
          </cell>
          <cell r="U5423">
            <v>8870</v>
          </cell>
          <cell r="V5423">
            <v>8970</v>
          </cell>
          <cell r="W5423">
            <v>8870</v>
          </cell>
          <cell r="X5423">
            <v>43.447226166386699</v>
          </cell>
        </row>
        <row r="5424">
          <cell r="A5424">
            <v>44392</v>
          </cell>
          <cell r="B5424">
            <v>7</v>
          </cell>
          <cell r="C5424">
            <v>2021</v>
          </cell>
          <cell r="D5424">
            <v>4157</v>
          </cell>
          <cell r="E5424">
            <v>49.668378524753898</v>
          </cell>
          <cell r="F5424">
            <v>49.328184151296682</v>
          </cell>
          <cell r="G5424">
            <v>49.1013879023252</v>
          </cell>
          <cell r="H5424">
            <v>51.25595226755425</v>
          </cell>
          <cell r="I5424">
            <v>49.441582275782423</v>
          </cell>
          <cell r="J5424"/>
          <cell r="K5424">
            <v>55.565080998012355</v>
          </cell>
          <cell r="M5424">
            <v>65.5</v>
          </cell>
          <cell r="N5424">
            <v>52.25</v>
          </cell>
          <cell r="O5424">
            <v>82</v>
          </cell>
          <cell r="P5424">
            <v>16.5</v>
          </cell>
          <cell r="Q5424">
            <v>84.5</v>
          </cell>
          <cell r="R5424">
            <v>8890</v>
          </cell>
          <cell r="S5424">
            <v>8890</v>
          </cell>
          <cell r="T5424">
            <v>8890</v>
          </cell>
          <cell r="U5424">
            <v>8890</v>
          </cell>
          <cell r="V5424">
            <v>8990</v>
          </cell>
          <cell r="W5424">
            <v>8890</v>
          </cell>
          <cell r="X5424">
            <v>44.884170767647625</v>
          </cell>
        </row>
        <row r="5425">
          <cell r="A5425">
            <v>44393</v>
          </cell>
          <cell r="B5425">
            <v>7</v>
          </cell>
          <cell r="C5425">
            <v>2021</v>
          </cell>
          <cell r="D5425">
            <v>4131</v>
          </cell>
          <cell r="E5425">
            <v>49.668378524753898</v>
          </cell>
          <cell r="F5425">
            <v>49.1013879023252</v>
          </cell>
          <cell r="G5425">
            <v>48.874591653353725</v>
          </cell>
          <cell r="H5425">
            <v>51.482748516525731</v>
          </cell>
          <cell r="I5425">
            <v>49.441582275782423</v>
          </cell>
          <cell r="J5425"/>
          <cell r="K5425">
            <v>55.338284749040874</v>
          </cell>
          <cell r="M5425">
            <v>65.5</v>
          </cell>
          <cell r="N5425">
            <v>52.25</v>
          </cell>
          <cell r="O5425">
            <v>87.5</v>
          </cell>
          <cell r="P5425">
            <v>22</v>
          </cell>
          <cell r="Q5425">
            <v>90</v>
          </cell>
          <cell r="R5425">
            <v>8950</v>
          </cell>
          <cell r="S5425">
            <v>8950</v>
          </cell>
          <cell r="T5425">
            <v>8950</v>
          </cell>
          <cell r="U5425">
            <v>8950</v>
          </cell>
          <cell r="V5425">
            <v>9090</v>
          </cell>
          <cell r="W5425">
            <v>8950</v>
          </cell>
          <cell r="X5425">
            <v>44.539829070652715</v>
          </cell>
        </row>
        <row r="5426">
          <cell r="A5426">
            <v>44396</v>
          </cell>
          <cell r="B5426">
            <v>7</v>
          </cell>
          <cell r="C5426">
            <v>2021</v>
          </cell>
          <cell r="D5426">
            <v>4145</v>
          </cell>
          <cell r="E5426">
            <v>50.008572898211121</v>
          </cell>
          <cell r="F5426">
            <v>49.554980400268157</v>
          </cell>
          <cell r="G5426">
            <v>49.328184151296682</v>
          </cell>
          <cell r="H5426">
            <v>52.16313726344017</v>
          </cell>
          <cell r="I5426">
            <v>49.89517477372538</v>
          </cell>
          <cell r="J5426"/>
          <cell r="K5426">
            <v>55.338284749040874</v>
          </cell>
          <cell r="M5426">
            <v>65.75</v>
          </cell>
          <cell r="N5426">
            <v>53.75</v>
          </cell>
          <cell r="O5426">
            <v>87.5</v>
          </cell>
          <cell r="P5426">
            <v>21.75</v>
          </cell>
          <cell r="Q5426">
            <v>90</v>
          </cell>
          <cell r="R5426">
            <v>8950</v>
          </cell>
          <cell r="S5426">
            <v>8950</v>
          </cell>
          <cell r="T5426">
            <v>8950</v>
          </cell>
          <cell r="U5426">
            <v>8950</v>
          </cell>
          <cell r="V5426">
            <v>9090</v>
          </cell>
          <cell r="W5426">
            <v>8950</v>
          </cell>
          <cell r="X5426">
            <v>44.531996778151608</v>
          </cell>
        </row>
        <row r="5427">
          <cell r="A5427">
            <v>44397</v>
          </cell>
          <cell r="B5427">
            <v>7</v>
          </cell>
          <cell r="C5427">
            <v>2021</v>
          </cell>
          <cell r="D5427"/>
          <cell r="E5427"/>
          <cell r="F5427"/>
          <cell r="G5427"/>
          <cell r="H5427">
            <v>52.616729761383127</v>
          </cell>
          <cell r="I5427"/>
          <cell r="J5427"/>
          <cell r="K5427">
            <v>55.79187724698383</v>
          </cell>
          <cell r="M5427">
            <v>65.75</v>
          </cell>
          <cell r="N5427">
            <v>53.75</v>
          </cell>
          <cell r="O5427">
            <v>87.5</v>
          </cell>
          <cell r="P5427">
            <v>21.75</v>
          </cell>
          <cell r="Q5427">
            <v>90</v>
          </cell>
          <cell r="R5427">
            <v>8860</v>
          </cell>
          <cell r="S5427">
            <v>8860</v>
          </cell>
          <cell r="T5427">
            <v>8860</v>
          </cell>
          <cell r="U5427">
            <v>8860</v>
          </cell>
          <cell r="V5427">
            <v>9000</v>
          </cell>
          <cell r="W5427">
            <v>8860</v>
          </cell>
          <cell r="X5427"/>
        </row>
        <row r="5428">
          <cell r="A5428">
            <v>44398</v>
          </cell>
          <cell r="B5428">
            <v>7</v>
          </cell>
          <cell r="C5428">
            <v>2021</v>
          </cell>
          <cell r="D5428">
            <v>4145</v>
          </cell>
          <cell r="E5428">
            <v>50.008572898211121</v>
          </cell>
          <cell r="F5428">
            <v>49.554980400268157</v>
          </cell>
          <cell r="G5428">
            <v>49.328184151296682</v>
          </cell>
          <cell r="H5428"/>
          <cell r="I5428"/>
          <cell r="J5428"/>
          <cell r="K5428">
            <v>54.884692251097917</v>
          </cell>
          <cell r="M5428">
            <v>65.75</v>
          </cell>
          <cell r="N5428">
            <v>53.75</v>
          </cell>
          <cell r="O5428">
            <v>87.5</v>
          </cell>
          <cell r="P5428">
            <v>21.75</v>
          </cell>
          <cell r="Q5428">
            <v>90</v>
          </cell>
          <cell r="R5428">
            <v>8930</v>
          </cell>
          <cell r="S5428">
            <v>8930</v>
          </cell>
          <cell r="T5428">
            <v>8930</v>
          </cell>
          <cell r="U5428">
            <v>8930</v>
          </cell>
          <cell r="V5428">
            <v>9070</v>
          </cell>
          <cell r="W5428">
            <v>8930</v>
          </cell>
          <cell r="X5428">
            <v>44.447775507649197</v>
          </cell>
        </row>
        <row r="5429">
          <cell r="A5429">
            <v>44399</v>
          </cell>
          <cell r="B5429">
            <v>7</v>
          </cell>
          <cell r="C5429">
            <v>2021</v>
          </cell>
          <cell r="D5429">
            <v>4113</v>
          </cell>
          <cell r="E5429">
            <v>50.121971022696854</v>
          </cell>
          <cell r="F5429">
            <v>49.554980400268157</v>
          </cell>
          <cell r="G5429">
            <v>49.328184151296682</v>
          </cell>
          <cell r="H5429">
            <v>52.16313726344017</v>
          </cell>
          <cell r="I5429">
            <v>50.348767271668336</v>
          </cell>
          <cell r="J5429"/>
          <cell r="K5429">
            <v>55.338284749040874</v>
          </cell>
          <cell r="M5429">
            <v>64.5</v>
          </cell>
          <cell r="N5429">
            <v>53.75</v>
          </cell>
          <cell r="O5429">
            <v>87.5</v>
          </cell>
          <cell r="P5429">
            <v>23</v>
          </cell>
          <cell r="Q5429">
            <v>90</v>
          </cell>
          <cell r="R5429">
            <v>8830</v>
          </cell>
          <cell r="S5429">
            <v>8830</v>
          </cell>
          <cell r="T5429">
            <v>8830</v>
          </cell>
          <cell r="U5429">
            <v>8830</v>
          </cell>
          <cell r="V5429">
            <v>8970</v>
          </cell>
          <cell r="W5429">
            <v>8830</v>
          </cell>
          <cell r="X5429">
            <v>44.193437025687231</v>
          </cell>
        </row>
        <row r="5430">
          <cell r="A5430">
            <v>44400</v>
          </cell>
          <cell r="B5430">
            <v>7</v>
          </cell>
          <cell r="C5430">
            <v>2021</v>
          </cell>
          <cell r="D5430">
            <v>4255</v>
          </cell>
          <cell r="E5430">
            <v>51.822942889982947</v>
          </cell>
          <cell r="F5430">
            <v>51.142554143068516</v>
          </cell>
          <cell r="G5430">
            <v>50.915757894097034</v>
          </cell>
          <cell r="H5430">
            <v>53.977507255212004</v>
          </cell>
          <cell r="I5430">
            <v>51.25595226755425</v>
          </cell>
          <cell r="J5430"/>
          <cell r="K5430">
            <v>57.606247238755664</v>
          </cell>
          <cell r="M5430">
            <v>65.25</v>
          </cell>
          <cell r="N5430">
            <v>55.25</v>
          </cell>
          <cell r="O5430">
            <v>78.75</v>
          </cell>
          <cell r="P5430">
            <v>13.5</v>
          </cell>
          <cell r="Q5430">
            <v>80.75</v>
          </cell>
          <cell r="R5430">
            <v>8760</v>
          </cell>
          <cell r="S5430">
            <v>8760</v>
          </cell>
          <cell r="T5430">
            <v>8760</v>
          </cell>
          <cell r="U5430">
            <v>8760</v>
          </cell>
          <cell r="V5430">
            <v>8900</v>
          </cell>
          <cell r="W5430">
            <v>8760</v>
          </cell>
          <cell r="X5430">
            <v>45.681327307628088</v>
          </cell>
        </row>
        <row r="5431">
          <cell r="A5431">
            <v>44403</v>
          </cell>
          <cell r="B5431">
            <v>7</v>
          </cell>
          <cell r="C5431">
            <v>2021</v>
          </cell>
          <cell r="D5431">
            <v>4384</v>
          </cell>
          <cell r="E5431">
            <v>52.843526010354609</v>
          </cell>
          <cell r="F5431">
            <v>51.822942889982947</v>
          </cell>
          <cell r="G5431">
            <v>51.596146641011472</v>
          </cell>
          <cell r="H5431">
            <v>54.43109975315496</v>
          </cell>
          <cell r="I5431">
            <v>51.936341014468688</v>
          </cell>
          <cell r="J5431"/>
          <cell r="K5431">
            <v>57.606247238755664</v>
          </cell>
          <cell r="M5431">
            <v>65.5</v>
          </cell>
          <cell r="N5431">
            <v>56</v>
          </cell>
          <cell r="O5431">
            <v>78.75</v>
          </cell>
          <cell r="P5431">
            <v>13.25</v>
          </cell>
          <cell r="Q5431">
            <v>80.75</v>
          </cell>
          <cell r="R5431">
            <v>8880</v>
          </cell>
          <cell r="S5431">
            <v>8880</v>
          </cell>
          <cell r="T5431">
            <v>8880</v>
          </cell>
          <cell r="U5431">
            <v>8880</v>
          </cell>
          <cell r="V5431">
            <v>9020</v>
          </cell>
          <cell r="W5431">
            <v>8880</v>
          </cell>
          <cell r="X5431">
            <v>47.010626737161417</v>
          </cell>
        </row>
        <row r="5432">
          <cell r="A5432">
            <v>44404</v>
          </cell>
          <cell r="B5432">
            <v>7</v>
          </cell>
          <cell r="C5432">
            <v>2021</v>
          </cell>
          <cell r="D5432">
            <v>4429</v>
          </cell>
          <cell r="E5432">
            <v>53.682672131549076</v>
          </cell>
          <cell r="F5432">
            <v>52.503331636897386</v>
          </cell>
          <cell r="G5432">
            <v>52.276535387925911</v>
          </cell>
          <cell r="H5432">
            <v>55.79187724698383</v>
          </cell>
          <cell r="I5432">
            <v>52.616729761383127</v>
          </cell>
          <cell r="J5432"/>
          <cell r="K5432">
            <v>56.925858491841225</v>
          </cell>
          <cell r="M5432">
            <v>66</v>
          </cell>
          <cell r="N5432">
            <v>56.75</v>
          </cell>
          <cell r="O5432">
            <v>78.75</v>
          </cell>
          <cell r="P5432">
            <v>12.75</v>
          </cell>
          <cell r="Q5432">
            <v>80.75</v>
          </cell>
          <cell r="R5432">
            <v>9210</v>
          </cell>
          <cell r="S5432">
            <v>9210</v>
          </cell>
          <cell r="T5432">
            <v>9210</v>
          </cell>
          <cell r="U5432">
            <v>9210</v>
          </cell>
          <cell r="V5432">
            <v>9350</v>
          </cell>
          <cell r="W5432">
            <v>9210</v>
          </cell>
          <cell r="X5432">
            <v>47.487558761124248</v>
          </cell>
        </row>
        <row r="5433">
          <cell r="A5433">
            <v>44405</v>
          </cell>
          <cell r="B5433">
            <v>7</v>
          </cell>
          <cell r="C5433">
            <v>2021</v>
          </cell>
          <cell r="D5433">
            <v>4297</v>
          </cell>
          <cell r="E5433">
            <v>52.843526010354609</v>
          </cell>
          <cell r="F5433">
            <v>51.822942889982947</v>
          </cell>
          <cell r="G5433">
            <v>51.596146641011472</v>
          </cell>
          <cell r="H5433">
            <v>55.79187724698383</v>
          </cell>
          <cell r="I5433">
            <v>51.936341014468688</v>
          </cell>
          <cell r="J5433"/>
          <cell r="K5433">
            <v>56.245469744926787</v>
          </cell>
          <cell r="M5433">
            <v>66</v>
          </cell>
          <cell r="N5433">
            <v>56</v>
          </cell>
          <cell r="O5433">
            <v>78.75</v>
          </cell>
          <cell r="P5433">
            <v>12.75</v>
          </cell>
          <cell r="Q5433">
            <v>80.75</v>
          </cell>
          <cell r="R5433">
            <v>9160</v>
          </cell>
          <cell r="S5433">
            <v>9160</v>
          </cell>
          <cell r="T5433">
            <v>9160</v>
          </cell>
          <cell r="U5433">
            <v>9160</v>
          </cell>
          <cell r="V5433">
            <v>9300</v>
          </cell>
          <cell r="W5433">
            <v>9160</v>
          </cell>
          <cell r="X5433">
            <v>46.066815496593968</v>
          </cell>
        </row>
        <row r="5434">
          <cell r="A5434">
            <v>44406</v>
          </cell>
          <cell r="B5434">
            <v>7</v>
          </cell>
          <cell r="C5434">
            <v>2021</v>
          </cell>
          <cell r="D5434">
            <v>4431</v>
          </cell>
          <cell r="E5434">
            <v>53.52391475726904</v>
          </cell>
          <cell r="F5434">
            <v>52.730127885868868</v>
          </cell>
          <cell r="G5434">
            <v>52.503331636897386</v>
          </cell>
          <cell r="H5434">
            <v>55.338284749040874</v>
          </cell>
          <cell r="I5434">
            <v>52.843526010354609</v>
          </cell>
          <cell r="J5434"/>
          <cell r="K5434">
            <v>56.018673495955312</v>
          </cell>
          <cell r="M5434">
            <v>66</v>
          </cell>
          <cell r="N5434">
            <v>56</v>
          </cell>
          <cell r="O5434">
            <v>78.75</v>
          </cell>
          <cell r="P5434">
            <v>12.75</v>
          </cell>
          <cell r="Q5434">
            <v>80.75</v>
          </cell>
          <cell r="R5434">
            <v>9130</v>
          </cell>
          <cell r="S5434">
            <v>9130</v>
          </cell>
          <cell r="T5434">
            <v>9160</v>
          </cell>
          <cell r="U5434">
            <v>9160</v>
          </cell>
          <cell r="V5434">
            <v>9200</v>
          </cell>
          <cell r="W5434">
            <v>9160</v>
          </cell>
          <cell r="X5434">
            <v>47.436118913977978</v>
          </cell>
        </row>
        <row r="5435">
          <cell r="A5435">
            <v>44407</v>
          </cell>
          <cell r="B5435">
            <v>7</v>
          </cell>
          <cell r="C5435">
            <v>2021</v>
          </cell>
          <cell r="D5435">
            <v>4371</v>
          </cell>
          <cell r="E5435">
            <v>53.297118508297565</v>
          </cell>
          <cell r="F5435">
            <v>52.389933512411645</v>
          </cell>
          <cell r="G5435">
            <v>52.16313726344017</v>
          </cell>
          <cell r="H5435">
            <v>55.79187724698383</v>
          </cell>
          <cell r="I5435">
            <v>52.480652012000242</v>
          </cell>
          <cell r="J5435"/>
          <cell r="K5435">
            <v>57.833043487727146</v>
          </cell>
          <cell r="M5435">
            <v>66</v>
          </cell>
          <cell r="N5435">
            <v>56</v>
          </cell>
          <cell r="O5435">
            <v>76.75</v>
          </cell>
          <cell r="P5435">
            <v>10.75</v>
          </cell>
          <cell r="Q5435">
            <v>78.75</v>
          </cell>
          <cell r="R5435">
            <v>9080</v>
          </cell>
          <cell r="S5435">
            <v>9080</v>
          </cell>
          <cell r="T5435">
            <v>9110</v>
          </cell>
          <cell r="U5435">
            <v>9110</v>
          </cell>
          <cell r="V5435">
            <v>9150</v>
          </cell>
          <cell r="W5435">
            <v>9110</v>
          </cell>
          <cell r="X5435">
            <v>47.004571088398997</v>
          </cell>
        </row>
        <row r="5436">
          <cell r="A5436">
            <v>44410</v>
          </cell>
          <cell r="B5436">
            <v>8</v>
          </cell>
          <cell r="C5436">
            <v>2021</v>
          </cell>
          <cell r="D5436">
            <v>4117</v>
          </cell>
          <cell r="E5436">
            <v>51.709544765497213</v>
          </cell>
          <cell r="F5436">
            <v>50.462165396154077</v>
          </cell>
          <cell r="G5436">
            <v>50.235369147182595</v>
          </cell>
          <cell r="H5436">
            <v>53.52391475726904</v>
          </cell>
          <cell r="I5436">
            <v>51.029156018582775</v>
          </cell>
          <cell r="J5436"/>
          <cell r="K5436">
            <v>56.245469744926787</v>
          </cell>
          <cell r="M5436">
            <v>65.75</v>
          </cell>
          <cell r="N5436">
            <v>54.5</v>
          </cell>
          <cell r="O5436">
            <v>76.75</v>
          </cell>
          <cell r="P5436">
            <v>11</v>
          </cell>
          <cell r="Q5436">
            <v>78.75</v>
          </cell>
          <cell r="R5436">
            <v>8810</v>
          </cell>
          <cell r="S5436">
            <v>8810</v>
          </cell>
          <cell r="T5436">
            <v>8840</v>
          </cell>
          <cell r="U5436">
            <v>8840</v>
          </cell>
          <cell r="V5436">
            <v>8880</v>
          </cell>
          <cell r="W5436">
            <v>8840</v>
          </cell>
          <cell r="X5436">
            <v>44.215468545783317</v>
          </cell>
        </row>
        <row r="5437">
          <cell r="A5437">
            <v>44411</v>
          </cell>
          <cell r="B5437">
            <v>8</v>
          </cell>
          <cell r="C5437">
            <v>2021</v>
          </cell>
          <cell r="D5437">
            <v>4144</v>
          </cell>
          <cell r="E5437">
            <v>52.321894637720206</v>
          </cell>
          <cell r="F5437">
            <v>50.688961645125552</v>
          </cell>
          <cell r="G5437">
            <v>50.575563520639818</v>
          </cell>
          <cell r="H5437">
            <v>53.977507255212004</v>
          </cell>
          <cell r="I5437">
            <v>51.25595226755425</v>
          </cell>
          <cell r="J5437"/>
          <cell r="K5437">
            <v>54.43109975315496</v>
          </cell>
          <cell r="M5437">
            <v>65.75</v>
          </cell>
          <cell r="N5437">
            <v>54.75</v>
          </cell>
          <cell r="O5437">
            <v>76.75</v>
          </cell>
          <cell r="P5437">
            <v>11</v>
          </cell>
          <cell r="Q5437">
            <v>78.75</v>
          </cell>
          <cell r="R5437">
            <v>8650</v>
          </cell>
          <cell r="S5437">
            <v>8650</v>
          </cell>
          <cell r="T5437">
            <v>8760</v>
          </cell>
          <cell r="U5437">
            <v>8760</v>
          </cell>
          <cell r="V5437">
            <v>8800</v>
          </cell>
          <cell r="W5437">
            <v>8760</v>
          </cell>
          <cell r="X5437">
            <v>44.563473482115178</v>
          </cell>
        </row>
        <row r="5438">
          <cell r="A5438">
            <v>44412</v>
          </cell>
          <cell r="B5438">
            <v>8</v>
          </cell>
          <cell r="C5438">
            <v>2021</v>
          </cell>
          <cell r="D5438">
            <v>4293</v>
          </cell>
          <cell r="E5438">
            <v>53.183720383811824</v>
          </cell>
          <cell r="F5438">
            <v>52.049739138954429</v>
          </cell>
          <cell r="G5438">
            <v>51.822942889982947</v>
          </cell>
          <cell r="H5438">
            <v>54.43109975315496</v>
          </cell>
          <cell r="I5438">
            <v>52.16313726344017</v>
          </cell>
          <cell r="J5438"/>
          <cell r="K5438">
            <v>56.699062242869751</v>
          </cell>
          <cell r="M5438">
            <v>66.5</v>
          </cell>
          <cell r="N5438">
            <v>56.25</v>
          </cell>
          <cell r="O5438">
            <v>76.75</v>
          </cell>
          <cell r="P5438">
            <v>10.25</v>
          </cell>
          <cell r="Q5438">
            <v>78.75</v>
          </cell>
          <cell r="R5438">
            <v>8795</v>
          </cell>
          <cell r="S5438">
            <v>8795</v>
          </cell>
          <cell r="T5438">
            <v>8860</v>
          </cell>
          <cell r="U5438">
            <v>8860</v>
          </cell>
          <cell r="V5438">
            <v>8900</v>
          </cell>
          <cell r="W5438">
            <v>8860</v>
          </cell>
          <cell r="X5438">
            <v>46.143900323912767</v>
          </cell>
        </row>
        <row r="5439">
          <cell r="A5439">
            <v>44413</v>
          </cell>
          <cell r="B5439">
            <v>8</v>
          </cell>
          <cell r="C5439">
            <v>2021</v>
          </cell>
          <cell r="D5439">
            <v>4213</v>
          </cell>
          <cell r="E5439">
            <v>52.16313726344017</v>
          </cell>
          <cell r="F5439">
            <v>51.596146641011472</v>
          </cell>
          <cell r="G5439">
            <v>51.369350392039991</v>
          </cell>
          <cell r="H5439">
            <v>54.884692251097917</v>
          </cell>
          <cell r="I5439">
            <v>51.709544765497213</v>
          </cell>
          <cell r="J5439"/>
          <cell r="K5439">
            <v>54.884692251097917</v>
          </cell>
          <cell r="M5439">
            <v>66</v>
          </cell>
          <cell r="N5439">
            <v>55.75</v>
          </cell>
          <cell r="O5439">
            <v>76.75</v>
          </cell>
          <cell r="P5439">
            <v>10.75</v>
          </cell>
          <cell r="Q5439">
            <v>78.75</v>
          </cell>
          <cell r="R5439">
            <v>8965</v>
          </cell>
          <cell r="S5439">
            <v>8965</v>
          </cell>
          <cell r="T5439">
            <v>9030</v>
          </cell>
          <cell r="U5439">
            <v>9030</v>
          </cell>
          <cell r="V5439">
            <v>9070</v>
          </cell>
          <cell r="W5439">
            <v>9030</v>
          </cell>
          <cell r="X5439">
            <v>45.337727018592702</v>
          </cell>
        </row>
        <row r="5440">
          <cell r="A5440">
            <v>44414</v>
          </cell>
          <cell r="B5440">
            <v>8</v>
          </cell>
          <cell r="C5440">
            <v>2021</v>
          </cell>
          <cell r="D5440">
            <v>4283</v>
          </cell>
          <cell r="E5440">
            <v>52.389933512411645</v>
          </cell>
          <cell r="F5440">
            <v>51.822942889982947</v>
          </cell>
          <cell r="G5440">
            <v>51.596146641011472</v>
          </cell>
          <cell r="H5440">
            <v>54.43109975315496</v>
          </cell>
          <cell r="I5440">
            <v>52.16313726344017</v>
          </cell>
          <cell r="J5440"/>
          <cell r="K5440">
            <v>54.771294126612176</v>
          </cell>
          <cell r="M5440">
            <v>66</v>
          </cell>
          <cell r="N5440">
            <v>56</v>
          </cell>
          <cell r="O5440">
            <v>76.75</v>
          </cell>
          <cell r="P5440">
            <v>10.75</v>
          </cell>
          <cell r="Q5440">
            <v>78.75</v>
          </cell>
          <cell r="R5440">
            <v>9010</v>
          </cell>
          <cell r="S5440">
            <v>9010</v>
          </cell>
          <cell r="T5440">
            <v>9030</v>
          </cell>
          <cell r="U5440">
            <v>9030</v>
          </cell>
          <cell r="V5440">
            <v>9070</v>
          </cell>
          <cell r="W5440">
            <v>9030</v>
          </cell>
          <cell r="X5440">
            <v>46.069164540898498</v>
          </cell>
        </row>
        <row r="5441">
          <cell r="A5441">
            <v>44417</v>
          </cell>
          <cell r="B5441">
            <v>8</v>
          </cell>
          <cell r="C5441">
            <v>2021</v>
          </cell>
          <cell r="D5441">
            <v>4197</v>
          </cell>
          <cell r="E5441">
            <v>51.936341014468688</v>
          </cell>
          <cell r="F5441">
            <v>51.142554143068516</v>
          </cell>
          <cell r="G5441">
            <v>50.915757894097034</v>
          </cell>
          <cell r="H5441">
            <v>53.977507255212004</v>
          </cell>
          <cell r="I5441">
            <v>51.25595226755425</v>
          </cell>
          <cell r="J5441"/>
          <cell r="K5441">
            <v>52.616729761383127</v>
          </cell>
          <cell r="M5441">
            <v>66</v>
          </cell>
          <cell r="N5441">
            <v>56</v>
          </cell>
          <cell r="O5441">
            <v>76.75</v>
          </cell>
          <cell r="P5441">
            <v>10.75</v>
          </cell>
          <cell r="Q5441">
            <v>78.75</v>
          </cell>
          <cell r="R5441">
            <v>9050</v>
          </cell>
          <cell r="S5441">
            <v>9050</v>
          </cell>
          <cell r="T5441">
            <v>9070</v>
          </cell>
          <cell r="U5441">
            <v>9070</v>
          </cell>
          <cell r="V5441">
            <v>9110</v>
          </cell>
          <cell r="W5441">
            <v>9070</v>
          </cell>
          <cell r="X5441">
            <v>45.047981870955866</v>
          </cell>
        </row>
        <row r="5442">
          <cell r="A5442">
            <v>44418</v>
          </cell>
          <cell r="B5442">
            <v>8</v>
          </cell>
          <cell r="C5442">
            <v>2021</v>
          </cell>
          <cell r="D5442"/>
          <cell r="E5442"/>
          <cell r="F5442"/>
          <cell r="G5442"/>
          <cell r="H5442">
            <v>53.977507255212004</v>
          </cell>
          <cell r="I5442"/>
          <cell r="J5442"/>
          <cell r="K5442">
            <v>53.183720383811824</v>
          </cell>
          <cell r="M5442">
            <v>64.75</v>
          </cell>
          <cell r="N5442">
            <v>57.25</v>
          </cell>
          <cell r="O5442">
            <v>76.75</v>
          </cell>
          <cell r="P5442">
            <v>12</v>
          </cell>
          <cell r="Q5442">
            <v>78.75</v>
          </cell>
          <cell r="R5442">
            <v>9220</v>
          </cell>
          <cell r="S5442">
            <v>9220</v>
          </cell>
          <cell r="T5442">
            <v>9240</v>
          </cell>
          <cell r="U5442">
            <v>9240</v>
          </cell>
          <cell r="V5442">
            <v>9280</v>
          </cell>
          <cell r="W5442">
            <v>9240</v>
          </cell>
          <cell r="X5442"/>
        </row>
        <row r="5443">
          <cell r="A5443">
            <v>44419</v>
          </cell>
          <cell r="B5443">
            <v>8</v>
          </cell>
          <cell r="C5443">
            <v>2021</v>
          </cell>
          <cell r="D5443">
            <v>4505</v>
          </cell>
          <cell r="E5443">
            <v>53.977507255212004</v>
          </cell>
          <cell r="F5443">
            <v>53.410516632783306</v>
          </cell>
          <cell r="G5443">
            <v>53.070322259326083</v>
          </cell>
          <cell r="H5443">
            <v>55.565080998012355</v>
          </cell>
          <cell r="I5443">
            <v>53.52391475726904</v>
          </cell>
          <cell r="J5443"/>
          <cell r="K5443">
            <v>57.606247238755664</v>
          </cell>
          <cell r="M5443">
            <v>67.5</v>
          </cell>
          <cell r="N5443">
            <v>57.5</v>
          </cell>
          <cell r="O5443">
            <v>76.75</v>
          </cell>
          <cell r="P5443">
            <v>9.25</v>
          </cell>
          <cell r="Q5443">
            <v>78.75</v>
          </cell>
          <cell r="R5443">
            <v>9220</v>
          </cell>
          <cell r="S5443">
            <v>9220</v>
          </cell>
          <cell r="T5443">
            <v>9240</v>
          </cell>
          <cell r="U5443">
            <v>9240</v>
          </cell>
          <cell r="V5443">
            <v>9280</v>
          </cell>
          <cell r="W5443">
            <v>9240</v>
          </cell>
          <cell r="X5443">
            <v>48.21694674924553</v>
          </cell>
        </row>
        <row r="5444">
          <cell r="A5444">
            <v>44420</v>
          </cell>
          <cell r="B5444">
            <v>8</v>
          </cell>
          <cell r="C5444">
            <v>2021</v>
          </cell>
          <cell r="D5444">
            <v>4471</v>
          </cell>
          <cell r="E5444">
            <v>53.52391475726904</v>
          </cell>
          <cell r="F5444">
            <v>52.730127885868868</v>
          </cell>
          <cell r="G5444">
            <v>52.503331636897386</v>
          </cell>
          <cell r="H5444">
            <v>56.245469744926787</v>
          </cell>
          <cell r="I5444">
            <v>52.843526010354609</v>
          </cell>
          <cell r="J5444"/>
          <cell r="K5444">
            <v>57.606247238755664</v>
          </cell>
          <cell r="M5444">
            <v>67.5</v>
          </cell>
          <cell r="N5444">
            <v>56.75</v>
          </cell>
          <cell r="O5444">
            <v>76.75</v>
          </cell>
          <cell r="P5444">
            <v>9.25</v>
          </cell>
          <cell r="Q5444">
            <v>78.75</v>
          </cell>
          <cell r="R5444">
            <v>9390</v>
          </cell>
          <cell r="S5444">
            <v>9390</v>
          </cell>
          <cell r="T5444">
            <v>9360</v>
          </cell>
          <cell r="U5444">
            <v>9360</v>
          </cell>
          <cell r="V5444">
            <v>9420</v>
          </cell>
          <cell r="W5444">
            <v>9360</v>
          </cell>
          <cell r="X5444">
            <v>47.932215984470936</v>
          </cell>
        </row>
        <row r="5445">
          <cell r="A5445">
            <v>44421</v>
          </cell>
          <cell r="B5445">
            <v>8</v>
          </cell>
          <cell r="C5445">
            <v>2021</v>
          </cell>
          <cell r="D5445">
            <v>4519</v>
          </cell>
          <cell r="E5445">
            <v>53.750711006240522</v>
          </cell>
          <cell r="F5445">
            <v>52.956924134840342</v>
          </cell>
          <cell r="G5445">
            <v>52.730127885868868</v>
          </cell>
          <cell r="H5445">
            <v>56.018673495955312</v>
          </cell>
          <cell r="I5445">
            <v>52.843526010354609</v>
          </cell>
          <cell r="J5445"/>
          <cell r="K5445">
            <v>57.606247238755664</v>
          </cell>
          <cell r="M5445">
            <v>67.5</v>
          </cell>
          <cell r="N5445">
            <v>56.75</v>
          </cell>
          <cell r="O5445">
            <v>72</v>
          </cell>
          <cell r="P5445">
            <v>4.5</v>
          </cell>
          <cell r="Q5445">
            <v>74.5</v>
          </cell>
          <cell r="R5445">
            <v>9410</v>
          </cell>
          <cell r="S5445">
            <v>9410</v>
          </cell>
          <cell r="T5445">
            <v>9380</v>
          </cell>
          <cell r="U5445">
            <v>9380</v>
          </cell>
          <cell r="V5445">
            <v>9440</v>
          </cell>
          <cell r="W5445">
            <v>9380</v>
          </cell>
          <cell r="X5445">
            <v>48.389624603499236</v>
          </cell>
        </row>
        <row r="5446">
          <cell r="A5446">
            <v>44424</v>
          </cell>
          <cell r="B5446">
            <v>8</v>
          </cell>
          <cell r="C5446">
            <v>2021</v>
          </cell>
          <cell r="D5446">
            <v>4442</v>
          </cell>
          <cell r="E5446">
            <v>53.750711006240522</v>
          </cell>
          <cell r="F5446">
            <v>53.410516632783306</v>
          </cell>
          <cell r="G5446">
            <v>53.410516632783306</v>
          </cell>
          <cell r="H5446">
            <v>57.152654740812707</v>
          </cell>
          <cell r="I5446">
            <v>53.52391475726904</v>
          </cell>
          <cell r="J5446"/>
          <cell r="K5446">
            <v>56.58566411838401</v>
          </cell>
          <cell r="M5446">
            <v>67.5</v>
          </cell>
          <cell r="N5446">
            <v>56.75</v>
          </cell>
          <cell r="O5446">
            <v>72</v>
          </cell>
          <cell r="P5446">
            <v>4.5</v>
          </cell>
          <cell r="Q5446">
            <v>74.5</v>
          </cell>
          <cell r="R5446">
            <v>9380</v>
          </cell>
          <cell r="S5446">
            <v>9380</v>
          </cell>
          <cell r="T5446">
            <v>9350</v>
          </cell>
          <cell r="U5446">
            <v>9350</v>
          </cell>
          <cell r="V5446">
            <v>9410</v>
          </cell>
          <cell r="W5446">
            <v>9350</v>
          </cell>
          <cell r="X5446">
            <v>47.57633709238771</v>
          </cell>
        </row>
        <row r="5447">
          <cell r="A5447">
            <v>44425</v>
          </cell>
          <cell r="B5447">
            <v>8</v>
          </cell>
          <cell r="C5447">
            <v>2021</v>
          </cell>
          <cell r="D5447">
            <v>4405</v>
          </cell>
          <cell r="E5447">
            <v>53.750711006240522</v>
          </cell>
          <cell r="F5447">
            <v>52.956924134840342</v>
          </cell>
          <cell r="G5447">
            <v>52.843526010354609</v>
          </cell>
          <cell r="H5447">
            <v>56.472265993898269</v>
          </cell>
          <cell r="I5447">
            <v>52.843526010354609</v>
          </cell>
          <cell r="J5447"/>
          <cell r="K5447">
            <v>56.018673495955312</v>
          </cell>
          <cell r="M5447">
            <v>67.5</v>
          </cell>
          <cell r="N5447">
            <v>56.75</v>
          </cell>
          <cell r="O5447">
            <v>72</v>
          </cell>
          <cell r="P5447">
            <v>4.5</v>
          </cell>
          <cell r="Q5447">
            <v>74.5</v>
          </cell>
          <cell r="R5447">
            <v>9270</v>
          </cell>
          <cell r="S5447">
            <v>9270</v>
          </cell>
          <cell r="T5447">
            <v>9260</v>
          </cell>
          <cell r="U5447">
            <v>9250</v>
          </cell>
          <cell r="V5447">
            <v>9310</v>
          </cell>
          <cell r="W5447">
            <v>9260</v>
          </cell>
          <cell r="X5447">
            <v>47.168908249261811</v>
          </cell>
        </row>
        <row r="5448">
          <cell r="A5448">
            <v>44426</v>
          </cell>
          <cell r="B5448">
            <v>8</v>
          </cell>
          <cell r="C5448">
            <v>2021</v>
          </cell>
          <cell r="D5448">
            <v>4303</v>
          </cell>
          <cell r="E5448">
            <v>53.183720383811824</v>
          </cell>
          <cell r="F5448">
            <v>52.276535387925911</v>
          </cell>
          <cell r="G5448">
            <v>52.16313726344017</v>
          </cell>
          <cell r="H5448">
            <v>55.338284749040874</v>
          </cell>
          <cell r="I5448">
            <v>53.070322259326083</v>
          </cell>
          <cell r="J5448"/>
          <cell r="K5448">
            <v>55.111488500069399</v>
          </cell>
          <cell r="M5448">
            <v>67.5</v>
          </cell>
          <cell r="N5448">
            <v>56.75</v>
          </cell>
          <cell r="O5448">
            <v>72</v>
          </cell>
          <cell r="P5448">
            <v>4.5</v>
          </cell>
          <cell r="Q5448">
            <v>74.5</v>
          </cell>
          <cell r="R5448">
            <v>8950</v>
          </cell>
          <cell r="S5448">
            <v>8950</v>
          </cell>
          <cell r="T5448">
            <v>8940</v>
          </cell>
          <cell r="U5448">
            <v>8970</v>
          </cell>
          <cell r="V5448">
            <v>9030</v>
          </cell>
          <cell r="W5448">
            <v>8950</v>
          </cell>
          <cell r="X5448">
            <v>46.076688353365171</v>
          </cell>
        </row>
        <row r="5449">
          <cell r="A5449">
            <v>44427</v>
          </cell>
          <cell r="B5449">
            <v>8</v>
          </cell>
          <cell r="C5449">
            <v>2021</v>
          </cell>
          <cell r="D5449">
            <v>4240</v>
          </cell>
          <cell r="E5449">
            <v>53.183720383811824</v>
          </cell>
          <cell r="F5449">
            <v>51.822942889982947</v>
          </cell>
          <cell r="G5449">
            <v>51.709544765497213</v>
          </cell>
          <cell r="H5449">
            <v>55.111488500069399</v>
          </cell>
          <cell r="I5449">
            <v>51.709544765497213</v>
          </cell>
          <cell r="J5449"/>
          <cell r="K5449">
            <v>53.977507255212004</v>
          </cell>
          <cell r="M5449">
            <v>67.5</v>
          </cell>
          <cell r="N5449">
            <v>56.75</v>
          </cell>
          <cell r="O5449">
            <v>72</v>
          </cell>
          <cell r="P5449">
            <v>4.5</v>
          </cell>
          <cell r="Q5449">
            <v>74.5</v>
          </cell>
          <cell r="R5449">
            <v>8970</v>
          </cell>
          <cell r="S5449">
            <v>8970</v>
          </cell>
          <cell r="T5449">
            <v>8960</v>
          </cell>
          <cell r="U5449">
            <v>8990</v>
          </cell>
          <cell r="V5449">
            <v>9050</v>
          </cell>
          <cell r="W5449">
            <v>8970</v>
          </cell>
          <cell r="X5449">
            <v>45.391366327074394</v>
          </cell>
        </row>
        <row r="5450">
          <cell r="A5450">
            <v>44428</v>
          </cell>
          <cell r="B5450">
            <v>8</v>
          </cell>
          <cell r="C5450">
            <v>2021</v>
          </cell>
          <cell r="D5450">
            <v>4263</v>
          </cell>
          <cell r="E5450">
            <v>53.410516632783306</v>
          </cell>
          <cell r="F5450">
            <v>52.276535387925911</v>
          </cell>
          <cell r="G5450">
            <v>52.16313726344017</v>
          </cell>
          <cell r="H5450">
            <v>54.884692251097917</v>
          </cell>
          <cell r="I5450">
            <v>52.616729761383127</v>
          </cell>
          <cell r="J5450"/>
          <cell r="K5450">
            <v>54.317701628669219</v>
          </cell>
          <cell r="M5450">
            <v>66.25</v>
          </cell>
          <cell r="N5450">
            <v>56.5</v>
          </cell>
          <cell r="O5450">
            <v>74.5</v>
          </cell>
          <cell r="P5450">
            <v>8.25</v>
          </cell>
          <cell r="Q5450">
            <v>77</v>
          </cell>
          <cell r="R5450">
            <v>8900</v>
          </cell>
          <cell r="S5450">
            <v>8900</v>
          </cell>
          <cell r="T5450">
            <v>8890</v>
          </cell>
          <cell r="U5450">
            <v>8920</v>
          </cell>
          <cell r="V5450">
            <v>8980</v>
          </cell>
          <cell r="W5450">
            <v>8900</v>
          </cell>
          <cell r="X5450">
            <v>45.648366825562569</v>
          </cell>
        </row>
        <row r="5451">
          <cell r="A5451">
            <v>44431</v>
          </cell>
          <cell r="B5451">
            <v>8</v>
          </cell>
          <cell r="C5451">
            <v>2021</v>
          </cell>
          <cell r="D5451">
            <v>4323</v>
          </cell>
          <cell r="E5451">
            <v>53.750711006240522</v>
          </cell>
          <cell r="F5451">
            <v>52.730127885868868</v>
          </cell>
          <cell r="G5451">
            <v>52.616729761383127</v>
          </cell>
          <cell r="H5451">
            <v>54.884692251097917</v>
          </cell>
          <cell r="I5451">
            <v>52.843526010354609</v>
          </cell>
          <cell r="J5451"/>
          <cell r="K5451">
            <v>55.565080998012355</v>
          </cell>
          <cell r="M5451">
            <v>66.5</v>
          </cell>
          <cell r="N5451">
            <v>57</v>
          </cell>
          <cell r="O5451">
            <v>74.5</v>
          </cell>
          <cell r="P5451">
            <v>8</v>
          </cell>
          <cell r="Q5451">
            <v>77</v>
          </cell>
          <cell r="R5451">
            <v>8950</v>
          </cell>
          <cell r="S5451">
            <v>8950</v>
          </cell>
          <cell r="T5451">
            <v>8940</v>
          </cell>
          <cell r="U5451">
            <v>8970</v>
          </cell>
          <cell r="V5451">
            <v>9030</v>
          </cell>
          <cell r="W5451">
            <v>8950</v>
          </cell>
          <cell r="X5451">
            <v>46.422357211349613</v>
          </cell>
        </row>
        <row r="5452">
          <cell r="A5452">
            <v>44432</v>
          </cell>
          <cell r="B5452">
            <v>8</v>
          </cell>
          <cell r="C5452">
            <v>2021</v>
          </cell>
          <cell r="D5452">
            <v>4300</v>
          </cell>
          <cell r="E5452">
            <v>53.977507255212004</v>
          </cell>
          <cell r="F5452">
            <v>52.503331636897386</v>
          </cell>
          <cell r="G5452">
            <v>52.503331636897386</v>
          </cell>
          <cell r="H5452">
            <v>54.884692251097917</v>
          </cell>
          <cell r="I5452">
            <v>52.16313726344017</v>
          </cell>
          <cell r="J5452"/>
          <cell r="K5452">
            <v>55.905275371469571</v>
          </cell>
          <cell r="M5452">
            <v>66.5</v>
          </cell>
          <cell r="N5452">
            <v>57</v>
          </cell>
          <cell r="O5452">
            <v>74.5</v>
          </cell>
          <cell r="P5452">
            <v>8</v>
          </cell>
          <cell r="Q5452">
            <v>77</v>
          </cell>
          <cell r="R5452">
            <v>9000</v>
          </cell>
          <cell r="S5452">
            <v>9000</v>
          </cell>
          <cell r="T5452">
            <v>8960</v>
          </cell>
          <cell r="U5452">
            <v>8960</v>
          </cell>
          <cell r="V5452">
            <v>9000</v>
          </cell>
          <cell r="W5452">
            <v>8960</v>
          </cell>
          <cell r="X5452">
            <v>46.252021369568887</v>
          </cell>
        </row>
        <row r="5453">
          <cell r="A5453">
            <v>44433</v>
          </cell>
          <cell r="B5453">
            <v>8</v>
          </cell>
          <cell r="C5453">
            <v>2021</v>
          </cell>
          <cell r="D5453">
            <v>4365</v>
          </cell>
          <cell r="E5453">
            <v>54.204303504183478</v>
          </cell>
          <cell r="F5453">
            <v>52.956924134840342</v>
          </cell>
          <cell r="G5453">
            <v>52.956924134840342</v>
          </cell>
          <cell r="H5453">
            <v>55.565080998012355</v>
          </cell>
          <cell r="I5453">
            <v>53.070322259326083</v>
          </cell>
          <cell r="J5453"/>
          <cell r="K5453">
            <v>56.358867869412528</v>
          </cell>
          <cell r="M5453">
            <v>67</v>
          </cell>
          <cell r="N5453">
            <v>57.25</v>
          </cell>
          <cell r="O5453">
            <v>74.5</v>
          </cell>
          <cell r="P5453">
            <v>7.5</v>
          </cell>
          <cell r="Q5453">
            <v>77</v>
          </cell>
          <cell r="R5453">
            <v>9120</v>
          </cell>
          <cell r="S5453">
            <v>9120</v>
          </cell>
          <cell r="T5453">
            <v>9080</v>
          </cell>
          <cell r="U5453">
            <v>9080</v>
          </cell>
          <cell r="V5453">
            <v>9120</v>
          </cell>
          <cell r="W5453">
            <v>9080</v>
          </cell>
          <cell r="X5453">
            <v>47.118782806306804</v>
          </cell>
        </row>
        <row r="5454">
          <cell r="A5454">
            <v>44434</v>
          </cell>
          <cell r="B5454">
            <v>8</v>
          </cell>
          <cell r="C5454">
            <v>2021</v>
          </cell>
          <cell r="D5454">
            <v>4390</v>
          </cell>
          <cell r="E5454">
            <v>54.544497877640701</v>
          </cell>
          <cell r="F5454">
            <v>53.183720383811824</v>
          </cell>
          <cell r="G5454">
            <v>53.093001884223234</v>
          </cell>
          <cell r="H5454">
            <v>55.338284749040874</v>
          </cell>
          <cell r="I5454">
            <v>53.297118508297565</v>
          </cell>
          <cell r="J5454"/>
          <cell r="K5454">
            <v>56.018673495955312</v>
          </cell>
          <cell r="M5454">
            <v>67</v>
          </cell>
          <cell r="N5454">
            <v>57.5</v>
          </cell>
          <cell r="O5454">
            <v>74.5</v>
          </cell>
          <cell r="P5454">
            <v>7.5</v>
          </cell>
          <cell r="Q5454">
            <v>77</v>
          </cell>
          <cell r="R5454">
            <v>9250</v>
          </cell>
          <cell r="S5454">
            <v>9250</v>
          </cell>
          <cell r="T5454">
            <v>9210</v>
          </cell>
          <cell r="U5454">
            <v>9210</v>
          </cell>
          <cell r="V5454">
            <v>9250</v>
          </cell>
          <cell r="W5454">
            <v>9210</v>
          </cell>
          <cell r="X5454">
            <v>47.490366467197376</v>
          </cell>
        </row>
        <row r="5455">
          <cell r="A5455">
            <v>44435</v>
          </cell>
          <cell r="B5455">
            <v>8</v>
          </cell>
          <cell r="C5455">
            <v>2021</v>
          </cell>
          <cell r="D5455">
            <v>4329</v>
          </cell>
          <cell r="E5455">
            <v>54.884692251097917</v>
          </cell>
          <cell r="F5455">
            <v>52.730127885868868</v>
          </cell>
          <cell r="G5455">
            <v>52.639409386280278</v>
          </cell>
          <cell r="H5455">
            <v>55.79187724698383</v>
          </cell>
          <cell r="I5455">
            <v>52.843526010354609</v>
          </cell>
          <cell r="J5455"/>
          <cell r="K5455">
            <v>55.905275371469571</v>
          </cell>
          <cell r="M5455">
            <v>67</v>
          </cell>
          <cell r="N5455">
            <v>57.5</v>
          </cell>
          <cell r="O5455">
            <v>73</v>
          </cell>
          <cell r="P5455">
            <v>6</v>
          </cell>
          <cell r="Q5455">
            <v>75.5</v>
          </cell>
          <cell r="R5455">
            <v>9160</v>
          </cell>
          <cell r="S5455">
            <v>9160</v>
          </cell>
          <cell r="T5455">
            <v>9110</v>
          </cell>
          <cell r="U5455">
            <v>9110</v>
          </cell>
          <cell r="V5455">
            <v>9160</v>
          </cell>
          <cell r="W5455">
            <v>9110</v>
          </cell>
          <cell r="X5455">
            <v>46.886387860436145</v>
          </cell>
        </row>
        <row r="5456">
          <cell r="A5456">
            <v>44438</v>
          </cell>
          <cell r="B5456">
            <v>8</v>
          </cell>
          <cell r="C5456">
            <v>2021</v>
          </cell>
          <cell r="D5456">
            <v>4254</v>
          </cell>
          <cell r="E5456">
            <v>54.43109975315496</v>
          </cell>
          <cell r="F5456">
            <v>52.730127885868868</v>
          </cell>
          <cell r="G5456">
            <v>52.639409386280278</v>
          </cell>
          <cell r="H5456"/>
          <cell r="I5456"/>
          <cell r="J5456"/>
          <cell r="K5456">
            <v>55.565080998012355</v>
          </cell>
          <cell r="M5456">
            <v>66.75</v>
          </cell>
          <cell r="N5456">
            <v>56.5</v>
          </cell>
          <cell r="O5456">
            <v>73</v>
          </cell>
          <cell r="P5456">
            <v>6.25</v>
          </cell>
          <cell r="Q5456">
            <v>75.5</v>
          </cell>
          <cell r="R5456">
            <v>9160</v>
          </cell>
          <cell r="S5456">
            <v>9160</v>
          </cell>
          <cell r="T5456">
            <v>9110</v>
          </cell>
          <cell r="U5456">
            <v>9110</v>
          </cell>
          <cell r="V5456">
            <v>9160</v>
          </cell>
          <cell r="W5456">
            <v>9110</v>
          </cell>
          <cell r="X5456">
            <v>46.440011702751946</v>
          </cell>
        </row>
        <row r="5457">
          <cell r="A5457">
            <v>44439</v>
          </cell>
          <cell r="B5457">
            <v>8</v>
          </cell>
          <cell r="C5457">
            <v>2021</v>
          </cell>
          <cell r="D5457"/>
          <cell r="E5457"/>
          <cell r="F5457"/>
          <cell r="G5457"/>
          <cell r="H5457">
            <v>55.338284749040874</v>
          </cell>
          <cell r="I5457">
            <v>52.616729761383127</v>
          </cell>
          <cell r="J5457"/>
          <cell r="K5457">
            <v>55.224886624555133</v>
          </cell>
          <cell r="M5457">
            <v>66.75</v>
          </cell>
          <cell r="N5457">
            <v>56.5</v>
          </cell>
          <cell r="O5457">
            <v>73</v>
          </cell>
          <cell r="P5457">
            <v>6.25</v>
          </cell>
          <cell r="Q5457">
            <v>75.5</v>
          </cell>
          <cell r="R5457">
            <v>9350</v>
          </cell>
          <cell r="S5457">
            <v>9350</v>
          </cell>
          <cell r="T5457">
            <v>9170</v>
          </cell>
          <cell r="U5457">
            <v>9160</v>
          </cell>
          <cell r="V5457">
            <v>9200</v>
          </cell>
          <cell r="W5457">
            <v>9170</v>
          </cell>
          <cell r="X5457"/>
        </row>
        <row r="5458">
          <cell r="A5458">
            <v>44440</v>
          </cell>
          <cell r="B5458">
            <v>9</v>
          </cell>
          <cell r="C5458">
            <v>2021</v>
          </cell>
          <cell r="D5458">
            <v>4173</v>
          </cell>
          <cell r="E5458">
            <v>54.43109975315496</v>
          </cell>
          <cell r="F5458">
            <v>52.503331636897386</v>
          </cell>
          <cell r="G5458">
            <v>52.412613137308796</v>
          </cell>
          <cell r="H5458">
            <v>55.338284749040874</v>
          </cell>
          <cell r="I5458">
            <v>52.616729761383127</v>
          </cell>
          <cell r="J5458"/>
          <cell r="K5458">
            <v>54.771294126612176</v>
          </cell>
          <cell r="M5458">
            <v>66.5</v>
          </cell>
          <cell r="N5458">
            <v>56.25</v>
          </cell>
          <cell r="O5458">
            <v>73</v>
          </cell>
          <cell r="P5458">
            <v>6.5</v>
          </cell>
          <cell r="Q5458">
            <v>75.5</v>
          </cell>
          <cell r="R5458">
            <v>9140</v>
          </cell>
          <cell r="S5458">
            <v>9140</v>
          </cell>
          <cell r="T5458">
            <v>8940</v>
          </cell>
          <cell r="U5458">
            <v>8950</v>
          </cell>
          <cell r="V5458">
            <v>8990</v>
          </cell>
          <cell r="W5458">
            <v>8950</v>
          </cell>
          <cell r="X5458">
            <v>45.583178661432008</v>
          </cell>
        </row>
        <row r="5459">
          <cell r="A5459">
            <v>44441</v>
          </cell>
          <cell r="B5459">
            <v>9</v>
          </cell>
          <cell r="C5459">
            <v>2021</v>
          </cell>
          <cell r="D5459">
            <v>4242</v>
          </cell>
          <cell r="E5459">
            <v>55.111488500069399</v>
          </cell>
          <cell r="F5459">
            <v>52.730127885868868</v>
          </cell>
          <cell r="G5459">
            <v>52.639409386280278</v>
          </cell>
          <cell r="H5459">
            <v>55.111488500069399</v>
          </cell>
          <cell r="I5459">
            <v>51.936341014468688</v>
          </cell>
          <cell r="J5459"/>
          <cell r="K5459">
            <v>56.245469744926787</v>
          </cell>
          <cell r="M5459">
            <v>66.5</v>
          </cell>
          <cell r="N5459">
            <v>57</v>
          </cell>
          <cell r="O5459">
            <v>73</v>
          </cell>
          <cell r="P5459">
            <v>6.5</v>
          </cell>
          <cell r="Q5459">
            <v>75.5</v>
          </cell>
          <cell r="R5459">
            <v>9140</v>
          </cell>
          <cell r="S5459">
            <v>9140</v>
          </cell>
          <cell r="T5459">
            <v>8940</v>
          </cell>
          <cell r="U5459">
            <v>8950</v>
          </cell>
          <cell r="V5459">
            <v>9020</v>
          </cell>
          <cell r="W5459">
            <v>8950</v>
          </cell>
          <cell r="X5459">
            <v>46.297867571559863</v>
          </cell>
        </row>
        <row r="5460">
          <cell r="A5460">
            <v>44442</v>
          </cell>
          <cell r="B5460">
            <v>9</v>
          </cell>
          <cell r="C5460">
            <v>2021</v>
          </cell>
          <cell r="D5460">
            <v>4310</v>
          </cell>
          <cell r="E5460">
            <v>55.565080998012355</v>
          </cell>
          <cell r="F5460">
            <v>52.956924134840342</v>
          </cell>
          <cell r="G5460">
            <v>52.866205635251752</v>
          </cell>
          <cell r="H5460">
            <v>55.79187724698383</v>
          </cell>
          <cell r="I5460">
            <v>53.070322259326083</v>
          </cell>
          <cell r="J5460"/>
          <cell r="K5460">
            <v>56.472265993898269</v>
          </cell>
          <cell r="M5460">
            <v>66.5</v>
          </cell>
          <cell r="N5460">
            <v>57</v>
          </cell>
          <cell r="O5460">
            <v>69</v>
          </cell>
          <cell r="P5460">
            <v>2.5</v>
          </cell>
          <cell r="Q5460">
            <v>71.5</v>
          </cell>
          <cell r="R5460">
            <v>9310</v>
          </cell>
          <cell r="S5460">
            <v>9310</v>
          </cell>
          <cell r="T5460">
            <v>9110</v>
          </cell>
          <cell r="U5460">
            <v>9120</v>
          </cell>
          <cell r="V5460">
            <v>9190</v>
          </cell>
          <cell r="W5460">
            <v>9120</v>
          </cell>
          <cell r="X5460">
            <v>47.176246769646461</v>
          </cell>
        </row>
        <row r="5461">
          <cell r="A5461">
            <v>44445</v>
          </cell>
          <cell r="B5461">
            <v>9</v>
          </cell>
          <cell r="C5461">
            <v>2021</v>
          </cell>
          <cell r="D5461">
            <v>4330</v>
          </cell>
          <cell r="E5461">
            <v>55.565080998012355</v>
          </cell>
          <cell r="F5461">
            <v>53.410516632783306</v>
          </cell>
          <cell r="G5461">
            <v>53.319798133194709</v>
          </cell>
          <cell r="H5461">
            <v>55.79187724698383</v>
          </cell>
          <cell r="I5461">
            <v>53.297118508297565</v>
          </cell>
          <cell r="J5461"/>
          <cell r="K5461">
            <v>56.699062242869751</v>
          </cell>
          <cell r="M5461"/>
          <cell r="N5461"/>
          <cell r="O5461"/>
          <cell r="P5461"/>
          <cell r="Q5461"/>
          <cell r="R5461">
            <v>9400</v>
          </cell>
          <cell r="S5461">
            <v>9400</v>
          </cell>
          <cell r="T5461">
            <v>9200</v>
          </cell>
          <cell r="U5461">
            <v>9210</v>
          </cell>
          <cell r="V5461">
            <v>9280</v>
          </cell>
          <cell r="W5461">
            <v>9210</v>
          </cell>
          <cell r="X5461">
            <v>47.372298989218734</v>
          </cell>
        </row>
        <row r="5462">
          <cell r="A5462">
            <v>44446</v>
          </cell>
          <cell r="B5462">
            <v>9</v>
          </cell>
          <cell r="C5462">
            <v>2021</v>
          </cell>
          <cell r="D5462">
            <v>4392</v>
          </cell>
          <cell r="E5462">
            <v>55.905275371469571</v>
          </cell>
          <cell r="F5462">
            <v>53.637312881754781</v>
          </cell>
          <cell r="G5462">
            <v>53.546594382166191</v>
          </cell>
          <cell r="H5462">
            <v>56.245469744926787</v>
          </cell>
          <cell r="I5462">
            <v>53.52391475726904</v>
          </cell>
          <cell r="J5462"/>
          <cell r="K5462">
            <v>56.245469744926787</v>
          </cell>
          <cell r="M5462">
            <v>66.5</v>
          </cell>
          <cell r="N5462">
            <v>57</v>
          </cell>
          <cell r="O5462">
            <v>69</v>
          </cell>
          <cell r="P5462">
            <v>2.5</v>
          </cell>
          <cell r="Q5462">
            <v>71.5</v>
          </cell>
          <cell r="R5462">
            <v>9440</v>
          </cell>
          <cell r="S5462">
            <v>9440</v>
          </cell>
          <cell r="T5462">
            <v>9240</v>
          </cell>
          <cell r="U5462">
            <v>9250</v>
          </cell>
          <cell r="V5462">
            <v>9320</v>
          </cell>
          <cell r="W5462">
            <v>9250</v>
          </cell>
          <cell r="X5462">
            <v>47.95807055766663</v>
          </cell>
        </row>
        <row r="5463">
          <cell r="A5463">
            <v>44447</v>
          </cell>
          <cell r="B5463">
            <v>9</v>
          </cell>
          <cell r="C5463">
            <v>2021</v>
          </cell>
          <cell r="D5463">
            <v>4480</v>
          </cell>
          <cell r="E5463">
            <v>56.245469744926787</v>
          </cell>
          <cell r="F5463">
            <v>54.317701628669219</v>
          </cell>
          <cell r="G5463">
            <v>54.226983129080629</v>
          </cell>
          <cell r="H5463">
            <v>56.245469744926787</v>
          </cell>
          <cell r="I5463">
            <v>53.977507255212004</v>
          </cell>
          <cell r="J5463"/>
          <cell r="K5463">
            <v>56.018673495955312</v>
          </cell>
          <cell r="M5463">
            <v>68</v>
          </cell>
          <cell r="N5463">
            <v>58.5</v>
          </cell>
          <cell r="O5463">
            <v>69</v>
          </cell>
          <cell r="P5463">
            <v>1</v>
          </cell>
          <cell r="Q5463">
            <v>71.5</v>
          </cell>
          <cell r="R5463">
            <v>9520</v>
          </cell>
          <cell r="S5463">
            <v>9520</v>
          </cell>
          <cell r="T5463">
            <v>9320</v>
          </cell>
          <cell r="U5463">
            <v>9330</v>
          </cell>
          <cell r="V5463">
            <v>9400</v>
          </cell>
          <cell r="W5463">
            <v>9330</v>
          </cell>
          <cell r="X5463">
            <v>48.93075826593914</v>
          </cell>
        </row>
        <row r="5464">
          <cell r="A5464">
            <v>44448</v>
          </cell>
          <cell r="B5464">
            <v>9</v>
          </cell>
          <cell r="C5464">
            <v>2021</v>
          </cell>
          <cell r="D5464">
            <v>4391</v>
          </cell>
          <cell r="E5464">
            <v>55.79187724698383</v>
          </cell>
          <cell r="F5464">
            <v>53.864109130726263</v>
          </cell>
          <cell r="G5464">
            <v>53.773390631137673</v>
          </cell>
          <cell r="H5464">
            <v>56.245469744926787</v>
          </cell>
          <cell r="I5464">
            <v>53.750711006240522</v>
          </cell>
          <cell r="J5464"/>
          <cell r="K5464">
            <v>56.699062242869751</v>
          </cell>
          <cell r="M5464">
            <v>68</v>
          </cell>
          <cell r="N5464">
            <v>58</v>
          </cell>
          <cell r="O5464">
            <v>69</v>
          </cell>
          <cell r="P5464">
            <v>1</v>
          </cell>
          <cell r="Q5464">
            <v>71.5</v>
          </cell>
          <cell r="R5464">
            <v>9590</v>
          </cell>
          <cell r="S5464">
            <v>9590</v>
          </cell>
          <cell r="T5464">
            <v>9390</v>
          </cell>
          <cell r="U5464">
            <v>9400</v>
          </cell>
          <cell r="V5464">
            <v>9470</v>
          </cell>
          <cell r="W5464">
            <v>9400</v>
          </cell>
          <cell r="X5464">
            <v>48.039668559274695</v>
          </cell>
        </row>
        <row r="5465">
          <cell r="A5465">
            <v>44449</v>
          </cell>
          <cell r="B5465">
            <v>9</v>
          </cell>
          <cell r="C5465">
            <v>2021</v>
          </cell>
          <cell r="D5465">
            <v>4279</v>
          </cell>
          <cell r="E5465">
            <v>54.884692251097917</v>
          </cell>
          <cell r="F5465">
            <v>53.637312881754781</v>
          </cell>
          <cell r="G5465">
            <v>53.546594382166191</v>
          </cell>
          <cell r="H5465"/>
          <cell r="I5465"/>
          <cell r="J5465"/>
          <cell r="K5465">
            <v>55.79187724698383</v>
          </cell>
          <cell r="M5465">
            <v>68</v>
          </cell>
          <cell r="N5465">
            <v>58</v>
          </cell>
          <cell r="O5465">
            <v>69.5</v>
          </cell>
          <cell r="P5465">
            <v>1.5</v>
          </cell>
          <cell r="Q5465">
            <v>72.5</v>
          </cell>
          <cell r="R5465">
            <v>9590</v>
          </cell>
          <cell r="S5465">
            <v>9590</v>
          </cell>
          <cell r="T5465">
            <v>9390</v>
          </cell>
          <cell r="U5465">
            <v>9400</v>
          </cell>
          <cell r="V5465">
            <v>9470</v>
          </cell>
          <cell r="W5465">
            <v>9400</v>
          </cell>
          <cell r="X5465">
            <v>46.938870585197527</v>
          </cell>
        </row>
        <row r="5466">
          <cell r="A5466">
            <v>44452</v>
          </cell>
          <cell r="B5466">
            <v>9</v>
          </cell>
          <cell r="C5466">
            <v>2021</v>
          </cell>
          <cell r="D5466">
            <v>4320</v>
          </cell>
          <cell r="E5466">
            <v>55.224886624555133</v>
          </cell>
          <cell r="F5466">
            <v>53.637312881754781</v>
          </cell>
          <cell r="G5466">
            <v>53.546594382166191</v>
          </cell>
          <cell r="H5466">
            <v>56.472265993898269</v>
          </cell>
          <cell r="I5466">
            <v>53.977507255212004</v>
          </cell>
          <cell r="J5466"/>
          <cell r="K5466">
            <v>54.090905379697737</v>
          </cell>
          <cell r="M5466">
            <v>68</v>
          </cell>
          <cell r="N5466">
            <v>58</v>
          </cell>
          <cell r="O5466">
            <v>69.5</v>
          </cell>
          <cell r="P5466">
            <v>1.5</v>
          </cell>
          <cell r="Q5466">
            <v>72.5</v>
          </cell>
          <cell r="R5466">
            <v>9410</v>
          </cell>
          <cell r="S5466">
            <v>9410</v>
          </cell>
          <cell r="T5466">
            <v>9240</v>
          </cell>
          <cell r="U5466">
            <v>9260</v>
          </cell>
          <cell r="V5466">
            <v>9310</v>
          </cell>
          <cell r="W5466">
            <v>9230</v>
          </cell>
          <cell r="X5466">
            <v>47.228719959353548</v>
          </cell>
        </row>
        <row r="5467">
          <cell r="A5467">
            <v>44453</v>
          </cell>
          <cell r="B5467">
            <v>9</v>
          </cell>
          <cell r="C5467">
            <v>2021</v>
          </cell>
          <cell r="D5467">
            <v>4338</v>
          </cell>
          <cell r="E5467">
            <v>55.451682873526615</v>
          </cell>
          <cell r="F5467">
            <v>53.864109130726263</v>
          </cell>
          <cell r="G5467">
            <v>53.773390631137673</v>
          </cell>
          <cell r="H5467">
            <v>56.472265993898269</v>
          </cell>
          <cell r="I5467">
            <v>54.43109975315496</v>
          </cell>
          <cell r="J5467"/>
          <cell r="K5467">
            <v>56.472265993898269</v>
          </cell>
          <cell r="M5467">
            <v>67.5</v>
          </cell>
          <cell r="N5467">
            <v>58</v>
          </cell>
          <cell r="O5467">
            <v>69.5</v>
          </cell>
          <cell r="P5467">
            <v>2</v>
          </cell>
          <cell r="Q5467">
            <v>72.5</v>
          </cell>
          <cell r="R5467">
            <v>9410</v>
          </cell>
          <cell r="S5467">
            <v>9410</v>
          </cell>
          <cell r="T5467">
            <v>9290</v>
          </cell>
          <cell r="U5467">
            <v>9280</v>
          </cell>
          <cell r="V5467">
            <v>9310</v>
          </cell>
          <cell r="W5467">
            <v>9300</v>
          </cell>
          <cell r="X5467">
            <v>47.300102309532498</v>
          </cell>
        </row>
        <row r="5468">
          <cell r="A5468">
            <v>44454</v>
          </cell>
          <cell r="B5468">
            <v>9</v>
          </cell>
          <cell r="C5468">
            <v>2021</v>
          </cell>
          <cell r="D5468">
            <v>4438</v>
          </cell>
          <cell r="E5468">
            <v>56.132071620441053</v>
          </cell>
          <cell r="F5468">
            <v>54.204303504183478</v>
          </cell>
          <cell r="G5468">
            <v>54.113585004594889</v>
          </cell>
          <cell r="H5468">
            <v>57.606247238755664</v>
          </cell>
          <cell r="I5468">
            <v>54.295022003772068</v>
          </cell>
          <cell r="J5468"/>
          <cell r="K5468">
            <v>56.018673495955312</v>
          </cell>
          <cell r="M5468">
            <v>68.5</v>
          </cell>
          <cell r="N5468">
            <v>58.5</v>
          </cell>
          <cell r="O5468">
            <v>69.5</v>
          </cell>
          <cell r="P5468">
            <v>1</v>
          </cell>
          <cell r="Q5468">
            <v>72.5</v>
          </cell>
          <cell r="R5468">
            <v>9530</v>
          </cell>
          <cell r="S5468">
            <v>9530</v>
          </cell>
          <cell r="T5468">
            <v>9410</v>
          </cell>
          <cell r="U5468">
            <v>9400</v>
          </cell>
          <cell r="V5468">
            <v>9410</v>
          </cell>
          <cell r="W5468">
            <v>9420</v>
          </cell>
          <cell r="X5468">
            <v>48.42539104813202</v>
          </cell>
        </row>
        <row r="5469">
          <cell r="A5469">
            <v>44455</v>
          </cell>
          <cell r="B5469">
            <v>9</v>
          </cell>
          <cell r="C5469">
            <v>2021</v>
          </cell>
          <cell r="D5469"/>
          <cell r="E5469"/>
          <cell r="F5469"/>
          <cell r="G5469"/>
          <cell r="H5469">
            <v>57.833043487727146</v>
          </cell>
          <cell r="I5469"/>
          <cell r="J5469"/>
          <cell r="K5469">
            <v>55.79187724698383</v>
          </cell>
          <cell r="M5469">
            <v>68.5</v>
          </cell>
          <cell r="N5469">
            <v>58.5</v>
          </cell>
          <cell r="O5469">
            <v>69.5</v>
          </cell>
          <cell r="P5469">
            <v>1</v>
          </cell>
          <cell r="Q5469">
            <v>72.5</v>
          </cell>
          <cell r="R5469">
            <v>9730</v>
          </cell>
          <cell r="S5469">
            <v>9730</v>
          </cell>
          <cell r="T5469">
            <v>9610</v>
          </cell>
          <cell r="U5469">
            <v>9600</v>
          </cell>
          <cell r="V5469">
            <v>9610</v>
          </cell>
          <cell r="W5469">
            <v>9620</v>
          </cell>
          <cell r="X5469"/>
        </row>
        <row r="5470">
          <cell r="A5470">
            <v>44456</v>
          </cell>
          <cell r="B5470">
            <v>9</v>
          </cell>
          <cell r="C5470">
            <v>2021</v>
          </cell>
          <cell r="D5470">
            <v>4255</v>
          </cell>
          <cell r="E5470">
            <v>53.750711006240522</v>
          </cell>
          <cell r="F5470">
            <v>53.183720383811824</v>
          </cell>
          <cell r="G5470">
            <v>53.070322259326083</v>
          </cell>
          <cell r="H5470">
            <v>55.79187724698383</v>
          </cell>
          <cell r="I5470">
            <v>53.750711006240522</v>
          </cell>
          <cell r="J5470"/>
          <cell r="K5470">
            <v>55.338284749040874</v>
          </cell>
          <cell r="M5470">
            <v>68</v>
          </cell>
          <cell r="N5470">
            <v>57.25</v>
          </cell>
          <cell r="O5470">
            <v>69</v>
          </cell>
          <cell r="P5470">
            <v>1</v>
          </cell>
          <cell r="Q5470">
            <v>71.5</v>
          </cell>
          <cell r="R5470">
            <v>9420</v>
          </cell>
          <cell r="S5470">
            <v>9420</v>
          </cell>
          <cell r="T5470">
            <v>9300</v>
          </cell>
          <cell r="U5470">
            <v>9290</v>
          </cell>
          <cell r="V5470">
            <v>9300</v>
          </cell>
          <cell r="W5470">
            <v>9310</v>
          </cell>
          <cell r="X5470">
            <v>46.283838818879772</v>
          </cell>
        </row>
        <row r="5471">
          <cell r="A5471">
            <v>44459</v>
          </cell>
          <cell r="B5471">
            <v>9</v>
          </cell>
          <cell r="C5471">
            <v>2021</v>
          </cell>
          <cell r="D5471">
            <v>4167</v>
          </cell>
          <cell r="E5471">
            <v>53.410516632783306</v>
          </cell>
          <cell r="F5471">
            <v>52.503331636897386</v>
          </cell>
          <cell r="G5471">
            <v>52.389933512411645</v>
          </cell>
          <cell r="H5471">
            <v>55.79187724698383</v>
          </cell>
          <cell r="I5471">
            <v>53.161040758914673</v>
          </cell>
          <cell r="J5471"/>
          <cell r="K5471">
            <v>54.771294126612176</v>
          </cell>
          <cell r="M5471">
            <v>68.75</v>
          </cell>
          <cell r="N5471">
            <v>56.5</v>
          </cell>
          <cell r="O5471">
            <v>69</v>
          </cell>
          <cell r="P5471">
            <v>0.25</v>
          </cell>
          <cell r="Q5471">
            <v>71.5</v>
          </cell>
          <cell r="R5471"/>
          <cell r="S5471"/>
          <cell r="T5471"/>
          <cell r="U5471"/>
          <cell r="V5471"/>
          <cell r="W5471"/>
          <cell r="X5471">
            <v>45.110261072274611</v>
          </cell>
        </row>
        <row r="5472">
          <cell r="A5472">
            <v>44460</v>
          </cell>
          <cell r="B5472">
            <v>9</v>
          </cell>
          <cell r="C5472">
            <v>2021</v>
          </cell>
          <cell r="D5472">
            <v>4194</v>
          </cell>
          <cell r="E5472">
            <v>54.204303504183478</v>
          </cell>
          <cell r="F5472">
            <v>52.276535387925911</v>
          </cell>
          <cell r="G5472">
            <v>52.16313726344017</v>
          </cell>
          <cell r="H5472">
            <v>54.204303504183478</v>
          </cell>
          <cell r="I5472">
            <v>52.389933512411645</v>
          </cell>
          <cell r="J5472"/>
          <cell r="K5472">
            <v>55.224886624555133</v>
          </cell>
          <cell r="M5472">
            <v>69</v>
          </cell>
          <cell r="N5472">
            <v>56.25</v>
          </cell>
          <cell r="O5472">
            <v>69</v>
          </cell>
          <cell r="P5472">
            <v>0</v>
          </cell>
          <cell r="Q5472">
            <v>71.5</v>
          </cell>
          <cell r="R5472"/>
          <cell r="S5472"/>
          <cell r="T5472"/>
          <cell r="U5472"/>
          <cell r="V5472"/>
          <cell r="W5472"/>
          <cell r="X5472">
            <v>45.478530632865557</v>
          </cell>
        </row>
        <row r="5473">
          <cell r="A5473">
            <v>44461</v>
          </cell>
          <cell r="B5473">
            <v>9</v>
          </cell>
          <cell r="C5473">
            <v>2021</v>
          </cell>
          <cell r="D5473">
            <v>4331</v>
          </cell>
          <cell r="E5473">
            <v>54.657896002126435</v>
          </cell>
          <cell r="F5473">
            <v>53.183720383811824</v>
          </cell>
          <cell r="G5473">
            <v>53.070322259326083</v>
          </cell>
          <cell r="H5473">
            <v>55.565080998012355</v>
          </cell>
          <cell r="I5473">
            <v>53.297118508297565</v>
          </cell>
          <cell r="J5473"/>
          <cell r="K5473">
            <v>56.925858491841225</v>
          </cell>
          <cell r="M5473">
            <v>69</v>
          </cell>
          <cell r="N5473">
            <v>56.25</v>
          </cell>
          <cell r="O5473">
            <v>69</v>
          </cell>
          <cell r="P5473">
            <v>0</v>
          </cell>
          <cell r="Q5473">
            <v>71.5</v>
          </cell>
          <cell r="R5473">
            <v>9400</v>
          </cell>
          <cell r="S5473">
            <v>9400</v>
          </cell>
          <cell r="T5473">
            <v>9280</v>
          </cell>
          <cell r="U5473">
            <v>9270</v>
          </cell>
          <cell r="V5473">
            <v>9280</v>
          </cell>
          <cell r="W5473">
            <v>9290</v>
          </cell>
          <cell r="X5473">
            <v>46.874471691504446</v>
          </cell>
        </row>
        <row r="5474">
          <cell r="A5474">
            <v>44462</v>
          </cell>
          <cell r="B5474">
            <v>9</v>
          </cell>
          <cell r="C5474">
            <v>2021</v>
          </cell>
          <cell r="D5474">
            <v>4452</v>
          </cell>
          <cell r="E5474">
            <v>56.132071620441053</v>
          </cell>
          <cell r="F5474">
            <v>54.317701628669219</v>
          </cell>
          <cell r="G5474">
            <v>54.090905379697737</v>
          </cell>
          <cell r="H5474">
            <v>56.018673495955312</v>
          </cell>
          <cell r="I5474">
            <v>53.977507255212004</v>
          </cell>
          <cell r="J5474"/>
          <cell r="K5474">
            <v>57.833043487727146</v>
          </cell>
          <cell r="M5474">
            <v>70.25</v>
          </cell>
          <cell r="N5474">
            <v>58.5</v>
          </cell>
          <cell r="O5474">
            <v>69</v>
          </cell>
          <cell r="P5474">
            <v>-1.25</v>
          </cell>
          <cell r="Q5474">
            <v>71.5</v>
          </cell>
          <cell r="R5474">
            <v>9550</v>
          </cell>
          <cell r="S5474">
            <v>9550</v>
          </cell>
          <cell r="T5474">
            <v>9460</v>
          </cell>
          <cell r="U5474">
            <v>9440</v>
          </cell>
          <cell r="V5474">
            <v>9430</v>
          </cell>
          <cell r="W5474">
            <v>9460</v>
          </cell>
          <cell r="X5474">
            <v>48.310856479474864</v>
          </cell>
        </row>
        <row r="5475">
          <cell r="A5475">
            <v>44463</v>
          </cell>
          <cell r="B5475">
            <v>9</v>
          </cell>
          <cell r="C5475">
            <v>2021</v>
          </cell>
          <cell r="D5475">
            <v>4442</v>
          </cell>
          <cell r="E5475">
            <v>56.132071620441053</v>
          </cell>
          <cell r="F5475">
            <v>54.204303504183478</v>
          </cell>
          <cell r="G5475">
            <v>54.204303504183478</v>
          </cell>
          <cell r="H5475">
            <v>56.018673495955312</v>
          </cell>
          <cell r="I5475">
            <v>53.750711006240522</v>
          </cell>
          <cell r="J5475"/>
          <cell r="K5475">
            <v>58.059839736698621</v>
          </cell>
          <cell r="M5475">
            <v>70.25</v>
          </cell>
          <cell r="N5475">
            <v>58.5</v>
          </cell>
          <cell r="O5475">
            <v>69</v>
          </cell>
          <cell r="P5475">
            <v>-1.25</v>
          </cell>
          <cell r="Q5475">
            <v>71.5</v>
          </cell>
          <cell r="R5475">
            <v>9740</v>
          </cell>
          <cell r="S5475">
            <v>9740</v>
          </cell>
          <cell r="T5475">
            <v>9650</v>
          </cell>
          <cell r="U5475">
            <v>9630</v>
          </cell>
          <cell r="V5475">
            <v>9620</v>
          </cell>
          <cell r="W5475">
            <v>9650</v>
          </cell>
          <cell r="X5475">
            <v>48.12175485700071</v>
          </cell>
        </row>
        <row r="5476">
          <cell r="A5476">
            <v>44466</v>
          </cell>
          <cell r="B5476">
            <v>9</v>
          </cell>
          <cell r="C5476">
            <v>2021</v>
          </cell>
          <cell r="D5476">
            <v>4395</v>
          </cell>
          <cell r="E5476">
            <v>55.905275371469571</v>
          </cell>
          <cell r="F5476">
            <v>54.090905379697737</v>
          </cell>
          <cell r="G5476">
            <v>53.977507255212004</v>
          </cell>
          <cell r="H5476">
            <v>57.379450989784182</v>
          </cell>
          <cell r="I5476">
            <v>53.977507255212004</v>
          </cell>
          <cell r="J5476"/>
          <cell r="K5476">
            <v>58.513432234641577</v>
          </cell>
          <cell r="M5476">
            <v>71.5</v>
          </cell>
          <cell r="N5476">
            <v>58.25</v>
          </cell>
          <cell r="O5476">
            <v>69</v>
          </cell>
          <cell r="P5476">
            <v>-2.5</v>
          </cell>
          <cell r="Q5476">
            <v>71.5</v>
          </cell>
          <cell r="R5476">
            <v>9860</v>
          </cell>
          <cell r="S5476">
            <v>9860</v>
          </cell>
          <cell r="T5476">
            <v>9650</v>
          </cell>
          <cell r="U5476">
            <v>9630</v>
          </cell>
          <cell r="V5476">
            <v>9730</v>
          </cell>
          <cell r="W5476">
            <v>9650</v>
          </cell>
          <cell r="X5476">
            <v>47.618273700210217</v>
          </cell>
        </row>
        <row r="5477">
          <cell r="A5477">
            <v>44467</v>
          </cell>
          <cell r="B5477">
            <v>9</v>
          </cell>
          <cell r="C5477">
            <v>2021</v>
          </cell>
          <cell r="D5477">
            <v>4445</v>
          </cell>
          <cell r="E5477">
            <v>55.905275371469571</v>
          </cell>
          <cell r="F5477">
            <v>54.544497877640701</v>
          </cell>
          <cell r="G5477">
            <v>54.317701628669219</v>
          </cell>
          <cell r="H5477">
            <v>57.152654740812707</v>
          </cell>
          <cell r="I5477">
            <v>54.657896002126435</v>
          </cell>
          <cell r="J5477"/>
          <cell r="K5477">
            <v>59.193820981556016</v>
          </cell>
          <cell r="M5477">
            <v>71.75</v>
          </cell>
          <cell r="N5477">
            <v>58.75</v>
          </cell>
          <cell r="O5477">
            <v>69</v>
          </cell>
          <cell r="P5477">
            <v>-2.75</v>
          </cell>
          <cell r="Q5477">
            <v>71.5</v>
          </cell>
          <cell r="R5477">
            <v>9680</v>
          </cell>
          <cell r="S5477">
            <v>9680</v>
          </cell>
          <cell r="T5477">
            <v>9470</v>
          </cell>
          <cell r="U5477">
            <v>9450</v>
          </cell>
          <cell r="V5477">
            <v>9550</v>
          </cell>
          <cell r="W5477">
            <v>9470</v>
          </cell>
          <cell r="X5477">
            <v>48.234896013312159</v>
          </cell>
        </row>
        <row r="5478">
          <cell r="A5478">
            <v>44468</v>
          </cell>
          <cell r="B5478">
            <v>9</v>
          </cell>
          <cell r="C5478">
            <v>2021</v>
          </cell>
          <cell r="D5478">
            <v>4451</v>
          </cell>
          <cell r="E5478">
            <v>55.905275371469571</v>
          </cell>
          <cell r="F5478">
            <v>54.544497877640701</v>
          </cell>
          <cell r="G5478">
            <v>54.43109975315496</v>
          </cell>
          <cell r="H5478">
            <v>56.472265993898269</v>
          </cell>
          <cell r="I5478">
            <v>54.884692251097917</v>
          </cell>
          <cell r="J5478"/>
          <cell r="K5478">
            <v>58.059839736698621</v>
          </cell>
          <cell r="M5478">
            <v>72.25</v>
          </cell>
          <cell r="N5478">
            <v>58.75</v>
          </cell>
          <cell r="O5478">
            <v>69</v>
          </cell>
          <cell r="P5478">
            <v>-3.25</v>
          </cell>
          <cell r="Q5478">
            <v>71.5</v>
          </cell>
          <cell r="R5478">
            <v>9730</v>
          </cell>
          <cell r="S5478">
            <v>9730</v>
          </cell>
          <cell r="T5478">
            <v>9560</v>
          </cell>
          <cell r="U5478">
            <v>9550</v>
          </cell>
          <cell r="V5478">
            <v>9590</v>
          </cell>
          <cell r="W5478">
            <v>9560</v>
          </cell>
          <cell r="X5478">
            <v>48.25959623148335</v>
          </cell>
        </row>
        <row r="5479">
          <cell r="A5479">
            <v>44469</v>
          </cell>
          <cell r="B5479">
            <v>9</v>
          </cell>
          <cell r="C5479">
            <v>2021</v>
          </cell>
          <cell r="D5479">
            <v>4597</v>
          </cell>
          <cell r="E5479">
            <v>56.472265993898269</v>
          </cell>
          <cell r="F5479">
            <v>55.905275371469571</v>
          </cell>
          <cell r="G5479">
            <v>55.678479122498096</v>
          </cell>
          <cell r="H5479">
            <v>57.606247238755664</v>
          </cell>
          <cell r="I5479">
            <v>55.565080998012355</v>
          </cell>
          <cell r="J5479"/>
          <cell r="K5479">
            <v>60.327802226413411</v>
          </cell>
          <cell r="M5479">
            <v>74.5</v>
          </cell>
          <cell r="N5479">
            <v>60</v>
          </cell>
          <cell r="O5479">
            <v>69</v>
          </cell>
          <cell r="P5479">
            <v>-5.5</v>
          </cell>
          <cell r="Q5479">
            <v>71.5</v>
          </cell>
          <cell r="R5479">
            <v>9990</v>
          </cell>
          <cell r="S5479">
            <v>9990</v>
          </cell>
          <cell r="T5479">
            <v>9820</v>
          </cell>
          <cell r="U5479">
            <v>9810</v>
          </cell>
          <cell r="V5479">
            <v>9850</v>
          </cell>
          <cell r="W5479">
            <v>9820</v>
          </cell>
          <cell r="X5479">
            <v>49.824724326016209</v>
          </cell>
        </row>
        <row r="5480">
          <cell r="A5480">
            <v>44470</v>
          </cell>
          <cell r="B5480">
            <v>10</v>
          </cell>
          <cell r="C5480">
            <v>2021</v>
          </cell>
          <cell r="D5480">
            <v>4497</v>
          </cell>
          <cell r="E5480">
            <v>55.79187724698383</v>
          </cell>
          <cell r="F5480">
            <v>54.998090375583658</v>
          </cell>
          <cell r="G5480">
            <v>54.771294126612176</v>
          </cell>
          <cell r="H5480">
            <v>57.379450989784182</v>
          </cell>
          <cell r="I5480">
            <v>54.657896002126435</v>
          </cell>
          <cell r="J5480"/>
          <cell r="K5480">
            <v>59.647413479498972</v>
          </cell>
          <cell r="M5480">
            <v>74.5</v>
          </cell>
          <cell r="N5480">
            <v>59</v>
          </cell>
          <cell r="O5480">
            <v>76</v>
          </cell>
          <cell r="P5480">
            <v>1.5</v>
          </cell>
          <cell r="Q5480">
            <v>78.5</v>
          </cell>
          <cell r="R5480"/>
          <cell r="S5480"/>
          <cell r="T5480"/>
          <cell r="U5480"/>
          <cell r="V5480"/>
          <cell r="W5480"/>
          <cell r="X5480">
            <v>48.822533825980905</v>
          </cell>
        </row>
        <row r="5481">
          <cell r="A5481">
            <v>44473</v>
          </cell>
          <cell r="B5481">
            <v>10</v>
          </cell>
          <cell r="C5481">
            <v>2021</v>
          </cell>
          <cell r="D5481">
            <v>4586</v>
          </cell>
          <cell r="E5481">
            <v>56.472265993898269</v>
          </cell>
          <cell r="F5481">
            <v>55.905275371469571</v>
          </cell>
          <cell r="G5481">
            <v>55.678479122498096</v>
          </cell>
          <cell r="H5481">
            <v>57.379450989784182</v>
          </cell>
          <cell r="I5481">
            <v>56.018673495955312</v>
          </cell>
          <cell r="J5481"/>
          <cell r="K5481">
            <v>60.327802226413411</v>
          </cell>
          <cell r="M5481">
            <v>76</v>
          </cell>
          <cell r="N5481">
            <v>60</v>
          </cell>
          <cell r="O5481">
            <v>76</v>
          </cell>
          <cell r="P5481">
            <v>0</v>
          </cell>
          <cell r="Q5481">
            <v>78.5</v>
          </cell>
          <cell r="R5481"/>
          <cell r="S5481"/>
          <cell r="T5481"/>
          <cell r="U5481"/>
          <cell r="V5481"/>
          <cell r="W5481"/>
          <cell r="X5481">
            <v>49.86038340283811</v>
          </cell>
        </row>
        <row r="5482">
          <cell r="A5482">
            <v>44474</v>
          </cell>
          <cell r="B5482">
            <v>10</v>
          </cell>
          <cell r="C5482">
            <v>2021</v>
          </cell>
          <cell r="D5482">
            <v>4742</v>
          </cell>
          <cell r="E5482">
            <v>58.173237861184361</v>
          </cell>
          <cell r="F5482">
            <v>57.492849114269923</v>
          </cell>
          <cell r="G5482">
            <v>57.152654740812707</v>
          </cell>
          <cell r="H5482">
            <v>59.874209728470454</v>
          </cell>
          <cell r="I5482">
            <v>57.606247238755664</v>
          </cell>
          <cell r="J5482"/>
          <cell r="K5482">
            <v>61.461783471270806</v>
          </cell>
          <cell r="M5482">
            <v>78.5</v>
          </cell>
          <cell r="N5482">
            <v>61.75</v>
          </cell>
          <cell r="O5482">
            <v>76</v>
          </cell>
          <cell r="P5482">
            <v>-2.5</v>
          </cell>
          <cell r="Q5482">
            <v>78.5</v>
          </cell>
          <cell r="R5482"/>
          <cell r="S5482"/>
          <cell r="T5482"/>
          <cell r="U5482"/>
          <cell r="V5482"/>
          <cell r="W5482"/>
          <cell r="X5482">
            <v>51.48858468570932</v>
          </cell>
        </row>
        <row r="5483">
          <cell r="A5483">
            <v>44475</v>
          </cell>
          <cell r="B5483">
            <v>10</v>
          </cell>
          <cell r="C5483">
            <v>2021</v>
          </cell>
          <cell r="D5483">
            <v>4871</v>
          </cell>
          <cell r="E5483">
            <v>59.080422857070275</v>
          </cell>
          <cell r="F5483">
            <v>58.8536266080988</v>
          </cell>
          <cell r="G5483">
            <v>58.513432234641577</v>
          </cell>
          <cell r="H5483">
            <v>61.234987222299331</v>
          </cell>
          <cell r="I5483">
            <v>58.967024732584541</v>
          </cell>
          <cell r="J5483"/>
          <cell r="K5483">
            <v>62.028774093699504</v>
          </cell>
          <cell r="M5483">
            <v>80</v>
          </cell>
          <cell r="N5483">
            <v>63</v>
          </cell>
          <cell r="O5483">
            <v>76</v>
          </cell>
          <cell r="P5483">
            <v>-4</v>
          </cell>
          <cell r="Q5483">
            <v>78.5</v>
          </cell>
          <cell r="R5483"/>
          <cell r="S5483"/>
          <cell r="T5483"/>
          <cell r="U5483"/>
          <cell r="V5483"/>
          <cell r="W5483"/>
          <cell r="X5483">
            <v>52.819724061203658</v>
          </cell>
        </row>
        <row r="5484">
          <cell r="A5484">
            <v>44476</v>
          </cell>
          <cell r="B5484">
            <v>10</v>
          </cell>
          <cell r="C5484">
            <v>2021</v>
          </cell>
          <cell r="D5484">
            <v>4845</v>
          </cell>
          <cell r="E5484">
            <v>58.513432234641577</v>
          </cell>
          <cell r="F5484">
            <v>58.173237861184361</v>
          </cell>
          <cell r="G5484">
            <v>57.94644161221288</v>
          </cell>
          <cell r="H5484">
            <v>60.554598475384893</v>
          </cell>
          <cell r="I5484">
            <v>58.286635985670102</v>
          </cell>
          <cell r="J5484"/>
          <cell r="K5484">
            <v>62.368968467156726</v>
          </cell>
          <cell r="M5484">
            <v>81</v>
          </cell>
          <cell r="N5484">
            <v>62.27</v>
          </cell>
          <cell r="O5484">
            <v>76</v>
          </cell>
          <cell r="P5484">
            <v>-5</v>
          </cell>
          <cell r="Q5484">
            <v>78.5</v>
          </cell>
          <cell r="R5484"/>
          <cell r="S5484"/>
          <cell r="T5484"/>
          <cell r="U5484"/>
          <cell r="V5484"/>
          <cell r="W5484"/>
          <cell r="X5484">
            <v>52.55035037144026</v>
          </cell>
        </row>
        <row r="5485">
          <cell r="A5485">
            <v>44477</v>
          </cell>
          <cell r="B5485">
            <v>10</v>
          </cell>
          <cell r="C5485">
            <v>2021</v>
          </cell>
          <cell r="D5485">
            <v>4966</v>
          </cell>
          <cell r="E5485">
            <v>58.967024732584541</v>
          </cell>
          <cell r="F5485">
            <v>59.307219106041757</v>
          </cell>
          <cell r="G5485">
            <v>59.080422857070275</v>
          </cell>
          <cell r="H5485">
            <v>60.554598475384893</v>
          </cell>
          <cell r="I5485">
            <v>59.647413479498972</v>
          </cell>
          <cell r="J5485"/>
          <cell r="K5485">
            <v>61.688579720242288</v>
          </cell>
          <cell r="M5485">
            <v>81</v>
          </cell>
          <cell r="N5485">
            <v>62.27</v>
          </cell>
          <cell r="O5485">
            <v>81</v>
          </cell>
          <cell r="P5485">
            <v>0</v>
          </cell>
          <cell r="Q5485">
            <v>83.5</v>
          </cell>
          <cell r="R5485">
            <v>10430</v>
          </cell>
          <cell r="S5485">
            <v>10430</v>
          </cell>
          <cell r="T5485">
            <v>10250</v>
          </cell>
          <cell r="U5485">
            <v>10260</v>
          </cell>
          <cell r="V5485">
            <v>10290</v>
          </cell>
          <cell r="W5485">
            <v>10250</v>
          </cell>
          <cell r="X5485">
            <v>53.940142355956176</v>
          </cell>
        </row>
        <row r="5486">
          <cell r="A5486">
            <v>44480</v>
          </cell>
          <cell r="B5486">
            <v>10</v>
          </cell>
          <cell r="C5486">
            <v>2021</v>
          </cell>
          <cell r="D5486">
            <v>4953</v>
          </cell>
          <cell r="E5486">
            <v>59.420617230527498</v>
          </cell>
          <cell r="F5486">
            <v>59.534015355013238</v>
          </cell>
          <cell r="G5486">
            <v>59.307219106041757</v>
          </cell>
          <cell r="H5486">
            <v>61.688579720242288</v>
          </cell>
          <cell r="I5486">
            <v>59.420617230527498</v>
          </cell>
          <cell r="J5486"/>
          <cell r="K5486">
            <v>62.142172218185245</v>
          </cell>
          <cell r="M5486">
            <v>81</v>
          </cell>
          <cell r="N5486">
            <v>62.27</v>
          </cell>
          <cell r="O5486">
            <v>81</v>
          </cell>
          <cell r="P5486">
            <v>0</v>
          </cell>
          <cell r="Q5486">
            <v>83.5</v>
          </cell>
          <cell r="R5486">
            <v>10490</v>
          </cell>
          <cell r="S5486">
            <v>10490</v>
          </cell>
          <cell r="T5486">
            <v>10360</v>
          </cell>
          <cell r="U5486">
            <v>10260</v>
          </cell>
          <cell r="V5486">
            <v>10290</v>
          </cell>
          <cell r="W5486">
            <v>10370</v>
          </cell>
          <cell r="X5486">
            <v>53.9021987118875</v>
          </cell>
        </row>
        <row r="5487">
          <cell r="A5487">
            <v>44481</v>
          </cell>
          <cell r="B5487">
            <v>10</v>
          </cell>
          <cell r="C5487">
            <v>2021</v>
          </cell>
          <cell r="D5487">
            <v>4852</v>
          </cell>
          <cell r="E5487">
            <v>58.967024732584541</v>
          </cell>
          <cell r="F5487">
            <v>58.8536266080988</v>
          </cell>
          <cell r="G5487">
            <v>58.626830359127318</v>
          </cell>
          <cell r="H5487">
            <v>61.325705721887921</v>
          </cell>
          <cell r="I5487">
            <v>58.967024732584541</v>
          </cell>
          <cell r="J5487"/>
          <cell r="K5487">
            <v>59.647413479498972</v>
          </cell>
          <cell r="M5487">
            <v>81</v>
          </cell>
          <cell r="N5487">
            <v>62.27</v>
          </cell>
          <cell r="O5487">
            <v>81</v>
          </cell>
          <cell r="P5487">
            <v>0</v>
          </cell>
          <cell r="Q5487">
            <v>83.5</v>
          </cell>
          <cell r="R5487">
            <v>10430</v>
          </cell>
          <cell r="S5487">
            <v>10430</v>
          </cell>
          <cell r="T5487">
            <v>10300</v>
          </cell>
          <cell r="U5487">
            <v>10260</v>
          </cell>
          <cell r="V5487">
            <v>10250</v>
          </cell>
          <cell r="W5487">
            <v>10300</v>
          </cell>
          <cell r="X5487">
            <v>52.866461686745907</v>
          </cell>
        </row>
        <row r="5488">
          <cell r="A5488">
            <v>44482</v>
          </cell>
          <cell r="B5488">
            <v>10</v>
          </cell>
          <cell r="C5488">
            <v>2021</v>
          </cell>
          <cell r="D5488">
            <v>5015</v>
          </cell>
          <cell r="E5488">
            <v>60.327802226413411</v>
          </cell>
          <cell r="F5488">
            <v>60.894792848842108</v>
          </cell>
          <cell r="G5488">
            <v>60.667996599870634</v>
          </cell>
          <cell r="H5488"/>
          <cell r="I5488">
            <v>61.234987222299331</v>
          </cell>
          <cell r="J5488"/>
          <cell r="K5488">
            <v>61.801977844728029</v>
          </cell>
          <cell r="M5488">
            <v>81</v>
          </cell>
          <cell r="N5488">
            <v>62.27</v>
          </cell>
          <cell r="O5488">
            <v>81</v>
          </cell>
          <cell r="P5488">
            <v>0</v>
          </cell>
          <cell r="Q5488">
            <v>83.5</v>
          </cell>
          <cell r="R5488">
            <v>10300</v>
          </cell>
          <cell r="S5488">
            <v>10300</v>
          </cell>
          <cell r="T5488">
            <v>10170</v>
          </cell>
          <cell r="U5488">
            <v>10130</v>
          </cell>
          <cell r="V5488">
            <v>10120</v>
          </cell>
          <cell r="W5488">
            <v>10170</v>
          </cell>
          <cell r="X5488">
            <v>54.695031911130918</v>
          </cell>
        </row>
        <row r="5489">
          <cell r="A5489">
            <v>44483</v>
          </cell>
          <cell r="B5489">
            <v>10</v>
          </cell>
          <cell r="C5489">
            <v>2021</v>
          </cell>
          <cell r="D5489">
            <v>4877</v>
          </cell>
          <cell r="E5489">
            <v>59.647413479498972</v>
          </cell>
          <cell r="F5489">
            <v>59.534015355013238</v>
          </cell>
          <cell r="G5489">
            <v>59.307219106041757</v>
          </cell>
          <cell r="H5489">
            <v>61.234987222299331</v>
          </cell>
          <cell r="I5489">
            <v>59.874209728470454</v>
          </cell>
          <cell r="J5489"/>
          <cell r="K5489">
            <v>63.502949712014122</v>
          </cell>
          <cell r="M5489">
            <v>81</v>
          </cell>
          <cell r="N5489">
            <v>62.27</v>
          </cell>
          <cell r="O5489">
            <v>81</v>
          </cell>
          <cell r="P5489">
            <v>0</v>
          </cell>
          <cell r="Q5489">
            <v>83.5</v>
          </cell>
          <cell r="R5489">
            <v>10380</v>
          </cell>
          <cell r="S5489">
            <v>10380</v>
          </cell>
          <cell r="T5489">
            <v>10210</v>
          </cell>
          <cell r="U5489">
            <v>10210</v>
          </cell>
          <cell r="V5489">
            <v>10190</v>
          </cell>
          <cell r="W5489">
            <v>10210</v>
          </cell>
          <cell r="X5489">
            <v>53.273223659670229</v>
          </cell>
        </row>
        <row r="5490">
          <cell r="A5490">
            <v>44484</v>
          </cell>
          <cell r="B5490">
            <v>10</v>
          </cell>
          <cell r="C5490">
            <v>2021</v>
          </cell>
          <cell r="D5490">
            <v>4965</v>
          </cell>
          <cell r="E5490">
            <v>60.441200350899152</v>
          </cell>
          <cell r="F5490">
            <v>60.21440410192767</v>
          </cell>
          <cell r="G5490">
            <v>59.987607852956195</v>
          </cell>
          <cell r="H5490"/>
          <cell r="I5490"/>
          <cell r="J5490"/>
          <cell r="K5490">
            <v>61.12158909781359</v>
          </cell>
          <cell r="M5490">
            <v>81</v>
          </cell>
          <cell r="N5490">
            <v>62.27</v>
          </cell>
          <cell r="O5490">
            <v>87</v>
          </cell>
          <cell r="P5490">
            <v>6</v>
          </cell>
          <cell r="Q5490">
            <v>90</v>
          </cell>
          <cell r="R5490">
            <v>10380</v>
          </cell>
          <cell r="S5490">
            <v>10380</v>
          </cell>
          <cell r="T5490">
            <v>10210</v>
          </cell>
          <cell r="U5490">
            <v>10210</v>
          </cell>
          <cell r="V5490">
            <v>10190</v>
          </cell>
          <cell r="W5490">
            <v>10210</v>
          </cell>
          <cell r="X5490">
            <v>54.188805396698434</v>
          </cell>
        </row>
        <row r="5491">
          <cell r="A5491">
            <v>44487</v>
          </cell>
          <cell r="B5491">
            <v>10</v>
          </cell>
          <cell r="C5491">
            <v>2021</v>
          </cell>
          <cell r="D5491">
            <v>4948</v>
          </cell>
          <cell r="E5491">
            <v>61.348385346785065</v>
          </cell>
          <cell r="F5491">
            <v>59.987607852956195</v>
          </cell>
          <cell r="G5491">
            <v>59.874209728470454</v>
          </cell>
          <cell r="H5491">
            <v>62.595764716128201</v>
          </cell>
          <cell r="I5491">
            <v>60.101005977441936</v>
          </cell>
          <cell r="J5491"/>
          <cell r="K5491">
            <v>61.688579720242288</v>
          </cell>
          <cell r="M5491">
            <v>93.5</v>
          </cell>
          <cell r="N5491">
            <v>64</v>
          </cell>
          <cell r="O5491">
            <v>87</v>
          </cell>
          <cell r="P5491">
            <v>-6.5</v>
          </cell>
          <cell r="Q5491">
            <v>90</v>
          </cell>
          <cell r="R5491">
            <v>10300</v>
          </cell>
          <cell r="S5491">
            <v>10300</v>
          </cell>
          <cell r="T5491">
            <v>10250</v>
          </cell>
          <cell r="U5491">
            <v>10250</v>
          </cell>
          <cell r="V5491">
            <v>10240</v>
          </cell>
          <cell r="W5491">
            <v>10250</v>
          </cell>
          <cell r="X5491">
            <v>53.828412994885625</v>
          </cell>
        </row>
        <row r="5492">
          <cell r="A5492">
            <v>44488</v>
          </cell>
          <cell r="B5492">
            <v>10</v>
          </cell>
          <cell r="C5492">
            <v>2021</v>
          </cell>
          <cell r="D5492"/>
          <cell r="E5492"/>
          <cell r="F5492"/>
          <cell r="G5492"/>
          <cell r="H5492"/>
          <cell r="I5492"/>
          <cell r="J5492"/>
          <cell r="K5492">
            <v>65.770912201728905</v>
          </cell>
          <cell r="M5492">
            <v>93.5</v>
          </cell>
          <cell r="N5492">
            <v>64</v>
          </cell>
          <cell r="O5492">
            <v>87</v>
          </cell>
          <cell r="P5492">
            <v>-6.5</v>
          </cell>
          <cell r="Q5492">
            <v>90</v>
          </cell>
          <cell r="R5492">
            <v>10500</v>
          </cell>
          <cell r="S5492">
            <v>10500</v>
          </cell>
          <cell r="T5492">
            <v>10450</v>
          </cell>
          <cell r="U5492">
            <v>10450</v>
          </cell>
          <cell r="V5492">
            <v>10440</v>
          </cell>
          <cell r="W5492">
            <v>10450</v>
          </cell>
          <cell r="X5492"/>
        </row>
        <row r="5493">
          <cell r="A5493">
            <v>44489</v>
          </cell>
          <cell r="B5493">
            <v>10</v>
          </cell>
          <cell r="C5493">
            <v>2021</v>
          </cell>
          <cell r="D5493">
            <v>5066</v>
          </cell>
          <cell r="E5493">
            <v>62.368968467156726</v>
          </cell>
          <cell r="F5493">
            <v>61.348385346785065</v>
          </cell>
          <cell r="G5493">
            <v>61.348385346785065</v>
          </cell>
          <cell r="H5493">
            <v>64.410134707900028</v>
          </cell>
          <cell r="I5493">
            <v>62.368968467156726</v>
          </cell>
          <cell r="J5493"/>
          <cell r="K5493">
            <v>63.049357214071158</v>
          </cell>
          <cell r="M5493">
            <v>101</v>
          </cell>
          <cell r="N5493">
            <v>65.5</v>
          </cell>
          <cell r="O5493">
            <v>87</v>
          </cell>
          <cell r="P5493">
            <v>-14</v>
          </cell>
          <cell r="Q5493">
            <v>90</v>
          </cell>
          <cell r="R5493">
            <v>10480</v>
          </cell>
          <cell r="S5493">
            <v>10480</v>
          </cell>
          <cell r="T5493">
            <v>10430</v>
          </cell>
          <cell r="U5493">
            <v>10430</v>
          </cell>
          <cell r="V5493">
            <v>10420</v>
          </cell>
          <cell r="W5493">
            <v>10430</v>
          </cell>
          <cell r="X5493">
            <v>55.237971023534271</v>
          </cell>
        </row>
        <row r="5494">
          <cell r="A5494">
            <v>44490</v>
          </cell>
          <cell r="B5494">
            <v>10</v>
          </cell>
          <cell r="C5494">
            <v>2021</v>
          </cell>
          <cell r="D5494">
            <v>4966</v>
          </cell>
          <cell r="E5494">
            <v>63.389551587528381</v>
          </cell>
          <cell r="F5494">
            <v>60.667996599870634</v>
          </cell>
          <cell r="G5494">
            <v>60.441200350899152</v>
          </cell>
          <cell r="H5494">
            <v>64.63693095687151</v>
          </cell>
          <cell r="I5494">
            <v>62.142172218185245</v>
          </cell>
          <cell r="J5494"/>
          <cell r="K5494">
            <v>61.801977844728029</v>
          </cell>
          <cell r="M5494">
            <v>103</v>
          </cell>
          <cell r="N5494">
            <v>64.75</v>
          </cell>
          <cell r="O5494">
            <v>87</v>
          </cell>
          <cell r="P5494">
            <v>-16</v>
          </cell>
          <cell r="Q5494">
            <v>90</v>
          </cell>
          <cell r="R5494">
            <v>10780</v>
          </cell>
          <cell r="S5494">
            <v>10780</v>
          </cell>
          <cell r="T5494">
            <v>10810</v>
          </cell>
          <cell r="U5494">
            <v>10830</v>
          </cell>
          <cell r="V5494">
            <v>10790</v>
          </cell>
          <cell r="W5494">
            <v>10810</v>
          </cell>
          <cell r="X5494">
            <v>54.199719556899183</v>
          </cell>
        </row>
        <row r="5495">
          <cell r="A5495">
            <v>44491</v>
          </cell>
          <cell r="B5495">
            <v>10</v>
          </cell>
          <cell r="C5495">
            <v>2021</v>
          </cell>
          <cell r="D5495">
            <v>4923</v>
          </cell>
          <cell r="E5495">
            <v>62.255570342670985</v>
          </cell>
          <cell r="F5495">
            <v>60.441200350899152</v>
          </cell>
          <cell r="G5495">
            <v>60.21440410192767</v>
          </cell>
          <cell r="H5495">
            <v>63.956542209957078</v>
          </cell>
          <cell r="I5495">
            <v>61.008190973327849</v>
          </cell>
          <cell r="J5495"/>
          <cell r="K5495">
            <v>61.915375969213763</v>
          </cell>
          <cell r="M5495">
            <v>102.5</v>
          </cell>
          <cell r="N5495">
            <v>64.5</v>
          </cell>
          <cell r="O5495">
            <v>101</v>
          </cell>
          <cell r="P5495">
            <v>-1.5</v>
          </cell>
          <cell r="Q5495">
            <v>102.5</v>
          </cell>
          <cell r="R5495">
            <v>10240</v>
          </cell>
          <cell r="S5495">
            <v>10240</v>
          </cell>
          <cell r="T5495">
            <v>10270</v>
          </cell>
          <cell r="U5495">
            <v>10290</v>
          </cell>
          <cell r="V5495">
            <v>10250</v>
          </cell>
          <cell r="W5495">
            <v>10270</v>
          </cell>
          <cell r="X5495">
            <v>53.834037304078663</v>
          </cell>
        </row>
        <row r="5496">
          <cell r="A5496">
            <v>44494</v>
          </cell>
          <cell r="B5496">
            <v>10</v>
          </cell>
          <cell r="C5496">
            <v>2021</v>
          </cell>
          <cell r="D5496">
            <v>4970</v>
          </cell>
          <cell r="E5496">
            <v>62.709162840613942</v>
          </cell>
          <cell r="F5496">
            <v>60.894792848842108</v>
          </cell>
          <cell r="G5496">
            <v>60.667996599870634</v>
          </cell>
          <cell r="H5496"/>
          <cell r="I5496"/>
          <cell r="J5496"/>
          <cell r="K5496">
            <v>65.317319703785955</v>
          </cell>
          <cell r="M5496">
            <v>102.5</v>
          </cell>
          <cell r="N5496">
            <v>64.5</v>
          </cell>
          <cell r="O5496">
            <v>101</v>
          </cell>
          <cell r="P5496">
            <v>-1.5</v>
          </cell>
          <cell r="Q5496">
            <v>102.5</v>
          </cell>
          <cell r="R5496">
            <v>10380</v>
          </cell>
          <cell r="S5496">
            <v>10380</v>
          </cell>
          <cell r="T5496">
            <v>10410</v>
          </cell>
          <cell r="U5496">
            <v>10430</v>
          </cell>
          <cell r="V5496">
            <v>10390</v>
          </cell>
          <cell r="W5496">
            <v>10410</v>
          </cell>
          <cell r="X5496">
            <v>54.328345939908466</v>
          </cell>
        </row>
        <row r="5497">
          <cell r="A5497">
            <v>44495</v>
          </cell>
          <cell r="B5497">
            <v>10</v>
          </cell>
          <cell r="C5497">
            <v>2021</v>
          </cell>
          <cell r="D5497">
            <v>5012</v>
          </cell>
          <cell r="E5497">
            <v>63.162755338556899</v>
          </cell>
          <cell r="F5497">
            <v>61.575181595756547</v>
          </cell>
          <cell r="G5497">
            <v>61.348385346785065</v>
          </cell>
          <cell r="H5497">
            <v>64.18333845892856</v>
          </cell>
          <cell r="I5497">
            <v>61.688579720242288</v>
          </cell>
          <cell r="J5497"/>
          <cell r="K5497">
            <v>62.595764716128201</v>
          </cell>
          <cell r="M5497">
            <v>104</v>
          </cell>
          <cell r="N5497">
            <v>65.75</v>
          </cell>
          <cell r="O5497">
            <v>101</v>
          </cell>
          <cell r="P5497">
            <v>-3</v>
          </cell>
          <cell r="Q5497">
            <v>102.5</v>
          </cell>
          <cell r="R5497">
            <v>10520</v>
          </cell>
          <cell r="S5497">
            <v>10520</v>
          </cell>
          <cell r="T5497">
            <v>10550</v>
          </cell>
          <cell r="U5497">
            <v>10570</v>
          </cell>
          <cell r="V5497">
            <v>10550</v>
          </cell>
          <cell r="W5497">
            <v>10550</v>
          </cell>
          <cell r="X5497">
            <v>54.846938472620174</v>
          </cell>
        </row>
        <row r="5498">
          <cell r="A5498">
            <v>44496</v>
          </cell>
          <cell r="B5498">
            <v>10</v>
          </cell>
          <cell r="C5498">
            <v>2021</v>
          </cell>
          <cell r="D5498">
            <v>4962</v>
          </cell>
          <cell r="E5498">
            <v>62.709162840613942</v>
          </cell>
          <cell r="F5498">
            <v>61.12158909781359</v>
          </cell>
          <cell r="G5498">
            <v>60.894792848842108</v>
          </cell>
          <cell r="H5498">
            <v>63.729745960985596</v>
          </cell>
          <cell r="I5498">
            <v>61.234987222299331</v>
          </cell>
          <cell r="J5498"/>
          <cell r="K5498">
            <v>62.142172218185245</v>
          </cell>
          <cell r="M5498">
            <v>103</v>
          </cell>
          <cell r="N5498">
            <v>65.25</v>
          </cell>
          <cell r="O5498">
            <v>101</v>
          </cell>
          <cell r="P5498">
            <v>-2</v>
          </cell>
          <cell r="Q5498">
            <v>102.5</v>
          </cell>
          <cell r="R5498">
            <v>10380</v>
          </cell>
          <cell r="S5498">
            <v>10380</v>
          </cell>
          <cell r="T5498">
            <v>10410</v>
          </cell>
          <cell r="U5498">
            <v>10430</v>
          </cell>
          <cell r="V5498">
            <v>10410</v>
          </cell>
          <cell r="W5498">
            <v>10410</v>
          </cell>
          <cell r="X5498">
            <v>54.195183597229914</v>
          </cell>
        </row>
        <row r="5499">
          <cell r="A5499">
            <v>44497</v>
          </cell>
          <cell r="B5499">
            <v>10</v>
          </cell>
          <cell r="C5499">
            <v>2021</v>
          </cell>
          <cell r="D5499">
            <v>4927</v>
          </cell>
          <cell r="E5499">
            <v>62.709162840613942</v>
          </cell>
          <cell r="F5499">
            <v>61.348385346785065</v>
          </cell>
          <cell r="G5499">
            <v>61.12158909781359</v>
          </cell>
          <cell r="H5499">
            <v>63.27615346304264</v>
          </cell>
          <cell r="I5499">
            <v>60.554598475384893</v>
          </cell>
          <cell r="J5499"/>
          <cell r="K5499">
            <v>62.595764716128201</v>
          </cell>
          <cell r="M5499">
            <v>102.5</v>
          </cell>
          <cell r="N5499">
            <v>65.5</v>
          </cell>
          <cell r="O5499">
            <v>101</v>
          </cell>
          <cell r="P5499">
            <v>-1.5</v>
          </cell>
          <cell r="Q5499">
            <v>102.5</v>
          </cell>
          <cell r="R5499">
            <v>10130</v>
          </cell>
          <cell r="S5499">
            <v>10130</v>
          </cell>
          <cell r="T5499">
            <v>10160</v>
          </cell>
          <cell r="U5499">
            <v>10180</v>
          </cell>
          <cell r="V5499">
            <v>10160</v>
          </cell>
          <cell r="W5499">
            <v>10160</v>
          </cell>
          <cell r="X5499">
            <v>53.877778142838821</v>
          </cell>
        </row>
        <row r="5500">
          <cell r="A5500">
            <v>44498</v>
          </cell>
          <cell r="B5500">
            <v>10</v>
          </cell>
          <cell r="C5500">
            <v>2021</v>
          </cell>
          <cell r="D5500">
            <v>5023</v>
          </cell>
          <cell r="E5500">
            <v>64.069940334442819</v>
          </cell>
          <cell r="F5500">
            <v>62.255570342670985</v>
          </cell>
          <cell r="G5500">
            <v>62.028774093699504</v>
          </cell>
          <cell r="H5500">
            <v>65.997708450700387</v>
          </cell>
          <cell r="I5500">
            <v>62.368968467156726</v>
          </cell>
          <cell r="J5500"/>
          <cell r="K5500">
            <v>63.502949712014122</v>
          </cell>
          <cell r="M5500">
            <v>104</v>
          </cell>
          <cell r="N5500">
            <v>66.5</v>
          </cell>
          <cell r="O5500">
            <v>96.5</v>
          </cell>
          <cell r="P5500">
            <v>-7.5</v>
          </cell>
          <cell r="Q5500">
            <v>99</v>
          </cell>
          <cell r="R5500">
            <v>10220</v>
          </cell>
          <cell r="S5500">
            <v>10220</v>
          </cell>
          <cell r="T5500">
            <v>10340</v>
          </cell>
          <cell r="U5500">
            <v>10350</v>
          </cell>
          <cell r="V5500">
            <v>10390</v>
          </cell>
          <cell r="W5500">
            <v>10340</v>
          </cell>
          <cell r="X5500">
            <v>55.046994857875767</v>
          </cell>
        </row>
        <row r="5501">
          <cell r="A5501">
            <v>44501</v>
          </cell>
          <cell r="B5501">
            <v>11</v>
          </cell>
          <cell r="C5501">
            <v>2021</v>
          </cell>
          <cell r="D5501">
            <v>4951</v>
          </cell>
          <cell r="E5501">
            <v>63.729745960985596</v>
          </cell>
          <cell r="F5501">
            <v>61.801977844728029</v>
          </cell>
          <cell r="G5501">
            <v>61.575181595756547</v>
          </cell>
          <cell r="H5501">
            <v>64.863727205842991</v>
          </cell>
          <cell r="I5501">
            <v>61.915375969213763</v>
          </cell>
          <cell r="J5501"/>
          <cell r="K5501">
            <v>64.410134707900028</v>
          </cell>
          <cell r="M5501">
            <v>104</v>
          </cell>
          <cell r="N5501">
            <v>66.5</v>
          </cell>
          <cell r="O5501">
            <v>96.5</v>
          </cell>
          <cell r="P5501">
            <v>-7.5</v>
          </cell>
          <cell r="Q5501">
            <v>99</v>
          </cell>
          <cell r="R5501">
            <v>10340</v>
          </cell>
          <cell r="S5501">
            <v>10340</v>
          </cell>
          <cell r="T5501">
            <v>10460</v>
          </cell>
          <cell r="U5501">
            <v>10470</v>
          </cell>
          <cell r="V5501">
            <v>10510</v>
          </cell>
          <cell r="W5501">
            <v>10460</v>
          </cell>
          <cell r="X5501">
            <v>54.114131501580367</v>
          </cell>
        </row>
        <row r="5502">
          <cell r="A5502">
            <v>44502</v>
          </cell>
          <cell r="B5502">
            <v>11</v>
          </cell>
          <cell r="C5502">
            <v>2021</v>
          </cell>
          <cell r="D5502">
            <v>4969</v>
          </cell>
          <cell r="E5502">
            <v>63.389551587528381</v>
          </cell>
          <cell r="F5502">
            <v>61.801977844728029</v>
          </cell>
          <cell r="G5502">
            <v>61.575181595756547</v>
          </cell>
          <cell r="H5502">
            <v>64.63693095687151</v>
          </cell>
          <cell r="I5502">
            <v>62.595764716128201</v>
          </cell>
          <cell r="J5502"/>
          <cell r="K5502">
            <v>63.502949712014122</v>
          </cell>
          <cell r="M5502">
            <v>104</v>
          </cell>
          <cell r="N5502">
            <v>66</v>
          </cell>
          <cell r="O5502">
            <v>96.5</v>
          </cell>
          <cell r="P5502">
            <v>-7.5</v>
          </cell>
          <cell r="Q5502">
            <v>99</v>
          </cell>
          <cell r="R5502">
            <v>10380</v>
          </cell>
          <cell r="S5502">
            <v>10380</v>
          </cell>
          <cell r="T5502">
            <v>10500</v>
          </cell>
          <cell r="U5502">
            <v>10510</v>
          </cell>
          <cell r="V5502">
            <v>10550</v>
          </cell>
          <cell r="W5502">
            <v>10500</v>
          </cell>
          <cell r="X5502">
            <v>54.363268747673871</v>
          </cell>
        </row>
        <row r="5503">
          <cell r="A5503">
            <v>44503</v>
          </cell>
          <cell r="B5503">
            <v>11</v>
          </cell>
          <cell r="C5503">
            <v>2021</v>
          </cell>
          <cell r="D5503">
            <v>5073</v>
          </cell>
          <cell r="E5503">
            <v>64.069940334442819</v>
          </cell>
          <cell r="F5503">
            <v>62.48236659164246</v>
          </cell>
          <cell r="G5503">
            <v>62.255570342670985</v>
          </cell>
          <cell r="H5503">
            <v>65.317319703785955</v>
          </cell>
          <cell r="I5503">
            <v>62.822560965099683</v>
          </cell>
          <cell r="J5503"/>
          <cell r="K5503">
            <v>65.090523454814473</v>
          </cell>
          <cell r="M5503">
            <v>104.75</v>
          </cell>
          <cell r="N5503">
            <v>66.5</v>
          </cell>
          <cell r="O5503">
            <v>96.5</v>
          </cell>
          <cell r="P5503">
            <v>-8.25</v>
          </cell>
          <cell r="Q5503">
            <v>99</v>
          </cell>
          <cell r="R5503">
            <v>10250</v>
          </cell>
          <cell r="S5503">
            <v>10250</v>
          </cell>
          <cell r="T5503">
            <v>10370</v>
          </cell>
          <cell r="U5503">
            <v>10380</v>
          </cell>
          <cell r="V5503">
            <v>10420</v>
          </cell>
          <cell r="W5503">
            <v>10370</v>
          </cell>
          <cell r="X5503">
            <v>55.420875290573839</v>
          </cell>
        </row>
        <row r="5504">
          <cell r="A5504">
            <v>44504</v>
          </cell>
          <cell r="B5504">
            <v>11</v>
          </cell>
          <cell r="C5504">
            <v>2021</v>
          </cell>
          <cell r="D5504"/>
          <cell r="E5504"/>
          <cell r="F5504"/>
          <cell r="G5504"/>
          <cell r="H5504"/>
          <cell r="I5504"/>
          <cell r="J5504"/>
          <cell r="K5504">
            <v>62.595764716128201</v>
          </cell>
          <cell r="M5504">
            <v>104.75</v>
          </cell>
          <cell r="N5504">
            <v>66.5</v>
          </cell>
          <cell r="O5504">
            <v>96.5</v>
          </cell>
          <cell r="P5504">
            <v>-8.25</v>
          </cell>
          <cell r="Q5504">
            <v>99</v>
          </cell>
          <cell r="R5504">
            <v>10250</v>
          </cell>
          <cell r="S5504">
            <v>10250</v>
          </cell>
          <cell r="T5504">
            <v>10450</v>
          </cell>
          <cell r="U5504">
            <v>10450</v>
          </cell>
          <cell r="V5504">
            <v>10480</v>
          </cell>
          <cell r="W5504">
            <v>10450</v>
          </cell>
          <cell r="X5504"/>
        </row>
        <row r="5505">
          <cell r="A5505">
            <v>44505</v>
          </cell>
          <cell r="B5505">
            <v>11</v>
          </cell>
          <cell r="C5505">
            <v>2021</v>
          </cell>
          <cell r="D5505">
            <v>4880</v>
          </cell>
          <cell r="E5505">
            <v>62.709162840613942</v>
          </cell>
          <cell r="F5505">
            <v>61.348385346785065</v>
          </cell>
          <cell r="G5505">
            <v>61.12158909781359</v>
          </cell>
          <cell r="H5505"/>
          <cell r="I5505"/>
          <cell r="J5505"/>
          <cell r="K5505">
            <v>61.688579720242288</v>
          </cell>
          <cell r="M5505">
            <v>103.5</v>
          </cell>
          <cell r="N5505">
            <v>65.5</v>
          </cell>
          <cell r="O5505">
            <v>94</v>
          </cell>
          <cell r="P5505">
            <v>-9.5</v>
          </cell>
          <cell r="Q5505">
            <v>96.5</v>
          </cell>
          <cell r="R5505">
            <v>9950</v>
          </cell>
          <cell r="S5505">
            <v>9950</v>
          </cell>
          <cell r="T5505">
            <v>10150</v>
          </cell>
          <cell r="U5505">
            <v>10150</v>
          </cell>
          <cell r="V5505">
            <v>10180</v>
          </cell>
          <cell r="W5505">
            <v>10150</v>
          </cell>
          <cell r="X5505">
            <v>53.23548316406049</v>
          </cell>
        </row>
        <row r="5506">
          <cell r="A5506">
            <v>44508</v>
          </cell>
          <cell r="B5506">
            <v>11</v>
          </cell>
          <cell r="C5506">
            <v>2021</v>
          </cell>
          <cell r="D5506">
            <v>4895</v>
          </cell>
          <cell r="E5506">
            <v>62.935959089585424</v>
          </cell>
          <cell r="F5506">
            <v>61.575181595756547</v>
          </cell>
          <cell r="G5506">
            <v>61.348385346785065</v>
          </cell>
          <cell r="H5506">
            <v>64.63693095687151</v>
          </cell>
          <cell r="I5506">
            <v>62.142172218185245</v>
          </cell>
          <cell r="J5506"/>
          <cell r="K5506">
            <v>62.028774093699504</v>
          </cell>
          <cell r="M5506">
            <v>103.5</v>
          </cell>
          <cell r="N5506">
            <v>65.75</v>
          </cell>
          <cell r="O5506">
            <v>94</v>
          </cell>
          <cell r="P5506">
            <v>-9.5</v>
          </cell>
          <cell r="Q5506">
            <v>96.5</v>
          </cell>
          <cell r="R5506">
            <v>9690</v>
          </cell>
          <cell r="S5506">
            <v>9690</v>
          </cell>
          <cell r="T5506">
            <v>9890</v>
          </cell>
          <cell r="U5506">
            <v>9890</v>
          </cell>
          <cell r="V5506">
            <v>9920</v>
          </cell>
          <cell r="W5506">
            <v>9890</v>
          </cell>
          <cell r="X5506">
            <v>53.463406632091981</v>
          </cell>
        </row>
        <row r="5507">
          <cell r="A5507">
            <v>44509</v>
          </cell>
          <cell r="B5507">
            <v>11</v>
          </cell>
          <cell r="C5507">
            <v>2021</v>
          </cell>
          <cell r="D5507">
            <v>4789</v>
          </cell>
          <cell r="E5507">
            <v>61.915375969213763</v>
          </cell>
          <cell r="F5507">
            <v>60.894792848842108</v>
          </cell>
          <cell r="G5507">
            <v>60.667996599870634</v>
          </cell>
          <cell r="H5507">
            <v>62.595764716128201</v>
          </cell>
          <cell r="I5507">
            <v>61.008190973327849</v>
          </cell>
          <cell r="J5507"/>
          <cell r="K5507">
            <v>60.554598475384893</v>
          </cell>
          <cell r="M5507">
            <v>103.5</v>
          </cell>
          <cell r="N5507">
            <v>65.75</v>
          </cell>
          <cell r="O5507">
            <v>94</v>
          </cell>
          <cell r="P5507">
            <v>-9.5</v>
          </cell>
          <cell r="Q5507">
            <v>96.5</v>
          </cell>
          <cell r="R5507">
            <v>9640</v>
          </cell>
          <cell r="S5507">
            <v>9640</v>
          </cell>
          <cell r="T5507">
            <v>9800</v>
          </cell>
          <cell r="U5507">
            <v>9800</v>
          </cell>
          <cell r="V5507">
            <v>9830</v>
          </cell>
          <cell r="W5507">
            <v>9800</v>
          </cell>
          <cell r="X5507">
            <v>52.375032493039811</v>
          </cell>
        </row>
        <row r="5508">
          <cell r="A5508">
            <v>44510</v>
          </cell>
          <cell r="B5508">
            <v>11</v>
          </cell>
          <cell r="C5508">
            <v>2021</v>
          </cell>
          <cell r="D5508">
            <v>4923</v>
          </cell>
          <cell r="E5508">
            <v>62.822560965099683</v>
          </cell>
          <cell r="F5508">
            <v>62.028774093699504</v>
          </cell>
          <cell r="G5508">
            <v>61.801977844728029</v>
          </cell>
          <cell r="H5508">
            <v>64.18333845892856</v>
          </cell>
          <cell r="I5508">
            <v>62.142172218185245</v>
          </cell>
          <cell r="J5508"/>
          <cell r="K5508">
            <v>63.27615346304264</v>
          </cell>
          <cell r="M5508">
            <v>104.25</v>
          </cell>
          <cell r="N5508">
            <v>66.25</v>
          </cell>
          <cell r="O5508">
            <v>94</v>
          </cell>
          <cell r="P5508">
            <v>-10.25</v>
          </cell>
          <cell r="Q5508">
            <v>96.5</v>
          </cell>
          <cell r="R5508">
            <v>9730</v>
          </cell>
          <cell r="S5508">
            <v>9730</v>
          </cell>
          <cell r="T5508">
            <v>9890</v>
          </cell>
          <cell r="U5508">
            <v>9890</v>
          </cell>
          <cell r="V5508">
            <v>9920</v>
          </cell>
          <cell r="W5508">
            <v>9890</v>
          </cell>
          <cell r="X5508">
            <v>53.782174069681666</v>
          </cell>
        </row>
        <row r="5509">
          <cell r="A5509">
            <v>44511</v>
          </cell>
          <cell r="B5509">
            <v>11</v>
          </cell>
          <cell r="C5509">
            <v>2021</v>
          </cell>
          <cell r="D5509">
            <v>4884</v>
          </cell>
          <cell r="E5509">
            <v>62.595764716128201</v>
          </cell>
          <cell r="F5509">
            <v>61.348385346785065</v>
          </cell>
          <cell r="G5509">
            <v>61.12158909781359</v>
          </cell>
          <cell r="H5509">
            <v>64.410134707900028</v>
          </cell>
          <cell r="I5509">
            <v>61.915375969213763</v>
          </cell>
          <cell r="J5509"/>
          <cell r="K5509">
            <v>62.595764716128201</v>
          </cell>
          <cell r="M5509">
            <v>104.25</v>
          </cell>
          <cell r="N5509">
            <v>65.5</v>
          </cell>
          <cell r="O5509">
            <v>94</v>
          </cell>
          <cell r="P5509">
            <v>-10.25</v>
          </cell>
          <cell r="Q5509">
            <v>96.5</v>
          </cell>
          <cell r="R5509">
            <v>10010</v>
          </cell>
          <cell r="S5509">
            <v>10010</v>
          </cell>
          <cell r="T5509">
            <v>10170</v>
          </cell>
          <cell r="U5509">
            <v>10170</v>
          </cell>
          <cell r="V5509">
            <v>10200</v>
          </cell>
          <cell r="W5509">
            <v>10170</v>
          </cell>
          <cell r="X5509">
            <v>53.176806527926232</v>
          </cell>
        </row>
        <row r="5510">
          <cell r="A5510">
            <v>44512</v>
          </cell>
          <cell r="B5510">
            <v>11</v>
          </cell>
          <cell r="C5510">
            <v>2021</v>
          </cell>
          <cell r="D5510">
            <v>4936</v>
          </cell>
          <cell r="E5510">
            <v>63.27615346304264</v>
          </cell>
          <cell r="F5510">
            <v>61.575181595756547</v>
          </cell>
          <cell r="G5510">
            <v>61.348385346785065</v>
          </cell>
          <cell r="H5510">
            <v>65.317319703785955</v>
          </cell>
          <cell r="I5510">
            <v>62.142172218185245</v>
          </cell>
          <cell r="J5510"/>
          <cell r="K5510">
            <v>62.368968467156726</v>
          </cell>
          <cell r="M5510">
            <v>105</v>
          </cell>
          <cell r="N5510">
            <v>65.75</v>
          </cell>
          <cell r="O5510">
            <v>88</v>
          </cell>
          <cell r="P5510">
            <v>-17</v>
          </cell>
          <cell r="Q5510">
            <v>90.5</v>
          </cell>
          <cell r="R5510">
            <v>10040</v>
          </cell>
          <cell r="S5510">
            <v>10040</v>
          </cell>
          <cell r="T5510">
            <v>10200</v>
          </cell>
          <cell r="U5510">
            <v>10200</v>
          </cell>
          <cell r="V5510">
            <v>10230</v>
          </cell>
          <cell r="W5510">
            <v>10200</v>
          </cell>
          <cell r="X5510">
            <v>53.768793704285329</v>
          </cell>
        </row>
        <row r="5511">
          <cell r="A5511">
            <v>44515</v>
          </cell>
          <cell r="B5511">
            <v>11</v>
          </cell>
          <cell r="C5511">
            <v>2021</v>
          </cell>
          <cell r="D5511">
            <v>4965</v>
          </cell>
          <cell r="E5511">
            <v>63.049357214071158</v>
          </cell>
          <cell r="F5511">
            <v>61.575181595756547</v>
          </cell>
          <cell r="G5511">
            <v>61.348385346785065</v>
          </cell>
          <cell r="H5511">
            <v>65.317319703785955</v>
          </cell>
          <cell r="I5511">
            <v>62.142172218185245</v>
          </cell>
          <cell r="J5511"/>
          <cell r="K5511">
            <v>62.368968467156726</v>
          </cell>
          <cell r="M5511">
            <v>106</v>
          </cell>
          <cell r="N5511">
            <v>65.75</v>
          </cell>
          <cell r="O5511">
            <v>88</v>
          </cell>
          <cell r="P5511">
            <v>-18</v>
          </cell>
          <cell r="Q5511">
            <v>90.5</v>
          </cell>
          <cell r="R5511">
            <v>10070</v>
          </cell>
          <cell r="S5511">
            <v>10070</v>
          </cell>
          <cell r="T5511">
            <v>10230</v>
          </cell>
          <cell r="U5511">
            <v>10230</v>
          </cell>
          <cell r="V5511">
            <v>10260</v>
          </cell>
          <cell r="W5511">
            <v>10230</v>
          </cell>
          <cell r="X5511">
            <v>54.136700776124684</v>
          </cell>
        </row>
        <row r="5512">
          <cell r="A5512">
            <v>44516</v>
          </cell>
          <cell r="B5512">
            <v>11</v>
          </cell>
          <cell r="C5512">
            <v>2021</v>
          </cell>
          <cell r="D5512">
            <v>4786</v>
          </cell>
          <cell r="E5512">
            <v>62.595764716128201</v>
          </cell>
          <cell r="F5512">
            <v>60.781394724356367</v>
          </cell>
          <cell r="G5512">
            <v>60.554598475384893</v>
          </cell>
          <cell r="H5512">
            <v>65.317319703785955</v>
          </cell>
          <cell r="I5512">
            <v>61.915375969213763</v>
          </cell>
          <cell r="J5512"/>
          <cell r="K5512">
            <v>61.915375969213763</v>
          </cell>
          <cell r="M5512">
            <v>106.5</v>
          </cell>
          <cell r="N5512">
            <v>65</v>
          </cell>
          <cell r="O5512">
            <v>88</v>
          </cell>
          <cell r="P5512">
            <v>-18.5</v>
          </cell>
          <cell r="Q5512">
            <v>90.5</v>
          </cell>
          <cell r="R5512">
            <v>10130</v>
          </cell>
          <cell r="S5512">
            <v>10130</v>
          </cell>
          <cell r="T5512">
            <v>10290</v>
          </cell>
          <cell r="U5512">
            <v>10290</v>
          </cell>
          <cell r="V5512">
            <v>10320</v>
          </cell>
          <cell r="W5512">
            <v>10290</v>
          </cell>
          <cell r="X5512">
            <v>52.128555532596877</v>
          </cell>
        </row>
        <row r="5513">
          <cell r="A5513">
            <v>44517</v>
          </cell>
          <cell r="B5513">
            <v>11</v>
          </cell>
          <cell r="C5513">
            <v>2021</v>
          </cell>
          <cell r="D5513">
            <v>4892</v>
          </cell>
          <cell r="E5513">
            <v>63.389551587528381</v>
          </cell>
          <cell r="F5513">
            <v>61.348385346785065</v>
          </cell>
          <cell r="G5513">
            <v>61.12158909781359</v>
          </cell>
          <cell r="H5513">
            <v>65.544115952757423</v>
          </cell>
          <cell r="I5513">
            <v>62.142172218185245</v>
          </cell>
          <cell r="J5513"/>
          <cell r="K5513">
            <v>61.008190973327849</v>
          </cell>
          <cell r="M5513">
            <v>106.5</v>
          </cell>
          <cell r="N5513">
            <v>65</v>
          </cell>
          <cell r="O5513">
            <v>88</v>
          </cell>
          <cell r="P5513">
            <v>-18.5</v>
          </cell>
          <cell r="Q5513">
            <v>90.5</v>
          </cell>
          <cell r="R5513">
            <v>10100</v>
          </cell>
          <cell r="S5513">
            <v>10100</v>
          </cell>
          <cell r="T5513">
            <v>10260</v>
          </cell>
          <cell r="U5513">
            <v>10260</v>
          </cell>
          <cell r="V5513">
            <v>10290</v>
          </cell>
          <cell r="W5513">
            <v>10260</v>
          </cell>
          <cell r="X5513">
            <v>53.123641367894443</v>
          </cell>
        </row>
        <row r="5514">
          <cell r="A5514">
            <v>44518</v>
          </cell>
          <cell r="B5514">
            <v>11</v>
          </cell>
          <cell r="C5514">
            <v>2021</v>
          </cell>
          <cell r="D5514">
            <v>4999</v>
          </cell>
          <cell r="E5514">
            <v>64.18333845892856</v>
          </cell>
          <cell r="F5514">
            <v>62.028774093699504</v>
          </cell>
          <cell r="G5514">
            <v>61.688579720242288</v>
          </cell>
          <cell r="H5514">
            <v>65.544115952757423</v>
          </cell>
          <cell r="I5514">
            <v>62.142172218185245</v>
          </cell>
          <cell r="J5514"/>
          <cell r="K5514">
            <v>61.234987222299331</v>
          </cell>
          <cell r="M5514">
            <v>106.5</v>
          </cell>
          <cell r="N5514">
            <v>65</v>
          </cell>
          <cell r="O5514">
            <v>88</v>
          </cell>
          <cell r="P5514">
            <v>-18.5</v>
          </cell>
          <cell r="Q5514">
            <v>90.5</v>
          </cell>
          <cell r="R5514">
            <v>10130</v>
          </cell>
          <cell r="S5514">
            <v>10130</v>
          </cell>
          <cell r="T5514">
            <v>10330</v>
          </cell>
          <cell r="U5514">
            <v>10330</v>
          </cell>
          <cell r="V5514">
            <v>10360</v>
          </cell>
          <cell r="W5514">
            <v>10330</v>
          </cell>
          <cell r="X5514">
            <v>54.246624335331276</v>
          </cell>
        </row>
        <row r="5515">
          <cell r="A5515">
            <v>44519</v>
          </cell>
          <cell r="B5515">
            <v>11</v>
          </cell>
          <cell r="C5515">
            <v>2021</v>
          </cell>
          <cell r="D5515">
            <v>4988</v>
          </cell>
          <cell r="E5515">
            <v>64.18333845892856</v>
          </cell>
          <cell r="F5515">
            <v>62.028774093699504</v>
          </cell>
          <cell r="G5515">
            <v>61.688579720242288</v>
          </cell>
          <cell r="H5515">
            <v>66.678097197614818</v>
          </cell>
          <cell r="I5515">
            <v>63.502949712014122</v>
          </cell>
          <cell r="J5515"/>
          <cell r="K5515">
            <v>61.688579720242288</v>
          </cell>
          <cell r="M5515">
            <v>106.5</v>
          </cell>
          <cell r="N5515">
            <v>65</v>
          </cell>
          <cell r="O5515">
            <v>93</v>
          </cell>
          <cell r="P5515">
            <v>-13.5</v>
          </cell>
          <cell r="Q5515">
            <v>95.5</v>
          </cell>
          <cell r="R5515">
            <v>10350</v>
          </cell>
          <cell r="S5515">
            <v>10350</v>
          </cell>
          <cell r="T5515">
            <v>10550</v>
          </cell>
          <cell r="U5515">
            <v>10530</v>
          </cell>
          <cell r="V5515">
            <v>10600</v>
          </cell>
          <cell r="W5515">
            <v>10550</v>
          </cell>
          <cell r="X5515">
            <v>54.101372064549842</v>
          </cell>
        </row>
        <row r="5516">
          <cell r="A5516">
            <v>44522</v>
          </cell>
          <cell r="B5516">
            <v>11</v>
          </cell>
          <cell r="C5516">
            <v>2021</v>
          </cell>
          <cell r="D5516">
            <v>4961</v>
          </cell>
          <cell r="E5516">
            <v>64.18333845892856</v>
          </cell>
          <cell r="F5516">
            <v>61.801977844728029</v>
          </cell>
          <cell r="G5516">
            <v>61.461783471270806</v>
          </cell>
          <cell r="H5516">
            <v>66.45130094864335</v>
          </cell>
          <cell r="I5516">
            <v>62.00609446880236</v>
          </cell>
          <cell r="J5516"/>
          <cell r="K5516">
            <v>61.461783471270806</v>
          </cell>
          <cell r="M5516">
            <v>106.5</v>
          </cell>
          <cell r="N5516">
            <v>65</v>
          </cell>
          <cell r="O5516">
            <v>93</v>
          </cell>
          <cell r="P5516">
            <v>-13.5</v>
          </cell>
          <cell r="Q5516">
            <v>95.5</v>
          </cell>
          <cell r="R5516">
            <v>10250</v>
          </cell>
          <cell r="S5516">
            <v>10250</v>
          </cell>
          <cell r="T5516">
            <v>10450</v>
          </cell>
          <cell r="U5516">
            <v>10430</v>
          </cell>
          <cell r="V5516">
            <v>10500</v>
          </cell>
          <cell r="W5516">
            <v>10450</v>
          </cell>
          <cell r="X5516">
            <v>53.782800724068238</v>
          </cell>
        </row>
        <row r="5517">
          <cell r="A5517">
            <v>44523</v>
          </cell>
          <cell r="B5517">
            <v>11</v>
          </cell>
          <cell r="C5517">
            <v>2021</v>
          </cell>
          <cell r="D5517">
            <v>4848</v>
          </cell>
          <cell r="E5517">
            <v>62.595764716128201</v>
          </cell>
          <cell r="F5517">
            <v>60.667996599870634</v>
          </cell>
          <cell r="G5517">
            <v>60.327802226413411</v>
          </cell>
          <cell r="H5517">
            <v>65.997708450700387</v>
          </cell>
          <cell r="I5517">
            <v>61.008190973327849</v>
          </cell>
          <cell r="J5517"/>
          <cell r="K5517">
            <v>60.441200350899152</v>
          </cell>
          <cell r="M5517">
            <v>107.5</v>
          </cell>
          <cell r="N5517">
            <v>64.75</v>
          </cell>
          <cell r="O5517">
            <v>93</v>
          </cell>
          <cell r="P5517">
            <v>-14.5</v>
          </cell>
          <cell r="Q5517">
            <v>95.5</v>
          </cell>
          <cell r="R5517">
            <v>10400</v>
          </cell>
          <cell r="S5517">
            <v>10400</v>
          </cell>
          <cell r="T5517">
            <v>10600</v>
          </cell>
          <cell r="U5517">
            <v>10580</v>
          </cell>
          <cell r="V5517">
            <v>10650</v>
          </cell>
          <cell r="W5517">
            <v>10600</v>
          </cell>
          <cell r="X5517">
            <v>52.39495901900073</v>
          </cell>
        </row>
        <row r="5518">
          <cell r="A5518">
            <v>44524</v>
          </cell>
          <cell r="B5518">
            <v>11</v>
          </cell>
          <cell r="C5518">
            <v>2021</v>
          </cell>
          <cell r="D5518">
            <v>4909</v>
          </cell>
          <cell r="E5518">
            <v>62.935959089585424</v>
          </cell>
          <cell r="F5518">
            <v>61.12158909781359</v>
          </cell>
          <cell r="G5518">
            <v>60.781394724356367</v>
          </cell>
          <cell r="H5518">
            <v>65.090523454814473</v>
          </cell>
          <cell r="I5518">
            <v>61.234987222299331</v>
          </cell>
          <cell r="J5518"/>
          <cell r="K5518">
            <v>60.554598475384893</v>
          </cell>
          <cell r="M5518">
            <v>107.5</v>
          </cell>
          <cell r="N5518">
            <v>64.75</v>
          </cell>
          <cell r="O5518">
            <v>93</v>
          </cell>
          <cell r="P5518">
            <v>-14.5</v>
          </cell>
          <cell r="Q5518">
            <v>95.5</v>
          </cell>
          <cell r="R5518">
            <v>10050</v>
          </cell>
          <cell r="S5518">
            <v>10050</v>
          </cell>
          <cell r="T5518">
            <v>10150</v>
          </cell>
          <cell r="U5518">
            <v>10150</v>
          </cell>
          <cell r="V5518">
            <v>10280</v>
          </cell>
          <cell r="W5518">
            <v>10150</v>
          </cell>
          <cell r="X5518">
            <v>52.902959667426501</v>
          </cell>
        </row>
        <row r="5519">
          <cell r="A5519">
            <v>44525</v>
          </cell>
          <cell r="B5519">
            <v>11</v>
          </cell>
          <cell r="C5519">
            <v>2021</v>
          </cell>
          <cell r="D5519">
            <v>4923</v>
          </cell>
          <cell r="E5519">
            <v>63.049357214071158</v>
          </cell>
          <cell r="F5519">
            <v>61.12158909781359</v>
          </cell>
          <cell r="G5519">
            <v>60.781394724356367</v>
          </cell>
          <cell r="H5519">
            <v>64.863727205842991</v>
          </cell>
          <cell r="I5519">
            <v>61.234987222299331</v>
          </cell>
          <cell r="J5519"/>
          <cell r="K5519">
            <v>61.008190973327849</v>
          </cell>
          <cell r="M5519"/>
          <cell r="N5519"/>
          <cell r="O5519"/>
          <cell r="P5519"/>
          <cell r="Q5519"/>
          <cell r="R5519">
            <v>10150</v>
          </cell>
          <cell r="S5519">
            <v>10150</v>
          </cell>
          <cell r="T5519">
            <v>10250</v>
          </cell>
          <cell r="U5519">
            <v>10250</v>
          </cell>
          <cell r="V5519">
            <v>10380</v>
          </cell>
          <cell r="W5519">
            <v>10250</v>
          </cell>
          <cell r="X5519">
            <v>52.815417865969323</v>
          </cell>
        </row>
        <row r="5520">
          <cell r="A5520">
            <v>44526</v>
          </cell>
          <cell r="B5520">
            <v>11</v>
          </cell>
          <cell r="C5520">
            <v>2021</v>
          </cell>
          <cell r="D5520">
            <v>4851</v>
          </cell>
          <cell r="E5520">
            <v>62.142172218185245</v>
          </cell>
          <cell r="F5520">
            <v>59.987607852956195</v>
          </cell>
          <cell r="G5520">
            <v>59.647413479498972</v>
          </cell>
          <cell r="H5520">
            <v>63.956542209957078</v>
          </cell>
          <cell r="I5520">
            <v>60.327802226413411</v>
          </cell>
          <cell r="J5520"/>
          <cell r="K5520">
            <v>59.760811603984713</v>
          </cell>
          <cell r="M5520">
            <v>107.5</v>
          </cell>
          <cell r="N5520">
            <v>64.75</v>
          </cell>
          <cell r="O5520">
            <v>97</v>
          </cell>
          <cell r="P5520">
            <v>-10.5</v>
          </cell>
          <cell r="Q5520">
            <v>99.5</v>
          </cell>
          <cell r="R5520">
            <v>10080</v>
          </cell>
          <cell r="S5520">
            <v>10080</v>
          </cell>
          <cell r="T5520">
            <v>10180</v>
          </cell>
          <cell r="U5520">
            <v>10180</v>
          </cell>
          <cell r="V5520">
            <v>10310</v>
          </cell>
          <cell r="W5520">
            <v>10180</v>
          </cell>
          <cell r="X5520">
            <v>51.932433502980636</v>
          </cell>
        </row>
        <row r="5521">
          <cell r="A5521">
            <v>44529</v>
          </cell>
          <cell r="B5521">
            <v>11</v>
          </cell>
          <cell r="C5521">
            <v>2021</v>
          </cell>
          <cell r="D5521">
            <v>4858</v>
          </cell>
          <cell r="E5521">
            <v>62.368968467156726</v>
          </cell>
          <cell r="F5521">
            <v>59.987607852956195</v>
          </cell>
          <cell r="G5521">
            <v>59.647413479498972</v>
          </cell>
          <cell r="H5521">
            <v>64.63693095687151</v>
          </cell>
          <cell r="I5521">
            <v>60.101005977441936</v>
          </cell>
          <cell r="J5521"/>
          <cell r="K5521">
            <v>60.101005977441936</v>
          </cell>
          <cell r="M5521">
            <v>104</v>
          </cell>
          <cell r="N5521">
            <v>64</v>
          </cell>
          <cell r="O5521">
            <v>97</v>
          </cell>
          <cell r="P5521">
            <v>-7</v>
          </cell>
          <cell r="Q5521">
            <v>99.5</v>
          </cell>
          <cell r="R5521">
            <v>10120</v>
          </cell>
          <cell r="S5521">
            <v>10120</v>
          </cell>
          <cell r="T5521">
            <v>10240</v>
          </cell>
          <cell r="U5521">
            <v>10240</v>
          </cell>
          <cell r="V5521">
            <v>10350</v>
          </cell>
          <cell r="W5521">
            <v>10240</v>
          </cell>
          <cell r="X5521">
            <v>52.007372079464012</v>
          </cell>
        </row>
        <row r="5522">
          <cell r="A5522">
            <v>44530</v>
          </cell>
          <cell r="B5522">
            <v>11</v>
          </cell>
          <cell r="C5522">
            <v>2021</v>
          </cell>
          <cell r="D5522">
            <v>4668</v>
          </cell>
          <cell r="E5522">
            <v>61.234987222299331</v>
          </cell>
          <cell r="F5522">
            <v>59.080422857070275</v>
          </cell>
          <cell r="G5522">
            <v>58.740228483613059</v>
          </cell>
          <cell r="H5522">
            <v>63.27615346304264</v>
          </cell>
          <cell r="I5522">
            <v>59.420617230527498</v>
          </cell>
          <cell r="J5522"/>
          <cell r="K5522">
            <v>58.059839736698621</v>
          </cell>
          <cell r="M5522">
            <v>104</v>
          </cell>
          <cell r="N5522">
            <v>64</v>
          </cell>
          <cell r="O5522">
            <v>97</v>
          </cell>
          <cell r="P5522">
            <v>-7</v>
          </cell>
          <cell r="Q5522">
            <v>99.5</v>
          </cell>
          <cell r="R5522">
            <v>9700</v>
          </cell>
          <cell r="S5522">
            <v>9700</v>
          </cell>
          <cell r="T5522">
            <v>9820</v>
          </cell>
          <cell r="U5522">
            <v>9820</v>
          </cell>
          <cell r="V5522">
            <v>9930</v>
          </cell>
          <cell r="W5522">
            <v>9820</v>
          </cell>
          <cell r="X5522">
            <v>50.413566199945905</v>
          </cell>
        </row>
        <row r="5523">
          <cell r="A5523">
            <v>44531</v>
          </cell>
          <cell r="B5523">
            <v>12</v>
          </cell>
          <cell r="C5523">
            <v>2021</v>
          </cell>
          <cell r="D5523">
            <v>4688</v>
          </cell>
          <cell r="E5523">
            <v>61.234987222299331</v>
          </cell>
          <cell r="F5523">
            <v>59.307219106041757</v>
          </cell>
          <cell r="G5523">
            <v>58.967024732584541</v>
          </cell>
          <cell r="H5523">
            <v>63.502949712014122</v>
          </cell>
          <cell r="I5523">
            <v>59.647413479498972</v>
          </cell>
          <cell r="J5523"/>
          <cell r="K5523">
            <v>58.513432234641577</v>
          </cell>
          <cell r="M5523">
            <v>100.5</v>
          </cell>
          <cell r="N5523">
            <v>63.5</v>
          </cell>
          <cell r="O5523">
            <v>97</v>
          </cell>
          <cell r="P5523">
            <v>-3.5</v>
          </cell>
          <cell r="Q5523">
            <v>99.5</v>
          </cell>
          <cell r="R5523">
            <v>9640</v>
          </cell>
          <cell r="S5523">
            <v>9640</v>
          </cell>
          <cell r="T5523">
            <v>9760</v>
          </cell>
          <cell r="U5523">
            <v>9760</v>
          </cell>
          <cell r="V5523">
            <v>9870</v>
          </cell>
          <cell r="W5523">
            <v>9760</v>
          </cell>
          <cell r="X5523">
            <v>50.413504750037632</v>
          </cell>
        </row>
        <row r="5524">
          <cell r="A5524">
            <v>44532</v>
          </cell>
          <cell r="B5524">
            <v>12</v>
          </cell>
          <cell r="C5524">
            <v>2021</v>
          </cell>
          <cell r="D5524">
            <v>4652</v>
          </cell>
          <cell r="E5524">
            <v>61.008190973327849</v>
          </cell>
          <cell r="F5524">
            <v>58.626830359127318</v>
          </cell>
          <cell r="G5524">
            <v>58.286635985670102</v>
          </cell>
          <cell r="H5524">
            <v>63.049357214071158</v>
          </cell>
          <cell r="I5524">
            <v>58.967024732584541</v>
          </cell>
          <cell r="J5524"/>
          <cell r="K5524">
            <v>58.740228483613059</v>
          </cell>
          <cell r="M5524">
            <v>100.5</v>
          </cell>
          <cell r="N5524">
            <v>63.5</v>
          </cell>
          <cell r="O5524">
            <v>97</v>
          </cell>
          <cell r="P5524">
            <v>-3.5</v>
          </cell>
          <cell r="Q5524">
            <v>99.5</v>
          </cell>
          <cell r="R5524">
            <v>9590</v>
          </cell>
          <cell r="S5524">
            <v>9590</v>
          </cell>
          <cell r="T5524">
            <v>9710</v>
          </cell>
          <cell r="U5524">
            <v>9710</v>
          </cell>
          <cell r="V5524">
            <v>9820</v>
          </cell>
          <cell r="W5524">
            <v>9710</v>
          </cell>
          <cell r="X5524">
            <v>49.908048732985833</v>
          </cell>
        </row>
        <row r="5525">
          <cell r="A5525">
            <v>44533</v>
          </cell>
          <cell r="B5525">
            <v>12</v>
          </cell>
          <cell r="C5525">
            <v>2021</v>
          </cell>
          <cell r="D5525"/>
          <cell r="E5525"/>
          <cell r="F5525"/>
          <cell r="G5525"/>
          <cell r="H5525">
            <v>62.368968467156726</v>
          </cell>
          <cell r="I5525"/>
          <cell r="J5525"/>
          <cell r="K5525">
            <v>63.049357214071158</v>
          </cell>
          <cell r="M5525">
            <v>100.5</v>
          </cell>
          <cell r="N5525">
            <v>63.5</v>
          </cell>
          <cell r="O5525">
            <v>80.5</v>
          </cell>
          <cell r="P5525">
            <v>-20</v>
          </cell>
          <cell r="Q5525">
            <v>82.5</v>
          </cell>
          <cell r="R5525">
            <v>9730</v>
          </cell>
          <cell r="S5525">
            <v>9730</v>
          </cell>
          <cell r="T5525">
            <v>9850</v>
          </cell>
          <cell r="U5525">
            <v>9850</v>
          </cell>
          <cell r="V5525">
            <v>9960</v>
          </cell>
          <cell r="W5525">
            <v>9850</v>
          </cell>
          <cell r="X5525"/>
        </row>
        <row r="5526">
          <cell r="A5526">
            <v>44536</v>
          </cell>
          <cell r="B5526">
            <v>12</v>
          </cell>
          <cell r="C5526">
            <v>2021</v>
          </cell>
          <cell r="D5526">
            <v>4780</v>
          </cell>
          <cell r="E5526">
            <v>61.688579720242288</v>
          </cell>
          <cell r="F5526">
            <v>59.307219106041757</v>
          </cell>
          <cell r="G5526">
            <v>58.967024732584541</v>
          </cell>
          <cell r="H5526">
            <v>63.049357214071158</v>
          </cell>
          <cell r="I5526">
            <v>59.647413479498972</v>
          </cell>
          <cell r="J5526"/>
          <cell r="K5526">
            <v>60.554598475384893</v>
          </cell>
          <cell r="M5526">
            <v>100.5</v>
          </cell>
          <cell r="N5526">
            <v>63.5</v>
          </cell>
          <cell r="O5526">
            <v>80.5</v>
          </cell>
          <cell r="P5526">
            <v>-20</v>
          </cell>
          <cell r="Q5526">
            <v>82.5</v>
          </cell>
          <cell r="R5526">
            <v>10000</v>
          </cell>
          <cell r="S5526">
            <v>10000</v>
          </cell>
          <cell r="T5526">
            <v>10120</v>
          </cell>
          <cell r="U5526">
            <v>10120</v>
          </cell>
          <cell r="V5526">
            <v>10230</v>
          </cell>
          <cell r="W5526">
            <v>10120</v>
          </cell>
          <cell r="X5526">
            <v>51.257024590244427</v>
          </cell>
        </row>
        <row r="5527">
          <cell r="A5527">
            <v>44537</v>
          </cell>
          <cell r="B5527">
            <v>12</v>
          </cell>
          <cell r="C5527">
            <v>2021</v>
          </cell>
          <cell r="D5527">
            <v>4929</v>
          </cell>
          <cell r="E5527">
            <v>62.595764716128201</v>
          </cell>
          <cell r="F5527">
            <v>60.21440410192767</v>
          </cell>
          <cell r="G5527">
            <v>59.874209728470454</v>
          </cell>
          <cell r="H5527">
            <v>64.410134707900028</v>
          </cell>
          <cell r="I5527">
            <v>60.781394724356367</v>
          </cell>
          <cell r="J5527"/>
          <cell r="K5527">
            <v>61.008190973327849</v>
          </cell>
          <cell r="M5527">
            <v>103</v>
          </cell>
          <cell r="N5527">
            <v>64.5</v>
          </cell>
          <cell r="O5527">
            <v>80.5</v>
          </cell>
          <cell r="P5527">
            <v>-22.5</v>
          </cell>
          <cell r="Q5527">
            <v>82.5</v>
          </cell>
          <cell r="R5527">
            <v>10080</v>
          </cell>
          <cell r="S5527">
            <v>10080</v>
          </cell>
          <cell r="T5527">
            <v>10200</v>
          </cell>
          <cell r="U5527">
            <v>10200</v>
          </cell>
          <cell r="V5527">
            <v>10310</v>
          </cell>
          <cell r="W5527">
            <v>10200</v>
          </cell>
          <cell r="X5527">
            <v>52.854785398601415</v>
          </cell>
        </row>
        <row r="5528">
          <cell r="A5528">
            <v>44538</v>
          </cell>
          <cell r="B5528">
            <v>12</v>
          </cell>
          <cell r="C5528">
            <v>2021</v>
          </cell>
          <cell r="D5528">
            <v>4847</v>
          </cell>
          <cell r="E5528">
            <v>61.915375969213763</v>
          </cell>
          <cell r="F5528">
            <v>59.307219106041757</v>
          </cell>
          <cell r="G5528">
            <v>58.967024732584541</v>
          </cell>
          <cell r="H5528">
            <v>63.956542209957078</v>
          </cell>
          <cell r="I5528">
            <v>59.420617230527498</v>
          </cell>
          <cell r="J5528"/>
          <cell r="K5528">
            <v>60.327802226413411</v>
          </cell>
          <cell r="M5528">
            <v>102</v>
          </cell>
          <cell r="N5528">
            <v>63.5</v>
          </cell>
          <cell r="O5528">
            <v>80.5</v>
          </cell>
          <cell r="P5528">
            <v>-21.5</v>
          </cell>
          <cell r="Q5528">
            <v>82.5</v>
          </cell>
          <cell r="R5528">
            <v>9810</v>
          </cell>
          <cell r="S5528">
            <v>9810</v>
          </cell>
          <cell r="T5528">
            <v>10010</v>
          </cell>
          <cell r="U5528">
            <v>10030</v>
          </cell>
          <cell r="V5528">
            <v>10080</v>
          </cell>
          <cell r="W5528">
            <v>10010</v>
          </cell>
          <cell r="X5528">
            <v>52.06163479823627</v>
          </cell>
        </row>
        <row r="5529">
          <cell r="A5529">
            <v>44539</v>
          </cell>
          <cell r="B5529">
            <v>12</v>
          </cell>
          <cell r="C5529">
            <v>2021</v>
          </cell>
          <cell r="D5529">
            <v>4775</v>
          </cell>
          <cell r="E5529">
            <v>61.461783471270806</v>
          </cell>
          <cell r="F5529">
            <v>59.080422857070275</v>
          </cell>
          <cell r="G5529">
            <v>58.740228483613059</v>
          </cell>
          <cell r="H5529">
            <v>63.27615346304264</v>
          </cell>
          <cell r="I5529">
            <v>59.193820981556016</v>
          </cell>
          <cell r="J5529"/>
          <cell r="K5529">
            <v>59.307219106041757</v>
          </cell>
          <cell r="M5529">
            <v>102</v>
          </cell>
          <cell r="N5529">
            <v>63.25</v>
          </cell>
          <cell r="O5529">
            <v>80.5</v>
          </cell>
          <cell r="P5529">
            <v>-21.5</v>
          </cell>
          <cell r="Q5529">
            <v>82.5</v>
          </cell>
          <cell r="R5529">
            <v>9730</v>
          </cell>
          <cell r="S5529">
            <v>9730</v>
          </cell>
          <cell r="T5529">
            <v>9930</v>
          </cell>
          <cell r="U5529">
            <v>9950</v>
          </cell>
          <cell r="V5529">
            <v>10000</v>
          </cell>
          <cell r="W5529">
            <v>9930</v>
          </cell>
          <cell r="X5529">
            <v>51.385626991165481</v>
          </cell>
        </row>
        <row r="5530">
          <cell r="A5530">
            <v>44540</v>
          </cell>
          <cell r="B5530">
            <v>12</v>
          </cell>
          <cell r="C5530">
            <v>2021</v>
          </cell>
          <cell r="D5530">
            <v>4800</v>
          </cell>
          <cell r="E5530">
            <v>61.461783471270806</v>
          </cell>
          <cell r="F5530">
            <v>59.307219106041757</v>
          </cell>
          <cell r="G5530">
            <v>58.967024732584541</v>
          </cell>
          <cell r="H5530">
            <v>63.502949712014122</v>
          </cell>
          <cell r="I5530">
            <v>59.420617230527498</v>
          </cell>
          <cell r="J5530"/>
          <cell r="K5530">
            <v>58.513432234641577</v>
          </cell>
          <cell r="M5530">
            <v>102</v>
          </cell>
          <cell r="N5530">
            <v>63.25</v>
          </cell>
          <cell r="O5530">
            <v>82</v>
          </cell>
          <cell r="P5530">
            <v>-20</v>
          </cell>
          <cell r="Q5530">
            <v>84.5</v>
          </cell>
          <cell r="R5530">
            <v>9620</v>
          </cell>
          <cell r="S5530">
            <v>9620</v>
          </cell>
          <cell r="T5530">
            <v>9820</v>
          </cell>
          <cell r="U5530">
            <v>9840</v>
          </cell>
          <cell r="V5530">
            <v>9890</v>
          </cell>
          <cell r="W5530">
            <v>9820</v>
          </cell>
          <cell r="X5530">
            <v>51.716009266655554</v>
          </cell>
        </row>
        <row r="5531">
          <cell r="A5531">
            <v>44543</v>
          </cell>
          <cell r="B5531">
            <v>12</v>
          </cell>
          <cell r="C5531">
            <v>2021</v>
          </cell>
          <cell r="D5531">
            <v>4783</v>
          </cell>
          <cell r="E5531">
            <v>61.461783471270806</v>
          </cell>
          <cell r="F5531">
            <v>59.307219106041757</v>
          </cell>
          <cell r="G5531">
            <v>58.967024732584541</v>
          </cell>
          <cell r="H5531">
            <v>63.049357214071158</v>
          </cell>
          <cell r="I5531">
            <v>59.420617230527498</v>
          </cell>
          <cell r="J5531"/>
          <cell r="K5531">
            <v>59.420617230527498</v>
          </cell>
          <cell r="M5531">
            <v>102.5</v>
          </cell>
          <cell r="N5531">
            <v>63.5</v>
          </cell>
          <cell r="O5531">
            <v>82</v>
          </cell>
          <cell r="P5531">
            <v>-20.5</v>
          </cell>
          <cell r="Q5531">
            <v>84.5</v>
          </cell>
          <cell r="R5531">
            <v>9280</v>
          </cell>
          <cell r="S5531">
            <v>9280</v>
          </cell>
          <cell r="T5531">
            <v>9510</v>
          </cell>
          <cell r="U5531">
            <v>9510</v>
          </cell>
          <cell r="V5531">
            <v>9560</v>
          </cell>
          <cell r="W5531">
            <v>9510</v>
          </cell>
          <cell r="X5531">
            <v>51.349891542276175</v>
          </cell>
        </row>
        <row r="5532">
          <cell r="A5532">
            <v>44544</v>
          </cell>
          <cell r="B5532">
            <v>12</v>
          </cell>
          <cell r="C5532">
            <v>2021</v>
          </cell>
          <cell r="D5532">
            <v>4703</v>
          </cell>
          <cell r="E5532">
            <v>60.781394724356367</v>
          </cell>
          <cell r="F5532">
            <v>58.400034110155843</v>
          </cell>
          <cell r="G5532">
            <v>58.059839736698621</v>
          </cell>
          <cell r="H5532">
            <v>63.049357214071158</v>
          </cell>
          <cell r="I5532">
            <v>58.740228483613059</v>
          </cell>
          <cell r="J5532"/>
          <cell r="K5532">
            <v>58.286635985670102</v>
          </cell>
          <cell r="M5532">
            <v>101.5</v>
          </cell>
          <cell r="N5532">
            <v>62.5</v>
          </cell>
          <cell r="O5532">
            <v>82</v>
          </cell>
          <cell r="P5532">
            <v>-19.5</v>
          </cell>
          <cell r="Q5532">
            <v>84.5</v>
          </cell>
          <cell r="R5532">
            <v>9230</v>
          </cell>
          <cell r="S5532">
            <v>9230</v>
          </cell>
          <cell r="T5532">
            <v>9460</v>
          </cell>
          <cell r="U5532">
            <v>9460</v>
          </cell>
          <cell r="V5532">
            <v>9510</v>
          </cell>
          <cell r="W5532">
            <v>9460</v>
          </cell>
          <cell r="X5532">
            <v>50.431336118811615</v>
          </cell>
        </row>
        <row r="5533">
          <cell r="A5533">
            <v>44545</v>
          </cell>
          <cell r="B5533">
            <v>12</v>
          </cell>
          <cell r="C5533">
            <v>2021</v>
          </cell>
          <cell r="D5533">
            <v>4485</v>
          </cell>
          <cell r="E5533">
            <v>58.513432234641577</v>
          </cell>
          <cell r="F5533">
            <v>55.451682873526615</v>
          </cell>
          <cell r="G5533">
            <v>55.111488500069399</v>
          </cell>
          <cell r="H5533">
            <v>60.554598475384893</v>
          </cell>
          <cell r="I5533">
            <v>54.657896002126435</v>
          </cell>
          <cell r="J5533"/>
          <cell r="K5533">
            <v>56.58566411838401</v>
          </cell>
          <cell r="M5533">
            <v>99.5</v>
          </cell>
          <cell r="N5533">
            <v>59.75</v>
          </cell>
          <cell r="O5533">
            <v>82</v>
          </cell>
          <cell r="P5533">
            <v>-17.5</v>
          </cell>
          <cell r="Q5533">
            <v>84.5</v>
          </cell>
          <cell r="R5533">
            <v>9180</v>
          </cell>
          <cell r="S5533">
            <v>9180</v>
          </cell>
          <cell r="T5533">
            <v>9410</v>
          </cell>
          <cell r="U5533">
            <v>9410</v>
          </cell>
          <cell r="V5533">
            <v>9460</v>
          </cell>
          <cell r="W5533">
            <v>9410</v>
          </cell>
          <cell r="X5533">
            <v>48.116422735907456</v>
          </cell>
        </row>
        <row r="5534">
          <cell r="A5534">
            <v>44546</v>
          </cell>
          <cell r="B5534">
            <v>12</v>
          </cell>
          <cell r="C5534">
            <v>2021</v>
          </cell>
          <cell r="D5534">
            <v>4409</v>
          </cell>
          <cell r="E5534">
            <v>57.606247238755664</v>
          </cell>
          <cell r="F5534">
            <v>54.998090375583658</v>
          </cell>
          <cell r="G5534">
            <v>54.884692251097917</v>
          </cell>
          <cell r="H5534">
            <v>61.008190973327849</v>
          </cell>
          <cell r="I5534">
            <v>55.338284749040874</v>
          </cell>
          <cell r="J5534"/>
          <cell r="K5534">
            <v>59.420617230527498</v>
          </cell>
          <cell r="M5534">
            <v>101.5</v>
          </cell>
          <cell r="N5534">
            <v>59</v>
          </cell>
          <cell r="O5534">
            <v>82</v>
          </cell>
          <cell r="P5534">
            <v>-19.5</v>
          </cell>
          <cell r="Q5534">
            <v>84.5</v>
          </cell>
          <cell r="R5534">
            <v>9040</v>
          </cell>
          <cell r="S5534">
            <v>9040</v>
          </cell>
          <cell r="T5534">
            <v>9290</v>
          </cell>
          <cell r="U5534">
            <v>9290</v>
          </cell>
          <cell r="V5534">
            <v>9330</v>
          </cell>
          <cell r="W5534">
            <v>9290</v>
          </cell>
          <cell r="X5534">
            <v>47.571106646776933</v>
          </cell>
        </row>
        <row r="5535">
          <cell r="A5535">
            <v>44547</v>
          </cell>
          <cell r="B5535">
            <v>12</v>
          </cell>
          <cell r="C5535">
            <v>2021</v>
          </cell>
          <cell r="D5535">
            <v>4404</v>
          </cell>
          <cell r="E5535">
            <v>58.513432234641577</v>
          </cell>
          <cell r="F5535">
            <v>55.905275371469571</v>
          </cell>
          <cell r="G5535">
            <v>55.79187724698383</v>
          </cell>
          <cell r="H5535">
            <v>60.781394724356367</v>
          </cell>
          <cell r="I5535">
            <v>56.109391995543902</v>
          </cell>
          <cell r="J5535"/>
          <cell r="K5535">
            <v>57.833043487727146</v>
          </cell>
          <cell r="M5535">
            <v>101.5</v>
          </cell>
          <cell r="N5535">
            <v>60</v>
          </cell>
          <cell r="O5535">
            <v>83.5</v>
          </cell>
          <cell r="P5535">
            <v>-18</v>
          </cell>
          <cell r="Q5535">
            <v>85</v>
          </cell>
          <cell r="R5535">
            <v>9340</v>
          </cell>
          <cell r="S5535">
            <v>9340</v>
          </cell>
          <cell r="T5535">
            <v>9590</v>
          </cell>
          <cell r="U5535">
            <v>9590</v>
          </cell>
          <cell r="V5535">
            <v>9630</v>
          </cell>
          <cell r="W5535">
            <v>9590</v>
          </cell>
          <cell r="X5535">
            <v>47.370674909670086</v>
          </cell>
        </row>
        <row r="5536">
          <cell r="A5536">
            <v>44550</v>
          </cell>
          <cell r="B5536">
            <v>12</v>
          </cell>
          <cell r="C5536">
            <v>2021</v>
          </cell>
          <cell r="D5536">
            <v>4295</v>
          </cell>
          <cell r="E5536">
            <v>57.94644161221288</v>
          </cell>
          <cell r="F5536">
            <v>54.544497877640701</v>
          </cell>
          <cell r="G5536">
            <v>54.43109975315496</v>
          </cell>
          <cell r="H5536">
            <v>59.420617230527498</v>
          </cell>
          <cell r="I5536">
            <v>54.657896002126435</v>
          </cell>
          <cell r="J5536"/>
          <cell r="K5536">
            <v>58.059839736698621</v>
          </cell>
          <cell r="M5536">
            <v>100.5</v>
          </cell>
          <cell r="N5536">
            <v>58.75</v>
          </cell>
          <cell r="O5536">
            <v>83.5</v>
          </cell>
          <cell r="P5536">
            <v>-17</v>
          </cell>
          <cell r="Q5536">
            <v>85</v>
          </cell>
          <cell r="R5536">
            <v>9280</v>
          </cell>
          <cell r="S5536">
            <v>9280</v>
          </cell>
          <cell r="T5536">
            <v>9390</v>
          </cell>
          <cell r="U5536">
            <v>9410</v>
          </cell>
          <cell r="V5536">
            <v>9430</v>
          </cell>
          <cell r="W5536">
            <v>9390</v>
          </cell>
          <cell r="X5536">
            <v>46.110763992071128</v>
          </cell>
        </row>
        <row r="5537">
          <cell r="A5537">
            <v>44551</v>
          </cell>
          <cell r="B5537">
            <v>12</v>
          </cell>
          <cell r="C5537">
            <v>2021</v>
          </cell>
          <cell r="D5537">
            <v>4390</v>
          </cell>
          <cell r="E5537">
            <v>58.513432234641577</v>
          </cell>
          <cell r="F5537">
            <v>55.451682873526615</v>
          </cell>
          <cell r="G5537">
            <v>55.338284749040874</v>
          </cell>
          <cell r="H5537">
            <v>62.913279464688273</v>
          </cell>
          <cell r="I5537">
            <v>55.565080998012355</v>
          </cell>
          <cell r="J5537"/>
          <cell r="K5537">
            <v>58.513432234641577</v>
          </cell>
          <cell r="M5537">
            <v>100.5</v>
          </cell>
          <cell r="N5537">
            <v>58.75</v>
          </cell>
          <cell r="O5537">
            <v>83.5</v>
          </cell>
          <cell r="P5537">
            <v>-17</v>
          </cell>
          <cell r="Q5537">
            <v>85</v>
          </cell>
          <cell r="R5537">
            <v>9320</v>
          </cell>
          <cell r="S5537">
            <v>9320</v>
          </cell>
          <cell r="T5537">
            <v>9430</v>
          </cell>
          <cell r="U5537">
            <v>9450</v>
          </cell>
          <cell r="V5537">
            <v>9470</v>
          </cell>
          <cell r="W5537">
            <v>9430</v>
          </cell>
          <cell r="X5537">
            <v>47.332328642015355</v>
          </cell>
        </row>
        <row r="5538">
          <cell r="A5538">
            <v>44552</v>
          </cell>
          <cell r="B5538">
            <v>12</v>
          </cell>
          <cell r="C5538">
            <v>2021</v>
          </cell>
          <cell r="D5538">
            <v>4454</v>
          </cell>
          <cell r="E5538">
            <v>58.967024732584541</v>
          </cell>
          <cell r="F5538">
            <v>56.132071620441053</v>
          </cell>
          <cell r="G5538">
            <v>56.018673495955312</v>
          </cell>
          <cell r="H5538">
            <v>60.554598475384893</v>
          </cell>
          <cell r="I5538">
            <v>55.202206999657989</v>
          </cell>
          <cell r="J5538"/>
          <cell r="K5538">
            <v>58.740228483613059</v>
          </cell>
          <cell r="M5538">
            <v>100.75</v>
          </cell>
          <cell r="N5538">
            <v>60.25</v>
          </cell>
          <cell r="O5538">
            <v>83.5</v>
          </cell>
          <cell r="P5538">
            <v>-17.25</v>
          </cell>
          <cell r="Q5538">
            <v>85</v>
          </cell>
          <cell r="R5538">
            <v>9490</v>
          </cell>
          <cell r="S5538">
            <v>9490</v>
          </cell>
          <cell r="T5538">
            <v>9670</v>
          </cell>
          <cell r="U5538">
            <v>9690</v>
          </cell>
          <cell r="V5538">
            <v>9710</v>
          </cell>
          <cell r="W5538">
            <v>9670</v>
          </cell>
          <cell r="X5538">
            <v>47.96536053746285</v>
          </cell>
        </row>
        <row r="5539">
          <cell r="A5539">
            <v>44553</v>
          </cell>
          <cell r="B5539">
            <v>12</v>
          </cell>
          <cell r="C5539">
            <v>2021</v>
          </cell>
          <cell r="D5539">
            <v>4476</v>
          </cell>
          <cell r="E5539">
            <v>59.193820981556016</v>
          </cell>
          <cell r="F5539">
            <v>56.358867869412528</v>
          </cell>
          <cell r="G5539">
            <v>56.245469744926787</v>
          </cell>
          <cell r="H5539">
            <v>61.008190973327849</v>
          </cell>
          <cell r="I5539">
            <v>56.699062242869751</v>
          </cell>
          <cell r="J5539"/>
          <cell r="K5539">
            <v>58.967024732584541</v>
          </cell>
          <cell r="M5539">
            <v>100.75</v>
          </cell>
          <cell r="N5539">
            <v>60.25</v>
          </cell>
          <cell r="O5539">
            <v>83.5</v>
          </cell>
          <cell r="P5539">
            <v>-17.25</v>
          </cell>
          <cell r="Q5539">
            <v>85</v>
          </cell>
          <cell r="R5539">
            <v>9520</v>
          </cell>
          <cell r="S5539">
            <v>9520</v>
          </cell>
          <cell r="T5539">
            <v>9700</v>
          </cell>
          <cell r="U5539">
            <v>9720</v>
          </cell>
          <cell r="V5539">
            <v>9740</v>
          </cell>
          <cell r="W5539">
            <v>9700</v>
          </cell>
          <cell r="X5539">
            <v>48.363030509592186</v>
          </cell>
        </row>
        <row r="5540">
          <cell r="A5540">
            <v>44554</v>
          </cell>
          <cell r="B5540">
            <v>12</v>
          </cell>
          <cell r="C5540">
            <v>2021</v>
          </cell>
          <cell r="D5540">
            <v>4653</v>
          </cell>
          <cell r="E5540">
            <v>60.101005977441936</v>
          </cell>
          <cell r="F5540">
            <v>58.173237861184361</v>
          </cell>
          <cell r="G5540">
            <v>58.059839736698621</v>
          </cell>
          <cell r="H5540">
            <v>62.142172218185245</v>
          </cell>
          <cell r="I5540">
            <v>58.059839736698621</v>
          </cell>
          <cell r="J5540"/>
          <cell r="K5540">
            <v>61.234987222299331</v>
          </cell>
          <cell r="M5540"/>
          <cell r="N5540"/>
          <cell r="O5540"/>
          <cell r="P5540"/>
          <cell r="Q5540"/>
          <cell r="R5540">
            <v>9520</v>
          </cell>
          <cell r="S5540">
            <v>9520</v>
          </cell>
          <cell r="T5540">
            <v>9700</v>
          </cell>
          <cell r="U5540">
            <v>9720</v>
          </cell>
          <cell r="V5540">
            <v>9740</v>
          </cell>
          <cell r="W5540">
            <v>9700</v>
          </cell>
          <cell r="X5540">
            <v>50.33546131477663</v>
          </cell>
        </row>
        <row r="5541">
          <cell r="A5541">
            <v>44557</v>
          </cell>
          <cell r="B5541">
            <v>12</v>
          </cell>
          <cell r="C5541">
            <v>2021</v>
          </cell>
          <cell r="D5541">
            <v>4603</v>
          </cell>
          <cell r="E5541">
            <v>59.874209728470454</v>
          </cell>
          <cell r="F5541">
            <v>57.719645363241405</v>
          </cell>
          <cell r="G5541">
            <v>57.606247238755664</v>
          </cell>
          <cell r="H5541">
            <v>61.688579720242288</v>
          </cell>
          <cell r="I5541">
            <v>57.833043487727146</v>
          </cell>
          <cell r="J5541"/>
          <cell r="K5541">
            <v>60.781394724356367</v>
          </cell>
          <cell r="M5541">
            <v>102.5</v>
          </cell>
          <cell r="N5541">
            <v>62</v>
          </cell>
          <cell r="O5541">
            <v>83.5</v>
          </cell>
          <cell r="P5541">
            <v>-19</v>
          </cell>
          <cell r="Q5541">
            <v>85</v>
          </cell>
          <cell r="R5541">
            <v>9560</v>
          </cell>
          <cell r="S5541">
            <v>9560</v>
          </cell>
          <cell r="T5541">
            <v>9700</v>
          </cell>
          <cell r="U5541">
            <v>9720</v>
          </cell>
          <cell r="V5541">
            <v>9740</v>
          </cell>
          <cell r="W5541">
            <v>9700</v>
          </cell>
          <cell r="X5541">
            <v>49.937485482693994</v>
          </cell>
        </row>
        <row r="5542">
          <cell r="A5542">
            <v>44558</v>
          </cell>
          <cell r="B5542">
            <v>12</v>
          </cell>
          <cell r="C5542">
            <v>2021</v>
          </cell>
          <cell r="D5542">
            <v>4768</v>
          </cell>
          <cell r="E5542">
            <v>60.781394724356367</v>
          </cell>
          <cell r="F5542">
            <v>59.080422857070275</v>
          </cell>
          <cell r="G5542">
            <v>58.967024732584541</v>
          </cell>
          <cell r="H5542">
            <v>61.915375969213763</v>
          </cell>
          <cell r="I5542">
            <v>59.420617230527498</v>
          </cell>
          <cell r="J5542"/>
          <cell r="K5542">
            <v>61.688579720242288</v>
          </cell>
          <cell r="M5542">
            <v>103.5</v>
          </cell>
          <cell r="N5542">
            <v>63.25</v>
          </cell>
          <cell r="O5542">
            <v>83.5</v>
          </cell>
          <cell r="P5542">
            <v>-20</v>
          </cell>
          <cell r="Q5542">
            <v>85</v>
          </cell>
          <cell r="R5542">
            <v>9560</v>
          </cell>
          <cell r="S5542">
            <v>9560</v>
          </cell>
          <cell r="T5542">
            <v>9700</v>
          </cell>
          <cell r="U5542">
            <v>9720</v>
          </cell>
          <cell r="V5542">
            <v>9740</v>
          </cell>
          <cell r="W5542">
            <v>9700</v>
          </cell>
          <cell r="X5542">
            <v>51.758502577289079</v>
          </cell>
        </row>
        <row r="5543">
          <cell r="A5543">
            <v>44559</v>
          </cell>
          <cell r="B5543">
            <v>12</v>
          </cell>
          <cell r="C5543">
            <v>2021</v>
          </cell>
          <cell r="D5543">
            <v>4696</v>
          </cell>
          <cell r="E5543">
            <v>60.101005977441936</v>
          </cell>
          <cell r="F5543">
            <v>58.400034110155843</v>
          </cell>
          <cell r="G5543">
            <v>58.286635985670102</v>
          </cell>
          <cell r="H5543">
            <v>62.368968467156726</v>
          </cell>
          <cell r="I5543">
            <v>58.513432234641577</v>
          </cell>
          <cell r="J5543"/>
          <cell r="K5543">
            <v>60.554598475384893</v>
          </cell>
          <cell r="M5543">
            <v>103.25</v>
          </cell>
          <cell r="N5543">
            <v>62.5</v>
          </cell>
          <cell r="O5543">
            <v>83.5</v>
          </cell>
          <cell r="P5543">
            <v>-19.75</v>
          </cell>
          <cell r="Q5543">
            <v>85</v>
          </cell>
          <cell r="R5543">
            <v>9560</v>
          </cell>
          <cell r="S5543">
            <v>9560</v>
          </cell>
          <cell r="T5543">
            <v>9700</v>
          </cell>
          <cell r="U5543">
            <v>9720</v>
          </cell>
          <cell r="V5543">
            <v>9740</v>
          </cell>
          <cell r="W5543">
            <v>9700</v>
          </cell>
          <cell r="X5543">
            <v>50.958621300003131</v>
          </cell>
        </row>
        <row r="5544">
          <cell r="A5544">
            <v>44560</v>
          </cell>
          <cell r="B5544">
            <v>12</v>
          </cell>
          <cell r="C5544">
            <v>2021</v>
          </cell>
          <cell r="D5544">
            <v>4689</v>
          </cell>
          <cell r="E5544">
            <v>60.327802226413411</v>
          </cell>
          <cell r="F5544">
            <v>58.059839736698621</v>
          </cell>
          <cell r="G5544">
            <v>57.94644161221288</v>
          </cell>
          <cell r="H5544">
            <v>61.915375969213763</v>
          </cell>
          <cell r="I5544">
            <v>58.15055823628721</v>
          </cell>
          <cell r="J5544"/>
          <cell r="K5544">
            <v>61.688579720242288</v>
          </cell>
          <cell r="M5544">
            <v>103.25</v>
          </cell>
          <cell r="N5544">
            <v>62.25</v>
          </cell>
          <cell r="O5544">
            <v>83.5</v>
          </cell>
          <cell r="P5544">
            <v>-19.75</v>
          </cell>
          <cell r="Q5544">
            <v>85</v>
          </cell>
          <cell r="R5544">
            <v>9630</v>
          </cell>
          <cell r="S5544">
            <v>9630</v>
          </cell>
          <cell r="T5544">
            <v>9740</v>
          </cell>
          <cell r="U5544">
            <v>9740</v>
          </cell>
          <cell r="V5544">
            <v>9840</v>
          </cell>
          <cell r="W5544">
            <v>9740</v>
          </cell>
          <cell r="X5544">
            <v>50.943598152204316</v>
          </cell>
        </row>
        <row r="5545">
          <cell r="A5545">
            <v>44561</v>
          </cell>
          <cell r="B5545">
            <v>12</v>
          </cell>
          <cell r="C5545">
            <v>2021</v>
          </cell>
          <cell r="D5545">
            <v>4705</v>
          </cell>
          <cell r="E5545">
            <v>60.327802226413411</v>
          </cell>
          <cell r="F5545">
            <v>58.173237861184361</v>
          </cell>
          <cell r="G5545">
            <v>58.059839736698621</v>
          </cell>
          <cell r="H5545">
            <v>61.915375969213763</v>
          </cell>
          <cell r="I5545">
            <v>58.513432234641577</v>
          </cell>
          <cell r="J5545"/>
          <cell r="K5545">
            <v>59.193820981556016</v>
          </cell>
          <cell r="M5545">
            <v>103.25</v>
          </cell>
          <cell r="N5545">
            <v>62.25</v>
          </cell>
          <cell r="O5545">
            <v>83.5</v>
          </cell>
          <cell r="P5545">
            <v>-19.75</v>
          </cell>
          <cell r="Q5545">
            <v>85</v>
          </cell>
          <cell r="R5545">
            <v>9710</v>
          </cell>
          <cell r="S5545">
            <v>9710</v>
          </cell>
          <cell r="T5545">
            <v>9820</v>
          </cell>
          <cell r="U5545">
            <v>9820</v>
          </cell>
          <cell r="V5545">
            <v>9920</v>
          </cell>
          <cell r="W5545">
            <v>9820</v>
          </cell>
          <cell r="X5545">
            <v>51.252466446244426</v>
          </cell>
        </row>
        <row r="5546">
          <cell r="A5546">
            <v>44564</v>
          </cell>
          <cell r="B5546">
            <v>1</v>
          </cell>
          <cell r="C5546">
            <v>2022</v>
          </cell>
          <cell r="D5546">
            <v>4854</v>
          </cell>
          <cell r="E5546">
            <v>61.234987222299331</v>
          </cell>
          <cell r="F5546">
            <v>59.647413479498972</v>
          </cell>
          <cell r="G5546">
            <v>59.534015355013238</v>
          </cell>
          <cell r="H5546">
            <v>63.27615346304264</v>
          </cell>
          <cell r="I5546">
            <v>59.874209728470454</v>
          </cell>
          <cell r="J5546"/>
          <cell r="K5546">
            <v>59.874209728470454</v>
          </cell>
          <cell r="M5546">
            <v>103.25</v>
          </cell>
          <cell r="N5546">
            <v>62.25</v>
          </cell>
          <cell r="O5546">
            <v>83.5</v>
          </cell>
          <cell r="P5546">
            <v>-19.75</v>
          </cell>
          <cell r="Q5546">
            <v>85</v>
          </cell>
          <cell r="R5546"/>
          <cell r="S5546"/>
          <cell r="T5546"/>
          <cell r="U5546"/>
          <cell r="V5546"/>
          <cell r="W5546"/>
          <cell r="X5546">
            <v>52.786813354474184</v>
          </cell>
        </row>
        <row r="5547">
          <cell r="A5547">
            <v>44565</v>
          </cell>
          <cell r="B5547">
            <v>1</v>
          </cell>
          <cell r="C5547">
            <v>2022</v>
          </cell>
          <cell r="D5547">
            <v>4908</v>
          </cell>
          <cell r="E5547">
            <v>62.255570342670985</v>
          </cell>
          <cell r="F5547">
            <v>59.534015355013238</v>
          </cell>
          <cell r="G5547">
            <v>59.420617230527498</v>
          </cell>
          <cell r="H5547">
            <v>64.410134707900028</v>
          </cell>
          <cell r="I5547">
            <v>59.647413479498972</v>
          </cell>
          <cell r="J5547"/>
          <cell r="K5547">
            <v>60.441200350899152</v>
          </cell>
          <cell r="M5547">
            <v>103.25</v>
          </cell>
          <cell r="N5547">
            <v>62.25</v>
          </cell>
          <cell r="O5547">
            <v>83.5</v>
          </cell>
          <cell r="P5547">
            <v>-19.75</v>
          </cell>
          <cell r="Q5547">
            <v>85</v>
          </cell>
          <cell r="R5547">
            <v>9750</v>
          </cell>
          <cell r="S5547">
            <v>9750</v>
          </cell>
          <cell r="T5547">
            <v>9930</v>
          </cell>
          <cell r="U5547">
            <v>9930</v>
          </cell>
          <cell r="V5547">
            <v>9930</v>
          </cell>
          <cell r="W5547">
            <v>9930</v>
          </cell>
          <cell r="X5547">
            <v>53.208221317018115</v>
          </cell>
        </row>
        <row r="5548">
          <cell r="A5548">
            <v>44566</v>
          </cell>
          <cell r="B5548">
            <v>1</v>
          </cell>
          <cell r="C5548">
            <v>2022</v>
          </cell>
          <cell r="D5548">
            <v>5037</v>
          </cell>
          <cell r="E5548">
            <v>63.27615346304264</v>
          </cell>
          <cell r="F5548">
            <v>60.667996599870634</v>
          </cell>
          <cell r="G5548">
            <v>60.554598475384893</v>
          </cell>
          <cell r="H5548">
            <v>65.317319703785955</v>
          </cell>
          <cell r="I5548">
            <v>60.781394724356367</v>
          </cell>
          <cell r="J5548"/>
          <cell r="K5548">
            <v>60.781394724356367</v>
          </cell>
          <cell r="M5548">
            <v>104.5</v>
          </cell>
          <cell r="N5548">
            <v>63.5</v>
          </cell>
          <cell r="O5548">
            <v>83.5</v>
          </cell>
          <cell r="P5548">
            <v>-21</v>
          </cell>
          <cell r="Q5548">
            <v>85</v>
          </cell>
          <cell r="R5548">
            <v>9870</v>
          </cell>
          <cell r="S5548">
            <v>9870</v>
          </cell>
          <cell r="T5548">
            <v>10050</v>
          </cell>
          <cell r="U5548">
            <v>10050</v>
          </cell>
          <cell r="V5548">
            <v>10050</v>
          </cell>
          <cell r="W5548">
            <v>10050</v>
          </cell>
          <cell r="X5548">
            <v>54.502514602544835</v>
          </cell>
        </row>
        <row r="5549">
          <cell r="A5549">
            <v>44567</v>
          </cell>
          <cell r="B5549">
            <v>1</v>
          </cell>
          <cell r="C5549">
            <v>2022</v>
          </cell>
          <cell r="D5549">
            <v>4983</v>
          </cell>
          <cell r="E5549">
            <v>62.368968467156726</v>
          </cell>
          <cell r="F5549">
            <v>59.647413479498972</v>
          </cell>
          <cell r="G5549">
            <v>59.534015355013238</v>
          </cell>
          <cell r="H5549">
            <v>64.18333845892856</v>
          </cell>
          <cell r="I5549">
            <v>59.874209728470454</v>
          </cell>
          <cell r="J5549"/>
          <cell r="K5549">
            <v>59.874209728470454</v>
          </cell>
          <cell r="M5549">
            <v>105.5</v>
          </cell>
          <cell r="N5549">
            <v>62.5</v>
          </cell>
          <cell r="O5549">
            <v>83.5</v>
          </cell>
          <cell r="P5549">
            <v>-22</v>
          </cell>
          <cell r="Q5549">
            <v>85</v>
          </cell>
          <cell r="R5549">
            <v>9770</v>
          </cell>
          <cell r="S5549">
            <v>9770</v>
          </cell>
          <cell r="T5549">
            <v>9950</v>
          </cell>
          <cell r="U5549">
            <v>9950</v>
          </cell>
          <cell r="V5549">
            <v>9950</v>
          </cell>
          <cell r="W5549">
            <v>9950</v>
          </cell>
          <cell r="X5549">
            <v>53.674932729749692</v>
          </cell>
        </row>
        <row r="5550">
          <cell r="A5550">
            <v>44568</v>
          </cell>
          <cell r="B5550">
            <v>1</v>
          </cell>
          <cell r="C5550">
            <v>2022</v>
          </cell>
          <cell r="D5550">
            <v>4996</v>
          </cell>
          <cell r="E5550">
            <v>62.368968467156726</v>
          </cell>
          <cell r="F5550">
            <v>59.307219106041757</v>
          </cell>
          <cell r="G5550">
            <v>59.261859856247462</v>
          </cell>
          <cell r="H5550">
            <v>63.956542209957078</v>
          </cell>
          <cell r="I5550">
            <v>59.420617230527498</v>
          </cell>
          <cell r="J5550"/>
          <cell r="K5550">
            <v>59.420617230527498</v>
          </cell>
          <cell r="M5550">
            <v>106</v>
          </cell>
          <cell r="N5550">
            <v>62</v>
          </cell>
          <cell r="O5550">
            <v>80.5</v>
          </cell>
          <cell r="P5550">
            <v>-25.5</v>
          </cell>
          <cell r="Q5550">
            <v>82</v>
          </cell>
          <cell r="R5550">
            <v>9870</v>
          </cell>
          <cell r="S5550">
            <v>9870</v>
          </cell>
          <cell r="T5550">
            <v>10050</v>
          </cell>
          <cell r="U5550">
            <v>10050</v>
          </cell>
          <cell r="V5550">
            <v>10050</v>
          </cell>
          <cell r="W5550">
            <v>10050</v>
          </cell>
          <cell r="X5550">
            <v>53.86613072790631</v>
          </cell>
        </row>
        <row r="5551">
          <cell r="A5551">
            <v>44571</v>
          </cell>
          <cell r="B5551">
            <v>1</v>
          </cell>
          <cell r="C5551">
            <v>2022</v>
          </cell>
          <cell r="D5551">
            <v>5034</v>
          </cell>
          <cell r="E5551">
            <v>62.822560965099683</v>
          </cell>
          <cell r="F5551">
            <v>59.987607852956195</v>
          </cell>
          <cell r="G5551">
            <v>59.874209728470454</v>
          </cell>
          <cell r="H5551">
            <v>64.410134707900028</v>
          </cell>
          <cell r="I5551">
            <v>60.101005977441936</v>
          </cell>
          <cell r="J5551"/>
          <cell r="K5551">
            <v>59.193820981556016</v>
          </cell>
          <cell r="M5551">
            <v>114</v>
          </cell>
          <cell r="N5551">
            <v>64</v>
          </cell>
          <cell r="O5551">
            <v>80.5</v>
          </cell>
          <cell r="P5551">
            <v>-33.5</v>
          </cell>
          <cell r="Q5551">
            <v>82</v>
          </cell>
          <cell r="R5551">
            <v>9890</v>
          </cell>
          <cell r="S5551">
            <v>9890</v>
          </cell>
          <cell r="T5551">
            <v>10070</v>
          </cell>
          <cell r="U5551">
            <v>10070</v>
          </cell>
          <cell r="V5551">
            <v>10070</v>
          </cell>
          <cell r="W5551">
            <v>10070</v>
          </cell>
          <cell r="X5551">
            <v>54.39220187338853</v>
          </cell>
        </row>
        <row r="5552">
          <cell r="A5552">
            <v>44572</v>
          </cell>
          <cell r="B5552">
            <v>1</v>
          </cell>
          <cell r="C5552">
            <v>2022</v>
          </cell>
          <cell r="D5552">
            <v>5072</v>
          </cell>
          <cell r="E5552">
            <v>63.049357214071158</v>
          </cell>
          <cell r="F5552">
            <v>59.987607852956195</v>
          </cell>
          <cell r="G5552">
            <v>59.760811603984713</v>
          </cell>
          <cell r="H5552">
            <v>63.049357214071158</v>
          </cell>
          <cell r="I5552">
            <v>59.193820981556016</v>
          </cell>
          <cell r="J5552"/>
          <cell r="K5552">
            <v>59.647413479498972</v>
          </cell>
          <cell r="M5552">
            <v>114</v>
          </cell>
          <cell r="N5552">
            <v>64</v>
          </cell>
          <cell r="O5552">
            <v>80.5</v>
          </cell>
          <cell r="P5552">
            <v>-33.5</v>
          </cell>
          <cell r="Q5552">
            <v>82</v>
          </cell>
          <cell r="R5552">
            <v>9850</v>
          </cell>
          <cell r="S5552">
            <v>9850</v>
          </cell>
          <cell r="T5552">
            <v>10030</v>
          </cell>
          <cell r="U5552">
            <v>10030</v>
          </cell>
          <cell r="V5552">
            <v>10030</v>
          </cell>
          <cell r="W5552">
            <v>10030</v>
          </cell>
          <cell r="X5552">
            <v>54.907426003978109</v>
          </cell>
        </row>
        <row r="5553">
          <cell r="A5553">
            <v>44573</v>
          </cell>
          <cell r="B5553">
            <v>1</v>
          </cell>
          <cell r="C5553">
            <v>2022</v>
          </cell>
          <cell r="D5553">
            <v>5042</v>
          </cell>
          <cell r="E5553">
            <v>62.935959089585424</v>
          </cell>
          <cell r="F5553">
            <v>59.534015355013238</v>
          </cell>
          <cell r="G5553">
            <v>59.307219106041757</v>
          </cell>
          <cell r="H5553">
            <v>63.502949712014122</v>
          </cell>
          <cell r="I5553">
            <v>59.647413479498972</v>
          </cell>
          <cell r="J5553"/>
          <cell r="K5553">
            <v>59.647413479498972</v>
          </cell>
          <cell r="M5553">
            <v>114.75</v>
          </cell>
          <cell r="N5553">
            <v>63.75</v>
          </cell>
          <cell r="O5553">
            <v>80.5</v>
          </cell>
          <cell r="P5553">
            <v>-34.25</v>
          </cell>
          <cell r="Q5553">
            <v>82</v>
          </cell>
          <cell r="R5553">
            <v>10070</v>
          </cell>
          <cell r="S5553">
            <v>10070</v>
          </cell>
          <cell r="T5553">
            <v>10070</v>
          </cell>
          <cell r="U5553">
            <v>10070</v>
          </cell>
          <cell r="V5553">
            <v>10090</v>
          </cell>
          <cell r="W5553">
            <v>10070</v>
          </cell>
          <cell r="X5553">
            <v>54.660931515975015</v>
          </cell>
        </row>
        <row r="5554">
          <cell r="A5554">
            <v>44574</v>
          </cell>
          <cell r="B5554">
            <v>1</v>
          </cell>
          <cell r="C5554">
            <v>2022</v>
          </cell>
          <cell r="D5554">
            <v>5164</v>
          </cell>
          <cell r="E5554">
            <v>63.616347836499855</v>
          </cell>
          <cell r="F5554">
            <v>60.894792848842108</v>
          </cell>
          <cell r="G5554">
            <v>60.667996599870634</v>
          </cell>
          <cell r="H5554">
            <v>64.410134707900028</v>
          </cell>
          <cell r="I5554">
            <v>60.781394724356367</v>
          </cell>
          <cell r="J5554"/>
          <cell r="K5554">
            <v>60.554598475384893</v>
          </cell>
          <cell r="M5554">
            <v>116</v>
          </cell>
          <cell r="N5554">
            <v>65</v>
          </cell>
          <cell r="O5554">
            <v>80.5</v>
          </cell>
          <cell r="P5554">
            <v>-35.5</v>
          </cell>
          <cell r="Q5554">
            <v>82</v>
          </cell>
          <cell r="R5554">
            <v>10110</v>
          </cell>
          <cell r="S5554">
            <v>10110</v>
          </cell>
          <cell r="T5554">
            <v>10110</v>
          </cell>
          <cell r="U5554">
            <v>10110</v>
          </cell>
          <cell r="V5554">
            <v>10130</v>
          </cell>
          <cell r="W5554">
            <v>10110</v>
          </cell>
          <cell r="X5554">
            <v>56.104231362333778</v>
          </cell>
        </row>
        <row r="5555">
          <cell r="A5555">
            <v>44575</v>
          </cell>
          <cell r="B5555">
            <v>1</v>
          </cell>
          <cell r="C5555">
            <v>2022</v>
          </cell>
          <cell r="D5555">
            <v>5127</v>
          </cell>
          <cell r="E5555">
            <v>63.27615346304264</v>
          </cell>
          <cell r="F5555">
            <v>60.441200350899152</v>
          </cell>
          <cell r="G5555">
            <v>60.21440410192767</v>
          </cell>
          <cell r="H5555">
            <v>65.317319703785955</v>
          </cell>
          <cell r="I5555">
            <v>60.554598475384893</v>
          </cell>
          <cell r="J5555"/>
          <cell r="K5555">
            <v>59.647413479498972</v>
          </cell>
          <cell r="M5555">
            <v>116</v>
          </cell>
          <cell r="N5555">
            <v>65</v>
          </cell>
          <cell r="O5555">
            <v>79</v>
          </cell>
          <cell r="P5555">
            <v>-37</v>
          </cell>
          <cell r="Q5555">
            <v>80.5</v>
          </cell>
          <cell r="R5555">
            <v>10070</v>
          </cell>
          <cell r="S5555">
            <v>10070</v>
          </cell>
          <cell r="T5555">
            <v>10070</v>
          </cell>
          <cell r="U5555">
            <v>10070</v>
          </cell>
          <cell r="V5555">
            <v>10090</v>
          </cell>
          <cell r="W5555">
            <v>10070</v>
          </cell>
          <cell r="X5555">
            <v>55.675574262713575</v>
          </cell>
        </row>
        <row r="5556">
          <cell r="A5556">
            <v>44578</v>
          </cell>
          <cell r="B5556">
            <v>1</v>
          </cell>
          <cell r="C5556">
            <v>2022</v>
          </cell>
          <cell r="D5556">
            <v>5034</v>
          </cell>
          <cell r="E5556">
            <v>63.27615346304264</v>
          </cell>
          <cell r="F5556">
            <v>60.21440410192767</v>
          </cell>
          <cell r="G5556">
            <v>60.03296710275049</v>
          </cell>
          <cell r="H5556">
            <v>65.090523454814473</v>
          </cell>
          <cell r="I5556">
            <v>60.554598475384893</v>
          </cell>
          <cell r="J5556"/>
          <cell r="K5556">
            <v>61.008190973327849</v>
          </cell>
          <cell r="M5556"/>
          <cell r="N5556"/>
          <cell r="O5556"/>
          <cell r="P5556"/>
          <cell r="Q5556"/>
          <cell r="R5556">
            <v>10030</v>
          </cell>
          <cell r="S5556">
            <v>10030</v>
          </cell>
          <cell r="T5556">
            <v>10030</v>
          </cell>
          <cell r="U5556">
            <v>10030</v>
          </cell>
          <cell r="V5556">
            <v>10050</v>
          </cell>
          <cell r="W5556">
            <v>10030</v>
          </cell>
          <cell r="X5556">
            <v>54.600302119676002</v>
          </cell>
        </row>
        <row r="5557">
          <cell r="A5557">
            <v>44579</v>
          </cell>
          <cell r="B5557">
            <v>1</v>
          </cell>
          <cell r="C5557">
            <v>2022</v>
          </cell>
          <cell r="D5557"/>
          <cell r="E5557"/>
          <cell r="F5557"/>
          <cell r="G5557"/>
          <cell r="H5557">
            <v>63.729745960985596</v>
          </cell>
          <cell r="I5557">
            <v>60.781394724356367</v>
          </cell>
          <cell r="J5557"/>
          <cell r="K5557">
            <v>59.420617230527498</v>
          </cell>
          <cell r="M5557">
            <v>116</v>
          </cell>
          <cell r="N5557">
            <v>65</v>
          </cell>
          <cell r="O5557">
            <v>79</v>
          </cell>
          <cell r="P5557">
            <v>-37</v>
          </cell>
          <cell r="Q5557">
            <v>80.5</v>
          </cell>
          <cell r="R5557">
            <v>10450</v>
          </cell>
          <cell r="S5557">
            <v>10450</v>
          </cell>
          <cell r="T5557">
            <v>10550</v>
          </cell>
          <cell r="U5557">
            <v>10550</v>
          </cell>
          <cell r="V5557">
            <v>10500</v>
          </cell>
          <cell r="W5557">
            <v>10550</v>
          </cell>
          <cell r="X5557"/>
        </row>
        <row r="5558">
          <cell r="A5558">
            <v>44580</v>
          </cell>
          <cell r="B5558">
            <v>1</v>
          </cell>
          <cell r="C5558">
            <v>2022</v>
          </cell>
          <cell r="D5558">
            <v>5125</v>
          </cell>
          <cell r="E5558">
            <v>63.956542209957078</v>
          </cell>
          <cell r="F5558">
            <v>61.348385346785065</v>
          </cell>
          <cell r="G5558">
            <v>61.12158909781359</v>
          </cell>
          <cell r="H5558">
            <v>64.863727205842991</v>
          </cell>
          <cell r="I5558">
            <v>61.688579720242288</v>
          </cell>
          <cell r="J5558"/>
          <cell r="K5558">
            <v>60.327802226413411</v>
          </cell>
          <cell r="M5558">
            <v>118</v>
          </cell>
          <cell r="N5558">
            <v>65.5</v>
          </cell>
          <cell r="O5558">
            <v>79</v>
          </cell>
          <cell r="P5558">
            <v>-39</v>
          </cell>
          <cell r="Q5558">
            <v>80.5</v>
          </cell>
          <cell r="R5558">
            <v>10670</v>
          </cell>
          <cell r="S5558">
            <v>10670</v>
          </cell>
          <cell r="T5558">
            <v>10770</v>
          </cell>
          <cell r="U5558">
            <v>10770</v>
          </cell>
          <cell r="V5558">
            <v>10720</v>
          </cell>
          <cell r="W5558">
            <v>10770</v>
          </cell>
          <cell r="X5558">
            <v>55.467944451387737</v>
          </cell>
        </row>
        <row r="5559">
          <cell r="A5559">
            <v>44581</v>
          </cell>
          <cell r="B5559">
            <v>1</v>
          </cell>
          <cell r="C5559">
            <v>2022</v>
          </cell>
          <cell r="D5559">
            <v>5190</v>
          </cell>
          <cell r="E5559">
            <v>64.296736583414301</v>
          </cell>
          <cell r="F5559">
            <v>61.575181595756547</v>
          </cell>
          <cell r="G5559">
            <v>61.348385346785065</v>
          </cell>
          <cell r="H5559">
            <v>65.770912201728905</v>
          </cell>
          <cell r="I5559">
            <v>62.142172218185245</v>
          </cell>
          <cell r="J5559"/>
          <cell r="K5559">
            <v>61.008190973327849</v>
          </cell>
          <cell r="M5559">
            <v>119.75</v>
          </cell>
          <cell r="N5559">
            <v>65.75</v>
          </cell>
          <cell r="O5559">
            <v>79</v>
          </cell>
          <cell r="P5559">
            <v>-40.75</v>
          </cell>
          <cell r="Q5559">
            <v>80.5</v>
          </cell>
          <cell r="R5559">
            <v>10690</v>
          </cell>
          <cell r="S5559">
            <v>10690</v>
          </cell>
          <cell r="T5559">
            <v>10790</v>
          </cell>
          <cell r="U5559">
            <v>10790</v>
          </cell>
          <cell r="V5559">
            <v>10740</v>
          </cell>
          <cell r="W5559">
            <v>10790</v>
          </cell>
          <cell r="X5559">
            <v>56.225103040935089</v>
          </cell>
        </row>
        <row r="5560">
          <cell r="A5560">
            <v>44582</v>
          </cell>
          <cell r="B5560">
            <v>1</v>
          </cell>
          <cell r="C5560">
            <v>2022</v>
          </cell>
          <cell r="D5560">
            <v>5323</v>
          </cell>
          <cell r="E5560">
            <v>65.317319703785955</v>
          </cell>
          <cell r="F5560">
            <v>62.255570342670985</v>
          </cell>
          <cell r="G5560">
            <v>62.028774093699504</v>
          </cell>
          <cell r="H5560">
            <v>67.131689695557782</v>
          </cell>
          <cell r="I5560">
            <v>62.368968467156726</v>
          </cell>
          <cell r="J5560"/>
          <cell r="K5560">
            <v>61.915375969213763</v>
          </cell>
          <cell r="M5560">
            <v>119.75</v>
          </cell>
          <cell r="N5560">
            <v>65.75</v>
          </cell>
          <cell r="O5560">
            <v>95.5</v>
          </cell>
          <cell r="P5560">
            <v>-24.25</v>
          </cell>
          <cell r="Q5560">
            <v>98</v>
          </cell>
          <cell r="R5560">
            <v>10740</v>
          </cell>
          <cell r="S5560">
            <v>10740</v>
          </cell>
          <cell r="T5560">
            <v>10840</v>
          </cell>
          <cell r="U5560">
            <v>10840</v>
          </cell>
          <cell r="V5560">
            <v>10790</v>
          </cell>
          <cell r="W5560">
            <v>10840</v>
          </cell>
          <cell r="X5560">
            <v>57.693497408610895</v>
          </cell>
        </row>
        <row r="5561">
          <cell r="A5561">
            <v>44585</v>
          </cell>
          <cell r="B5561">
            <v>1</v>
          </cell>
          <cell r="C5561">
            <v>2022</v>
          </cell>
          <cell r="D5561">
            <v>5259</v>
          </cell>
          <cell r="E5561">
            <v>64.863727205842991</v>
          </cell>
          <cell r="F5561">
            <v>62.028774093699504</v>
          </cell>
          <cell r="G5561">
            <v>61.801977844728029</v>
          </cell>
          <cell r="H5561">
            <v>66.224504699671868</v>
          </cell>
          <cell r="I5561">
            <v>62.142172218185245</v>
          </cell>
          <cell r="J5561"/>
          <cell r="K5561">
            <v>62.142172218185245</v>
          </cell>
          <cell r="M5561">
            <v>119.75</v>
          </cell>
          <cell r="N5561">
            <v>66.25</v>
          </cell>
          <cell r="O5561">
            <v>95.5</v>
          </cell>
          <cell r="P5561">
            <v>-24.25</v>
          </cell>
          <cell r="Q5561">
            <v>98</v>
          </cell>
          <cell r="R5561">
            <v>10850</v>
          </cell>
          <cell r="S5561">
            <v>10850</v>
          </cell>
          <cell r="T5561">
            <v>10950</v>
          </cell>
          <cell r="U5561">
            <v>10950</v>
          </cell>
          <cell r="V5561">
            <v>10900</v>
          </cell>
          <cell r="W5561">
            <v>10950</v>
          </cell>
          <cell r="X5561">
            <v>56.972604410843481</v>
          </cell>
        </row>
        <row r="5562">
          <cell r="A5562">
            <v>44586</v>
          </cell>
          <cell r="B5562">
            <v>1</v>
          </cell>
          <cell r="C5562">
            <v>2022</v>
          </cell>
          <cell r="D5562">
            <v>5283</v>
          </cell>
          <cell r="E5562">
            <v>64.863727205842991</v>
          </cell>
          <cell r="F5562">
            <v>62.028774093699504</v>
          </cell>
          <cell r="G5562">
            <v>61.824657469625173</v>
          </cell>
          <cell r="H5562">
            <v>66.224504699671868</v>
          </cell>
          <cell r="I5562">
            <v>62.368968467156726</v>
          </cell>
          <cell r="J5562"/>
          <cell r="K5562">
            <v>61.915375969213763</v>
          </cell>
          <cell r="M5562">
            <v>118.75</v>
          </cell>
          <cell r="N5562">
            <v>66.25</v>
          </cell>
          <cell r="O5562">
            <v>95.5</v>
          </cell>
          <cell r="P5562">
            <v>-23.25</v>
          </cell>
          <cell r="Q5562">
            <v>98</v>
          </cell>
          <cell r="R5562">
            <v>10720</v>
          </cell>
          <cell r="S5562">
            <v>10720</v>
          </cell>
          <cell r="T5562">
            <v>10820</v>
          </cell>
          <cell r="U5562">
            <v>10820</v>
          </cell>
          <cell r="V5562">
            <v>10770</v>
          </cell>
          <cell r="W5562">
            <v>10820</v>
          </cell>
          <cell r="X5562">
            <v>57.218939031343069</v>
          </cell>
        </row>
        <row r="5563">
          <cell r="A5563">
            <v>44587</v>
          </cell>
          <cell r="B5563">
            <v>1</v>
          </cell>
          <cell r="C5563">
            <v>2022</v>
          </cell>
          <cell r="D5563">
            <v>5331</v>
          </cell>
          <cell r="E5563">
            <v>65.090523454814473</v>
          </cell>
          <cell r="F5563">
            <v>62.595764716128201</v>
          </cell>
          <cell r="G5563">
            <v>62.414327716951021</v>
          </cell>
          <cell r="H5563"/>
          <cell r="I5563"/>
          <cell r="J5563"/>
          <cell r="K5563">
            <v>62.368968467156726</v>
          </cell>
          <cell r="M5563">
            <v>120</v>
          </cell>
          <cell r="N5563">
            <v>66.75</v>
          </cell>
          <cell r="O5563">
            <v>95.5</v>
          </cell>
          <cell r="P5563">
            <v>-24.5</v>
          </cell>
          <cell r="Q5563">
            <v>98</v>
          </cell>
          <cell r="R5563">
            <v>10810</v>
          </cell>
          <cell r="S5563">
            <v>10810</v>
          </cell>
          <cell r="T5563">
            <v>10910</v>
          </cell>
          <cell r="U5563">
            <v>10910</v>
          </cell>
          <cell r="V5563">
            <v>10860</v>
          </cell>
          <cell r="W5563">
            <v>10910</v>
          </cell>
          <cell r="X5563">
            <v>57.711255525868957</v>
          </cell>
        </row>
        <row r="5564">
          <cell r="A5564">
            <v>44588</v>
          </cell>
          <cell r="B5564">
            <v>1</v>
          </cell>
          <cell r="C5564">
            <v>2022</v>
          </cell>
          <cell r="D5564">
            <v>5441</v>
          </cell>
          <cell r="E5564">
            <v>65.657514077243164</v>
          </cell>
          <cell r="F5564">
            <v>64.523532832385769</v>
          </cell>
          <cell r="G5564">
            <v>64.410134707900028</v>
          </cell>
          <cell r="H5564">
            <v>67.131689695557782</v>
          </cell>
          <cell r="I5564">
            <v>65.090523454814473</v>
          </cell>
          <cell r="J5564"/>
          <cell r="K5564">
            <v>63.956542209957078</v>
          </cell>
          <cell r="M5564">
            <v>120.5</v>
          </cell>
          <cell r="N5564">
            <v>68.75</v>
          </cell>
          <cell r="O5564">
            <v>95.5</v>
          </cell>
          <cell r="P5564">
            <v>-25</v>
          </cell>
          <cell r="Q5564">
            <v>98</v>
          </cell>
          <cell r="R5564">
            <v>11000</v>
          </cell>
          <cell r="S5564">
            <v>11000</v>
          </cell>
          <cell r="T5564">
            <v>11100</v>
          </cell>
          <cell r="U5564">
            <v>11100</v>
          </cell>
          <cell r="V5564">
            <v>11050</v>
          </cell>
          <cell r="W5564">
            <v>11100</v>
          </cell>
          <cell r="X5564">
            <v>58.831866062160543</v>
          </cell>
        </row>
        <row r="5565">
          <cell r="A5565">
            <v>44589</v>
          </cell>
          <cell r="B5565">
            <v>1</v>
          </cell>
          <cell r="C5565">
            <v>2022</v>
          </cell>
          <cell r="D5565">
            <v>5633</v>
          </cell>
          <cell r="E5565">
            <v>67.358485944529264</v>
          </cell>
          <cell r="F5565">
            <v>66.337902824157609</v>
          </cell>
          <cell r="G5565">
            <v>66.111106575186128</v>
          </cell>
          <cell r="H5565">
            <v>68.265670940415177</v>
          </cell>
          <cell r="I5565">
            <v>66.45130094864335</v>
          </cell>
          <cell r="J5565"/>
          <cell r="K5565">
            <v>66.678097197614818</v>
          </cell>
          <cell r="M5565">
            <v>123.25</v>
          </cell>
          <cell r="N5565">
            <v>70.5</v>
          </cell>
          <cell r="O5565">
            <v>100</v>
          </cell>
          <cell r="P5565">
            <v>-23.25</v>
          </cell>
          <cell r="Q5565">
            <v>103</v>
          </cell>
          <cell r="R5565">
            <v>11120</v>
          </cell>
          <cell r="S5565">
            <v>11120</v>
          </cell>
          <cell r="T5565">
            <v>11220</v>
          </cell>
          <cell r="U5565">
            <v>11220</v>
          </cell>
          <cell r="V5565">
            <v>11170</v>
          </cell>
          <cell r="W5565">
            <v>11220</v>
          </cell>
          <cell r="X5565">
            <v>61.00970728062758</v>
          </cell>
        </row>
        <row r="5566">
          <cell r="A5566">
            <v>44592</v>
          </cell>
          <cell r="B5566">
            <v>1</v>
          </cell>
          <cell r="C5566">
            <v>2022</v>
          </cell>
          <cell r="D5566">
            <v>5587</v>
          </cell>
          <cell r="E5566">
            <v>67.131689695557782</v>
          </cell>
          <cell r="F5566">
            <v>66.337902824157609</v>
          </cell>
          <cell r="G5566">
            <v>66.111106575186128</v>
          </cell>
          <cell r="H5566">
            <v>68.492467189386659</v>
          </cell>
          <cell r="I5566">
            <v>66.45130094864335</v>
          </cell>
          <cell r="J5566"/>
          <cell r="K5566">
            <v>68.038874691443695</v>
          </cell>
          <cell r="M5566">
            <v>123.25</v>
          </cell>
          <cell r="N5566">
            <v>70.5</v>
          </cell>
          <cell r="O5566">
            <v>100</v>
          </cell>
          <cell r="P5566">
            <v>-23.25</v>
          </cell>
          <cell r="Q5566">
            <v>103</v>
          </cell>
          <cell r="R5566"/>
          <cell r="S5566"/>
          <cell r="T5566"/>
          <cell r="U5566"/>
          <cell r="V5566"/>
          <cell r="W5566"/>
          <cell r="X5566">
            <v>60.569342399792227</v>
          </cell>
        </row>
        <row r="5567">
          <cell r="A5567">
            <v>44593</v>
          </cell>
          <cell r="B5567">
            <v>2</v>
          </cell>
          <cell r="C5567">
            <v>2022</v>
          </cell>
          <cell r="D5567"/>
          <cell r="E5567"/>
          <cell r="F5567"/>
          <cell r="G5567"/>
          <cell r="H5567"/>
          <cell r="I5567"/>
          <cell r="J5567"/>
          <cell r="K5567">
            <v>64.410134707900028</v>
          </cell>
          <cell r="M5567">
            <v>123.25</v>
          </cell>
          <cell r="N5567">
            <v>70.5</v>
          </cell>
          <cell r="O5567">
            <v>100</v>
          </cell>
          <cell r="P5567">
            <v>-23.25</v>
          </cell>
          <cell r="Q5567">
            <v>103</v>
          </cell>
          <cell r="R5567"/>
          <cell r="S5567"/>
          <cell r="T5567"/>
          <cell r="U5567"/>
          <cell r="V5567"/>
          <cell r="W5567"/>
          <cell r="X5567"/>
        </row>
        <row r="5568">
          <cell r="A5568">
            <v>44594</v>
          </cell>
          <cell r="B5568">
            <v>2</v>
          </cell>
          <cell r="C5568">
            <v>2022</v>
          </cell>
          <cell r="D5568"/>
          <cell r="E5568"/>
          <cell r="F5568"/>
          <cell r="G5568"/>
          <cell r="H5568">
            <v>68.492467189386659</v>
          </cell>
          <cell r="I5568"/>
          <cell r="J5568"/>
          <cell r="K5568">
            <v>67.585282193500746</v>
          </cell>
          <cell r="M5568">
            <v>123.25</v>
          </cell>
          <cell r="N5568">
            <v>70.5</v>
          </cell>
          <cell r="O5568">
            <v>100</v>
          </cell>
          <cell r="P5568">
            <v>-23.25</v>
          </cell>
          <cell r="Q5568">
            <v>103</v>
          </cell>
          <cell r="R5568"/>
          <cell r="S5568"/>
          <cell r="T5568"/>
          <cell r="U5568"/>
          <cell r="V5568"/>
          <cell r="W5568"/>
          <cell r="X5568"/>
        </row>
        <row r="5569">
          <cell r="A5569">
            <v>44595</v>
          </cell>
          <cell r="B5569">
            <v>2</v>
          </cell>
          <cell r="C5569">
            <v>2022</v>
          </cell>
          <cell r="D5569">
            <v>5523</v>
          </cell>
          <cell r="E5569">
            <v>66.678097197614818</v>
          </cell>
          <cell r="F5569">
            <v>66.337902824157609</v>
          </cell>
          <cell r="G5569">
            <v>66.111106575186128</v>
          </cell>
          <cell r="H5569">
            <v>68.038874691443695</v>
          </cell>
          <cell r="I5569">
            <v>66.45130094864335</v>
          </cell>
          <cell r="J5569"/>
          <cell r="K5569">
            <v>64.63693095687151</v>
          </cell>
          <cell r="M5569">
            <v>123.25</v>
          </cell>
          <cell r="N5569">
            <v>70.5</v>
          </cell>
          <cell r="O5569">
            <v>100</v>
          </cell>
          <cell r="P5569">
            <v>-23.25</v>
          </cell>
          <cell r="Q5569">
            <v>103</v>
          </cell>
          <cell r="R5569"/>
          <cell r="S5569"/>
          <cell r="T5569"/>
          <cell r="U5569"/>
          <cell r="V5569"/>
          <cell r="W5569"/>
          <cell r="X5569">
            <v>59.904145531778028</v>
          </cell>
        </row>
        <row r="5570">
          <cell r="A5570">
            <v>44596</v>
          </cell>
          <cell r="B5570">
            <v>2</v>
          </cell>
          <cell r="C5570">
            <v>2022</v>
          </cell>
          <cell r="D5570">
            <v>5621</v>
          </cell>
          <cell r="E5570">
            <v>66.678097197614818</v>
          </cell>
          <cell r="F5570">
            <v>66.564699073129091</v>
          </cell>
          <cell r="G5570">
            <v>66.337902824157609</v>
          </cell>
          <cell r="H5570">
            <v>68.492467189386659</v>
          </cell>
          <cell r="I5570">
            <v>66.45130094864335</v>
          </cell>
          <cell r="J5570"/>
          <cell r="K5570">
            <v>63.956542209957078</v>
          </cell>
          <cell r="M5570">
            <v>123.25</v>
          </cell>
          <cell r="N5570">
            <v>70.5</v>
          </cell>
          <cell r="O5570">
            <v>100</v>
          </cell>
          <cell r="P5570">
            <v>-23.25</v>
          </cell>
          <cell r="Q5570">
            <v>103</v>
          </cell>
          <cell r="R5570"/>
          <cell r="S5570"/>
          <cell r="T5570"/>
          <cell r="U5570"/>
          <cell r="V5570"/>
          <cell r="W5570"/>
          <cell r="X5570">
            <v>61.02545311003751</v>
          </cell>
        </row>
        <row r="5571">
          <cell r="A5571">
            <v>44599</v>
          </cell>
          <cell r="B5571">
            <v>2</v>
          </cell>
          <cell r="C5571">
            <v>2022</v>
          </cell>
          <cell r="D5571">
            <v>5539</v>
          </cell>
          <cell r="E5571">
            <v>65.770912201728905</v>
          </cell>
          <cell r="F5571">
            <v>66.111106575186128</v>
          </cell>
          <cell r="G5571">
            <v>65.884310326214646</v>
          </cell>
          <cell r="H5571">
            <v>68.946059687329608</v>
          </cell>
          <cell r="I5571">
            <v>67.131689695557782</v>
          </cell>
          <cell r="J5571"/>
          <cell r="K5571">
            <v>65.544115952757423</v>
          </cell>
          <cell r="M5571">
            <v>122</v>
          </cell>
          <cell r="N5571">
            <v>70.25</v>
          </cell>
          <cell r="O5571">
            <v>100</v>
          </cell>
          <cell r="P5571">
            <v>-22</v>
          </cell>
          <cell r="Q5571">
            <v>103</v>
          </cell>
          <cell r="R5571">
            <v>11550</v>
          </cell>
          <cell r="S5571">
            <v>11550</v>
          </cell>
          <cell r="T5571">
            <v>11650</v>
          </cell>
          <cell r="U5571">
            <v>11650</v>
          </cell>
          <cell r="V5571">
            <v>11600</v>
          </cell>
          <cell r="W5571">
            <v>11650</v>
          </cell>
          <cell r="X5571">
            <v>60.056145478810677</v>
          </cell>
        </row>
        <row r="5572">
          <cell r="A5572">
            <v>44600</v>
          </cell>
          <cell r="B5572">
            <v>2</v>
          </cell>
          <cell r="C5572">
            <v>2022</v>
          </cell>
          <cell r="D5572">
            <v>5446</v>
          </cell>
          <cell r="E5572">
            <v>64.410134707900028</v>
          </cell>
          <cell r="F5572">
            <v>64.750329081357251</v>
          </cell>
          <cell r="G5572">
            <v>64.523532832385769</v>
          </cell>
          <cell r="H5572">
            <v>69.399652185272572</v>
          </cell>
          <cell r="I5572">
            <v>66.678097197614818</v>
          </cell>
          <cell r="J5572"/>
          <cell r="K5572">
            <v>64.18333845892856</v>
          </cell>
          <cell r="M5572">
            <v>122</v>
          </cell>
          <cell r="N5572">
            <v>69</v>
          </cell>
          <cell r="O5572">
            <v>100</v>
          </cell>
          <cell r="P5572">
            <v>-22</v>
          </cell>
          <cell r="Q5572">
            <v>103</v>
          </cell>
          <cell r="R5572">
            <v>11250</v>
          </cell>
          <cell r="S5572">
            <v>11250</v>
          </cell>
          <cell r="T5572">
            <v>11380</v>
          </cell>
          <cell r="U5572">
            <v>11350</v>
          </cell>
          <cell r="V5572">
            <v>11350</v>
          </cell>
          <cell r="W5572">
            <v>11380</v>
          </cell>
          <cell r="X5572">
            <v>59.054858804622278</v>
          </cell>
        </row>
        <row r="5573">
          <cell r="A5573">
            <v>44601</v>
          </cell>
          <cell r="B5573">
            <v>2</v>
          </cell>
          <cell r="C5573">
            <v>2022</v>
          </cell>
          <cell r="D5573">
            <v>5596</v>
          </cell>
          <cell r="E5573">
            <v>65.997708450700387</v>
          </cell>
          <cell r="F5573">
            <v>66.337902824157609</v>
          </cell>
          <cell r="G5573">
            <v>66.292543574363307</v>
          </cell>
          <cell r="H5573">
            <v>68.492467189386659</v>
          </cell>
          <cell r="I5573">
            <v>66.45130094864335</v>
          </cell>
          <cell r="J5573"/>
          <cell r="K5573">
            <v>64.410134707900028</v>
          </cell>
          <cell r="M5573">
            <v>122</v>
          </cell>
          <cell r="N5573">
            <v>70.5</v>
          </cell>
          <cell r="O5573">
            <v>100</v>
          </cell>
          <cell r="P5573">
            <v>-22</v>
          </cell>
          <cell r="Q5573">
            <v>103</v>
          </cell>
          <cell r="R5573">
            <v>10950</v>
          </cell>
          <cell r="S5573">
            <v>10950</v>
          </cell>
          <cell r="T5573">
            <v>11080</v>
          </cell>
          <cell r="U5573">
            <v>11050</v>
          </cell>
          <cell r="V5573">
            <v>11050</v>
          </cell>
          <cell r="W5573">
            <v>11080</v>
          </cell>
          <cell r="X5573">
            <v>60.681415694209747</v>
          </cell>
        </row>
        <row r="5574">
          <cell r="A5574">
            <v>44602</v>
          </cell>
          <cell r="B5574">
            <v>2</v>
          </cell>
          <cell r="C5574">
            <v>2022</v>
          </cell>
          <cell r="D5574">
            <v>5531</v>
          </cell>
          <cell r="E5574">
            <v>65.997708450700387</v>
          </cell>
          <cell r="F5574">
            <v>66.111106575186128</v>
          </cell>
          <cell r="G5574">
            <v>66.111106575186128</v>
          </cell>
          <cell r="H5574">
            <v>68.492467189386659</v>
          </cell>
          <cell r="I5574">
            <v>66.45130094864335</v>
          </cell>
          <cell r="J5574"/>
          <cell r="K5574">
            <v>64.863727205842991</v>
          </cell>
          <cell r="M5574">
            <v>122</v>
          </cell>
          <cell r="N5574">
            <v>70.25</v>
          </cell>
          <cell r="O5574">
            <v>100</v>
          </cell>
          <cell r="P5574">
            <v>-22</v>
          </cell>
          <cell r="Q5574">
            <v>103</v>
          </cell>
          <cell r="R5574">
            <v>11250</v>
          </cell>
          <cell r="S5574">
            <v>11250</v>
          </cell>
          <cell r="T5574">
            <v>11380</v>
          </cell>
          <cell r="U5574">
            <v>11350</v>
          </cell>
          <cell r="V5574">
            <v>11350</v>
          </cell>
          <cell r="W5574">
            <v>11380</v>
          </cell>
          <cell r="X5574">
            <v>59.990915976147797</v>
          </cell>
        </row>
        <row r="5575">
          <cell r="A5575">
            <v>44603</v>
          </cell>
          <cell r="B5575">
            <v>2</v>
          </cell>
          <cell r="C5575">
            <v>2022</v>
          </cell>
          <cell r="D5575">
            <v>5580</v>
          </cell>
          <cell r="E5575">
            <v>66.9048934465863</v>
          </cell>
          <cell r="F5575">
            <v>66.791495322100559</v>
          </cell>
          <cell r="G5575">
            <v>66.678097197614818</v>
          </cell>
          <cell r="H5575">
            <v>69.626448434244054</v>
          </cell>
          <cell r="I5575">
            <v>67.358485944529264</v>
          </cell>
          <cell r="J5575"/>
          <cell r="K5575">
            <v>65.090523454814473</v>
          </cell>
          <cell r="M5575">
            <v>122</v>
          </cell>
          <cell r="N5575">
            <v>70.25</v>
          </cell>
          <cell r="O5575">
            <v>101</v>
          </cell>
          <cell r="P5575">
            <v>-21</v>
          </cell>
          <cell r="Q5575">
            <v>103</v>
          </cell>
          <cell r="R5575">
            <v>11150</v>
          </cell>
          <cell r="S5575">
            <v>11150</v>
          </cell>
          <cell r="T5575">
            <v>11280</v>
          </cell>
          <cell r="U5575">
            <v>11250</v>
          </cell>
          <cell r="V5575">
            <v>11250</v>
          </cell>
          <cell r="W5575">
            <v>11280</v>
          </cell>
          <cell r="X5575">
            <v>60.435676660021635</v>
          </cell>
        </row>
        <row r="5576">
          <cell r="A5576">
            <v>44606</v>
          </cell>
          <cell r="B5576">
            <v>2</v>
          </cell>
          <cell r="C5576">
            <v>2022</v>
          </cell>
          <cell r="D5576">
            <v>5672</v>
          </cell>
          <cell r="E5576">
            <v>67.812078442472213</v>
          </cell>
          <cell r="F5576">
            <v>68.379069064900918</v>
          </cell>
          <cell r="G5576">
            <v>68.265670940415177</v>
          </cell>
          <cell r="H5576">
            <v>69.626448434244054</v>
          </cell>
          <cell r="I5576">
            <v>68.492467189386659</v>
          </cell>
          <cell r="J5576"/>
          <cell r="K5576">
            <v>68.038874691443695</v>
          </cell>
          <cell r="M5576">
            <v>124</v>
          </cell>
          <cell r="N5576">
            <v>72.5</v>
          </cell>
          <cell r="O5576">
            <v>101</v>
          </cell>
          <cell r="P5576">
            <v>-23</v>
          </cell>
          <cell r="Q5576">
            <v>103</v>
          </cell>
          <cell r="R5576">
            <v>11360</v>
          </cell>
          <cell r="S5576">
            <v>11360</v>
          </cell>
          <cell r="T5576">
            <v>11490</v>
          </cell>
          <cell r="U5576">
            <v>11460</v>
          </cell>
          <cell r="V5576">
            <v>11460</v>
          </cell>
          <cell r="W5576">
            <v>11490</v>
          </cell>
          <cell r="X5576">
            <v>61.417442070481215</v>
          </cell>
        </row>
        <row r="5577">
          <cell r="A5577">
            <v>44607</v>
          </cell>
          <cell r="B5577">
            <v>2</v>
          </cell>
          <cell r="C5577">
            <v>2022</v>
          </cell>
          <cell r="D5577">
            <v>5660</v>
          </cell>
          <cell r="E5577">
            <v>67.812078442472213</v>
          </cell>
          <cell r="F5577">
            <v>68.6058653138724</v>
          </cell>
          <cell r="G5577">
            <v>68.492467189386659</v>
          </cell>
          <cell r="H5577">
            <v>70.080040932187003</v>
          </cell>
          <cell r="I5577">
            <v>68.809981937946731</v>
          </cell>
          <cell r="J5577"/>
          <cell r="K5577">
            <v>68.038874691443695</v>
          </cell>
          <cell r="M5577">
            <v>124</v>
          </cell>
          <cell r="N5577">
            <v>73</v>
          </cell>
          <cell r="O5577">
            <v>101</v>
          </cell>
          <cell r="P5577">
            <v>-23</v>
          </cell>
          <cell r="Q5577">
            <v>103</v>
          </cell>
          <cell r="R5577">
            <v>11340</v>
          </cell>
          <cell r="S5577">
            <v>11340</v>
          </cell>
          <cell r="T5577">
            <v>11470</v>
          </cell>
          <cell r="U5577">
            <v>11440</v>
          </cell>
          <cell r="V5577">
            <v>11440</v>
          </cell>
          <cell r="W5577">
            <v>11470</v>
          </cell>
          <cell r="X5577">
            <v>61.353412315859543</v>
          </cell>
        </row>
        <row r="5578">
          <cell r="A5578">
            <v>44608</v>
          </cell>
          <cell r="B5578">
            <v>2</v>
          </cell>
          <cell r="C5578">
            <v>2022</v>
          </cell>
          <cell r="D5578">
            <v>5437</v>
          </cell>
          <cell r="E5578">
            <v>68.038874691443695</v>
          </cell>
          <cell r="F5578">
            <v>68.6058653138724</v>
          </cell>
          <cell r="G5578">
            <v>68.492467189386659</v>
          </cell>
          <cell r="H5578">
            <v>70.306837181158485</v>
          </cell>
          <cell r="I5578">
            <v>68.719263438358141</v>
          </cell>
          <cell r="J5578"/>
          <cell r="K5578">
            <v>67.585282193500746</v>
          </cell>
          <cell r="M5578">
            <v>124</v>
          </cell>
          <cell r="N5578">
            <v>72.75</v>
          </cell>
          <cell r="O5578">
            <v>101</v>
          </cell>
          <cell r="P5578">
            <v>-23</v>
          </cell>
          <cell r="Q5578">
            <v>103</v>
          </cell>
          <cell r="R5578">
            <v>11300</v>
          </cell>
          <cell r="S5578">
            <v>11300</v>
          </cell>
          <cell r="T5578">
            <v>11520</v>
          </cell>
          <cell r="U5578">
            <v>11520</v>
          </cell>
          <cell r="V5578">
            <v>11520</v>
          </cell>
          <cell r="W5578">
            <v>11520</v>
          </cell>
          <cell r="X5578">
            <v>58.950218986873736</v>
          </cell>
        </row>
        <row r="5579">
          <cell r="A5579">
            <v>44609</v>
          </cell>
          <cell r="B5579">
            <v>2</v>
          </cell>
          <cell r="C5579">
            <v>2022</v>
          </cell>
          <cell r="D5579">
            <v>5507</v>
          </cell>
          <cell r="E5579">
            <v>68.832661562843867</v>
          </cell>
          <cell r="F5579">
            <v>69.739846558729795</v>
          </cell>
          <cell r="G5579">
            <v>69.626448434244054</v>
          </cell>
          <cell r="H5579">
            <v>70.080040932187003</v>
          </cell>
          <cell r="I5579">
            <v>69.853244683215536</v>
          </cell>
          <cell r="J5579"/>
          <cell r="K5579">
            <v>68.946059687329608</v>
          </cell>
          <cell r="M5579">
            <v>124</v>
          </cell>
          <cell r="N5579">
            <v>74</v>
          </cell>
          <cell r="O5579">
            <v>101</v>
          </cell>
          <cell r="P5579">
            <v>-23</v>
          </cell>
          <cell r="Q5579">
            <v>103</v>
          </cell>
          <cell r="R5579">
            <v>11350</v>
          </cell>
          <cell r="S5579">
            <v>11350</v>
          </cell>
          <cell r="T5579">
            <v>11570</v>
          </cell>
          <cell r="U5579">
            <v>11570</v>
          </cell>
          <cell r="V5579">
            <v>11570</v>
          </cell>
          <cell r="W5579">
            <v>11570</v>
          </cell>
          <cell r="X5579">
            <v>59.687787005301558</v>
          </cell>
        </row>
        <row r="5580">
          <cell r="A5580">
            <v>44610</v>
          </cell>
          <cell r="B5580">
            <v>2</v>
          </cell>
          <cell r="C5580">
            <v>2022</v>
          </cell>
          <cell r="D5580">
            <v>5540</v>
          </cell>
          <cell r="E5580">
            <v>69.399652185272572</v>
          </cell>
          <cell r="F5580">
            <v>70.193439056672744</v>
          </cell>
          <cell r="G5580">
            <v>70.080040932187003</v>
          </cell>
          <cell r="H5580">
            <v>71.667614674987362</v>
          </cell>
          <cell r="I5580">
            <v>70.306837181158485</v>
          </cell>
          <cell r="J5580"/>
          <cell r="K5580">
            <v>68.946059687329608</v>
          </cell>
          <cell r="M5580">
            <v>124</v>
          </cell>
          <cell r="N5580">
            <v>74</v>
          </cell>
          <cell r="O5580">
            <v>104</v>
          </cell>
          <cell r="P5580">
            <v>-20</v>
          </cell>
          <cell r="Q5580">
            <v>106</v>
          </cell>
          <cell r="R5580">
            <v>11580</v>
          </cell>
          <cell r="S5580">
            <v>11580</v>
          </cell>
          <cell r="T5580">
            <v>11800</v>
          </cell>
          <cell r="U5580">
            <v>11800</v>
          </cell>
          <cell r="V5580">
            <v>11800</v>
          </cell>
          <cell r="W5580">
            <v>11800</v>
          </cell>
          <cell r="X5580">
            <v>60.059809718068543</v>
          </cell>
        </row>
        <row r="5581">
          <cell r="A5581">
            <v>44613</v>
          </cell>
          <cell r="B5581">
            <v>2</v>
          </cell>
          <cell r="C5581">
            <v>2022</v>
          </cell>
          <cell r="D5581">
            <v>5677</v>
          </cell>
          <cell r="E5581">
            <v>71.214022177044399</v>
          </cell>
          <cell r="F5581">
            <v>71.554216550501621</v>
          </cell>
          <cell r="G5581">
            <v>71.440818426015881</v>
          </cell>
          <cell r="H5581">
            <v>73.255188417787721</v>
          </cell>
          <cell r="I5581">
            <v>71.214022177044399</v>
          </cell>
          <cell r="J5581"/>
          <cell r="K5581">
            <v>70.533633430129967</v>
          </cell>
          <cell r="M5581"/>
          <cell r="N5581"/>
          <cell r="O5581"/>
          <cell r="P5581"/>
          <cell r="Q5581"/>
          <cell r="R5581">
            <v>11890</v>
          </cell>
          <cell r="S5581">
            <v>11890</v>
          </cell>
          <cell r="T5581">
            <v>12130</v>
          </cell>
          <cell r="U5581">
            <v>12130</v>
          </cell>
          <cell r="V5581">
            <v>12110</v>
          </cell>
          <cell r="W5581">
            <v>12130</v>
          </cell>
          <cell r="X5581">
            <v>61.633427736289441</v>
          </cell>
        </row>
        <row r="5582">
          <cell r="A5582">
            <v>44614</v>
          </cell>
          <cell r="B5582">
            <v>2</v>
          </cell>
          <cell r="C5582">
            <v>2022</v>
          </cell>
          <cell r="D5582">
            <v>5845</v>
          </cell>
          <cell r="E5582">
            <v>73.028392168816239</v>
          </cell>
          <cell r="F5582">
            <v>73.368586542273448</v>
          </cell>
          <cell r="G5582">
            <v>73.255188417787721</v>
          </cell>
          <cell r="H5582">
            <v>75.29635465853103</v>
          </cell>
          <cell r="I5582">
            <v>73.481984666759189</v>
          </cell>
          <cell r="J5582"/>
          <cell r="K5582">
            <v>72.234605297416053</v>
          </cell>
          <cell r="M5582">
            <v>125.5</v>
          </cell>
          <cell r="N5582">
            <v>77.5</v>
          </cell>
          <cell r="O5582">
            <v>104</v>
          </cell>
          <cell r="P5582">
            <v>-21.5</v>
          </cell>
          <cell r="Q5582">
            <v>106</v>
          </cell>
          <cell r="R5582">
            <v>12100</v>
          </cell>
          <cell r="S5582">
            <v>12100</v>
          </cell>
          <cell r="T5582">
            <v>12340</v>
          </cell>
          <cell r="U5582">
            <v>12340</v>
          </cell>
          <cell r="V5582">
            <v>12320</v>
          </cell>
          <cell r="W5582">
            <v>12340</v>
          </cell>
          <cell r="X5582">
            <v>63.366351588828621</v>
          </cell>
        </row>
        <row r="5583">
          <cell r="A5583">
            <v>44615</v>
          </cell>
          <cell r="B5583">
            <v>2</v>
          </cell>
          <cell r="C5583">
            <v>2022</v>
          </cell>
          <cell r="D5583">
            <v>5981</v>
          </cell>
          <cell r="E5583">
            <v>74.389169662645116</v>
          </cell>
          <cell r="F5583">
            <v>74.275771538159375</v>
          </cell>
          <cell r="G5583">
            <v>74.162373413673635</v>
          </cell>
          <cell r="H5583">
            <v>77.110724650302856</v>
          </cell>
          <cell r="I5583">
            <v>74.479888162233706</v>
          </cell>
          <cell r="J5583"/>
          <cell r="K5583">
            <v>74.389169662645116</v>
          </cell>
          <cell r="M5583">
            <v>125.5</v>
          </cell>
          <cell r="N5583">
            <v>77.5</v>
          </cell>
          <cell r="O5583">
            <v>104</v>
          </cell>
          <cell r="P5583">
            <v>-21.5</v>
          </cell>
          <cell r="Q5583">
            <v>106</v>
          </cell>
          <cell r="R5583">
            <v>12420</v>
          </cell>
          <cell r="S5583">
            <v>12420</v>
          </cell>
          <cell r="T5583">
            <v>12620</v>
          </cell>
          <cell r="U5583">
            <v>12620</v>
          </cell>
          <cell r="V5583">
            <v>12620</v>
          </cell>
          <cell r="W5583">
            <v>12620</v>
          </cell>
          <cell r="X5583">
            <v>64.840744029560994</v>
          </cell>
        </row>
        <row r="5584">
          <cell r="A5584">
            <v>44616</v>
          </cell>
          <cell r="B5584">
            <v>2</v>
          </cell>
          <cell r="C5584">
            <v>2022</v>
          </cell>
          <cell r="D5584">
            <v>6458</v>
          </cell>
          <cell r="E5584">
            <v>78.925094642074683</v>
          </cell>
          <cell r="F5584">
            <v>78.811696517588956</v>
          </cell>
          <cell r="G5584">
            <v>78.698298393103215</v>
          </cell>
          <cell r="H5584">
            <v>82.100242127675401</v>
          </cell>
          <cell r="I5584">
            <v>78.925094642074683</v>
          </cell>
          <cell r="J5584"/>
          <cell r="K5584">
            <v>76.430335903388425</v>
          </cell>
          <cell r="M5584">
            <v>127</v>
          </cell>
          <cell r="N5584">
            <v>83</v>
          </cell>
          <cell r="O5584">
            <v>104</v>
          </cell>
          <cell r="P5584">
            <v>-23</v>
          </cell>
          <cell r="Q5584">
            <v>106</v>
          </cell>
          <cell r="R5584">
            <v>12680</v>
          </cell>
          <cell r="S5584">
            <v>12680</v>
          </cell>
          <cell r="T5584">
            <v>12880</v>
          </cell>
          <cell r="U5584">
            <v>12880</v>
          </cell>
          <cell r="V5584">
            <v>12880</v>
          </cell>
          <cell r="W5584">
            <v>12880</v>
          </cell>
          <cell r="X5584">
            <v>69.761856435237519</v>
          </cell>
        </row>
        <row r="5585">
          <cell r="A5585">
            <v>44617</v>
          </cell>
          <cell r="B5585">
            <v>2</v>
          </cell>
          <cell r="C5585">
            <v>2022</v>
          </cell>
          <cell r="D5585">
            <v>5984</v>
          </cell>
          <cell r="E5585">
            <v>75.749947156473979</v>
          </cell>
          <cell r="F5585">
            <v>76.090141529931202</v>
          </cell>
          <cell r="G5585">
            <v>75.976743405445461</v>
          </cell>
          <cell r="H5585">
            <v>80.739464633846524</v>
          </cell>
          <cell r="I5585">
            <v>76.203539654416943</v>
          </cell>
          <cell r="J5585"/>
          <cell r="K5585">
            <v>74.389169662645116</v>
          </cell>
          <cell r="M5585">
            <v>127</v>
          </cell>
          <cell r="N5585">
            <v>83</v>
          </cell>
          <cell r="O5585">
            <v>100</v>
          </cell>
          <cell r="P5585">
            <v>-27</v>
          </cell>
          <cell r="Q5585">
            <v>103</v>
          </cell>
          <cell r="R5585">
            <v>12980</v>
          </cell>
          <cell r="S5585">
            <v>12980</v>
          </cell>
          <cell r="T5585">
            <v>13180</v>
          </cell>
          <cell r="U5585">
            <v>13180</v>
          </cell>
          <cell r="V5585">
            <v>13180</v>
          </cell>
          <cell r="W5585">
            <v>13180</v>
          </cell>
          <cell r="X5585">
            <v>64.649220142685735</v>
          </cell>
        </row>
        <row r="5586">
          <cell r="A5586">
            <v>44620</v>
          </cell>
          <cell r="B5586">
            <v>2</v>
          </cell>
          <cell r="C5586">
            <v>2022</v>
          </cell>
          <cell r="D5586">
            <v>6292</v>
          </cell>
          <cell r="E5586">
            <v>83.007427123561314</v>
          </cell>
          <cell r="F5586">
            <v>82.894028999075573</v>
          </cell>
          <cell r="G5586">
            <v>82.780630874589832</v>
          </cell>
          <cell r="H5586">
            <v>83.461019621504263</v>
          </cell>
          <cell r="I5586">
            <v>83.007427123561314</v>
          </cell>
          <cell r="J5586"/>
          <cell r="K5586">
            <v>79.718881513474869</v>
          </cell>
          <cell r="M5586">
            <v>127.5</v>
          </cell>
          <cell r="N5586">
            <v>87</v>
          </cell>
          <cell r="O5586">
            <v>100</v>
          </cell>
          <cell r="P5586">
            <v>-27.5</v>
          </cell>
          <cell r="Q5586">
            <v>103</v>
          </cell>
          <cell r="R5586">
            <v>12840</v>
          </cell>
          <cell r="S5586">
            <v>12840</v>
          </cell>
          <cell r="T5586">
            <v>13040</v>
          </cell>
          <cell r="U5586">
            <v>13040</v>
          </cell>
          <cell r="V5586">
            <v>13040</v>
          </cell>
          <cell r="W5586">
            <v>13040</v>
          </cell>
          <cell r="X5586">
            <v>68.017254457985999</v>
          </cell>
        </row>
        <row r="5587">
          <cell r="A5587">
            <v>44621</v>
          </cell>
          <cell r="B5587">
            <v>3</v>
          </cell>
          <cell r="C5587">
            <v>2022</v>
          </cell>
          <cell r="D5587">
            <v>6749</v>
          </cell>
          <cell r="E5587">
            <v>89.584518343734203</v>
          </cell>
          <cell r="F5587">
            <v>90.605101464105857</v>
          </cell>
          <cell r="G5587">
            <v>90.491703339620116</v>
          </cell>
          <cell r="H5587"/>
          <cell r="I5587"/>
          <cell r="J5587"/>
          <cell r="K5587">
            <v>89.584518343734203</v>
          </cell>
          <cell r="M5587">
            <v>129</v>
          </cell>
          <cell r="N5587">
            <v>94.75</v>
          </cell>
          <cell r="O5587">
            <v>100</v>
          </cell>
          <cell r="P5587">
            <v>-29</v>
          </cell>
          <cell r="Q5587">
            <v>103</v>
          </cell>
          <cell r="R5587">
            <v>13270</v>
          </cell>
          <cell r="S5587">
            <v>13270</v>
          </cell>
          <cell r="T5587">
            <v>13600</v>
          </cell>
          <cell r="U5587">
            <v>13590</v>
          </cell>
          <cell r="V5587">
            <v>13620</v>
          </cell>
          <cell r="W5587">
            <v>13600</v>
          </cell>
          <cell r="X5587">
            <v>73.044518459007975</v>
          </cell>
        </row>
        <row r="5588">
          <cell r="A5588">
            <v>44622</v>
          </cell>
          <cell r="B5588">
            <v>3</v>
          </cell>
          <cell r="C5588">
            <v>2022</v>
          </cell>
          <cell r="D5588">
            <v>6658</v>
          </cell>
          <cell r="E5588">
            <v>87.996944600933844</v>
          </cell>
          <cell r="F5588">
            <v>87.429953978505154</v>
          </cell>
          <cell r="G5588">
            <v>87.316555854019413</v>
          </cell>
          <cell r="H5588">
            <v>90.718499588591598</v>
          </cell>
          <cell r="I5588">
            <v>87.543352102990895</v>
          </cell>
          <cell r="J5588"/>
          <cell r="K5588">
            <v>88.223740849905326</v>
          </cell>
          <cell r="M5588">
            <v>129</v>
          </cell>
          <cell r="N5588">
            <v>91.5</v>
          </cell>
          <cell r="O5588">
            <v>100</v>
          </cell>
          <cell r="P5588">
            <v>-29</v>
          </cell>
          <cell r="Q5588">
            <v>103</v>
          </cell>
          <cell r="R5588">
            <v>14110</v>
          </cell>
          <cell r="S5588">
            <v>14110</v>
          </cell>
          <cell r="T5588">
            <v>14440</v>
          </cell>
          <cell r="U5588">
            <v>14430</v>
          </cell>
          <cell r="V5588">
            <v>14460</v>
          </cell>
          <cell r="W5588">
            <v>14440</v>
          </cell>
          <cell r="X5588">
            <v>72.00807943023878</v>
          </cell>
        </row>
        <row r="5589">
          <cell r="A5589">
            <v>44623</v>
          </cell>
          <cell r="B5589">
            <v>3</v>
          </cell>
          <cell r="C5589">
            <v>2022</v>
          </cell>
          <cell r="D5589">
            <v>6785</v>
          </cell>
          <cell r="E5589">
            <v>87.996944600933844</v>
          </cell>
          <cell r="F5589">
            <v>86.069176484676277</v>
          </cell>
          <cell r="G5589">
            <v>85.955778360190536</v>
          </cell>
          <cell r="H5589">
            <v>90.718499588591598</v>
          </cell>
          <cell r="I5589">
            <v>87.543352102990895</v>
          </cell>
          <cell r="J5589"/>
          <cell r="K5589">
            <v>88.450537098876808</v>
          </cell>
          <cell r="M5589">
            <v>129</v>
          </cell>
          <cell r="N5589">
            <v>91.5</v>
          </cell>
          <cell r="O5589">
            <v>100</v>
          </cell>
          <cell r="P5589">
            <v>-29</v>
          </cell>
          <cell r="Q5589">
            <v>103</v>
          </cell>
          <cell r="R5589">
            <v>14270</v>
          </cell>
          <cell r="S5589">
            <v>14270</v>
          </cell>
          <cell r="T5589">
            <v>14600</v>
          </cell>
          <cell r="U5589">
            <v>14590</v>
          </cell>
          <cell r="V5589">
            <v>14620</v>
          </cell>
          <cell r="W5589">
            <v>14600</v>
          </cell>
          <cell r="X5589">
            <v>73.548216000548948</v>
          </cell>
        </row>
        <row r="5590">
          <cell r="A5590">
            <v>44624</v>
          </cell>
          <cell r="B5590">
            <v>3</v>
          </cell>
          <cell r="C5590">
            <v>2022</v>
          </cell>
          <cell r="D5590">
            <v>6274</v>
          </cell>
          <cell r="E5590">
            <v>79.605483388989128</v>
          </cell>
          <cell r="F5590">
            <v>79.718881513474869</v>
          </cell>
          <cell r="G5590">
            <v>79.605483388989128</v>
          </cell>
          <cell r="H5590">
            <v>82.100242127675401</v>
          </cell>
          <cell r="I5590">
            <v>79.83227963796061</v>
          </cell>
          <cell r="J5590"/>
          <cell r="K5590">
            <v>84.82179711533314</v>
          </cell>
          <cell r="M5590">
            <v>129</v>
          </cell>
          <cell r="N5590">
            <v>91.5</v>
          </cell>
          <cell r="O5590">
            <v>100</v>
          </cell>
          <cell r="P5590">
            <v>-29</v>
          </cell>
          <cell r="Q5590">
            <v>103</v>
          </cell>
          <cell r="R5590">
            <v>13750</v>
          </cell>
          <cell r="S5590">
            <v>13750</v>
          </cell>
          <cell r="T5590">
            <v>14080</v>
          </cell>
          <cell r="U5590">
            <v>14080</v>
          </cell>
          <cell r="V5590">
            <v>14030</v>
          </cell>
          <cell r="W5590">
            <v>14080</v>
          </cell>
          <cell r="X5590">
            <v>68.147493584629274</v>
          </cell>
        </row>
        <row r="5591">
          <cell r="A5591">
            <v>44627</v>
          </cell>
          <cell r="B5591">
            <v>3</v>
          </cell>
          <cell r="C5591">
            <v>2022</v>
          </cell>
          <cell r="D5591">
            <v>6602</v>
          </cell>
          <cell r="E5591">
            <v>82.327038376646868</v>
          </cell>
          <cell r="F5591">
            <v>82.440436501132609</v>
          </cell>
          <cell r="G5591">
            <v>82.327038376646868</v>
          </cell>
          <cell r="H5591"/>
          <cell r="I5591">
            <v>81.646649629732437</v>
          </cell>
          <cell r="J5591"/>
          <cell r="K5591">
            <v>86.409370858133499</v>
          </cell>
          <cell r="M5591">
            <v>129</v>
          </cell>
          <cell r="N5591">
            <v>86.5</v>
          </cell>
          <cell r="O5591">
            <v>100</v>
          </cell>
          <cell r="P5591">
            <v>-29</v>
          </cell>
          <cell r="Q5591">
            <v>103</v>
          </cell>
          <cell r="R5591">
            <v>13650</v>
          </cell>
          <cell r="S5591">
            <v>13650</v>
          </cell>
          <cell r="T5591">
            <v>13980</v>
          </cell>
          <cell r="U5591">
            <v>13980</v>
          </cell>
          <cell r="V5591">
            <v>13930</v>
          </cell>
          <cell r="W5591">
            <v>13980</v>
          </cell>
          <cell r="X5591">
            <v>71.727369375315192</v>
          </cell>
        </row>
        <row r="5592">
          <cell r="A5592">
            <v>44628</v>
          </cell>
          <cell r="B5592">
            <v>3</v>
          </cell>
          <cell r="C5592">
            <v>2022</v>
          </cell>
          <cell r="D5592">
            <v>6418</v>
          </cell>
          <cell r="E5592">
            <v>80.512668384875042</v>
          </cell>
          <cell r="F5592">
            <v>80.626066509360783</v>
          </cell>
          <cell r="G5592">
            <v>80.512668384875042</v>
          </cell>
          <cell r="H5592">
            <v>83.914612119447227</v>
          </cell>
          <cell r="I5592">
            <v>81.646649629732437</v>
          </cell>
          <cell r="J5592"/>
          <cell r="K5592">
            <v>82.780630874589832</v>
          </cell>
          <cell r="M5592">
            <v>127.5</v>
          </cell>
          <cell r="N5592">
            <v>84.75</v>
          </cell>
          <cell r="O5592">
            <v>100</v>
          </cell>
          <cell r="P5592">
            <v>-27.5</v>
          </cell>
          <cell r="Q5592">
            <v>103</v>
          </cell>
          <cell r="R5592">
            <v>13330</v>
          </cell>
          <cell r="S5592">
            <v>13330</v>
          </cell>
          <cell r="T5592">
            <v>13660</v>
          </cell>
          <cell r="U5592">
            <v>13660</v>
          </cell>
          <cell r="V5592">
            <v>13610</v>
          </cell>
          <cell r="W5592">
            <v>13660</v>
          </cell>
          <cell r="X5592">
            <v>69.644895976026433</v>
          </cell>
        </row>
        <row r="5593">
          <cell r="A5593">
            <v>44629</v>
          </cell>
          <cell r="B5593">
            <v>3</v>
          </cell>
          <cell r="C5593">
            <v>2022</v>
          </cell>
          <cell r="D5593">
            <v>7060</v>
          </cell>
          <cell r="E5593">
            <v>89.357722094762721</v>
          </cell>
          <cell r="F5593">
            <v>88.563935223362549</v>
          </cell>
          <cell r="G5593">
            <v>88.450537098876808</v>
          </cell>
          <cell r="H5593">
            <v>90.718499588591598</v>
          </cell>
          <cell r="I5593">
            <v>87.996944600933844</v>
          </cell>
          <cell r="J5593"/>
          <cell r="K5593">
            <v>91.172092086534562</v>
          </cell>
          <cell r="M5593">
            <v>128</v>
          </cell>
          <cell r="N5593">
            <v>92.75</v>
          </cell>
          <cell r="O5593">
            <v>100</v>
          </cell>
          <cell r="P5593">
            <v>-28</v>
          </cell>
          <cell r="Q5593">
            <v>103</v>
          </cell>
          <cell r="R5593">
            <v>13460</v>
          </cell>
          <cell r="S5593">
            <v>13460</v>
          </cell>
          <cell r="T5593">
            <v>13790</v>
          </cell>
          <cell r="U5593">
            <v>13790</v>
          </cell>
          <cell r="V5593">
            <v>13740</v>
          </cell>
          <cell r="W5593">
            <v>13790</v>
          </cell>
          <cell r="X5593">
            <v>76.520024742587438</v>
          </cell>
        </row>
        <row r="5594">
          <cell r="A5594">
            <v>44630</v>
          </cell>
          <cell r="B5594">
            <v>3</v>
          </cell>
          <cell r="C5594">
            <v>2022</v>
          </cell>
          <cell r="D5594">
            <v>6949</v>
          </cell>
          <cell r="E5594">
            <v>88.67733334784829</v>
          </cell>
          <cell r="F5594">
            <v>86.97636148056219</v>
          </cell>
          <cell r="G5594">
            <v>86.862963356076449</v>
          </cell>
          <cell r="H5594">
            <v>91.172092086534562</v>
          </cell>
          <cell r="I5594">
            <v>87.089759605047931</v>
          </cell>
          <cell r="J5594"/>
          <cell r="K5594">
            <v>90.718499588591598</v>
          </cell>
          <cell r="M5594">
            <v>128</v>
          </cell>
          <cell r="N5594">
            <v>92.75</v>
          </cell>
          <cell r="O5594">
            <v>100</v>
          </cell>
          <cell r="P5594">
            <v>-28</v>
          </cell>
          <cell r="Q5594">
            <v>103</v>
          </cell>
          <cell r="R5594">
            <v>13600</v>
          </cell>
          <cell r="S5594">
            <v>13600</v>
          </cell>
          <cell r="T5594">
            <v>13930</v>
          </cell>
          <cell r="U5594">
            <v>13930</v>
          </cell>
          <cell r="V5594">
            <v>13880</v>
          </cell>
          <cell r="W5594">
            <v>13930</v>
          </cell>
          <cell r="X5594">
            <v>75.298955284415086</v>
          </cell>
        </row>
        <row r="5595">
          <cell r="A5595">
            <v>44631</v>
          </cell>
          <cell r="B5595">
            <v>3</v>
          </cell>
          <cell r="C5595">
            <v>2022</v>
          </cell>
          <cell r="D5595">
            <v>6710</v>
          </cell>
          <cell r="E5595">
            <v>86.182574609162018</v>
          </cell>
          <cell r="F5595">
            <v>86.749565231590708</v>
          </cell>
          <cell r="G5595">
            <v>86.636167107104981</v>
          </cell>
          <cell r="H5595">
            <v>88.223740849905326</v>
          </cell>
          <cell r="I5595">
            <v>86.862963356076449</v>
          </cell>
          <cell r="J5595"/>
          <cell r="K5595">
            <v>90.718499588591598</v>
          </cell>
          <cell r="M5595">
            <v>128</v>
          </cell>
          <cell r="N5595">
            <v>92.75</v>
          </cell>
          <cell r="O5595">
            <v>110.5</v>
          </cell>
          <cell r="P5595">
            <v>-17.5</v>
          </cell>
          <cell r="Q5595">
            <v>114</v>
          </cell>
          <cell r="R5595">
            <v>13800</v>
          </cell>
          <cell r="S5595">
            <v>13800</v>
          </cell>
          <cell r="T5595">
            <v>14130</v>
          </cell>
          <cell r="U5595">
            <v>14130</v>
          </cell>
          <cell r="V5595">
            <v>14080</v>
          </cell>
          <cell r="W5595">
            <v>14130</v>
          </cell>
          <cell r="X5595">
            <v>72.605096879705357</v>
          </cell>
        </row>
        <row r="5596">
          <cell r="A5596">
            <v>44634</v>
          </cell>
          <cell r="B5596">
            <v>3</v>
          </cell>
          <cell r="C5596">
            <v>2022</v>
          </cell>
          <cell r="D5596">
            <v>6340</v>
          </cell>
          <cell r="E5596">
            <v>82.55383462561835</v>
          </cell>
          <cell r="F5596">
            <v>81.98684400318966</v>
          </cell>
          <cell r="G5596">
            <v>81.873445878703919</v>
          </cell>
          <cell r="H5596">
            <v>85.048593364304622</v>
          </cell>
          <cell r="I5596">
            <v>82.100242127675401</v>
          </cell>
          <cell r="J5596"/>
          <cell r="K5596">
            <v>83.007427123561314</v>
          </cell>
          <cell r="M5596">
            <v>126.5</v>
          </cell>
          <cell r="N5596">
            <v>86</v>
          </cell>
          <cell r="O5596">
            <v>110.5</v>
          </cell>
          <cell r="P5596">
            <v>-16</v>
          </cell>
          <cell r="Q5596">
            <v>114</v>
          </cell>
          <cell r="R5596">
            <v>13230</v>
          </cell>
          <cell r="S5596">
            <v>13230</v>
          </cell>
          <cell r="T5596">
            <v>13480</v>
          </cell>
          <cell r="U5596">
            <v>13530</v>
          </cell>
          <cell r="V5596">
            <v>13580</v>
          </cell>
          <cell r="W5596">
            <v>13480</v>
          </cell>
          <cell r="X5596">
            <v>68.438277890489147</v>
          </cell>
        </row>
        <row r="5597">
          <cell r="A5597">
            <v>44635</v>
          </cell>
          <cell r="B5597">
            <v>3</v>
          </cell>
          <cell r="C5597">
            <v>2022</v>
          </cell>
          <cell r="D5597">
            <v>6128</v>
          </cell>
          <cell r="E5597">
            <v>81.193057131789473</v>
          </cell>
          <cell r="F5597">
            <v>79.718881513474869</v>
          </cell>
          <cell r="G5597">
            <v>79.492085264503388</v>
          </cell>
          <cell r="H5597">
            <v>83.914612119447227</v>
          </cell>
          <cell r="I5597">
            <v>79.83227963796061</v>
          </cell>
          <cell r="J5597"/>
          <cell r="K5597">
            <v>85.502185862247586</v>
          </cell>
          <cell r="M5597">
            <v>124</v>
          </cell>
          <cell r="N5597">
            <v>84</v>
          </cell>
          <cell r="O5597">
            <v>110.5</v>
          </cell>
          <cell r="P5597">
            <v>-13.5</v>
          </cell>
          <cell r="Q5597">
            <v>114</v>
          </cell>
          <cell r="R5597">
            <v>12710</v>
          </cell>
          <cell r="S5597">
            <v>12710</v>
          </cell>
          <cell r="T5597">
            <v>12960</v>
          </cell>
          <cell r="U5597">
            <v>13010</v>
          </cell>
          <cell r="V5597">
            <v>13060</v>
          </cell>
          <cell r="W5597">
            <v>12960</v>
          </cell>
          <cell r="X5597">
            <v>66.102611828643205</v>
          </cell>
        </row>
        <row r="5598">
          <cell r="A5598">
            <v>44636</v>
          </cell>
          <cell r="B5598">
            <v>3</v>
          </cell>
          <cell r="C5598">
            <v>2022</v>
          </cell>
          <cell r="D5598">
            <v>6064</v>
          </cell>
          <cell r="E5598">
            <v>80.28587213590356</v>
          </cell>
          <cell r="F5598">
            <v>79.492085264503388</v>
          </cell>
          <cell r="G5598">
            <v>79.151890891046165</v>
          </cell>
          <cell r="H5598">
            <v>82.327038376646868</v>
          </cell>
          <cell r="I5598">
            <v>80.512668384875042</v>
          </cell>
          <cell r="J5598"/>
          <cell r="K5598">
            <v>88.450537098876808</v>
          </cell>
          <cell r="M5598">
            <v>122</v>
          </cell>
          <cell r="N5598">
            <v>84.5</v>
          </cell>
          <cell r="O5598">
            <v>110.5</v>
          </cell>
          <cell r="P5598">
            <v>-11.5</v>
          </cell>
          <cell r="Q5598">
            <v>114</v>
          </cell>
          <cell r="R5598">
            <v>12810</v>
          </cell>
          <cell r="S5598">
            <v>12810</v>
          </cell>
          <cell r="T5598">
            <v>13060</v>
          </cell>
          <cell r="U5598">
            <v>13110</v>
          </cell>
          <cell r="V5598">
            <v>13160</v>
          </cell>
          <cell r="W5598">
            <v>13060</v>
          </cell>
          <cell r="X5598">
            <v>65.560360088811763</v>
          </cell>
        </row>
        <row r="5599">
          <cell r="A5599">
            <v>44637</v>
          </cell>
          <cell r="B5599">
            <v>3</v>
          </cell>
          <cell r="C5599">
            <v>2022</v>
          </cell>
          <cell r="D5599">
            <v>5940</v>
          </cell>
          <cell r="E5599">
            <v>78.244705895160251</v>
          </cell>
          <cell r="F5599">
            <v>76.997326525817115</v>
          </cell>
          <cell r="G5599">
            <v>76.657132152359907</v>
          </cell>
          <cell r="H5599">
            <v>79.378687140017647</v>
          </cell>
          <cell r="I5599">
            <v>78.471502144131733</v>
          </cell>
          <cell r="J5599"/>
          <cell r="K5599">
            <v>80.739464633846524</v>
          </cell>
          <cell r="M5599">
            <v>122</v>
          </cell>
          <cell r="N5599">
            <v>84.5</v>
          </cell>
          <cell r="O5599">
            <v>110.5</v>
          </cell>
          <cell r="P5599">
            <v>-11.5</v>
          </cell>
          <cell r="Q5599">
            <v>114</v>
          </cell>
          <cell r="R5599">
            <v>12690</v>
          </cell>
          <cell r="S5599">
            <v>12690</v>
          </cell>
          <cell r="T5599">
            <v>12940</v>
          </cell>
          <cell r="U5599">
            <v>12990</v>
          </cell>
          <cell r="V5599">
            <v>13040</v>
          </cell>
          <cell r="W5599">
            <v>12940</v>
          </cell>
          <cell r="X5599">
            <v>64.250374097559799</v>
          </cell>
        </row>
        <row r="5600">
          <cell r="A5600">
            <v>44638</v>
          </cell>
          <cell r="B5600">
            <v>3</v>
          </cell>
          <cell r="C5600">
            <v>2022</v>
          </cell>
          <cell r="D5600">
            <v>5632</v>
          </cell>
          <cell r="E5600">
            <v>77.56431714824582</v>
          </cell>
          <cell r="F5600">
            <v>75.636549031988238</v>
          </cell>
          <cell r="G5600">
            <v>75.29635465853103</v>
          </cell>
          <cell r="H5600"/>
          <cell r="I5600"/>
          <cell r="J5600"/>
          <cell r="K5600">
            <v>74.162373413673635</v>
          </cell>
          <cell r="M5600">
            <v>122</v>
          </cell>
          <cell r="N5600">
            <v>84.5</v>
          </cell>
          <cell r="O5600">
            <v>101</v>
          </cell>
          <cell r="P5600">
            <v>-21</v>
          </cell>
          <cell r="Q5600">
            <v>112.5</v>
          </cell>
          <cell r="R5600">
            <v>12620</v>
          </cell>
          <cell r="S5600">
            <v>12620</v>
          </cell>
          <cell r="T5600">
            <v>12890</v>
          </cell>
          <cell r="U5600">
            <v>12920</v>
          </cell>
          <cell r="V5600">
            <v>12990</v>
          </cell>
          <cell r="W5600">
            <v>12890</v>
          </cell>
          <cell r="X5600">
            <v>60.955212321993315</v>
          </cell>
        </row>
        <row r="5601">
          <cell r="A5601">
            <v>44641</v>
          </cell>
          <cell r="B5601">
            <v>3</v>
          </cell>
          <cell r="C5601">
            <v>2022</v>
          </cell>
          <cell r="D5601">
            <v>5760</v>
          </cell>
          <cell r="E5601">
            <v>78.471502144131733</v>
          </cell>
          <cell r="F5601">
            <v>77.450919023760079</v>
          </cell>
          <cell r="G5601">
            <v>77.110724650302856</v>
          </cell>
          <cell r="H5601">
            <v>80.739464633846524</v>
          </cell>
          <cell r="I5601">
            <v>77.56431714824582</v>
          </cell>
          <cell r="J5601"/>
          <cell r="K5601">
            <v>76.203539654416943</v>
          </cell>
          <cell r="M5601">
            <v>122</v>
          </cell>
          <cell r="N5601">
            <v>84.5</v>
          </cell>
          <cell r="O5601">
            <v>101</v>
          </cell>
          <cell r="P5601">
            <v>-21</v>
          </cell>
          <cell r="Q5601">
            <v>112.5</v>
          </cell>
          <cell r="R5601">
            <v>12290</v>
          </cell>
          <cell r="S5601">
            <v>12290</v>
          </cell>
          <cell r="T5601">
            <v>12560</v>
          </cell>
          <cell r="U5601">
            <v>12590</v>
          </cell>
          <cell r="V5601">
            <v>12660</v>
          </cell>
          <cell r="W5601">
            <v>12560</v>
          </cell>
          <cell r="X5601">
            <v>62.162569311240496</v>
          </cell>
        </row>
        <row r="5602">
          <cell r="A5602">
            <v>44642</v>
          </cell>
          <cell r="B5602">
            <v>3</v>
          </cell>
          <cell r="C5602">
            <v>2022</v>
          </cell>
          <cell r="D5602">
            <v>5957</v>
          </cell>
          <cell r="E5602">
            <v>78.01790964618877</v>
          </cell>
          <cell r="F5602">
            <v>78.13130777067451</v>
          </cell>
          <cell r="G5602">
            <v>77.791113397217288</v>
          </cell>
          <cell r="H5602">
            <v>79.378687140017647</v>
          </cell>
          <cell r="I5602">
            <v>78.471502144131733</v>
          </cell>
          <cell r="J5602"/>
          <cell r="K5602">
            <v>76.203539654416943</v>
          </cell>
          <cell r="M5602">
            <v>122</v>
          </cell>
          <cell r="N5602">
            <v>84.5</v>
          </cell>
          <cell r="O5602">
            <v>101</v>
          </cell>
          <cell r="P5602">
            <v>-21</v>
          </cell>
          <cell r="Q5602">
            <v>112.5</v>
          </cell>
          <cell r="R5602">
            <v>12250</v>
          </cell>
          <cell r="S5602">
            <v>12250</v>
          </cell>
          <cell r="T5602">
            <v>12750</v>
          </cell>
          <cell r="U5602">
            <v>12750</v>
          </cell>
          <cell r="V5602">
            <v>12750</v>
          </cell>
          <cell r="W5602">
            <v>12750</v>
          </cell>
          <cell r="X5602">
            <v>64.105587431701096</v>
          </cell>
        </row>
        <row r="5603">
          <cell r="A5603">
            <v>44643</v>
          </cell>
          <cell r="B5603">
            <v>3</v>
          </cell>
          <cell r="C5603">
            <v>2022</v>
          </cell>
          <cell r="D5603">
            <v>6195</v>
          </cell>
          <cell r="E5603">
            <v>78.925094642074683</v>
          </cell>
          <cell r="F5603">
            <v>79.265289015531906</v>
          </cell>
          <cell r="G5603">
            <v>78.925094642074683</v>
          </cell>
          <cell r="H5603">
            <v>80.512668384875042</v>
          </cell>
          <cell r="I5603">
            <v>79.378687140017647</v>
          </cell>
          <cell r="J5603"/>
          <cell r="K5603">
            <v>80.28587213590356</v>
          </cell>
          <cell r="M5603">
            <v>122</v>
          </cell>
          <cell r="N5603">
            <v>84.5</v>
          </cell>
          <cell r="O5603">
            <v>101</v>
          </cell>
          <cell r="P5603">
            <v>-21</v>
          </cell>
          <cell r="Q5603">
            <v>112.5</v>
          </cell>
          <cell r="R5603">
            <v>12410</v>
          </cell>
          <cell r="S5603">
            <v>12410</v>
          </cell>
          <cell r="T5603">
            <v>12810</v>
          </cell>
          <cell r="U5603">
            <v>12810</v>
          </cell>
          <cell r="V5603">
            <v>12960</v>
          </cell>
          <cell r="W5603">
            <v>12810</v>
          </cell>
          <cell r="X5603">
            <v>66.556265389782681</v>
          </cell>
        </row>
        <row r="5604">
          <cell r="A5604">
            <v>44644</v>
          </cell>
          <cell r="B5604">
            <v>3</v>
          </cell>
          <cell r="C5604">
            <v>2022</v>
          </cell>
          <cell r="D5604">
            <v>5943</v>
          </cell>
          <cell r="E5604">
            <v>76.430335903388425</v>
          </cell>
          <cell r="F5604">
            <v>77.224122774788597</v>
          </cell>
          <cell r="G5604">
            <v>76.883928401331374</v>
          </cell>
          <cell r="H5604">
            <v>78.471502144131733</v>
          </cell>
          <cell r="I5604">
            <v>77.110724650302856</v>
          </cell>
          <cell r="J5604"/>
          <cell r="K5604">
            <v>78.01790964618877</v>
          </cell>
          <cell r="M5604">
            <v>122</v>
          </cell>
          <cell r="N5604">
            <v>84.5</v>
          </cell>
          <cell r="O5604">
            <v>101</v>
          </cell>
          <cell r="P5604">
            <v>-21</v>
          </cell>
          <cell r="Q5604">
            <v>112.5</v>
          </cell>
          <cell r="R5604">
            <v>12880</v>
          </cell>
          <cell r="S5604">
            <v>12880</v>
          </cell>
          <cell r="T5604">
            <v>13275</v>
          </cell>
          <cell r="U5604">
            <v>13275</v>
          </cell>
          <cell r="V5604">
            <v>13430</v>
          </cell>
          <cell r="W5604">
            <v>13275</v>
          </cell>
          <cell r="X5604">
            <v>63.818660399502825</v>
          </cell>
        </row>
        <row r="5605">
          <cell r="A5605">
            <v>44645</v>
          </cell>
          <cell r="B5605">
            <v>3</v>
          </cell>
          <cell r="C5605">
            <v>2022</v>
          </cell>
          <cell r="D5605">
            <v>6031</v>
          </cell>
          <cell r="E5605">
            <v>76.883928401331374</v>
          </cell>
          <cell r="F5605">
            <v>77.450919023760079</v>
          </cell>
          <cell r="G5605">
            <v>77.110724650302856</v>
          </cell>
          <cell r="H5605">
            <v>78.698298393103215</v>
          </cell>
          <cell r="I5605">
            <v>78.01790964618877</v>
          </cell>
          <cell r="J5605"/>
          <cell r="K5605">
            <v>77.56431714824582</v>
          </cell>
          <cell r="M5605">
            <v>122</v>
          </cell>
          <cell r="N5605">
            <v>84.5</v>
          </cell>
          <cell r="O5605">
            <v>101</v>
          </cell>
          <cell r="P5605">
            <v>-21</v>
          </cell>
          <cell r="Q5605">
            <v>103.5</v>
          </cell>
          <cell r="R5605">
            <v>12740</v>
          </cell>
          <cell r="S5605">
            <v>12740</v>
          </cell>
          <cell r="T5605">
            <v>13135</v>
          </cell>
          <cell r="U5605">
            <v>13135</v>
          </cell>
          <cell r="V5605">
            <v>13290</v>
          </cell>
          <cell r="W5605">
            <v>13135</v>
          </cell>
          <cell r="X5605">
            <v>65.009894370104078</v>
          </cell>
        </row>
        <row r="5606">
          <cell r="A5606">
            <v>44648</v>
          </cell>
          <cell r="B5606">
            <v>3</v>
          </cell>
          <cell r="C5606">
            <v>2022</v>
          </cell>
          <cell r="D5606">
            <v>5970</v>
          </cell>
          <cell r="E5606">
            <v>76.430335903388425</v>
          </cell>
          <cell r="F5606">
            <v>77.450919023760079</v>
          </cell>
          <cell r="G5606">
            <v>77.110724650302856</v>
          </cell>
          <cell r="H5606">
            <v>78.925094642074683</v>
          </cell>
          <cell r="I5606">
            <v>77.791113397217288</v>
          </cell>
          <cell r="J5606"/>
          <cell r="K5606">
            <v>75.523150907502512</v>
          </cell>
          <cell r="M5606">
            <v>116</v>
          </cell>
          <cell r="N5606">
            <v>81.75</v>
          </cell>
          <cell r="O5606">
            <v>101</v>
          </cell>
          <cell r="P5606">
            <v>-15</v>
          </cell>
          <cell r="Q5606">
            <v>103.5</v>
          </cell>
          <cell r="R5606">
            <v>12710</v>
          </cell>
          <cell r="S5606">
            <v>12710</v>
          </cell>
          <cell r="T5606">
            <v>13045</v>
          </cell>
          <cell r="U5606">
            <v>13085</v>
          </cell>
          <cell r="V5606">
            <v>13240</v>
          </cell>
          <cell r="W5606">
            <v>13045</v>
          </cell>
          <cell r="X5606">
            <v>64.253107431948266</v>
          </cell>
        </row>
        <row r="5607">
          <cell r="A5607">
            <v>44649</v>
          </cell>
          <cell r="B5607">
            <v>3</v>
          </cell>
          <cell r="C5607">
            <v>2022</v>
          </cell>
          <cell r="D5607">
            <v>6010</v>
          </cell>
          <cell r="E5607">
            <v>76.883928401331374</v>
          </cell>
          <cell r="F5607">
            <v>76.997326525817115</v>
          </cell>
          <cell r="G5607">
            <v>76.657132152359907</v>
          </cell>
          <cell r="H5607">
            <v>78.471502144131733</v>
          </cell>
          <cell r="I5607">
            <v>77.110724650302856</v>
          </cell>
          <cell r="J5607"/>
          <cell r="K5607">
            <v>74.842762160588066</v>
          </cell>
          <cell r="M5607">
            <v>116.5</v>
          </cell>
          <cell r="N5607">
            <v>81</v>
          </cell>
          <cell r="O5607">
            <v>101</v>
          </cell>
          <cell r="P5607">
            <v>-15.5</v>
          </cell>
          <cell r="Q5607">
            <v>103.5</v>
          </cell>
          <cell r="R5607">
            <v>12570</v>
          </cell>
          <cell r="S5607">
            <v>12570</v>
          </cell>
          <cell r="T5607">
            <v>12980</v>
          </cell>
          <cell r="U5607">
            <v>12985</v>
          </cell>
          <cell r="V5607">
            <v>13140</v>
          </cell>
          <cell r="W5607">
            <v>12970</v>
          </cell>
          <cell r="X5607">
            <v>64.722006472867477</v>
          </cell>
        </row>
        <row r="5608">
          <cell r="A5608">
            <v>44650</v>
          </cell>
          <cell r="B5608">
            <v>3</v>
          </cell>
          <cell r="C5608">
            <v>2022</v>
          </cell>
          <cell r="D5608">
            <v>5927</v>
          </cell>
          <cell r="E5608">
            <v>76.203539654416943</v>
          </cell>
          <cell r="F5608">
            <v>76.997326525817115</v>
          </cell>
          <cell r="G5608">
            <v>76.657132152359907</v>
          </cell>
          <cell r="H5608">
            <v>78.01790964618877</v>
          </cell>
          <cell r="I5608">
            <v>77.110724650302856</v>
          </cell>
          <cell r="J5608"/>
          <cell r="K5608">
            <v>75.29635465853103</v>
          </cell>
          <cell r="M5608">
            <v>116.5</v>
          </cell>
          <cell r="N5608">
            <v>81</v>
          </cell>
          <cell r="O5608">
            <v>101</v>
          </cell>
          <cell r="P5608">
            <v>-15.5</v>
          </cell>
          <cell r="Q5608">
            <v>103.5</v>
          </cell>
          <cell r="R5608">
            <v>12470</v>
          </cell>
          <cell r="S5608">
            <v>12470</v>
          </cell>
          <cell r="T5608">
            <v>12830</v>
          </cell>
          <cell r="U5608">
            <v>12885</v>
          </cell>
          <cell r="V5608">
            <v>13030</v>
          </cell>
          <cell r="W5608">
            <v>12830</v>
          </cell>
          <cell r="X5608">
            <v>63.964852136757379</v>
          </cell>
        </row>
        <row r="5609">
          <cell r="A5609">
            <v>44651</v>
          </cell>
          <cell r="B5609">
            <v>3</v>
          </cell>
          <cell r="C5609">
            <v>2022</v>
          </cell>
          <cell r="D5609">
            <v>5716</v>
          </cell>
          <cell r="E5609">
            <v>75.749947156473979</v>
          </cell>
          <cell r="F5609">
            <v>76.090141529931202</v>
          </cell>
          <cell r="G5609">
            <v>75.749947156473979</v>
          </cell>
          <cell r="H5609">
            <v>77.337520899274338</v>
          </cell>
          <cell r="I5609">
            <v>76.203539654416943</v>
          </cell>
          <cell r="J5609"/>
          <cell r="K5609">
            <v>75.29635465853103</v>
          </cell>
          <cell r="M5609">
            <v>116.5</v>
          </cell>
          <cell r="N5609">
            <v>81</v>
          </cell>
          <cell r="O5609">
            <v>101</v>
          </cell>
          <cell r="P5609">
            <v>-15.5</v>
          </cell>
          <cell r="Q5609">
            <v>103.5</v>
          </cell>
          <cell r="R5609">
            <v>12350</v>
          </cell>
          <cell r="S5609">
            <v>12350</v>
          </cell>
          <cell r="T5609">
            <v>12680</v>
          </cell>
          <cell r="U5609">
            <v>12880</v>
          </cell>
          <cell r="V5609">
            <v>12930</v>
          </cell>
          <cell r="W5609">
            <v>12670</v>
          </cell>
          <cell r="X5609">
            <v>61.687716351224076</v>
          </cell>
        </row>
        <row r="5610">
          <cell r="A5610">
            <v>44652</v>
          </cell>
          <cell r="B5610">
            <v>4</v>
          </cell>
          <cell r="C5610">
            <v>2022</v>
          </cell>
          <cell r="D5610">
            <v>5555</v>
          </cell>
          <cell r="E5610">
            <v>74.842762160588066</v>
          </cell>
          <cell r="F5610">
            <v>74.729364036102325</v>
          </cell>
          <cell r="G5610">
            <v>74.389169662645116</v>
          </cell>
          <cell r="H5610">
            <v>76.430335903388425</v>
          </cell>
          <cell r="I5610">
            <v>74.842762160588066</v>
          </cell>
          <cell r="J5610"/>
          <cell r="K5610">
            <v>75.976743405445461</v>
          </cell>
          <cell r="M5610">
            <v>109.5</v>
          </cell>
          <cell r="N5610">
            <v>79</v>
          </cell>
          <cell r="O5610">
            <v>98.5</v>
          </cell>
          <cell r="P5610">
            <v>-11</v>
          </cell>
          <cell r="Q5610">
            <v>102</v>
          </cell>
          <cell r="R5610">
            <v>12350</v>
          </cell>
          <cell r="S5610">
            <v>12350</v>
          </cell>
          <cell r="T5610">
            <v>12710</v>
          </cell>
          <cell r="U5610">
            <v>12910</v>
          </cell>
          <cell r="V5610">
            <v>12960</v>
          </cell>
          <cell r="W5610">
            <v>12700</v>
          </cell>
          <cell r="X5610">
            <v>59.878952615806362</v>
          </cell>
        </row>
        <row r="5611">
          <cell r="A5611">
            <v>44655</v>
          </cell>
          <cell r="B5611">
            <v>4</v>
          </cell>
          <cell r="C5611">
            <v>2022</v>
          </cell>
          <cell r="D5611">
            <v>5686</v>
          </cell>
          <cell r="E5611">
            <v>75.29635465853103</v>
          </cell>
          <cell r="F5611">
            <v>74.275771538159375</v>
          </cell>
          <cell r="G5611">
            <v>73.935577164702153</v>
          </cell>
          <cell r="H5611">
            <v>76.657132152359907</v>
          </cell>
          <cell r="I5611">
            <v>74.389169662645116</v>
          </cell>
          <cell r="J5611"/>
          <cell r="K5611">
            <v>75.069558409559548</v>
          </cell>
          <cell r="M5611">
            <v>109.5</v>
          </cell>
          <cell r="N5611">
            <v>79</v>
          </cell>
          <cell r="O5611">
            <v>98.5</v>
          </cell>
          <cell r="P5611">
            <v>-11</v>
          </cell>
          <cell r="Q5611">
            <v>102</v>
          </cell>
          <cell r="R5611"/>
          <cell r="S5611"/>
          <cell r="T5611"/>
          <cell r="U5611"/>
          <cell r="V5611"/>
          <cell r="W5611"/>
          <cell r="X5611">
            <v>61.189251323930243</v>
          </cell>
        </row>
        <row r="5612">
          <cell r="A5612">
            <v>44656</v>
          </cell>
          <cell r="B5612">
            <v>4</v>
          </cell>
          <cell r="C5612">
            <v>2022</v>
          </cell>
          <cell r="D5612">
            <v>5910</v>
          </cell>
          <cell r="E5612">
            <v>77.110724650302856</v>
          </cell>
          <cell r="F5612">
            <v>74.389169662645116</v>
          </cell>
          <cell r="G5612">
            <v>74.389169662645116</v>
          </cell>
          <cell r="H5612">
            <v>78.925094642074683</v>
          </cell>
          <cell r="I5612">
            <v>75.749947156473979</v>
          </cell>
          <cell r="J5612"/>
          <cell r="K5612">
            <v>75.749947156473979</v>
          </cell>
          <cell r="M5612">
            <v>112</v>
          </cell>
          <cell r="N5612">
            <v>79</v>
          </cell>
          <cell r="O5612">
            <v>98.5</v>
          </cell>
          <cell r="P5612">
            <v>-13.5</v>
          </cell>
          <cell r="Q5612">
            <v>102</v>
          </cell>
          <cell r="R5612"/>
          <cell r="S5612"/>
          <cell r="T5612"/>
          <cell r="U5612"/>
          <cell r="V5612"/>
          <cell r="W5612"/>
          <cell r="X5612">
            <v>63.698031670259766</v>
          </cell>
        </row>
        <row r="5613">
          <cell r="A5613">
            <v>44657</v>
          </cell>
          <cell r="B5613">
            <v>4</v>
          </cell>
          <cell r="C5613">
            <v>2022</v>
          </cell>
          <cell r="D5613">
            <v>5908</v>
          </cell>
          <cell r="E5613">
            <v>77.110724650302856</v>
          </cell>
          <cell r="F5613">
            <v>74.842762160588066</v>
          </cell>
          <cell r="G5613">
            <v>74.842762160588066</v>
          </cell>
          <cell r="H5613">
            <v>79.242609390634755</v>
          </cell>
          <cell r="I5613">
            <v>75.749947156473979</v>
          </cell>
          <cell r="J5613"/>
          <cell r="K5613">
            <v>77.110724650302856</v>
          </cell>
          <cell r="M5613">
            <v>110</v>
          </cell>
          <cell r="N5613">
            <v>79</v>
          </cell>
          <cell r="O5613">
            <v>98.5</v>
          </cell>
          <cell r="P5613">
            <v>-11.5</v>
          </cell>
          <cell r="Q5613">
            <v>102</v>
          </cell>
          <cell r="R5613">
            <v>12440</v>
          </cell>
          <cell r="S5613">
            <v>12440</v>
          </cell>
          <cell r="T5613">
            <v>12800</v>
          </cell>
          <cell r="U5613">
            <v>13000</v>
          </cell>
          <cell r="V5613">
            <v>13050</v>
          </cell>
          <cell r="W5613">
            <v>12790</v>
          </cell>
          <cell r="X5613">
            <v>63.608461377806698</v>
          </cell>
        </row>
        <row r="5614">
          <cell r="A5614">
            <v>44658</v>
          </cell>
          <cell r="B5614">
            <v>4</v>
          </cell>
          <cell r="C5614">
            <v>2022</v>
          </cell>
          <cell r="D5614">
            <v>5823</v>
          </cell>
          <cell r="E5614">
            <v>76.883928401331374</v>
          </cell>
          <cell r="F5614">
            <v>73.708780915730671</v>
          </cell>
          <cell r="G5614">
            <v>73.708780915730671</v>
          </cell>
          <cell r="H5614">
            <v>78.698298393103215</v>
          </cell>
          <cell r="I5614">
            <v>74.842762160588066</v>
          </cell>
          <cell r="J5614"/>
          <cell r="K5614">
            <v>75.976743405445461</v>
          </cell>
          <cell r="M5614">
            <v>110</v>
          </cell>
          <cell r="N5614">
            <v>79</v>
          </cell>
          <cell r="O5614">
            <v>98.5</v>
          </cell>
          <cell r="P5614">
            <v>-11.5</v>
          </cell>
          <cell r="Q5614">
            <v>102</v>
          </cell>
          <cell r="R5614">
            <v>12540</v>
          </cell>
          <cell r="S5614">
            <v>12540</v>
          </cell>
          <cell r="T5614">
            <v>12900</v>
          </cell>
          <cell r="U5614">
            <v>13100</v>
          </cell>
          <cell r="V5614">
            <v>13150</v>
          </cell>
          <cell r="W5614">
            <v>12890</v>
          </cell>
          <cell r="X5614">
            <v>62.641269192976281</v>
          </cell>
        </row>
        <row r="5615">
          <cell r="A5615">
            <v>44659</v>
          </cell>
          <cell r="B5615">
            <v>4</v>
          </cell>
          <cell r="C5615">
            <v>2022</v>
          </cell>
          <cell r="D5615">
            <v>5920</v>
          </cell>
          <cell r="E5615">
            <v>77.110724650302856</v>
          </cell>
          <cell r="F5615">
            <v>73.481984666759189</v>
          </cell>
          <cell r="G5615">
            <v>73.481984666759189</v>
          </cell>
          <cell r="H5615">
            <v>78.925094642074683</v>
          </cell>
          <cell r="I5615">
            <v>73.935577164702153</v>
          </cell>
          <cell r="J5615"/>
          <cell r="K5615">
            <v>75.29635465853103</v>
          </cell>
          <cell r="M5615">
            <v>110</v>
          </cell>
          <cell r="N5615">
            <v>79</v>
          </cell>
          <cell r="O5615">
            <v>101</v>
          </cell>
          <cell r="P5615">
            <v>-9</v>
          </cell>
          <cell r="Q5615">
            <v>104</v>
          </cell>
          <cell r="R5615">
            <v>12490</v>
          </cell>
          <cell r="S5615">
            <v>12490</v>
          </cell>
          <cell r="T5615">
            <v>12830</v>
          </cell>
          <cell r="U5615">
            <v>12930</v>
          </cell>
          <cell r="V5615">
            <v>12980</v>
          </cell>
          <cell r="W5615">
            <v>12830</v>
          </cell>
          <cell r="X5615">
            <v>63.631933360718293</v>
          </cell>
        </row>
        <row r="5616">
          <cell r="A5616">
            <v>44662</v>
          </cell>
          <cell r="B5616">
            <v>4</v>
          </cell>
          <cell r="C5616">
            <v>2022</v>
          </cell>
          <cell r="D5616">
            <v>6006</v>
          </cell>
          <cell r="E5616">
            <v>77.56431714824582</v>
          </cell>
          <cell r="F5616">
            <v>73.935577164702153</v>
          </cell>
          <cell r="G5616">
            <v>73.935577164702153</v>
          </cell>
          <cell r="H5616">
            <v>80.739464633846524</v>
          </cell>
          <cell r="I5616">
            <v>76.203539654416943</v>
          </cell>
          <cell r="J5616"/>
          <cell r="K5616">
            <v>75.29635465853103</v>
          </cell>
          <cell r="M5616">
            <v>110</v>
          </cell>
          <cell r="N5616">
            <v>79</v>
          </cell>
          <cell r="O5616">
            <v>101</v>
          </cell>
          <cell r="P5616">
            <v>-9</v>
          </cell>
          <cell r="Q5616">
            <v>104</v>
          </cell>
          <cell r="R5616">
            <v>12520</v>
          </cell>
          <cell r="S5616">
            <v>12520</v>
          </cell>
          <cell r="T5616">
            <v>12860</v>
          </cell>
          <cell r="U5616">
            <v>12960</v>
          </cell>
          <cell r="V5616">
            <v>13010</v>
          </cell>
          <cell r="W5616">
            <v>12860</v>
          </cell>
          <cell r="X5616">
            <v>64.418929833185288</v>
          </cell>
        </row>
        <row r="5617">
          <cell r="A5617">
            <v>44663</v>
          </cell>
          <cell r="B5617">
            <v>4</v>
          </cell>
          <cell r="C5617">
            <v>2022</v>
          </cell>
          <cell r="D5617">
            <v>6180</v>
          </cell>
          <cell r="E5617">
            <v>78.471502144131733</v>
          </cell>
          <cell r="F5617">
            <v>75.29635465853103</v>
          </cell>
          <cell r="G5617">
            <v>75.29635465853103</v>
          </cell>
          <cell r="H5617">
            <v>80.739464633846524</v>
          </cell>
          <cell r="I5617">
            <v>76.203539654416943</v>
          </cell>
          <cell r="J5617"/>
          <cell r="K5617">
            <v>76.430335903388425</v>
          </cell>
          <cell r="M5617">
            <v>110</v>
          </cell>
          <cell r="N5617">
            <v>79</v>
          </cell>
          <cell r="O5617">
            <v>101</v>
          </cell>
          <cell r="P5617">
            <v>-9</v>
          </cell>
          <cell r="Q5617">
            <v>104</v>
          </cell>
          <cell r="R5617">
            <v>12920</v>
          </cell>
          <cell r="S5617">
            <v>12920</v>
          </cell>
          <cell r="T5617">
            <v>13260</v>
          </cell>
          <cell r="U5617">
            <v>13360</v>
          </cell>
          <cell r="V5617">
            <v>13410</v>
          </cell>
          <cell r="W5617">
            <v>13260</v>
          </cell>
          <cell r="X5617">
            <v>66.253879397009712</v>
          </cell>
        </row>
        <row r="5618">
          <cell r="A5618">
            <v>44664</v>
          </cell>
          <cell r="B5618">
            <v>4</v>
          </cell>
          <cell r="C5618">
            <v>2022</v>
          </cell>
          <cell r="D5618">
            <v>6128</v>
          </cell>
          <cell r="E5618">
            <v>77.56431714824582</v>
          </cell>
          <cell r="F5618">
            <v>75.29635465853103</v>
          </cell>
          <cell r="G5618">
            <v>75.29635465853103</v>
          </cell>
          <cell r="H5618">
            <v>80.739464633846524</v>
          </cell>
          <cell r="I5618">
            <v>76.203539654416943</v>
          </cell>
          <cell r="J5618"/>
          <cell r="K5618">
            <v>75.749947156473979</v>
          </cell>
          <cell r="M5618">
            <v>110</v>
          </cell>
          <cell r="N5618">
            <v>79</v>
          </cell>
          <cell r="O5618">
            <v>101</v>
          </cell>
          <cell r="P5618">
            <v>-9</v>
          </cell>
          <cell r="Q5618">
            <v>104</v>
          </cell>
          <cell r="R5618">
            <v>13120</v>
          </cell>
          <cell r="S5618">
            <v>13120</v>
          </cell>
          <cell r="T5618">
            <v>13400</v>
          </cell>
          <cell r="U5618">
            <v>13450</v>
          </cell>
          <cell r="V5618">
            <v>13550</v>
          </cell>
          <cell r="W5618">
            <v>13390</v>
          </cell>
          <cell r="X5618">
            <v>65.727472863429824</v>
          </cell>
        </row>
        <row r="5619">
          <cell r="A5619">
            <v>44665</v>
          </cell>
          <cell r="B5619">
            <v>4</v>
          </cell>
          <cell r="C5619">
            <v>2022</v>
          </cell>
          <cell r="D5619">
            <v>6294</v>
          </cell>
          <cell r="E5619">
            <v>78.471502144131733</v>
          </cell>
          <cell r="F5619">
            <v>75.749947156473979</v>
          </cell>
          <cell r="G5619">
            <v>75.749947156473979</v>
          </cell>
          <cell r="H5619">
            <v>80.966260882818005</v>
          </cell>
          <cell r="I5619">
            <v>76.657132152359907</v>
          </cell>
          <cell r="J5619"/>
          <cell r="K5619">
            <v>75.976743405445461</v>
          </cell>
          <cell r="M5619" t="str">
            <v>Real-Time Engine Initialization Error</v>
          </cell>
          <cell r="N5619">
            <v>79</v>
          </cell>
          <cell r="O5619">
            <v>100</v>
          </cell>
          <cell r="P5619" t="e">
            <v>#VALUE!</v>
          </cell>
          <cell r="Q5619">
            <v>103</v>
          </cell>
          <cell r="R5619">
            <v>13400</v>
          </cell>
          <cell r="S5619">
            <v>13400</v>
          </cell>
          <cell r="T5619">
            <v>13680</v>
          </cell>
          <cell r="U5619">
            <v>13730</v>
          </cell>
          <cell r="V5619">
            <v>13830</v>
          </cell>
          <cell r="W5619">
            <v>13670</v>
          </cell>
          <cell r="X5619">
            <v>67.49199011945575</v>
          </cell>
        </row>
        <row r="5620">
          <cell r="A5620">
            <v>44666</v>
          </cell>
          <cell r="B5620">
            <v>4</v>
          </cell>
          <cell r="C5620">
            <v>2022</v>
          </cell>
          <cell r="D5620">
            <v>6457</v>
          </cell>
          <cell r="E5620">
            <v>78.925094642074683</v>
          </cell>
          <cell r="F5620">
            <v>76.657132152359907</v>
          </cell>
          <cell r="G5620">
            <v>76.657132152359907</v>
          </cell>
          <cell r="H5620"/>
          <cell r="I5620"/>
          <cell r="J5620"/>
          <cell r="K5620"/>
          <cell r="M5620" t="str">
            <v>Real-Time Engine Initialization Error</v>
          </cell>
          <cell r="N5620"/>
          <cell r="O5620"/>
          <cell r="P5620"/>
          <cell r="Q5620"/>
          <cell r="R5620">
            <v>13490</v>
          </cell>
          <cell r="S5620">
            <v>13490</v>
          </cell>
          <cell r="T5620">
            <v>13690</v>
          </cell>
          <cell r="U5620">
            <v>13690</v>
          </cell>
          <cell r="V5620">
            <v>13750</v>
          </cell>
          <cell r="W5620">
            <v>13690</v>
          </cell>
          <cell r="X5620">
            <v>69.190804611804396</v>
          </cell>
        </row>
        <row r="5621">
          <cell r="A5621">
            <v>44669</v>
          </cell>
          <cell r="B5621">
            <v>4</v>
          </cell>
          <cell r="C5621">
            <v>2022</v>
          </cell>
          <cell r="D5621">
            <v>6461</v>
          </cell>
          <cell r="E5621">
            <v>79.378687140017647</v>
          </cell>
          <cell r="F5621">
            <v>76.203539654416943</v>
          </cell>
          <cell r="G5621">
            <v>76.543734027874166</v>
          </cell>
          <cell r="H5621">
            <v>80.739464633846524</v>
          </cell>
          <cell r="I5621">
            <v>77.56431714824582</v>
          </cell>
          <cell r="J5621"/>
          <cell r="K5621"/>
          <cell r="M5621" t="str">
            <v>Real-Time Engine Initialization Error</v>
          </cell>
          <cell r="N5621"/>
          <cell r="O5621">
            <v>100</v>
          </cell>
          <cell r="P5621"/>
          <cell r="Q5621">
            <v>103</v>
          </cell>
          <cell r="R5621">
            <v>13640</v>
          </cell>
          <cell r="S5621">
            <v>13640</v>
          </cell>
          <cell r="T5621">
            <v>13840</v>
          </cell>
          <cell r="U5621">
            <v>13840</v>
          </cell>
          <cell r="V5621">
            <v>13900</v>
          </cell>
          <cell r="W5621">
            <v>13840</v>
          </cell>
          <cell r="X5621">
            <v>68.908091446260329</v>
          </cell>
        </row>
        <row r="5622">
          <cell r="A5622">
            <v>44670</v>
          </cell>
          <cell r="B5622">
            <v>4</v>
          </cell>
          <cell r="C5622">
            <v>2022</v>
          </cell>
          <cell r="D5622"/>
          <cell r="E5622"/>
          <cell r="F5622"/>
          <cell r="G5622"/>
          <cell r="H5622">
            <v>81.193057131789473</v>
          </cell>
          <cell r="I5622"/>
          <cell r="J5622"/>
          <cell r="K5622">
            <v>77.110724650302856</v>
          </cell>
          <cell r="M5622" t="str">
            <v>Real-Time Engine Initialization Error</v>
          </cell>
          <cell r="N5622">
            <v>81.75</v>
          </cell>
          <cell r="O5622">
            <v>100</v>
          </cell>
          <cell r="P5622"/>
          <cell r="Q5622">
            <v>103</v>
          </cell>
          <cell r="R5622">
            <v>13880</v>
          </cell>
          <cell r="S5622">
            <v>13880</v>
          </cell>
          <cell r="T5622">
            <v>14080</v>
          </cell>
          <cell r="U5622">
            <v>14030</v>
          </cell>
          <cell r="V5622">
            <v>13980</v>
          </cell>
          <cell r="W5622">
            <v>14080</v>
          </cell>
          <cell r="X5622"/>
        </row>
        <row r="5623">
          <cell r="A5623">
            <v>44671</v>
          </cell>
          <cell r="B5623">
            <v>4</v>
          </cell>
          <cell r="C5623">
            <v>2022</v>
          </cell>
          <cell r="D5623">
            <v>6300</v>
          </cell>
          <cell r="E5623">
            <v>77.791113397217288</v>
          </cell>
          <cell r="F5623">
            <v>75.749947156473979</v>
          </cell>
          <cell r="G5623">
            <v>75.749947156473979</v>
          </cell>
          <cell r="H5623">
            <v>79.83227963796061</v>
          </cell>
          <cell r="I5623">
            <v>76.203539654416943</v>
          </cell>
          <cell r="J5623"/>
          <cell r="K5623">
            <v>76.883928401331374</v>
          </cell>
          <cell r="M5623" t="str">
            <v>Real-Time Engine Initialization Error</v>
          </cell>
          <cell r="N5623">
            <v>82.5</v>
          </cell>
          <cell r="O5623">
            <v>100</v>
          </cell>
          <cell r="P5623"/>
          <cell r="Q5623">
            <v>103</v>
          </cell>
          <cell r="R5623">
            <v>13800</v>
          </cell>
          <cell r="S5623">
            <v>13800</v>
          </cell>
          <cell r="T5623">
            <v>13980</v>
          </cell>
          <cell r="U5623">
            <v>13900</v>
          </cell>
          <cell r="V5623">
            <v>13850</v>
          </cell>
          <cell r="W5623">
            <v>13980</v>
          </cell>
          <cell r="X5623">
            <v>66.782723464375692</v>
          </cell>
        </row>
        <row r="5624">
          <cell r="A5624">
            <v>44672</v>
          </cell>
          <cell r="B5624">
            <v>4</v>
          </cell>
          <cell r="C5624">
            <v>2022</v>
          </cell>
          <cell r="D5624">
            <v>6307</v>
          </cell>
          <cell r="E5624">
            <v>77.791113397217288</v>
          </cell>
          <cell r="F5624">
            <v>75.523150907502512</v>
          </cell>
          <cell r="G5624">
            <v>75.523150907502512</v>
          </cell>
          <cell r="H5624"/>
          <cell r="I5624"/>
          <cell r="J5624"/>
          <cell r="K5624">
            <v>76.657132152359907</v>
          </cell>
          <cell r="M5624" t="str">
            <v>Real-Time Engine Initialization Error</v>
          </cell>
          <cell r="N5624">
            <v>81.75</v>
          </cell>
          <cell r="O5624">
            <v>100</v>
          </cell>
          <cell r="P5624"/>
          <cell r="Q5624">
            <v>103</v>
          </cell>
          <cell r="R5624">
            <v>13800</v>
          </cell>
          <cell r="S5624">
            <v>13800</v>
          </cell>
          <cell r="T5624">
            <v>13810</v>
          </cell>
          <cell r="U5624">
            <v>13760</v>
          </cell>
          <cell r="V5624">
            <v>13710</v>
          </cell>
          <cell r="W5624">
            <v>13810</v>
          </cell>
          <cell r="X5624">
            <v>66.701046503293</v>
          </cell>
        </row>
        <row r="5625">
          <cell r="A5625">
            <v>44673</v>
          </cell>
          <cell r="B5625">
            <v>4</v>
          </cell>
          <cell r="C5625">
            <v>2022</v>
          </cell>
          <cell r="D5625">
            <v>6349</v>
          </cell>
          <cell r="E5625">
            <v>78.471502144131733</v>
          </cell>
          <cell r="F5625">
            <v>75.976743405445461</v>
          </cell>
          <cell r="G5625">
            <v>75.976743405445461</v>
          </cell>
          <cell r="H5625">
            <v>80.739464633846524</v>
          </cell>
          <cell r="I5625">
            <v>76.657132152359907</v>
          </cell>
          <cell r="J5625"/>
          <cell r="K5625">
            <v>80.966260882818005</v>
          </cell>
          <cell r="M5625" t="str">
            <v>Real-Time Engine Initialization Error</v>
          </cell>
          <cell r="N5625">
            <v>82.25</v>
          </cell>
          <cell r="O5625"/>
          <cell r="P5625"/>
          <cell r="Q5625"/>
          <cell r="R5625">
            <v>13770</v>
          </cell>
          <cell r="S5625">
            <v>13770</v>
          </cell>
          <cell r="T5625">
            <v>13780</v>
          </cell>
          <cell r="U5625">
            <v>13730</v>
          </cell>
          <cell r="V5625">
            <v>13680</v>
          </cell>
          <cell r="W5625">
            <v>13780</v>
          </cell>
          <cell r="X5625">
            <v>66.61713554105576</v>
          </cell>
        </row>
        <row r="5626">
          <cell r="A5626">
            <v>44676</v>
          </cell>
          <cell r="B5626">
            <v>4</v>
          </cell>
          <cell r="C5626">
            <v>2022</v>
          </cell>
          <cell r="D5626">
            <v>6222</v>
          </cell>
          <cell r="E5626">
            <v>81.193057131789473</v>
          </cell>
          <cell r="F5626">
            <v>78.471502144131733</v>
          </cell>
          <cell r="G5626">
            <v>78.471502144131733</v>
          </cell>
          <cell r="H5626">
            <v>84.82179711533314</v>
          </cell>
          <cell r="I5626">
            <v>78.698298393103215</v>
          </cell>
          <cell r="J5626"/>
          <cell r="K5626">
            <v>75.523150907502512</v>
          </cell>
          <cell r="M5626" t="str">
            <v>Real-Time Engine Initialization Error</v>
          </cell>
          <cell r="N5626">
            <v>82.25</v>
          </cell>
          <cell r="O5626"/>
          <cell r="P5626"/>
          <cell r="Q5626"/>
          <cell r="R5626">
            <v>13960</v>
          </cell>
          <cell r="S5626">
            <v>13960</v>
          </cell>
          <cell r="T5626">
            <v>13910</v>
          </cell>
          <cell r="U5626">
            <v>13910</v>
          </cell>
          <cell r="V5626">
            <v>13910</v>
          </cell>
          <cell r="W5626">
            <v>13910</v>
          </cell>
          <cell r="X5626">
            <v>64.804879958693093</v>
          </cell>
        </row>
        <row r="5627">
          <cell r="A5627">
            <v>44677</v>
          </cell>
          <cell r="B5627">
            <v>4</v>
          </cell>
          <cell r="C5627">
            <v>2022</v>
          </cell>
          <cell r="D5627">
            <v>6411</v>
          </cell>
          <cell r="E5627">
            <v>81.646649629732437</v>
          </cell>
          <cell r="F5627">
            <v>78.925094642074683</v>
          </cell>
          <cell r="G5627">
            <v>78.925094642074683</v>
          </cell>
          <cell r="H5627">
            <v>82.327038376646868</v>
          </cell>
          <cell r="I5627">
            <v>79.83227963796061</v>
          </cell>
          <cell r="J5627"/>
          <cell r="K5627">
            <v>77.56431714824582</v>
          </cell>
          <cell r="M5627" t="str">
            <v>Real-Time Engine Initialization Error</v>
          </cell>
          <cell r="N5627">
            <v>84</v>
          </cell>
          <cell r="O5627"/>
          <cell r="P5627"/>
          <cell r="Q5627"/>
          <cell r="R5627">
            <v>13880</v>
          </cell>
          <cell r="S5627">
            <v>13880</v>
          </cell>
          <cell r="T5627">
            <v>13830</v>
          </cell>
          <cell r="U5627">
            <v>13830</v>
          </cell>
          <cell r="V5627">
            <v>13830</v>
          </cell>
          <cell r="W5627">
            <v>13830</v>
          </cell>
          <cell r="X5627">
            <v>66.796405290279182</v>
          </cell>
        </row>
        <row r="5628">
          <cell r="A5628">
            <v>44678</v>
          </cell>
          <cell r="B5628">
            <v>4</v>
          </cell>
          <cell r="C5628">
            <v>2022</v>
          </cell>
          <cell r="D5628">
            <v>7001</v>
          </cell>
          <cell r="E5628">
            <v>88.450537098876808</v>
          </cell>
          <cell r="F5628">
            <v>83.914612119447227</v>
          </cell>
          <cell r="G5628">
            <v>83.914612119447227</v>
          </cell>
          <cell r="H5628">
            <v>86.182574609162018</v>
          </cell>
          <cell r="I5628">
            <v>84.368204617390191</v>
          </cell>
          <cell r="J5628"/>
          <cell r="K5628">
            <v>86.749565231590708</v>
          </cell>
          <cell r="M5628" t="str">
            <v>Real-Time Engine Initialization Error</v>
          </cell>
          <cell r="N5628">
            <v>79.75</v>
          </cell>
          <cell r="O5628"/>
          <cell r="P5628"/>
          <cell r="Q5628"/>
          <cell r="R5628">
            <v>14160</v>
          </cell>
          <cell r="S5628">
            <v>14160</v>
          </cell>
          <cell r="T5628">
            <v>14110</v>
          </cell>
          <cell r="U5628">
            <v>14110</v>
          </cell>
          <cell r="V5628">
            <v>14110</v>
          </cell>
          <cell r="W5628">
            <v>14110</v>
          </cell>
          <cell r="X5628">
            <v>72.86831294398003</v>
          </cell>
        </row>
        <row r="5629">
          <cell r="A5629">
            <v>44679</v>
          </cell>
          <cell r="B5629">
            <v>4</v>
          </cell>
          <cell r="C5629">
            <v>2022</v>
          </cell>
          <cell r="D5629">
            <v>6910</v>
          </cell>
          <cell r="E5629"/>
          <cell r="F5629">
            <v>83.687815870475745</v>
          </cell>
          <cell r="G5629">
            <v>83.687815870475745</v>
          </cell>
          <cell r="H5629">
            <v>86.182574609162018</v>
          </cell>
          <cell r="I5629">
            <v>84.368204617390191</v>
          </cell>
          <cell r="J5629"/>
          <cell r="K5629">
            <v>81.646649629732437</v>
          </cell>
          <cell r="M5629" t="str">
            <v>Real-Time Engine Initialization Error</v>
          </cell>
          <cell r="N5629">
            <v>79.75</v>
          </cell>
          <cell r="O5629"/>
          <cell r="P5629"/>
          <cell r="Q5629"/>
          <cell r="R5629">
            <v>14750</v>
          </cell>
          <cell r="S5629">
            <v>14750</v>
          </cell>
          <cell r="T5629">
            <v>14600</v>
          </cell>
          <cell r="U5629">
            <v>14600</v>
          </cell>
          <cell r="V5629">
            <v>14600</v>
          </cell>
          <cell r="W5629">
            <v>14600</v>
          </cell>
          <cell r="X5629">
            <v>71.888168825363309</v>
          </cell>
        </row>
        <row r="5630">
          <cell r="A5630">
            <v>44680</v>
          </cell>
          <cell r="B5630">
            <v>4</v>
          </cell>
          <cell r="C5630">
            <v>2022</v>
          </cell>
          <cell r="D5630">
            <v>7105</v>
          </cell>
          <cell r="E5630"/>
          <cell r="F5630">
            <v>84.82179711533314</v>
          </cell>
          <cell r="G5630">
            <v>84.82179711533314</v>
          </cell>
          <cell r="H5630">
            <v>89.584518343734203</v>
          </cell>
          <cell r="I5630">
            <v>87.543352102990895</v>
          </cell>
          <cell r="J5630"/>
          <cell r="K5630">
            <v>80.059075886932078</v>
          </cell>
          <cell r="M5630" t="str">
            <v>Real-Time Engine Initialization Error</v>
          </cell>
          <cell r="N5630"/>
          <cell r="O5630"/>
          <cell r="P5630"/>
          <cell r="Q5630"/>
          <cell r="R5630">
            <v>16200</v>
          </cell>
          <cell r="S5630">
            <v>16200</v>
          </cell>
          <cell r="T5630">
            <v>16050</v>
          </cell>
          <cell r="U5630">
            <v>16050</v>
          </cell>
          <cell r="V5630">
            <v>16050</v>
          </cell>
          <cell r="W5630">
            <v>16050</v>
          </cell>
          <cell r="X5630">
            <v>74.052727433012791</v>
          </cell>
        </row>
        <row r="5631">
          <cell r="A5631">
            <v>44683</v>
          </cell>
          <cell r="B5631">
            <v>5</v>
          </cell>
          <cell r="C5631">
            <v>2022</v>
          </cell>
          <cell r="D5631"/>
          <cell r="E5631"/>
          <cell r="F5631"/>
          <cell r="G5631"/>
          <cell r="H5631">
            <v>87.770148351962376</v>
          </cell>
          <cell r="I5631"/>
          <cell r="J5631"/>
          <cell r="K5631"/>
          <cell r="M5631" t="str">
            <v>Real-Time Engine Initialization Error</v>
          </cell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</row>
        <row r="5632">
          <cell r="A5632">
            <v>44684</v>
          </cell>
          <cell r="B5632">
            <v>5</v>
          </cell>
          <cell r="C5632">
            <v>2022</v>
          </cell>
          <cell r="D5632"/>
          <cell r="E5632"/>
          <cell r="F5632"/>
          <cell r="G5632"/>
          <cell r="H5632"/>
          <cell r="I5632"/>
          <cell r="J5632"/>
          <cell r="K5632">
            <v>78.244705895160251</v>
          </cell>
          <cell r="M5632" t="str">
            <v>Real-Time Engine Initialization Error</v>
          </cell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</row>
        <row r="5633">
          <cell r="A5633">
            <v>44685</v>
          </cell>
          <cell r="B5633">
            <v>5</v>
          </cell>
          <cell r="C5633">
            <v>2022</v>
          </cell>
          <cell r="D5633"/>
          <cell r="E5633"/>
          <cell r="F5633"/>
          <cell r="G5633"/>
          <cell r="H5633"/>
          <cell r="I5633"/>
          <cell r="J5633"/>
          <cell r="K5633">
            <v>80.512668384875042</v>
          </cell>
          <cell r="M5633" t="str">
            <v>Real-Time Engine Initialization Error</v>
          </cell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</row>
        <row r="5634">
          <cell r="A5634">
            <v>44686</v>
          </cell>
          <cell r="B5634">
            <v>5</v>
          </cell>
          <cell r="C5634">
            <v>2022</v>
          </cell>
          <cell r="D5634">
            <v>6756</v>
          </cell>
          <cell r="E5634"/>
          <cell r="F5634">
            <v>82.780630874589832</v>
          </cell>
          <cell r="G5634">
            <v>82.780630874589832</v>
          </cell>
          <cell r="H5634">
            <v>87.089759605047931</v>
          </cell>
          <cell r="I5634">
            <v>84.368204617390191</v>
          </cell>
          <cell r="J5634"/>
          <cell r="K5634">
            <v>79.378687140017647</v>
          </cell>
          <cell r="M5634" t="str">
            <v>Real-Time Engine Initialization Error</v>
          </cell>
          <cell r="N5634"/>
          <cell r="O5634"/>
          <cell r="P5634"/>
          <cell r="Q5634"/>
          <cell r="R5634">
            <v>15840</v>
          </cell>
          <cell r="S5634">
            <v>15840</v>
          </cell>
          <cell r="T5634">
            <v>15830</v>
          </cell>
          <cell r="U5634">
            <v>15830</v>
          </cell>
          <cell r="V5634">
            <v>15880</v>
          </cell>
          <cell r="W5634">
            <v>15830</v>
          </cell>
          <cell r="X5634">
            <v>70.496225353177451</v>
          </cell>
        </row>
        <row r="5635">
          <cell r="A5635">
            <v>44687</v>
          </cell>
          <cell r="B5635">
            <v>5</v>
          </cell>
          <cell r="C5635">
            <v>2022</v>
          </cell>
          <cell r="D5635">
            <v>6406</v>
          </cell>
          <cell r="E5635"/>
          <cell r="F5635">
            <v>78.925094642074683</v>
          </cell>
          <cell r="G5635">
            <v>78.925094642074683</v>
          </cell>
          <cell r="H5635">
            <v>83.461019621504263</v>
          </cell>
          <cell r="I5635">
            <v>79.83227963796061</v>
          </cell>
          <cell r="J5635"/>
          <cell r="K5635">
            <v>75.29635465853103</v>
          </cell>
          <cell r="M5635" t="str">
            <v>Real-Time Engine Initialization Error</v>
          </cell>
          <cell r="N5635">
            <v>84.5</v>
          </cell>
          <cell r="O5635">
            <v>87.5</v>
          </cell>
          <cell r="P5635"/>
          <cell r="Q5635">
            <v>90</v>
          </cell>
          <cell r="R5635">
            <v>15560</v>
          </cell>
          <cell r="S5635">
            <v>15560</v>
          </cell>
          <cell r="T5635">
            <v>15550</v>
          </cell>
          <cell r="U5635">
            <v>15550</v>
          </cell>
          <cell r="V5635">
            <v>15600</v>
          </cell>
          <cell r="W5635">
            <v>15550</v>
          </cell>
          <cell r="X5635">
            <v>66.52274592084683</v>
          </cell>
        </row>
        <row r="5636">
          <cell r="A5636">
            <v>44690</v>
          </cell>
          <cell r="B5636">
            <v>5</v>
          </cell>
          <cell r="C5636">
            <v>2022</v>
          </cell>
          <cell r="D5636">
            <v>6421</v>
          </cell>
          <cell r="E5636"/>
          <cell r="F5636">
            <v>78.471502144131733</v>
          </cell>
          <cell r="G5636">
            <v>78.471502144131733</v>
          </cell>
          <cell r="H5636">
            <v>82.327038376646868</v>
          </cell>
          <cell r="I5636">
            <v>78.925094642074683</v>
          </cell>
          <cell r="J5636"/>
          <cell r="K5636">
            <v>74.162373413673635</v>
          </cell>
          <cell r="M5636" t="str">
            <v>Real-Time Engine Initialization Error</v>
          </cell>
          <cell r="N5636">
            <v>84.5</v>
          </cell>
          <cell r="O5636">
            <v>87.5</v>
          </cell>
          <cell r="P5636"/>
          <cell r="Q5636">
            <v>90</v>
          </cell>
          <cell r="R5636">
            <v>15430</v>
          </cell>
          <cell r="S5636">
            <v>15430</v>
          </cell>
          <cell r="T5636">
            <v>15530</v>
          </cell>
          <cell r="U5636">
            <v>15550</v>
          </cell>
          <cell r="V5636">
            <v>15600</v>
          </cell>
          <cell r="W5636">
            <v>15530</v>
          </cell>
          <cell r="X5636">
            <v>66.465482183745635</v>
          </cell>
        </row>
        <row r="5637">
          <cell r="A5637">
            <v>44691</v>
          </cell>
          <cell r="B5637">
            <v>5</v>
          </cell>
          <cell r="C5637">
            <v>2022</v>
          </cell>
          <cell r="D5637">
            <v>6312</v>
          </cell>
          <cell r="E5637"/>
          <cell r="F5637">
            <v>76.657132152359907</v>
          </cell>
          <cell r="G5637">
            <v>76.657132152359907</v>
          </cell>
          <cell r="H5637">
            <v>81.419853380760955</v>
          </cell>
          <cell r="I5637">
            <v>77.110724650302856</v>
          </cell>
          <cell r="J5637"/>
          <cell r="K5637">
            <v>74.842762160588066</v>
          </cell>
          <cell r="M5637" t="str">
            <v>Real-Time Engine Initialization Error</v>
          </cell>
          <cell r="N5637">
            <v>84.75</v>
          </cell>
          <cell r="O5637">
            <v>87.5</v>
          </cell>
          <cell r="P5637"/>
          <cell r="Q5637">
            <v>90</v>
          </cell>
          <cell r="R5637">
            <v>15280</v>
          </cell>
          <cell r="S5637">
            <v>15280</v>
          </cell>
          <cell r="T5637">
            <v>15380</v>
          </cell>
          <cell r="U5637">
            <v>15400</v>
          </cell>
          <cell r="V5637">
            <v>15450</v>
          </cell>
          <cell r="W5637">
            <v>15380</v>
          </cell>
          <cell r="X5637">
            <v>65.36702847068382</v>
          </cell>
        </row>
        <row r="5638">
          <cell r="A5638">
            <v>44692</v>
          </cell>
          <cell r="B5638">
            <v>5</v>
          </cell>
          <cell r="C5638">
            <v>2022</v>
          </cell>
          <cell r="D5638">
            <v>6461</v>
          </cell>
          <cell r="E5638"/>
          <cell r="F5638">
            <v>77.791113397217288</v>
          </cell>
          <cell r="G5638">
            <v>77.791113397217288</v>
          </cell>
          <cell r="H5638">
            <v>82.780630874589832</v>
          </cell>
          <cell r="I5638">
            <v>78.471502144131733</v>
          </cell>
          <cell r="J5638"/>
          <cell r="K5638">
            <v>77.110724650302856</v>
          </cell>
          <cell r="M5638" t="str">
            <v>Real-Time Engine Initialization Error</v>
          </cell>
          <cell r="N5638">
            <v>84.75</v>
          </cell>
          <cell r="O5638">
            <v>87.5</v>
          </cell>
          <cell r="P5638"/>
          <cell r="Q5638">
            <v>90</v>
          </cell>
          <cell r="R5638">
            <v>15420</v>
          </cell>
          <cell r="S5638">
            <v>15420</v>
          </cell>
          <cell r="T5638">
            <v>15520</v>
          </cell>
          <cell r="U5638">
            <v>15540</v>
          </cell>
          <cell r="V5638">
            <v>15590</v>
          </cell>
          <cell r="W5638">
            <v>15520</v>
          </cell>
          <cell r="X5638">
            <v>66.986540096216032</v>
          </cell>
        </row>
        <row r="5639">
          <cell r="A5639">
            <v>44693</v>
          </cell>
          <cell r="B5639">
            <v>5</v>
          </cell>
          <cell r="C5639">
            <v>2022</v>
          </cell>
          <cell r="D5639">
            <v>6342</v>
          </cell>
          <cell r="E5639"/>
          <cell r="F5639">
            <v>75.749947156473979</v>
          </cell>
          <cell r="G5639">
            <v>75.749947156473979</v>
          </cell>
          <cell r="H5639">
            <v>82.327038376646868</v>
          </cell>
          <cell r="I5639">
            <v>73.708780915730671</v>
          </cell>
          <cell r="J5639"/>
          <cell r="K5639">
            <v>76.657132152359907</v>
          </cell>
          <cell r="M5639" t="str">
            <v>Real-Time Engine Initialization Error</v>
          </cell>
          <cell r="N5639">
            <v>81.75</v>
          </cell>
          <cell r="O5639">
            <v>87.5</v>
          </cell>
          <cell r="P5639"/>
          <cell r="Q5639">
            <v>90</v>
          </cell>
          <cell r="R5639">
            <v>15380</v>
          </cell>
          <cell r="S5639">
            <v>15380</v>
          </cell>
          <cell r="T5639">
            <v>15290</v>
          </cell>
          <cell r="U5639">
            <v>15330</v>
          </cell>
          <cell r="V5639">
            <v>15390</v>
          </cell>
          <cell r="W5639">
            <v>15290</v>
          </cell>
          <cell r="X5639">
            <v>65.498260973457192</v>
          </cell>
        </row>
        <row r="5640">
          <cell r="A5640">
            <v>44694</v>
          </cell>
          <cell r="B5640">
            <v>5</v>
          </cell>
          <cell r="C5640">
            <v>2022</v>
          </cell>
          <cell r="D5640">
            <v>6363</v>
          </cell>
          <cell r="E5640"/>
          <cell r="F5640">
            <v>76.657132152359907</v>
          </cell>
          <cell r="G5640">
            <v>76.657132152359907</v>
          </cell>
          <cell r="H5640">
            <v>81.419853380760955</v>
          </cell>
          <cell r="I5640">
            <v>77.337520899274338</v>
          </cell>
          <cell r="J5640"/>
          <cell r="K5640">
            <v>78.471502144131733</v>
          </cell>
          <cell r="M5640" t="str">
            <v>Real-Time Engine Initialization Error</v>
          </cell>
          <cell r="N5640">
            <v>81.75</v>
          </cell>
          <cell r="O5640">
            <v>83</v>
          </cell>
          <cell r="P5640"/>
          <cell r="Q5640">
            <v>86</v>
          </cell>
          <cell r="R5640">
            <v>15480</v>
          </cell>
          <cell r="S5640">
            <v>15480</v>
          </cell>
          <cell r="T5640">
            <v>15390</v>
          </cell>
          <cell r="U5640">
            <v>15430</v>
          </cell>
          <cell r="V5640">
            <v>15490</v>
          </cell>
          <cell r="W5640">
            <v>15390</v>
          </cell>
          <cell r="X5640">
            <v>65.655347234100148</v>
          </cell>
        </row>
        <row r="5641">
          <cell r="A5641">
            <v>44697</v>
          </cell>
          <cell r="B5641">
            <v>5</v>
          </cell>
          <cell r="C5641">
            <v>2022</v>
          </cell>
          <cell r="D5641"/>
          <cell r="E5641"/>
          <cell r="F5641"/>
          <cell r="G5641"/>
          <cell r="H5641"/>
          <cell r="I5641"/>
          <cell r="J5641"/>
          <cell r="K5641">
            <v>78.698298393103215</v>
          </cell>
          <cell r="M5641" t="str">
            <v>Real-Time Engine Initialization Error</v>
          </cell>
          <cell r="N5641">
            <v>81.75</v>
          </cell>
          <cell r="O5641">
            <v>83</v>
          </cell>
          <cell r="P5641"/>
          <cell r="Q5641">
            <v>86</v>
          </cell>
          <cell r="R5641">
            <v>15420</v>
          </cell>
          <cell r="S5641">
            <v>15420</v>
          </cell>
          <cell r="T5641">
            <v>15290</v>
          </cell>
          <cell r="U5641">
            <v>15370</v>
          </cell>
          <cell r="V5641">
            <v>15430</v>
          </cell>
          <cell r="W5641">
            <v>15290</v>
          </cell>
          <cell r="X5641"/>
        </row>
        <row r="5642">
          <cell r="A5642">
            <v>44698</v>
          </cell>
          <cell r="B5642">
            <v>5</v>
          </cell>
          <cell r="C5642">
            <v>2022</v>
          </cell>
          <cell r="D5642">
            <v>6114</v>
          </cell>
          <cell r="E5642"/>
          <cell r="F5642">
            <v>73.708780915730671</v>
          </cell>
          <cell r="G5642">
            <v>73.708780915730671</v>
          </cell>
          <cell r="H5642">
            <v>82.327038376646868</v>
          </cell>
          <cell r="I5642">
            <v>77.56431714824582</v>
          </cell>
          <cell r="J5642"/>
          <cell r="K5642">
            <v>77.56431714824582</v>
          </cell>
          <cell r="M5642" t="str">
            <v>Real-Time Engine Initialization Error</v>
          </cell>
          <cell r="N5642">
            <v>81.75</v>
          </cell>
          <cell r="O5642">
            <v>83</v>
          </cell>
          <cell r="P5642"/>
          <cell r="Q5642">
            <v>86</v>
          </cell>
          <cell r="R5642">
            <v>15290</v>
          </cell>
          <cell r="S5642">
            <v>15290</v>
          </cell>
          <cell r="T5642">
            <v>15160</v>
          </cell>
          <cell r="U5642">
            <v>15240</v>
          </cell>
          <cell r="V5642">
            <v>15300</v>
          </cell>
          <cell r="W5642">
            <v>15160</v>
          </cell>
          <cell r="X5642">
            <v>63.201106026053921</v>
          </cell>
        </row>
        <row r="5643">
          <cell r="A5643">
            <v>44699</v>
          </cell>
          <cell r="B5643">
            <v>5</v>
          </cell>
          <cell r="C5643">
            <v>2022</v>
          </cell>
          <cell r="D5643">
            <v>6136</v>
          </cell>
          <cell r="E5643"/>
          <cell r="F5643">
            <v>75.29635465853103</v>
          </cell>
          <cell r="G5643">
            <v>75.29635465853103</v>
          </cell>
          <cell r="H5643">
            <v>81.646649629732437</v>
          </cell>
          <cell r="I5643">
            <v>77.110724650302856</v>
          </cell>
          <cell r="J5643"/>
          <cell r="K5643">
            <v>72.121207172930326</v>
          </cell>
          <cell r="M5643" t="str">
            <v>Real-Time Engine Initialization Error</v>
          </cell>
          <cell r="N5643">
            <v>82.25</v>
          </cell>
          <cell r="O5643">
            <v>83</v>
          </cell>
          <cell r="P5643"/>
          <cell r="Q5643">
            <v>86</v>
          </cell>
          <cell r="R5643">
            <v>15290</v>
          </cell>
          <cell r="S5643">
            <v>15290</v>
          </cell>
          <cell r="T5643">
            <v>15160</v>
          </cell>
          <cell r="U5643">
            <v>15240</v>
          </cell>
          <cell r="V5643">
            <v>15300</v>
          </cell>
          <cell r="W5643">
            <v>15160</v>
          </cell>
          <cell r="X5643">
            <v>63.349119548833286</v>
          </cell>
        </row>
        <row r="5644">
          <cell r="A5644">
            <v>44700</v>
          </cell>
          <cell r="B5644">
            <v>5</v>
          </cell>
          <cell r="C5644">
            <v>2022</v>
          </cell>
          <cell r="D5644">
            <v>6074</v>
          </cell>
          <cell r="E5644"/>
          <cell r="F5644">
            <v>74.162373413673635</v>
          </cell>
          <cell r="G5644">
            <v>74.162373413673635</v>
          </cell>
          <cell r="H5644">
            <v>80.966260882818005</v>
          </cell>
          <cell r="I5644">
            <v>76.203539654416943</v>
          </cell>
          <cell r="J5644"/>
          <cell r="K5644">
            <v>71.214022177044399</v>
          </cell>
          <cell r="M5644" t="str">
            <v>Real-Time Engine Initialization Error</v>
          </cell>
          <cell r="N5644">
            <v>82.25</v>
          </cell>
          <cell r="O5644">
            <v>83</v>
          </cell>
          <cell r="P5644"/>
          <cell r="Q5644">
            <v>86</v>
          </cell>
          <cell r="R5644">
            <v>15290</v>
          </cell>
          <cell r="S5644">
            <v>15290</v>
          </cell>
          <cell r="T5644">
            <v>15160</v>
          </cell>
          <cell r="U5644">
            <v>15240</v>
          </cell>
          <cell r="V5644">
            <v>15300</v>
          </cell>
          <cell r="W5644">
            <v>15160</v>
          </cell>
          <cell r="X5644">
            <v>62.580825269858657</v>
          </cell>
        </row>
        <row r="5645">
          <cell r="A5645">
            <v>44701</v>
          </cell>
          <cell r="B5645">
            <v>5</v>
          </cell>
          <cell r="C5645">
            <v>2022</v>
          </cell>
          <cell r="D5645">
            <v>6119</v>
          </cell>
          <cell r="E5645"/>
          <cell r="F5645">
            <v>75.29635465853103</v>
          </cell>
          <cell r="G5645">
            <v>75.29635465853103</v>
          </cell>
          <cell r="H5645">
            <v>81.646649629732437</v>
          </cell>
          <cell r="I5645">
            <v>75.749947156473979</v>
          </cell>
          <cell r="J5645"/>
          <cell r="K5645">
            <v>72.801595919844758</v>
          </cell>
          <cell r="M5645" t="str">
            <v>Real-Time Engine Initialization Error</v>
          </cell>
          <cell r="N5645">
            <v>82.25</v>
          </cell>
          <cell r="O5645">
            <v>80</v>
          </cell>
          <cell r="P5645"/>
          <cell r="Q5645">
            <v>84.5</v>
          </cell>
          <cell r="R5645">
            <v>15060</v>
          </cell>
          <cell r="S5645">
            <v>15060</v>
          </cell>
          <cell r="T5645">
            <v>14930</v>
          </cell>
          <cell r="U5645">
            <v>15010</v>
          </cell>
          <cell r="V5645">
            <v>15070</v>
          </cell>
          <cell r="W5645">
            <v>14930</v>
          </cell>
          <cell r="X5645">
            <v>63.267209822497399</v>
          </cell>
        </row>
        <row r="5646">
          <cell r="A5646">
            <v>44704</v>
          </cell>
          <cell r="B5646">
            <v>5</v>
          </cell>
          <cell r="C5646">
            <v>2022</v>
          </cell>
          <cell r="D5646">
            <v>6268</v>
          </cell>
          <cell r="E5646"/>
          <cell r="F5646">
            <v>75.976743405445461</v>
          </cell>
          <cell r="G5646">
            <v>75.976743405445461</v>
          </cell>
          <cell r="H5646">
            <v>79.151890891046165</v>
          </cell>
          <cell r="I5646">
            <v>77.110724650302856</v>
          </cell>
          <cell r="J5646"/>
          <cell r="K5646">
            <v>76.203539654416943</v>
          </cell>
          <cell r="M5646" t="str">
            <v>Real-Time Engine Initialization Error</v>
          </cell>
          <cell r="N5646">
            <v>82.25</v>
          </cell>
          <cell r="O5646">
            <v>80</v>
          </cell>
          <cell r="P5646"/>
          <cell r="Q5646">
            <v>84.5</v>
          </cell>
          <cell r="R5646">
            <v>15460</v>
          </cell>
          <cell r="S5646">
            <v>15460</v>
          </cell>
          <cell r="T5646">
            <v>15330</v>
          </cell>
          <cell r="U5646">
            <v>15410</v>
          </cell>
          <cell r="V5646">
            <v>15470</v>
          </cell>
          <cell r="W5646">
            <v>15330</v>
          </cell>
          <cell r="X5646">
            <v>64.807790679426986</v>
          </cell>
        </row>
        <row r="5647">
          <cell r="A5647">
            <v>44705</v>
          </cell>
          <cell r="B5647">
            <v>5</v>
          </cell>
          <cell r="C5647">
            <v>2022</v>
          </cell>
          <cell r="D5647">
            <v>6470</v>
          </cell>
          <cell r="E5647"/>
          <cell r="F5647">
            <v>78.01790964618877</v>
          </cell>
          <cell r="G5647">
            <v>78.01790964618877</v>
          </cell>
          <cell r="H5647">
            <v>82.100242127675401</v>
          </cell>
          <cell r="I5647">
            <v>80.739464633846524</v>
          </cell>
          <cell r="J5647"/>
          <cell r="K5647">
            <v>78.925094642074683</v>
          </cell>
          <cell r="M5647" t="str">
            <v>Real-Time Engine Initialization Error</v>
          </cell>
          <cell r="N5647">
            <v>82.25</v>
          </cell>
          <cell r="O5647">
            <v>80</v>
          </cell>
          <cell r="P5647"/>
          <cell r="Q5647">
            <v>84.5</v>
          </cell>
          <cell r="R5647">
            <v>15590</v>
          </cell>
          <cell r="S5647">
            <v>15590</v>
          </cell>
          <cell r="T5647">
            <v>15560</v>
          </cell>
          <cell r="U5647">
            <v>15610</v>
          </cell>
          <cell r="V5647">
            <v>15670</v>
          </cell>
          <cell r="W5647">
            <v>15560</v>
          </cell>
          <cell r="X5647">
            <v>66.774595260317156</v>
          </cell>
        </row>
        <row r="5648">
          <cell r="A5648">
            <v>44706</v>
          </cell>
          <cell r="B5648">
            <v>5</v>
          </cell>
          <cell r="C5648">
            <v>2022</v>
          </cell>
          <cell r="D5648">
            <v>6389</v>
          </cell>
          <cell r="E5648"/>
          <cell r="F5648">
            <v>77.56431714824582</v>
          </cell>
          <cell r="G5648">
            <v>77.791113397217288</v>
          </cell>
          <cell r="H5648">
            <v>82.100242127675401</v>
          </cell>
          <cell r="I5648">
            <v>80.739464633846524</v>
          </cell>
          <cell r="J5648"/>
          <cell r="K5648">
            <v>78.01790964618877</v>
          </cell>
          <cell r="M5648" t="str">
            <v>Real-Time Engine Initialization Error</v>
          </cell>
          <cell r="N5648">
            <v>82.25</v>
          </cell>
          <cell r="O5648">
            <v>80</v>
          </cell>
          <cell r="P5648"/>
          <cell r="Q5648">
            <v>84.5</v>
          </cell>
          <cell r="R5648">
            <v>15660</v>
          </cell>
          <cell r="S5648">
            <v>15660</v>
          </cell>
          <cell r="T5648">
            <v>15630</v>
          </cell>
          <cell r="U5648">
            <v>15680</v>
          </cell>
          <cell r="V5648">
            <v>15740</v>
          </cell>
          <cell r="W5648">
            <v>15630</v>
          </cell>
          <cell r="X5648">
            <v>65.968642598624157</v>
          </cell>
        </row>
        <row r="5649">
          <cell r="A5649">
            <v>44707</v>
          </cell>
          <cell r="B5649">
            <v>5</v>
          </cell>
          <cell r="C5649">
            <v>2022</v>
          </cell>
          <cell r="D5649">
            <v>6539</v>
          </cell>
          <cell r="E5649"/>
          <cell r="F5649">
            <v>78.925094642074683</v>
          </cell>
          <cell r="G5649">
            <v>77.110724650302856</v>
          </cell>
          <cell r="H5649">
            <v>80.059075886932078</v>
          </cell>
          <cell r="I5649">
            <v>80.28587213590356</v>
          </cell>
          <cell r="J5649"/>
          <cell r="K5649">
            <v>78.471502144131733</v>
          </cell>
          <cell r="M5649" t="str">
            <v>Real-Time Engine Initialization Error</v>
          </cell>
          <cell r="N5649">
            <v>82</v>
          </cell>
          <cell r="O5649">
            <v>80</v>
          </cell>
          <cell r="P5649"/>
          <cell r="Q5649">
            <v>84.5</v>
          </cell>
          <cell r="R5649">
            <v>15460</v>
          </cell>
          <cell r="S5649">
            <v>15460</v>
          </cell>
          <cell r="T5649">
            <v>15430</v>
          </cell>
          <cell r="U5649">
            <v>15480</v>
          </cell>
          <cell r="V5649">
            <v>15540</v>
          </cell>
          <cell r="W5649">
            <v>15430</v>
          </cell>
          <cell r="X5649">
            <v>67.471368153980947</v>
          </cell>
        </row>
        <row r="5650">
          <cell r="A5650">
            <v>44708</v>
          </cell>
          <cell r="B5650">
            <v>5</v>
          </cell>
          <cell r="C5650">
            <v>2022</v>
          </cell>
          <cell r="D5650">
            <v>6351</v>
          </cell>
          <cell r="E5650"/>
          <cell r="F5650">
            <v>78.471502144131733</v>
          </cell>
          <cell r="G5650">
            <v>78.471502144131733</v>
          </cell>
          <cell r="H5650">
            <v>82.55383462561835</v>
          </cell>
          <cell r="I5650">
            <v>79.378687140017647</v>
          </cell>
          <cell r="J5650"/>
          <cell r="K5650">
            <v>77.110724650302856</v>
          </cell>
          <cell r="M5650" t="str">
            <v>Real-Time Engine Initialization Error</v>
          </cell>
          <cell r="N5650">
            <v>84.5</v>
          </cell>
          <cell r="O5650">
            <v>80</v>
          </cell>
          <cell r="P5650"/>
          <cell r="Q5650">
            <v>84.5</v>
          </cell>
          <cell r="R5650">
            <v>16130</v>
          </cell>
          <cell r="S5650">
            <v>16130</v>
          </cell>
          <cell r="T5650">
            <v>15930</v>
          </cell>
          <cell r="U5650">
            <v>15980</v>
          </cell>
          <cell r="V5650">
            <v>16040</v>
          </cell>
          <cell r="W5650">
            <v>15930</v>
          </cell>
          <cell r="X5650">
            <v>65.815991648063218</v>
          </cell>
        </row>
        <row r="5651">
          <cell r="A5651">
            <v>44711</v>
          </cell>
          <cell r="B5651">
            <v>5</v>
          </cell>
          <cell r="C5651">
            <v>2022</v>
          </cell>
          <cell r="D5651">
            <v>6238</v>
          </cell>
          <cell r="E5651"/>
          <cell r="F5651">
            <v>76.657132152359907</v>
          </cell>
          <cell r="G5651">
            <v>76.657132152359907</v>
          </cell>
          <cell r="H5651">
            <v>79.605483388989128</v>
          </cell>
          <cell r="I5651">
            <v>77.56431714824582</v>
          </cell>
          <cell r="J5651"/>
          <cell r="K5651">
            <v>78.01790964618877</v>
          </cell>
          <cell r="M5651" t="str">
            <v>Real-Time Engine Initialization Error</v>
          </cell>
          <cell r="N5651"/>
          <cell r="O5651"/>
          <cell r="P5651"/>
          <cell r="Q5651"/>
          <cell r="R5651">
            <v>15930</v>
          </cell>
          <cell r="S5651">
            <v>15930</v>
          </cell>
          <cell r="T5651">
            <v>15830</v>
          </cell>
          <cell r="U5651">
            <v>15850</v>
          </cell>
          <cell r="V5651">
            <v>15880</v>
          </cell>
          <cell r="W5651">
            <v>15830</v>
          </cell>
          <cell r="X5651">
            <v>64.837534421818802</v>
          </cell>
        </row>
        <row r="5652">
          <cell r="A5652">
            <v>44712</v>
          </cell>
          <cell r="B5652">
            <v>5</v>
          </cell>
          <cell r="C5652">
            <v>2022</v>
          </cell>
          <cell r="D5652">
            <v>6312</v>
          </cell>
          <cell r="E5652"/>
          <cell r="F5652">
            <v>76.203539654416943</v>
          </cell>
          <cell r="G5652">
            <v>76.203539654416943</v>
          </cell>
          <cell r="H5652">
            <v>79.605483388989128</v>
          </cell>
          <cell r="I5652">
            <v>77.56431714824582</v>
          </cell>
          <cell r="J5652"/>
          <cell r="K5652">
            <v>80.28587213590356</v>
          </cell>
          <cell r="M5652" t="str">
            <v>Real-Time Engine Initialization Error</v>
          </cell>
          <cell r="N5652">
            <v>83.5</v>
          </cell>
          <cell r="O5652">
            <v>80</v>
          </cell>
          <cell r="P5652"/>
          <cell r="Q5652">
            <v>84.5</v>
          </cell>
          <cell r="R5652">
            <v>15900</v>
          </cell>
          <cell r="S5652">
            <v>15900</v>
          </cell>
          <cell r="T5652">
            <v>15800</v>
          </cell>
          <cell r="U5652">
            <v>15820</v>
          </cell>
          <cell r="V5652">
            <v>15850</v>
          </cell>
          <cell r="W5652">
            <v>15800</v>
          </cell>
          <cell r="X5652">
            <v>65.411831094721308</v>
          </cell>
        </row>
        <row r="5653">
          <cell r="A5653">
            <v>44713</v>
          </cell>
          <cell r="B5653">
            <v>6</v>
          </cell>
          <cell r="C5653">
            <v>2022</v>
          </cell>
          <cell r="D5653">
            <v>6360</v>
          </cell>
          <cell r="E5653"/>
          <cell r="F5653">
            <v>76.203539654416943</v>
          </cell>
          <cell r="G5653">
            <v>76.203539654416943</v>
          </cell>
          <cell r="H5653">
            <v>78.244705895160251</v>
          </cell>
          <cell r="I5653">
            <v>76.657132152359907</v>
          </cell>
          <cell r="J5653"/>
          <cell r="K5653">
            <v>79.378687140017647</v>
          </cell>
          <cell r="M5653" t="str">
            <v>Real-Time Engine Initialization Error</v>
          </cell>
          <cell r="N5653">
            <v>84</v>
          </cell>
          <cell r="O5653">
            <v>80</v>
          </cell>
          <cell r="P5653"/>
          <cell r="Q5653">
            <v>84.5</v>
          </cell>
          <cell r="R5653">
            <v>15850</v>
          </cell>
          <cell r="S5653">
            <v>15850</v>
          </cell>
          <cell r="T5653">
            <v>15750</v>
          </cell>
          <cell r="U5653">
            <v>15770</v>
          </cell>
          <cell r="V5653">
            <v>15800</v>
          </cell>
          <cell r="W5653">
            <v>15750</v>
          </cell>
          <cell r="X5653">
            <v>65.849082102652673</v>
          </cell>
        </row>
        <row r="5654">
          <cell r="A5654">
            <v>44714</v>
          </cell>
          <cell r="B5654">
            <v>6</v>
          </cell>
          <cell r="C5654">
            <v>2022</v>
          </cell>
          <cell r="D5654">
            <v>6465</v>
          </cell>
          <cell r="E5654"/>
          <cell r="F5654">
            <v>76.203539654416943</v>
          </cell>
          <cell r="G5654">
            <v>76.203539654416943</v>
          </cell>
          <cell r="H5654">
            <v>79.151890891046165</v>
          </cell>
          <cell r="I5654">
            <v>76.657132152359907</v>
          </cell>
          <cell r="J5654"/>
          <cell r="K5654">
            <v>79.83227963796061</v>
          </cell>
          <cell r="M5654" t="str">
            <v>Real-Time Engine Initialization Error</v>
          </cell>
          <cell r="N5654">
            <v>83</v>
          </cell>
          <cell r="O5654">
            <v>80</v>
          </cell>
          <cell r="P5654"/>
          <cell r="Q5654">
            <v>84.5</v>
          </cell>
          <cell r="R5654">
            <v>15960</v>
          </cell>
          <cell r="S5654">
            <v>15960</v>
          </cell>
          <cell r="T5654">
            <v>15860</v>
          </cell>
          <cell r="U5654">
            <v>15880</v>
          </cell>
          <cell r="V5654">
            <v>15910</v>
          </cell>
          <cell r="W5654">
            <v>15860</v>
          </cell>
          <cell r="X5654">
            <v>66.814205951269614</v>
          </cell>
        </row>
        <row r="5655">
          <cell r="A5655">
            <v>44715</v>
          </cell>
          <cell r="B5655">
            <v>6</v>
          </cell>
          <cell r="C5655">
            <v>2022</v>
          </cell>
          <cell r="D5655">
            <v>6445</v>
          </cell>
          <cell r="E5655"/>
          <cell r="F5655">
            <v>76.203539654416943</v>
          </cell>
          <cell r="G5655">
            <v>76.203539654416943</v>
          </cell>
          <cell r="H5655">
            <v>78.925094642074683</v>
          </cell>
          <cell r="I5655">
            <v>76.657132152359907</v>
          </cell>
          <cell r="J5655"/>
          <cell r="K5655">
            <v>80.059075886932078</v>
          </cell>
          <cell r="M5655" t="str">
            <v>Real-Time Engine Initialization Error</v>
          </cell>
          <cell r="N5655">
            <v>82.25</v>
          </cell>
          <cell r="O5655">
            <v>77</v>
          </cell>
          <cell r="P5655"/>
          <cell r="Q5655">
            <v>80</v>
          </cell>
          <cell r="R5655"/>
          <cell r="S5655"/>
          <cell r="T5655"/>
          <cell r="U5655"/>
          <cell r="V5655"/>
          <cell r="W5655"/>
          <cell r="X5655">
            <v>66.637876663833268</v>
          </cell>
        </row>
        <row r="5656">
          <cell r="A5656">
            <v>44718</v>
          </cell>
          <cell r="B5656">
            <v>6</v>
          </cell>
          <cell r="C5656">
            <v>2022</v>
          </cell>
          <cell r="D5656"/>
          <cell r="E5656"/>
          <cell r="F5656"/>
          <cell r="G5656"/>
          <cell r="H5656">
            <v>78.698298393103215</v>
          </cell>
          <cell r="I5656"/>
          <cell r="J5656"/>
          <cell r="K5656">
            <v>76.203539654416943</v>
          </cell>
          <cell r="M5656" t="str">
            <v>Real-Time Engine Initialization Error</v>
          </cell>
          <cell r="N5656">
            <v>82.25</v>
          </cell>
          <cell r="O5656">
            <v>77</v>
          </cell>
          <cell r="P5656"/>
          <cell r="Q5656">
            <v>80</v>
          </cell>
          <cell r="R5656">
            <v>16010</v>
          </cell>
          <cell r="S5656">
            <v>16010</v>
          </cell>
          <cell r="T5656">
            <v>15910</v>
          </cell>
          <cell r="U5656">
            <v>15930</v>
          </cell>
          <cell r="V5656">
            <v>15960</v>
          </cell>
          <cell r="W5656">
            <v>15910</v>
          </cell>
          <cell r="X5656"/>
        </row>
        <row r="5657">
          <cell r="A5657">
            <v>44719</v>
          </cell>
          <cell r="B5657">
            <v>6</v>
          </cell>
          <cell r="C5657">
            <v>2022</v>
          </cell>
          <cell r="D5657">
            <v>6520</v>
          </cell>
          <cell r="E5657"/>
          <cell r="F5657">
            <v>76.657132152359907</v>
          </cell>
          <cell r="G5657">
            <v>76.657132152359907</v>
          </cell>
          <cell r="H5657">
            <v>79.151890891046165</v>
          </cell>
          <cell r="I5657">
            <v>77.110724650302856</v>
          </cell>
          <cell r="J5657"/>
          <cell r="K5657">
            <v>77.110724650302856</v>
          </cell>
          <cell r="M5657" t="str">
            <v>Real-Time Engine Initialization Error</v>
          </cell>
          <cell r="N5657">
            <v>82.25</v>
          </cell>
          <cell r="O5657">
            <v>77</v>
          </cell>
          <cell r="P5657"/>
          <cell r="Q5657">
            <v>80</v>
          </cell>
          <cell r="R5657">
            <v>16110</v>
          </cell>
          <cell r="S5657">
            <v>16110</v>
          </cell>
          <cell r="T5657">
            <v>16010</v>
          </cell>
          <cell r="U5657">
            <v>16030</v>
          </cell>
          <cell r="V5657">
            <v>16060</v>
          </cell>
          <cell r="W5657">
            <v>16010</v>
          </cell>
          <cell r="X5657">
            <v>67.313601606648135</v>
          </cell>
        </row>
        <row r="5658">
          <cell r="A5658">
            <v>44720</v>
          </cell>
          <cell r="B5658">
            <v>6</v>
          </cell>
          <cell r="C5658">
            <v>2022</v>
          </cell>
          <cell r="D5658">
            <v>6464</v>
          </cell>
          <cell r="E5658"/>
          <cell r="F5658">
            <v>75.976743405445461</v>
          </cell>
          <cell r="G5658">
            <v>75.976743405445461</v>
          </cell>
          <cell r="H5658">
            <v>78.698298393103215</v>
          </cell>
          <cell r="I5658">
            <v>76.430335903388425</v>
          </cell>
          <cell r="J5658"/>
          <cell r="K5658">
            <v>77.791113397217288</v>
          </cell>
          <cell r="M5658" t="str">
            <v>Real-Time Engine Initialization Error</v>
          </cell>
          <cell r="N5658">
            <v>82.25</v>
          </cell>
          <cell r="O5658">
            <v>77</v>
          </cell>
          <cell r="P5658"/>
          <cell r="Q5658">
            <v>80</v>
          </cell>
          <cell r="R5658">
            <v>16410</v>
          </cell>
          <cell r="S5658">
            <v>16410</v>
          </cell>
          <cell r="T5658">
            <v>16360</v>
          </cell>
          <cell r="U5658">
            <v>16330</v>
          </cell>
          <cell r="V5658">
            <v>16360</v>
          </cell>
          <cell r="W5658">
            <v>16360</v>
          </cell>
          <cell r="X5658">
            <v>66.758240134409846</v>
          </cell>
        </row>
        <row r="5659">
          <cell r="A5659">
            <v>44721</v>
          </cell>
          <cell r="B5659">
            <v>6</v>
          </cell>
          <cell r="C5659">
            <v>2022</v>
          </cell>
          <cell r="D5659">
            <v>6208</v>
          </cell>
          <cell r="E5659"/>
          <cell r="F5659">
            <v>74.842762160588066</v>
          </cell>
          <cell r="G5659">
            <v>74.842762160588066</v>
          </cell>
          <cell r="H5659">
            <v>77.56431714824582</v>
          </cell>
          <cell r="I5659">
            <v>75.29635465853103</v>
          </cell>
          <cell r="J5659"/>
          <cell r="K5659">
            <v>74.842762160588066</v>
          </cell>
          <cell r="M5659" t="str">
            <v>Real-Time Engine Initialization Error</v>
          </cell>
          <cell r="N5659">
            <v>82.25</v>
          </cell>
          <cell r="O5659">
            <v>77</v>
          </cell>
          <cell r="P5659"/>
          <cell r="Q5659">
            <v>80</v>
          </cell>
          <cell r="R5659">
            <v>15910</v>
          </cell>
          <cell r="S5659">
            <v>15910</v>
          </cell>
          <cell r="T5659">
            <v>15860</v>
          </cell>
          <cell r="U5659">
            <v>15830</v>
          </cell>
          <cell r="V5659">
            <v>15860</v>
          </cell>
          <cell r="W5659">
            <v>15860</v>
          </cell>
          <cell r="X5659">
            <v>64.114349436017378</v>
          </cell>
        </row>
        <row r="5660">
          <cell r="A5660">
            <v>44722</v>
          </cell>
          <cell r="B5660">
            <v>6</v>
          </cell>
          <cell r="C5660">
            <v>2022</v>
          </cell>
          <cell r="D5660">
            <v>5940</v>
          </cell>
          <cell r="E5660"/>
          <cell r="F5660">
            <v>73.028392168816239</v>
          </cell>
          <cell r="G5660">
            <v>73.028392168816239</v>
          </cell>
          <cell r="H5660">
            <v>76.883928401331374</v>
          </cell>
          <cell r="I5660">
            <v>73.481984666759189</v>
          </cell>
          <cell r="J5660"/>
          <cell r="K5660">
            <v>71.894410923958844</v>
          </cell>
          <cell r="M5660" t="str">
            <v>Real-Time Engine Initialization Error</v>
          </cell>
          <cell r="N5660">
            <v>82.25</v>
          </cell>
          <cell r="O5660">
            <v>82.5</v>
          </cell>
          <cell r="P5660"/>
          <cell r="Q5660">
            <v>86</v>
          </cell>
          <cell r="R5660">
            <v>15610</v>
          </cell>
          <cell r="S5660">
            <v>15610</v>
          </cell>
          <cell r="T5660">
            <v>15560</v>
          </cell>
          <cell r="U5660">
            <v>15530</v>
          </cell>
          <cell r="V5660">
            <v>15560</v>
          </cell>
          <cell r="W5660">
            <v>15560</v>
          </cell>
          <cell r="X5660">
            <v>61.234987222299324</v>
          </cell>
        </row>
        <row r="5661">
          <cell r="A5661">
            <v>44725</v>
          </cell>
          <cell r="B5661">
            <v>6</v>
          </cell>
          <cell r="C5661">
            <v>2022</v>
          </cell>
          <cell r="D5661">
            <v>5798</v>
          </cell>
          <cell r="E5661"/>
          <cell r="F5661">
            <v>71.214022177044399</v>
          </cell>
          <cell r="G5661">
            <v>71.214022177044399</v>
          </cell>
          <cell r="H5661">
            <v>75.29635465853103</v>
          </cell>
          <cell r="I5661">
            <v>72.620158920667578</v>
          </cell>
          <cell r="J5661"/>
          <cell r="K5661">
            <v>69.399652185272572</v>
          </cell>
          <cell r="M5661" t="str">
            <v>Real-Time Engine Initialization Error</v>
          </cell>
          <cell r="N5661">
            <v>82.25</v>
          </cell>
          <cell r="O5661">
            <v>82.5</v>
          </cell>
          <cell r="P5661"/>
          <cell r="Q5661">
            <v>86</v>
          </cell>
          <cell r="R5661">
            <v>15440</v>
          </cell>
          <cell r="S5661">
            <v>15440</v>
          </cell>
          <cell r="T5661">
            <v>15390</v>
          </cell>
          <cell r="U5661">
            <v>15360</v>
          </cell>
          <cell r="V5661">
            <v>15390</v>
          </cell>
          <cell r="W5661">
            <v>15390</v>
          </cell>
          <cell r="X5661">
            <v>59.541075460114804</v>
          </cell>
        </row>
        <row r="5662">
          <cell r="A5662">
            <v>44726</v>
          </cell>
          <cell r="B5662">
            <v>6</v>
          </cell>
          <cell r="C5662">
            <v>2022</v>
          </cell>
          <cell r="D5662">
            <v>5857</v>
          </cell>
          <cell r="E5662"/>
          <cell r="F5662">
            <v>71.440818426015881</v>
          </cell>
          <cell r="G5662">
            <v>71.440818426015881</v>
          </cell>
          <cell r="H5662">
            <v>74.389169662645116</v>
          </cell>
          <cell r="I5662">
            <v>71.894410923958844</v>
          </cell>
          <cell r="J5662"/>
          <cell r="K5662">
            <v>75.523150907502512</v>
          </cell>
          <cell r="M5662" t="str">
            <v>Real-Time Engine Initialization Error</v>
          </cell>
          <cell r="N5662">
            <v>78.25</v>
          </cell>
          <cell r="O5662">
            <v>82.5</v>
          </cell>
          <cell r="P5662"/>
          <cell r="Q5662">
            <v>86</v>
          </cell>
          <cell r="R5662">
            <v>15410</v>
          </cell>
          <cell r="S5662">
            <v>15410</v>
          </cell>
          <cell r="T5662">
            <v>15360</v>
          </cell>
          <cell r="U5662">
            <v>15330</v>
          </cell>
          <cell r="V5662">
            <v>15360</v>
          </cell>
          <cell r="W5662">
            <v>15360</v>
          </cell>
          <cell r="X5662">
            <v>60.106137114296502</v>
          </cell>
        </row>
        <row r="5663">
          <cell r="A5663">
            <v>44727</v>
          </cell>
          <cell r="B5663">
            <v>6</v>
          </cell>
          <cell r="C5663">
            <v>2022</v>
          </cell>
          <cell r="D5663">
            <v>5653</v>
          </cell>
          <cell r="E5663"/>
          <cell r="F5663">
            <v>68.719263438358141</v>
          </cell>
          <cell r="G5663">
            <v>68.719263438358141</v>
          </cell>
          <cell r="H5663">
            <v>71.667614674987362</v>
          </cell>
          <cell r="I5663">
            <v>69.853244683215536</v>
          </cell>
          <cell r="J5663"/>
          <cell r="K5663">
            <v>73.708780915730671</v>
          </cell>
          <cell r="M5663" t="str">
            <v>Real-Time Engine Initialization Error</v>
          </cell>
          <cell r="N5663">
            <v>78.25</v>
          </cell>
          <cell r="O5663">
            <v>82.5</v>
          </cell>
          <cell r="P5663"/>
          <cell r="Q5663">
            <v>86</v>
          </cell>
          <cell r="R5663">
            <v>15280</v>
          </cell>
          <cell r="S5663">
            <v>15280</v>
          </cell>
          <cell r="T5663">
            <v>15310</v>
          </cell>
          <cell r="U5663">
            <v>15270</v>
          </cell>
          <cell r="V5663">
            <v>15270</v>
          </cell>
          <cell r="W5663">
            <v>15300</v>
          </cell>
          <cell r="X5663">
            <v>58.117823909146452</v>
          </cell>
        </row>
        <row r="5664">
          <cell r="A5664">
            <v>44728</v>
          </cell>
          <cell r="B5664">
            <v>6</v>
          </cell>
          <cell r="C5664">
            <v>2022</v>
          </cell>
          <cell r="D5664">
            <v>5477</v>
          </cell>
          <cell r="E5664"/>
          <cell r="F5664">
            <v>65.997708450700387</v>
          </cell>
          <cell r="G5664">
            <v>66.337902824157609</v>
          </cell>
          <cell r="H5664">
            <v>71.214022177044399</v>
          </cell>
          <cell r="I5664">
            <v>68.038874691443695</v>
          </cell>
          <cell r="J5664"/>
          <cell r="K5664">
            <v>70.760429679101449</v>
          </cell>
          <cell r="M5664" t="str">
            <v>Real-Time Engine Initialization Error</v>
          </cell>
          <cell r="N5664">
            <v>78.25</v>
          </cell>
          <cell r="O5664">
            <v>82.5</v>
          </cell>
          <cell r="P5664"/>
          <cell r="Q5664">
            <v>86</v>
          </cell>
          <cell r="R5664">
            <v>15000</v>
          </cell>
          <cell r="S5664">
            <v>15000</v>
          </cell>
          <cell r="T5664">
            <v>15030</v>
          </cell>
          <cell r="U5664">
            <v>14990</v>
          </cell>
          <cell r="V5664">
            <v>14990</v>
          </cell>
          <cell r="W5664">
            <v>15020</v>
          </cell>
          <cell r="X5664">
            <v>56.461957073490481</v>
          </cell>
        </row>
        <row r="5665">
          <cell r="A5665">
            <v>44729</v>
          </cell>
          <cell r="B5665">
            <v>6</v>
          </cell>
          <cell r="C5665">
            <v>2022</v>
          </cell>
          <cell r="D5665">
            <v>5456</v>
          </cell>
          <cell r="E5665"/>
          <cell r="F5665">
            <v>65.544115952757423</v>
          </cell>
          <cell r="G5665">
            <v>65.884310326214646</v>
          </cell>
          <cell r="H5665">
            <v>68.946059687329608</v>
          </cell>
          <cell r="I5665">
            <v>67.131689695557782</v>
          </cell>
          <cell r="J5665"/>
          <cell r="K5665">
            <v>70.647031554615708</v>
          </cell>
          <cell r="M5665" t="str">
            <v>Real-Time Engine Initialization Error</v>
          </cell>
          <cell r="N5665">
            <v>78.25</v>
          </cell>
          <cell r="O5665">
            <v>81.25</v>
          </cell>
          <cell r="P5665"/>
          <cell r="Q5665">
            <v>84</v>
          </cell>
          <cell r="R5665">
            <v>14750</v>
          </cell>
          <cell r="S5665">
            <v>14750</v>
          </cell>
          <cell r="T5665">
            <v>14850</v>
          </cell>
          <cell r="U5665">
            <v>14830</v>
          </cell>
          <cell r="V5665">
            <v>14870</v>
          </cell>
          <cell r="W5665">
            <v>14850</v>
          </cell>
          <cell r="X5665">
            <v>56.245469744926794</v>
          </cell>
        </row>
        <row r="5666">
          <cell r="A5666">
            <v>44732</v>
          </cell>
          <cell r="B5666">
            <v>6</v>
          </cell>
          <cell r="C5666">
            <v>2022</v>
          </cell>
          <cell r="D5666">
            <v>4978</v>
          </cell>
          <cell r="E5666">
            <v>70.760429679101449</v>
          </cell>
          <cell r="F5666">
            <v>61.915375969213763</v>
          </cell>
          <cell r="G5666">
            <v>61.915375969213763</v>
          </cell>
          <cell r="H5666">
            <v>67.131689695557782</v>
          </cell>
          <cell r="I5666">
            <v>62.822560965099683</v>
          </cell>
          <cell r="J5666"/>
          <cell r="K5666">
            <v>67.585282193500746</v>
          </cell>
          <cell r="M5666" t="str">
            <v>Real-Time Engine Initialization Error</v>
          </cell>
          <cell r="N5666"/>
          <cell r="O5666"/>
          <cell r="P5666"/>
          <cell r="Q5666"/>
          <cell r="R5666">
            <v>14370</v>
          </cell>
          <cell r="S5666">
            <v>14370</v>
          </cell>
          <cell r="T5666">
            <v>14470</v>
          </cell>
          <cell r="U5666">
            <v>14450</v>
          </cell>
          <cell r="V5666">
            <v>14490</v>
          </cell>
          <cell r="W5666">
            <v>14470</v>
          </cell>
          <cell r="X5666">
            <v>51.317805790001017</v>
          </cell>
        </row>
        <row r="5667">
          <cell r="A5667">
            <v>44733</v>
          </cell>
          <cell r="B5667">
            <v>6</v>
          </cell>
          <cell r="C5667">
            <v>2022</v>
          </cell>
          <cell r="D5667">
            <v>4985</v>
          </cell>
          <cell r="E5667"/>
          <cell r="F5667">
            <v>61.461783471270806</v>
          </cell>
          <cell r="G5667">
            <v>61.461783471270806</v>
          </cell>
          <cell r="H5667">
            <v>64.410134707900028</v>
          </cell>
          <cell r="I5667">
            <v>62.142172218185245</v>
          </cell>
          <cell r="J5667"/>
          <cell r="K5667">
            <v>65.770912201728905</v>
          </cell>
          <cell r="M5667" t="str">
            <v>Real-Time Engine Initialization Error</v>
          </cell>
          <cell r="N5667">
            <v>78.25</v>
          </cell>
          <cell r="O5667">
            <v>81.25</v>
          </cell>
          <cell r="P5667"/>
          <cell r="Q5667">
            <v>84</v>
          </cell>
          <cell r="R5667">
            <v>14130</v>
          </cell>
          <cell r="S5667">
            <v>14130</v>
          </cell>
          <cell r="T5667">
            <v>14230</v>
          </cell>
          <cell r="U5667">
            <v>14210</v>
          </cell>
          <cell r="V5667">
            <v>14250</v>
          </cell>
          <cell r="W5667">
            <v>14230</v>
          </cell>
          <cell r="X5667">
            <v>51.436728895487853</v>
          </cell>
        </row>
        <row r="5668">
          <cell r="A5668">
            <v>44734</v>
          </cell>
          <cell r="B5668">
            <v>6</v>
          </cell>
          <cell r="C5668">
            <v>2022</v>
          </cell>
          <cell r="D5668">
            <v>4498</v>
          </cell>
          <cell r="E5668"/>
          <cell r="F5668">
            <v>55.79187724698383</v>
          </cell>
          <cell r="G5668">
            <v>55.79187724698383</v>
          </cell>
          <cell r="H5668">
            <v>62.822560965099683</v>
          </cell>
          <cell r="I5668">
            <v>56.245469744926787</v>
          </cell>
          <cell r="J5668"/>
          <cell r="K5668">
            <v>62.822560965099683</v>
          </cell>
          <cell r="M5668" t="str">
            <v>Real-Time Engine Initialization Error</v>
          </cell>
          <cell r="N5668">
            <v>78.25</v>
          </cell>
          <cell r="O5668">
            <v>81.25</v>
          </cell>
          <cell r="P5668"/>
          <cell r="Q5668">
            <v>84</v>
          </cell>
          <cell r="R5668">
            <v>13530</v>
          </cell>
          <cell r="S5668">
            <v>13530</v>
          </cell>
          <cell r="T5668">
            <v>13350</v>
          </cell>
          <cell r="U5668">
            <v>13410</v>
          </cell>
          <cell r="V5668">
            <v>13430</v>
          </cell>
          <cell r="W5668">
            <v>13330</v>
          </cell>
          <cell r="X5668">
            <v>46.337929951111185</v>
          </cell>
        </row>
        <row r="5669">
          <cell r="A5669">
            <v>44735</v>
          </cell>
          <cell r="B5669">
            <v>6</v>
          </cell>
          <cell r="C5669">
            <v>2022</v>
          </cell>
          <cell r="D5669">
            <v>4750</v>
          </cell>
          <cell r="E5669"/>
          <cell r="F5669">
            <v>57.606247238755664</v>
          </cell>
          <cell r="G5669">
            <v>55.905275371469571</v>
          </cell>
          <cell r="H5669">
            <v>62.142172218185245</v>
          </cell>
          <cell r="I5669">
            <v>57.606247238755664</v>
          </cell>
          <cell r="J5669"/>
          <cell r="K5669">
            <v>65.770912201728905</v>
          </cell>
          <cell r="M5669" t="str">
            <v>Real-Time Engine Initialization Error</v>
          </cell>
          <cell r="N5669">
            <v>78.25</v>
          </cell>
          <cell r="O5669">
            <v>81.25</v>
          </cell>
          <cell r="P5669"/>
          <cell r="Q5669">
            <v>84</v>
          </cell>
          <cell r="R5669">
            <v>12750</v>
          </cell>
          <cell r="S5669">
            <v>12750</v>
          </cell>
          <cell r="T5669">
            <v>12570</v>
          </cell>
          <cell r="U5669">
            <v>12610</v>
          </cell>
          <cell r="V5669">
            <v>12650</v>
          </cell>
          <cell r="W5669">
            <v>12550</v>
          </cell>
          <cell r="X5669">
            <v>48.922896576499795</v>
          </cell>
        </row>
        <row r="5670">
          <cell r="A5670">
            <v>44736</v>
          </cell>
          <cell r="B5670">
            <v>6</v>
          </cell>
          <cell r="C5670">
            <v>2022</v>
          </cell>
          <cell r="D5670">
            <v>4656</v>
          </cell>
          <cell r="E5670"/>
          <cell r="F5670">
            <v>57.606247238755664</v>
          </cell>
          <cell r="G5670">
            <v>57.606247238755664</v>
          </cell>
          <cell r="H5670">
            <v>62.142172218185245</v>
          </cell>
          <cell r="I5670">
            <v>57.833043487727146</v>
          </cell>
          <cell r="J5670"/>
          <cell r="K5670">
            <v>63.502949712014122</v>
          </cell>
          <cell r="M5670" t="str">
            <v>Real-Time Engine Initialization Error</v>
          </cell>
          <cell r="N5670">
            <v>78.25</v>
          </cell>
          <cell r="O5670">
            <v>89</v>
          </cell>
          <cell r="P5670"/>
          <cell r="Q5670">
            <v>84</v>
          </cell>
          <cell r="R5670">
            <v>12480</v>
          </cell>
          <cell r="S5670">
            <v>12480</v>
          </cell>
          <cell r="T5670">
            <v>12300</v>
          </cell>
          <cell r="U5670">
            <v>12340</v>
          </cell>
          <cell r="V5670">
            <v>12380</v>
          </cell>
          <cell r="W5670">
            <v>12280</v>
          </cell>
          <cell r="X5670">
            <v>47.998333418691189</v>
          </cell>
        </row>
        <row r="5671">
          <cell r="A5671">
            <v>44739</v>
          </cell>
          <cell r="B5671">
            <v>6</v>
          </cell>
          <cell r="C5671">
            <v>2022</v>
          </cell>
          <cell r="D5671">
            <v>4920</v>
          </cell>
          <cell r="E5671">
            <v>63.049357214071158</v>
          </cell>
          <cell r="F5671">
            <v>57.606247238755664</v>
          </cell>
          <cell r="G5671">
            <v>57.606247238755664</v>
          </cell>
          <cell r="H5671">
            <v>60.781394724356367</v>
          </cell>
          <cell r="I5671">
            <v>58.513432234641577</v>
          </cell>
          <cell r="J5671"/>
          <cell r="K5671">
            <v>65.770912201728905</v>
          </cell>
          <cell r="M5671" t="str">
            <v>Real-Time Engine Initialization Error</v>
          </cell>
          <cell r="N5671">
            <v>64.599999999999994</v>
          </cell>
          <cell r="O5671">
            <v>89</v>
          </cell>
          <cell r="P5671"/>
          <cell r="Q5671"/>
          <cell r="R5671">
            <v>12670</v>
          </cell>
          <cell r="S5671">
            <v>12670</v>
          </cell>
          <cell r="T5671">
            <v>12490</v>
          </cell>
          <cell r="U5671">
            <v>12530</v>
          </cell>
          <cell r="V5671">
            <v>12570</v>
          </cell>
          <cell r="W5671">
            <v>12470</v>
          </cell>
          <cell r="X5671">
            <v>50.691086652569084</v>
          </cell>
        </row>
        <row r="5672">
          <cell r="A5672">
            <v>44740</v>
          </cell>
          <cell r="B5672">
            <v>6</v>
          </cell>
          <cell r="C5672">
            <v>2022</v>
          </cell>
          <cell r="D5672">
            <v>4985</v>
          </cell>
          <cell r="E5672">
            <v>61.688579720242288</v>
          </cell>
          <cell r="F5672">
            <v>58.967024732584541</v>
          </cell>
          <cell r="G5672">
            <v>58.967024732584541</v>
          </cell>
          <cell r="H5672">
            <v>62.142172218185245</v>
          </cell>
          <cell r="I5672">
            <v>59.420617230527498</v>
          </cell>
          <cell r="J5672"/>
          <cell r="K5672">
            <v>68.038874691443695</v>
          </cell>
          <cell r="M5672" t="str">
            <v>Real-Time Engine Initialization Error</v>
          </cell>
          <cell r="N5672">
            <v>65.5</v>
          </cell>
          <cell r="O5672">
            <v>89</v>
          </cell>
          <cell r="P5672"/>
          <cell r="Q5672"/>
          <cell r="R5672">
            <v>12760</v>
          </cell>
          <cell r="S5672">
            <v>12760</v>
          </cell>
          <cell r="T5672">
            <v>12580</v>
          </cell>
          <cell r="U5672">
            <v>12620</v>
          </cell>
          <cell r="V5672">
            <v>12660</v>
          </cell>
          <cell r="W5672">
            <v>12560</v>
          </cell>
          <cell r="X5672">
            <v>51.448432360538021</v>
          </cell>
        </row>
        <row r="5673">
          <cell r="A5673">
            <v>44741</v>
          </cell>
          <cell r="B5673">
            <v>6</v>
          </cell>
          <cell r="C5673">
            <v>2022</v>
          </cell>
          <cell r="D5673">
            <v>4904</v>
          </cell>
          <cell r="E5673">
            <v>59.874209728470454</v>
          </cell>
          <cell r="F5673">
            <v>58.513432234641577</v>
          </cell>
          <cell r="G5673">
            <v>58.513432234641577</v>
          </cell>
          <cell r="H5673">
            <v>61.688579720242288</v>
          </cell>
          <cell r="I5673">
            <v>58.967024732584541</v>
          </cell>
          <cell r="J5673"/>
          <cell r="K5673">
            <v>67.812078442472213</v>
          </cell>
          <cell r="M5673" t="str">
            <v>Real-Time Engine Initialization Error</v>
          </cell>
          <cell r="N5673">
            <v>64.5</v>
          </cell>
          <cell r="O5673">
            <v>89</v>
          </cell>
          <cell r="P5673"/>
          <cell r="Q5673"/>
          <cell r="R5673">
            <v>12860</v>
          </cell>
          <cell r="S5673">
            <v>12860</v>
          </cell>
          <cell r="T5673">
            <v>12680</v>
          </cell>
          <cell r="U5673">
            <v>12720</v>
          </cell>
          <cell r="V5673">
            <v>12760</v>
          </cell>
          <cell r="W5673">
            <v>12660</v>
          </cell>
          <cell r="X5673">
            <v>50.577935650574496</v>
          </cell>
        </row>
        <row r="5674">
          <cell r="A5674">
            <v>44742</v>
          </cell>
          <cell r="B5674">
            <v>6</v>
          </cell>
          <cell r="C5674">
            <v>2022</v>
          </cell>
          <cell r="D5674">
            <v>4912</v>
          </cell>
          <cell r="E5674">
            <v>59.420617230527498</v>
          </cell>
          <cell r="F5674">
            <v>58.059839736698621</v>
          </cell>
          <cell r="G5674">
            <v>58.059839736698621</v>
          </cell>
          <cell r="H5674">
            <v>61.688579720242288</v>
          </cell>
          <cell r="I5674">
            <v>58.967024732584541</v>
          </cell>
          <cell r="J5674"/>
          <cell r="K5674">
            <v>68.265670940415177</v>
          </cell>
          <cell r="M5674" t="str">
            <v>Real-Time Engine Initialization Error</v>
          </cell>
          <cell r="N5674">
            <v>64.5</v>
          </cell>
          <cell r="O5674">
            <v>89</v>
          </cell>
          <cell r="P5674"/>
          <cell r="Q5674"/>
          <cell r="R5674">
            <v>10720</v>
          </cell>
          <cell r="S5674">
            <v>10720</v>
          </cell>
          <cell r="T5674">
            <v>10540</v>
          </cell>
          <cell r="U5674">
            <v>10580</v>
          </cell>
          <cell r="V5674">
            <v>10620</v>
          </cell>
          <cell r="W5674">
            <v>10520</v>
          </cell>
          <cell r="X5674">
            <v>50.568460052106452</v>
          </cell>
        </row>
        <row r="5675">
          <cell r="A5675">
            <v>44743</v>
          </cell>
          <cell r="B5675">
            <v>7</v>
          </cell>
          <cell r="C5675">
            <v>2022</v>
          </cell>
          <cell r="D5675">
            <v>4703</v>
          </cell>
          <cell r="E5675">
            <v>57.152654740812707</v>
          </cell>
          <cell r="F5675">
            <v>57.606247238755664</v>
          </cell>
          <cell r="G5675">
            <v>57.606247238755664</v>
          </cell>
          <cell r="H5675">
            <v>59.874209728470454</v>
          </cell>
          <cell r="I5675">
            <v>58.059839736698621</v>
          </cell>
          <cell r="J5675"/>
          <cell r="K5675">
            <v>67.131689695557782</v>
          </cell>
          <cell r="M5675" t="str">
            <v>Real-Time Engine Initialization Error</v>
          </cell>
          <cell r="N5675">
            <v>64.5</v>
          </cell>
          <cell r="O5675">
            <v>82</v>
          </cell>
          <cell r="P5675"/>
          <cell r="Q5675">
            <v>85</v>
          </cell>
          <cell r="R5675">
            <v>10250</v>
          </cell>
          <cell r="S5675">
            <v>10250</v>
          </cell>
          <cell r="T5675">
            <v>10070</v>
          </cell>
          <cell r="U5675">
            <v>10110</v>
          </cell>
          <cell r="V5675">
            <v>10150</v>
          </cell>
          <cell r="W5675">
            <v>10050</v>
          </cell>
          <cell r="X5675">
            <v>48.416829728228137</v>
          </cell>
        </row>
        <row r="5676">
          <cell r="A5676">
            <v>44746</v>
          </cell>
          <cell r="B5676">
            <v>7</v>
          </cell>
          <cell r="C5676">
            <v>2022</v>
          </cell>
          <cell r="D5676">
            <v>4348</v>
          </cell>
          <cell r="E5676">
            <v>53.52391475726904</v>
          </cell>
          <cell r="F5676">
            <v>54.884692251097917</v>
          </cell>
          <cell r="G5676">
            <v>54.884692251097917</v>
          </cell>
          <cell r="H5676">
            <v>55.79187724698383</v>
          </cell>
          <cell r="I5676">
            <v>53.52391475726904</v>
          </cell>
          <cell r="J5676"/>
          <cell r="K5676">
            <v>63.502949712014122</v>
          </cell>
          <cell r="M5676" t="str">
            <v>Real-Time Engine Initialization Error</v>
          </cell>
          <cell r="N5676"/>
          <cell r="O5676"/>
          <cell r="P5676"/>
          <cell r="Q5676"/>
          <cell r="R5676">
            <v>10120</v>
          </cell>
          <cell r="S5676">
            <v>10120</v>
          </cell>
          <cell r="T5676">
            <v>9940</v>
          </cell>
          <cell r="U5676">
            <v>9980</v>
          </cell>
          <cell r="V5676">
            <v>10020</v>
          </cell>
          <cell r="W5676">
            <v>9920</v>
          </cell>
          <cell r="X5676">
            <v>44.71140741455411</v>
          </cell>
        </row>
        <row r="5677">
          <cell r="A5677">
            <v>44747</v>
          </cell>
          <cell r="B5677">
            <v>7</v>
          </cell>
          <cell r="C5677">
            <v>2022</v>
          </cell>
          <cell r="D5677">
            <v>4171</v>
          </cell>
          <cell r="E5677">
            <v>52.389933512411645</v>
          </cell>
          <cell r="F5677">
            <v>53.070322259326083</v>
          </cell>
          <cell r="G5677">
            <v>52.843526010354609</v>
          </cell>
          <cell r="H5677">
            <v>58.513432234641577</v>
          </cell>
          <cell r="I5677">
            <v>53.297118508297565</v>
          </cell>
          <cell r="J5677"/>
          <cell r="K5677">
            <v>60.781394724356367</v>
          </cell>
          <cell r="M5677" t="str">
            <v>Real-Time Engine Initialization Error</v>
          </cell>
          <cell r="N5677">
            <v>64</v>
          </cell>
          <cell r="O5677">
            <v>82</v>
          </cell>
          <cell r="P5677"/>
          <cell r="Q5677">
            <v>85</v>
          </cell>
          <cell r="R5677">
            <v>10020</v>
          </cell>
          <cell r="S5677">
            <v>10020</v>
          </cell>
          <cell r="T5677">
            <v>9840</v>
          </cell>
          <cell r="U5677">
            <v>9880</v>
          </cell>
          <cell r="V5677">
            <v>9920</v>
          </cell>
          <cell r="W5677">
            <v>9820</v>
          </cell>
          <cell r="X5677">
            <v>42.823320708919823</v>
          </cell>
        </row>
        <row r="5678">
          <cell r="A5678">
            <v>44748</v>
          </cell>
          <cell r="B5678">
            <v>7</v>
          </cell>
          <cell r="C5678">
            <v>2022</v>
          </cell>
          <cell r="D5678">
            <v>4057</v>
          </cell>
          <cell r="E5678">
            <v>50.575563520639818</v>
          </cell>
          <cell r="F5678">
            <v>48.534397279896503</v>
          </cell>
          <cell r="G5678">
            <v>48.080804781953546</v>
          </cell>
          <cell r="H5678">
            <v>52.16313726344017</v>
          </cell>
          <cell r="I5678">
            <v>49.441582275782423</v>
          </cell>
          <cell r="J5678"/>
          <cell r="K5678">
            <v>59.193820981556016</v>
          </cell>
          <cell r="M5678" t="str">
            <v>Real-Time Engine Initialization Error</v>
          </cell>
          <cell r="N5678">
            <v>55</v>
          </cell>
          <cell r="O5678">
            <v>82</v>
          </cell>
          <cell r="P5678"/>
          <cell r="Q5678">
            <v>85</v>
          </cell>
          <cell r="R5678">
            <v>9390</v>
          </cell>
          <cell r="S5678">
            <v>9390</v>
          </cell>
          <cell r="T5678">
            <v>9210</v>
          </cell>
          <cell r="U5678">
            <v>9250</v>
          </cell>
          <cell r="V5678">
            <v>9290</v>
          </cell>
          <cell r="W5678">
            <v>9190</v>
          </cell>
          <cell r="X5678">
            <v>41.605805203585362</v>
          </cell>
        </row>
        <row r="5679">
          <cell r="A5679">
            <v>44749</v>
          </cell>
          <cell r="B5679">
            <v>7</v>
          </cell>
          <cell r="C5679">
            <v>2022</v>
          </cell>
          <cell r="D5679">
            <v>4135</v>
          </cell>
          <cell r="E5679">
            <v>50.348767271668336</v>
          </cell>
          <cell r="F5679">
            <v>48.987989777839459</v>
          </cell>
          <cell r="G5679">
            <v>48.761193528867985</v>
          </cell>
          <cell r="H5679">
            <v>52.389933512411645</v>
          </cell>
          <cell r="I5679">
            <v>48.987989777839459</v>
          </cell>
          <cell r="J5679"/>
          <cell r="K5679">
            <v>65.770912201728905</v>
          </cell>
          <cell r="M5679" t="str">
            <v>Real-Time Engine Initialization Error</v>
          </cell>
          <cell r="N5679">
            <v>56.25</v>
          </cell>
          <cell r="O5679">
            <v>82</v>
          </cell>
          <cell r="P5679"/>
          <cell r="Q5679">
            <v>85</v>
          </cell>
          <cell r="R5679">
            <v>9210</v>
          </cell>
          <cell r="S5679">
            <v>9210</v>
          </cell>
          <cell r="T5679">
            <v>9030</v>
          </cell>
          <cell r="U5679">
            <v>9070</v>
          </cell>
          <cell r="V5679">
            <v>9110</v>
          </cell>
          <cell r="W5679">
            <v>9010</v>
          </cell>
          <cell r="X5679">
            <v>42.376976479758959</v>
          </cell>
        </row>
        <row r="5680">
          <cell r="A5680">
            <v>44750</v>
          </cell>
          <cell r="B5680">
            <v>7</v>
          </cell>
          <cell r="C5680">
            <v>2022</v>
          </cell>
          <cell r="D5680">
            <v>4163</v>
          </cell>
          <cell r="E5680">
            <v>50.802359769611293</v>
          </cell>
          <cell r="F5680">
            <v>49.441582275782423</v>
          </cell>
          <cell r="G5680">
            <v>49.214786026810941</v>
          </cell>
          <cell r="H5680">
            <v>53.750711006240522</v>
          </cell>
          <cell r="I5680">
            <v>49.214786026810941</v>
          </cell>
          <cell r="J5680"/>
          <cell r="K5680">
            <v>60.327802226413411</v>
          </cell>
          <cell r="M5680" t="str">
            <v>Real-Time Engine Initialization Error</v>
          </cell>
          <cell r="N5680">
            <v>55.5</v>
          </cell>
          <cell r="O5680">
            <v>77</v>
          </cell>
          <cell r="P5680"/>
          <cell r="Q5680">
            <v>80</v>
          </cell>
          <cell r="R5680">
            <v>9610</v>
          </cell>
          <cell r="S5680">
            <v>9610</v>
          </cell>
          <cell r="T5680">
            <v>9430</v>
          </cell>
          <cell r="U5680">
            <v>9470</v>
          </cell>
          <cell r="V5680">
            <v>9510</v>
          </cell>
          <cell r="W5680">
            <v>9410</v>
          </cell>
          <cell r="X5680">
            <v>42.673572179356711</v>
          </cell>
        </row>
        <row r="5681">
          <cell r="A5681">
            <v>44753</v>
          </cell>
          <cell r="B5681">
            <v>7</v>
          </cell>
          <cell r="C5681">
            <v>2022</v>
          </cell>
          <cell r="D5681"/>
          <cell r="E5681"/>
          <cell r="F5681"/>
          <cell r="G5681"/>
          <cell r="H5681"/>
          <cell r="I5681"/>
          <cell r="J5681"/>
          <cell r="K5681">
            <v>56.699062242869751</v>
          </cell>
          <cell r="M5681" t="str">
            <v>Real-Time Engine Initialization Error</v>
          </cell>
          <cell r="N5681">
            <v>55.5</v>
          </cell>
          <cell r="O5681">
            <v>77</v>
          </cell>
          <cell r="P5681"/>
          <cell r="Q5681">
            <v>80</v>
          </cell>
          <cell r="R5681">
            <v>9640</v>
          </cell>
          <cell r="S5681">
            <v>9640</v>
          </cell>
          <cell r="T5681">
            <v>9460</v>
          </cell>
          <cell r="U5681">
            <v>9500</v>
          </cell>
          <cell r="V5681">
            <v>9540</v>
          </cell>
          <cell r="W5681">
            <v>9440</v>
          </cell>
          <cell r="X5681"/>
        </row>
        <row r="5682">
          <cell r="A5682">
            <v>44754</v>
          </cell>
          <cell r="B5682">
            <v>7</v>
          </cell>
          <cell r="C5682">
            <v>2022</v>
          </cell>
          <cell r="D5682">
            <v>4133</v>
          </cell>
          <cell r="E5682">
            <v>50.802359769611293</v>
          </cell>
          <cell r="F5682">
            <v>49.441582275782423</v>
          </cell>
          <cell r="G5682">
            <v>49.214786026810941</v>
          </cell>
          <cell r="H5682">
            <v>52.616729761383127</v>
          </cell>
          <cell r="I5682">
            <v>48.987989777839459</v>
          </cell>
          <cell r="J5682"/>
          <cell r="K5682">
            <v>58.967024732584541</v>
          </cell>
          <cell r="M5682" t="str">
            <v>Real-Time Engine Initialization Error</v>
          </cell>
          <cell r="N5682">
            <v>55.5</v>
          </cell>
          <cell r="O5682">
            <v>77</v>
          </cell>
          <cell r="P5682"/>
          <cell r="Q5682">
            <v>80</v>
          </cell>
          <cell r="R5682">
            <v>9530</v>
          </cell>
          <cell r="S5682">
            <v>9530</v>
          </cell>
          <cell r="T5682">
            <v>9350</v>
          </cell>
          <cell r="U5682">
            <v>9390</v>
          </cell>
          <cell r="V5682">
            <v>9430</v>
          </cell>
          <cell r="W5682">
            <v>9330</v>
          </cell>
          <cell r="X5682">
            <v>42.270525231076569</v>
          </cell>
        </row>
        <row r="5683">
          <cell r="A5683">
            <v>44755</v>
          </cell>
          <cell r="B5683">
            <v>7</v>
          </cell>
          <cell r="C5683">
            <v>2022</v>
          </cell>
          <cell r="D5683">
            <v>3762</v>
          </cell>
          <cell r="E5683">
            <v>47.173619786067633</v>
          </cell>
          <cell r="F5683">
            <v>46.606629163638935</v>
          </cell>
          <cell r="G5683">
            <v>46.606629163638935</v>
          </cell>
          <cell r="H5683">
            <v>48.534397279896503</v>
          </cell>
          <cell r="I5683">
            <v>46.266434790181712</v>
          </cell>
          <cell r="J5683"/>
          <cell r="K5683">
            <v>54.657896002126435</v>
          </cell>
          <cell r="M5683" t="str">
            <v>Real-Time Engine Initialization Error</v>
          </cell>
          <cell r="N5683">
            <v>53.5</v>
          </cell>
          <cell r="O5683">
            <v>77</v>
          </cell>
          <cell r="P5683"/>
          <cell r="Q5683">
            <v>80</v>
          </cell>
          <cell r="R5683">
            <v>8940</v>
          </cell>
          <cell r="S5683">
            <v>8940</v>
          </cell>
          <cell r="T5683">
            <v>8760</v>
          </cell>
          <cell r="U5683">
            <v>8800</v>
          </cell>
          <cell r="V5683">
            <v>8840</v>
          </cell>
          <cell r="W5683">
            <v>8740</v>
          </cell>
          <cell r="X5683">
            <v>38.47609869811518</v>
          </cell>
        </row>
        <row r="5684">
          <cell r="A5684">
            <v>44756</v>
          </cell>
          <cell r="B5684">
            <v>7</v>
          </cell>
          <cell r="C5684">
            <v>2022</v>
          </cell>
          <cell r="D5684">
            <v>3572</v>
          </cell>
          <cell r="E5684">
            <v>46.039638541210238</v>
          </cell>
          <cell r="F5684">
            <v>45.586046043267281</v>
          </cell>
          <cell r="G5684">
            <v>45.586046043267281</v>
          </cell>
          <cell r="H5684">
            <v>48.987989777839459</v>
          </cell>
          <cell r="I5684">
            <v>44.905657296352842</v>
          </cell>
          <cell r="J5684"/>
          <cell r="K5684">
            <v>53.297118508297565</v>
          </cell>
          <cell r="M5684" t="str">
            <v>Real-Time Engine Initialization Error</v>
          </cell>
          <cell r="N5684">
            <v>53.5</v>
          </cell>
          <cell r="O5684">
            <v>77</v>
          </cell>
          <cell r="P5684"/>
          <cell r="Q5684">
            <v>80</v>
          </cell>
          <cell r="R5684">
            <v>9090</v>
          </cell>
          <cell r="S5684">
            <v>9090</v>
          </cell>
          <cell r="T5684">
            <v>8910</v>
          </cell>
          <cell r="U5684">
            <v>8950</v>
          </cell>
          <cell r="V5684">
            <v>8990</v>
          </cell>
          <cell r="W5684">
            <v>8890</v>
          </cell>
          <cell r="X5684">
            <v>36.475290469433723</v>
          </cell>
        </row>
        <row r="5685">
          <cell r="A5685">
            <v>44757</v>
          </cell>
          <cell r="B5685">
            <v>7</v>
          </cell>
          <cell r="C5685">
            <v>2022</v>
          </cell>
          <cell r="D5685">
            <v>3585</v>
          </cell>
          <cell r="E5685">
            <v>46.039638541210238</v>
          </cell>
          <cell r="F5685">
            <v>45.47264791878154</v>
          </cell>
          <cell r="G5685">
            <v>45.47264791878154</v>
          </cell>
          <cell r="H5685">
            <v>45.812842292238756</v>
          </cell>
          <cell r="I5685">
            <v>44.905657296352842</v>
          </cell>
          <cell r="J5685"/>
          <cell r="K5685">
            <v>52.843526010354609</v>
          </cell>
          <cell r="M5685" t="str">
            <v>Real-Time Engine Initialization Error</v>
          </cell>
          <cell r="N5685">
            <v>51.25</v>
          </cell>
          <cell r="O5685">
            <v>78</v>
          </cell>
          <cell r="P5685"/>
          <cell r="Q5685">
            <v>82</v>
          </cell>
          <cell r="R5685">
            <v>9090</v>
          </cell>
          <cell r="S5685">
            <v>9090</v>
          </cell>
          <cell r="T5685">
            <v>8910</v>
          </cell>
          <cell r="U5685">
            <v>8950</v>
          </cell>
          <cell r="V5685">
            <v>8990</v>
          </cell>
          <cell r="W5685">
            <v>8890</v>
          </cell>
          <cell r="X5685">
            <v>36.566878909950631</v>
          </cell>
        </row>
        <row r="5686">
          <cell r="A5686">
            <v>44760</v>
          </cell>
          <cell r="B5686">
            <v>7</v>
          </cell>
          <cell r="C5686">
            <v>2022</v>
          </cell>
          <cell r="D5686">
            <v>3937</v>
          </cell>
          <cell r="E5686">
            <v>48.080804781953546</v>
          </cell>
          <cell r="F5686">
            <v>45.812842292238756</v>
          </cell>
          <cell r="G5686">
            <v>45.812842292238756</v>
          </cell>
          <cell r="H5686">
            <v>48.987989777839459</v>
          </cell>
          <cell r="I5686">
            <v>46.493231039153194</v>
          </cell>
          <cell r="J5686"/>
          <cell r="K5686">
            <v>56.699062242869751</v>
          </cell>
          <cell r="M5686" t="str">
            <v>Real-Time Engine Initialization Error</v>
          </cell>
          <cell r="N5686">
            <v>51.25</v>
          </cell>
          <cell r="O5686">
            <v>78</v>
          </cell>
          <cell r="P5686"/>
          <cell r="Q5686">
            <v>82</v>
          </cell>
          <cell r="R5686">
            <v>9210</v>
          </cell>
          <cell r="S5686">
            <v>9210</v>
          </cell>
          <cell r="T5686">
            <v>9030</v>
          </cell>
          <cell r="U5686">
            <v>9070</v>
          </cell>
          <cell r="V5686">
            <v>9110</v>
          </cell>
          <cell r="W5686">
            <v>9010</v>
          </cell>
          <cell r="X5686">
            <v>40.121178710434194</v>
          </cell>
        </row>
        <row r="5687">
          <cell r="A5687">
            <v>44761</v>
          </cell>
          <cell r="B5687">
            <v>7</v>
          </cell>
          <cell r="C5687">
            <v>2022</v>
          </cell>
          <cell r="D5687">
            <v>3835</v>
          </cell>
          <cell r="E5687">
            <v>46.720027288124676</v>
          </cell>
          <cell r="F5687">
            <v>45.132453545324317</v>
          </cell>
          <cell r="G5687">
            <v>45.132453545324317</v>
          </cell>
          <cell r="H5687">
            <v>49.214786026810941</v>
          </cell>
          <cell r="I5687">
            <v>45.586046043267281</v>
          </cell>
          <cell r="J5687"/>
          <cell r="K5687">
            <v>58.059839736698621</v>
          </cell>
          <cell r="M5687" t="str">
            <v>Real-Time Engine Initialization Error</v>
          </cell>
          <cell r="N5687">
            <v>53.5</v>
          </cell>
          <cell r="O5687">
            <v>78</v>
          </cell>
          <cell r="P5687"/>
          <cell r="Q5687">
            <v>82</v>
          </cell>
          <cell r="R5687">
            <v>9500</v>
          </cell>
          <cell r="S5687">
            <v>9500</v>
          </cell>
          <cell r="T5687">
            <v>9610</v>
          </cell>
          <cell r="U5687">
            <v>9600</v>
          </cell>
          <cell r="V5687">
            <v>9800</v>
          </cell>
          <cell r="W5687">
            <v>9610</v>
          </cell>
          <cell r="X5687">
            <v>39.108076205288761</v>
          </cell>
        </row>
        <row r="5688">
          <cell r="A5688">
            <v>44762</v>
          </cell>
          <cell r="B5688">
            <v>7</v>
          </cell>
          <cell r="C5688">
            <v>2022</v>
          </cell>
          <cell r="D5688">
            <v>3937</v>
          </cell>
          <cell r="E5688">
            <v>46.720027288124676</v>
          </cell>
          <cell r="F5688">
            <v>46.946823537096151</v>
          </cell>
          <cell r="G5688">
            <v>46.946823537096151</v>
          </cell>
          <cell r="H5688">
            <v>48.534397279896503</v>
          </cell>
          <cell r="I5688">
            <v>47.400416035039107</v>
          </cell>
          <cell r="J5688"/>
          <cell r="K5688">
            <v>56.699062242869751</v>
          </cell>
          <cell r="M5688" t="str">
            <v>Real-Time Engine Initialization Error</v>
          </cell>
          <cell r="N5688">
            <v>53.5</v>
          </cell>
          <cell r="O5688">
            <v>78</v>
          </cell>
          <cell r="P5688"/>
          <cell r="Q5688">
            <v>82</v>
          </cell>
          <cell r="R5688">
            <v>9750</v>
          </cell>
          <cell r="S5688">
            <v>9750</v>
          </cell>
          <cell r="T5688">
            <v>9860</v>
          </cell>
          <cell r="U5688">
            <v>9850</v>
          </cell>
          <cell r="V5688">
            <v>10050</v>
          </cell>
          <cell r="W5688">
            <v>9860</v>
          </cell>
          <cell r="X5688">
            <v>40.13019470565002</v>
          </cell>
        </row>
        <row r="5689">
          <cell r="A5689">
            <v>44763</v>
          </cell>
          <cell r="B5689">
            <v>7</v>
          </cell>
          <cell r="C5689">
            <v>2022</v>
          </cell>
          <cell r="D5689">
            <v>3722</v>
          </cell>
          <cell r="E5689">
            <v>45.359249794295799</v>
          </cell>
          <cell r="F5689">
            <v>44.225268549438404</v>
          </cell>
          <cell r="G5689">
            <v>44.225268549438404</v>
          </cell>
          <cell r="H5689">
            <v>48.987989777839459</v>
          </cell>
          <cell r="I5689">
            <v>44.678861047381361</v>
          </cell>
          <cell r="J5689"/>
          <cell r="K5689">
            <v>54.43109975315496</v>
          </cell>
          <cell r="M5689" t="str">
            <v>Real-Time Engine Initialization Error</v>
          </cell>
          <cell r="N5689">
            <v>53.5</v>
          </cell>
          <cell r="O5689">
            <v>78</v>
          </cell>
          <cell r="P5689"/>
          <cell r="Q5689">
            <v>82</v>
          </cell>
          <cell r="R5689">
            <v>9450</v>
          </cell>
          <cell r="S5689">
            <v>9450</v>
          </cell>
          <cell r="T5689">
            <v>9560</v>
          </cell>
          <cell r="U5689">
            <v>9550</v>
          </cell>
          <cell r="V5689">
            <v>9750</v>
          </cell>
          <cell r="W5689">
            <v>9560</v>
          </cell>
          <cell r="X5689">
            <v>37.896100501541859</v>
          </cell>
        </row>
        <row r="5690">
          <cell r="A5690">
            <v>44764</v>
          </cell>
          <cell r="B5690">
            <v>7</v>
          </cell>
          <cell r="C5690">
            <v>2022</v>
          </cell>
          <cell r="D5690">
            <v>3700</v>
          </cell>
          <cell r="E5690">
            <v>45.359249794295799</v>
          </cell>
          <cell r="F5690">
            <v>44.111870424952663</v>
          </cell>
          <cell r="G5690">
            <v>44.111870424952663</v>
          </cell>
          <cell r="H5690">
            <v>47.173619786067633</v>
          </cell>
          <cell r="I5690">
            <v>44.678861047381361</v>
          </cell>
          <cell r="J5690"/>
          <cell r="K5690">
            <v>53.750711006240522</v>
          </cell>
          <cell r="M5690" t="str">
            <v>Real-Time Engine Initialization Error</v>
          </cell>
          <cell r="N5690">
            <v>50.25</v>
          </cell>
          <cell r="O5690">
            <v>75</v>
          </cell>
          <cell r="P5690"/>
          <cell r="Q5690">
            <v>80</v>
          </cell>
          <cell r="R5690">
            <v>9450</v>
          </cell>
          <cell r="S5690">
            <v>9450</v>
          </cell>
          <cell r="T5690">
            <v>9560</v>
          </cell>
          <cell r="U5690">
            <v>9550</v>
          </cell>
          <cell r="V5690">
            <v>9750</v>
          </cell>
          <cell r="W5690">
            <v>9560</v>
          </cell>
          <cell r="X5690">
            <v>37.714432413234711</v>
          </cell>
        </row>
        <row r="5691">
          <cell r="A5691">
            <v>44767</v>
          </cell>
          <cell r="B5691">
            <v>7</v>
          </cell>
          <cell r="C5691">
            <v>2022</v>
          </cell>
          <cell r="D5691">
            <v>3646</v>
          </cell>
          <cell r="E5691">
            <v>44.905657296352842</v>
          </cell>
          <cell r="F5691">
            <v>43.998472300466922</v>
          </cell>
          <cell r="G5691">
            <v>43.998472300466922</v>
          </cell>
          <cell r="H5691">
            <v>46.946823537096151</v>
          </cell>
          <cell r="I5691">
            <v>44.452064798409886</v>
          </cell>
          <cell r="J5691"/>
          <cell r="K5691">
            <v>51.25595226755425</v>
          </cell>
          <cell r="M5691" t="str">
            <v>Real-Time Engine Initialization Error</v>
          </cell>
          <cell r="N5691">
            <v>50.75</v>
          </cell>
          <cell r="O5691">
            <v>75</v>
          </cell>
          <cell r="P5691"/>
          <cell r="Q5691">
            <v>80</v>
          </cell>
          <cell r="R5691">
            <v>9310</v>
          </cell>
          <cell r="S5691">
            <v>9310</v>
          </cell>
          <cell r="T5691">
            <v>9420</v>
          </cell>
          <cell r="U5691">
            <v>9410</v>
          </cell>
          <cell r="V5691">
            <v>9610</v>
          </cell>
          <cell r="W5691">
            <v>9420</v>
          </cell>
          <cell r="X5691">
            <v>37.155655976185692</v>
          </cell>
        </row>
        <row r="5692">
          <cell r="A5692">
            <v>44768</v>
          </cell>
          <cell r="B5692">
            <v>7</v>
          </cell>
          <cell r="C5692">
            <v>2022</v>
          </cell>
          <cell r="D5692">
            <v>3788</v>
          </cell>
          <cell r="E5692">
            <v>45.812842292238756</v>
          </cell>
          <cell r="F5692">
            <v>45.359249794295799</v>
          </cell>
          <cell r="G5692">
            <v>45.359249794295799</v>
          </cell>
          <cell r="H5692">
            <v>47.627212284010589</v>
          </cell>
          <cell r="I5692">
            <v>45.812842292238756</v>
          </cell>
          <cell r="J5692"/>
          <cell r="K5692">
            <v>48.534397279896503</v>
          </cell>
          <cell r="M5692" t="str">
            <v>Real-Time Engine Initialization Error</v>
          </cell>
          <cell r="N5692">
            <v>51.25</v>
          </cell>
          <cell r="O5692">
            <v>75</v>
          </cell>
          <cell r="P5692"/>
          <cell r="Q5692">
            <v>80</v>
          </cell>
          <cell r="R5692">
            <v>9640</v>
          </cell>
          <cell r="S5692">
            <v>9640</v>
          </cell>
          <cell r="T5692">
            <v>9750</v>
          </cell>
          <cell r="U5692">
            <v>9740</v>
          </cell>
          <cell r="V5692">
            <v>9940</v>
          </cell>
          <cell r="W5692">
            <v>9750</v>
          </cell>
          <cell r="X5692">
            <v>38.576748590209363</v>
          </cell>
        </row>
        <row r="5693">
          <cell r="A5693">
            <v>44769</v>
          </cell>
          <cell r="B5693">
            <v>7</v>
          </cell>
          <cell r="C5693">
            <v>2022</v>
          </cell>
          <cell r="D5693">
            <v>3824</v>
          </cell>
          <cell r="E5693">
            <v>45.359249794295799</v>
          </cell>
          <cell r="F5693">
            <v>45.812842292238756</v>
          </cell>
          <cell r="G5693">
            <v>45.812842292238756</v>
          </cell>
          <cell r="H5693">
            <v>47.627212284010589</v>
          </cell>
          <cell r="I5693">
            <v>46.266434790181712</v>
          </cell>
          <cell r="J5693"/>
          <cell r="K5693">
            <v>47.173619786067633</v>
          </cell>
          <cell r="M5693" t="str">
            <v>Real-Time Engine Initialization Error</v>
          </cell>
          <cell r="N5693">
            <v>51.25</v>
          </cell>
          <cell r="O5693">
            <v>75</v>
          </cell>
          <cell r="P5693"/>
          <cell r="Q5693">
            <v>80</v>
          </cell>
          <cell r="R5693">
            <v>9640</v>
          </cell>
          <cell r="S5693">
            <v>9640</v>
          </cell>
          <cell r="T5693">
            <v>9530</v>
          </cell>
          <cell r="U5693">
            <v>9350</v>
          </cell>
          <cell r="V5693">
            <v>9430</v>
          </cell>
          <cell r="W5693">
            <v>9530</v>
          </cell>
          <cell r="X5693">
            <v>38.92589120587683</v>
          </cell>
        </row>
        <row r="5694">
          <cell r="A5694">
            <v>44770</v>
          </cell>
          <cell r="B5694">
            <v>7</v>
          </cell>
          <cell r="C5694">
            <v>2022</v>
          </cell>
          <cell r="D5694">
            <v>3961</v>
          </cell>
          <cell r="E5694">
            <v>45.359249794295799</v>
          </cell>
          <cell r="F5694">
            <v>46.493231039153194</v>
          </cell>
          <cell r="G5694">
            <v>46.493231039153194</v>
          </cell>
          <cell r="H5694">
            <v>49.441582275782423</v>
          </cell>
          <cell r="I5694">
            <v>46.946823537096151</v>
          </cell>
          <cell r="J5694"/>
          <cell r="K5694">
            <v>48.080804781953546</v>
          </cell>
          <cell r="M5694" t="str">
            <v>Real-Time Engine Initialization Error</v>
          </cell>
          <cell r="N5694">
            <v>52.25</v>
          </cell>
          <cell r="O5694">
            <v>75</v>
          </cell>
          <cell r="P5694"/>
          <cell r="Q5694">
            <v>80</v>
          </cell>
          <cell r="R5694">
            <v>10130</v>
          </cell>
          <cell r="S5694">
            <v>10130</v>
          </cell>
          <cell r="T5694">
            <v>9930</v>
          </cell>
          <cell r="U5694">
            <v>9900</v>
          </cell>
          <cell r="V5694">
            <v>9880</v>
          </cell>
          <cell r="W5694">
            <v>9980</v>
          </cell>
          <cell r="X5694">
            <v>40.365757905011385</v>
          </cell>
        </row>
        <row r="5695">
          <cell r="A5695">
            <v>44771</v>
          </cell>
          <cell r="B5695">
            <v>7</v>
          </cell>
          <cell r="C5695">
            <v>2022</v>
          </cell>
          <cell r="D5695">
            <v>4306</v>
          </cell>
          <cell r="E5695">
            <v>49.214786026810941</v>
          </cell>
          <cell r="F5695">
            <v>48.761193528867985</v>
          </cell>
          <cell r="G5695">
            <v>48.761193528867985</v>
          </cell>
          <cell r="H5695">
            <v>53.070322259326083</v>
          </cell>
          <cell r="I5695">
            <v>49.89517477372538</v>
          </cell>
          <cell r="J5695"/>
          <cell r="K5695">
            <v>49.89517477372538</v>
          </cell>
          <cell r="M5695" t="str">
            <v>Real-Time Engine Initialization Error</v>
          </cell>
          <cell r="N5695">
            <v>52.25</v>
          </cell>
          <cell r="O5695">
            <v>75</v>
          </cell>
          <cell r="P5695"/>
          <cell r="Q5695">
            <v>80</v>
          </cell>
          <cell r="R5695">
            <v>10420</v>
          </cell>
          <cell r="S5695">
            <v>10420</v>
          </cell>
          <cell r="T5695">
            <v>10220</v>
          </cell>
          <cell r="U5695">
            <v>10190</v>
          </cell>
          <cell r="V5695">
            <v>10170</v>
          </cell>
          <cell r="W5695">
            <v>10270</v>
          </cell>
          <cell r="X5695">
            <v>43.911180219028267</v>
          </cell>
        </row>
        <row r="5696">
          <cell r="A5696">
            <v>44774</v>
          </cell>
          <cell r="B5696">
            <v>8</v>
          </cell>
          <cell r="C5696">
            <v>2022</v>
          </cell>
          <cell r="D5696">
            <v>4073</v>
          </cell>
          <cell r="E5696">
            <v>48.534397279896503</v>
          </cell>
          <cell r="F5696">
            <v>47.400416035039107</v>
          </cell>
          <cell r="G5696">
            <v>47.400416035039107</v>
          </cell>
          <cell r="H5696">
            <v>51.25595226755425</v>
          </cell>
          <cell r="I5696">
            <v>48.080804781953546</v>
          </cell>
          <cell r="J5696"/>
          <cell r="K5696">
            <v>46.039638541210238</v>
          </cell>
          <cell r="M5696" t="str">
            <v>Real-Time Engine Initialization Error</v>
          </cell>
          <cell r="N5696">
            <v>53.75</v>
          </cell>
          <cell r="O5696">
            <v>75</v>
          </cell>
          <cell r="P5696"/>
          <cell r="Q5696">
            <v>80</v>
          </cell>
          <cell r="R5696">
            <v>10600</v>
          </cell>
          <cell r="S5696">
            <v>10600</v>
          </cell>
          <cell r="T5696">
            <v>10400</v>
          </cell>
          <cell r="U5696">
            <v>10190</v>
          </cell>
          <cell r="V5696">
            <v>10150</v>
          </cell>
          <cell r="W5696">
            <v>10400</v>
          </cell>
          <cell r="X5696">
            <v>41.50712747970497</v>
          </cell>
        </row>
        <row r="5697">
          <cell r="A5697">
            <v>44775</v>
          </cell>
          <cell r="B5697">
            <v>8</v>
          </cell>
          <cell r="C5697">
            <v>2022</v>
          </cell>
          <cell r="D5697">
            <v>3841</v>
          </cell>
          <cell r="E5697">
            <v>46.266434790181712</v>
          </cell>
          <cell r="F5697">
            <v>44.678861047381361</v>
          </cell>
          <cell r="G5697">
            <v>44.678861047381361</v>
          </cell>
          <cell r="H5697">
            <v>48.534397279896503</v>
          </cell>
          <cell r="I5697">
            <v>45.132453545324317</v>
          </cell>
          <cell r="J5697"/>
          <cell r="K5697">
            <v>44.452064798409886</v>
          </cell>
          <cell r="M5697" t="str">
            <v>Real-Time Engine Initialization Error</v>
          </cell>
          <cell r="N5697">
            <v>53.75</v>
          </cell>
          <cell r="O5697">
            <v>75</v>
          </cell>
          <cell r="P5697"/>
          <cell r="Q5697">
            <v>80</v>
          </cell>
          <cell r="R5697">
            <v>10230</v>
          </cell>
          <cell r="S5697">
            <v>10230</v>
          </cell>
          <cell r="T5697">
            <v>10030</v>
          </cell>
          <cell r="U5697">
            <v>9820</v>
          </cell>
          <cell r="V5697">
            <v>9780</v>
          </cell>
          <cell r="W5697">
            <v>10030</v>
          </cell>
          <cell r="X5697">
            <v>39.125281486613559</v>
          </cell>
        </row>
        <row r="5698">
          <cell r="A5698">
            <v>44776</v>
          </cell>
          <cell r="B5698">
            <v>8</v>
          </cell>
          <cell r="C5698">
            <v>2022</v>
          </cell>
          <cell r="D5698">
            <v>3860</v>
          </cell>
          <cell r="E5698">
            <v>46.493231039153194</v>
          </cell>
          <cell r="F5698">
            <v>44.905657296352842</v>
          </cell>
          <cell r="G5698">
            <v>44.905657296352842</v>
          </cell>
          <cell r="H5698">
            <v>48.534397279896503</v>
          </cell>
          <cell r="I5698">
            <v>45.359249794295799</v>
          </cell>
          <cell r="J5698"/>
          <cell r="K5698">
            <v>43.998472300466922</v>
          </cell>
          <cell r="M5698" t="str">
            <v>Real-Time Engine Initialization Error</v>
          </cell>
          <cell r="N5698">
            <v>51.5</v>
          </cell>
          <cell r="O5698">
            <v>75</v>
          </cell>
          <cell r="P5698"/>
          <cell r="Q5698">
            <v>80</v>
          </cell>
          <cell r="R5698">
            <v>10010</v>
          </cell>
          <cell r="S5698">
            <v>10010</v>
          </cell>
          <cell r="T5698">
            <v>9850</v>
          </cell>
          <cell r="U5698">
            <v>9700</v>
          </cell>
          <cell r="V5698">
            <v>9660</v>
          </cell>
          <cell r="W5698">
            <v>9850</v>
          </cell>
          <cell r="X5698">
            <v>39.301168171937547</v>
          </cell>
        </row>
        <row r="5699">
          <cell r="A5699">
            <v>44777</v>
          </cell>
          <cell r="B5699">
            <v>8</v>
          </cell>
          <cell r="C5699">
            <v>2022</v>
          </cell>
          <cell r="D5699">
            <v>3818</v>
          </cell>
          <cell r="E5699">
            <v>46.266434790181712</v>
          </cell>
          <cell r="F5699">
            <v>44.678861047381361</v>
          </cell>
          <cell r="G5699">
            <v>44.678861047381361</v>
          </cell>
          <cell r="H5699">
            <v>47.627212284010589</v>
          </cell>
          <cell r="I5699">
            <v>45.132453545324317</v>
          </cell>
          <cell r="J5699"/>
          <cell r="K5699">
            <v>43.998472300466922</v>
          </cell>
          <cell r="M5699" t="str">
            <v>Real-Time Engine Initialization Error</v>
          </cell>
          <cell r="N5699">
            <v>51.5</v>
          </cell>
          <cell r="O5699">
            <v>75</v>
          </cell>
          <cell r="P5699"/>
          <cell r="Q5699">
            <v>80</v>
          </cell>
          <cell r="R5699">
            <v>9640</v>
          </cell>
          <cell r="S5699">
            <v>9640</v>
          </cell>
          <cell r="T5699">
            <v>9480</v>
          </cell>
          <cell r="U5699">
            <v>9330</v>
          </cell>
          <cell r="V5699">
            <v>9340</v>
          </cell>
          <cell r="W5699">
            <v>9480</v>
          </cell>
          <cell r="X5699">
            <v>38.86481501674627</v>
          </cell>
        </row>
        <row r="5700">
          <cell r="A5700">
            <v>44778</v>
          </cell>
          <cell r="B5700">
            <v>8</v>
          </cell>
          <cell r="C5700">
            <v>2022</v>
          </cell>
          <cell r="D5700">
            <v>3900</v>
          </cell>
          <cell r="E5700">
            <v>46.946823537096151</v>
          </cell>
          <cell r="F5700">
            <v>45.132453545324317</v>
          </cell>
          <cell r="G5700">
            <v>45.132453545324317</v>
          </cell>
          <cell r="H5700">
            <v>48.307601030925028</v>
          </cell>
          <cell r="I5700">
            <v>45.586046043267281</v>
          </cell>
          <cell r="J5700"/>
          <cell r="K5700">
            <v>46.266434790181712</v>
          </cell>
          <cell r="M5700" t="str">
            <v>Real-Time Engine Initialization Error</v>
          </cell>
          <cell r="N5700">
            <v>50.5</v>
          </cell>
          <cell r="O5700">
            <v>74</v>
          </cell>
          <cell r="P5700"/>
          <cell r="Q5700">
            <v>76</v>
          </cell>
          <cell r="R5700">
            <v>10100</v>
          </cell>
          <cell r="S5700">
            <v>10100</v>
          </cell>
          <cell r="T5700">
            <v>9780</v>
          </cell>
          <cell r="U5700">
            <v>9630</v>
          </cell>
          <cell r="V5700">
            <v>9640</v>
          </cell>
          <cell r="W5700">
            <v>9780</v>
          </cell>
          <cell r="X5700">
            <v>39.717349393298981</v>
          </cell>
        </row>
        <row r="5701">
          <cell r="A5701">
            <v>44781</v>
          </cell>
          <cell r="B5701">
            <v>8</v>
          </cell>
          <cell r="C5701">
            <v>2022</v>
          </cell>
          <cell r="D5701">
            <v>4076</v>
          </cell>
          <cell r="E5701">
            <v>47.854008532982064</v>
          </cell>
          <cell r="F5701">
            <v>46.720027288124676</v>
          </cell>
          <cell r="G5701">
            <v>46.720027288124676</v>
          </cell>
          <cell r="H5701">
            <v>50.575563520639818</v>
          </cell>
          <cell r="I5701">
            <v>47.173619786067633</v>
          </cell>
          <cell r="J5701"/>
          <cell r="K5701">
            <v>49.89517477372538</v>
          </cell>
          <cell r="M5701" t="str">
            <v>Real-Time Engine Initialization Error</v>
          </cell>
          <cell r="N5701">
            <v>50.5</v>
          </cell>
          <cell r="O5701">
            <v>74</v>
          </cell>
          <cell r="P5701"/>
          <cell r="Q5701">
            <v>76</v>
          </cell>
          <cell r="R5701">
            <v>10300</v>
          </cell>
          <cell r="S5701">
            <v>10300</v>
          </cell>
          <cell r="T5701">
            <v>10130</v>
          </cell>
          <cell r="U5701">
            <v>9980</v>
          </cell>
          <cell r="V5701">
            <v>9990</v>
          </cell>
          <cell r="W5701">
            <v>10130</v>
          </cell>
          <cell r="X5701">
            <v>41.481781952333343</v>
          </cell>
        </row>
        <row r="5702">
          <cell r="A5702">
            <v>44782</v>
          </cell>
          <cell r="B5702">
            <v>8</v>
          </cell>
          <cell r="C5702">
            <v>2022</v>
          </cell>
          <cell r="D5702">
            <v>4125</v>
          </cell>
          <cell r="E5702">
            <v>48.987989777839459</v>
          </cell>
          <cell r="F5702">
            <v>46.946823537096151</v>
          </cell>
          <cell r="G5702">
            <v>46.946823537096151</v>
          </cell>
          <cell r="H5702"/>
          <cell r="I5702"/>
          <cell r="J5702"/>
          <cell r="K5702">
            <v>47.173619786067633</v>
          </cell>
          <cell r="M5702" t="str">
            <v>Real-Time Engine Initialization Error</v>
          </cell>
          <cell r="N5702">
            <v>53.25</v>
          </cell>
          <cell r="O5702">
            <v>74</v>
          </cell>
          <cell r="P5702"/>
          <cell r="Q5702">
            <v>76</v>
          </cell>
          <cell r="R5702">
            <v>10350</v>
          </cell>
          <cell r="S5702">
            <v>10350</v>
          </cell>
          <cell r="T5702">
            <v>10210</v>
          </cell>
          <cell r="U5702">
            <v>10100</v>
          </cell>
          <cell r="V5702">
            <v>10150</v>
          </cell>
          <cell r="W5702">
            <v>10200</v>
          </cell>
          <cell r="X5702">
            <v>42.018168740505317</v>
          </cell>
        </row>
        <row r="5703">
          <cell r="A5703">
            <v>44783</v>
          </cell>
          <cell r="B5703">
            <v>8</v>
          </cell>
          <cell r="C5703">
            <v>2022</v>
          </cell>
          <cell r="D5703">
            <v>4106</v>
          </cell>
          <cell r="E5703">
            <v>48.987989777839459</v>
          </cell>
          <cell r="F5703">
            <v>46.946823537096151</v>
          </cell>
          <cell r="G5703">
            <v>46.946823537096151</v>
          </cell>
          <cell r="H5703">
            <v>50.802359769611293</v>
          </cell>
          <cell r="I5703">
            <v>47.400416035039107</v>
          </cell>
          <cell r="J5703"/>
          <cell r="K5703">
            <v>46.946823537096151</v>
          </cell>
          <cell r="M5703" t="str">
            <v>Real-Time Engine Initialization Error</v>
          </cell>
          <cell r="N5703">
            <v>53.25</v>
          </cell>
          <cell r="O5703">
            <v>74</v>
          </cell>
          <cell r="P5703"/>
          <cell r="Q5703">
            <v>76</v>
          </cell>
          <cell r="R5703">
            <v>10400</v>
          </cell>
          <cell r="S5703">
            <v>10400</v>
          </cell>
          <cell r="T5703">
            <v>10260</v>
          </cell>
          <cell r="U5703">
            <v>10150</v>
          </cell>
          <cell r="V5703">
            <v>10200</v>
          </cell>
          <cell r="W5703">
            <v>10250</v>
          </cell>
          <cell r="X5703">
            <v>41.805854019164663</v>
          </cell>
        </row>
        <row r="5704">
          <cell r="A5704">
            <v>44784</v>
          </cell>
          <cell r="B5704">
            <v>8</v>
          </cell>
          <cell r="C5704">
            <v>2022</v>
          </cell>
          <cell r="D5704">
            <v>4268</v>
          </cell>
          <cell r="E5704">
            <v>50.575563520639818</v>
          </cell>
          <cell r="F5704">
            <v>47.854008532982064</v>
          </cell>
          <cell r="G5704">
            <v>47.854008532982064</v>
          </cell>
          <cell r="H5704"/>
          <cell r="I5704"/>
          <cell r="J5704"/>
          <cell r="K5704">
            <v>49.441582275782423</v>
          </cell>
          <cell r="M5704" t="str">
            <v>Real-Time Engine Initialization Error</v>
          </cell>
          <cell r="N5704">
            <v>54</v>
          </cell>
          <cell r="O5704">
            <v>74</v>
          </cell>
          <cell r="P5704"/>
          <cell r="Q5704">
            <v>76</v>
          </cell>
          <cell r="R5704">
            <v>10540</v>
          </cell>
          <cell r="S5704">
            <v>10540</v>
          </cell>
          <cell r="T5704">
            <v>10360</v>
          </cell>
          <cell r="U5704">
            <v>10150</v>
          </cell>
          <cell r="V5704">
            <v>10150</v>
          </cell>
          <cell r="W5704">
            <v>10350</v>
          </cell>
          <cell r="X5704">
            <v>43.572648688285959</v>
          </cell>
        </row>
        <row r="5705">
          <cell r="A5705">
            <v>44785</v>
          </cell>
          <cell r="B5705">
            <v>8</v>
          </cell>
          <cell r="C5705">
            <v>2022</v>
          </cell>
          <cell r="D5705">
            <v>4420</v>
          </cell>
          <cell r="E5705">
            <v>51.482748516525731</v>
          </cell>
          <cell r="F5705">
            <v>49.668378524753898</v>
          </cell>
          <cell r="G5705">
            <v>49.668378524753898</v>
          </cell>
          <cell r="H5705">
            <v>53.52391475726904</v>
          </cell>
          <cell r="I5705">
            <v>50.121971022696854</v>
          </cell>
          <cell r="J5705"/>
          <cell r="K5705">
            <v>50.348767271668336</v>
          </cell>
          <cell r="M5705" t="str">
            <v>Real-Time Engine Initialization Error</v>
          </cell>
          <cell r="N5705">
            <v>56</v>
          </cell>
          <cell r="O5705">
            <v>70</v>
          </cell>
          <cell r="P5705"/>
          <cell r="Q5705">
            <v>73</v>
          </cell>
          <cell r="R5705">
            <v>10580</v>
          </cell>
          <cell r="S5705">
            <v>10580</v>
          </cell>
          <cell r="T5705">
            <v>10140</v>
          </cell>
          <cell r="U5705">
            <v>10080</v>
          </cell>
          <cell r="V5705">
            <v>10030</v>
          </cell>
          <cell r="W5705">
            <v>10130</v>
          </cell>
          <cell r="X5705">
            <v>45.129518084589193</v>
          </cell>
        </row>
        <row r="5706">
          <cell r="A5706">
            <v>44788</v>
          </cell>
          <cell r="B5706">
            <v>8</v>
          </cell>
          <cell r="C5706">
            <v>2022</v>
          </cell>
          <cell r="D5706">
            <v>4113</v>
          </cell>
          <cell r="E5706">
            <v>48.987989777839459</v>
          </cell>
          <cell r="F5706">
            <v>46.946823537096151</v>
          </cell>
          <cell r="G5706">
            <v>46.946823537096151</v>
          </cell>
          <cell r="H5706"/>
          <cell r="I5706"/>
          <cell r="J5706"/>
          <cell r="K5706">
            <v>48.761193528867985</v>
          </cell>
          <cell r="M5706" t="str">
            <v>Real-Time Engine Initialization Error</v>
          </cell>
          <cell r="N5706">
            <v>56</v>
          </cell>
          <cell r="O5706">
            <v>70</v>
          </cell>
          <cell r="P5706"/>
          <cell r="Q5706">
            <v>73</v>
          </cell>
          <cell r="R5706">
            <v>10650</v>
          </cell>
          <cell r="S5706">
            <v>10650</v>
          </cell>
          <cell r="T5706">
            <v>10260</v>
          </cell>
          <cell r="U5706">
            <v>10150</v>
          </cell>
          <cell r="V5706">
            <v>10100</v>
          </cell>
          <cell r="W5706">
            <v>10250</v>
          </cell>
          <cell r="X5706">
            <v>41.858333947484553</v>
          </cell>
        </row>
        <row r="5707">
          <cell r="A5707">
            <v>44789</v>
          </cell>
          <cell r="B5707">
            <v>8</v>
          </cell>
          <cell r="C5707">
            <v>2022</v>
          </cell>
          <cell r="D5707">
            <v>4183</v>
          </cell>
          <cell r="E5707">
            <v>49.441582275782423</v>
          </cell>
          <cell r="F5707">
            <v>46.946823537096151</v>
          </cell>
          <cell r="G5707">
            <v>46.946823537096151</v>
          </cell>
          <cell r="H5707">
            <v>52.616729761383127</v>
          </cell>
          <cell r="I5707">
            <v>47.400416035039107</v>
          </cell>
          <cell r="J5707"/>
          <cell r="K5707">
            <v>49.441582275782423</v>
          </cell>
          <cell r="M5707" t="str">
            <v>Real-Time Engine Initialization Error</v>
          </cell>
          <cell r="N5707">
            <v>56</v>
          </cell>
          <cell r="O5707">
            <v>70</v>
          </cell>
          <cell r="P5707"/>
          <cell r="Q5707">
            <v>73</v>
          </cell>
          <cell r="R5707">
            <v>10650</v>
          </cell>
          <cell r="S5707">
            <v>10650</v>
          </cell>
          <cell r="T5707">
            <v>10260</v>
          </cell>
          <cell r="U5707">
            <v>10150</v>
          </cell>
          <cell r="V5707">
            <v>10100</v>
          </cell>
          <cell r="W5707">
            <v>10250</v>
          </cell>
          <cell r="X5707">
            <v>42.503974437620819</v>
          </cell>
        </row>
        <row r="5708">
          <cell r="A5708">
            <v>44790</v>
          </cell>
          <cell r="B5708">
            <v>8</v>
          </cell>
          <cell r="C5708">
            <v>2022</v>
          </cell>
          <cell r="D5708">
            <v>4200</v>
          </cell>
          <cell r="E5708">
            <v>49.668378524753898</v>
          </cell>
          <cell r="F5708">
            <v>46.946823537096151</v>
          </cell>
          <cell r="G5708">
            <v>46.946823537096151</v>
          </cell>
          <cell r="H5708">
            <v>52.16313726344017</v>
          </cell>
          <cell r="I5708">
            <v>47.400416035039107</v>
          </cell>
          <cell r="J5708"/>
          <cell r="K5708">
            <v>47.400416035039107</v>
          </cell>
          <cell r="M5708" t="str">
            <v>Real-Time Engine Initialization Error</v>
          </cell>
          <cell r="N5708">
            <v>56</v>
          </cell>
          <cell r="O5708">
            <v>70</v>
          </cell>
          <cell r="P5708"/>
          <cell r="Q5708">
            <v>73</v>
          </cell>
          <cell r="R5708">
            <v>10450</v>
          </cell>
          <cell r="S5708">
            <v>10450</v>
          </cell>
          <cell r="T5708">
            <v>10110</v>
          </cell>
          <cell r="U5708">
            <v>9900</v>
          </cell>
          <cell r="V5708">
            <v>9850</v>
          </cell>
          <cell r="W5708">
            <v>10100</v>
          </cell>
          <cell r="X5708">
            <v>42.657601687425519</v>
          </cell>
        </row>
        <row r="5709">
          <cell r="A5709">
            <v>44791</v>
          </cell>
          <cell r="B5709">
            <v>8</v>
          </cell>
          <cell r="C5709">
            <v>2022</v>
          </cell>
          <cell r="D5709">
            <v>4047</v>
          </cell>
          <cell r="E5709">
            <v>48.080804781953546</v>
          </cell>
          <cell r="F5709">
            <v>45.359249794295799</v>
          </cell>
          <cell r="G5709">
            <v>45.359249794295799</v>
          </cell>
          <cell r="H5709">
            <v>49.441582275782423</v>
          </cell>
          <cell r="I5709">
            <v>45.812842292238756</v>
          </cell>
          <cell r="J5709"/>
          <cell r="K5709">
            <v>48.987989777839459</v>
          </cell>
          <cell r="M5709" t="str">
            <v>Real-Time Engine Initialization Error</v>
          </cell>
          <cell r="N5709">
            <v>56</v>
          </cell>
          <cell r="O5709">
            <v>70</v>
          </cell>
          <cell r="P5709"/>
          <cell r="Q5709">
            <v>73</v>
          </cell>
          <cell r="R5709">
            <v>10260</v>
          </cell>
          <cell r="S5709">
            <v>10260</v>
          </cell>
          <cell r="T5709">
            <v>9920</v>
          </cell>
          <cell r="U5709">
            <v>9710</v>
          </cell>
          <cell r="V5709">
            <v>9660</v>
          </cell>
          <cell r="W5709">
            <v>9910</v>
          </cell>
          <cell r="X5709">
            <v>41.048498192646491</v>
          </cell>
        </row>
        <row r="5710">
          <cell r="A5710">
            <v>44792</v>
          </cell>
          <cell r="B5710">
            <v>8</v>
          </cell>
          <cell r="C5710">
            <v>2022</v>
          </cell>
          <cell r="D5710">
            <v>4084</v>
          </cell>
          <cell r="E5710">
            <v>48.080804781953546</v>
          </cell>
          <cell r="F5710">
            <v>45.586046043267281</v>
          </cell>
          <cell r="G5710">
            <v>45.586046043267281</v>
          </cell>
          <cell r="H5710">
            <v>52.16313726344017</v>
          </cell>
          <cell r="I5710">
            <v>46.039638541210238</v>
          </cell>
          <cell r="J5710"/>
          <cell r="K5710">
            <v>49.89517477372538</v>
          </cell>
          <cell r="M5710" t="str">
            <v>Real-Time Engine Initialization Error</v>
          </cell>
          <cell r="N5710">
            <v>51.75</v>
          </cell>
          <cell r="O5710">
            <v>67</v>
          </cell>
          <cell r="P5710"/>
          <cell r="Q5710">
            <v>70</v>
          </cell>
          <cell r="R5710">
            <v>10080</v>
          </cell>
          <cell r="S5710">
            <v>10080</v>
          </cell>
          <cell r="T5710">
            <v>9920</v>
          </cell>
          <cell r="U5710">
            <v>9710</v>
          </cell>
          <cell r="V5710">
            <v>9660</v>
          </cell>
          <cell r="W5710">
            <v>9910</v>
          </cell>
          <cell r="X5710">
            <v>41.405269593183739</v>
          </cell>
        </row>
        <row r="5711">
          <cell r="A5711">
            <v>44795</v>
          </cell>
          <cell r="B5711">
            <v>8</v>
          </cell>
          <cell r="C5711">
            <v>2022</v>
          </cell>
          <cell r="D5711">
            <v>4163</v>
          </cell>
          <cell r="E5711">
            <v>47.627212284010589</v>
          </cell>
          <cell r="F5711">
            <v>45.586046043267281</v>
          </cell>
          <cell r="G5711">
            <v>45.586046043267281</v>
          </cell>
          <cell r="H5711">
            <v>49.89517477372538</v>
          </cell>
          <cell r="I5711">
            <v>46.039638541210238</v>
          </cell>
          <cell r="J5711"/>
          <cell r="K5711">
            <v>49.668378524753898</v>
          </cell>
          <cell r="M5711" t="str">
            <v>Real-Time Engine Initialization Error</v>
          </cell>
          <cell r="N5711">
            <v>51.75</v>
          </cell>
          <cell r="O5711">
            <v>67</v>
          </cell>
          <cell r="P5711"/>
          <cell r="Q5711">
            <v>70</v>
          </cell>
          <cell r="R5711">
            <v>10170</v>
          </cell>
          <cell r="S5711">
            <v>10170</v>
          </cell>
          <cell r="T5711">
            <v>9970</v>
          </cell>
          <cell r="U5711">
            <v>9770</v>
          </cell>
          <cell r="V5711">
            <v>9670</v>
          </cell>
          <cell r="W5711">
            <v>9970</v>
          </cell>
          <cell r="X5711">
            <v>42.121471535501549</v>
          </cell>
        </row>
        <row r="5712">
          <cell r="A5712">
            <v>44796</v>
          </cell>
          <cell r="B5712">
            <v>8</v>
          </cell>
          <cell r="C5712">
            <v>2022</v>
          </cell>
          <cell r="D5712">
            <v>4237</v>
          </cell>
          <cell r="E5712">
            <v>47.854008532982064</v>
          </cell>
          <cell r="F5712">
            <v>46.039638541210238</v>
          </cell>
          <cell r="G5712">
            <v>46.039638541210238</v>
          </cell>
          <cell r="H5712">
            <v>49.89517477372538</v>
          </cell>
          <cell r="I5712">
            <v>46.493231039153194</v>
          </cell>
          <cell r="J5712"/>
          <cell r="K5712">
            <v>51.029156018582775</v>
          </cell>
          <cell r="M5712" t="str">
            <v>Real-Time Engine Initialization Error</v>
          </cell>
          <cell r="N5712">
            <v>53</v>
          </cell>
          <cell r="O5712">
            <v>67</v>
          </cell>
          <cell r="P5712"/>
          <cell r="Q5712">
            <v>70</v>
          </cell>
          <cell r="R5712">
            <v>10150</v>
          </cell>
          <cell r="S5712">
            <v>10150</v>
          </cell>
          <cell r="T5712">
            <v>9800</v>
          </cell>
          <cell r="U5712">
            <v>9800</v>
          </cell>
          <cell r="V5712">
            <v>9750</v>
          </cell>
          <cell r="W5712">
            <v>9800</v>
          </cell>
          <cell r="X5712">
            <v>42.831990501099028</v>
          </cell>
        </row>
        <row r="5713">
          <cell r="A5713">
            <v>44797</v>
          </cell>
          <cell r="B5713">
            <v>8</v>
          </cell>
          <cell r="C5713">
            <v>2022</v>
          </cell>
          <cell r="D5713">
            <v>4304</v>
          </cell>
          <cell r="E5713">
            <v>46.493231039153194</v>
          </cell>
          <cell r="F5713">
            <v>47.173619786067633</v>
          </cell>
          <cell r="G5713">
            <v>47.173619786067633</v>
          </cell>
          <cell r="H5713">
            <v>49.89517477372538</v>
          </cell>
          <cell r="I5713">
            <v>47.400416035039107</v>
          </cell>
          <cell r="J5713"/>
          <cell r="K5713">
            <v>51.25595226755425</v>
          </cell>
          <cell r="M5713" t="str">
            <v>Real-Time Engine Initialization Error</v>
          </cell>
          <cell r="N5713">
            <v>53.25</v>
          </cell>
          <cell r="O5713">
            <v>67</v>
          </cell>
          <cell r="P5713"/>
          <cell r="Q5713">
            <v>70</v>
          </cell>
          <cell r="R5713">
            <v>9570</v>
          </cell>
          <cell r="S5713">
            <v>9570</v>
          </cell>
          <cell r="T5713">
            <v>9470</v>
          </cell>
          <cell r="U5713">
            <v>9420</v>
          </cell>
          <cell r="V5713">
            <v>9570</v>
          </cell>
          <cell r="W5713">
            <v>9450</v>
          </cell>
          <cell r="X5713">
            <v>43.538405690153688</v>
          </cell>
        </row>
        <row r="5714">
          <cell r="A5714">
            <v>44798</v>
          </cell>
          <cell r="B5714">
            <v>8</v>
          </cell>
          <cell r="C5714">
            <v>2022</v>
          </cell>
          <cell r="D5714">
            <v>4255</v>
          </cell>
          <cell r="E5714">
            <v>44.905657296352842</v>
          </cell>
          <cell r="F5714">
            <v>46.039638541210238</v>
          </cell>
          <cell r="G5714">
            <v>46.153036665695979</v>
          </cell>
          <cell r="H5714">
            <v>49.668378524753898</v>
          </cell>
          <cell r="I5714">
            <v>46.493231039153194</v>
          </cell>
          <cell r="J5714"/>
          <cell r="K5714">
            <v>51.029156018582775</v>
          </cell>
          <cell r="M5714" t="str">
            <v>Real-Time Engine Initialization Error</v>
          </cell>
          <cell r="N5714">
            <v>53.25</v>
          </cell>
          <cell r="O5714">
            <v>67</v>
          </cell>
          <cell r="P5714"/>
          <cell r="Q5714">
            <v>70</v>
          </cell>
          <cell r="R5714">
            <v>9610</v>
          </cell>
          <cell r="S5714">
            <v>9610</v>
          </cell>
          <cell r="T5714">
            <v>9540</v>
          </cell>
          <cell r="U5714">
            <v>9510</v>
          </cell>
          <cell r="V5714">
            <v>9660</v>
          </cell>
          <cell r="W5714">
            <v>9530</v>
          </cell>
          <cell r="X5714">
            <v>43.177540911572407</v>
          </cell>
        </row>
        <row r="5715">
          <cell r="A5715">
            <v>44799</v>
          </cell>
          <cell r="B5715">
            <v>8</v>
          </cell>
          <cell r="C5715">
            <v>2022</v>
          </cell>
          <cell r="D5715">
            <v>4181</v>
          </cell>
          <cell r="E5715">
            <v>45.132453545324317</v>
          </cell>
          <cell r="F5715">
            <v>45.812842292238756</v>
          </cell>
          <cell r="G5715">
            <v>45.812842292238756</v>
          </cell>
          <cell r="H5715">
            <v>48.987989777839459</v>
          </cell>
          <cell r="I5715">
            <v>46.266434790181712</v>
          </cell>
          <cell r="J5715"/>
          <cell r="K5715">
            <v>51.25595226755425</v>
          </cell>
          <cell r="M5715" t="str">
            <v>Real-Time Engine Initialization Error</v>
          </cell>
          <cell r="N5715">
            <v>51.75</v>
          </cell>
          <cell r="O5715">
            <v>66</v>
          </cell>
          <cell r="P5715"/>
          <cell r="Q5715">
            <v>69</v>
          </cell>
          <cell r="R5715">
            <v>9710</v>
          </cell>
          <cell r="S5715">
            <v>9710</v>
          </cell>
          <cell r="T5715">
            <v>9640</v>
          </cell>
          <cell r="U5715">
            <v>9610</v>
          </cell>
          <cell r="V5715">
            <v>9760</v>
          </cell>
          <cell r="W5715">
            <v>9630</v>
          </cell>
          <cell r="X5715">
            <v>42.474137377368592</v>
          </cell>
        </row>
        <row r="5716">
          <cell r="A5716">
            <v>44802</v>
          </cell>
          <cell r="B5716">
            <v>8</v>
          </cell>
          <cell r="C5716">
            <v>2022</v>
          </cell>
          <cell r="D5716">
            <v>4176</v>
          </cell>
          <cell r="E5716">
            <v>46.039638541210238</v>
          </cell>
          <cell r="F5716">
            <v>45.586046043267281</v>
          </cell>
          <cell r="G5716">
            <v>45.586046043267281</v>
          </cell>
          <cell r="H5716">
            <v>48.987989777839459</v>
          </cell>
          <cell r="I5716">
            <v>46.130357040798827</v>
          </cell>
          <cell r="J5716"/>
          <cell r="K5716">
            <v>52.16313726344017</v>
          </cell>
          <cell r="M5716" t="str">
            <v>Real-Time Engine Initialization Error</v>
          </cell>
          <cell r="N5716">
            <v>51.75</v>
          </cell>
          <cell r="O5716">
            <v>66</v>
          </cell>
          <cell r="P5716"/>
          <cell r="Q5716">
            <v>69</v>
          </cell>
          <cell r="R5716">
            <v>9650</v>
          </cell>
          <cell r="S5716">
            <v>9650</v>
          </cell>
          <cell r="T5716">
            <v>9580</v>
          </cell>
          <cell r="U5716">
            <v>9550</v>
          </cell>
          <cell r="V5716">
            <v>9630</v>
          </cell>
          <cell r="W5716">
            <v>9570</v>
          </cell>
          <cell r="X5716">
            <v>42.205932963676304</v>
          </cell>
        </row>
        <row r="5717">
          <cell r="A5717">
            <v>44803</v>
          </cell>
          <cell r="B5717">
            <v>8</v>
          </cell>
          <cell r="C5717">
            <v>2022</v>
          </cell>
          <cell r="D5717">
            <v>4133</v>
          </cell>
          <cell r="E5717">
            <v>45.47264791878154</v>
          </cell>
          <cell r="F5717">
            <v>45.245851669810058</v>
          </cell>
          <cell r="G5717">
            <v>45.47264791878154</v>
          </cell>
          <cell r="H5717">
            <v>48.080804781953546</v>
          </cell>
          <cell r="I5717">
            <v>45.812842292238756</v>
          </cell>
          <cell r="J5717"/>
          <cell r="K5717">
            <v>52.616729761383127</v>
          </cell>
          <cell r="M5717" t="str">
            <v>Real-Time Engine Initialization Error</v>
          </cell>
          <cell r="N5717">
            <v>51.25</v>
          </cell>
          <cell r="O5717">
            <v>66</v>
          </cell>
          <cell r="P5717"/>
          <cell r="Q5717">
            <v>69</v>
          </cell>
          <cell r="R5717">
            <v>9600</v>
          </cell>
          <cell r="S5717">
            <v>9600</v>
          </cell>
          <cell r="T5717">
            <v>9410</v>
          </cell>
          <cell r="U5717">
            <v>9420</v>
          </cell>
          <cell r="V5717">
            <v>9500</v>
          </cell>
          <cell r="W5717">
            <v>9400</v>
          </cell>
          <cell r="X5717">
            <v>41.902051721015773</v>
          </cell>
        </row>
        <row r="5718">
          <cell r="A5718">
            <v>44804</v>
          </cell>
          <cell r="B5718">
            <v>8</v>
          </cell>
          <cell r="C5718">
            <v>2022</v>
          </cell>
          <cell r="D5718"/>
          <cell r="E5718"/>
          <cell r="F5718"/>
          <cell r="G5718"/>
          <cell r="H5718"/>
          <cell r="I5718"/>
          <cell r="J5718"/>
          <cell r="K5718">
            <v>52.16313726344017</v>
          </cell>
          <cell r="M5718" t="str">
            <v>Real-Time Engine Initialization Error</v>
          </cell>
          <cell r="N5718">
            <v>51.25</v>
          </cell>
          <cell r="O5718">
            <v>66</v>
          </cell>
          <cell r="P5718"/>
          <cell r="Q5718">
            <v>69</v>
          </cell>
          <cell r="R5718">
            <v>9600</v>
          </cell>
          <cell r="S5718">
            <v>9600</v>
          </cell>
          <cell r="T5718">
            <v>9410</v>
          </cell>
          <cell r="U5718">
            <v>9420</v>
          </cell>
          <cell r="V5718">
            <v>9500</v>
          </cell>
          <cell r="W5718">
            <v>9400</v>
          </cell>
          <cell r="X5718"/>
        </row>
        <row r="5719">
          <cell r="A5719">
            <v>44805</v>
          </cell>
          <cell r="B5719">
            <v>9</v>
          </cell>
          <cell r="C5719">
            <v>2022</v>
          </cell>
          <cell r="D5719">
            <v>3990</v>
          </cell>
          <cell r="E5719">
            <v>43.544879802523965</v>
          </cell>
          <cell r="F5719">
            <v>44.452064798409886</v>
          </cell>
          <cell r="G5719">
            <v>44.452064798409886</v>
          </cell>
          <cell r="H5719">
            <v>46.493231039153194</v>
          </cell>
          <cell r="I5719">
            <v>44.905657296352842</v>
          </cell>
          <cell r="J5719"/>
          <cell r="K5719">
            <v>52.843526010354609</v>
          </cell>
          <cell r="M5719" t="str">
            <v>Real-Time Engine Initialization Error</v>
          </cell>
          <cell r="N5719">
            <v>50.5</v>
          </cell>
          <cell r="O5719">
            <v>66</v>
          </cell>
          <cell r="P5719"/>
          <cell r="Q5719">
            <v>69</v>
          </cell>
          <cell r="R5719">
            <v>9300</v>
          </cell>
          <cell r="S5719">
            <v>9300</v>
          </cell>
          <cell r="T5719">
            <v>9360</v>
          </cell>
          <cell r="U5719">
            <v>9500</v>
          </cell>
          <cell r="V5719">
            <v>9580</v>
          </cell>
          <cell r="W5719">
            <v>9350</v>
          </cell>
          <cell r="X5719">
            <v>40.407101290297</v>
          </cell>
        </row>
        <row r="5720">
          <cell r="A5720">
            <v>44806</v>
          </cell>
          <cell r="B5720">
            <v>9</v>
          </cell>
          <cell r="C5720">
            <v>2022</v>
          </cell>
          <cell r="D5720">
            <v>3901</v>
          </cell>
          <cell r="E5720">
            <v>42.41089855766657</v>
          </cell>
          <cell r="F5720">
            <v>43.091287304581009</v>
          </cell>
          <cell r="G5720">
            <v>43.091287304581009</v>
          </cell>
          <cell r="H5720">
            <v>45.812842292238756</v>
          </cell>
          <cell r="I5720">
            <v>43.998472300466922</v>
          </cell>
          <cell r="J5720"/>
          <cell r="K5720">
            <v>52.843526010354609</v>
          </cell>
          <cell r="M5720" t="str">
            <v>Real-Time Engine Initialization Error</v>
          </cell>
          <cell r="N5720">
            <v>50.5</v>
          </cell>
          <cell r="O5720">
            <v>66</v>
          </cell>
          <cell r="P5720"/>
          <cell r="Q5720">
            <v>69</v>
          </cell>
          <cell r="R5720">
            <v>8670</v>
          </cell>
          <cell r="S5720">
            <v>8670</v>
          </cell>
          <cell r="T5720">
            <v>8730</v>
          </cell>
          <cell r="U5720">
            <v>8870</v>
          </cell>
          <cell r="V5720">
            <v>8950</v>
          </cell>
          <cell r="W5720">
            <v>8720</v>
          </cell>
          <cell r="X5720">
            <v>39.479347043183388</v>
          </cell>
        </row>
        <row r="5721">
          <cell r="A5721">
            <v>44809</v>
          </cell>
          <cell r="B5721">
            <v>9</v>
          </cell>
          <cell r="C5721">
            <v>2022</v>
          </cell>
          <cell r="D5721">
            <v>3912</v>
          </cell>
          <cell r="E5721">
            <v>42.864491055609527</v>
          </cell>
          <cell r="F5721">
            <v>43.318083553552491</v>
          </cell>
          <cell r="G5721">
            <v>43.318083553552491</v>
          </cell>
          <cell r="H5721">
            <v>45.812842292238756</v>
          </cell>
          <cell r="I5721">
            <v>43.771676051495447</v>
          </cell>
          <cell r="J5721"/>
          <cell r="K5721">
            <v>51.482748516525731</v>
          </cell>
          <cell r="M5721" t="str">
            <v>Real-Time Engine Initialization Error</v>
          </cell>
          <cell r="N5721"/>
          <cell r="O5721"/>
          <cell r="P5721"/>
          <cell r="Q5721"/>
          <cell r="R5721">
            <v>8780</v>
          </cell>
          <cell r="S5721">
            <v>8780</v>
          </cell>
          <cell r="T5721">
            <v>8840</v>
          </cell>
          <cell r="U5721">
            <v>8980</v>
          </cell>
          <cell r="V5721">
            <v>9060</v>
          </cell>
          <cell r="W5721">
            <v>8830</v>
          </cell>
          <cell r="X5721">
            <v>39.511330482138767</v>
          </cell>
        </row>
        <row r="5722">
          <cell r="A5722">
            <v>44810</v>
          </cell>
          <cell r="B5722">
            <v>9</v>
          </cell>
          <cell r="C5722">
            <v>2022</v>
          </cell>
          <cell r="D5722">
            <v>3799</v>
          </cell>
          <cell r="E5722">
            <v>42.184102308695095</v>
          </cell>
          <cell r="F5722">
            <v>42.184102308695095</v>
          </cell>
          <cell r="G5722">
            <v>42.184102308695095</v>
          </cell>
          <cell r="H5722">
            <v>45.359249794295799</v>
          </cell>
          <cell r="I5722">
            <v>42.864491055609527</v>
          </cell>
          <cell r="J5722"/>
          <cell r="K5722">
            <v>48.987989777839459</v>
          </cell>
          <cell r="M5722" t="str">
            <v>Real-Time Engine Initialization Error</v>
          </cell>
          <cell r="N5722">
            <v>50.5</v>
          </cell>
          <cell r="O5722">
            <v>66</v>
          </cell>
          <cell r="P5722"/>
          <cell r="Q5722">
            <v>69</v>
          </cell>
          <cell r="R5722">
            <v>8690</v>
          </cell>
          <cell r="S5722">
            <v>8690</v>
          </cell>
          <cell r="T5722">
            <v>8750</v>
          </cell>
          <cell r="U5722">
            <v>8890</v>
          </cell>
          <cell r="V5722">
            <v>8970</v>
          </cell>
          <cell r="W5722">
            <v>8740</v>
          </cell>
          <cell r="X5722">
            <v>38.310313465658012</v>
          </cell>
        </row>
        <row r="5723">
          <cell r="A5723">
            <v>44811</v>
          </cell>
          <cell r="B5723">
            <v>9</v>
          </cell>
          <cell r="C5723">
            <v>2022</v>
          </cell>
          <cell r="D5723">
            <v>3704</v>
          </cell>
          <cell r="E5723">
            <v>42.070704184209355</v>
          </cell>
          <cell r="F5723">
            <v>41.276917312809175</v>
          </cell>
          <cell r="G5723">
            <v>41.276917312809175</v>
          </cell>
          <cell r="H5723">
            <v>43.544879802523965</v>
          </cell>
          <cell r="I5723">
            <v>41.957306059723614</v>
          </cell>
          <cell r="J5723"/>
          <cell r="K5723">
            <v>51.709544765497213</v>
          </cell>
          <cell r="M5723" t="str">
            <v>Real-Time Engine Initialization Error</v>
          </cell>
          <cell r="N5723">
            <v>50.5</v>
          </cell>
          <cell r="O5723">
            <v>66</v>
          </cell>
          <cell r="P5723"/>
          <cell r="Q5723">
            <v>69</v>
          </cell>
          <cell r="R5723">
            <v>8475</v>
          </cell>
          <cell r="S5723">
            <v>8475</v>
          </cell>
          <cell r="T5723">
            <v>8610</v>
          </cell>
          <cell r="U5723">
            <v>8670</v>
          </cell>
          <cell r="V5723">
            <v>8650</v>
          </cell>
          <cell r="W5723">
            <v>8600</v>
          </cell>
          <cell r="X5723">
            <v>37.33570249734926</v>
          </cell>
        </row>
        <row r="5724">
          <cell r="A5724">
            <v>44812</v>
          </cell>
          <cell r="B5724">
            <v>9</v>
          </cell>
          <cell r="C5724">
            <v>2022</v>
          </cell>
          <cell r="D5724">
            <v>3542</v>
          </cell>
          <cell r="E5724">
            <v>39.916139818980305</v>
          </cell>
          <cell r="F5724">
            <v>39.916139818980305</v>
          </cell>
          <cell r="G5724">
            <v>39.916139818980305</v>
          </cell>
          <cell r="H5724">
            <v>43.091287304581009</v>
          </cell>
          <cell r="I5724">
            <v>40.823324814866218</v>
          </cell>
          <cell r="J5724"/>
          <cell r="K5724">
            <v>50.802359769611293</v>
          </cell>
          <cell r="M5724" t="str">
            <v>Real-Time Engine Initialization Error</v>
          </cell>
          <cell r="N5724">
            <v>50.5</v>
          </cell>
          <cell r="O5724">
            <v>66</v>
          </cell>
          <cell r="P5724"/>
          <cell r="Q5724">
            <v>69</v>
          </cell>
          <cell r="R5724">
            <v>8260</v>
          </cell>
          <cell r="S5724">
            <v>8260</v>
          </cell>
          <cell r="T5724">
            <v>8510</v>
          </cell>
          <cell r="U5724">
            <v>8560</v>
          </cell>
          <cell r="V5724">
            <v>8760</v>
          </cell>
          <cell r="W5724">
            <v>8510</v>
          </cell>
          <cell r="X5724">
            <v>35.710705217025065</v>
          </cell>
        </row>
        <row r="5725">
          <cell r="A5725">
            <v>44813</v>
          </cell>
          <cell r="B5725">
            <v>9</v>
          </cell>
          <cell r="C5725">
            <v>2022</v>
          </cell>
          <cell r="D5725">
            <v>3595</v>
          </cell>
          <cell r="E5725">
            <v>40.596528565894737</v>
          </cell>
          <cell r="F5725">
            <v>40.596528565894737</v>
          </cell>
          <cell r="G5725">
            <v>40.596528565894737</v>
          </cell>
          <cell r="H5725">
            <v>43.091287304581009</v>
          </cell>
          <cell r="I5725">
            <v>40.823324814866218</v>
          </cell>
          <cell r="J5725"/>
          <cell r="K5725">
            <v>49.441582275782423</v>
          </cell>
          <cell r="M5725" t="str">
            <v>Real-Time Engine Initialization Error</v>
          </cell>
          <cell r="N5725">
            <v>50.5</v>
          </cell>
          <cell r="O5725">
            <v>62</v>
          </cell>
          <cell r="P5725"/>
          <cell r="Q5725">
            <v>64</v>
          </cell>
          <cell r="R5725">
            <v>8290</v>
          </cell>
          <cell r="S5725">
            <v>8290</v>
          </cell>
          <cell r="T5725">
            <v>8540</v>
          </cell>
          <cell r="U5725">
            <v>8590</v>
          </cell>
          <cell r="V5725">
            <v>8790</v>
          </cell>
          <cell r="W5725">
            <v>8540</v>
          </cell>
          <cell r="X5725">
            <v>36.269239993437147</v>
          </cell>
        </row>
        <row r="5726">
          <cell r="A5726">
            <v>44816</v>
          </cell>
          <cell r="B5726">
            <v>9</v>
          </cell>
          <cell r="C5726">
            <v>2022</v>
          </cell>
          <cell r="D5726" t="str">
            <v>Real-Time Engine Initialization Error</v>
          </cell>
          <cell r="E5726" t="e">
            <v>#VALUE!</v>
          </cell>
          <cell r="F5726">
            <v>40.823324814866218</v>
          </cell>
          <cell r="G5726">
            <v>40.823324814866218</v>
          </cell>
          <cell r="H5726">
            <v>43.318083553552491</v>
          </cell>
          <cell r="I5726">
            <v>41.503713561780657</v>
          </cell>
          <cell r="J5726"/>
          <cell r="K5726">
            <v>48.761193528867985</v>
          </cell>
          <cell r="M5726" t="str">
            <v>Real-Time Engine Initialization Error</v>
          </cell>
          <cell r="N5726">
            <v>46.75</v>
          </cell>
          <cell r="O5726">
            <v>62</v>
          </cell>
          <cell r="P5726"/>
          <cell r="Q5726">
            <v>64</v>
          </cell>
          <cell r="R5726"/>
          <cell r="S5726"/>
          <cell r="T5726"/>
          <cell r="U5726"/>
          <cell r="V5726"/>
          <cell r="W5726"/>
          <cell r="X5726">
            <v>37.093338754602364</v>
          </cell>
        </row>
        <row r="5727">
          <cell r="A5727">
            <v>44817</v>
          </cell>
          <cell r="B5727">
            <v>9</v>
          </cell>
          <cell r="C5727">
            <v>2022</v>
          </cell>
          <cell r="D5727" t="str">
            <v>Real-Time Engine Initialization Error</v>
          </cell>
          <cell r="E5727" t="e">
            <v>#VALUE!</v>
          </cell>
          <cell r="F5727">
            <v>42.41089855766657</v>
          </cell>
          <cell r="G5727">
            <v>42.41089855766657</v>
          </cell>
          <cell r="H5727">
            <v>44.905657296352842</v>
          </cell>
          <cell r="I5727">
            <v>42.864491055609527</v>
          </cell>
          <cell r="J5727"/>
          <cell r="K5727">
            <v>48.987989777839459</v>
          </cell>
          <cell r="M5727" t="str">
            <v>Real-Time Engine Initialization Error</v>
          </cell>
          <cell r="N5727">
            <v>46.75</v>
          </cell>
          <cell r="O5727">
            <v>62</v>
          </cell>
          <cell r="P5727"/>
          <cell r="Q5727">
            <v>64</v>
          </cell>
          <cell r="R5727">
            <v>8450</v>
          </cell>
          <cell r="S5727">
            <v>8450</v>
          </cell>
          <cell r="T5727">
            <v>8700</v>
          </cell>
          <cell r="U5727">
            <v>8900</v>
          </cell>
          <cell r="V5727">
            <v>8790</v>
          </cell>
          <cell r="W5727">
            <v>8700</v>
          </cell>
          <cell r="X5727">
            <v>39.259004482413147</v>
          </cell>
        </row>
        <row r="5728">
          <cell r="A5728">
            <v>44818</v>
          </cell>
          <cell r="B5728">
            <v>9</v>
          </cell>
          <cell r="C5728">
            <v>2022</v>
          </cell>
          <cell r="D5728" t="str">
            <v>Real-Time Engine Initialization Error</v>
          </cell>
          <cell r="E5728" t="e">
            <v>#VALUE!</v>
          </cell>
          <cell r="F5728">
            <v>41.957306059723614</v>
          </cell>
          <cell r="G5728">
            <v>42.184102308695095</v>
          </cell>
          <cell r="H5728">
            <v>44.225268549438404</v>
          </cell>
          <cell r="I5728">
            <v>42.41089855766657</v>
          </cell>
          <cell r="J5728"/>
          <cell r="K5728">
            <v>48.761193528867985</v>
          </cell>
          <cell r="M5728" t="str">
            <v>Real-Time Engine Initialization Error</v>
          </cell>
          <cell r="N5728">
            <v>48</v>
          </cell>
          <cell r="O5728">
            <v>62</v>
          </cell>
          <cell r="P5728"/>
          <cell r="Q5728">
            <v>64</v>
          </cell>
          <cell r="R5728">
            <v>8400</v>
          </cell>
          <cell r="S5728">
            <v>8400</v>
          </cell>
          <cell r="T5728">
            <v>8700</v>
          </cell>
          <cell r="U5728">
            <v>8850</v>
          </cell>
          <cell r="V5728">
            <v>8790</v>
          </cell>
          <cell r="W5728">
            <v>8700</v>
          </cell>
          <cell r="X5728">
            <v>38.673146012462588</v>
          </cell>
        </row>
        <row r="5729">
          <cell r="A5729">
            <v>44819</v>
          </cell>
          <cell r="B5729">
            <v>9</v>
          </cell>
          <cell r="C5729">
            <v>2022</v>
          </cell>
          <cell r="D5729" t="str">
            <v>Real-Time Engine Initialization Error</v>
          </cell>
          <cell r="E5729" t="e">
            <v>#VALUE!</v>
          </cell>
          <cell r="F5729">
            <v>41.276917312809175</v>
          </cell>
          <cell r="G5729">
            <v>41.503713561780657</v>
          </cell>
          <cell r="H5729">
            <v>43.998472300466922</v>
          </cell>
          <cell r="I5729">
            <v>42.184102308695095</v>
          </cell>
          <cell r="J5729"/>
          <cell r="K5729">
            <v>47.400416035039107</v>
          </cell>
          <cell r="M5729" t="str">
            <v>Real-Time Engine Initialization Error</v>
          </cell>
          <cell r="N5729">
            <v>48</v>
          </cell>
          <cell r="O5729">
            <v>62</v>
          </cell>
          <cell r="P5729"/>
          <cell r="Q5729">
            <v>64</v>
          </cell>
          <cell r="R5729">
            <v>8290</v>
          </cell>
          <cell r="S5729">
            <v>8290</v>
          </cell>
          <cell r="T5729">
            <v>8690</v>
          </cell>
          <cell r="U5729">
            <v>8740</v>
          </cell>
          <cell r="V5729">
            <v>8880</v>
          </cell>
          <cell r="W5729">
            <v>8680</v>
          </cell>
          <cell r="X5729">
            <v>37.46415866530851</v>
          </cell>
        </row>
        <row r="5730">
          <cell r="A5730">
            <v>44820</v>
          </cell>
          <cell r="B5730">
            <v>9</v>
          </cell>
          <cell r="C5730">
            <v>2022</v>
          </cell>
          <cell r="D5730"/>
          <cell r="E5730"/>
          <cell r="F5730"/>
          <cell r="G5730"/>
          <cell r="H5730">
            <v>42.864491055609527</v>
          </cell>
          <cell r="I5730"/>
          <cell r="J5730"/>
          <cell r="K5730">
            <v>48.080804781953546</v>
          </cell>
          <cell r="M5730" t="str">
            <v>Real-Time Engine Initialization Error</v>
          </cell>
          <cell r="N5730">
            <v>48</v>
          </cell>
          <cell r="O5730">
            <v>62.5</v>
          </cell>
          <cell r="P5730"/>
          <cell r="Q5730">
            <v>64.5</v>
          </cell>
          <cell r="R5730">
            <v>8190</v>
          </cell>
          <cell r="S5730">
            <v>8190</v>
          </cell>
          <cell r="T5730">
            <v>8590</v>
          </cell>
          <cell r="U5730">
            <v>8640</v>
          </cell>
          <cell r="V5730">
            <v>8780</v>
          </cell>
          <cell r="W5730">
            <v>8580</v>
          </cell>
          <cell r="X5730"/>
        </row>
        <row r="5731">
          <cell r="A5731">
            <v>44823</v>
          </cell>
          <cell r="B5731">
            <v>9</v>
          </cell>
          <cell r="C5731">
            <v>2022</v>
          </cell>
          <cell r="D5731" t="str">
            <v>Real-Time Engine Initialization Error</v>
          </cell>
          <cell r="E5731" t="e">
            <v>#VALUE!</v>
          </cell>
          <cell r="F5731">
            <v>40.823324814866218</v>
          </cell>
          <cell r="G5731">
            <v>41.0501210638377</v>
          </cell>
          <cell r="H5731">
            <v>42.41089855766657</v>
          </cell>
          <cell r="I5731">
            <v>41.367635812397765</v>
          </cell>
          <cell r="J5731"/>
          <cell r="K5731">
            <v>47.400416035039107</v>
          </cell>
          <cell r="M5731" t="str">
            <v>Real-Time Engine Initialization Error</v>
          </cell>
          <cell r="N5731">
            <v>48</v>
          </cell>
          <cell r="O5731">
            <v>62.5</v>
          </cell>
          <cell r="P5731"/>
          <cell r="Q5731">
            <v>64.5</v>
          </cell>
          <cell r="R5731">
            <v>8280</v>
          </cell>
          <cell r="S5731">
            <v>8280</v>
          </cell>
          <cell r="T5731">
            <v>8590</v>
          </cell>
          <cell r="U5731">
            <v>8580</v>
          </cell>
          <cell r="V5731">
            <v>8680</v>
          </cell>
          <cell r="W5731">
            <v>8580</v>
          </cell>
          <cell r="X5731">
            <v>36.911737794346699</v>
          </cell>
        </row>
        <row r="5732">
          <cell r="A5732">
            <v>44824</v>
          </cell>
          <cell r="B5732">
            <v>9</v>
          </cell>
          <cell r="C5732">
            <v>2022</v>
          </cell>
          <cell r="D5732" t="str">
            <v>Real-Time Engine Initialization Error</v>
          </cell>
          <cell r="E5732" t="e">
            <v>#VALUE!</v>
          </cell>
          <cell r="F5732">
            <v>40.936722939351959</v>
          </cell>
          <cell r="G5732">
            <v>41.163519188323434</v>
          </cell>
          <cell r="H5732">
            <v>42.864491055609527</v>
          </cell>
          <cell r="I5732">
            <v>41.367635812397765</v>
          </cell>
          <cell r="J5732"/>
          <cell r="K5732">
            <v>48.307601030925028</v>
          </cell>
          <cell r="M5732" t="str">
            <v>Real-Time Engine Initialization Error</v>
          </cell>
          <cell r="N5732">
            <v>48</v>
          </cell>
          <cell r="O5732">
            <v>62.5</v>
          </cell>
          <cell r="P5732"/>
          <cell r="Q5732">
            <v>64.5</v>
          </cell>
          <cell r="R5732">
            <v>7950</v>
          </cell>
          <cell r="S5732">
            <v>7950</v>
          </cell>
          <cell r="T5732">
            <v>8310</v>
          </cell>
          <cell r="U5732">
            <v>8300</v>
          </cell>
          <cell r="V5732">
            <v>8350</v>
          </cell>
          <cell r="W5732">
            <v>8300</v>
          </cell>
          <cell r="X5732">
            <v>37.225249117838459</v>
          </cell>
        </row>
        <row r="5733">
          <cell r="A5733">
            <v>44825</v>
          </cell>
          <cell r="B5733">
            <v>9</v>
          </cell>
          <cell r="C5733">
            <v>2022</v>
          </cell>
          <cell r="D5733" t="str">
            <v>Real-Time Engine Initialization Error</v>
          </cell>
          <cell r="E5733" t="e">
            <v>#VALUE!</v>
          </cell>
          <cell r="F5733">
            <v>41.276917312809175</v>
          </cell>
          <cell r="G5733">
            <v>41.503713561780657</v>
          </cell>
          <cell r="H5733">
            <v>43.544879802523965</v>
          </cell>
          <cell r="I5733">
            <v>41.730509810752132</v>
          </cell>
          <cell r="J5733"/>
          <cell r="K5733">
            <v>48.761193528867985</v>
          </cell>
          <cell r="M5733" t="str">
            <v>Real-Time Engine Initialization Error</v>
          </cell>
          <cell r="N5733">
            <v>48.25</v>
          </cell>
          <cell r="O5733">
            <v>62.5</v>
          </cell>
          <cell r="P5733"/>
          <cell r="Q5733">
            <v>64.5</v>
          </cell>
          <cell r="R5733">
            <v>8040</v>
          </cell>
          <cell r="S5733">
            <v>8040</v>
          </cell>
          <cell r="T5733">
            <v>8400</v>
          </cell>
          <cell r="U5733">
            <v>8390</v>
          </cell>
          <cell r="V5733">
            <v>8440</v>
          </cell>
          <cell r="W5733">
            <v>8390</v>
          </cell>
          <cell r="X5733">
            <v>38.789635373539561</v>
          </cell>
        </row>
        <row r="5734">
          <cell r="A5734">
            <v>44826</v>
          </cell>
          <cell r="B5734">
            <v>9</v>
          </cell>
          <cell r="C5734">
            <v>2022</v>
          </cell>
          <cell r="D5734" t="str">
            <v>Real-Time Engine Initialization Error</v>
          </cell>
          <cell r="E5734" t="e">
            <v>#VALUE!</v>
          </cell>
          <cell r="F5734">
            <v>40.823324814866218</v>
          </cell>
          <cell r="G5734">
            <v>41.0501210638377</v>
          </cell>
          <cell r="H5734">
            <v>43.091287304581009</v>
          </cell>
          <cell r="I5734">
            <v>41.276917312809175</v>
          </cell>
          <cell r="J5734"/>
          <cell r="K5734">
            <v>47.173619786067633</v>
          </cell>
          <cell r="M5734" t="str">
            <v>Real-Time Engine Initialization Error</v>
          </cell>
          <cell r="N5734">
            <v>47.5</v>
          </cell>
          <cell r="O5734">
            <v>62.5</v>
          </cell>
          <cell r="P5734"/>
          <cell r="Q5734">
            <v>64.5</v>
          </cell>
          <cell r="R5734">
            <v>8260</v>
          </cell>
          <cell r="S5734">
            <v>8260</v>
          </cell>
          <cell r="T5734">
            <v>8620</v>
          </cell>
          <cell r="U5734">
            <v>8610</v>
          </cell>
          <cell r="V5734">
            <v>8630</v>
          </cell>
          <cell r="W5734">
            <v>8610</v>
          </cell>
          <cell r="X5734">
            <v>38.046126497778452</v>
          </cell>
        </row>
        <row r="5735">
          <cell r="A5735">
            <v>44827</v>
          </cell>
          <cell r="B5735">
            <v>9</v>
          </cell>
          <cell r="C5735">
            <v>2022</v>
          </cell>
          <cell r="D5735" t="str">
            <v>Real-Time Engine Initialization Error</v>
          </cell>
          <cell r="E5735" t="e">
            <v>#VALUE!</v>
          </cell>
          <cell r="F5735">
            <v>40.596528565894737</v>
          </cell>
          <cell r="G5735">
            <v>40.823324814866218</v>
          </cell>
          <cell r="H5735">
            <v>42.864491055609527</v>
          </cell>
          <cell r="I5735">
            <v>41.0501210638377</v>
          </cell>
          <cell r="J5735"/>
          <cell r="K5735">
            <v>45.359249794295799</v>
          </cell>
          <cell r="M5735" t="str">
            <v>Real-Time Engine Initialization Error</v>
          </cell>
          <cell r="N5735">
            <v>47.5</v>
          </cell>
          <cell r="O5735">
            <v>60</v>
          </cell>
          <cell r="P5735"/>
          <cell r="Q5735">
            <v>63</v>
          </cell>
          <cell r="R5735">
            <v>7990</v>
          </cell>
          <cell r="S5735">
            <v>7990</v>
          </cell>
          <cell r="T5735">
            <v>8350</v>
          </cell>
          <cell r="U5735">
            <v>8340</v>
          </cell>
          <cell r="V5735">
            <v>8360</v>
          </cell>
          <cell r="W5735">
            <v>8340</v>
          </cell>
          <cell r="X5735">
            <v>36.994992239918339</v>
          </cell>
        </row>
        <row r="5736">
          <cell r="A5736">
            <v>44830</v>
          </cell>
          <cell r="B5736">
            <v>9</v>
          </cell>
          <cell r="C5736">
            <v>2022</v>
          </cell>
          <cell r="D5736" t="str">
            <v>Real-Time Engine Initialization Error</v>
          </cell>
          <cell r="E5736" t="e">
            <v>#VALUE!</v>
          </cell>
          <cell r="F5736">
            <v>38.555362325151428</v>
          </cell>
          <cell r="G5736">
            <v>38.78215857412291</v>
          </cell>
          <cell r="H5736">
            <v>40.823324814866218</v>
          </cell>
          <cell r="I5736">
            <v>39.008954823094385</v>
          </cell>
          <cell r="J5736"/>
          <cell r="K5736">
            <v>43.998472300466922</v>
          </cell>
          <cell r="M5736" t="str">
            <v>Real-Time Engine Initialization Error</v>
          </cell>
          <cell r="N5736">
            <v>47.5</v>
          </cell>
          <cell r="O5736">
            <v>60</v>
          </cell>
          <cell r="P5736"/>
          <cell r="Q5736">
            <v>63</v>
          </cell>
          <cell r="R5736">
            <v>7760</v>
          </cell>
          <cell r="S5736">
            <v>7760</v>
          </cell>
          <cell r="T5736">
            <v>8120</v>
          </cell>
          <cell r="U5736">
            <v>8110</v>
          </cell>
          <cell r="V5736">
            <v>8130</v>
          </cell>
          <cell r="W5736">
            <v>8110</v>
          </cell>
          <cell r="X5736">
            <v>34.958465501102573</v>
          </cell>
        </row>
        <row r="5737">
          <cell r="A5737">
            <v>44831</v>
          </cell>
          <cell r="B5737">
            <v>9</v>
          </cell>
          <cell r="C5737">
            <v>2022</v>
          </cell>
          <cell r="D5737" t="str">
            <v>Real-Time Engine Initialization Error</v>
          </cell>
          <cell r="E5737" t="e">
            <v>#VALUE!</v>
          </cell>
          <cell r="F5737">
            <v>37.988371702722731</v>
          </cell>
          <cell r="G5737">
            <v>38.215167951694212</v>
          </cell>
          <cell r="H5737">
            <v>40.823324814866218</v>
          </cell>
          <cell r="I5737">
            <v>38.419284575768543</v>
          </cell>
          <cell r="J5737"/>
          <cell r="K5737">
            <v>43.544879802523965</v>
          </cell>
          <cell r="M5737" t="str">
            <v>Real-Time Engine Initialization Error</v>
          </cell>
          <cell r="N5737">
            <v>44.5</v>
          </cell>
          <cell r="O5737">
            <v>60</v>
          </cell>
          <cell r="P5737"/>
          <cell r="Q5737">
            <v>63</v>
          </cell>
          <cell r="R5737">
            <v>7460</v>
          </cell>
          <cell r="S5737">
            <v>7460</v>
          </cell>
          <cell r="T5737">
            <v>7700</v>
          </cell>
          <cell r="U5737">
            <v>7730</v>
          </cell>
          <cell r="V5737">
            <v>7820</v>
          </cell>
          <cell r="W5737">
            <v>7720</v>
          </cell>
          <cell r="X5737">
            <v>34.740323665407722</v>
          </cell>
        </row>
        <row r="5738">
          <cell r="A5738">
            <v>44832</v>
          </cell>
          <cell r="B5738">
            <v>9</v>
          </cell>
          <cell r="C5738">
            <v>2022</v>
          </cell>
          <cell r="D5738" t="str">
            <v>Real-Time Engine Initialization Error</v>
          </cell>
          <cell r="E5738" t="e">
            <v>#VALUE!</v>
          </cell>
          <cell r="F5738">
            <v>35.607011088522199</v>
          </cell>
          <cell r="G5738">
            <v>35.833807337493681</v>
          </cell>
          <cell r="H5738">
            <v>38.101769827208471</v>
          </cell>
          <cell r="I5738">
            <v>36.740992333379594</v>
          </cell>
          <cell r="J5738"/>
          <cell r="K5738">
            <v>40.14293606795178</v>
          </cell>
          <cell r="M5738" t="str">
            <v>Real-Time Engine Initialization Error</v>
          </cell>
          <cell r="N5738">
            <v>44.5</v>
          </cell>
          <cell r="O5738">
            <v>60</v>
          </cell>
          <cell r="P5738"/>
          <cell r="Q5738">
            <v>63</v>
          </cell>
          <cell r="R5738">
            <v>7430</v>
          </cell>
          <cell r="S5738">
            <v>7430</v>
          </cell>
          <cell r="T5738">
            <v>7670</v>
          </cell>
          <cell r="U5738">
            <v>7700</v>
          </cell>
          <cell r="V5738">
            <v>7790</v>
          </cell>
          <cell r="W5738">
            <v>7690</v>
          </cell>
          <cell r="X5738">
            <v>31.608379556310283</v>
          </cell>
        </row>
        <row r="5739">
          <cell r="A5739">
            <v>44833</v>
          </cell>
          <cell r="B5739">
            <v>9</v>
          </cell>
          <cell r="C5739">
            <v>2022</v>
          </cell>
          <cell r="D5739" t="str">
            <v>Real-Time Engine Initialization Error</v>
          </cell>
          <cell r="E5739" t="e">
            <v>#VALUE!</v>
          </cell>
          <cell r="F5739">
            <v>36.51419608440812</v>
          </cell>
          <cell r="G5739">
            <v>36.740992333379594</v>
          </cell>
          <cell r="H5739">
            <v>38.555362325151428</v>
          </cell>
          <cell r="I5739">
            <v>36.967788582351076</v>
          </cell>
          <cell r="J5739"/>
          <cell r="K5739">
            <v>39.916139818980305</v>
          </cell>
          <cell r="M5739" t="str">
            <v>Real-Time Engine Initialization Error</v>
          </cell>
          <cell r="N5739">
            <v>42.5</v>
          </cell>
          <cell r="O5739">
            <v>60</v>
          </cell>
          <cell r="P5739"/>
          <cell r="Q5739">
            <v>63</v>
          </cell>
          <cell r="R5739">
            <v>7480</v>
          </cell>
          <cell r="S5739">
            <v>7480</v>
          </cell>
          <cell r="T5739">
            <v>7670</v>
          </cell>
          <cell r="U5739">
            <v>7700</v>
          </cell>
          <cell r="V5739">
            <v>7790</v>
          </cell>
          <cell r="W5739">
            <v>7690</v>
          </cell>
          <cell r="X5739">
            <v>32.729542858262654</v>
          </cell>
        </row>
        <row r="5740">
          <cell r="A5740">
            <v>44834</v>
          </cell>
          <cell r="B5740">
            <v>9</v>
          </cell>
          <cell r="C5740">
            <v>2022</v>
          </cell>
          <cell r="D5740" t="str">
            <v>Real-Time Engine Initialization Error</v>
          </cell>
          <cell r="E5740" t="e">
            <v>#VALUE!</v>
          </cell>
          <cell r="F5740">
            <v>36.740992333379594</v>
          </cell>
          <cell r="G5740">
            <v>36.967788582351076</v>
          </cell>
          <cell r="H5740">
            <v>38.78215857412291</v>
          </cell>
          <cell r="I5740">
            <v>37.421381080294033</v>
          </cell>
          <cell r="J5740"/>
          <cell r="K5740">
            <v>40.823324814866218</v>
          </cell>
          <cell r="M5740" t="str">
            <v>Real-Time Engine Initialization Error</v>
          </cell>
          <cell r="N5740">
            <v>42.5</v>
          </cell>
          <cell r="O5740">
            <v>60</v>
          </cell>
          <cell r="P5740"/>
          <cell r="Q5740">
            <v>63</v>
          </cell>
          <cell r="R5740">
            <v>7490</v>
          </cell>
          <cell r="S5740">
            <v>7490</v>
          </cell>
          <cell r="T5740">
            <v>7610</v>
          </cell>
          <cell r="U5740">
            <v>7650</v>
          </cell>
          <cell r="V5740">
            <v>7750</v>
          </cell>
          <cell r="W5740">
            <v>7600</v>
          </cell>
          <cell r="X5740">
            <v>33.449388521446188</v>
          </cell>
        </row>
        <row r="5741">
          <cell r="A5741">
            <v>44837</v>
          </cell>
          <cell r="B5741">
            <v>10</v>
          </cell>
          <cell r="C5741">
            <v>2022</v>
          </cell>
          <cell r="D5741" t="str">
            <v>Real-Time Engine Initialization Error</v>
          </cell>
          <cell r="E5741" t="e">
            <v>#VALUE!</v>
          </cell>
          <cell r="F5741">
            <v>36.287399835436638</v>
          </cell>
          <cell r="G5741">
            <v>36.51419608440812</v>
          </cell>
          <cell r="H5741">
            <v>39.008954823094385</v>
          </cell>
          <cell r="I5741">
            <v>36.967788582351076</v>
          </cell>
          <cell r="J5741"/>
          <cell r="K5741">
            <v>42.41089855766657</v>
          </cell>
          <cell r="M5741" t="str">
            <v>Real-Time Engine Initialization Error</v>
          </cell>
          <cell r="N5741">
            <v>42.5</v>
          </cell>
          <cell r="O5741">
            <v>60</v>
          </cell>
          <cell r="P5741"/>
          <cell r="Q5741">
            <v>63</v>
          </cell>
          <cell r="R5741"/>
          <cell r="S5741"/>
          <cell r="T5741"/>
          <cell r="U5741"/>
          <cell r="V5741"/>
          <cell r="W5741"/>
          <cell r="X5741">
            <v>33.467823567551882</v>
          </cell>
        </row>
        <row r="5742">
          <cell r="A5742">
            <v>44838</v>
          </cell>
          <cell r="B5742">
            <v>10</v>
          </cell>
          <cell r="C5742">
            <v>2022</v>
          </cell>
          <cell r="D5742" t="str">
            <v>Real-Time Engine Initialization Error</v>
          </cell>
          <cell r="E5742" t="e">
            <v>#VALUE!</v>
          </cell>
          <cell r="F5742">
            <v>37.648177329265515</v>
          </cell>
          <cell r="G5742">
            <v>37.648177329265515</v>
          </cell>
          <cell r="H5742">
            <v>39.916139818980305</v>
          </cell>
          <cell r="I5742">
            <v>38.101769827208471</v>
          </cell>
          <cell r="J5742"/>
          <cell r="K5742">
            <v>44.452064798409886</v>
          </cell>
          <cell r="M5742" t="str">
            <v>Real-Time Engine Initialization Error</v>
          </cell>
          <cell r="N5742">
            <v>42.5</v>
          </cell>
          <cell r="O5742">
            <v>60</v>
          </cell>
          <cell r="P5742"/>
          <cell r="Q5742">
            <v>63</v>
          </cell>
          <cell r="R5742"/>
          <cell r="S5742"/>
          <cell r="T5742"/>
          <cell r="U5742"/>
          <cell r="V5742"/>
          <cell r="W5742"/>
          <cell r="X5742">
            <v>35.316323068356517</v>
          </cell>
        </row>
        <row r="5743">
          <cell r="A5743">
            <v>44839</v>
          </cell>
          <cell r="B5743">
            <v>10</v>
          </cell>
          <cell r="C5743">
            <v>2022</v>
          </cell>
          <cell r="D5743" t="str">
            <v>Real-Time Engine Initialization Error</v>
          </cell>
          <cell r="E5743" t="e">
            <v>#VALUE!</v>
          </cell>
          <cell r="F5743">
            <v>38.328566076179953</v>
          </cell>
          <cell r="G5743">
            <v>38.328566076179953</v>
          </cell>
          <cell r="H5743"/>
          <cell r="I5743"/>
          <cell r="J5743"/>
          <cell r="K5743">
            <v>43.998472300466922</v>
          </cell>
          <cell r="M5743" t="str">
            <v>Real-Time Engine Initialization Error</v>
          </cell>
          <cell r="N5743">
            <v>42.5</v>
          </cell>
          <cell r="O5743">
            <v>60</v>
          </cell>
          <cell r="P5743"/>
          <cell r="Q5743">
            <v>63</v>
          </cell>
          <cell r="R5743"/>
          <cell r="S5743"/>
          <cell r="T5743"/>
          <cell r="U5743"/>
          <cell r="V5743"/>
          <cell r="W5743"/>
          <cell r="X5743">
            <v>35.668107420876375</v>
          </cell>
        </row>
        <row r="5744">
          <cell r="A5744">
            <v>44840</v>
          </cell>
          <cell r="B5744">
            <v>10</v>
          </cell>
          <cell r="C5744">
            <v>2022</v>
          </cell>
          <cell r="D5744" t="str">
            <v>Real-Time Engine Initialization Error</v>
          </cell>
          <cell r="E5744" t="e">
            <v>#VALUE!</v>
          </cell>
          <cell r="F5744">
            <v>39.008954823094385</v>
          </cell>
          <cell r="G5744">
            <v>39.008954823094385</v>
          </cell>
          <cell r="H5744">
            <v>41.503713561780657</v>
          </cell>
          <cell r="I5744">
            <v>39.462547321037341</v>
          </cell>
          <cell r="J5744"/>
          <cell r="K5744">
            <v>43.998472300466922</v>
          </cell>
          <cell r="M5744" t="str">
            <v>Real-Time Engine Initialization Error</v>
          </cell>
          <cell r="N5744">
            <v>42.5</v>
          </cell>
          <cell r="O5744">
            <v>60</v>
          </cell>
          <cell r="P5744"/>
          <cell r="Q5744">
            <v>63</v>
          </cell>
          <cell r="R5744"/>
          <cell r="S5744"/>
          <cell r="T5744"/>
          <cell r="U5744"/>
          <cell r="V5744"/>
          <cell r="W5744"/>
          <cell r="X5744">
            <v>36.218896114064464</v>
          </cell>
        </row>
        <row r="5745">
          <cell r="A5745">
            <v>44841</v>
          </cell>
          <cell r="B5745">
            <v>10</v>
          </cell>
          <cell r="C5745">
            <v>2022</v>
          </cell>
          <cell r="D5745" t="str">
            <v>Real-Time Engine Initialization Error</v>
          </cell>
          <cell r="E5745" t="e">
            <v>#VALUE!</v>
          </cell>
          <cell r="F5745">
            <v>39.916139818980305</v>
          </cell>
          <cell r="G5745">
            <v>39.916139818980305</v>
          </cell>
          <cell r="H5745"/>
          <cell r="I5745"/>
          <cell r="J5745"/>
          <cell r="K5745">
            <v>43.998472300466922</v>
          </cell>
          <cell r="M5745" t="str">
            <v>Real-Time Engine Initialization Error</v>
          </cell>
          <cell r="N5745">
            <v>42.5</v>
          </cell>
          <cell r="O5745">
            <v>60</v>
          </cell>
          <cell r="P5745"/>
          <cell r="Q5745">
            <v>63</v>
          </cell>
          <cell r="R5745"/>
          <cell r="S5745"/>
          <cell r="T5745"/>
          <cell r="U5745"/>
          <cell r="V5745"/>
          <cell r="W5745"/>
          <cell r="X5745">
            <v>37.483837878633864</v>
          </cell>
        </row>
        <row r="5746">
          <cell r="A5746">
            <v>44844</v>
          </cell>
          <cell r="B5746">
            <v>10</v>
          </cell>
          <cell r="C5746">
            <v>2022</v>
          </cell>
          <cell r="D5746"/>
          <cell r="E5746"/>
          <cell r="F5746"/>
          <cell r="G5746"/>
          <cell r="H5746">
            <v>43.318083553552491</v>
          </cell>
          <cell r="I5746"/>
          <cell r="J5746"/>
          <cell r="K5746">
            <v>45.132453545324317</v>
          </cell>
          <cell r="M5746" t="str">
            <v>Real-Time Engine Initialization Error</v>
          </cell>
          <cell r="N5746">
            <v>46</v>
          </cell>
          <cell r="O5746">
            <v>60</v>
          </cell>
          <cell r="P5746"/>
          <cell r="Q5746">
            <v>63</v>
          </cell>
          <cell r="R5746">
            <v>7920</v>
          </cell>
          <cell r="S5746">
            <v>7920</v>
          </cell>
          <cell r="T5746">
            <v>7970</v>
          </cell>
          <cell r="U5746">
            <v>8020</v>
          </cell>
          <cell r="V5746">
            <v>8070</v>
          </cell>
          <cell r="W5746">
            <v>7970</v>
          </cell>
          <cell r="X5746"/>
        </row>
        <row r="5747">
          <cell r="A5747">
            <v>44845</v>
          </cell>
          <cell r="B5747">
            <v>10</v>
          </cell>
          <cell r="C5747">
            <v>2022</v>
          </cell>
          <cell r="D5747" t="str">
            <v>Real-Time Engine Initialization Error</v>
          </cell>
          <cell r="E5747" t="e">
            <v>#VALUE!</v>
          </cell>
          <cell r="F5747">
            <v>38.555362325151428</v>
          </cell>
          <cell r="G5747">
            <v>38.555362325151428</v>
          </cell>
          <cell r="H5747">
            <v>41.0501210638377</v>
          </cell>
          <cell r="I5747">
            <v>39.235751072065867</v>
          </cell>
          <cell r="J5747"/>
          <cell r="K5747">
            <v>45.586046043267281</v>
          </cell>
          <cell r="M5747" t="str">
            <v>Real-Time Engine Initialization Error</v>
          </cell>
          <cell r="N5747">
            <v>46</v>
          </cell>
          <cell r="O5747">
            <v>60</v>
          </cell>
          <cell r="P5747"/>
          <cell r="Q5747">
            <v>63</v>
          </cell>
          <cell r="R5747">
            <v>8150</v>
          </cell>
          <cell r="S5747">
            <v>8150</v>
          </cell>
          <cell r="T5747">
            <v>8080</v>
          </cell>
          <cell r="U5747">
            <v>8130</v>
          </cell>
          <cell r="V5747">
            <v>8180</v>
          </cell>
          <cell r="W5747">
            <v>8080</v>
          </cell>
          <cell r="X5747">
            <v>35.852355007608665</v>
          </cell>
        </row>
        <row r="5748">
          <cell r="A5748">
            <v>44846</v>
          </cell>
          <cell r="B5748">
            <v>10</v>
          </cell>
          <cell r="C5748">
            <v>2022</v>
          </cell>
          <cell r="D5748" t="str">
            <v>Real-Time Engine Initialization Error</v>
          </cell>
          <cell r="E5748" t="e">
            <v>#VALUE!</v>
          </cell>
          <cell r="F5748">
            <v>38.78215857412291</v>
          </cell>
          <cell r="G5748">
            <v>38.78215857412291</v>
          </cell>
          <cell r="H5748">
            <v>41.276917312809175</v>
          </cell>
          <cell r="I5748">
            <v>39.235751072065867</v>
          </cell>
          <cell r="J5748"/>
          <cell r="K5748">
            <v>45.586046043267281</v>
          </cell>
          <cell r="M5748" t="str">
            <v>Real-Time Engine Initialization Error</v>
          </cell>
          <cell r="N5748">
            <v>46</v>
          </cell>
          <cell r="O5748">
            <v>60</v>
          </cell>
          <cell r="P5748"/>
          <cell r="Q5748">
            <v>63</v>
          </cell>
          <cell r="R5748">
            <v>8190</v>
          </cell>
          <cell r="S5748">
            <v>8190</v>
          </cell>
          <cell r="T5748">
            <v>8120</v>
          </cell>
          <cell r="U5748">
            <v>8170</v>
          </cell>
          <cell r="V5748">
            <v>8220</v>
          </cell>
          <cell r="W5748">
            <v>8120</v>
          </cell>
          <cell r="X5748">
            <v>36.18078621412527</v>
          </cell>
        </row>
        <row r="5749">
          <cell r="A5749">
            <v>44847</v>
          </cell>
          <cell r="B5749">
            <v>10</v>
          </cell>
          <cell r="C5749">
            <v>2022</v>
          </cell>
          <cell r="D5749" t="str">
            <v>Real-Time Engine Initialization Error</v>
          </cell>
          <cell r="E5749" t="e">
            <v>#VALUE!</v>
          </cell>
          <cell r="F5749">
            <v>38.328566076179953</v>
          </cell>
          <cell r="G5749">
            <v>38.555362325151428</v>
          </cell>
          <cell r="H5749">
            <v>41.0501210638377</v>
          </cell>
          <cell r="I5749">
            <v>38.78215857412291</v>
          </cell>
          <cell r="J5749"/>
          <cell r="K5749">
            <v>45.132453545324317</v>
          </cell>
          <cell r="M5749" t="str">
            <v>Real-Time Engine Initialization Error</v>
          </cell>
          <cell r="N5749">
            <v>46</v>
          </cell>
          <cell r="O5749">
            <v>60</v>
          </cell>
          <cell r="P5749"/>
          <cell r="Q5749">
            <v>63</v>
          </cell>
          <cell r="R5749">
            <v>8190</v>
          </cell>
          <cell r="S5749">
            <v>8190</v>
          </cell>
          <cell r="T5749">
            <v>8120</v>
          </cell>
          <cell r="U5749">
            <v>8170</v>
          </cell>
          <cell r="V5749">
            <v>8220</v>
          </cell>
          <cell r="W5749">
            <v>8120</v>
          </cell>
          <cell r="X5749">
            <v>35.426637952346596</v>
          </cell>
        </row>
        <row r="5750">
          <cell r="A5750">
            <v>44848</v>
          </cell>
          <cell r="B5750">
            <v>10</v>
          </cell>
          <cell r="C5750">
            <v>2022</v>
          </cell>
          <cell r="D5750" t="str">
            <v>Real-Time Engine Initialization Error</v>
          </cell>
          <cell r="E5750" t="e">
            <v>#VALUE!</v>
          </cell>
          <cell r="F5750">
            <v>39.689343570008823</v>
          </cell>
          <cell r="G5750">
            <v>39.916139818980305</v>
          </cell>
          <cell r="H5750">
            <v>42.864491055609527</v>
          </cell>
          <cell r="I5750">
            <v>40.14293606795178</v>
          </cell>
          <cell r="J5750"/>
          <cell r="K5750">
            <v>45.586046043267281</v>
          </cell>
          <cell r="M5750" t="str">
            <v>Real-Time Engine Initialization Error</v>
          </cell>
          <cell r="N5750">
            <v>46.25</v>
          </cell>
          <cell r="O5750">
            <v>55</v>
          </cell>
          <cell r="P5750"/>
          <cell r="Q5750">
            <v>58</v>
          </cell>
          <cell r="R5750">
            <v>8160</v>
          </cell>
          <cell r="S5750">
            <v>8160</v>
          </cell>
          <cell r="T5750">
            <v>8090</v>
          </cell>
          <cell r="U5750">
            <v>8140</v>
          </cell>
          <cell r="V5750">
            <v>8190</v>
          </cell>
          <cell r="W5750">
            <v>8090</v>
          </cell>
          <cell r="X5750">
            <v>37.001566747091509</v>
          </cell>
        </row>
        <row r="5751">
          <cell r="A5751">
            <v>44851</v>
          </cell>
          <cell r="B5751">
            <v>10</v>
          </cell>
          <cell r="C5751">
            <v>2022</v>
          </cell>
          <cell r="D5751" t="str">
            <v>Real-Time Engine Initialization Error</v>
          </cell>
          <cell r="E5751" t="e">
            <v>#VALUE!</v>
          </cell>
          <cell r="F5751">
            <v>39.689343570008823</v>
          </cell>
          <cell r="G5751">
            <v>39.916139818980305</v>
          </cell>
          <cell r="H5751">
            <v>42.41089855766657</v>
          </cell>
          <cell r="I5751">
            <v>40.596528565894737</v>
          </cell>
          <cell r="J5751"/>
          <cell r="K5751">
            <v>46.266434790181712</v>
          </cell>
          <cell r="M5751" t="str">
            <v>Real-Time Engine Initialization Error</v>
          </cell>
          <cell r="N5751">
            <v>46</v>
          </cell>
          <cell r="O5751">
            <v>55</v>
          </cell>
          <cell r="P5751"/>
          <cell r="Q5751">
            <v>58</v>
          </cell>
          <cell r="R5751">
            <v>8050</v>
          </cell>
          <cell r="S5751">
            <v>8050</v>
          </cell>
          <cell r="T5751">
            <v>8060</v>
          </cell>
          <cell r="U5751">
            <v>8080</v>
          </cell>
          <cell r="V5751">
            <v>8130</v>
          </cell>
          <cell r="W5751">
            <v>8050</v>
          </cell>
          <cell r="X5751">
            <v>37.307141188182214</v>
          </cell>
        </row>
        <row r="5752">
          <cell r="A5752">
            <v>44852</v>
          </cell>
          <cell r="B5752">
            <v>10</v>
          </cell>
          <cell r="C5752">
            <v>2022</v>
          </cell>
          <cell r="D5752" t="str">
            <v>Real-Time Engine Initialization Error</v>
          </cell>
          <cell r="E5752" t="e">
            <v>#VALUE!</v>
          </cell>
          <cell r="F5752">
            <v>41.276917312809175</v>
          </cell>
          <cell r="G5752">
            <v>41.276917312809175</v>
          </cell>
          <cell r="H5752">
            <v>43.544879802523965</v>
          </cell>
          <cell r="I5752">
            <v>41.730509810752132</v>
          </cell>
          <cell r="J5752"/>
          <cell r="K5752">
            <v>46.720027288124676</v>
          </cell>
          <cell r="M5752" t="str">
            <v>Real-Time Engine Initialization Error</v>
          </cell>
          <cell r="N5752">
            <v>47</v>
          </cell>
          <cell r="O5752">
            <v>55</v>
          </cell>
          <cell r="P5752"/>
          <cell r="Q5752">
            <v>58</v>
          </cell>
          <cell r="R5752">
            <v>8210</v>
          </cell>
          <cell r="S5752">
            <v>8210</v>
          </cell>
          <cell r="T5752">
            <v>8220</v>
          </cell>
          <cell r="U5752">
            <v>8240</v>
          </cell>
          <cell r="V5752">
            <v>8290</v>
          </cell>
          <cell r="W5752">
            <v>8210</v>
          </cell>
          <cell r="X5752">
            <v>38.53708006494584</v>
          </cell>
        </row>
        <row r="5753">
          <cell r="A5753">
            <v>44853</v>
          </cell>
          <cell r="B5753">
            <v>10</v>
          </cell>
          <cell r="C5753">
            <v>2022</v>
          </cell>
          <cell r="D5753" t="str">
            <v>Real-Time Engine Initialization Error</v>
          </cell>
          <cell r="E5753" t="e">
            <v>#VALUE!</v>
          </cell>
          <cell r="F5753">
            <v>42.184102308695095</v>
          </cell>
          <cell r="G5753">
            <v>42.41089855766657</v>
          </cell>
          <cell r="H5753">
            <v>44.452064798409886</v>
          </cell>
          <cell r="I5753">
            <v>42.637694806638052</v>
          </cell>
          <cell r="J5753"/>
          <cell r="K5753">
            <v>48.307601030925028</v>
          </cell>
          <cell r="M5753" t="str">
            <v>Real-Time Engine Initialization Error</v>
          </cell>
          <cell r="N5753">
            <v>48.25</v>
          </cell>
          <cell r="O5753">
            <v>55</v>
          </cell>
          <cell r="P5753"/>
          <cell r="Q5753">
            <v>58</v>
          </cell>
          <cell r="R5753">
            <v>8550</v>
          </cell>
          <cell r="S5753">
            <v>8550</v>
          </cell>
          <cell r="T5753">
            <v>8560</v>
          </cell>
          <cell r="U5753">
            <v>8580</v>
          </cell>
          <cell r="V5753">
            <v>8630</v>
          </cell>
          <cell r="W5753">
            <v>8550</v>
          </cell>
          <cell r="X5753">
            <v>39.610027374416852</v>
          </cell>
        </row>
        <row r="5754">
          <cell r="A5754">
            <v>44854</v>
          </cell>
          <cell r="B5754">
            <v>10</v>
          </cell>
          <cell r="C5754">
            <v>2022</v>
          </cell>
          <cell r="D5754" t="str">
            <v>Real-Time Engine Initialization Error</v>
          </cell>
          <cell r="E5754" t="e">
            <v>#VALUE!</v>
          </cell>
          <cell r="F5754">
            <v>41.957306059723614</v>
          </cell>
          <cell r="G5754">
            <v>41.957306059723614</v>
          </cell>
          <cell r="H5754">
            <v>43.998472300466922</v>
          </cell>
          <cell r="I5754">
            <v>42.41089855766657</v>
          </cell>
          <cell r="J5754"/>
          <cell r="K5754">
            <v>48.080804781953546</v>
          </cell>
          <cell r="M5754" t="str">
            <v>Real-Time Engine Initialization Error</v>
          </cell>
          <cell r="N5754">
            <v>47.75</v>
          </cell>
          <cell r="O5754">
            <v>55</v>
          </cell>
          <cell r="P5754"/>
          <cell r="Q5754">
            <v>58</v>
          </cell>
          <cell r="R5754">
            <v>8630</v>
          </cell>
          <cell r="S5754">
            <v>8630</v>
          </cell>
          <cell r="T5754">
            <v>8630</v>
          </cell>
          <cell r="U5754">
            <v>8680</v>
          </cell>
          <cell r="V5754">
            <v>8680</v>
          </cell>
          <cell r="W5754">
            <v>8630</v>
          </cell>
          <cell r="X5754">
            <v>39.342696034823945</v>
          </cell>
        </row>
        <row r="5755">
          <cell r="A5755">
            <v>44855</v>
          </cell>
          <cell r="B5755">
            <v>10</v>
          </cell>
          <cell r="C5755">
            <v>2022</v>
          </cell>
          <cell r="D5755" t="str">
            <v>Real-Time Engine Initialization Error</v>
          </cell>
          <cell r="E5755" t="e">
            <v>#VALUE!</v>
          </cell>
          <cell r="F5755">
            <v>41.503713561780657</v>
          </cell>
          <cell r="G5755">
            <v>41.503713561780657</v>
          </cell>
          <cell r="H5755">
            <v>44.225268549438404</v>
          </cell>
          <cell r="I5755">
            <v>41.957306059723614</v>
          </cell>
          <cell r="J5755"/>
          <cell r="K5755">
            <v>48.987989777839459</v>
          </cell>
          <cell r="M5755" t="str">
            <v>Real-Time Engine Initialization Error</v>
          </cell>
          <cell r="N5755">
            <v>47.75</v>
          </cell>
          <cell r="O5755">
            <v>60</v>
          </cell>
          <cell r="P5755"/>
          <cell r="Q5755">
            <v>63</v>
          </cell>
          <cell r="R5755">
            <v>8600</v>
          </cell>
          <cell r="S5755">
            <v>8600</v>
          </cell>
          <cell r="T5755">
            <v>8550</v>
          </cell>
          <cell r="U5755">
            <v>8600</v>
          </cell>
          <cell r="V5755">
            <v>8600</v>
          </cell>
          <cell r="W5755">
            <v>8550</v>
          </cell>
          <cell r="X5755">
            <v>39.267931620906424</v>
          </cell>
        </row>
        <row r="5756">
          <cell r="A5756">
            <v>44858</v>
          </cell>
          <cell r="B5756">
            <v>10</v>
          </cell>
          <cell r="C5756">
            <v>2022</v>
          </cell>
          <cell r="D5756"/>
          <cell r="E5756"/>
          <cell r="F5756"/>
          <cell r="G5756"/>
          <cell r="H5756"/>
          <cell r="I5756"/>
          <cell r="J5756"/>
          <cell r="K5756">
            <v>48.534397279896503</v>
          </cell>
          <cell r="M5756" t="str">
            <v>Real-Time Engine Initialization Error</v>
          </cell>
          <cell r="N5756">
            <v>47.75</v>
          </cell>
          <cell r="O5756">
            <v>60</v>
          </cell>
          <cell r="P5756"/>
          <cell r="Q5756">
            <v>63</v>
          </cell>
          <cell r="R5756">
            <v>8350</v>
          </cell>
          <cell r="S5756">
            <v>8350</v>
          </cell>
          <cell r="T5756">
            <v>8350</v>
          </cell>
          <cell r="U5756">
            <v>8400</v>
          </cell>
          <cell r="V5756">
            <v>8400</v>
          </cell>
          <cell r="W5756">
            <v>8350</v>
          </cell>
          <cell r="X5756"/>
        </row>
        <row r="5757">
          <cell r="A5757">
            <v>44859</v>
          </cell>
          <cell r="B5757">
            <v>10</v>
          </cell>
          <cell r="C5757">
            <v>2022</v>
          </cell>
          <cell r="D5757" t="str">
            <v>Real-Time Engine Initialization Error</v>
          </cell>
          <cell r="E5757" t="e">
            <v>#VALUE!</v>
          </cell>
          <cell r="F5757">
            <v>41.957306059723614</v>
          </cell>
          <cell r="G5757">
            <v>41.957306059723614</v>
          </cell>
          <cell r="H5757"/>
          <cell r="I5757"/>
          <cell r="J5757"/>
          <cell r="K5757">
            <v>47.74061040849633</v>
          </cell>
          <cell r="M5757" t="str">
            <v>Real-Time Engine Initialization Error</v>
          </cell>
          <cell r="N5757">
            <v>48.25</v>
          </cell>
          <cell r="O5757">
            <v>60</v>
          </cell>
          <cell r="P5757"/>
          <cell r="Q5757">
            <v>63</v>
          </cell>
          <cell r="R5757">
            <v>8440</v>
          </cell>
          <cell r="S5757">
            <v>8440</v>
          </cell>
          <cell r="T5757">
            <v>8440</v>
          </cell>
          <cell r="U5757">
            <v>8490</v>
          </cell>
          <cell r="V5757">
            <v>8490</v>
          </cell>
          <cell r="W5757">
            <v>8440</v>
          </cell>
          <cell r="X5757">
            <v>39.570746334385667</v>
          </cell>
        </row>
        <row r="5758">
          <cell r="A5758">
            <v>44860</v>
          </cell>
          <cell r="B5758">
            <v>10</v>
          </cell>
          <cell r="C5758">
            <v>2022</v>
          </cell>
          <cell r="D5758" t="str">
            <v>Real-Time Engine Initialization Error</v>
          </cell>
          <cell r="E5758" t="e">
            <v>#VALUE!</v>
          </cell>
          <cell r="F5758">
            <v>41.730509810752132</v>
          </cell>
          <cell r="G5758">
            <v>42.070704184209355</v>
          </cell>
          <cell r="H5758"/>
          <cell r="I5758"/>
          <cell r="J5758"/>
          <cell r="K5758">
            <v>49.89517477372538</v>
          </cell>
          <cell r="M5758" t="str">
            <v>Real-Time Engine Initialization Error</v>
          </cell>
          <cell r="N5758">
            <v>47.75</v>
          </cell>
          <cell r="O5758">
            <v>60</v>
          </cell>
          <cell r="P5758"/>
          <cell r="Q5758">
            <v>63</v>
          </cell>
          <cell r="R5758">
            <v>8550</v>
          </cell>
          <cell r="S5758">
            <v>8550</v>
          </cell>
          <cell r="T5758">
            <v>8550</v>
          </cell>
          <cell r="U5758">
            <v>8600</v>
          </cell>
          <cell r="V5758">
            <v>8600</v>
          </cell>
          <cell r="W5758">
            <v>8550</v>
          </cell>
          <cell r="X5758">
            <v>39.535322348296447</v>
          </cell>
        </row>
        <row r="5759">
          <cell r="A5759">
            <v>44861</v>
          </cell>
          <cell r="B5759">
            <v>10</v>
          </cell>
          <cell r="C5759">
            <v>2022</v>
          </cell>
          <cell r="D5759" t="str">
            <v>Real-Time Engine Initialization Error</v>
          </cell>
          <cell r="E5759" t="e">
            <v>#VALUE!</v>
          </cell>
          <cell r="F5759">
            <v>41.957306059723614</v>
          </cell>
          <cell r="G5759">
            <v>41.957306059723614</v>
          </cell>
          <cell r="H5759">
            <v>44.678861047381361</v>
          </cell>
          <cell r="I5759">
            <v>42.41089855766657</v>
          </cell>
          <cell r="J5759"/>
          <cell r="K5759">
            <v>49.441582275782423</v>
          </cell>
          <cell r="M5759" t="str">
            <v>Real-Time Engine Initialization Error</v>
          </cell>
          <cell r="N5759">
            <v>48.25</v>
          </cell>
          <cell r="O5759">
            <v>60</v>
          </cell>
          <cell r="P5759"/>
          <cell r="Q5759">
            <v>63</v>
          </cell>
          <cell r="R5759">
            <v>8600</v>
          </cell>
          <cell r="S5759">
            <v>8600</v>
          </cell>
          <cell r="T5759">
            <v>8600</v>
          </cell>
          <cell r="U5759">
            <v>8600</v>
          </cell>
          <cell r="V5759">
            <v>8600</v>
          </cell>
          <cell r="W5759">
            <v>8590</v>
          </cell>
          <cell r="X5759">
            <v>39.950402269493296</v>
          </cell>
        </row>
        <row r="5760">
          <cell r="A5760">
            <v>44862</v>
          </cell>
          <cell r="B5760">
            <v>10</v>
          </cell>
          <cell r="C5760">
            <v>2022</v>
          </cell>
          <cell r="D5760" t="str">
            <v>Real-Time Engine Initialization Error</v>
          </cell>
          <cell r="E5760" t="e">
            <v>#VALUE!</v>
          </cell>
          <cell r="F5760">
            <v>40.596528565894737</v>
          </cell>
          <cell r="G5760">
            <v>40.596528565894737</v>
          </cell>
          <cell r="H5760">
            <v>43.318083553552491</v>
          </cell>
          <cell r="I5760">
            <v>41.503713561780657</v>
          </cell>
          <cell r="J5760"/>
          <cell r="K5760">
            <v>48.761193528867985</v>
          </cell>
          <cell r="M5760" t="str">
            <v>Real-Time Engine Initialization Error</v>
          </cell>
          <cell r="N5760">
            <v>48.25</v>
          </cell>
          <cell r="O5760">
            <v>55</v>
          </cell>
          <cell r="P5760"/>
          <cell r="Q5760">
            <v>58</v>
          </cell>
          <cell r="R5760">
            <v>8340</v>
          </cell>
          <cell r="S5760">
            <v>8340</v>
          </cell>
          <cell r="T5760">
            <v>8250</v>
          </cell>
          <cell r="U5760">
            <v>8250</v>
          </cell>
          <cell r="V5760">
            <v>8250</v>
          </cell>
          <cell r="W5760">
            <v>8250</v>
          </cell>
          <cell r="X5760">
            <v>38.315112061410467</v>
          </cell>
        </row>
        <row r="5761">
          <cell r="A5761">
            <v>44865</v>
          </cell>
          <cell r="B5761">
            <v>10</v>
          </cell>
          <cell r="C5761">
            <v>2022</v>
          </cell>
          <cell r="D5761" t="str">
            <v>Real-Time Engine Initialization Error</v>
          </cell>
          <cell r="E5761" t="e">
            <v>#VALUE!</v>
          </cell>
          <cell r="F5761">
            <v>41.276917312809175</v>
          </cell>
          <cell r="G5761">
            <v>41.276917312809175</v>
          </cell>
          <cell r="H5761">
            <v>44.452064798409886</v>
          </cell>
          <cell r="I5761">
            <v>41.957306059723614</v>
          </cell>
          <cell r="J5761"/>
          <cell r="K5761">
            <v>50.802359769611293</v>
          </cell>
          <cell r="M5761" t="str">
            <v>Real-Time Engine Initialization Error</v>
          </cell>
          <cell r="N5761">
            <v>46.5</v>
          </cell>
          <cell r="O5761">
            <v>55</v>
          </cell>
          <cell r="P5761"/>
          <cell r="Q5761">
            <v>58</v>
          </cell>
          <cell r="R5761">
            <v>8440</v>
          </cell>
          <cell r="S5761">
            <v>8440</v>
          </cell>
          <cell r="T5761">
            <v>8350</v>
          </cell>
          <cell r="U5761">
            <v>8350</v>
          </cell>
          <cell r="V5761">
            <v>8350</v>
          </cell>
          <cell r="W5761">
            <v>8350</v>
          </cell>
          <cell r="X5761">
            <v>38.842336842470402</v>
          </cell>
        </row>
        <row r="5762">
          <cell r="A5762">
            <v>44866</v>
          </cell>
          <cell r="B5762">
            <v>11</v>
          </cell>
          <cell r="C5762">
            <v>2022</v>
          </cell>
          <cell r="D5762" t="str">
            <v>Real-Time Engine Initialization Error</v>
          </cell>
          <cell r="E5762" t="e">
            <v>#VALUE!</v>
          </cell>
          <cell r="F5762">
            <v>42.637694806638052</v>
          </cell>
          <cell r="G5762">
            <v>42.637694806638052</v>
          </cell>
          <cell r="H5762">
            <v>45.812842292238756</v>
          </cell>
          <cell r="I5762">
            <v>43.091287304581009</v>
          </cell>
          <cell r="J5762"/>
          <cell r="K5762">
            <v>51.482748516525731</v>
          </cell>
          <cell r="M5762" t="str">
            <v>Real-Time Engine Initialization Error</v>
          </cell>
          <cell r="N5762">
            <v>48.75</v>
          </cell>
          <cell r="O5762">
            <v>55</v>
          </cell>
          <cell r="P5762"/>
          <cell r="Q5762">
            <v>58</v>
          </cell>
          <cell r="R5762">
            <v>8530</v>
          </cell>
          <cell r="S5762">
            <v>8530</v>
          </cell>
          <cell r="T5762">
            <v>8530</v>
          </cell>
          <cell r="U5762">
            <v>8550</v>
          </cell>
          <cell r="V5762">
            <v>8550</v>
          </cell>
          <cell r="W5762">
            <v>8530</v>
          </cell>
          <cell r="X5762">
            <v>40.626943691152796</v>
          </cell>
        </row>
        <row r="5763">
          <cell r="A5763">
            <v>44867</v>
          </cell>
          <cell r="B5763">
            <v>11</v>
          </cell>
          <cell r="C5763">
            <v>2022</v>
          </cell>
          <cell r="D5763" t="str">
            <v>Real-Time Engine Initialization Error</v>
          </cell>
          <cell r="E5763" t="e">
            <v>#VALUE!</v>
          </cell>
          <cell r="F5763">
            <v>43.544879802523965</v>
          </cell>
          <cell r="G5763">
            <v>43.544879802523965</v>
          </cell>
          <cell r="H5763">
            <v>47.627212284010589</v>
          </cell>
          <cell r="I5763">
            <v>44.225268549438404</v>
          </cell>
          <cell r="J5763"/>
          <cell r="K5763">
            <v>52.616729761383127</v>
          </cell>
          <cell r="M5763" t="str">
            <v>Real-Time Engine Initialization Error</v>
          </cell>
          <cell r="N5763">
            <v>50</v>
          </cell>
          <cell r="O5763">
            <v>55</v>
          </cell>
          <cell r="P5763"/>
          <cell r="Q5763">
            <v>58</v>
          </cell>
          <cell r="R5763">
            <v>8720</v>
          </cell>
          <cell r="S5763">
            <v>8720</v>
          </cell>
          <cell r="T5763">
            <v>8730</v>
          </cell>
          <cell r="U5763">
            <v>8770</v>
          </cell>
          <cell r="V5763">
            <v>8770</v>
          </cell>
          <cell r="W5763">
            <v>8730</v>
          </cell>
          <cell r="X5763">
            <v>42.14119491024104</v>
          </cell>
        </row>
        <row r="5764">
          <cell r="A5764">
            <v>44868</v>
          </cell>
          <cell r="B5764">
            <v>11</v>
          </cell>
          <cell r="C5764">
            <v>2022</v>
          </cell>
          <cell r="D5764" t="str">
            <v>Real-Time Engine Initialization Error</v>
          </cell>
          <cell r="E5764" t="e">
            <v>#VALUE!</v>
          </cell>
          <cell r="F5764">
            <v>43.091287304581009</v>
          </cell>
          <cell r="G5764">
            <v>43.091287304581009</v>
          </cell>
          <cell r="H5764">
            <v>46.946823537096151</v>
          </cell>
          <cell r="I5764">
            <v>43.544879802523965</v>
          </cell>
          <cell r="J5764"/>
          <cell r="K5764">
            <v>53.070322259326083</v>
          </cell>
          <cell r="M5764" t="str">
            <v>Real-Time Engine Initialization Error</v>
          </cell>
          <cell r="N5764">
            <v>50</v>
          </cell>
          <cell r="O5764">
            <v>55</v>
          </cell>
          <cell r="P5764"/>
          <cell r="Q5764">
            <v>58</v>
          </cell>
          <cell r="R5764">
            <v>8820</v>
          </cell>
          <cell r="S5764">
            <v>8820</v>
          </cell>
          <cell r="T5764">
            <v>8730</v>
          </cell>
          <cell r="U5764">
            <v>8750</v>
          </cell>
          <cell r="V5764">
            <v>8730</v>
          </cell>
          <cell r="W5764">
            <v>8730</v>
          </cell>
          <cell r="X5764">
            <v>41.47131409764188</v>
          </cell>
        </row>
        <row r="5765">
          <cell r="A5765">
            <v>44869</v>
          </cell>
          <cell r="B5765">
            <v>11</v>
          </cell>
          <cell r="C5765">
            <v>2022</v>
          </cell>
          <cell r="D5765" t="str">
            <v>Real-Time Engine Initialization Error</v>
          </cell>
          <cell r="E5765" t="e">
            <v>#VALUE!</v>
          </cell>
          <cell r="F5765">
            <v>43.544879802523965</v>
          </cell>
          <cell r="G5765">
            <v>43.544879802523965</v>
          </cell>
          <cell r="H5765">
            <v>47.627212284010589</v>
          </cell>
          <cell r="I5765">
            <v>44.225268549438404</v>
          </cell>
          <cell r="J5765"/>
          <cell r="K5765">
            <v>51.936341014468688</v>
          </cell>
          <cell r="M5765" t="str">
            <v>Real-Time Engine Initialization Error</v>
          </cell>
          <cell r="N5765">
            <v>49.5</v>
          </cell>
          <cell r="O5765">
            <v>57</v>
          </cell>
          <cell r="P5765"/>
          <cell r="Q5765">
            <v>60</v>
          </cell>
          <cell r="R5765">
            <v>8760</v>
          </cell>
          <cell r="S5765">
            <v>8760</v>
          </cell>
          <cell r="T5765">
            <v>8670</v>
          </cell>
          <cell r="U5765">
            <v>8690</v>
          </cell>
          <cell r="V5765">
            <v>8670</v>
          </cell>
          <cell r="W5765">
            <v>8670</v>
          </cell>
          <cell r="X5765">
            <v>41.71789409020252</v>
          </cell>
        </row>
        <row r="5766">
          <cell r="A5766">
            <v>44872</v>
          </cell>
          <cell r="B5766">
            <v>11</v>
          </cell>
          <cell r="C5766">
            <v>2022</v>
          </cell>
          <cell r="D5766" t="str">
            <v>Real-Time Engine Initialization Error</v>
          </cell>
          <cell r="E5766" t="e">
            <v>#VALUE!</v>
          </cell>
          <cell r="F5766">
            <v>43.998472300466922</v>
          </cell>
          <cell r="G5766">
            <v>43.998472300466922</v>
          </cell>
          <cell r="H5766">
            <v>47.854008532982064</v>
          </cell>
          <cell r="I5766">
            <v>44.452064798409886</v>
          </cell>
          <cell r="J5766"/>
          <cell r="K5766">
            <v>53.52391475726904</v>
          </cell>
          <cell r="M5766" t="str">
            <v>Real-Time Engine Initialization Error</v>
          </cell>
          <cell r="N5766">
            <v>50.25</v>
          </cell>
          <cell r="O5766">
            <v>57</v>
          </cell>
          <cell r="P5766"/>
          <cell r="Q5766">
            <v>60</v>
          </cell>
          <cell r="R5766">
            <v>8610</v>
          </cell>
          <cell r="S5766">
            <v>8610</v>
          </cell>
          <cell r="T5766">
            <v>8520</v>
          </cell>
          <cell r="U5766">
            <v>8540</v>
          </cell>
          <cell r="V5766">
            <v>8520</v>
          </cell>
          <cell r="W5766">
            <v>8520</v>
          </cell>
          <cell r="X5766">
            <v>42.506346366963569</v>
          </cell>
        </row>
        <row r="5767">
          <cell r="A5767">
            <v>44873</v>
          </cell>
          <cell r="B5767">
            <v>11</v>
          </cell>
          <cell r="C5767">
            <v>2022</v>
          </cell>
          <cell r="D5767" t="str">
            <v>Real-Time Engine Initialization Error</v>
          </cell>
          <cell r="E5767" t="e">
            <v>#VALUE!</v>
          </cell>
          <cell r="F5767">
            <v>43.771676051495447</v>
          </cell>
          <cell r="G5767">
            <v>43.771676051495447</v>
          </cell>
          <cell r="H5767">
            <v>47.173619786067633</v>
          </cell>
          <cell r="I5767">
            <v>44.225268549438404</v>
          </cell>
          <cell r="J5767"/>
          <cell r="K5767">
            <v>50.915757894097034</v>
          </cell>
          <cell r="M5767" t="str">
            <v>Real-Time Engine Initialization Error</v>
          </cell>
          <cell r="N5767">
            <v>49.5</v>
          </cell>
          <cell r="O5767">
            <v>57</v>
          </cell>
          <cell r="P5767"/>
          <cell r="Q5767">
            <v>60</v>
          </cell>
          <cell r="R5767">
            <v>8670</v>
          </cell>
          <cell r="S5767">
            <v>8670</v>
          </cell>
          <cell r="T5767">
            <v>8610</v>
          </cell>
          <cell r="U5767">
            <v>8630</v>
          </cell>
          <cell r="V5767">
            <v>8610</v>
          </cell>
          <cell r="W5767">
            <v>8610</v>
          </cell>
          <cell r="X5767">
            <v>41.852387642899046</v>
          </cell>
        </row>
        <row r="5768">
          <cell r="A5768">
            <v>44874</v>
          </cell>
          <cell r="B5768">
            <v>11</v>
          </cell>
          <cell r="C5768">
            <v>2022</v>
          </cell>
          <cell r="D5768" t="str">
            <v>Real-Time Engine Initialization Error</v>
          </cell>
          <cell r="E5768" t="e">
            <v>#VALUE!</v>
          </cell>
          <cell r="F5768">
            <v>42.864491055609527</v>
          </cell>
          <cell r="G5768">
            <v>42.864491055609527</v>
          </cell>
          <cell r="H5768">
            <v>46.493231039153194</v>
          </cell>
          <cell r="I5768">
            <v>43.318083553552491</v>
          </cell>
          <cell r="J5768"/>
          <cell r="K5768">
            <v>50.121971022696854</v>
          </cell>
          <cell r="M5768" t="str">
            <v>Real-Time Engine Initialization Error</v>
          </cell>
          <cell r="N5768">
            <v>49</v>
          </cell>
          <cell r="O5768">
            <v>57</v>
          </cell>
          <cell r="P5768"/>
          <cell r="Q5768">
            <v>60</v>
          </cell>
          <cell r="R5768">
            <v>8570</v>
          </cell>
          <cell r="S5768">
            <v>8570</v>
          </cell>
          <cell r="T5768">
            <v>8510</v>
          </cell>
          <cell r="U5768">
            <v>8530</v>
          </cell>
          <cell r="V5768">
            <v>8510</v>
          </cell>
          <cell r="W5768">
            <v>8510</v>
          </cell>
          <cell r="X5768">
            <v>40.598850711788657</v>
          </cell>
        </row>
        <row r="5769">
          <cell r="A5769">
            <v>44875</v>
          </cell>
          <cell r="B5769">
            <v>11</v>
          </cell>
          <cell r="C5769">
            <v>2022</v>
          </cell>
          <cell r="D5769" t="str">
            <v>Real-Time Engine Initialization Error</v>
          </cell>
          <cell r="E5769" t="e">
            <v>#VALUE!</v>
          </cell>
          <cell r="F5769">
            <v>42.637694806638052</v>
          </cell>
          <cell r="G5769">
            <v>42.637694806638052</v>
          </cell>
          <cell r="H5769">
            <v>45.586046043267281</v>
          </cell>
          <cell r="I5769">
            <v>43.091287304581009</v>
          </cell>
          <cell r="J5769"/>
          <cell r="K5769">
            <v>53.52391475726904</v>
          </cell>
          <cell r="M5769" t="str">
            <v>Real-Time Engine Initialization Error</v>
          </cell>
          <cell r="N5769">
            <v>48.75</v>
          </cell>
          <cell r="O5769">
            <v>57</v>
          </cell>
          <cell r="P5769"/>
          <cell r="Q5769">
            <v>60</v>
          </cell>
          <cell r="R5769">
            <v>8370</v>
          </cell>
          <cell r="S5769">
            <v>8370</v>
          </cell>
          <cell r="T5769">
            <v>8310</v>
          </cell>
          <cell r="U5769">
            <v>8330</v>
          </cell>
          <cell r="V5769">
            <v>8310</v>
          </cell>
          <cell r="W5769">
            <v>8310</v>
          </cell>
          <cell r="X5769">
            <v>40.357953201395581</v>
          </cell>
        </row>
        <row r="5770">
          <cell r="A5770">
            <v>44876</v>
          </cell>
          <cell r="B5770">
            <v>11</v>
          </cell>
          <cell r="C5770">
            <v>2022</v>
          </cell>
          <cell r="D5770" t="str">
            <v>Real-Time Engine Initialization Error</v>
          </cell>
          <cell r="E5770" t="e">
            <v>#VALUE!</v>
          </cell>
          <cell r="F5770">
            <v>44.225268549438404</v>
          </cell>
          <cell r="G5770">
            <v>44.225268549438404</v>
          </cell>
          <cell r="H5770">
            <v>47.400416035039107</v>
          </cell>
          <cell r="I5770">
            <v>44.678861047381361</v>
          </cell>
          <cell r="J5770"/>
          <cell r="K5770">
            <v>50.802359769611293</v>
          </cell>
          <cell r="M5770" t="str">
            <v>Real-Time Engine Initialization Error</v>
          </cell>
          <cell r="N5770">
            <v>50.5</v>
          </cell>
          <cell r="O5770">
            <v>57</v>
          </cell>
          <cell r="P5770"/>
          <cell r="Q5770">
            <v>60</v>
          </cell>
          <cell r="R5770">
            <v>8600</v>
          </cell>
          <cell r="S5770">
            <v>8600</v>
          </cell>
          <cell r="T5770">
            <v>8550</v>
          </cell>
          <cell r="U5770">
            <v>8550</v>
          </cell>
          <cell r="V5770">
            <v>8550</v>
          </cell>
          <cell r="W5770">
            <v>8550</v>
          </cell>
          <cell r="X5770">
            <v>42.073768998384651</v>
          </cell>
        </row>
        <row r="5771">
          <cell r="A5771">
            <v>44879</v>
          </cell>
          <cell r="B5771">
            <v>11</v>
          </cell>
          <cell r="C5771">
            <v>2022</v>
          </cell>
          <cell r="D5771" t="str">
            <v>Real-Time Engine Initialization Error</v>
          </cell>
          <cell r="E5771" t="e">
            <v>#VALUE!</v>
          </cell>
          <cell r="F5771">
            <v>43.091287304581009</v>
          </cell>
          <cell r="G5771">
            <v>43.091287304581009</v>
          </cell>
          <cell r="H5771">
            <v>46.266434790181712</v>
          </cell>
          <cell r="I5771">
            <v>43.544879802523965</v>
          </cell>
          <cell r="J5771"/>
          <cell r="K5771">
            <v>49.89517477372538</v>
          </cell>
          <cell r="M5771" t="str">
            <v>Real-Time Engine Initialization Error</v>
          </cell>
          <cell r="N5771">
            <v>49</v>
          </cell>
          <cell r="O5771">
            <v>57</v>
          </cell>
          <cell r="P5771"/>
          <cell r="Q5771">
            <v>60</v>
          </cell>
          <cell r="R5771">
            <v>8600</v>
          </cell>
          <cell r="S5771">
            <v>8600</v>
          </cell>
          <cell r="T5771">
            <v>8550</v>
          </cell>
          <cell r="U5771">
            <v>8550</v>
          </cell>
          <cell r="V5771">
            <v>8550</v>
          </cell>
          <cell r="W5771">
            <v>8550</v>
          </cell>
          <cell r="X5771">
            <v>40.573935363084843</v>
          </cell>
        </row>
        <row r="5772">
          <cell r="A5772">
            <v>44880</v>
          </cell>
          <cell r="B5772">
            <v>11</v>
          </cell>
          <cell r="C5772">
            <v>2022</v>
          </cell>
          <cell r="D5772" t="str">
            <v>Real-Time Engine Initialization Error</v>
          </cell>
          <cell r="E5772" t="e">
            <v>#VALUE!</v>
          </cell>
          <cell r="F5772">
            <v>42.864491055609527</v>
          </cell>
          <cell r="G5772">
            <v>42.864491055609527</v>
          </cell>
          <cell r="H5772">
            <v>45.812842292238756</v>
          </cell>
          <cell r="I5772">
            <v>43.318083553552491</v>
          </cell>
          <cell r="J5772"/>
          <cell r="K5772">
            <v>48.874591653353725</v>
          </cell>
          <cell r="M5772" t="str">
            <v>Real-Time Engine Initialization Error</v>
          </cell>
          <cell r="N5772">
            <v>49</v>
          </cell>
          <cell r="O5772">
            <v>57</v>
          </cell>
          <cell r="P5772"/>
          <cell r="Q5772">
            <v>60</v>
          </cell>
          <cell r="R5772">
            <v>8490</v>
          </cell>
          <cell r="S5772">
            <v>8490</v>
          </cell>
          <cell r="T5772">
            <v>8470</v>
          </cell>
          <cell r="U5772">
            <v>8470</v>
          </cell>
          <cell r="V5772">
            <v>8470</v>
          </cell>
          <cell r="W5772">
            <v>8470</v>
          </cell>
          <cell r="X5772">
            <v>40.352710081901122</v>
          </cell>
        </row>
        <row r="5773">
          <cell r="A5773">
            <v>44881</v>
          </cell>
          <cell r="B5773">
            <v>11</v>
          </cell>
          <cell r="C5773">
            <v>2022</v>
          </cell>
          <cell r="D5773" t="str">
            <v>Real-Time Engine Initialization Error</v>
          </cell>
          <cell r="E5773" t="e">
            <v>#VALUE!</v>
          </cell>
          <cell r="F5773">
            <v>42.637694806638052</v>
          </cell>
          <cell r="G5773">
            <v>42.864491055609527</v>
          </cell>
          <cell r="H5773">
            <v>45.359249794295799</v>
          </cell>
          <cell r="I5773">
            <v>43.091287304581009</v>
          </cell>
          <cell r="J5773"/>
          <cell r="K5773">
            <v>48.080804781953546</v>
          </cell>
          <cell r="M5773" t="str">
            <v>Real-Time Engine Initialization Error</v>
          </cell>
          <cell r="N5773">
            <v>48.75</v>
          </cell>
          <cell r="O5773">
            <v>57</v>
          </cell>
          <cell r="P5773"/>
          <cell r="Q5773">
            <v>60</v>
          </cell>
          <cell r="R5773">
            <v>8380</v>
          </cell>
          <cell r="S5773">
            <v>8380</v>
          </cell>
          <cell r="T5773">
            <v>8360</v>
          </cell>
          <cell r="U5773">
            <v>8360</v>
          </cell>
          <cell r="V5773">
            <v>8360</v>
          </cell>
          <cell r="W5773">
            <v>8360</v>
          </cell>
          <cell r="X5773">
            <v>40.203881315472756</v>
          </cell>
        </row>
        <row r="5774">
          <cell r="A5774">
            <v>44882</v>
          </cell>
          <cell r="B5774">
            <v>11</v>
          </cell>
          <cell r="C5774">
            <v>2022</v>
          </cell>
          <cell r="D5774" t="str">
            <v>Real-Time Engine Initialization Error</v>
          </cell>
          <cell r="E5774" t="e">
            <v>#VALUE!</v>
          </cell>
          <cell r="F5774">
            <v>41.163519188323434</v>
          </cell>
          <cell r="G5774">
            <v>41.344956187500621</v>
          </cell>
          <cell r="H5774">
            <v>43.998472300466922</v>
          </cell>
          <cell r="I5774">
            <v>41.594432061369247</v>
          </cell>
          <cell r="J5774"/>
          <cell r="K5774">
            <v>46.266434790181712</v>
          </cell>
          <cell r="M5774" t="str">
            <v>Real-Time Engine Initialization Error</v>
          </cell>
          <cell r="N5774">
            <v>47</v>
          </cell>
          <cell r="O5774">
            <v>57</v>
          </cell>
          <cell r="P5774"/>
          <cell r="Q5774">
            <v>60</v>
          </cell>
          <cell r="R5774">
            <v>8080</v>
          </cell>
          <cell r="S5774">
            <v>8080</v>
          </cell>
          <cell r="T5774">
            <v>8060</v>
          </cell>
          <cell r="U5774">
            <v>8060</v>
          </cell>
          <cell r="V5774">
            <v>8060</v>
          </cell>
          <cell r="W5774">
            <v>8060</v>
          </cell>
          <cell r="X5774">
            <v>38.33105834265217</v>
          </cell>
        </row>
        <row r="5775">
          <cell r="A5775">
            <v>44883</v>
          </cell>
          <cell r="B5775">
            <v>11</v>
          </cell>
          <cell r="C5775">
            <v>2022</v>
          </cell>
          <cell r="D5775"/>
          <cell r="E5775"/>
          <cell r="F5775"/>
          <cell r="G5775"/>
          <cell r="H5775"/>
          <cell r="I5775"/>
          <cell r="J5775"/>
          <cell r="K5775">
            <v>47.400416035039107</v>
          </cell>
          <cell r="M5775" t="str">
            <v>Real-Time Engine Initialization Error</v>
          </cell>
          <cell r="N5775">
            <v>47</v>
          </cell>
          <cell r="O5775">
            <v>58</v>
          </cell>
          <cell r="P5775"/>
          <cell r="Q5775">
            <v>61</v>
          </cell>
          <cell r="R5775">
            <v>8110</v>
          </cell>
          <cell r="S5775">
            <v>8110</v>
          </cell>
          <cell r="T5775">
            <v>8090</v>
          </cell>
          <cell r="U5775">
            <v>8090</v>
          </cell>
          <cell r="V5775">
            <v>8090</v>
          </cell>
          <cell r="W5775">
            <v>8090</v>
          </cell>
          <cell r="X5775"/>
        </row>
        <row r="5776">
          <cell r="A5776">
            <v>44886</v>
          </cell>
          <cell r="B5776">
            <v>11</v>
          </cell>
          <cell r="C5776">
            <v>2022</v>
          </cell>
          <cell r="D5776" t="str">
            <v>Real-Time Engine Initialization Error</v>
          </cell>
          <cell r="E5776" t="e">
            <v>#VALUE!</v>
          </cell>
          <cell r="F5776">
            <v>41.0501210638377</v>
          </cell>
          <cell r="G5776">
            <v>41.0501210638377</v>
          </cell>
          <cell r="H5776">
            <v>44.452064798409886</v>
          </cell>
          <cell r="I5776">
            <v>41.503713561780657</v>
          </cell>
          <cell r="J5776"/>
          <cell r="K5776">
            <v>47.400416035039107</v>
          </cell>
          <cell r="M5776" t="str">
            <v>Real-Time Engine Initialization Error</v>
          </cell>
          <cell r="N5776">
            <v>47</v>
          </cell>
          <cell r="O5776">
            <v>58</v>
          </cell>
          <cell r="P5776"/>
          <cell r="Q5776">
            <v>61</v>
          </cell>
          <cell r="R5776">
            <v>7910</v>
          </cell>
          <cell r="S5776">
            <v>7910</v>
          </cell>
          <cell r="T5776">
            <v>7890</v>
          </cell>
          <cell r="U5776">
            <v>7890</v>
          </cell>
          <cell r="V5776">
            <v>7890</v>
          </cell>
          <cell r="W5776">
            <v>7890</v>
          </cell>
          <cell r="X5776">
            <v>38.181086548160252</v>
          </cell>
        </row>
        <row r="5777">
          <cell r="A5777">
            <v>44887</v>
          </cell>
          <cell r="B5777">
            <v>11</v>
          </cell>
          <cell r="C5777">
            <v>2022</v>
          </cell>
          <cell r="D5777" t="str">
            <v>Real-Time Engine Initialization Error</v>
          </cell>
          <cell r="E5777" t="e">
            <v>#VALUE!</v>
          </cell>
          <cell r="F5777">
            <v>42.637694806638052</v>
          </cell>
          <cell r="G5777">
            <v>42.637694806638052</v>
          </cell>
          <cell r="H5777">
            <v>45.359249794295799</v>
          </cell>
          <cell r="I5777">
            <v>43.091287304581009</v>
          </cell>
          <cell r="J5777"/>
          <cell r="K5777">
            <v>48.761193528867985</v>
          </cell>
          <cell r="M5777" t="str">
            <v>Real-Time Engine Initialization Error</v>
          </cell>
          <cell r="N5777">
            <v>47</v>
          </cell>
          <cell r="O5777">
            <v>58</v>
          </cell>
          <cell r="P5777"/>
          <cell r="Q5777">
            <v>61</v>
          </cell>
          <cell r="R5777">
            <v>8100</v>
          </cell>
          <cell r="S5777">
            <v>8100</v>
          </cell>
          <cell r="T5777">
            <v>8080</v>
          </cell>
          <cell r="U5777">
            <v>8080</v>
          </cell>
          <cell r="V5777">
            <v>8080</v>
          </cell>
          <cell r="W5777">
            <v>8080</v>
          </cell>
          <cell r="X5777">
            <v>39.717848016600868</v>
          </cell>
        </row>
        <row r="5778">
          <cell r="A5778">
            <v>44888</v>
          </cell>
          <cell r="B5778">
            <v>11</v>
          </cell>
          <cell r="C5778">
            <v>2022</v>
          </cell>
          <cell r="D5778" t="str">
            <v>Real-Time Engine Initialization Error</v>
          </cell>
          <cell r="E5778" t="e">
            <v>#VALUE!</v>
          </cell>
          <cell r="F5778">
            <v>43.431481678038224</v>
          </cell>
          <cell r="G5778">
            <v>43.431481678038224</v>
          </cell>
          <cell r="H5778">
            <v>46.266434790181712</v>
          </cell>
          <cell r="I5778">
            <v>43.862394551084037</v>
          </cell>
          <cell r="J5778"/>
          <cell r="K5778">
            <v>49.89517477372538</v>
          </cell>
          <cell r="M5778" t="str">
            <v>Real-Time Engine Initialization Error</v>
          </cell>
          <cell r="N5778">
            <v>47</v>
          </cell>
          <cell r="O5778">
            <v>58</v>
          </cell>
          <cell r="P5778"/>
          <cell r="Q5778">
            <v>61</v>
          </cell>
          <cell r="R5778">
            <v>8270</v>
          </cell>
          <cell r="S5778">
            <v>8270</v>
          </cell>
          <cell r="T5778">
            <v>8270</v>
          </cell>
          <cell r="U5778">
            <v>8280</v>
          </cell>
          <cell r="V5778">
            <v>8230</v>
          </cell>
          <cell r="W5778">
            <v>8270</v>
          </cell>
          <cell r="X5778">
            <v>40.716176980706472</v>
          </cell>
        </row>
        <row r="5779">
          <cell r="A5779">
            <v>44889</v>
          </cell>
          <cell r="B5779">
            <v>11</v>
          </cell>
          <cell r="C5779">
            <v>2022</v>
          </cell>
          <cell r="D5779" t="str">
            <v>Real-Time Engine Initialization Error</v>
          </cell>
          <cell r="E5779" t="e">
            <v>#VALUE!</v>
          </cell>
          <cell r="F5779">
            <v>43.544879802523965</v>
          </cell>
          <cell r="G5779">
            <v>43.544879802523965</v>
          </cell>
          <cell r="H5779">
            <v>46.493231039153194</v>
          </cell>
          <cell r="I5779">
            <v>43.998472300466922</v>
          </cell>
          <cell r="J5779"/>
          <cell r="K5779">
            <v>49.89517477372538</v>
          </cell>
          <cell r="M5779" t="str">
            <v>Real-Time Engine Initialization Error</v>
          </cell>
          <cell r="N5779"/>
          <cell r="O5779"/>
          <cell r="P5779"/>
          <cell r="Q5779"/>
          <cell r="R5779">
            <v>8470</v>
          </cell>
          <cell r="S5779">
            <v>8470</v>
          </cell>
          <cell r="T5779">
            <v>8500</v>
          </cell>
          <cell r="U5779">
            <v>8510</v>
          </cell>
          <cell r="V5779">
            <v>8460</v>
          </cell>
          <cell r="W5779">
            <v>8500</v>
          </cell>
          <cell r="X5779">
            <v>40.873836228891051</v>
          </cell>
        </row>
        <row r="5780">
          <cell r="A5780">
            <v>44890</v>
          </cell>
          <cell r="B5780">
            <v>11</v>
          </cell>
          <cell r="C5780">
            <v>2022</v>
          </cell>
          <cell r="D5780" t="str">
            <v>Real-Time Engine Initialization Error</v>
          </cell>
          <cell r="E5780" t="e">
            <v>#VALUE!</v>
          </cell>
          <cell r="F5780">
            <v>44.225268549438404</v>
          </cell>
          <cell r="G5780">
            <v>44.225268549438404</v>
          </cell>
          <cell r="H5780">
            <v>47.627212284010589</v>
          </cell>
          <cell r="I5780">
            <v>44.678861047381361</v>
          </cell>
          <cell r="J5780"/>
          <cell r="K5780">
            <v>48.761193528867985</v>
          </cell>
          <cell r="M5780" t="str">
            <v>Real-Time Engine Initialization Error</v>
          </cell>
          <cell r="N5780">
            <v>47</v>
          </cell>
          <cell r="O5780">
            <v>58</v>
          </cell>
          <cell r="P5780"/>
          <cell r="Q5780">
            <v>61</v>
          </cell>
          <cell r="R5780">
            <v>8450</v>
          </cell>
          <cell r="S5780">
            <v>8450</v>
          </cell>
          <cell r="T5780">
            <v>8450</v>
          </cell>
          <cell r="U5780">
            <v>8450</v>
          </cell>
          <cell r="V5780">
            <v>8400</v>
          </cell>
          <cell r="W5780">
            <v>8450</v>
          </cell>
          <cell r="X5780">
            <v>41.902824279244442</v>
          </cell>
        </row>
        <row r="5781">
          <cell r="A5781">
            <v>44893</v>
          </cell>
          <cell r="B5781">
            <v>11</v>
          </cell>
          <cell r="C5781">
            <v>2022</v>
          </cell>
          <cell r="D5781"/>
          <cell r="E5781"/>
          <cell r="F5781"/>
          <cell r="G5781"/>
          <cell r="H5781">
            <v>46.720027288124676</v>
          </cell>
          <cell r="I5781"/>
          <cell r="J5781"/>
          <cell r="K5781">
            <v>48.874591653353725</v>
          </cell>
          <cell r="M5781" t="str">
            <v>Real-Time Engine Initialization Error</v>
          </cell>
          <cell r="N5781">
            <v>50.5</v>
          </cell>
          <cell r="O5781">
            <v>58</v>
          </cell>
          <cell r="P5781"/>
          <cell r="Q5781">
            <v>61</v>
          </cell>
          <cell r="R5781">
            <v>8350</v>
          </cell>
          <cell r="S5781">
            <v>8350</v>
          </cell>
          <cell r="T5781">
            <v>8350</v>
          </cell>
          <cell r="U5781">
            <v>8350</v>
          </cell>
          <cell r="V5781">
            <v>8300</v>
          </cell>
          <cell r="W5781">
            <v>8350</v>
          </cell>
          <cell r="X5781"/>
        </row>
        <row r="5782">
          <cell r="A5782">
            <v>44894</v>
          </cell>
          <cell r="B5782">
            <v>11</v>
          </cell>
          <cell r="C5782">
            <v>2022</v>
          </cell>
          <cell r="D5782" t="str">
            <v>Real-Time Engine Initialization Error</v>
          </cell>
          <cell r="E5782" t="e">
            <v>#VALUE!</v>
          </cell>
          <cell r="F5782">
            <v>45.019055420838583</v>
          </cell>
          <cell r="G5782">
            <v>45.132453545324317</v>
          </cell>
          <cell r="H5782">
            <v>47.400416035039107</v>
          </cell>
          <cell r="I5782">
            <v>45.359249794295799</v>
          </cell>
          <cell r="J5782"/>
          <cell r="K5782">
            <v>49.214786026810941</v>
          </cell>
          <cell r="M5782" t="str">
            <v>Real-Time Engine Initialization Error</v>
          </cell>
          <cell r="N5782">
            <v>50.75</v>
          </cell>
          <cell r="O5782">
            <v>58</v>
          </cell>
          <cell r="P5782"/>
          <cell r="Q5782">
            <v>61</v>
          </cell>
          <cell r="R5782">
            <v>8690</v>
          </cell>
          <cell r="S5782">
            <v>8690</v>
          </cell>
          <cell r="T5782">
            <v>8650</v>
          </cell>
          <cell r="U5782">
            <v>8730</v>
          </cell>
          <cell r="V5782">
            <v>8630</v>
          </cell>
          <cell r="W5782">
            <v>8650</v>
          </cell>
          <cell r="X5782">
            <v>42.51989164956963</v>
          </cell>
        </row>
        <row r="5783">
          <cell r="A5783">
            <v>44895</v>
          </cell>
          <cell r="B5783">
            <v>11</v>
          </cell>
          <cell r="C5783">
            <v>2022</v>
          </cell>
          <cell r="D5783" t="str">
            <v>Real-Time Engine Initialization Error</v>
          </cell>
          <cell r="E5783" t="e">
            <v>#VALUE!</v>
          </cell>
          <cell r="F5783">
            <v>45.699444167753015</v>
          </cell>
          <cell r="G5783">
            <v>45.699444167753015</v>
          </cell>
          <cell r="H5783">
            <v>48.307601030925028</v>
          </cell>
          <cell r="I5783">
            <v>46.266434790181712</v>
          </cell>
          <cell r="J5783"/>
          <cell r="K5783">
            <v>48.987989777839459</v>
          </cell>
          <cell r="M5783" t="str">
            <v>Real-Time Engine Initialization Error</v>
          </cell>
          <cell r="N5783">
            <v>50.75</v>
          </cell>
          <cell r="O5783">
            <v>58</v>
          </cell>
          <cell r="P5783"/>
          <cell r="Q5783">
            <v>61</v>
          </cell>
          <cell r="R5783">
            <v>8690</v>
          </cell>
          <cell r="S5783">
            <v>8690</v>
          </cell>
          <cell r="T5783">
            <v>8650</v>
          </cell>
          <cell r="U5783">
            <v>8750</v>
          </cell>
          <cell r="V5783">
            <v>8650</v>
          </cell>
          <cell r="W5783">
            <v>8650</v>
          </cell>
          <cell r="X5783">
            <v>43.266374212969986</v>
          </cell>
        </row>
        <row r="5784">
          <cell r="A5784">
            <v>44896</v>
          </cell>
          <cell r="B5784">
            <v>12</v>
          </cell>
          <cell r="C5784">
            <v>2022</v>
          </cell>
          <cell r="D5784" t="str">
            <v>Real-Time Engine Initialization Error</v>
          </cell>
          <cell r="E5784" t="e">
            <v>#VALUE!</v>
          </cell>
          <cell r="F5784">
            <v>44.56546292289562</v>
          </cell>
          <cell r="G5784">
            <v>44.56546292289562</v>
          </cell>
          <cell r="H5784">
            <v>46.493231039153194</v>
          </cell>
          <cell r="I5784">
            <v>44.996375795941432</v>
          </cell>
          <cell r="J5784"/>
          <cell r="K5784">
            <v>46.720027288124676</v>
          </cell>
          <cell r="M5784" t="str">
            <v>Real-Time Engine Initialization Error</v>
          </cell>
          <cell r="N5784">
            <v>50.5</v>
          </cell>
          <cell r="O5784">
            <v>58</v>
          </cell>
          <cell r="P5784"/>
          <cell r="Q5784">
            <v>61</v>
          </cell>
          <cell r="R5784">
            <v>8640</v>
          </cell>
          <cell r="S5784">
            <v>8640</v>
          </cell>
          <cell r="T5784">
            <v>8650</v>
          </cell>
          <cell r="U5784">
            <v>8670</v>
          </cell>
          <cell r="V5784">
            <v>8570</v>
          </cell>
          <cell r="W5784">
            <v>8650</v>
          </cell>
          <cell r="X5784">
            <v>42.070704184209355</v>
          </cell>
        </row>
        <row r="5785">
          <cell r="A5785">
            <v>44897</v>
          </cell>
          <cell r="B5785">
            <v>12</v>
          </cell>
          <cell r="C5785">
            <v>2022</v>
          </cell>
          <cell r="D5785" t="str">
            <v>Real-Time Engine Initialization Error</v>
          </cell>
          <cell r="E5785" t="e">
            <v>#VALUE!</v>
          </cell>
          <cell r="F5785">
            <v>43.771676051495447</v>
          </cell>
          <cell r="G5785">
            <v>43.771676051495447</v>
          </cell>
          <cell r="H5785">
            <v>45.586046043267281</v>
          </cell>
          <cell r="I5785">
            <v>44.315987049026994</v>
          </cell>
          <cell r="J5785"/>
          <cell r="K5785">
            <v>47.400416035039107</v>
          </cell>
          <cell r="M5785" t="str">
            <v>Real-Time Engine Initialization Error</v>
          </cell>
          <cell r="N5785">
            <v>50.5</v>
          </cell>
          <cell r="O5785">
            <v>57.5</v>
          </cell>
          <cell r="P5785"/>
          <cell r="Q5785">
            <v>65.5</v>
          </cell>
          <cell r="R5785">
            <v>8450</v>
          </cell>
          <cell r="S5785">
            <v>8450</v>
          </cell>
          <cell r="T5785">
            <v>8450</v>
          </cell>
          <cell r="U5785">
            <v>8500</v>
          </cell>
          <cell r="V5785">
            <v>8350</v>
          </cell>
          <cell r="W5785">
            <v>8450</v>
          </cell>
          <cell r="X5785">
            <v>40.960965248875837</v>
          </cell>
        </row>
        <row r="5786">
          <cell r="A5786">
            <v>44900</v>
          </cell>
          <cell r="B5786">
            <v>12</v>
          </cell>
          <cell r="C5786">
            <v>2022</v>
          </cell>
          <cell r="D5786" t="str">
            <v>Real-Time Engine Initialization Error</v>
          </cell>
          <cell r="E5786" t="e">
            <v>#VALUE!</v>
          </cell>
          <cell r="F5786">
            <v>43.998472300466922</v>
          </cell>
          <cell r="G5786">
            <v>43.998472300466922</v>
          </cell>
          <cell r="H5786">
            <v>45.812842292238756</v>
          </cell>
          <cell r="I5786">
            <v>44.452064798409886</v>
          </cell>
          <cell r="J5786"/>
          <cell r="K5786">
            <v>48.080804781953546</v>
          </cell>
          <cell r="M5786" t="str">
            <v>Real-Time Engine Initialization Error</v>
          </cell>
          <cell r="N5786">
            <v>49.75</v>
          </cell>
          <cell r="O5786">
            <v>57.5</v>
          </cell>
          <cell r="P5786"/>
          <cell r="Q5786">
            <v>65.5</v>
          </cell>
          <cell r="R5786">
            <v>8580</v>
          </cell>
          <cell r="S5786">
            <v>8580</v>
          </cell>
          <cell r="T5786">
            <v>8580</v>
          </cell>
          <cell r="U5786">
            <v>8630</v>
          </cell>
          <cell r="V5786">
            <v>8480</v>
          </cell>
          <cell r="W5786">
            <v>8580</v>
          </cell>
          <cell r="X5786">
            <v>41.182791155425697</v>
          </cell>
        </row>
        <row r="5787">
          <cell r="A5787">
            <v>44901</v>
          </cell>
          <cell r="B5787">
            <v>12</v>
          </cell>
          <cell r="C5787">
            <v>2022</v>
          </cell>
          <cell r="D5787">
            <v>4086</v>
          </cell>
          <cell r="E5787">
            <v>44.678861047381361</v>
          </cell>
          <cell r="F5787">
            <v>44.678861047381361</v>
          </cell>
          <cell r="G5787">
            <v>44.678861047381361</v>
          </cell>
          <cell r="H5787">
            <v>47.627212284010589</v>
          </cell>
          <cell r="I5787">
            <v>45.223172044912914</v>
          </cell>
          <cell r="J5787"/>
          <cell r="K5787">
            <v>48.534397279896503</v>
          </cell>
          <cell r="M5787" t="str">
            <v>Real-Time Engine Initialization Error</v>
          </cell>
          <cell r="N5787">
            <v>50.5</v>
          </cell>
          <cell r="O5787">
            <v>57.5</v>
          </cell>
          <cell r="P5787"/>
          <cell r="Q5787">
            <v>65.5</v>
          </cell>
          <cell r="R5787" t="str">
            <v>Real-Time Engine Initialization Error</v>
          </cell>
          <cell r="S5787">
            <v>8180</v>
          </cell>
          <cell r="T5787">
            <v>8200</v>
          </cell>
          <cell r="U5787">
            <v>8200</v>
          </cell>
          <cell r="V5787">
            <v>8150</v>
          </cell>
          <cell r="W5787">
            <v>8200</v>
          </cell>
          <cell r="X5787">
            <v>42.208584527326956</v>
          </cell>
        </row>
        <row r="5788">
          <cell r="A5788">
            <v>44902</v>
          </cell>
          <cell r="B5788">
            <v>12</v>
          </cell>
          <cell r="C5788">
            <v>2022</v>
          </cell>
          <cell r="D5788">
            <v>3969</v>
          </cell>
          <cell r="E5788">
            <v>43.091287304581009</v>
          </cell>
          <cell r="F5788">
            <v>43.771676051495447</v>
          </cell>
          <cell r="G5788">
            <v>43.771676051495447</v>
          </cell>
          <cell r="H5788">
            <v>45.359249794295799</v>
          </cell>
          <cell r="I5788">
            <v>44.225268549438404</v>
          </cell>
          <cell r="J5788"/>
          <cell r="K5788">
            <v>43.544879802523965</v>
          </cell>
          <cell r="M5788" t="str">
            <v>Real-Time Engine Initialization Error</v>
          </cell>
          <cell r="N5788">
            <v>50.5</v>
          </cell>
          <cell r="O5788">
            <v>57.5</v>
          </cell>
          <cell r="P5788"/>
          <cell r="Q5788">
            <v>65.5</v>
          </cell>
          <cell r="R5788" t="str">
            <v>Real-Time Engine Initialization Error</v>
          </cell>
          <cell r="S5788">
            <v>8330</v>
          </cell>
          <cell r="T5788">
            <v>8350</v>
          </cell>
          <cell r="U5788">
            <v>8350</v>
          </cell>
          <cell r="V5788">
            <v>8300</v>
          </cell>
          <cell r="W5788">
            <v>8350</v>
          </cell>
          <cell r="X5788">
            <v>40.962653568500585</v>
          </cell>
        </row>
        <row r="5789">
          <cell r="A5789">
            <v>44903</v>
          </cell>
          <cell r="B5789">
            <v>12</v>
          </cell>
          <cell r="C5789">
            <v>2022</v>
          </cell>
          <cell r="D5789">
            <v>3950</v>
          </cell>
          <cell r="E5789">
            <v>42.637694806638052</v>
          </cell>
          <cell r="F5789">
            <v>43.20468542906675</v>
          </cell>
          <cell r="G5789">
            <v>43.20468542906675</v>
          </cell>
          <cell r="H5789">
            <v>44.905657296352842</v>
          </cell>
          <cell r="I5789">
            <v>43.635598302112555</v>
          </cell>
          <cell r="J5789"/>
          <cell r="K5789">
            <v>45.812842292238756</v>
          </cell>
          <cell r="M5789" t="str">
            <v>Real-Time Engine Initialization Error</v>
          </cell>
          <cell r="N5789">
            <v>49</v>
          </cell>
          <cell r="O5789">
            <v>57.5</v>
          </cell>
          <cell r="P5789"/>
          <cell r="Q5789">
            <v>65.5</v>
          </cell>
          <cell r="R5789" t="str">
            <v>Real-Time Engine Initialization Error</v>
          </cell>
          <cell r="S5789">
            <v>8130</v>
          </cell>
          <cell r="T5789">
            <v>8150</v>
          </cell>
          <cell r="U5789">
            <v>8150</v>
          </cell>
          <cell r="V5789">
            <v>8100</v>
          </cell>
          <cell r="W5789">
            <v>8150</v>
          </cell>
          <cell r="X5789">
            <v>40.766561248570753</v>
          </cell>
        </row>
        <row r="5790">
          <cell r="A5790">
            <v>44904</v>
          </cell>
          <cell r="B5790">
            <v>12</v>
          </cell>
          <cell r="C5790">
            <v>2022</v>
          </cell>
          <cell r="D5790">
            <v>3987</v>
          </cell>
          <cell r="E5790">
            <v>42.864491055609527</v>
          </cell>
          <cell r="F5790">
            <v>43.544879802523965</v>
          </cell>
          <cell r="G5790">
            <v>43.544879802523965</v>
          </cell>
          <cell r="H5790">
            <v>45.359249794295799</v>
          </cell>
          <cell r="I5790">
            <v>43.998472300466922</v>
          </cell>
          <cell r="J5790"/>
          <cell r="K5790">
            <v>46.493231039153194</v>
          </cell>
          <cell r="M5790" t="str">
            <v>Real-Time Engine Initialization Error</v>
          </cell>
          <cell r="N5790">
            <v>49.5</v>
          </cell>
          <cell r="O5790">
            <v>57.51</v>
          </cell>
          <cell r="P5790"/>
          <cell r="Q5790">
            <v>65.510000000000005</v>
          </cell>
          <cell r="R5790" t="str">
            <v>Real-Time Engine Initialization Error</v>
          </cell>
          <cell r="S5790">
            <v>8170</v>
          </cell>
          <cell r="T5790">
            <v>8190</v>
          </cell>
          <cell r="U5790">
            <v>8190</v>
          </cell>
          <cell r="V5790">
            <v>8150</v>
          </cell>
          <cell r="W5790">
            <v>8190</v>
          </cell>
          <cell r="X5790">
            <v>41.092326500762873</v>
          </cell>
        </row>
        <row r="5791">
          <cell r="A5791">
            <v>44907</v>
          </cell>
          <cell r="B5791">
            <v>12</v>
          </cell>
          <cell r="C5791">
            <v>2022</v>
          </cell>
          <cell r="D5791">
            <v>3741</v>
          </cell>
          <cell r="E5791">
            <v>41.0501210638377</v>
          </cell>
          <cell r="F5791">
            <v>41.503713561780657</v>
          </cell>
          <cell r="G5791">
            <v>41.617111686266398</v>
          </cell>
          <cell r="H5791">
            <v>44.905657296352842</v>
          </cell>
          <cell r="I5791">
            <v>43.635598302112555</v>
          </cell>
          <cell r="J5791"/>
          <cell r="K5791">
            <v>43.771676051495447</v>
          </cell>
          <cell r="M5791" t="str">
            <v>Real-Time Engine Initialization Error</v>
          </cell>
          <cell r="N5791">
            <v>49.5</v>
          </cell>
          <cell r="O5791">
            <v>57.51</v>
          </cell>
          <cell r="P5791"/>
          <cell r="Q5791">
            <v>65.510000000000005</v>
          </cell>
          <cell r="R5791" t="str">
            <v>Real-Time Engine Initialization Error</v>
          </cell>
          <cell r="S5791">
            <v>7670</v>
          </cell>
          <cell r="T5791">
            <v>7690</v>
          </cell>
          <cell r="U5791">
            <v>7690</v>
          </cell>
          <cell r="V5791">
            <v>7650</v>
          </cell>
          <cell r="W5791">
            <v>7690</v>
          </cell>
          <cell r="X5791">
            <v>38.443351490815729</v>
          </cell>
        </row>
        <row r="5792">
          <cell r="A5792">
            <v>44908</v>
          </cell>
          <cell r="B5792">
            <v>12</v>
          </cell>
          <cell r="C5792">
            <v>2022</v>
          </cell>
          <cell r="D5792">
            <v>3887</v>
          </cell>
          <cell r="E5792">
            <v>41.957306059723614</v>
          </cell>
          <cell r="F5792">
            <v>42.41089855766657</v>
          </cell>
          <cell r="G5792">
            <v>42.524296682152311</v>
          </cell>
          <cell r="H5792">
            <v>44.452064798409886</v>
          </cell>
          <cell r="I5792">
            <v>43.091287304581009</v>
          </cell>
          <cell r="J5792"/>
          <cell r="K5792">
            <v>45.359249794295799</v>
          </cell>
          <cell r="M5792" t="str">
            <v>Real-Time Engine Initialization Error</v>
          </cell>
          <cell r="N5792">
            <v>49.5</v>
          </cell>
          <cell r="O5792">
            <v>57.51</v>
          </cell>
          <cell r="P5792"/>
          <cell r="Q5792">
            <v>65.510000000000005</v>
          </cell>
          <cell r="R5792" t="str">
            <v>Real-Time Engine Initialization Error</v>
          </cell>
          <cell r="S5792">
            <v>7670</v>
          </cell>
          <cell r="T5792">
            <v>7690</v>
          </cell>
          <cell r="U5792">
            <v>7690</v>
          </cell>
          <cell r="V5792">
            <v>7650</v>
          </cell>
          <cell r="W5792">
            <v>7690</v>
          </cell>
          <cell r="X5792">
            <v>39.835382727163982</v>
          </cell>
        </row>
        <row r="5793">
          <cell r="A5793">
            <v>44909</v>
          </cell>
          <cell r="B5793">
            <v>12</v>
          </cell>
          <cell r="C5793">
            <v>2022</v>
          </cell>
          <cell r="D5793">
            <v>3950</v>
          </cell>
          <cell r="E5793">
            <v>42.41089855766657</v>
          </cell>
          <cell r="F5793">
            <v>42.977889180095268</v>
          </cell>
          <cell r="G5793">
            <v>43.091287304581009</v>
          </cell>
          <cell r="H5793">
            <v>45.132453545324317</v>
          </cell>
          <cell r="I5793">
            <v>43.771676051495447</v>
          </cell>
          <cell r="J5793"/>
          <cell r="K5793">
            <v>45.359249794295799</v>
          </cell>
          <cell r="M5793" t="str">
            <v>Real-Time Engine Initialization Error</v>
          </cell>
          <cell r="N5793">
            <v>49.5</v>
          </cell>
          <cell r="O5793">
            <v>57.51</v>
          </cell>
          <cell r="P5793"/>
          <cell r="Q5793">
            <v>65.510000000000005</v>
          </cell>
          <cell r="R5793" t="str">
            <v>Real-Time Engine Initialization Error</v>
          </cell>
          <cell r="S5793">
            <v>7790</v>
          </cell>
          <cell r="T5793">
            <v>7810</v>
          </cell>
          <cell r="U5793">
            <v>7810</v>
          </cell>
          <cell r="V5793">
            <v>7770</v>
          </cell>
          <cell r="W5793">
            <v>7810</v>
          </cell>
          <cell r="X5793">
            <v>40.831594504892536</v>
          </cell>
        </row>
        <row r="5794">
          <cell r="A5794">
            <v>44910</v>
          </cell>
          <cell r="B5794">
            <v>12</v>
          </cell>
          <cell r="C5794">
            <v>2022</v>
          </cell>
          <cell r="D5794">
            <v>3874</v>
          </cell>
          <cell r="E5794">
            <v>42.184102308695095</v>
          </cell>
          <cell r="F5794">
            <v>42.297500433180829</v>
          </cell>
          <cell r="G5794">
            <v>42.41089855766657</v>
          </cell>
          <cell r="H5794">
            <v>44.452064798409886</v>
          </cell>
          <cell r="I5794">
            <v>42.955209555198124</v>
          </cell>
          <cell r="J5794"/>
          <cell r="K5794">
            <v>43.771676051495447</v>
          </cell>
          <cell r="M5794" t="str">
            <v>Real-Time Engine Initialization Error</v>
          </cell>
          <cell r="N5794">
            <v>49.5</v>
          </cell>
          <cell r="O5794">
            <v>57.51</v>
          </cell>
          <cell r="P5794"/>
          <cell r="Q5794">
            <v>65.510000000000005</v>
          </cell>
          <cell r="R5794" t="str">
            <v>Real-Time Engine Initialization Error</v>
          </cell>
          <cell r="S5794">
            <v>7750</v>
          </cell>
          <cell r="T5794">
            <v>7810</v>
          </cell>
          <cell r="U5794">
            <v>7810</v>
          </cell>
          <cell r="V5794">
            <v>7770</v>
          </cell>
          <cell r="W5794">
            <v>7810</v>
          </cell>
          <cell r="X5794">
            <v>39.801072186433061</v>
          </cell>
        </row>
        <row r="5795">
          <cell r="A5795">
            <v>44911</v>
          </cell>
          <cell r="B5795">
            <v>12</v>
          </cell>
          <cell r="C5795">
            <v>2022</v>
          </cell>
          <cell r="D5795">
            <v>3917</v>
          </cell>
          <cell r="E5795">
            <v>42.184102308695095</v>
          </cell>
          <cell r="F5795">
            <v>42.297500433180829</v>
          </cell>
          <cell r="G5795">
            <v>42.41089855766657</v>
          </cell>
          <cell r="H5795">
            <v>44.452064798409886</v>
          </cell>
          <cell r="I5795">
            <v>42.955209555198124</v>
          </cell>
          <cell r="J5795"/>
          <cell r="K5795">
            <v>44.678861047381361</v>
          </cell>
          <cell r="M5795" t="str">
            <v>Real-Time Engine Initialization Error</v>
          </cell>
          <cell r="N5795">
            <v>49.5</v>
          </cell>
          <cell r="O5795">
            <v>57.51</v>
          </cell>
          <cell r="P5795"/>
          <cell r="Q5795">
            <v>65.510000000000005</v>
          </cell>
          <cell r="R5795" t="str">
            <v>Real-Time Engine Initialization Error</v>
          </cell>
          <cell r="S5795">
            <v>7650</v>
          </cell>
          <cell r="T5795">
            <v>7800</v>
          </cell>
          <cell r="U5795">
            <v>7800</v>
          </cell>
          <cell r="V5795">
            <v>7750</v>
          </cell>
          <cell r="W5795">
            <v>7800</v>
          </cell>
          <cell r="X5795">
            <v>40.179145509782153</v>
          </cell>
        </row>
        <row r="5796">
          <cell r="A5796">
            <v>44915</v>
          </cell>
          <cell r="B5796">
            <v>12</v>
          </cell>
          <cell r="C5796">
            <v>2022</v>
          </cell>
          <cell r="D5796">
            <v>3870</v>
          </cell>
          <cell r="E5796">
            <v>41.503713561780657</v>
          </cell>
          <cell r="F5796">
            <v>41.503713561780657</v>
          </cell>
          <cell r="G5796">
            <v>41.617111686266398</v>
          </cell>
          <cell r="H5796">
            <v>43.998472300466922</v>
          </cell>
          <cell r="I5796">
            <v>42.048024559312204</v>
          </cell>
          <cell r="J5796"/>
          <cell r="K5796">
            <v>45.132453545324317</v>
          </cell>
          <cell r="M5796" t="str">
            <v>Real-Time Engine Initialization Error</v>
          </cell>
          <cell r="N5796">
            <v>47.75</v>
          </cell>
          <cell r="O5796">
            <v>57.5</v>
          </cell>
          <cell r="P5796"/>
          <cell r="Q5796">
            <v>65.5</v>
          </cell>
          <cell r="R5796" t="str">
            <v>Real-Time Engine Initialization Error</v>
          </cell>
          <cell r="S5796">
            <v>7640</v>
          </cell>
          <cell r="T5796">
            <v>7790</v>
          </cell>
          <cell r="U5796">
            <v>7800</v>
          </cell>
          <cell r="V5796">
            <v>7750</v>
          </cell>
          <cell r="W5796">
            <v>7790</v>
          </cell>
          <cell r="X5796">
            <v>39.625349143098148</v>
          </cell>
        </row>
        <row r="5797">
          <cell r="A5797">
            <v>44916</v>
          </cell>
          <cell r="B5797">
            <v>12</v>
          </cell>
          <cell r="C5797">
            <v>2022</v>
          </cell>
          <cell r="D5797">
            <v>3960</v>
          </cell>
          <cell r="E5797">
            <v>42.184102308695095</v>
          </cell>
          <cell r="F5797">
            <v>42.184102308695095</v>
          </cell>
          <cell r="G5797">
            <v>42.297500433180829</v>
          </cell>
          <cell r="H5797">
            <v>44.452064798409886</v>
          </cell>
          <cell r="I5797">
            <v>42.637694806638052</v>
          </cell>
          <cell r="J5797"/>
          <cell r="K5797">
            <v>45.245851669810058</v>
          </cell>
          <cell r="M5797" t="str">
            <v>Real-Time Engine Initialization Error</v>
          </cell>
          <cell r="N5797">
            <v>48</v>
          </cell>
          <cell r="O5797">
            <v>57.5</v>
          </cell>
          <cell r="P5797"/>
          <cell r="Q5797">
            <v>65.5</v>
          </cell>
          <cell r="R5797" t="str">
            <v>Real-Time Engine Initialization Error</v>
          </cell>
          <cell r="S5797">
            <v>7600</v>
          </cell>
          <cell r="T5797">
            <v>7750</v>
          </cell>
          <cell r="U5797">
            <v>7760</v>
          </cell>
          <cell r="V5797">
            <v>7710</v>
          </cell>
          <cell r="W5797">
            <v>7750</v>
          </cell>
          <cell r="X5797">
            <v>40.510290749980015</v>
          </cell>
        </row>
        <row r="5798">
          <cell r="A5798">
            <v>44917</v>
          </cell>
          <cell r="B5798">
            <v>12</v>
          </cell>
          <cell r="C5798">
            <v>2022</v>
          </cell>
          <cell r="D5798">
            <v>3893</v>
          </cell>
          <cell r="E5798">
            <v>41.843907935237873</v>
          </cell>
          <cell r="F5798">
            <v>41.843907935237873</v>
          </cell>
          <cell r="G5798">
            <v>41.957306059723614</v>
          </cell>
          <cell r="H5798">
            <v>43.998472300466922</v>
          </cell>
          <cell r="I5798">
            <v>42.32018005807798</v>
          </cell>
          <cell r="J5798"/>
          <cell r="K5798">
            <v>44.452064798409886</v>
          </cell>
          <cell r="M5798" t="str">
            <v>Real-Time Engine Initialization Error</v>
          </cell>
          <cell r="N5798">
            <v>47.75</v>
          </cell>
          <cell r="O5798">
            <v>57.5</v>
          </cell>
          <cell r="P5798"/>
          <cell r="Q5798">
            <v>65.5</v>
          </cell>
          <cell r="R5798" t="str">
            <v>Real-Time Engine Initialization Error</v>
          </cell>
          <cell r="S5798">
            <v>7700</v>
          </cell>
          <cell r="T5798">
            <v>7850</v>
          </cell>
          <cell r="U5798">
            <v>7860</v>
          </cell>
          <cell r="V5798">
            <v>7810</v>
          </cell>
          <cell r="W5798">
            <v>7850</v>
          </cell>
          <cell r="X5798">
            <v>39.932962335864673</v>
          </cell>
        </row>
        <row r="5799">
          <cell r="A5799">
            <v>44918</v>
          </cell>
          <cell r="B5799">
            <v>12</v>
          </cell>
          <cell r="C5799">
            <v>2022</v>
          </cell>
          <cell r="D5799">
            <v>3831</v>
          </cell>
          <cell r="E5799">
            <v>41.503713561780657</v>
          </cell>
          <cell r="F5799">
            <v>41.503713561780657</v>
          </cell>
          <cell r="G5799">
            <v>41.617111686266398</v>
          </cell>
          <cell r="H5799">
            <v>43.998472300466922</v>
          </cell>
          <cell r="I5799">
            <v>41.957306059723614</v>
          </cell>
          <cell r="J5799"/>
          <cell r="K5799">
            <v>43.771676051495447</v>
          </cell>
          <cell r="M5799" t="str">
            <v>Real-Time Engine Initialization Error</v>
          </cell>
          <cell r="N5799">
            <v>47.75</v>
          </cell>
          <cell r="O5799">
            <v>57.5</v>
          </cell>
          <cell r="P5799"/>
          <cell r="Q5799">
            <v>65.5</v>
          </cell>
          <cell r="R5799" t="str">
            <v>Real-Time Engine Initialization Error</v>
          </cell>
          <cell r="S5799">
            <v>7430</v>
          </cell>
          <cell r="T5799">
            <v>7590</v>
          </cell>
          <cell r="U5799">
            <v>7600</v>
          </cell>
          <cell r="V5799">
            <v>7550</v>
          </cell>
          <cell r="W5799">
            <v>7590</v>
          </cell>
          <cell r="X5799">
            <v>39.296989136577849</v>
          </cell>
        </row>
        <row r="5800">
          <cell r="A5800">
            <v>44921</v>
          </cell>
          <cell r="B5800">
            <v>12</v>
          </cell>
          <cell r="C5800">
            <v>2022</v>
          </cell>
          <cell r="D5800"/>
          <cell r="E5800"/>
          <cell r="F5800"/>
          <cell r="G5800"/>
          <cell r="H5800"/>
          <cell r="I5800"/>
          <cell r="J5800"/>
          <cell r="K5800"/>
          <cell r="M5800" t="str">
            <v>Real-Time Engine Initialization Error</v>
          </cell>
          <cell r="N5800"/>
          <cell r="O5800"/>
          <cell r="P5800"/>
          <cell r="Q5800"/>
          <cell r="R5800" t="str">
            <v>Real-Time Engine Initialization Error</v>
          </cell>
          <cell r="S5800">
            <v>7710</v>
          </cell>
          <cell r="T5800">
            <v>7850</v>
          </cell>
          <cell r="U5800">
            <v>7880</v>
          </cell>
          <cell r="V5800">
            <v>7830</v>
          </cell>
          <cell r="W5800">
            <v>7850</v>
          </cell>
          <cell r="X5800" t="str">
            <v/>
          </cell>
        </row>
        <row r="5801">
          <cell r="A5801">
            <v>44922</v>
          </cell>
          <cell r="B5801">
            <v>12</v>
          </cell>
          <cell r="C5801">
            <v>2022</v>
          </cell>
          <cell r="D5801">
            <v>4104</v>
          </cell>
          <cell r="E5801">
            <v>43.318083553552491</v>
          </cell>
          <cell r="F5801">
            <v>43.318083553552491</v>
          </cell>
          <cell r="G5801">
            <v>43.431481678038224</v>
          </cell>
          <cell r="H5801">
            <v>46.266434790181712</v>
          </cell>
          <cell r="I5801">
            <v>43.862394551084037</v>
          </cell>
          <cell r="J5801"/>
          <cell r="K5801">
            <v>45.812842292238756</v>
          </cell>
          <cell r="M5801" t="str">
            <v>Real-Time Engine Initialization Error</v>
          </cell>
          <cell r="N5801">
            <v>47.75</v>
          </cell>
          <cell r="O5801">
            <v>57.5</v>
          </cell>
          <cell r="P5801"/>
          <cell r="Q5801">
            <v>65.5</v>
          </cell>
          <cell r="R5801" t="str">
            <v>Real-Time Engine Initialization Error</v>
          </cell>
          <cell r="S5801">
            <v>8000</v>
          </cell>
          <cell r="T5801">
            <v>8140</v>
          </cell>
          <cell r="U5801">
            <v>8170</v>
          </cell>
          <cell r="V5801">
            <v>8120</v>
          </cell>
          <cell r="W5801">
            <v>8140</v>
          </cell>
          <cell r="X5801">
            <v>42.11637130221493</v>
          </cell>
        </row>
        <row r="5802">
          <cell r="A5802">
            <v>44923</v>
          </cell>
          <cell r="B5802">
            <v>12</v>
          </cell>
          <cell r="C5802">
            <v>2022</v>
          </cell>
          <cell r="D5802">
            <v>4090</v>
          </cell>
          <cell r="E5802">
            <v>43.318083553552491</v>
          </cell>
          <cell r="F5802">
            <v>43.091287304581009</v>
          </cell>
          <cell r="G5802">
            <v>43.20468542906675</v>
          </cell>
          <cell r="H5802">
            <v>46.266434790181712</v>
          </cell>
          <cell r="I5802">
            <v>43.771676051495447</v>
          </cell>
          <cell r="J5802"/>
          <cell r="K5802">
            <v>44.905657296352842</v>
          </cell>
          <cell r="M5802" t="str">
            <v>Real-Time Engine Initialization Error</v>
          </cell>
          <cell r="N5802">
            <v>48.75</v>
          </cell>
          <cell r="O5802">
            <v>57.5</v>
          </cell>
          <cell r="P5802"/>
          <cell r="Q5802">
            <v>65.5</v>
          </cell>
          <cell r="R5802" t="str">
            <v>Real-Time Engine Initialization Error</v>
          </cell>
          <cell r="S5802">
            <v>8000</v>
          </cell>
          <cell r="T5802">
            <v>8140</v>
          </cell>
          <cell r="U5802">
            <v>8170</v>
          </cell>
          <cell r="V5802">
            <v>8120</v>
          </cell>
          <cell r="W5802">
            <v>8140</v>
          </cell>
          <cell r="X5802">
            <v>41.972699470287296</v>
          </cell>
        </row>
        <row r="5803">
          <cell r="A5803">
            <v>44924</v>
          </cell>
          <cell r="B5803">
            <v>12</v>
          </cell>
          <cell r="C5803">
            <v>2022</v>
          </cell>
          <cell r="D5803">
            <v>4090</v>
          </cell>
          <cell r="E5803">
            <v>43.431481678038224</v>
          </cell>
          <cell r="F5803">
            <v>42.864491055609527</v>
          </cell>
          <cell r="G5803">
            <v>42.977889180095268</v>
          </cell>
          <cell r="H5803">
            <v>45.812842292238756</v>
          </cell>
          <cell r="I5803">
            <v>43.318083553552491</v>
          </cell>
          <cell r="J5803"/>
          <cell r="K5803">
            <v>45.359249794295799</v>
          </cell>
          <cell r="M5803" t="str">
            <v>Real-Time Engine Initialization Error</v>
          </cell>
          <cell r="N5803">
            <v>48.75</v>
          </cell>
          <cell r="O5803">
            <v>56</v>
          </cell>
          <cell r="P5803"/>
          <cell r="Q5803">
            <v>59</v>
          </cell>
          <cell r="R5803" t="str">
            <v>Real-Time Engine Initialization Error</v>
          </cell>
          <cell r="S5803">
            <v>8000</v>
          </cell>
          <cell r="T5803">
            <v>8140</v>
          </cell>
          <cell r="U5803">
            <v>8170</v>
          </cell>
          <cell r="V5803">
            <v>8120</v>
          </cell>
          <cell r="W5803">
            <v>8140</v>
          </cell>
          <cell r="X5803">
            <v>41.972699470287296</v>
          </cell>
        </row>
        <row r="5804">
          <cell r="A5804">
            <v>44925</v>
          </cell>
          <cell r="B5804">
            <v>12</v>
          </cell>
          <cell r="C5804">
            <v>2022</v>
          </cell>
          <cell r="D5804">
            <v>4178</v>
          </cell>
          <cell r="E5804">
            <v>44.452064798409886</v>
          </cell>
          <cell r="F5804">
            <v>43.771676051495447</v>
          </cell>
          <cell r="G5804">
            <v>43.885074175981188</v>
          </cell>
          <cell r="H5804">
            <v>47.627212284010589</v>
          </cell>
          <cell r="I5804">
            <v>44.225268549438404</v>
          </cell>
          <cell r="J5804"/>
          <cell r="K5804">
            <v>46.720027288124676</v>
          </cell>
          <cell r="M5804" t="str">
            <v>Real-Time Engine Initialization Error</v>
          </cell>
          <cell r="N5804">
            <v>49</v>
          </cell>
          <cell r="O5804">
            <v>56</v>
          </cell>
          <cell r="P5804"/>
          <cell r="Q5804">
            <v>59</v>
          </cell>
          <cell r="R5804" t="str">
            <v>Real-Time Engine Initialization Error</v>
          </cell>
          <cell r="S5804">
            <v>8100</v>
          </cell>
          <cell r="T5804">
            <v>8240</v>
          </cell>
          <cell r="U5804">
            <v>8270</v>
          </cell>
          <cell r="V5804">
            <v>8220</v>
          </cell>
          <cell r="W5804">
            <v>8240</v>
          </cell>
          <cell r="X5804">
            <v>43.070669463765427</v>
          </cell>
        </row>
        <row r="5805">
          <cell r="A5805">
            <v>44928</v>
          </cell>
          <cell r="B5805">
            <v>1</v>
          </cell>
          <cell r="C5805">
            <v>2023</v>
          </cell>
          <cell r="D5805"/>
          <cell r="E5805"/>
          <cell r="F5805"/>
          <cell r="G5805"/>
          <cell r="H5805"/>
          <cell r="I5805"/>
          <cell r="J5805"/>
          <cell r="K5805">
            <v>48.307601030925028</v>
          </cell>
          <cell r="M5805" t="str">
            <v>Real-Time Engine Initialization Error</v>
          </cell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 t="str">
            <v/>
          </cell>
        </row>
        <row r="5806">
          <cell r="A5806">
            <v>44929</v>
          </cell>
          <cell r="B5806">
            <v>1</v>
          </cell>
          <cell r="C5806">
            <v>2023</v>
          </cell>
          <cell r="D5806">
            <v>4255</v>
          </cell>
          <cell r="E5806">
            <v>44.905657296352842</v>
          </cell>
          <cell r="F5806">
            <v>44.225268549438404</v>
          </cell>
          <cell r="G5806">
            <v>44.56546292289562</v>
          </cell>
          <cell r="H5806">
            <v>46.720027288124676</v>
          </cell>
          <cell r="I5806">
            <v>44.678861047381361</v>
          </cell>
          <cell r="J5806"/>
          <cell r="K5806">
            <v>48.080804781953546</v>
          </cell>
          <cell r="M5806" t="str">
            <v>Real-Time Engine Initialization Error</v>
          </cell>
          <cell r="N5806">
            <v>49</v>
          </cell>
          <cell r="O5806">
            <v>56</v>
          </cell>
          <cell r="P5806"/>
          <cell r="Q5806">
            <v>59</v>
          </cell>
          <cell r="R5806" t="str">
            <v>Real-Time Engine Initialization Error</v>
          </cell>
          <cell r="S5806">
            <v>8100</v>
          </cell>
          <cell r="T5806">
            <v>8180</v>
          </cell>
          <cell r="U5806">
            <v>8230</v>
          </cell>
          <cell r="V5806">
            <v>8200</v>
          </cell>
          <cell r="W5806">
            <v>8180</v>
          </cell>
          <cell r="X5806">
            <v>43.844527004708915</v>
          </cell>
        </row>
        <row r="5807">
          <cell r="A5807">
            <v>44930</v>
          </cell>
          <cell r="B5807">
            <v>1</v>
          </cell>
          <cell r="C5807">
            <v>2023</v>
          </cell>
          <cell r="D5807">
            <v>4171</v>
          </cell>
          <cell r="E5807">
            <v>44.678861047381361</v>
          </cell>
          <cell r="F5807">
            <v>43.998472300466922</v>
          </cell>
          <cell r="G5807">
            <v>44.29330742412985</v>
          </cell>
          <cell r="H5807">
            <v>46.720027288124676</v>
          </cell>
          <cell r="I5807">
            <v>44.452064798409886</v>
          </cell>
          <cell r="J5807"/>
          <cell r="K5807">
            <v>47.400416035039107</v>
          </cell>
          <cell r="M5807" t="str">
            <v>Real-Time Engine Initialization Error</v>
          </cell>
          <cell r="N5807">
            <v>49</v>
          </cell>
          <cell r="O5807">
            <v>56</v>
          </cell>
          <cell r="P5807"/>
          <cell r="Q5807">
            <v>59</v>
          </cell>
          <cell r="R5807" t="str">
            <v>Real-Time Engine Initialization Error</v>
          </cell>
          <cell r="S5807">
            <v>8100</v>
          </cell>
          <cell r="T5807">
            <v>8180</v>
          </cell>
          <cell r="U5807">
            <v>8230</v>
          </cell>
          <cell r="V5807">
            <v>8200</v>
          </cell>
          <cell r="W5807">
            <v>8180</v>
          </cell>
          <cell r="X5807">
            <v>43.018060684858526</v>
          </cell>
        </row>
        <row r="5808">
          <cell r="A5808">
            <v>44931</v>
          </cell>
          <cell r="B5808">
            <v>1</v>
          </cell>
          <cell r="C5808">
            <v>2023</v>
          </cell>
          <cell r="D5808">
            <v>4091</v>
          </cell>
          <cell r="E5808">
            <v>44.225268549438404</v>
          </cell>
          <cell r="F5808">
            <v>43.318083553552491</v>
          </cell>
          <cell r="G5808">
            <v>43.544879802523965</v>
          </cell>
          <cell r="H5808">
            <v>45.812842292238756</v>
          </cell>
          <cell r="I5808">
            <v>43.998472300466922</v>
          </cell>
          <cell r="J5808"/>
          <cell r="K5808">
            <v>47.400416035039107</v>
          </cell>
          <cell r="M5808" t="str">
            <v>Real-Time Engine Initialization Error</v>
          </cell>
          <cell r="N5808">
            <v>49</v>
          </cell>
          <cell r="O5808">
            <v>56</v>
          </cell>
          <cell r="P5808"/>
          <cell r="Q5808">
            <v>59</v>
          </cell>
          <cell r="R5808" t="str">
            <v>Real-Time Engine Initialization Error</v>
          </cell>
          <cell r="S5808">
            <v>7960</v>
          </cell>
          <cell r="T5808">
            <v>8040</v>
          </cell>
          <cell r="U5808">
            <v>8090</v>
          </cell>
          <cell r="V5808">
            <v>8060</v>
          </cell>
          <cell r="W5808">
            <v>8040</v>
          </cell>
          <cell r="X5808">
            <v>42.318059500219874</v>
          </cell>
        </row>
        <row r="5809">
          <cell r="A5809">
            <v>44932</v>
          </cell>
          <cell r="B5809">
            <v>1</v>
          </cell>
          <cell r="C5809">
            <v>2023</v>
          </cell>
          <cell r="D5809">
            <v>4052</v>
          </cell>
          <cell r="E5809">
            <v>43.998472300466922</v>
          </cell>
          <cell r="F5809">
            <v>43.318083553552491</v>
          </cell>
          <cell r="G5809">
            <v>43.544879802523965</v>
          </cell>
          <cell r="H5809">
            <v>45.586046043267281</v>
          </cell>
          <cell r="I5809">
            <v>43.771676051495447</v>
          </cell>
          <cell r="J5809"/>
          <cell r="K5809">
            <v>46.379832914667453</v>
          </cell>
          <cell r="M5809" t="str">
            <v>Real-Time Engine Initialization Error</v>
          </cell>
          <cell r="N5809">
            <v>49</v>
          </cell>
          <cell r="O5809">
            <v>54</v>
          </cell>
          <cell r="P5809"/>
          <cell r="Q5809">
            <v>57</v>
          </cell>
          <cell r="R5809" t="str">
            <v>Real-Time Engine Initialization Error</v>
          </cell>
          <cell r="S5809">
            <v>7960</v>
          </cell>
          <cell r="T5809">
            <v>8040</v>
          </cell>
          <cell r="U5809">
            <v>8090</v>
          </cell>
          <cell r="V5809">
            <v>8060</v>
          </cell>
          <cell r="W5809">
            <v>8040</v>
          </cell>
          <cell r="X5809">
            <v>41.762254071003547</v>
          </cell>
        </row>
        <row r="5810">
          <cell r="A5810">
            <v>44935</v>
          </cell>
          <cell r="B5810">
            <v>1</v>
          </cell>
          <cell r="C5810">
            <v>2023</v>
          </cell>
          <cell r="D5810">
            <v>4117</v>
          </cell>
          <cell r="E5810">
            <v>44.452064798409886</v>
          </cell>
          <cell r="F5810">
            <v>44.225268549438404</v>
          </cell>
          <cell r="G5810">
            <v>44.520103673101325</v>
          </cell>
          <cell r="H5810">
            <v>45.812842292238756</v>
          </cell>
          <cell r="I5810">
            <v>44.678861047381361</v>
          </cell>
          <cell r="J5810"/>
          <cell r="K5810">
            <v>46.039638541210238</v>
          </cell>
          <cell r="M5810" t="str">
            <v>Real-Time Engine Initialization Error</v>
          </cell>
          <cell r="N5810">
            <v>49</v>
          </cell>
          <cell r="O5810">
            <v>54</v>
          </cell>
          <cell r="P5810"/>
          <cell r="Q5810">
            <v>57</v>
          </cell>
          <cell r="R5810" t="str">
            <v>Real-Time Engine Initialization Error</v>
          </cell>
          <cell r="S5810">
            <v>7870</v>
          </cell>
          <cell r="T5810">
            <v>7950</v>
          </cell>
          <cell r="U5810">
            <v>8000</v>
          </cell>
          <cell r="V5810">
            <v>7970</v>
          </cell>
          <cell r="W5810">
            <v>7950</v>
          </cell>
          <cell r="X5810">
            <v>42.703871804965885</v>
          </cell>
        </row>
        <row r="5811">
          <cell r="A5811">
            <v>44936</v>
          </cell>
          <cell r="B5811">
            <v>1</v>
          </cell>
          <cell r="C5811">
            <v>2023</v>
          </cell>
          <cell r="D5811">
            <v>3972</v>
          </cell>
          <cell r="E5811">
            <v>43.318083553552491</v>
          </cell>
          <cell r="F5811">
            <v>43.20468542906675</v>
          </cell>
          <cell r="G5811">
            <v>43.431481678038224</v>
          </cell>
          <cell r="H5811">
            <v>45.812842292238756</v>
          </cell>
          <cell r="I5811">
            <v>43.635598302112555</v>
          </cell>
          <cell r="J5811"/>
          <cell r="K5811">
            <v>44.452064798409886</v>
          </cell>
          <cell r="M5811" t="str">
            <v>Real-Time Engine Initialization Error</v>
          </cell>
          <cell r="N5811">
            <v>49</v>
          </cell>
          <cell r="O5811">
            <v>54</v>
          </cell>
          <cell r="P5811"/>
          <cell r="Q5811">
            <v>57</v>
          </cell>
          <cell r="R5811" t="str">
            <v>Real-Time Engine Initialization Error</v>
          </cell>
          <cell r="S5811">
            <v>7690</v>
          </cell>
          <cell r="T5811">
            <v>7770</v>
          </cell>
          <cell r="U5811">
            <v>7820</v>
          </cell>
          <cell r="V5811">
            <v>7790</v>
          </cell>
          <cell r="W5811">
            <v>7770</v>
          </cell>
          <cell r="X5811">
            <v>41.223416126974705</v>
          </cell>
        </row>
        <row r="5812">
          <cell r="A5812">
            <v>44937</v>
          </cell>
          <cell r="B5812">
            <v>1</v>
          </cell>
          <cell r="C5812">
            <v>2023</v>
          </cell>
          <cell r="D5812">
            <v>3909</v>
          </cell>
          <cell r="E5812">
            <v>42.637694806638052</v>
          </cell>
          <cell r="F5812">
            <v>42.184102308695095</v>
          </cell>
          <cell r="G5812">
            <v>42.41089855766657</v>
          </cell>
          <cell r="H5812">
            <v>44.452064798409886</v>
          </cell>
          <cell r="I5812">
            <v>42.637694806638052</v>
          </cell>
          <cell r="J5812"/>
          <cell r="K5812">
            <v>43.885074175981188</v>
          </cell>
          <cell r="M5812" t="str">
            <v>Real-Time Engine Initialization Error</v>
          </cell>
          <cell r="N5812">
            <v>48</v>
          </cell>
          <cell r="O5812">
            <v>54</v>
          </cell>
          <cell r="P5812"/>
          <cell r="Q5812">
            <v>57</v>
          </cell>
          <cell r="R5812" t="str">
            <v>Real-Time Engine Initialization Error</v>
          </cell>
          <cell r="S5812">
            <v>7730</v>
          </cell>
          <cell r="T5812">
            <v>7770</v>
          </cell>
          <cell r="U5812">
            <v>7800</v>
          </cell>
          <cell r="V5812">
            <v>7750</v>
          </cell>
          <cell r="W5812">
            <v>7770</v>
          </cell>
          <cell r="X5812">
            <v>40.583499072076521</v>
          </cell>
        </row>
        <row r="5813">
          <cell r="A5813">
            <v>44938</v>
          </cell>
          <cell r="B5813">
            <v>1</v>
          </cell>
          <cell r="C5813">
            <v>2023</v>
          </cell>
          <cell r="D5813">
            <v>3908</v>
          </cell>
          <cell r="E5813">
            <v>42.864491055609527</v>
          </cell>
          <cell r="F5813">
            <v>42.41089855766657</v>
          </cell>
          <cell r="G5813">
            <v>42.637694806638052</v>
          </cell>
          <cell r="H5813">
            <v>44.452064798409886</v>
          </cell>
          <cell r="I5813">
            <v>42.864491055609527</v>
          </cell>
          <cell r="J5813"/>
          <cell r="K5813">
            <v>44.452064798409886</v>
          </cell>
          <cell r="M5813" t="str">
            <v>Real-Time Engine Initialization Error</v>
          </cell>
          <cell r="N5813">
            <v>48</v>
          </cell>
          <cell r="O5813">
            <v>54</v>
          </cell>
          <cell r="P5813"/>
          <cell r="Q5813">
            <v>57</v>
          </cell>
          <cell r="R5813" t="str">
            <v>Real-Time Engine Initialization Error</v>
          </cell>
          <cell r="S5813">
            <v>7780</v>
          </cell>
          <cell r="T5813">
            <v>7820</v>
          </cell>
          <cell r="U5813">
            <v>7850</v>
          </cell>
          <cell r="V5813">
            <v>7800</v>
          </cell>
          <cell r="W5813">
            <v>7820</v>
          </cell>
          <cell r="X5813">
            <v>40.684863024123935</v>
          </cell>
        </row>
        <row r="5814">
          <cell r="A5814">
            <v>44939</v>
          </cell>
          <cell r="B5814">
            <v>1</v>
          </cell>
          <cell r="C5814">
            <v>2023</v>
          </cell>
          <cell r="D5814">
            <v>3842</v>
          </cell>
          <cell r="E5814">
            <v>42.184102308695095</v>
          </cell>
          <cell r="F5814">
            <v>42.070704184209355</v>
          </cell>
          <cell r="G5814">
            <v>42.297500433180829</v>
          </cell>
          <cell r="H5814">
            <v>44.225268549438404</v>
          </cell>
          <cell r="I5814">
            <v>42.50161705725516</v>
          </cell>
          <cell r="J5814"/>
          <cell r="K5814">
            <v>44.678861047381361</v>
          </cell>
          <cell r="M5814" t="str">
            <v>Real-Time Engine Initialization Error</v>
          </cell>
          <cell r="N5814">
            <v>48</v>
          </cell>
          <cell r="O5814">
            <v>51</v>
          </cell>
          <cell r="P5814"/>
          <cell r="Q5814">
            <v>54</v>
          </cell>
          <cell r="R5814" t="str">
            <v>Real-Time Engine Initialization Error</v>
          </cell>
          <cell r="S5814">
            <v>7660</v>
          </cell>
          <cell r="T5814">
            <v>7740</v>
          </cell>
          <cell r="U5814">
            <v>7760</v>
          </cell>
          <cell r="V5814">
            <v>7750</v>
          </cell>
          <cell r="W5814">
            <v>7730</v>
          </cell>
          <cell r="X5814">
            <v>40.210022544920285</v>
          </cell>
        </row>
        <row r="5815">
          <cell r="A5815">
            <v>44942</v>
          </cell>
          <cell r="B5815">
            <v>1</v>
          </cell>
          <cell r="C5815">
            <v>2023</v>
          </cell>
          <cell r="D5815">
            <v>3852</v>
          </cell>
          <cell r="E5815">
            <v>42.41089855766657</v>
          </cell>
          <cell r="F5815">
            <v>42.41089855766657</v>
          </cell>
          <cell r="G5815">
            <v>42.637694806638052</v>
          </cell>
          <cell r="H5815">
            <v>44.905657296352842</v>
          </cell>
          <cell r="I5815">
            <v>42.864491055609527</v>
          </cell>
          <cell r="J5815"/>
          <cell r="K5815">
            <v>45.586046043267281</v>
          </cell>
          <cell r="M5815" t="str">
            <v>Real-Time Engine Initialization Error</v>
          </cell>
          <cell r="N5815"/>
          <cell r="O5815"/>
          <cell r="P5815"/>
          <cell r="Q5815"/>
          <cell r="R5815" t="str">
            <v>Real-Time Engine Initialization Error</v>
          </cell>
          <cell r="S5815">
            <v>7700</v>
          </cell>
          <cell r="T5815">
            <v>7780</v>
          </cell>
          <cell r="U5815">
            <v>7800</v>
          </cell>
          <cell r="V5815">
            <v>7790</v>
          </cell>
          <cell r="W5815">
            <v>7770</v>
          </cell>
          <cell r="X5815">
            <v>40.510973848279036</v>
          </cell>
        </row>
        <row r="5816">
          <cell r="A5816">
            <v>44943</v>
          </cell>
          <cell r="B5816">
            <v>1</v>
          </cell>
          <cell r="C5816">
            <v>2023</v>
          </cell>
          <cell r="D5816">
            <v>3797</v>
          </cell>
          <cell r="E5816">
            <v>41.730509810752132</v>
          </cell>
          <cell r="F5816">
            <v>41.730509810752132</v>
          </cell>
          <cell r="G5816">
            <v>41.957306059723614</v>
          </cell>
          <cell r="H5816">
            <v>44.452064798409886</v>
          </cell>
          <cell r="I5816">
            <v>42.274820808283685</v>
          </cell>
          <cell r="J5816"/>
          <cell r="K5816">
            <v>44.452064798409886</v>
          </cell>
          <cell r="M5816" t="str">
            <v>Real-Time Engine Initialization Error</v>
          </cell>
          <cell r="N5816">
            <v>47.75</v>
          </cell>
          <cell r="O5816">
            <v>51</v>
          </cell>
          <cell r="P5816"/>
          <cell r="Q5816">
            <v>54</v>
          </cell>
          <cell r="R5816" t="str">
            <v>Real-Time Engine Initialization Error</v>
          </cell>
          <cell r="S5816">
            <v>7750</v>
          </cell>
          <cell r="T5816">
            <v>7800</v>
          </cell>
          <cell r="U5816">
            <v>7850</v>
          </cell>
          <cell r="V5816">
            <v>7840</v>
          </cell>
          <cell r="W5816">
            <v>7790</v>
          </cell>
          <cell r="X5816">
            <v>39.821750628656922</v>
          </cell>
        </row>
        <row r="5817">
          <cell r="A5817">
            <v>44944</v>
          </cell>
          <cell r="B5817">
            <v>1</v>
          </cell>
          <cell r="C5817">
            <v>2023</v>
          </cell>
          <cell r="D5817">
            <v>3868</v>
          </cell>
          <cell r="E5817">
            <v>42.864491055609527</v>
          </cell>
          <cell r="F5817">
            <v>42.41089855766657</v>
          </cell>
          <cell r="G5817">
            <v>42.637694806638052</v>
          </cell>
          <cell r="H5817">
            <v>44.452064798409886</v>
          </cell>
          <cell r="I5817">
            <v>42.864491055609527</v>
          </cell>
          <cell r="J5817"/>
          <cell r="K5817">
            <v>45.586046043267281</v>
          </cell>
          <cell r="M5817" t="str">
            <v>Real-Time Engine Initialization Error</v>
          </cell>
          <cell r="N5817">
            <v>47.75</v>
          </cell>
          <cell r="O5817">
            <v>51</v>
          </cell>
          <cell r="P5817"/>
          <cell r="Q5817">
            <v>54</v>
          </cell>
          <cell r="R5817" t="str">
            <v>Real-Time Engine Initialization Error</v>
          </cell>
          <cell r="S5817">
            <v>7770</v>
          </cell>
          <cell r="T5817">
            <v>7820</v>
          </cell>
          <cell r="U5817">
            <v>7870</v>
          </cell>
          <cell r="V5817">
            <v>7860</v>
          </cell>
          <cell r="W5817">
            <v>7810</v>
          </cell>
          <cell r="X5817">
            <v>40.698116029769466</v>
          </cell>
        </row>
        <row r="5818">
          <cell r="A5818">
            <v>44945</v>
          </cell>
          <cell r="B5818">
            <v>1</v>
          </cell>
          <cell r="C5818">
            <v>2023</v>
          </cell>
          <cell r="D5818">
            <v>3888</v>
          </cell>
          <cell r="E5818">
            <v>43.091287304581009</v>
          </cell>
          <cell r="F5818">
            <v>42.637694806638052</v>
          </cell>
          <cell r="G5818">
            <v>42.864491055609527</v>
          </cell>
          <cell r="H5818">
            <v>44.678861047381361</v>
          </cell>
          <cell r="I5818">
            <v>43.182005804169599</v>
          </cell>
          <cell r="J5818"/>
          <cell r="K5818">
            <v>44.905657296352842</v>
          </cell>
          <cell r="M5818" t="str">
            <v>Real-Time Engine Initialization Error</v>
          </cell>
          <cell r="N5818">
            <v>48.5</v>
          </cell>
          <cell r="O5818">
            <v>51</v>
          </cell>
          <cell r="P5818"/>
          <cell r="Q5818">
            <v>54</v>
          </cell>
          <cell r="R5818" t="str">
            <v>Real-Time Engine Initialization Error</v>
          </cell>
          <cell r="S5818">
            <v>7770</v>
          </cell>
          <cell r="T5818">
            <v>7820</v>
          </cell>
          <cell r="U5818">
            <v>7870</v>
          </cell>
          <cell r="V5818">
            <v>7860</v>
          </cell>
          <cell r="W5818">
            <v>7810</v>
          </cell>
          <cell r="X5818">
            <v>40.956052763637267</v>
          </cell>
        </row>
        <row r="5819">
          <cell r="A5819">
            <v>44946</v>
          </cell>
          <cell r="B5819">
            <v>1</v>
          </cell>
          <cell r="C5819">
            <v>2023</v>
          </cell>
          <cell r="D5819">
            <v>3904</v>
          </cell>
          <cell r="E5819">
            <v>43.091287304581009</v>
          </cell>
          <cell r="F5819">
            <v>42.977889180095268</v>
          </cell>
          <cell r="G5819">
            <v>43.20468542906675</v>
          </cell>
          <cell r="H5819">
            <v>44.678861047381361</v>
          </cell>
          <cell r="I5819">
            <v>43.544879802523965</v>
          </cell>
          <cell r="J5819"/>
          <cell r="K5819">
            <v>45.132453545324317</v>
          </cell>
          <cell r="M5819" t="str">
            <v>Real-Time Engine Initialization Error</v>
          </cell>
          <cell r="N5819">
            <v>48.75</v>
          </cell>
          <cell r="O5819">
            <v>53</v>
          </cell>
          <cell r="P5819"/>
          <cell r="Q5819">
            <v>55.5</v>
          </cell>
          <cell r="R5819" t="str">
            <v>Real-Time Engine Initialization Error</v>
          </cell>
          <cell r="S5819">
            <v>7830</v>
          </cell>
          <cell r="T5819">
            <v>7880</v>
          </cell>
          <cell r="U5819">
            <v>7930</v>
          </cell>
          <cell r="V5819">
            <v>7920</v>
          </cell>
          <cell r="W5819">
            <v>7870</v>
          </cell>
          <cell r="X5819">
            <v>41.345438056719779</v>
          </cell>
        </row>
        <row r="5820">
          <cell r="A5820">
            <v>44949</v>
          </cell>
          <cell r="B5820">
            <v>1</v>
          </cell>
          <cell r="C5820">
            <v>2023</v>
          </cell>
          <cell r="D5820"/>
          <cell r="E5820"/>
          <cell r="F5820"/>
          <cell r="G5820"/>
          <cell r="H5820"/>
          <cell r="I5820"/>
          <cell r="J5820"/>
          <cell r="K5820">
            <v>46.039638541210238</v>
          </cell>
          <cell r="M5820" t="str">
            <v>Real-Time Engine Initialization Error</v>
          </cell>
          <cell r="N5820">
            <v>48.75</v>
          </cell>
          <cell r="O5820">
            <v>53</v>
          </cell>
          <cell r="P5820"/>
          <cell r="Q5820">
            <v>55.5</v>
          </cell>
          <cell r="R5820"/>
          <cell r="S5820"/>
          <cell r="T5820"/>
          <cell r="U5820"/>
          <cell r="V5820"/>
          <cell r="W5820"/>
          <cell r="X5820" t="str">
            <v/>
          </cell>
        </row>
        <row r="5821">
          <cell r="A5821">
            <v>44950</v>
          </cell>
          <cell r="B5821">
            <v>1</v>
          </cell>
          <cell r="C5821">
            <v>2023</v>
          </cell>
          <cell r="D5821"/>
          <cell r="E5821"/>
          <cell r="F5821"/>
          <cell r="G5821"/>
          <cell r="H5821"/>
          <cell r="I5821"/>
          <cell r="J5821"/>
          <cell r="K5821">
            <v>45.586046043267281</v>
          </cell>
          <cell r="M5821" t="str">
            <v>Real-Time Engine Initialization Error</v>
          </cell>
          <cell r="N5821">
            <v>48.75</v>
          </cell>
          <cell r="O5821">
            <v>53</v>
          </cell>
          <cell r="P5821"/>
          <cell r="Q5821">
            <v>55.5</v>
          </cell>
          <cell r="R5821"/>
          <cell r="S5821"/>
          <cell r="T5821"/>
          <cell r="U5821"/>
          <cell r="V5821"/>
          <cell r="W5821"/>
          <cell r="X5821" t="str">
            <v/>
          </cell>
        </row>
        <row r="5822">
          <cell r="A5822">
            <v>44951</v>
          </cell>
          <cell r="B5822">
            <v>1</v>
          </cell>
          <cell r="C5822">
            <v>2023</v>
          </cell>
          <cell r="D5822">
            <v>3753</v>
          </cell>
          <cell r="E5822">
            <v>42.184102308695095</v>
          </cell>
          <cell r="F5822">
            <v>42.070704184209355</v>
          </cell>
          <cell r="G5822">
            <v>42.297500433180829</v>
          </cell>
          <cell r="H5822">
            <v>44.452064798409886</v>
          </cell>
          <cell r="I5822">
            <v>41.730509810752132</v>
          </cell>
          <cell r="J5822"/>
          <cell r="K5822">
            <v>44.452064798409886</v>
          </cell>
          <cell r="M5822" t="str">
            <v>Real-Time Engine Initialization Error</v>
          </cell>
          <cell r="N5822">
            <v>47.75</v>
          </cell>
          <cell r="O5822">
            <v>53</v>
          </cell>
          <cell r="P5822"/>
          <cell r="Q5822">
            <v>55.5</v>
          </cell>
          <cell r="R5822"/>
          <cell r="S5822"/>
          <cell r="T5822"/>
          <cell r="U5822"/>
          <cell r="V5822"/>
          <cell r="W5822"/>
          <cell r="X5822">
            <v>39.970242892226373</v>
          </cell>
        </row>
        <row r="5823">
          <cell r="A5823">
            <v>44952</v>
          </cell>
          <cell r="B5823">
            <v>1</v>
          </cell>
          <cell r="C5823">
            <v>2023</v>
          </cell>
          <cell r="D5823">
            <v>3771</v>
          </cell>
          <cell r="E5823">
            <v>42.41089855766657</v>
          </cell>
          <cell r="F5823">
            <v>42.41089855766657</v>
          </cell>
          <cell r="G5823">
            <v>42.637694806638052</v>
          </cell>
          <cell r="H5823"/>
          <cell r="I5823"/>
          <cell r="J5823"/>
          <cell r="K5823">
            <v>44.905657296352842</v>
          </cell>
          <cell r="M5823" t="str">
            <v>Real-Time Engine Initialization Error</v>
          </cell>
          <cell r="N5823">
            <v>47.75</v>
          </cell>
          <cell r="O5823">
            <v>53</v>
          </cell>
          <cell r="P5823"/>
          <cell r="Q5823">
            <v>55.5</v>
          </cell>
          <cell r="R5823"/>
          <cell r="S5823"/>
          <cell r="T5823"/>
          <cell r="U5823"/>
          <cell r="V5823"/>
          <cell r="W5823"/>
          <cell r="X5823">
            <v>40.313394054746517</v>
          </cell>
        </row>
        <row r="5824">
          <cell r="A5824">
            <v>44953</v>
          </cell>
          <cell r="B5824">
            <v>1</v>
          </cell>
          <cell r="C5824">
            <v>2023</v>
          </cell>
          <cell r="D5824">
            <v>3910</v>
          </cell>
          <cell r="E5824">
            <v>43.771676051495447</v>
          </cell>
          <cell r="F5824">
            <v>43.544879802523965</v>
          </cell>
          <cell r="G5824">
            <v>43.771676051495447</v>
          </cell>
          <cell r="H5824">
            <v>45.812842292238756</v>
          </cell>
          <cell r="I5824">
            <v>44.089190800055519</v>
          </cell>
          <cell r="J5824"/>
          <cell r="K5824">
            <v>45.132453545324317</v>
          </cell>
          <cell r="M5824" t="str">
            <v>Real-Time Engine Initialization Error</v>
          </cell>
          <cell r="N5824">
            <v>49</v>
          </cell>
          <cell r="O5824">
            <v>52.6</v>
          </cell>
          <cell r="P5824"/>
          <cell r="Q5824">
            <v>55</v>
          </cell>
          <cell r="R5824"/>
          <cell r="S5824"/>
          <cell r="T5824"/>
          <cell r="U5824"/>
          <cell r="V5824"/>
          <cell r="W5824"/>
          <cell r="X5824">
            <v>41.819067836759402</v>
          </cell>
        </row>
        <row r="5825">
          <cell r="A5825">
            <v>44956</v>
          </cell>
          <cell r="B5825">
            <v>1</v>
          </cell>
          <cell r="C5825">
            <v>2023</v>
          </cell>
          <cell r="D5825">
            <v>3930</v>
          </cell>
          <cell r="E5825">
            <v>44.452064798409886</v>
          </cell>
          <cell r="F5825">
            <v>44.111870424952663</v>
          </cell>
          <cell r="G5825">
            <v>44.225268549438404</v>
          </cell>
          <cell r="H5825">
            <v>46.946823537096151</v>
          </cell>
          <cell r="I5825">
            <v>44.678861047381361</v>
          </cell>
          <cell r="J5825"/>
          <cell r="K5825">
            <v>44.792259171867101</v>
          </cell>
          <cell r="M5825" t="str">
            <v>Real-Time Engine Initialization Error</v>
          </cell>
          <cell r="N5825">
            <v>49.75</v>
          </cell>
          <cell r="O5825">
            <v>52.6</v>
          </cell>
          <cell r="P5825"/>
          <cell r="Q5825">
            <v>55</v>
          </cell>
          <cell r="R5825" t="str">
            <v>Real-Time Engine Initialization Error</v>
          </cell>
          <cell r="S5825">
            <v>8050</v>
          </cell>
          <cell r="T5825">
            <v>8130</v>
          </cell>
          <cell r="U5825">
            <v>8210</v>
          </cell>
          <cell r="V5825">
            <v>8180</v>
          </cell>
          <cell r="W5825">
            <v>8130</v>
          </cell>
          <cell r="X5825">
            <v>42.023067348322137</v>
          </cell>
        </row>
        <row r="5826">
          <cell r="A5826">
            <v>44957</v>
          </cell>
          <cell r="B5826">
            <v>1</v>
          </cell>
          <cell r="C5826">
            <v>2023</v>
          </cell>
          <cell r="D5826">
            <v>3813</v>
          </cell>
          <cell r="E5826">
            <v>43.318083553552491</v>
          </cell>
          <cell r="F5826">
            <v>42.41089855766657</v>
          </cell>
          <cell r="G5826">
            <v>42.41089855766657</v>
          </cell>
          <cell r="H5826">
            <v>44.678861047381361</v>
          </cell>
          <cell r="I5826">
            <v>42.864491055609527</v>
          </cell>
          <cell r="J5826"/>
          <cell r="K5826">
            <v>43.998472300466922</v>
          </cell>
          <cell r="M5826" t="str">
            <v>Real-Time Engine Initialization Error</v>
          </cell>
          <cell r="N5826">
            <v>48.5</v>
          </cell>
          <cell r="O5826">
            <v>52.6</v>
          </cell>
          <cell r="P5826"/>
          <cell r="Q5826">
            <v>55</v>
          </cell>
          <cell r="R5826" t="str">
            <v>Real-Time Engine Initialization Error</v>
          </cell>
          <cell r="S5826">
            <v>7930</v>
          </cell>
          <cell r="T5826">
            <v>8010</v>
          </cell>
          <cell r="U5826">
            <v>8090</v>
          </cell>
          <cell r="V5826">
            <v>8060</v>
          </cell>
          <cell r="W5826">
            <v>8010</v>
          </cell>
          <cell r="X5826">
            <v>40.571151645707225</v>
          </cell>
        </row>
        <row r="5827">
          <cell r="A5827">
            <v>44958</v>
          </cell>
          <cell r="B5827">
            <v>2</v>
          </cell>
          <cell r="C5827">
            <v>2023</v>
          </cell>
          <cell r="D5827"/>
          <cell r="E5827"/>
          <cell r="F5827"/>
          <cell r="G5827"/>
          <cell r="H5827"/>
          <cell r="I5827"/>
          <cell r="J5827"/>
          <cell r="K5827">
            <v>43.431481678038224</v>
          </cell>
          <cell r="M5827" t="str">
            <v>Real-Time Engine Initialization Error</v>
          </cell>
          <cell r="N5827">
            <v>48.5</v>
          </cell>
          <cell r="O5827">
            <v>52.6</v>
          </cell>
          <cell r="P5827"/>
          <cell r="Q5827">
            <v>55</v>
          </cell>
          <cell r="R5827" t="str">
            <v>Real-Time Engine Initialization Error</v>
          </cell>
          <cell r="S5827">
            <v>7730</v>
          </cell>
          <cell r="T5827">
            <v>7810</v>
          </cell>
          <cell r="U5827">
            <v>7890</v>
          </cell>
          <cell r="V5827">
            <v>7860</v>
          </cell>
          <cell r="W5827">
            <v>7810</v>
          </cell>
          <cell r="X5827" t="str">
            <v/>
          </cell>
        </row>
        <row r="5828">
          <cell r="A5828">
            <v>44959</v>
          </cell>
          <cell r="B5828">
            <v>2</v>
          </cell>
          <cell r="C5828">
            <v>2023</v>
          </cell>
          <cell r="D5828">
            <v>3750</v>
          </cell>
          <cell r="E5828">
            <v>42.977889180095268</v>
          </cell>
          <cell r="F5828">
            <v>41.957306059723614</v>
          </cell>
          <cell r="G5828">
            <v>41.957306059723614</v>
          </cell>
          <cell r="H5828">
            <v>44.225268549438404</v>
          </cell>
          <cell r="I5828">
            <v>42.41089855766657</v>
          </cell>
          <cell r="J5828"/>
          <cell r="K5828">
            <v>43.544879802523965</v>
          </cell>
          <cell r="M5828" t="str">
            <v>Real-Time Engine Initialization Error</v>
          </cell>
          <cell r="N5828">
            <v>48</v>
          </cell>
          <cell r="O5828">
            <v>52.6</v>
          </cell>
          <cell r="P5828"/>
          <cell r="Q5828">
            <v>55</v>
          </cell>
          <cell r="R5828" t="str">
            <v>Real-Time Engine Initialization Error</v>
          </cell>
          <cell r="S5828">
            <v>7570</v>
          </cell>
          <cell r="T5828">
            <v>7700</v>
          </cell>
          <cell r="U5828">
            <v>7780</v>
          </cell>
          <cell r="V5828">
            <v>7750</v>
          </cell>
          <cell r="W5828">
            <v>7700</v>
          </cell>
          <cell r="X5828">
            <v>40.088896235825892</v>
          </cell>
        </row>
        <row r="5829">
          <cell r="A5829">
            <v>44960</v>
          </cell>
          <cell r="B5829">
            <v>2</v>
          </cell>
          <cell r="C5829">
            <v>2023</v>
          </cell>
          <cell r="D5829">
            <v>3848</v>
          </cell>
          <cell r="E5829">
            <v>44.066511175158368</v>
          </cell>
          <cell r="F5829">
            <v>42.864491055609527</v>
          </cell>
          <cell r="G5829">
            <v>42.864491055609527</v>
          </cell>
          <cell r="H5829">
            <v>44.678861047381361</v>
          </cell>
          <cell r="I5829">
            <v>43.318083553552491</v>
          </cell>
          <cell r="J5829"/>
          <cell r="K5829">
            <v>42.864491055609527</v>
          </cell>
          <cell r="M5829" t="str">
            <v>Real-Time Engine Initialization Error</v>
          </cell>
          <cell r="N5829">
            <v>48.55</v>
          </cell>
          <cell r="O5829">
            <v>53.5</v>
          </cell>
          <cell r="P5829"/>
          <cell r="Q5829">
            <v>56.5</v>
          </cell>
          <cell r="R5829" t="str">
            <v>Real-Time Engine Initialization Error</v>
          </cell>
          <cell r="S5829">
            <v>7570</v>
          </cell>
          <cell r="T5829">
            <v>7700</v>
          </cell>
          <cell r="U5829">
            <v>7780</v>
          </cell>
          <cell r="V5829">
            <v>7750</v>
          </cell>
          <cell r="W5829">
            <v>7700</v>
          </cell>
          <cell r="X5829">
            <v>41.010900659880235</v>
          </cell>
        </row>
        <row r="5830">
          <cell r="A5830">
            <v>44963</v>
          </cell>
          <cell r="B5830">
            <v>2</v>
          </cell>
          <cell r="C5830">
            <v>2023</v>
          </cell>
          <cell r="D5830"/>
          <cell r="E5830"/>
          <cell r="F5830"/>
          <cell r="G5830"/>
          <cell r="H5830"/>
          <cell r="I5830"/>
          <cell r="J5830"/>
          <cell r="K5830">
            <v>45.132453545324317</v>
          </cell>
          <cell r="M5830" t="str">
            <v>Real-Time Engine Initialization Error</v>
          </cell>
          <cell r="N5830">
            <v>48.55</v>
          </cell>
          <cell r="O5830">
            <v>53.5</v>
          </cell>
          <cell r="P5830"/>
          <cell r="Q5830">
            <v>56.5</v>
          </cell>
          <cell r="R5830" t="str">
            <v>Real-Time Engine Initialization Error</v>
          </cell>
          <cell r="S5830">
            <v>7660</v>
          </cell>
          <cell r="T5830">
            <v>7790</v>
          </cell>
          <cell r="U5830">
            <v>7870</v>
          </cell>
          <cell r="V5830">
            <v>7840</v>
          </cell>
          <cell r="W5830">
            <v>7790</v>
          </cell>
          <cell r="X5830" t="str">
            <v/>
          </cell>
        </row>
        <row r="5831">
          <cell r="A5831">
            <v>44964</v>
          </cell>
          <cell r="B5831">
            <v>2</v>
          </cell>
          <cell r="C5831">
            <v>2023</v>
          </cell>
          <cell r="D5831">
            <v>3925</v>
          </cell>
          <cell r="E5831">
            <v>44.38402592371844</v>
          </cell>
          <cell r="F5831">
            <v>43.544879802523965</v>
          </cell>
          <cell r="G5831">
            <v>43.544879802523965</v>
          </cell>
          <cell r="H5831">
            <v>45.586046043267281</v>
          </cell>
          <cell r="I5831">
            <v>43.998472300466922</v>
          </cell>
          <cell r="J5831"/>
          <cell r="K5831">
            <v>44.792259171867101</v>
          </cell>
          <cell r="M5831" t="str">
            <v>Real-Time Engine Initialization Error</v>
          </cell>
          <cell r="N5831">
            <v>49.5</v>
          </cell>
          <cell r="O5831">
            <v>53.5</v>
          </cell>
          <cell r="P5831"/>
          <cell r="Q5831">
            <v>56.5</v>
          </cell>
          <cell r="R5831" t="str">
            <v>Real-Time Engine Initialization Error</v>
          </cell>
          <cell r="S5831">
            <v>7850</v>
          </cell>
          <cell r="T5831">
            <v>7940</v>
          </cell>
          <cell r="U5831">
            <v>8020</v>
          </cell>
          <cell r="V5831">
            <v>7990</v>
          </cell>
          <cell r="W5831">
            <v>7940</v>
          </cell>
          <cell r="X5831">
            <v>41.393874783215772</v>
          </cell>
        </row>
        <row r="5832">
          <cell r="A5832">
            <v>44965</v>
          </cell>
          <cell r="B5832">
            <v>2</v>
          </cell>
          <cell r="C5832">
            <v>2023</v>
          </cell>
          <cell r="D5832">
            <v>3998</v>
          </cell>
          <cell r="E5832">
            <v>44.973696171044281</v>
          </cell>
          <cell r="F5832">
            <v>44.111870424952663</v>
          </cell>
          <cell r="G5832">
            <v>44.111870424952663</v>
          </cell>
          <cell r="H5832">
            <v>46.039638541210238</v>
          </cell>
          <cell r="I5832">
            <v>44.542783297998476</v>
          </cell>
          <cell r="J5832"/>
          <cell r="K5832">
            <v>44.905657296352842</v>
          </cell>
          <cell r="M5832" t="str">
            <v>Real-Time Engine Initialization Error</v>
          </cell>
          <cell r="N5832">
            <v>49.5</v>
          </cell>
          <cell r="O5832">
            <v>53.5</v>
          </cell>
          <cell r="P5832"/>
          <cell r="Q5832">
            <v>56.5</v>
          </cell>
          <cell r="R5832" t="str">
            <v>Real-Time Engine Initialization Error</v>
          </cell>
          <cell r="S5832">
            <v>7900</v>
          </cell>
          <cell r="T5832">
            <v>7990</v>
          </cell>
          <cell r="U5832">
            <v>8070</v>
          </cell>
          <cell r="V5832">
            <v>8040</v>
          </cell>
          <cell r="W5832">
            <v>7990</v>
          </cell>
          <cell r="X5832">
            <v>42.202997597764643</v>
          </cell>
        </row>
        <row r="5833">
          <cell r="A5833">
            <v>44966</v>
          </cell>
          <cell r="B5833">
            <v>2</v>
          </cell>
          <cell r="C5833">
            <v>2023</v>
          </cell>
          <cell r="D5833">
            <v>3974</v>
          </cell>
          <cell r="E5833">
            <v>44.610822172689915</v>
          </cell>
          <cell r="F5833">
            <v>43.318083553552491</v>
          </cell>
          <cell r="G5833">
            <v>43.318083553552491</v>
          </cell>
          <cell r="H5833">
            <v>45.812842292238756</v>
          </cell>
          <cell r="I5833">
            <v>43.771676051495447</v>
          </cell>
          <cell r="J5833"/>
          <cell r="K5833">
            <v>43.318083553552491</v>
          </cell>
          <cell r="M5833" t="str">
            <v>Real-Time Engine Initialization Error</v>
          </cell>
          <cell r="N5833">
            <v>49.5</v>
          </cell>
          <cell r="O5833">
            <v>53.5</v>
          </cell>
          <cell r="P5833"/>
          <cell r="Q5833">
            <v>56.5</v>
          </cell>
          <cell r="R5833" t="str">
            <v>Real-Time Engine Initialization Error</v>
          </cell>
          <cell r="S5833">
            <v>7900</v>
          </cell>
          <cell r="T5833">
            <v>7970</v>
          </cell>
          <cell r="U5833">
            <v>8050</v>
          </cell>
          <cell r="V5833">
            <v>8020</v>
          </cell>
          <cell r="W5833">
            <v>7970</v>
          </cell>
          <cell r="X5833">
            <v>41.80372418426056</v>
          </cell>
        </row>
        <row r="5834">
          <cell r="A5834">
            <v>44967</v>
          </cell>
          <cell r="B5834">
            <v>2</v>
          </cell>
          <cell r="C5834">
            <v>2023</v>
          </cell>
          <cell r="D5834">
            <v>3934</v>
          </cell>
          <cell r="E5834">
            <v>43.998472300466922</v>
          </cell>
          <cell r="F5834">
            <v>43.091287304581009</v>
          </cell>
          <cell r="G5834">
            <v>43.091287304581009</v>
          </cell>
          <cell r="H5834">
            <v>45.359249794295799</v>
          </cell>
          <cell r="I5834">
            <v>43.544879802523965</v>
          </cell>
          <cell r="J5834"/>
          <cell r="K5834">
            <v>42.864491055609527</v>
          </cell>
          <cell r="M5834" t="str">
            <v>Real-Time Engine Initialization Error</v>
          </cell>
          <cell r="N5834">
            <v>48.75</v>
          </cell>
          <cell r="O5834">
            <v>53.5</v>
          </cell>
          <cell r="P5834"/>
          <cell r="Q5834">
            <v>56.5</v>
          </cell>
          <cell r="R5834" t="str">
            <v>Real-Time Engine Initialization Error</v>
          </cell>
          <cell r="S5834">
            <v>7760</v>
          </cell>
          <cell r="T5834">
            <v>7830</v>
          </cell>
          <cell r="U5834">
            <v>7910</v>
          </cell>
          <cell r="V5834">
            <v>7880</v>
          </cell>
          <cell r="W5834">
            <v>7830</v>
          </cell>
          <cell r="X5834">
            <v>41.220440908006395</v>
          </cell>
        </row>
        <row r="5835">
          <cell r="A5835">
            <v>44970</v>
          </cell>
          <cell r="B5835">
            <v>2</v>
          </cell>
          <cell r="C5835">
            <v>2023</v>
          </cell>
          <cell r="D5835">
            <v>3918</v>
          </cell>
          <cell r="E5835">
            <v>43.20468542906675</v>
          </cell>
          <cell r="F5835">
            <v>42.524296682152311</v>
          </cell>
          <cell r="G5835">
            <v>42.524296682152311</v>
          </cell>
          <cell r="H5835">
            <v>45.223172044912914</v>
          </cell>
          <cell r="I5835">
            <v>42.955209555198124</v>
          </cell>
          <cell r="J5835"/>
          <cell r="K5835">
            <v>44.452064798409886</v>
          </cell>
          <cell r="M5835" t="str">
            <v>Real-Time Engine Initialization Error</v>
          </cell>
          <cell r="N5835">
            <v>48.5</v>
          </cell>
          <cell r="O5835">
            <v>53.5</v>
          </cell>
          <cell r="P5835"/>
          <cell r="Q5835">
            <v>56.5</v>
          </cell>
          <cell r="R5835" t="str">
            <v>Real-Time Engine Initialization Error</v>
          </cell>
          <cell r="S5835">
            <v>7810</v>
          </cell>
          <cell r="T5835">
            <v>7860</v>
          </cell>
          <cell r="U5835">
            <v>7940</v>
          </cell>
          <cell r="V5835">
            <v>7910</v>
          </cell>
          <cell r="W5835">
            <v>7860</v>
          </cell>
          <cell r="X5835">
            <v>40.76090382891077</v>
          </cell>
        </row>
        <row r="5836">
          <cell r="A5836">
            <v>44971</v>
          </cell>
          <cell r="B5836">
            <v>2</v>
          </cell>
          <cell r="C5836">
            <v>2023</v>
          </cell>
          <cell r="D5836">
            <v>3955</v>
          </cell>
          <cell r="E5836">
            <v>43.771676051495447</v>
          </cell>
          <cell r="F5836">
            <v>42.864491055609527</v>
          </cell>
          <cell r="G5836">
            <v>43.091287304581009</v>
          </cell>
          <cell r="H5836">
            <v>45.359249794295799</v>
          </cell>
          <cell r="I5836">
            <v>43.408802053141081</v>
          </cell>
          <cell r="J5836"/>
          <cell r="K5836">
            <v>43.318083553552491</v>
          </cell>
          <cell r="M5836" t="str">
            <v>Real-Time Engine Initialization Error</v>
          </cell>
          <cell r="N5836">
            <v>48.5</v>
          </cell>
          <cell r="O5836">
            <v>53.5</v>
          </cell>
          <cell r="P5836"/>
          <cell r="Q5836">
            <v>56.5</v>
          </cell>
          <cell r="R5836" t="str">
            <v>Real-Time Engine Initialization Error</v>
          </cell>
          <cell r="S5836">
            <v>7810</v>
          </cell>
          <cell r="T5836">
            <v>7860</v>
          </cell>
          <cell r="U5836">
            <v>7940</v>
          </cell>
          <cell r="V5836">
            <v>7910</v>
          </cell>
          <cell r="W5836">
            <v>7860</v>
          </cell>
          <cell r="X5836">
            <v>41.268882663087162</v>
          </cell>
        </row>
        <row r="5837">
          <cell r="A5837">
            <v>44972</v>
          </cell>
          <cell r="B5837">
            <v>2</v>
          </cell>
          <cell r="C5837">
            <v>2023</v>
          </cell>
          <cell r="D5837">
            <v>3935</v>
          </cell>
          <cell r="E5837">
            <v>43.318083553552491</v>
          </cell>
          <cell r="F5837">
            <v>42.41089855766657</v>
          </cell>
          <cell r="G5837">
            <v>42.637694806638052</v>
          </cell>
          <cell r="H5837"/>
          <cell r="I5837"/>
          <cell r="J5837"/>
          <cell r="K5837">
            <v>43.658277927009706</v>
          </cell>
          <cell r="M5837" t="str">
            <v>Real-Time Engine Initialization Error</v>
          </cell>
          <cell r="N5837">
            <v>48</v>
          </cell>
          <cell r="O5837">
            <v>53.5</v>
          </cell>
          <cell r="P5837"/>
          <cell r="Q5837">
            <v>56.5</v>
          </cell>
          <cell r="R5837" t="str">
            <v>Real-Time Engine Initialization Error</v>
          </cell>
          <cell r="S5837">
            <v>7880</v>
          </cell>
          <cell r="T5837">
            <v>7930</v>
          </cell>
          <cell r="U5837">
            <v>8010</v>
          </cell>
          <cell r="V5837">
            <v>7980</v>
          </cell>
          <cell r="W5837">
            <v>7930</v>
          </cell>
          <cell r="X5837">
            <v>40.658006364590889</v>
          </cell>
        </row>
        <row r="5838">
          <cell r="A5838">
            <v>44973</v>
          </cell>
          <cell r="B5838">
            <v>2</v>
          </cell>
          <cell r="C5838">
            <v>2023</v>
          </cell>
          <cell r="D5838">
            <v>4070</v>
          </cell>
          <cell r="E5838">
            <v>44.225268549438404</v>
          </cell>
          <cell r="F5838">
            <v>43.431481678038224</v>
          </cell>
          <cell r="G5838">
            <v>43.658277927009706</v>
          </cell>
          <cell r="H5838">
            <v>46.039638541210238</v>
          </cell>
          <cell r="I5838">
            <v>43.998472300466922</v>
          </cell>
          <cell r="J5838"/>
          <cell r="K5838">
            <v>44.338666673924145</v>
          </cell>
          <cell r="M5838" t="str">
            <v>Real-Time Engine Initialization Error</v>
          </cell>
          <cell r="N5838">
            <v>49.25</v>
          </cell>
          <cell r="O5838">
            <v>53.5</v>
          </cell>
          <cell r="P5838"/>
          <cell r="Q5838">
            <v>56.5</v>
          </cell>
          <cell r="R5838" t="str">
            <v>Real-Time Engine Initialization Error</v>
          </cell>
          <cell r="S5838">
            <v>7920</v>
          </cell>
          <cell r="T5838">
            <v>7970</v>
          </cell>
          <cell r="U5838">
            <v>8050</v>
          </cell>
          <cell r="V5838">
            <v>8020</v>
          </cell>
          <cell r="W5838">
            <v>7970</v>
          </cell>
          <cell r="X5838">
            <v>41.93824322189549</v>
          </cell>
        </row>
        <row r="5839">
          <cell r="A5839">
            <v>44974</v>
          </cell>
          <cell r="B5839">
            <v>2</v>
          </cell>
          <cell r="C5839">
            <v>2023</v>
          </cell>
          <cell r="D5839">
            <v>4136</v>
          </cell>
          <cell r="E5839">
            <v>44.905657296352842</v>
          </cell>
          <cell r="F5839">
            <v>43.658277927009706</v>
          </cell>
          <cell r="G5839">
            <v>43.930433425775483</v>
          </cell>
          <cell r="H5839">
            <v>46.266434790181712</v>
          </cell>
          <cell r="I5839">
            <v>44.089190800055519</v>
          </cell>
          <cell r="J5839"/>
          <cell r="K5839">
            <v>44.225268549438404</v>
          </cell>
          <cell r="M5839" t="str">
            <v>Real-Time Engine Initialization Error</v>
          </cell>
          <cell r="N5839">
            <v>48.75</v>
          </cell>
          <cell r="O5839">
            <v>56.5</v>
          </cell>
          <cell r="P5839"/>
          <cell r="Q5839">
            <v>59.5</v>
          </cell>
          <cell r="R5839" t="str">
            <v>Real-Time Engine Initialization Error</v>
          </cell>
          <cell r="S5839">
            <v>8120</v>
          </cell>
          <cell r="T5839">
            <v>8170</v>
          </cell>
          <cell r="U5839">
            <v>8250</v>
          </cell>
          <cell r="V5839">
            <v>8220</v>
          </cell>
          <cell r="W5839">
            <v>8170</v>
          </cell>
          <cell r="X5839">
            <v>42.348951952417032</v>
          </cell>
        </row>
        <row r="5840">
          <cell r="A5840">
            <v>44977</v>
          </cell>
          <cell r="B5840">
            <v>2</v>
          </cell>
          <cell r="C5840">
            <v>2023</v>
          </cell>
          <cell r="D5840">
            <v>4163</v>
          </cell>
          <cell r="E5840">
            <v>45.132453545324317</v>
          </cell>
          <cell r="F5840">
            <v>43.998472300466922</v>
          </cell>
          <cell r="G5840">
            <v>43.998472300466922</v>
          </cell>
          <cell r="H5840">
            <v>46.946823537096151</v>
          </cell>
          <cell r="I5840">
            <v>44.678861047381361</v>
          </cell>
          <cell r="J5840"/>
          <cell r="K5840">
            <v>44.452064798409886</v>
          </cell>
          <cell r="M5840" t="str">
            <v>Real-Time Engine Initialization Error</v>
          </cell>
          <cell r="N5840"/>
          <cell r="O5840"/>
          <cell r="P5840"/>
          <cell r="Q5840"/>
          <cell r="R5840" t="str">
            <v>Real-Time Engine Initialization Error</v>
          </cell>
          <cell r="S5840">
            <v>8120</v>
          </cell>
          <cell r="T5840">
            <v>8170</v>
          </cell>
          <cell r="U5840">
            <v>8250</v>
          </cell>
          <cell r="V5840">
            <v>8220</v>
          </cell>
          <cell r="W5840">
            <v>8170</v>
          </cell>
          <cell r="X5840">
            <v>42.644660545088854</v>
          </cell>
        </row>
        <row r="5841">
          <cell r="A5841">
            <v>44978</v>
          </cell>
          <cell r="B5841">
            <v>2</v>
          </cell>
          <cell r="C5841">
            <v>2023</v>
          </cell>
          <cell r="D5841">
            <v>4139</v>
          </cell>
          <cell r="E5841">
            <v>45.359249794295799</v>
          </cell>
          <cell r="F5841">
            <v>43.998472300466922</v>
          </cell>
          <cell r="G5841">
            <v>43.998472300466922</v>
          </cell>
          <cell r="H5841">
            <v>46.720027288124676</v>
          </cell>
          <cell r="I5841">
            <v>44.452064798409886</v>
          </cell>
          <cell r="J5841"/>
          <cell r="K5841">
            <v>44.905657296352842</v>
          </cell>
          <cell r="M5841" t="str">
            <v>Real-Time Engine Initialization Error</v>
          </cell>
          <cell r="N5841">
            <v>49.75</v>
          </cell>
          <cell r="O5841">
            <v>56.5</v>
          </cell>
          <cell r="P5841"/>
          <cell r="Q5841">
            <v>59.5</v>
          </cell>
          <cell r="R5841" t="str">
            <v>Real-Time Engine Initialization Error</v>
          </cell>
          <cell r="S5841">
            <v>8120</v>
          </cell>
          <cell r="T5841">
            <v>8170</v>
          </cell>
          <cell r="U5841">
            <v>8250</v>
          </cell>
          <cell r="V5841">
            <v>8220</v>
          </cell>
          <cell r="W5841">
            <v>8170</v>
          </cell>
          <cell r="X5841">
            <v>42.374886558760942</v>
          </cell>
        </row>
        <row r="5842">
          <cell r="A5842">
            <v>44979</v>
          </cell>
          <cell r="B5842">
            <v>2</v>
          </cell>
          <cell r="C5842">
            <v>2023</v>
          </cell>
          <cell r="D5842">
            <v>4148</v>
          </cell>
          <cell r="E5842">
            <v>45.586046043267281</v>
          </cell>
          <cell r="F5842">
            <v>43.998472300466922</v>
          </cell>
          <cell r="G5842">
            <v>43.998472300466922</v>
          </cell>
          <cell r="H5842">
            <v>46.946823537096151</v>
          </cell>
          <cell r="I5842">
            <v>44.452064798409886</v>
          </cell>
          <cell r="J5842"/>
          <cell r="K5842">
            <v>45.359249794295799</v>
          </cell>
          <cell r="M5842" t="str">
            <v>Real-Time Engine Initialization Error</v>
          </cell>
          <cell r="N5842">
            <v>49.75</v>
          </cell>
          <cell r="O5842">
            <v>56.5</v>
          </cell>
          <cell r="P5842"/>
          <cell r="Q5842">
            <v>59.5</v>
          </cell>
          <cell r="R5842" t="str">
            <v>Real-Time Engine Initialization Error</v>
          </cell>
          <cell r="S5842">
            <v>8270</v>
          </cell>
          <cell r="T5842">
            <v>8320</v>
          </cell>
          <cell r="U5842">
            <v>8350</v>
          </cell>
          <cell r="V5842">
            <v>8380</v>
          </cell>
          <cell r="W5842">
            <v>8320</v>
          </cell>
          <cell r="X5842">
            <v>42.38571032816828</v>
          </cell>
        </row>
        <row r="5843">
          <cell r="A5843">
            <v>44980</v>
          </cell>
          <cell r="B5843">
            <v>2</v>
          </cell>
          <cell r="C5843">
            <v>2023</v>
          </cell>
          <cell r="D5843">
            <v>4235</v>
          </cell>
          <cell r="E5843">
            <v>46.266434790181712</v>
          </cell>
          <cell r="F5843">
            <v>44.678861047381361</v>
          </cell>
          <cell r="G5843">
            <v>44.678861047381361</v>
          </cell>
          <cell r="H5843">
            <v>47.400416035039107</v>
          </cell>
          <cell r="I5843">
            <v>45.132453545324317</v>
          </cell>
          <cell r="J5843"/>
          <cell r="K5843">
            <v>45.132453545324317</v>
          </cell>
          <cell r="M5843" t="str">
            <v>Real-Time Engine Initialization Error</v>
          </cell>
          <cell r="N5843">
            <v>50.25</v>
          </cell>
          <cell r="O5843">
            <v>56.5</v>
          </cell>
          <cell r="P5843"/>
          <cell r="Q5843">
            <v>59.5</v>
          </cell>
          <cell r="R5843" t="str">
            <v>Real-Time Engine Initialization Error</v>
          </cell>
          <cell r="S5843">
            <v>8250</v>
          </cell>
          <cell r="T5843">
            <v>8300</v>
          </cell>
          <cell r="U5843">
            <v>8330</v>
          </cell>
          <cell r="V5843">
            <v>8360</v>
          </cell>
          <cell r="W5843">
            <v>8300</v>
          </cell>
          <cell r="X5843">
            <v>43.352837481120005</v>
          </cell>
        </row>
        <row r="5844">
          <cell r="A5844">
            <v>44981</v>
          </cell>
          <cell r="B5844">
            <v>2</v>
          </cell>
          <cell r="C5844">
            <v>2023</v>
          </cell>
          <cell r="D5844">
            <v>4203</v>
          </cell>
          <cell r="E5844">
            <v>46.039638541210238</v>
          </cell>
          <cell r="F5844">
            <v>44.56546292289562</v>
          </cell>
          <cell r="G5844">
            <v>44.56546292289562</v>
          </cell>
          <cell r="H5844">
            <v>47.627212284010589</v>
          </cell>
          <cell r="I5844">
            <v>44.905657296352842</v>
          </cell>
          <cell r="J5844"/>
          <cell r="K5844">
            <v>44.338666673924145</v>
          </cell>
          <cell r="M5844" t="str">
            <v>Real-Time Engine Initialization Error</v>
          </cell>
          <cell r="N5844">
            <v>50.25</v>
          </cell>
          <cell r="O5844">
            <v>57</v>
          </cell>
          <cell r="P5844"/>
          <cell r="Q5844">
            <v>60</v>
          </cell>
          <cell r="R5844" t="str">
            <v>Real-Time Engine Initialization Error</v>
          </cell>
          <cell r="S5844">
            <v>8250</v>
          </cell>
          <cell r="T5844">
            <v>8300</v>
          </cell>
          <cell r="U5844">
            <v>8330</v>
          </cell>
          <cell r="V5844">
            <v>8360</v>
          </cell>
          <cell r="W5844">
            <v>8300</v>
          </cell>
          <cell r="X5844">
            <v>43.005848609389865</v>
          </cell>
        </row>
        <row r="5845">
          <cell r="A5845">
            <v>44984</v>
          </cell>
          <cell r="B5845">
            <v>2</v>
          </cell>
          <cell r="C5845">
            <v>2023</v>
          </cell>
          <cell r="D5845">
            <v>4228</v>
          </cell>
          <cell r="E5845">
            <v>46.039638541210238</v>
          </cell>
          <cell r="F5845">
            <v>44.338666673924145</v>
          </cell>
          <cell r="G5845">
            <v>44.338666673924145</v>
          </cell>
          <cell r="H5845">
            <v>47.627212284010589</v>
          </cell>
          <cell r="I5845">
            <v>44.905657296352842</v>
          </cell>
          <cell r="J5845"/>
          <cell r="K5845">
            <v>43.658277927009706</v>
          </cell>
          <cell r="M5845" t="str">
            <v>Real-Time Engine Initialization Error</v>
          </cell>
          <cell r="N5845">
            <v>50.25</v>
          </cell>
          <cell r="O5845">
            <v>57</v>
          </cell>
          <cell r="P5845"/>
          <cell r="Q5845">
            <v>60</v>
          </cell>
          <cell r="R5845" t="str">
            <v>Real-Time Engine Initialization Error</v>
          </cell>
          <cell r="S5845">
            <v>8290</v>
          </cell>
          <cell r="T5845">
            <v>8340</v>
          </cell>
          <cell r="U5845">
            <v>8370</v>
          </cell>
          <cell r="V5845">
            <v>8400</v>
          </cell>
          <cell r="W5845">
            <v>8340</v>
          </cell>
          <cell r="X5845">
            <v>42.846047392824545</v>
          </cell>
        </row>
        <row r="5846">
          <cell r="A5846">
            <v>44985</v>
          </cell>
          <cell r="B5846">
            <v>2</v>
          </cell>
          <cell r="C5846">
            <v>2023</v>
          </cell>
          <cell r="D5846">
            <v>4136</v>
          </cell>
          <cell r="E5846">
            <v>45.586046043267281</v>
          </cell>
          <cell r="F5846">
            <v>43.544879802523965</v>
          </cell>
          <cell r="G5846">
            <v>43.544879802523965</v>
          </cell>
          <cell r="H5846">
            <v>46.266434790181712</v>
          </cell>
          <cell r="I5846">
            <v>44.089190800055519</v>
          </cell>
          <cell r="J5846"/>
          <cell r="K5846">
            <v>43.091287304581009</v>
          </cell>
          <cell r="M5846" t="str">
            <v>Real-Time Engine Initialization Error</v>
          </cell>
          <cell r="N5846">
            <v>50.25</v>
          </cell>
          <cell r="O5846">
            <v>57</v>
          </cell>
          <cell r="P5846"/>
          <cell r="Q5846">
            <v>60</v>
          </cell>
          <cell r="R5846" t="str">
            <v>Real-Time Engine Initialization Error</v>
          </cell>
          <cell r="S5846">
            <v>8220</v>
          </cell>
          <cell r="T5846">
            <v>8270</v>
          </cell>
          <cell r="U5846">
            <v>8300</v>
          </cell>
          <cell r="V5846">
            <v>8330</v>
          </cell>
          <cell r="W5846">
            <v>8270</v>
          </cell>
          <cell r="X5846">
            <v>41.829622552777579</v>
          </cell>
        </row>
        <row r="5847">
          <cell r="A5847">
            <v>44986</v>
          </cell>
          <cell r="B5847">
            <v>3</v>
          </cell>
          <cell r="C5847">
            <v>2023</v>
          </cell>
          <cell r="D5847">
            <v>4188</v>
          </cell>
          <cell r="E5847">
            <v>46.039638541210238</v>
          </cell>
          <cell r="F5847">
            <v>44.111870424952663</v>
          </cell>
          <cell r="G5847">
            <v>44.111870424952663</v>
          </cell>
          <cell r="H5847">
            <v>47.173619786067633</v>
          </cell>
          <cell r="I5847">
            <v>44.542783297998476</v>
          </cell>
          <cell r="J5847"/>
          <cell r="K5847">
            <v>44.338666673924145</v>
          </cell>
          <cell r="M5847" t="str">
            <v>Real-Time Engine Initialization Error</v>
          </cell>
          <cell r="N5847">
            <v>49.75</v>
          </cell>
          <cell r="O5847">
            <v>57</v>
          </cell>
          <cell r="P5847"/>
          <cell r="Q5847">
            <v>60</v>
          </cell>
          <cell r="R5847" t="str">
            <v>Real-Time Engine Initialization Error</v>
          </cell>
          <cell r="S5847">
            <v>8220</v>
          </cell>
          <cell r="T5847">
            <v>8270</v>
          </cell>
          <cell r="U5847">
            <v>8300</v>
          </cell>
          <cell r="V5847">
            <v>8330</v>
          </cell>
          <cell r="W5847">
            <v>8270</v>
          </cell>
          <cell r="X5847">
            <v>42.497659538816748</v>
          </cell>
        </row>
        <row r="5848">
          <cell r="A5848">
            <v>44987</v>
          </cell>
          <cell r="B5848">
            <v>3</v>
          </cell>
          <cell r="C5848">
            <v>2023</v>
          </cell>
          <cell r="D5848">
            <v>4293</v>
          </cell>
          <cell r="E5848">
            <v>47.060221661581892</v>
          </cell>
          <cell r="F5848">
            <v>44.905657296352842</v>
          </cell>
          <cell r="G5848">
            <v>44.905657296352842</v>
          </cell>
          <cell r="H5848">
            <v>48.761193528867985</v>
          </cell>
          <cell r="I5848">
            <v>45.812842292238756</v>
          </cell>
          <cell r="J5848"/>
          <cell r="K5848">
            <v>45.359249794295799</v>
          </cell>
          <cell r="M5848" t="str">
            <v>Real-Time Engine Initialization Error</v>
          </cell>
          <cell r="N5848">
            <v>50.75</v>
          </cell>
          <cell r="O5848">
            <v>57</v>
          </cell>
          <cell r="P5848"/>
          <cell r="Q5848">
            <v>60</v>
          </cell>
          <cell r="R5848" t="str">
            <v>Real-Time Engine Initialization Error</v>
          </cell>
          <cell r="S5848">
            <v>8370</v>
          </cell>
          <cell r="T5848">
            <v>8370</v>
          </cell>
          <cell r="U5848">
            <v>8400</v>
          </cell>
          <cell r="V5848">
            <v>8470</v>
          </cell>
          <cell r="W5848">
            <v>8370</v>
          </cell>
          <cell r="X5848">
            <v>43.533927870984101</v>
          </cell>
        </row>
        <row r="5849">
          <cell r="A5849">
            <v>44988</v>
          </cell>
          <cell r="B5849">
            <v>3</v>
          </cell>
          <cell r="C5849">
            <v>2023</v>
          </cell>
          <cell r="D5849">
            <v>4357</v>
          </cell>
          <cell r="E5849">
            <v>47.627212284010589</v>
          </cell>
          <cell r="F5849">
            <v>46.039638541210238</v>
          </cell>
          <cell r="G5849">
            <v>46.039638541210238</v>
          </cell>
          <cell r="H5849">
            <v>48.987989777839459</v>
          </cell>
          <cell r="I5849">
            <v>46.493231039153194</v>
          </cell>
          <cell r="J5849"/>
          <cell r="K5849">
            <v>47.627212284010589</v>
          </cell>
          <cell r="M5849" t="str">
            <v>Real-Time Engine Initialization Error</v>
          </cell>
          <cell r="N5849">
            <v>51.25</v>
          </cell>
          <cell r="O5849">
            <v>60</v>
          </cell>
          <cell r="P5849"/>
          <cell r="Q5849">
            <v>63</v>
          </cell>
          <cell r="R5849" t="str">
            <v>Real-Time Engine Initialization Error</v>
          </cell>
          <cell r="S5849">
            <v>8470</v>
          </cell>
          <cell r="T5849">
            <v>8470</v>
          </cell>
          <cell r="U5849">
            <v>8500</v>
          </cell>
          <cell r="V5849">
            <v>8570</v>
          </cell>
          <cell r="W5849">
            <v>8470</v>
          </cell>
          <cell r="X5849">
            <v>44.182931221494933</v>
          </cell>
        </row>
        <row r="5850">
          <cell r="A5850">
            <v>44991</v>
          </cell>
          <cell r="B5850">
            <v>3</v>
          </cell>
          <cell r="C5850">
            <v>2023</v>
          </cell>
          <cell r="D5850">
            <v>4278</v>
          </cell>
          <cell r="E5850">
            <v>47.400416035039107</v>
          </cell>
          <cell r="F5850">
            <v>45.586046043267281</v>
          </cell>
          <cell r="G5850">
            <v>45.586046043267281</v>
          </cell>
          <cell r="H5850">
            <v>47.854008532982064</v>
          </cell>
          <cell r="I5850">
            <v>46.130357040798827</v>
          </cell>
          <cell r="J5850"/>
          <cell r="K5850">
            <v>44.905657296352842</v>
          </cell>
          <cell r="M5850" t="str">
            <v>Real-Time Engine Initialization Error</v>
          </cell>
          <cell r="N5850">
            <v>51.25</v>
          </cell>
          <cell r="O5850">
            <v>60</v>
          </cell>
          <cell r="P5850"/>
          <cell r="Q5850">
            <v>63</v>
          </cell>
          <cell r="R5850" t="str">
            <v>Real-Time Engine Initialization Error</v>
          </cell>
          <cell r="S5850">
            <v>8350</v>
          </cell>
          <cell r="T5850">
            <v>8350</v>
          </cell>
          <cell r="U5850">
            <v>8450</v>
          </cell>
          <cell r="V5850">
            <v>8450</v>
          </cell>
          <cell r="W5850">
            <v>8350</v>
          </cell>
          <cell r="X5850">
            <v>43.352741425379236</v>
          </cell>
        </row>
        <row r="5851">
          <cell r="A5851">
            <v>44992</v>
          </cell>
          <cell r="B5851">
            <v>3</v>
          </cell>
          <cell r="C5851">
            <v>2023</v>
          </cell>
          <cell r="D5851">
            <v>4206</v>
          </cell>
          <cell r="E5851">
            <v>47.060221661581892</v>
          </cell>
          <cell r="F5851">
            <v>44.905657296352842</v>
          </cell>
          <cell r="G5851">
            <v>44.905657296352842</v>
          </cell>
          <cell r="H5851"/>
          <cell r="I5851"/>
          <cell r="J5851"/>
          <cell r="K5851">
            <v>42.637694806638052</v>
          </cell>
          <cell r="M5851" t="str">
            <v>Real-Time Engine Initialization Error</v>
          </cell>
          <cell r="N5851">
            <v>50.5</v>
          </cell>
          <cell r="O5851">
            <v>60</v>
          </cell>
          <cell r="P5851"/>
          <cell r="Q5851">
            <v>63</v>
          </cell>
          <cell r="R5851" t="str">
            <v>Real-Time Engine Initialization Error</v>
          </cell>
          <cell r="S5851">
            <v>8280</v>
          </cell>
          <cell r="T5851">
            <v>8280</v>
          </cell>
          <cell r="U5851">
            <v>8380</v>
          </cell>
          <cell r="V5851">
            <v>8380</v>
          </cell>
          <cell r="W5851">
            <v>8280</v>
          </cell>
          <cell r="X5851">
            <v>42.680314235974983</v>
          </cell>
        </row>
        <row r="5852">
          <cell r="A5852">
            <v>44993</v>
          </cell>
          <cell r="B5852">
            <v>3</v>
          </cell>
          <cell r="C5852">
            <v>2023</v>
          </cell>
          <cell r="D5852">
            <v>4181</v>
          </cell>
          <cell r="E5852">
            <v>46.83342541261041</v>
          </cell>
          <cell r="F5852">
            <v>44.452064798409886</v>
          </cell>
          <cell r="G5852">
            <v>44.452064798409886</v>
          </cell>
          <cell r="H5852">
            <v>46.720027288124676</v>
          </cell>
          <cell r="I5852">
            <v>44.905657296352842</v>
          </cell>
          <cell r="J5852"/>
          <cell r="K5852">
            <v>48.080804781953546</v>
          </cell>
          <cell r="M5852" t="str">
            <v>Real-Time Engine Initialization Error</v>
          </cell>
          <cell r="N5852">
            <v>50.25</v>
          </cell>
          <cell r="O5852">
            <v>60</v>
          </cell>
          <cell r="P5852"/>
          <cell r="Q5852">
            <v>63</v>
          </cell>
          <cell r="R5852" t="str">
            <v>Real-Time Engine Initialization Error</v>
          </cell>
          <cell r="S5852">
            <v>8080</v>
          </cell>
          <cell r="T5852">
            <v>8080</v>
          </cell>
          <cell r="U5852">
            <v>8180</v>
          </cell>
          <cell r="V5852">
            <v>8180</v>
          </cell>
          <cell r="W5852">
            <v>8080</v>
          </cell>
          <cell r="X5852">
            <v>41.92947676098845</v>
          </cell>
        </row>
        <row r="5853">
          <cell r="A5853">
            <v>44994</v>
          </cell>
          <cell r="B5853">
            <v>3</v>
          </cell>
          <cell r="C5853">
            <v>2023</v>
          </cell>
          <cell r="D5853">
            <v>4204</v>
          </cell>
          <cell r="E5853">
            <v>47.060221661581892</v>
          </cell>
          <cell r="F5853">
            <v>44.56546292289562</v>
          </cell>
          <cell r="G5853">
            <v>44.56546292289562</v>
          </cell>
          <cell r="H5853">
            <v>47.627212284010589</v>
          </cell>
          <cell r="I5853">
            <v>44.996375795941432</v>
          </cell>
          <cell r="J5853"/>
          <cell r="K5853">
            <v>44.225268549438404</v>
          </cell>
          <cell r="M5853" t="str">
            <v>Real-Time Engine Initialization Error</v>
          </cell>
          <cell r="N5853">
            <v>50.5</v>
          </cell>
          <cell r="O5853">
            <v>60</v>
          </cell>
          <cell r="P5853"/>
          <cell r="Q5853">
            <v>63</v>
          </cell>
          <cell r="R5853" t="str">
            <v>Real-Time Engine Initialization Error</v>
          </cell>
          <cell r="S5853">
            <v>8100</v>
          </cell>
          <cell r="T5853">
            <v>8100</v>
          </cell>
          <cell r="U5853">
            <v>8180</v>
          </cell>
          <cell r="V5853">
            <v>8180</v>
          </cell>
          <cell r="W5853">
            <v>8100</v>
          </cell>
          <cell r="X5853">
            <v>42.197452121093065</v>
          </cell>
        </row>
        <row r="5854">
          <cell r="A5854">
            <v>44995</v>
          </cell>
          <cell r="B5854">
            <v>3</v>
          </cell>
          <cell r="C5854">
            <v>2023</v>
          </cell>
          <cell r="D5854">
            <v>4098</v>
          </cell>
          <cell r="E5854">
            <v>46.493231039153194</v>
          </cell>
          <cell r="F5854">
            <v>44.111870424952663</v>
          </cell>
          <cell r="G5854">
            <v>44.111870424952663</v>
          </cell>
          <cell r="H5854">
            <v>46.720027288124676</v>
          </cell>
          <cell r="I5854">
            <v>44.452064798409886</v>
          </cell>
          <cell r="J5854"/>
          <cell r="K5854">
            <v>43.998472300466922</v>
          </cell>
          <cell r="M5854" t="str">
            <v>Real-Time Engine Initialization Error</v>
          </cell>
          <cell r="N5854">
            <v>49.75</v>
          </cell>
          <cell r="O5854">
            <v>58.5</v>
          </cell>
          <cell r="P5854"/>
          <cell r="Q5854">
            <v>61.5</v>
          </cell>
          <cell r="R5854" t="str">
            <v>Real-Time Engine Initialization Error</v>
          </cell>
          <cell r="S5854">
            <v>7970</v>
          </cell>
          <cell r="T5854">
            <v>7970</v>
          </cell>
          <cell r="U5854">
            <v>8050</v>
          </cell>
          <cell r="V5854">
            <v>8050</v>
          </cell>
          <cell r="W5854">
            <v>7970</v>
          </cell>
          <cell r="X5854">
            <v>41.142586466804829</v>
          </cell>
        </row>
        <row r="5855">
          <cell r="A5855">
            <v>44998</v>
          </cell>
          <cell r="B5855">
            <v>3</v>
          </cell>
          <cell r="C5855">
            <v>2023</v>
          </cell>
          <cell r="D5855">
            <v>4045</v>
          </cell>
          <cell r="E5855">
            <v>46.493231039153194</v>
          </cell>
          <cell r="F5855">
            <v>44.225268549438404</v>
          </cell>
          <cell r="G5855">
            <v>44.225268549438404</v>
          </cell>
          <cell r="H5855">
            <v>46.039638541210238</v>
          </cell>
          <cell r="I5855">
            <v>44.225268549438404</v>
          </cell>
          <cell r="J5855"/>
          <cell r="K5855">
            <v>43.091287304581009</v>
          </cell>
          <cell r="M5855" t="str">
            <v>Real-Time Engine Initialization Error</v>
          </cell>
          <cell r="N5855">
            <v>50</v>
          </cell>
          <cell r="O5855">
            <v>58.5</v>
          </cell>
          <cell r="P5855"/>
          <cell r="Q5855">
            <v>61.5</v>
          </cell>
          <cell r="R5855" t="str">
            <v>Real-Time Engine Initialization Error</v>
          </cell>
          <cell r="S5855">
            <v>7970</v>
          </cell>
          <cell r="T5855">
            <v>7970</v>
          </cell>
          <cell r="U5855">
            <v>8050</v>
          </cell>
          <cell r="V5855">
            <v>8050</v>
          </cell>
          <cell r="W5855">
            <v>7970</v>
          </cell>
          <cell r="X5855">
            <v>40.845539941657734</v>
          </cell>
        </row>
        <row r="5856">
          <cell r="A5856">
            <v>44999</v>
          </cell>
          <cell r="B5856">
            <v>3</v>
          </cell>
          <cell r="C5856">
            <v>2023</v>
          </cell>
          <cell r="D5856">
            <v>3982</v>
          </cell>
          <cell r="E5856">
            <v>46.039638541210238</v>
          </cell>
          <cell r="F5856">
            <v>43.544879802523965</v>
          </cell>
          <cell r="G5856">
            <v>43.544879802523965</v>
          </cell>
          <cell r="H5856">
            <v>46.266434790181712</v>
          </cell>
          <cell r="I5856">
            <v>43.771676051495447</v>
          </cell>
          <cell r="J5856"/>
          <cell r="K5856">
            <v>47.627212284010589</v>
          </cell>
          <cell r="M5856" t="str">
            <v>Real-Time Engine Initialization Error</v>
          </cell>
          <cell r="N5856">
            <v>49.75</v>
          </cell>
          <cell r="O5856">
            <v>58.5</v>
          </cell>
          <cell r="P5856"/>
          <cell r="Q5856">
            <v>61.5</v>
          </cell>
          <cell r="R5856" t="str">
            <v>Real-Time Engine Initialization Error</v>
          </cell>
          <cell r="S5856">
            <v>7810</v>
          </cell>
          <cell r="T5856">
            <v>7810</v>
          </cell>
          <cell r="U5856">
            <v>7890</v>
          </cell>
          <cell r="V5856">
            <v>7890</v>
          </cell>
          <cell r="W5856">
            <v>7810</v>
          </cell>
          <cell r="X5856">
            <v>40.299092521393547</v>
          </cell>
        </row>
        <row r="5857">
          <cell r="A5857">
            <v>45000</v>
          </cell>
          <cell r="B5857">
            <v>3</v>
          </cell>
          <cell r="C5857">
            <v>2023</v>
          </cell>
          <cell r="D5857">
            <v>4015</v>
          </cell>
          <cell r="E5857">
            <v>46.606629163638935</v>
          </cell>
          <cell r="F5857">
            <v>44.225268549438404</v>
          </cell>
          <cell r="G5857">
            <v>44.225268549438404</v>
          </cell>
          <cell r="H5857">
            <v>46.720027288124676</v>
          </cell>
          <cell r="I5857">
            <v>44.452064798409886</v>
          </cell>
          <cell r="J5857"/>
          <cell r="K5857">
            <v>43.544879802523965</v>
          </cell>
          <cell r="M5857" t="str">
            <v>Real-Time Engine Initialization Error</v>
          </cell>
          <cell r="N5857">
            <v>49.74</v>
          </cell>
          <cell r="O5857">
            <v>58.5</v>
          </cell>
          <cell r="P5857"/>
          <cell r="Q5857">
            <v>61.5</v>
          </cell>
          <cell r="R5857" t="str">
            <v>Real-Time Engine Initialization Error</v>
          </cell>
          <cell r="S5857">
            <v>7900</v>
          </cell>
          <cell r="T5857">
            <v>7900</v>
          </cell>
          <cell r="U5857">
            <v>7980</v>
          </cell>
          <cell r="V5857">
            <v>7980</v>
          </cell>
          <cell r="W5857">
            <v>7900</v>
          </cell>
          <cell r="X5857">
            <v>40.651202661628943</v>
          </cell>
        </row>
        <row r="5858">
          <cell r="A5858">
            <v>45001</v>
          </cell>
          <cell r="B5858">
            <v>3</v>
          </cell>
          <cell r="C5858">
            <v>2023</v>
          </cell>
          <cell r="D5858">
            <v>3935</v>
          </cell>
          <cell r="E5858">
            <v>46.266434790181712</v>
          </cell>
          <cell r="F5858">
            <v>43.20468542906675</v>
          </cell>
          <cell r="G5858">
            <v>43.476840927832527</v>
          </cell>
          <cell r="H5858">
            <v>45.812842292238756</v>
          </cell>
          <cell r="I5858">
            <v>43.635598302112555</v>
          </cell>
          <cell r="J5858"/>
          <cell r="K5858">
            <v>45.812842292238756</v>
          </cell>
          <cell r="M5858" t="str">
            <v>Real-Time Engine Initialization Error</v>
          </cell>
          <cell r="N5858">
            <v>49.75</v>
          </cell>
          <cell r="O5858">
            <v>58.5</v>
          </cell>
          <cell r="P5858"/>
          <cell r="Q5858">
            <v>61.5</v>
          </cell>
          <cell r="R5858" t="str">
            <v>Real-Time Engine Initialization Error</v>
          </cell>
          <cell r="S5858">
            <v>7810</v>
          </cell>
          <cell r="T5858">
            <v>7770</v>
          </cell>
          <cell r="U5858">
            <v>7850</v>
          </cell>
          <cell r="V5858">
            <v>7850</v>
          </cell>
          <cell r="W5858">
            <v>7770</v>
          </cell>
          <cell r="X5858">
            <v>39.664143986789774</v>
          </cell>
        </row>
        <row r="5859">
          <cell r="A5859">
            <v>45002</v>
          </cell>
          <cell r="B5859">
            <v>3</v>
          </cell>
          <cell r="C5859">
            <v>2023</v>
          </cell>
          <cell r="D5859">
            <v>3921</v>
          </cell>
          <cell r="E5859">
            <v>46.379832914667453</v>
          </cell>
          <cell r="F5859">
            <v>43.544879802523965</v>
          </cell>
          <cell r="G5859">
            <v>43.771676051495447</v>
          </cell>
          <cell r="H5859">
            <v>45.812842292238756</v>
          </cell>
          <cell r="I5859">
            <v>43.998472300466922</v>
          </cell>
          <cell r="J5859"/>
          <cell r="K5859">
            <v>46.83342541261041</v>
          </cell>
          <cell r="M5859" t="str">
            <v>Real-Time Engine Initialization Error</v>
          </cell>
          <cell r="N5859">
            <v>49.75</v>
          </cell>
          <cell r="O5859">
            <v>58.5</v>
          </cell>
          <cell r="P5859"/>
          <cell r="Q5859">
            <v>61.5</v>
          </cell>
          <cell r="R5859" t="str">
            <v>Real-Time Engine Initialization Error</v>
          </cell>
          <cell r="S5859">
            <v>7940</v>
          </cell>
          <cell r="T5859">
            <v>7900</v>
          </cell>
          <cell r="U5859">
            <v>7980</v>
          </cell>
          <cell r="V5859">
            <v>7980</v>
          </cell>
          <cell r="W5859">
            <v>7900</v>
          </cell>
          <cell r="X5859">
            <v>39.672901727288391</v>
          </cell>
        </row>
        <row r="5860">
          <cell r="A5860">
            <v>45005</v>
          </cell>
          <cell r="B5860">
            <v>3</v>
          </cell>
          <cell r="C5860">
            <v>2023</v>
          </cell>
          <cell r="D5860">
            <v>3790</v>
          </cell>
          <cell r="E5860">
            <v>45.812842292238756</v>
          </cell>
          <cell r="F5860">
            <v>42.751092931123793</v>
          </cell>
          <cell r="G5860">
            <v>42.977889180095268</v>
          </cell>
          <cell r="H5860">
            <v>45.359249794295799</v>
          </cell>
          <cell r="I5860">
            <v>43.318083553552491</v>
          </cell>
          <cell r="J5860"/>
          <cell r="K5860">
            <v>45.586046043267281</v>
          </cell>
          <cell r="M5860" t="str">
            <v>Real-Time Engine Initialization Error</v>
          </cell>
          <cell r="N5860">
            <v>48.5</v>
          </cell>
          <cell r="O5860">
            <v>58.5</v>
          </cell>
          <cell r="P5860"/>
          <cell r="Q5860">
            <v>61.5</v>
          </cell>
          <cell r="R5860" t="str">
            <v>Real-Time Engine Initialization Error</v>
          </cell>
          <cell r="S5860">
            <v>7810</v>
          </cell>
          <cell r="T5860">
            <v>7770</v>
          </cell>
          <cell r="U5860">
            <v>7850</v>
          </cell>
          <cell r="V5860">
            <v>7850</v>
          </cell>
          <cell r="W5860">
            <v>7770</v>
          </cell>
          <cell r="X5860">
            <v>38.347436252594491</v>
          </cell>
        </row>
        <row r="5861">
          <cell r="A5861">
            <v>45006</v>
          </cell>
          <cell r="B5861">
            <v>3</v>
          </cell>
          <cell r="C5861">
            <v>2023</v>
          </cell>
          <cell r="D5861">
            <v>3785</v>
          </cell>
          <cell r="E5861">
            <v>46.039638541210238</v>
          </cell>
          <cell r="F5861">
            <v>42.524296682152311</v>
          </cell>
          <cell r="G5861">
            <v>42.796452180918088</v>
          </cell>
          <cell r="H5861">
            <v>45.132453545324317</v>
          </cell>
          <cell r="I5861">
            <v>43.091287304581009</v>
          </cell>
          <cell r="J5861"/>
          <cell r="K5861">
            <v>45.812842292238756</v>
          </cell>
          <cell r="M5861" t="str">
            <v>Real-Time Engine Initialization Error</v>
          </cell>
          <cell r="N5861">
            <v>48.75</v>
          </cell>
          <cell r="O5861">
            <v>58.5</v>
          </cell>
          <cell r="P5861"/>
          <cell r="Q5861">
            <v>61.5</v>
          </cell>
          <cell r="R5861" t="str">
            <v>Real-Time Engine Initialization Error</v>
          </cell>
          <cell r="S5861">
            <v>7740</v>
          </cell>
          <cell r="T5861">
            <v>7700</v>
          </cell>
          <cell r="U5861">
            <v>7780</v>
          </cell>
          <cell r="V5861">
            <v>7800</v>
          </cell>
          <cell r="W5861">
            <v>7700</v>
          </cell>
          <cell r="X5861">
            <v>38.408223819107299</v>
          </cell>
        </row>
        <row r="5862">
          <cell r="A5862">
            <v>45007</v>
          </cell>
          <cell r="B5862">
            <v>3</v>
          </cell>
          <cell r="C5862">
            <v>2023</v>
          </cell>
          <cell r="D5862">
            <v>3667</v>
          </cell>
          <cell r="E5862">
            <v>45.586046043267281</v>
          </cell>
          <cell r="F5862">
            <v>41.730509810752132</v>
          </cell>
          <cell r="G5862">
            <v>41.957306059723614</v>
          </cell>
          <cell r="H5862"/>
          <cell r="I5862"/>
          <cell r="J5862"/>
          <cell r="K5862">
            <v>44.905657296352842</v>
          </cell>
          <cell r="M5862" t="str">
            <v>Real-Time Engine Initialization Error</v>
          </cell>
          <cell r="N5862">
            <v>47.75</v>
          </cell>
          <cell r="O5862">
            <v>58.5</v>
          </cell>
          <cell r="P5862"/>
          <cell r="Q5862">
            <v>61.5</v>
          </cell>
          <cell r="R5862" t="str">
            <v>Real-Time Engine Initialization Error</v>
          </cell>
          <cell r="S5862">
            <v>7470</v>
          </cell>
          <cell r="T5862">
            <v>7430</v>
          </cell>
          <cell r="U5862">
            <v>7510</v>
          </cell>
          <cell r="V5862">
            <v>7530</v>
          </cell>
          <cell r="W5862">
            <v>7430</v>
          </cell>
          <cell r="X5862">
            <v>37.361268866954788</v>
          </cell>
        </row>
        <row r="5863">
          <cell r="A5863">
            <v>45008</v>
          </cell>
          <cell r="B5863">
            <v>3</v>
          </cell>
          <cell r="C5863">
            <v>2023</v>
          </cell>
          <cell r="D5863">
            <v>3571</v>
          </cell>
          <cell r="E5863">
            <v>44.678861047381361</v>
          </cell>
          <cell r="F5863">
            <v>41.730509810752132</v>
          </cell>
          <cell r="G5863">
            <v>41.957306059723614</v>
          </cell>
          <cell r="H5863">
            <v>44.225268549438404</v>
          </cell>
          <cell r="I5863">
            <v>42.184102308695095</v>
          </cell>
          <cell r="J5863"/>
          <cell r="K5863">
            <v>43.091287304581009</v>
          </cell>
          <cell r="M5863" t="str">
            <v>Real-Time Engine Initialization Error</v>
          </cell>
          <cell r="N5863">
            <v>47.75</v>
          </cell>
          <cell r="O5863">
            <v>58.5</v>
          </cell>
          <cell r="P5863"/>
          <cell r="Q5863">
            <v>61.5</v>
          </cell>
          <cell r="R5863" t="str">
            <v>Real-Time Engine Initialization Error</v>
          </cell>
          <cell r="S5863">
            <v>7400</v>
          </cell>
          <cell r="T5863">
            <v>7360</v>
          </cell>
          <cell r="U5863">
            <v>7440</v>
          </cell>
          <cell r="V5863">
            <v>7460</v>
          </cell>
          <cell r="W5863">
            <v>7360</v>
          </cell>
          <cell r="X5863">
            <v>36.679773780668093</v>
          </cell>
        </row>
        <row r="5864">
          <cell r="A5864">
            <v>45009</v>
          </cell>
          <cell r="B5864">
            <v>3</v>
          </cell>
          <cell r="C5864">
            <v>2023</v>
          </cell>
          <cell r="D5864">
            <v>3521</v>
          </cell>
          <cell r="E5864">
            <v>44.56546292289562</v>
          </cell>
          <cell r="F5864">
            <v>41.730509810752132</v>
          </cell>
          <cell r="G5864">
            <v>41.957306059723614</v>
          </cell>
          <cell r="H5864">
            <v>44.225268549438404</v>
          </cell>
          <cell r="I5864">
            <v>42.637694806638052</v>
          </cell>
          <cell r="J5864"/>
          <cell r="K5864">
            <v>44.111870424952663</v>
          </cell>
          <cell r="M5864" t="str">
            <v>Real-Time Engine Initialization Error</v>
          </cell>
          <cell r="N5864">
            <v>47.75</v>
          </cell>
          <cell r="O5864">
            <v>53</v>
          </cell>
          <cell r="P5864"/>
          <cell r="Q5864">
            <v>56</v>
          </cell>
          <cell r="R5864" t="str">
            <v>Real-Time Engine Initialization Error</v>
          </cell>
          <cell r="S5864">
            <v>7350</v>
          </cell>
          <cell r="T5864">
            <v>7360</v>
          </cell>
          <cell r="U5864">
            <v>7400</v>
          </cell>
          <cell r="V5864">
            <v>7410</v>
          </cell>
          <cell r="W5864">
            <v>7360</v>
          </cell>
          <cell r="X5864">
            <v>36.084482269705269</v>
          </cell>
        </row>
        <row r="5865">
          <cell r="A5865">
            <v>45012</v>
          </cell>
          <cell r="B5865">
            <v>3</v>
          </cell>
          <cell r="C5865">
            <v>2023</v>
          </cell>
          <cell r="D5865">
            <v>3577</v>
          </cell>
          <cell r="E5865">
            <v>44.678861047381361</v>
          </cell>
          <cell r="F5865">
            <v>42.637694806638052</v>
          </cell>
          <cell r="G5865">
            <v>42.864491055609527</v>
          </cell>
          <cell r="H5865">
            <v>44.996375795941432</v>
          </cell>
          <cell r="I5865">
            <v>43.091287304581009</v>
          </cell>
          <cell r="J5865"/>
          <cell r="K5865">
            <v>45.586046043267281</v>
          </cell>
          <cell r="M5865" t="str">
            <v>Real-Time Engine Initialization Error</v>
          </cell>
          <cell r="N5865">
            <v>47.75</v>
          </cell>
          <cell r="O5865">
            <v>53</v>
          </cell>
          <cell r="P5865"/>
          <cell r="Q5865">
            <v>56</v>
          </cell>
          <cell r="R5865" t="str">
            <v>Real-Time Engine Initialization Error</v>
          </cell>
          <cell r="S5865">
            <v>7420</v>
          </cell>
          <cell r="T5865">
            <v>7420</v>
          </cell>
          <cell r="U5865">
            <v>7460</v>
          </cell>
          <cell r="V5865">
            <v>7470</v>
          </cell>
          <cell r="W5865">
            <v>7420</v>
          </cell>
          <cell r="X5865">
            <v>36.716459948901587</v>
          </cell>
        </row>
        <row r="5866">
          <cell r="A5866">
            <v>45013</v>
          </cell>
          <cell r="B5866">
            <v>3</v>
          </cell>
          <cell r="C5866">
            <v>2023</v>
          </cell>
          <cell r="D5866">
            <v>3690</v>
          </cell>
          <cell r="E5866">
            <v>45.47264791878154</v>
          </cell>
          <cell r="F5866">
            <v>44.452064798409886</v>
          </cell>
          <cell r="G5866">
            <v>44.678861047381361</v>
          </cell>
          <cell r="H5866">
            <v>46.493231039153194</v>
          </cell>
          <cell r="I5866">
            <v>44.089190800055519</v>
          </cell>
          <cell r="J5866"/>
          <cell r="K5866">
            <v>46.946823537096151</v>
          </cell>
          <cell r="M5866" t="str">
            <v>Real-Time Engine Initialization Error</v>
          </cell>
          <cell r="N5866">
            <v>48.5</v>
          </cell>
          <cell r="O5866">
            <v>53</v>
          </cell>
          <cell r="P5866"/>
          <cell r="Q5866">
            <v>56</v>
          </cell>
          <cell r="R5866" t="str">
            <v>Real-Time Engine Initialization Error</v>
          </cell>
          <cell r="S5866">
            <v>7620</v>
          </cell>
          <cell r="T5866">
            <v>7620</v>
          </cell>
          <cell r="U5866">
            <v>7660</v>
          </cell>
          <cell r="V5866">
            <v>7670</v>
          </cell>
          <cell r="W5866">
            <v>7620</v>
          </cell>
          <cell r="X5866">
            <v>38.057215038870289</v>
          </cell>
        </row>
        <row r="5867">
          <cell r="A5867">
            <v>45014</v>
          </cell>
          <cell r="B5867">
            <v>3</v>
          </cell>
          <cell r="C5867">
            <v>2023</v>
          </cell>
          <cell r="D5867">
            <v>3709</v>
          </cell>
          <cell r="E5867">
            <v>45.47264791878154</v>
          </cell>
          <cell r="F5867">
            <v>44.225268549438404</v>
          </cell>
          <cell r="G5867">
            <v>44.452064798409886</v>
          </cell>
          <cell r="H5867">
            <v>46.720027288124676</v>
          </cell>
          <cell r="I5867">
            <v>44.452064798409886</v>
          </cell>
          <cell r="J5867"/>
          <cell r="K5867">
            <v>46.606629163638935</v>
          </cell>
          <cell r="M5867" t="str">
            <v>Real-Time Engine Initialization Error</v>
          </cell>
          <cell r="N5867">
            <v>49.5</v>
          </cell>
          <cell r="O5867">
            <v>53</v>
          </cell>
          <cell r="P5867"/>
          <cell r="Q5867">
            <v>56</v>
          </cell>
          <cell r="R5867" t="str">
            <v>Real-Time Engine Initialization Error</v>
          </cell>
          <cell r="S5867">
            <v>7690</v>
          </cell>
          <cell r="T5867">
            <v>7690</v>
          </cell>
          <cell r="U5867">
            <v>7730</v>
          </cell>
          <cell r="V5867">
            <v>7740</v>
          </cell>
          <cell r="W5867">
            <v>7690</v>
          </cell>
          <cell r="X5867">
            <v>38.09725033673984</v>
          </cell>
        </row>
        <row r="5868">
          <cell r="A5868">
            <v>45015</v>
          </cell>
          <cell r="B5868">
            <v>3</v>
          </cell>
          <cell r="C5868">
            <v>2023</v>
          </cell>
          <cell r="D5868">
            <v>3791</v>
          </cell>
          <cell r="E5868">
            <v>46.039638541210238</v>
          </cell>
          <cell r="F5868">
            <v>45.359249794295799</v>
          </cell>
          <cell r="G5868">
            <v>45.586046043267281</v>
          </cell>
          <cell r="H5868">
            <v>47.400416035039107</v>
          </cell>
          <cell r="I5868">
            <v>46.039638541210238</v>
          </cell>
          <cell r="J5868"/>
          <cell r="K5868">
            <v>46.83342541261041</v>
          </cell>
          <cell r="M5868" t="str">
            <v>Real-Time Engine Initialization Error</v>
          </cell>
          <cell r="N5868">
            <v>49.5</v>
          </cell>
          <cell r="O5868">
            <v>53</v>
          </cell>
          <cell r="P5868"/>
          <cell r="Q5868">
            <v>56</v>
          </cell>
          <cell r="R5868" t="str">
            <v>Real-Time Engine Initialization Error</v>
          </cell>
          <cell r="S5868">
            <v>7690</v>
          </cell>
          <cell r="T5868">
            <v>7690</v>
          </cell>
          <cell r="U5868">
            <v>7730</v>
          </cell>
          <cell r="V5868">
            <v>7740</v>
          </cell>
          <cell r="W5868">
            <v>7690</v>
          </cell>
          <cell r="X5868">
            <v>38.904279631261403</v>
          </cell>
        </row>
        <row r="5869">
          <cell r="A5869">
            <v>45016</v>
          </cell>
          <cell r="B5869">
            <v>3</v>
          </cell>
          <cell r="C5869">
            <v>2023</v>
          </cell>
          <cell r="D5869">
            <v>3758</v>
          </cell>
          <cell r="E5869">
            <v>45.812842292238756</v>
          </cell>
          <cell r="F5869">
            <v>44.905657296352842</v>
          </cell>
          <cell r="G5869">
            <v>45.132453545324317</v>
          </cell>
          <cell r="H5869">
            <v>46.720027288124676</v>
          </cell>
          <cell r="I5869">
            <v>46.039638541210238</v>
          </cell>
          <cell r="J5869"/>
          <cell r="K5869">
            <v>46.493231039153194</v>
          </cell>
          <cell r="M5869" t="str">
            <v>Real-Time Engine Initialization Error</v>
          </cell>
          <cell r="N5869">
            <v>50.5</v>
          </cell>
          <cell r="O5869">
            <v>53.5</v>
          </cell>
          <cell r="P5869"/>
          <cell r="Q5869">
            <v>56.5</v>
          </cell>
          <cell r="R5869" t="str">
            <v>Real-Time Engine Initialization Error</v>
          </cell>
          <cell r="S5869">
            <v>7740</v>
          </cell>
          <cell r="T5869">
            <v>7740</v>
          </cell>
          <cell r="U5869">
            <v>7780</v>
          </cell>
          <cell r="V5869">
            <v>7790</v>
          </cell>
          <cell r="W5869">
            <v>7740</v>
          </cell>
          <cell r="X5869">
            <v>38.65307499477634</v>
          </cell>
        </row>
        <row r="5870">
          <cell r="A5870">
            <v>45019</v>
          </cell>
          <cell r="B5870">
            <v>4</v>
          </cell>
          <cell r="C5870">
            <v>2023</v>
          </cell>
          <cell r="D5870">
            <v>3885</v>
          </cell>
          <cell r="E5870">
            <v>46.266434790181712</v>
          </cell>
          <cell r="F5870">
            <v>46.039638541210238</v>
          </cell>
          <cell r="G5870">
            <v>46.266434790181712</v>
          </cell>
          <cell r="H5870">
            <v>48.534397279896503</v>
          </cell>
          <cell r="I5870">
            <v>47.854008532982064</v>
          </cell>
          <cell r="J5870"/>
          <cell r="K5870">
            <v>47.400416035039107</v>
          </cell>
          <cell r="M5870" t="str">
            <v>Real-Time Engine Initialization Error</v>
          </cell>
          <cell r="N5870">
            <v>51.75</v>
          </cell>
          <cell r="O5870">
            <v>53.5</v>
          </cell>
          <cell r="P5870"/>
          <cell r="Q5870">
            <v>56.5</v>
          </cell>
          <cell r="R5870" t="str">
            <v>Real-Time Engine Initialization Error</v>
          </cell>
          <cell r="S5870">
            <v>8050</v>
          </cell>
          <cell r="T5870">
            <v>8150</v>
          </cell>
          <cell r="U5870">
            <v>8200</v>
          </cell>
          <cell r="V5870">
            <v>8250</v>
          </cell>
          <cell r="W5870">
            <v>8150</v>
          </cell>
          <cell r="X5870">
            <v>39.896012101163507</v>
          </cell>
        </row>
        <row r="5871">
          <cell r="A5871">
            <v>45020</v>
          </cell>
          <cell r="B5871">
            <v>4</v>
          </cell>
          <cell r="C5871">
            <v>2023</v>
          </cell>
          <cell r="D5871">
            <v>3969</v>
          </cell>
          <cell r="E5871">
            <v>46.946823537096151</v>
          </cell>
          <cell r="F5871">
            <v>47.060221661581892</v>
          </cell>
          <cell r="G5871">
            <v>47.173619786067633</v>
          </cell>
          <cell r="H5871"/>
          <cell r="I5871"/>
          <cell r="J5871"/>
          <cell r="K5871">
            <v>47.173619786067633</v>
          </cell>
          <cell r="M5871" t="str">
            <v>Real-Time Engine Initialization Error</v>
          </cell>
          <cell r="N5871">
            <v>52.5</v>
          </cell>
          <cell r="O5871">
            <v>53.5</v>
          </cell>
          <cell r="P5871"/>
          <cell r="Q5871">
            <v>56.5</v>
          </cell>
          <cell r="R5871" t="str">
            <v>Real-Time Engine Initialization Error</v>
          </cell>
          <cell r="S5871">
            <v>8070</v>
          </cell>
          <cell r="T5871">
            <v>8170</v>
          </cell>
          <cell r="U5871">
            <v>8220</v>
          </cell>
          <cell r="V5871">
            <v>8270</v>
          </cell>
          <cell r="W5871">
            <v>8170</v>
          </cell>
          <cell r="X5871">
            <v>40.878942423605828</v>
          </cell>
        </row>
        <row r="5872">
          <cell r="A5872">
            <v>45021</v>
          </cell>
          <cell r="B5872">
            <v>4</v>
          </cell>
          <cell r="C5872">
            <v>2023</v>
          </cell>
          <cell r="D5872">
            <v>3866</v>
          </cell>
          <cell r="E5872">
            <v>46.720027288124676</v>
          </cell>
          <cell r="F5872">
            <v>46.606629163638935</v>
          </cell>
          <cell r="G5872">
            <v>46.720027288124676</v>
          </cell>
          <cell r="H5872">
            <v>47.627212284010589</v>
          </cell>
          <cell r="I5872">
            <v>45.586046043267281</v>
          </cell>
          <cell r="J5872"/>
          <cell r="K5872">
            <v>46.720027288124676</v>
          </cell>
          <cell r="M5872" t="str">
            <v>Real-Time Engine Initialization Error</v>
          </cell>
          <cell r="N5872">
            <v>52.5</v>
          </cell>
          <cell r="O5872">
            <v>53.5</v>
          </cell>
          <cell r="P5872"/>
          <cell r="Q5872">
            <v>56.5</v>
          </cell>
          <cell r="R5872">
            <v>8070</v>
          </cell>
          <cell r="S5872">
            <v>8070</v>
          </cell>
          <cell r="T5872">
            <v>8170</v>
          </cell>
          <cell r="U5872">
            <v>8220</v>
          </cell>
          <cell r="V5872">
            <v>8270</v>
          </cell>
          <cell r="W5872">
            <v>8170</v>
          </cell>
          <cell r="X5872">
            <v>39.881478213497289</v>
          </cell>
        </row>
        <row r="5873">
          <cell r="A5873">
            <v>45022</v>
          </cell>
          <cell r="B5873">
            <v>4</v>
          </cell>
          <cell r="C5873">
            <v>2023</v>
          </cell>
          <cell r="D5873">
            <v>3824</v>
          </cell>
          <cell r="E5873">
            <v>46.493231039153194</v>
          </cell>
          <cell r="F5873">
            <v>45.245851669810058</v>
          </cell>
          <cell r="G5873">
            <v>45.359249794295799</v>
          </cell>
          <cell r="H5873">
            <v>48.080804781953546</v>
          </cell>
          <cell r="I5873">
            <v>45.359249794295799</v>
          </cell>
          <cell r="J5873"/>
          <cell r="K5873">
            <v>46.946823537096151</v>
          </cell>
          <cell r="M5873" t="str">
            <v>Real-Time Engine Initialization Error</v>
          </cell>
          <cell r="N5873">
            <v>52</v>
          </cell>
          <cell r="O5873">
            <v>53.5</v>
          </cell>
          <cell r="P5873"/>
          <cell r="Q5873">
            <v>56.5</v>
          </cell>
          <cell r="R5873">
            <v>8070</v>
          </cell>
          <cell r="S5873">
            <v>8070</v>
          </cell>
          <cell r="T5873">
            <v>8170</v>
          </cell>
          <cell r="U5873">
            <v>8220</v>
          </cell>
          <cell r="V5873">
            <v>8270</v>
          </cell>
          <cell r="W5873">
            <v>8170</v>
          </cell>
          <cell r="X5873">
            <v>39.448208144959551</v>
          </cell>
        </row>
        <row r="5874">
          <cell r="A5874">
            <v>45023</v>
          </cell>
          <cell r="B5874">
            <v>4</v>
          </cell>
          <cell r="C5874">
            <v>2023</v>
          </cell>
          <cell r="D5874">
            <v>3800</v>
          </cell>
          <cell r="E5874">
            <v>46.379832914667453</v>
          </cell>
          <cell r="F5874">
            <v>45.47264791878154</v>
          </cell>
          <cell r="G5874">
            <v>45.586046043267281</v>
          </cell>
          <cell r="H5874"/>
          <cell r="I5874"/>
          <cell r="J5874"/>
          <cell r="K5874"/>
          <cell r="M5874" t="str">
            <v>Real-Time Engine Initialization Error</v>
          </cell>
          <cell r="N5874"/>
          <cell r="O5874"/>
          <cell r="P5874"/>
          <cell r="Q5874"/>
          <cell r="R5874">
            <v>7990</v>
          </cell>
          <cell r="S5874">
            <v>7990</v>
          </cell>
          <cell r="T5874">
            <v>8020</v>
          </cell>
          <cell r="U5874">
            <v>7970</v>
          </cell>
          <cell r="V5874">
            <v>7970</v>
          </cell>
          <cell r="W5874">
            <v>8020</v>
          </cell>
          <cell r="X5874">
            <v>39.164996414070451</v>
          </cell>
        </row>
        <row r="5875">
          <cell r="A5875">
            <v>45026</v>
          </cell>
          <cell r="B5875">
            <v>4</v>
          </cell>
          <cell r="C5875">
            <v>2023</v>
          </cell>
          <cell r="D5875">
            <v>3830</v>
          </cell>
          <cell r="E5875">
            <v>47.627212284010589</v>
          </cell>
          <cell r="F5875">
            <v>47.060221661581892</v>
          </cell>
          <cell r="G5875">
            <v>46.946823537096151</v>
          </cell>
          <cell r="H5875">
            <v>48.987989777839459</v>
          </cell>
          <cell r="I5875">
            <v>47.173619786067633</v>
          </cell>
          <cell r="J5875"/>
          <cell r="K5875"/>
          <cell r="M5875" t="str">
            <v>Real-Time Engine Initialization Error</v>
          </cell>
          <cell r="N5875">
            <v>52</v>
          </cell>
          <cell r="O5875">
            <v>53.5</v>
          </cell>
          <cell r="P5875"/>
          <cell r="Q5875">
            <v>56.5</v>
          </cell>
          <cell r="R5875">
            <v>7840</v>
          </cell>
          <cell r="S5875">
            <v>7840</v>
          </cell>
          <cell r="T5875">
            <v>7890</v>
          </cell>
          <cell r="U5875">
            <v>7840</v>
          </cell>
          <cell r="V5875">
            <v>7840</v>
          </cell>
          <cell r="W5875">
            <v>7890</v>
          </cell>
          <cell r="X5875">
            <v>39.411507874807839</v>
          </cell>
        </row>
        <row r="5876">
          <cell r="A5876">
            <v>45027</v>
          </cell>
          <cell r="B5876">
            <v>4</v>
          </cell>
          <cell r="C5876">
            <v>2023</v>
          </cell>
          <cell r="D5876">
            <v>3895</v>
          </cell>
          <cell r="E5876">
            <v>47.854008532982064</v>
          </cell>
          <cell r="F5876">
            <v>46.83342541261041</v>
          </cell>
          <cell r="G5876">
            <v>46.720027288124676</v>
          </cell>
          <cell r="H5876">
            <v>48.080804781953546</v>
          </cell>
          <cell r="I5876">
            <v>45.812842292238756</v>
          </cell>
          <cell r="J5876"/>
          <cell r="K5876">
            <v>47.854008532982064</v>
          </cell>
          <cell r="M5876" t="str">
            <v>Real-Time Engine Initialization Error</v>
          </cell>
          <cell r="N5876">
            <v>52</v>
          </cell>
          <cell r="O5876">
            <v>53.5</v>
          </cell>
          <cell r="P5876"/>
          <cell r="Q5876">
            <v>56.5</v>
          </cell>
          <cell r="R5876">
            <v>7950</v>
          </cell>
          <cell r="S5876">
            <v>7950</v>
          </cell>
          <cell r="T5876">
            <v>7900</v>
          </cell>
          <cell r="U5876">
            <v>7950</v>
          </cell>
          <cell r="V5876">
            <v>7970</v>
          </cell>
          <cell r="W5876">
            <v>7900</v>
          </cell>
          <cell r="X5876">
            <v>40.007762216662627</v>
          </cell>
        </row>
        <row r="5877">
          <cell r="A5877">
            <v>45028</v>
          </cell>
          <cell r="B5877">
            <v>4</v>
          </cell>
          <cell r="C5877">
            <v>2023</v>
          </cell>
          <cell r="D5877">
            <v>3775</v>
          </cell>
          <cell r="E5877">
            <v>47.173619786067633</v>
          </cell>
          <cell r="F5877">
            <v>45.245851669810058</v>
          </cell>
          <cell r="G5877">
            <v>45.47264791878154</v>
          </cell>
          <cell r="H5877">
            <v>48.080804781953546</v>
          </cell>
          <cell r="I5877">
            <v>45.812842292238756</v>
          </cell>
          <cell r="J5877"/>
          <cell r="K5877">
            <v>46.606629163638935</v>
          </cell>
          <cell r="M5877" t="str">
            <v>Real-Time Engine Initialization Error</v>
          </cell>
          <cell r="N5877">
            <v>51.5</v>
          </cell>
          <cell r="O5877">
            <v>53.5</v>
          </cell>
          <cell r="P5877"/>
          <cell r="Q5877">
            <v>56.5</v>
          </cell>
          <cell r="R5877">
            <v>8100</v>
          </cell>
          <cell r="S5877">
            <v>8100</v>
          </cell>
          <cell r="T5877">
            <v>8030</v>
          </cell>
          <cell r="U5877">
            <v>8050</v>
          </cell>
          <cell r="V5877">
            <v>8100</v>
          </cell>
          <cell r="W5877">
            <v>8030</v>
          </cell>
          <cell r="X5877">
            <v>38.827929245684054</v>
          </cell>
        </row>
        <row r="5878">
          <cell r="A5878">
            <v>45029</v>
          </cell>
          <cell r="B5878">
            <v>4</v>
          </cell>
          <cell r="C5878">
            <v>2023</v>
          </cell>
          <cell r="D5878">
            <v>3715</v>
          </cell>
          <cell r="E5878">
            <v>46.720027288124676</v>
          </cell>
          <cell r="F5878">
            <v>44.56546292289562</v>
          </cell>
          <cell r="G5878">
            <v>44.792259171867101</v>
          </cell>
          <cell r="H5878">
            <v>46.720027288124676</v>
          </cell>
          <cell r="I5878">
            <v>44.452064798409886</v>
          </cell>
          <cell r="J5878"/>
          <cell r="K5878">
            <v>46.946823537096151</v>
          </cell>
          <cell r="M5878" t="str">
            <v>Real-Time Engine Initialization Error</v>
          </cell>
          <cell r="N5878">
            <v>50.5</v>
          </cell>
          <cell r="O5878">
            <v>53.5</v>
          </cell>
          <cell r="P5878"/>
          <cell r="Q5878">
            <v>56.5</v>
          </cell>
          <cell r="R5878">
            <v>7900</v>
          </cell>
          <cell r="S5878">
            <v>7900</v>
          </cell>
          <cell r="T5878">
            <v>7830</v>
          </cell>
          <cell r="U5878">
            <v>7850</v>
          </cell>
          <cell r="V5878">
            <v>7900</v>
          </cell>
          <cell r="W5878">
            <v>7830</v>
          </cell>
          <cell r="X5878">
            <v>38.315055249160736</v>
          </cell>
        </row>
        <row r="5879">
          <cell r="A5879">
            <v>45030</v>
          </cell>
          <cell r="B5879">
            <v>4</v>
          </cell>
          <cell r="C5879">
            <v>2023</v>
          </cell>
          <cell r="D5879">
            <v>3703</v>
          </cell>
          <cell r="E5879">
            <v>46.720027288124676</v>
          </cell>
          <cell r="F5879">
            <v>45.019055420838583</v>
          </cell>
          <cell r="G5879">
            <v>45.019055420838583</v>
          </cell>
          <cell r="H5879">
            <v>46.720027288124676</v>
          </cell>
          <cell r="I5879">
            <v>44.452064798409886</v>
          </cell>
          <cell r="J5879"/>
          <cell r="K5879">
            <v>45.245851669810058</v>
          </cell>
          <cell r="M5879" t="str">
            <v>Real-Time Engine Initialization Error</v>
          </cell>
          <cell r="N5879">
            <v>50.5</v>
          </cell>
          <cell r="O5879">
            <v>52.5</v>
          </cell>
          <cell r="P5879"/>
          <cell r="Q5879">
            <v>55</v>
          </cell>
          <cell r="R5879">
            <v>7880</v>
          </cell>
          <cell r="S5879">
            <v>7880</v>
          </cell>
          <cell r="T5879">
            <v>7780</v>
          </cell>
          <cell r="U5879">
            <v>7830</v>
          </cell>
          <cell r="V5879">
            <v>7880</v>
          </cell>
          <cell r="W5879">
            <v>7780</v>
          </cell>
          <cell r="X5879">
            <v>38.173932270063034</v>
          </cell>
        </row>
        <row r="5880">
          <cell r="A5880">
            <v>45033</v>
          </cell>
          <cell r="B5880">
            <v>4</v>
          </cell>
          <cell r="C5880">
            <v>2023</v>
          </cell>
          <cell r="D5880">
            <v>3636</v>
          </cell>
          <cell r="E5880">
            <v>47.060221661581892</v>
          </cell>
          <cell r="F5880">
            <v>44.338666673924145</v>
          </cell>
          <cell r="G5880">
            <v>44.452064798409886</v>
          </cell>
          <cell r="H5880">
            <v>46.720027288124676</v>
          </cell>
          <cell r="I5880">
            <v>44.905657296352842</v>
          </cell>
          <cell r="J5880"/>
          <cell r="K5880">
            <v>46.493231039153194</v>
          </cell>
          <cell r="M5880" t="str">
            <v>Real-Time Engine Initialization Error</v>
          </cell>
          <cell r="N5880">
            <v>51</v>
          </cell>
          <cell r="O5880">
            <v>52.5</v>
          </cell>
          <cell r="P5880"/>
          <cell r="Q5880">
            <v>55</v>
          </cell>
          <cell r="R5880">
            <v>7760</v>
          </cell>
          <cell r="S5880">
            <v>7760</v>
          </cell>
          <cell r="T5880">
            <v>7710</v>
          </cell>
          <cell r="U5880">
            <v>7810</v>
          </cell>
          <cell r="V5880">
            <v>7850</v>
          </cell>
          <cell r="W5880">
            <v>7710</v>
          </cell>
          <cell r="X5880">
            <v>37.322071113840138</v>
          </cell>
        </row>
        <row r="5881">
          <cell r="A5881">
            <v>45034</v>
          </cell>
          <cell r="B5881">
            <v>4</v>
          </cell>
          <cell r="C5881">
            <v>2023</v>
          </cell>
          <cell r="D5881">
            <v>3787</v>
          </cell>
          <cell r="E5881">
            <v>47.287017910553374</v>
          </cell>
          <cell r="F5881">
            <v>45.926240416724497</v>
          </cell>
          <cell r="G5881">
            <v>45.812842292238756</v>
          </cell>
          <cell r="H5881">
            <v>47.627212284010589</v>
          </cell>
          <cell r="I5881">
            <v>46.493231039153194</v>
          </cell>
          <cell r="J5881"/>
          <cell r="K5881">
            <v>46.946823537096151</v>
          </cell>
          <cell r="M5881" t="str">
            <v>Real-Time Engine Initialization Error</v>
          </cell>
          <cell r="N5881">
            <v>52.5</v>
          </cell>
          <cell r="O5881">
            <v>52.5</v>
          </cell>
          <cell r="P5881"/>
          <cell r="Q5881">
            <v>55</v>
          </cell>
          <cell r="R5881">
            <v>7890</v>
          </cell>
          <cell r="S5881">
            <v>7890</v>
          </cell>
          <cell r="T5881">
            <v>7840</v>
          </cell>
          <cell r="U5881">
            <v>7940</v>
          </cell>
          <cell r="V5881">
            <v>7980</v>
          </cell>
          <cell r="W5881">
            <v>7840</v>
          </cell>
          <cell r="X5881">
            <v>38.758005182986963</v>
          </cell>
        </row>
        <row r="5882">
          <cell r="A5882">
            <v>45035</v>
          </cell>
          <cell r="B5882">
            <v>4</v>
          </cell>
          <cell r="C5882">
            <v>2023</v>
          </cell>
          <cell r="D5882">
            <v>3730</v>
          </cell>
          <cell r="E5882">
            <v>46.83342541261041</v>
          </cell>
          <cell r="F5882">
            <v>45.47264791878154</v>
          </cell>
          <cell r="G5882">
            <v>45.359249794295799</v>
          </cell>
          <cell r="H5882">
            <v>47.400416035039107</v>
          </cell>
          <cell r="I5882">
            <v>45.903560791827346</v>
          </cell>
          <cell r="J5882"/>
          <cell r="K5882">
            <v>46.720027288124676</v>
          </cell>
          <cell r="M5882" t="str">
            <v>Real-Time Engine Initialization Error</v>
          </cell>
          <cell r="N5882">
            <v>52.5</v>
          </cell>
          <cell r="O5882">
            <v>52.5</v>
          </cell>
          <cell r="P5882"/>
          <cell r="Q5882">
            <v>55</v>
          </cell>
          <cell r="R5882">
            <v>7940</v>
          </cell>
          <cell r="S5882">
            <v>7940</v>
          </cell>
          <cell r="T5882">
            <v>7890</v>
          </cell>
          <cell r="U5882">
            <v>7990</v>
          </cell>
          <cell r="V5882">
            <v>8030</v>
          </cell>
          <cell r="W5882">
            <v>7890</v>
          </cell>
          <cell r="X5882">
            <v>38.105856246108864</v>
          </cell>
        </row>
        <row r="5883">
          <cell r="A5883">
            <v>45036</v>
          </cell>
          <cell r="B5883">
            <v>4</v>
          </cell>
          <cell r="C5883">
            <v>2023</v>
          </cell>
          <cell r="D5883">
            <v>3705</v>
          </cell>
          <cell r="E5883">
            <v>46.83342541261041</v>
          </cell>
          <cell r="F5883">
            <v>45.245851669810058</v>
          </cell>
          <cell r="G5883">
            <v>45.132453545324317</v>
          </cell>
          <cell r="H5883">
            <v>46.720027288124676</v>
          </cell>
          <cell r="I5883">
            <v>45.812842292238756</v>
          </cell>
          <cell r="J5883"/>
          <cell r="K5883">
            <v>46.039638541210238</v>
          </cell>
          <cell r="M5883" t="str">
            <v>Real-Time Engine Initialization Error</v>
          </cell>
          <cell r="N5883">
            <v>52</v>
          </cell>
          <cell r="O5883">
            <v>52.5</v>
          </cell>
          <cell r="P5883"/>
          <cell r="Q5883">
            <v>55</v>
          </cell>
          <cell r="R5883">
            <v>7830</v>
          </cell>
          <cell r="S5883">
            <v>7830</v>
          </cell>
          <cell r="T5883">
            <v>7780</v>
          </cell>
          <cell r="U5883">
            <v>7880</v>
          </cell>
          <cell r="V5883">
            <v>7920</v>
          </cell>
          <cell r="W5883">
            <v>7780</v>
          </cell>
          <cell r="X5883">
            <v>37.893127505719498</v>
          </cell>
        </row>
        <row r="5884">
          <cell r="A5884">
            <v>45037</v>
          </cell>
          <cell r="B5884">
            <v>4</v>
          </cell>
          <cell r="C5884">
            <v>2023</v>
          </cell>
          <cell r="D5884"/>
          <cell r="E5884"/>
          <cell r="F5884"/>
          <cell r="G5884"/>
          <cell r="H5884">
            <v>46.946823537096151</v>
          </cell>
          <cell r="I5884"/>
          <cell r="J5884"/>
          <cell r="K5884">
            <v>45.812842292238756</v>
          </cell>
          <cell r="M5884" t="str">
            <v>Real-Time Engine Initialization Error</v>
          </cell>
          <cell r="N5884">
            <v>52</v>
          </cell>
          <cell r="O5884">
            <v>53</v>
          </cell>
          <cell r="P5884"/>
          <cell r="Q5884">
            <v>55.5</v>
          </cell>
          <cell r="R5884">
            <v>7780</v>
          </cell>
          <cell r="S5884">
            <v>7780</v>
          </cell>
          <cell r="T5884">
            <v>7730</v>
          </cell>
          <cell r="U5884">
            <v>7830</v>
          </cell>
          <cell r="V5884">
            <v>7870</v>
          </cell>
          <cell r="W5884">
            <v>7730</v>
          </cell>
          <cell r="X5884" t="str">
            <v/>
          </cell>
        </row>
        <row r="5885">
          <cell r="A5885">
            <v>45040</v>
          </cell>
          <cell r="B5885">
            <v>4</v>
          </cell>
          <cell r="C5885">
            <v>2023</v>
          </cell>
          <cell r="D5885"/>
          <cell r="E5885"/>
          <cell r="F5885"/>
          <cell r="G5885"/>
          <cell r="H5885">
            <v>46.493231039153194</v>
          </cell>
          <cell r="I5885"/>
          <cell r="J5885"/>
          <cell r="K5885">
            <v>45.586046043267281</v>
          </cell>
          <cell r="M5885" t="str">
            <v>Real-Time Engine Initialization Error</v>
          </cell>
          <cell r="N5885">
            <v>52</v>
          </cell>
          <cell r="O5885">
            <v>53</v>
          </cell>
          <cell r="P5885"/>
          <cell r="Q5885">
            <v>55.5</v>
          </cell>
          <cell r="R5885">
            <v>7690</v>
          </cell>
          <cell r="S5885">
            <v>7690</v>
          </cell>
          <cell r="T5885">
            <v>7640</v>
          </cell>
          <cell r="U5885">
            <v>7740</v>
          </cell>
          <cell r="V5885">
            <v>7780</v>
          </cell>
          <cell r="W5885">
            <v>7640</v>
          </cell>
          <cell r="X5885" t="str">
            <v/>
          </cell>
        </row>
        <row r="5886">
          <cell r="A5886">
            <v>45041</v>
          </cell>
          <cell r="B5886">
            <v>4</v>
          </cell>
          <cell r="C5886">
            <v>2023</v>
          </cell>
          <cell r="D5886">
            <v>3638</v>
          </cell>
          <cell r="E5886">
            <v>46.039638541210238</v>
          </cell>
          <cell r="F5886">
            <v>45.019055420838583</v>
          </cell>
          <cell r="G5886">
            <v>44.905657296352842</v>
          </cell>
          <cell r="H5886">
            <v>46.266434790181712</v>
          </cell>
          <cell r="I5886">
            <v>45.359249794295799</v>
          </cell>
          <cell r="J5886"/>
          <cell r="K5886">
            <v>44.678861047381361</v>
          </cell>
          <cell r="M5886" t="str">
            <v>Real-Time Engine Initialization Error</v>
          </cell>
          <cell r="N5886">
            <v>50.5</v>
          </cell>
          <cell r="O5886">
            <v>53</v>
          </cell>
          <cell r="P5886"/>
          <cell r="Q5886">
            <v>55.5</v>
          </cell>
          <cell r="R5886">
            <v>7650</v>
          </cell>
          <cell r="S5886">
            <v>7650</v>
          </cell>
          <cell r="T5886">
            <v>7610</v>
          </cell>
          <cell r="U5886">
            <v>7710</v>
          </cell>
          <cell r="V5886">
            <v>7700</v>
          </cell>
          <cell r="W5886">
            <v>7600</v>
          </cell>
          <cell r="X5886">
            <v>37.140884706650496</v>
          </cell>
        </row>
        <row r="5887">
          <cell r="A5887">
            <v>45042</v>
          </cell>
          <cell r="B5887">
            <v>4</v>
          </cell>
          <cell r="C5887">
            <v>2023</v>
          </cell>
          <cell r="D5887">
            <v>3571</v>
          </cell>
          <cell r="E5887">
            <v>45.47264791878154</v>
          </cell>
          <cell r="F5887">
            <v>43.658277927009706</v>
          </cell>
          <cell r="G5887">
            <v>43.771676051495447</v>
          </cell>
          <cell r="H5887">
            <v>46.266434790181712</v>
          </cell>
          <cell r="I5887">
            <v>44.452064798409886</v>
          </cell>
          <cell r="J5887"/>
          <cell r="K5887"/>
          <cell r="M5887" t="str">
            <v>Real-Time Engine Initialization Error</v>
          </cell>
          <cell r="N5887">
            <v>50.25</v>
          </cell>
          <cell r="O5887">
            <v>53</v>
          </cell>
          <cell r="P5887"/>
          <cell r="Q5887">
            <v>55.5</v>
          </cell>
          <cell r="R5887">
            <v>7650</v>
          </cell>
          <cell r="S5887">
            <v>7650</v>
          </cell>
          <cell r="T5887">
            <v>7610</v>
          </cell>
          <cell r="U5887">
            <v>7710</v>
          </cell>
          <cell r="V5887">
            <v>7700</v>
          </cell>
          <cell r="W5887">
            <v>7600</v>
          </cell>
          <cell r="X5887">
            <v>36.358671383934976</v>
          </cell>
        </row>
        <row r="5888">
          <cell r="A5888">
            <v>45043</v>
          </cell>
          <cell r="B5888">
            <v>4</v>
          </cell>
          <cell r="C5888">
            <v>2023</v>
          </cell>
          <cell r="D5888">
            <v>3455</v>
          </cell>
          <cell r="E5888">
            <v>44.452064798409886</v>
          </cell>
          <cell r="F5888">
            <v>43.20468542906675</v>
          </cell>
          <cell r="G5888">
            <v>43.091287304581009</v>
          </cell>
          <cell r="H5888">
            <v>45.812842292238756</v>
          </cell>
          <cell r="I5888">
            <v>43.544879802523965</v>
          </cell>
          <cell r="J5888"/>
          <cell r="K5888">
            <v>44.905657296352842</v>
          </cell>
          <cell r="M5888" t="str">
            <v>Real-Time Engine Initialization Error</v>
          </cell>
          <cell r="N5888">
            <v>50.25</v>
          </cell>
          <cell r="O5888">
            <v>53</v>
          </cell>
          <cell r="P5888"/>
          <cell r="Q5888">
            <v>55.5</v>
          </cell>
          <cell r="R5888">
            <v>7550</v>
          </cell>
          <cell r="S5888">
            <v>7550</v>
          </cell>
          <cell r="T5888">
            <v>7510</v>
          </cell>
          <cell r="U5888">
            <v>7610</v>
          </cell>
          <cell r="V5888">
            <v>7600</v>
          </cell>
          <cell r="W5888">
            <v>7500</v>
          </cell>
          <cell r="X5888">
            <v>35.138163237509417</v>
          </cell>
        </row>
        <row r="5889">
          <cell r="A5889">
            <v>45044</v>
          </cell>
          <cell r="B5889">
            <v>4</v>
          </cell>
          <cell r="C5889">
            <v>2023</v>
          </cell>
          <cell r="D5889">
            <v>3353</v>
          </cell>
          <cell r="E5889">
            <v>43.771676051495447</v>
          </cell>
          <cell r="F5889">
            <v>42.977889180095268</v>
          </cell>
          <cell r="G5889">
            <v>42.864491055609527</v>
          </cell>
          <cell r="H5889">
            <v>45.359249794295799</v>
          </cell>
          <cell r="I5889">
            <v>43.544879802523965</v>
          </cell>
          <cell r="J5889"/>
          <cell r="K5889">
            <v>44.452064798409886</v>
          </cell>
          <cell r="M5889" t="str">
            <v>Real-Time Engine Initialization Error</v>
          </cell>
          <cell r="N5889">
            <v>49.25</v>
          </cell>
          <cell r="O5889">
            <v>51</v>
          </cell>
          <cell r="P5889"/>
          <cell r="Q5889">
            <v>53</v>
          </cell>
          <cell r="R5889">
            <v>7450</v>
          </cell>
          <cell r="S5889">
            <v>7450</v>
          </cell>
          <cell r="T5889">
            <v>7410</v>
          </cell>
          <cell r="U5889">
            <v>7510</v>
          </cell>
          <cell r="V5889">
            <v>7500</v>
          </cell>
          <cell r="W5889">
            <v>7400</v>
          </cell>
          <cell r="X5889">
            <v>34.116097927383095</v>
          </cell>
        </row>
        <row r="5890">
          <cell r="A5890">
            <v>45047</v>
          </cell>
          <cell r="B5890">
            <v>5</v>
          </cell>
          <cell r="C5890">
            <v>2023</v>
          </cell>
          <cell r="D5890"/>
          <cell r="E5890"/>
          <cell r="F5890"/>
          <cell r="G5890"/>
          <cell r="H5890"/>
          <cell r="I5890"/>
          <cell r="J5890"/>
          <cell r="K5890"/>
          <cell r="M5890" t="str">
            <v>Real-Time Engine Initialization Error</v>
          </cell>
          <cell r="N5890">
            <v>49.25</v>
          </cell>
          <cell r="O5890">
            <v>51</v>
          </cell>
          <cell r="P5890"/>
          <cell r="Q5890">
            <v>53</v>
          </cell>
          <cell r="R5890"/>
          <cell r="S5890"/>
          <cell r="T5890"/>
          <cell r="U5890"/>
          <cell r="V5890"/>
          <cell r="W5890"/>
          <cell r="X5890" t="str">
            <v/>
          </cell>
        </row>
        <row r="5891">
          <cell r="A5891">
            <v>45048</v>
          </cell>
          <cell r="B5891">
            <v>5</v>
          </cell>
          <cell r="C5891">
            <v>2023</v>
          </cell>
          <cell r="D5891">
            <v>3412</v>
          </cell>
          <cell r="E5891">
            <v>43.998472300466922</v>
          </cell>
          <cell r="F5891">
            <v>43.885074175981188</v>
          </cell>
          <cell r="G5891">
            <v>43.771676051495447</v>
          </cell>
          <cell r="H5891">
            <v>45.359249794295799</v>
          </cell>
          <cell r="I5891">
            <v>44.225268549438404</v>
          </cell>
          <cell r="J5891"/>
          <cell r="K5891">
            <v>44.452064798409886</v>
          </cell>
          <cell r="M5891" t="str">
            <v>Real-Time Engine Initialization Error</v>
          </cell>
          <cell r="N5891">
            <v>50</v>
          </cell>
          <cell r="O5891">
            <v>51</v>
          </cell>
          <cell r="P5891"/>
          <cell r="Q5891">
            <v>53</v>
          </cell>
          <cell r="R5891"/>
          <cell r="S5891"/>
          <cell r="T5891"/>
          <cell r="U5891"/>
          <cell r="V5891"/>
          <cell r="W5891"/>
          <cell r="X5891">
            <v>34.685289174840271</v>
          </cell>
        </row>
        <row r="5892">
          <cell r="A5892">
            <v>45049</v>
          </cell>
          <cell r="B5892">
            <v>5</v>
          </cell>
          <cell r="C5892">
            <v>2023</v>
          </cell>
          <cell r="D5892">
            <v>3430</v>
          </cell>
          <cell r="E5892">
            <v>43.318083553552491</v>
          </cell>
          <cell r="F5892">
            <v>42.751092931123793</v>
          </cell>
          <cell r="G5892">
            <v>42.637694806638052</v>
          </cell>
          <cell r="H5892">
            <v>45.132453545324317</v>
          </cell>
          <cell r="I5892">
            <v>43.091287304581009</v>
          </cell>
          <cell r="J5892"/>
          <cell r="K5892">
            <v>43.091287304581009</v>
          </cell>
          <cell r="M5892" t="str">
            <v>Real-Time Engine Initialization Error</v>
          </cell>
          <cell r="N5892">
            <v>48.5</v>
          </cell>
          <cell r="O5892">
            <v>51</v>
          </cell>
          <cell r="P5892"/>
          <cell r="Q5892">
            <v>53</v>
          </cell>
          <cell r="R5892"/>
          <cell r="S5892"/>
          <cell r="T5892"/>
          <cell r="U5892"/>
          <cell r="V5892"/>
          <cell r="W5892"/>
          <cell r="X5892">
            <v>34.962298156052718</v>
          </cell>
        </row>
        <row r="5893">
          <cell r="A5893">
            <v>45050</v>
          </cell>
          <cell r="B5893">
            <v>5</v>
          </cell>
          <cell r="C5893">
            <v>2023</v>
          </cell>
          <cell r="D5893"/>
          <cell r="E5893"/>
          <cell r="F5893"/>
          <cell r="G5893"/>
          <cell r="H5893"/>
          <cell r="I5893"/>
          <cell r="J5893"/>
          <cell r="K5893">
            <v>42.41089855766657</v>
          </cell>
          <cell r="M5893" t="str">
            <v>Real-Time Engine Initialization Error</v>
          </cell>
          <cell r="N5893">
            <v>48.5</v>
          </cell>
          <cell r="O5893">
            <v>51</v>
          </cell>
          <cell r="P5893"/>
          <cell r="Q5893">
            <v>53</v>
          </cell>
          <cell r="R5893">
            <v>7500</v>
          </cell>
          <cell r="S5893">
            <v>7500</v>
          </cell>
          <cell r="T5893">
            <v>7460</v>
          </cell>
          <cell r="U5893">
            <v>7560</v>
          </cell>
          <cell r="V5893">
            <v>7550</v>
          </cell>
          <cell r="W5893">
            <v>7450</v>
          </cell>
          <cell r="X5893" t="str">
            <v/>
          </cell>
        </row>
        <row r="5894">
          <cell r="A5894">
            <v>45051</v>
          </cell>
          <cell r="B5894">
            <v>5</v>
          </cell>
          <cell r="C5894">
            <v>2023</v>
          </cell>
          <cell r="D5894">
            <v>3597</v>
          </cell>
          <cell r="E5894">
            <v>43.771676051495447</v>
          </cell>
          <cell r="F5894">
            <v>43.20468542906675</v>
          </cell>
          <cell r="G5894">
            <v>43.091287304581009</v>
          </cell>
          <cell r="H5894">
            <v>45.586046043267281</v>
          </cell>
          <cell r="I5894">
            <v>43.544879802523965</v>
          </cell>
          <cell r="J5894"/>
          <cell r="K5894">
            <v>44.678861047381361</v>
          </cell>
          <cell r="M5894" t="str">
            <v>Real-Time Engine Initialization Error</v>
          </cell>
          <cell r="N5894">
            <v>49.75</v>
          </cell>
          <cell r="O5894">
            <v>53</v>
          </cell>
          <cell r="P5894"/>
          <cell r="Q5894">
            <v>56</v>
          </cell>
          <cell r="R5894">
            <v>7630</v>
          </cell>
          <cell r="S5894">
            <v>7630</v>
          </cell>
          <cell r="T5894">
            <v>7540</v>
          </cell>
          <cell r="U5894">
            <v>7600</v>
          </cell>
          <cell r="V5894">
            <v>7610</v>
          </cell>
          <cell r="W5894">
            <v>7530</v>
          </cell>
          <cell r="X5894">
            <v>36.788550509601357</v>
          </cell>
        </row>
        <row r="5895">
          <cell r="A5895">
            <v>45054</v>
          </cell>
          <cell r="B5895">
            <v>5</v>
          </cell>
          <cell r="C5895">
            <v>2023</v>
          </cell>
          <cell r="D5895">
            <v>3758</v>
          </cell>
          <cell r="E5895">
            <v>43.998472300466922</v>
          </cell>
          <cell r="F5895">
            <v>43.658277927009706</v>
          </cell>
          <cell r="G5895">
            <v>43.544879802523965</v>
          </cell>
          <cell r="H5895">
            <v>46.493231039153194</v>
          </cell>
          <cell r="I5895">
            <v>43.544879802523965</v>
          </cell>
          <cell r="J5895"/>
          <cell r="K5895">
            <v>45.132453545324317</v>
          </cell>
          <cell r="M5895" t="str">
            <v>Real-Time Engine Initialization Error</v>
          </cell>
          <cell r="N5895">
            <v>49.75</v>
          </cell>
          <cell r="O5895">
            <v>53</v>
          </cell>
          <cell r="P5895"/>
          <cell r="Q5895">
            <v>56</v>
          </cell>
          <cell r="R5895">
            <v>7870</v>
          </cell>
          <cell r="S5895">
            <v>7870</v>
          </cell>
          <cell r="T5895">
            <v>7700</v>
          </cell>
          <cell r="U5895">
            <v>7730</v>
          </cell>
          <cell r="V5895">
            <v>7750</v>
          </cell>
          <cell r="W5895">
            <v>7690</v>
          </cell>
          <cell r="X5895">
            <v>38.435188438999702</v>
          </cell>
        </row>
        <row r="5896">
          <cell r="A5896">
            <v>45055</v>
          </cell>
          <cell r="B5896">
            <v>5</v>
          </cell>
          <cell r="C5896">
            <v>2023</v>
          </cell>
          <cell r="D5896">
            <v>3804</v>
          </cell>
          <cell r="E5896">
            <v>43.885074175981188</v>
          </cell>
          <cell r="F5896">
            <v>43.658277927009706</v>
          </cell>
          <cell r="G5896">
            <v>43.544879802523965</v>
          </cell>
          <cell r="H5896">
            <v>46.266434790181712</v>
          </cell>
          <cell r="I5896">
            <v>43.998472300466922</v>
          </cell>
          <cell r="J5896"/>
          <cell r="K5896">
            <v>45.359249794295799</v>
          </cell>
          <cell r="M5896" t="str">
            <v>Real-Time Engine Initialization Error</v>
          </cell>
          <cell r="N5896">
            <v>49.75</v>
          </cell>
          <cell r="O5896">
            <v>53</v>
          </cell>
          <cell r="P5896"/>
          <cell r="Q5896">
            <v>56</v>
          </cell>
          <cell r="R5896">
            <v>7870</v>
          </cell>
          <cell r="S5896">
            <v>7870</v>
          </cell>
          <cell r="T5896">
            <v>7700</v>
          </cell>
          <cell r="U5896">
            <v>7730</v>
          </cell>
          <cell r="V5896">
            <v>7750</v>
          </cell>
          <cell r="W5896">
            <v>7690</v>
          </cell>
          <cell r="X5896">
            <v>38.800671512817907</v>
          </cell>
        </row>
        <row r="5897">
          <cell r="A5897">
            <v>45056</v>
          </cell>
          <cell r="B5897">
            <v>5</v>
          </cell>
          <cell r="C5897">
            <v>2023</v>
          </cell>
          <cell r="D5897">
            <v>3701</v>
          </cell>
          <cell r="E5897">
            <v>43.431481678038224</v>
          </cell>
          <cell r="F5897">
            <v>42.751092931123793</v>
          </cell>
          <cell r="G5897">
            <v>42.637694806638052</v>
          </cell>
          <cell r="H5897">
            <v>45.132453545324317</v>
          </cell>
          <cell r="I5897">
            <v>43.091287304581009</v>
          </cell>
          <cell r="J5897"/>
          <cell r="K5897">
            <v>43.771676051495447</v>
          </cell>
          <cell r="M5897" t="str">
            <v>Real-Time Engine Initialization Error</v>
          </cell>
          <cell r="N5897">
            <v>49.75</v>
          </cell>
          <cell r="O5897">
            <v>53</v>
          </cell>
          <cell r="P5897"/>
          <cell r="Q5897">
            <v>56</v>
          </cell>
          <cell r="R5897">
            <v>7870</v>
          </cell>
          <cell r="S5897">
            <v>7870</v>
          </cell>
          <cell r="T5897">
            <v>7700</v>
          </cell>
          <cell r="U5897">
            <v>7730</v>
          </cell>
          <cell r="V5897">
            <v>7750</v>
          </cell>
          <cell r="W5897">
            <v>7690</v>
          </cell>
          <cell r="X5897">
            <v>37.67382932870035</v>
          </cell>
        </row>
        <row r="5898">
          <cell r="A5898">
            <v>45057</v>
          </cell>
          <cell r="B5898">
            <v>5</v>
          </cell>
          <cell r="C5898">
            <v>2023</v>
          </cell>
          <cell r="D5898">
            <v>3604</v>
          </cell>
          <cell r="E5898">
            <v>42.41089855766657</v>
          </cell>
          <cell r="F5898">
            <v>41.503713561780657</v>
          </cell>
          <cell r="G5898">
            <v>41.390315437294916</v>
          </cell>
          <cell r="H5898">
            <v>43.998472300466922</v>
          </cell>
          <cell r="I5898">
            <v>41.730509810752132</v>
          </cell>
          <cell r="J5898"/>
          <cell r="K5898">
            <v>43.318083553552491</v>
          </cell>
          <cell r="M5898" t="str">
            <v>Real-Time Engine Initialization Error</v>
          </cell>
          <cell r="N5898">
            <v>47.75</v>
          </cell>
          <cell r="O5898">
            <v>53</v>
          </cell>
          <cell r="P5898"/>
          <cell r="Q5898">
            <v>56</v>
          </cell>
          <cell r="R5898">
            <v>7650</v>
          </cell>
          <cell r="S5898">
            <v>7650</v>
          </cell>
          <cell r="T5898">
            <v>7480</v>
          </cell>
          <cell r="U5898">
            <v>7510</v>
          </cell>
          <cell r="V5898">
            <v>7530</v>
          </cell>
          <cell r="W5898">
            <v>7470</v>
          </cell>
          <cell r="X5898">
            <v>36.653528309112573</v>
          </cell>
        </row>
        <row r="5899">
          <cell r="A5899">
            <v>45058</v>
          </cell>
          <cell r="B5899">
            <v>5</v>
          </cell>
          <cell r="C5899">
            <v>2023</v>
          </cell>
          <cell r="D5899">
            <v>3646</v>
          </cell>
          <cell r="E5899">
            <v>42.41089855766657</v>
          </cell>
          <cell r="F5899">
            <v>41.503713561780657</v>
          </cell>
          <cell r="G5899">
            <v>41.390315437294916</v>
          </cell>
          <cell r="H5899">
            <v>44.089190800055519</v>
          </cell>
          <cell r="I5899">
            <v>41.957306059723614</v>
          </cell>
          <cell r="J5899"/>
          <cell r="K5899">
            <v>44.905657296352842</v>
          </cell>
          <cell r="M5899" t="str">
            <v>Real-Time Engine Initialization Error</v>
          </cell>
          <cell r="N5899">
            <v>47.75</v>
          </cell>
          <cell r="O5899">
            <v>51.5</v>
          </cell>
          <cell r="P5899"/>
          <cell r="Q5899">
            <v>56</v>
          </cell>
          <cell r="R5899">
            <v>7670</v>
          </cell>
          <cell r="S5899">
            <v>7670</v>
          </cell>
          <cell r="T5899">
            <v>7460</v>
          </cell>
          <cell r="U5899">
            <v>7500</v>
          </cell>
          <cell r="V5899">
            <v>7550</v>
          </cell>
          <cell r="W5899">
            <v>7450</v>
          </cell>
          <cell r="X5899">
            <v>36.939875977217447</v>
          </cell>
        </row>
        <row r="5900">
          <cell r="A5900">
            <v>45061</v>
          </cell>
          <cell r="B5900">
            <v>5</v>
          </cell>
          <cell r="C5900">
            <v>2023</v>
          </cell>
          <cell r="D5900">
            <v>3617</v>
          </cell>
          <cell r="E5900">
            <v>41.730509810752132</v>
          </cell>
          <cell r="F5900">
            <v>41.163519188323434</v>
          </cell>
          <cell r="G5900">
            <v>41.0501210638377</v>
          </cell>
          <cell r="H5900">
            <v>43.771676051495447</v>
          </cell>
          <cell r="I5900">
            <v>41.730509810752132</v>
          </cell>
          <cell r="J5900"/>
          <cell r="K5900">
            <v>42.637694806638052</v>
          </cell>
          <cell r="M5900" t="str">
            <v>Real-Time Engine Initialization Error</v>
          </cell>
          <cell r="N5900">
            <v>47.5</v>
          </cell>
          <cell r="O5900">
            <v>51.5</v>
          </cell>
          <cell r="P5900"/>
          <cell r="Q5900">
            <v>56</v>
          </cell>
          <cell r="R5900">
            <v>7620</v>
          </cell>
          <cell r="S5900">
            <v>7620</v>
          </cell>
          <cell r="T5900">
            <v>7410</v>
          </cell>
          <cell r="U5900">
            <v>7450</v>
          </cell>
          <cell r="V5900">
            <v>7500</v>
          </cell>
          <cell r="W5900">
            <v>7400</v>
          </cell>
          <cell r="X5900">
            <v>36.499311792206434</v>
          </cell>
        </row>
        <row r="5901">
          <cell r="A5901">
            <v>45062</v>
          </cell>
          <cell r="B5901">
            <v>5</v>
          </cell>
          <cell r="C5901">
            <v>2023</v>
          </cell>
          <cell r="D5901">
            <v>3458</v>
          </cell>
          <cell r="E5901">
            <v>40.823324814866218</v>
          </cell>
          <cell r="F5901">
            <v>40.483130441409003</v>
          </cell>
          <cell r="G5901">
            <v>40.369732316923262</v>
          </cell>
          <cell r="H5901">
            <v>42.864491055609527</v>
          </cell>
          <cell r="I5901">
            <v>40.823324814866218</v>
          </cell>
          <cell r="J5901"/>
          <cell r="K5901">
            <v>43.544879802523965</v>
          </cell>
          <cell r="M5901" t="str">
            <v>Real-Time Engine Initialization Error</v>
          </cell>
          <cell r="N5901">
            <v>46.5</v>
          </cell>
          <cell r="O5901">
            <v>51.5</v>
          </cell>
          <cell r="P5901"/>
          <cell r="Q5901">
            <v>56</v>
          </cell>
          <cell r="R5901">
            <v>7640</v>
          </cell>
          <cell r="S5901">
            <v>7640</v>
          </cell>
          <cell r="T5901">
            <v>7430</v>
          </cell>
          <cell r="U5901">
            <v>7470</v>
          </cell>
          <cell r="V5901">
            <v>7520</v>
          </cell>
          <cell r="W5901">
            <v>7420</v>
          </cell>
          <cell r="X5901">
            <v>34.933693939571242</v>
          </cell>
        </row>
        <row r="5902">
          <cell r="A5902">
            <v>45063</v>
          </cell>
          <cell r="B5902">
            <v>5</v>
          </cell>
          <cell r="C5902">
            <v>2023</v>
          </cell>
          <cell r="D5902">
            <v>3431</v>
          </cell>
          <cell r="E5902">
            <v>40.369732316923262</v>
          </cell>
          <cell r="F5902">
            <v>39.575945445523082</v>
          </cell>
          <cell r="G5902">
            <v>39.462547321037341</v>
          </cell>
          <cell r="H5902">
            <v>42.184102308695095</v>
          </cell>
          <cell r="I5902">
            <v>40.369732316923262</v>
          </cell>
          <cell r="J5902"/>
          <cell r="K5902">
            <v>42.184102308695095</v>
          </cell>
          <cell r="M5902" t="str">
            <v>Real-Time Engine Initialization Error</v>
          </cell>
          <cell r="N5902">
            <v>45.75</v>
          </cell>
          <cell r="O5902">
            <v>51.5</v>
          </cell>
          <cell r="P5902"/>
          <cell r="Q5902">
            <v>56</v>
          </cell>
          <cell r="R5902">
            <v>7580</v>
          </cell>
          <cell r="S5902">
            <v>7580</v>
          </cell>
          <cell r="T5902">
            <v>7370</v>
          </cell>
          <cell r="U5902">
            <v>7410</v>
          </cell>
          <cell r="V5902">
            <v>7460</v>
          </cell>
          <cell r="W5902">
            <v>7360</v>
          </cell>
          <cell r="X5902">
            <v>34.430881868192238</v>
          </cell>
        </row>
        <row r="5903">
          <cell r="A5903">
            <v>45064</v>
          </cell>
          <cell r="B5903">
            <v>5</v>
          </cell>
          <cell r="C5903">
            <v>2023</v>
          </cell>
          <cell r="D5903">
            <v>3395</v>
          </cell>
          <cell r="E5903">
            <v>40.256334192437521</v>
          </cell>
          <cell r="F5903">
            <v>38.895556698608644</v>
          </cell>
          <cell r="G5903">
            <v>38.78215857412291</v>
          </cell>
          <cell r="H5903">
            <v>41.730509810752132</v>
          </cell>
          <cell r="I5903">
            <v>39.689343570008823</v>
          </cell>
          <cell r="J5903"/>
          <cell r="K5903">
            <v>41.957306059723614</v>
          </cell>
          <cell r="M5903" t="str">
            <v>Real-Time Engine Initialization Error</v>
          </cell>
          <cell r="N5903">
            <v>45.75</v>
          </cell>
          <cell r="O5903">
            <v>51.5</v>
          </cell>
          <cell r="P5903"/>
          <cell r="Q5903">
            <v>56</v>
          </cell>
          <cell r="R5903">
            <v>7580</v>
          </cell>
          <cell r="S5903">
            <v>7580</v>
          </cell>
          <cell r="T5903">
            <v>7370</v>
          </cell>
          <cell r="U5903">
            <v>7410</v>
          </cell>
          <cell r="V5903">
            <v>7460</v>
          </cell>
          <cell r="W5903">
            <v>7360</v>
          </cell>
          <cell r="X5903">
            <v>33.964413994625993</v>
          </cell>
        </row>
        <row r="5904">
          <cell r="A5904">
            <v>45065</v>
          </cell>
          <cell r="B5904">
            <v>5</v>
          </cell>
          <cell r="C5904">
            <v>2023</v>
          </cell>
          <cell r="D5904">
            <v>3480</v>
          </cell>
          <cell r="E5904">
            <v>40.596528565894737</v>
          </cell>
          <cell r="F5904">
            <v>39.575945445523082</v>
          </cell>
          <cell r="G5904">
            <v>39.462547321037341</v>
          </cell>
          <cell r="H5904">
            <v>41.957306059723614</v>
          </cell>
          <cell r="I5904">
            <v>40.14293606795178</v>
          </cell>
          <cell r="J5904"/>
          <cell r="K5904">
            <v>42.637694806638052</v>
          </cell>
          <cell r="M5904" t="str">
            <v>Real-Time Engine Initialization Error</v>
          </cell>
          <cell r="N5904">
            <v>45.25</v>
          </cell>
          <cell r="O5904">
            <v>50</v>
          </cell>
          <cell r="P5904"/>
          <cell r="Q5904">
            <v>53</v>
          </cell>
          <cell r="R5904">
            <v>7580</v>
          </cell>
          <cell r="S5904">
            <v>7580</v>
          </cell>
          <cell r="T5904">
            <v>7370</v>
          </cell>
          <cell r="U5904">
            <v>7410</v>
          </cell>
          <cell r="V5904">
            <v>7460</v>
          </cell>
          <cell r="W5904">
            <v>7360</v>
          </cell>
          <cell r="X5904">
            <v>34.799424445359215</v>
          </cell>
        </row>
        <row r="5905">
          <cell r="A5905">
            <v>45068</v>
          </cell>
          <cell r="B5905">
            <v>5</v>
          </cell>
          <cell r="C5905">
            <v>2023</v>
          </cell>
          <cell r="D5905">
            <v>3428</v>
          </cell>
          <cell r="E5905">
            <v>40.369732316923262</v>
          </cell>
          <cell r="F5905">
            <v>38.895556698608644</v>
          </cell>
          <cell r="G5905">
            <v>38.78215857412291</v>
          </cell>
          <cell r="H5905">
            <v>41.0501210638377</v>
          </cell>
          <cell r="I5905">
            <v>39.689343570008823</v>
          </cell>
          <cell r="J5905"/>
          <cell r="K5905">
            <v>42.070704184209355</v>
          </cell>
          <cell r="M5905" t="str">
            <v>Real-Time Engine Initialization Error</v>
          </cell>
          <cell r="N5905">
            <v>45.25</v>
          </cell>
          <cell r="O5905">
            <v>50</v>
          </cell>
          <cell r="P5905"/>
          <cell r="Q5905">
            <v>53</v>
          </cell>
          <cell r="R5905">
            <v>7440</v>
          </cell>
          <cell r="S5905">
            <v>7440</v>
          </cell>
          <cell r="T5905">
            <v>7280</v>
          </cell>
          <cell r="U5905">
            <v>7320</v>
          </cell>
          <cell r="V5905">
            <v>7370</v>
          </cell>
          <cell r="W5905">
            <v>7270</v>
          </cell>
          <cell r="X5905">
            <v>34.204027341585132</v>
          </cell>
        </row>
        <row r="5906">
          <cell r="A5906">
            <v>45069</v>
          </cell>
          <cell r="B5906">
            <v>5</v>
          </cell>
          <cell r="C5906">
            <v>2023</v>
          </cell>
          <cell r="D5906">
            <v>3381</v>
          </cell>
          <cell r="E5906">
            <v>39.689343570008823</v>
          </cell>
          <cell r="F5906">
            <v>37.307982955808292</v>
          </cell>
          <cell r="G5906">
            <v>37.194584831322558</v>
          </cell>
          <cell r="H5906">
            <v>39.916139818980305</v>
          </cell>
          <cell r="I5906">
            <v>37.648177329265515</v>
          </cell>
          <cell r="J5906"/>
          <cell r="K5906">
            <v>41.957306059723614</v>
          </cell>
          <cell r="M5906" t="str">
            <v>Real-Time Engine Initialization Error</v>
          </cell>
          <cell r="N5906">
            <v>44</v>
          </cell>
          <cell r="O5906">
            <v>50</v>
          </cell>
          <cell r="P5906"/>
          <cell r="Q5906">
            <v>53</v>
          </cell>
          <cell r="R5906">
            <v>7470</v>
          </cell>
          <cell r="S5906">
            <v>7470</v>
          </cell>
          <cell r="T5906">
            <v>7310</v>
          </cell>
          <cell r="U5906">
            <v>7350</v>
          </cell>
          <cell r="V5906">
            <v>7400</v>
          </cell>
          <cell r="W5906">
            <v>7300</v>
          </cell>
          <cell r="X5906">
            <v>33.579948227395249</v>
          </cell>
        </row>
        <row r="5907">
          <cell r="A5907">
            <v>45070</v>
          </cell>
          <cell r="B5907">
            <v>5</v>
          </cell>
          <cell r="C5907">
            <v>2023</v>
          </cell>
          <cell r="D5907">
            <v>3406</v>
          </cell>
          <cell r="E5907">
            <v>39.235751072065867</v>
          </cell>
          <cell r="F5907">
            <v>36.854390457865335</v>
          </cell>
          <cell r="G5907">
            <v>36.967788582351076</v>
          </cell>
          <cell r="H5907">
            <v>39.916139818980305</v>
          </cell>
          <cell r="I5907">
            <v>37.421381080294033</v>
          </cell>
          <cell r="J5907"/>
          <cell r="K5907">
            <v>41.617111686266398</v>
          </cell>
          <cell r="M5907" t="str">
            <v>Real-Time Engine Initialization Error</v>
          </cell>
          <cell r="N5907">
            <v>42.75</v>
          </cell>
          <cell r="O5907">
            <v>50</v>
          </cell>
          <cell r="P5907"/>
          <cell r="Q5907">
            <v>53</v>
          </cell>
          <cell r="R5907">
            <v>7510</v>
          </cell>
          <cell r="S5907">
            <v>7510</v>
          </cell>
          <cell r="T5907">
            <v>7350</v>
          </cell>
          <cell r="U5907">
            <v>7390</v>
          </cell>
          <cell r="V5907">
            <v>7440</v>
          </cell>
          <cell r="W5907">
            <v>7340</v>
          </cell>
          <cell r="X5907">
            <v>33.666072085284696</v>
          </cell>
        </row>
        <row r="5908">
          <cell r="A5908">
            <v>45071</v>
          </cell>
          <cell r="B5908">
            <v>5</v>
          </cell>
          <cell r="C5908">
            <v>2023</v>
          </cell>
          <cell r="D5908">
            <v>3498</v>
          </cell>
          <cell r="E5908">
            <v>39.008954823094385</v>
          </cell>
          <cell r="F5908">
            <v>37.534779204779774</v>
          </cell>
          <cell r="G5908">
            <v>37.534779204779774</v>
          </cell>
          <cell r="H5908">
            <v>40.14293606795178</v>
          </cell>
          <cell r="I5908">
            <v>37.87497357823699</v>
          </cell>
          <cell r="J5908"/>
          <cell r="K5908">
            <v>41.276917312809175</v>
          </cell>
          <cell r="M5908" t="str">
            <v>Real-Time Engine Initialization Error</v>
          </cell>
          <cell r="N5908">
            <v>43.5</v>
          </cell>
          <cell r="O5908">
            <v>50</v>
          </cell>
          <cell r="P5908"/>
          <cell r="Q5908">
            <v>53</v>
          </cell>
          <cell r="R5908">
            <v>7480</v>
          </cell>
          <cell r="S5908">
            <v>7480</v>
          </cell>
          <cell r="T5908">
            <v>7210</v>
          </cell>
          <cell r="U5908">
            <v>7320</v>
          </cell>
          <cell r="V5908">
            <v>7370</v>
          </cell>
          <cell r="W5908">
            <v>7200</v>
          </cell>
          <cell r="X5908">
            <v>34.321145528973979</v>
          </cell>
        </row>
        <row r="5909">
          <cell r="A5909">
            <v>45072</v>
          </cell>
          <cell r="B5909">
            <v>5</v>
          </cell>
          <cell r="C5909">
            <v>2023</v>
          </cell>
          <cell r="D5909">
            <v>3554</v>
          </cell>
          <cell r="E5909">
            <v>38.78215857412291</v>
          </cell>
          <cell r="F5909">
            <v>37.648177329265515</v>
          </cell>
          <cell r="G5909">
            <v>37.534779204779774</v>
          </cell>
          <cell r="H5909">
            <v>40.823324814866218</v>
          </cell>
          <cell r="I5909">
            <v>38.101769827208471</v>
          </cell>
          <cell r="J5909"/>
          <cell r="K5909">
            <v>42.070704184209355</v>
          </cell>
          <cell r="M5909" t="str">
            <v>Real-Time Engine Initialization Error</v>
          </cell>
          <cell r="N5909">
            <v>43.75</v>
          </cell>
          <cell r="O5909">
            <v>50</v>
          </cell>
          <cell r="P5909"/>
          <cell r="Q5909">
            <v>53</v>
          </cell>
          <cell r="R5909">
            <v>7730</v>
          </cell>
          <cell r="S5909">
            <v>7730</v>
          </cell>
          <cell r="T5909">
            <v>7460</v>
          </cell>
          <cell r="U5909">
            <v>7570</v>
          </cell>
          <cell r="V5909">
            <v>7620</v>
          </cell>
          <cell r="W5909">
            <v>7450</v>
          </cell>
          <cell r="X5909">
            <v>35.067821137465145</v>
          </cell>
        </row>
        <row r="5910">
          <cell r="A5910">
            <v>45076</v>
          </cell>
          <cell r="B5910">
            <v>5</v>
          </cell>
          <cell r="C5910">
            <v>2023</v>
          </cell>
          <cell r="D5910">
            <v>3545</v>
          </cell>
          <cell r="E5910">
            <v>37.988371702722731</v>
          </cell>
          <cell r="F5910">
            <v>37.534779204779774</v>
          </cell>
          <cell r="G5910">
            <v>37.648177329265515</v>
          </cell>
          <cell r="H5910">
            <v>40.596528565894737</v>
          </cell>
          <cell r="I5910">
            <v>37.87497357823699</v>
          </cell>
          <cell r="J5910"/>
          <cell r="K5910">
            <v>40.823324814866218</v>
          </cell>
          <cell r="M5910" t="str">
            <v>Real-Time Engine Initialization Error</v>
          </cell>
          <cell r="N5910"/>
          <cell r="O5910"/>
          <cell r="P5910"/>
          <cell r="Q5910"/>
          <cell r="R5910">
            <v>7660</v>
          </cell>
          <cell r="S5910">
            <v>7660</v>
          </cell>
          <cell r="T5910">
            <v>7390</v>
          </cell>
          <cell r="U5910">
            <v>7500</v>
          </cell>
          <cell r="V5910">
            <v>7550</v>
          </cell>
          <cell r="W5910">
            <v>7380</v>
          </cell>
          <cell r="X5910">
            <v>34.941012716379532</v>
          </cell>
        </row>
        <row r="5911">
          <cell r="A5911">
            <v>45077</v>
          </cell>
          <cell r="B5911">
            <v>5</v>
          </cell>
          <cell r="C5911">
            <v>2023</v>
          </cell>
          <cell r="D5911">
            <v>3405</v>
          </cell>
          <cell r="E5911">
            <v>36.740992333379594</v>
          </cell>
          <cell r="F5911">
            <v>36.174001710950897</v>
          </cell>
          <cell r="G5911">
            <v>36.287399835436638</v>
          </cell>
          <cell r="H5911">
            <v>39.235751072065867</v>
          </cell>
          <cell r="I5911">
            <v>36.51419608440812</v>
          </cell>
          <cell r="J5911"/>
          <cell r="K5911">
            <v>39.462547321037341</v>
          </cell>
          <cell r="M5911" t="str">
            <v>Real-Time Engine Initialization Error</v>
          </cell>
          <cell r="N5911">
            <v>42</v>
          </cell>
          <cell r="O5911">
            <v>50</v>
          </cell>
          <cell r="P5911"/>
          <cell r="Q5911">
            <v>53</v>
          </cell>
          <cell r="R5911">
            <v>7610</v>
          </cell>
          <cell r="S5911">
            <v>7610</v>
          </cell>
          <cell r="T5911">
            <v>7340</v>
          </cell>
          <cell r="U5911">
            <v>7450</v>
          </cell>
          <cell r="V5911">
            <v>7500</v>
          </cell>
          <cell r="W5911">
            <v>7330</v>
          </cell>
          <cell r="X5911">
            <v>33.590310036880652</v>
          </cell>
        </row>
        <row r="5912">
          <cell r="A5912">
            <v>45078</v>
          </cell>
          <cell r="B5912">
            <v>6</v>
          </cell>
          <cell r="C5912">
            <v>2023</v>
          </cell>
          <cell r="D5912">
            <v>3205</v>
          </cell>
          <cell r="E5912">
            <v>35.153418590579243</v>
          </cell>
          <cell r="F5912">
            <v>34.473029843664804</v>
          </cell>
          <cell r="G5912">
            <v>34.586427968150545</v>
          </cell>
          <cell r="H5912">
            <v>37.194584831322558</v>
          </cell>
          <cell r="I5912">
            <v>34.926622341607768</v>
          </cell>
          <cell r="J5912"/>
          <cell r="K5912">
            <v>38.555362325151428</v>
          </cell>
          <cell r="M5912" t="str">
            <v>Real-Time Engine Initialization Error</v>
          </cell>
          <cell r="N5912">
            <v>40.5</v>
          </cell>
          <cell r="O5912">
            <v>50</v>
          </cell>
          <cell r="P5912"/>
          <cell r="Q5912">
            <v>53</v>
          </cell>
          <cell r="R5912">
            <v>7120</v>
          </cell>
          <cell r="S5912">
            <v>7120</v>
          </cell>
          <cell r="T5912">
            <v>6980</v>
          </cell>
          <cell r="U5912">
            <v>7020</v>
          </cell>
          <cell r="V5912">
            <v>7130</v>
          </cell>
          <cell r="W5912">
            <v>6970</v>
          </cell>
          <cell r="X5912">
            <v>31.51450153711642</v>
          </cell>
        </row>
        <row r="5913">
          <cell r="A5913">
            <v>45079</v>
          </cell>
          <cell r="B5913">
            <v>6</v>
          </cell>
          <cell r="C5913">
            <v>2023</v>
          </cell>
          <cell r="D5913">
            <v>3284</v>
          </cell>
          <cell r="E5913">
            <v>35.493612964036465</v>
          </cell>
          <cell r="F5913">
            <v>35.040020466093502</v>
          </cell>
          <cell r="G5913">
            <v>35.153418590579243</v>
          </cell>
          <cell r="H5913">
            <v>37.87497357823699</v>
          </cell>
          <cell r="I5913">
            <v>35.380214839550725</v>
          </cell>
          <cell r="J5913"/>
          <cell r="K5913">
            <v>39.575945445523082</v>
          </cell>
          <cell r="M5913" t="str">
            <v>Real-Time Engine Initialization Error</v>
          </cell>
          <cell r="N5913">
            <v>40.75</v>
          </cell>
          <cell r="O5913">
            <v>50</v>
          </cell>
          <cell r="P5913"/>
          <cell r="Q5913">
            <v>53</v>
          </cell>
          <cell r="R5913">
            <v>7120</v>
          </cell>
          <cell r="S5913">
            <v>7120</v>
          </cell>
          <cell r="T5913">
            <v>6980</v>
          </cell>
          <cell r="U5913">
            <v>7020</v>
          </cell>
          <cell r="V5913">
            <v>7130</v>
          </cell>
          <cell r="W5913">
            <v>6970</v>
          </cell>
          <cell r="X5913">
            <v>32.305308246468755</v>
          </cell>
        </row>
        <row r="5914">
          <cell r="A5914">
            <v>45082</v>
          </cell>
          <cell r="B5914">
            <v>6</v>
          </cell>
          <cell r="C5914">
            <v>2023</v>
          </cell>
          <cell r="D5914">
            <v>3390</v>
          </cell>
          <cell r="E5914">
            <v>35.833807337493681</v>
          </cell>
          <cell r="F5914">
            <v>36.174001710950897</v>
          </cell>
          <cell r="G5914">
            <v>36.287399835436638</v>
          </cell>
          <cell r="H5914">
            <v>39.008954823094385</v>
          </cell>
          <cell r="I5914">
            <v>36.51419608440812</v>
          </cell>
          <cell r="J5914"/>
          <cell r="K5914">
            <v>39.689343570008823</v>
          </cell>
          <cell r="M5914" t="str">
            <v>Real-Time Engine Initialization Error</v>
          </cell>
          <cell r="N5914">
            <v>41.5</v>
          </cell>
          <cell r="O5914">
            <v>50</v>
          </cell>
          <cell r="P5914"/>
          <cell r="Q5914">
            <v>53</v>
          </cell>
          <cell r="R5914">
            <v>7180</v>
          </cell>
          <cell r="S5914">
            <v>7180</v>
          </cell>
          <cell r="T5914">
            <v>7040</v>
          </cell>
          <cell r="U5914">
            <v>7080</v>
          </cell>
          <cell r="V5914">
            <v>7190</v>
          </cell>
          <cell r="W5914">
            <v>7030</v>
          </cell>
          <cell r="X5914">
            <v>33.610460503314265</v>
          </cell>
        </row>
        <row r="5915">
          <cell r="A5915">
            <v>45083</v>
          </cell>
          <cell r="B5915">
            <v>6</v>
          </cell>
          <cell r="C5915">
            <v>2023</v>
          </cell>
          <cell r="D5915"/>
          <cell r="E5915"/>
          <cell r="F5915"/>
          <cell r="G5915"/>
          <cell r="H5915">
            <v>39.780062069597413</v>
          </cell>
          <cell r="I5915"/>
          <cell r="J5915"/>
          <cell r="K5915">
            <v>40.369732316923262</v>
          </cell>
          <cell r="M5915" t="str">
            <v>Real-Time Engine Initialization Error</v>
          </cell>
          <cell r="N5915">
            <v>41.5</v>
          </cell>
          <cell r="O5915">
            <v>50</v>
          </cell>
          <cell r="P5915"/>
          <cell r="Q5915">
            <v>53</v>
          </cell>
          <cell r="R5915">
            <v>7240</v>
          </cell>
          <cell r="S5915">
            <v>7240</v>
          </cell>
          <cell r="T5915">
            <v>7100</v>
          </cell>
          <cell r="U5915">
            <v>7140</v>
          </cell>
          <cell r="V5915">
            <v>7250</v>
          </cell>
          <cell r="W5915">
            <v>7090</v>
          </cell>
          <cell r="X5915" t="str">
            <v/>
          </cell>
        </row>
        <row r="5916">
          <cell r="A5916">
            <v>45084</v>
          </cell>
          <cell r="B5916">
            <v>6</v>
          </cell>
          <cell r="C5916">
            <v>2023</v>
          </cell>
          <cell r="D5916">
            <v>3320</v>
          </cell>
          <cell r="E5916">
            <v>35.380214839550725</v>
          </cell>
          <cell r="F5916">
            <v>35.266816715064984</v>
          </cell>
          <cell r="G5916">
            <v>35.380214839550725</v>
          </cell>
          <cell r="H5916">
            <v>38.555362325151428</v>
          </cell>
          <cell r="I5916">
            <v>35.833807337493681</v>
          </cell>
          <cell r="J5916"/>
          <cell r="K5916">
            <v>39.916139818980305</v>
          </cell>
          <cell r="M5916" t="str">
            <v>Real-Time Engine Initialization Error</v>
          </cell>
          <cell r="N5916">
            <v>41.5</v>
          </cell>
          <cell r="O5916">
            <v>50</v>
          </cell>
          <cell r="P5916"/>
          <cell r="Q5916">
            <v>53</v>
          </cell>
          <cell r="R5916">
            <v>7060</v>
          </cell>
          <cell r="S5916">
            <v>7060</v>
          </cell>
          <cell r="T5916">
            <v>7060</v>
          </cell>
          <cell r="U5916">
            <v>7140</v>
          </cell>
          <cell r="V5916">
            <v>7250</v>
          </cell>
          <cell r="W5916">
            <v>7050</v>
          </cell>
          <cell r="X5916">
            <v>32.701999851696435</v>
          </cell>
        </row>
        <row r="5917">
          <cell r="A5917">
            <v>45085</v>
          </cell>
          <cell r="B5917">
            <v>6</v>
          </cell>
          <cell r="C5917">
            <v>2023</v>
          </cell>
          <cell r="D5917">
            <v>3318</v>
          </cell>
          <cell r="E5917">
            <v>35.380214839550725</v>
          </cell>
          <cell r="F5917">
            <v>35.153418590579243</v>
          </cell>
          <cell r="G5917">
            <v>35.266816715064984</v>
          </cell>
          <cell r="H5917">
            <v>39.235751072065867</v>
          </cell>
          <cell r="I5917">
            <v>35.470933339139314</v>
          </cell>
          <cell r="J5917"/>
          <cell r="K5917">
            <v>40.369732316923262</v>
          </cell>
          <cell r="M5917" t="str">
            <v>Real-Time Engine Initialization Error</v>
          </cell>
          <cell r="N5917">
            <v>41.25</v>
          </cell>
          <cell r="O5917">
            <v>50</v>
          </cell>
          <cell r="P5917"/>
          <cell r="Q5917">
            <v>53</v>
          </cell>
          <cell r="R5917">
            <v>7030</v>
          </cell>
          <cell r="S5917">
            <v>7030</v>
          </cell>
          <cell r="T5917">
            <v>7030</v>
          </cell>
          <cell r="U5917">
            <v>7110</v>
          </cell>
          <cell r="V5917">
            <v>7220</v>
          </cell>
          <cell r="W5917">
            <v>7020</v>
          </cell>
          <cell r="X5917">
            <v>32.753425640364199</v>
          </cell>
        </row>
        <row r="5918">
          <cell r="A5918">
            <v>45086</v>
          </cell>
          <cell r="B5918">
            <v>6</v>
          </cell>
          <cell r="C5918">
            <v>2023</v>
          </cell>
          <cell r="D5918">
            <v>3263</v>
          </cell>
          <cell r="E5918">
            <v>35.153418590579243</v>
          </cell>
          <cell r="F5918">
            <v>34.813224217122027</v>
          </cell>
          <cell r="G5918">
            <v>34.926622341607768</v>
          </cell>
          <cell r="H5918">
            <v>37.648177329265515</v>
          </cell>
          <cell r="I5918">
            <v>35.380214839550725</v>
          </cell>
          <cell r="J5918"/>
          <cell r="K5918">
            <v>39.689343570008823</v>
          </cell>
          <cell r="M5918" t="str">
            <v>Real-Time Engine Initialization Error</v>
          </cell>
          <cell r="N5918">
            <v>40.75</v>
          </cell>
          <cell r="O5918">
            <v>50</v>
          </cell>
          <cell r="P5918"/>
          <cell r="Q5918">
            <v>53</v>
          </cell>
          <cell r="R5918">
            <v>6980</v>
          </cell>
          <cell r="S5918">
            <v>6980</v>
          </cell>
          <cell r="T5918">
            <v>6980</v>
          </cell>
          <cell r="U5918">
            <v>7060</v>
          </cell>
          <cell r="V5918">
            <v>7170</v>
          </cell>
          <cell r="W5918">
            <v>6970</v>
          </cell>
          <cell r="X5918">
            <v>32.05701366228876</v>
          </cell>
        </row>
        <row r="5919">
          <cell r="A5919">
            <v>45089</v>
          </cell>
          <cell r="B5919">
            <v>6</v>
          </cell>
          <cell r="C5919">
            <v>2023</v>
          </cell>
          <cell r="D5919">
            <v>3370</v>
          </cell>
          <cell r="E5919">
            <v>36.060603586465163</v>
          </cell>
          <cell r="F5919">
            <v>35.493612964036465</v>
          </cell>
          <cell r="G5919">
            <v>35.607011088522199</v>
          </cell>
          <cell r="H5919">
            <v>38.555362325151428</v>
          </cell>
          <cell r="I5919">
            <v>35.833807337493681</v>
          </cell>
          <cell r="J5919"/>
          <cell r="K5919">
            <v>39.916139818980305</v>
          </cell>
          <cell r="M5919" t="str">
            <v>Real-Time Engine Initialization Error</v>
          </cell>
          <cell r="N5919">
            <v>41.5</v>
          </cell>
          <cell r="O5919">
            <v>51</v>
          </cell>
          <cell r="P5919"/>
          <cell r="Q5919">
            <v>54</v>
          </cell>
          <cell r="R5919">
            <v>7090</v>
          </cell>
          <cell r="S5919">
            <v>7090</v>
          </cell>
          <cell r="T5919">
            <v>7090</v>
          </cell>
          <cell r="U5919">
            <v>7170</v>
          </cell>
          <cell r="V5919">
            <v>7280</v>
          </cell>
          <cell r="W5919">
            <v>7080</v>
          </cell>
          <cell r="X5919">
            <v>33.144117911269923</v>
          </cell>
        </row>
        <row r="5920">
          <cell r="A5920">
            <v>45090</v>
          </cell>
          <cell r="B5920">
            <v>6</v>
          </cell>
          <cell r="C5920">
            <v>2023</v>
          </cell>
          <cell r="D5920">
            <v>3348</v>
          </cell>
          <cell r="E5920">
            <v>35.607011088522199</v>
          </cell>
          <cell r="F5920">
            <v>35.380214839550725</v>
          </cell>
          <cell r="G5920">
            <v>35.493612964036465</v>
          </cell>
          <cell r="H5920">
            <v>38.101769827208471</v>
          </cell>
          <cell r="I5920">
            <v>35.697729588110796</v>
          </cell>
          <cell r="J5920"/>
          <cell r="K5920">
            <v>39.462547321037341</v>
          </cell>
          <cell r="M5920" t="str">
            <v>Real-Time Engine Initialization Error</v>
          </cell>
          <cell r="N5920">
            <v>41.25</v>
          </cell>
          <cell r="O5920">
            <v>51</v>
          </cell>
          <cell r="P5920"/>
          <cell r="Q5920">
            <v>54</v>
          </cell>
          <cell r="R5920">
            <v>7040</v>
          </cell>
          <cell r="S5920">
            <v>7040</v>
          </cell>
          <cell r="T5920">
            <v>7040</v>
          </cell>
          <cell r="U5920">
            <v>7120</v>
          </cell>
          <cell r="V5920">
            <v>7230</v>
          </cell>
          <cell r="W5920">
            <v>7030</v>
          </cell>
          <cell r="X5920">
            <v>32.892087570132638</v>
          </cell>
        </row>
        <row r="5921">
          <cell r="A5921">
            <v>45091</v>
          </cell>
          <cell r="B5921">
            <v>6</v>
          </cell>
          <cell r="C5921">
            <v>2023</v>
          </cell>
          <cell r="D5921">
            <v>3422</v>
          </cell>
          <cell r="E5921">
            <v>36.060603586465163</v>
          </cell>
          <cell r="F5921">
            <v>36.060603586465163</v>
          </cell>
          <cell r="G5921">
            <v>36.174001710950897</v>
          </cell>
          <cell r="H5921">
            <v>39.008954823094385</v>
          </cell>
          <cell r="I5921">
            <v>36.740992333379594</v>
          </cell>
          <cell r="J5921"/>
          <cell r="K5921">
            <v>40.14293606795178</v>
          </cell>
          <cell r="M5921" t="str">
            <v>Real-Time Engine Initialization Error</v>
          </cell>
          <cell r="N5921">
            <v>42</v>
          </cell>
          <cell r="O5921">
            <v>51</v>
          </cell>
          <cell r="P5921"/>
          <cell r="Q5921">
            <v>54</v>
          </cell>
          <cell r="R5921">
            <v>7150</v>
          </cell>
          <cell r="S5921">
            <v>7150</v>
          </cell>
          <cell r="T5921">
            <v>7120</v>
          </cell>
          <cell r="U5921">
            <v>7150</v>
          </cell>
          <cell r="V5921">
            <v>7260</v>
          </cell>
          <cell r="W5921">
            <v>7110</v>
          </cell>
          <cell r="X5921">
            <v>33.640952058101483</v>
          </cell>
        </row>
        <row r="5922">
          <cell r="A5922">
            <v>45092</v>
          </cell>
          <cell r="B5922">
            <v>6</v>
          </cell>
          <cell r="C5922">
            <v>2023</v>
          </cell>
          <cell r="D5922">
            <v>3450</v>
          </cell>
          <cell r="E5922">
            <v>36.51419608440812</v>
          </cell>
          <cell r="F5922">
            <v>36.400797959922379</v>
          </cell>
          <cell r="G5922">
            <v>36.51419608440812</v>
          </cell>
          <cell r="H5922">
            <v>39.008954823094385</v>
          </cell>
          <cell r="I5922">
            <v>36.967788582351076</v>
          </cell>
          <cell r="J5922"/>
          <cell r="K5922">
            <v>40.823324814866218</v>
          </cell>
          <cell r="M5922" t="str">
            <v>Real-Time Engine Initialization Error</v>
          </cell>
          <cell r="N5922">
            <v>42</v>
          </cell>
          <cell r="O5922">
            <v>51</v>
          </cell>
          <cell r="P5922"/>
          <cell r="Q5922">
            <v>54</v>
          </cell>
          <cell r="R5922">
            <v>7320</v>
          </cell>
          <cell r="S5922">
            <v>7320</v>
          </cell>
          <cell r="T5922">
            <v>7290</v>
          </cell>
          <cell r="U5922">
            <v>7320</v>
          </cell>
          <cell r="V5922">
            <v>7430</v>
          </cell>
          <cell r="W5922">
            <v>7280</v>
          </cell>
          <cell r="X5922">
            <v>33.879500279350623</v>
          </cell>
        </row>
        <row r="5923">
          <cell r="A5923">
            <v>45093</v>
          </cell>
          <cell r="B5923">
            <v>6</v>
          </cell>
          <cell r="C5923">
            <v>2023</v>
          </cell>
          <cell r="D5923">
            <v>3520</v>
          </cell>
          <cell r="E5923">
            <v>36.740992333379594</v>
          </cell>
          <cell r="F5923">
            <v>36.740992333379594</v>
          </cell>
          <cell r="G5923">
            <v>36.854390457865335</v>
          </cell>
          <cell r="H5923">
            <v>39.235751072065867</v>
          </cell>
          <cell r="I5923">
            <v>37.194584831322558</v>
          </cell>
          <cell r="J5923"/>
          <cell r="K5923">
            <v>41.503713561780657</v>
          </cell>
          <cell r="M5923" t="str">
            <v>Real-Time Engine Initialization Error</v>
          </cell>
          <cell r="N5923">
            <v>42</v>
          </cell>
          <cell r="O5923">
            <v>51</v>
          </cell>
          <cell r="P5923"/>
          <cell r="Q5923">
            <v>54</v>
          </cell>
          <cell r="R5923">
            <v>7280</v>
          </cell>
          <cell r="S5923">
            <v>7280</v>
          </cell>
          <cell r="T5923">
            <v>7250</v>
          </cell>
          <cell r="U5923">
            <v>7280</v>
          </cell>
          <cell r="V5923">
            <v>7430</v>
          </cell>
          <cell r="W5923">
            <v>7240</v>
          </cell>
          <cell r="X5923">
            <v>34.529532715380888</v>
          </cell>
        </row>
        <row r="5924">
          <cell r="A5924">
            <v>45096</v>
          </cell>
          <cell r="B5924">
            <v>6</v>
          </cell>
          <cell r="C5924">
            <v>2023</v>
          </cell>
          <cell r="D5924">
            <v>3758</v>
          </cell>
          <cell r="E5924">
            <v>38.555362325151428</v>
          </cell>
          <cell r="F5924">
            <v>39.122352947580126</v>
          </cell>
          <cell r="G5924">
            <v>39.235751072065867</v>
          </cell>
          <cell r="H5924">
            <v>41.730509810752132</v>
          </cell>
          <cell r="I5924">
            <v>39.553265820625938</v>
          </cell>
          <cell r="J5924"/>
          <cell r="K5924">
            <v>44.452064798409886</v>
          </cell>
          <cell r="M5924" t="str">
            <v>Real-Time Engine Initialization Error</v>
          </cell>
          <cell r="N5924"/>
          <cell r="O5924"/>
          <cell r="P5924"/>
          <cell r="Q5924"/>
          <cell r="R5924">
            <v>7690</v>
          </cell>
          <cell r="S5924">
            <v>7690</v>
          </cell>
          <cell r="T5924">
            <v>7760</v>
          </cell>
          <cell r="U5924">
            <v>7740</v>
          </cell>
          <cell r="V5924">
            <v>7940</v>
          </cell>
          <cell r="W5924">
            <v>7750</v>
          </cell>
          <cell r="X5924">
            <v>36.856229346370519</v>
          </cell>
        </row>
        <row r="5925">
          <cell r="A5925">
            <v>45097</v>
          </cell>
          <cell r="B5925">
            <v>6</v>
          </cell>
          <cell r="C5925">
            <v>2023</v>
          </cell>
          <cell r="D5925">
            <v>3727</v>
          </cell>
          <cell r="E5925">
            <v>38.328566076179953</v>
          </cell>
          <cell r="F5925">
            <v>38.78215857412291</v>
          </cell>
          <cell r="G5925">
            <v>38.895556698608644</v>
          </cell>
          <cell r="H5925">
            <v>41.276917312809175</v>
          </cell>
          <cell r="I5925">
            <v>39.235751072065867</v>
          </cell>
          <cell r="J5925"/>
          <cell r="K5925">
            <v>42.751092931123793</v>
          </cell>
          <cell r="M5925" t="str">
            <v>Real-Time Engine Initialization Error</v>
          </cell>
          <cell r="N5925">
            <v>44.5</v>
          </cell>
          <cell r="O5925">
            <v>51.25</v>
          </cell>
          <cell r="P5925"/>
          <cell r="Q5925">
            <v>55</v>
          </cell>
          <cell r="R5925">
            <v>7710</v>
          </cell>
          <cell r="S5925">
            <v>7710</v>
          </cell>
          <cell r="T5925">
            <v>7780</v>
          </cell>
          <cell r="U5925">
            <v>7760</v>
          </cell>
          <cell r="V5925">
            <v>7960</v>
          </cell>
          <cell r="W5925">
            <v>7770</v>
          </cell>
          <cell r="X5925">
            <v>36.449746438840116</v>
          </cell>
        </row>
        <row r="5926">
          <cell r="A5926">
            <v>45098</v>
          </cell>
          <cell r="B5926">
            <v>6</v>
          </cell>
          <cell r="C5926">
            <v>2023</v>
          </cell>
          <cell r="D5926">
            <v>3616</v>
          </cell>
          <cell r="E5926">
            <v>37.307982955808292</v>
          </cell>
          <cell r="F5926">
            <v>37.534779204779774</v>
          </cell>
          <cell r="G5926">
            <v>37.648177329265515</v>
          </cell>
          <cell r="H5926">
            <v>40.14293606795178</v>
          </cell>
          <cell r="I5926">
            <v>37.87497357823699</v>
          </cell>
          <cell r="J5926"/>
          <cell r="K5926">
            <v>40.823324814866218</v>
          </cell>
          <cell r="M5926" t="str">
            <v>Real-Time Engine Initialization Error</v>
          </cell>
          <cell r="N5926">
            <v>43</v>
          </cell>
          <cell r="O5926">
            <v>51.25</v>
          </cell>
          <cell r="P5926"/>
          <cell r="Q5926">
            <v>55</v>
          </cell>
          <cell r="R5926">
            <v>7470</v>
          </cell>
          <cell r="S5926">
            <v>7470</v>
          </cell>
          <cell r="T5926">
            <v>7360</v>
          </cell>
          <cell r="U5926">
            <v>7370</v>
          </cell>
          <cell r="V5926">
            <v>7620</v>
          </cell>
          <cell r="W5926">
            <v>7350</v>
          </cell>
          <cell r="X5926">
            <v>35.326092452331174</v>
          </cell>
        </row>
        <row r="5927">
          <cell r="A5927">
            <v>45099</v>
          </cell>
          <cell r="B5927">
            <v>6</v>
          </cell>
          <cell r="C5927">
            <v>2023</v>
          </cell>
          <cell r="D5927">
            <v>3569</v>
          </cell>
          <cell r="E5927">
            <v>36.967788582351076</v>
          </cell>
          <cell r="F5927">
            <v>37.081186706836817</v>
          </cell>
          <cell r="G5927">
            <v>37.194584831322558</v>
          </cell>
          <cell r="H5927">
            <v>39.689343570008823</v>
          </cell>
          <cell r="I5927">
            <v>37.648177329265515</v>
          </cell>
          <cell r="J5927"/>
          <cell r="K5927">
            <v>39.916139818980305</v>
          </cell>
          <cell r="M5927" t="str">
            <v>Real-Time Engine Initialization Error</v>
          </cell>
          <cell r="N5927">
            <v>43</v>
          </cell>
          <cell r="O5927">
            <v>51.25</v>
          </cell>
          <cell r="P5927"/>
          <cell r="Q5927">
            <v>55</v>
          </cell>
          <cell r="R5927"/>
          <cell r="S5927"/>
          <cell r="T5927"/>
          <cell r="U5927"/>
          <cell r="V5927"/>
          <cell r="W5927"/>
          <cell r="X5927">
            <v>34.829423949191423</v>
          </cell>
        </row>
        <row r="5928">
          <cell r="A5928">
            <v>45100</v>
          </cell>
          <cell r="B5928">
            <v>6</v>
          </cell>
          <cell r="C5928">
            <v>2023</v>
          </cell>
          <cell r="D5928">
            <v>3624</v>
          </cell>
          <cell r="E5928">
            <v>37.194584831322558</v>
          </cell>
          <cell r="F5928">
            <v>37.307982955808292</v>
          </cell>
          <cell r="G5928">
            <v>37.353342205602587</v>
          </cell>
          <cell r="H5928">
            <v>40.14293606795178</v>
          </cell>
          <cell r="I5928">
            <v>38.101769827208471</v>
          </cell>
          <cell r="J5928"/>
          <cell r="K5928">
            <v>40.936722939351959</v>
          </cell>
          <cell r="M5928" t="str">
            <v>Real-Time Engine Initialization Error</v>
          </cell>
          <cell r="N5928">
            <v>43</v>
          </cell>
          <cell r="O5928">
            <v>51.25</v>
          </cell>
          <cell r="P5928"/>
          <cell r="Q5928">
            <v>55</v>
          </cell>
          <cell r="R5928"/>
          <cell r="S5928"/>
          <cell r="T5928"/>
          <cell r="U5928"/>
          <cell r="V5928"/>
          <cell r="W5928"/>
          <cell r="X5928">
            <v>35.169431162714588</v>
          </cell>
        </row>
        <row r="5929">
          <cell r="A5929">
            <v>45103</v>
          </cell>
          <cell r="B5929">
            <v>6</v>
          </cell>
          <cell r="C5929">
            <v>2023</v>
          </cell>
          <cell r="D5929">
            <v>3716</v>
          </cell>
          <cell r="E5929">
            <v>37.761575453751256</v>
          </cell>
          <cell r="F5929">
            <v>38.328566076179953</v>
          </cell>
          <cell r="G5929">
            <v>38.373925325974248</v>
          </cell>
          <cell r="H5929">
            <v>40.596528565894737</v>
          </cell>
          <cell r="I5929">
            <v>38.646080824740018</v>
          </cell>
          <cell r="J5929"/>
          <cell r="K5929">
            <v>42.41089855766657</v>
          </cell>
          <cell r="M5929" t="str">
            <v>Real-Time Engine Initialization Error</v>
          </cell>
          <cell r="N5929">
            <v>44.25</v>
          </cell>
          <cell r="O5929">
            <v>51.25</v>
          </cell>
          <cell r="P5929"/>
          <cell r="Q5929">
            <v>55</v>
          </cell>
          <cell r="R5929">
            <v>7490</v>
          </cell>
          <cell r="S5929">
            <v>7490</v>
          </cell>
          <cell r="T5929">
            <v>7380</v>
          </cell>
          <cell r="U5929">
            <v>7390</v>
          </cell>
          <cell r="V5929">
            <v>7640</v>
          </cell>
          <cell r="W5929">
            <v>7370</v>
          </cell>
          <cell r="X5929">
            <v>36.093141806339013</v>
          </cell>
        </row>
        <row r="5930">
          <cell r="A5930">
            <v>45104</v>
          </cell>
          <cell r="B5930">
            <v>6</v>
          </cell>
          <cell r="C5930">
            <v>2023</v>
          </cell>
          <cell r="D5930">
            <v>3675</v>
          </cell>
          <cell r="E5930">
            <v>37.648177329265515</v>
          </cell>
          <cell r="F5930">
            <v>37.534779204779774</v>
          </cell>
          <cell r="G5930">
            <v>37.648177329265515</v>
          </cell>
          <cell r="H5930">
            <v>40.14293606795178</v>
          </cell>
          <cell r="I5930">
            <v>38.101769827208471</v>
          </cell>
          <cell r="J5930"/>
          <cell r="K5930">
            <v>42.184102308695095</v>
          </cell>
          <cell r="M5930" t="str">
            <v>Real-Time Engine Initialization Error</v>
          </cell>
          <cell r="N5930">
            <v>44.25</v>
          </cell>
          <cell r="O5930">
            <v>51.25</v>
          </cell>
          <cell r="P5930"/>
          <cell r="Q5930">
            <v>55</v>
          </cell>
          <cell r="R5930">
            <v>7630</v>
          </cell>
          <cell r="S5930">
            <v>7630</v>
          </cell>
          <cell r="T5930">
            <v>7520</v>
          </cell>
          <cell r="U5930">
            <v>7530</v>
          </cell>
          <cell r="V5930">
            <v>7780</v>
          </cell>
          <cell r="W5930">
            <v>7510</v>
          </cell>
          <cell r="X5930">
            <v>35.756165378386328</v>
          </cell>
        </row>
        <row r="5931">
          <cell r="A5931">
            <v>45105</v>
          </cell>
          <cell r="B5931">
            <v>6</v>
          </cell>
          <cell r="C5931">
            <v>2023</v>
          </cell>
          <cell r="D5931">
            <v>3756</v>
          </cell>
          <cell r="E5931">
            <v>38.101769827208471</v>
          </cell>
          <cell r="F5931">
            <v>38.215167951694212</v>
          </cell>
          <cell r="G5931">
            <v>38.328566076179953</v>
          </cell>
          <cell r="H5931">
            <v>41.0501210638377</v>
          </cell>
          <cell r="I5931">
            <v>38.555362325151428</v>
          </cell>
          <cell r="J5931"/>
          <cell r="K5931">
            <v>41.276917312809175</v>
          </cell>
          <cell r="M5931" t="str">
            <v>Real-Time Engine Initialization Error</v>
          </cell>
          <cell r="N5931">
            <v>44.25</v>
          </cell>
          <cell r="O5931">
            <v>51.25</v>
          </cell>
          <cell r="P5931"/>
          <cell r="Q5931">
            <v>55</v>
          </cell>
          <cell r="R5931">
            <v>7660</v>
          </cell>
          <cell r="S5931">
            <v>7660</v>
          </cell>
          <cell r="T5931">
            <v>7550</v>
          </cell>
          <cell r="U5931">
            <v>7560</v>
          </cell>
          <cell r="V5931">
            <v>7810</v>
          </cell>
          <cell r="W5931">
            <v>7540</v>
          </cell>
          <cell r="X5931">
            <v>36.489471455852446</v>
          </cell>
        </row>
        <row r="5932">
          <cell r="A5932">
            <v>45106</v>
          </cell>
          <cell r="B5932">
            <v>6</v>
          </cell>
          <cell r="C5932">
            <v>2023</v>
          </cell>
          <cell r="D5932"/>
          <cell r="E5932"/>
          <cell r="F5932"/>
          <cell r="G5932"/>
          <cell r="H5932"/>
          <cell r="I5932"/>
          <cell r="J5932"/>
          <cell r="K5932">
            <v>41.503713561780657</v>
          </cell>
          <cell r="M5932" t="str">
            <v>Real-Time Engine Initialization Error</v>
          </cell>
          <cell r="N5932">
            <v>44.25</v>
          </cell>
          <cell r="O5932">
            <v>51.25</v>
          </cell>
          <cell r="P5932"/>
          <cell r="Q5932">
            <v>55</v>
          </cell>
          <cell r="R5932">
            <v>7730</v>
          </cell>
          <cell r="S5932">
            <v>7730</v>
          </cell>
          <cell r="T5932">
            <v>7620</v>
          </cell>
          <cell r="U5932">
            <v>7630</v>
          </cell>
          <cell r="V5932">
            <v>7880</v>
          </cell>
          <cell r="W5932">
            <v>7610</v>
          </cell>
          <cell r="X5932"/>
        </row>
        <row r="5933">
          <cell r="A5933">
            <v>45107</v>
          </cell>
          <cell r="B5933">
            <v>6</v>
          </cell>
          <cell r="C5933">
            <v>2023</v>
          </cell>
          <cell r="D5933">
            <v>3783</v>
          </cell>
          <cell r="E5933">
            <v>38.101769827208471</v>
          </cell>
          <cell r="F5933"/>
          <cell r="G5933">
            <v>38.895556698608644</v>
          </cell>
          <cell r="H5933">
            <v>41.0501210638377</v>
          </cell>
          <cell r="I5933">
            <v>39.235751072065867</v>
          </cell>
          <cell r="J5933"/>
          <cell r="K5933">
            <v>42.184102308695095</v>
          </cell>
          <cell r="M5933" t="str">
            <v>Real-Time Engine Initialization Error</v>
          </cell>
          <cell r="N5933">
            <v>44.25</v>
          </cell>
          <cell r="O5933">
            <v>51.25</v>
          </cell>
          <cell r="P5933"/>
          <cell r="Q5933">
            <v>55</v>
          </cell>
          <cell r="R5933">
            <v>7840</v>
          </cell>
          <cell r="S5933">
            <v>7840</v>
          </cell>
          <cell r="T5933">
            <v>7730</v>
          </cell>
          <cell r="U5933">
            <v>7740</v>
          </cell>
          <cell r="V5933">
            <v>7990</v>
          </cell>
          <cell r="W5933">
            <v>7720</v>
          </cell>
          <cell r="X5933">
            <v>36.783288739940197</v>
          </cell>
        </row>
        <row r="5934">
          <cell r="A5934">
            <v>45110</v>
          </cell>
          <cell r="B5934">
            <v>7</v>
          </cell>
          <cell r="C5934">
            <v>2023</v>
          </cell>
          <cell r="D5934">
            <v>3985</v>
          </cell>
          <cell r="E5934">
            <v>40.14293606795178</v>
          </cell>
          <cell r="F5934">
            <v>40.029537943466039</v>
          </cell>
          <cell r="G5934">
            <v>40.14293606795178</v>
          </cell>
          <cell r="H5934">
            <v>43.091287304581009</v>
          </cell>
          <cell r="I5934">
            <v>40.14293606795178</v>
          </cell>
          <cell r="J5934"/>
          <cell r="K5934">
            <v>44.452064798409886</v>
          </cell>
          <cell r="M5934" t="str">
            <v>Real-Time Engine Initialization Error</v>
          </cell>
          <cell r="N5934">
            <v>46</v>
          </cell>
          <cell r="O5934">
            <v>51.25</v>
          </cell>
          <cell r="P5934"/>
          <cell r="Q5934">
            <v>55</v>
          </cell>
          <cell r="R5934">
            <v>8120</v>
          </cell>
          <cell r="S5934">
            <v>8120</v>
          </cell>
          <cell r="T5934">
            <v>8010</v>
          </cell>
          <cell r="U5934">
            <v>8020</v>
          </cell>
          <cell r="V5934">
            <v>8270</v>
          </cell>
          <cell r="W5934">
            <v>8000</v>
          </cell>
          <cell r="X5934">
            <v>38.747397734248395</v>
          </cell>
        </row>
        <row r="5935">
          <cell r="A5935">
            <v>45112</v>
          </cell>
          <cell r="B5935">
            <v>7</v>
          </cell>
          <cell r="C5935">
            <v>2023</v>
          </cell>
          <cell r="D5935">
            <v>3862</v>
          </cell>
          <cell r="E5935">
            <v>39.462547321037341</v>
          </cell>
          <cell r="F5935">
            <v>38.895556698608644</v>
          </cell>
          <cell r="G5935">
            <v>39.008954823094385</v>
          </cell>
          <cell r="H5935">
            <v>41.503713561780657</v>
          </cell>
          <cell r="I5935">
            <v>39.235751072065867</v>
          </cell>
          <cell r="J5935"/>
          <cell r="K5935">
            <v>43.998472300466922</v>
          </cell>
          <cell r="M5935" t="str">
            <v>Real-Time Engine Initialization Error</v>
          </cell>
          <cell r="N5935">
            <v>46</v>
          </cell>
          <cell r="O5935">
            <v>51.25</v>
          </cell>
          <cell r="P5935"/>
          <cell r="Q5935">
            <v>55</v>
          </cell>
          <cell r="R5935">
            <v>7850</v>
          </cell>
          <cell r="S5935">
            <v>7850</v>
          </cell>
          <cell r="T5935">
            <v>7860</v>
          </cell>
          <cell r="U5935">
            <v>7920</v>
          </cell>
          <cell r="V5935">
            <v>8130</v>
          </cell>
          <cell r="W5935">
            <v>7850</v>
          </cell>
          <cell r="X5935">
            <v>37.672564022703305</v>
          </cell>
        </row>
        <row r="5936">
          <cell r="A5936">
            <v>45113</v>
          </cell>
          <cell r="B5936">
            <v>7</v>
          </cell>
          <cell r="C5936">
            <v>2023</v>
          </cell>
          <cell r="D5936">
            <v>3911</v>
          </cell>
          <cell r="E5936">
            <v>39.689343570008823</v>
          </cell>
          <cell r="F5936">
            <v>38.895556698608644</v>
          </cell>
          <cell r="G5936">
            <v>39.008954823094385</v>
          </cell>
          <cell r="H5936">
            <v>41.730509810752132</v>
          </cell>
          <cell r="I5936">
            <v>39.462547321037341</v>
          </cell>
          <cell r="J5936"/>
          <cell r="K5936">
            <v>41.957306059723614</v>
          </cell>
          <cell r="M5936" t="str">
            <v>Real-Time Engine Initialization Error</v>
          </cell>
          <cell r="N5936">
            <v>45</v>
          </cell>
          <cell r="O5936">
            <v>51.25</v>
          </cell>
          <cell r="P5936"/>
          <cell r="Q5936">
            <v>55</v>
          </cell>
          <cell r="R5936">
            <v>7830</v>
          </cell>
          <cell r="S5936">
            <v>7830</v>
          </cell>
          <cell r="T5936">
            <v>7840</v>
          </cell>
          <cell r="U5936">
            <v>7900</v>
          </cell>
          <cell r="V5936">
            <v>8110</v>
          </cell>
          <cell r="W5936">
            <v>7830</v>
          </cell>
          <cell r="X5936">
            <v>38.068675095598898</v>
          </cell>
        </row>
        <row r="5937">
          <cell r="A5937">
            <v>45114</v>
          </cell>
          <cell r="B5937">
            <v>7</v>
          </cell>
          <cell r="C5937">
            <v>2023</v>
          </cell>
          <cell r="D5937">
            <v>3833</v>
          </cell>
          <cell r="E5937">
            <v>38.78215857412291</v>
          </cell>
          <cell r="F5937">
            <v>38.441964200665687</v>
          </cell>
          <cell r="G5937">
            <v>38.555362325151428</v>
          </cell>
          <cell r="H5937">
            <v>41.276917312809175</v>
          </cell>
          <cell r="I5937">
            <v>39.008954823094385</v>
          </cell>
          <cell r="J5937"/>
          <cell r="K5937">
            <v>43.544879802523965</v>
          </cell>
          <cell r="M5937" t="str">
            <v>Real-Time Engine Initialization Error</v>
          </cell>
          <cell r="N5937">
            <v>45</v>
          </cell>
          <cell r="O5937">
            <v>51</v>
          </cell>
          <cell r="P5937"/>
          <cell r="Q5937">
            <v>54</v>
          </cell>
          <cell r="R5937">
            <v>7740</v>
          </cell>
          <cell r="S5937">
            <v>7740</v>
          </cell>
          <cell r="T5937">
            <v>7750</v>
          </cell>
          <cell r="U5937">
            <v>7810</v>
          </cell>
          <cell r="V5937">
            <v>8020</v>
          </cell>
          <cell r="W5937">
            <v>7740</v>
          </cell>
          <cell r="X5937">
            <v>37.261466879883365</v>
          </cell>
        </row>
        <row r="5938">
          <cell r="A5938">
            <v>45117</v>
          </cell>
          <cell r="B5938">
            <v>7</v>
          </cell>
          <cell r="C5938">
            <v>2023</v>
          </cell>
          <cell r="D5938">
            <v>3923</v>
          </cell>
          <cell r="E5938">
            <v>39.689343570008823</v>
          </cell>
          <cell r="F5938">
            <v>39.349149196551608</v>
          </cell>
          <cell r="G5938">
            <v>39.462547321037341</v>
          </cell>
          <cell r="H5938">
            <v>41.957306059723614</v>
          </cell>
          <cell r="I5938">
            <v>39.780062069597413</v>
          </cell>
          <cell r="J5938"/>
          <cell r="K5938">
            <v>43.998472300466922</v>
          </cell>
          <cell r="M5938" t="str">
            <v>Real-Time Engine Initialization Error</v>
          </cell>
          <cell r="N5938">
            <v>45</v>
          </cell>
          <cell r="O5938">
            <v>51</v>
          </cell>
          <cell r="P5938"/>
          <cell r="Q5938">
            <v>54</v>
          </cell>
          <cell r="R5938">
            <v>7650</v>
          </cell>
          <cell r="S5938">
            <v>7650</v>
          </cell>
          <cell r="T5938">
            <v>7660</v>
          </cell>
          <cell r="U5938">
            <v>7720</v>
          </cell>
          <cell r="V5938">
            <v>7930</v>
          </cell>
          <cell r="W5938">
            <v>7650</v>
          </cell>
          <cell r="X5938">
            <v>38.128205901654695</v>
          </cell>
        </row>
        <row r="5939">
          <cell r="A5939">
            <v>45118</v>
          </cell>
          <cell r="B5939">
            <v>7</v>
          </cell>
          <cell r="C5939">
            <v>2023</v>
          </cell>
          <cell r="D5939">
            <v>3888</v>
          </cell>
          <cell r="E5939">
            <v>39.916139818980305</v>
          </cell>
          <cell r="F5939">
            <v>38.895556698608644</v>
          </cell>
          <cell r="G5939">
            <v>39.008954823094385</v>
          </cell>
          <cell r="H5939">
            <v>41.503713561780657</v>
          </cell>
          <cell r="I5939">
            <v>39.235751072065867</v>
          </cell>
          <cell r="J5939"/>
          <cell r="K5939">
            <v>41.730509810752132</v>
          </cell>
          <cell r="M5939" t="str">
            <v>Real-Time Engine Initialization Error</v>
          </cell>
          <cell r="N5939">
            <v>45</v>
          </cell>
          <cell r="O5939">
            <v>51</v>
          </cell>
          <cell r="P5939"/>
          <cell r="Q5939">
            <v>54</v>
          </cell>
          <cell r="R5939">
            <v>7800</v>
          </cell>
          <cell r="S5939">
            <v>7800</v>
          </cell>
          <cell r="T5939">
            <v>7810</v>
          </cell>
          <cell r="U5939">
            <v>7870</v>
          </cell>
          <cell r="V5939">
            <v>8080</v>
          </cell>
          <cell r="W5939">
            <v>7800</v>
          </cell>
          <cell r="X5939">
            <v>37.885448592958554</v>
          </cell>
        </row>
        <row r="5940">
          <cell r="A5940">
            <v>45119</v>
          </cell>
          <cell r="B5940">
            <v>7</v>
          </cell>
          <cell r="C5940">
            <v>2023</v>
          </cell>
          <cell r="D5940">
            <v>3928</v>
          </cell>
          <cell r="E5940">
            <v>39.689343570008823</v>
          </cell>
          <cell r="F5940">
            <v>39.122352947580126</v>
          </cell>
          <cell r="G5940">
            <v>39.122352947580126</v>
          </cell>
          <cell r="H5940">
            <v>41.957306059723614</v>
          </cell>
          <cell r="I5940">
            <v>39.462547321037341</v>
          </cell>
          <cell r="J5940"/>
          <cell r="K5940">
            <v>42.184102308695095</v>
          </cell>
          <cell r="M5940" t="str">
            <v>Real-Time Engine Initialization Error</v>
          </cell>
          <cell r="N5940">
            <v>45</v>
          </cell>
          <cell r="O5940">
            <v>51</v>
          </cell>
          <cell r="P5940"/>
          <cell r="Q5940">
            <v>54</v>
          </cell>
          <cell r="R5940">
            <v>7800</v>
          </cell>
          <cell r="S5940">
            <v>7800</v>
          </cell>
          <cell r="T5940">
            <v>7810</v>
          </cell>
          <cell r="U5940">
            <v>7870</v>
          </cell>
          <cell r="V5940">
            <v>8080</v>
          </cell>
          <cell r="W5940">
            <v>7800</v>
          </cell>
          <cell r="X5940">
            <v>38.332859981065816</v>
          </cell>
        </row>
        <row r="5941">
          <cell r="A5941">
            <v>45120</v>
          </cell>
          <cell r="B5941">
            <v>7</v>
          </cell>
          <cell r="C5941">
            <v>2023</v>
          </cell>
          <cell r="D5941">
            <v>3865</v>
          </cell>
          <cell r="E5941">
            <v>39.462547321037341</v>
          </cell>
          <cell r="F5941">
            <v>39.235751072065867</v>
          </cell>
          <cell r="G5941">
            <v>39.235751072065867</v>
          </cell>
          <cell r="H5941">
            <v>41.957306059723614</v>
          </cell>
          <cell r="I5941">
            <v>39.689343570008823</v>
          </cell>
          <cell r="J5941"/>
          <cell r="K5941">
            <v>43.318083553552491</v>
          </cell>
          <cell r="M5941" t="str">
            <v>Real-Time Engine Initialization Error</v>
          </cell>
          <cell r="N5941">
            <v>45</v>
          </cell>
          <cell r="O5941">
            <v>51</v>
          </cell>
          <cell r="P5941"/>
          <cell r="Q5941">
            <v>54</v>
          </cell>
          <cell r="R5941">
            <v>7640</v>
          </cell>
          <cell r="S5941">
            <v>7640</v>
          </cell>
          <cell r="T5941">
            <v>7650</v>
          </cell>
          <cell r="U5941">
            <v>7710</v>
          </cell>
          <cell r="V5941">
            <v>7920</v>
          </cell>
          <cell r="W5941">
            <v>7640</v>
          </cell>
          <cell r="X5941">
            <v>38.219642567027101</v>
          </cell>
        </row>
        <row r="5942">
          <cell r="A5942">
            <v>45121</v>
          </cell>
          <cell r="B5942">
            <v>7</v>
          </cell>
          <cell r="C5942">
            <v>2023</v>
          </cell>
          <cell r="D5942">
            <v>3877</v>
          </cell>
          <cell r="E5942">
            <v>40.14293606795178</v>
          </cell>
          <cell r="F5942">
            <v>40.029537943466039</v>
          </cell>
          <cell r="G5942">
            <v>40.256334192437521</v>
          </cell>
          <cell r="H5942">
            <v>42.184102308695095</v>
          </cell>
          <cell r="I5942">
            <v>40.369732316923262</v>
          </cell>
          <cell r="J5942"/>
          <cell r="K5942">
            <v>42.864491055609527</v>
          </cell>
          <cell r="M5942" t="str">
            <v>Real-Time Engine Initialization Error</v>
          </cell>
          <cell r="N5942">
            <v>45.75</v>
          </cell>
          <cell r="O5942">
            <v>51</v>
          </cell>
          <cell r="P5942"/>
          <cell r="Q5942">
            <v>54</v>
          </cell>
          <cell r="R5942">
            <v>7840</v>
          </cell>
          <cell r="S5942">
            <v>7840</v>
          </cell>
          <cell r="T5942">
            <v>7850</v>
          </cell>
          <cell r="U5942">
            <v>7910</v>
          </cell>
          <cell r="V5942">
            <v>8120</v>
          </cell>
          <cell r="W5942">
            <v>7840</v>
          </cell>
          <cell r="X5942">
            <v>38.880789620270804</v>
          </cell>
        </row>
        <row r="5943">
          <cell r="A5943">
            <v>45124</v>
          </cell>
          <cell r="B5943">
            <v>7</v>
          </cell>
          <cell r="C5943">
            <v>2023</v>
          </cell>
          <cell r="D5943">
            <v>3933</v>
          </cell>
          <cell r="E5943">
            <v>40.14293606795178</v>
          </cell>
          <cell r="F5943">
            <v>40.256334192437521</v>
          </cell>
          <cell r="G5943">
            <v>40.369732316923262</v>
          </cell>
          <cell r="H5943">
            <v>42.637694806638052</v>
          </cell>
          <cell r="I5943">
            <v>40.687247065483334</v>
          </cell>
          <cell r="J5943"/>
          <cell r="K5943">
            <v>43.318083553552491</v>
          </cell>
          <cell r="M5943" t="str">
            <v>Real-Time Engine Initialization Error</v>
          </cell>
          <cell r="N5943">
            <v>46.25</v>
          </cell>
          <cell r="O5943">
            <v>51</v>
          </cell>
          <cell r="P5943"/>
          <cell r="Q5943">
            <v>54</v>
          </cell>
          <cell r="R5943">
            <v>7800</v>
          </cell>
          <cell r="S5943">
            <v>7800</v>
          </cell>
          <cell r="T5943">
            <v>7810</v>
          </cell>
          <cell r="U5943">
            <v>7870</v>
          </cell>
          <cell r="V5943">
            <v>8080</v>
          </cell>
          <cell r="W5943">
            <v>7800</v>
          </cell>
          <cell r="X5943">
            <v>39.320680943567417</v>
          </cell>
        </row>
        <row r="5944">
          <cell r="A5944">
            <v>45125</v>
          </cell>
          <cell r="B5944">
            <v>7</v>
          </cell>
          <cell r="C5944">
            <v>2023</v>
          </cell>
          <cell r="D5944">
            <v>3894</v>
          </cell>
          <cell r="E5944">
            <v>40.14293606795178</v>
          </cell>
          <cell r="F5944">
            <v>40.14293606795178</v>
          </cell>
          <cell r="G5944">
            <v>40.256334192437521</v>
          </cell>
          <cell r="H5944">
            <v>42.864491055609527</v>
          </cell>
          <cell r="I5944">
            <v>40.596528565894737</v>
          </cell>
          <cell r="J5944"/>
          <cell r="K5944">
            <v>43.318083553552491</v>
          </cell>
          <cell r="M5944" t="str">
            <v>Real-Time Engine Initialization Error</v>
          </cell>
          <cell r="N5944">
            <v>46</v>
          </cell>
          <cell r="O5944">
            <v>51</v>
          </cell>
          <cell r="P5944"/>
          <cell r="Q5944">
            <v>54</v>
          </cell>
          <cell r="R5944">
            <v>7820</v>
          </cell>
          <cell r="S5944">
            <v>7820</v>
          </cell>
          <cell r="T5944">
            <v>7880</v>
          </cell>
          <cell r="U5944">
            <v>7870</v>
          </cell>
          <cell r="V5944">
            <v>7900</v>
          </cell>
          <cell r="W5944">
            <v>7870</v>
          </cell>
          <cell r="X5944">
            <v>38.905048171583232</v>
          </cell>
        </row>
        <row r="5945">
          <cell r="A5945">
            <v>45126</v>
          </cell>
          <cell r="B5945">
            <v>7</v>
          </cell>
          <cell r="C5945">
            <v>2023</v>
          </cell>
          <cell r="D5945"/>
          <cell r="E5945"/>
          <cell r="F5945"/>
          <cell r="G5945"/>
          <cell r="H5945">
            <v>43.091287304581009</v>
          </cell>
          <cell r="I5945"/>
          <cell r="J5945"/>
          <cell r="K5945">
            <v>44.905657296352842</v>
          </cell>
          <cell r="M5945" t="str">
            <v>Real-Time Engine Initialization Error</v>
          </cell>
          <cell r="N5945">
            <v>45.95</v>
          </cell>
          <cell r="O5945">
            <v>51</v>
          </cell>
          <cell r="P5945"/>
          <cell r="Q5945">
            <v>54</v>
          </cell>
          <cell r="R5945">
            <v>7820</v>
          </cell>
          <cell r="S5945">
            <v>7820</v>
          </cell>
          <cell r="T5945">
            <v>7880</v>
          </cell>
          <cell r="U5945">
            <v>7870</v>
          </cell>
          <cell r="V5945">
            <v>7900</v>
          </cell>
          <cell r="W5945">
            <v>7870</v>
          </cell>
          <cell r="X5945"/>
        </row>
        <row r="5946">
          <cell r="A5946">
            <v>45127</v>
          </cell>
          <cell r="B5946">
            <v>7</v>
          </cell>
          <cell r="C5946">
            <v>2023</v>
          </cell>
          <cell r="D5946">
            <v>4047</v>
          </cell>
          <cell r="E5946">
            <v>41.957306059723614</v>
          </cell>
          <cell r="F5946">
            <v>41.617111686266398</v>
          </cell>
          <cell r="G5946">
            <v>41.730509810752132</v>
          </cell>
          <cell r="H5946">
            <v>43.998472300466922</v>
          </cell>
          <cell r="I5946">
            <v>41.957306059723614</v>
          </cell>
          <cell r="J5946"/>
          <cell r="K5946">
            <v>46.493231039153194</v>
          </cell>
          <cell r="M5946" t="str">
            <v>Real-Time Engine Initialization Error</v>
          </cell>
          <cell r="N5946">
            <v>46</v>
          </cell>
          <cell r="O5946">
            <v>51</v>
          </cell>
          <cell r="P5946"/>
          <cell r="Q5946">
            <v>54</v>
          </cell>
          <cell r="R5946">
            <v>7820</v>
          </cell>
          <cell r="S5946">
            <v>7820</v>
          </cell>
          <cell r="T5946">
            <v>7880</v>
          </cell>
          <cell r="U5946">
            <v>7870</v>
          </cell>
          <cell r="V5946">
            <v>7900</v>
          </cell>
          <cell r="W5946">
            <v>7870</v>
          </cell>
          <cell r="X5946">
            <v>40.433674871699367</v>
          </cell>
        </row>
        <row r="5947">
          <cell r="A5947">
            <v>45128</v>
          </cell>
          <cell r="B5947">
            <v>7</v>
          </cell>
          <cell r="C5947">
            <v>2023</v>
          </cell>
          <cell r="D5947">
            <v>4043</v>
          </cell>
          <cell r="E5947">
            <v>41.503713561780657</v>
          </cell>
          <cell r="F5947">
            <v>41.276917312809175</v>
          </cell>
          <cell r="G5947">
            <v>41.208878438117736</v>
          </cell>
          <cell r="H5947">
            <v>43.998472300466922</v>
          </cell>
          <cell r="I5947">
            <v>41.639791311163542</v>
          </cell>
          <cell r="J5947"/>
          <cell r="K5947">
            <v>46.493231039153194</v>
          </cell>
          <cell r="M5947" t="str">
            <v>Real-Time Engine Initialization Error</v>
          </cell>
          <cell r="N5947">
            <v>47</v>
          </cell>
          <cell r="O5947">
            <v>54</v>
          </cell>
          <cell r="P5947"/>
          <cell r="Q5947">
            <v>56</v>
          </cell>
          <cell r="R5947">
            <v>7860</v>
          </cell>
          <cell r="S5947">
            <v>7860</v>
          </cell>
          <cell r="T5947">
            <v>7940</v>
          </cell>
          <cell r="U5947">
            <v>7930</v>
          </cell>
          <cell r="V5947">
            <v>7960</v>
          </cell>
          <cell r="W5947">
            <v>7930</v>
          </cell>
          <cell r="X5947">
            <v>40.243021048570974</v>
          </cell>
        </row>
        <row r="5948">
          <cell r="A5948">
            <v>45131</v>
          </cell>
          <cell r="B5948">
            <v>7</v>
          </cell>
          <cell r="C5948">
            <v>2023</v>
          </cell>
          <cell r="D5948">
            <v>4168</v>
          </cell>
          <cell r="E5948">
            <v>42.637694806638052</v>
          </cell>
          <cell r="F5948">
            <v>42.41089855766657</v>
          </cell>
          <cell r="G5948">
            <v>42.297500433180829</v>
          </cell>
          <cell r="H5948">
            <v>45.359249794295799</v>
          </cell>
          <cell r="I5948">
            <v>42.728413306226642</v>
          </cell>
          <cell r="J5948"/>
          <cell r="K5948">
            <v>47.74061040849633</v>
          </cell>
          <cell r="M5948" t="str">
            <v>Real-Time Engine Initialization Error</v>
          </cell>
          <cell r="N5948">
            <v>47</v>
          </cell>
          <cell r="O5948">
            <v>54</v>
          </cell>
          <cell r="P5948"/>
          <cell r="Q5948">
            <v>56</v>
          </cell>
          <cell r="R5948">
            <v>7660</v>
          </cell>
          <cell r="S5948">
            <v>7660</v>
          </cell>
          <cell r="T5948">
            <v>7740</v>
          </cell>
          <cell r="U5948">
            <v>7730</v>
          </cell>
          <cell r="V5948">
            <v>7760</v>
          </cell>
          <cell r="W5948">
            <v>7730</v>
          </cell>
          <cell r="X5948">
            <v>41.369223882412456</v>
          </cell>
        </row>
        <row r="5949">
          <cell r="A5949">
            <v>45132</v>
          </cell>
          <cell r="B5949">
            <v>7</v>
          </cell>
          <cell r="C5949">
            <v>2023</v>
          </cell>
          <cell r="D5949">
            <v>4070</v>
          </cell>
          <cell r="E5949">
            <v>41.957306059723614</v>
          </cell>
          <cell r="F5949">
            <v>41.617111686266398</v>
          </cell>
          <cell r="G5949">
            <v>41.503713561780657</v>
          </cell>
          <cell r="H5949">
            <v>44.905657296352842</v>
          </cell>
          <cell r="I5949">
            <v>42.048024559312204</v>
          </cell>
          <cell r="J5949"/>
          <cell r="K5949">
            <v>46.720027288124676</v>
          </cell>
          <cell r="M5949" t="str">
            <v>Real-Time Engine Initialization Error</v>
          </cell>
          <cell r="N5949">
            <v>47.5</v>
          </cell>
          <cell r="O5949">
            <v>54</v>
          </cell>
          <cell r="P5949"/>
          <cell r="Q5949">
            <v>56</v>
          </cell>
          <cell r="R5949">
            <v>7820</v>
          </cell>
          <cell r="S5949">
            <v>7820</v>
          </cell>
          <cell r="T5949">
            <v>7900</v>
          </cell>
          <cell r="U5949">
            <v>7890</v>
          </cell>
          <cell r="V5949">
            <v>7920</v>
          </cell>
          <cell r="W5949">
            <v>7890</v>
          </cell>
          <cell r="X5949">
            <v>40.485119882189466</v>
          </cell>
        </row>
        <row r="5950">
          <cell r="A5950">
            <v>45133</v>
          </cell>
          <cell r="B5950">
            <v>7</v>
          </cell>
          <cell r="C5950">
            <v>2023</v>
          </cell>
          <cell r="D5950">
            <v>4063</v>
          </cell>
          <cell r="E5950">
            <v>41.617111686266398</v>
          </cell>
          <cell r="F5950">
            <v>41.390315437294916</v>
          </cell>
          <cell r="G5950">
            <v>41.276917312809175</v>
          </cell>
          <cell r="H5950">
            <v>44.225268549438404</v>
          </cell>
          <cell r="I5950">
            <v>41.957306059723614</v>
          </cell>
          <cell r="J5950"/>
          <cell r="K5950">
            <v>46.266434790181712</v>
          </cell>
          <cell r="M5950" t="str">
            <v>Real-Time Engine Initialization Error</v>
          </cell>
          <cell r="N5950">
            <v>47.5</v>
          </cell>
          <cell r="O5950">
            <v>54</v>
          </cell>
          <cell r="P5950"/>
          <cell r="Q5950">
            <v>56</v>
          </cell>
          <cell r="R5950">
            <v>7800</v>
          </cell>
          <cell r="S5950">
            <v>7800</v>
          </cell>
          <cell r="T5950">
            <v>7880</v>
          </cell>
          <cell r="U5950">
            <v>7870</v>
          </cell>
          <cell r="V5950">
            <v>7900</v>
          </cell>
          <cell r="W5950">
            <v>7870</v>
          </cell>
          <cell r="X5950">
            <v>40.531038468050113</v>
          </cell>
        </row>
        <row r="5951">
          <cell r="A5951">
            <v>45134</v>
          </cell>
          <cell r="B5951">
            <v>7</v>
          </cell>
          <cell r="C5951">
            <v>2023</v>
          </cell>
          <cell r="D5951">
            <v>4027</v>
          </cell>
          <cell r="E5951">
            <v>41.617111686266398</v>
          </cell>
          <cell r="F5951">
            <v>41.163519188323434</v>
          </cell>
          <cell r="G5951">
            <v>41.0501210638377</v>
          </cell>
          <cell r="H5951">
            <v>43.998472300466922</v>
          </cell>
          <cell r="I5951">
            <v>41.730509810752132</v>
          </cell>
          <cell r="J5951"/>
          <cell r="K5951">
            <v>43.771676051495447</v>
          </cell>
          <cell r="M5951" t="str">
            <v>Real-Time Engine Initialization Error</v>
          </cell>
          <cell r="N5951">
            <v>47.25</v>
          </cell>
          <cell r="O5951">
            <v>54</v>
          </cell>
          <cell r="P5951"/>
          <cell r="Q5951">
            <v>56</v>
          </cell>
          <cell r="R5951">
            <v>7800</v>
          </cell>
          <cell r="S5951">
            <v>7800</v>
          </cell>
          <cell r="T5951">
            <v>7880</v>
          </cell>
          <cell r="U5951">
            <v>7870</v>
          </cell>
          <cell r="V5951">
            <v>7900</v>
          </cell>
          <cell r="W5951">
            <v>7870</v>
          </cell>
          <cell r="X5951">
            <v>40.429769570967068</v>
          </cell>
        </row>
        <row r="5952">
          <cell r="A5952">
            <v>45135</v>
          </cell>
          <cell r="B5952">
            <v>7</v>
          </cell>
          <cell r="C5952">
            <v>2023</v>
          </cell>
          <cell r="D5952">
            <v>4003</v>
          </cell>
          <cell r="E5952">
            <v>41.276917312809175</v>
          </cell>
          <cell r="F5952">
            <v>40.709926690380478</v>
          </cell>
          <cell r="G5952">
            <v>40.596528565894737</v>
          </cell>
          <cell r="H5952">
            <v>43.318083553552491</v>
          </cell>
          <cell r="I5952">
            <v>41.276917312809175</v>
          </cell>
          <cell r="J5952"/>
          <cell r="K5952">
            <v>44.452064798409886</v>
          </cell>
          <cell r="M5952" t="str">
            <v>Real-Time Engine Initialization Error</v>
          </cell>
          <cell r="N5952">
            <v>47.25</v>
          </cell>
          <cell r="O5952">
            <v>55</v>
          </cell>
          <cell r="P5952"/>
          <cell r="Q5952">
            <v>58</v>
          </cell>
          <cell r="R5952">
            <v>7660</v>
          </cell>
          <cell r="S5952">
            <v>7660</v>
          </cell>
          <cell r="T5952">
            <v>7740</v>
          </cell>
          <cell r="U5952">
            <v>7730</v>
          </cell>
          <cell r="V5952">
            <v>7760</v>
          </cell>
          <cell r="W5952">
            <v>7730</v>
          </cell>
          <cell r="X5952">
            <v>39.87987632913817</v>
          </cell>
        </row>
        <row r="5953">
          <cell r="A5953">
            <v>45138</v>
          </cell>
          <cell r="B5953">
            <v>7</v>
          </cell>
          <cell r="C5953">
            <v>2023</v>
          </cell>
          <cell r="D5953">
            <v>3885</v>
          </cell>
          <cell r="E5953">
            <v>40.596528565894737</v>
          </cell>
          <cell r="F5953">
            <v>40.029537943466039</v>
          </cell>
          <cell r="G5953">
            <v>39.916139818980305</v>
          </cell>
          <cell r="H5953">
            <v>42.41089855766657</v>
          </cell>
          <cell r="I5953">
            <v>40.369732316923262</v>
          </cell>
          <cell r="J5953"/>
          <cell r="K5953">
            <v>43.091287304581009</v>
          </cell>
          <cell r="M5953" t="str">
            <v>Real-Time Engine Initialization Error</v>
          </cell>
          <cell r="N5953">
            <v>45.75</v>
          </cell>
          <cell r="O5953">
            <v>55</v>
          </cell>
          <cell r="P5953"/>
          <cell r="Q5953">
            <v>58</v>
          </cell>
          <cell r="R5953">
            <v>7560</v>
          </cell>
          <cell r="S5953">
            <v>7560</v>
          </cell>
          <cell r="T5953">
            <v>7640</v>
          </cell>
          <cell r="U5953">
            <v>7630</v>
          </cell>
          <cell r="V5953">
            <v>7660</v>
          </cell>
          <cell r="W5953">
            <v>7630</v>
          </cell>
          <cell r="X5953">
            <v>39.099331140634391</v>
          </cell>
        </row>
        <row r="5954">
          <cell r="A5954">
            <v>45139</v>
          </cell>
          <cell r="B5954">
            <v>8</v>
          </cell>
          <cell r="C5954">
            <v>2023</v>
          </cell>
          <cell r="D5954">
            <v>3869</v>
          </cell>
          <cell r="E5954">
            <v>40.596528565894737</v>
          </cell>
          <cell r="F5954">
            <v>39.802741694494564</v>
          </cell>
          <cell r="G5954">
            <v>39.689343570008823</v>
          </cell>
          <cell r="H5954">
            <v>42.41089855766657</v>
          </cell>
          <cell r="I5954">
            <v>40.14293606795178</v>
          </cell>
          <cell r="J5954"/>
          <cell r="K5954">
            <v>43.544879802523965</v>
          </cell>
          <cell r="M5954" t="str">
            <v>Real-Time Engine Initialization Error</v>
          </cell>
          <cell r="N5954">
            <v>45.75</v>
          </cell>
          <cell r="O5954">
            <v>55</v>
          </cell>
          <cell r="P5954"/>
          <cell r="Q5954">
            <v>58</v>
          </cell>
          <cell r="R5954">
            <v>7480</v>
          </cell>
          <cell r="S5954">
            <v>7480</v>
          </cell>
          <cell r="T5954">
            <v>7610</v>
          </cell>
          <cell r="U5954">
            <v>7650</v>
          </cell>
          <cell r="V5954">
            <v>7600</v>
          </cell>
          <cell r="W5954">
            <v>7600</v>
          </cell>
          <cell r="X5954">
            <v>38.852100388339707</v>
          </cell>
        </row>
        <row r="5955">
          <cell r="A5955">
            <v>45140</v>
          </cell>
          <cell r="B5955">
            <v>8</v>
          </cell>
          <cell r="C5955">
            <v>2023</v>
          </cell>
          <cell r="D5955">
            <v>3917</v>
          </cell>
          <cell r="E5955">
            <v>41.0501210638377</v>
          </cell>
          <cell r="F5955">
            <v>40.029537943466039</v>
          </cell>
          <cell r="G5955">
            <v>39.916139818980305</v>
          </cell>
          <cell r="H5955">
            <v>43.318083553552491</v>
          </cell>
          <cell r="I5955">
            <v>40.369732316923262</v>
          </cell>
          <cell r="J5955"/>
          <cell r="K5955">
            <v>43.998472300466922</v>
          </cell>
          <cell r="M5955" t="str">
            <v>Real-Time Engine Initialization Error</v>
          </cell>
          <cell r="N5955">
            <v>45.75</v>
          </cell>
          <cell r="O5955">
            <v>55</v>
          </cell>
          <cell r="P5955"/>
          <cell r="Q5955">
            <v>58</v>
          </cell>
          <cell r="R5955">
            <v>7680</v>
          </cell>
          <cell r="S5955">
            <v>7680</v>
          </cell>
          <cell r="T5955">
            <v>7810</v>
          </cell>
          <cell r="U5955">
            <v>7850</v>
          </cell>
          <cell r="V5955">
            <v>7800</v>
          </cell>
          <cell r="W5955">
            <v>7800</v>
          </cell>
          <cell r="X5955">
            <v>39.126223616881006</v>
          </cell>
        </row>
        <row r="5956">
          <cell r="A5956">
            <v>45141</v>
          </cell>
          <cell r="B5956">
            <v>8</v>
          </cell>
          <cell r="C5956">
            <v>2023</v>
          </cell>
          <cell r="D5956">
            <v>3824</v>
          </cell>
          <cell r="E5956">
            <v>40.14293606795178</v>
          </cell>
          <cell r="F5956">
            <v>39.122352947580126</v>
          </cell>
          <cell r="G5956">
            <v>39.008954823094385</v>
          </cell>
          <cell r="H5956">
            <v>42.41089855766657</v>
          </cell>
          <cell r="I5956">
            <v>39.689343570008823</v>
          </cell>
          <cell r="J5956"/>
          <cell r="K5956">
            <v>42.864491055609527</v>
          </cell>
          <cell r="M5956" t="str">
            <v>Real-Time Engine Initialization Error</v>
          </cell>
          <cell r="N5956">
            <v>45.25</v>
          </cell>
          <cell r="O5956">
            <v>55</v>
          </cell>
          <cell r="P5956"/>
          <cell r="Q5956">
            <v>58</v>
          </cell>
          <cell r="R5956">
            <v>7610</v>
          </cell>
          <cell r="S5956">
            <v>7610</v>
          </cell>
          <cell r="T5956">
            <v>7740</v>
          </cell>
          <cell r="U5956">
            <v>7780</v>
          </cell>
          <cell r="V5956">
            <v>7730</v>
          </cell>
          <cell r="W5956">
            <v>7730</v>
          </cell>
          <cell r="X5956">
            <v>38.079861956835828</v>
          </cell>
        </row>
        <row r="5957">
          <cell r="A5957">
            <v>45142</v>
          </cell>
          <cell r="B5957">
            <v>8</v>
          </cell>
          <cell r="C5957">
            <v>2023</v>
          </cell>
          <cell r="D5957">
            <v>3865</v>
          </cell>
          <cell r="E5957">
            <v>40.14293606795178</v>
          </cell>
          <cell r="F5957">
            <v>39.575945445523082</v>
          </cell>
          <cell r="G5957">
            <v>39.462547321037341</v>
          </cell>
          <cell r="H5957">
            <v>42.41089855766657</v>
          </cell>
          <cell r="I5957">
            <v>39.916139818980305</v>
          </cell>
          <cell r="J5957"/>
          <cell r="K5957">
            <v>43.544879802523965</v>
          </cell>
          <cell r="M5957" t="str">
            <v>Real-Time Engine Initialization Error</v>
          </cell>
          <cell r="N5957">
            <v>45.25</v>
          </cell>
          <cell r="O5957">
            <v>54.25</v>
          </cell>
          <cell r="P5957"/>
          <cell r="Q5957">
            <v>57.25</v>
          </cell>
          <cell r="R5957">
            <v>7610</v>
          </cell>
          <cell r="S5957">
            <v>7610</v>
          </cell>
          <cell r="T5957">
            <v>7740</v>
          </cell>
          <cell r="U5957">
            <v>7780</v>
          </cell>
          <cell r="V5957">
            <v>7730</v>
          </cell>
          <cell r="W5957">
            <v>7730</v>
          </cell>
          <cell r="X5957">
            <v>38.505051714244082</v>
          </cell>
        </row>
        <row r="5958">
          <cell r="A5958">
            <v>45145</v>
          </cell>
          <cell r="B5958">
            <v>8</v>
          </cell>
          <cell r="C5958">
            <v>2023</v>
          </cell>
          <cell r="D5958">
            <v>3771</v>
          </cell>
          <cell r="E5958">
            <v>39.689343570008823</v>
          </cell>
          <cell r="F5958">
            <v>38.895556698608644</v>
          </cell>
          <cell r="G5958">
            <v>38.78215857412291</v>
          </cell>
          <cell r="H5958">
            <v>41.730509810752132</v>
          </cell>
          <cell r="I5958">
            <v>39.235751072065867</v>
          </cell>
          <cell r="J5958"/>
          <cell r="K5958">
            <v>43.091287304581009</v>
          </cell>
          <cell r="M5958" t="str">
            <v>Real-Time Engine Initialization Error</v>
          </cell>
          <cell r="N5958">
            <v>45</v>
          </cell>
          <cell r="O5958">
            <v>54.25</v>
          </cell>
          <cell r="P5958"/>
          <cell r="Q5958">
            <v>57.25</v>
          </cell>
          <cell r="R5958">
            <v>7580</v>
          </cell>
          <cell r="S5958">
            <v>7580</v>
          </cell>
          <cell r="T5958">
            <v>7710</v>
          </cell>
          <cell r="U5958">
            <v>7750</v>
          </cell>
          <cell r="V5958">
            <v>7700</v>
          </cell>
          <cell r="W5958">
            <v>7700</v>
          </cell>
          <cell r="X5958">
            <v>37.53560038935472</v>
          </cell>
        </row>
        <row r="5959">
          <cell r="A5959">
            <v>45146</v>
          </cell>
          <cell r="B5959">
            <v>8</v>
          </cell>
          <cell r="C5959">
            <v>2023</v>
          </cell>
          <cell r="D5959">
            <v>3692</v>
          </cell>
          <cell r="E5959">
            <v>39.008954823094385</v>
          </cell>
          <cell r="F5959">
            <v>38.328566076179953</v>
          </cell>
          <cell r="G5959">
            <v>38.215167951694212</v>
          </cell>
          <cell r="H5959">
            <v>40.369732316923262</v>
          </cell>
          <cell r="I5959">
            <v>38.691440074534313</v>
          </cell>
          <cell r="J5959"/>
          <cell r="K5959">
            <v>42.41089855766657</v>
          </cell>
          <cell r="M5959" t="str">
            <v>Real-Time Engine Initialization Error</v>
          </cell>
          <cell r="N5959">
            <v>44.25</v>
          </cell>
          <cell r="O5959">
            <v>54.25</v>
          </cell>
          <cell r="P5959"/>
          <cell r="Q5959">
            <v>57.25</v>
          </cell>
          <cell r="R5959">
            <v>7430</v>
          </cell>
          <cell r="S5959">
            <v>7430</v>
          </cell>
          <cell r="T5959">
            <v>7560</v>
          </cell>
          <cell r="U5959">
            <v>7600</v>
          </cell>
          <cell r="V5959">
            <v>7550</v>
          </cell>
          <cell r="W5959">
            <v>7550</v>
          </cell>
          <cell r="X5959">
            <v>36.564705292694342</v>
          </cell>
        </row>
        <row r="5960">
          <cell r="A5960">
            <v>45147</v>
          </cell>
          <cell r="B5960">
            <v>8</v>
          </cell>
          <cell r="C5960">
            <v>2023</v>
          </cell>
          <cell r="D5960">
            <v>3765</v>
          </cell>
          <cell r="E5960">
            <v>39.689343570008823</v>
          </cell>
          <cell r="F5960">
            <v>38.78215857412291</v>
          </cell>
          <cell r="G5960">
            <v>38.668760449637169</v>
          </cell>
          <cell r="H5960">
            <v>41.730509810752132</v>
          </cell>
          <cell r="I5960">
            <v>39.099673322682982</v>
          </cell>
          <cell r="J5960"/>
          <cell r="K5960">
            <v>43.771676051495447</v>
          </cell>
          <cell r="M5960" t="str">
            <v>Real-Time Engine Initialization Error</v>
          </cell>
          <cell r="N5960">
            <v>44.5</v>
          </cell>
          <cell r="O5960">
            <v>54.25</v>
          </cell>
          <cell r="P5960"/>
          <cell r="Q5960">
            <v>57.25</v>
          </cell>
          <cell r="R5960">
            <v>7410</v>
          </cell>
          <cell r="S5960">
            <v>7410</v>
          </cell>
          <cell r="T5960">
            <v>7540</v>
          </cell>
          <cell r="U5960">
            <v>7580</v>
          </cell>
          <cell r="V5960">
            <v>7530</v>
          </cell>
          <cell r="W5960">
            <v>7530</v>
          </cell>
          <cell r="X5960">
            <v>37.38563386066631</v>
          </cell>
        </row>
        <row r="5961">
          <cell r="A5961">
            <v>45148</v>
          </cell>
          <cell r="B5961">
            <v>8</v>
          </cell>
          <cell r="C5961">
            <v>2023</v>
          </cell>
          <cell r="D5961">
            <v>3727</v>
          </cell>
          <cell r="E5961">
            <v>39.462547321037341</v>
          </cell>
          <cell r="F5961">
            <v>38.555362325151428</v>
          </cell>
          <cell r="G5961">
            <v>38.555362325151428</v>
          </cell>
          <cell r="H5961">
            <v>41.957306059723614</v>
          </cell>
          <cell r="I5961">
            <v>38.8728770737115</v>
          </cell>
          <cell r="J5961"/>
          <cell r="K5961">
            <v>42.184102308695095</v>
          </cell>
          <cell r="M5961" t="str">
            <v>Real-Time Engine Initialization Error</v>
          </cell>
          <cell r="N5961">
            <v>44.5</v>
          </cell>
          <cell r="O5961">
            <v>54.25</v>
          </cell>
          <cell r="P5961"/>
          <cell r="Q5961">
            <v>57.25</v>
          </cell>
          <cell r="R5961">
            <v>7470</v>
          </cell>
          <cell r="S5961">
            <v>7470</v>
          </cell>
          <cell r="T5961">
            <v>7600</v>
          </cell>
          <cell r="U5961">
            <v>7640</v>
          </cell>
          <cell r="V5961">
            <v>7590</v>
          </cell>
          <cell r="W5961">
            <v>7590</v>
          </cell>
          <cell r="X5961">
            <v>36.992105904450867</v>
          </cell>
        </row>
        <row r="5962">
          <cell r="A5962">
            <v>45149</v>
          </cell>
          <cell r="B5962">
            <v>8</v>
          </cell>
          <cell r="C5962">
            <v>2023</v>
          </cell>
          <cell r="D5962">
            <v>3720</v>
          </cell>
          <cell r="E5962">
            <v>39.349149196551608</v>
          </cell>
          <cell r="F5962">
            <v>38.441964200665687</v>
          </cell>
          <cell r="G5962">
            <v>38.441964200665687</v>
          </cell>
          <cell r="H5962">
            <v>41.0501210638377</v>
          </cell>
          <cell r="I5962">
            <v>38.78215857412291</v>
          </cell>
          <cell r="J5962"/>
          <cell r="K5962">
            <v>42.184102308695095</v>
          </cell>
          <cell r="M5962" t="str">
            <v>Real-Time Engine Initialization Error</v>
          </cell>
          <cell r="N5962">
            <v>44.25</v>
          </cell>
          <cell r="O5962">
            <v>53.75</v>
          </cell>
          <cell r="P5962"/>
          <cell r="Q5962">
            <v>56.75</v>
          </cell>
          <cell r="R5962">
            <v>7420</v>
          </cell>
          <cell r="S5962">
            <v>7420</v>
          </cell>
          <cell r="T5962">
            <v>7550</v>
          </cell>
          <cell r="U5962">
            <v>7590</v>
          </cell>
          <cell r="V5962">
            <v>7540</v>
          </cell>
          <cell r="W5962">
            <v>7540</v>
          </cell>
          <cell r="X5962">
            <v>36.801834075197469</v>
          </cell>
        </row>
        <row r="5963">
          <cell r="A5963">
            <v>45152</v>
          </cell>
          <cell r="B5963">
            <v>8</v>
          </cell>
          <cell r="C5963">
            <v>2023</v>
          </cell>
          <cell r="D5963">
            <v>3695</v>
          </cell>
          <cell r="E5963">
            <v>39.235751072065867</v>
          </cell>
          <cell r="F5963">
            <v>38.215167951694212</v>
          </cell>
          <cell r="G5963">
            <v>38.328566076179953</v>
          </cell>
          <cell r="H5963">
            <v>40.823324814866218</v>
          </cell>
          <cell r="I5963">
            <v>38.555362325151428</v>
          </cell>
          <cell r="J5963"/>
          <cell r="K5963">
            <v>41.843907935237873</v>
          </cell>
          <cell r="M5963" t="str">
            <v>Real-Time Engine Initialization Error</v>
          </cell>
          <cell r="N5963">
            <v>44</v>
          </cell>
          <cell r="O5963">
            <v>53.75</v>
          </cell>
          <cell r="P5963"/>
          <cell r="Q5963">
            <v>56.75</v>
          </cell>
          <cell r="R5963">
            <v>7420</v>
          </cell>
          <cell r="S5963">
            <v>7420</v>
          </cell>
          <cell r="T5963">
            <v>7550</v>
          </cell>
          <cell r="U5963">
            <v>7590</v>
          </cell>
          <cell r="V5963">
            <v>7540</v>
          </cell>
          <cell r="W5963">
            <v>7540</v>
          </cell>
          <cell r="X5963">
            <v>36.316885804967065</v>
          </cell>
        </row>
        <row r="5964">
          <cell r="A5964">
            <v>45153</v>
          </cell>
          <cell r="B5964">
            <v>8</v>
          </cell>
          <cell r="C5964">
            <v>2023</v>
          </cell>
          <cell r="D5964">
            <v>3788</v>
          </cell>
          <cell r="E5964">
            <v>39.462547321037341</v>
          </cell>
          <cell r="F5964">
            <v>38.668760449637169</v>
          </cell>
          <cell r="G5964">
            <v>38.668760449637169</v>
          </cell>
          <cell r="H5964"/>
          <cell r="I5964"/>
          <cell r="J5964"/>
          <cell r="K5964">
            <v>41.957306059723614</v>
          </cell>
          <cell r="M5964" t="str">
            <v>Real-Time Engine Initialization Error</v>
          </cell>
          <cell r="N5964">
            <v>44.5</v>
          </cell>
          <cell r="O5964">
            <v>53.75</v>
          </cell>
          <cell r="P5964"/>
          <cell r="Q5964">
            <v>56.75</v>
          </cell>
          <cell r="R5964">
            <v>7550</v>
          </cell>
          <cell r="S5964">
            <v>7550</v>
          </cell>
          <cell r="T5964">
            <v>7680</v>
          </cell>
          <cell r="U5964">
            <v>7720</v>
          </cell>
          <cell r="V5964">
            <v>7670</v>
          </cell>
          <cell r="W5964">
            <v>7670</v>
          </cell>
          <cell r="X5964">
            <v>37.086302227669435</v>
          </cell>
        </row>
        <row r="5965">
          <cell r="A5965">
            <v>45154</v>
          </cell>
          <cell r="B5965">
            <v>8</v>
          </cell>
          <cell r="C5965">
            <v>2023</v>
          </cell>
          <cell r="D5965">
            <v>3849</v>
          </cell>
          <cell r="E5965">
            <v>39.462547321037341</v>
          </cell>
          <cell r="F5965">
            <v>39.122352947580126</v>
          </cell>
          <cell r="G5965">
            <v>39.235751072065867</v>
          </cell>
          <cell r="H5965">
            <v>41.957306059723614</v>
          </cell>
          <cell r="I5965">
            <v>39.462547321037341</v>
          </cell>
          <cell r="J5965"/>
          <cell r="K5965">
            <v>43.318083553552491</v>
          </cell>
          <cell r="M5965" t="str">
            <v>Real-Time Engine Initialization Error</v>
          </cell>
          <cell r="N5965">
            <v>45</v>
          </cell>
          <cell r="O5965">
            <v>53.75</v>
          </cell>
          <cell r="P5965"/>
          <cell r="Q5965">
            <v>56.75</v>
          </cell>
          <cell r="R5965">
            <v>7650</v>
          </cell>
          <cell r="S5965">
            <v>7650</v>
          </cell>
          <cell r="T5965">
            <v>7780</v>
          </cell>
          <cell r="U5965">
            <v>7820</v>
          </cell>
          <cell r="V5965">
            <v>7770</v>
          </cell>
          <cell r="W5965">
            <v>7770</v>
          </cell>
          <cell r="X5965">
            <v>37.73238652652789</v>
          </cell>
        </row>
        <row r="5966">
          <cell r="A5966">
            <v>45155</v>
          </cell>
          <cell r="B5966">
            <v>8</v>
          </cell>
          <cell r="C5966">
            <v>2023</v>
          </cell>
          <cell r="D5966">
            <v>3922</v>
          </cell>
          <cell r="E5966">
            <v>39.916139818980305</v>
          </cell>
          <cell r="F5966">
            <v>39.462547321037341</v>
          </cell>
          <cell r="G5966">
            <v>39.575945445523082</v>
          </cell>
          <cell r="H5966">
            <v>42.41089855766657</v>
          </cell>
          <cell r="I5966">
            <v>39.689343570008823</v>
          </cell>
          <cell r="J5966"/>
          <cell r="K5966">
            <v>43.318083553552491</v>
          </cell>
          <cell r="M5966" t="str">
            <v>Real-Time Engine Initialization Error</v>
          </cell>
          <cell r="N5966">
            <v>45.25</v>
          </cell>
          <cell r="O5966">
            <v>53.75</v>
          </cell>
          <cell r="P5966"/>
          <cell r="Q5966">
            <v>56.75</v>
          </cell>
          <cell r="R5966">
            <v>7700</v>
          </cell>
          <cell r="S5966">
            <v>7700</v>
          </cell>
          <cell r="T5966">
            <v>7830</v>
          </cell>
          <cell r="U5966">
            <v>7870</v>
          </cell>
          <cell r="V5966">
            <v>7820</v>
          </cell>
          <cell r="W5966">
            <v>7820</v>
          </cell>
          <cell r="X5966">
            <v>38.257844665210349</v>
          </cell>
        </row>
        <row r="5967">
          <cell r="A5967">
            <v>45156</v>
          </cell>
          <cell r="B5967">
            <v>8</v>
          </cell>
          <cell r="C5967">
            <v>2023</v>
          </cell>
          <cell r="D5967">
            <v>3869</v>
          </cell>
          <cell r="E5967">
            <v>39.689343570008823</v>
          </cell>
          <cell r="F5967">
            <v>39.122352947580126</v>
          </cell>
          <cell r="G5967">
            <v>39.167712197374421</v>
          </cell>
          <cell r="H5967">
            <v>41.957306059723614</v>
          </cell>
          <cell r="I5967">
            <v>39.553265820625938</v>
          </cell>
          <cell r="J5967"/>
          <cell r="K5967">
            <v>43.544879802523965</v>
          </cell>
          <cell r="M5967" t="str">
            <v>Real-Time Engine Initialization Error</v>
          </cell>
          <cell r="N5967">
            <v>44.75</v>
          </cell>
          <cell r="O5967">
            <v>55</v>
          </cell>
          <cell r="P5967"/>
          <cell r="Q5967">
            <v>58</v>
          </cell>
          <cell r="R5967">
            <v>7800</v>
          </cell>
          <cell r="S5967">
            <v>7800</v>
          </cell>
          <cell r="T5967">
            <v>7930</v>
          </cell>
          <cell r="U5967">
            <v>7970</v>
          </cell>
          <cell r="V5967">
            <v>7920</v>
          </cell>
          <cell r="W5967">
            <v>7920</v>
          </cell>
          <cell r="X5967">
            <v>37.78147200304209</v>
          </cell>
        </row>
        <row r="5968">
          <cell r="A5968">
            <v>45159</v>
          </cell>
          <cell r="B5968">
            <v>8</v>
          </cell>
          <cell r="C5968">
            <v>2023</v>
          </cell>
          <cell r="D5968">
            <v>3935</v>
          </cell>
          <cell r="E5968">
            <v>40.14293606795178</v>
          </cell>
          <cell r="F5968">
            <v>39.575945445523082</v>
          </cell>
          <cell r="G5968">
            <v>39.689343570008823</v>
          </cell>
          <cell r="H5968">
            <v>41.503713561780657</v>
          </cell>
          <cell r="I5968">
            <v>39.916139818980305</v>
          </cell>
          <cell r="J5968"/>
          <cell r="K5968">
            <v>43.544879802523965</v>
          </cell>
          <cell r="M5968" t="str">
            <v>Real-Time Engine Initialization Error</v>
          </cell>
          <cell r="N5968">
            <v>45.25</v>
          </cell>
          <cell r="O5968">
            <v>55</v>
          </cell>
          <cell r="P5968"/>
          <cell r="Q5968">
            <v>58</v>
          </cell>
          <cell r="R5968">
            <v>7820</v>
          </cell>
          <cell r="S5968">
            <v>7820</v>
          </cell>
          <cell r="T5968">
            <v>7950</v>
          </cell>
          <cell r="U5968">
            <v>7990</v>
          </cell>
          <cell r="V5968">
            <v>7940</v>
          </cell>
          <cell r="W5968">
            <v>7940</v>
          </cell>
          <cell r="X5968">
            <v>38.409435752217341</v>
          </cell>
        </row>
        <row r="5969">
          <cell r="A5969">
            <v>45160</v>
          </cell>
          <cell r="B5969">
            <v>8</v>
          </cell>
          <cell r="C5969">
            <v>2023</v>
          </cell>
          <cell r="D5969">
            <v>3865</v>
          </cell>
          <cell r="E5969">
            <v>39.575945445523082</v>
          </cell>
          <cell r="F5969">
            <v>39.008954823094385</v>
          </cell>
          <cell r="G5969">
            <v>39.122352947580126</v>
          </cell>
          <cell r="H5969">
            <v>41.957306059723614</v>
          </cell>
          <cell r="I5969">
            <v>39.008954823094385</v>
          </cell>
          <cell r="J5969"/>
          <cell r="K5969">
            <v>42.41089855766657</v>
          </cell>
          <cell r="M5969" t="str">
            <v>Real-Time Engine Initialization Error</v>
          </cell>
          <cell r="N5969">
            <v>45</v>
          </cell>
          <cell r="O5969">
            <v>55</v>
          </cell>
          <cell r="P5969"/>
          <cell r="Q5969">
            <v>58</v>
          </cell>
          <cell r="R5969">
            <v>7750</v>
          </cell>
          <cell r="S5969">
            <v>7750</v>
          </cell>
          <cell r="T5969">
            <v>7880</v>
          </cell>
          <cell r="U5969">
            <v>7920</v>
          </cell>
          <cell r="V5969">
            <v>7870</v>
          </cell>
          <cell r="W5969">
            <v>7870</v>
          </cell>
          <cell r="X5969">
            <v>37.734287657114358</v>
          </cell>
        </row>
        <row r="5970">
          <cell r="A5970">
            <v>45161</v>
          </cell>
          <cell r="B5970">
            <v>8</v>
          </cell>
          <cell r="C5970">
            <v>2023</v>
          </cell>
          <cell r="D5970">
            <v>3831</v>
          </cell>
          <cell r="E5970">
            <v>39.462547321037341</v>
          </cell>
          <cell r="F5970">
            <v>38.668760449637169</v>
          </cell>
          <cell r="G5970">
            <v>38.78215857412291</v>
          </cell>
          <cell r="H5970">
            <v>41.503713561780657</v>
          </cell>
          <cell r="I5970">
            <v>39.008954823094385</v>
          </cell>
          <cell r="J5970"/>
          <cell r="K5970">
            <v>42.637694806638052</v>
          </cell>
          <cell r="M5970" t="str">
            <v>Real-Time Engine Initialization Error</v>
          </cell>
          <cell r="N5970">
            <v>44.5</v>
          </cell>
          <cell r="O5970">
            <v>55</v>
          </cell>
          <cell r="P5970"/>
          <cell r="Q5970">
            <v>58</v>
          </cell>
          <cell r="R5970">
            <v>7680</v>
          </cell>
          <cell r="S5970">
            <v>7680</v>
          </cell>
          <cell r="T5970">
            <v>7810</v>
          </cell>
          <cell r="U5970">
            <v>7850</v>
          </cell>
          <cell r="V5970">
            <v>7800</v>
          </cell>
          <cell r="W5970">
            <v>7800</v>
          </cell>
          <cell r="X5970">
            <v>37.33805027115325</v>
          </cell>
        </row>
        <row r="5971">
          <cell r="A5971">
            <v>45162</v>
          </cell>
          <cell r="B5971">
            <v>8</v>
          </cell>
          <cell r="C5971">
            <v>2023</v>
          </cell>
          <cell r="D5971">
            <v>3880</v>
          </cell>
          <cell r="E5971">
            <v>39.916139818980305</v>
          </cell>
          <cell r="F5971">
            <v>39.008954823094385</v>
          </cell>
          <cell r="G5971">
            <v>39.167712197374421</v>
          </cell>
          <cell r="H5971">
            <v>41.957306059723614</v>
          </cell>
          <cell r="I5971">
            <v>39.326469571654457</v>
          </cell>
          <cell r="J5971"/>
          <cell r="K5971">
            <v>42.864491055609527</v>
          </cell>
          <cell r="M5971" t="str">
            <v>Real-Time Engine Initialization Error</v>
          </cell>
          <cell r="N5971">
            <v>45</v>
          </cell>
          <cell r="O5971">
            <v>55</v>
          </cell>
          <cell r="P5971"/>
          <cell r="Q5971">
            <v>58</v>
          </cell>
          <cell r="R5971">
            <v>7950</v>
          </cell>
          <cell r="S5971">
            <v>7950</v>
          </cell>
          <cell r="T5971">
            <v>8020</v>
          </cell>
          <cell r="U5971">
            <v>8000</v>
          </cell>
          <cell r="V5971">
            <v>8010</v>
          </cell>
          <cell r="W5971">
            <v>8010</v>
          </cell>
          <cell r="X5971">
            <v>37.905209821638536</v>
          </cell>
        </row>
        <row r="5972">
          <cell r="A5972">
            <v>45163</v>
          </cell>
          <cell r="B5972">
            <v>8</v>
          </cell>
          <cell r="C5972">
            <v>2023</v>
          </cell>
          <cell r="D5972">
            <v>3963</v>
          </cell>
          <cell r="E5972">
            <v>39.575945445523082</v>
          </cell>
          <cell r="F5972">
            <v>39.575945445523082</v>
          </cell>
          <cell r="G5972">
            <v>39.689343570008823</v>
          </cell>
          <cell r="H5972">
            <v>42.41089855766657</v>
          </cell>
          <cell r="I5972">
            <v>39.916139818980305</v>
          </cell>
          <cell r="J5972"/>
          <cell r="K5972">
            <v>42.864491055609527</v>
          </cell>
          <cell r="M5972" t="str">
            <v>Real-Time Engine Initialization Error</v>
          </cell>
          <cell r="N5972">
            <v>45</v>
          </cell>
          <cell r="O5972">
            <v>54.5</v>
          </cell>
          <cell r="P5972"/>
          <cell r="Q5972">
            <v>57.5</v>
          </cell>
          <cell r="R5972">
            <v>7910</v>
          </cell>
          <cell r="S5972">
            <v>7910</v>
          </cell>
          <cell r="T5972">
            <v>7980</v>
          </cell>
          <cell r="U5972">
            <v>7960</v>
          </cell>
          <cell r="V5972">
            <v>7970</v>
          </cell>
          <cell r="W5972">
            <v>7970</v>
          </cell>
          <cell r="X5972">
            <v>38.757806583612393</v>
          </cell>
        </row>
        <row r="5973">
          <cell r="A5973">
            <v>45166</v>
          </cell>
          <cell r="B5973">
            <v>8</v>
          </cell>
          <cell r="C5973">
            <v>2023</v>
          </cell>
          <cell r="D5973">
            <v>3911</v>
          </cell>
          <cell r="E5973">
            <v>39.575945445523082</v>
          </cell>
          <cell r="F5973">
            <v>39.008954823094385</v>
          </cell>
          <cell r="G5973">
            <v>39.076993697785831</v>
          </cell>
          <cell r="H5973">
            <v>41.957306059723614</v>
          </cell>
          <cell r="I5973">
            <v>39.462547321037341</v>
          </cell>
          <cell r="J5973"/>
          <cell r="K5973">
            <v>43.091287304581009</v>
          </cell>
          <cell r="M5973" t="str">
            <v>Real-Time Engine Initialization Error</v>
          </cell>
          <cell r="N5973">
            <v>45.25</v>
          </cell>
          <cell r="O5973">
            <v>54.5</v>
          </cell>
          <cell r="P5973"/>
          <cell r="Q5973">
            <v>57.5</v>
          </cell>
          <cell r="R5973">
            <v>7980</v>
          </cell>
          <cell r="S5973">
            <v>7980</v>
          </cell>
          <cell r="T5973">
            <v>8050</v>
          </cell>
          <cell r="U5973">
            <v>8030</v>
          </cell>
          <cell r="V5973">
            <v>8040</v>
          </cell>
          <cell r="W5973">
            <v>8040</v>
          </cell>
          <cell r="X5973">
            <v>38.134141432822631</v>
          </cell>
        </row>
        <row r="5974">
          <cell r="A5974">
            <v>45167</v>
          </cell>
          <cell r="B5974">
            <v>8</v>
          </cell>
          <cell r="C5974">
            <v>2023</v>
          </cell>
          <cell r="D5974">
            <v>3930</v>
          </cell>
          <cell r="E5974">
            <v>39.575945445523082</v>
          </cell>
          <cell r="F5974">
            <v>39.008954823094385</v>
          </cell>
          <cell r="G5974">
            <v>39.076993697785831</v>
          </cell>
          <cell r="H5974">
            <v>41.730509810752132</v>
          </cell>
          <cell r="I5974">
            <v>39.462547321037341</v>
          </cell>
          <cell r="J5974"/>
          <cell r="K5974">
            <v>43.091287304581009</v>
          </cell>
          <cell r="M5974" t="str">
            <v>Real-Time Engine Initialization Error</v>
          </cell>
          <cell r="N5974">
            <v>45</v>
          </cell>
          <cell r="O5974">
            <v>54.5</v>
          </cell>
          <cell r="P5974"/>
          <cell r="Q5974">
            <v>57.5</v>
          </cell>
          <cell r="R5974">
            <v>7980</v>
          </cell>
          <cell r="S5974">
            <v>7980</v>
          </cell>
          <cell r="T5974">
            <v>8090</v>
          </cell>
          <cell r="U5974">
            <v>8080</v>
          </cell>
          <cell r="V5974">
            <v>8090</v>
          </cell>
          <cell r="W5974">
            <v>8080</v>
          </cell>
          <cell r="X5974">
            <v>38.393679020370989</v>
          </cell>
        </row>
        <row r="5975">
          <cell r="A5975">
            <v>45168</v>
          </cell>
          <cell r="B5975">
            <v>8</v>
          </cell>
          <cell r="C5975">
            <v>2023</v>
          </cell>
          <cell r="D5975">
            <v>4010</v>
          </cell>
          <cell r="E5975">
            <v>39.916139818980305</v>
          </cell>
          <cell r="F5975">
            <v>39.689343570008823</v>
          </cell>
          <cell r="G5975">
            <v>39.689343570008823</v>
          </cell>
          <cell r="H5975">
            <v>42.41089855766657</v>
          </cell>
          <cell r="I5975">
            <v>40.006858318568895</v>
          </cell>
          <cell r="J5975"/>
          <cell r="K5975">
            <v>43.998472300466922</v>
          </cell>
          <cell r="M5975" t="str">
            <v>Real-Time Engine Initialization Error</v>
          </cell>
          <cell r="N5975">
            <v>45.25</v>
          </cell>
          <cell r="O5975">
            <v>54.5</v>
          </cell>
          <cell r="P5975"/>
          <cell r="Q5975">
            <v>57.5</v>
          </cell>
          <cell r="R5975">
            <v>7920</v>
          </cell>
          <cell r="S5975">
            <v>7920</v>
          </cell>
          <cell r="T5975">
            <v>8030</v>
          </cell>
          <cell r="U5975">
            <v>8020</v>
          </cell>
          <cell r="V5975">
            <v>8030</v>
          </cell>
          <cell r="W5975">
            <v>8020</v>
          </cell>
          <cell r="X5975">
            <v>39.225920136969208</v>
          </cell>
        </row>
        <row r="5976">
          <cell r="A5976">
            <v>45169</v>
          </cell>
          <cell r="B5976">
            <v>8</v>
          </cell>
          <cell r="C5976">
            <v>2023</v>
          </cell>
          <cell r="D5976"/>
          <cell r="E5976"/>
          <cell r="F5976"/>
          <cell r="G5976"/>
          <cell r="H5976">
            <v>42.41089855766657</v>
          </cell>
          <cell r="I5976"/>
          <cell r="J5976"/>
          <cell r="K5976">
            <v>43.658277927009706</v>
          </cell>
          <cell r="M5976" t="str">
            <v>Real-Time Engine Initialization Error</v>
          </cell>
          <cell r="N5976">
            <v>45.25</v>
          </cell>
          <cell r="O5976">
            <v>54.5</v>
          </cell>
          <cell r="P5976"/>
          <cell r="Q5976">
            <v>57.5</v>
          </cell>
          <cell r="R5976">
            <v>7980</v>
          </cell>
          <cell r="S5976">
            <v>7980</v>
          </cell>
          <cell r="T5976">
            <v>8090</v>
          </cell>
          <cell r="U5976">
            <v>8080</v>
          </cell>
          <cell r="V5976">
            <v>8090</v>
          </cell>
          <cell r="W5976">
            <v>8080</v>
          </cell>
          <cell r="X5976"/>
        </row>
        <row r="5977">
          <cell r="A5977">
            <v>45170</v>
          </cell>
          <cell r="B5977">
            <v>9</v>
          </cell>
          <cell r="C5977">
            <v>2023</v>
          </cell>
          <cell r="D5977">
            <v>4040</v>
          </cell>
          <cell r="E5977">
            <v>39.916139818980305</v>
          </cell>
          <cell r="F5977">
            <v>39.802741694494564</v>
          </cell>
          <cell r="G5977">
            <v>39.802741694494564</v>
          </cell>
          <cell r="H5977">
            <v>42.41089855766657</v>
          </cell>
          <cell r="I5977">
            <v>40.14293606795178</v>
          </cell>
          <cell r="J5977"/>
          <cell r="K5977">
            <v>44.225268549438404</v>
          </cell>
          <cell r="M5977" t="str">
            <v>Real-Time Engine Initialization Error</v>
          </cell>
          <cell r="N5977">
            <v>46</v>
          </cell>
          <cell r="O5977">
            <v>55</v>
          </cell>
          <cell r="P5977"/>
          <cell r="Q5977">
            <v>58</v>
          </cell>
          <cell r="R5977">
            <v>7980</v>
          </cell>
          <cell r="S5977">
            <v>7980</v>
          </cell>
          <cell r="T5977">
            <v>8090</v>
          </cell>
          <cell r="U5977">
            <v>8080</v>
          </cell>
          <cell r="V5977">
            <v>8090</v>
          </cell>
          <cell r="W5977">
            <v>8080</v>
          </cell>
          <cell r="X5977">
            <v>39.451317366836399</v>
          </cell>
        </row>
        <row r="5978">
          <cell r="A5978">
            <v>45174</v>
          </cell>
          <cell r="B5978">
            <v>9</v>
          </cell>
          <cell r="C5978">
            <v>2023</v>
          </cell>
          <cell r="D5978">
            <v>3901</v>
          </cell>
          <cell r="E5978">
            <v>39.122352947580126</v>
          </cell>
          <cell r="F5978">
            <v>39.008954823094385</v>
          </cell>
          <cell r="G5978">
            <v>39.008954823094385</v>
          </cell>
          <cell r="H5978">
            <v>41.503713561780657</v>
          </cell>
          <cell r="I5978">
            <v>39.462547321037341</v>
          </cell>
          <cell r="J5978"/>
          <cell r="K5978">
            <v>45.359249794295799</v>
          </cell>
          <cell r="M5978" t="str">
            <v>Real-Time Engine Initialization Error</v>
          </cell>
          <cell r="N5978">
            <v>44.5</v>
          </cell>
          <cell r="O5978">
            <v>55</v>
          </cell>
          <cell r="P5978"/>
          <cell r="Q5978">
            <v>58</v>
          </cell>
          <cell r="R5978">
            <v>7770</v>
          </cell>
          <cell r="S5978">
            <v>7770</v>
          </cell>
          <cell r="T5978">
            <v>7880</v>
          </cell>
          <cell r="U5978">
            <v>7870</v>
          </cell>
          <cell r="V5978">
            <v>7880</v>
          </cell>
          <cell r="W5978">
            <v>7870</v>
          </cell>
          <cell r="X5978">
            <v>37.971337649688401</v>
          </cell>
        </row>
        <row r="5979">
          <cell r="A5979">
            <v>45175</v>
          </cell>
          <cell r="B5979">
            <v>9</v>
          </cell>
          <cell r="C5979">
            <v>2023</v>
          </cell>
          <cell r="D5979">
            <v>3882</v>
          </cell>
          <cell r="E5979">
            <v>39.008954823094385</v>
          </cell>
          <cell r="F5979">
            <v>38.668760449637169</v>
          </cell>
          <cell r="G5979">
            <v>38.668760449637169</v>
          </cell>
          <cell r="H5979">
            <v>40.823324814866218</v>
          </cell>
          <cell r="I5979">
            <v>39.008954823094385</v>
          </cell>
          <cell r="J5979"/>
          <cell r="K5979">
            <v>46.039638541210238</v>
          </cell>
          <cell r="M5979" t="str">
            <v>Real-Time Engine Initialization Error</v>
          </cell>
          <cell r="N5979">
            <v>44.25</v>
          </cell>
          <cell r="O5979">
            <v>55</v>
          </cell>
          <cell r="P5979"/>
          <cell r="Q5979">
            <v>58</v>
          </cell>
          <cell r="R5979">
            <v>7790</v>
          </cell>
          <cell r="S5979">
            <v>7790</v>
          </cell>
          <cell r="T5979">
            <v>7900</v>
          </cell>
          <cell r="U5979">
            <v>7890</v>
          </cell>
          <cell r="V5979">
            <v>7900</v>
          </cell>
          <cell r="W5979">
            <v>7890</v>
          </cell>
          <cell r="X5979">
            <v>37.689342401852812</v>
          </cell>
        </row>
        <row r="5980">
          <cell r="A5980">
            <v>45176</v>
          </cell>
          <cell r="B5980">
            <v>9</v>
          </cell>
          <cell r="C5980">
            <v>2023</v>
          </cell>
          <cell r="D5980">
            <v>3831</v>
          </cell>
          <cell r="E5980">
            <v>38.78215857412291</v>
          </cell>
          <cell r="F5980">
            <v>38.215167951694212</v>
          </cell>
          <cell r="G5980">
            <v>38.215167951694212</v>
          </cell>
          <cell r="H5980">
            <v>41.276917312809175</v>
          </cell>
          <cell r="I5980">
            <v>38.555362325151428</v>
          </cell>
          <cell r="J5980"/>
          <cell r="K5980">
            <v>45.812842292238756</v>
          </cell>
          <cell r="M5980" t="str">
            <v>Real-Time Engine Initialization Error</v>
          </cell>
          <cell r="N5980">
            <v>43.75</v>
          </cell>
          <cell r="O5980">
            <v>55</v>
          </cell>
          <cell r="P5980"/>
          <cell r="Q5980">
            <v>58</v>
          </cell>
          <cell r="R5980">
            <v>7660</v>
          </cell>
          <cell r="S5980">
            <v>7660</v>
          </cell>
          <cell r="T5980">
            <v>7770</v>
          </cell>
          <cell r="U5980">
            <v>7760</v>
          </cell>
          <cell r="V5980">
            <v>7770</v>
          </cell>
          <cell r="W5980">
            <v>7760</v>
          </cell>
          <cell r="X5980">
            <v>37.154433603153144</v>
          </cell>
        </row>
        <row r="5981">
          <cell r="A5981">
            <v>45177</v>
          </cell>
          <cell r="B5981">
            <v>9</v>
          </cell>
          <cell r="C5981">
            <v>2023</v>
          </cell>
          <cell r="D5981">
            <v>3826</v>
          </cell>
          <cell r="E5981">
            <v>38.555362325151428</v>
          </cell>
          <cell r="F5981">
            <v>38.215167951694212</v>
          </cell>
          <cell r="G5981">
            <v>38.215167951694212</v>
          </cell>
          <cell r="H5981">
            <v>40.14293606795178</v>
          </cell>
          <cell r="I5981">
            <v>38.555362325151428</v>
          </cell>
          <cell r="J5981"/>
          <cell r="K5981">
            <v>45.812842292238756</v>
          </cell>
          <cell r="M5981" t="str">
            <v>Real-Time Engine Initialization Error</v>
          </cell>
          <cell r="N5981">
            <v>43.75</v>
          </cell>
          <cell r="O5981">
            <v>55</v>
          </cell>
          <cell r="P5981"/>
          <cell r="Q5981">
            <v>58</v>
          </cell>
          <cell r="R5981">
            <v>7570</v>
          </cell>
          <cell r="S5981">
            <v>7570</v>
          </cell>
          <cell r="T5981">
            <v>7680</v>
          </cell>
          <cell r="U5981">
            <v>7670</v>
          </cell>
          <cell r="V5981">
            <v>7680</v>
          </cell>
          <cell r="W5981">
            <v>7670</v>
          </cell>
          <cell r="X5981">
            <v>37.129758175647353</v>
          </cell>
        </row>
        <row r="5982">
          <cell r="A5982">
            <v>45180</v>
          </cell>
          <cell r="B5982">
            <v>9</v>
          </cell>
          <cell r="C5982">
            <v>2023</v>
          </cell>
          <cell r="D5982">
            <v>3714</v>
          </cell>
          <cell r="E5982">
            <v>37.87497357823699</v>
          </cell>
          <cell r="F5982">
            <v>37.534779204779774</v>
          </cell>
          <cell r="G5982">
            <v>37.534779204779774</v>
          </cell>
          <cell r="H5982">
            <v>39.916139818980305</v>
          </cell>
          <cell r="I5982">
            <v>38.101769827208471</v>
          </cell>
          <cell r="J5982"/>
          <cell r="K5982">
            <v>43.998472300466922</v>
          </cell>
          <cell r="M5982" t="str">
            <v>Real-Time Engine Initialization Error</v>
          </cell>
          <cell r="N5982">
            <v>43.45</v>
          </cell>
          <cell r="O5982">
            <v>55</v>
          </cell>
          <cell r="P5982"/>
          <cell r="Q5982">
            <v>58</v>
          </cell>
          <cell r="R5982">
            <v>7670</v>
          </cell>
          <cell r="S5982">
            <v>7670</v>
          </cell>
          <cell r="T5982">
            <v>7780</v>
          </cell>
          <cell r="U5982">
            <v>7770</v>
          </cell>
          <cell r="V5982">
            <v>7780</v>
          </cell>
          <cell r="W5982">
            <v>7770</v>
          </cell>
          <cell r="X5982">
            <v>36.050557187249012</v>
          </cell>
        </row>
        <row r="5983">
          <cell r="A5983">
            <v>45181</v>
          </cell>
          <cell r="B5983">
            <v>9</v>
          </cell>
          <cell r="C5983">
            <v>2023</v>
          </cell>
          <cell r="D5983">
            <v>3688</v>
          </cell>
          <cell r="E5983">
            <v>37.421381080294033</v>
          </cell>
          <cell r="F5983">
            <v>37.307982955808292</v>
          </cell>
          <cell r="G5983">
            <v>37.307982955808292</v>
          </cell>
          <cell r="H5983">
            <v>39.235751072065867</v>
          </cell>
          <cell r="I5983">
            <v>37.648177329265515</v>
          </cell>
          <cell r="J5983"/>
          <cell r="K5983">
            <v>43.544879802523965</v>
          </cell>
          <cell r="M5983" t="str">
            <v>Real-Time Engine Initialization Error</v>
          </cell>
          <cell r="N5983">
            <v>42.75</v>
          </cell>
          <cell r="O5983">
            <v>55</v>
          </cell>
          <cell r="P5983"/>
          <cell r="Q5983">
            <v>58</v>
          </cell>
          <cell r="R5983">
            <v>7490</v>
          </cell>
          <cell r="S5983">
            <v>7490</v>
          </cell>
          <cell r="T5983">
            <v>7600</v>
          </cell>
          <cell r="U5983">
            <v>7590</v>
          </cell>
          <cell r="V5983">
            <v>7600</v>
          </cell>
          <cell r="W5983">
            <v>7590</v>
          </cell>
          <cell r="X5983">
            <v>35.782869142537521</v>
          </cell>
        </row>
        <row r="5984">
          <cell r="A5984">
            <v>45182</v>
          </cell>
          <cell r="B5984">
            <v>9</v>
          </cell>
          <cell r="C5984">
            <v>2023</v>
          </cell>
          <cell r="D5984">
            <v>3727</v>
          </cell>
          <cell r="E5984">
            <v>37.421381080294033</v>
          </cell>
          <cell r="F5984">
            <v>37.421381080294033</v>
          </cell>
          <cell r="G5984">
            <v>37.421381080294033</v>
          </cell>
          <cell r="H5984">
            <v>39.689343570008823</v>
          </cell>
          <cell r="I5984">
            <v>37.87497357823699</v>
          </cell>
          <cell r="J5984"/>
          <cell r="K5984">
            <v>43.091287304581009</v>
          </cell>
          <cell r="M5984" t="str">
            <v>Real-Time Engine Initialization Error</v>
          </cell>
          <cell r="N5984">
            <v>43</v>
          </cell>
          <cell r="O5984">
            <v>55</v>
          </cell>
          <cell r="P5984"/>
          <cell r="Q5984">
            <v>58</v>
          </cell>
          <cell r="R5984">
            <v>7440</v>
          </cell>
          <cell r="S5984">
            <v>7440</v>
          </cell>
          <cell r="T5984">
            <v>7550</v>
          </cell>
          <cell r="U5984">
            <v>7540</v>
          </cell>
          <cell r="V5984">
            <v>7550</v>
          </cell>
          <cell r="W5984">
            <v>7540</v>
          </cell>
          <cell r="X5984">
            <v>36.145803716771539</v>
          </cell>
        </row>
        <row r="5985">
          <cell r="A5985">
            <v>45183</v>
          </cell>
          <cell r="B5985">
            <v>9</v>
          </cell>
          <cell r="C5985">
            <v>2023</v>
          </cell>
          <cell r="D5985">
            <v>3759</v>
          </cell>
          <cell r="E5985">
            <v>37.648177329265515</v>
          </cell>
          <cell r="F5985">
            <v>37.87497357823699</v>
          </cell>
          <cell r="G5985">
            <v>37.87497357823699</v>
          </cell>
          <cell r="H5985">
            <v>40.14293606795178</v>
          </cell>
          <cell r="I5985">
            <v>38.192488326797061</v>
          </cell>
          <cell r="J5985"/>
          <cell r="K5985">
            <v>43.998472300466922</v>
          </cell>
          <cell r="M5985" t="str">
            <v>Real-Time Engine Initialization Error</v>
          </cell>
          <cell r="N5985">
            <v>43</v>
          </cell>
          <cell r="O5985">
            <v>55</v>
          </cell>
          <cell r="P5985"/>
          <cell r="Q5985">
            <v>58</v>
          </cell>
          <cell r="R5985">
            <v>7490</v>
          </cell>
          <cell r="S5985">
            <v>7490</v>
          </cell>
          <cell r="T5985">
            <v>7600</v>
          </cell>
          <cell r="U5985">
            <v>7590</v>
          </cell>
          <cell r="V5985">
            <v>7600</v>
          </cell>
          <cell r="W5985">
            <v>7590</v>
          </cell>
          <cell r="X5985">
            <v>36.44056849257489</v>
          </cell>
        </row>
        <row r="5986">
          <cell r="A5986">
            <v>45184</v>
          </cell>
          <cell r="B5986">
            <v>9</v>
          </cell>
          <cell r="C5986">
            <v>2023</v>
          </cell>
          <cell r="D5986">
            <v>3785</v>
          </cell>
          <cell r="E5986">
            <v>37.648177329265515</v>
          </cell>
          <cell r="F5986">
            <v>37.87497357823699</v>
          </cell>
          <cell r="G5986">
            <v>37.87497357823699</v>
          </cell>
          <cell r="H5986">
            <v>39.689343570008823</v>
          </cell>
          <cell r="I5986">
            <v>38.328566076179953</v>
          </cell>
          <cell r="J5986"/>
          <cell r="K5986">
            <v>43.544879802523965</v>
          </cell>
          <cell r="M5986" t="str">
            <v>Real-Time Engine Initialization Error</v>
          </cell>
          <cell r="N5986">
            <v>43.75</v>
          </cell>
          <cell r="O5986">
            <v>54</v>
          </cell>
          <cell r="P5986"/>
          <cell r="Q5986">
            <v>57</v>
          </cell>
          <cell r="R5986">
            <v>7530</v>
          </cell>
          <cell r="S5986">
            <v>7530</v>
          </cell>
          <cell r="T5986">
            <v>7640</v>
          </cell>
          <cell r="U5986">
            <v>7630</v>
          </cell>
          <cell r="V5986">
            <v>7640</v>
          </cell>
          <cell r="W5986">
            <v>7630</v>
          </cell>
          <cell r="X5986">
            <v>36.669107319822643</v>
          </cell>
        </row>
        <row r="5987">
          <cell r="A5987">
            <v>45187</v>
          </cell>
          <cell r="B5987">
            <v>9</v>
          </cell>
          <cell r="C5987">
            <v>2023</v>
          </cell>
          <cell r="D5987">
            <v>3754</v>
          </cell>
          <cell r="E5987">
            <v>37.194584831322558</v>
          </cell>
          <cell r="F5987">
            <v>37.307982955808292</v>
          </cell>
          <cell r="G5987">
            <v>37.307982955808292</v>
          </cell>
          <cell r="H5987">
            <v>40.14293606795178</v>
          </cell>
          <cell r="I5987">
            <v>38.101769827208471</v>
          </cell>
          <cell r="J5987"/>
          <cell r="K5987">
            <v>43.091287304581009</v>
          </cell>
          <cell r="M5987" t="str">
            <v>Real-Time Engine Initialization Error</v>
          </cell>
          <cell r="N5987">
            <v>43.25</v>
          </cell>
          <cell r="O5987">
            <v>54</v>
          </cell>
          <cell r="P5987"/>
          <cell r="Q5987">
            <v>57</v>
          </cell>
          <cell r="R5987">
            <v>7340</v>
          </cell>
          <cell r="S5987">
            <v>7340</v>
          </cell>
          <cell r="T5987">
            <v>7450</v>
          </cell>
          <cell r="U5987">
            <v>7440</v>
          </cell>
          <cell r="V5987">
            <v>7450</v>
          </cell>
          <cell r="W5987">
            <v>7440</v>
          </cell>
          <cell r="X5987">
            <v>36.329981593297724</v>
          </cell>
        </row>
        <row r="5988">
          <cell r="A5988">
            <v>45188</v>
          </cell>
          <cell r="B5988">
            <v>9</v>
          </cell>
          <cell r="C5988">
            <v>2023</v>
          </cell>
          <cell r="D5988">
            <v>3748</v>
          </cell>
          <cell r="E5988">
            <v>37.194584831322558</v>
          </cell>
          <cell r="F5988">
            <v>37.534779204779774</v>
          </cell>
          <cell r="G5988">
            <v>37.534779204779774</v>
          </cell>
          <cell r="H5988"/>
          <cell r="I5988"/>
          <cell r="J5988"/>
          <cell r="K5988">
            <v>43.091287304581009</v>
          </cell>
          <cell r="M5988" t="str">
            <v>Real-Time Engine Initialization Error</v>
          </cell>
          <cell r="N5988">
            <v>43</v>
          </cell>
          <cell r="O5988">
            <v>54</v>
          </cell>
          <cell r="P5988"/>
          <cell r="Q5988">
            <v>57</v>
          </cell>
          <cell r="R5988">
            <v>7310</v>
          </cell>
          <cell r="S5988">
            <v>7310</v>
          </cell>
          <cell r="T5988">
            <v>7420</v>
          </cell>
          <cell r="U5988">
            <v>7410</v>
          </cell>
          <cell r="V5988">
            <v>7420</v>
          </cell>
          <cell r="W5988">
            <v>7410</v>
          </cell>
          <cell r="X5988">
            <v>36.217824505543391</v>
          </cell>
        </row>
        <row r="5989">
          <cell r="A5989">
            <v>45189</v>
          </cell>
          <cell r="B5989">
            <v>9</v>
          </cell>
          <cell r="C5989">
            <v>2023</v>
          </cell>
          <cell r="D5989">
            <v>3718</v>
          </cell>
          <cell r="E5989">
            <v>36.967788582351076</v>
          </cell>
          <cell r="F5989">
            <v>37.081186706836817</v>
          </cell>
          <cell r="G5989">
            <v>37.307982955808292</v>
          </cell>
          <cell r="H5989">
            <v>39.008954823094385</v>
          </cell>
          <cell r="I5989">
            <v>37.512099579882623</v>
          </cell>
          <cell r="J5989"/>
          <cell r="K5989">
            <v>42.864491055609527</v>
          </cell>
          <cell r="M5989" t="str">
            <v>Real-Time Engine Initialization Error</v>
          </cell>
          <cell r="N5989">
            <v>43</v>
          </cell>
          <cell r="O5989">
            <v>54</v>
          </cell>
          <cell r="P5989"/>
          <cell r="Q5989">
            <v>57</v>
          </cell>
          <cell r="R5989">
            <v>7270</v>
          </cell>
          <cell r="S5989">
            <v>7270</v>
          </cell>
          <cell r="T5989">
            <v>7360</v>
          </cell>
          <cell r="U5989">
            <v>7420</v>
          </cell>
          <cell r="V5989">
            <v>7450</v>
          </cell>
          <cell r="W5989">
            <v>7370</v>
          </cell>
          <cell r="X5989">
            <v>36.012319183256849</v>
          </cell>
        </row>
        <row r="5990">
          <cell r="A5990">
            <v>45190</v>
          </cell>
          <cell r="B5990">
            <v>9</v>
          </cell>
          <cell r="C5990">
            <v>2023</v>
          </cell>
          <cell r="D5990">
            <v>3677</v>
          </cell>
          <cell r="E5990">
            <v>36.740992333379594</v>
          </cell>
          <cell r="F5990">
            <v>36.967788582351076</v>
          </cell>
          <cell r="G5990">
            <v>37.081186706836817</v>
          </cell>
          <cell r="H5990">
            <v>38.555362325151428</v>
          </cell>
          <cell r="I5990">
            <v>37.285303330911148</v>
          </cell>
          <cell r="J5990"/>
          <cell r="K5990">
            <v>42.864491055609527</v>
          </cell>
          <cell r="M5990" t="str">
            <v>Real-Time Engine Initialization Error</v>
          </cell>
          <cell r="N5990">
            <v>42.75</v>
          </cell>
          <cell r="O5990">
            <v>54</v>
          </cell>
          <cell r="P5990"/>
          <cell r="Q5990">
            <v>57</v>
          </cell>
          <cell r="R5990">
            <v>7230</v>
          </cell>
          <cell r="S5990">
            <v>7230</v>
          </cell>
          <cell r="T5990">
            <v>7320</v>
          </cell>
          <cell r="U5990">
            <v>7380</v>
          </cell>
          <cell r="V5990">
            <v>7410</v>
          </cell>
          <cell r="W5990">
            <v>7330</v>
          </cell>
          <cell r="X5990">
            <v>35.569622839331558</v>
          </cell>
        </row>
        <row r="5991">
          <cell r="A5991">
            <v>45191</v>
          </cell>
          <cell r="B5991">
            <v>9</v>
          </cell>
          <cell r="C5991">
            <v>2023</v>
          </cell>
          <cell r="D5991">
            <v>3680</v>
          </cell>
          <cell r="E5991">
            <v>36.627594208893861</v>
          </cell>
          <cell r="F5991">
            <v>36.854390457865335</v>
          </cell>
          <cell r="G5991">
            <v>36.854390457865335</v>
          </cell>
          <cell r="H5991">
            <v>39.008954823094385</v>
          </cell>
          <cell r="I5991">
            <v>37.194584831322558</v>
          </cell>
          <cell r="J5991"/>
          <cell r="K5991">
            <v>42.864491055609527</v>
          </cell>
          <cell r="M5991" t="str">
            <v>Real-Time Engine Initialization Error</v>
          </cell>
          <cell r="N5991">
            <v>42.75</v>
          </cell>
          <cell r="O5991">
            <v>53</v>
          </cell>
          <cell r="P5991"/>
          <cell r="Q5991">
            <v>56</v>
          </cell>
          <cell r="R5991">
            <v>7230</v>
          </cell>
          <cell r="S5991">
            <v>7230</v>
          </cell>
          <cell r="T5991">
            <v>7320</v>
          </cell>
          <cell r="U5991">
            <v>7380</v>
          </cell>
          <cell r="V5991">
            <v>7410</v>
          </cell>
          <cell r="W5991">
            <v>7330</v>
          </cell>
          <cell r="X5991">
            <v>35.629037191677391</v>
          </cell>
        </row>
        <row r="5992">
          <cell r="A5992">
            <v>45194</v>
          </cell>
          <cell r="B5992">
            <v>9</v>
          </cell>
          <cell r="C5992">
            <v>2023</v>
          </cell>
          <cell r="D5992">
            <v>3717</v>
          </cell>
          <cell r="E5992">
            <v>36.967788582351076</v>
          </cell>
          <cell r="F5992">
            <v>37.307982955808292</v>
          </cell>
          <cell r="G5992">
            <v>37.307982955808292</v>
          </cell>
          <cell r="H5992">
            <v>39.235751072065867</v>
          </cell>
          <cell r="I5992">
            <v>37.648177329265515</v>
          </cell>
          <cell r="J5992"/>
          <cell r="K5992">
            <v>42.864491055609527</v>
          </cell>
          <cell r="M5992" t="str">
            <v>Real-Time Engine Initialization Error</v>
          </cell>
          <cell r="N5992">
            <v>43</v>
          </cell>
          <cell r="O5992">
            <v>53</v>
          </cell>
          <cell r="P5992"/>
          <cell r="Q5992">
            <v>56</v>
          </cell>
          <cell r="R5992">
            <v>7320</v>
          </cell>
          <cell r="S5992">
            <v>7320</v>
          </cell>
          <cell r="T5992">
            <v>7410</v>
          </cell>
          <cell r="U5992">
            <v>7470</v>
          </cell>
          <cell r="V5992">
            <v>7500</v>
          </cell>
          <cell r="W5992">
            <v>7420</v>
          </cell>
          <cell r="X5992">
            <v>36.00263324479981</v>
          </cell>
        </row>
        <row r="5993">
          <cell r="A5993">
            <v>45195</v>
          </cell>
          <cell r="B5993">
            <v>9</v>
          </cell>
          <cell r="C5993">
            <v>2023</v>
          </cell>
          <cell r="D5993">
            <v>3691</v>
          </cell>
          <cell r="E5993">
            <v>36.967788582351076</v>
          </cell>
          <cell r="F5993">
            <v>36.854390457865335</v>
          </cell>
          <cell r="G5993">
            <v>36.854390457865335</v>
          </cell>
          <cell r="H5993">
            <v>39.008954823094385</v>
          </cell>
          <cell r="I5993">
            <v>37.194584831322558</v>
          </cell>
          <cell r="J5993"/>
          <cell r="K5993">
            <v>43.091287304581009</v>
          </cell>
          <cell r="M5993" t="str">
            <v>Real-Time Engine Initialization Error</v>
          </cell>
          <cell r="N5993">
            <v>42.75</v>
          </cell>
          <cell r="O5993">
            <v>53</v>
          </cell>
          <cell r="P5993"/>
          <cell r="Q5993">
            <v>56</v>
          </cell>
          <cell r="R5993">
            <v>7300</v>
          </cell>
          <cell r="S5993">
            <v>7300</v>
          </cell>
          <cell r="T5993">
            <v>7360</v>
          </cell>
          <cell r="U5993">
            <v>7450</v>
          </cell>
          <cell r="V5993">
            <v>7480</v>
          </cell>
          <cell r="W5993">
            <v>7350</v>
          </cell>
          <cell r="X5993">
            <v>35.712668726694929</v>
          </cell>
        </row>
        <row r="5994">
          <cell r="A5994">
            <v>45196</v>
          </cell>
          <cell r="B5994">
            <v>9</v>
          </cell>
          <cell r="C5994">
            <v>2023</v>
          </cell>
          <cell r="D5994">
            <v>3773</v>
          </cell>
          <cell r="E5994">
            <v>37.761575453751256</v>
          </cell>
          <cell r="F5994">
            <v>37.421381080294033</v>
          </cell>
          <cell r="G5994">
            <v>37.421381080294033</v>
          </cell>
          <cell r="H5994">
            <v>39.689343570008823</v>
          </cell>
          <cell r="I5994">
            <v>37.738895828854105</v>
          </cell>
          <cell r="J5994"/>
          <cell r="K5994">
            <v>42.637694806638052</v>
          </cell>
          <cell r="M5994" t="str">
            <v>Real-Time Engine Initialization Error</v>
          </cell>
          <cell r="N5994">
            <v>43.25</v>
          </cell>
          <cell r="O5994">
            <v>53</v>
          </cell>
          <cell r="P5994"/>
          <cell r="Q5994">
            <v>56</v>
          </cell>
          <cell r="R5994">
            <v>7280</v>
          </cell>
          <cell r="S5994">
            <v>7280</v>
          </cell>
          <cell r="T5994">
            <v>7340</v>
          </cell>
          <cell r="U5994">
            <v>7430</v>
          </cell>
          <cell r="V5994">
            <v>7460</v>
          </cell>
          <cell r="W5994">
            <v>7330</v>
          </cell>
          <cell r="X5994">
            <v>36.366436352290279</v>
          </cell>
        </row>
        <row r="5995">
          <cell r="A5995">
            <v>45197</v>
          </cell>
          <cell r="B5995">
            <v>9</v>
          </cell>
          <cell r="C5995">
            <v>2023</v>
          </cell>
          <cell r="D5995"/>
          <cell r="E5995"/>
          <cell r="F5995"/>
          <cell r="G5995"/>
          <cell r="H5995"/>
          <cell r="I5995"/>
          <cell r="J5995"/>
          <cell r="K5995">
            <v>42.637694806638052</v>
          </cell>
          <cell r="M5995" t="str">
            <v>Real-Time Engine Initialization Error</v>
          </cell>
          <cell r="N5995">
            <v>43.25</v>
          </cell>
          <cell r="O5995">
            <v>53</v>
          </cell>
          <cell r="P5995"/>
          <cell r="Q5995">
            <v>56</v>
          </cell>
          <cell r="R5995">
            <v>7460</v>
          </cell>
          <cell r="S5995">
            <v>7460</v>
          </cell>
          <cell r="T5995">
            <v>7520</v>
          </cell>
          <cell r="U5995">
            <v>7610</v>
          </cell>
          <cell r="V5995">
            <v>7640</v>
          </cell>
          <cell r="W5995">
            <v>7510</v>
          </cell>
          <cell r="X5995"/>
        </row>
        <row r="5996">
          <cell r="A5996">
            <v>45198</v>
          </cell>
          <cell r="B5996">
            <v>9</v>
          </cell>
          <cell r="C5996">
            <v>2023</v>
          </cell>
          <cell r="D5996">
            <v>3766</v>
          </cell>
          <cell r="E5996">
            <v>37.988371702722731</v>
          </cell>
          <cell r="F5996">
            <v>37.421381080294033</v>
          </cell>
          <cell r="G5996">
            <v>37.421381080294033</v>
          </cell>
          <cell r="H5996">
            <v>39.462547321037341</v>
          </cell>
          <cell r="I5996">
            <v>37.738895828854105</v>
          </cell>
          <cell r="J5996"/>
          <cell r="K5996">
            <v>42.637694806638052</v>
          </cell>
          <cell r="M5996" t="str">
            <v>Real-Time Engine Initialization Error</v>
          </cell>
          <cell r="N5996">
            <v>43.25</v>
          </cell>
          <cell r="O5996">
            <v>53</v>
          </cell>
          <cell r="P5996"/>
          <cell r="Q5996">
            <v>56</v>
          </cell>
          <cell r="R5996"/>
          <cell r="S5996"/>
          <cell r="T5996"/>
          <cell r="U5996"/>
          <cell r="V5996"/>
          <cell r="W5996"/>
          <cell r="X5996">
            <v>36.395639655974854</v>
          </cell>
        </row>
        <row r="5997">
          <cell r="A5997">
            <v>45201</v>
          </cell>
          <cell r="B5997">
            <v>10</v>
          </cell>
          <cell r="C5997">
            <v>2023</v>
          </cell>
          <cell r="D5997">
            <v>3702</v>
          </cell>
          <cell r="E5997">
            <v>37.421381080294033</v>
          </cell>
          <cell r="F5997">
            <v>37.081186706836817</v>
          </cell>
          <cell r="G5997">
            <v>37.081186706836817</v>
          </cell>
          <cell r="H5997"/>
          <cell r="I5997"/>
          <cell r="J5997"/>
          <cell r="K5997">
            <v>40.823324814866218</v>
          </cell>
          <cell r="M5997" t="str">
            <v>Real-Time Engine Initialization Error</v>
          </cell>
          <cell r="N5997">
            <v>43.25</v>
          </cell>
          <cell r="O5997">
            <v>53</v>
          </cell>
          <cell r="P5997"/>
          <cell r="Q5997">
            <v>56</v>
          </cell>
          <cell r="R5997"/>
          <cell r="S5997"/>
          <cell r="T5997"/>
          <cell r="U5997"/>
          <cell r="V5997"/>
          <cell r="W5997"/>
          <cell r="X5997">
            <v>35.613985734566931</v>
          </cell>
        </row>
        <row r="5998">
          <cell r="A5998">
            <v>45202</v>
          </cell>
          <cell r="B5998">
            <v>10</v>
          </cell>
          <cell r="C5998">
            <v>2023</v>
          </cell>
          <cell r="D5998">
            <v>3707</v>
          </cell>
          <cell r="E5998">
            <v>37.421381080294033</v>
          </cell>
          <cell r="F5998">
            <v>37.081186706836817</v>
          </cell>
          <cell r="G5998">
            <v>37.081186706836817</v>
          </cell>
          <cell r="H5998">
            <v>39.462547321037341</v>
          </cell>
          <cell r="I5998">
            <v>37.421381080294033</v>
          </cell>
          <cell r="J5998"/>
          <cell r="K5998">
            <v>41.276917312809175</v>
          </cell>
          <cell r="M5998" t="str">
            <v>Real-Time Engine Initialization Error</v>
          </cell>
          <cell r="N5998">
            <v>43.25</v>
          </cell>
          <cell r="O5998">
            <v>53</v>
          </cell>
          <cell r="P5998"/>
          <cell r="Q5998">
            <v>56</v>
          </cell>
          <cell r="R5998"/>
          <cell r="S5998"/>
          <cell r="T5998"/>
          <cell r="U5998"/>
          <cell r="V5998"/>
          <cell r="W5998"/>
          <cell r="X5998">
            <v>35.609220454776484</v>
          </cell>
        </row>
        <row r="5999">
          <cell r="A5999">
            <v>45203</v>
          </cell>
          <cell r="B5999">
            <v>10</v>
          </cell>
          <cell r="C5999">
            <v>2023</v>
          </cell>
          <cell r="D5999">
            <v>3717</v>
          </cell>
          <cell r="E5999">
            <v>37.648177329265515</v>
          </cell>
          <cell r="F5999">
            <v>36.967788582351076</v>
          </cell>
          <cell r="G5999">
            <v>36.967788582351076</v>
          </cell>
          <cell r="H5999">
            <v>39.008954823094385</v>
          </cell>
          <cell r="I5999">
            <v>37.285303330911148</v>
          </cell>
          <cell r="J5999"/>
          <cell r="K5999">
            <v>40.596528565894737</v>
          </cell>
          <cell r="M5999" t="str">
            <v>Real-Time Engine Initialization Error</v>
          </cell>
          <cell r="N5999">
            <v>42.75</v>
          </cell>
          <cell r="O5999">
            <v>53</v>
          </cell>
          <cell r="P5999"/>
          <cell r="Q5999">
            <v>56</v>
          </cell>
          <cell r="R5999"/>
          <cell r="S5999"/>
          <cell r="T5999"/>
          <cell r="U5999"/>
          <cell r="V5999"/>
          <cell r="W5999"/>
          <cell r="X5999">
            <v>35.652427888644006</v>
          </cell>
        </row>
        <row r="6000">
          <cell r="A6000">
            <v>45204</v>
          </cell>
          <cell r="B6000">
            <v>10</v>
          </cell>
          <cell r="C6000">
            <v>2023</v>
          </cell>
          <cell r="D6000">
            <v>3608</v>
          </cell>
          <cell r="E6000">
            <v>36.854390457865335</v>
          </cell>
          <cell r="F6000">
            <v>36.287399835436638</v>
          </cell>
          <cell r="G6000">
            <v>36.287399835436638</v>
          </cell>
          <cell r="H6000">
            <v>39.008954823094385</v>
          </cell>
          <cell r="I6000">
            <v>36.60491458399671</v>
          </cell>
          <cell r="J6000"/>
          <cell r="K6000">
            <v>40.709926690380478</v>
          </cell>
          <cell r="M6000" t="str">
            <v>Real-Time Engine Initialization Error</v>
          </cell>
          <cell r="N6000">
            <v>42</v>
          </cell>
          <cell r="O6000">
            <v>53</v>
          </cell>
          <cell r="P6000"/>
          <cell r="Q6000">
            <v>56</v>
          </cell>
          <cell r="R6000"/>
          <cell r="S6000"/>
          <cell r="T6000"/>
          <cell r="U6000"/>
          <cell r="V6000"/>
          <cell r="W6000"/>
          <cell r="X6000">
            <v>34.636227144512013</v>
          </cell>
        </row>
        <row r="6001">
          <cell r="A6001">
            <v>45205</v>
          </cell>
          <cell r="B6001">
            <v>10</v>
          </cell>
          <cell r="C6001">
            <v>2023</v>
          </cell>
          <cell r="D6001">
            <v>3601</v>
          </cell>
          <cell r="E6001">
            <v>36.740992333379594</v>
          </cell>
          <cell r="F6001">
            <v>36.174001710950897</v>
          </cell>
          <cell r="G6001">
            <v>36.174001710950897</v>
          </cell>
          <cell r="H6001">
            <v>38.78215857412291</v>
          </cell>
          <cell r="I6001">
            <v>36.740992333379594</v>
          </cell>
          <cell r="J6001"/>
          <cell r="K6001">
            <v>40.936722939351959</v>
          </cell>
          <cell r="M6001" t="str">
            <v>Real-Time Engine Initialization Error</v>
          </cell>
          <cell r="N6001">
            <v>41.75</v>
          </cell>
          <cell r="O6001">
            <v>53</v>
          </cell>
          <cell r="P6001"/>
          <cell r="Q6001">
            <v>56</v>
          </cell>
          <cell r="R6001"/>
          <cell r="S6001"/>
          <cell r="T6001"/>
          <cell r="U6001"/>
          <cell r="V6001"/>
          <cell r="W6001"/>
          <cell r="X6001">
            <v>34.679120702602802</v>
          </cell>
        </row>
        <row r="6002">
          <cell r="A6002">
            <v>45208</v>
          </cell>
          <cell r="B6002">
            <v>10</v>
          </cell>
          <cell r="C6002">
            <v>2023</v>
          </cell>
          <cell r="D6002">
            <v>3608</v>
          </cell>
          <cell r="E6002">
            <v>36.967788582351076</v>
          </cell>
          <cell r="F6002">
            <v>36.174001710950897</v>
          </cell>
          <cell r="G6002">
            <v>36.174001710950897</v>
          </cell>
          <cell r="H6002">
            <v>39.008954823094385</v>
          </cell>
          <cell r="I6002">
            <v>36.60491458399671</v>
          </cell>
          <cell r="J6002"/>
          <cell r="K6002">
            <v>40.596528565894737</v>
          </cell>
          <cell r="M6002" t="str">
            <v>Real-Time Engine Initialization Error</v>
          </cell>
          <cell r="N6002">
            <v>41.75</v>
          </cell>
          <cell r="O6002">
            <v>53</v>
          </cell>
          <cell r="P6002"/>
          <cell r="Q6002">
            <v>56</v>
          </cell>
          <cell r="R6002">
            <v>7190</v>
          </cell>
          <cell r="S6002">
            <v>7190</v>
          </cell>
          <cell r="T6002">
            <v>7250</v>
          </cell>
          <cell r="U6002">
            <v>7340</v>
          </cell>
          <cell r="V6002">
            <v>7320</v>
          </cell>
          <cell r="W6002">
            <v>7240</v>
          </cell>
          <cell r="X6002">
            <v>34.606930272323801</v>
          </cell>
        </row>
        <row r="6003">
          <cell r="A6003">
            <v>45209</v>
          </cell>
          <cell r="B6003">
            <v>10</v>
          </cell>
          <cell r="C6003">
            <v>2023</v>
          </cell>
          <cell r="D6003">
            <v>3564</v>
          </cell>
          <cell r="E6003">
            <v>36.400797959922379</v>
          </cell>
          <cell r="F6003">
            <v>35.72040921300794</v>
          </cell>
          <cell r="G6003">
            <v>35.72040921300794</v>
          </cell>
          <cell r="H6003">
            <v>38.555362325151428</v>
          </cell>
          <cell r="I6003">
            <v>36.378118335025228</v>
          </cell>
          <cell r="J6003"/>
          <cell r="K6003">
            <v>40.596528565894737</v>
          </cell>
          <cell r="M6003" t="str">
            <v>Real-Time Engine Initialization Error</v>
          </cell>
          <cell r="N6003">
            <v>41.5</v>
          </cell>
          <cell r="O6003">
            <v>53</v>
          </cell>
          <cell r="P6003"/>
          <cell r="Q6003">
            <v>56</v>
          </cell>
          <cell r="R6003">
            <v>7030</v>
          </cell>
          <cell r="S6003">
            <v>7030</v>
          </cell>
          <cell r="T6003">
            <v>7090</v>
          </cell>
          <cell r="U6003">
            <v>7180</v>
          </cell>
          <cell r="V6003">
            <v>7160</v>
          </cell>
          <cell r="W6003">
            <v>7080</v>
          </cell>
          <cell r="X6003">
            <v>34.199358211734769</v>
          </cell>
        </row>
        <row r="6004">
          <cell r="A6004">
            <v>45210</v>
          </cell>
          <cell r="B6004">
            <v>10</v>
          </cell>
          <cell r="C6004">
            <v>2023</v>
          </cell>
          <cell r="D6004">
            <v>3552</v>
          </cell>
          <cell r="E6004">
            <v>36.400797959922379</v>
          </cell>
          <cell r="F6004">
            <v>35.72040921300794</v>
          </cell>
          <cell r="G6004">
            <v>35.72040921300794</v>
          </cell>
          <cell r="H6004">
            <v>38.328566076179953</v>
          </cell>
          <cell r="I6004">
            <v>36.151322086053753</v>
          </cell>
          <cell r="J6004"/>
          <cell r="K6004">
            <v>41.0501210638377</v>
          </cell>
          <cell r="M6004" t="str">
            <v>Real-Time Engine Initialization Error</v>
          </cell>
          <cell r="N6004">
            <v>41.5</v>
          </cell>
          <cell r="O6004">
            <v>53</v>
          </cell>
          <cell r="P6004"/>
          <cell r="Q6004">
            <v>56</v>
          </cell>
          <cell r="R6004">
            <v>6930</v>
          </cell>
          <cell r="S6004">
            <v>6930</v>
          </cell>
          <cell r="T6004">
            <v>6990</v>
          </cell>
          <cell r="U6004">
            <v>7080</v>
          </cell>
          <cell r="V6004">
            <v>7060</v>
          </cell>
          <cell r="W6004">
            <v>6980</v>
          </cell>
          <cell r="X6004">
            <v>34.1637097687317</v>
          </cell>
        </row>
        <row r="6005">
          <cell r="A6005">
            <v>45211</v>
          </cell>
          <cell r="B6005">
            <v>10</v>
          </cell>
          <cell r="C6005">
            <v>2023</v>
          </cell>
          <cell r="D6005">
            <v>3637</v>
          </cell>
          <cell r="E6005">
            <v>36.967788582351076</v>
          </cell>
          <cell r="F6005">
            <v>36.51419608440812</v>
          </cell>
          <cell r="G6005">
            <v>36.51419608440812</v>
          </cell>
          <cell r="H6005">
            <v>38.78215857412291</v>
          </cell>
          <cell r="I6005">
            <v>36.831710832968191</v>
          </cell>
          <cell r="J6005"/>
          <cell r="K6005">
            <v>41.163519188323434</v>
          </cell>
          <cell r="M6005" t="str">
            <v>Real-Time Engine Initialization Error</v>
          </cell>
          <cell r="N6005">
            <v>42</v>
          </cell>
          <cell r="O6005">
            <v>53</v>
          </cell>
          <cell r="P6005"/>
          <cell r="Q6005">
            <v>56</v>
          </cell>
          <cell r="R6005">
            <v>7150</v>
          </cell>
          <cell r="S6005">
            <v>7150</v>
          </cell>
          <cell r="T6005">
            <v>7210</v>
          </cell>
          <cell r="U6005">
            <v>7300</v>
          </cell>
          <cell r="V6005">
            <v>7280</v>
          </cell>
          <cell r="W6005">
            <v>7200</v>
          </cell>
          <cell r="X6005">
            <v>35.025815605489143</v>
          </cell>
        </row>
        <row r="6006">
          <cell r="A6006">
            <v>45212</v>
          </cell>
          <cell r="B6006">
            <v>10</v>
          </cell>
          <cell r="C6006">
            <v>2023</v>
          </cell>
          <cell r="D6006">
            <v>3733</v>
          </cell>
          <cell r="E6006">
            <v>37.534779204779774</v>
          </cell>
          <cell r="F6006">
            <v>37.307982955808292</v>
          </cell>
          <cell r="G6006">
            <v>37.307982955808292</v>
          </cell>
          <cell r="H6006">
            <v>39.916139818980305</v>
          </cell>
          <cell r="I6006">
            <v>37.738895828854105</v>
          </cell>
          <cell r="J6006"/>
          <cell r="K6006">
            <v>41.730509810752132</v>
          </cell>
          <cell r="M6006" t="str">
            <v>Real-Time Engine Initialization Error</v>
          </cell>
          <cell r="N6006">
            <v>42</v>
          </cell>
          <cell r="O6006">
            <v>53.5</v>
          </cell>
          <cell r="P6006"/>
          <cell r="Q6006">
            <v>56.5</v>
          </cell>
          <cell r="R6006">
            <v>7300</v>
          </cell>
          <cell r="S6006">
            <v>7300</v>
          </cell>
          <cell r="T6006">
            <v>7360</v>
          </cell>
          <cell r="U6006">
            <v>7450</v>
          </cell>
          <cell r="V6006">
            <v>7430</v>
          </cell>
          <cell r="W6006">
            <v>7350</v>
          </cell>
          <cell r="X6006">
            <v>35.836207297800264</v>
          </cell>
        </row>
        <row r="6007">
          <cell r="A6007">
            <v>45215</v>
          </cell>
          <cell r="B6007">
            <v>10</v>
          </cell>
          <cell r="C6007">
            <v>2023</v>
          </cell>
          <cell r="D6007">
            <v>3781</v>
          </cell>
          <cell r="E6007">
            <v>37.87497357823699</v>
          </cell>
          <cell r="F6007">
            <v>37.307982955808292</v>
          </cell>
          <cell r="G6007">
            <v>37.307982955808292</v>
          </cell>
          <cell r="H6007">
            <v>39.916139818980305</v>
          </cell>
          <cell r="I6007">
            <v>37.648177329265515</v>
          </cell>
          <cell r="J6007"/>
          <cell r="K6007">
            <v>41.503713561780657</v>
          </cell>
          <cell r="M6007" t="str">
            <v>Real-Time Engine Initialization Error</v>
          </cell>
          <cell r="N6007">
            <v>42</v>
          </cell>
          <cell r="O6007">
            <v>53.5</v>
          </cell>
          <cell r="P6007"/>
          <cell r="Q6007">
            <v>56.5</v>
          </cell>
          <cell r="R6007">
            <v>7370</v>
          </cell>
          <cell r="S6007">
            <v>7370</v>
          </cell>
          <cell r="T6007">
            <v>7430</v>
          </cell>
          <cell r="U6007">
            <v>7520</v>
          </cell>
          <cell r="V6007">
            <v>7500</v>
          </cell>
          <cell r="W6007">
            <v>7420</v>
          </cell>
          <cell r="X6007">
            <v>36.227993973855604</v>
          </cell>
        </row>
        <row r="6008">
          <cell r="A6008">
            <v>45216</v>
          </cell>
          <cell r="B6008">
            <v>10</v>
          </cell>
          <cell r="C6008">
            <v>2023</v>
          </cell>
          <cell r="D6008">
            <v>3781</v>
          </cell>
          <cell r="E6008">
            <v>37.87497357823699</v>
          </cell>
          <cell r="F6008">
            <v>37.307982955808292</v>
          </cell>
          <cell r="G6008">
            <v>37.307982955808292</v>
          </cell>
          <cell r="H6008">
            <v>40.14293606795178</v>
          </cell>
          <cell r="I6008">
            <v>37.87497357823699</v>
          </cell>
          <cell r="J6008"/>
          <cell r="K6008">
            <v>40.823324814866218</v>
          </cell>
          <cell r="M6008" t="str">
            <v>Real-Time Engine Initialization Error</v>
          </cell>
          <cell r="N6008">
            <v>43.25</v>
          </cell>
          <cell r="O6008">
            <v>53.5</v>
          </cell>
          <cell r="P6008"/>
          <cell r="Q6008">
            <v>56.5</v>
          </cell>
          <cell r="R6008">
            <v>7370</v>
          </cell>
          <cell r="S6008">
            <v>7370</v>
          </cell>
          <cell r="T6008">
            <v>7430</v>
          </cell>
          <cell r="U6008">
            <v>7520</v>
          </cell>
          <cell r="V6008">
            <v>7500</v>
          </cell>
          <cell r="W6008">
            <v>7420</v>
          </cell>
          <cell r="X6008">
            <v>36.227993973855604</v>
          </cell>
        </row>
        <row r="6009">
          <cell r="A6009">
            <v>45217</v>
          </cell>
          <cell r="B6009">
            <v>10</v>
          </cell>
          <cell r="C6009">
            <v>2023</v>
          </cell>
          <cell r="D6009">
            <v>3810</v>
          </cell>
          <cell r="E6009">
            <v>38.215167951694212</v>
          </cell>
          <cell r="F6009">
            <v>37.307982955808292</v>
          </cell>
          <cell r="G6009">
            <v>37.307982955808292</v>
          </cell>
          <cell r="H6009">
            <v>40.823324814866218</v>
          </cell>
          <cell r="I6009">
            <v>37.512099579882623</v>
          </cell>
          <cell r="J6009"/>
          <cell r="K6009">
            <v>42.41089855766657</v>
          </cell>
          <cell r="M6009" t="str">
            <v>Real-Time Engine Initialization Error</v>
          </cell>
          <cell r="N6009"/>
          <cell r="O6009">
            <v>53.5</v>
          </cell>
          <cell r="P6009"/>
          <cell r="Q6009">
            <v>56.5</v>
          </cell>
          <cell r="R6009">
            <v>7420</v>
          </cell>
          <cell r="S6009">
            <v>7420</v>
          </cell>
          <cell r="T6009">
            <v>7480</v>
          </cell>
          <cell r="U6009">
            <v>7570</v>
          </cell>
          <cell r="V6009">
            <v>7550</v>
          </cell>
          <cell r="W6009">
            <v>7470</v>
          </cell>
          <cell r="X6009">
            <v>36.444272820807043</v>
          </cell>
        </row>
        <row r="6010">
          <cell r="A6010">
            <v>45218</v>
          </cell>
          <cell r="B6010">
            <v>10</v>
          </cell>
          <cell r="C6010">
            <v>2023</v>
          </cell>
          <cell r="D6010">
            <v>3759</v>
          </cell>
          <cell r="E6010">
            <v>37.761575453751256</v>
          </cell>
          <cell r="F6010">
            <v>37.081186706836817</v>
          </cell>
          <cell r="G6010">
            <v>37.194584831322558</v>
          </cell>
          <cell r="H6010">
            <v>39.916139818980305</v>
          </cell>
          <cell r="I6010">
            <v>37.421381080294033</v>
          </cell>
          <cell r="J6010"/>
          <cell r="K6010">
            <v>40.369732316923262</v>
          </cell>
          <cell r="M6010" t="str">
            <v>Real-Time Engine Initialization Error</v>
          </cell>
          <cell r="N6010">
            <v>43.25</v>
          </cell>
          <cell r="O6010">
            <v>53.5</v>
          </cell>
          <cell r="P6010"/>
          <cell r="Q6010">
            <v>56.5</v>
          </cell>
          <cell r="R6010">
            <v>7420</v>
          </cell>
          <cell r="S6010">
            <v>7420</v>
          </cell>
          <cell r="T6010">
            <v>7480</v>
          </cell>
          <cell r="U6010">
            <v>7570</v>
          </cell>
          <cell r="V6010">
            <v>7550</v>
          </cell>
          <cell r="W6010">
            <v>7470</v>
          </cell>
          <cell r="X6010">
            <v>35.790390423332902</v>
          </cell>
        </row>
        <row r="6011">
          <cell r="A6011">
            <v>45219</v>
          </cell>
          <cell r="B6011">
            <v>10</v>
          </cell>
          <cell r="C6011">
            <v>2023</v>
          </cell>
          <cell r="D6011">
            <v>3771</v>
          </cell>
          <cell r="E6011">
            <v>37.648177329265515</v>
          </cell>
          <cell r="F6011">
            <v>36.967788582351076</v>
          </cell>
          <cell r="G6011">
            <v>36.967788582351076</v>
          </cell>
          <cell r="H6011">
            <v>39.689343570008823</v>
          </cell>
          <cell r="I6011">
            <v>37.285303330911148</v>
          </cell>
          <cell r="J6011"/>
          <cell r="K6011">
            <v>41.276917312809175</v>
          </cell>
          <cell r="M6011" t="str">
            <v>Real-Time Engine Initialization Error</v>
          </cell>
          <cell r="N6011">
            <v>43.25</v>
          </cell>
          <cell r="O6011">
            <v>53.5</v>
          </cell>
          <cell r="P6011"/>
          <cell r="Q6011">
            <v>56.5</v>
          </cell>
          <cell r="R6011">
            <v>7220</v>
          </cell>
          <cell r="S6011">
            <v>7220</v>
          </cell>
          <cell r="T6011">
            <v>7280</v>
          </cell>
          <cell r="U6011">
            <v>7370</v>
          </cell>
          <cell r="V6011">
            <v>7350</v>
          </cell>
          <cell r="W6011">
            <v>7270</v>
          </cell>
          <cell r="X6011">
            <v>35.897110382851942</v>
          </cell>
        </row>
        <row r="6012">
          <cell r="A6012">
            <v>45222</v>
          </cell>
          <cell r="B6012">
            <v>10</v>
          </cell>
          <cell r="C6012">
            <v>2023</v>
          </cell>
          <cell r="D6012">
            <v>3752</v>
          </cell>
          <cell r="E6012">
            <v>37.421381080294033</v>
          </cell>
          <cell r="F6012">
            <v>36.400797959922379</v>
          </cell>
          <cell r="G6012">
            <v>36.627594208893861</v>
          </cell>
          <cell r="H6012">
            <v>39.462547321037341</v>
          </cell>
          <cell r="I6012">
            <v>36.740992333379594</v>
          </cell>
          <cell r="J6012"/>
          <cell r="K6012">
            <v>40.256334192437521</v>
          </cell>
          <cell r="M6012" t="str">
            <v>Real-Time Engine Initialization Error</v>
          </cell>
          <cell r="N6012">
            <v>42.5</v>
          </cell>
          <cell r="O6012">
            <v>53.5</v>
          </cell>
          <cell r="P6012"/>
          <cell r="Q6012">
            <v>56.5</v>
          </cell>
          <cell r="R6012">
            <v>7190</v>
          </cell>
          <cell r="S6012">
            <v>7190</v>
          </cell>
          <cell r="T6012">
            <v>7250</v>
          </cell>
          <cell r="U6012">
            <v>7340</v>
          </cell>
          <cell r="V6012">
            <v>7320</v>
          </cell>
          <cell r="W6012">
            <v>7240</v>
          </cell>
          <cell r="X6012">
            <v>35.529834076868035</v>
          </cell>
        </row>
        <row r="6013">
          <cell r="A6013">
            <v>45223</v>
          </cell>
          <cell r="B6013">
            <v>10</v>
          </cell>
          <cell r="C6013">
            <v>2023</v>
          </cell>
          <cell r="D6013">
            <v>3668</v>
          </cell>
          <cell r="E6013">
            <v>36.740992333379594</v>
          </cell>
          <cell r="F6013">
            <v>35.947205461979422</v>
          </cell>
          <cell r="G6013">
            <v>35.947205461979422</v>
          </cell>
          <cell r="H6013"/>
          <cell r="I6013"/>
          <cell r="J6013"/>
          <cell r="K6013">
            <v>40.14293606795178</v>
          </cell>
          <cell r="M6013" t="str">
            <v>Real-Time Engine Initialization Error</v>
          </cell>
          <cell r="N6013">
            <v>41.5</v>
          </cell>
          <cell r="O6013">
            <v>53.5</v>
          </cell>
          <cell r="P6013"/>
          <cell r="Q6013">
            <v>56.5</v>
          </cell>
          <cell r="R6013">
            <v>7080</v>
          </cell>
          <cell r="S6013">
            <v>7080</v>
          </cell>
          <cell r="T6013">
            <v>7120</v>
          </cell>
          <cell r="U6013">
            <v>7260</v>
          </cell>
          <cell r="V6013">
            <v>7210</v>
          </cell>
          <cell r="W6013">
            <v>7110</v>
          </cell>
          <cell r="X6013">
            <v>34.785224387513487</v>
          </cell>
        </row>
        <row r="6014">
          <cell r="A6014">
            <v>45224</v>
          </cell>
          <cell r="B6014">
            <v>10</v>
          </cell>
          <cell r="C6014">
            <v>2023</v>
          </cell>
          <cell r="D6014">
            <v>3682</v>
          </cell>
          <cell r="E6014">
            <v>36.627594208893861</v>
          </cell>
          <cell r="F6014">
            <v>35.947205461979422</v>
          </cell>
          <cell r="G6014">
            <v>36.174001710950897</v>
          </cell>
          <cell r="H6014">
            <v>38.78215857412291</v>
          </cell>
          <cell r="I6014">
            <v>36.51419608440812</v>
          </cell>
          <cell r="J6014"/>
          <cell r="K6014">
            <v>39.462547321037341</v>
          </cell>
          <cell r="M6014" t="str">
            <v>Real-Time Engine Initialization Error</v>
          </cell>
          <cell r="N6014">
            <v>41.75</v>
          </cell>
          <cell r="O6014">
            <v>53.5</v>
          </cell>
          <cell r="P6014"/>
          <cell r="Q6014">
            <v>56.5</v>
          </cell>
          <cell r="R6014">
            <v>7060</v>
          </cell>
          <cell r="S6014">
            <v>7060</v>
          </cell>
          <cell r="T6014">
            <v>7100</v>
          </cell>
          <cell r="U6014">
            <v>7240</v>
          </cell>
          <cell r="V6014">
            <v>7190</v>
          </cell>
          <cell r="W6014">
            <v>7090</v>
          </cell>
          <cell r="X6014">
            <v>34.961850061251234</v>
          </cell>
        </row>
        <row r="6015">
          <cell r="A6015">
            <v>45225</v>
          </cell>
          <cell r="B6015">
            <v>10</v>
          </cell>
          <cell r="C6015">
            <v>2023</v>
          </cell>
          <cell r="D6015">
            <v>3759</v>
          </cell>
          <cell r="E6015">
            <v>37.081186706836817</v>
          </cell>
          <cell r="F6015">
            <v>36.400797959922379</v>
          </cell>
          <cell r="G6015">
            <v>36.627594208893861</v>
          </cell>
          <cell r="H6015">
            <v>39.235751072065867</v>
          </cell>
          <cell r="I6015">
            <v>36.967788582351076</v>
          </cell>
          <cell r="J6015"/>
          <cell r="K6015">
            <v>39.916139818980305</v>
          </cell>
          <cell r="M6015" t="str">
            <v>Real-Time Engine Initialization Error</v>
          </cell>
          <cell r="N6015">
            <v>41.75</v>
          </cell>
          <cell r="O6015">
            <v>53.5</v>
          </cell>
          <cell r="P6015"/>
          <cell r="Q6015">
            <v>56.5</v>
          </cell>
          <cell r="R6015">
            <v>7120</v>
          </cell>
          <cell r="S6015">
            <v>7120</v>
          </cell>
          <cell r="T6015">
            <v>7160</v>
          </cell>
          <cell r="U6015">
            <v>7300</v>
          </cell>
          <cell r="V6015">
            <v>7250</v>
          </cell>
          <cell r="W6015">
            <v>7150</v>
          </cell>
          <cell r="X6015">
            <v>35.637040438239715</v>
          </cell>
        </row>
        <row r="6016">
          <cell r="A6016">
            <v>45226</v>
          </cell>
          <cell r="B6016">
            <v>10</v>
          </cell>
          <cell r="C6016">
            <v>2023</v>
          </cell>
          <cell r="D6016">
            <v>3777</v>
          </cell>
          <cell r="E6016">
            <v>37.194584831322558</v>
          </cell>
          <cell r="F6016">
            <v>36.627594208893861</v>
          </cell>
          <cell r="G6016">
            <v>36.854390457865335</v>
          </cell>
          <cell r="H6016">
            <v>39.462547321037341</v>
          </cell>
          <cell r="I6016">
            <v>36.967788582351076</v>
          </cell>
          <cell r="J6016"/>
          <cell r="K6016">
            <v>39.802741694494564</v>
          </cell>
          <cell r="M6016" t="str">
            <v>Real-Time Engine Initialization Error</v>
          </cell>
          <cell r="N6016">
            <v>41.75</v>
          </cell>
          <cell r="O6016">
            <v>55</v>
          </cell>
          <cell r="P6016"/>
          <cell r="Q6016">
            <v>58</v>
          </cell>
          <cell r="R6016">
            <v>7200</v>
          </cell>
          <cell r="S6016">
            <v>7200</v>
          </cell>
          <cell r="T6016">
            <v>7240</v>
          </cell>
          <cell r="U6016">
            <v>7380</v>
          </cell>
          <cell r="V6016">
            <v>7330</v>
          </cell>
          <cell r="W6016">
            <v>7230</v>
          </cell>
          <cell r="X6016">
            <v>35.87141676571509</v>
          </cell>
        </row>
        <row r="6017">
          <cell r="A6017">
            <v>45229</v>
          </cell>
          <cell r="B6017">
            <v>10</v>
          </cell>
          <cell r="C6017">
            <v>2023</v>
          </cell>
          <cell r="D6017">
            <v>3737</v>
          </cell>
          <cell r="E6017">
            <v>37.081186706836817</v>
          </cell>
          <cell r="F6017">
            <v>36.400797959922379</v>
          </cell>
          <cell r="G6017">
            <v>36.627594208893861</v>
          </cell>
          <cell r="H6017">
            <v>39.235751072065867</v>
          </cell>
          <cell r="I6017">
            <v>36.740992333379594</v>
          </cell>
          <cell r="J6017"/>
          <cell r="K6017">
            <v>39.349149196551608</v>
          </cell>
          <cell r="M6017" t="str">
            <v>Real-Time Engine Initialization Error</v>
          </cell>
          <cell r="N6017">
            <v>42.25</v>
          </cell>
          <cell r="O6017">
            <v>55</v>
          </cell>
          <cell r="P6017"/>
          <cell r="Q6017">
            <v>58</v>
          </cell>
          <cell r="R6017">
            <v>7300</v>
          </cell>
          <cell r="S6017">
            <v>7300</v>
          </cell>
          <cell r="T6017">
            <v>7340</v>
          </cell>
          <cell r="U6017">
            <v>7480</v>
          </cell>
          <cell r="V6017">
            <v>7430</v>
          </cell>
          <cell r="W6017">
            <v>7330</v>
          </cell>
          <cell r="X6017">
            <v>35.610822790185594</v>
          </cell>
        </row>
        <row r="6018">
          <cell r="A6018">
            <v>45230</v>
          </cell>
          <cell r="B6018">
            <v>10</v>
          </cell>
          <cell r="C6018">
            <v>2023</v>
          </cell>
          <cell r="D6018">
            <v>3678</v>
          </cell>
          <cell r="E6018">
            <v>36.740992333379594</v>
          </cell>
          <cell r="F6018">
            <v>35.947205461979422</v>
          </cell>
          <cell r="G6018">
            <v>35.947205461979422</v>
          </cell>
          <cell r="H6018">
            <v>39.008954823094385</v>
          </cell>
          <cell r="I6018">
            <v>36.287399835436638</v>
          </cell>
          <cell r="J6018"/>
          <cell r="K6018">
            <v>39.235751072065867</v>
          </cell>
          <cell r="M6018" t="str">
            <v>Real-Time Engine Initialization Error</v>
          </cell>
          <cell r="N6018">
            <v>42.25</v>
          </cell>
          <cell r="O6018">
            <v>55</v>
          </cell>
          <cell r="P6018"/>
          <cell r="Q6018">
            <v>58</v>
          </cell>
          <cell r="R6018">
            <v>7090</v>
          </cell>
          <cell r="S6018">
            <v>7090</v>
          </cell>
          <cell r="T6018">
            <v>7130</v>
          </cell>
          <cell r="U6018">
            <v>7270</v>
          </cell>
          <cell r="V6018">
            <v>7220</v>
          </cell>
          <cell r="W6018">
            <v>7120</v>
          </cell>
          <cell r="X6018">
            <v>35.033876678584626</v>
          </cell>
        </row>
        <row r="6019">
          <cell r="A6019">
            <v>45231</v>
          </cell>
          <cell r="B6019">
            <v>11</v>
          </cell>
          <cell r="C6019">
            <v>2023</v>
          </cell>
          <cell r="D6019">
            <v>3684</v>
          </cell>
          <cell r="E6019">
            <v>36.967788582351076</v>
          </cell>
          <cell r="F6019">
            <v>35.833807337493681</v>
          </cell>
          <cell r="G6019">
            <v>35.833807337493681</v>
          </cell>
          <cell r="H6019">
            <v>38.78215857412291</v>
          </cell>
          <cell r="I6019">
            <v>36.151322086053753</v>
          </cell>
          <cell r="J6019"/>
          <cell r="K6019">
            <v>39.235751072065867</v>
          </cell>
          <cell r="M6019" t="str">
            <v>Real-Time Engine Initialization Error</v>
          </cell>
          <cell r="N6019">
            <v>41.75</v>
          </cell>
          <cell r="O6019">
            <v>55</v>
          </cell>
          <cell r="P6019"/>
          <cell r="Q6019">
            <v>58</v>
          </cell>
          <cell r="R6019">
            <v>7150</v>
          </cell>
          <cell r="S6019">
            <v>7150</v>
          </cell>
          <cell r="T6019">
            <v>7130</v>
          </cell>
          <cell r="U6019">
            <v>7230</v>
          </cell>
          <cell r="V6019">
            <v>7220</v>
          </cell>
          <cell r="W6019">
            <v>7120</v>
          </cell>
          <cell r="X6019">
            <v>35.039521124383675</v>
          </cell>
        </row>
        <row r="6020">
          <cell r="A6020">
            <v>45232</v>
          </cell>
          <cell r="B6020">
            <v>11</v>
          </cell>
          <cell r="C6020">
            <v>2023</v>
          </cell>
          <cell r="D6020">
            <v>3780</v>
          </cell>
          <cell r="E6020">
            <v>37.648177329265515</v>
          </cell>
          <cell r="F6020">
            <v>36.627594208893861</v>
          </cell>
          <cell r="G6020">
            <v>36.627594208893861</v>
          </cell>
          <cell r="H6020">
            <v>39.462547321037341</v>
          </cell>
          <cell r="I6020">
            <v>36.967788582351076</v>
          </cell>
          <cell r="J6020"/>
          <cell r="K6020">
            <v>39.802741694494564</v>
          </cell>
          <cell r="M6020" t="str">
            <v>Real-Time Engine Initialization Error</v>
          </cell>
          <cell r="N6020">
            <v>42.5</v>
          </cell>
          <cell r="O6020">
            <v>55</v>
          </cell>
          <cell r="P6020"/>
          <cell r="Q6020">
            <v>58</v>
          </cell>
          <cell r="R6020">
            <v>7300</v>
          </cell>
          <cell r="S6020">
            <v>7300</v>
          </cell>
          <cell r="T6020">
            <v>7280</v>
          </cell>
          <cell r="U6020">
            <v>7380</v>
          </cell>
          <cell r="V6020">
            <v>7370</v>
          </cell>
          <cell r="W6020">
            <v>7270</v>
          </cell>
          <cell r="X6020">
            <v>36.096413520513295</v>
          </cell>
        </row>
        <row r="6021">
          <cell r="A6021">
            <v>45233</v>
          </cell>
          <cell r="B6021">
            <v>11</v>
          </cell>
          <cell r="C6021">
            <v>2023</v>
          </cell>
          <cell r="D6021">
            <v>3762</v>
          </cell>
          <cell r="E6021">
            <v>37.648177329265515</v>
          </cell>
          <cell r="F6021">
            <v>36.51419608440812</v>
          </cell>
          <cell r="G6021">
            <v>36.51419608440812</v>
          </cell>
          <cell r="H6021">
            <v>39.462547321037341</v>
          </cell>
          <cell r="I6021">
            <v>36.831710832968191</v>
          </cell>
          <cell r="J6021"/>
          <cell r="K6021">
            <v>39.916139818980305</v>
          </cell>
          <cell r="M6021" t="str">
            <v>Real-Time Engine Initialization Error</v>
          </cell>
          <cell r="N6021">
            <v>42</v>
          </cell>
          <cell r="O6021">
            <v>57</v>
          </cell>
          <cell r="P6021"/>
          <cell r="Q6021">
            <v>60</v>
          </cell>
          <cell r="R6021">
            <v>7390</v>
          </cell>
          <cell r="S6021">
            <v>7390</v>
          </cell>
          <cell r="T6021">
            <v>7370</v>
          </cell>
          <cell r="U6021">
            <v>7470</v>
          </cell>
          <cell r="V6021">
            <v>7460</v>
          </cell>
          <cell r="W6021">
            <v>7360</v>
          </cell>
          <cell r="X6021">
            <v>36.106961008493613</v>
          </cell>
        </row>
        <row r="6022">
          <cell r="A6022">
            <v>45236</v>
          </cell>
          <cell r="B6022">
            <v>11</v>
          </cell>
          <cell r="C6022">
            <v>2023</v>
          </cell>
          <cell r="D6022">
            <v>3752</v>
          </cell>
          <cell r="E6022">
            <v>37.87497357823699</v>
          </cell>
          <cell r="F6022">
            <v>37.307982955808292</v>
          </cell>
          <cell r="G6022">
            <v>37.307982955808292</v>
          </cell>
          <cell r="H6022">
            <v>39.916139818980305</v>
          </cell>
          <cell r="I6022">
            <v>37.648177329265515</v>
          </cell>
          <cell r="J6022"/>
          <cell r="K6022">
            <v>41.957306059723614</v>
          </cell>
          <cell r="M6022" t="str">
            <v>Real-Time Engine Initialization Error</v>
          </cell>
          <cell r="N6022">
            <v>42</v>
          </cell>
          <cell r="O6022">
            <v>57</v>
          </cell>
          <cell r="P6022"/>
          <cell r="Q6022">
            <v>60</v>
          </cell>
          <cell r="R6022">
            <v>7290</v>
          </cell>
          <cell r="S6022">
            <v>7290</v>
          </cell>
          <cell r="T6022">
            <v>7320</v>
          </cell>
          <cell r="U6022">
            <v>7420</v>
          </cell>
          <cell r="V6022">
            <v>7410</v>
          </cell>
          <cell r="W6022">
            <v>7310</v>
          </cell>
          <cell r="X6022">
            <v>36.733845289919678</v>
          </cell>
        </row>
        <row r="6023">
          <cell r="A6023">
            <v>45237</v>
          </cell>
          <cell r="B6023">
            <v>11</v>
          </cell>
          <cell r="C6023">
            <v>2023</v>
          </cell>
          <cell r="D6023">
            <v>3719</v>
          </cell>
          <cell r="E6023">
            <v>37.648177329265515</v>
          </cell>
          <cell r="F6023">
            <v>36.740992333379594</v>
          </cell>
          <cell r="G6023">
            <v>36.740992333379594</v>
          </cell>
          <cell r="H6023">
            <v>39.689343570008823</v>
          </cell>
          <cell r="I6023">
            <v>37.058507081939666</v>
          </cell>
          <cell r="J6023"/>
          <cell r="K6023">
            <v>41.730509810752132</v>
          </cell>
          <cell r="M6023" t="str">
            <v>Real-Time Engine Initialization Error</v>
          </cell>
          <cell r="N6023">
            <v>42.5</v>
          </cell>
          <cell r="O6023">
            <v>57</v>
          </cell>
          <cell r="P6023"/>
          <cell r="Q6023">
            <v>60</v>
          </cell>
          <cell r="R6023">
            <v>7460</v>
          </cell>
          <cell r="S6023">
            <v>7460</v>
          </cell>
          <cell r="T6023">
            <v>7490</v>
          </cell>
          <cell r="U6023">
            <v>7570</v>
          </cell>
          <cell r="V6023">
            <v>7590</v>
          </cell>
          <cell r="W6023">
            <v>7500</v>
          </cell>
          <cell r="X6023">
            <v>36.137757066192393</v>
          </cell>
        </row>
        <row r="6024">
          <cell r="A6024">
            <v>45238</v>
          </cell>
          <cell r="B6024">
            <v>11</v>
          </cell>
          <cell r="C6024">
            <v>2023</v>
          </cell>
          <cell r="D6024">
            <v>3765</v>
          </cell>
          <cell r="E6024">
            <v>37.761575453751256</v>
          </cell>
          <cell r="F6024">
            <v>37.081186706836817</v>
          </cell>
          <cell r="G6024">
            <v>37.081186706836817</v>
          </cell>
          <cell r="H6024">
            <v>40.14293606795178</v>
          </cell>
          <cell r="I6024">
            <v>37.421381080294033</v>
          </cell>
          <cell r="J6024"/>
          <cell r="K6024">
            <v>41.730509810752132</v>
          </cell>
          <cell r="M6024" t="str">
            <v>Real-Time Engine Initialization Error</v>
          </cell>
          <cell r="N6024">
            <v>42.5</v>
          </cell>
          <cell r="O6024">
            <v>57</v>
          </cell>
          <cell r="P6024"/>
          <cell r="Q6024">
            <v>60</v>
          </cell>
          <cell r="R6024">
            <v>7460</v>
          </cell>
          <cell r="S6024">
            <v>7460</v>
          </cell>
          <cell r="T6024">
            <v>7490</v>
          </cell>
          <cell r="U6024">
            <v>7570</v>
          </cell>
          <cell r="V6024">
            <v>7590</v>
          </cell>
          <cell r="W6024">
            <v>7500</v>
          </cell>
          <cell r="X6024">
            <v>36.490934930667457</v>
          </cell>
        </row>
        <row r="6025">
          <cell r="A6025">
            <v>45239</v>
          </cell>
          <cell r="B6025">
            <v>11</v>
          </cell>
          <cell r="C6025">
            <v>2023</v>
          </cell>
          <cell r="D6025">
            <v>3744</v>
          </cell>
          <cell r="E6025">
            <v>37.648177329265515</v>
          </cell>
          <cell r="F6025">
            <v>36.854390457865335</v>
          </cell>
          <cell r="G6025">
            <v>36.854390457865335</v>
          </cell>
          <cell r="H6025">
            <v>39.689343570008823</v>
          </cell>
          <cell r="I6025">
            <v>37.285303330911148</v>
          </cell>
          <cell r="J6025"/>
          <cell r="K6025">
            <v>42.637694806638052</v>
          </cell>
          <cell r="M6025" t="str">
            <v>Real-Time Engine Initialization Error</v>
          </cell>
          <cell r="N6025">
            <v>42.75</v>
          </cell>
          <cell r="O6025">
            <v>57</v>
          </cell>
          <cell r="P6025"/>
          <cell r="Q6025">
            <v>60</v>
          </cell>
          <cell r="R6025">
            <v>7320</v>
          </cell>
          <cell r="S6025">
            <v>7320</v>
          </cell>
          <cell r="T6025">
            <v>7330</v>
          </cell>
          <cell r="U6025">
            <v>7410</v>
          </cell>
          <cell r="V6025">
            <v>7460</v>
          </cell>
          <cell r="W6025">
            <v>7330</v>
          </cell>
          <cell r="X6025">
            <v>36.210027980776857</v>
          </cell>
        </row>
        <row r="6026">
          <cell r="A6026">
            <v>45240</v>
          </cell>
          <cell r="B6026">
            <v>11</v>
          </cell>
          <cell r="C6026">
            <v>2023</v>
          </cell>
          <cell r="D6026">
            <v>3803</v>
          </cell>
          <cell r="E6026">
            <v>37.87497357823699</v>
          </cell>
          <cell r="F6026">
            <v>37.081186706836817</v>
          </cell>
          <cell r="G6026">
            <v>37.353342205602587</v>
          </cell>
          <cell r="H6026">
            <v>40.14293606795178</v>
          </cell>
          <cell r="I6026">
            <v>37.421381080294033</v>
          </cell>
          <cell r="J6026"/>
          <cell r="K6026">
            <v>41.503713561780657</v>
          </cell>
          <cell r="M6026" t="str">
            <v>Real-Time Engine Initialization Error</v>
          </cell>
          <cell r="N6026">
            <v>43</v>
          </cell>
          <cell r="O6026">
            <v>57</v>
          </cell>
          <cell r="P6026"/>
          <cell r="Q6026">
            <v>60</v>
          </cell>
          <cell r="R6026">
            <v>7320</v>
          </cell>
          <cell r="S6026">
            <v>7320</v>
          </cell>
          <cell r="T6026">
            <v>7330</v>
          </cell>
          <cell r="U6026">
            <v>7410</v>
          </cell>
          <cell r="V6026">
            <v>7460</v>
          </cell>
          <cell r="W6026">
            <v>7330</v>
          </cell>
          <cell r="X6026">
            <v>36.655594340779203</v>
          </cell>
        </row>
        <row r="6027">
          <cell r="A6027">
            <v>45243</v>
          </cell>
          <cell r="B6027">
            <v>11</v>
          </cell>
          <cell r="C6027">
            <v>2023</v>
          </cell>
          <cell r="D6027"/>
          <cell r="E6027"/>
          <cell r="F6027"/>
          <cell r="G6027"/>
          <cell r="H6027"/>
          <cell r="I6027"/>
          <cell r="J6027"/>
          <cell r="K6027">
            <v>41.617111686266398</v>
          </cell>
          <cell r="M6027" t="str">
            <v>Real-Time Engine Initialization Error</v>
          </cell>
          <cell r="N6027">
            <v>43</v>
          </cell>
          <cell r="O6027">
            <v>57</v>
          </cell>
          <cell r="P6027"/>
          <cell r="Q6027">
            <v>60</v>
          </cell>
          <cell r="R6027">
            <v>7360</v>
          </cell>
          <cell r="S6027">
            <v>7360</v>
          </cell>
          <cell r="T6027">
            <v>7370</v>
          </cell>
          <cell r="U6027">
            <v>7450</v>
          </cell>
          <cell r="V6027">
            <v>7500</v>
          </cell>
          <cell r="W6027">
            <v>7370</v>
          </cell>
          <cell r="X6027" t="str">
            <v/>
          </cell>
        </row>
        <row r="6028">
          <cell r="A6028">
            <v>45244</v>
          </cell>
          <cell r="B6028">
            <v>11</v>
          </cell>
          <cell r="C6028">
            <v>2023</v>
          </cell>
          <cell r="D6028">
            <v>3905</v>
          </cell>
          <cell r="E6028">
            <v>38.78215857412291</v>
          </cell>
          <cell r="F6028">
            <v>37.988371702722731</v>
          </cell>
          <cell r="G6028">
            <v>38.101769827208471</v>
          </cell>
          <cell r="H6028"/>
          <cell r="I6028"/>
          <cell r="J6028"/>
          <cell r="K6028">
            <v>43.771676051495447</v>
          </cell>
          <cell r="M6028" t="str">
            <v>Real-Time Engine Initialization Error</v>
          </cell>
          <cell r="N6028">
            <v>43.75</v>
          </cell>
          <cell r="O6028">
            <v>57</v>
          </cell>
          <cell r="P6028"/>
          <cell r="Q6028">
            <v>60</v>
          </cell>
          <cell r="R6028">
            <v>7500</v>
          </cell>
          <cell r="S6028">
            <v>7500</v>
          </cell>
          <cell r="T6028">
            <v>7500</v>
          </cell>
          <cell r="U6028">
            <v>7580</v>
          </cell>
          <cell r="V6028">
            <v>7630</v>
          </cell>
          <cell r="W6028">
            <v>7500</v>
          </cell>
          <cell r="X6028">
            <v>37.55892079023009</v>
          </cell>
        </row>
        <row r="6029">
          <cell r="A6029">
            <v>45245</v>
          </cell>
          <cell r="B6029">
            <v>11</v>
          </cell>
          <cell r="C6029">
            <v>2023</v>
          </cell>
          <cell r="D6029">
            <v>3979</v>
          </cell>
          <cell r="E6029">
            <v>39.689343570008823</v>
          </cell>
          <cell r="F6029">
            <v>39.349149196551608</v>
          </cell>
          <cell r="G6029">
            <v>39.122352947580126</v>
          </cell>
          <cell r="H6029"/>
          <cell r="I6029"/>
          <cell r="J6029"/>
          <cell r="K6029">
            <v>44.225268549438404</v>
          </cell>
          <cell r="M6029" t="str">
            <v>Real-Time Engine Initialization Error</v>
          </cell>
          <cell r="N6029">
            <v>45</v>
          </cell>
          <cell r="O6029">
            <v>57</v>
          </cell>
          <cell r="P6029"/>
          <cell r="Q6029">
            <v>60</v>
          </cell>
          <cell r="R6029">
            <v>7620</v>
          </cell>
          <cell r="S6029">
            <v>7620</v>
          </cell>
          <cell r="T6029">
            <v>7620</v>
          </cell>
          <cell r="U6029">
            <v>7700</v>
          </cell>
          <cell r="V6029">
            <v>7750</v>
          </cell>
          <cell r="W6029">
            <v>7620</v>
          </cell>
          <cell r="X6029">
            <v>38.647634888972803</v>
          </cell>
        </row>
        <row r="6030">
          <cell r="A6030">
            <v>45246</v>
          </cell>
          <cell r="B6030">
            <v>11</v>
          </cell>
          <cell r="C6030">
            <v>2023</v>
          </cell>
          <cell r="D6030">
            <v>4000</v>
          </cell>
          <cell r="E6030">
            <v>39.462547321037341</v>
          </cell>
          <cell r="F6030">
            <v>39.008954823094385</v>
          </cell>
          <cell r="G6030">
            <v>39.076993697785831</v>
          </cell>
          <cell r="H6030">
            <v>41.957306059723614</v>
          </cell>
          <cell r="I6030">
            <v>39.326469571654457</v>
          </cell>
          <cell r="J6030"/>
          <cell r="K6030">
            <v>43.998472300466922</v>
          </cell>
          <cell r="M6030" t="str">
            <v>Real-Time Engine Initialization Error</v>
          </cell>
          <cell r="N6030">
            <v>44.75</v>
          </cell>
          <cell r="O6030">
            <v>57</v>
          </cell>
          <cell r="P6030"/>
          <cell r="Q6030">
            <v>60</v>
          </cell>
          <cell r="R6030">
            <v>7670</v>
          </cell>
          <cell r="S6030">
            <v>7670</v>
          </cell>
          <cell r="T6030">
            <v>7670</v>
          </cell>
          <cell r="U6030">
            <v>7730</v>
          </cell>
          <cell r="V6030">
            <v>7770</v>
          </cell>
          <cell r="W6030">
            <v>7670</v>
          </cell>
          <cell r="X6030">
            <v>38.727214338779774</v>
          </cell>
        </row>
        <row r="6031">
          <cell r="A6031">
            <v>45247</v>
          </cell>
          <cell r="B6031">
            <v>11</v>
          </cell>
          <cell r="C6031">
            <v>2023</v>
          </cell>
          <cell r="D6031">
            <v>3930</v>
          </cell>
          <cell r="E6031">
            <v>39.008954823094385</v>
          </cell>
          <cell r="F6031">
            <v>38.441964200665687</v>
          </cell>
          <cell r="G6031">
            <v>38.668760449637169</v>
          </cell>
          <cell r="H6031">
            <v>41.276917312809175</v>
          </cell>
          <cell r="I6031">
            <v>39.008954823094385</v>
          </cell>
          <cell r="J6031"/>
          <cell r="K6031">
            <v>43.091287304581009</v>
          </cell>
          <cell r="M6031" t="str">
            <v>Real-Time Engine Initialization Error</v>
          </cell>
          <cell r="N6031">
            <v>43.5</v>
          </cell>
          <cell r="O6031">
            <v>60</v>
          </cell>
          <cell r="P6031"/>
          <cell r="Q6031">
            <v>63</v>
          </cell>
          <cell r="R6031">
            <v>7470</v>
          </cell>
          <cell r="S6031">
            <v>7470</v>
          </cell>
          <cell r="T6031">
            <v>7470</v>
          </cell>
          <cell r="U6031">
            <v>7530</v>
          </cell>
          <cell r="V6031">
            <v>7570</v>
          </cell>
          <cell r="W6031">
            <v>7470</v>
          </cell>
          <cell r="X6031">
            <v>38.106424046939402</v>
          </cell>
        </row>
        <row r="6032">
          <cell r="A6032">
            <v>45250</v>
          </cell>
          <cell r="B6032">
            <v>11</v>
          </cell>
          <cell r="C6032">
            <v>2023</v>
          </cell>
          <cell r="D6032">
            <v>3936</v>
          </cell>
          <cell r="E6032">
            <v>39.235751072065867</v>
          </cell>
          <cell r="F6032">
            <v>38.895556698608644</v>
          </cell>
          <cell r="G6032">
            <v>39.008954823094385</v>
          </cell>
          <cell r="H6032">
            <v>41.730509810752132</v>
          </cell>
          <cell r="I6032">
            <v>39.235751072065867</v>
          </cell>
          <cell r="J6032"/>
          <cell r="K6032">
            <v>44.338666673924145</v>
          </cell>
          <cell r="M6032" t="str">
            <v>Real-Time Engine Initialization Error</v>
          </cell>
          <cell r="N6032">
            <v>43.5</v>
          </cell>
          <cell r="O6032">
            <v>60</v>
          </cell>
          <cell r="P6032"/>
          <cell r="Q6032">
            <v>63</v>
          </cell>
          <cell r="R6032">
            <v>7470</v>
          </cell>
          <cell r="S6032">
            <v>7470</v>
          </cell>
          <cell r="T6032">
            <v>7470</v>
          </cell>
          <cell r="U6032">
            <v>7530</v>
          </cell>
          <cell r="V6032">
            <v>7570</v>
          </cell>
          <cell r="W6032">
            <v>7470</v>
          </cell>
          <cell r="X6032">
            <v>38.270955453450867</v>
          </cell>
        </row>
        <row r="6033">
          <cell r="A6033">
            <v>45251</v>
          </cell>
          <cell r="B6033">
            <v>11</v>
          </cell>
          <cell r="C6033">
            <v>2023</v>
          </cell>
          <cell r="D6033">
            <v>3952</v>
          </cell>
          <cell r="E6033">
            <v>39.462547321037341</v>
          </cell>
          <cell r="F6033">
            <v>39.122352947580126</v>
          </cell>
          <cell r="G6033">
            <v>39.349149196551608</v>
          </cell>
          <cell r="H6033">
            <v>42.184102308695095</v>
          </cell>
          <cell r="I6033">
            <v>39.553265820625938</v>
          </cell>
          <cell r="J6033"/>
          <cell r="K6033">
            <v>43.998472300466922</v>
          </cell>
          <cell r="M6033" t="str">
            <v>Real-Time Engine Initialization Error</v>
          </cell>
          <cell r="N6033">
            <v>45</v>
          </cell>
          <cell r="O6033">
            <v>60</v>
          </cell>
          <cell r="P6033"/>
          <cell r="Q6033">
            <v>63</v>
          </cell>
          <cell r="R6033">
            <v>7550</v>
          </cell>
          <cell r="S6033">
            <v>7550</v>
          </cell>
          <cell r="T6033">
            <v>7560</v>
          </cell>
          <cell r="U6033">
            <v>7620</v>
          </cell>
          <cell r="V6033">
            <v>7640</v>
          </cell>
          <cell r="W6033">
            <v>7560</v>
          </cell>
          <cell r="X6033">
            <v>38.550484986463871</v>
          </cell>
        </row>
        <row r="6034">
          <cell r="A6034">
            <v>45252</v>
          </cell>
          <cell r="B6034">
            <v>11</v>
          </cell>
          <cell r="C6034">
            <v>2023</v>
          </cell>
          <cell r="D6034">
            <v>3992</v>
          </cell>
          <cell r="E6034">
            <v>39.689343570008823</v>
          </cell>
          <cell r="F6034">
            <v>39.235751072065867</v>
          </cell>
          <cell r="G6034">
            <v>39.462547321037341</v>
          </cell>
          <cell r="H6034">
            <v>42.184102308695095</v>
          </cell>
          <cell r="I6034">
            <v>39.689343570008823</v>
          </cell>
          <cell r="J6034"/>
          <cell r="K6034">
            <v>44.452064798409886</v>
          </cell>
          <cell r="M6034" t="str">
            <v>Real-Time Engine Initialization Error</v>
          </cell>
          <cell r="N6034">
            <v>45</v>
          </cell>
          <cell r="O6034">
            <v>60</v>
          </cell>
          <cell r="P6034"/>
          <cell r="Q6034">
            <v>63</v>
          </cell>
          <cell r="R6034">
            <v>7550</v>
          </cell>
          <cell r="S6034">
            <v>7550</v>
          </cell>
          <cell r="T6034">
            <v>7560</v>
          </cell>
          <cell r="U6034">
            <v>7620</v>
          </cell>
          <cell r="V6034">
            <v>7640</v>
          </cell>
          <cell r="W6034">
            <v>7560</v>
          </cell>
          <cell r="X6034">
            <v>38.732433193332376</v>
          </cell>
        </row>
        <row r="6035">
          <cell r="A6035">
            <v>45254</v>
          </cell>
          <cell r="B6035">
            <v>11</v>
          </cell>
          <cell r="C6035">
            <v>2023</v>
          </cell>
          <cell r="D6035">
            <v>3890</v>
          </cell>
          <cell r="E6035">
            <v>39.076993697785831</v>
          </cell>
          <cell r="F6035">
            <v>38.441964200665687</v>
          </cell>
          <cell r="G6035">
            <v>38.668760449637169</v>
          </cell>
          <cell r="H6035">
            <v>40.823324814866218</v>
          </cell>
          <cell r="I6035">
            <v>38.78215857412291</v>
          </cell>
          <cell r="J6035"/>
          <cell r="K6035">
            <v>44.111870424952663</v>
          </cell>
          <cell r="M6035" t="str">
            <v>Real-Time Engine Initialization Error</v>
          </cell>
          <cell r="N6035">
            <v>45</v>
          </cell>
          <cell r="O6035">
            <v>60</v>
          </cell>
          <cell r="P6035"/>
          <cell r="Q6035">
            <v>63</v>
          </cell>
          <cell r="R6035">
            <v>7360</v>
          </cell>
          <cell r="S6035">
            <v>7360</v>
          </cell>
          <cell r="T6035">
            <v>7370</v>
          </cell>
          <cell r="U6035">
            <v>7430</v>
          </cell>
          <cell r="V6035">
            <v>7450</v>
          </cell>
          <cell r="W6035">
            <v>7370</v>
          </cell>
          <cell r="X6035">
            <v>37.678300597866901</v>
          </cell>
        </row>
        <row r="6036">
          <cell r="A6036">
            <v>45257</v>
          </cell>
          <cell r="B6036">
            <v>11</v>
          </cell>
          <cell r="C6036">
            <v>2023</v>
          </cell>
          <cell r="D6036">
            <v>3888</v>
          </cell>
          <cell r="E6036">
            <v>39.008954823094385</v>
          </cell>
          <cell r="F6036">
            <v>38.441964200665687</v>
          </cell>
          <cell r="G6036">
            <v>38.668760449637169</v>
          </cell>
          <cell r="H6036">
            <v>41.276917312809175</v>
          </cell>
          <cell r="I6036">
            <v>38.78215857412291</v>
          </cell>
          <cell r="J6036"/>
          <cell r="K6036">
            <v>44.225268549438404</v>
          </cell>
          <cell r="M6036" t="str">
            <v>Real-Time Engine Initialization Error</v>
          </cell>
          <cell r="N6036">
            <v>44.25</v>
          </cell>
          <cell r="O6036">
            <v>60</v>
          </cell>
          <cell r="P6036"/>
          <cell r="Q6036">
            <v>63</v>
          </cell>
          <cell r="R6036">
            <v>7310</v>
          </cell>
          <cell r="S6036">
            <v>7310</v>
          </cell>
          <cell r="T6036">
            <v>7320</v>
          </cell>
          <cell r="U6036">
            <v>7380</v>
          </cell>
          <cell r="V6036">
            <v>7400</v>
          </cell>
          <cell r="W6036">
            <v>7320</v>
          </cell>
          <cell r="X6036">
            <v>37.691122718577063</v>
          </cell>
        </row>
        <row r="6037">
          <cell r="A6037">
            <v>45258</v>
          </cell>
          <cell r="B6037">
            <v>11</v>
          </cell>
          <cell r="C6037">
            <v>2023</v>
          </cell>
          <cell r="D6037">
            <v>3896</v>
          </cell>
          <cell r="E6037">
            <v>39.008954823094385</v>
          </cell>
          <cell r="F6037">
            <v>38.441964200665687</v>
          </cell>
          <cell r="G6037">
            <v>38.668760449637169</v>
          </cell>
          <cell r="H6037">
            <v>40.823324814866218</v>
          </cell>
          <cell r="I6037">
            <v>38.78215857412291</v>
          </cell>
          <cell r="J6037"/>
          <cell r="K6037">
            <v>44.111870424952663</v>
          </cell>
          <cell r="M6037" t="str">
            <v>Real-Time Engine Initialization Error</v>
          </cell>
          <cell r="N6037">
            <v>44.25</v>
          </cell>
          <cell r="O6037">
            <v>60</v>
          </cell>
          <cell r="P6037"/>
          <cell r="Q6037">
            <v>63</v>
          </cell>
          <cell r="R6037">
            <v>7410</v>
          </cell>
          <cell r="S6037">
            <v>7410</v>
          </cell>
          <cell r="T6037">
            <v>7420</v>
          </cell>
          <cell r="U6037">
            <v>7470</v>
          </cell>
          <cell r="V6037">
            <v>7510</v>
          </cell>
          <cell r="W6037">
            <v>7420</v>
          </cell>
          <cell r="X6037">
            <v>37.841464068217661</v>
          </cell>
        </row>
        <row r="6038">
          <cell r="A6038">
            <v>45259</v>
          </cell>
          <cell r="B6038">
            <v>11</v>
          </cell>
          <cell r="C6038">
            <v>2023</v>
          </cell>
          <cell r="D6038">
            <v>3866</v>
          </cell>
          <cell r="E6038">
            <v>38.895556698608644</v>
          </cell>
          <cell r="F6038">
            <v>38.215167951694212</v>
          </cell>
          <cell r="G6038">
            <v>38.441964200665687</v>
          </cell>
          <cell r="H6038">
            <v>40.823324814866218</v>
          </cell>
          <cell r="I6038">
            <v>38.646080824740018</v>
          </cell>
          <cell r="J6038"/>
          <cell r="K6038">
            <v>43.318083553552491</v>
          </cell>
          <cell r="M6038" t="str">
            <v>Real-Time Engine Initialization Error</v>
          </cell>
          <cell r="N6038">
            <v>44</v>
          </cell>
          <cell r="O6038">
            <v>60</v>
          </cell>
          <cell r="P6038"/>
          <cell r="Q6038">
            <v>63</v>
          </cell>
          <cell r="R6038">
            <v>7310</v>
          </cell>
          <cell r="S6038">
            <v>7310</v>
          </cell>
          <cell r="T6038">
            <v>7320</v>
          </cell>
          <cell r="U6038">
            <v>7370</v>
          </cell>
          <cell r="V6038">
            <v>7410</v>
          </cell>
          <cell r="W6038">
            <v>7320</v>
          </cell>
          <cell r="X6038">
            <v>37.715638177169069</v>
          </cell>
        </row>
        <row r="6039">
          <cell r="A6039">
            <v>45260</v>
          </cell>
          <cell r="B6039">
            <v>11</v>
          </cell>
          <cell r="C6039">
            <v>2023</v>
          </cell>
          <cell r="D6039">
            <v>3895</v>
          </cell>
          <cell r="E6039">
            <v>39.122352947580126</v>
          </cell>
          <cell r="F6039">
            <v>38.215167951694212</v>
          </cell>
          <cell r="G6039">
            <v>38.441964200665687</v>
          </cell>
          <cell r="H6039">
            <v>40.823324814866218</v>
          </cell>
          <cell r="I6039">
            <v>38.555362325151428</v>
          </cell>
          <cell r="J6039"/>
          <cell r="K6039">
            <v>43.544879802523965</v>
          </cell>
          <cell r="M6039" t="str">
            <v>Real-Time Engine Initialization Error</v>
          </cell>
          <cell r="N6039">
            <v>44</v>
          </cell>
          <cell r="O6039">
            <v>60</v>
          </cell>
          <cell r="P6039"/>
          <cell r="Q6039">
            <v>63</v>
          </cell>
          <cell r="R6039">
            <v>7310</v>
          </cell>
          <cell r="S6039">
            <v>7310</v>
          </cell>
          <cell r="T6039">
            <v>7320</v>
          </cell>
          <cell r="U6039">
            <v>7370</v>
          </cell>
          <cell r="V6039">
            <v>7410</v>
          </cell>
          <cell r="W6039">
            <v>7320</v>
          </cell>
          <cell r="X6039">
            <v>37.937358374228509</v>
          </cell>
        </row>
        <row r="6040">
          <cell r="A6040">
            <v>45261</v>
          </cell>
          <cell r="B6040">
            <v>12</v>
          </cell>
          <cell r="C6040">
            <v>2023</v>
          </cell>
          <cell r="D6040">
            <v>3871</v>
          </cell>
          <cell r="E6040">
            <v>39.008954823094385</v>
          </cell>
          <cell r="F6040">
            <v>37.87497357823699</v>
          </cell>
          <cell r="G6040">
            <v>38.101769827208471</v>
          </cell>
          <cell r="H6040">
            <v>40.823324814866218</v>
          </cell>
          <cell r="I6040">
            <v>38.328566076179953</v>
          </cell>
          <cell r="J6040"/>
          <cell r="K6040">
            <v>43.544879802523965</v>
          </cell>
          <cell r="M6040" t="str">
            <v>Real-Time Engine Initialization Error</v>
          </cell>
          <cell r="N6040">
            <v>43.75</v>
          </cell>
          <cell r="O6040">
            <v>60</v>
          </cell>
          <cell r="P6040"/>
          <cell r="Q6040">
            <v>63</v>
          </cell>
          <cell r="R6040">
            <v>7240</v>
          </cell>
          <cell r="S6040">
            <v>7240</v>
          </cell>
          <cell r="T6040">
            <v>7210</v>
          </cell>
          <cell r="U6040">
            <v>7260</v>
          </cell>
          <cell r="V6040">
            <v>7300</v>
          </cell>
          <cell r="W6040">
            <v>7210</v>
          </cell>
          <cell r="X6040">
            <v>37.59059215451061</v>
          </cell>
        </row>
        <row r="6041">
          <cell r="A6041">
            <v>45264</v>
          </cell>
          <cell r="B6041">
            <v>12</v>
          </cell>
          <cell r="C6041">
            <v>2023</v>
          </cell>
          <cell r="D6041">
            <v>3822</v>
          </cell>
          <cell r="E6041">
            <v>38.668760449637169</v>
          </cell>
          <cell r="F6041">
            <v>37.421381080294033</v>
          </cell>
          <cell r="G6041">
            <v>37.648177329265515</v>
          </cell>
          <cell r="H6041">
            <v>40.596528565894737</v>
          </cell>
          <cell r="I6041">
            <v>37.738895828854105</v>
          </cell>
          <cell r="J6041"/>
          <cell r="K6041">
            <v>43.544879802523965</v>
          </cell>
          <cell r="M6041" t="str">
            <v>Real-Time Engine Initialization Error</v>
          </cell>
          <cell r="N6041">
            <v>43.25</v>
          </cell>
          <cell r="O6041">
            <v>60</v>
          </cell>
          <cell r="P6041"/>
          <cell r="Q6041">
            <v>63</v>
          </cell>
          <cell r="R6041">
            <v>7240</v>
          </cell>
          <cell r="S6041">
            <v>7240</v>
          </cell>
          <cell r="T6041">
            <v>7210</v>
          </cell>
          <cell r="U6041">
            <v>7260</v>
          </cell>
          <cell r="V6041">
            <v>7300</v>
          </cell>
          <cell r="W6041">
            <v>7210</v>
          </cell>
          <cell r="X6041">
            <v>37.242331410053396</v>
          </cell>
        </row>
        <row r="6042">
          <cell r="A6042">
            <v>45265</v>
          </cell>
          <cell r="B6042">
            <v>12</v>
          </cell>
          <cell r="C6042">
            <v>2023</v>
          </cell>
          <cell r="D6042">
            <v>3780</v>
          </cell>
          <cell r="E6042">
            <v>38.441964200665687</v>
          </cell>
          <cell r="F6042">
            <v>37.194584831322558</v>
          </cell>
          <cell r="G6042">
            <v>37.421381080294033</v>
          </cell>
          <cell r="H6042">
            <v>40.14293606795178</v>
          </cell>
          <cell r="I6042">
            <v>37.512099579882623</v>
          </cell>
          <cell r="J6042"/>
          <cell r="K6042">
            <v>43.318083553552491</v>
          </cell>
          <cell r="M6042" t="str">
            <v>Real-Time Engine Initialization Error</v>
          </cell>
          <cell r="N6042">
            <v>43</v>
          </cell>
          <cell r="O6042">
            <v>60</v>
          </cell>
          <cell r="P6042"/>
          <cell r="Q6042">
            <v>63</v>
          </cell>
          <cell r="R6042">
            <v>7190</v>
          </cell>
          <cell r="S6042">
            <v>7190</v>
          </cell>
          <cell r="T6042">
            <v>7160</v>
          </cell>
          <cell r="U6042">
            <v>7210</v>
          </cell>
          <cell r="V6042">
            <v>7250</v>
          </cell>
          <cell r="W6042">
            <v>7160</v>
          </cell>
          <cell r="X6042">
            <v>36.785660635579958</v>
          </cell>
        </row>
        <row r="6043">
          <cell r="A6043">
            <v>45266</v>
          </cell>
          <cell r="B6043">
            <v>12</v>
          </cell>
          <cell r="C6043">
            <v>2023</v>
          </cell>
          <cell r="D6043">
            <v>3719</v>
          </cell>
          <cell r="E6043">
            <v>37.761575453751256</v>
          </cell>
          <cell r="F6043">
            <v>36.740992333379594</v>
          </cell>
          <cell r="G6043">
            <v>36.967788582351076</v>
          </cell>
          <cell r="H6043">
            <v>39.916139818980305</v>
          </cell>
          <cell r="I6043">
            <v>37.058507081939666</v>
          </cell>
          <cell r="J6043"/>
          <cell r="K6043">
            <v>41.730509810752132</v>
          </cell>
          <cell r="M6043" t="str">
            <v>Real-Time Engine Initialization Error</v>
          </cell>
          <cell r="N6043">
            <v>42.5</v>
          </cell>
          <cell r="O6043">
            <v>60</v>
          </cell>
          <cell r="P6043"/>
          <cell r="Q6043">
            <v>63</v>
          </cell>
          <cell r="R6043">
            <v>6940</v>
          </cell>
          <cell r="S6043">
            <v>6940</v>
          </cell>
          <cell r="T6043">
            <v>6910</v>
          </cell>
          <cell r="U6043">
            <v>6960</v>
          </cell>
          <cell r="V6043">
            <v>7000</v>
          </cell>
          <cell r="W6043">
            <v>6910</v>
          </cell>
          <cell r="X6043">
            <v>36.153246889195479</v>
          </cell>
        </row>
        <row r="6044">
          <cell r="A6044">
            <v>45267</v>
          </cell>
          <cell r="B6044">
            <v>12</v>
          </cell>
          <cell r="C6044">
            <v>2023</v>
          </cell>
          <cell r="D6044">
            <v>3699</v>
          </cell>
          <cell r="E6044">
            <v>37.081186706836817</v>
          </cell>
          <cell r="F6044">
            <v>36.627594208893861</v>
          </cell>
          <cell r="G6044">
            <v>36.854390457865335</v>
          </cell>
          <cell r="H6044">
            <v>39.462547321037341</v>
          </cell>
          <cell r="I6044">
            <v>36.967788582351076</v>
          </cell>
          <cell r="J6044"/>
          <cell r="K6044">
            <v>43.091287304581009</v>
          </cell>
          <cell r="M6044" t="str">
            <v>Real-Time Engine Initialization Error</v>
          </cell>
          <cell r="N6044">
            <v>42.5</v>
          </cell>
          <cell r="O6044">
            <v>60</v>
          </cell>
          <cell r="P6044"/>
          <cell r="Q6044">
            <v>63</v>
          </cell>
          <cell r="R6044">
            <v>6610</v>
          </cell>
          <cell r="S6044">
            <v>6610</v>
          </cell>
          <cell r="T6044">
            <v>6580</v>
          </cell>
          <cell r="U6044">
            <v>6630</v>
          </cell>
          <cell r="V6044">
            <v>6670</v>
          </cell>
          <cell r="W6044">
            <v>6580</v>
          </cell>
          <cell r="X6044">
            <v>35.912642334995759</v>
          </cell>
        </row>
        <row r="6045">
          <cell r="A6045">
            <v>45268</v>
          </cell>
          <cell r="B6045">
            <v>12</v>
          </cell>
          <cell r="C6045">
            <v>2023</v>
          </cell>
          <cell r="D6045">
            <v>3741</v>
          </cell>
          <cell r="E6045">
            <v>37.648177329265515</v>
          </cell>
          <cell r="F6045">
            <v>37.081186706836817</v>
          </cell>
          <cell r="G6045">
            <v>37.307982955808292</v>
          </cell>
          <cell r="H6045">
            <v>40.14293606795178</v>
          </cell>
          <cell r="I6045">
            <v>37.421381080294033</v>
          </cell>
          <cell r="J6045"/>
          <cell r="K6045">
            <v>43.998472300466922</v>
          </cell>
          <cell r="M6045" t="str">
            <v>Real-Time Engine Initialization Error</v>
          </cell>
          <cell r="N6045">
            <v>42.5</v>
          </cell>
          <cell r="O6045">
            <v>55</v>
          </cell>
          <cell r="P6045"/>
          <cell r="Q6045">
            <v>58.5</v>
          </cell>
          <cell r="R6045">
            <v>7090</v>
          </cell>
          <cell r="S6045">
            <v>7090</v>
          </cell>
          <cell r="T6045">
            <v>7110</v>
          </cell>
          <cell r="U6045">
            <v>7150</v>
          </cell>
          <cell r="V6045">
            <v>7180</v>
          </cell>
          <cell r="W6045">
            <v>7110</v>
          </cell>
          <cell r="X6045">
            <v>36.398316919875718</v>
          </cell>
        </row>
        <row r="6046">
          <cell r="A6046">
            <v>45271</v>
          </cell>
          <cell r="B6046">
            <v>12</v>
          </cell>
          <cell r="C6046">
            <v>2023</v>
          </cell>
          <cell r="D6046">
            <v>3741</v>
          </cell>
          <cell r="E6046">
            <v>37.648177329265515</v>
          </cell>
          <cell r="F6046">
            <v>37.081186706836817</v>
          </cell>
          <cell r="G6046">
            <v>37.307982955808292</v>
          </cell>
          <cell r="H6046">
            <v>39.916139818980305</v>
          </cell>
          <cell r="I6046">
            <v>37.421381080294033</v>
          </cell>
          <cell r="J6046"/>
          <cell r="K6046">
            <v>42.751092931123793</v>
          </cell>
          <cell r="M6046" t="str">
            <v>Real-Time Engine Initialization Error</v>
          </cell>
          <cell r="N6046">
            <v>42.75</v>
          </cell>
          <cell r="O6046">
            <v>55</v>
          </cell>
          <cell r="P6046"/>
          <cell r="Q6046">
            <v>58.5</v>
          </cell>
          <cell r="R6046">
            <v>7130</v>
          </cell>
          <cell r="S6046">
            <v>7130</v>
          </cell>
          <cell r="T6046">
            <v>7150</v>
          </cell>
          <cell r="U6046">
            <v>7190</v>
          </cell>
          <cell r="V6046">
            <v>7220</v>
          </cell>
          <cell r="W6046">
            <v>7150</v>
          </cell>
          <cell r="X6046">
            <v>36.258323393260817</v>
          </cell>
        </row>
        <row r="6047">
          <cell r="A6047">
            <v>45272</v>
          </cell>
          <cell r="B6047">
            <v>12</v>
          </cell>
          <cell r="C6047">
            <v>2023</v>
          </cell>
          <cell r="D6047">
            <v>3739</v>
          </cell>
          <cell r="E6047">
            <v>37.648177329265515</v>
          </cell>
          <cell r="F6047">
            <v>36.967788582351076</v>
          </cell>
          <cell r="G6047">
            <v>37.194584831322558</v>
          </cell>
          <cell r="H6047">
            <v>39.916139818980305</v>
          </cell>
          <cell r="I6047">
            <v>37.421381080294033</v>
          </cell>
          <cell r="J6047"/>
          <cell r="K6047">
            <v>41.957306059723614</v>
          </cell>
          <cell r="M6047" t="str">
            <v>Real-Time Engine Initialization Error</v>
          </cell>
          <cell r="N6047">
            <v>42.75</v>
          </cell>
          <cell r="O6047">
            <v>55</v>
          </cell>
          <cell r="P6047"/>
          <cell r="Q6047">
            <v>58.5</v>
          </cell>
          <cell r="R6047">
            <v>7150</v>
          </cell>
          <cell r="S6047">
            <v>7150</v>
          </cell>
          <cell r="T6047">
            <v>7170</v>
          </cell>
          <cell r="U6047">
            <v>7210</v>
          </cell>
          <cell r="V6047">
            <v>7240</v>
          </cell>
          <cell r="W6047">
            <v>7170</v>
          </cell>
          <cell r="X6047">
            <v>36.223458987798374</v>
          </cell>
        </row>
        <row r="6048">
          <cell r="A6048">
            <v>45273</v>
          </cell>
          <cell r="B6048">
            <v>12</v>
          </cell>
          <cell r="C6048">
            <v>2023</v>
          </cell>
          <cell r="D6048">
            <v>3672</v>
          </cell>
          <cell r="E6048">
            <v>37.194584831322558</v>
          </cell>
          <cell r="F6048">
            <v>36.51419608440812</v>
          </cell>
          <cell r="G6048">
            <v>36.740992333379594</v>
          </cell>
          <cell r="H6048">
            <v>39.235751072065867</v>
          </cell>
          <cell r="I6048">
            <v>36.831710832968191</v>
          </cell>
          <cell r="J6048"/>
          <cell r="K6048">
            <v>43.091287304581009</v>
          </cell>
          <cell r="M6048" t="str">
            <v>Real-Time Engine Initialization Error</v>
          </cell>
          <cell r="N6048">
            <v>42.5</v>
          </cell>
          <cell r="O6048">
            <v>55</v>
          </cell>
          <cell r="P6048"/>
          <cell r="Q6048">
            <v>58.5</v>
          </cell>
          <cell r="R6048">
            <v>7150</v>
          </cell>
          <cell r="S6048">
            <v>7150</v>
          </cell>
          <cell r="T6048">
            <v>7170</v>
          </cell>
          <cell r="U6048">
            <v>7210</v>
          </cell>
          <cell r="V6048">
            <v>7240</v>
          </cell>
          <cell r="W6048">
            <v>7170</v>
          </cell>
          <cell r="X6048">
            <v>35.407985808812541</v>
          </cell>
        </row>
        <row r="6049">
          <cell r="A6049">
            <v>45274</v>
          </cell>
          <cell r="B6049">
            <v>12</v>
          </cell>
          <cell r="C6049">
            <v>2023</v>
          </cell>
          <cell r="D6049">
            <v>3691</v>
          </cell>
          <cell r="E6049">
            <v>37.648177329265515</v>
          </cell>
          <cell r="F6049">
            <v>36.854390457865335</v>
          </cell>
          <cell r="G6049">
            <v>37.081186706836817</v>
          </cell>
          <cell r="H6049">
            <v>39.235751072065867</v>
          </cell>
          <cell r="I6049">
            <v>37.194584831322558</v>
          </cell>
          <cell r="J6049"/>
          <cell r="K6049">
            <v>43.771676051495447</v>
          </cell>
          <cell r="M6049" t="str">
            <v>Real-Time Engine Initialization Error</v>
          </cell>
          <cell r="N6049">
            <v>42.75</v>
          </cell>
          <cell r="O6049">
            <v>55</v>
          </cell>
          <cell r="P6049"/>
          <cell r="Q6049">
            <v>58.5</v>
          </cell>
          <cell r="R6049">
            <v>7100</v>
          </cell>
          <cell r="S6049">
            <v>7100</v>
          </cell>
          <cell r="T6049">
            <v>7120</v>
          </cell>
          <cell r="U6049">
            <v>7190</v>
          </cell>
          <cell r="V6049">
            <v>7220</v>
          </cell>
          <cell r="W6049">
            <v>7120</v>
          </cell>
          <cell r="X6049">
            <v>35.850319269966988</v>
          </cell>
        </row>
        <row r="6050">
          <cell r="A6050">
            <v>45275</v>
          </cell>
          <cell r="B6050">
            <v>12</v>
          </cell>
          <cell r="C6050">
            <v>2023</v>
          </cell>
          <cell r="D6050">
            <v>3699</v>
          </cell>
          <cell r="E6050">
            <v>37.648177329265515</v>
          </cell>
          <cell r="F6050">
            <v>36.967788582351076</v>
          </cell>
          <cell r="G6050">
            <v>37.194584831322558</v>
          </cell>
          <cell r="H6050">
            <v>39.462547321037341</v>
          </cell>
          <cell r="I6050">
            <v>37.285303330911148</v>
          </cell>
          <cell r="J6050"/>
          <cell r="K6050">
            <v>43.771676051495447</v>
          </cell>
          <cell r="M6050" t="str">
            <v>Real-Time Engine Initialization Error</v>
          </cell>
          <cell r="N6050">
            <v>49.75</v>
          </cell>
          <cell r="O6050">
            <v>55</v>
          </cell>
          <cell r="P6050"/>
          <cell r="Q6050">
            <v>58.5</v>
          </cell>
          <cell r="R6050">
            <v>7130</v>
          </cell>
          <cell r="S6050">
            <v>7130</v>
          </cell>
          <cell r="T6050">
            <v>7150</v>
          </cell>
          <cell r="U6050">
            <v>7220</v>
          </cell>
          <cell r="V6050">
            <v>7250</v>
          </cell>
          <cell r="W6050">
            <v>7150</v>
          </cell>
          <cell r="X6050">
            <v>35.943415807433631</v>
          </cell>
        </row>
        <row r="6051">
          <cell r="A6051">
            <v>45278</v>
          </cell>
          <cell r="B6051">
            <v>12</v>
          </cell>
          <cell r="C6051">
            <v>2023</v>
          </cell>
          <cell r="D6051">
            <v>3746</v>
          </cell>
          <cell r="E6051">
            <v>38.101769827208471</v>
          </cell>
          <cell r="F6051">
            <v>37.081186706836817</v>
          </cell>
          <cell r="G6051">
            <v>37.194584831322558</v>
          </cell>
          <cell r="H6051">
            <v>39.462547321037341</v>
          </cell>
          <cell r="I6051">
            <v>37.421381080294033</v>
          </cell>
          <cell r="J6051"/>
          <cell r="K6051">
            <v>42.41089855766657</v>
          </cell>
          <cell r="M6051" t="str">
            <v>Real-Time Engine Initialization Error</v>
          </cell>
          <cell r="N6051">
            <v>42.75</v>
          </cell>
          <cell r="O6051">
            <v>55</v>
          </cell>
          <cell r="P6051"/>
          <cell r="Q6051">
            <v>58.5</v>
          </cell>
          <cell r="R6051">
            <v>7060</v>
          </cell>
          <cell r="S6051">
            <v>7060</v>
          </cell>
          <cell r="T6051">
            <v>7080</v>
          </cell>
          <cell r="U6051">
            <v>7150</v>
          </cell>
          <cell r="V6051">
            <v>7180</v>
          </cell>
          <cell r="W6051">
            <v>7080</v>
          </cell>
          <cell r="X6051">
            <v>36.213927904823549</v>
          </cell>
        </row>
        <row r="6052">
          <cell r="A6052">
            <v>45279</v>
          </cell>
          <cell r="B6052">
            <v>12</v>
          </cell>
          <cell r="C6052">
            <v>2023</v>
          </cell>
          <cell r="D6052">
            <v>3756</v>
          </cell>
          <cell r="E6052">
            <v>38.215167951694212</v>
          </cell>
          <cell r="F6052">
            <v>37.194584831322558</v>
          </cell>
          <cell r="G6052">
            <v>37.307982955808292</v>
          </cell>
          <cell r="H6052">
            <v>39.916139818980305</v>
          </cell>
          <cell r="I6052">
            <v>37.512099579882623</v>
          </cell>
          <cell r="J6052"/>
          <cell r="K6052">
            <v>42.864491055609527</v>
          </cell>
          <cell r="M6052" t="str">
            <v>Real-Time Engine Initialization Error</v>
          </cell>
          <cell r="N6052">
            <v>42.75</v>
          </cell>
          <cell r="O6052">
            <v>55</v>
          </cell>
          <cell r="P6052"/>
          <cell r="Q6052">
            <v>58.5</v>
          </cell>
          <cell r="R6052">
            <v>7160</v>
          </cell>
          <cell r="S6052">
            <v>7160</v>
          </cell>
          <cell r="T6052">
            <v>7180</v>
          </cell>
          <cell r="U6052">
            <v>7250</v>
          </cell>
          <cell r="V6052">
            <v>7280</v>
          </cell>
          <cell r="W6052">
            <v>7180</v>
          </cell>
          <cell r="X6052">
            <v>36.411485836156238</v>
          </cell>
        </row>
        <row r="6053">
          <cell r="A6053">
            <v>45280</v>
          </cell>
          <cell r="B6053">
            <v>12</v>
          </cell>
          <cell r="C6053">
            <v>2023</v>
          </cell>
          <cell r="D6053">
            <v>3777</v>
          </cell>
          <cell r="E6053">
            <v>38.328566076179953</v>
          </cell>
          <cell r="F6053">
            <v>37.534779204779774</v>
          </cell>
          <cell r="G6053">
            <v>37.648177329265515</v>
          </cell>
          <cell r="H6053">
            <v>40.823324814866218</v>
          </cell>
          <cell r="I6053">
            <v>37.87497357823699</v>
          </cell>
          <cell r="J6053"/>
          <cell r="K6053">
            <v>42.751092931123793</v>
          </cell>
          <cell r="M6053" t="str">
            <v>Real-Time Engine Initialization Error</v>
          </cell>
          <cell r="N6053">
            <v>42.75</v>
          </cell>
          <cell r="O6053">
            <v>55</v>
          </cell>
          <cell r="P6053"/>
          <cell r="Q6053">
            <v>58.5</v>
          </cell>
          <cell r="R6053">
            <v>7190</v>
          </cell>
          <cell r="S6053">
            <v>7190</v>
          </cell>
          <cell r="T6053">
            <v>7210</v>
          </cell>
          <cell r="U6053">
            <v>7280</v>
          </cell>
          <cell r="V6053">
            <v>7310</v>
          </cell>
          <cell r="W6053">
            <v>7210</v>
          </cell>
          <cell r="X6053">
            <v>36.795937816377851</v>
          </cell>
        </row>
        <row r="6054">
          <cell r="A6054">
            <v>45281</v>
          </cell>
          <cell r="B6054">
            <v>12</v>
          </cell>
          <cell r="C6054">
            <v>2023</v>
          </cell>
          <cell r="D6054">
            <v>3741</v>
          </cell>
          <cell r="E6054">
            <v>38.215167951694212</v>
          </cell>
          <cell r="F6054">
            <v>37.421381080294033</v>
          </cell>
          <cell r="G6054">
            <v>37.534779204779774</v>
          </cell>
          <cell r="H6054">
            <v>39.780062069597413</v>
          </cell>
          <cell r="I6054">
            <v>37.87497357823699</v>
          </cell>
          <cell r="J6054"/>
          <cell r="K6054">
            <v>42.297500433180829</v>
          </cell>
          <cell r="M6054" t="str">
            <v>Real-Time Engine Initialization Error</v>
          </cell>
          <cell r="N6054">
            <v>42.75</v>
          </cell>
          <cell r="O6054">
            <v>55</v>
          </cell>
          <cell r="P6054"/>
          <cell r="Q6054">
            <v>58.5</v>
          </cell>
          <cell r="R6054">
            <v>7120</v>
          </cell>
          <cell r="S6054">
            <v>7120</v>
          </cell>
          <cell r="T6054">
            <v>7150</v>
          </cell>
          <cell r="U6054">
            <v>7200</v>
          </cell>
          <cell r="V6054">
            <v>7230</v>
          </cell>
          <cell r="W6054">
            <v>7150</v>
          </cell>
          <cell r="X6054">
            <v>36.468719853956721</v>
          </cell>
        </row>
        <row r="6055">
          <cell r="A6055">
            <v>45282</v>
          </cell>
          <cell r="B6055">
            <v>12</v>
          </cell>
          <cell r="C6055">
            <v>2023</v>
          </cell>
          <cell r="D6055">
            <v>3738</v>
          </cell>
          <cell r="E6055">
            <v>38.101769827208471</v>
          </cell>
          <cell r="F6055">
            <v>37.194584831322558</v>
          </cell>
          <cell r="G6055">
            <v>37.307982955808292</v>
          </cell>
          <cell r="H6055">
            <v>40.14293606795178</v>
          </cell>
          <cell r="I6055">
            <v>37.87497357823699</v>
          </cell>
          <cell r="J6055"/>
          <cell r="K6055">
            <v>42.297500433180829</v>
          </cell>
          <cell r="M6055" t="str">
            <v>Real-Time Engine Initialization Error</v>
          </cell>
          <cell r="N6055">
            <v>42.75</v>
          </cell>
          <cell r="O6055">
            <v>55</v>
          </cell>
          <cell r="P6055"/>
          <cell r="Q6055">
            <v>58.5</v>
          </cell>
          <cell r="R6055">
            <v>7060</v>
          </cell>
          <cell r="S6055">
            <v>7060</v>
          </cell>
          <cell r="T6055">
            <v>7090</v>
          </cell>
          <cell r="U6055">
            <v>7140</v>
          </cell>
          <cell r="V6055">
            <v>7170</v>
          </cell>
          <cell r="W6055">
            <v>7090</v>
          </cell>
          <cell r="X6055">
            <v>36.628402620669199</v>
          </cell>
        </row>
        <row r="6056">
          <cell r="A6056">
            <v>45285</v>
          </cell>
          <cell r="B6056">
            <v>12</v>
          </cell>
          <cell r="C6056">
            <v>2023</v>
          </cell>
          <cell r="D6056"/>
          <cell r="E6056"/>
          <cell r="F6056"/>
          <cell r="G6056"/>
          <cell r="H6056"/>
          <cell r="I6056"/>
          <cell r="J6056"/>
          <cell r="K6056"/>
          <cell r="M6056" t="str">
            <v>Real-Time Engine Initialization Error</v>
          </cell>
          <cell r="N6056"/>
          <cell r="O6056"/>
          <cell r="P6056"/>
          <cell r="Q6056"/>
          <cell r="R6056">
            <v>7110</v>
          </cell>
          <cell r="S6056">
            <v>7110</v>
          </cell>
          <cell r="T6056">
            <v>7140</v>
          </cell>
          <cell r="U6056">
            <v>7190</v>
          </cell>
          <cell r="V6056">
            <v>7220</v>
          </cell>
          <cell r="W6056">
            <v>7140</v>
          </cell>
          <cell r="X6056" t="str">
            <v/>
          </cell>
        </row>
        <row r="6057">
          <cell r="A6057">
            <v>45286</v>
          </cell>
          <cell r="B6057">
            <v>12</v>
          </cell>
          <cell r="C6057">
            <v>2023</v>
          </cell>
          <cell r="D6057">
            <v>3764</v>
          </cell>
          <cell r="E6057">
            <v>38.328566076179953</v>
          </cell>
          <cell r="F6057">
            <v>37.761575453751256</v>
          </cell>
          <cell r="G6057">
            <v>37.87497357823699</v>
          </cell>
          <cell r="H6057">
            <v>40.596528565894737</v>
          </cell>
          <cell r="I6057">
            <v>38.192488326797061</v>
          </cell>
          <cell r="J6057"/>
          <cell r="K6057"/>
          <cell r="M6057" t="str">
            <v>Real-Time Engine Initialization Error</v>
          </cell>
          <cell r="N6057">
            <v>43</v>
          </cell>
          <cell r="O6057">
            <v>55</v>
          </cell>
          <cell r="P6057"/>
          <cell r="Q6057">
            <v>58.5</v>
          </cell>
          <cell r="R6057">
            <v>7160</v>
          </cell>
          <cell r="S6057">
            <v>7160</v>
          </cell>
          <cell r="T6057">
            <v>7190</v>
          </cell>
          <cell r="U6057">
            <v>7240</v>
          </cell>
          <cell r="V6057">
            <v>7270</v>
          </cell>
          <cell r="W6057">
            <v>7190</v>
          </cell>
          <cell r="X6057">
            <v>36.843378555401252</v>
          </cell>
        </row>
        <row r="6058">
          <cell r="A6058">
            <v>45287</v>
          </cell>
          <cell r="B6058">
            <v>12</v>
          </cell>
          <cell r="C6058">
            <v>2023</v>
          </cell>
          <cell r="D6058">
            <v>3766</v>
          </cell>
          <cell r="E6058">
            <v>38.328566076179953</v>
          </cell>
          <cell r="F6058">
            <v>37.761575453751256</v>
          </cell>
          <cell r="G6058">
            <v>37.87497357823699</v>
          </cell>
          <cell r="H6058">
            <v>40.596528565894737</v>
          </cell>
          <cell r="I6058">
            <v>38.101769827208471</v>
          </cell>
          <cell r="J6058"/>
          <cell r="K6058">
            <v>42.637694806638052</v>
          </cell>
          <cell r="M6058" t="str">
            <v>Real-Time Engine Initialization Error</v>
          </cell>
          <cell r="N6058">
            <v>43</v>
          </cell>
          <cell r="O6058">
            <v>55</v>
          </cell>
          <cell r="P6058"/>
          <cell r="Q6058">
            <v>58.5</v>
          </cell>
          <cell r="R6058">
            <v>7260</v>
          </cell>
          <cell r="S6058">
            <v>7260</v>
          </cell>
          <cell r="T6058">
            <v>7290</v>
          </cell>
          <cell r="U6058">
            <v>7340</v>
          </cell>
          <cell r="V6058">
            <v>7370</v>
          </cell>
          <cell r="W6058">
            <v>7290</v>
          </cell>
          <cell r="X6058">
            <v>36.918723735750596</v>
          </cell>
        </row>
        <row r="6059">
          <cell r="A6059">
            <v>45288</v>
          </cell>
          <cell r="B6059">
            <v>12</v>
          </cell>
          <cell r="C6059">
            <v>2023</v>
          </cell>
          <cell r="D6059">
            <v>3740</v>
          </cell>
          <cell r="E6059">
            <v>37.988371702722731</v>
          </cell>
          <cell r="F6059">
            <v>37.307982955808292</v>
          </cell>
          <cell r="G6059">
            <v>37.421381080294033</v>
          </cell>
          <cell r="H6059">
            <v>40.233654567540377</v>
          </cell>
          <cell r="I6059">
            <v>38.101769827208471</v>
          </cell>
          <cell r="J6059"/>
          <cell r="K6059">
            <v>42.41089855766657</v>
          </cell>
          <cell r="M6059" t="str">
            <v>Real-Time Engine Initialization Error</v>
          </cell>
          <cell r="N6059">
            <v>43</v>
          </cell>
          <cell r="O6059">
            <v>55</v>
          </cell>
          <cell r="P6059"/>
          <cell r="Q6059">
            <v>58.5</v>
          </cell>
          <cell r="R6059">
            <v>7210</v>
          </cell>
          <cell r="S6059">
            <v>7210</v>
          </cell>
          <cell r="T6059">
            <v>7240</v>
          </cell>
          <cell r="U6059">
            <v>7290</v>
          </cell>
          <cell r="V6059">
            <v>7320</v>
          </cell>
          <cell r="W6059">
            <v>7240</v>
          </cell>
          <cell r="X6059">
            <v>36.838999832935137</v>
          </cell>
        </row>
        <row r="6060">
          <cell r="A6060">
            <v>45289</v>
          </cell>
          <cell r="B6060">
            <v>12</v>
          </cell>
          <cell r="C6060">
            <v>2023</v>
          </cell>
          <cell r="D6060">
            <v>3744</v>
          </cell>
          <cell r="E6060">
            <v>37.988371702722731</v>
          </cell>
          <cell r="F6060">
            <v>37.421381080294033</v>
          </cell>
          <cell r="G6060">
            <v>37.534779204779774</v>
          </cell>
          <cell r="H6060">
            <v>40.14293606795178</v>
          </cell>
          <cell r="I6060">
            <v>37.7842550786484</v>
          </cell>
          <cell r="J6060"/>
          <cell r="K6060">
            <v>42.41089855766657</v>
          </cell>
          <cell r="M6060" t="e">
            <v>#N/A</v>
          </cell>
          <cell r="N6060">
            <v>43</v>
          </cell>
          <cell r="O6060">
            <v>55</v>
          </cell>
          <cell r="P6060"/>
          <cell r="Q6060">
            <v>58.5</v>
          </cell>
          <cell r="R6060">
            <v>7090</v>
          </cell>
          <cell r="S6060">
            <v>7090</v>
          </cell>
          <cell r="T6060">
            <v>7120</v>
          </cell>
          <cell r="U6060">
            <v>7170</v>
          </cell>
          <cell r="V6060">
            <v>7200</v>
          </cell>
          <cell r="W6060">
            <v>7120</v>
          </cell>
          <cell r="X6060">
            <v>36.998917479268734</v>
          </cell>
        </row>
        <row r="6061">
          <cell r="A6061">
            <v>45293</v>
          </cell>
          <cell r="B6061">
            <v>1</v>
          </cell>
          <cell r="C6061">
            <v>2024</v>
          </cell>
          <cell r="D6061">
            <v>3661</v>
          </cell>
          <cell r="E6061">
            <v>37.534779204779774</v>
          </cell>
          <cell r="F6061">
            <v>37.081186706836817</v>
          </cell>
          <cell r="G6061">
            <v>37.194584831322558</v>
          </cell>
          <cell r="H6061">
            <v>39.689343570008823</v>
          </cell>
          <cell r="I6061">
            <v>37.421381080294033</v>
          </cell>
          <cell r="J6061"/>
          <cell r="K6061">
            <v>41.0501210638377</v>
          </cell>
          <cell r="M6061" t="e">
            <v>#N/A</v>
          </cell>
          <cell r="N6061">
            <v>42.75</v>
          </cell>
          <cell r="O6061">
            <v>55</v>
          </cell>
          <cell r="P6061"/>
          <cell r="Q6061">
            <v>58.5</v>
          </cell>
          <cell r="R6061">
            <v>7090</v>
          </cell>
          <cell r="S6061">
            <v>7090</v>
          </cell>
          <cell r="T6061">
            <v>7120</v>
          </cell>
          <cell r="U6061">
            <v>7170</v>
          </cell>
          <cell r="V6061">
            <v>7200</v>
          </cell>
          <cell r="W6061">
            <v>7120</v>
          </cell>
          <cell r="X6061">
            <v>36.100046412373253</v>
          </cell>
        </row>
        <row r="6062">
          <cell r="A6062">
            <v>45294</v>
          </cell>
          <cell r="B6062">
            <v>1</v>
          </cell>
          <cell r="C6062">
            <v>2024</v>
          </cell>
          <cell r="D6062">
            <v>3624</v>
          </cell>
          <cell r="E6062">
            <v>37.421381080294033</v>
          </cell>
          <cell r="F6062">
            <v>36.854390457865335</v>
          </cell>
          <cell r="G6062">
            <v>37.035827457042522</v>
          </cell>
          <cell r="H6062">
            <v>39.462547321037341</v>
          </cell>
          <cell r="I6062">
            <v>37.421381080294033</v>
          </cell>
          <cell r="J6062"/>
          <cell r="K6062">
            <v>40.596528565894737</v>
          </cell>
          <cell r="M6062" t="e">
            <v>#N/A</v>
          </cell>
          <cell r="N6062">
            <v>42.5</v>
          </cell>
          <cell r="O6062">
            <v>55</v>
          </cell>
          <cell r="P6062"/>
          <cell r="Q6062">
            <v>58.5</v>
          </cell>
          <cell r="R6062">
            <v>6970</v>
          </cell>
          <cell r="S6062">
            <v>6970</v>
          </cell>
          <cell r="T6062">
            <v>7000</v>
          </cell>
          <cell r="U6062">
            <v>7050</v>
          </cell>
          <cell r="V6062">
            <v>7080</v>
          </cell>
          <cell r="W6062">
            <v>7000</v>
          </cell>
          <cell r="X6062">
            <v>35.518997678160758</v>
          </cell>
        </row>
        <row r="6063">
          <cell r="A6063">
            <v>45295</v>
          </cell>
          <cell r="B6063">
            <v>1</v>
          </cell>
          <cell r="C6063">
            <v>2024</v>
          </cell>
          <cell r="D6063">
            <v>3656</v>
          </cell>
          <cell r="E6063">
            <v>37.648177329265515</v>
          </cell>
          <cell r="F6063">
            <v>37.194584831322558</v>
          </cell>
          <cell r="G6063">
            <v>37.194584831322558</v>
          </cell>
          <cell r="H6063">
            <v>39.916139818980305</v>
          </cell>
          <cell r="I6063">
            <v>37.512099579882623</v>
          </cell>
          <cell r="J6063"/>
          <cell r="K6063">
            <v>41.0501210638377</v>
          </cell>
          <cell r="M6063" t="e">
            <v>#N/A</v>
          </cell>
          <cell r="N6063">
            <v>42.75</v>
          </cell>
          <cell r="O6063">
            <v>55</v>
          </cell>
          <cell r="P6063"/>
          <cell r="Q6063">
            <v>58.5</v>
          </cell>
          <cell r="R6063">
            <v>6990</v>
          </cell>
          <cell r="S6063">
            <v>6990</v>
          </cell>
          <cell r="T6063">
            <v>7000</v>
          </cell>
          <cell r="U6063">
            <v>7050</v>
          </cell>
          <cell r="V6063">
            <v>7080</v>
          </cell>
          <cell r="W6063">
            <v>7000</v>
          </cell>
          <cell r="X6063">
            <v>35.793960122586981</v>
          </cell>
        </row>
        <row r="6064">
          <cell r="A6064">
            <v>45296</v>
          </cell>
          <cell r="B6064">
            <v>1</v>
          </cell>
          <cell r="C6064">
            <v>2024</v>
          </cell>
          <cell r="D6064">
            <v>3681</v>
          </cell>
          <cell r="E6064">
            <v>37.648177329265515</v>
          </cell>
          <cell r="F6064">
            <v>37.421381080294033</v>
          </cell>
          <cell r="G6064">
            <v>37.421381080294033</v>
          </cell>
          <cell r="H6064">
            <v>39.916139818980305</v>
          </cell>
          <cell r="I6064">
            <v>37.648177329265515</v>
          </cell>
          <cell r="J6064"/>
          <cell r="K6064">
            <v>40.823324814866218</v>
          </cell>
          <cell r="M6064" t="e">
            <v>#N/A</v>
          </cell>
          <cell r="N6064">
            <v>43</v>
          </cell>
          <cell r="O6064">
            <v>56.25</v>
          </cell>
          <cell r="P6064"/>
          <cell r="Q6064">
            <v>59.25</v>
          </cell>
          <cell r="R6064">
            <v>7020</v>
          </cell>
          <cell r="S6064">
            <v>7020</v>
          </cell>
          <cell r="T6064">
            <v>7030</v>
          </cell>
          <cell r="U6064">
            <v>7080</v>
          </cell>
          <cell r="V6064">
            <v>7110</v>
          </cell>
          <cell r="W6064">
            <v>7030</v>
          </cell>
          <cell r="X6064">
            <v>35.89153020051652</v>
          </cell>
        </row>
        <row r="6065">
          <cell r="A6065">
            <v>45299</v>
          </cell>
          <cell r="B6065">
            <v>1</v>
          </cell>
          <cell r="C6065">
            <v>2024</v>
          </cell>
          <cell r="D6065">
            <v>3694</v>
          </cell>
          <cell r="E6065">
            <v>37.761575453751256</v>
          </cell>
          <cell r="F6065">
            <v>37.648177329265515</v>
          </cell>
          <cell r="G6065">
            <v>37.648177329265515</v>
          </cell>
          <cell r="H6065">
            <v>39.916139818980305</v>
          </cell>
          <cell r="I6065">
            <v>37.87497357823699</v>
          </cell>
          <cell r="J6065"/>
          <cell r="K6065">
            <v>40.823324814866218</v>
          </cell>
          <cell r="M6065" t="e">
            <v>#N/A</v>
          </cell>
          <cell r="N6065">
            <v>43</v>
          </cell>
          <cell r="O6065">
            <v>56.25</v>
          </cell>
          <cell r="P6065"/>
          <cell r="Q6065">
            <v>59.25</v>
          </cell>
          <cell r="R6065">
            <v>7080</v>
          </cell>
          <cell r="S6065">
            <v>7080</v>
          </cell>
          <cell r="T6065">
            <v>7080</v>
          </cell>
          <cell r="U6065">
            <v>7130</v>
          </cell>
          <cell r="V6065">
            <v>7160</v>
          </cell>
          <cell r="W6065">
            <v>7080</v>
          </cell>
          <cell r="X6065">
            <v>36.04152909015459</v>
          </cell>
        </row>
        <row r="6066">
          <cell r="A6066">
            <v>45300</v>
          </cell>
          <cell r="B6066">
            <v>1</v>
          </cell>
          <cell r="C6066">
            <v>2024</v>
          </cell>
          <cell r="D6066">
            <v>3734</v>
          </cell>
          <cell r="E6066">
            <v>38.101769827208471</v>
          </cell>
          <cell r="F6066">
            <v>37.761575453751256</v>
          </cell>
          <cell r="G6066">
            <v>37.761575453751256</v>
          </cell>
          <cell r="H6066">
            <v>40.369732316923262</v>
          </cell>
          <cell r="I6066">
            <v>37.965692077825587</v>
          </cell>
          <cell r="J6066"/>
          <cell r="K6066">
            <v>42.637694806638052</v>
          </cell>
          <cell r="M6066" t="e">
            <v>#N/A</v>
          </cell>
          <cell r="N6066">
            <v>43.5</v>
          </cell>
          <cell r="O6066">
            <v>56.25</v>
          </cell>
          <cell r="P6066"/>
          <cell r="Q6066">
            <v>59.25</v>
          </cell>
          <cell r="R6066">
            <v>7050</v>
          </cell>
          <cell r="S6066">
            <v>7050</v>
          </cell>
          <cell r="T6066">
            <v>7050</v>
          </cell>
          <cell r="U6066">
            <v>7100</v>
          </cell>
          <cell r="V6066">
            <v>7130</v>
          </cell>
          <cell r="W6066">
            <v>7050</v>
          </cell>
          <cell r="X6066">
            <v>36.4867382016158</v>
          </cell>
        </row>
        <row r="6067">
          <cell r="A6067">
            <v>45301</v>
          </cell>
          <cell r="B6067">
            <v>1</v>
          </cell>
          <cell r="C6067">
            <v>2024</v>
          </cell>
          <cell r="D6067">
            <v>3759</v>
          </cell>
          <cell r="E6067">
            <v>38.328566076179953</v>
          </cell>
          <cell r="F6067">
            <v>38.101769827208471</v>
          </cell>
          <cell r="G6067">
            <v>38.101769827208471</v>
          </cell>
          <cell r="H6067">
            <v>40.823324814866218</v>
          </cell>
          <cell r="I6067">
            <v>38.328566076179953</v>
          </cell>
          <cell r="J6067"/>
          <cell r="K6067">
            <v>41.730509810752132</v>
          </cell>
          <cell r="M6067" t="e">
            <v>#N/A</v>
          </cell>
          <cell r="N6067">
            <v>43.5</v>
          </cell>
          <cell r="O6067">
            <v>56.25</v>
          </cell>
          <cell r="P6067"/>
          <cell r="Q6067">
            <v>59.25</v>
          </cell>
          <cell r="R6067">
            <v>7170</v>
          </cell>
          <cell r="S6067">
            <v>7170</v>
          </cell>
          <cell r="T6067">
            <v>7170</v>
          </cell>
          <cell r="U6067">
            <v>7220</v>
          </cell>
          <cell r="V6067">
            <v>7250</v>
          </cell>
          <cell r="W6067">
            <v>7170</v>
          </cell>
          <cell r="X6067">
            <v>36.754779042198301</v>
          </cell>
        </row>
        <row r="6068">
          <cell r="A6068">
            <v>45302</v>
          </cell>
          <cell r="B6068">
            <v>1</v>
          </cell>
          <cell r="C6068">
            <v>2024</v>
          </cell>
          <cell r="D6068">
            <v>3796</v>
          </cell>
          <cell r="E6068">
            <v>38.78215857412291</v>
          </cell>
          <cell r="F6068">
            <v>38.441964200665687</v>
          </cell>
          <cell r="G6068">
            <v>38.328566076179953</v>
          </cell>
          <cell r="H6068">
            <v>41.276917312809175</v>
          </cell>
          <cell r="I6068">
            <v>38.78215857412291</v>
          </cell>
          <cell r="J6068"/>
          <cell r="K6068">
            <v>43.091287304581009</v>
          </cell>
          <cell r="M6068" t="e">
            <v>#N/A</v>
          </cell>
          <cell r="N6068">
            <v>44</v>
          </cell>
          <cell r="O6068">
            <v>56.25</v>
          </cell>
          <cell r="P6068"/>
          <cell r="Q6068">
            <v>59.25</v>
          </cell>
          <cell r="R6068">
            <v>7230</v>
          </cell>
          <cell r="S6068">
            <v>7230</v>
          </cell>
          <cell r="T6068">
            <v>7220</v>
          </cell>
          <cell r="U6068">
            <v>7270</v>
          </cell>
          <cell r="V6068">
            <v>7300</v>
          </cell>
          <cell r="W6068">
            <v>7220</v>
          </cell>
          <cell r="X6068">
            <v>37.076596085087616</v>
          </cell>
        </row>
        <row r="6069">
          <cell r="A6069">
            <v>45303</v>
          </cell>
          <cell r="B6069">
            <v>1</v>
          </cell>
          <cell r="C6069">
            <v>2024</v>
          </cell>
          <cell r="D6069">
            <v>3854</v>
          </cell>
          <cell r="E6069">
            <v>39.349149196551608</v>
          </cell>
          <cell r="F6069">
            <v>39.008954823094385</v>
          </cell>
          <cell r="G6069">
            <v>38.895556698608644</v>
          </cell>
          <cell r="H6069">
            <v>41.730509810752132</v>
          </cell>
          <cell r="I6069">
            <v>39.235751072065867</v>
          </cell>
          <cell r="J6069"/>
          <cell r="K6069">
            <v>42.41089855766657</v>
          </cell>
          <cell r="M6069" t="e">
            <v>#N/A</v>
          </cell>
          <cell r="N6069">
            <v>44</v>
          </cell>
          <cell r="O6069">
            <v>58.75</v>
          </cell>
          <cell r="P6069"/>
          <cell r="Q6069">
            <v>61.75</v>
          </cell>
          <cell r="R6069">
            <v>7280</v>
          </cell>
          <cell r="S6069">
            <v>7280</v>
          </cell>
          <cell r="T6069">
            <v>7270</v>
          </cell>
          <cell r="U6069">
            <v>7320</v>
          </cell>
          <cell r="V6069">
            <v>7350</v>
          </cell>
          <cell r="W6069">
            <v>7270</v>
          </cell>
          <cell r="X6069">
            <v>37.634994339551355</v>
          </cell>
        </row>
        <row r="6070">
          <cell r="A6070">
            <v>45306</v>
          </cell>
          <cell r="B6070">
            <v>1</v>
          </cell>
          <cell r="C6070">
            <v>2024</v>
          </cell>
          <cell r="D6070">
            <v>3820</v>
          </cell>
          <cell r="E6070">
            <v>39.122352947580126</v>
          </cell>
          <cell r="F6070">
            <v>38.441964200665687</v>
          </cell>
          <cell r="G6070">
            <v>38.328566076179953</v>
          </cell>
          <cell r="H6070">
            <v>41.503713561780657</v>
          </cell>
          <cell r="I6070">
            <v>38.78215857412291</v>
          </cell>
          <cell r="J6070"/>
          <cell r="K6070">
            <v>42.751092931123793</v>
          </cell>
          <cell r="M6070" t="e">
            <v>#N/A</v>
          </cell>
          <cell r="N6070"/>
          <cell r="O6070"/>
          <cell r="P6070"/>
          <cell r="Q6070"/>
          <cell r="R6070">
            <v>7330</v>
          </cell>
          <cell r="S6070">
            <v>7330</v>
          </cell>
          <cell r="T6070">
            <v>7295</v>
          </cell>
          <cell r="U6070">
            <v>7400</v>
          </cell>
          <cell r="V6070">
            <v>7430</v>
          </cell>
          <cell r="W6070">
            <v>7330</v>
          </cell>
          <cell r="X6070">
            <v>37.127133964904651</v>
          </cell>
        </row>
        <row r="6071">
          <cell r="A6071">
            <v>45307</v>
          </cell>
          <cell r="B6071">
            <v>1</v>
          </cell>
          <cell r="C6071">
            <v>2024</v>
          </cell>
          <cell r="D6071">
            <v>3861</v>
          </cell>
          <cell r="E6071">
            <v>39.575945445523082</v>
          </cell>
          <cell r="F6071">
            <v>38.78215857412291</v>
          </cell>
          <cell r="G6071">
            <v>38.668760449637169</v>
          </cell>
          <cell r="H6071">
            <v>42.184102308695095</v>
          </cell>
          <cell r="I6071">
            <v>39.008954823094385</v>
          </cell>
          <cell r="J6071"/>
          <cell r="K6071">
            <v>43.091287304581009</v>
          </cell>
          <cell r="M6071" t="e">
            <v>#N/A</v>
          </cell>
          <cell r="N6071">
            <v>44</v>
          </cell>
          <cell r="O6071">
            <v>58.75</v>
          </cell>
          <cell r="P6071"/>
          <cell r="Q6071">
            <v>61.75</v>
          </cell>
          <cell r="R6071">
            <v>7370</v>
          </cell>
          <cell r="S6071">
            <v>7370</v>
          </cell>
          <cell r="T6071">
            <v>7310</v>
          </cell>
          <cell r="U6071">
            <v>7440</v>
          </cell>
          <cell r="V6071">
            <v>7470</v>
          </cell>
          <cell r="W6071">
            <v>7320</v>
          </cell>
          <cell r="X6071">
            <v>37.341591355176135</v>
          </cell>
        </row>
        <row r="6072">
          <cell r="A6072">
            <v>45308</v>
          </cell>
          <cell r="B6072">
            <v>1</v>
          </cell>
          <cell r="C6072">
            <v>2024</v>
          </cell>
          <cell r="D6072">
            <v>3818</v>
          </cell>
          <cell r="E6072">
            <v>39.235751072065867</v>
          </cell>
          <cell r="F6072">
            <v>38.441964200665687</v>
          </cell>
          <cell r="G6072">
            <v>38.328566076179953</v>
          </cell>
          <cell r="H6072">
            <v>41.503713561780657</v>
          </cell>
          <cell r="I6072">
            <v>38.78215857412291</v>
          </cell>
          <cell r="J6072"/>
          <cell r="K6072">
            <v>43.318083553552491</v>
          </cell>
          <cell r="M6072" t="e">
            <v>#N/A</v>
          </cell>
          <cell r="N6072">
            <v>45</v>
          </cell>
          <cell r="O6072">
            <v>58.75</v>
          </cell>
          <cell r="P6072"/>
          <cell r="Q6072">
            <v>61.75</v>
          </cell>
          <cell r="R6072">
            <v>7370</v>
          </cell>
          <cell r="S6072">
            <v>7370</v>
          </cell>
          <cell r="T6072">
            <v>7310</v>
          </cell>
          <cell r="U6072">
            <v>7440</v>
          </cell>
          <cell r="V6072">
            <v>7470</v>
          </cell>
          <cell r="W6072">
            <v>7320</v>
          </cell>
          <cell r="X6072">
            <v>36.729929101722462</v>
          </cell>
        </row>
        <row r="6073">
          <cell r="A6073">
            <v>45309</v>
          </cell>
          <cell r="B6073">
            <v>1</v>
          </cell>
          <cell r="C6073">
            <v>2024</v>
          </cell>
          <cell r="D6073">
            <v>3901</v>
          </cell>
          <cell r="E6073">
            <v>40.369732316923262</v>
          </cell>
          <cell r="F6073">
            <v>39.349149196551608</v>
          </cell>
          <cell r="G6073">
            <v>39.235751072065867</v>
          </cell>
          <cell r="H6073">
            <v>42.184102308695095</v>
          </cell>
          <cell r="I6073">
            <v>39.553265820625938</v>
          </cell>
          <cell r="J6073"/>
          <cell r="K6073">
            <v>43.998472300466922</v>
          </cell>
          <cell r="M6073" t="e">
            <v>#N/A</v>
          </cell>
          <cell r="N6073">
            <v>45</v>
          </cell>
          <cell r="O6073">
            <v>58.75</v>
          </cell>
          <cell r="P6073"/>
          <cell r="Q6073">
            <v>61.75</v>
          </cell>
          <cell r="R6073">
            <v>7430</v>
          </cell>
          <cell r="S6073">
            <v>7430</v>
          </cell>
          <cell r="T6073">
            <v>7350</v>
          </cell>
          <cell r="U6073">
            <v>7460</v>
          </cell>
          <cell r="V6073">
            <v>7540</v>
          </cell>
          <cell r="W6073">
            <v>7370</v>
          </cell>
          <cell r="X6073">
            <v>37.520448144094132</v>
          </cell>
        </row>
        <row r="6074">
          <cell r="A6074">
            <v>45310</v>
          </cell>
          <cell r="B6074">
            <v>1</v>
          </cell>
          <cell r="C6074">
            <v>2024</v>
          </cell>
          <cell r="D6074">
            <v>3940</v>
          </cell>
          <cell r="E6074">
            <v>40.596528565894737</v>
          </cell>
          <cell r="F6074">
            <v>39.575945445523082</v>
          </cell>
          <cell r="G6074">
            <v>39.462547321037341</v>
          </cell>
          <cell r="H6074">
            <v>42.637694806638052</v>
          </cell>
          <cell r="I6074">
            <v>39.780062069597413</v>
          </cell>
          <cell r="J6074"/>
          <cell r="K6074">
            <v>45.586046043267281</v>
          </cell>
          <cell r="M6074" t="e">
            <v>#N/A</v>
          </cell>
          <cell r="N6074">
            <v>45</v>
          </cell>
          <cell r="O6074">
            <v>58.75</v>
          </cell>
          <cell r="P6074"/>
          <cell r="Q6074">
            <v>61.75</v>
          </cell>
          <cell r="R6074">
            <v>7560</v>
          </cell>
          <cell r="S6074">
            <v>7560</v>
          </cell>
          <cell r="T6074">
            <v>7510</v>
          </cell>
          <cell r="U6074">
            <v>7590</v>
          </cell>
          <cell r="V6074">
            <v>7670</v>
          </cell>
          <cell r="W6074">
            <v>7530</v>
          </cell>
          <cell r="X6074">
            <v>37.903593677523958</v>
          </cell>
        </row>
        <row r="6075">
          <cell r="A6075">
            <v>45313</v>
          </cell>
          <cell r="B6075">
            <v>1</v>
          </cell>
          <cell r="C6075">
            <v>2024</v>
          </cell>
          <cell r="D6075">
            <v>3909</v>
          </cell>
          <cell r="E6075">
            <v>40.596528565894737</v>
          </cell>
          <cell r="F6075">
            <v>39.235751072065867</v>
          </cell>
          <cell r="G6075">
            <v>39.122352947580126</v>
          </cell>
          <cell r="H6075" t="e">
            <v>#N/A</v>
          </cell>
          <cell r="I6075" t="e">
            <v>#N/A</v>
          </cell>
          <cell r="J6075"/>
          <cell r="K6075">
            <v>44.56546292289562</v>
          </cell>
          <cell r="M6075" t="e">
            <v>#N/A</v>
          </cell>
          <cell r="N6075">
            <v>45</v>
          </cell>
          <cell r="O6075">
            <v>58.75</v>
          </cell>
          <cell r="P6075"/>
          <cell r="Q6075">
            <v>61.75</v>
          </cell>
          <cell r="R6075">
            <v>7580</v>
          </cell>
          <cell r="S6075">
            <v>7580</v>
          </cell>
          <cell r="T6075">
            <v>7530</v>
          </cell>
          <cell r="U6075">
            <v>7610</v>
          </cell>
          <cell r="V6075">
            <v>7690</v>
          </cell>
          <cell r="W6075">
            <v>7550</v>
          </cell>
          <cell r="X6075">
            <v>37.533722998709209</v>
          </cell>
        </row>
        <row r="6076">
          <cell r="A6076">
            <v>45314</v>
          </cell>
          <cell r="B6076">
            <v>1</v>
          </cell>
          <cell r="C6076">
            <v>2024</v>
          </cell>
          <cell r="D6076">
            <v>3949</v>
          </cell>
          <cell r="E6076">
            <v>41.0501210638377</v>
          </cell>
          <cell r="F6076">
            <v>39.235751072065867</v>
          </cell>
          <cell r="G6076">
            <v>39.122352947580126</v>
          </cell>
          <cell r="H6076">
            <v>42.41089855766657</v>
          </cell>
          <cell r="I6076">
            <v>39.780062069597413</v>
          </cell>
          <cell r="J6076"/>
          <cell r="K6076">
            <v>43.998472300466922</v>
          </cell>
          <cell r="M6076" t="e">
            <v>#N/A</v>
          </cell>
          <cell r="N6076">
            <v>45</v>
          </cell>
          <cell r="O6076">
            <v>58.75</v>
          </cell>
          <cell r="P6076"/>
          <cell r="Q6076">
            <v>61.75</v>
          </cell>
          <cell r="R6076">
            <v>7550</v>
          </cell>
          <cell r="S6076">
            <v>7550</v>
          </cell>
          <cell r="T6076">
            <v>7530</v>
          </cell>
          <cell r="U6076">
            <v>7610</v>
          </cell>
          <cell r="V6076">
            <v>7670</v>
          </cell>
          <cell r="W6076">
            <v>7550</v>
          </cell>
          <cell r="X6076">
            <v>37.917797933461927</v>
          </cell>
        </row>
        <row r="6077">
          <cell r="A6077">
            <v>45315</v>
          </cell>
          <cell r="B6077">
            <v>1</v>
          </cell>
          <cell r="C6077">
            <v>2024</v>
          </cell>
          <cell r="D6077">
            <v>3992</v>
          </cell>
          <cell r="E6077">
            <v>41.0501210638377</v>
          </cell>
          <cell r="F6077">
            <v>39.916139818980305</v>
          </cell>
          <cell r="G6077">
            <v>39.802741694494564</v>
          </cell>
          <cell r="H6077">
            <v>42.864491055609527</v>
          </cell>
          <cell r="I6077">
            <v>40.14293606795178</v>
          </cell>
          <cell r="J6077"/>
          <cell r="K6077">
            <v>43.998472300466922</v>
          </cell>
          <cell r="M6077" t="e">
            <v>#N/A</v>
          </cell>
          <cell r="N6077">
            <v>45.5</v>
          </cell>
          <cell r="O6077">
            <v>58.75</v>
          </cell>
          <cell r="P6077"/>
          <cell r="Q6077">
            <v>61.75</v>
          </cell>
          <cell r="R6077">
            <v>7620</v>
          </cell>
          <cell r="S6077">
            <v>7620</v>
          </cell>
          <cell r="T6077">
            <v>7600</v>
          </cell>
          <cell r="U6077">
            <v>7680</v>
          </cell>
          <cell r="V6077">
            <v>7740</v>
          </cell>
          <cell r="W6077">
            <v>7620</v>
          </cell>
          <cell r="X6077">
            <v>38.290151232571127</v>
          </cell>
        </row>
        <row r="6078">
          <cell r="A6078">
            <v>45316</v>
          </cell>
          <cell r="B6078">
            <v>1</v>
          </cell>
          <cell r="C6078">
            <v>2024</v>
          </cell>
          <cell r="D6078"/>
          <cell r="E6078"/>
          <cell r="F6078"/>
          <cell r="G6078"/>
          <cell r="H6078">
            <v>42.637694806638052</v>
          </cell>
          <cell r="I6078"/>
          <cell r="J6078"/>
          <cell r="K6078">
            <v>45.812842292238756</v>
          </cell>
          <cell r="M6078" t="e">
            <v>#N/A</v>
          </cell>
          <cell r="N6078">
            <v>45.5</v>
          </cell>
          <cell r="O6078">
            <v>58.75</v>
          </cell>
          <cell r="P6078"/>
          <cell r="Q6078">
            <v>61.75</v>
          </cell>
          <cell r="R6078">
            <v>7650</v>
          </cell>
          <cell r="S6078">
            <v>7650</v>
          </cell>
          <cell r="T6078">
            <v>7630</v>
          </cell>
          <cell r="U6078">
            <v>7710</v>
          </cell>
          <cell r="V6078">
            <v>7770</v>
          </cell>
          <cell r="W6078">
            <v>7650</v>
          </cell>
          <cell r="X6078"/>
        </row>
        <row r="6079">
          <cell r="A6079">
            <v>45317</v>
          </cell>
          <cell r="B6079">
            <v>1</v>
          </cell>
          <cell r="C6079">
            <v>2024</v>
          </cell>
          <cell r="D6079">
            <v>4021</v>
          </cell>
          <cell r="E6079">
            <v>41.0501210638377</v>
          </cell>
          <cell r="F6079">
            <v>40.14293606795178</v>
          </cell>
          <cell r="G6079">
            <v>40.029537943466039</v>
          </cell>
          <cell r="H6079"/>
          <cell r="I6079"/>
          <cell r="J6079"/>
          <cell r="K6079">
            <v>43.544879802523965</v>
          </cell>
          <cell r="M6079" t="e">
            <v>#N/A</v>
          </cell>
          <cell r="N6079">
            <v>45</v>
          </cell>
          <cell r="O6079">
            <v>58.75</v>
          </cell>
          <cell r="P6079"/>
          <cell r="Q6079">
            <v>61.75</v>
          </cell>
          <cell r="R6079">
            <v>7580</v>
          </cell>
          <cell r="S6079">
            <v>7580</v>
          </cell>
          <cell r="T6079">
            <v>7560</v>
          </cell>
          <cell r="U6079">
            <v>7640</v>
          </cell>
          <cell r="V6079">
            <v>7700</v>
          </cell>
          <cell r="W6079">
            <v>7580</v>
          </cell>
          <cell r="X6079">
            <v>38.600961570976395</v>
          </cell>
        </row>
        <row r="6080">
          <cell r="A6080">
            <v>45320</v>
          </cell>
          <cell r="B6080">
            <v>1</v>
          </cell>
          <cell r="C6080">
            <v>2024</v>
          </cell>
          <cell r="D6080">
            <v>3949</v>
          </cell>
          <cell r="E6080">
            <v>40.596528565894737</v>
          </cell>
          <cell r="F6080">
            <v>39.462547321037341</v>
          </cell>
          <cell r="G6080">
            <v>39.349149196551608</v>
          </cell>
          <cell r="H6080">
            <v>42.184102308695095</v>
          </cell>
          <cell r="I6080">
            <v>39.916139818980305</v>
          </cell>
          <cell r="J6080"/>
          <cell r="K6080">
            <v>45.586046043267281</v>
          </cell>
          <cell r="M6080" t="e">
            <v>#N/A</v>
          </cell>
          <cell r="N6080">
            <v>45.25</v>
          </cell>
          <cell r="O6080">
            <v>58.75</v>
          </cell>
          <cell r="P6080"/>
          <cell r="Q6080">
            <v>61.75</v>
          </cell>
          <cell r="R6080">
            <v>7580</v>
          </cell>
          <cell r="S6080">
            <v>7580</v>
          </cell>
          <cell r="T6080">
            <v>7560</v>
          </cell>
          <cell r="U6080">
            <v>7640</v>
          </cell>
          <cell r="V6080">
            <v>7700</v>
          </cell>
          <cell r="W6080">
            <v>7580</v>
          </cell>
          <cell r="X6080">
            <v>37.853693456820402</v>
          </cell>
        </row>
        <row r="6081">
          <cell r="A6081">
            <v>45321</v>
          </cell>
          <cell r="B6081">
            <v>1</v>
          </cell>
          <cell r="C6081">
            <v>2024</v>
          </cell>
          <cell r="D6081">
            <v>3842</v>
          </cell>
          <cell r="E6081">
            <v>39.916139818980305</v>
          </cell>
          <cell r="F6081">
            <v>38.78215857412291</v>
          </cell>
          <cell r="G6081">
            <v>38.668760449637169</v>
          </cell>
          <cell r="H6081">
            <v>41.276917312809175</v>
          </cell>
          <cell r="I6081">
            <v>39.099673322682982</v>
          </cell>
          <cell r="J6081"/>
          <cell r="K6081">
            <v>43.544879802523965</v>
          </cell>
          <cell r="M6081" t="e">
            <v>#N/A</v>
          </cell>
          <cell r="N6081">
            <v>44.45</v>
          </cell>
          <cell r="O6081">
            <v>58.75</v>
          </cell>
          <cell r="P6081"/>
          <cell r="Q6081">
            <v>61.75</v>
          </cell>
          <cell r="R6081">
            <v>7420</v>
          </cell>
          <cell r="S6081">
            <v>7420</v>
          </cell>
          <cell r="T6081">
            <v>7440</v>
          </cell>
          <cell r="U6081">
            <v>7500</v>
          </cell>
          <cell r="V6081">
            <v>7620</v>
          </cell>
          <cell r="W6081">
            <v>7450</v>
          </cell>
          <cell r="X6081">
            <v>36.882589991467619</v>
          </cell>
        </row>
        <row r="6082">
          <cell r="A6082">
            <v>45322</v>
          </cell>
          <cell r="B6082">
            <v>1</v>
          </cell>
          <cell r="C6082">
            <v>2024</v>
          </cell>
          <cell r="D6082">
            <v>3795</v>
          </cell>
          <cell r="E6082">
            <v>39.689343570008823</v>
          </cell>
          <cell r="F6082">
            <v>38.441964200665687</v>
          </cell>
          <cell r="G6082">
            <v>38.328566076179953</v>
          </cell>
          <cell r="H6082">
            <v>41.730509810752132</v>
          </cell>
          <cell r="I6082">
            <v>38.646080824740018</v>
          </cell>
          <cell r="J6082"/>
          <cell r="K6082">
            <v>44.792259171867101</v>
          </cell>
          <cell r="M6082" t="e">
            <v>#N/A</v>
          </cell>
          <cell r="N6082">
            <v>44.45</v>
          </cell>
          <cell r="O6082">
            <v>58.75</v>
          </cell>
          <cell r="P6082"/>
          <cell r="Q6082">
            <v>61.75</v>
          </cell>
          <cell r="R6082">
            <v>7290</v>
          </cell>
          <cell r="S6082">
            <v>7290</v>
          </cell>
          <cell r="T6082">
            <v>7310</v>
          </cell>
          <cell r="U6082">
            <v>7370</v>
          </cell>
          <cell r="V6082">
            <v>7490</v>
          </cell>
          <cell r="W6082">
            <v>7320</v>
          </cell>
          <cell r="X6082">
            <v>36.415983281013872</v>
          </cell>
        </row>
        <row r="6083">
          <cell r="A6083">
            <v>45323</v>
          </cell>
          <cell r="B6083">
            <v>2</v>
          </cell>
          <cell r="C6083">
            <v>2024</v>
          </cell>
          <cell r="D6083"/>
          <cell r="E6083"/>
          <cell r="F6083"/>
          <cell r="G6083"/>
          <cell r="H6083">
            <v>41.0501210638377</v>
          </cell>
          <cell r="I6083"/>
          <cell r="J6083"/>
          <cell r="K6083">
            <v>43.998472300466922</v>
          </cell>
          <cell r="M6083" t="e">
            <v>#N/A</v>
          </cell>
          <cell r="N6083">
            <v>44.25</v>
          </cell>
          <cell r="O6083">
            <v>58.75</v>
          </cell>
          <cell r="P6083"/>
          <cell r="Q6083">
            <v>61.75</v>
          </cell>
          <cell r="R6083">
            <v>7200</v>
          </cell>
          <cell r="S6083">
            <v>7200</v>
          </cell>
          <cell r="T6083">
            <v>7220</v>
          </cell>
          <cell r="U6083">
            <v>7280</v>
          </cell>
          <cell r="V6083">
            <v>7400</v>
          </cell>
          <cell r="W6083">
            <v>7230</v>
          </cell>
          <cell r="X6083"/>
        </row>
        <row r="6084">
          <cell r="A6084">
            <v>45324</v>
          </cell>
          <cell r="B6084">
            <v>2</v>
          </cell>
          <cell r="C6084">
            <v>2024</v>
          </cell>
          <cell r="D6084">
            <v>3762</v>
          </cell>
          <cell r="E6084">
            <v>39.575945445523082</v>
          </cell>
          <cell r="F6084">
            <v>38.328566076179953</v>
          </cell>
          <cell r="G6084">
            <v>38.215167951694212</v>
          </cell>
          <cell r="H6084">
            <v>41.0501210638377</v>
          </cell>
          <cell r="I6084">
            <v>38.419284575768543</v>
          </cell>
          <cell r="J6084"/>
          <cell r="K6084">
            <v>43.318083553552491</v>
          </cell>
          <cell r="M6084" t="e">
            <v>#N/A</v>
          </cell>
          <cell r="N6084">
            <v>44.25</v>
          </cell>
          <cell r="O6084">
            <v>58.75</v>
          </cell>
          <cell r="P6084"/>
          <cell r="Q6084">
            <v>61.75</v>
          </cell>
          <cell r="R6084">
            <v>7160</v>
          </cell>
          <cell r="S6084">
            <v>7160</v>
          </cell>
          <cell r="T6084">
            <v>7180</v>
          </cell>
          <cell r="U6084">
            <v>7240</v>
          </cell>
          <cell r="V6084">
            <v>7360</v>
          </cell>
          <cell r="W6084">
            <v>7190</v>
          </cell>
          <cell r="X6084">
            <v>36.191197821026684</v>
          </cell>
        </row>
        <row r="6085">
          <cell r="A6085">
            <v>45327</v>
          </cell>
          <cell r="B6085">
            <v>2</v>
          </cell>
          <cell r="C6085">
            <v>2024</v>
          </cell>
          <cell r="D6085">
            <v>3799</v>
          </cell>
          <cell r="E6085">
            <v>39.689343570008823</v>
          </cell>
          <cell r="F6085">
            <v>38.328566076179953</v>
          </cell>
          <cell r="G6085">
            <v>38.215167951694212</v>
          </cell>
          <cell r="H6085">
            <v>41.276917312809175</v>
          </cell>
          <cell r="I6085">
            <v>38.555362325151428</v>
          </cell>
          <cell r="J6085"/>
          <cell r="K6085">
            <v>43.771676051495447</v>
          </cell>
          <cell r="M6085" t="e">
            <v>#N/A</v>
          </cell>
          <cell r="N6085">
            <v>44</v>
          </cell>
          <cell r="O6085">
            <v>58.75</v>
          </cell>
          <cell r="P6085"/>
          <cell r="Q6085">
            <v>61.75</v>
          </cell>
          <cell r="R6085">
            <v>7210</v>
          </cell>
          <cell r="S6085">
            <v>7210</v>
          </cell>
          <cell r="T6085">
            <v>7170</v>
          </cell>
          <cell r="U6085">
            <v>7210</v>
          </cell>
          <cell r="V6085">
            <v>7410</v>
          </cell>
          <cell r="W6085">
            <v>7180</v>
          </cell>
          <cell r="X6085">
            <v>36.293131838359258</v>
          </cell>
        </row>
        <row r="6086">
          <cell r="A6086">
            <v>45328</v>
          </cell>
          <cell r="B6086">
            <v>2</v>
          </cell>
          <cell r="C6086">
            <v>2024</v>
          </cell>
          <cell r="D6086">
            <v>3841</v>
          </cell>
          <cell r="E6086">
            <v>39.916139818980305</v>
          </cell>
          <cell r="F6086">
            <v>38.555362325151428</v>
          </cell>
          <cell r="G6086">
            <v>38.441964200665687</v>
          </cell>
          <cell r="H6086">
            <v>41.730509810752132</v>
          </cell>
          <cell r="I6086">
            <v>38.8728770737115</v>
          </cell>
          <cell r="J6086"/>
          <cell r="K6086">
            <v>43.318083553552491</v>
          </cell>
          <cell r="M6086" t="e">
            <v>#N/A</v>
          </cell>
          <cell r="N6086">
            <v>44.25</v>
          </cell>
          <cell r="O6086">
            <v>58.75</v>
          </cell>
          <cell r="P6086"/>
          <cell r="Q6086">
            <v>61.75</v>
          </cell>
          <cell r="R6086">
            <v>7310</v>
          </cell>
          <cell r="S6086">
            <v>7310</v>
          </cell>
          <cell r="T6086">
            <v>7270</v>
          </cell>
          <cell r="U6086">
            <v>7310</v>
          </cell>
          <cell r="V6086">
            <v>7510</v>
          </cell>
          <cell r="W6086">
            <v>7280</v>
          </cell>
          <cell r="X6086">
            <v>36.57881134996645</v>
          </cell>
        </row>
        <row r="6087">
          <cell r="A6087">
            <v>45329</v>
          </cell>
          <cell r="B6087">
            <v>2</v>
          </cell>
          <cell r="C6087">
            <v>2024</v>
          </cell>
          <cell r="D6087">
            <v>3877</v>
          </cell>
          <cell r="E6087">
            <v>40.14293606795178</v>
          </cell>
          <cell r="F6087">
            <v>38.895556698608644</v>
          </cell>
          <cell r="G6087">
            <v>38.78215857412291</v>
          </cell>
          <cell r="H6087">
            <v>42.184102308695095</v>
          </cell>
          <cell r="I6087">
            <v>39.235751072065867</v>
          </cell>
          <cell r="J6087"/>
          <cell r="K6087">
            <v>43.544879802523965</v>
          </cell>
          <cell r="M6087" t="e">
            <v>#N/A</v>
          </cell>
          <cell r="N6087">
            <v>44.25</v>
          </cell>
          <cell r="O6087">
            <v>58.75</v>
          </cell>
          <cell r="P6087"/>
          <cell r="Q6087">
            <v>61.75</v>
          </cell>
          <cell r="R6087">
            <v>7260</v>
          </cell>
          <cell r="S6087">
            <v>7260</v>
          </cell>
          <cell r="T6087">
            <v>7220</v>
          </cell>
          <cell r="U6087">
            <v>7260</v>
          </cell>
          <cell r="V6087">
            <v>7460</v>
          </cell>
          <cell r="W6087">
            <v>7230</v>
          </cell>
          <cell r="X6087">
            <v>36.952681540761681</v>
          </cell>
        </row>
        <row r="6088">
          <cell r="A6088">
            <v>45330</v>
          </cell>
          <cell r="B6088">
            <v>2</v>
          </cell>
          <cell r="C6088">
            <v>2024</v>
          </cell>
          <cell r="D6088">
            <v>3878</v>
          </cell>
          <cell r="E6088">
            <v>40.256334192437521</v>
          </cell>
          <cell r="F6088">
            <v>39.122352947580126</v>
          </cell>
          <cell r="G6088">
            <v>39.008954823094385</v>
          </cell>
          <cell r="H6088">
            <v>42.184102308695095</v>
          </cell>
          <cell r="I6088">
            <v>39.326469571654457</v>
          </cell>
          <cell r="J6088"/>
          <cell r="K6088">
            <v>43.318083553552491</v>
          </cell>
          <cell r="M6088" t="e">
            <v>#N/A</v>
          </cell>
          <cell r="N6088">
            <v>44.5</v>
          </cell>
          <cell r="O6088">
            <v>58.75</v>
          </cell>
          <cell r="P6088"/>
          <cell r="Q6088">
            <v>61.75</v>
          </cell>
          <cell r="R6088">
            <v>7340</v>
          </cell>
          <cell r="S6088">
            <v>7340</v>
          </cell>
          <cell r="T6088">
            <v>7300</v>
          </cell>
          <cell r="U6088">
            <v>7340</v>
          </cell>
          <cell r="V6088">
            <v>7540</v>
          </cell>
          <cell r="W6088">
            <v>7310</v>
          </cell>
          <cell r="X6088">
            <v>36.907925031951144</v>
          </cell>
        </row>
        <row r="6089">
          <cell r="A6089">
            <v>45331</v>
          </cell>
          <cell r="B6089">
            <v>2</v>
          </cell>
          <cell r="C6089">
            <v>2024</v>
          </cell>
          <cell r="D6089">
            <v>3881</v>
          </cell>
          <cell r="E6089">
            <v>40.483130441409003</v>
          </cell>
          <cell r="F6089">
            <v>39.349149196551608</v>
          </cell>
          <cell r="G6089">
            <v>39.235751072065867</v>
          </cell>
          <cell r="H6089">
            <v>42.41089855766657</v>
          </cell>
          <cell r="I6089">
            <v>39.689343570008823</v>
          </cell>
          <cell r="J6089"/>
          <cell r="K6089">
            <v>42.977889180095268</v>
          </cell>
          <cell r="M6089" t="e">
            <v>#N/A</v>
          </cell>
          <cell r="N6089">
            <v>45</v>
          </cell>
          <cell r="O6089">
            <v>61.25</v>
          </cell>
          <cell r="P6089"/>
          <cell r="Q6089">
            <v>64.25</v>
          </cell>
          <cell r="R6089"/>
          <cell r="S6089"/>
          <cell r="T6089"/>
          <cell r="U6089"/>
          <cell r="V6089"/>
          <cell r="W6089"/>
          <cell r="X6089">
            <v>36.983035389004627</v>
          </cell>
        </row>
        <row r="6090">
          <cell r="A6090">
            <v>45334</v>
          </cell>
          <cell r="B6090">
            <v>2</v>
          </cell>
          <cell r="C6090">
            <v>2024</v>
          </cell>
          <cell r="D6090"/>
          <cell r="E6090"/>
          <cell r="F6090"/>
          <cell r="G6090"/>
          <cell r="H6090"/>
          <cell r="I6090"/>
          <cell r="J6090"/>
          <cell r="K6090">
            <v>43.091287304581009</v>
          </cell>
          <cell r="M6090" t="e">
            <v>#N/A</v>
          </cell>
          <cell r="N6090">
            <v>45</v>
          </cell>
          <cell r="O6090">
            <v>61.25</v>
          </cell>
          <cell r="P6090"/>
          <cell r="Q6090">
            <v>64.25</v>
          </cell>
          <cell r="R6090"/>
          <cell r="S6090"/>
          <cell r="T6090"/>
          <cell r="U6090"/>
          <cell r="V6090"/>
          <cell r="W6090"/>
          <cell r="X6090"/>
        </row>
        <row r="6091">
          <cell r="A6091">
            <v>45335</v>
          </cell>
          <cell r="B6091">
            <v>2</v>
          </cell>
          <cell r="C6091">
            <v>2024</v>
          </cell>
          <cell r="D6091">
            <v>3898</v>
          </cell>
          <cell r="E6091">
            <v>40.14293606795178</v>
          </cell>
          <cell r="F6091">
            <v>39.008954823094385</v>
          </cell>
          <cell r="G6091">
            <v>38.895556698608644</v>
          </cell>
          <cell r="H6091">
            <v>42.41089855766657</v>
          </cell>
          <cell r="I6091">
            <v>39.235751072065867</v>
          </cell>
          <cell r="J6091"/>
          <cell r="K6091">
            <v>44.905657296352842</v>
          </cell>
          <cell r="M6091" t="e">
            <v>#N/A</v>
          </cell>
          <cell r="N6091">
            <v>45</v>
          </cell>
          <cell r="O6091">
            <v>61.25</v>
          </cell>
          <cell r="P6091"/>
          <cell r="Q6091">
            <v>64.25</v>
          </cell>
          <cell r="R6091"/>
          <cell r="S6091"/>
          <cell r="T6091"/>
          <cell r="U6091"/>
          <cell r="V6091"/>
          <cell r="W6091"/>
          <cell r="X6091">
            <v>37.113844604988465</v>
          </cell>
        </row>
        <row r="6092">
          <cell r="A6092">
            <v>45336</v>
          </cell>
          <cell r="B6092">
            <v>2</v>
          </cell>
          <cell r="C6092">
            <v>2024</v>
          </cell>
          <cell r="D6092">
            <v>3948</v>
          </cell>
          <cell r="E6092">
            <v>40.256334192437521</v>
          </cell>
          <cell r="F6092">
            <v>39.235751072065867</v>
          </cell>
          <cell r="G6092">
            <v>39.122352947580126</v>
          </cell>
          <cell r="H6092">
            <v>42.637694806638052</v>
          </cell>
          <cell r="I6092">
            <v>39.689343570008823</v>
          </cell>
          <cell r="J6092"/>
          <cell r="K6092">
            <v>45.132453545324317</v>
          </cell>
          <cell r="M6092" t="e">
            <v>#N/A</v>
          </cell>
          <cell r="N6092">
            <v>45</v>
          </cell>
          <cell r="O6092">
            <v>61.25</v>
          </cell>
          <cell r="P6092"/>
          <cell r="Q6092">
            <v>64.25</v>
          </cell>
          <cell r="R6092"/>
          <cell r="S6092"/>
          <cell r="T6092"/>
          <cell r="U6092"/>
          <cell r="V6092"/>
          <cell r="W6092"/>
          <cell r="X6092">
            <v>37.440585027781694</v>
          </cell>
        </row>
        <row r="6093">
          <cell r="A6093">
            <v>45337</v>
          </cell>
          <cell r="B6093">
            <v>2</v>
          </cell>
          <cell r="C6093">
            <v>2024</v>
          </cell>
          <cell r="D6093">
            <v>3876</v>
          </cell>
          <cell r="E6093">
            <v>40.14293606795178</v>
          </cell>
          <cell r="F6093">
            <v>39.008954823094385</v>
          </cell>
          <cell r="G6093">
            <v>38.895556698608644</v>
          </cell>
          <cell r="H6093">
            <v>42.184102308695095</v>
          </cell>
          <cell r="I6093">
            <v>39.462547321037341</v>
          </cell>
          <cell r="J6093"/>
          <cell r="K6093">
            <v>43.544879802523965</v>
          </cell>
          <cell r="M6093" t="e">
            <v>#N/A</v>
          </cell>
          <cell r="N6093">
            <v>44.75</v>
          </cell>
          <cell r="O6093">
            <v>61.25</v>
          </cell>
          <cell r="P6093"/>
          <cell r="Q6093">
            <v>64.25</v>
          </cell>
          <cell r="R6093"/>
          <cell r="S6093"/>
          <cell r="T6093"/>
          <cell r="U6093"/>
          <cell r="V6093"/>
          <cell r="W6093"/>
          <cell r="X6093">
            <v>36.796243658997604</v>
          </cell>
        </row>
        <row r="6094">
          <cell r="A6094">
            <v>45338</v>
          </cell>
          <cell r="B6094">
            <v>2</v>
          </cell>
          <cell r="C6094">
            <v>2024</v>
          </cell>
          <cell r="D6094">
            <v>3806</v>
          </cell>
          <cell r="E6094">
            <v>40.14293606795178</v>
          </cell>
          <cell r="F6094">
            <v>39.008954823094385</v>
          </cell>
          <cell r="G6094">
            <v>38.895556698608644</v>
          </cell>
          <cell r="H6094">
            <v>42.184102308695095</v>
          </cell>
          <cell r="I6094">
            <v>39.235751072065867</v>
          </cell>
          <cell r="J6094"/>
          <cell r="K6094">
            <v>44.452064798409886</v>
          </cell>
          <cell r="M6094" t="e">
            <v>#N/A</v>
          </cell>
          <cell r="N6094">
            <v>44.75</v>
          </cell>
          <cell r="O6094">
            <v>61.25</v>
          </cell>
          <cell r="P6094"/>
          <cell r="Q6094">
            <v>64.25</v>
          </cell>
          <cell r="R6094"/>
          <cell r="S6094"/>
          <cell r="T6094"/>
          <cell r="U6094"/>
          <cell r="V6094"/>
          <cell r="W6094"/>
          <cell r="X6094">
            <v>36.131708814794862</v>
          </cell>
        </row>
        <row r="6095">
          <cell r="A6095">
            <v>45341</v>
          </cell>
          <cell r="B6095">
            <v>2</v>
          </cell>
          <cell r="C6095">
            <v>2024</v>
          </cell>
          <cell r="D6095">
            <v>3863</v>
          </cell>
          <cell r="E6095">
            <v>40.528489691203298</v>
          </cell>
          <cell r="F6095">
            <v>39.349149196551608</v>
          </cell>
          <cell r="G6095">
            <v>39.235751072065867</v>
          </cell>
          <cell r="H6095">
            <v>42.41089855766657</v>
          </cell>
          <cell r="I6095">
            <v>39.553265820625938</v>
          </cell>
          <cell r="J6095"/>
          <cell r="K6095">
            <v>45.359249794295799</v>
          </cell>
          <cell r="M6095" t="e">
            <v>#N/A</v>
          </cell>
          <cell r="N6095"/>
          <cell r="O6095"/>
          <cell r="P6095"/>
          <cell r="Q6095"/>
          <cell r="R6095">
            <v>7400</v>
          </cell>
          <cell r="S6095">
            <v>7400</v>
          </cell>
          <cell r="T6095">
            <v>7380</v>
          </cell>
          <cell r="U6095">
            <v>7420</v>
          </cell>
          <cell r="V6095">
            <v>7600</v>
          </cell>
          <cell r="W6095">
            <v>7400</v>
          </cell>
          <cell r="X6095">
            <v>36.626835693011017</v>
          </cell>
        </row>
        <row r="6096">
          <cell r="A6096">
            <v>45342</v>
          </cell>
          <cell r="B6096">
            <v>2</v>
          </cell>
          <cell r="C6096">
            <v>2024</v>
          </cell>
          <cell r="D6096">
            <v>3860</v>
          </cell>
          <cell r="E6096">
            <v>40.596528565894737</v>
          </cell>
          <cell r="F6096">
            <v>39.235751072065867</v>
          </cell>
          <cell r="G6096">
            <v>39.122352947580126</v>
          </cell>
          <cell r="H6096">
            <v>42.637694806638052</v>
          </cell>
          <cell r="I6096">
            <v>39.462547321037341</v>
          </cell>
          <cell r="J6096"/>
          <cell r="K6096">
            <v>44.678861047381361</v>
          </cell>
          <cell r="M6096" t="e">
            <v>#N/A</v>
          </cell>
          <cell r="N6096">
            <v>45</v>
          </cell>
          <cell r="O6096">
            <v>61.25</v>
          </cell>
          <cell r="P6096"/>
          <cell r="Q6096">
            <v>64.25</v>
          </cell>
          <cell r="R6096">
            <v>7490</v>
          </cell>
          <cell r="S6096">
            <v>7490</v>
          </cell>
          <cell r="T6096">
            <v>7480</v>
          </cell>
          <cell r="U6096">
            <v>7650</v>
          </cell>
          <cell r="V6096">
            <v>7790</v>
          </cell>
          <cell r="W6096">
            <v>7490</v>
          </cell>
          <cell r="X6096">
            <v>36.514432576847092</v>
          </cell>
        </row>
        <row r="6097">
          <cell r="A6097">
            <v>45343</v>
          </cell>
          <cell r="B6097">
            <v>2</v>
          </cell>
          <cell r="C6097">
            <v>2024</v>
          </cell>
          <cell r="D6097">
            <v>3868</v>
          </cell>
          <cell r="E6097">
            <v>40.709926690380478</v>
          </cell>
          <cell r="F6097">
            <v>39.349149196551608</v>
          </cell>
          <cell r="G6097">
            <v>39.349149196551608</v>
          </cell>
          <cell r="H6097">
            <v>42.637694806638052</v>
          </cell>
          <cell r="I6097">
            <v>39.553265820625938</v>
          </cell>
          <cell r="J6097"/>
          <cell r="K6097">
            <v>44.678861047381361</v>
          </cell>
          <cell r="M6097" t="e">
            <v>#N/A</v>
          </cell>
          <cell r="N6097">
            <v>45</v>
          </cell>
          <cell r="O6097">
            <v>61.25</v>
          </cell>
          <cell r="P6097"/>
          <cell r="Q6097">
            <v>64.25</v>
          </cell>
          <cell r="R6097">
            <v>7620</v>
          </cell>
          <cell r="S6097">
            <v>7620</v>
          </cell>
          <cell r="T6097">
            <v>7620</v>
          </cell>
          <cell r="U6097">
            <v>7710</v>
          </cell>
          <cell r="V6097">
            <v>7900</v>
          </cell>
          <cell r="W6097">
            <v>7640</v>
          </cell>
          <cell r="X6097">
            <v>36.613017154494194</v>
          </cell>
        </row>
        <row r="6098">
          <cell r="A6098">
            <v>45344</v>
          </cell>
          <cell r="B6098">
            <v>2</v>
          </cell>
          <cell r="C6098">
            <v>2024</v>
          </cell>
          <cell r="D6098">
            <v>3840</v>
          </cell>
          <cell r="E6098">
            <v>40.709926690380478</v>
          </cell>
          <cell r="F6098">
            <v>39.235751072065867</v>
          </cell>
          <cell r="G6098">
            <v>39.349149196551608</v>
          </cell>
          <cell r="H6098">
            <v>42.637694806638052</v>
          </cell>
          <cell r="I6098">
            <v>39.689343570008823</v>
          </cell>
          <cell r="J6098"/>
          <cell r="K6098">
            <v>45.359249794295799</v>
          </cell>
          <cell r="M6098" t="e">
            <v>#N/A</v>
          </cell>
          <cell r="N6098">
            <v>45</v>
          </cell>
          <cell r="O6098">
            <v>61.25</v>
          </cell>
          <cell r="P6098"/>
          <cell r="Q6098">
            <v>64.25</v>
          </cell>
          <cell r="R6098">
            <v>7610</v>
          </cell>
          <cell r="S6098">
            <v>7610</v>
          </cell>
          <cell r="T6098">
            <v>7600</v>
          </cell>
          <cell r="U6098">
            <v>7700</v>
          </cell>
          <cell r="V6098">
            <v>7850</v>
          </cell>
          <cell r="W6098">
            <v>7610</v>
          </cell>
          <cell r="X6098">
            <v>36.492671110432831</v>
          </cell>
        </row>
        <row r="6099">
          <cell r="A6099">
            <v>45345</v>
          </cell>
          <cell r="B6099">
            <v>2</v>
          </cell>
          <cell r="C6099">
            <v>2024</v>
          </cell>
          <cell r="D6099">
            <v>3851</v>
          </cell>
          <cell r="E6099">
            <v>40.936722939351959</v>
          </cell>
          <cell r="F6099">
            <v>39.462547321037341</v>
          </cell>
          <cell r="G6099">
            <v>39.575945445523082</v>
          </cell>
          <cell r="H6099">
            <v>42.41089855766657</v>
          </cell>
          <cell r="I6099">
            <v>39.689343570008823</v>
          </cell>
          <cell r="J6099"/>
          <cell r="K6099">
            <v>44.905657296352842</v>
          </cell>
          <cell r="M6099" t="e">
            <v>#N/A</v>
          </cell>
          <cell r="N6099">
            <v>45</v>
          </cell>
          <cell r="O6099">
            <v>61.25</v>
          </cell>
          <cell r="P6099"/>
          <cell r="Q6099">
            <v>64.25</v>
          </cell>
          <cell r="R6099">
            <v>7540</v>
          </cell>
          <cell r="S6099">
            <v>7540</v>
          </cell>
          <cell r="T6099">
            <v>7520</v>
          </cell>
          <cell r="U6099">
            <v>7630</v>
          </cell>
          <cell r="V6099">
            <v>7830</v>
          </cell>
          <cell r="W6099">
            <v>7540</v>
          </cell>
          <cell r="X6099">
            <v>36.581878734624745</v>
          </cell>
        </row>
        <row r="6100">
          <cell r="A6100">
            <v>45348</v>
          </cell>
          <cell r="B6100">
            <v>2</v>
          </cell>
          <cell r="C6100">
            <v>2024</v>
          </cell>
          <cell r="D6100">
            <v>3868</v>
          </cell>
          <cell r="E6100">
            <v>40.823324814866218</v>
          </cell>
          <cell r="F6100">
            <v>39.462547321037341</v>
          </cell>
          <cell r="G6100">
            <v>39.462547321037341</v>
          </cell>
          <cell r="H6100">
            <v>42.637694806638052</v>
          </cell>
          <cell r="I6100">
            <v>39.780062069597413</v>
          </cell>
          <cell r="J6100"/>
          <cell r="K6100">
            <v>43.431481678038224</v>
          </cell>
          <cell r="M6100" t="e">
            <v>#N/A</v>
          </cell>
          <cell r="N6100">
            <v>45.25</v>
          </cell>
          <cell r="O6100">
            <v>61.25</v>
          </cell>
          <cell r="P6100"/>
          <cell r="Q6100">
            <v>64.25</v>
          </cell>
          <cell r="R6100">
            <v>7520</v>
          </cell>
          <cell r="S6100">
            <v>7520</v>
          </cell>
          <cell r="T6100">
            <v>7500</v>
          </cell>
          <cell r="U6100">
            <v>7610</v>
          </cell>
          <cell r="V6100">
            <v>7760</v>
          </cell>
          <cell r="W6100">
            <v>7520</v>
          </cell>
          <cell r="X6100">
            <v>36.743367163211765</v>
          </cell>
        </row>
        <row r="6101">
          <cell r="A6101">
            <v>45349</v>
          </cell>
          <cell r="B6101">
            <v>2</v>
          </cell>
          <cell r="C6101">
            <v>2024</v>
          </cell>
          <cell r="D6101">
            <v>3924</v>
          </cell>
          <cell r="E6101">
            <v>41.390315437294916</v>
          </cell>
          <cell r="F6101">
            <v>39.916139818980305</v>
          </cell>
          <cell r="G6101">
            <v>39.802741694494564</v>
          </cell>
          <cell r="H6101">
            <v>42.864491055609527</v>
          </cell>
          <cell r="I6101">
            <v>40.14293606795178</v>
          </cell>
          <cell r="J6101"/>
          <cell r="K6101">
            <v>46.946823537096151</v>
          </cell>
          <cell r="M6101" t="e">
            <v>#N/A</v>
          </cell>
          <cell r="N6101">
            <v>45.5</v>
          </cell>
          <cell r="O6101">
            <v>61.25</v>
          </cell>
          <cell r="P6101"/>
          <cell r="Q6101">
            <v>64.25</v>
          </cell>
          <cell r="R6101">
            <v>7610</v>
          </cell>
          <cell r="S6101">
            <v>7610</v>
          </cell>
          <cell r="T6101">
            <v>7590</v>
          </cell>
          <cell r="U6101">
            <v>7700</v>
          </cell>
          <cell r="V6101">
            <v>7850</v>
          </cell>
          <cell r="W6101">
            <v>7610</v>
          </cell>
          <cell r="X6101">
            <v>37.392793317818644</v>
          </cell>
        </row>
        <row r="6102">
          <cell r="A6102">
            <v>45350</v>
          </cell>
          <cell r="B6102">
            <v>2</v>
          </cell>
          <cell r="C6102">
            <v>2024</v>
          </cell>
          <cell r="D6102">
            <v>3907</v>
          </cell>
          <cell r="E6102">
            <v>41.276917312809175</v>
          </cell>
          <cell r="F6102">
            <v>39.689343570008823</v>
          </cell>
          <cell r="G6102">
            <v>39.575945445523082</v>
          </cell>
          <cell r="H6102">
            <v>42.864491055609527</v>
          </cell>
          <cell r="I6102">
            <v>40.006858318568895</v>
          </cell>
          <cell r="J6102"/>
          <cell r="K6102">
            <v>46.039638541210238</v>
          </cell>
          <cell r="M6102" t="e">
            <v>#N/A</v>
          </cell>
          <cell r="N6102">
            <v>45.5</v>
          </cell>
          <cell r="O6102">
            <v>61.25</v>
          </cell>
          <cell r="P6102"/>
          <cell r="Q6102">
            <v>64.25</v>
          </cell>
          <cell r="R6102">
            <v>7660</v>
          </cell>
          <cell r="S6102">
            <v>7660</v>
          </cell>
          <cell r="T6102">
            <v>7640</v>
          </cell>
          <cell r="U6102">
            <v>7750</v>
          </cell>
          <cell r="V6102">
            <v>7900</v>
          </cell>
          <cell r="W6102">
            <v>7660</v>
          </cell>
          <cell r="X6102">
            <v>37.176125224735408</v>
          </cell>
        </row>
        <row r="6103">
          <cell r="A6103">
            <v>45351</v>
          </cell>
          <cell r="B6103">
            <v>2</v>
          </cell>
          <cell r="C6103">
            <v>2024</v>
          </cell>
          <cell r="D6103">
            <v>3969</v>
          </cell>
          <cell r="E6103">
            <v>41.617111686266398</v>
          </cell>
          <cell r="F6103">
            <v>40.14293606795178</v>
          </cell>
          <cell r="G6103">
            <v>40.029537943466039</v>
          </cell>
          <cell r="H6103">
            <v>43.544879802523965</v>
          </cell>
          <cell r="I6103">
            <v>40.460450816511852</v>
          </cell>
          <cell r="J6103"/>
          <cell r="K6103">
            <v>46.039638541210238</v>
          </cell>
          <cell r="M6103" t="e">
            <v>#N/A</v>
          </cell>
          <cell r="N6103">
            <v>46</v>
          </cell>
          <cell r="O6103">
            <v>61.25</v>
          </cell>
          <cell r="P6103"/>
          <cell r="Q6103">
            <v>64.25</v>
          </cell>
          <cell r="R6103">
            <v>7730</v>
          </cell>
          <cell r="S6103">
            <v>7730</v>
          </cell>
          <cell r="T6103">
            <v>7710</v>
          </cell>
          <cell r="U6103">
            <v>7820</v>
          </cell>
          <cell r="V6103">
            <v>7970</v>
          </cell>
          <cell r="W6103">
            <v>7730</v>
          </cell>
          <cell r="X6103">
            <v>37.96517554482498</v>
          </cell>
        </row>
        <row r="6104">
          <cell r="A6104">
            <v>45352</v>
          </cell>
          <cell r="B6104">
            <v>3</v>
          </cell>
          <cell r="C6104">
            <v>2024</v>
          </cell>
          <cell r="D6104">
            <v>3964</v>
          </cell>
          <cell r="E6104">
            <v>41.617111686266398</v>
          </cell>
          <cell r="F6104">
            <v>40.14293606795178</v>
          </cell>
          <cell r="G6104">
            <v>40.029537943466039</v>
          </cell>
          <cell r="H6104">
            <v>43.771676051495447</v>
          </cell>
          <cell r="I6104">
            <v>40.369732316923262</v>
          </cell>
          <cell r="J6104"/>
          <cell r="K6104">
            <v>46.039638541210238</v>
          </cell>
          <cell r="M6104" t="e">
            <v>#N/A</v>
          </cell>
          <cell r="N6104">
            <v>46</v>
          </cell>
          <cell r="O6104">
            <v>63.25</v>
          </cell>
          <cell r="P6104"/>
          <cell r="Q6104">
            <v>66.25</v>
          </cell>
          <cell r="R6104">
            <v>7790</v>
          </cell>
          <cell r="S6104">
            <v>7790</v>
          </cell>
          <cell r="T6104">
            <v>7770</v>
          </cell>
          <cell r="U6104">
            <v>7880</v>
          </cell>
          <cell r="V6104">
            <v>8030</v>
          </cell>
          <cell r="W6104">
            <v>7790</v>
          </cell>
          <cell r="X6104">
            <v>37.909354034279687</v>
          </cell>
        </row>
        <row r="6105">
          <cell r="A6105">
            <v>45355</v>
          </cell>
          <cell r="B6105">
            <v>3</v>
          </cell>
          <cell r="C6105">
            <v>2024</v>
          </cell>
          <cell r="D6105">
            <v>3940</v>
          </cell>
          <cell r="E6105">
            <v>41.617111686266398</v>
          </cell>
          <cell r="F6105">
            <v>40.14293606795178</v>
          </cell>
          <cell r="G6105">
            <v>40.029537943466039</v>
          </cell>
          <cell r="H6105">
            <v>43.771676051495447</v>
          </cell>
          <cell r="I6105">
            <v>40.369732316923262</v>
          </cell>
          <cell r="J6105"/>
          <cell r="K6105">
            <v>44.111870424952663</v>
          </cell>
          <cell r="M6105" t="e">
            <v>#N/A</v>
          </cell>
          <cell r="N6105">
            <v>45.75</v>
          </cell>
          <cell r="O6105">
            <v>63.25</v>
          </cell>
          <cell r="P6105"/>
          <cell r="Q6105">
            <v>66.25</v>
          </cell>
          <cell r="R6105">
            <v>7750</v>
          </cell>
          <cell r="S6105">
            <v>7750</v>
          </cell>
          <cell r="T6105">
            <v>7730</v>
          </cell>
          <cell r="U6105">
            <v>7840</v>
          </cell>
          <cell r="V6105">
            <v>7990</v>
          </cell>
          <cell r="W6105">
            <v>7750</v>
          </cell>
          <cell r="X6105">
            <v>37.863441565577432</v>
          </cell>
        </row>
        <row r="6106">
          <cell r="A6106">
            <v>45356</v>
          </cell>
          <cell r="B6106">
            <v>3</v>
          </cell>
          <cell r="C6106">
            <v>2024</v>
          </cell>
          <cell r="D6106">
            <v>3989</v>
          </cell>
          <cell r="E6106">
            <v>41.843907935237873</v>
          </cell>
          <cell r="F6106">
            <v>40.483130441409003</v>
          </cell>
          <cell r="G6106">
            <v>40.369732316923262</v>
          </cell>
          <cell r="H6106">
            <v>44.225268549438404</v>
          </cell>
          <cell r="I6106">
            <v>40.596528565894737</v>
          </cell>
          <cell r="J6106"/>
          <cell r="K6106">
            <v>44.678861047381361</v>
          </cell>
          <cell r="M6106" t="e">
            <v>#N/A</v>
          </cell>
          <cell r="N6106">
            <v>46</v>
          </cell>
          <cell r="O6106">
            <v>63.25</v>
          </cell>
          <cell r="P6106"/>
          <cell r="Q6106">
            <v>66.25</v>
          </cell>
          <cell r="R6106">
            <v>7760</v>
          </cell>
          <cell r="S6106">
            <v>7760</v>
          </cell>
          <cell r="T6106">
            <v>7710</v>
          </cell>
          <cell r="U6106">
            <v>7810</v>
          </cell>
          <cell r="V6106">
            <v>7960</v>
          </cell>
          <cell r="W6106">
            <v>7730</v>
          </cell>
          <cell r="X6106">
            <v>38.229040234406504</v>
          </cell>
        </row>
        <row r="6107">
          <cell r="A6107">
            <v>45357</v>
          </cell>
          <cell r="B6107">
            <v>3</v>
          </cell>
          <cell r="C6107">
            <v>2024</v>
          </cell>
          <cell r="D6107">
            <v>4081</v>
          </cell>
          <cell r="E6107">
            <v>42.751092931123793</v>
          </cell>
          <cell r="F6107">
            <v>41.276917312809175</v>
          </cell>
          <cell r="G6107">
            <v>41.163519188323434</v>
          </cell>
          <cell r="H6107">
            <v>44.678861047381361</v>
          </cell>
          <cell r="I6107">
            <v>41.503713561780657</v>
          </cell>
          <cell r="J6107"/>
          <cell r="K6107">
            <v>45.926240416724497</v>
          </cell>
          <cell r="M6107" t="e">
            <v>#N/A</v>
          </cell>
          <cell r="N6107">
            <v>46.75</v>
          </cell>
          <cell r="O6107">
            <v>63.25</v>
          </cell>
          <cell r="P6107"/>
          <cell r="Q6107">
            <v>66.25</v>
          </cell>
          <cell r="R6107">
            <v>7870</v>
          </cell>
          <cell r="S6107">
            <v>7870</v>
          </cell>
          <cell r="T6107">
            <v>7820</v>
          </cell>
          <cell r="U6107">
            <v>7920</v>
          </cell>
          <cell r="V6107">
            <v>8070</v>
          </cell>
          <cell r="W6107">
            <v>7840</v>
          </cell>
          <cell r="X6107">
            <v>39.135538776008701</v>
          </cell>
        </row>
        <row r="6108">
          <cell r="A6108">
            <v>45358</v>
          </cell>
          <cell r="B6108">
            <v>3</v>
          </cell>
          <cell r="C6108">
            <v>2024</v>
          </cell>
          <cell r="D6108">
            <v>4071</v>
          </cell>
          <cell r="E6108">
            <v>42.751092931123793</v>
          </cell>
          <cell r="F6108">
            <v>41.276917312809175</v>
          </cell>
          <cell r="G6108">
            <v>41.163519188323434</v>
          </cell>
          <cell r="H6108">
            <v>45.132453545324317</v>
          </cell>
          <cell r="I6108">
            <v>41.594432061369247</v>
          </cell>
          <cell r="J6108"/>
          <cell r="K6108">
            <v>45.926240416724497</v>
          </cell>
          <cell r="M6108" t="e">
            <v>#N/A</v>
          </cell>
          <cell r="N6108">
            <v>47</v>
          </cell>
          <cell r="O6108">
            <v>63.25</v>
          </cell>
          <cell r="P6108"/>
          <cell r="Q6108">
            <v>66.25</v>
          </cell>
          <cell r="R6108">
            <v>7870</v>
          </cell>
          <cell r="S6108">
            <v>7870</v>
          </cell>
          <cell r="T6108">
            <v>7790</v>
          </cell>
          <cell r="U6108">
            <v>7920</v>
          </cell>
          <cell r="V6108">
            <v>8070</v>
          </cell>
          <cell r="W6108">
            <v>7810</v>
          </cell>
          <cell r="X6108">
            <v>39.263769064975172</v>
          </cell>
        </row>
        <row r="6109">
          <cell r="A6109">
            <v>45359</v>
          </cell>
          <cell r="B6109">
            <v>3</v>
          </cell>
          <cell r="C6109">
            <v>2024</v>
          </cell>
          <cell r="D6109" t="str">
            <v>Real-Time Engine Initialization Error</v>
          </cell>
          <cell r="E6109" t="e">
            <v>#VALUE!</v>
          </cell>
          <cell r="F6109" t="e">
            <v>#VALUE!</v>
          </cell>
          <cell r="G6109" t="e">
            <v>#VALUE!</v>
          </cell>
          <cell r="H6109" t="e">
            <v>#VALUE!</v>
          </cell>
          <cell r="I6109" t="e">
            <v>#VALUE!</v>
          </cell>
          <cell r="J6109"/>
          <cell r="K6109" t="e">
            <v>#VALUE!</v>
          </cell>
          <cell r="M6109" t="str">
            <v>Real-Time Engine Initialization Error</v>
          </cell>
          <cell r="N6109" t="str">
            <v>Real-Time Engine Initialization Error</v>
          </cell>
          <cell r="O6109" t="str">
            <v>Real-Time Engine Initialization Error</v>
          </cell>
          <cell r="P6109"/>
          <cell r="Q6109" t="str">
            <v>Real-Time Engine Initialization Error</v>
          </cell>
          <cell r="R6109" t="str">
            <v>Real-Time Engine Initialization Error</v>
          </cell>
          <cell r="S6109" t="str">
            <v>Real-Time Engine Initialization Error</v>
          </cell>
          <cell r="T6109" t="str">
            <v>Real-Time Engine Initialization Error</v>
          </cell>
          <cell r="U6109" t="str">
            <v>Real-Time Engine Initialization Error</v>
          </cell>
          <cell r="V6109" t="str">
            <v>Real-Time Engine Initialization Error</v>
          </cell>
          <cell r="W6109" t="str">
            <v>Real-Time Engine Initialization Error</v>
          </cell>
          <cell r="X6109" t="e">
            <v>#VALUE!</v>
          </cell>
        </row>
      </sheetData>
      <sheetData sheetId="13"/>
      <sheetData sheetId="14"/>
      <sheetData sheetId="15">
        <row r="2">
          <cell r="D2">
            <v>1142.1764705882354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@upOq24[INTERVAL:DAILY,COMPRESSION:1,FILTER:none,SORT:ASC,NDATE:7/31/2024,FDATE:7/1/2024,VERSION:1]?DATE,CLOSE" advise="1"/>
      <ddeItem name="StdDocumentName" ole="1" advise="1"/>
      <ddeItem name="UPON24[INTERVAL:DAILY,COMPRESSION:1,SORT:ASC,NDATE:6/1/2024,FDATE:5/26/2024,VERSION:1]?DATE,CLOSE" advise="1"/>
    </ddeItems>
  </ddeLin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>
        <row r="578">
          <cell r="BO578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48">
          <cell r="BO448">
            <v>91.95305470952006</v>
          </cell>
          <cell r="BP448">
            <v>90.575810809821263</v>
          </cell>
          <cell r="BQ448">
            <v>95.752685525628394</v>
          </cell>
          <cell r="BR448">
            <v>163.40996045857611</v>
          </cell>
          <cell r="BS448">
            <v>241.107853491512</v>
          </cell>
          <cell r="BT448">
            <v>161.06222762631555</v>
          </cell>
          <cell r="BU448">
            <v>268.86835473919336</v>
          </cell>
          <cell r="BV448">
            <v>269.55422528045347</v>
          </cell>
          <cell r="BW448">
            <v>338.44338999109419</v>
          </cell>
          <cell r="BX448">
            <v>493.63216089350777</v>
          </cell>
        </row>
        <row r="449">
          <cell r="BO449">
            <v>18.486756989784855</v>
          </cell>
          <cell r="BP449">
            <v>21.942096065989794</v>
          </cell>
          <cell r="BQ449">
            <v>14.207864026242538</v>
          </cell>
          <cell r="BR449">
            <v>90.661416477565879</v>
          </cell>
          <cell r="BS449">
            <v>135.02213685995503</v>
          </cell>
          <cell r="BT449">
            <v>105.5084344822691</v>
          </cell>
          <cell r="BU449">
            <v>194.39702820797731</v>
          </cell>
          <cell r="BV449">
            <v>227.16048114657045</v>
          </cell>
          <cell r="BW449">
            <v>254.44406992194081</v>
          </cell>
          <cell r="BX449">
            <v>533.31283929649976</v>
          </cell>
        </row>
        <row r="450">
          <cell r="BO450">
            <v>140.04554551602217</v>
          </cell>
          <cell r="BP450">
            <v>128.20492127634461</v>
          </cell>
          <cell r="BQ450">
            <v>187.53057737404689</v>
          </cell>
          <cell r="BR450">
            <v>244.71443255154358</v>
          </cell>
          <cell r="BS450">
            <v>279.25031340643318</v>
          </cell>
          <cell r="BT450">
            <v>279.80780151062697</v>
          </cell>
          <cell r="BU450">
            <v>316.56228379150491</v>
          </cell>
          <cell r="BV450">
            <v>350.34516157439674</v>
          </cell>
          <cell r="BW450">
            <v>400.0194628833504</v>
          </cell>
          <cell r="BX450">
            <v>729.94385101442458</v>
          </cell>
        </row>
        <row r="451">
          <cell r="BO451">
            <v>147.93042829641277</v>
          </cell>
          <cell r="BP451">
            <v>160.31214377599397</v>
          </cell>
          <cell r="BQ451">
            <v>216.48173316472685</v>
          </cell>
          <cell r="BR451">
            <v>268.35975737261748</v>
          </cell>
          <cell r="BS451">
            <v>318.24401128988234</v>
          </cell>
          <cell r="BT451">
            <v>331.97228196650337</v>
          </cell>
          <cell r="BU451">
            <v>339.93850023453916</v>
          </cell>
          <cell r="BV451">
            <v>383.33512391540285</v>
          </cell>
          <cell r="BW451">
            <v>449.22892849069171</v>
          </cell>
        </row>
        <row r="452">
          <cell r="BO452">
            <v>98.205147675733386</v>
          </cell>
          <cell r="BP452">
            <v>157.78716261405478</v>
          </cell>
          <cell r="BQ452">
            <v>193.43800666019871</v>
          </cell>
          <cell r="BR452">
            <v>232.12661527795566</v>
          </cell>
          <cell r="BS452">
            <v>280.72081827532242</v>
          </cell>
          <cell r="BT452">
            <v>316.66248490914313</v>
          </cell>
          <cell r="BU452">
            <v>298.77457995053862</v>
          </cell>
          <cell r="BV452">
            <v>348.49132243628981</v>
          </cell>
          <cell r="BW452">
            <v>428.70156269470715</v>
          </cell>
        </row>
        <row r="453">
          <cell r="BO453">
            <v>148.33502377717301</v>
          </cell>
          <cell r="BP453">
            <v>214.3436142883663</v>
          </cell>
          <cell r="BQ453">
            <v>234.10773751801491</v>
          </cell>
          <cell r="BR453">
            <v>249.50196637115556</v>
          </cell>
          <cell r="BS453">
            <v>317.87738793126852</v>
          </cell>
          <cell r="BT453">
            <v>380.7224910360423</v>
          </cell>
          <cell r="BU453">
            <v>356.19258513851412</v>
          </cell>
          <cell r="BV453">
            <v>397.32284652961448</v>
          </cell>
          <cell r="BW453">
            <v>478.20574596796001</v>
          </cell>
        </row>
        <row r="454">
          <cell r="BN454">
            <v>110.07324533114669</v>
          </cell>
          <cell r="BO454">
            <v>164.10228380853351</v>
          </cell>
          <cell r="BP454">
            <v>216.13615688440589</v>
          </cell>
          <cell r="BQ454">
            <v>255.75537811130368</v>
          </cell>
          <cell r="BR454">
            <v>252.71978976158985</v>
          </cell>
          <cell r="BS454">
            <v>334.11694955551599</v>
          </cell>
          <cell r="BT454">
            <v>402.49892957411896</v>
          </cell>
          <cell r="BU454">
            <v>370.26490332743367</v>
          </cell>
          <cell r="BV454">
            <v>404.22189284819547</v>
          </cell>
          <cell r="BW454">
            <v>481.65103461370319</v>
          </cell>
        </row>
        <row r="455">
          <cell r="BN455">
            <v>89.441038117173989</v>
          </cell>
          <cell r="BO455">
            <v>192.11230593685872</v>
          </cell>
          <cell r="BP455">
            <v>224.98171043994569</v>
          </cell>
          <cell r="BQ455">
            <v>286.77607941545358</v>
          </cell>
          <cell r="BR455">
            <v>290.36223309212335</v>
          </cell>
          <cell r="BS455">
            <v>373.34629140336688</v>
          </cell>
          <cell r="BT455">
            <v>462.81379642374151</v>
          </cell>
          <cell r="BU455">
            <v>397.15474763056864</v>
          </cell>
          <cell r="BV455">
            <v>448.57924556377628</v>
          </cell>
          <cell r="BW455">
            <v>528.67649139932587</v>
          </cell>
        </row>
        <row r="456">
          <cell r="BN456">
            <v>90.414747432273415</v>
          </cell>
          <cell r="BO456">
            <v>185.5999401685614</v>
          </cell>
          <cell r="BP456">
            <v>202.94928153842687</v>
          </cell>
          <cell r="BQ456">
            <v>270.94679946574649</v>
          </cell>
          <cell r="BR456">
            <v>281.92078616356747</v>
          </cell>
          <cell r="BS456">
            <v>360.78047440452821</v>
          </cell>
          <cell r="BT456">
            <v>462.20494616470233</v>
          </cell>
          <cell r="BU456">
            <v>365.47099753125775</v>
          </cell>
          <cell r="BV456">
            <v>391.96561544228638</v>
          </cell>
          <cell r="BW456">
            <v>499.93352873450874</v>
          </cell>
        </row>
        <row r="457">
          <cell r="BN457">
            <v>140.63684949519299</v>
          </cell>
          <cell r="BO457">
            <v>230.86211381585667</v>
          </cell>
          <cell r="BP457">
            <v>251.70012158425104</v>
          </cell>
          <cell r="BQ457">
            <v>312.93418710050236</v>
          </cell>
          <cell r="BR457">
            <v>354.59054180709938</v>
          </cell>
          <cell r="BS457">
            <v>403.1326137057776</v>
          </cell>
          <cell r="BT457">
            <v>527.01249722283535</v>
          </cell>
          <cell r="BU457">
            <v>408.33159026812501</v>
          </cell>
          <cell r="BV457">
            <v>409.21370068817265</v>
          </cell>
          <cell r="BW457">
            <v>544.59911540081339</v>
          </cell>
        </row>
        <row r="458">
          <cell r="BN458">
            <v>172.48503008433505</v>
          </cell>
          <cell r="BO458">
            <v>222.77447257212279</v>
          </cell>
          <cell r="BP458">
            <v>238.75280947416522</v>
          </cell>
          <cell r="BQ458">
            <v>326.49148490113947</v>
          </cell>
          <cell r="BR458">
            <v>370.93730264974619</v>
          </cell>
          <cell r="BS458">
            <v>403.5743035361038</v>
          </cell>
          <cell r="BT458">
            <v>561.22281868458379</v>
          </cell>
          <cell r="BU458">
            <v>404.8378423397769</v>
          </cell>
          <cell r="BV458">
            <v>425.16092769188572</v>
          </cell>
          <cell r="BW458">
            <v>554.85167811665633</v>
          </cell>
        </row>
        <row r="459">
          <cell r="BN459">
            <v>120.52850515260913</v>
          </cell>
          <cell r="BO459">
            <v>114.96867244649923</v>
          </cell>
          <cell r="BP459">
            <v>142.71408475695117</v>
          </cell>
          <cell r="BQ459">
            <v>205.25637558783606</v>
          </cell>
          <cell r="BR459">
            <v>237.83249311375005</v>
          </cell>
          <cell r="BS459">
            <v>234.41887709594221</v>
          </cell>
          <cell r="BT459">
            <v>278.00422722251415</v>
          </cell>
          <cell r="BU459">
            <v>294.00655562613434</v>
          </cell>
          <cell r="BV459">
            <v>335.80725941517073</v>
          </cell>
          <cell r="BW459">
            <v>464.60838343899655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A2DF-B1A6-401F-B47C-DD94D15962AE}">
  <dimension ref="A2:BB1691"/>
  <sheetViews>
    <sheetView zoomScale="85" zoomScaleNormal="85" workbookViewId="0">
      <pane xSplit="1" ySplit="2" topLeftCell="H1568" activePane="bottomRight" state="frozen"/>
      <selection pane="topRight" activeCell="B1" sqref="B1"/>
      <selection pane="bottomLeft" activeCell="A3" sqref="A3"/>
      <selection pane="bottomRight" activeCell="A1577" sqref="A1577:XFD1577"/>
    </sheetView>
  </sheetViews>
  <sheetFormatPr defaultColWidth="9" defaultRowHeight="13.5" x14ac:dyDescent="0.25"/>
  <cols>
    <col min="1" max="1" width="20.6640625" style="1" bestFit="1" customWidth="1"/>
    <col min="2" max="4" width="12.5" style="9" customWidth="1"/>
    <col min="5" max="6" width="12.5" style="5" customWidth="1"/>
    <col min="7" max="9" width="12.5" style="9" customWidth="1"/>
    <col min="10" max="10" width="13.83203125" style="4" bestFit="1" customWidth="1"/>
    <col min="11" max="11" width="13.83203125" style="4" customWidth="1"/>
    <col min="12" max="12" width="9.1640625" style="4" bestFit="1" customWidth="1"/>
    <col min="13" max="20" width="12.5" style="5" customWidth="1"/>
    <col min="21" max="21" width="9" style="4"/>
    <col min="22" max="22" width="12.5" style="8" customWidth="1"/>
    <col min="23" max="30" width="12.5" style="5" customWidth="1"/>
    <col min="31" max="31" width="9" style="4"/>
    <col min="32" max="33" width="12.5" style="5" customWidth="1"/>
    <col min="34" max="37" width="9.1640625" style="4" bestFit="1" customWidth="1"/>
    <col min="38" max="38" width="12" style="4" bestFit="1" customWidth="1"/>
    <col min="39" max="41" width="12.5" style="5" customWidth="1"/>
    <col min="42" max="42" width="9.1640625" style="4" bestFit="1" customWidth="1"/>
    <col min="43" max="45" width="10.83203125" style="4" customWidth="1"/>
    <col min="46" max="51" width="12.5" style="5" customWidth="1"/>
    <col min="52" max="52" width="9.1640625" style="4" bestFit="1" customWidth="1"/>
    <col min="53" max="16384" width="9" style="4"/>
  </cols>
  <sheetData>
    <row r="2" spans="1:54" ht="94.5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5" t="s">
        <v>27</v>
      </c>
      <c r="AD2" s="3" t="s">
        <v>28</v>
      </c>
      <c r="AF2" s="3" t="s">
        <v>29</v>
      </c>
      <c r="AG2" s="3" t="s">
        <v>30</v>
      </c>
      <c r="AI2" s="3" t="s">
        <v>31</v>
      </c>
      <c r="AJ2" s="3" t="s">
        <v>32</v>
      </c>
      <c r="AM2" s="3" t="s">
        <v>33</v>
      </c>
      <c r="AN2" s="3" t="s">
        <v>34</v>
      </c>
      <c r="AO2" s="3" t="s">
        <v>35</v>
      </c>
      <c r="AT2" s="3" t="s">
        <v>36</v>
      </c>
      <c r="AU2" s="3" t="s">
        <v>37</v>
      </c>
      <c r="AV2" s="3" t="s">
        <v>38</v>
      </c>
      <c r="AW2" s="3" t="s">
        <v>39</v>
      </c>
      <c r="AX2" s="3" t="s">
        <v>40</v>
      </c>
      <c r="AY2" s="3" t="s">
        <v>41</v>
      </c>
      <c r="BB2" s="4" t="s">
        <v>42</v>
      </c>
    </row>
    <row r="3" spans="1:54" x14ac:dyDescent="0.25">
      <c r="A3" s="1">
        <v>43437</v>
      </c>
      <c r="B3" s="6">
        <v>32.119999999999997</v>
      </c>
      <c r="C3" s="6">
        <v>28.37</v>
      </c>
      <c r="D3" s="6">
        <v>30.82</v>
      </c>
      <c r="E3" s="6">
        <f>IF(AM3="","",AM3/2206.622)*100</f>
        <v>29.366153333013088</v>
      </c>
      <c r="F3" s="6">
        <v>28.893842118966429</v>
      </c>
      <c r="G3" s="6">
        <v>41.57</v>
      </c>
      <c r="H3" s="6">
        <v>28.57</v>
      </c>
      <c r="I3" s="6">
        <v>27.22</v>
      </c>
      <c r="J3" s="6">
        <v>21.780720715541033</v>
      </c>
      <c r="K3" s="6">
        <f>B3-I3</f>
        <v>4.8999999999999986</v>
      </c>
      <c r="L3" s="7">
        <f t="shared" ref="L3:L66" si="0">IF(I3="","",IF(J3="","",I3-J3))</f>
        <v>5.4392792844589657</v>
      </c>
      <c r="M3" s="6">
        <f t="shared" ref="M3:M66" si="1">B3-H3</f>
        <v>3.5499999999999972</v>
      </c>
      <c r="N3" s="6">
        <f t="shared" ref="N3:N66" si="2">B3-C3</f>
        <v>3.7499999999999964</v>
      </c>
      <c r="O3" s="6">
        <f t="shared" ref="O3:O66" si="3">C3-H3</f>
        <v>-0.19999999999999929</v>
      </c>
      <c r="P3" s="6">
        <f t="shared" ref="P3:P66" si="4">D3-H3</f>
        <v>2.25</v>
      </c>
      <c r="Q3" s="6">
        <f>IF(E3="","",E3-H3)</f>
        <v>0.79615333301308766</v>
      </c>
      <c r="R3" s="6">
        <f>IF(F3="","",F3-H3)</f>
        <v>0.32384211896642867</v>
      </c>
      <c r="S3" s="6">
        <f t="shared" ref="S3:S66" si="5">G3-H3</f>
        <v>13</v>
      </c>
      <c r="T3" s="6">
        <f>G3-B3</f>
        <v>9.4500000000000028</v>
      </c>
      <c r="U3" s="4" t="str">
        <f>IF(P3=N3,"EQUAL",IF(N3&lt;P3,"LOWER","HIGHER"))</f>
        <v>HIGHER</v>
      </c>
      <c r="V3" s="8">
        <v>637</v>
      </c>
      <c r="W3" s="9">
        <f>IF(V3="","",IF(D3="","",D3-F3))</f>
        <v>1.9261578810335713</v>
      </c>
      <c r="X3" s="6">
        <f>IF(AM3="","",AM3/22.04622)</f>
        <v>29.392793866703677</v>
      </c>
      <c r="Y3" s="6">
        <f>IF(X3="","",IF(D3="","",D3-X3))</f>
        <v>1.4272061332963233</v>
      </c>
      <c r="Z3" s="6">
        <f>IF(X3="","",IF(F3="","",X3-F3))</f>
        <v>0.49895174773724804</v>
      </c>
      <c r="AA3" s="5">
        <f>MONTH(A3)</f>
        <v>12</v>
      </c>
      <c r="AB3" s="5">
        <f>YEAR(A3)</f>
        <v>2018</v>
      </c>
      <c r="AF3" s="10">
        <v>36.475000000000001</v>
      </c>
      <c r="AG3" s="8">
        <f>IF(V3="","",V3*AF3/2204.622*100)</f>
        <v>1053.9028912893007</v>
      </c>
      <c r="AL3" s="11">
        <f t="shared" ref="AL3:AL66" si="6">A3</f>
        <v>43437</v>
      </c>
      <c r="AM3" s="10">
        <v>648</v>
      </c>
      <c r="AN3" s="6">
        <v>3.8408000000000002</v>
      </c>
      <c r="AO3" s="8">
        <f>IF(AM3="","",AM3*AN3/2204.622*100)</f>
        <v>112.89184268323551</v>
      </c>
      <c r="AS3" s="1"/>
      <c r="AT3" s="10">
        <v>314</v>
      </c>
      <c r="AU3" s="6">
        <v>8.76</v>
      </c>
      <c r="AV3" s="6">
        <f>(((C3/100*11.7)+(AT3/2000*47))-(AU3))</f>
        <v>1.9382900000000003</v>
      </c>
      <c r="AW3" s="6">
        <f>(((B3/100*11.7*0.98)+(AT3/2000*47))-(AU3))</f>
        <v>2.3018792000000001</v>
      </c>
      <c r="AX3" s="6">
        <f>AW3-AV3</f>
        <v>0.36358919999999983</v>
      </c>
      <c r="AY3" s="12">
        <f>(B3*11.7/100)/((AT3/2000*47)+(B3*11.7/100))</f>
        <v>0.3374361589794056</v>
      </c>
      <c r="AZ3" s="4">
        <f>C3/100*11.7</f>
        <v>3.3192900000000001</v>
      </c>
      <c r="BB3" s="13">
        <f>C3*22.0462</f>
        <v>625.450694</v>
      </c>
    </row>
    <row r="4" spans="1:54" x14ac:dyDescent="0.25">
      <c r="A4" s="1">
        <v>43438</v>
      </c>
      <c r="B4" s="6">
        <v>32.450000000000003</v>
      </c>
      <c r="C4" s="6">
        <v>28.7</v>
      </c>
      <c r="D4" s="6">
        <v>31.15</v>
      </c>
      <c r="E4" s="6">
        <f t="shared" ref="E4:E67" si="7">IF(AM4="","",AM4/2206.622)*100</f>
        <v>29.479448677662056</v>
      </c>
      <c r="F4" s="6">
        <v>29.007240243452166</v>
      </c>
      <c r="G4" s="6">
        <v>41.9</v>
      </c>
      <c r="H4" s="6">
        <v>28.9</v>
      </c>
      <c r="I4" s="6">
        <v>27.1</v>
      </c>
      <c r="J4" s="6">
        <v>22.072281504244788</v>
      </c>
      <c r="K4" s="6">
        <f t="shared" ref="K4:K67" si="8">B4-I4</f>
        <v>5.3500000000000014</v>
      </c>
      <c r="L4" s="7">
        <f t="shared" si="0"/>
        <v>5.027718495755213</v>
      </c>
      <c r="M4" s="6">
        <f t="shared" si="1"/>
        <v>3.5500000000000043</v>
      </c>
      <c r="N4" s="6">
        <f t="shared" si="2"/>
        <v>3.7500000000000036</v>
      </c>
      <c r="O4" s="6">
        <f t="shared" si="3"/>
        <v>-0.19999999999999929</v>
      </c>
      <c r="P4" s="6">
        <f t="shared" si="4"/>
        <v>2.25</v>
      </c>
      <c r="Q4" s="6">
        <f t="shared" ref="Q4:Q67" si="9">IF(E4="","",E4-H4)</f>
        <v>0.57944867766205732</v>
      </c>
      <c r="R4" s="6">
        <f t="shared" ref="R4:R67" si="10">IF(F4="","",F4-H4)</f>
        <v>0.10724024345216776</v>
      </c>
      <c r="S4" s="6">
        <f t="shared" si="5"/>
        <v>13</v>
      </c>
      <c r="T4" s="6">
        <f t="shared" ref="T4:T67" si="11">G4-B4</f>
        <v>9.4499999999999957</v>
      </c>
      <c r="U4" s="4" t="str">
        <f t="shared" ref="U4:U67" si="12">IF(P4=N4,"EQUAL",IF(N4&lt;P4,"LOWER","HIGHER"))</f>
        <v>HIGHER</v>
      </c>
      <c r="V4" s="8">
        <v>639.5</v>
      </c>
      <c r="W4" s="9">
        <f t="shared" ref="W4:W67" si="13">IF(V4="","",IF(D4="","",D4-F4))</f>
        <v>2.1427597565478322</v>
      </c>
      <c r="X4" s="6">
        <f t="shared" ref="X4:X67" si="14">IF(AM4="","",AM4/22.04622)</f>
        <v>29.506191991189418</v>
      </c>
      <c r="Y4" s="6">
        <f t="shared" ref="Y4:Y67" si="15">IF(X4="","",IF(D4="","",D4-X4))</f>
        <v>1.6438080088105806</v>
      </c>
      <c r="Z4" s="6">
        <f t="shared" ref="Z4:Z67" si="16">IF(X4="","",IF(F4="","",X4-F4))</f>
        <v>0.49895174773725159</v>
      </c>
      <c r="AA4" s="5">
        <f t="shared" ref="AA4:AA67" si="17">MONTH(A4)</f>
        <v>12</v>
      </c>
      <c r="AB4" s="5">
        <f t="shared" ref="AB4:AB67" si="18">YEAR(A4)</f>
        <v>2018</v>
      </c>
      <c r="AF4" s="10">
        <v>37.331000000000003</v>
      </c>
      <c r="AG4" s="8">
        <f t="shared" ref="AG4:AG67" si="19">IF(V4="","",V4*AF4/2204.622*100)</f>
        <v>1082.869285528313</v>
      </c>
      <c r="AL4" s="11">
        <f t="shared" si="6"/>
        <v>43438</v>
      </c>
      <c r="AM4" s="10">
        <v>650.5</v>
      </c>
      <c r="AN4" s="6">
        <v>3.8523999999999998</v>
      </c>
      <c r="AO4" s="8">
        <f t="shared" ref="AO4:AO67" si="20">IF(AM4="","",AM4*AN4/2204.622*100)</f>
        <v>113.66965402685811</v>
      </c>
      <c r="AS4" s="1"/>
      <c r="AT4" s="10">
        <v>315</v>
      </c>
      <c r="AU4" s="6">
        <v>8.82</v>
      </c>
      <c r="AV4" s="6">
        <f t="shared" ref="AV4:AV67" si="21">(((C4/100*11.7)+(AT4/2000*47))-(AU4))</f>
        <v>1.9403999999999986</v>
      </c>
      <c r="AW4" s="6">
        <f t="shared" ref="AW4:AW67" si="22">(((B4/100*11.7*0.98)+(AT4/2000*47))-(AU4))</f>
        <v>2.3032170000000001</v>
      </c>
      <c r="AX4" s="6">
        <f t="shared" ref="AX4:AX67" si="23">AW4-AV4</f>
        <v>0.3628170000000015</v>
      </c>
      <c r="AY4" s="12">
        <f t="shared" ref="AY4:AY67" si="24">(B4*11.7/100)/((AT4/2000*47)+(B4*11.7/100))</f>
        <v>0.33901233575762446</v>
      </c>
      <c r="BB4" s="13">
        <f t="shared" ref="BB4:BB67" si="25">C4*22.0462</f>
        <v>632.72593999999992</v>
      </c>
    </row>
    <row r="5" spans="1:54" x14ac:dyDescent="0.25">
      <c r="A5" s="1">
        <v>43439</v>
      </c>
      <c r="B5" s="6">
        <v>32.39</v>
      </c>
      <c r="C5" s="6">
        <v>28.64</v>
      </c>
      <c r="D5" s="6">
        <v>31.09</v>
      </c>
      <c r="E5" s="6">
        <f t="shared" si="7"/>
        <v>29.400141936407781</v>
      </c>
      <c r="F5" s="6">
        <v>28.927861556312152</v>
      </c>
      <c r="G5" s="6">
        <v>41.84</v>
      </c>
      <c r="H5" s="6">
        <v>28.84</v>
      </c>
      <c r="I5" s="6">
        <v>27.1</v>
      </c>
      <c r="J5" s="6">
        <v>21.781178588759985</v>
      </c>
      <c r="K5" s="6">
        <f t="shared" si="8"/>
        <v>5.2899999999999991</v>
      </c>
      <c r="L5" s="7">
        <f t="shared" si="0"/>
        <v>5.3188214112400161</v>
      </c>
      <c r="M5" s="6">
        <f t="shared" si="1"/>
        <v>3.5500000000000007</v>
      </c>
      <c r="N5" s="6">
        <f t="shared" si="2"/>
        <v>3.75</v>
      </c>
      <c r="O5" s="6">
        <f t="shared" si="3"/>
        <v>-0.19999999999999929</v>
      </c>
      <c r="P5" s="6">
        <f t="shared" si="4"/>
        <v>2.25</v>
      </c>
      <c r="Q5" s="6">
        <f t="shared" si="9"/>
        <v>0.56014193640778132</v>
      </c>
      <c r="R5" s="6">
        <f t="shared" si="10"/>
        <v>8.7861556312152089E-2</v>
      </c>
      <c r="S5" s="6">
        <f t="shared" si="5"/>
        <v>13.000000000000004</v>
      </c>
      <c r="T5" s="6">
        <f t="shared" si="11"/>
        <v>9.4500000000000028</v>
      </c>
      <c r="U5" s="4" t="str">
        <f t="shared" si="12"/>
        <v>HIGHER</v>
      </c>
      <c r="V5" s="8">
        <v>637.75</v>
      </c>
      <c r="W5" s="9">
        <f t="shared" si="13"/>
        <v>2.1621384436878479</v>
      </c>
      <c r="X5" s="6">
        <f t="shared" si="14"/>
        <v>29.4268133040494</v>
      </c>
      <c r="Y5" s="6">
        <f t="shared" si="15"/>
        <v>1.6631866959505999</v>
      </c>
      <c r="Z5" s="6">
        <f t="shared" si="16"/>
        <v>0.49895174773724804</v>
      </c>
      <c r="AA5" s="5">
        <f t="shared" si="17"/>
        <v>12</v>
      </c>
      <c r="AB5" s="5">
        <f t="shared" si="18"/>
        <v>2018</v>
      </c>
      <c r="AF5" s="10">
        <v>37.445999999999998</v>
      </c>
      <c r="AG5" s="8">
        <f t="shared" si="19"/>
        <v>1083.2327038376648</v>
      </c>
      <c r="AL5" s="11">
        <f t="shared" si="6"/>
        <v>43439</v>
      </c>
      <c r="AM5" s="10">
        <v>648.75</v>
      </c>
      <c r="AN5" s="6">
        <v>3.8681999999999999</v>
      </c>
      <c r="AO5" s="8">
        <f t="shared" si="20"/>
        <v>113.82879922272389</v>
      </c>
      <c r="AS5" s="1"/>
      <c r="AT5" s="10">
        <v>314</v>
      </c>
      <c r="AU5" s="6">
        <v>8.84</v>
      </c>
      <c r="AV5" s="6">
        <f t="shared" si="21"/>
        <v>1.8898799999999998</v>
      </c>
      <c r="AW5" s="6">
        <f t="shared" si="22"/>
        <v>2.2528374000000007</v>
      </c>
      <c r="AX5" s="6">
        <f t="shared" si="23"/>
        <v>0.36295740000000087</v>
      </c>
      <c r="AY5" s="12">
        <f t="shared" si="24"/>
        <v>0.33931019292428882</v>
      </c>
      <c r="BB5" s="13">
        <f t="shared" si="25"/>
        <v>631.40316799999994</v>
      </c>
    </row>
    <row r="6" spans="1:54" x14ac:dyDescent="0.25">
      <c r="A6" s="1">
        <v>43440</v>
      </c>
      <c r="B6" s="6">
        <v>32.26</v>
      </c>
      <c r="C6" s="6">
        <v>28.51</v>
      </c>
      <c r="D6" s="6">
        <v>30.96</v>
      </c>
      <c r="E6" s="6">
        <f t="shared" si="7"/>
        <v>29.071585436925762</v>
      </c>
      <c r="F6" s="6">
        <v>28.701065307340674</v>
      </c>
      <c r="G6" s="6">
        <v>41.71</v>
      </c>
      <c r="H6" s="6">
        <v>28.71</v>
      </c>
      <c r="I6" s="6">
        <v>27.1</v>
      </c>
      <c r="J6" s="6">
        <v>21.840446080674866</v>
      </c>
      <c r="K6" s="6">
        <f t="shared" si="8"/>
        <v>5.1599999999999966</v>
      </c>
      <c r="L6" s="7">
        <f t="shared" si="0"/>
        <v>5.2595539193251355</v>
      </c>
      <c r="M6" s="6">
        <f t="shared" si="1"/>
        <v>3.5499999999999972</v>
      </c>
      <c r="N6" s="6">
        <f t="shared" si="2"/>
        <v>3.7499999999999964</v>
      </c>
      <c r="O6" s="6">
        <f t="shared" si="3"/>
        <v>-0.19999999999999929</v>
      </c>
      <c r="P6" s="6">
        <f t="shared" si="4"/>
        <v>2.25</v>
      </c>
      <c r="Q6" s="6">
        <f t="shared" si="9"/>
        <v>0.36158543692576117</v>
      </c>
      <c r="R6" s="6">
        <f t="shared" si="10"/>
        <v>-8.9346926593272258E-3</v>
      </c>
      <c r="S6" s="6">
        <f t="shared" si="5"/>
        <v>13</v>
      </c>
      <c r="T6" s="6">
        <f t="shared" si="11"/>
        <v>9.4500000000000028</v>
      </c>
      <c r="U6" s="4" t="str">
        <f t="shared" si="12"/>
        <v>HIGHER</v>
      </c>
      <c r="V6" s="8">
        <v>632.75</v>
      </c>
      <c r="W6" s="9">
        <f t="shared" si="13"/>
        <v>2.2589346926593272</v>
      </c>
      <c r="X6" s="6">
        <f t="shared" si="14"/>
        <v>29.097958743040756</v>
      </c>
      <c r="Y6" s="6">
        <f t="shared" si="15"/>
        <v>1.8620412569592446</v>
      </c>
      <c r="Z6" s="6">
        <f t="shared" si="16"/>
        <v>0.39689343570008262</v>
      </c>
      <c r="AA6" s="5">
        <f t="shared" si="17"/>
        <v>12</v>
      </c>
      <c r="AB6" s="5">
        <f t="shared" si="18"/>
        <v>2018</v>
      </c>
      <c r="AF6" s="10">
        <v>37.69</v>
      </c>
      <c r="AG6" s="8">
        <f t="shared" si="19"/>
        <v>1081.7431514336699</v>
      </c>
      <c r="AL6" s="11">
        <f t="shared" si="6"/>
        <v>43440</v>
      </c>
      <c r="AM6" s="10">
        <v>641.5</v>
      </c>
      <c r="AN6" s="6">
        <v>3.8778999999999999</v>
      </c>
      <c r="AO6" s="8">
        <f t="shared" si="20"/>
        <v>112.83897420963775</v>
      </c>
      <c r="AS6" s="1"/>
      <c r="AT6" s="10">
        <v>312</v>
      </c>
      <c r="AU6" s="6">
        <v>8.8000000000000007</v>
      </c>
      <c r="AV6" s="6">
        <f t="shared" si="21"/>
        <v>1.8676699999999986</v>
      </c>
      <c r="AW6" s="6">
        <f t="shared" si="22"/>
        <v>2.2309315999999981</v>
      </c>
      <c r="AX6" s="6">
        <f t="shared" si="23"/>
        <v>0.36326159999999952</v>
      </c>
      <c r="AY6" s="12">
        <f t="shared" si="24"/>
        <v>0.33984128098883348</v>
      </c>
      <c r="BB6" s="13">
        <f t="shared" si="25"/>
        <v>628.53716199999997</v>
      </c>
    </row>
    <row r="7" spans="1:54" x14ac:dyDescent="0.25">
      <c r="A7" s="1">
        <v>43441</v>
      </c>
      <c r="B7" s="6">
        <v>32.29</v>
      </c>
      <c r="C7" s="6">
        <v>28.54</v>
      </c>
      <c r="D7" s="6">
        <v>30.99</v>
      </c>
      <c r="E7" s="6">
        <f t="shared" si="7"/>
        <v>29.09424450585556</v>
      </c>
      <c r="F7" s="6">
        <v>28.723744932237821</v>
      </c>
      <c r="G7" s="6">
        <v>41.74</v>
      </c>
      <c r="H7" s="6">
        <v>28.74</v>
      </c>
      <c r="I7" s="6">
        <v>27.1</v>
      </c>
      <c r="J7" s="6">
        <v>21.764596803314848</v>
      </c>
      <c r="K7" s="6">
        <f t="shared" si="8"/>
        <v>5.1899999999999977</v>
      </c>
      <c r="L7" s="7">
        <f t="shared" si="0"/>
        <v>5.3354031966851529</v>
      </c>
      <c r="M7" s="6">
        <f t="shared" si="1"/>
        <v>3.5500000000000007</v>
      </c>
      <c r="N7" s="6">
        <f t="shared" si="2"/>
        <v>3.75</v>
      </c>
      <c r="O7" s="6">
        <f t="shared" si="3"/>
        <v>-0.19999999999999929</v>
      </c>
      <c r="P7" s="6">
        <f t="shared" si="4"/>
        <v>2.25</v>
      </c>
      <c r="Q7" s="6">
        <f t="shared" si="9"/>
        <v>0.35424450585556144</v>
      </c>
      <c r="R7" s="6">
        <f t="shared" si="10"/>
        <v>-1.6255067762177333E-2</v>
      </c>
      <c r="S7" s="6">
        <f t="shared" si="5"/>
        <v>13.000000000000004</v>
      </c>
      <c r="T7" s="6">
        <f t="shared" si="11"/>
        <v>9.4500000000000028</v>
      </c>
      <c r="U7" s="4" t="str">
        <f t="shared" si="12"/>
        <v>HIGHER</v>
      </c>
      <c r="V7" s="8">
        <v>633.25</v>
      </c>
      <c r="W7" s="9">
        <f t="shared" si="13"/>
        <v>2.2662550677621773</v>
      </c>
      <c r="X7" s="6">
        <f t="shared" si="14"/>
        <v>29.120638367937904</v>
      </c>
      <c r="Y7" s="6">
        <f t="shared" si="15"/>
        <v>1.8693616320620947</v>
      </c>
      <c r="Z7" s="6">
        <f t="shared" si="16"/>
        <v>0.39689343570008262</v>
      </c>
      <c r="AA7" s="5">
        <f t="shared" si="17"/>
        <v>12</v>
      </c>
      <c r="AB7" s="5">
        <f t="shared" si="18"/>
        <v>2018</v>
      </c>
      <c r="AF7" s="10">
        <v>37.326000000000001</v>
      </c>
      <c r="AG7" s="8">
        <f t="shared" si="19"/>
        <v>1072.1425033407088</v>
      </c>
      <c r="AL7" s="11">
        <f t="shared" si="6"/>
        <v>43441</v>
      </c>
      <c r="AM7" s="10">
        <v>642</v>
      </c>
      <c r="AN7" s="6">
        <v>3.9074</v>
      </c>
      <c r="AO7" s="8">
        <f t="shared" si="20"/>
        <v>113.78598235888057</v>
      </c>
      <c r="AS7" s="1"/>
      <c r="AT7" s="10">
        <v>311</v>
      </c>
      <c r="AU7" s="6">
        <v>8.8699999999999992</v>
      </c>
      <c r="AV7" s="6">
        <f t="shared" si="21"/>
        <v>1.7776800000000001</v>
      </c>
      <c r="AW7" s="6">
        <f t="shared" si="22"/>
        <v>2.1408714</v>
      </c>
      <c r="AX7" s="6">
        <f t="shared" si="23"/>
        <v>0.36319139999999983</v>
      </c>
      <c r="AY7" s="12">
        <f t="shared" si="24"/>
        <v>0.34077065385340455</v>
      </c>
      <c r="BB7" s="13">
        <f t="shared" si="25"/>
        <v>629.19854799999996</v>
      </c>
    </row>
    <row r="8" spans="1:54" x14ac:dyDescent="0.25">
      <c r="A8" s="1">
        <v>43444</v>
      </c>
      <c r="B8" s="6">
        <v>32.31</v>
      </c>
      <c r="C8" s="6">
        <v>28.56</v>
      </c>
      <c r="D8" s="6">
        <v>31.01</v>
      </c>
      <c r="E8" s="6">
        <f t="shared" si="7"/>
        <v>29.53609634998654</v>
      </c>
      <c r="F8" s="6">
        <v>28.859822681620706</v>
      </c>
      <c r="G8" s="6">
        <v>41.76</v>
      </c>
      <c r="H8" s="6">
        <v>28.76</v>
      </c>
      <c r="I8" s="6">
        <v>27.33</v>
      </c>
      <c r="J8" s="6">
        <v>22.211891625887777</v>
      </c>
      <c r="K8" s="6">
        <f t="shared" si="8"/>
        <v>4.980000000000004</v>
      </c>
      <c r="L8" s="7">
        <f t="shared" si="0"/>
        <v>5.1181083741122215</v>
      </c>
      <c r="M8" s="6">
        <f t="shared" si="1"/>
        <v>3.5500000000000007</v>
      </c>
      <c r="N8" s="6">
        <f t="shared" si="2"/>
        <v>3.7500000000000036</v>
      </c>
      <c r="O8" s="6">
        <f t="shared" si="3"/>
        <v>-0.20000000000000284</v>
      </c>
      <c r="P8" s="6">
        <f t="shared" si="4"/>
        <v>2.25</v>
      </c>
      <c r="Q8" s="6">
        <f t="shared" si="9"/>
        <v>0.77609634998653831</v>
      </c>
      <c r="R8" s="6">
        <f t="shared" si="10"/>
        <v>9.9822681620704401E-2</v>
      </c>
      <c r="S8" s="6">
        <f t="shared" si="5"/>
        <v>12.999999999999996</v>
      </c>
      <c r="T8" s="6">
        <f t="shared" si="11"/>
        <v>9.4499999999999957</v>
      </c>
      <c r="U8" s="4" t="str">
        <f t="shared" si="12"/>
        <v>HIGHER</v>
      </c>
      <c r="V8" s="8">
        <v>636.25</v>
      </c>
      <c r="W8" s="9">
        <f t="shared" si="13"/>
        <v>2.1501773183792956</v>
      </c>
      <c r="X8" s="6">
        <f t="shared" si="14"/>
        <v>29.562891053432288</v>
      </c>
      <c r="Y8" s="6">
        <f t="shared" si="15"/>
        <v>1.4471089465677132</v>
      </c>
      <c r="Z8" s="6">
        <f t="shared" si="16"/>
        <v>0.70306837181158244</v>
      </c>
      <c r="AA8" s="5">
        <f t="shared" si="17"/>
        <v>12</v>
      </c>
      <c r="AB8" s="5">
        <f t="shared" si="18"/>
        <v>2018</v>
      </c>
      <c r="AF8" s="10">
        <v>37.65</v>
      </c>
      <c r="AG8" s="8">
        <f t="shared" si="19"/>
        <v>1086.5723239630195</v>
      </c>
      <c r="AL8" s="11">
        <f t="shared" si="6"/>
        <v>43444</v>
      </c>
      <c r="AM8" s="10">
        <v>651.75</v>
      </c>
      <c r="AN8" s="6">
        <v>3.9178000000000002</v>
      </c>
      <c r="AO8" s="8">
        <f t="shared" si="20"/>
        <v>115.82149456913704</v>
      </c>
      <c r="AS8" s="1"/>
      <c r="AT8" s="10">
        <v>310</v>
      </c>
      <c r="AU8" s="6">
        <v>8.8000000000000007</v>
      </c>
      <c r="AV8" s="6">
        <f t="shared" si="21"/>
        <v>1.8265199999999986</v>
      </c>
      <c r="AW8" s="6">
        <f t="shared" si="22"/>
        <v>2.1896645999999986</v>
      </c>
      <c r="AX8" s="6">
        <f t="shared" si="23"/>
        <v>0.36314460000000004</v>
      </c>
      <c r="AY8" s="12">
        <f t="shared" si="24"/>
        <v>0.34163377847987442</v>
      </c>
      <c r="BB8" s="13">
        <f t="shared" si="25"/>
        <v>629.63947199999996</v>
      </c>
    </row>
    <row r="9" spans="1:54" x14ac:dyDescent="0.25">
      <c r="A9" s="1">
        <v>43445</v>
      </c>
      <c r="B9" s="6">
        <v>32.51</v>
      </c>
      <c r="C9" s="6">
        <v>28.76</v>
      </c>
      <c r="D9" s="6">
        <v>31.21</v>
      </c>
      <c r="E9" s="6">
        <f t="shared" si="7"/>
        <v>29.592744022311031</v>
      </c>
      <c r="F9" s="6">
        <v>28.723744932237821</v>
      </c>
      <c r="G9" s="6">
        <v>41.96</v>
      </c>
      <c r="H9" s="6">
        <v>28.96</v>
      </c>
      <c r="I9" s="6">
        <v>27.33</v>
      </c>
      <c r="J9" s="6">
        <v>21.860924596055547</v>
      </c>
      <c r="K9" s="6">
        <f t="shared" si="8"/>
        <v>5.18</v>
      </c>
      <c r="L9" s="7">
        <f t="shared" si="0"/>
        <v>5.4690754039444514</v>
      </c>
      <c r="M9" s="6">
        <f t="shared" si="1"/>
        <v>3.5499999999999972</v>
      </c>
      <c r="N9" s="6">
        <f t="shared" si="2"/>
        <v>3.7499999999999964</v>
      </c>
      <c r="O9" s="6">
        <f t="shared" si="3"/>
        <v>-0.19999999999999929</v>
      </c>
      <c r="P9" s="6">
        <f t="shared" si="4"/>
        <v>2.25</v>
      </c>
      <c r="Q9" s="6">
        <f t="shared" si="9"/>
        <v>0.63274402231103011</v>
      </c>
      <c r="R9" s="6">
        <f t="shared" si="10"/>
        <v>-0.23625506776217975</v>
      </c>
      <c r="S9" s="6">
        <f t="shared" si="5"/>
        <v>13</v>
      </c>
      <c r="T9" s="6">
        <f t="shared" si="11"/>
        <v>9.4500000000000028</v>
      </c>
      <c r="U9" s="4" t="str">
        <f t="shared" si="12"/>
        <v>HIGHER</v>
      </c>
      <c r="V9" s="8">
        <v>633.25</v>
      </c>
      <c r="W9" s="9">
        <f t="shared" si="13"/>
        <v>2.4862550677621797</v>
      </c>
      <c r="X9" s="6">
        <f t="shared" si="14"/>
        <v>29.619590115675155</v>
      </c>
      <c r="Y9" s="6">
        <f t="shared" si="15"/>
        <v>1.5904098843248455</v>
      </c>
      <c r="Z9" s="6">
        <f t="shared" si="16"/>
        <v>0.89584518343733421</v>
      </c>
      <c r="AA9" s="5">
        <f t="shared" si="17"/>
        <v>12</v>
      </c>
      <c r="AB9" s="5">
        <f t="shared" si="18"/>
        <v>2018</v>
      </c>
      <c r="AF9" s="10">
        <v>37.79</v>
      </c>
      <c r="AG9" s="8">
        <f t="shared" si="19"/>
        <v>1085.4703209892671</v>
      </c>
      <c r="AL9" s="11">
        <f t="shared" si="6"/>
        <v>43445</v>
      </c>
      <c r="AM9" s="10">
        <v>653</v>
      </c>
      <c r="AN9" s="6">
        <v>3.9039000000000001</v>
      </c>
      <c r="AO9" s="8">
        <f t="shared" si="20"/>
        <v>115.63191785258427</v>
      </c>
      <c r="AS9" s="1"/>
      <c r="AT9" s="10">
        <v>311</v>
      </c>
      <c r="AU9" s="6">
        <v>8.85</v>
      </c>
      <c r="AV9" s="6">
        <f t="shared" si="21"/>
        <v>1.8234200000000005</v>
      </c>
      <c r="AW9" s="6">
        <f t="shared" si="22"/>
        <v>2.1860966000000008</v>
      </c>
      <c r="AX9" s="6">
        <f t="shared" si="23"/>
        <v>0.36267660000000035</v>
      </c>
      <c r="AY9" s="12">
        <f t="shared" si="24"/>
        <v>0.3422976790311883</v>
      </c>
      <c r="BB9" s="13">
        <f t="shared" si="25"/>
        <v>634.04871200000002</v>
      </c>
    </row>
    <row r="10" spans="1:54" x14ac:dyDescent="0.25">
      <c r="A10" s="1">
        <v>43446</v>
      </c>
      <c r="B10" s="6">
        <v>32.590000000000003</v>
      </c>
      <c r="C10" s="6">
        <v>28.84</v>
      </c>
      <c r="D10" s="6">
        <v>31.29</v>
      </c>
      <c r="E10" s="6">
        <f t="shared" si="7"/>
        <v>29.581414487846132</v>
      </c>
      <c r="F10" s="6">
        <v>28.814463431826411</v>
      </c>
      <c r="G10" s="6">
        <v>42.04</v>
      </c>
      <c r="H10" s="6">
        <v>29.04</v>
      </c>
      <c r="I10" s="6">
        <v>27.33</v>
      </c>
      <c r="J10" s="6">
        <v>22.034423997611544</v>
      </c>
      <c r="K10" s="6">
        <f t="shared" si="8"/>
        <v>5.2600000000000051</v>
      </c>
      <c r="L10" s="7">
        <f t="shared" si="0"/>
        <v>5.2955760023884544</v>
      </c>
      <c r="M10" s="6">
        <f t="shared" si="1"/>
        <v>3.5500000000000043</v>
      </c>
      <c r="N10" s="6">
        <f t="shared" si="2"/>
        <v>3.7500000000000036</v>
      </c>
      <c r="O10" s="6">
        <f t="shared" si="3"/>
        <v>-0.19999999999999929</v>
      </c>
      <c r="P10" s="6">
        <f t="shared" si="4"/>
        <v>2.25</v>
      </c>
      <c r="Q10" s="6">
        <f t="shared" si="9"/>
        <v>0.54141448784613289</v>
      </c>
      <c r="R10" s="6">
        <f t="shared" si="10"/>
        <v>-0.22553656817358814</v>
      </c>
      <c r="S10" s="6">
        <f t="shared" si="5"/>
        <v>13</v>
      </c>
      <c r="T10" s="6">
        <f t="shared" si="11"/>
        <v>9.4499999999999957</v>
      </c>
      <c r="U10" s="4" t="str">
        <f t="shared" si="12"/>
        <v>HIGHER</v>
      </c>
      <c r="V10" s="8">
        <v>635.25</v>
      </c>
      <c r="W10" s="9">
        <f t="shared" si="13"/>
        <v>2.4755365681735881</v>
      </c>
      <c r="X10" s="6">
        <f t="shared" si="14"/>
        <v>29.608250303226583</v>
      </c>
      <c r="Y10" s="6">
        <f t="shared" si="15"/>
        <v>1.6817496967734158</v>
      </c>
      <c r="Z10" s="6">
        <f t="shared" si="16"/>
        <v>0.79378687140017234</v>
      </c>
      <c r="AA10" s="5">
        <f t="shared" si="17"/>
        <v>12</v>
      </c>
      <c r="AB10" s="5">
        <f t="shared" si="18"/>
        <v>2018</v>
      </c>
      <c r="AF10" s="10">
        <v>37.545000000000002</v>
      </c>
      <c r="AG10" s="8">
        <f t="shared" si="19"/>
        <v>1081.8390295479226</v>
      </c>
      <c r="AL10" s="11">
        <f t="shared" si="6"/>
        <v>43446</v>
      </c>
      <c r="AM10" s="10">
        <v>652.75</v>
      </c>
      <c r="AN10" s="6">
        <v>3.8553999999999999</v>
      </c>
      <c r="AO10" s="8">
        <f t="shared" si="20"/>
        <v>114.15164821905978</v>
      </c>
      <c r="AS10" s="1"/>
      <c r="AT10" s="10">
        <v>313</v>
      </c>
      <c r="AU10" s="6">
        <v>8.9</v>
      </c>
      <c r="AV10" s="6">
        <f t="shared" si="21"/>
        <v>1.8297799999999995</v>
      </c>
      <c r="AW10" s="6">
        <f t="shared" si="22"/>
        <v>2.1922693999999989</v>
      </c>
      <c r="AX10" s="6">
        <f t="shared" si="23"/>
        <v>0.36248939999999941</v>
      </c>
      <c r="AY10" s="12">
        <f t="shared" si="24"/>
        <v>0.34140840379172549</v>
      </c>
      <c r="BB10" s="13">
        <f t="shared" si="25"/>
        <v>635.812408</v>
      </c>
    </row>
    <row r="11" spans="1:54" x14ac:dyDescent="0.25">
      <c r="A11" s="1">
        <v>43447</v>
      </c>
      <c r="B11" s="6">
        <v>32.380000000000003</v>
      </c>
      <c r="C11" s="6">
        <v>28.63</v>
      </c>
      <c r="D11" s="6">
        <v>31.08</v>
      </c>
      <c r="E11" s="6">
        <f t="shared" si="7"/>
        <v>29.354823798548189</v>
      </c>
      <c r="F11" s="6">
        <v>28.485608870817764</v>
      </c>
      <c r="G11" s="6">
        <v>41.83</v>
      </c>
      <c r="H11" s="6">
        <v>28.83</v>
      </c>
      <c r="I11" s="6">
        <v>27.33</v>
      </c>
      <c r="J11" s="6">
        <v>22.191073858195459</v>
      </c>
      <c r="K11" s="6">
        <f t="shared" si="8"/>
        <v>5.0500000000000043</v>
      </c>
      <c r="L11" s="7">
        <f t="shared" si="0"/>
        <v>5.1389261418045393</v>
      </c>
      <c r="M11" s="6">
        <f t="shared" si="1"/>
        <v>3.5500000000000043</v>
      </c>
      <c r="N11" s="6">
        <f t="shared" si="2"/>
        <v>3.7500000000000036</v>
      </c>
      <c r="O11" s="6">
        <f t="shared" si="3"/>
        <v>-0.19999999999999929</v>
      </c>
      <c r="P11" s="6">
        <f t="shared" si="4"/>
        <v>2.25</v>
      </c>
      <c r="Q11" s="6">
        <f t="shared" si="9"/>
        <v>0.52482379854819072</v>
      </c>
      <c r="R11" s="6">
        <f t="shared" si="10"/>
        <v>-0.34439112918223458</v>
      </c>
      <c r="S11" s="6">
        <f t="shared" si="5"/>
        <v>13</v>
      </c>
      <c r="T11" s="6">
        <f t="shared" si="11"/>
        <v>9.4499999999999957</v>
      </c>
      <c r="U11" s="4" t="str">
        <f t="shared" si="12"/>
        <v>HIGHER</v>
      </c>
      <c r="V11" s="8">
        <v>628</v>
      </c>
      <c r="W11" s="9">
        <f t="shared" si="13"/>
        <v>2.5943911291822346</v>
      </c>
      <c r="X11" s="6">
        <f t="shared" si="14"/>
        <v>29.381454054255105</v>
      </c>
      <c r="Y11" s="6">
        <f t="shared" si="15"/>
        <v>1.6985459457448933</v>
      </c>
      <c r="Z11" s="6">
        <f t="shared" si="16"/>
        <v>0.89584518343734132</v>
      </c>
      <c r="AA11" s="5">
        <f t="shared" si="17"/>
        <v>12</v>
      </c>
      <c r="AB11" s="5">
        <f t="shared" si="18"/>
        <v>2018</v>
      </c>
      <c r="AF11" s="10">
        <v>37.799999999999997</v>
      </c>
      <c r="AG11" s="8">
        <f t="shared" si="19"/>
        <v>1076.7560153169115</v>
      </c>
      <c r="AL11" s="11">
        <f t="shared" si="6"/>
        <v>43447</v>
      </c>
      <c r="AM11" s="10">
        <v>647.75</v>
      </c>
      <c r="AN11" s="6">
        <v>3.891</v>
      </c>
      <c r="AO11" s="8">
        <f t="shared" si="20"/>
        <v>114.32323772510662</v>
      </c>
      <c r="AS11" s="1"/>
      <c r="AT11" s="10">
        <v>309</v>
      </c>
      <c r="AU11" s="6">
        <v>8.77</v>
      </c>
      <c r="AV11" s="6">
        <f t="shared" si="21"/>
        <v>1.8412100000000002</v>
      </c>
      <c r="AW11" s="6">
        <f t="shared" si="22"/>
        <v>2.204190800000001</v>
      </c>
      <c r="AX11" s="6">
        <f t="shared" si="23"/>
        <v>0.36298080000000077</v>
      </c>
      <c r="AY11" s="12">
        <f t="shared" si="24"/>
        <v>0.34284829990334809</v>
      </c>
      <c r="BB11" s="13">
        <f t="shared" si="25"/>
        <v>631.18270599999994</v>
      </c>
    </row>
    <row r="12" spans="1:54" x14ac:dyDescent="0.25">
      <c r="A12" s="1">
        <v>43448</v>
      </c>
      <c r="B12" s="6">
        <v>32.04</v>
      </c>
      <c r="C12" s="6">
        <v>28.29</v>
      </c>
      <c r="D12" s="6">
        <v>30.74</v>
      </c>
      <c r="E12" s="6">
        <f t="shared" si="7"/>
        <v>29.28684659175881</v>
      </c>
      <c r="F12" s="6">
        <v>28.315511684089156</v>
      </c>
      <c r="G12" s="6">
        <v>41.49</v>
      </c>
      <c r="H12" s="6">
        <v>28.49</v>
      </c>
      <c r="I12" s="6">
        <v>27.33</v>
      </c>
      <c r="J12" s="6">
        <v>22.424797651112534</v>
      </c>
      <c r="K12" s="6">
        <f t="shared" si="8"/>
        <v>4.7100000000000009</v>
      </c>
      <c r="L12" s="7">
        <f t="shared" si="0"/>
        <v>4.9052023488874639</v>
      </c>
      <c r="M12" s="6">
        <f t="shared" si="1"/>
        <v>3.5500000000000007</v>
      </c>
      <c r="N12" s="6">
        <f t="shared" si="2"/>
        <v>3.75</v>
      </c>
      <c r="O12" s="6">
        <f t="shared" si="3"/>
        <v>-0.19999999999999929</v>
      </c>
      <c r="P12" s="6">
        <f t="shared" si="4"/>
        <v>2.25</v>
      </c>
      <c r="Q12" s="6">
        <f t="shared" si="9"/>
        <v>0.79684659175881123</v>
      </c>
      <c r="R12" s="6">
        <f t="shared" si="10"/>
        <v>-0.17448831591084257</v>
      </c>
      <c r="S12" s="6">
        <f t="shared" si="5"/>
        <v>13.000000000000004</v>
      </c>
      <c r="T12" s="6">
        <f t="shared" si="11"/>
        <v>9.4500000000000028</v>
      </c>
      <c r="U12" s="4" t="str">
        <f t="shared" si="12"/>
        <v>HIGHER</v>
      </c>
      <c r="V12" s="8">
        <v>624.25</v>
      </c>
      <c r="W12" s="9">
        <f t="shared" si="13"/>
        <v>2.4244883159108426</v>
      </c>
      <c r="X12" s="6">
        <f t="shared" si="14"/>
        <v>29.313415179563659</v>
      </c>
      <c r="Y12" s="6">
        <f t="shared" si="15"/>
        <v>1.4265848204363394</v>
      </c>
      <c r="Z12" s="6">
        <f t="shared" si="16"/>
        <v>0.99790349547450319</v>
      </c>
      <c r="AA12" s="5">
        <f t="shared" si="17"/>
        <v>12</v>
      </c>
      <c r="AB12" s="5">
        <f t="shared" si="18"/>
        <v>2018</v>
      </c>
      <c r="AF12" s="10">
        <v>38.116</v>
      </c>
      <c r="AG12" s="8">
        <f t="shared" si="19"/>
        <v>1079.2740433507424</v>
      </c>
      <c r="AL12" s="11">
        <f t="shared" si="6"/>
        <v>43448</v>
      </c>
      <c r="AM12" s="10">
        <v>646.25</v>
      </c>
      <c r="AN12" s="6">
        <v>3.9169999999999998</v>
      </c>
      <c r="AO12" s="8">
        <f t="shared" si="20"/>
        <v>114.82064725835086</v>
      </c>
      <c r="AS12" s="1"/>
      <c r="AT12" s="10">
        <v>307</v>
      </c>
      <c r="AU12" s="6">
        <v>8.7100000000000009</v>
      </c>
      <c r="AV12" s="6">
        <f t="shared" si="21"/>
        <v>1.814429999999998</v>
      </c>
      <c r="AW12" s="6">
        <f t="shared" si="22"/>
        <v>2.1782063999999988</v>
      </c>
      <c r="AX12" s="6">
        <f t="shared" si="23"/>
        <v>0.36377640000000078</v>
      </c>
      <c r="AY12" s="12">
        <f t="shared" si="24"/>
        <v>0.3419336360435567</v>
      </c>
      <c r="BB12" s="13">
        <f t="shared" si="25"/>
        <v>623.6869979999999</v>
      </c>
    </row>
    <row r="13" spans="1:54" x14ac:dyDescent="0.25">
      <c r="A13" s="1">
        <v>43451</v>
      </c>
      <c r="B13" s="6">
        <v>31.72</v>
      </c>
      <c r="C13" s="6">
        <v>27.97</v>
      </c>
      <c r="D13" s="6">
        <v>30.42</v>
      </c>
      <c r="E13" s="6">
        <f t="shared" si="7"/>
        <v>28.856324282092721</v>
      </c>
      <c r="F13" s="6">
        <v>27.975317310631937</v>
      </c>
      <c r="G13" s="6">
        <v>41.17</v>
      </c>
      <c r="H13" s="6">
        <v>28.17</v>
      </c>
      <c r="I13" s="6">
        <v>27.67</v>
      </c>
      <c r="J13" s="6">
        <v>23.032382881908518</v>
      </c>
      <c r="K13" s="6">
        <f t="shared" si="8"/>
        <v>4.0499999999999972</v>
      </c>
      <c r="L13" s="7">
        <f t="shared" si="0"/>
        <v>4.6376171180914838</v>
      </c>
      <c r="M13" s="6">
        <f t="shared" si="1"/>
        <v>3.5499999999999972</v>
      </c>
      <c r="N13" s="6">
        <f t="shared" si="2"/>
        <v>3.75</v>
      </c>
      <c r="O13" s="6">
        <f t="shared" si="3"/>
        <v>-0.20000000000000284</v>
      </c>
      <c r="P13" s="6">
        <f t="shared" si="4"/>
        <v>2.25</v>
      </c>
      <c r="Q13" s="6">
        <f t="shared" si="9"/>
        <v>0.68632428209271978</v>
      </c>
      <c r="R13" s="6">
        <f t="shared" si="10"/>
        <v>-0.1946826893680651</v>
      </c>
      <c r="S13" s="6">
        <f t="shared" si="5"/>
        <v>13</v>
      </c>
      <c r="T13" s="6">
        <f t="shared" si="11"/>
        <v>9.4500000000000028</v>
      </c>
      <c r="U13" s="4" t="str">
        <f t="shared" si="12"/>
        <v>HIGHER</v>
      </c>
      <c r="V13" s="8">
        <v>616.75</v>
      </c>
      <c r="W13" s="9">
        <f t="shared" si="13"/>
        <v>2.4446826893680651</v>
      </c>
      <c r="X13" s="6">
        <f t="shared" si="14"/>
        <v>28.88250230651785</v>
      </c>
      <c r="Y13" s="6">
        <f t="shared" si="15"/>
        <v>1.5374976934821518</v>
      </c>
      <c r="Z13" s="6">
        <f t="shared" si="16"/>
        <v>0.90718499588591328</v>
      </c>
      <c r="AA13" s="5">
        <f t="shared" si="17"/>
        <v>12</v>
      </c>
      <c r="AB13" s="5">
        <f t="shared" si="18"/>
        <v>2018</v>
      </c>
      <c r="AF13" s="10">
        <v>38.252000000000002</v>
      </c>
      <c r="AG13" s="8">
        <f t="shared" si="19"/>
        <v>1070.1118377662929</v>
      </c>
      <c r="AL13" s="11">
        <f t="shared" si="6"/>
        <v>43451</v>
      </c>
      <c r="AM13" s="10">
        <v>636.75</v>
      </c>
      <c r="AN13" s="6">
        <v>3.8994</v>
      </c>
      <c r="AO13" s="8">
        <f t="shared" si="20"/>
        <v>112.62442949403572</v>
      </c>
      <c r="AS13" s="1"/>
      <c r="AT13" s="10">
        <v>309</v>
      </c>
      <c r="AU13" s="6">
        <v>8.75</v>
      </c>
      <c r="AV13" s="6">
        <f t="shared" si="21"/>
        <v>1.7839899999999993</v>
      </c>
      <c r="AW13" s="6">
        <f t="shared" si="22"/>
        <v>2.1485151999999985</v>
      </c>
      <c r="AX13" s="6">
        <f t="shared" si="23"/>
        <v>0.36452519999999922</v>
      </c>
      <c r="AY13" s="12">
        <f t="shared" si="24"/>
        <v>0.33822363420622376</v>
      </c>
      <c r="BB13" s="13">
        <f t="shared" si="25"/>
        <v>616.63221399999998</v>
      </c>
    </row>
    <row r="14" spans="1:54" x14ac:dyDescent="0.25">
      <c r="A14" s="1">
        <v>43452</v>
      </c>
      <c r="B14" s="6">
        <v>31.96</v>
      </c>
      <c r="C14" s="6">
        <v>28.21</v>
      </c>
      <c r="D14" s="6">
        <v>30.66</v>
      </c>
      <c r="E14" s="6">
        <f t="shared" si="7"/>
        <v>28.878983351022512</v>
      </c>
      <c r="F14" s="6">
        <v>28.00933674797766</v>
      </c>
      <c r="G14" s="6">
        <v>41.41</v>
      </c>
      <c r="H14" s="6">
        <v>28.41</v>
      </c>
      <c r="I14" s="6">
        <v>27.67</v>
      </c>
      <c r="J14" s="6">
        <v>23.391249055597335</v>
      </c>
      <c r="K14" s="6">
        <f t="shared" si="8"/>
        <v>4.2899999999999991</v>
      </c>
      <c r="L14" s="7">
        <f t="shared" si="0"/>
        <v>4.2787509444026668</v>
      </c>
      <c r="M14" s="6">
        <f t="shared" si="1"/>
        <v>3.5500000000000007</v>
      </c>
      <c r="N14" s="6">
        <f t="shared" si="2"/>
        <v>3.75</v>
      </c>
      <c r="O14" s="6">
        <f t="shared" si="3"/>
        <v>-0.19999999999999929</v>
      </c>
      <c r="P14" s="6">
        <f t="shared" si="4"/>
        <v>2.25</v>
      </c>
      <c r="Q14" s="6">
        <f t="shared" si="9"/>
        <v>0.4689833510225121</v>
      </c>
      <c r="R14" s="6">
        <f t="shared" si="10"/>
        <v>-0.40066325202234054</v>
      </c>
      <c r="S14" s="6">
        <f t="shared" si="5"/>
        <v>12.999999999999996</v>
      </c>
      <c r="T14" s="6">
        <f t="shared" si="11"/>
        <v>9.4499999999999957</v>
      </c>
      <c r="U14" s="4" t="str">
        <f t="shared" si="12"/>
        <v>HIGHER</v>
      </c>
      <c r="V14" s="8">
        <v>617.5</v>
      </c>
      <c r="W14" s="9">
        <f t="shared" si="13"/>
        <v>2.6506632520223405</v>
      </c>
      <c r="X14" s="6">
        <f t="shared" si="14"/>
        <v>28.905181931414997</v>
      </c>
      <c r="Y14" s="6">
        <f t="shared" si="15"/>
        <v>1.7548180685850028</v>
      </c>
      <c r="Z14" s="6">
        <f t="shared" si="16"/>
        <v>0.89584518343733777</v>
      </c>
      <c r="AA14" s="5">
        <f t="shared" si="17"/>
        <v>12</v>
      </c>
      <c r="AB14" s="5">
        <f t="shared" si="18"/>
        <v>2018</v>
      </c>
      <c r="AF14" s="10">
        <v>38.220999999999997</v>
      </c>
      <c r="AG14" s="8">
        <f t="shared" si="19"/>
        <v>1070.5448598444541</v>
      </c>
      <c r="AL14" s="11">
        <f t="shared" si="6"/>
        <v>43452</v>
      </c>
      <c r="AM14" s="10">
        <v>637.25</v>
      </c>
      <c r="AN14" s="6">
        <v>3.9123000000000001</v>
      </c>
      <c r="AO14" s="8">
        <f t="shared" si="20"/>
        <v>113.08574327027492</v>
      </c>
      <c r="AS14" s="1"/>
      <c r="AT14" s="10">
        <v>310</v>
      </c>
      <c r="AU14" s="6">
        <v>8.7799999999999994</v>
      </c>
      <c r="AV14" s="6">
        <f t="shared" si="21"/>
        <v>1.8055700000000012</v>
      </c>
      <c r="AW14" s="6">
        <f t="shared" si="22"/>
        <v>2.1695335999999994</v>
      </c>
      <c r="AX14" s="6">
        <f t="shared" si="23"/>
        <v>0.36396359999999817</v>
      </c>
      <c r="AY14" s="12">
        <f t="shared" si="24"/>
        <v>0.3391882673942701</v>
      </c>
      <c r="BB14" s="13">
        <f t="shared" si="25"/>
        <v>621.92330200000004</v>
      </c>
    </row>
    <row r="15" spans="1:54" x14ac:dyDescent="0.25">
      <c r="A15" s="1">
        <v>43453</v>
      </c>
      <c r="B15" s="6">
        <v>32.01</v>
      </c>
      <c r="C15" s="6">
        <v>28.26</v>
      </c>
      <c r="D15" s="6">
        <v>30.71</v>
      </c>
      <c r="E15" s="6">
        <f t="shared" si="7"/>
        <v>28.90164241995231</v>
      </c>
      <c r="F15" s="6">
        <v>28.134074684911976</v>
      </c>
      <c r="G15" s="6">
        <v>41.46</v>
      </c>
      <c r="H15" s="6">
        <v>28.46</v>
      </c>
      <c r="I15" s="6">
        <v>28</v>
      </c>
      <c r="J15" s="6">
        <v>23.868717033244479</v>
      </c>
      <c r="K15" s="6">
        <f t="shared" si="8"/>
        <v>4.009999999999998</v>
      </c>
      <c r="L15" s="7">
        <f t="shared" si="0"/>
        <v>4.1312829667555206</v>
      </c>
      <c r="M15" s="6">
        <f t="shared" si="1"/>
        <v>3.5499999999999972</v>
      </c>
      <c r="N15" s="6">
        <f t="shared" si="2"/>
        <v>3.7499999999999964</v>
      </c>
      <c r="O15" s="6">
        <f t="shared" si="3"/>
        <v>-0.19999999999999929</v>
      </c>
      <c r="P15" s="6">
        <f t="shared" si="4"/>
        <v>2.25</v>
      </c>
      <c r="Q15" s="6">
        <f t="shared" si="9"/>
        <v>0.44164241995230924</v>
      </c>
      <c r="R15" s="6">
        <f t="shared" si="10"/>
        <v>-0.3259253150880248</v>
      </c>
      <c r="S15" s="6">
        <f t="shared" si="5"/>
        <v>13</v>
      </c>
      <c r="T15" s="6">
        <f t="shared" si="11"/>
        <v>9.4500000000000028</v>
      </c>
      <c r="U15" s="4" t="str">
        <f t="shared" si="12"/>
        <v>HIGHER</v>
      </c>
      <c r="V15" s="8">
        <v>620.25</v>
      </c>
      <c r="W15" s="9">
        <f t="shared" si="13"/>
        <v>2.5759253150880248</v>
      </c>
      <c r="X15" s="6">
        <f t="shared" si="14"/>
        <v>28.927861556312145</v>
      </c>
      <c r="Y15" s="6">
        <f t="shared" si="15"/>
        <v>1.782138443687856</v>
      </c>
      <c r="Z15" s="6">
        <f t="shared" si="16"/>
        <v>0.79378687140016879</v>
      </c>
      <c r="AA15" s="5">
        <f t="shared" si="17"/>
        <v>12</v>
      </c>
      <c r="AB15" s="5">
        <f t="shared" si="18"/>
        <v>2018</v>
      </c>
      <c r="AF15" s="10">
        <v>38.35</v>
      </c>
      <c r="AG15" s="8">
        <f t="shared" si="19"/>
        <v>1078.9417641663742</v>
      </c>
      <c r="AL15" s="11">
        <f t="shared" si="6"/>
        <v>43453</v>
      </c>
      <c r="AM15" s="10">
        <v>637.75</v>
      </c>
      <c r="AN15" s="6">
        <v>3.8976000000000002</v>
      </c>
      <c r="AO15" s="8">
        <f t="shared" si="20"/>
        <v>112.74923320188226</v>
      </c>
      <c r="AS15" s="1"/>
      <c r="AT15" s="10">
        <v>308</v>
      </c>
      <c r="AU15" s="6">
        <v>8.6999999999999993</v>
      </c>
      <c r="AV15" s="6">
        <f t="shared" si="21"/>
        <v>1.8444199999999995</v>
      </c>
      <c r="AW15" s="6">
        <f t="shared" si="22"/>
        <v>2.2082666</v>
      </c>
      <c r="AX15" s="6">
        <f t="shared" si="23"/>
        <v>0.36384660000000046</v>
      </c>
      <c r="AY15" s="12">
        <f t="shared" si="24"/>
        <v>0.34099171732751105</v>
      </c>
      <c r="BB15" s="13">
        <f t="shared" si="25"/>
        <v>623.02561200000002</v>
      </c>
    </row>
    <row r="16" spans="1:54" x14ac:dyDescent="0.25">
      <c r="A16" s="1">
        <v>43454</v>
      </c>
      <c r="B16" s="6">
        <v>31.75</v>
      </c>
      <c r="C16" s="6">
        <v>28</v>
      </c>
      <c r="D16" s="6">
        <v>30.45</v>
      </c>
      <c r="E16" s="6">
        <f t="shared" si="7"/>
        <v>28.561756386005399</v>
      </c>
      <c r="F16" s="6">
        <v>27.793880311454757</v>
      </c>
      <c r="G16" s="6">
        <v>41.2</v>
      </c>
      <c r="H16" s="6">
        <v>28.48</v>
      </c>
      <c r="I16" s="6">
        <v>28</v>
      </c>
      <c r="J16" s="6">
        <v>23.711504382410855</v>
      </c>
      <c r="K16" s="6">
        <f t="shared" si="8"/>
        <v>3.75</v>
      </c>
      <c r="L16" s="7">
        <f t="shared" si="0"/>
        <v>4.2884956175891453</v>
      </c>
      <c r="M16" s="6">
        <f t="shared" si="1"/>
        <v>3.2699999999999996</v>
      </c>
      <c r="N16" s="6">
        <f t="shared" si="2"/>
        <v>3.75</v>
      </c>
      <c r="O16" s="6">
        <f t="shared" si="3"/>
        <v>-0.48000000000000043</v>
      </c>
      <c r="P16" s="6">
        <f t="shared" si="4"/>
        <v>1.9699999999999989</v>
      </c>
      <c r="Q16" s="6">
        <f t="shared" si="9"/>
        <v>8.1756386005398696E-2</v>
      </c>
      <c r="R16" s="6">
        <f t="shared" si="10"/>
        <v>-0.68611968854524363</v>
      </c>
      <c r="S16" s="6">
        <f t="shared" si="5"/>
        <v>12.720000000000002</v>
      </c>
      <c r="T16" s="6">
        <f t="shared" si="11"/>
        <v>9.4500000000000028</v>
      </c>
      <c r="U16" s="4" t="str">
        <f t="shared" si="12"/>
        <v>HIGHER</v>
      </c>
      <c r="V16" s="8">
        <v>612.75</v>
      </c>
      <c r="W16" s="9">
        <f t="shared" si="13"/>
        <v>2.6561196885452425</v>
      </c>
      <c r="X16" s="6">
        <f t="shared" si="14"/>
        <v>28.587667182854926</v>
      </c>
      <c r="Y16" s="6">
        <f t="shared" si="15"/>
        <v>1.8623328171450737</v>
      </c>
      <c r="Z16" s="6">
        <f t="shared" si="16"/>
        <v>0.79378687140016879</v>
      </c>
      <c r="AA16" s="5">
        <f t="shared" si="17"/>
        <v>12</v>
      </c>
      <c r="AB16" s="5">
        <f t="shared" si="18"/>
        <v>2018</v>
      </c>
      <c r="AF16" s="10">
        <v>38.002000000000002</v>
      </c>
      <c r="AG16" s="8">
        <f t="shared" si="19"/>
        <v>1056.2230395959036</v>
      </c>
      <c r="AL16" s="11">
        <f t="shared" si="6"/>
        <v>43454</v>
      </c>
      <c r="AM16" s="10">
        <v>630.25</v>
      </c>
      <c r="AN16" s="6">
        <v>3.8418999999999999</v>
      </c>
      <c r="AO16" s="8">
        <f t="shared" si="20"/>
        <v>109.83095854981035</v>
      </c>
      <c r="AS16" s="1"/>
      <c r="AT16" s="10">
        <v>308</v>
      </c>
      <c r="AU16" s="6">
        <v>8.64</v>
      </c>
      <c r="AV16" s="6">
        <f t="shared" si="21"/>
        <v>1.8739999999999988</v>
      </c>
      <c r="AW16" s="6">
        <f t="shared" si="22"/>
        <v>2.2384549999999983</v>
      </c>
      <c r="AX16" s="6">
        <f t="shared" si="23"/>
        <v>0.36445499999999953</v>
      </c>
      <c r="AY16" s="12">
        <f t="shared" si="24"/>
        <v>0.33916139782246468</v>
      </c>
      <c r="BB16" s="13">
        <f t="shared" si="25"/>
        <v>617.29359999999997</v>
      </c>
    </row>
    <row r="17" spans="1:54" x14ac:dyDescent="0.25">
      <c r="A17" s="1">
        <v>43455</v>
      </c>
      <c r="B17" s="6">
        <v>31.44</v>
      </c>
      <c r="C17" s="6">
        <v>27.69</v>
      </c>
      <c r="D17" s="6">
        <v>30.14</v>
      </c>
      <c r="E17" s="6">
        <f t="shared" si="7"/>
        <v>27.904643387041371</v>
      </c>
      <c r="F17" s="6">
        <v>27.12483137698889</v>
      </c>
      <c r="G17" s="6">
        <v>40.89</v>
      </c>
      <c r="H17" s="6">
        <v>28.17</v>
      </c>
      <c r="I17" s="6">
        <v>28</v>
      </c>
      <c r="J17" s="6">
        <v>23.401422004427314</v>
      </c>
      <c r="K17" s="6">
        <f t="shared" si="8"/>
        <v>3.4400000000000013</v>
      </c>
      <c r="L17" s="7">
        <f t="shared" si="0"/>
        <v>4.5985779955726862</v>
      </c>
      <c r="M17" s="6">
        <f t="shared" si="1"/>
        <v>3.2699999999999996</v>
      </c>
      <c r="N17" s="6">
        <f t="shared" si="2"/>
        <v>3.75</v>
      </c>
      <c r="O17" s="6">
        <f t="shared" si="3"/>
        <v>-0.48000000000000043</v>
      </c>
      <c r="P17" s="6">
        <f t="shared" si="4"/>
        <v>1.9699999999999989</v>
      </c>
      <c r="Q17" s="6">
        <f t="shared" si="9"/>
        <v>-0.26535661295863022</v>
      </c>
      <c r="R17" s="6">
        <f t="shared" si="10"/>
        <v>-1.0451686230111115</v>
      </c>
      <c r="S17" s="6">
        <f t="shared" si="5"/>
        <v>12.719999999999999</v>
      </c>
      <c r="T17" s="6">
        <f t="shared" si="11"/>
        <v>9.4499999999999993</v>
      </c>
      <c r="U17" s="4" t="str">
        <f t="shared" si="12"/>
        <v>HIGHER</v>
      </c>
      <c r="V17" s="8">
        <v>598</v>
      </c>
      <c r="W17" s="9">
        <f t="shared" si="13"/>
        <v>3.0151686230111103</v>
      </c>
      <c r="X17" s="6">
        <f t="shared" si="14"/>
        <v>27.929958060837638</v>
      </c>
      <c r="Y17" s="6">
        <f t="shared" si="15"/>
        <v>2.2100419391623625</v>
      </c>
      <c r="Z17" s="6">
        <f t="shared" si="16"/>
        <v>0.80512668384874786</v>
      </c>
      <c r="AA17" s="5">
        <f t="shared" si="17"/>
        <v>12</v>
      </c>
      <c r="AB17" s="5">
        <f t="shared" si="18"/>
        <v>2018</v>
      </c>
      <c r="AF17" s="10">
        <v>37.965000000000003</v>
      </c>
      <c r="AG17" s="8">
        <f t="shared" si="19"/>
        <v>1029.7942232273836</v>
      </c>
      <c r="AL17" s="11">
        <f t="shared" si="6"/>
        <v>43455</v>
      </c>
      <c r="AM17" s="10">
        <v>615.75</v>
      </c>
      <c r="AN17" s="6">
        <v>3.9039000000000001</v>
      </c>
      <c r="AO17" s="8">
        <f t="shared" si="20"/>
        <v>109.03576327370408</v>
      </c>
      <c r="AS17" s="1"/>
      <c r="AT17" s="10">
        <v>306</v>
      </c>
      <c r="AU17" s="6">
        <v>8.5500000000000007</v>
      </c>
      <c r="AV17" s="6">
        <f t="shared" si="21"/>
        <v>1.8807299999999998</v>
      </c>
      <c r="AW17" s="6">
        <f t="shared" si="22"/>
        <v>2.2459103999999996</v>
      </c>
      <c r="AX17" s="6">
        <f t="shared" si="23"/>
        <v>0.36518039999999985</v>
      </c>
      <c r="AY17" s="12">
        <f t="shared" si="24"/>
        <v>0.33842281323485579</v>
      </c>
      <c r="BB17" s="13">
        <f t="shared" si="25"/>
        <v>610.45927800000004</v>
      </c>
    </row>
    <row r="18" spans="1:54" x14ac:dyDescent="0.25">
      <c r="A18" s="1">
        <v>43458</v>
      </c>
      <c r="B18" s="6">
        <v>31.29</v>
      </c>
      <c r="C18" s="6">
        <v>27.54</v>
      </c>
      <c r="D18" s="6">
        <v>29.99</v>
      </c>
      <c r="E18" s="6" t="e">
        <f t="shared" si="7"/>
        <v>#VALUE!</v>
      </c>
      <c r="F18" s="6" t="s">
        <v>43</v>
      </c>
      <c r="G18" s="6">
        <v>40.74</v>
      </c>
      <c r="H18" s="6">
        <v>28.03</v>
      </c>
      <c r="I18" s="6">
        <v>28</v>
      </c>
      <c r="J18" s="6">
        <v>23.042889269155772</v>
      </c>
      <c r="K18" s="6">
        <f t="shared" si="8"/>
        <v>3.2899999999999991</v>
      </c>
      <c r="L18" s="7">
        <f t="shared" si="0"/>
        <v>4.9571107308442279</v>
      </c>
      <c r="M18" s="6">
        <f t="shared" si="1"/>
        <v>3.259999999999998</v>
      </c>
      <c r="N18" s="6">
        <f t="shared" si="2"/>
        <v>3.75</v>
      </c>
      <c r="O18" s="6">
        <f t="shared" si="3"/>
        <v>-0.49000000000000199</v>
      </c>
      <c r="P18" s="6">
        <f t="shared" si="4"/>
        <v>1.9599999999999973</v>
      </c>
      <c r="Q18" s="6" t="e">
        <f t="shared" si="9"/>
        <v>#VALUE!</v>
      </c>
      <c r="R18" s="6" t="str">
        <f t="shared" si="10"/>
        <v/>
      </c>
      <c r="S18" s="6">
        <f t="shared" si="5"/>
        <v>12.71</v>
      </c>
      <c r="T18" s="6">
        <f t="shared" si="11"/>
        <v>9.4500000000000028</v>
      </c>
      <c r="U18" s="4" t="str">
        <f t="shared" si="12"/>
        <v>HIGHER</v>
      </c>
      <c r="W18" s="9"/>
      <c r="X18" s="6" t="str">
        <f t="shared" si="14"/>
        <v/>
      </c>
      <c r="Y18" s="6" t="str">
        <f t="shared" si="15"/>
        <v/>
      </c>
      <c r="Z18" s="6" t="str">
        <f>IF(X18="","",IF(F18="","",X18-F18))</f>
        <v/>
      </c>
      <c r="AA18" s="5">
        <f t="shared" si="17"/>
        <v>12</v>
      </c>
      <c r="AB18" s="5">
        <f t="shared" si="18"/>
        <v>2018</v>
      </c>
      <c r="AF18" s="10">
        <v>37.939</v>
      </c>
      <c r="AG18" s="8" t="str">
        <f t="shared" si="19"/>
        <v/>
      </c>
      <c r="AL18" s="11">
        <f t="shared" si="6"/>
        <v>43458</v>
      </c>
      <c r="AM18" s="10"/>
      <c r="AN18" s="6">
        <v>3.9035000000000002</v>
      </c>
      <c r="AO18" s="8" t="str">
        <f t="shared" si="20"/>
        <v/>
      </c>
      <c r="AS18" s="1"/>
      <c r="AT18" s="10">
        <v>308</v>
      </c>
      <c r="AU18" s="6">
        <v>8.5399999999999991</v>
      </c>
      <c r="AV18" s="6">
        <f t="shared" si="21"/>
        <v>1.9201800000000002</v>
      </c>
      <c r="AW18" s="6">
        <f t="shared" si="22"/>
        <v>2.2857114000000003</v>
      </c>
      <c r="AX18" s="6">
        <f t="shared" si="23"/>
        <v>0.36553140000000006</v>
      </c>
      <c r="AY18" s="12">
        <f t="shared" si="24"/>
        <v>0.33589811109897938</v>
      </c>
      <c r="BB18" s="13">
        <f t="shared" si="25"/>
        <v>607.15234799999996</v>
      </c>
    </row>
    <row r="19" spans="1:54" x14ac:dyDescent="0.25">
      <c r="A19" s="1">
        <v>43460</v>
      </c>
      <c r="B19" s="6">
        <v>30.91</v>
      </c>
      <c r="C19" s="6">
        <v>27.16</v>
      </c>
      <c r="D19" s="6">
        <v>29.61</v>
      </c>
      <c r="E19" s="6" t="e">
        <f t="shared" si="7"/>
        <v>#VALUE!</v>
      </c>
      <c r="F19" s="6" t="s">
        <v>43</v>
      </c>
      <c r="G19" s="6">
        <v>40.36</v>
      </c>
      <c r="H19" s="6">
        <v>27.65</v>
      </c>
      <c r="I19" s="6">
        <v>28</v>
      </c>
      <c r="J19" s="6">
        <v>22.750244088444415</v>
      </c>
      <c r="K19" s="6">
        <f t="shared" si="8"/>
        <v>2.91</v>
      </c>
      <c r="L19" s="7">
        <f t="shared" si="0"/>
        <v>5.2497559115555852</v>
      </c>
      <c r="M19" s="6">
        <f t="shared" si="1"/>
        <v>3.2600000000000016</v>
      </c>
      <c r="N19" s="6">
        <f t="shared" si="2"/>
        <v>3.75</v>
      </c>
      <c r="O19" s="6">
        <f t="shared" si="3"/>
        <v>-0.48999999999999844</v>
      </c>
      <c r="P19" s="6">
        <f t="shared" si="4"/>
        <v>1.9600000000000009</v>
      </c>
      <c r="Q19" s="6" t="e">
        <f t="shared" si="9"/>
        <v>#VALUE!</v>
      </c>
      <c r="R19" s="6" t="str">
        <f t="shared" si="10"/>
        <v/>
      </c>
      <c r="S19" s="6">
        <f t="shared" si="5"/>
        <v>12.71</v>
      </c>
      <c r="T19" s="6">
        <f t="shared" si="11"/>
        <v>9.4499999999999993</v>
      </c>
      <c r="U19" s="4" t="str">
        <f t="shared" si="12"/>
        <v>HIGHER</v>
      </c>
      <c r="W19" s="9"/>
      <c r="X19" s="6" t="str">
        <f t="shared" si="14"/>
        <v/>
      </c>
      <c r="Y19" s="6" t="str">
        <f t="shared" si="15"/>
        <v/>
      </c>
      <c r="Z19" s="6" t="str">
        <f t="shared" si="16"/>
        <v/>
      </c>
      <c r="AA19" s="5">
        <f t="shared" si="17"/>
        <v>12</v>
      </c>
      <c r="AB19" s="5">
        <f t="shared" si="18"/>
        <v>2018</v>
      </c>
      <c r="AF19" s="10">
        <v>38.512999999999998</v>
      </c>
      <c r="AG19" s="8" t="str">
        <f t="shared" si="19"/>
        <v/>
      </c>
      <c r="AL19" s="11">
        <f t="shared" si="6"/>
        <v>43460</v>
      </c>
      <c r="AM19" s="10"/>
      <c r="AN19" s="6">
        <v>3.9218999999999999</v>
      </c>
      <c r="AO19" s="8" t="str">
        <f t="shared" si="20"/>
        <v/>
      </c>
      <c r="AS19" s="1"/>
      <c r="AT19" s="10">
        <v>303</v>
      </c>
      <c r="AU19" s="6">
        <v>8.4</v>
      </c>
      <c r="AV19" s="6">
        <f t="shared" si="21"/>
        <v>1.8982200000000002</v>
      </c>
      <c r="AW19" s="6">
        <f t="shared" si="22"/>
        <v>2.2646405999999981</v>
      </c>
      <c r="AX19" s="6">
        <f t="shared" si="23"/>
        <v>0.36642059999999788</v>
      </c>
      <c r="AY19" s="12">
        <f t="shared" si="24"/>
        <v>0.33682407606615278</v>
      </c>
      <c r="BB19" s="13">
        <f t="shared" si="25"/>
        <v>598.77479199999993</v>
      </c>
    </row>
    <row r="20" spans="1:54" x14ac:dyDescent="0.25">
      <c r="A20" s="1">
        <v>43461</v>
      </c>
      <c r="B20" s="6">
        <v>30.86</v>
      </c>
      <c r="C20" s="6">
        <v>27.11</v>
      </c>
      <c r="D20" s="6">
        <v>29.56</v>
      </c>
      <c r="E20" s="6">
        <f t="shared" si="7"/>
        <v>27.428802939515695</v>
      </c>
      <c r="F20" s="6">
        <v>27.056792502297451</v>
      </c>
      <c r="G20" s="6">
        <v>40.31</v>
      </c>
      <c r="H20" s="6">
        <v>27.63</v>
      </c>
      <c r="I20" s="6">
        <v>28</v>
      </c>
      <c r="J20" s="6">
        <v>22.908272099663552</v>
      </c>
      <c r="K20" s="6">
        <f t="shared" si="8"/>
        <v>2.8599999999999994</v>
      </c>
      <c r="L20" s="7">
        <f t="shared" si="0"/>
        <v>5.0917279003364477</v>
      </c>
      <c r="M20" s="6">
        <f t="shared" si="1"/>
        <v>3.2300000000000004</v>
      </c>
      <c r="N20" s="6">
        <f t="shared" si="2"/>
        <v>3.75</v>
      </c>
      <c r="O20" s="6">
        <f t="shared" si="3"/>
        <v>-0.51999999999999957</v>
      </c>
      <c r="P20" s="6">
        <f t="shared" si="4"/>
        <v>1.9299999999999997</v>
      </c>
      <c r="Q20" s="6">
        <f t="shared" si="9"/>
        <v>-0.2011970604843043</v>
      </c>
      <c r="R20" s="6">
        <f t="shared" si="10"/>
        <v>-0.57320749770254764</v>
      </c>
      <c r="S20" s="6">
        <f t="shared" si="5"/>
        <v>12.680000000000003</v>
      </c>
      <c r="T20" s="6">
        <f t="shared" si="11"/>
        <v>9.4500000000000028</v>
      </c>
      <c r="U20" s="4" t="str">
        <f t="shared" si="12"/>
        <v>HIGHER</v>
      </c>
      <c r="V20" s="8">
        <v>596.5</v>
      </c>
      <c r="W20" s="9">
        <f t="shared" si="13"/>
        <v>2.5032074977025474</v>
      </c>
      <c r="X20" s="6">
        <f t="shared" si="14"/>
        <v>27.45368593799753</v>
      </c>
      <c r="Y20" s="6">
        <f t="shared" si="15"/>
        <v>2.1063140620024683</v>
      </c>
      <c r="Z20" s="6">
        <f t="shared" si="16"/>
        <v>0.39689343570007907</v>
      </c>
      <c r="AA20" s="5">
        <f t="shared" si="17"/>
        <v>12</v>
      </c>
      <c r="AB20" s="5">
        <f t="shared" si="18"/>
        <v>2018</v>
      </c>
      <c r="AF20" s="10">
        <v>38.256999999999998</v>
      </c>
      <c r="AG20" s="8">
        <f t="shared" si="19"/>
        <v>1035.1117107603934</v>
      </c>
      <c r="AL20" s="11">
        <f t="shared" si="6"/>
        <v>43461</v>
      </c>
      <c r="AM20" s="10">
        <v>605.25</v>
      </c>
      <c r="AN20" s="6">
        <v>3.8732000000000002</v>
      </c>
      <c r="AO20" s="8">
        <f t="shared" si="20"/>
        <v>106.33361637505206</v>
      </c>
      <c r="AS20" s="1"/>
      <c r="AT20" s="10">
        <v>304</v>
      </c>
      <c r="AU20" s="6">
        <v>8.39</v>
      </c>
      <c r="AV20" s="6">
        <f t="shared" si="21"/>
        <v>1.9258699999999997</v>
      </c>
      <c r="AW20" s="6">
        <f t="shared" si="22"/>
        <v>2.2924075999999989</v>
      </c>
      <c r="AX20" s="6">
        <f t="shared" si="23"/>
        <v>0.36653759999999913</v>
      </c>
      <c r="AY20" s="12">
        <f t="shared" si="24"/>
        <v>0.33572734322551606</v>
      </c>
      <c r="BB20" s="13">
        <f t="shared" si="25"/>
        <v>597.67248199999995</v>
      </c>
    </row>
    <row r="21" spans="1:54" x14ac:dyDescent="0.25">
      <c r="A21" s="1">
        <v>43462</v>
      </c>
      <c r="B21" s="6">
        <v>31.07</v>
      </c>
      <c r="C21" s="6">
        <v>27.32</v>
      </c>
      <c r="D21" s="6">
        <v>29.77</v>
      </c>
      <c r="E21" s="6">
        <f t="shared" si="7"/>
        <v>27.75735943899771</v>
      </c>
      <c r="F21" s="6">
        <v>27.181530439231761</v>
      </c>
      <c r="G21" s="6">
        <v>40.520000000000003</v>
      </c>
      <c r="H21" s="6">
        <v>27.84</v>
      </c>
      <c r="I21" s="6">
        <v>28</v>
      </c>
      <c r="J21" s="6">
        <v>23.149612304655061</v>
      </c>
      <c r="K21" s="6">
        <f t="shared" si="8"/>
        <v>3.0700000000000003</v>
      </c>
      <c r="L21" s="7">
        <f t="shared" si="0"/>
        <v>4.8503876953449385</v>
      </c>
      <c r="M21" s="6">
        <f t="shared" si="1"/>
        <v>3.2300000000000004</v>
      </c>
      <c r="N21" s="6">
        <f t="shared" si="2"/>
        <v>3.75</v>
      </c>
      <c r="O21" s="6">
        <f t="shared" si="3"/>
        <v>-0.51999999999999957</v>
      </c>
      <c r="P21" s="6">
        <f t="shared" si="4"/>
        <v>1.9299999999999997</v>
      </c>
      <c r="Q21" s="6">
        <f t="shared" si="9"/>
        <v>-8.2640561002289559E-2</v>
      </c>
      <c r="R21" s="6">
        <f t="shared" si="10"/>
        <v>-0.65846956076823915</v>
      </c>
      <c r="S21" s="6">
        <f t="shared" si="5"/>
        <v>12.680000000000003</v>
      </c>
      <c r="T21" s="6">
        <f t="shared" si="11"/>
        <v>9.4500000000000028</v>
      </c>
      <c r="U21" s="4" t="str">
        <f t="shared" si="12"/>
        <v>HIGHER</v>
      </c>
      <c r="V21" s="8">
        <v>599.25</v>
      </c>
      <c r="W21" s="9">
        <f t="shared" si="13"/>
        <v>2.5884695607682389</v>
      </c>
      <c r="X21" s="6">
        <f t="shared" si="14"/>
        <v>27.782540499006178</v>
      </c>
      <c r="Y21" s="6">
        <f t="shared" si="15"/>
        <v>1.9874595009938218</v>
      </c>
      <c r="Z21" s="6">
        <f t="shared" si="16"/>
        <v>0.60101005977441702</v>
      </c>
      <c r="AA21" s="5">
        <f t="shared" si="17"/>
        <v>12</v>
      </c>
      <c r="AB21" s="5">
        <f t="shared" si="18"/>
        <v>2018</v>
      </c>
      <c r="AF21" s="10">
        <v>37.68</v>
      </c>
      <c r="AG21" s="8">
        <f t="shared" si="19"/>
        <v>1024.2000669502529</v>
      </c>
      <c r="AL21" s="11">
        <f t="shared" si="6"/>
        <v>43462</v>
      </c>
      <c r="AM21" s="10">
        <v>612.5</v>
      </c>
      <c r="AN21" s="6">
        <v>3.8803999999999998</v>
      </c>
      <c r="AO21" s="8">
        <f t="shared" si="20"/>
        <v>107.80737015234358</v>
      </c>
      <c r="AS21" s="1"/>
      <c r="AT21" s="10">
        <v>309</v>
      </c>
      <c r="AU21" s="6">
        <v>8.5299999999999994</v>
      </c>
      <c r="AV21" s="6">
        <f t="shared" si="21"/>
        <v>1.9279400000000013</v>
      </c>
      <c r="AW21" s="6">
        <f t="shared" si="22"/>
        <v>2.2939862000000009</v>
      </c>
      <c r="AX21" s="6">
        <f t="shared" si="23"/>
        <v>0.36604619999999954</v>
      </c>
      <c r="AY21" s="12">
        <f t="shared" si="24"/>
        <v>0.33360497545584944</v>
      </c>
      <c r="BB21" s="13">
        <f t="shared" si="25"/>
        <v>602.30218400000001</v>
      </c>
    </row>
    <row r="22" spans="1:54" x14ac:dyDescent="0.25">
      <c r="A22" s="1">
        <v>43465</v>
      </c>
      <c r="B22" s="6">
        <v>31.1</v>
      </c>
      <c r="C22" s="6">
        <v>27.35</v>
      </c>
      <c r="D22" s="6">
        <v>29.8</v>
      </c>
      <c r="E22" s="6" t="e">
        <f t="shared" si="7"/>
        <v>#VALUE!</v>
      </c>
      <c r="F22" s="6" t="s">
        <v>43</v>
      </c>
      <c r="G22" s="6">
        <v>40.549999999999997</v>
      </c>
      <c r="H22" s="6">
        <v>27.85</v>
      </c>
      <c r="I22" s="6">
        <v>28</v>
      </c>
      <c r="J22" s="6">
        <v>23.272699833925621</v>
      </c>
      <c r="K22" s="6">
        <f t="shared" si="8"/>
        <v>3.1000000000000014</v>
      </c>
      <c r="L22" s="7">
        <f t="shared" si="0"/>
        <v>4.7273001660743788</v>
      </c>
      <c r="M22" s="6">
        <f t="shared" si="1"/>
        <v>3.25</v>
      </c>
      <c r="N22" s="6">
        <f t="shared" si="2"/>
        <v>3.75</v>
      </c>
      <c r="O22" s="6">
        <f t="shared" si="3"/>
        <v>-0.5</v>
      </c>
      <c r="P22" s="6">
        <f t="shared" si="4"/>
        <v>1.9499999999999993</v>
      </c>
      <c r="Q22" s="6" t="e">
        <f t="shared" si="9"/>
        <v>#VALUE!</v>
      </c>
      <c r="R22" s="6" t="str">
        <f t="shared" si="10"/>
        <v/>
      </c>
      <c r="S22" s="6">
        <f t="shared" si="5"/>
        <v>12.699999999999996</v>
      </c>
      <c r="T22" s="6">
        <f t="shared" si="11"/>
        <v>9.4499999999999957</v>
      </c>
      <c r="U22" s="4" t="str">
        <f t="shared" si="12"/>
        <v>HIGHER</v>
      </c>
      <c r="W22" s="9"/>
      <c r="X22" s="6" t="str">
        <f t="shared" si="14"/>
        <v/>
      </c>
      <c r="Y22" s="6" t="str">
        <f t="shared" si="15"/>
        <v/>
      </c>
      <c r="Z22" s="6" t="str">
        <f t="shared" si="16"/>
        <v/>
      </c>
      <c r="AA22" s="5">
        <f t="shared" si="17"/>
        <v>12</v>
      </c>
      <c r="AB22" s="5">
        <f t="shared" si="18"/>
        <v>2018</v>
      </c>
      <c r="AF22" s="10">
        <v>37.619</v>
      </c>
      <c r="AG22" s="8" t="str">
        <f t="shared" si="19"/>
        <v/>
      </c>
      <c r="AL22" s="11">
        <f t="shared" si="6"/>
        <v>43465</v>
      </c>
      <c r="AM22" s="10"/>
      <c r="AN22" s="6">
        <v>3.8803999999999998</v>
      </c>
      <c r="AO22" s="8" t="str">
        <f t="shared" si="20"/>
        <v/>
      </c>
      <c r="AS22" s="1"/>
      <c r="AT22" s="10">
        <v>306</v>
      </c>
      <c r="AU22" s="6">
        <v>8.5299999999999994</v>
      </c>
      <c r="AV22" s="6">
        <f t="shared" si="21"/>
        <v>1.8609500000000008</v>
      </c>
      <c r="AW22" s="6">
        <f t="shared" si="22"/>
        <v>2.2269260000000006</v>
      </c>
      <c r="AX22" s="6">
        <f t="shared" si="23"/>
        <v>0.36597599999999986</v>
      </c>
      <c r="AY22" s="12">
        <f t="shared" si="24"/>
        <v>0.33599268677802713</v>
      </c>
      <c r="BB22" s="13">
        <f t="shared" si="25"/>
        <v>602.96357</v>
      </c>
    </row>
    <row r="23" spans="1:54" x14ac:dyDescent="0.25">
      <c r="A23" s="1">
        <v>43467</v>
      </c>
      <c r="B23" s="6">
        <v>31.73</v>
      </c>
      <c r="C23" s="6">
        <v>27.98</v>
      </c>
      <c r="D23" s="6">
        <v>30.43</v>
      </c>
      <c r="E23" s="6">
        <f t="shared" si="7"/>
        <v>28.176552214198903</v>
      </c>
      <c r="F23" s="6">
        <v>27.70316181186616</v>
      </c>
      <c r="G23" s="6">
        <v>41.18</v>
      </c>
      <c r="H23" s="6">
        <v>28.18</v>
      </c>
      <c r="I23" s="6">
        <v>28</v>
      </c>
      <c r="J23" s="6">
        <v>23.738190218828567</v>
      </c>
      <c r="K23" s="6">
        <f t="shared" si="8"/>
        <v>3.7300000000000004</v>
      </c>
      <c r="L23" s="7">
        <f t="shared" si="0"/>
        <v>4.2618097811714328</v>
      </c>
      <c r="M23" s="6">
        <f t="shared" si="1"/>
        <v>3.5500000000000007</v>
      </c>
      <c r="N23" s="6">
        <f t="shared" si="2"/>
        <v>3.75</v>
      </c>
      <c r="O23" s="6">
        <f t="shared" si="3"/>
        <v>-0.19999999999999929</v>
      </c>
      <c r="P23" s="6">
        <f t="shared" si="4"/>
        <v>2.25</v>
      </c>
      <c r="Q23" s="6">
        <f t="shared" si="9"/>
        <v>-3.4477858010966145E-3</v>
      </c>
      <c r="R23" s="6">
        <f t="shared" si="10"/>
        <v>-0.47683818813383994</v>
      </c>
      <c r="S23" s="6">
        <f t="shared" si="5"/>
        <v>13</v>
      </c>
      <c r="T23" s="6">
        <f t="shared" si="11"/>
        <v>9.4499999999999993</v>
      </c>
      <c r="U23" s="4" t="str">
        <f t="shared" si="12"/>
        <v>HIGHER</v>
      </c>
      <c r="V23" s="8">
        <v>610.75</v>
      </c>
      <c r="W23" s="9">
        <f t="shared" si="13"/>
        <v>2.7268381881338399</v>
      </c>
      <c r="X23" s="6">
        <f t="shared" si="14"/>
        <v>28.202113559603411</v>
      </c>
      <c r="Y23" s="6">
        <f t="shared" si="15"/>
        <v>2.2278864403965883</v>
      </c>
      <c r="Z23" s="6">
        <f t="shared" si="16"/>
        <v>0.49895174773725159</v>
      </c>
      <c r="AA23" s="5">
        <f t="shared" si="17"/>
        <v>1</v>
      </c>
      <c r="AB23" s="5">
        <f t="shared" si="18"/>
        <v>2019</v>
      </c>
      <c r="AC23" s="5">
        <f>WEEKNUM(A23)</f>
        <v>1</v>
      </c>
      <c r="AF23" s="10">
        <v>37.695999999999998</v>
      </c>
      <c r="AG23" s="8">
        <f t="shared" si="19"/>
        <v>1044.298387660107</v>
      </c>
      <c r="AL23" s="11">
        <f t="shared" si="6"/>
        <v>43467</v>
      </c>
      <c r="AM23" s="10">
        <v>621.75</v>
      </c>
      <c r="AN23" s="6">
        <v>3.7896999999999998</v>
      </c>
      <c r="AO23" s="8">
        <f t="shared" si="20"/>
        <v>106.87754975682905</v>
      </c>
      <c r="AS23" s="1"/>
      <c r="AT23" s="10">
        <v>315</v>
      </c>
      <c r="AU23" s="6">
        <v>8.77</v>
      </c>
      <c r="AV23" s="6">
        <f t="shared" si="21"/>
        <v>1.9061599999999999</v>
      </c>
      <c r="AW23" s="6">
        <f t="shared" si="22"/>
        <v>2.270661800000001</v>
      </c>
      <c r="AX23" s="6">
        <f t="shared" si="23"/>
        <v>0.3645018000000011</v>
      </c>
      <c r="AY23" s="12">
        <f t="shared" si="24"/>
        <v>0.33400270447533986</v>
      </c>
      <c r="BB23" s="13">
        <f t="shared" si="25"/>
        <v>616.85267599999997</v>
      </c>
    </row>
    <row r="24" spans="1:54" x14ac:dyDescent="0.25">
      <c r="A24" s="1">
        <v>43468</v>
      </c>
      <c r="B24" s="6">
        <v>31.98</v>
      </c>
      <c r="C24" s="6">
        <v>28.23</v>
      </c>
      <c r="D24" s="6">
        <v>30.68</v>
      </c>
      <c r="E24" s="6">
        <f t="shared" si="7"/>
        <v>28.221870352058488</v>
      </c>
      <c r="F24" s="6">
        <v>27.646462749623289</v>
      </c>
      <c r="G24" s="6">
        <v>41.43</v>
      </c>
      <c r="H24" s="6">
        <v>28.43</v>
      </c>
      <c r="I24" s="6">
        <v>28</v>
      </c>
      <c r="J24" s="6">
        <v>23.561397321306515</v>
      </c>
      <c r="K24" s="6">
        <f t="shared" si="8"/>
        <v>3.9800000000000004</v>
      </c>
      <c r="L24" s="7">
        <f t="shared" si="0"/>
        <v>4.4386026786934849</v>
      </c>
      <c r="M24" s="6">
        <f t="shared" si="1"/>
        <v>3.5500000000000007</v>
      </c>
      <c r="N24" s="6">
        <f t="shared" si="2"/>
        <v>3.75</v>
      </c>
      <c r="O24" s="6">
        <f t="shared" si="3"/>
        <v>-0.19999999999999929</v>
      </c>
      <c r="P24" s="6">
        <f t="shared" si="4"/>
        <v>2.25</v>
      </c>
      <c r="Q24" s="6">
        <f t="shared" si="9"/>
        <v>-0.20812964794151156</v>
      </c>
      <c r="R24" s="6">
        <f t="shared" si="10"/>
        <v>-0.7835372503767104</v>
      </c>
      <c r="S24" s="6">
        <f t="shared" si="5"/>
        <v>13</v>
      </c>
      <c r="T24" s="6">
        <f t="shared" si="11"/>
        <v>9.4499999999999993</v>
      </c>
      <c r="U24" s="4" t="str">
        <f t="shared" si="12"/>
        <v>HIGHER</v>
      </c>
      <c r="V24" s="8">
        <v>609.5</v>
      </c>
      <c r="W24" s="9">
        <f t="shared" si="13"/>
        <v>3.0335372503767104</v>
      </c>
      <c r="X24" s="6">
        <f t="shared" si="14"/>
        <v>28.24747280939771</v>
      </c>
      <c r="Y24" s="6">
        <f t="shared" si="15"/>
        <v>2.4325271906022898</v>
      </c>
      <c r="Z24" s="6">
        <f t="shared" si="16"/>
        <v>0.60101005977442057</v>
      </c>
      <c r="AA24" s="5">
        <f t="shared" si="17"/>
        <v>1</v>
      </c>
      <c r="AB24" s="5">
        <f t="shared" si="18"/>
        <v>2019</v>
      </c>
      <c r="AC24" s="5">
        <f t="shared" ref="AC24:AC87" si="26">WEEKNUM(A24)</f>
        <v>1</v>
      </c>
      <c r="AF24" s="10">
        <v>37.411000000000001</v>
      </c>
      <c r="AG24" s="8">
        <f t="shared" si="19"/>
        <v>1034.2818179261571</v>
      </c>
      <c r="AL24" s="11">
        <f t="shared" si="6"/>
        <v>43468</v>
      </c>
      <c r="AM24" s="10">
        <v>622.75</v>
      </c>
      <c r="AN24" s="6">
        <v>3.7564000000000002</v>
      </c>
      <c r="AO24" s="8">
        <f t="shared" si="20"/>
        <v>106.10880686122157</v>
      </c>
      <c r="AS24" s="1"/>
      <c r="AT24" s="10">
        <v>317</v>
      </c>
      <c r="AU24" s="6">
        <v>8.83</v>
      </c>
      <c r="AV24" s="6">
        <f t="shared" si="21"/>
        <v>1.9224100000000011</v>
      </c>
      <c r="AW24" s="6">
        <f t="shared" si="22"/>
        <v>2.2863267999999994</v>
      </c>
      <c r="AX24" s="6">
        <f t="shared" si="23"/>
        <v>0.36391679999999837</v>
      </c>
      <c r="AY24" s="12">
        <f t="shared" si="24"/>
        <v>0.33434067603358364</v>
      </c>
      <c r="BB24" s="13">
        <f t="shared" si="25"/>
        <v>622.36422600000003</v>
      </c>
    </row>
    <row r="25" spans="1:54" x14ac:dyDescent="0.25">
      <c r="A25" s="1">
        <v>43469</v>
      </c>
      <c r="B25" s="6">
        <v>32.19</v>
      </c>
      <c r="C25" s="6">
        <v>28.44</v>
      </c>
      <c r="D25" s="6">
        <v>30.89</v>
      </c>
      <c r="E25" s="6">
        <f t="shared" si="7"/>
        <v>28.720369868513956</v>
      </c>
      <c r="F25" s="6">
        <v>28.054695997771955</v>
      </c>
      <c r="G25" s="6">
        <v>41.64</v>
      </c>
      <c r="H25" s="6">
        <v>28.64</v>
      </c>
      <c r="I25" s="6">
        <v>28</v>
      </c>
      <c r="J25" s="6">
        <v>23.820738099520121</v>
      </c>
      <c r="K25" s="6">
        <f t="shared" si="8"/>
        <v>4.1899999999999977</v>
      </c>
      <c r="L25" s="7">
        <f t="shared" si="0"/>
        <v>4.1792619004798794</v>
      </c>
      <c r="M25" s="6">
        <f t="shared" si="1"/>
        <v>3.5499999999999972</v>
      </c>
      <c r="N25" s="6">
        <f t="shared" si="2"/>
        <v>3.7499999999999964</v>
      </c>
      <c r="O25" s="6">
        <f t="shared" si="3"/>
        <v>-0.19999999999999929</v>
      </c>
      <c r="P25" s="6">
        <f t="shared" si="4"/>
        <v>2.25</v>
      </c>
      <c r="Q25" s="6">
        <f t="shared" si="9"/>
        <v>8.0369868513955112E-2</v>
      </c>
      <c r="R25" s="6">
        <f t="shared" si="10"/>
        <v>-0.58530400222804602</v>
      </c>
      <c r="S25" s="6">
        <f t="shared" si="5"/>
        <v>13</v>
      </c>
      <c r="T25" s="6">
        <f t="shared" si="11"/>
        <v>9.4500000000000028</v>
      </c>
      <c r="U25" s="4" t="str">
        <f t="shared" si="12"/>
        <v>HIGHER</v>
      </c>
      <c r="V25" s="8">
        <v>618.5</v>
      </c>
      <c r="W25" s="9">
        <f t="shared" si="13"/>
        <v>2.835304002228046</v>
      </c>
      <c r="X25" s="6">
        <f t="shared" si="14"/>
        <v>28.746424557134961</v>
      </c>
      <c r="Y25" s="6">
        <f t="shared" si="15"/>
        <v>2.1435754428650391</v>
      </c>
      <c r="Z25" s="6">
        <f t="shared" si="16"/>
        <v>0.69172855936300692</v>
      </c>
      <c r="AA25" s="5">
        <f t="shared" si="17"/>
        <v>1</v>
      </c>
      <c r="AB25" s="5">
        <f t="shared" si="18"/>
        <v>2019</v>
      </c>
      <c r="AC25" s="5">
        <f t="shared" si="26"/>
        <v>1</v>
      </c>
      <c r="AF25" s="10">
        <v>37.340000000000003</v>
      </c>
      <c r="AG25" s="8">
        <f t="shared" si="19"/>
        <v>1047.5623485568049</v>
      </c>
      <c r="AL25" s="11">
        <f t="shared" si="6"/>
        <v>43469</v>
      </c>
      <c r="AM25" s="10">
        <v>633.75</v>
      </c>
      <c r="AN25" s="6">
        <v>3.7153999999999998</v>
      </c>
      <c r="AO25" s="8">
        <f t="shared" si="20"/>
        <v>106.80446579957925</v>
      </c>
      <c r="AS25" s="1"/>
      <c r="AT25" s="10">
        <v>319</v>
      </c>
      <c r="AU25" s="6">
        <v>8.92</v>
      </c>
      <c r="AV25" s="6">
        <f t="shared" si="21"/>
        <v>1.9039799999999989</v>
      </c>
      <c r="AW25" s="6">
        <f t="shared" si="22"/>
        <v>2.2674053999999995</v>
      </c>
      <c r="AX25" s="6">
        <f t="shared" si="23"/>
        <v>0.36342540000000056</v>
      </c>
      <c r="AY25" s="12">
        <f t="shared" si="24"/>
        <v>0.33439761052604472</v>
      </c>
      <c r="BB25" s="13">
        <f t="shared" si="25"/>
        <v>626.99392799999998</v>
      </c>
    </row>
    <row r="26" spans="1:54" x14ac:dyDescent="0.25">
      <c r="A26" s="1">
        <v>43472</v>
      </c>
      <c r="B26" s="6">
        <v>32.06</v>
      </c>
      <c r="C26" s="6">
        <v>28.31</v>
      </c>
      <c r="D26" s="6">
        <v>30.76</v>
      </c>
      <c r="E26" s="6">
        <f t="shared" si="7"/>
        <v>28.267188489918077</v>
      </c>
      <c r="F26" s="6">
        <v>27.884598811043347</v>
      </c>
      <c r="G26" s="6">
        <v>41.51</v>
      </c>
      <c r="H26" s="6">
        <v>28.51</v>
      </c>
      <c r="I26" s="6">
        <v>28</v>
      </c>
      <c r="J26" s="6">
        <v>23.810021956208274</v>
      </c>
      <c r="K26" s="6">
        <f t="shared" si="8"/>
        <v>4.0600000000000023</v>
      </c>
      <c r="L26" s="7">
        <f t="shared" si="0"/>
        <v>4.1899780437917258</v>
      </c>
      <c r="M26" s="6">
        <f t="shared" si="1"/>
        <v>3.5500000000000007</v>
      </c>
      <c r="N26" s="6">
        <f t="shared" si="2"/>
        <v>3.7500000000000036</v>
      </c>
      <c r="O26" s="6">
        <f t="shared" si="3"/>
        <v>-0.20000000000000284</v>
      </c>
      <c r="P26" s="6">
        <f t="shared" si="4"/>
        <v>2.25</v>
      </c>
      <c r="Q26" s="6">
        <f t="shared" si="9"/>
        <v>-0.24281151008192481</v>
      </c>
      <c r="R26" s="6">
        <f t="shared" si="10"/>
        <v>-0.62540118895665486</v>
      </c>
      <c r="S26" s="6">
        <f t="shared" si="5"/>
        <v>12.999999999999996</v>
      </c>
      <c r="T26" s="6">
        <f t="shared" si="11"/>
        <v>9.4499999999999957</v>
      </c>
      <c r="U26" s="4" t="str">
        <f t="shared" si="12"/>
        <v>HIGHER</v>
      </c>
      <c r="V26" s="8">
        <v>614.75</v>
      </c>
      <c r="W26" s="9">
        <f t="shared" si="13"/>
        <v>2.8754011889566549</v>
      </c>
      <c r="X26" s="6">
        <f t="shared" si="14"/>
        <v>28.292832059192005</v>
      </c>
      <c r="Y26" s="6">
        <f t="shared" si="15"/>
        <v>2.4671679408079967</v>
      </c>
      <c r="Z26" s="6">
        <f t="shared" si="16"/>
        <v>0.40823324814865813</v>
      </c>
      <c r="AA26" s="5">
        <f t="shared" si="17"/>
        <v>1</v>
      </c>
      <c r="AB26" s="5">
        <f t="shared" si="18"/>
        <v>2019</v>
      </c>
      <c r="AC26" s="5">
        <f t="shared" si="26"/>
        <v>2</v>
      </c>
      <c r="AF26" s="10">
        <v>37.268999999999998</v>
      </c>
      <c r="AG26" s="8">
        <f t="shared" si="19"/>
        <v>1039.2311130887745</v>
      </c>
      <c r="AL26" s="11">
        <f t="shared" si="6"/>
        <v>43472</v>
      </c>
      <c r="AM26" s="10">
        <v>623.75</v>
      </c>
      <c r="AN26" s="6">
        <v>3.7351000000000001</v>
      </c>
      <c r="AO26" s="8">
        <f t="shared" si="20"/>
        <v>105.67655702428809</v>
      </c>
      <c r="AS26" s="1"/>
      <c r="AT26" s="10">
        <v>322</v>
      </c>
      <c r="AU26" s="6">
        <v>8.86</v>
      </c>
      <c r="AV26" s="6">
        <f t="shared" si="21"/>
        <v>2.0192700000000006</v>
      </c>
      <c r="AW26" s="6">
        <f t="shared" si="22"/>
        <v>2.3829995999999998</v>
      </c>
      <c r="AX26" s="6">
        <f t="shared" si="23"/>
        <v>0.36372959999999921</v>
      </c>
      <c r="AY26" s="12">
        <f t="shared" si="24"/>
        <v>0.33142016006333258</v>
      </c>
      <c r="BB26" s="13">
        <f t="shared" si="25"/>
        <v>624.1279219999999</v>
      </c>
    </row>
    <row r="27" spans="1:54" x14ac:dyDescent="0.25">
      <c r="A27" s="1">
        <v>43473</v>
      </c>
      <c r="B27" s="6">
        <v>31.98</v>
      </c>
      <c r="C27" s="6">
        <v>28.23</v>
      </c>
      <c r="D27" s="6">
        <v>30.68</v>
      </c>
      <c r="E27" s="6">
        <f t="shared" si="7"/>
        <v>28.414472437961734</v>
      </c>
      <c r="F27" s="6">
        <v>28.043356185323383</v>
      </c>
      <c r="G27" s="6">
        <v>41.43</v>
      </c>
      <c r="H27" s="6">
        <v>28.43</v>
      </c>
      <c r="I27" s="6">
        <v>28</v>
      </c>
      <c r="J27" s="6">
        <v>24.002052004853322</v>
      </c>
      <c r="K27" s="6">
        <f t="shared" si="8"/>
        <v>3.9800000000000004</v>
      </c>
      <c r="L27" s="7">
        <f t="shared" si="0"/>
        <v>3.9979479951466779</v>
      </c>
      <c r="M27" s="6">
        <f t="shared" si="1"/>
        <v>3.5500000000000007</v>
      </c>
      <c r="N27" s="6">
        <f t="shared" si="2"/>
        <v>3.75</v>
      </c>
      <c r="O27" s="6">
        <f t="shared" si="3"/>
        <v>-0.19999999999999929</v>
      </c>
      <c r="P27" s="6">
        <f t="shared" si="4"/>
        <v>2.25</v>
      </c>
      <c r="Q27" s="6">
        <f t="shared" si="9"/>
        <v>-1.552756203826533E-2</v>
      </c>
      <c r="R27" s="6">
        <f t="shared" si="10"/>
        <v>-0.38664381467661713</v>
      </c>
      <c r="S27" s="6">
        <f t="shared" si="5"/>
        <v>13</v>
      </c>
      <c r="T27" s="6">
        <f t="shared" si="11"/>
        <v>9.4499999999999993</v>
      </c>
      <c r="U27" s="4" t="str">
        <f t="shared" si="12"/>
        <v>HIGHER</v>
      </c>
      <c r="V27" s="8">
        <v>618.25</v>
      </c>
      <c r="W27" s="9">
        <f t="shared" si="13"/>
        <v>2.6366438146766171</v>
      </c>
      <c r="X27" s="6">
        <f t="shared" si="14"/>
        <v>28.440249621023465</v>
      </c>
      <c r="Y27" s="6">
        <f t="shared" si="15"/>
        <v>2.2397503789765345</v>
      </c>
      <c r="Z27" s="6">
        <f t="shared" si="16"/>
        <v>0.39689343570008262</v>
      </c>
      <c r="AA27" s="5">
        <f t="shared" si="17"/>
        <v>1</v>
      </c>
      <c r="AB27" s="5">
        <f t="shared" si="18"/>
        <v>2019</v>
      </c>
      <c r="AC27" s="5">
        <f t="shared" si="26"/>
        <v>2</v>
      </c>
      <c r="AF27" s="10">
        <v>37.512</v>
      </c>
      <c r="AG27" s="8">
        <f t="shared" si="19"/>
        <v>1051.9623772238508</v>
      </c>
      <c r="AL27" s="11">
        <f t="shared" si="6"/>
        <v>43473</v>
      </c>
      <c r="AM27" s="10">
        <v>627</v>
      </c>
      <c r="AN27" s="6">
        <v>3.7132000000000001</v>
      </c>
      <c r="AO27" s="8">
        <f t="shared" si="20"/>
        <v>105.60433489278434</v>
      </c>
      <c r="AS27" s="1"/>
      <c r="AT27" s="10">
        <v>322</v>
      </c>
      <c r="AU27" s="6">
        <v>8.81</v>
      </c>
      <c r="AV27" s="6">
        <f t="shared" si="21"/>
        <v>2.0599100000000004</v>
      </c>
      <c r="AW27" s="6">
        <f t="shared" si="22"/>
        <v>2.4238267999999987</v>
      </c>
      <c r="AX27" s="6">
        <f t="shared" si="23"/>
        <v>0.36391679999999837</v>
      </c>
      <c r="AY27" s="12">
        <f t="shared" si="24"/>
        <v>0.33086678704638744</v>
      </c>
      <c r="BB27" s="13">
        <f t="shared" si="25"/>
        <v>622.36422600000003</v>
      </c>
    </row>
    <row r="28" spans="1:54" x14ac:dyDescent="0.25">
      <c r="A28" s="1">
        <v>43474</v>
      </c>
      <c r="B28" s="6">
        <v>32.15</v>
      </c>
      <c r="C28" s="6">
        <v>28.4</v>
      </c>
      <c r="D28" s="6">
        <v>30.6</v>
      </c>
      <c r="E28" s="6">
        <f t="shared" si="7"/>
        <v>28.765688006373548</v>
      </c>
      <c r="F28" s="6">
        <v>28.190773747154839</v>
      </c>
      <c r="G28" s="6">
        <v>41.6</v>
      </c>
      <c r="H28" s="6">
        <v>28.6</v>
      </c>
      <c r="I28" s="6">
        <v>29.26</v>
      </c>
      <c r="J28" s="6">
        <v>24.074700291988265</v>
      </c>
      <c r="K28" s="6">
        <f t="shared" si="8"/>
        <v>2.889999999999997</v>
      </c>
      <c r="L28" s="7">
        <f t="shared" si="0"/>
        <v>5.1852997080117369</v>
      </c>
      <c r="M28" s="6">
        <f t="shared" si="1"/>
        <v>3.5499999999999972</v>
      </c>
      <c r="N28" s="6">
        <f t="shared" si="2"/>
        <v>3.75</v>
      </c>
      <c r="O28" s="6">
        <f t="shared" si="3"/>
        <v>-0.20000000000000284</v>
      </c>
      <c r="P28" s="6">
        <f t="shared" si="4"/>
        <v>2</v>
      </c>
      <c r="Q28" s="6">
        <f t="shared" si="9"/>
        <v>0.16568800637354641</v>
      </c>
      <c r="R28" s="6">
        <f t="shared" si="10"/>
        <v>-0.40922625284516201</v>
      </c>
      <c r="S28" s="6">
        <f t="shared" si="5"/>
        <v>13</v>
      </c>
      <c r="T28" s="6">
        <f t="shared" si="11"/>
        <v>9.4500000000000028</v>
      </c>
      <c r="U28" s="4" t="str">
        <f t="shared" si="12"/>
        <v>HIGHER</v>
      </c>
      <c r="V28" s="8">
        <v>621.5</v>
      </c>
      <c r="W28" s="9">
        <f t="shared" si="13"/>
        <v>2.409226252845162</v>
      </c>
      <c r="X28" s="6">
        <f t="shared" si="14"/>
        <v>28.79178380692926</v>
      </c>
      <c r="Y28" s="6">
        <f t="shared" si="15"/>
        <v>1.8082161930707414</v>
      </c>
      <c r="Z28" s="6">
        <f t="shared" si="16"/>
        <v>0.60101005977442057</v>
      </c>
      <c r="AA28" s="5">
        <f t="shared" si="17"/>
        <v>1</v>
      </c>
      <c r="AB28" s="5">
        <f t="shared" si="18"/>
        <v>2019</v>
      </c>
      <c r="AC28" s="5">
        <f t="shared" si="26"/>
        <v>2</v>
      </c>
      <c r="AF28" s="10">
        <v>37.317999999999998</v>
      </c>
      <c r="AG28" s="8">
        <f t="shared" si="19"/>
        <v>1052.0232946963245</v>
      </c>
      <c r="AL28" s="11">
        <f t="shared" si="6"/>
        <v>43474</v>
      </c>
      <c r="AM28" s="10">
        <v>634.75</v>
      </c>
      <c r="AN28" s="6">
        <v>3.6806000000000001</v>
      </c>
      <c r="AO28" s="8">
        <f t="shared" si="20"/>
        <v>105.97103947978385</v>
      </c>
      <c r="AS28" s="1"/>
      <c r="AT28" s="10">
        <v>323</v>
      </c>
      <c r="AU28" s="6">
        <v>8.86</v>
      </c>
      <c r="AV28" s="6">
        <f t="shared" si="21"/>
        <v>2.0533000000000001</v>
      </c>
      <c r="AW28" s="6">
        <f t="shared" si="22"/>
        <v>2.4168190000000003</v>
      </c>
      <c r="AX28" s="6">
        <f t="shared" si="23"/>
        <v>0.36351900000000015</v>
      </c>
      <c r="AY28" s="12">
        <f t="shared" si="24"/>
        <v>0.33135424879206837</v>
      </c>
      <c r="BB28" s="13">
        <f t="shared" si="25"/>
        <v>626.11207999999999</v>
      </c>
    </row>
    <row r="29" spans="1:54" x14ac:dyDescent="0.25">
      <c r="A29" s="1">
        <v>43475</v>
      </c>
      <c r="B29" s="6">
        <v>31.74</v>
      </c>
      <c r="C29" s="6">
        <v>27.99</v>
      </c>
      <c r="D29" s="6">
        <v>30.19</v>
      </c>
      <c r="E29" s="6">
        <f t="shared" si="7"/>
        <v>28.58441545493519</v>
      </c>
      <c r="F29" s="6">
        <v>28.111395060014825</v>
      </c>
      <c r="G29" s="6">
        <v>41.19</v>
      </c>
      <c r="H29" s="6">
        <v>28.19</v>
      </c>
      <c r="I29" s="6">
        <v>29.26</v>
      </c>
      <c r="J29" s="6">
        <v>23.970065092760962</v>
      </c>
      <c r="K29" s="6">
        <f t="shared" si="8"/>
        <v>2.4799999999999969</v>
      </c>
      <c r="L29" s="7">
        <f t="shared" si="0"/>
        <v>5.28993490723904</v>
      </c>
      <c r="M29" s="6">
        <f t="shared" si="1"/>
        <v>3.5499999999999972</v>
      </c>
      <c r="N29" s="6">
        <f t="shared" si="2"/>
        <v>3.75</v>
      </c>
      <c r="O29" s="6">
        <f t="shared" si="3"/>
        <v>-0.20000000000000284</v>
      </c>
      <c r="P29" s="6">
        <f t="shared" si="4"/>
        <v>2</v>
      </c>
      <c r="Q29" s="6">
        <f t="shared" si="9"/>
        <v>0.39441545493518859</v>
      </c>
      <c r="R29" s="6">
        <f t="shared" si="10"/>
        <v>-7.8604939985176259E-2</v>
      </c>
      <c r="S29" s="6">
        <f t="shared" si="5"/>
        <v>12.999999999999996</v>
      </c>
      <c r="T29" s="6">
        <f t="shared" si="11"/>
        <v>9.4499999999999993</v>
      </c>
      <c r="U29" s="4" t="str">
        <f t="shared" si="12"/>
        <v>HIGHER</v>
      </c>
      <c r="V29" s="8">
        <v>619.75</v>
      </c>
      <c r="W29" s="9">
        <f t="shared" si="13"/>
        <v>2.0786049399851763</v>
      </c>
      <c r="X29" s="6">
        <f t="shared" si="14"/>
        <v>28.610346807752077</v>
      </c>
      <c r="Y29" s="6">
        <f t="shared" si="15"/>
        <v>1.5796531922479247</v>
      </c>
      <c r="Z29" s="6">
        <f t="shared" si="16"/>
        <v>0.49895174773725159</v>
      </c>
      <c r="AA29" s="5">
        <f t="shared" si="17"/>
        <v>1</v>
      </c>
      <c r="AB29" s="5">
        <f t="shared" si="18"/>
        <v>2019</v>
      </c>
      <c r="AC29" s="5">
        <f t="shared" si="26"/>
        <v>2</v>
      </c>
      <c r="AF29" s="10">
        <v>36.85</v>
      </c>
      <c r="AG29" s="8">
        <f t="shared" si="19"/>
        <v>1035.9049079615463</v>
      </c>
      <c r="AL29" s="11">
        <f t="shared" si="6"/>
        <v>43475</v>
      </c>
      <c r="AM29" s="10">
        <v>630.75</v>
      </c>
      <c r="AN29" s="6">
        <v>3.7103999999999999</v>
      </c>
      <c r="AO29" s="8">
        <f t="shared" si="20"/>
        <v>106.15583079548333</v>
      </c>
      <c r="AS29" s="1"/>
      <c r="AT29" s="10">
        <v>317</v>
      </c>
      <c r="AU29" s="6">
        <v>8.69</v>
      </c>
      <c r="AV29" s="6">
        <f t="shared" si="21"/>
        <v>2.0343300000000006</v>
      </c>
      <c r="AW29" s="6">
        <f t="shared" si="22"/>
        <v>2.3988084000000001</v>
      </c>
      <c r="AX29" s="6">
        <f t="shared" si="23"/>
        <v>0.36447839999999943</v>
      </c>
      <c r="AY29" s="12">
        <f t="shared" si="24"/>
        <v>0.33266625339959932</v>
      </c>
      <c r="BB29" s="13">
        <f t="shared" si="25"/>
        <v>617.07313799999997</v>
      </c>
    </row>
    <row r="30" spans="1:54" x14ac:dyDescent="0.25">
      <c r="A30" s="1">
        <v>43476</v>
      </c>
      <c r="B30" s="6">
        <v>31.96</v>
      </c>
      <c r="C30" s="6">
        <v>28.21</v>
      </c>
      <c r="D30" s="6">
        <v>30.41</v>
      </c>
      <c r="E30" s="6">
        <f t="shared" si="7"/>
        <v>28.969619626741693</v>
      </c>
      <c r="F30" s="6">
        <v>28.803123619377835</v>
      </c>
      <c r="G30" s="6">
        <v>41.41</v>
      </c>
      <c r="H30" s="6">
        <v>28.41</v>
      </c>
      <c r="I30" s="6">
        <v>29.26</v>
      </c>
      <c r="J30" s="6">
        <v>24.075635027602537</v>
      </c>
      <c r="K30" s="6">
        <f t="shared" si="8"/>
        <v>2.6999999999999993</v>
      </c>
      <c r="L30" s="7">
        <f t="shared" si="0"/>
        <v>5.1843649723974643</v>
      </c>
      <c r="M30" s="6">
        <f t="shared" si="1"/>
        <v>3.5500000000000007</v>
      </c>
      <c r="N30" s="6">
        <f t="shared" si="2"/>
        <v>3.75</v>
      </c>
      <c r="O30" s="6">
        <f t="shared" si="3"/>
        <v>-0.19999999999999929</v>
      </c>
      <c r="P30" s="6">
        <f t="shared" si="4"/>
        <v>2</v>
      </c>
      <c r="Q30" s="6">
        <f t="shared" si="9"/>
        <v>0.55961962674169285</v>
      </c>
      <c r="R30" s="6">
        <f t="shared" si="10"/>
        <v>0.39312361937783535</v>
      </c>
      <c r="S30" s="6">
        <f t="shared" si="5"/>
        <v>12.999999999999996</v>
      </c>
      <c r="T30" s="6">
        <f t="shared" si="11"/>
        <v>9.4499999999999957</v>
      </c>
      <c r="U30" s="4" t="str">
        <f t="shared" si="12"/>
        <v>HIGHER</v>
      </c>
      <c r="V30" s="8">
        <v>635</v>
      </c>
      <c r="W30" s="9">
        <f t="shared" si="13"/>
        <v>1.6068763806221646</v>
      </c>
      <c r="X30" s="6">
        <f t="shared" si="14"/>
        <v>28.995900431003591</v>
      </c>
      <c r="Y30" s="6">
        <f t="shared" si="15"/>
        <v>1.4140995689964093</v>
      </c>
      <c r="Z30" s="6">
        <f t="shared" si="16"/>
        <v>0.19277681162575533</v>
      </c>
      <c r="AA30" s="5">
        <f t="shared" si="17"/>
        <v>1</v>
      </c>
      <c r="AB30" s="5">
        <f t="shared" si="18"/>
        <v>2019</v>
      </c>
      <c r="AC30" s="5">
        <f t="shared" si="26"/>
        <v>2</v>
      </c>
      <c r="AF30" s="10">
        <v>36.862000000000002</v>
      </c>
      <c r="AG30" s="8">
        <f t="shared" si="19"/>
        <v>1061.7407428575059</v>
      </c>
      <c r="AL30" s="11">
        <f t="shared" si="6"/>
        <v>43476</v>
      </c>
      <c r="AM30" s="10">
        <v>639.25</v>
      </c>
      <c r="AN30" s="6">
        <v>3.7107999999999999</v>
      </c>
      <c r="AO30" s="8">
        <f t="shared" si="20"/>
        <v>107.59798731936812</v>
      </c>
      <c r="AS30" s="1"/>
      <c r="AT30" s="10">
        <v>315</v>
      </c>
      <c r="AU30" s="6">
        <v>8.7200000000000006</v>
      </c>
      <c r="AV30" s="6">
        <f t="shared" si="21"/>
        <v>1.9830699999999997</v>
      </c>
      <c r="AW30" s="6">
        <f t="shared" si="22"/>
        <v>2.3470335999999978</v>
      </c>
      <c r="AX30" s="6">
        <f t="shared" si="23"/>
        <v>0.36396359999999817</v>
      </c>
      <c r="AY30" s="12">
        <f t="shared" si="24"/>
        <v>0.33561123766135154</v>
      </c>
      <c r="BB30" s="13">
        <f t="shared" si="25"/>
        <v>621.92330200000004</v>
      </c>
    </row>
    <row r="31" spans="1:54" x14ac:dyDescent="0.25">
      <c r="A31" s="1">
        <v>43479</v>
      </c>
      <c r="B31" s="6">
        <v>31.95</v>
      </c>
      <c r="C31" s="6">
        <v>28.2</v>
      </c>
      <c r="D31" s="6">
        <v>30.4</v>
      </c>
      <c r="E31" s="6">
        <f t="shared" si="7"/>
        <v>28.958290092276794</v>
      </c>
      <c r="F31" s="6">
        <v>28.678385682443526</v>
      </c>
      <c r="G31" s="6">
        <v>41.4</v>
      </c>
      <c r="H31" s="6">
        <v>28.4</v>
      </c>
      <c r="I31" s="6">
        <v>29.26</v>
      </c>
      <c r="J31" s="6">
        <v>23.626223837204599</v>
      </c>
      <c r="K31" s="6">
        <f t="shared" si="8"/>
        <v>2.6899999999999977</v>
      </c>
      <c r="L31" s="7">
        <f t="shared" si="0"/>
        <v>5.6337761627954031</v>
      </c>
      <c r="M31" s="6">
        <f t="shared" si="1"/>
        <v>3.5500000000000007</v>
      </c>
      <c r="N31" s="6">
        <f t="shared" si="2"/>
        <v>3.75</v>
      </c>
      <c r="O31" s="6">
        <f t="shared" si="3"/>
        <v>-0.19999999999999929</v>
      </c>
      <c r="P31" s="6">
        <f t="shared" si="4"/>
        <v>2</v>
      </c>
      <c r="Q31" s="6">
        <f t="shared" si="9"/>
        <v>0.55829009227679549</v>
      </c>
      <c r="R31" s="6">
        <f t="shared" si="10"/>
        <v>0.27838568244352757</v>
      </c>
      <c r="S31" s="6">
        <f t="shared" si="5"/>
        <v>13</v>
      </c>
      <c r="T31" s="6">
        <f t="shared" si="11"/>
        <v>9.4499999999999993</v>
      </c>
      <c r="U31" s="4" t="str">
        <f t="shared" si="12"/>
        <v>HIGHER</v>
      </c>
      <c r="V31" s="8">
        <v>632.25</v>
      </c>
      <c r="W31" s="9">
        <f t="shared" si="13"/>
        <v>1.7216143175564724</v>
      </c>
      <c r="X31" s="6">
        <f t="shared" si="14"/>
        <v>28.984560618555015</v>
      </c>
      <c r="Y31" s="6">
        <f t="shared" si="15"/>
        <v>1.4154393814449833</v>
      </c>
      <c r="Z31" s="6">
        <f t="shared" si="16"/>
        <v>0.30617493611148916</v>
      </c>
      <c r="AA31" s="5">
        <f t="shared" si="17"/>
        <v>1</v>
      </c>
      <c r="AB31" s="5">
        <f t="shared" si="18"/>
        <v>2019</v>
      </c>
      <c r="AC31" s="5">
        <f t="shared" si="26"/>
        <v>3</v>
      </c>
      <c r="AF31" s="10">
        <v>36.942</v>
      </c>
      <c r="AG31" s="8">
        <f t="shared" si="19"/>
        <v>1059.4369238808285</v>
      </c>
      <c r="AL31" s="11">
        <f t="shared" si="6"/>
        <v>43479</v>
      </c>
      <c r="AM31" s="10">
        <v>639</v>
      </c>
      <c r="AN31" s="6">
        <v>3.6978</v>
      </c>
      <c r="AO31" s="8">
        <f t="shared" si="20"/>
        <v>107.17910825529276</v>
      </c>
      <c r="AS31" s="1"/>
      <c r="AT31" s="10">
        <v>312</v>
      </c>
      <c r="AU31" s="6">
        <v>8.64</v>
      </c>
      <c r="AV31" s="6">
        <f t="shared" si="21"/>
        <v>1.9913999999999987</v>
      </c>
      <c r="AW31" s="6">
        <f t="shared" si="22"/>
        <v>2.3553869999999986</v>
      </c>
      <c r="AX31" s="6">
        <f t="shared" si="23"/>
        <v>0.36398699999999984</v>
      </c>
      <c r="AY31" s="12">
        <f t="shared" si="24"/>
        <v>0.33767835124185308</v>
      </c>
      <c r="BB31" s="13">
        <f t="shared" si="25"/>
        <v>621.70283999999992</v>
      </c>
    </row>
    <row r="32" spans="1:54" x14ac:dyDescent="0.25">
      <c r="A32" s="1">
        <v>43480</v>
      </c>
      <c r="B32" s="6">
        <v>31.59</v>
      </c>
      <c r="C32" s="6">
        <v>27.84</v>
      </c>
      <c r="D32" s="6">
        <v>30.24</v>
      </c>
      <c r="E32" s="6">
        <f t="shared" si="7"/>
        <v>29.09424450585556</v>
      </c>
      <c r="F32" s="6">
        <v>28.621686620200652</v>
      </c>
      <c r="G32" s="6">
        <v>41.24</v>
      </c>
      <c r="H32" s="6">
        <v>28.24</v>
      </c>
      <c r="I32" s="6">
        <v>29.26</v>
      </c>
      <c r="J32" s="6">
        <v>23.735391008616403</v>
      </c>
      <c r="K32" s="6">
        <f t="shared" si="8"/>
        <v>2.3299999999999983</v>
      </c>
      <c r="L32" s="7">
        <f t="shared" si="0"/>
        <v>5.5246089913835981</v>
      </c>
      <c r="M32" s="6">
        <f t="shared" si="1"/>
        <v>3.3500000000000014</v>
      </c>
      <c r="N32" s="6">
        <f t="shared" si="2"/>
        <v>3.75</v>
      </c>
      <c r="O32" s="6">
        <f t="shared" si="3"/>
        <v>-0.39999999999999858</v>
      </c>
      <c r="P32" s="6">
        <f t="shared" si="4"/>
        <v>2</v>
      </c>
      <c r="Q32" s="6">
        <f t="shared" si="9"/>
        <v>0.85424450585556144</v>
      </c>
      <c r="R32" s="6">
        <f t="shared" si="10"/>
        <v>0.38168662020065369</v>
      </c>
      <c r="S32" s="6">
        <f t="shared" si="5"/>
        <v>13.000000000000004</v>
      </c>
      <c r="T32" s="6">
        <f t="shared" si="11"/>
        <v>9.6500000000000021</v>
      </c>
      <c r="U32" s="4" t="str">
        <f t="shared" si="12"/>
        <v>HIGHER</v>
      </c>
      <c r="V32" s="8">
        <v>631</v>
      </c>
      <c r="W32" s="9">
        <f t="shared" si="13"/>
        <v>1.6183133797993463</v>
      </c>
      <c r="X32" s="6">
        <f t="shared" si="14"/>
        <v>29.120638367937904</v>
      </c>
      <c r="Y32" s="6">
        <f t="shared" si="15"/>
        <v>1.1193616320620947</v>
      </c>
      <c r="Z32" s="6">
        <f t="shared" si="16"/>
        <v>0.49895174773725159</v>
      </c>
      <c r="AA32" s="5">
        <f t="shared" si="17"/>
        <v>1</v>
      </c>
      <c r="AB32" s="5">
        <f t="shared" si="18"/>
        <v>2019</v>
      </c>
      <c r="AC32" s="5">
        <f t="shared" si="26"/>
        <v>3</v>
      </c>
      <c r="AF32" s="10">
        <v>37.073</v>
      </c>
      <c r="AG32" s="8">
        <f t="shared" si="19"/>
        <v>1061.0917880706988</v>
      </c>
      <c r="AL32" s="11">
        <f t="shared" si="6"/>
        <v>43480</v>
      </c>
      <c r="AM32" s="10">
        <v>642</v>
      </c>
      <c r="AN32" s="6">
        <v>3.7166999999999999</v>
      </c>
      <c r="AO32" s="8">
        <f t="shared" si="20"/>
        <v>108.23267662211482</v>
      </c>
      <c r="AS32" s="1"/>
      <c r="AT32" s="10">
        <v>309</v>
      </c>
      <c r="AU32" s="6">
        <v>8.5299999999999994</v>
      </c>
      <c r="AV32" s="6">
        <f t="shared" si="21"/>
        <v>1.9887800000000002</v>
      </c>
      <c r="AW32" s="6">
        <f t="shared" si="22"/>
        <v>2.3536093999999999</v>
      </c>
      <c r="AX32" s="6">
        <f t="shared" si="23"/>
        <v>0.36482939999999964</v>
      </c>
      <c r="AY32" s="12">
        <f t="shared" si="24"/>
        <v>0.33730503133461648</v>
      </c>
      <c r="BB32" s="13">
        <f t="shared" si="25"/>
        <v>613.76620800000001</v>
      </c>
    </row>
    <row r="33" spans="1:54" x14ac:dyDescent="0.25">
      <c r="A33" s="1">
        <v>43481</v>
      </c>
      <c r="B33" s="6">
        <v>31.58</v>
      </c>
      <c r="C33" s="6">
        <v>27.83</v>
      </c>
      <c r="D33" s="6">
        <v>30.23</v>
      </c>
      <c r="E33" s="6">
        <f t="shared" si="7"/>
        <v>28.833665213162931</v>
      </c>
      <c r="F33" s="6">
        <v>28.564987557957782</v>
      </c>
      <c r="G33" s="6">
        <v>41.23</v>
      </c>
      <c r="H33" s="6">
        <v>28.23</v>
      </c>
      <c r="I33" s="6">
        <v>29.26</v>
      </c>
      <c r="J33" s="6">
        <v>24.004627325413605</v>
      </c>
      <c r="K33" s="6">
        <f t="shared" si="8"/>
        <v>2.3199999999999967</v>
      </c>
      <c r="L33" s="7">
        <f t="shared" si="0"/>
        <v>5.2553726745863969</v>
      </c>
      <c r="M33" s="6">
        <f t="shared" si="1"/>
        <v>3.3499999999999979</v>
      </c>
      <c r="N33" s="6">
        <f t="shared" si="2"/>
        <v>3.75</v>
      </c>
      <c r="O33" s="6">
        <f t="shared" si="3"/>
        <v>-0.40000000000000213</v>
      </c>
      <c r="P33" s="6">
        <f t="shared" si="4"/>
        <v>2</v>
      </c>
      <c r="Q33" s="6">
        <f t="shared" si="9"/>
        <v>0.60366521316293031</v>
      </c>
      <c r="R33" s="6">
        <f t="shared" si="10"/>
        <v>0.33498755795778123</v>
      </c>
      <c r="S33" s="6">
        <f t="shared" si="5"/>
        <v>12.999999999999996</v>
      </c>
      <c r="T33" s="6">
        <f t="shared" si="11"/>
        <v>9.6499999999999986</v>
      </c>
      <c r="U33" s="4" t="str">
        <f t="shared" si="12"/>
        <v>HIGHER</v>
      </c>
      <c r="V33" s="8">
        <v>629.75</v>
      </c>
      <c r="W33" s="9">
        <f t="shared" si="13"/>
        <v>1.6650124420422188</v>
      </c>
      <c r="X33" s="6">
        <f t="shared" si="14"/>
        <v>28.859822681620702</v>
      </c>
      <c r="Y33" s="6">
        <f t="shared" si="15"/>
        <v>1.370177318379298</v>
      </c>
      <c r="Z33" s="6">
        <f t="shared" si="16"/>
        <v>0.29483512366292075</v>
      </c>
      <c r="AA33" s="5">
        <f t="shared" si="17"/>
        <v>1</v>
      </c>
      <c r="AB33" s="5">
        <f t="shared" si="18"/>
        <v>2019</v>
      </c>
      <c r="AC33" s="5">
        <f t="shared" si="26"/>
        <v>3</v>
      </c>
      <c r="AF33" s="10">
        <v>37.445</v>
      </c>
      <c r="AG33" s="8">
        <f t="shared" si="19"/>
        <v>1069.6159591077292</v>
      </c>
      <c r="AL33" s="11">
        <f t="shared" si="6"/>
        <v>43481</v>
      </c>
      <c r="AM33" s="10">
        <v>636.25</v>
      </c>
      <c r="AN33" s="6">
        <v>3.7361</v>
      </c>
      <c r="AO33" s="8">
        <f t="shared" si="20"/>
        <v>107.82318352080311</v>
      </c>
      <c r="AS33" s="1"/>
      <c r="AT33" s="10">
        <v>310</v>
      </c>
      <c r="AU33" s="6">
        <v>8.5500000000000007</v>
      </c>
      <c r="AV33" s="6">
        <f t="shared" si="21"/>
        <v>1.991109999999999</v>
      </c>
      <c r="AW33" s="6">
        <f t="shared" si="22"/>
        <v>2.3559627999999986</v>
      </c>
      <c r="AX33" s="6">
        <f t="shared" si="23"/>
        <v>0.36485279999999953</v>
      </c>
      <c r="AY33" s="12">
        <f t="shared" si="24"/>
        <v>0.33651248740876477</v>
      </c>
      <c r="BB33" s="13">
        <f t="shared" si="25"/>
        <v>613.54574599999989</v>
      </c>
    </row>
    <row r="34" spans="1:54" x14ac:dyDescent="0.25">
      <c r="A34" s="1">
        <v>43482</v>
      </c>
      <c r="B34" s="6">
        <v>31.87</v>
      </c>
      <c r="C34" s="6">
        <v>28.12</v>
      </c>
      <c r="D34" s="6">
        <v>30.77</v>
      </c>
      <c r="E34" s="6">
        <f t="shared" si="7"/>
        <v>28.958290092276794</v>
      </c>
      <c r="F34" s="6">
        <v>29.177337430180778</v>
      </c>
      <c r="G34" s="6">
        <v>41.77</v>
      </c>
      <c r="H34" s="6">
        <v>28.77</v>
      </c>
      <c r="I34" s="6">
        <v>29.26</v>
      </c>
      <c r="J34" s="6">
        <v>24.234988277740243</v>
      </c>
      <c r="K34" s="6">
        <f t="shared" si="8"/>
        <v>2.6099999999999994</v>
      </c>
      <c r="L34" s="7">
        <f t="shared" si="0"/>
        <v>5.0250117222597588</v>
      </c>
      <c r="M34" s="6">
        <f t="shared" si="1"/>
        <v>3.1000000000000014</v>
      </c>
      <c r="N34" s="6">
        <f t="shared" si="2"/>
        <v>3.75</v>
      </c>
      <c r="O34" s="6">
        <f t="shared" si="3"/>
        <v>-0.64999999999999858</v>
      </c>
      <c r="P34" s="6">
        <f t="shared" si="4"/>
        <v>2</v>
      </c>
      <c r="Q34" s="6">
        <f t="shared" si="9"/>
        <v>0.1882900922767945</v>
      </c>
      <c r="R34" s="6">
        <f t="shared" si="10"/>
        <v>0.40733743018077817</v>
      </c>
      <c r="S34" s="6">
        <f t="shared" si="5"/>
        <v>13.000000000000004</v>
      </c>
      <c r="T34" s="6">
        <f t="shared" si="11"/>
        <v>9.9000000000000021</v>
      </c>
      <c r="U34" s="4" t="str">
        <f t="shared" si="12"/>
        <v>HIGHER</v>
      </c>
      <c r="V34" s="8">
        <v>643.25</v>
      </c>
      <c r="W34" s="9">
        <f t="shared" si="13"/>
        <v>1.5926625698192218</v>
      </c>
      <c r="X34" s="6">
        <f t="shared" si="14"/>
        <v>28.984560618555015</v>
      </c>
      <c r="Y34" s="6">
        <f t="shared" si="15"/>
        <v>1.7854393814449843</v>
      </c>
      <c r="Z34" s="6">
        <f t="shared" si="16"/>
        <v>-0.19277681162576243</v>
      </c>
      <c r="AA34" s="5">
        <f t="shared" si="17"/>
        <v>1</v>
      </c>
      <c r="AB34" s="5">
        <f t="shared" si="18"/>
        <v>2019</v>
      </c>
      <c r="AC34" s="5">
        <f t="shared" si="26"/>
        <v>3</v>
      </c>
      <c r="AF34" s="10">
        <v>37.654000000000003</v>
      </c>
      <c r="AG34" s="8">
        <f t="shared" si="19"/>
        <v>1098.6434635960272</v>
      </c>
      <c r="AL34" s="11">
        <f t="shared" si="6"/>
        <v>43482</v>
      </c>
      <c r="AM34" s="10">
        <v>639</v>
      </c>
      <c r="AN34" s="6">
        <v>3.7502</v>
      </c>
      <c r="AO34" s="8">
        <f t="shared" si="20"/>
        <v>108.69789923170505</v>
      </c>
      <c r="AS34" s="1"/>
      <c r="AT34" s="10">
        <v>312</v>
      </c>
      <c r="AU34" s="6">
        <v>8.68</v>
      </c>
      <c r="AV34" s="6">
        <f t="shared" si="21"/>
        <v>1.9420400000000004</v>
      </c>
      <c r="AW34" s="6">
        <f t="shared" si="22"/>
        <v>2.3062141999999994</v>
      </c>
      <c r="AX34" s="6">
        <f t="shared" si="23"/>
        <v>0.364174199999999</v>
      </c>
      <c r="AY34" s="12">
        <f t="shared" si="24"/>
        <v>0.33711787313564401</v>
      </c>
      <c r="BB34" s="13">
        <f t="shared" si="25"/>
        <v>619.93914399999994</v>
      </c>
    </row>
    <row r="35" spans="1:54" x14ac:dyDescent="0.25">
      <c r="A35" s="1">
        <v>43483</v>
      </c>
      <c r="B35" s="6">
        <v>32.11</v>
      </c>
      <c r="C35" s="6">
        <v>28.36</v>
      </c>
      <c r="D35" s="6">
        <v>31.01</v>
      </c>
      <c r="E35" s="6">
        <f t="shared" si="7"/>
        <v>30.147891211090982</v>
      </c>
      <c r="F35" s="6">
        <v>29.982464114029529</v>
      </c>
      <c r="G35" s="6">
        <v>42.01</v>
      </c>
      <c r="H35" s="6">
        <v>29.01</v>
      </c>
      <c r="I35" s="6">
        <v>29.26</v>
      </c>
      <c r="J35" s="6">
        <v>24.533725618666558</v>
      </c>
      <c r="K35" s="6">
        <f t="shared" si="8"/>
        <v>2.8499999999999979</v>
      </c>
      <c r="L35" s="7">
        <f t="shared" si="0"/>
        <v>4.7262743813334431</v>
      </c>
      <c r="M35" s="6">
        <f t="shared" si="1"/>
        <v>3.0999999999999979</v>
      </c>
      <c r="N35" s="6">
        <f t="shared" si="2"/>
        <v>3.75</v>
      </c>
      <c r="O35" s="6">
        <f t="shared" si="3"/>
        <v>-0.65000000000000213</v>
      </c>
      <c r="P35" s="6">
        <f t="shared" si="4"/>
        <v>2</v>
      </c>
      <c r="Q35" s="6">
        <f t="shared" si="9"/>
        <v>1.1378912110909809</v>
      </c>
      <c r="R35" s="6">
        <f t="shared" si="10"/>
        <v>0.97246411402952759</v>
      </c>
      <c r="S35" s="6">
        <f t="shared" si="5"/>
        <v>12.999999999999996</v>
      </c>
      <c r="T35" s="6">
        <f t="shared" si="11"/>
        <v>9.8999999999999986</v>
      </c>
      <c r="U35" s="4" t="str">
        <f t="shared" si="12"/>
        <v>HIGHER</v>
      </c>
      <c r="V35" s="8">
        <v>661</v>
      </c>
      <c r="W35" s="9">
        <f t="shared" si="13"/>
        <v>1.0275358859704724</v>
      </c>
      <c r="X35" s="6">
        <f t="shared" si="14"/>
        <v>30.175240925655281</v>
      </c>
      <c r="Y35" s="6">
        <f t="shared" si="15"/>
        <v>0.83475907434472063</v>
      </c>
      <c r="Z35" s="6">
        <f t="shared" si="16"/>
        <v>0.19277681162575178</v>
      </c>
      <c r="AA35" s="5">
        <f t="shared" si="17"/>
        <v>1</v>
      </c>
      <c r="AB35" s="5">
        <f t="shared" si="18"/>
        <v>2019</v>
      </c>
      <c r="AC35" s="5">
        <f t="shared" si="26"/>
        <v>3</v>
      </c>
      <c r="AF35" s="10">
        <v>37.575000000000003</v>
      </c>
      <c r="AG35" s="8">
        <f t="shared" si="19"/>
        <v>1126.5910890846594</v>
      </c>
      <c r="AL35" s="11">
        <f t="shared" si="6"/>
        <v>43483</v>
      </c>
      <c r="AM35" s="10">
        <v>665.25</v>
      </c>
      <c r="AN35" s="6">
        <v>3.7502</v>
      </c>
      <c r="AO35" s="8">
        <f t="shared" si="20"/>
        <v>113.16318851939245</v>
      </c>
      <c r="AS35" s="1"/>
      <c r="AT35" s="10">
        <v>315</v>
      </c>
      <c r="AU35" s="6">
        <v>8.77</v>
      </c>
      <c r="AV35" s="6">
        <f t="shared" si="21"/>
        <v>1.9506200000000007</v>
      </c>
      <c r="AW35" s="6">
        <f t="shared" si="22"/>
        <v>2.3142326000000004</v>
      </c>
      <c r="AX35" s="6">
        <f t="shared" si="23"/>
        <v>0.36361259999999973</v>
      </c>
      <c r="AY35" s="12">
        <f t="shared" si="24"/>
        <v>0.33665610155412001</v>
      </c>
      <c r="BB35" s="13">
        <f t="shared" si="25"/>
        <v>625.230232</v>
      </c>
    </row>
    <row r="36" spans="1:54" x14ac:dyDescent="0.25">
      <c r="A36" s="1">
        <v>43487</v>
      </c>
      <c r="B36" s="6">
        <v>32.159999999999997</v>
      </c>
      <c r="C36" s="6">
        <v>28.41</v>
      </c>
      <c r="D36" s="6">
        <v>31.05</v>
      </c>
      <c r="E36" s="6">
        <f t="shared" si="7"/>
        <v>30.317834228064438</v>
      </c>
      <c r="F36" s="6">
        <v>30.0391631762724</v>
      </c>
      <c r="G36" s="6">
        <v>40.06</v>
      </c>
      <c r="H36" s="6">
        <v>29.06</v>
      </c>
      <c r="I36" s="6">
        <v>29.26</v>
      </c>
      <c r="J36" s="6">
        <v>24.799318652668262</v>
      </c>
      <c r="K36" s="6">
        <f t="shared" si="8"/>
        <v>2.899999999999995</v>
      </c>
      <c r="L36" s="7">
        <f t="shared" si="0"/>
        <v>4.4606813473317395</v>
      </c>
      <c r="M36" s="6">
        <f t="shared" si="1"/>
        <v>3.0999999999999979</v>
      </c>
      <c r="N36" s="6">
        <f t="shared" si="2"/>
        <v>3.7499999999999964</v>
      </c>
      <c r="O36" s="6">
        <f t="shared" si="3"/>
        <v>-0.64999999999999858</v>
      </c>
      <c r="P36" s="6">
        <f t="shared" si="4"/>
        <v>1.990000000000002</v>
      </c>
      <c r="Q36" s="6">
        <f t="shared" si="9"/>
        <v>1.2578342280644392</v>
      </c>
      <c r="R36" s="6">
        <f t="shared" si="10"/>
        <v>0.9791631762724009</v>
      </c>
      <c r="S36" s="6">
        <f t="shared" si="5"/>
        <v>11.000000000000004</v>
      </c>
      <c r="T36" s="6">
        <f t="shared" si="11"/>
        <v>7.9000000000000057</v>
      </c>
      <c r="U36" s="4" t="str">
        <f t="shared" si="12"/>
        <v>HIGHER</v>
      </c>
      <c r="V36" s="8">
        <v>662.25</v>
      </c>
      <c r="W36" s="9">
        <f t="shared" si="13"/>
        <v>1.0108368237276011</v>
      </c>
      <c r="X36" s="6">
        <f t="shared" si="14"/>
        <v>30.345338112383889</v>
      </c>
      <c r="Y36" s="6">
        <f t="shared" si="15"/>
        <v>0.70466188761611193</v>
      </c>
      <c r="Z36" s="6">
        <f t="shared" si="16"/>
        <v>0.30617493611148916</v>
      </c>
      <c r="AA36" s="5">
        <f t="shared" si="17"/>
        <v>1</v>
      </c>
      <c r="AB36" s="5">
        <f t="shared" si="18"/>
        <v>2019</v>
      </c>
      <c r="AC36" s="5">
        <f t="shared" si="26"/>
        <v>4</v>
      </c>
      <c r="AF36" s="10">
        <v>37.481999999999999</v>
      </c>
      <c r="AG36" s="8">
        <f t="shared" si="19"/>
        <v>1125.9279141730422</v>
      </c>
      <c r="AL36" s="11">
        <f t="shared" si="6"/>
        <v>43487</v>
      </c>
      <c r="AM36" s="10">
        <v>669</v>
      </c>
      <c r="AN36" s="6">
        <v>3.8142</v>
      </c>
      <c r="AO36" s="8">
        <f t="shared" si="20"/>
        <v>115.74318862825463</v>
      </c>
      <c r="AS36" s="1"/>
      <c r="AT36" s="10">
        <v>313</v>
      </c>
      <c r="AU36" s="6">
        <v>8.69</v>
      </c>
      <c r="AV36" s="6">
        <f t="shared" si="21"/>
        <v>1.9894700000000007</v>
      </c>
      <c r="AW36" s="6">
        <f t="shared" si="22"/>
        <v>2.3529655999999992</v>
      </c>
      <c r="AX36" s="6">
        <f t="shared" si="23"/>
        <v>0.36349559999999848</v>
      </c>
      <c r="AY36" s="12">
        <f t="shared" si="24"/>
        <v>0.33842827359055672</v>
      </c>
      <c r="BB36" s="13">
        <f t="shared" si="25"/>
        <v>626.33254199999999</v>
      </c>
    </row>
    <row r="37" spans="1:54" x14ac:dyDescent="0.25">
      <c r="A37" s="1">
        <v>43488</v>
      </c>
      <c r="B37" s="6">
        <v>32.479999999999997</v>
      </c>
      <c r="C37" s="6">
        <v>28.73</v>
      </c>
      <c r="D37" s="6">
        <v>31.38</v>
      </c>
      <c r="E37" s="6">
        <f t="shared" si="7"/>
        <v>30.544424917362377</v>
      </c>
      <c r="F37" s="6">
        <v>30.368017737281043</v>
      </c>
      <c r="G37" s="6">
        <v>40.380000000000003</v>
      </c>
      <c r="H37" s="6">
        <v>29.38</v>
      </c>
      <c r="I37" s="6">
        <v>29.26</v>
      </c>
      <c r="J37" s="6">
        <v>25.021632111436212</v>
      </c>
      <c r="K37" s="6">
        <f t="shared" si="8"/>
        <v>3.2199999999999953</v>
      </c>
      <c r="L37" s="7">
        <f t="shared" si="0"/>
        <v>4.2383678885637899</v>
      </c>
      <c r="M37" s="6">
        <f t="shared" si="1"/>
        <v>3.0999999999999979</v>
      </c>
      <c r="N37" s="6">
        <f t="shared" si="2"/>
        <v>3.7499999999999964</v>
      </c>
      <c r="O37" s="6">
        <f t="shared" si="3"/>
        <v>-0.64999999999999858</v>
      </c>
      <c r="P37" s="6">
        <f t="shared" si="4"/>
        <v>2</v>
      </c>
      <c r="Q37" s="6">
        <f t="shared" si="9"/>
        <v>1.1644249173623784</v>
      </c>
      <c r="R37" s="6">
        <f t="shared" si="10"/>
        <v>0.98801773728104436</v>
      </c>
      <c r="S37" s="6">
        <f t="shared" si="5"/>
        <v>11.000000000000004</v>
      </c>
      <c r="T37" s="6">
        <f t="shared" si="11"/>
        <v>7.9000000000000057</v>
      </c>
      <c r="U37" s="4" t="str">
        <f t="shared" si="12"/>
        <v>HIGHER</v>
      </c>
      <c r="V37" s="8">
        <v>669.5</v>
      </c>
      <c r="W37" s="9">
        <f t="shared" si="13"/>
        <v>1.0119822627189556</v>
      </c>
      <c r="X37" s="6">
        <f t="shared" si="14"/>
        <v>30.572134361355367</v>
      </c>
      <c r="Y37" s="6">
        <f t="shared" si="15"/>
        <v>0.8078656386446319</v>
      </c>
      <c r="Z37" s="6">
        <f t="shared" si="16"/>
        <v>0.20411662407432374</v>
      </c>
      <c r="AA37" s="5">
        <f t="shared" si="17"/>
        <v>1</v>
      </c>
      <c r="AB37" s="5">
        <f t="shared" si="18"/>
        <v>2019</v>
      </c>
      <c r="AC37" s="5">
        <f t="shared" si="26"/>
        <v>4</v>
      </c>
      <c r="AF37" s="10">
        <v>37.53</v>
      </c>
      <c r="AG37" s="8">
        <f t="shared" si="19"/>
        <v>1139.7117056801574</v>
      </c>
      <c r="AL37" s="11">
        <f t="shared" si="6"/>
        <v>43488</v>
      </c>
      <c r="AM37" s="10">
        <v>674</v>
      </c>
      <c r="AN37" s="6">
        <v>3.7648000000000001</v>
      </c>
      <c r="AO37" s="8">
        <f t="shared" si="20"/>
        <v>115.09797144363073</v>
      </c>
      <c r="AS37" s="1"/>
      <c r="AT37" s="10">
        <v>313</v>
      </c>
      <c r="AU37" s="6">
        <v>8.75</v>
      </c>
      <c r="AV37" s="6">
        <f t="shared" si="21"/>
        <v>1.9669100000000004</v>
      </c>
      <c r="AW37" s="6">
        <f t="shared" si="22"/>
        <v>2.3296567999999986</v>
      </c>
      <c r="AX37" s="6">
        <f t="shared" si="23"/>
        <v>0.36274679999999826</v>
      </c>
      <c r="AY37" s="12">
        <f t="shared" si="24"/>
        <v>0.34064860348917048</v>
      </c>
      <c r="BB37" s="13">
        <f t="shared" si="25"/>
        <v>633.38732600000003</v>
      </c>
    </row>
    <row r="38" spans="1:54" x14ac:dyDescent="0.25">
      <c r="A38" s="1">
        <v>43489</v>
      </c>
      <c r="B38" s="6">
        <v>32.61</v>
      </c>
      <c r="C38" s="6">
        <v>28.86</v>
      </c>
      <c r="D38" s="6">
        <v>31.51</v>
      </c>
      <c r="E38" s="6">
        <f t="shared" si="7"/>
        <v>30.714367934335833</v>
      </c>
      <c r="F38" s="6">
        <v>30.844289860121147</v>
      </c>
      <c r="G38" s="6">
        <v>40.51</v>
      </c>
      <c r="H38" s="6">
        <v>29.51</v>
      </c>
      <c r="I38" s="6">
        <v>30.4</v>
      </c>
      <c r="J38" s="6">
        <v>25.171590443683108</v>
      </c>
      <c r="K38" s="6">
        <f t="shared" si="8"/>
        <v>2.2100000000000009</v>
      </c>
      <c r="L38" s="7">
        <f t="shared" si="0"/>
        <v>5.2284095563168904</v>
      </c>
      <c r="M38" s="6">
        <f t="shared" si="1"/>
        <v>3.0999999999999979</v>
      </c>
      <c r="N38" s="6">
        <f t="shared" si="2"/>
        <v>3.75</v>
      </c>
      <c r="O38" s="6">
        <f t="shared" si="3"/>
        <v>-0.65000000000000213</v>
      </c>
      <c r="P38" s="6">
        <f t="shared" si="4"/>
        <v>2</v>
      </c>
      <c r="Q38" s="6">
        <f t="shared" si="9"/>
        <v>1.2043679343358313</v>
      </c>
      <c r="R38" s="6">
        <f t="shared" si="10"/>
        <v>1.3342898601211459</v>
      </c>
      <c r="S38" s="6">
        <f t="shared" si="5"/>
        <v>10.999999999999996</v>
      </c>
      <c r="T38" s="6">
        <f t="shared" si="11"/>
        <v>7.8999999999999986</v>
      </c>
      <c r="U38" s="4" t="str">
        <f t="shared" si="12"/>
        <v>HIGHER</v>
      </c>
      <c r="V38" s="8">
        <v>680</v>
      </c>
      <c r="W38" s="9">
        <f t="shared" si="13"/>
        <v>0.66571013987885408</v>
      </c>
      <c r="X38" s="6">
        <f t="shared" si="14"/>
        <v>30.742231548083979</v>
      </c>
      <c r="Y38" s="6">
        <f t="shared" si="15"/>
        <v>0.76776845191602305</v>
      </c>
      <c r="Z38" s="6">
        <f t="shared" si="16"/>
        <v>-0.10205831203716897</v>
      </c>
      <c r="AA38" s="5">
        <f t="shared" si="17"/>
        <v>1</v>
      </c>
      <c r="AB38" s="5">
        <f t="shared" si="18"/>
        <v>2019</v>
      </c>
      <c r="AC38" s="5">
        <f t="shared" si="26"/>
        <v>4</v>
      </c>
      <c r="AF38" s="10">
        <v>37.369999999999997</v>
      </c>
      <c r="AG38" s="8">
        <f t="shared" si="19"/>
        <v>1152.6511120727273</v>
      </c>
      <c r="AL38" s="11">
        <f t="shared" si="6"/>
        <v>43489</v>
      </c>
      <c r="AM38" s="10">
        <v>677.75</v>
      </c>
      <c r="AN38" s="6">
        <v>3.7717999999999998</v>
      </c>
      <c r="AO38" s="8">
        <f t="shared" si="20"/>
        <v>115.95354895306316</v>
      </c>
      <c r="AS38" s="1"/>
      <c r="AT38" s="10">
        <v>312</v>
      </c>
      <c r="AU38" s="6">
        <v>8.76</v>
      </c>
      <c r="AV38" s="6">
        <f t="shared" si="21"/>
        <v>1.94862</v>
      </c>
      <c r="AW38" s="6">
        <f t="shared" si="22"/>
        <v>2.3110625999999996</v>
      </c>
      <c r="AX38" s="6">
        <f t="shared" si="23"/>
        <v>0.36244259999999962</v>
      </c>
      <c r="AY38" s="12">
        <f t="shared" si="24"/>
        <v>0.34226638211524335</v>
      </c>
      <c r="BB38" s="13">
        <f t="shared" si="25"/>
        <v>636.253332</v>
      </c>
    </row>
    <row r="39" spans="1:54" x14ac:dyDescent="0.25">
      <c r="A39" s="1">
        <v>43490</v>
      </c>
      <c r="B39" s="6">
        <v>33.130000000000003</v>
      </c>
      <c r="C39" s="6">
        <v>29.38</v>
      </c>
      <c r="D39" s="6">
        <v>32.03</v>
      </c>
      <c r="E39" s="6">
        <f t="shared" si="7"/>
        <v>31.167549312931715</v>
      </c>
      <c r="F39" s="6">
        <v>31.354581420306975</v>
      </c>
      <c r="G39" s="6">
        <v>41.03</v>
      </c>
      <c r="H39" s="6">
        <v>30.03</v>
      </c>
      <c r="I39" s="6">
        <v>30.4</v>
      </c>
      <c r="J39" s="6">
        <v>25.218532572110615</v>
      </c>
      <c r="K39" s="6">
        <f t="shared" si="8"/>
        <v>2.730000000000004</v>
      </c>
      <c r="L39" s="7">
        <f t="shared" si="0"/>
        <v>5.181467427889384</v>
      </c>
      <c r="M39" s="6">
        <f t="shared" si="1"/>
        <v>3.1000000000000014</v>
      </c>
      <c r="N39" s="6">
        <f t="shared" si="2"/>
        <v>3.7500000000000036</v>
      </c>
      <c r="O39" s="6">
        <f t="shared" si="3"/>
        <v>-0.65000000000000213</v>
      </c>
      <c r="P39" s="6">
        <f t="shared" si="4"/>
        <v>2</v>
      </c>
      <c r="Q39" s="6">
        <f t="shared" si="9"/>
        <v>1.1375493129317142</v>
      </c>
      <c r="R39" s="6">
        <f t="shared" si="10"/>
        <v>1.3245814203069735</v>
      </c>
      <c r="S39" s="6">
        <f t="shared" si="5"/>
        <v>11</v>
      </c>
      <c r="T39" s="6">
        <f t="shared" si="11"/>
        <v>7.8999999999999986</v>
      </c>
      <c r="U39" s="4" t="str">
        <f t="shared" si="12"/>
        <v>HIGHER</v>
      </c>
      <c r="V39" s="8">
        <v>691.25</v>
      </c>
      <c r="W39" s="9">
        <f t="shared" si="13"/>
        <v>0.67541857969302654</v>
      </c>
      <c r="X39" s="6">
        <f t="shared" si="14"/>
        <v>31.195824046026935</v>
      </c>
      <c r="Y39" s="6">
        <f t="shared" si="15"/>
        <v>0.83417595397306599</v>
      </c>
      <c r="Z39" s="6">
        <f t="shared" si="16"/>
        <v>-0.15875737428003944</v>
      </c>
      <c r="AA39" s="5">
        <f t="shared" si="17"/>
        <v>1</v>
      </c>
      <c r="AB39" s="5">
        <f t="shared" si="18"/>
        <v>2019</v>
      </c>
      <c r="AC39" s="5">
        <f t="shared" si="26"/>
        <v>4</v>
      </c>
      <c r="AF39" s="10">
        <v>37.012</v>
      </c>
      <c r="AG39" s="8">
        <f t="shared" si="19"/>
        <v>1160.4957675284018</v>
      </c>
      <c r="AL39" s="11">
        <f t="shared" si="6"/>
        <v>43490</v>
      </c>
      <c r="AM39" s="10">
        <v>687.75</v>
      </c>
      <c r="AN39" s="6">
        <v>3.7694999999999999</v>
      </c>
      <c r="AO39" s="8">
        <f t="shared" si="20"/>
        <v>117.59265874149855</v>
      </c>
      <c r="AS39" s="1"/>
      <c r="AT39" s="10">
        <v>314</v>
      </c>
      <c r="AU39" s="6">
        <v>8.85</v>
      </c>
      <c r="AV39" s="6">
        <f t="shared" si="21"/>
        <v>1.9664599999999997</v>
      </c>
      <c r="AW39" s="6">
        <f t="shared" si="22"/>
        <v>2.3276858000000011</v>
      </c>
      <c r="AX39" s="6">
        <f t="shared" si="23"/>
        <v>0.36122580000000148</v>
      </c>
      <c r="AY39" s="12">
        <f t="shared" si="24"/>
        <v>0.3443925080029604</v>
      </c>
      <c r="BB39" s="13">
        <f t="shared" si="25"/>
        <v>647.717356</v>
      </c>
    </row>
    <row r="40" spans="1:54" x14ac:dyDescent="0.25">
      <c r="A40" s="1">
        <v>43493</v>
      </c>
      <c r="B40" s="6">
        <v>33.4</v>
      </c>
      <c r="C40" s="6">
        <v>29.65</v>
      </c>
      <c r="D40" s="6">
        <v>32.299999999999997</v>
      </c>
      <c r="E40" s="6">
        <f t="shared" si="7"/>
        <v>31.360151398834962</v>
      </c>
      <c r="F40" s="6">
        <v>31.490659169689859</v>
      </c>
      <c r="G40" s="6">
        <v>41.3</v>
      </c>
      <c r="H40" s="6">
        <v>30.3</v>
      </c>
      <c r="I40" s="6">
        <v>30.6</v>
      </c>
      <c r="J40" s="6">
        <v>25.694005421452374</v>
      </c>
      <c r="K40" s="6">
        <f t="shared" si="8"/>
        <v>2.7999999999999972</v>
      </c>
      <c r="L40" s="7">
        <f t="shared" si="0"/>
        <v>4.9059945785476273</v>
      </c>
      <c r="M40" s="6">
        <f t="shared" si="1"/>
        <v>3.0999999999999979</v>
      </c>
      <c r="N40" s="6">
        <f t="shared" si="2"/>
        <v>3.75</v>
      </c>
      <c r="O40" s="6">
        <f t="shared" si="3"/>
        <v>-0.65000000000000213</v>
      </c>
      <c r="P40" s="6">
        <f t="shared" si="4"/>
        <v>1.9999999999999964</v>
      </c>
      <c r="Q40" s="6">
        <f t="shared" si="9"/>
        <v>1.0601513988349609</v>
      </c>
      <c r="R40" s="6">
        <f t="shared" si="10"/>
        <v>1.1906591696898587</v>
      </c>
      <c r="S40" s="6">
        <f t="shared" si="5"/>
        <v>10.999999999999996</v>
      </c>
      <c r="T40" s="6">
        <f t="shared" si="11"/>
        <v>7.8999999999999986</v>
      </c>
      <c r="U40" s="4" t="str">
        <f t="shared" si="12"/>
        <v>HIGHER</v>
      </c>
      <c r="V40" s="8">
        <v>694.25</v>
      </c>
      <c r="W40" s="9">
        <f t="shared" si="13"/>
        <v>0.8093408303101377</v>
      </c>
      <c r="X40" s="6">
        <f t="shared" si="14"/>
        <v>31.388600857652694</v>
      </c>
      <c r="Y40" s="6">
        <f t="shared" si="15"/>
        <v>0.91139914234730313</v>
      </c>
      <c r="Z40" s="6">
        <f t="shared" si="16"/>
        <v>-0.10205831203716542</v>
      </c>
      <c r="AA40" s="5">
        <f t="shared" si="17"/>
        <v>1</v>
      </c>
      <c r="AB40" s="5">
        <f t="shared" si="18"/>
        <v>2019</v>
      </c>
      <c r="AC40" s="5">
        <f t="shared" si="26"/>
        <v>5</v>
      </c>
      <c r="AF40" s="10">
        <v>37.093000000000004</v>
      </c>
      <c r="AG40" s="8">
        <f t="shared" si="19"/>
        <v>1168.0830205813063</v>
      </c>
      <c r="AL40" s="11">
        <f t="shared" si="6"/>
        <v>43493</v>
      </c>
      <c r="AM40" s="10">
        <v>692</v>
      </c>
      <c r="AN40" s="6">
        <v>3.7614000000000001</v>
      </c>
      <c r="AO40" s="8">
        <f t="shared" si="20"/>
        <v>118.06508326597486</v>
      </c>
      <c r="AS40" s="1"/>
      <c r="AT40" s="10">
        <v>307</v>
      </c>
      <c r="AU40" s="6">
        <v>8.83</v>
      </c>
      <c r="AV40" s="6">
        <f t="shared" si="21"/>
        <v>1.8535500000000003</v>
      </c>
      <c r="AW40" s="6">
        <f t="shared" si="22"/>
        <v>2.2141439999999992</v>
      </c>
      <c r="AX40" s="6">
        <f t="shared" si="23"/>
        <v>0.36059399999999897</v>
      </c>
      <c r="AY40" s="12">
        <f t="shared" si="24"/>
        <v>0.35134819237028314</v>
      </c>
      <c r="BB40" s="13">
        <f t="shared" si="25"/>
        <v>653.66982999999993</v>
      </c>
    </row>
    <row r="41" spans="1:54" x14ac:dyDescent="0.25">
      <c r="A41" s="1">
        <v>43494</v>
      </c>
      <c r="B41" s="6">
        <v>33.21</v>
      </c>
      <c r="C41" s="6">
        <v>29.46</v>
      </c>
      <c r="D41" s="6">
        <v>32.11</v>
      </c>
      <c r="E41" s="6">
        <f t="shared" si="7"/>
        <v>31.371480933299861</v>
      </c>
      <c r="F41" s="6">
        <v>31.501998982138435</v>
      </c>
      <c r="G41" s="6">
        <v>41.11</v>
      </c>
      <c r="H41" s="6">
        <v>30.11</v>
      </c>
      <c r="I41" s="6">
        <v>30.6</v>
      </c>
      <c r="J41" s="6">
        <v>25.317303899784566</v>
      </c>
      <c r="K41" s="6">
        <f t="shared" si="8"/>
        <v>2.6099999999999994</v>
      </c>
      <c r="L41" s="7">
        <f t="shared" si="0"/>
        <v>5.2826961002154356</v>
      </c>
      <c r="M41" s="6">
        <f t="shared" si="1"/>
        <v>3.1000000000000014</v>
      </c>
      <c r="N41" s="6">
        <f t="shared" si="2"/>
        <v>3.75</v>
      </c>
      <c r="O41" s="6">
        <f t="shared" si="3"/>
        <v>-0.64999999999999858</v>
      </c>
      <c r="P41" s="6">
        <f t="shared" si="4"/>
        <v>2</v>
      </c>
      <c r="Q41" s="6">
        <f t="shared" si="9"/>
        <v>1.2614809332998611</v>
      </c>
      <c r="R41" s="6">
        <f t="shared" si="10"/>
        <v>1.3919989821384355</v>
      </c>
      <c r="S41" s="6">
        <f t="shared" si="5"/>
        <v>11</v>
      </c>
      <c r="T41" s="6">
        <f t="shared" si="11"/>
        <v>7.8999999999999986</v>
      </c>
      <c r="U41" s="4" t="str">
        <f t="shared" si="12"/>
        <v>HIGHER</v>
      </c>
      <c r="V41" s="8">
        <v>694.5</v>
      </c>
      <c r="W41" s="9">
        <f t="shared" si="13"/>
        <v>0.60800101786156446</v>
      </c>
      <c r="X41" s="6">
        <f t="shared" si="14"/>
        <v>31.399940670101266</v>
      </c>
      <c r="Y41" s="6">
        <f t="shared" si="15"/>
        <v>0.71005932989873344</v>
      </c>
      <c r="Z41" s="6">
        <f t="shared" si="16"/>
        <v>-0.10205831203716897</v>
      </c>
      <c r="AA41" s="5">
        <f t="shared" si="17"/>
        <v>1</v>
      </c>
      <c r="AB41" s="5">
        <f t="shared" si="18"/>
        <v>2019</v>
      </c>
      <c r="AC41" s="5">
        <f t="shared" si="26"/>
        <v>5</v>
      </c>
      <c r="AF41" s="10">
        <v>37.619999999999997</v>
      </c>
      <c r="AG41" s="8">
        <f t="shared" si="19"/>
        <v>1185.1052017080478</v>
      </c>
      <c r="AL41" s="11">
        <f t="shared" si="6"/>
        <v>43494</v>
      </c>
      <c r="AM41" s="10">
        <v>692.25</v>
      </c>
      <c r="AN41" s="6">
        <v>3.7201</v>
      </c>
      <c r="AO41" s="8">
        <f t="shared" si="20"/>
        <v>116.81091928684373</v>
      </c>
      <c r="AS41" s="1"/>
      <c r="AT41" s="10">
        <v>307</v>
      </c>
      <c r="AU41" s="6">
        <v>8.7899999999999991</v>
      </c>
      <c r="AV41" s="6">
        <f t="shared" si="21"/>
        <v>1.8713200000000008</v>
      </c>
      <c r="AW41" s="6">
        <f t="shared" si="22"/>
        <v>2.2323586000000013</v>
      </c>
      <c r="AX41" s="6">
        <f t="shared" si="23"/>
        <v>0.36103860000000054</v>
      </c>
      <c r="AY41" s="12">
        <f t="shared" si="24"/>
        <v>0.35004914383422808</v>
      </c>
      <c r="BB41" s="13">
        <f t="shared" si="25"/>
        <v>649.48105199999998</v>
      </c>
    </row>
    <row r="42" spans="1:54" x14ac:dyDescent="0.25">
      <c r="A42" s="1">
        <v>43495</v>
      </c>
      <c r="B42" s="6">
        <v>33.520000000000003</v>
      </c>
      <c r="C42" s="6">
        <v>29.77</v>
      </c>
      <c r="D42" s="6">
        <v>32.42</v>
      </c>
      <c r="E42" s="6">
        <f t="shared" si="7"/>
        <v>31.609401157062699</v>
      </c>
      <c r="F42" s="6">
        <v>31.740135043558489</v>
      </c>
      <c r="G42" s="6">
        <v>41.42</v>
      </c>
      <c r="H42" s="6">
        <v>30.42</v>
      </c>
      <c r="I42" s="6">
        <v>30.8</v>
      </c>
      <c r="J42" s="6">
        <v>25.436539105108146</v>
      </c>
      <c r="K42" s="6">
        <f t="shared" si="8"/>
        <v>2.7200000000000024</v>
      </c>
      <c r="L42" s="7">
        <f t="shared" si="0"/>
        <v>5.3634608948918547</v>
      </c>
      <c r="M42" s="6">
        <f t="shared" si="1"/>
        <v>3.1000000000000014</v>
      </c>
      <c r="N42" s="6">
        <f t="shared" si="2"/>
        <v>3.7500000000000036</v>
      </c>
      <c r="O42" s="6">
        <f t="shared" si="3"/>
        <v>-0.65000000000000213</v>
      </c>
      <c r="P42" s="6">
        <f t="shared" si="4"/>
        <v>2</v>
      </c>
      <c r="Q42" s="6">
        <f t="shared" si="9"/>
        <v>1.1894011570626972</v>
      </c>
      <c r="R42" s="6">
        <f t="shared" si="10"/>
        <v>1.3201350435584871</v>
      </c>
      <c r="S42" s="6">
        <f t="shared" si="5"/>
        <v>11</v>
      </c>
      <c r="T42" s="6">
        <f t="shared" si="11"/>
        <v>7.8999999999999986</v>
      </c>
      <c r="U42" s="4" t="str">
        <f t="shared" si="12"/>
        <v>HIGHER</v>
      </c>
      <c r="V42" s="8">
        <v>699.75</v>
      </c>
      <c r="W42" s="9">
        <f t="shared" si="13"/>
        <v>0.6798649564415129</v>
      </c>
      <c r="X42" s="6">
        <f t="shared" si="14"/>
        <v>31.63807673152132</v>
      </c>
      <c r="Y42" s="6">
        <f t="shared" si="15"/>
        <v>0.78192326847868188</v>
      </c>
      <c r="Z42" s="6">
        <f t="shared" si="16"/>
        <v>-0.10205831203716897</v>
      </c>
      <c r="AA42" s="5">
        <f t="shared" si="17"/>
        <v>1</v>
      </c>
      <c r="AB42" s="5">
        <f t="shared" si="18"/>
        <v>2019</v>
      </c>
      <c r="AC42" s="5">
        <f t="shared" si="26"/>
        <v>5</v>
      </c>
      <c r="AF42" s="10">
        <v>37.450000000000003</v>
      </c>
      <c r="AG42" s="8">
        <f t="shared" si="19"/>
        <v>1188.6680573812655</v>
      </c>
      <c r="AL42" s="11">
        <f t="shared" si="6"/>
        <v>43495</v>
      </c>
      <c r="AM42" s="10">
        <v>697.5</v>
      </c>
      <c r="AN42" s="6">
        <v>3.6848999999999998</v>
      </c>
      <c r="AO42" s="8">
        <f t="shared" si="20"/>
        <v>116.58314894798292</v>
      </c>
      <c r="AS42" s="1"/>
      <c r="AT42" s="10">
        <v>306</v>
      </c>
      <c r="AU42" s="6">
        <v>8.81</v>
      </c>
      <c r="AV42" s="6">
        <f t="shared" si="21"/>
        <v>1.8640899999999991</v>
      </c>
      <c r="AW42" s="6">
        <f t="shared" si="22"/>
        <v>2.2244031999999994</v>
      </c>
      <c r="AX42" s="6">
        <f t="shared" si="23"/>
        <v>0.36031320000000022</v>
      </c>
      <c r="AY42" s="12">
        <f t="shared" si="24"/>
        <v>0.35291068709708773</v>
      </c>
      <c r="BB42" s="13">
        <f t="shared" si="25"/>
        <v>656.31537399999991</v>
      </c>
    </row>
    <row r="43" spans="1:54" x14ac:dyDescent="0.25">
      <c r="A43" s="1">
        <v>43496</v>
      </c>
      <c r="B43" s="6">
        <v>33.270000000000003</v>
      </c>
      <c r="C43" s="6">
        <v>29.52</v>
      </c>
      <c r="D43" s="6">
        <v>32.17</v>
      </c>
      <c r="E43" s="6">
        <f t="shared" si="7"/>
        <v>31.133560709537022</v>
      </c>
      <c r="F43" s="6">
        <v>31.762814668455636</v>
      </c>
      <c r="G43" s="6">
        <v>41.17</v>
      </c>
      <c r="H43" s="6">
        <v>30.17</v>
      </c>
      <c r="I43" s="6">
        <v>30.8</v>
      </c>
      <c r="J43" s="6">
        <v>25.460565712577367</v>
      </c>
      <c r="K43" s="6">
        <f t="shared" si="8"/>
        <v>2.4700000000000024</v>
      </c>
      <c r="L43" s="7">
        <f t="shared" si="0"/>
        <v>5.3394342874226339</v>
      </c>
      <c r="M43" s="6">
        <f t="shared" si="1"/>
        <v>3.1000000000000014</v>
      </c>
      <c r="N43" s="6">
        <f t="shared" si="2"/>
        <v>3.7500000000000036</v>
      </c>
      <c r="O43" s="6">
        <f t="shared" si="3"/>
        <v>-0.65000000000000213</v>
      </c>
      <c r="P43" s="6">
        <f t="shared" si="4"/>
        <v>2</v>
      </c>
      <c r="Q43" s="6">
        <f t="shared" si="9"/>
        <v>0.96356070953702044</v>
      </c>
      <c r="R43" s="6">
        <f t="shared" si="10"/>
        <v>1.5928146684556346</v>
      </c>
      <c r="S43" s="6">
        <f t="shared" si="5"/>
        <v>11</v>
      </c>
      <c r="T43" s="6">
        <f t="shared" si="11"/>
        <v>7.8999999999999986</v>
      </c>
      <c r="U43" s="4" t="str">
        <f t="shared" si="12"/>
        <v>HIGHER</v>
      </c>
      <c r="V43" s="8">
        <v>700.25</v>
      </c>
      <c r="W43" s="9">
        <f t="shared" si="13"/>
        <v>0.40718533154436543</v>
      </c>
      <c r="X43" s="6">
        <f t="shared" si="14"/>
        <v>31.161804608681212</v>
      </c>
      <c r="Y43" s="6">
        <f t="shared" si="15"/>
        <v>1.0081953913187895</v>
      </c>
      <c r="Z43" s="6">
        <f t="shared" si="16"/>
        <v>-0.60101005977442412</v>
      </c>
      <c r="AA43" s="5">
        <f t="shared" si="17"/>
        <v>1</v>
      </c>
      <c r="AB43" s="5">
        <f t="shared" si="18"/>
        <v>2019</v>
      </c>
      <c r="AC43" s="5">
        <f t="shared" si="26"/>
        <v>5</v>
      </c>
      <c r="AF43" s="10">
        <v>37.268999999999998</v>
      </c>
      <c r="AG43" s="8">
        <f t="shared" si="19"/>
        <v>1183.7683398786733</v>
      </c>
      <c r="AL43" s="11">
        <f t="shared" si="6"/>
        <v>43496</v>
      </c>
      <c r="AM43" s="10">
        <v>687</v>
      </c>
      <c r="AN43" s="6">
        <v>3.6438999999999999</v>
      </c>
      <c r="AO43" s="8">
        <f t="shared" si="20"/>
        <v>113.55049981357351</v>
      </c>
      <c r="AS43" s="1"/>
      <c r="AT43" s="10">
        <v>305</v>
      </c>
      <c r="AU43" s="6">
        <v>8.75</v>
      </c>
      <c r="AV43" s="6">
        <f t="shared" si="21"/>
        <v>1.87134</v>
      </c>
      <c r="AW43" s="6">
        <f t="shared" si="22"/>
        <v>2.2322381999999994</v>
      </c>
      <c r="AX43" s="6">
        <f t="shared" si="23"/>
        <v>0.36089819999999939</v>
      </c>
      <c r="AY43" s="12">
        <f t="shared" si="24"/>
        <v>0.35194921560312808</v>
      </c>
      <c r="BB43" s="13">
        <f t="shared" si="25"/>
        <v>650.80382399999996</v>
      </c>
    </row>
    <row r="44" spans="1:54" x14ac:dyDescent="0.25">
      <c r="A44" s="1">
        <v>43497</v>
      </c>
      <c r="B44" s="6">
        <v>32.99</v>
      </c>
      <c r="C44" s="6">
        <v>29.24</v>
      </c>
      <c r="D44" s="6">
        <v>31.89</v>
      </c>
      <c r="E44" s="6">
        <f t="shared" si="7"/>
        <v>30.850322347914599</v>
      </c>
      <c r="F44" s="6">
        <v>30.58347417380395</v>
      </c>
      <c r="G44" s="6">
        <v>40.89</v>
      </c>
      <c r="H44" s="6">
        <v>29.89</v>
      </c>
      <c r="I44" s="6">
        <v>30.8</v>
      </c>
      <c r="J44" s="6">
        <v>0</v>
      </c>
      <c r="K44" s="6">
        <f t="shared" si="8"/>
        <v>2.1900000000000013</v>
      </c>
      <c r="L44" s="7">
        <f t="shared" si="0"/>
        <v>30.8</v>
      </c>
      <c r="M44" s="6">
        <f t="shared" si="1"/>
        <v>3.1000000000000014</v>
      </c>
      <c r="N44" s="6">
        <f t="shared" si="2"/>
        <v>3.7500000000000036</v>
      </c>
      <c r="O44" s="6">
        <f t="shared" si="3"/>
        <v>-0.65000000000000213</v>
      </c>
      <c r="P44" s="6">
        <f t="shared" si="4"/>
        <v>2</v>
      </c>
      <c r="Q44" s="6">
        <f t="shared" si="9"/>
        <v>0.96032234791459814</v>
      </c>
      <c r="R44" s="6">
        <f t="shared" si="10"/>
        <v>0.69347417380394916</v>
      </c>
      <c r="S44" s="6">
        <f t="shared" si="5"/>
        <v>11</v>
      </c>
      <c r="T44" s="6">
        <f t="shared" si="11"/>
        <v>7.8999999999999986</v>
      </c>
      <c r="U44" s="4" t="str">
        <f t="shared" si="12"/>
        <v>HIGHER</v>
      </c>
      <c r="V44" s="8">
        <v>674.25</v>
      </c>
      <c r="W44" s="9">
        <f t="shared" si="13"/>
        <v>1.3065258261960508</v>
      </c>
      <c r="X44" s="6">
        <f t="shared" si="14"/>
        <v>30.878309297466863</v>
      </c>
      <c r="Y44" s="6">
        <f t="shared" si="15"/>
        <v>1.0116907025331372</v>
      </c>
      <c r="Z44" s="6">
        <f t="shared" si="16"/>
        <v>0.29483512366291365</v>
      </c>
      <c r="AA44" s="5">
        <f t="shared" si="17"/>
        <v>2</v>
      </c>
      <c r="AB44" s="5">
        <f t="shared" si="18"/>
        <v>2019</v>
      </c>
      <c r="AC44" s="5">
        <f t="shared" si="26"/>
        <v>5</v>
      </c>
      <c r="AF44" s="10">
        <v>37.121000000000002</v>
      </c>
      <c r="AG44" s="8">
        <f t="shared" si="19"/>
        <v>1135.2891448057762</v>
      </c>
      <c r="AL44" s="11">
        <f t="shared" si="6"/>
        <v>43497</v>
      </c>
      <c r="AM44" s="10">
        <v>680.75</v>
      </c>
      <c r="AN44" s="6">
        <v>3.6596000000000002</v>
      </c>
      <c r="AO44" s="8">
        <f t="shared" si="20"/>
        <v>113.00226070500976</v>
      </c>
      <c r="AS44" s="1"/>
      <c r="AT44" s="10">
        <v>307</v>
      </c>
      <c r="AU44" s="6">
        <v>8.7799999999999994</v>
      </c>
      <c r="AV44" s="6">
        <f t="shared" si="21"/>
        <v>1.8555800000000016</v>
      </c>
      <c r="AW44" s="6">
        <f t="shared" si="22"/>
        <v>2.2171333999999998</v>
      </c>
      <c r="AX44" s="6">
        <f t="shared" si="23"/>
        <v>0.36155339999999825</v>
      </c>
      <c r="AY44" s="12">
        <f t="shared" si="24"/>
        <v>0.34853846688693585</v>
      </c>
      <c r="BB44" s="13">
        <f t="shared" si="25"/>
        <v>644.63088799999991</v>
      </c>
    </row>
    <row r="45" spans="1:54" x14ac:dyDescent="0.25">
      <c r="A45" s="1">
        <v>43500</v>
      </c>
      <c r="B45" s="6">
        <v>33.229999999999997</v>
      </c>
      <c r="C45" s="6">
        <v>29.48</v>
      </c>
      <c r="D45" s="6">
        <v>32.130000000000003</v>
      </c>
      <c r="E45" s="6">
        <f t="shared" si="7"/>
        <v>30.974947227028466</v>
      </c>
      <c r="F45" s="6">
        <v>30.696872298289684</v>
      </c>
      <c r="G45" s="6">
        <v>41.13</v>
      </c>
      <c r="H45" s="6">
        <v>30.13</v>
      </c>
      <c r="I45" s="6">
        <v>30.8</v>
      </c>
      <c r="J45" s="6">
        <v>25.574188270329127</v>
      </c>
      <c r="K45" s="6">
        <f t="shared" si="8"/>
        <v>2.4299999999999962</v>
      </c>
      <c r="L45" s="7">
        <f t="shared" si="0"/>
        <v>5.2258117296708733</v>
      </c>
      <c r="M45" s="6">
        <f t="shared" si="1"/>
        <v>3.0999999999999979</v>
      </c>
      <c r="N45" s="6">
        <f t="shared" si="2"/>
        <v>3.7499999999999964</v>
      </c>
      <c r="O45" s="6">
        <f t="shared" si="3"/>
        <v>-0.64999999999999858</v>
      </c>
      <c r="P45" s="6">
        <f t="shared" si="4"/>
        <v>2.0000000000000036</v>
      </c>
      <c r="Q45" s="6">
        <f t="shared" si="9"/>
        <v>0.84494722702846659</v>
      </c>
      <c r="R45" s="6">
        <f t="shared" si="10"/>
        <v>0.56687229828968455</v>
      </c>
      <c r="S45" s="6">
        <f t="shared" si="5"/>
        <v>11.000000000000004</v>
      </c>
      <c r="T45" s="6">
        <f t="shared" si="11"/>
        <v>7.9000000000000057</v>
      </c>
      <c r="U45" s="4" t="str">
        <f t="shared" si="12"/>
        <v>HIGHER</v>
      </c>
      <c r="V45" s="8">
        <v>676.75</v>
      </c>
      <c r="W45" s="9">
        <f t="shared" si="13"/>
        <v>1.433127701710319</v>
      </c>
      <c r="X45" s="6">
        <f t="shared" si="14"/>
        <v>31.00304723440118</v>
      </c>
      <c r="Y45" s="6">
        <f t="shared" si="15"/>
        <v>1.1269527655988227</v>
      </c>
      <c r="Z45" s="6">
        <f t="shared" si="16"/>
        <v>0.30617493611149627</v>
      </c>
      <c r="AA45" s="5">
        <f t="shared" si="17"/>
        <v>2</v>
      </c>
      <c r="AB45" s="5">
        <f t="shared" si="18"/>
        <v>2019</v>
      </c>
      <c r="AC45" s="5">
        <f t="shared" si="26"/>
        <v>6</v>
      </c>
      <c r="AF45" s="10">
        <v>37.118000000000002</v>
      </c>
      <c r="AG45" s="8">
        <f t="shared" si="19"/>
        <v>1139.4065059679167</v>
      </c>
      <c r="AL45" s="11">
        <f t="shared" si="6"/>
        <v>43500</v>
      </c>
      <c r="AM45" s="10">
        <v>683.5</v>
      </c>
      <c r="AN45" s="6">
        <v>3.6686000000000001</v>
      </c>
      <c r="AO45" s="8">
        <f t="shared" si="20"/>
        <v>113.73777908412418</v>
      </c>
      <c r="AS45" s="1"/>
      <c r="AT45" s="10">
        <v>306</v>
      </c>
      <c r="AU45" s="6">
        <v>8.86</v>
      </c>
      <c r="AV45" s="6">
        <f t="shared" si="21"/>
        <v>1.7801600000000004</v>
      </c>
      <c r="AW45" s="6">
        <f t="shared" si="22"/>
        <v>2.1411517999999994</v>
      </c>
      <c r="AX45" s="6">
        <f t="shared" si="23"/>
        <v>0.36099179999999897</v>
      </c>
      <c r="AY45" s="12">
        <f t="shared" si="24"/>
        <v>0.35092892712369717</v>
      </c>
      <c r="BB45" s="13">
        <f t="shared" si="25"/>
        <v>649.92197599999997</v>
      </c>
    </row>
    <row r="46" spans="1:54" x14ac:dyDescent="0.25">
      <c r="A46" s="1">
        <v>43501</v>
      </c>
      <c r="B46" s="6">
        <v>33.479999999999997</v>
      </c>
      <c r="C46" s="6">
        <v>29.73</v>
      </c>
      <c r="D46" s="6">
        <v>32.380000000000003</v>
      </c>
      <c r="E46" s="6">
        <f t="shared" si="7"/>
        <v>31.156219778466816</v>
      </c>
      <c r="F46" s="6">
        <v>31.093765733989777</v>
      </c>
      <c r="G46" s="6">
        <v>41.38</v>
      </c>
      <c r="H46" s="6">
        <v>30.38</v>
      </c>
      <c r="I46" s="6">
        <v>30.8</v>
      </c>
      <c r="J46" s="6"/>
      <c r="K46" s="6">
        <f t="shared" si="8"/>
        <v>2.6799999999999962</v>
      </c>
      <c r="L46" s="7" t="str">
        <f t="shared" si="0"/>
        <v/>
      </c>
      <c r="M46" s="6">
        <f t="shared" si="1"/>
        <v>3.0999999999999979</v>
      </c>
      <c r="N46" s="6">
        <f t="shared" si="2"/>
        <v>3.7499999999999964</v>
      </c>
      <c r="O46" s="6">
        <f t="shared" si="3"/>
        <v>-0.64999999999999858</v>
      </c>
      <c r="P46" s="6">
        <f t="shared" si="4"/>
        <v>2.0000000000000036</v>
      </c>
      <c r="Q46" s="6">
        <f t="shared" si="9"/>
        <v>0.77621977846681744</v>
      </c>
      <c r="R46" s="6">
        <f t="shared" si="10"/>
        <v>0.71376573398977783</v>
      </c>
      <c r="S46" s="6">
        <f t="shared" si="5"/>
        <v>11.000000000000004</v>
      </c>
      <c r="T46" s="6">
        <f t="shared" si="11"/>
        <v>7.9000000000000057</v>
      </c>
      <c r="U46" s="4" t="str">
        <f t="shared" si="12"/>
        <v>HIGHER</v>
      </c>
      <c r="V46" s="8">
        <v>685.5</v>
      </c>
      <c r="W46" s="9">
        <f t="shared" si="13"/>
        <v>1.2862342660102257</v>
      </c>
      <c r="X46" s="6">
        <f t="shared" si="14"/>
        <v>31.184484233578363</v>
      </c>
      <c r="Y46" s="6">
        <f t="shared" si="15"/>
        <v>1.1955157664216394</v>
      </c>
      <c r="Z46" s="6">
        <f t="shared" si="16"/>
        <v>9.0718499588586354E-2</v>
      </c>
      <c r="AA46" s="5">
        <f t="shared" si="17"/>
        <v>2</v>
      </c>
      <c r="AB46" s="5">
        <f t="shared" si="18"/>
        <v>2019</v>
      </c>
      <c r="AC46" s="5">
        <f t="shared" si="26"/>
        <v>6</v>
      </c>
      <c r="AF46" s="10">
        <v>37.204999999999998</v>
      </c>
      <c r="AG46" s="8">
        <f t="shared" si="19"/>
        <v>1156.8435541330896</v>
      </c>
      <c r="AL46" s="11">
        <f t="shared" si="6"/>
        <v>43501</v>
      </c>
      <c r="AM46" s="10">
        <v>687.5</v>
      </c>
      <c r="AN46" s="6">
        <v>3.6695000000000002</v>
      </c>
      <c r="AO46" s="8">
        <f t="shared" si="20"/>
        <v>114.43146489511582</v>
      </c>
      <c r="AS46" s="1"/>
      <c r="AT46" s="10">
        <v>305</v>
      </c>
      <c r="AU46" s="6">
        <v>8.8699999999999992</v>
      </c>
      <c r="AV46" s="6">
        <f t="shared" si="21"/>
        <v>1.7759099999999997</v>
      </c>
      <c r="AW46" s="6">
        <f t="shared" si="22"/>
        <v>2.1363167999999995</v>
      </c>
      <c r="AX46" s="6">
        <f t="shared" si="23"/>
        <v>0.36040679999999981</v>
      </c>
      <c r="AY46" s="12">
        <f t="shared" si="24"/>
        <v>0.35338566992582537</v>
      </c>
      <c r="BB46" s="13">
        <f t="shared" si="25"/>
        <v>655.43352600000003</v>
      </c>
    </row>
    <row r="47" spans="1:54" x14ac:dyDescent="0.25">
      <c r="A47" s="1">
        <v>43502</v>
      </c>
      <c r="B47" s="6">
        <v>34</v>
      </c>
      <c r="C47" s="6">
        <v>30.25</v>
      </c>
      <c r="D47" s="6">
        <v>32.9</v>
      </c>
      <c r="E47" s="6">
        <f t="shared" si="7"/>
        <v>31.280844657580687</v>
      </c>
      <c r="F47" s="6">
        <v>31.30922217051268</v>
      </c>
      <c r="G47" s="6">
        <v>41.9</v>
      </c>
      <c r="H47" s="6">
        <v>30.9</v>
      </c>
      <c r="I47" s="6">
        <v>30.8</v>
      </c>
      <c r="J47" s="6"/>
      <c r="K47" s="6">
        <f t="shared" si="8"/>
        <v>3.1999999999999993</v>
      </c>
      <c r="L47" s="7" t="str">
        <f t="shared" si="0"/>
        <v/>
      </c>
      <c r="M47" s="6">
        <f t="shared" si="1"/>
        <v>3.1000000000000014</v>
      </c>
      <c r="N47" s="6">
        <f t="shared" si="2"/>
        <v>3.75</v>
      </c>
      <c r="O47" s="6">
        <f t="shared" si="3"/>
        <v>-0.64999999999999858</v>
      </c>
      <c r="P47" s="6">
        <f t="shared" si="4"/>
        <v>2</v>
      </c>
      <c r="Q47" s="6">
        <f t="shared" si="9"/>
        <v>0.38084465758068831</v>
      </c>
      <c r="R47" s="6">
        <f t="shared" si="10"/>
        <v>0.40922217051268106</v>
      </c>
      <c r="S47" s="6">
        <f t="shared" si="5"/>
        <v>11</v>
      </c>
      <c r="T47" s="6">
        <f t="shared" si="11"/>
        <v>7.8999999999999986</v>
      </c>
      <c r="U47" s="4" t="str">
        <f t="shared" si="12"/>
        <v>HIGHER</v>
      </c>
      <c r="V47" s="8">
        <v>690.25</v>
      </c>
      <c r="W47" s="9">
        <f t="shared" si="13"/>
        <v>1.5907778294873189</v>
      </c>
      <c r="X47" s="6">
        <f t="shared" si="14"/>
        <v>31.309222170512676</v>
      </c>
      <c r="Y47" s="6">
        <f t="shared" si="15"/>
        <v>1.5907778294873225</v>
      </c>
      <c r="Z47" s="6">
        <f t="shared" si="16"/>
        <v>-3.5527136788005009E-15</v>
      </c>
      <c r="AA47" s="5">
        <f t="shared" si="17"/>
        <v>2</v>
      </c>
      <c r="AB47" s="5">
        <f t="shared" si="18"/>
        <v>2019</v>
      </c>
      <c r="AC47" s="5">
        <f t="shared" si="26"/>
        <v>6</v>
      </c>
      <c r="AF47" s="10">
        <v>37.491999999999997</v>
      </c>
      <c r="AG47" s="8">
        <f t="shared" si="19"/>
        <v>1173.8453576168613</v>
      </c>
      <c r="AL47" s="11">
        <f t="shared" si="6"/>
        <v>43502</v>
      </c>
      <c r="AM47" s="10">
        <v>690.25</v>
      </c>
      <c r="AN47" s="6">
        <v>3.6981999999999999</v>
      </c>
      <c r="AO47" s="8">
        <f t="shared" si="20"/>
        <v>115.78776543098999</v>
      </c>
      <c r="AS47" s="1"/>
      <c r="AT47" s="10">
        <v>304</v>
      </c>
      <c r="AU47" s="6">
        <v>8.89</v>
      </c>
      <c r="AV47" s="6">
        <f t="shared" si="21"/>
        <v>1.7932499999999987</v>
      </c>
      <c r="AW47" s="6">
        <f t="shared" si="22"/>
        <v>2.1524400000000004</v>
      </c>
      <c r="AX47" s="6">
        <f t="shared" si="23"/>
        <v>0.35919000000000167</v>
      </c>
      <c r="AY47" s="12">
        <f t="shared" si="24"/>
        <v>0.3576694839057723</v>
      </c>
      <c r="BB47" s="13">
        <f t="shared" si="25"/>
        <v>666.89754999999991</v>
      </c>
    </row>
    <row r="48" spans="1:54" x14ac:dyDescent="0.25">
      <c r="A48" s="1">
        <v>43503</v>
      </c>
      <c r="B48" s="6">
        <v>33.31</v>
      </c>
      <c r="C48" s="6">
        <v>30.16</v>
      </c>
      <c r="D48" s="6">
        <v>32.81</v>
      </c>
      <c r="E48" s="6">
        <f t="shared" si="7"/>
        <v>31.156219778466816</v>
      </c>
      <c r="F48" s="6">
        <v>30.980367609504032</v>
      </c>
      <c r="G48" s="6">
        <v>41.81</v>
      </c>
      <c r="H48" s="6">
        <v>30.81</v>
      </c>
      <c r="I48" s="6">
        <v>30.8</v>
      </c>
      <c r="J48" s="6">
        <v>25.824079828853655</v>
      </c>
      <c r="K48" s="6">
        <f t="shared" si="8"/>
        <v>2.5100000000000016</v>
      </c>
      <c r="L48" s="7">
        <f t="shared" si="0"/>
        <v>4.9759201711463454</v>
      </c>
      <c r="M48" s="6">
        <f t="shared" si="1"/>
        <v>2.5000000000000036</v>
      </c>
      <c r="N48" s="6">
        <f t="shared" si="2"/>
        <v>3.1500000000000021</v>
      </c>
      <c r="O48" s="6">
        <f t="shared" si="3"/>
        <v>-0.64999999999999858</v>
      </c>
      <c r="P48" s="6">
        <f t="shared" si="4"/>
        <v>2.0000000000000036</v>
      </c>
      <c r="Q48" s="6">
        <f t="shared" si="9"/>
        <v>0.34621977846681773</v>
      </c>
      <c r="R48" s="6">
        <f t="shared" si="10"/>
        <v>0.17036760950403362</v>
      </c>
      <c r="S48" s="6">
        <f t="shared" si="5"/>
        <v>11.000000000000004</v>
      </c>
      <c r="T48" s="6">
        <f t="shared" si="11"/>
        <v>8.5</v>
      </c>
      <c r="U48" s="4" t="str">
        <f t="shared" si="12"/>
        <v>HIGHER</v>
      </c>
      <c r="V48" s="8">
        <v>683</v>
      </c>
      <c r="W48" s="9">
        <f t="shared" si="13"/>
        <v>1.8296323904959699</v>
      </c>
      <c r="X48" s="6">
        <f t="shared" si="14"/>
        <v>31.184484233578363</v>
      </c>
      <c r="Y48" s="6">
        <f t="shared" si="15"/>
        <v>1.6255157664216391</v>
      </c>
      <c r="Z48" s="6">
        <f t="shared" si="16"/>
        <v>0.20411662407433084</v>
      </c>
      <c r="AA48" s="5">
        <f t="shared" si="17"/>
        <v>2</v>
      </c>
      <c r="AB48" s="5">
        <f t="shared" si="18"/>
        <v>2019</v>
      </c>
      <c r="AC48" s="5">
        <f t="shared" si="26"/>
        <v>6</v>
      </c>
      <c r="AF48" s="10">
        <v>37.762</v>
      </c>
      <c r="AG48" s="8">
        <f t="shared" si="19"/>
        <v>1169.8806416700913</v>
      </c>
      <c r="AL48" s="11">
        <f t="shared" si="6"/>
        <v>43503</v>
      </c>
      <c r="AM48" s="10">
        <v>687.5</v>
      </c>
      <c r="AN48" s="6">
        <v>3.7166000000000001</v>
      </c>
      <c r="AO48" s="8">
        <f t="shared" si="20"/>
        <v>115.90025410251734</v>
      </c>
      <c r="AS48" s="1"/>
      <c r="AT48" s="10">
        <v>301</v>
      </c>
      <c r="AU48" s="6">
        <v>8.8000000000000007</v>
      </c>
      <c r="AV48" s="6">
        <f t="shared" si="21"/>
        <v>1.8022199999999984</v>
      </c>
      <c r="AW48" s="6">
        <f t="shared" si="22"/>
        <v>2.0928246000000001</v>
      </c>
      <c r="AX48" s="6">
        <f t="shared" si="23"/>
        <v>0.29060460000000177</v>
      </c>
      <c r="AY48" s="12">
        <f t="shared" si="24"/>
        <v>0.35524124560081016</v>
      </c>
      <c r="BB48" s="13">
        <f t="shared" si="25"/>
        <v>664.91339199999993</v>
      </c>
    </row>
    <row r="49" spans="1:54" x14ac:dyDescent="0.25">
      <c r="A49" s="1">
        <v>43504</v>
      </c>
      <c r="B49" s="6">
        <v>33.369999999999997</v>
      </c>
      <c r="C49" s="6">
        <v>30.22</v>
      </c>
      <c r="D49" s="6">
        <v>32.869999999999997</v>
      </c>
      <c r="E49" s="6">
        <f t="shared" si="7"/>
        <v>30.884310951309292</v>
      </c>
      <c r="F49" s="6">
        <v>30.606153798701097</v>
      </c>
      <c r="G49" s="6">
        <v>41.87</v>
      </c>
      <c r="H49" s="6">
        <v>30.87</v>
      </c>
      <c r="I49" s="6">
        <v>30.8</v>
      </c>
      <c r="J49" s="6">
        <v>25.529216321402288</v>
      </c>
      <c r="K49" s="6">
        <f t="shared" si="8"/>
        <v>2.5699999999999967</v>
      </c>
      <c r="L49" s="7">
        <f t="shared" si="0"/>
        <v>5.2707836785977129</v>
      </c>
      <c r="M49" s="6">
        <f t="shared" si="1"/>
        <v>2.4999999999999964</v>
      </c>
      <c r="N49" s="6">
        <f t="shared" si="2"/>
        <v>3.1499999999999986</v>
      </c>
      <c r="O49" s="6">
        <f t="shared" si="3"/>
        <v>-0.65000000000000213</v>
      </c>
      <c r="P49" s="6">
        <f t="shared" si="4"/>
        <v>1.9999999999999964</v>
      </c>
      <c r="Q49" s="6">
        <f t="shared" si="9"/>
        <v>1.4310951309290942E-2</v>
      </c>
      <c r="R49" s="6">
        <f t="shared" si="10"/>
        <v>-0.26384620129890379</v>
      </c>
      <c r="S49" s="6">
        <f t="shared" si="5"/>
        <v>10.999999999999996</v>
      </c>
      <c r="T49" s="6">
        <f t="shared" si="11"/>
        <v>8.5</v>
      </c>
      <c r="U49" s="4" t="str">
        <f t="shared" si="12"/>
        <v>HIGHER</v>
      </c>
      <c r="V49" s="8">
        <v>674.75</v>
      </c>
      <c r="W49" s="9">
        <f t="shared" si="13"/>
        <v>2.2638462012989002</v>
      </c>
      <c r="X49" s="6">
        <f t="shared" si="14"/>
        <v>30.912328734812586</v>
      </c>
      <c r="Y49" s="6">
        <f t="shared" si="15"/>
        <v>1.9576712651874111</v>
      </c>
      <c r="Z49" s="6">
        <f t="shared" si="16"/>
        <v>0.30617493611148916</v>
      </c>
      <c r="AA49" s="5">
        <f t="shared" si="17"/>
        <v>2</v>
      </c>
      <c r="AB49" s="5">
        <f t="shared" si="18"/>
        <v>2019</v>
      </c>
      <c r="AC49" s="5">
        <f t="shared" si="26"/>
        <v>6</v>
      </c>
      <c r="AF49" s="10">
        <v>37.82</v>
      </c>
      <c r="AG49" s="8">
        <f t="shared" si="19"/>
        <v>1157.5247366668755</v>
      </c>
      <c r="AL49" s="11">
        <f t="shared" si="6"/>
        <v>43504</v>
      </c>
      <c r="AM49" s="10">
        <v>681.5</v>
      </c>
      <c r="AN49" s="6">
        <v>3.7290000000000001</v>
      </c>
      <c r="AO49" s="8">
        <f t="shared" si="20"/>
        <v>115.27207385211615</v>
      </c>
      <c r="AS49" s="1"/>
      <c r="AT49" s="10">
        <v>301</v>
      </c>
      <c r="AU49" s="6">
        <v>8.82</v>
      </c>
      <c r="AV49" s="6">
        <f t="shared" si="21"/>
        <v>1.7892399999999995</v>
      </c>
      <c r="AW49" s="6">
        <f t="shared" si="22"/>
        <v>2.0797041999999983</v>
      </c>
      <c r="AX49" s="6">
        <f t="shared" si="23"/>
        <v>0.29046419999999884</v>
      </c>
      <c r="AY49" s="12">
        <f t="shared" si="24"/>
        <v>0.35565355139786786</v>
      </c>
      <c r="BB49" s="13">
        <f t="shared" si="25"/>
        <v>666.23616399999992</v>
      </c>
    </row>
    <row r="50" spans="1:54" x14ac:dyDescent="0.25">
      <c r="A50" s="1">
        <v>43507</v>
      </c>
      <c r="B50" s="6">
        <v>32.74</v>
      </c>
      <c r="C50" s="6">
        <v>29.59</v>
      </c>
      <c r="D50" s="6">
        <v>32.24</v>
      </c>
      <c r="E50" s="6">
        <f t="shared" si="7"/>
        <v>31.235526519721095</v>
      </c>
      <c r="F50" s="6">
        <v>30.957687984606885</v>
      </c>
      <c r="G50" s="6">
        <v>41.24</v>
      </c>
      <c r="H50" s="6">
        <v>30.24</v>
      </c>
      <c r="I50" s="6">
        <v>30.8</v>
      </c>
      <c r="J50" s="6">
        <v>25.242924025572481</v>
      </c>
      <c r="K50" s="6">
        <f t="shared" si="8"/>
        <v>1.9400000000000013</v>
      </c>
      <c r="L50" s="7">
        <f t="shared" si="0"/>
        <v>5.5570759744275193</v>
      </c>
      <c r="M50" s="6">
        <f t="shared" si="1"/>
        <v>2.5000000000000036</v>
      </c>
      <c r="N50" s="6">
        <f t="shared" si="2"/>
        <v>3.1500000000000021</v>
      </c>
      <c r="O50" s="6">
        <f t="shared" si="3"/>
        <v>-0.64999999999999858</v>
      </c>
      <c r="P50" s="6">
        <f t="shared" si="4"/>
        <v>2.0000000000000036</v>
      </c>
      <c r="Q50" s="6">
        <f t="shared" si="9"/>
        <v>0.99552651972109629</v>
      </c>
      <c r="R50" s="6">
        <f t="shared" si="10"/>
        <v>0.71768798460688643</v>
      </c>
      <c r="S50" s="6">
        <f t="shared" si="5"/>
        <v>11.000000000000004</v>
      </c>
      <c r="T50" s="6">
        <f t="shared" si="11"/>
        <v>8.5</v>
      </c>
      <c r="U50" s="4" t="str">
        <f t="shared" si="12"/>
        <v>HIGHER</v>
      </c>
      <c r="V50" s="8">
        <v>682.5</v>
      </c>
      <c r="W50" s="9">
        <f t="shared" si="13"/>
        <v>1.2823120153931171</v>
      </c>
      <c r="X50" s="6">
        <f t="shared" si="14"/>
        <v>31.263862920718378</v>
      </c>
      <c r="Y50" s="6">
        <f t="shared" si="15"/>
        <v>0.97613707928162441</v>
      </c>
      <c r="Z50" s="6">
        <f t="shared" si="16"/>
        <v>0.30617493611149271</v>
      </c>
      <c r="AA50" s="5">
        <f t="shared" si="17"/>
        <v>2</v>
      </c>
      <c r="AB50" s="5">
        <f t="shared" si="18"/>
        <v>2019</v>
      </c>
      <c r="AC50" s="5">
        <f t="shared" si="26"/>
        <v>7</v>
      </c>
      <c r="AF50" s="10">
        <v>37.89</v>
      </c>
      <c r="AG50" s="8">
        <f t="shared" si="19"/>
        <v>1172.9867977367549</v>
      </c>
      <c r="AL50" s="11">
        <f t="shared" si="6"/>
        <v>43507</v>
      </c>
      <c r="AM50" s="10">
        <v>689.25</v>
      </c>
      <c r="AN50" s="6">
        <v>3.7576000000000001</v>
      </c>
      <c r="AO50" s="8">
        <f t="shared" si="20"/>
        <v>117.4770913108914</v>
      </c>
      <c r="AS50" s="1"/>
      <c r="AT50" s="10">
        <v>304</v>
      </c>
      <c r="AU50" s="6">
        <v>8.8000000000000007</v>
      </c>
      <c r="AV50" s="6">
        <f t="shared" si="21"/>
        <v>1.8060299999999998</v>
      </c>
      <c r="AW50" s="6">
        <f t="shared" si="22"/>
        <v>2.0979683999999992</v>
      </c>
      <c r="AX50" s="6">
        <f t="shared" si="23"/>
        <v>0.29193839999999938</v>
      </c>
      <c r="AY50" s="12">
        <f t="shared" si="24"/>
        <v>0.3490411478161351</v>
      </c>
      <c r="BB50" s="13">
        <f t="shared" si="25"/>
        <v>652.34705799999995</v>
      </c>
    </row>
    <row r="51" spans="1:54" x14ac:dyDescent="0.25">
      <c r="A51" s="1">
        <v>43508</v>
      </c>
      <c r="B51" s="6">
        <v>32.83</v>
      </c>
      <c r="C51" s="6">
        <v>29.68</v>
      </c>
      <c r="D51" s="6">
        <v>32.33</v>
      </c>
      <c r="E51" s="6">
        <f t="shared" si="7"/>
        <v>31.439458140089243</v>
      </c>
      <c r="F51" s="6">
        <v>31.173144421129795</v>
      </c>
      <c r="G51" s="6">
        <v>41.33</v>
      </c>
      <c r="H51" s="6">
        <v>30.33</v>
      </c>
      <c r="I51" s="6">
        <v>30.8</v>
      </c>
      <c r="J51" s="6">
        <v>25.08832678100001</v>
      </c>
      <c r="K51" s="6">
        <f t="shared" si="8"/>
        <v>2.0299999999999976</v>
      </c>
      <c r="L51" s="7">
        <f t="shared" si="0"/>
        <v>5.7116732189999908</v>
      </c>
      <c r="M51" s="6">
        <f t="shared" si="1"/>
        <v>2.5</v>
      </c>
      <c r="N51" s="6">
        <f t="shared" si="2"/>
        <v>3.1499999999999986</v>
      </c>
      <c r="O51" s="6">
        <f t="shared" si="3"/>
        <v>-0.64999999999999858</v>
      </c>
      <c r="P51" s="6">
        <f t="shared" si="4"/>
        <v>2</v>
      </c>
      <c r="Q51" s="6">
        <f t="shared" si="9"/>
        <v>1.1094581400892451</v>
      </c>
      <c r="R51" s="6">
        <f t="shared" si="10"/>
        <v>0.84314442112979648</v>
      </c>
      <c r="S51" s="6">
        <f t="shared" si="5"/>
        <v>11</v>
      </c>
      <c r="T51" s="6">
        <f t="shared" si="11"/>
        <v>8.5</v>
      </c>
      <c r="U51" s="4" t="str">
        <f t="shared" si="12"/>
        <v>HIGHER</v>
      </c>
      <c r="V51" s="8">
        <v>687.25</v>
      </c>
      <c r="W51" s="9">
        <f t="shared" si="13"/>
        <v>1.1568555788702035</v>
      </c>
      <c r="X51" s="6">
        <f t="shared" si="14"/>
        <v>31.467979544792712</v>
      </c>
      <c r="Y51" s="6">
        <f t="shared" si="15"/>
        <v>0.86202045520728632</v>
      </c>
      <c r="Z51" s="6">
        <f t="shared" si="16"/>
        <v>0.2948351236629172</v>
      </c>
      <c r="AA51" s="5">
        <f t="shared" si="17"/>
        <v>2</v>
      </c>
      <c r="AB51" s="5">
        <f t="shared" si="18"/>
        <v>2019</v>
      </c>
      <c r="AC51" s="5">
        <f t="shared" si="26"/>
        <v>7</v>
      </c>
      <c r="AF51" s="10">
        <v>37.929000000000002</v>
      </c>
      <c r="AG51" s="8">
        <f t="shared" si="19"/>
        <v>1182.366194749032</v>
      </c>
      <c r="AL51" s="11">
        <f t="shared" si="6"/>
        <v>43508</v>
      </c>
      <c r="AM51" s="10">
        <v>693.75</v>
      </c>
      <c r="AN51" s="6">
        <v>3.7097000000000002</v>
      </c>
      <c r="AO51" s="8">
        <f t="shared" si="20"/>
        <v>116.73676371731756</v>
      </c>
      <c r="AS51" s="1"/>
      <c r="AT51" s="10">
        <v>308</v>
      </c>
      <c r="AU51" s="6">
        <v>8.93</v>
      </c>
      <c r="AV51" s="6">
        <f t="shared" si="21"/>
        <v>1.7805599999999995</v>
      </c>
      <c r="AW51" s="6">
        <f t="shared" si="22"/>
        <v>2.0722877999999998</v>
      </c>
      <c r="AX51" s="6">
        <f t="shared" si="23"/>
        <v>0.29172780000000031</v>
      </c>
      <c r="AY51" s="12">
        <f t="shared" si="24"/>
        <v>0.34669842613711749</v>
      </c>
      <c r="BB51" s="13">
        <f t="shared" si="25"/>
        <v>654.33121599999993</v>
      </c>
    </row>
    <row r="52" spans="1:54" x14ac:dyDescent="0.25">
      <c r="A52" s="1">
        <v>43509</v>
      </c>
      <c r="B52" s="6">
        <v>32.49</v>
      </c>
      <c r="C52" s="6">
        <v>29.34</v>
      </c>
      <c r="D52" s="6">
        <v>31.99</v>
      </c>
      <c r="E52" s="6">
        <f t="shared" si="7"/>
        <v>31.088242571677434</v>
      </c>
      <c r="F52" s="6">
        <v>30.923668547261162</v>
      </c>
      <c r="G52" s="6">
        <v>40.99</v>
      </c>
      <c r="H52" s="6">
        <v>29.99</v>
      </c>
      <c r="I52" s="6">
        <v>30.8</v>
      </c>
      <c r="J52" s="6">
        <v>25.12891280116953</v>
      </c>
      <c r="K52" s="6">
        <f t="shared" si="8"/>
        <v>1.6900000000000013</v>
      </c>
      <c r="L52" s="7">
        <f t="shared" si="0"/>
        <v>5.6710871988304703</v>
      </c>
      <c r="M52" s="6">
        <f t="shared" si="1"/>
        <v>2.5000000000000036</v>
      </c>
      <c r="N52" s="6">
        <f t="shared" si="2"/>
        <v>3.1500000000000021</v>
      </c>
      <c r="O52" s="6">
        <f t="shared" si="3"/>
        <v>-0.64999999999999858</v>
      </c>
      <c r="P52" s="6">
        <f t="shared" si="4"/>
        <v>2</v>
      </c>
      <c r="Q52" s="6">
        <f t="shared" si="9"/>
        <v>1.0982425716774351</v>
      </c>
      <c r="R52" s="6">
        <f t="shared" si="10"/>
        <v>0.93366854726116344</v>
      </c>
      <c r="S52" s="6">
        <f t="shared" si="5"/>
        <v>11.000000000000004</v>
      </c>
      <c r="T52" s="6">
        <f t="shared" si="11"/>
        <v>8.5</v>
      </c>
      <c r="U52" s="4" t="str">
        <f t="shared" si="12"/>
        <v>HIGHER</v>
      </c>
      <c r="V52" s="8">
        <v>681.75</v>
      </c>
      <c r="W52" s="9">
        <f t="shared" si="13"/>
        <v>1.0663314527388366</v>
      </c>
      <c r="X52" s="6">
        <f t="shared" si="14"/>
        <v>31.116445358886917</v>
      </c>
      <c r="Y52" s="6">
        <f t="shared" si="15"/>
        <v>0.87355464111308123</v>
      </c>
      <c r="Z52" s="6">
        <f t="shared" si="16"/>
        <v>0.19277681162575533</v>
      </c>
      <c r="AA52" s="5">
        <f t="shared" si="17"/>
        <v>2</v>
      </c>
      <c r="AB52" s="5">
        <f t="shared" si="18"/>
        <v>2019</v>
      </c>
      <c r="AC52" s="5">
        <f t="shared" si="26"/>
        <v>7</v>
      </c>
      <c r="AF52" s="10">
        <v>38.18</v>
      </c>
      <c r="AG52" s="8">
        <f t="shared" si="19"/>
        <v>1180.6656651344315</v>
      </c>
      <c r="AL52" s="11">
        <f t="shared" si="6"/>
        <v>43509</v>
      </c>
      <c r="AM52" s="10">
        <v>686</v>
      </c>
      <c r="AN52" s="6">
        <v>3.7543000000000002</v>
      </c>
      <c r="AO52" s="8">
        <f t="shared" si="20"/>
        <v>116.8204708108692</v>
      </c>
      <c r="AS52" s="1"/>
      <c r="AT52" s="10">
        <v>309</v>
      </c>
      <c r="AU52" s="6">
        <v>8.92</v>
      </c>
      <c r="AV52" s="6">
        <f t="shared" si="21"/>
        <v>1.7742799999999992</v>
      </c>
      <c r="AW52" s="6">
        <f t="shared" si="22"/>
        <v>2.0668033999999995</v>
      </c>
      <c r="AX52" s="6">
        <f t="shared" si="23"/>
        <v>0.29252340000000032</v>
      </c>
      <c r="AY52" s="12">
        <f t="shared" si="24"/>
        <v>0.34361280070289424</v>
      </c>
      <c r="BB52" s="13">
        <f t="shared" si="25"/>
        <v>646.835508</v>
      </c>
    </row>
    <row r="53" spans="1:54" x14ac:dyDescent="0.25">
      <c r="A53" s="1">
        <v>43510</v>
      </c>
      <c r="B53" s="6">
        <v>33.39</v>
      </c>
      <c r="C53" s="6">
        <v>29.24</v>
      </c>
      <c r="D53" s="6">
        <v>31.89</v>
      </c>
      <c r="E53" s="6">
        <f t="shared" si="7"/>
        <v>30.714367934335833</v>
      </c>
      <c r="F53" s="6">
        <v>30.436056611972482</v>
      </c>
      <c r="G53" s="6">
        <v>40.89</v>
      </c>
      <c r="H53" s="6">
        <v>30.23</v>
      </c>
      <c r="I53" s="6">
        <v>30.8</v>
      </c>
      <c r="J53" s="6">
        <v>25.296076468492899</v>
      </c>
      <c r="K53" s="6">
        <f t="shared" si="8"/>
        <v>2.59</v>
      </c>
      <c r="L53" s="7">
        <f t="shared" si="0"/>
        <v>5.5039235315071018</v>
      </c>
      <c r="M53" s="6">
        <f t="shared" si="1"/>
        <v>3.16</v>
      </c>
      <c r="N53" s="6">
        <f t="shared" si="2"/>
        <v>4.1500000000000021</v>
      </c>
      <c r="O53" s="6">
        <f t="shared" si="3"/>
        <v>-0.99000000000000199</v>
      </c>
      <c r="P53" s="6">
        <f t="shared" si="4"/>
        <v>1.6600000000000001</v>
      </c>
      <c r="Q53" s="6">
        <f t="shared" si="9"/>
        <v>0.48436793433583247</v>
      </c>
      <c r="R53" s="6">
        <f t="shared" si="10"/>
        <v>0.20605661197248182</v>
      </c>
      <c r="S53" s="6">
        <f t="shared" si="5"/>
        <v>10.66</v>
      </c>
      <c r="T53" s="6">
        <f t="shared" si="11"/>
        <v>7.5</v>
      </c>
      <c r="U53" s="4" t="str">
        <f t="shared" si="12"/>
        <v>HIGHER</v>
      </c>
      <c r="V53" s="8">
        <v>671</v>
      </c>
      <c r="W53" s="9">
        <f t="shared" si="13"/>
        <v>1.4539433880275183</v>
      </c>
      <c r="X53" s="6">
        <f t="shared" si="14"/>
        <v>30.742231548083979</v>
      </c>
      <c r="Y53" s="6">
        <f t="shared" si="15"/>
        <v>1.1477684519160221</v>
      </c>
      <c r="Z53" s="6">
        <f t="shared" si="16"/>
        <v>0.30617493611149627</v>
      </c>
      <c r="AA53" s="5">
        <f t="shared" si="17"/>
        <v>2</v>
      </c>
      <c r="AB53" s="5">
        <f t="shared" si="18"/>
        <v>2019</v>
      </c>
      <c r="AC53" s="5">
        <f t="shared" si="26"/>
        <v>7</v>
      </c>
      <c r="AF53" s="10">
        <v>38.161999999999999</v>
      </c>
      <c r="AG53" s="8">
        <f t="shared" si="19"/>
        <v>1161.500792426094</v>
      </c>
      <c r="AL53" s="11">
        <f t="shared" si="6"/>
        <v>43510</v>
      </c>
      <c r="AM53" s="10">
        <v>677.75</v>
      </c>
      <c r="AN53" s="6">
        <v>3.7231999999999998</v>
      </c>
      <c r="AO53" s="8">
        <f t="shared" si="20"/>
        <v>114.45947649982628</v>
      </c>
      <c r="AS53" s="1"/>
      <c r="AT53" s="10">
        <v>305</v>
      </c>
      <c r="AU53" s="6">
        <v>8.7899999999999991</v>
      </c>
      <c r="AV53" s="6">
        <f t="shared" si="21"/>
        <v>1.7985800000000012</v>
      </c>
      <c r="AW53" s="6">
        <f t="shared" si="22"/>
        <v>2.2059974000000011</v>
      </c>
      <c r="AX53" s="6">
        <f t="shared" si="23"/>
        <v>0.40741739999999993</v>
      </c>
      <c r="AY53" s="12">
        <f t="shared" si="24"/>
        <v>0.35277082714398333</v>
      </c>
      <c r="BB53" s="13">
        <f t="shared" si="25"/>
        <v>644.63088799999991</v>
      </c>
    </row>
    <row r="54" spans="1:54" x14ac:dyDescent="0.25">
      <c r="A54" s="1">
        <v>43511</v>
      </c>
      <c r="B54" s="6">
        <v>32.450000000000003</v>
      </c>
      <c r="C54" s="6">
        <v>29.3</v>
      </c>
      <c r="D54" s="6">
        <v>31.95</v>
      </c>
      <c r="E54" s="6">
        <f t="shared" si="7"/>
        <v>30.759686072195418</v>
      </c>
      <c r="F54" s="6">
        <v>30.492755674215356</v>
      </c>
      <c r="G54" s="6">
        <v>40.950000000000003</v>
      </c>
      <c r="H54" s="6">
        <v>29.95</v>
      </c>
      <c r="I54" s="6">
        <v>30.8</v>
      </c>
      <c r="J54" s="6">
        <v>25.029240702069174</v>
      </c>
      <c r="K54" s="6">
        <f t="shared" si="8"/>
        <v>1.6500000000000021</v>
      </c>
      <c r="L54" s="7">
        <f t="shared" si="0"/>
        <v>5.7707592979308266</v>
      </c>
      <c r="M54" s="6">
        <f t="shared" si="1"/>
        <v>2.5000000000000036</v>
      </c>
      <c r="N54" s="6">
        <f t="shared" si="2"/>
        <v>3.1500000000000021</v>
      </c>
      <c r="O54" s="6">
        <f t="shared" si="3"/>
        <v>-0.64999999999999858</v>
      </c>
      <c r="P54" s="6">
        <f t="shared" si="4"/>
        <v>2</v>
      </c>
      <c r="Q54" s="6">
        <f t="shared" si="9"/>
        <v>0.80968607219541866</v>
      </c>
      <c r="R54" s="6">
        <f t="shared" si="10"/>
        <v>0.54275567421535698</v>
      </c>
      <c r="S54" s="6">
        <f t="shared" si="5"/>
        <v>11.000000000000004</v>
      </c>
      <c r="T54" s="6">
        <f t="shared" si="11"/>
        <v>8.5</v>
      </c>
      <c r="U54" s="4" t="str">
        <f t="shared" si="12"/>
        <v>HIGHER</v>
      </c>
      <c r="V54" s="8">
        <v>672.25</v>
      </c>
      <c r="W54" s="9">
        <f t="shared" si="13"/>
        <v>1.457244325784643</v>
      </c>
      <c r="X54" s="6">
        <f t="shared" si="14"/>
        <v>30.787590797878273</v>
      </c>
      <c r="Y54" s="6">
        <f t="shared" si="15"/>
        <v>1.1624092021217258</v>
      </c>
      <c r="Z54" s="6">
        <f t="shared" si="16"/>
        <v>0.2948351236629172</v>
      </c>
      <c r="AA54" s="5">
        <f t="shared" si="17"/>
        <v>2</v>
      </c>
      <c r="AB54" s="5">
        <f t="shared" si="18"/>
        <v>2019</v>
      </c>
      <c r="AC54" s="5">
        <f t="shared" si="26"/>
        <v>7</v>
      </c>
      <c r="AF54" s="10">
        <v>38.58</v>
      </c>
      <c r="AG54" s="8">
        <f t="shared" si="19"/>
        <v>1176.4105139112282</v>
      </c>
      <c r="AL54" s="11">
        <f t="shared" si="6"/>
        <v>43511</v>
      </c>
      <c r="AM54" s="10">
        <v>678.75</v>
      </c>
      <c r="AN54" s="6">
        <v>3.7006999999999999</v>
      </c>
      <c r="AO54" s="8">
        <f t="shared" si="20"/>
        <v>113.93563726570815</v>
      </c>
      <c r="AS54" s="1"/>
      <c r="AT54" s="10">
        <v>306</v>
      </c>
      <c r="AU54" s="6">
        <v>8.83</v>
      </c>
      <c r="AV54" s="6">
        <f t="shared" si="21"/>
        <v>1.7890999999999995</v>
      </c>
      <c r="AW54" s="6">
        <f t="shared" si="22"/>
        <v>2.0817169999999994</v>
      </c>
      <c r="AX54" s="6">
        <f t="shared" si="23"/>
        <v>0.2926169999999999</v>
      </c>
      <c r="AY54" s="12">
        <f t="shared" si="24"/>
        <v>0.3455379448744727</v>
      </c>
      <c r="BB54" s="13">
        <f t="shared" si="25"/>
        <v>645.95366000000001</v>
      </c>
    </row>
    <row r="55" spans="1:54" x14ac:dyDescent="0.25">
      <c r="A55" s="1">
        <v>43515</v>
      </c>
      <c r="B55" s="6">
        <v>32.24</v>
      </c>
      <c r="C55" s="6">
        <v>29.09</v>
      </c>
      <c r="D55" s="6">
        <v>31.74</v>
      </c>
      <c r="E55" s="6">
        <f t="shared" si="7"/>
        <v>30.635061193081555</v>
      </c>
      <c r="F55" s="6">
        <v>30.356677924832471</v>
      </c>
      <c r="G55" s="6">
        <v>40.74</v>
      </c>
      <c r="H55" s="6">
        <v>29.74</v>
      </c>
      <c r="I55" s="6">
        <v>30.6</v>
      </c>
      <c r="J55" s="6">
        <v>25.11434933463584</v>
      </c>
      <c r="K55" s="6">
        <f t="shared" si="8"/>
        <v>1.6400000000000006</v>
      </c>
      <c r="L55" s="7">
        <f t="shared" si="0"/>
        <v>5.4856506653641617</v>
      </c>
      <c r="M55" s="6">
        <f t="shared" si="1"/>
        <v>2.5000000000000036</v>
      </c>
      <c r="N55" s="6">
        <f t="shared" si="2"/>
        <v>3.1500000000000021</v>
      </c>
      <c r="O55" s="6">
        <f t="shared" si="3"/>
        <v>-0.64999999999999858</v>
      </c>
      <c r="P55" s="6">
        <f t="shared" si="4"/>
        <v>2</v>
      </c>
      <c r="Q55" s="6">
        <f t="shared" si="9"/>
        <v>0.89506119308155618</v>
      </c>
      <c r="R55" s="6">
        <f t="shared" si="10"/>
        <v>0.61667792483247297</v>
      </c>
      <c r="S55" s="6">
        <f t="shared" si="5"/>
        <v>11.000000000000004</v>
      </c>
      <c r="T55" s="6">
        <f t="shared" si="11"/>
        <v>8.5</v>
      </c>
      <c r="U55" s="4" t="str">
        <f t="shared" si="12"/>
        <v>HIGHER</v>
      </c>
      <c r="V55" s="8">
        <v>669.25</v>
      </c>
      <c r="W55" s="9">
        <f t="shared" si="13"/>
        <v>1.383322075167527</v>
      </c>
      <c r="X55" s="6">
        <f t="shared" si="14"/>
        <v>30.662852860943961</v>
      </c>
      <c r="Y55" s="6">
        <f t="shared" si="15"/>
        <v>1.0771471390560379</v>
      </c>
      <c r="Z55" s="6">
        <f t="shared" si="16"/>
        <v>0.30617493611148916</v>
      </c>
      <c r="AA55" s="5">
        <f t="shared" si="17"/>
        <v>2</v>
      </c>
      <c r="AB55" s="5">
        <f t="shared" si="18"/>
        <v>2019</v>
      </c>
      <c r="AC55" s="5">
        <f t="shared" si="26"/>
        <v>8</v>
      </c>
      <c r="AF55" s="10">
        <v>39.270000000000003</v>
      </c>
      <c r="AG55" s="8">
        <f t="shared" si="19"/>
        <v>1192.1067421081711</v>
      </c>
      <c r="AL55" s="11">
        <f t="shared" si="6"/>
        <v>43515</v>
      </c>
      <c r="AM55" s="10">
        <v>676</v>
      </c>
      <c r="AN55" s="6">
        <v>3.7227000000000001</v>
      </c>
      <c r="AO55" s="8">
        <f t="shared" si="20"/>
        <v>114.14860234543609</v>
      </c>
      <c r="AS55" s="1"/>
      <c r="AT55" s="10">
        <v>305</v>
      </c>
      <c r="AU55" s="6">
        <v>8.76</v>
      </c>
      <c r="AV55" s="6">
        <f t="shared" si="21"/>
        <v>1.8110299999999988</v>
      </c>
      <c r="AW55" s="6">
        <f t="shared" si="22"/>
        <v>2.1041384000000001</v>
      </c>
      <c r="AX55" s="6">
        <f t="shared" si="23"/>
        <v>0.29310840000000127</v>
      </c>
      <c r="AY55" s="12">
        <f t="shared" si="24"/>
        <v>0.34481031264454398</v>
      </c>
      <c r="BB55" s="13">
        <f t="shared" si="25"/>
        <v>641.32395799999995</v>
      </c>
    </row>
    <row r="56" spans="1:54" x14ac:dyDescent="0.25">
      <c r="A56" s="1">
        <v>43516</v>
      </c>
      <c r="B56" s="6">
        <v>32.46</v>
      </c>
      <c r="C56" s="6">
        <v>29.31</v>
      </c>
      <c r="D56" s="6">
        <v>31.96</v>
      </c>
      <c r="E56" s="6">
        <f t="shared" si="7"/>
        <v>30.782345141125216</v>
      </c>
      <c r="F56" s="6">
        <v>30.515435299112504</v>
      </c>
      <c r="G56" s="6">
        <v>40.96</v>
      </c>
      <c r="H56" s="6">
        <v>29.96</v>
      </c>
      <c r="I56" s="6">
        <v>30.6</v>
      </c>
      <c r="J56" s="6">
        <v>25.012322536667543</v>
      </c>
      <c r="K56" s="6">
        <f t="shared" si="8"/>
        <v>1.8599999999999994</v>
      </c>
      <c r="L56" s="7">
        <f t="shared" si="0"/>
        <v>5.587677463332458</v>
      </c>
      <c r="M56" s="6">
        <f t="shared" si="1"/>
        <v>2.5</v>
      </c>
      <c r="N56" s="6">
        <f t="shared" si="2"/>
        <v>3.1500000000000021</v>
      </c>
      <c r="O56" s="6">
        <f t="shared" si="3"/>
        <v>-0.65000000000000213</v>
      </c>
      <c r="P56" s="6">
        <f t="shared" si="4"/>
        <v>2</v>
      </c>
      <c r="Q56" s="6">
        <f t="shared" si="9"/>
        <v>0.82234514112521495</v>
      </c>
      <c r="R56" s="6">
        <f t="shared" si="10"/>
        <v>0.55543529911250289</v>
      </c>
      <c r="S56" s="6">
        <f t="shared" si="5"/>
        <v>11</v>
      </c>
      <c r="T56" s="6">
        <f t="shared" si="11"/>
        <v>8.5</v>
      </c>
      <c r="U56" s="4" t="str">
        <f t="shared" si="12"/>
        <v>HIGHER</v>
      </c>
      <c r="V56" s="8">
        <v>672.75</v>
      </c>
      <c r="W56" s="9">
        <f t="shared" si="13"/>
        <v>1.4445647008874971</v>
      </c>
      <c r="X56" s="6">
        <f t="shared" si="14"/>
        <v>30.810270422775421</v>
      </c>
      <c r="Y56" s="6">
        <f t="shared" si="15"/>
        <v>1.1497295772245799</v>
      </c>
      <c r="Z56" s="6">
        <f t="shared" si="16"/>
        <v>0.2948351236629172</v>
      </c>
      <c r="AA56" s="5">
        <f t="shared" si="17"/>
        <v>2</v>
      </c>
      <c r="AB56" s="5">
        <f t="shared" si="18"/>
        <v>2019</v>
      </c>
      <c r="AC56" s="5">
        <f t="shared" si="26"/>
        <v>8</v>
      </c>
      <c r="AF56" s="10">
        <v>39.659999999999997</v>
      </c>
      <c r="AG56" s="8">
        <f t="shared" si="19"/>
        <v>1210.2421639628017</v>
      </c>
      <c r="AL56" s="11">
        <f t="shared" si="6"/>
        <v>43516</v>
      </c>
      <c r="AM56" s="10">
        <v>679.25</v>
      </c>
      <c r="AN56" s="6">
        <v>3.7273000000000001</v>
      </c>
      <c r="AO56" s="8">
        <f t="shared" si="20"/>
        <v>114.83912094681084</v>
      </c>
      <c r="AS56" s="1"/>
      <c r="AT56" s="10">
        <v>304</v>
      </c>
      <c r="AU56" s="6">
        <v>8.7799999999999994</v>
      </c>
      <c r="AV56" s="6">
        <f t="shared" si="21"/>
        <v>1.7932699999999997</v>
      </c>
      <c r="AW56" s="6">
        <f t="shared" si="22"/>
        <v>2.0858636000000015</v>
      </c>
      <c r="AX56" s="6">
        <f t="shared" si="23"/>
        <v>0.29259360000000179</v>
      </c>
      <c r="AY56" s="12">
        <f t="shared" si="24"/>
        <v>0.3470921656543427</v>
      </c>
      <c r="BB56" s="13">
        <f t="shared" si="25"/>
        <v>646.1741219999999</v>
      </c>
    </row>
    <row r="57" spans="1:54" x14ac:dyDescent="0.25">
      <c r="A57" s="1">
        <v>43517</v>
      </c>
      <c r="B57" s="6">
        <v>32.99</v>
      </c>
      <c r="C57" s="6">
        <v>29.84</v>
      </c>
      <c r="D57" s="6">
        <v>32.49</v>
      </c>
      <c r="E57" s="6">
        <f t="shared" si="7"/>
        <v>31.190208381861506</v>
      </c>
      <c r="F57" s="6">
        <v>30.923668547261162</v>
      </c>
      <c r="G57" s="6">
        <v>41.49</v>
      </c>
      <c r="H57" s="6">
        <v>30.82</v>
      </c>
      <c r="I57" s="6">
        <v>30.6</v>
      </c>
      <c r="J57" s="6">
        <v>25.183508901985135</v>
      </c>
      <c r="K57" s="6">
        <f t="shared" si="8"/>
        <v>2.3900000000000006</v>
      </c>
      <c r="L57" s="7">
        <f t="shared" si="0"/>
        <v>5.4164910980148662</v>
      </c>
      <c r="M57" s="6">
        <f t="shared" si="1"/>
        <v>2.1700000000000017</v>
      </c>
      <c r="N57" s="6">
        <f t="shared" si="2"/>
        <v>3.1500000000000021</v>
      </c>
      <c r="O57" s="6">
        <f t="shared" si="3"/>
        <v>-0.98000000000000043</v>
      </c>
      <c r="P57" s="6">
        <f t="shared" si="4"/>
        <v>1.6700000000000017</v>
      </c>
      <c r="Q57" s="6">
        <f t="shared" si="9"/>
        <v>0.37020838186150584</v>
      </c>
      <c r="R57" s="6">
        <f t="shared" si="10"/>
        <v>0.10366854726116159</v>
      </c>
      <c r="S57" s="6">
        <f t="shared" si="5"/>
        <v>10.670000000000002</v>
      </c>
      <c r="T57" s="6">
        <f t="shared" si="11"/>
        <v>8.5</v>
      </c>
      <c r="U57" s="4" t="str">
        <f t="shared" si="12"/>
        <v>HIGHER</v>
      </c>
      <c r="V57" s="8">
        <v>681.75</v>
      </c>
      <c r="W57" s="9">
        <f t="shared" si="13"/>
        <v>1.5663314527388401</v>
      </c>
      <c r="X57" s="6">
        <f t="shared" si="14"/>
        <v>31.218503670924083</v>
      </c>
      <c r="Y57" s="6">
        <f t="shared" si="15"/>
        <v>1.2714963290759194</v>
      </c>
      <c r="Z57" s="6">
        <f t="shared" si="16"/>
        <v>0.29483512366292075</v>
      </c>
      <c r="AA57" s="5">
        <f t="shared" si="17"/>
        <v>2</v>
      </c>
      <c r="AB57" s="5">
        <f t="shared" si="18"/>
        <v>2019</v>
      </c>
      <c r="AC57" s="5">
        <f t="shared" si="26"/>
        <v>8</v>
      </c>
      <c r="AF57" s="10">
        <v>39.479999999999997</v>
      </c>
      <c r="AG57" s="8">
        <f t="shared" si="19"/>
        <v>1220.8664342458708</v>
      </c>
      <c r="AL57" s="11">
        <f t="shared" si="6"/>
        <v>43517</v>
      </c>
      <c r="AM57" s="10">
        <v>688.25</v>
      </c>
      <c r="AN57" s="6">
        <v>3.7692999999999999</v>
      </c>
      <c r="AO57" s="8">
        <f t="shared" si="20"/>
        <v>117.67190588681417</v>
      </c>
      <c r="AS57" s="1"/>
      <c r="AT57" s="10">
        <v>305</v>
      </c>
      <c r="AU57" s="6">
        <v>8.86</v>
      </c>
      <c r="AV57" s="6">
        <f t="shared" si="21"/>
        <v>1.7987800000000007</v>
      </c>
      <c r="AW57" s="6">
        <f t="shared" si="22"/>
        <v>2.0901333999999991</v>
      </c>
      <c r="AX57" s="6">
        <f t="shared" si="23"/>
        <v>0.29135339999999843</v>
      </c>
      <c r="AY57" s="12">
        <f t="shared" si="24"/>
        <v>0.35002398586058459</v>
      </c>
      <c r="BB57" s="13">
        <f t="shared" si="25"/>
        <v>657.858608</v>
      </c>
    </row>
    <row r="58" spans="1:54" x14ac:dyDescent="0.25">
      <c r="A58" s="1">
        <v>43518</v>
      </c>
      <c r="B58" s="6">
        <v>33.01</v>
      </c>
      <c r="C58" s="6">
        <v>29.86</v>
      </c>
      <c r="D58" s="6">
        <v>32.51</v>
      </c>
      <c r="E58" s="6">
        <f t="shared" si="7"/>
        <v>31.326162795440272</v>
      </c>
      <c r="F58" s="6">
        <v>31.161804608681219</v>
      </c>
      <c r="G58" s="6">
        <v>41.51</v>
      </c>
      <c r="H58" s="6">
        <v>30.85</v>
      </c>
      <c r="I58" s="6">
        <v>30.6</v>
      </c>
      <c r="J58" s="6">
        <v>25.061096795081983</v>
      </c>
      <c r="K58" s="6">
        <f t="shared" si="8"/>
        <v>2.4099999999999966</v>
      </c>
      <c r="L58" s="7">
        <f t="shared" si="0"/>
        <v>5.538903204918018</v>
      </c>
      <c r="M58" s="6">
        <f t="shared" si="1"/>
        <v>2.1599999999999966</v>
      </c>
      <c r="N58" s="6">
        <f t="shared" si="2"/>
        <v>3.1499999999999986</v>
      </c>
      <c r="O58" s="6">
        <f t="shared" si="3"/>
        <v>-0.99000000000000199</v>
      </c>
      <c r="P58" s="6">
        <f t="shared" si="4"/>
        <v>1.6599999999999966</v>
      </c>
      <c r="Q58" s="6">
        <f t="shared" si="9"/>
        <v>0.47616279544027051</v>
      </c>
      <c r="R58" s="6">
        <f t="shared" si="10"/>
        <v>0.31180460868121784</v>
      </c>
      <c r="S58" s="6">
        <f t="shared" si="5"/>
        <v>10.659999999999997</v>
      </c>
      <c r="T58" s="6">
        <f t="shared" si="11"/>
        <v>8.5</v>
      </c>
      <c r="U58" s="4" t="str">
        <f t="shared" si="12"/>
        <v>HIGHER</v>
      </c>
      <c r="V58" s="8">
        <v>687</v>
      </c>
      <c r="W58" s="9">
        <f t="shared" si="13"/>
        <v>1.3481953913187787</v>
      </c>
      <c r="X58" s="6">
        <f t="shared" si="14"/>
        <v>31.354581420306971</v>
      </c>
      <c r="Y58" s="6">
        <f t="shared" si="15"/>
        <v>1.155418579693027</v>
      </c>
      <c r="Z58" s="6">
        <f t="shared" si="16"/>
        <v>0.19277681162575178</v>
      </c>
      <c r="AA58" s="5">
        <f t="shared" si="17"/>
        <v>2</v>
      </c>
      <c r="AB58" s="5">
        <f t="shared" si="18"/>
        <v>2019</v>
      </c>
      <c r="AC58" s="5">
        <f t="shared" si="26"/>
        <v>8</v>
      </c>
      <c r="AF58" s="10">
        <v>39.17</v>
      </c>
      <c r="AG58" s="8">
        <f t="shared" si="19"/>
        <v>1220.6078865220434</v>
      </c>
      <c r="AL58" s="11">
        <f t="shared" si="6"/>
        <v>43518</v>
      </c>
      <c r="AM58" s="10">
        <v>691.25</v>
      </c>
      <c r="AN58" s="6">
        <v>3.7482000000000002</v>
      </c>
      <c r="AO58" s="8">
        <f t="shared" si="20"/>
        <v>117.52324207959461</v>
      </c>
      <c r="AS58" s="1"/>
      <c r="AT58" s="10">
        <v>304</v>
      </c>
      <c r="AU58" s="6">
        <v>8.85</v>
      </c>
      <c r="AV58" s="6">
        <f t="shared" si="21"/>
        <v>1.7876200000000004</v>
      </c>
      <c r="AW58" s="6">
        <f t="shared" si="22"/>
        <v>2.0789266000000008</v>
      </c>
      <c r="AX58" s="6">
        <f t="shared" si="23"/>
        <v>0.29130660000000042</v>
      </c>
      <c r="AY58" s="12">
        <f t="shared" si="24"/>
        <v>0.35090953528793395</v>
      </c>
      <c r="BB58" s="13">
        <f t="shared" si="25"/>
        <v>658.299532</v>
      </c>
    </row>
    <row r="59" spans="1:54" x14ac:dyDescent="0.25">
      <c r="A59" s="1">
        <v>43521</v>
      </c>
      <c r="B59" s="6">
        <v>32.86</v>
      </c>
      <c r="C59" s="6">
        <v>29.71</v>
      </c>
      <c r="D59" s="6">
        <v>32.36</v>
      </c>
      <c r="E59" s="6">
        <f t="shared" si="7"/>
        <v>31.05425396828274</v>
      </c>
      <c r="F59" s="6">
        <v>30.980367609504032</v>
      </c>
      <c r="G59" s="6">
        <v>40.36</v>
      </c>
      <c r="H59" s="6">
        <v>30.68</v>
      </c>
      <c r="I59" s="6">
        <v>30.6</v>
      </c>
      <c r="J59" s="6">
        <v>24.682573319798848</v>
      </c>
      <c r="K59" s="6">
        <f t="shared" si="8"/>
        <v>2.259999999999998</v>
      </c>
      <c r="L59" s="7">
        <f t="shared" si="0"/>
        <v>5.917426680201153</v>
      </c>
      <c r="M59" s="6">
        <f t="shared" si="1"/>
        <v>2.1799999999999997</v>
      </c>
      <c r="N59" s="6">
        <f t="shared" si="2"/>
        <v>3.1499999999999986</v>
      </c>
      <c r="O59" s="6">
        <f t="shared" si="3"/>
        <v>-0.96999999999999886</v>
      </c>
      <c r="P59" s="6">
        <f t="shared" si="4"/>
        <v>1.6799999999999997</v>
      </c>
      <c r="Q59" s="6">
        <f t="shared" si="9"/>
        <v>0.3742539682827406</v>
      </c>
      <c r="R59" s="6">
        <f t="shared" si="10"/>
        <v>0.30036760950403263</v>
      </c>
      <c r="S59" s="6">
        <f t="shared" si="5"/>
        <v>9.68</v>
      </c>
      <c r="T59" s="6">
        <f t="shared" si="11"/>
        <v>7.5</v>
      </c>
      <c r="U59" s="4" t="str">
        <f t="shared" si="12"/>
        <v>HIGHER</v>
      </c>
      <c r="V59" s="8">
        <v>683</v>
      </c>
      <c r="W59" s="9">
        <f t="shared" si="13"/>
        <v>1.3796323904959671</v>
      </c>
      <c r="X59" s="6">
        <f t="shared" si="14"/>
        <v>31.082425921541198</v>
      </c>
      <c r="Y59" s="6">
        <f t="shared" si="15"/>
        <v>1.2775740784588017</v>
      </c>
      <c r="Z59" s="6">
        <f t="shared" si="16"/>
        <v>0.10205831203716542</v>
      </c>
      <c r="AA59" s="5">
        <f t="shared" si="17"/>
        <v>2</v>
      </c>
      <c r="AB59" s="5">
        <f t="shared" si="18"/>
        <v>2019</v>
      </c>
      <c r="AC59" s="5">
        <f t="shared" si="26"/>
        <v>9</v>
      </c>
      <c r="AF59" s="10">
        <v>38.988999999999997</v>
      </c>
      <c r="AG59" s="8">
        <f t="shared" si="19"/>
        <v>1207.8935527269527</v>
      </c>
      <c r="AL59" s="11">
        <f t="shared" si="6"/>
        <v>43521</v>
      </c>
      <c r="AM59" s="10">
        <v>685.25</v>
      </c>
      <c r="AN59" s="6">
        <v>3.7519</v>
      </c>
      <c r="AO59" s="8">
        <f t="shared" si="20"/>
        <v>116.61815381503042</v>
      </c>
      <c r="AS59" s="1"/>
      <c r="AT59" s="10">
        <v>304</v>
      </c>
      <c r="AU59" s="6">
        <v>8.8699999999999992</v>
      </c>
      <c r="AV59" s="6">
        <f t="shared" si="21"/>
        <v>1.7500700000000009</v>
      </c>
      <c r="AW59" s="6">
        <f t="shared" si="22"/>
        <v>2.0417275999999998</v>
      </c>
      <c r="AX59" s="6">
        <f t="shared" si="23"/>
        <v>0.29165759999999885</v>
      </c>
      <c r="AY59" s="12">
        <f t="shared" si="24"/>
        <v>0.34987286847666038</v>
      </c>
      <c r="BB59" s="13">
        <f t="shared" si="25"/>
        <v>654.99260200000003</v>
      </c>
    </row>
    <row r="60" spans="1:54" x14ac:dyDescent="0.25">
      <c r="A60" s="1">
        <v>43522</v>
      </c>
      <c r="B60" s="6">
        <v>32.590000000000003</v>
      </c>
      <c r="C60" s="6">
        <v>29.44</v>
      </c>
      <c r="D60" s="6">
        <v>31.99</v>
      </c>
      <c r="E60" s="6">
        <f t="shared" si="7"/>
        <v>30.657720262011345</v>
      </c>
      <c r="F60" s="6">
        <v>30.58347417380395</v>
      </c>
      <c r="G60" s="6">
        <v>40.090000000000003</v>
      </c>
      <c r="H60" s="6">
        <v>30.4</v>
      </c>
      <c r="I60" s="6">
        <v>29.7</v>
      </c>
      <c r="J60" s="6"/>
      <c r="K60" s="6">
        <f t="shared" si="8"/>
        <v>2.8900000000000041</v>
      </c>
      <c r="L60" s="7" t="str">
        <f t="shared" si="0"/>
        <v/>
      </c>
      <c r="M60" s="6">
        <f t="shared" si="1"/>
        <v>2.1900000000000048</v>
      </c>
      <c r="N60" s="6">
        <f t="shared" si="2"/>
        <v>3.1500000000000021</v>
      </c>
      <c r="O60" s="6">
        <f t="shared" si="3"/>
        <v>-0.9599999999999973</v>
      </c>
      <c r="P60" s="6">
        <f t="shared" si="4"/>
        <v>1.5899999999999999</v>
      </c>
      <c r="Q60" s="6">
        <f t="shared" si="9"/>
        <v>0.25772026201134679</v>
      </c>
      <c r="R60" s="6">
        <f t="shared" si="10"/>
        <v>0.18347417380395115</v>
      </c>
      <c r="S60" s="6">
        <f t="shared" si="5"/>
        <v>9.6900000000000048</v>
      </c>
      <c r="T60" s="6">
        <f t="shared" si="11"/>
        <v>7.5</v>
      </c>
      <c r="U60" s="4" t="str">
        <f t="shared" si="12"/>
        <v>HIGHER</v>
      </c>
      <c r="V60" s="8">
        <v>674.25</v>
      </c>
      <c r="W60" s="9">
        <f t="shared" si="13"/>
        <v>1.4065258261960487</v>
      </c>
      <c r="X60" s="6">
        <f t="shared" si="14"/>
        <v>30.685532485841108</v>
      </c>
      <c r="Y60" s="6">
        <f t="shared" si="15"/>
        <v>1.3044675141588904</v>
      </c>
      <c r="Z60" s="6">
        <f t="shared" si="16"/>
        <v>0.10205831203715832</v>
      </c>
      <c r="AA60" s="5">
        <f t="shared" si="17"/>
        <v>2</v>
      </c>
      <c r="AB60" s="5">
        <f t="shared" si="18"/>
        <v>2019</v>
      </c>
      <c r="AC60" s="5">
        <f t="shared" si="26"/>
        <v>9</v>
      </c>
      <c r="AF60" s="10">
        <v>38.869999999999997</v>
      </c>
      <c r="AG60" s="8">
        <f t="shared" si="19"/>
        <v>1188.7796411357594</v>
      </c>
      <c r="AL60" s="11">
        <f t="shared" si="6"/>
        <v>43522</v>
      </c>
      <c r="AM60" s="10">
        <v>676.5</v>
      </c>
      <c r="AN60" s="6">
        <v>3.7486999999999999</v>
      </c>
      <c r="AO60" s="8">
        <f t="shared" si="20"/>
        <v>115.03085562967259</v>
      </c>
      <c r="AS60" s="1"/>
      <c r="AT60" s="10">
        <v>302</v>
      </c>
      <c r="AU60" s="6">
        <v>8.7899999999999991</v>
      </c>
      <c r="AV60" s="6">
        <f t="shared" si="21"/>
        <v>1.7514800000000008</v>
      </c>
      <c r="AW60" s="6">
        <f t="shared" si="22"/>
        <v>2.0437694000000004</v>
      </c>
      <c r="AX60" s="6">
        <f t="shared" si="23"/>
        <v>0.29228939999999959</v>
      </c>
      <c r="AY60" s="12">
        <f t="shared" si="24"/>
        <v>0.34949766407608412</v>
      </c>
      <c r="BB60" s="13">
        <f t="shared" si="25"/>
        <v>649.04012799999998</v>
      </c>
    </row>
    <row r="61" spans="1:54" x14ac:dyDescent="0.25">
      <c r="A61" s="1">
        <v>43523</v>
      </c>
      <c r="B61" s="6">
        <v>32.299999999999997</v>
      </c>
      <c r="C61" s="6">
        <v>29.15</v>
      </c>
      <c r="D61" s="6">
        <v>31.7</v>
      </c>
      <c r="E61" s="6">
        <f t="shared" si="7"/>
        <v>30.510436313967688</v>
      </c>
      <c r="F61" s="6">
        <v>30.436056611972482</v>
      </c>
      <c r="G61" s="6">
        <v>39.799999999999997</v>
      </c>
      <c r="H61" s="6">
        <v>30.12</v>
      </c>
      <c r="I61" s="6">
        <v>29.7</v>
      </c>
      <c r="J61" s="6">
        <v>23.795748169645336</v>
      </c>
      <c r="K61" s="6">
        <f t="shared" si="8"/>
        <v>2.5999999999999979</v>
      </c>
      <c r="L61" s="7">
        <f t="shared" si="0"/>
        <v>5.9042518303546636</v>
      </c>
      <c r="M61" s="6">
        <f t="shared" si="1"/>
        <v>2.1799999999999962</v>
      </c>
      <c r="N61" s="6">
        <f t="shared" si="2"/>
        <v>3.1499999999999986</v>
      </c>
      <c r="O61" s="6">
        <f t="shared" si="3"/>
        <v>-0.97000000000000242</v>
      </c>
      <c r="P61" s="6">
        <f t="shared" si="4"/>
        <v>1.5799999999999983</v>
      </c>
      <c r="Q61" s="6">
        <f t="shared" si="9"/>
        <v>0.39043631396768674</v>
      </c>
      <c r="R61" s="6">
        <f t="shared" si="10"/>
        <v>0.31605661197248125</v>
      </c>
      <c r="S61" s="6">
        <f t="shared" si="5"/>
        <v>9.6799999999999962</v>
      </c>
      <c r="T61" s="6">
        <f t="shared" si="11"/>
        <v>7.5</v>
      </c>
      <c r="U61" s="4" t="str">
        <f t="shared" si="12"/>
        <v>HIGHER</v>
      </c>
      <c r="V61" s="8">
        <v>671</v>
      </c>
      <c r="W61" s="9">
        <f t="shared" si="13"/>
        <v>1.263943388027517</v>
      </c>
      <c r="X61" s="6">
        <f t="shared" si="14"/>
        <v>30.538114924009648</v>
      </c>
      <c r="Y61" s="6">
        <f t="shared" si="15"/>
        <v>1.1618850759903516</v>
      </c>
      <c r="Z61" s="6">
        <f t="shared" si="16"/>
        <v>0.10205831203716542</v>
      </c>
      <c r="AA61" s="5">
        <f t="shared" si="17"/>
        <v>2</v>
      </c>
      <c r="AB61" s="5">
        <f t="shared" si="18"/>
        <v>2019</v>
      </c>
      <c r="AC61" s="5">
        <f t="shared" si="26"/>
        <v>9</v>
      </c>
      <c r="AF61" s="10">
        <v>38.741</v>
      </c>
      <c r="AG61" s="8">
        <f t="shared" si="19"/>
        <v>1179.1232692044262</v>
      </c>
      <c r="AL61" s="11">
        <f t="shared" si="6"/>
        <v>43523</v>
      </c>
      <c r="AM61" s="10">
        <v>673.25</v>
      </c>
      <c r="AN61" s="6">
        <v>3.7284999999999999</v>
      </c>
      <c r="AO61" s="8">
        <f t="shared" si="20"/>
        <v>113.86136149416998</v>
      </c>
      <c r="AS61" s="1"/>
      <c r="AT61" s="10">
        <v>304</v>
      </c>
      <c r="AU61" s="6">
        <v>8.7899999999999991</v>
      </c>
      <c r="AV61" s="6">
        <f t="shared" si="21"/>
        <v>1.7645499999999998</v>
      </c>
      <c r="AW61" s="6">
        <f t="shared" si="22"/>
        <v>2.057518</v>
      </c>
      <c r="AX61" s="6">
        <f t="shared" si="23"/>
        <v>0.29296800000000012</v>
      </c>
      <c r="AY61" s="12">
        <f t="shared" si="24"/>
        <v>0.34597321273264914</v>
      </c>
      <c r="BB61" s="13">
        <f t="shared" si="25"/>
        <v>642.64672999999993</v>
      </c>
    </row>
    <row r="62" spans="1:54" x14ac:dyDescent="0.25">
      <c r="A62" s="1">
        <v>43524</v>
      </c>
      <c r="B62" s="6">
        <v>32.46</v>
      </c>
      <c r="C62" s="6">
        <v>29.31</v>
      </c>
      <c r="D62" s="6">
        <v>31.86</v>
      </c>
      <c r="E62" s="6">
        <f t="shared" si="7"/>
        <v>30.340493296994232</v>
      </c>
      <c r="F62" s="6">
        <v>30.265959425243878</v>
      </c>
      <c r="G62" s="6">
        <v>39.96</v>
      </c>
      <c r="H62" s="6">
        <v>30.25</v>
      </c>
      <c r="I62" s="6">
        <v>29.7</v>
      </c>
      <c r="J62" s="6">
        <v>23.678309486714806</v>
      </c>
      <c r="K62" s="6">
        <f t="shared" si="8"/>
        <v>2.7600000000000016</v>
      </c>
      <c r="L62" s="7">
        <f t="shared" si="0"/>
        <v>6.0216905132851934</v>
      </c>
      <c r="M62" s="6">
        <f t="shared" si="1"/>
        <v>2.2100000000000009</v>
      </c>
      <c r="N62" s="6">
        <f t="shared" si="2"/>
        <v>3.1500000000000021</v>
      </c>
      <c r="O62" s="6">
        <f t="shared" si="3"/>
        <v>-0.94000000000000128</v>
      </c>
      <c r="P62" s="6">
        <f t="shared" si="4"/>
        <v>1.6099999999999994</v>
      </c>
      <c r="Q62" s="6">
        <f t="shared" si="9"/>
        <v>9.0493296994232253E-2</v>
      </c>
      <c r="R62" s="6">
        <f t="shared" si="10"/>
        <v>1.5959425243877945E-2</v>
      </c>
      <c r="S62" s="6">
        <f t="shared" si="5"/>
        <v>9.7100000000000009</v>
      </c>
      <c r="T62" s="6">
        <f t="shared" si="11"/>
        <v>7.5</v>
      </c>
      <c r="U62" s="4" t="str">
        <f t="shared" si="12"/>
        <v>HIGHER</v>
      </c>
      <c r="V62" s="8">
        <v>667.25</v>
      </c>
      <c r="W62" s="9">
        <f t="shared" si="13"/>
        <v>1.5940405747561215</v>
      </c>
      <c r="X62" s="6">
        <f t="shared" si="14"/>
        <v>30.368017737281036</v>
      </c>
      <c r="Y62" s="6">
        <f t="shared" si="15"/>
        <v>1.4919822627189632</v>
      </c>
      <c r="Z62" s="6">
        <f t="shared" si="16"/>
        <v>0.10205831203715832</v>
      </c>
      <c r="AA62" s="5">
        <f t="shared" si="17"/>
        <v>2</v>
      </c>
      <c r="AB62" s="5">
        <f t="shared" si="18"/>
        <v>2019</v>
      </c>
      <c r="AC62" s="5">
        <f t="shared" si="26"/>
        <v>9</v>
      </c>
      <c r="AF62" s="10">
        <v>39.091000000000001</v>
      </c>
      <c r="AG62" s="8">
        <f t="shared" si="19"/>
        <v>1183.1266198922083</v>
      </c>
      <c r="AL62" s="11">
        <f t="shared" si="6"/>
        <v>43524</v>
      </c>
      <c r="AM62" s="10">
        <v>669.5</v>
      </c>
      <c r="AN62" s="6">
        <v>3.7511000000000001</v>
      </c>
      <c r="AO62" s="8">
        <f t="shared" si="20"/>
        <v>113.91347133431491</v>
      </c>
      <c r="AS62" s="1"/>
      <c r="AT62" s="10">
        <v>301</v>
      </c>
      <c r="AU62" s="6">
        <v>8.73</v>
      </c>
      <c r="AV62" s="6">
        <f t="shared" si="21"/>
        <v>1.7727699999999995</v>
      </c>
      <c r="AW62" s="6">
        <f t="shared" si="22"/>
        <v>2.0653635999999995</v>
      </c>
      <c r="AX62" s="6">
        <f t="shared" si="23"/>
        <v>0.29259360000000001</v>
      </c>
      <c r="AY62" s="12">
        <f t="shared" si="24"/>
        <v>0.3493430420592899</v>
      </c>
      <c r="BB62" s="13">
        <f t="shared" si="25"/>
        <v>646.1741219999999</v>
      </c>
    </row>
    <row r="63" spans="1:54" x14ac:dyDescent="0.25">
      <c r="A63" s="1">
        <v>43525</v>
      </c>
      <c r="B63" s="6">
        <v>32.74</v>
      </c>
      <c r="C63" s="6">
        <v>29.59</v>
      </c>
      <c r="D63" s="6">
        <v>32.14</v>
      </c>
      <c r="E63" s="6">
        <f t="shared" si="7"/>
        <v>29.388812401942882</v>
      </c>
      <c r="F63" s="6">
        <v>29.222696679975073</v>
      </c>
      <c r="G63" s="6">
        <v>40.24</v>
      </c>
      <c r="H63" s="6">
        <v>30.24</v>
      </c>
      <c r="I63" s="6">
        <v>29.7</v>
      </c>
      <c r="J63" s="6">
        <v>24.383938555921787</v>
      </c>
      <c r="K63" s="6">
        <f t="shared" si="8"/>
        <v>3.0400000000000027</v>
      </c>
      <c r="L63" s="7">
        <f t="shared" si="0"/>
        <v>5.3160614440782119</v>
      </c>
      <c r="M63" s="6">
        <f t="shared" si="1"/>
        <v>2.5000000000000036</v>
      </c>
      <c r="N63" s="6">
        <f t="shared" si="2"/>
        <v>3.1500000000000021</v>
      </c>
      <c r="O63" s="6">
        <f t="shared" si="3"/>
        <v>-0.64999999999999858</v>
      </c>
      <c r="P63" s="6">
        <f t="shared" si="4"/>
        <v>1.9000000000000021</v>
      </c>
      <c r="Q63" s="6">
        <f t="shared" si="9"/>
        <v>-0.85118759805711619</v>
      </c>
      <c r="R63" s="6">
        <f t="shared" si="10"/>
        <v>-1.0173033200249257</v>
      </c>
      <c r="S63" s="6">
        <f t="shared" si="5"/>
        <v>10.000000000000004</v>
      </c>
      <c r="T63" s="6">
        <f t="shared" si="11"/>
        <v>7.5</v>
      </c>
      <c r="U63" s="4" t="str">
        <f t="shared" si="12"/>
        <v>HIGHER</v>
      </c>
      <c r="V63" s="8">
        <v>644.25</v>
      </c>
      <c r="W63" s="9">
        <f t="shared" si="13"/>
        <v>2.9173033200249279</v>
      </c>
      <c r="X63" s="6">
        <f t="shared" si="14"/>
        <v>29.415473491600824</v>
      </c>
      <c r="Y63" s="6">
        <f t="shared" si="15"/>
        <v>2.7245265083991761</v>
      </c>
      <c r="Z63" s="6">
        <f t="shared" si="16"/>
        <v>0.19277681162575178</v>
      </c>
      <c r="AA63" s="5">
        <f t="shared" si="17"/>
        <v>3</v>
      </c>
      <c r="AB63" s="5">
        <f t="shared" si="18"/>
        <v>2019</v>
      </c>
      <c r="AC63" s="5">
        <f t="shared" si="26"/>
        <v>9</v>
      </c>
      <c r="AF63" s="10">
        <v>39.786999999999999</v>
      </c>
      <c r="AG63" s="8">
        <f t="shared" si="19"/>
        <v>1162.6834328061682</v>
      </c>
      <c r="AL63" s="11">
        <f t="shared" si="6"/>
        <v>43525</v>
      </c>
      <c r="AM63" s="10">
        <v>648.5</v>
      </c>
      <c r="AN63" s="6">
        <v>3.7749000000000001</v>
      </c>
      <c r="AO63" s="8">
        <f t="shared" si="20"/>
        <v>111.04047088344397</v>
      </c>
      <c r="AS63" s="1"/>
      <c r="AT63" s="10">
        <v>302</v>
      </c>
      <c r="AU63" s="6">
        <v>8.8699999999999992</v>
      </c>
      <c r="AV63" s="6">
        <f t="shared" si="21"/>
        <v>1.6890300000000007</v>
      </c>
      <c r="AW63" s="6">
        <f t="shared" si="22"/>
        <v>1.9809684000000001</v>
      </c>
      <c r="AX63" s="6">
        <f t="shared" si="23"/>
        <v>0.29193839999999938</v>
      </c>
      <c r="AY63" s="12">
        <f t="shared" si="24"/>
        <v>0.35054238907425067</v>
      </c>
      <c r="BB63" s="13">
        <f t="shared" si="25"/>
        <v>652.34705799999995</v>
      </c>
    </row>
    <row r="64" spans="1:54" x14ac:dyDescent="0.25">
      <c r="A64" s="1">
        <v>43528</v>
      </c>
      <c r="B64" s="6">
        <v>32.58</v>
      </c>
      <c r="C64" s="6">
        <v>29.43</v>
      </c>
      <c r="D64" s="6">
        <v>31.98</v>
      </c>
      <c r="E64" s="6" t="e">
        <f t="shared" si="7"/>
        <v>#VALUE!</v>
      </c>
      <c r="F64" s="6" t="s">
        <v>43</v>
      </c>
      <c r="G64" s="6">
        <v>40.08</v>
      </c>
      <c r="H64" s="6">
        <v>30.08</v>
      </c>
      <c r="I64" s="6">
        <v>29.7</v>
      </c>
      <c r="J64" s="6">
        <v>23.926614582214455</v>
      </c>
      <c r="K64" s="6">
        <f t="shared" si="8"/>
        <v>2.879999999999999</v>
      </c>
      <c r="L64" s="7">
        <f t="shared" si="0"/>
        <v>5.7733854177855441</v>
      </c>
      <c r="M64" s="6">
        <f t="shared" si="1"/>
        <v>2.5</v>
      </c>
      <c r="N64" s="6">
        <f t="shared" si="2"/>
        <v>3.1499999999999986</v>
      </c>
      <c r="O64" s="6">
        <f t="shared" si="3"/>
        <v>-0.64999999999999858</v>
      </c>
      <c r="P64" s="6">
        <f t="shared" si="4"/>
        <v>1.9000000000000021</v>
      </c>
      <c r="Q64" s="6" t="e">
        <f t="shared" si="9"/>
        <v>#VALUE!</v>
      </c>
      <c r="R64" s="6" t="str">
        <f t="shared" si="10"/>
        <v/>
      </c>
      <c r="S64" s="6">
        <f t="shared" si="5"/>
        <v>10</v>
      </c>
      <c r="T64" s="6">
        <f t="shared" si="11"/>
        <v>7.5</v>
      </c>
      <c r="U64" s="4" t="str">
        <f t="shared" si="12"/>
        <v>HIGHER</v>
      </c>
      <c r="W64" s="9"/>
      <c r="X64" s="6" t="str">
        <f t="shared" si="14"/>
        <v/>
      </c>
      <c r="Y64" s="6" t="str">
        <f t="shared" si="15"/>
        <v/>
      </c>
      <c r="Z64" s="6" t="str">
        <f t="shared" si="16"/>
        <v/>
      </c>
      <c r="AA64" s="5">
        <f t="shared" si="17"/>
        <v>3</v>
      </c>
      <c r="AB64" s="5">
        <f t="shared" si="18"/>
        <v>2019</v>
      </c>
      <c r="AC64" s="5">
        <f t="shared" si="26"/>
        <v>10</v>
      </c>
      <c r="AF64" s="10">
        <v>39.82</v>
      </c>
      <c r="AG64" s="8" t="str">
        <f t="shared" si="19"/>
        <v/>
      </c>
      <c r="AL64" s="11">
        <f t="shared" si="6"/>
        <v>43528</v>
      </c>
      <c r="AM64" s="10"/>
      <c r="AN64" s="6">
        <v>3.7749999999999999</v>
      </c>
      <c r="AO64" s="8" t="str">
        <f t="shared" si="20"/>
        <v/>
      </c>
      <c r="AS64" s="1"/>
      <c r="AT64" s="10">
        <v>306</v>
      </c>
      <c r="AU64" s="6">
        <v>8.91</v>
      </c>
      <c r="AV64" s="6">
        <f t="shared" si="21"/>
        <v>1.7243099999999991</v>
      </c>
      <c r="AW64" s="6">
        <f t="shared" si="22"/>
        <v>2.0166227999999986</v>
      </c>
      <c r="AX64" s="6">
        <f t="shared" si="23"/>
        <v>0.29231279999999948</v>
      </c>
      <c r="AY64" s="12">
        <f t="shared" si="24"/>
        <v>0.34644265218315962</v>
      </c>
      <c r="BB64" s="13">
        <f t="shared" si="25"/>
        <v>648.81966599999998</v>
      </c>
    </row>
    <row r="65" spans="1:54" x14ac:dyDescent="0.25">
      <c r="A65" s="1">
        <v>43529</v>
      </c>
      <c r="B65" s="6">
        <v>32.42</v>
      </c>
      <c r="C65" s="6">
        <v>29.27</v>
      </c>
      <c r="D65" s="6">
        <v>31.92</v>
      </c>
      <c r="E65" s="6" t="e">
        <f t="shared" si="7"/>
        <v>#VALUE!</v>
      </c>
      <c r="F65" s="6" t="s">
        <v>43</v>
      </c>
      <c r="G65" s="6">
        <v>40.020000000000003</v>
      </c>
      <c r="H65" s="6">
        <v>30.02</v>
      </c>
      <c r="I65" s="6">
        <v>29.7</v>
      </c>
      <c r="J65" s="6">
        <v>24.049086783426347</v>
      </c>
      <c r="K65" s="6">
        <f t="shared" si="8"/>
        <v>2.7200000000000024</v>
      </c>
      <c r="L65" s="7">
        <f t="shared" si="0"/>
        <v>5.6509132165736524</v>
      </c>
      <c r="M65" s="6">
        <f t="shared" si="1"/>
        <v>2.4000000000000021</v>
      </c>
      <c r="N65" s="6">
        <f t="shared" si="2"/>
        <v>3.1500000000000021</v>
      </c>
      <c r="O65" s="6">
        <f t="shared" si="3"/>
        <v>-0.75</v>
      </c>
      <c r="P65" s="6">
        <f t="shared" si="4"/>
        <v>1.9000000000000021</v>
      </c>
      <c r="Q65" s="6" t="e">
        <f t="shared" si="9"/>
        <v>#VALUE!</v>
      </c>
      <c r="R65" s="6" t="str">
        <f t="shared" si="10"/>
        <v/>
      </c>
      <c r="S65" s="6">
        <f t="shared" si="5"/>
        <v>10.000000000000004</v>
      </c>
      <c r="T65" s="6">
        <f t="shared" si="11"/>
        <v>7.6000000000000014</v>
      </c>
      <c r="U65" s="4" t="str">
        <f t="shared" si="12"/>
        <v>HIGHER</v>
      </c>
      <c r="W65" s="9"/>
      <c r="X65" s="6" t="str">
        <f t="shared" si="14"/>
        <v/>
      </c>
      <c r="Y65" s="6" t="str">
        <f t="shared" si="15"/>
        <v/>
      </c>
      <c r="Z65" s="6" t="str">
        <f t="shared" si="16"/>
        <v/>
      </c>
      <c r="AA65" s="5">
        <f t="shared" si="17"/>
        <v>3</v>
      </c>
      <c r="AB65" s="5">
        <f t="shared" si="18"/>
        <v>2019</v>
      </c>
      <c r="AC65" s="5">
        <f t="shared" si="26"/>
        <v>10</v>
      </c>
      <c r="AF65" s="10">
        <v>39.82</v>
      </c>
      <c r="AG65" s="8" t="str">
        <f t="shared" si="19"/>
        <v/>
      </c>
      <c r="AL65" s="11">
        <f t="shared" si="6"/>
        <v>43529</v>
      </c>
      <c r="AM65" s="10"/>
      <c r="AN65" s="6">
        <v>3.7749999999999999</v>
      </c>
      <c r="AO65" s="8" t="str">
        <f t="shared" si="20"/>
        <v/>
      </c>
      <c r="AS65" s="1"/>
      <c r="AT65" s="10">
        <v>305</v>
      </c>
      <c r="AU65" s="6">
        <v>8.82</v>
      </c>
      <c r="AV65" s="6">
        <f t="shared" si="21"/>
        <v>1.7720899999999986</v>
      </c>
      <c r="AW65" s="6">
        <f t="shared" si="22"/>
        <v>2.0647772</v>
      </c>
      <c r="AX65" s="6">
        <f t="shared" si="23"/>
        <v>0.29268720000000137</v>
      </c>
      <c r="AY65" s="12">
        <f t="shared" si="24"/>
        <v>0.34606920763751026</v>
      </c>
      <c r="BB65" s="13">
        <f t="shared" si="25"/>
        <v>645.29227399999991</v>
      </c>
    </row>
    <row r="66" spans="1:54" x14ac:dyDescent="0.25">
      <c r="A66" s="1">
        <v>43530</v>
      </c>
      <c r="B66" s="6">
        <v>32.18</v>
      </c>
      <c r="C66" s="6">
        <v>29.03</v>
      </c>
      <c r="D66" s="6">
        <v>31.68</v>
      </c>
      <c r="E66" s="6">
        <f t="shared" si="7"/>
        <v>29.298176126223709</v>
      </c>
      <c r="F66" s="6">
        <v>29.018580055900738</v>
      </c>
      <c r="G66" s="6">
        <v>39.78</v>
      </c>
      <c r="H66" s="6">
        <v>29.78</v>
      </c>
      <c r="I66" s="6">
        <v>29.7</v>
      </c>
      <c r="J66" s="6">
        <v>23.939295768606815</v>
      </c>
      <c r="K66" s="6">
        <f t="shared" si="8"/>
        <v>2.4800000000000004</v>
      </c>
      <c r="L66" s="7">
        <f t="shared" si="0"/>
        <v>5.7607042313931842</v>
      </c>
      <c r="M66" s="6">
        <f t="shared" si="1"/>
        <v>2.3999999999999986</v>
      </c>
      <c r="N66" s="6">
        <f t="shared" si="2"/>
        <v>3.1499999999999986</v>
      </c>
      <c r="O66" s="6">
        <f t="shared" si="3"/>
        <v>-0.75</v>
      </c>
      <c r="P66" s="6">
        <f t="shared" si="4"/>
        <v>1.8999999999999986</v>
      </c>
      <c r="Q66" s="6">
        <f t="shared" si="9"/>
        <v>-0.48182387377629254</v>
      </c>
      <c r="R66" s="6">
        <f t="shared" si="10"/>
        <v>-0.76141994409926284</v>
      </c>
      <c r="S66" s="6">
        <f t="shared" si="5"/>
        <v>10</v>
      </c>
      <c r="T66" s="6">
        <f t="shared" si="11"/>
        <v>7.6000000000000014</v>
      </c>
      <c r="U66" s="4" t="str">
        <f t="shared" si="12"/>
        <v>HIGHER</v>
      </c>
      <c r="V66" s="8">
        <v>639.75</v>
      </c>
      <c r="W66" s="9">
        <f t="shared" si="13"/>
        <v>2.6614199440992614</v>
      </c>
      <c r="X66" s="6">
        <f t="shared" si="14"/>
        <v>29.324754992012235</v>
      </c>
      <c r="Y66" s="6">
        <f t="shared" si="15"/>
        <v>2.3552450079877651</v>
      </c>
      <c r="Z66" s="6">
        <f t="shared" si="16"/>
        <v>0.30617493611149627</v>
      </c>
      <c r="AA66" s="5">
        <f t="shared" si="17"/>
        <v>3</v>
      </c>
      <c r="AB66" s="5">
        <f t="shared" si="18"/>
        <v>2019</v>
      </c>
      <c r="AC66" s="5">
        <f t="shared" si="26"/>
        <v>10</v>
      </c>
      <c r="AF66" s="10">
        <v>40.72</v>
      </c>
      <c r="AG66" s="8">
        <f t="shared" si="19"/>
        <v>1181.6365798762781</v>
      </c>
      <c r="AL66" s="11">
        <f t="shared" si="6"/>
        <v>43530</v>
      </c>
      <c r="AM66" s="10">
        <v>646.5</v>
      </c>
      <c r="AN66" s="6">
        <v>3.8397000000000001</v>
      </c>
      <c r="AO66" s="8">
        <f t="shared" si="20"/>
        <v>112.59826174282938</v>
      </c>
      <c r="AS66" s="1"/>
      <c r="AT66" s="10">
        <v>301</v>
      </c>
      <c r="AU66" s="6">
        <v>8.6999999999999993</v>
      </c>
      <c r="AV66" s="6">
        <f t="shared" si="21"/>
        <v>1.770010000000001</v>
      </c>
      <c r="AW66" s="6">
        <f t="shared" si="22"/>
        <v>2.0632587999999998</v>
      </c>
      <c r="AX66" s="6">
        <f t="shared" si="23"/>
        <v>0.29324879999999887</v>
      </c>
      <c r="AY66" s="12">
        <f t="shared" si="24"/>
        <v>0.34737640424558242</v>
      </c>
      <c r="BB66" s="13">
        <f t="shared" si="25"/>
        <v>640.00118599999996</v>
      </c>
    </row>
    <row r="67" spans="1:54" x14ac:dyDescent="0.25">
      <c r="A67" s="1">
        <v>43531</v>
      </c>
      <c r="B67" s="6">
        <v>32.07</v>
      </c>
      <c r="C67" s="6">
        <v>28.92</v>
      </c>
      <c r="D67" s="6">
        <v>31.57</v>
      </c>
      <c r="E67" s="6">
        <f t="shared" si="7"/>
        <v>29.422801005337572</v>
      </c>
      <c r="F67" s="6">
        <v>29.15465780528363</v>
      </c>
      <c r="G67" s="6">
        <v>39.67</v>
      </c>
      <c r="H67" s="6">
        <v>29.67</v>
      </c>
      <c r="I67" s="6">
        <v>29.7</v>
      </c>
      <c r="J67" s="6">
        <v>23.689828453506422</v>
      </c>
      <c r="K67" s="6">
        <f t="shared" si="8"/>
        <v>2.370000000000001</v>
      </c>
      <c r="L67" s="7">
        <f t="shared" ref="L67:L130" si="27">IF(I67="","",IF(J67="","",I67-J67))</f>
        <v>6.0101715464935772</v>
      </c>
      <c r="M67" s="6">
        <f t="shared" ref="M67:M130" si="28">B67-H67</f>
        <v>2.3999999999999986</v>
      </c>
      <c r="N67" s="6">
        <f t="shared" ref="N67:N130" si="29">B67-C67</f>
        <v>3.1499999999999986</v>
      </c>
      <c r="O67" s="6">
        <f t="shared" ref="O67:O130" si="30">C67-H67</f>
        <v>-0.75</v>
      </c>
      <c r="P67" s="6">
        <f t="shared" ref="P67:P130" si="31">D67-H67</f>
        <v>1.8999999999999986</v>
      </c>
      <c r="Q67" s="6">
        <f t="shared" si="9"/>
        <v>-0.24719899466242978</v>
      </c>
      <c r="R67" s="6">
        <f t="shared" si="10"/>
        <v>-0.51534219471637144</v>
      </c>
      <c r="S67" s="6">
        <f t="shared" ref="S67:S130" si="32">G67-H67</f>
        <v>10</v>
      </c>
      <c r="T67" s="6">
        <f t="shared" si="11"/>
        <v>7.6000000000000014</v>
      </c>
      <c r="U67" s="4" t="str">
        <f t="shared" si="12"/>
        <v>HIGHER</v>
      </c>
      <c r="V67" s="8">
        <v>642.75</v>
      </c>
      <c r="W67" s="9">
        <f t="shared" si="13"/>
        <v>2.41534219471637</v>
      </c>
      <c r="X67" s="6">
        <f t="shared" si="14"/>
        <v>29.449492928946547</v>
      </c>
      <c r="Y67" s="6">
        <f t="shared" si="15"/>
        <v>2.1205070710534528</v>
      </c>
      <c r="Z67" s="6">
        <f t="shared" si="16"/>
        <v>0.2948351236629172</v>
      </c>
      <c r="AA67" s="5">
        <f t="shared" si="17"/>
        <v>3</v>
      </c>
      <c r="AB67" s="5">
        <f t="shared" si="18"/>
        <v>2019</v>
      </c>
      <c r="AC67" s="5">
        <f t="shared" si="26"/>
        <v>10</v>
      </c>
      <c r="AF67" s="10">
        <v>42.332000000000001</v>
      </c>
      <c r="AG67" s="8">
        <f t="shared" si="19"/>
        <v>1234.1749742132668</v>
      </c>
      <c r="AL67" s="11">
        <f t="shared" ref="AL67:AL130" si="33">A67</f>
        <v>43531</v>
      </c>
      <c r="AM67" s="10">
        <v>649.25</v>
      </c>
      <c r="AN67" s="6">
        <v>3.8700999999999999</v>
      </c>
      <c r="AO67" s="8">
        <f t="shared" si="20"/>
        <v>113.97248258431605</v>
      </c>
      <c r="AS67" s="1"/>
      <c r="AT67" s="10">
        <v>301</v>
      </c>
      <c r="AU67" s="6">
        <v>8.7100000000000009</v>
      </c>
      <c r="AV67" s="6">
        <f t="shared" si="21"/>
        <v>1.7471399999999981</v>
      </c>
      <c r="AW67" s="6">
        <f t="shared" si="22"/>
        <v>2.0406461999999994</v>
      </c>
      <c r="AX67" s="6">
        <f t="shared" si="23"/>
        <v>0.29350620000000127</v>
      </c>
      <c r="AY67" s="12">
        <f t="shared" si="24"/>
        <v>0.34660054001176832</v>
      </c>
      <c r="BB67" s="13">
        <f t="shared" si="25"/>
        <v>637.57610399999999</v>
      </c>
    </row>
    <row r="68" spans="1:54" x14ac:dyDescent="0.25">
      <c r="A68" s="1">
        <v>43532</v>
      </c>
      <c r="B68" s="6">
        <v>32.049999999999997</v>
      </c>
      <c r="C68" s="6">
        <v>28.9</v>
      </c>
      <c r="D68" s="6">
        <v>31.55</v>
      </c>
      <c r="E68" s="6">
        <f t="shared" ref="E68:E131" si="34">IF(AM68="","",AM68/2206.622)*100</f>
        <v>29.275517057293911</v>
      </c>
      <c r="F68" s="6">
        <v>28.995900431003598</v>
      </c>
      <c r="G68" s="6">
        <v>39.65</v>
      </c>
      <c r="H68" s="6">
        <v>29.65</v>
      </c>
      <c r="I68" s="6">
        <v>29.7</v>
      </c>
      <c r="J68" s="6">
        <v>23.583703854896765</v>
      </c>
      <c r="K68" s="6">
        <f t="shared" ref="K68:K131" si="35">B68-I68</f>
        <v>2.3499999999999979</v>
      </c>
      <c r="L68" s="7">
        <f t="shared" si="27"/>
        <v>6.1162961451032345</v>
      </c>
      <c r="M68" s="6">
        <f t="shared" si="28"/>
        <v>2.3999999999999986</v>
      </c>
      <c r="N68" s="6">
        <f t="shared" si="29"/>
        <v>3.1499999999999986</v>
      </c>
      <c r="O68" s="6">
        <f t="shared" si="30"/>
        <v>-0.75</v>
      </c>
      <c r="P68" s="6">
        <f t="shared" si="31"/>
        <v>1.9000000000000021</v>
      </c>
      <c r="Q68" s="6">
        <f t="shared" ref="Q68:Q131" si="36">IF(E68="","",E68-H68)</f>
        <v>-0.37448294270608784</v>
      </c>
      <c r="R68" s="6">
        <f t="shared" ref="R68:R131" si="37">IF(F68="","",F68-H68)</f>
        <v>-0.65409956899640065</v>
      </c>
      <c r="S68" s="6">
        <f t="shared" si="32"/>
        <v>10</v>
      </c>
      <c r="T68" s="6">
        <f t="shared" ref="T68:T131" si="38">G68-B68</f>
        <v>7.6000000000000014</v>
      </c>
      <c r="U68" s="4" t="str">
        <f t="shared" ref="U68:U131" si="39">IF(P68=N68,"EQUAL",IF(N68&lt;P68,"LOWER","HIGHER"))</f>
        <v>HIGHER</v>
      </c>
      <c r="V68" s="8">
        <v>639.25</v>
      </c>
      <c r="W68" s="9">
        <f t="shared" ref="W68:W131" si="40">IF(V68="","",IF(D68="","",D68-F68))</f>
        <v>2.5540995689964028</v>
      </c>
      <c r="X68" s="6">
        <f t="shared" ref="X68:X131" si="41">IF(AM68="","",AM68/22.04622)</f>
        <v>29.302075367115087</v>
      </c>
      <c r="Y68" s="6">
        <f t="shared" ref="Y68:Y131" si="42">IF(X68="","",IF(D68="","",D68-X68))</f>
        <v>2.2479246328849136</v>
      </c>
      <c r="Z68" s="6">
        <f t="shared" ref="Z68:Z131" si="43">IF(X68="","",IF(F68="","",X68-F68))</f>
        <v>0.30617493611148916</v>
      </c>
      <c r="AA68" s="5">
        <f t="shared" ref="AA68:AA131" si="44">MONTH(A68)</f>
        <v>3</v>
      </c>
      <c r="AB68" s="5">
        <f t="shared" ref="AB68:AB131" si="45">YEAR(A68)</f>
        <v>2019</v>
      </c>
      <c r="AC68" s="5">
        <f t="shared" si="26"/>
        <v>10</v>
      </c>
      <c r="AF68" s="10">
        <v>41.116999999999997</v>
      </c>
      <c r="AG68" s="8">
        <f t="shared" ref="AG68:AG131" si="46">IF(V68="","",V68*AF68/2204.622*100)</f>
        <v>1192.2244380215745</v>
      </c>
      <c r="AL68" s="11">
        <f t="shared" si="33"/>
        <v>43532</v>
      </c>
      <c r="AM68" s="10">
        <v>646</v>
      </c>
      <c r="AN68" s="6">
        <v>3.8666</v>
      </c>
      <c r="AO68" s="8">
        <f t="shared" ref="AO68:AO131" si="47">IF(AM68="","",AM68*AN68/2204.622*100)</f>
        <v>113.29940461448722</v>
      </c>
      <c r="AS68" s="1"/>
      <c r="AT68" s="10">
        <v>299</v>
      </c>
      <c r="AU68" s="6">
        <v>8.64</v>
      </c>
      <c r="AV68" s="6">
        <f t="shared" ref="AV68:AV131" si="48">(((C68/100*11.7)+(AT68/2000*47))-(AU68))</f>
        <v>1.7677999999999976</v>
      </c>
      <c r="AW68" s="6">
        <f t="shared" ref="AW68:AW131" si="49">(((B68/100*11.7*0.98)+(AT68/2000*47))-(AU68))</f>
        <v>2.0613529999999969</v>
      </c>
      <c r="AX68" s="6">
        <f t="shared" ref="AX68:AX131" si="50">AW68-AV68</f>
        <v>0.29355299999999929</v>
      </c>
      <c r="AY68" s="12">
        <f t="shared" ref="AY68:AY131" si="51">(B68*11.7/100)/((AT68/2000*47)+(B68*11.7/100))</f>
        <v>0.34797032390373361</v>
      </c>
      <c r="BB68" s="13">
        <f t="shared" ref="BB68:BB131" si="52">C68*22.0462</f>
        <v>637.13517999999999</v>
      </c>
    </row>
    <row r="69" spans="1:54" x14ac:dyDescent="0.25">
      <c r="A69" s="1">
        <v>43535</v>
      </c>
      <c r="B69" s="6">
        <v>32.04</v>
      </c>
      <c r="C69" s="6">
        <v>28.89</v>
      </c>
      <c r="D69" s="6">
        <v>31.54</v>
      </c>
      <c r="E69" s="6">
        <f t="shared" si="34"/>
        <v>29.638062160170612</v>
      </c>
      <c r="F69" s="6">
        <v>29.358774429357958</v>
      </c>
      <c r="G69" s="6">
        <v>39.64</v>
      </c>
      <c r="H69" s="6">
        <v>29.64</v>
      </c>
      <c r="I69" s="6">
        <v>29.7</v>
      </c>
      <c r="J69" s="6">
        <v>23.550851006482922</v>
      </c>
      <c r="K69" s="6">
        <f t="shared" si="35"/>
        <v>2.34</v>
      </c>
      <c r="L69" s="7">
        <f t="shared" si="27"/>
        <v>6.1491489935170769</v>
      </c>
      <c r="M69" s="6">
        <f t="shared" si="28"/>
        <v>2.3999999999999986</v>
      </c>
      <c r="N69" s="6">
        <f t="shared" si="29"/>
        <v>3.1499999999999986</v>
      </c>
      <c r="O69" s="6">
        <f t="shared" si="30"/>
        <v>-0.75</v>
      </c>
      <c r="P69" s="6">
        <f t="shared" si="31"/>
        <v>1.8999999999999986</v>
      </c>
      <c r="Q69" s="6">
        <f t="shared" si="36"/>
        <v>-1.9378398293881105E-3</v>
      </c>
      <c r="R69" s="6">
        <f t="shared" si="37"/>
        <v>-0.28122557064204301</v>
      </c>
      <c r="S69" s="6">
        <f t="shared" si="32"/>
        <v>10</v>
      </c>
      <c r="T69" s="6">
        <f t="shared" si="38"/>
        <v>7.6000000000000014</v>
      </c>
      <c r="U69" s="4" t="str">
        <f t="shared" si="39"/>
        <v>HIGHER</v>
      </c>
      <c r="V69" s="8">
        <v>647.25</v>
      </c>
      <c r="W69" s="9">
        <f t="shared" si="40"/>
        <v>2.1812255706420416</v>
      </c>
      <c r="X69" s="6">
        <f t="shared" si="41"/>
        <v>29.664949365469454</v>
      </c>
      <c r="Y69" s="6">
        <f t="shared" si="42"/>
        <v>1.8750506345305453</v>
      </c>
      <c r="Z69" s="6">
        <f t="shared" si="43"/>
        <v>0.30617493611149627</v>
      </c>
      <c r="AA69" s="5">
        <f t="shared" si="44"/>
        <v>3</v>
      </c>
      <c r="AB69" s="5">
        <f t="shared" si="45"/>
        <v>2019</v>
      </c>
      <c r="AC69" s="5">
        <f t="shared" si="26"/>
        <v>11</v>
      </c>
      <c r="AF69" s="10">
        <v>41.207999999999998</v>
      </c>
      <c r="AG69" s="8">
        <f t="shared" si="46"/>
        <v>1209.8163766849827</v>
      </c>
      <c r="AL69" s="11">
        <f t="shared" si="33"/>
        <v>43535</v>
      </c>
      <c r="AM69" s="10">
        <v>654</v>
      </c>
      <c r="AN69" s="6">
        <v>3.8391999999999999</v>
      </c>
      <c r="AO69" s="8">
        <f t="shared" si="47"/>
        <v>113.88967360391034</v>
      </c>
      <c r="AS69" s="1"/>
      <c r="AT69" s="10">
        <v>296</v>
      </c>
      <c r="AU69" s="6">
        <v>8.58</v>
      </c>
      <c r="AV69" s="6">
        <f t="shared" si="48"/>
        <v>1.7561299999999989</v>
      </c>
      <c r="AW69" s="6">
        <f t="shared" si="49"/>
        <v>2.0497063999999998</v>
      </c>
      <c r="AX69" s="6">
        <f t="shared" si="50"/>
        <v>0.29357640000000096</v>
      </c>
      <c r="AY69" s="12">
        <f t="shared" si="51"/>
        <v>0.35019075768729191</v>
      </c>
      <c r="BB69" s="13">
        <f t="shared" si="52"/>
        <v>636.91471799999999</v>
      </c>
    </row>
    <row r="70" spans="1:54" x14ac:dyDescent="0.25">
      <c r="A70" s="1">
        <v>43536</v>
      </c>
      <c r="B70" s="6">
        <v>32.39</v>
      </c>
      <c r="C70" s="6">
        <v>29.24</v>
      </c>
      <c r="D70" s="6">
        <v>31.89</v>
      </c>
      <c r="E70" s="6">
        <f t="shared" si="34"/>
        <v>29.50210774659185</v>
      </c>
      <c r="F70" s="6">
        <v>29.234036492423648</v>
      </c>
      <c r="G70" s="6">
        <v>40.49</v>
      </c>
      <c r="H70" s="6">
        <v>29.99</v>
      </c>
      <c r="I70" s="6">
        <v>29.7</v>
      </c>
      <c r="J70" s="6">
        <v>23.501914089891137</v>
      </c>
      <c r="K70" s="6">
        <f t="shared" si="35"/>
        <v>2.6900000000000013</v>
      </c>
      <c r="L70" s="7">
        <f t="shared" si="27"/>
        <v>6.1980859101088619</v>
      </c>
      <c r="M70" s="6">
        <f t="shared" si="28"/>
        <v>2.4000000000000021</v>
      </c>
      <c r="N70" s="6">
        <f t="shared" si="29"/>
        <v>3.1500000000000021</v>
      </c>
      <c r="O70" s="6">
        <f t="shared" si="30"/>
        <v>-0.75</v>
      </c>
      <c r="P70" s="6">
        <f t="shared" si="31"/>
        <v>1.9000000000000021</v>
      </c>
      <c r="Q70" s="6">
        <f t="shared" si="36"/>
        <v>-0.48789225340814824</v>
      </c>
      <c r="R70" s="6">
        <f t="shared" si="37"/>
        <v>-0.75596350757635022</v>
      </c>
      <c r="S70" s="6">
        <f t="shared" si="32"/>
        <v>10.500000000000004</v>
      </c>
      <c r="T70" s="6">
        <f t="shared" si="38"/>
        <v>8.1000000000000014</v>
      </c>
      <c r="U70" s="4" t="str">
        <f t="shared" si="39"/>
        <v>HIGHER</v>
      </c>
      <c r="V70" s="8">
        <v>644.5</v>
      </c>
      <c r="W70" s="9">
        <f t="shared" si="40"/>
        <v>2.6559635075763524</v>
      </c>
      <c r="X70" s="6">
        <f t="shared" si="41"/>
        <v>29.528871616086565</v>
      </c>
      <c r="Y70" s="6">
        <f t="shared" si="42"/>
        <v>2.3611283839134352</v>
      </c>
      <c r="Z70" s="6">
        <f t="shared" si="43"/>
        <v>0.2948351236629172</v>
      </c>
      <c r="AA70" s="5">
        <f t="shared" si="44"/>
        <v>3</v>
      </c>
      <c r="AB70" s="5">
        <f t="shared" si="45"/>
        <v>2019</v>
      </c>
      <c r="AC70" s="5">
        <f t="shared" si="26"/>
        <v>11</v>
      </c>
      <c r="AF70" s="10">
        <v>41.459000000000003</v>
      </c>
      <c r="AG70" s="8">
        <f t="shared" si="46"/>
        <v>1212.0139189393922</v>
      </c>
      <c r="AL70" s="11">
        <f t="shared" si="33"/>
        <v>43536</v>
      </c>
      <c r="AM70" s="10">
        <v>651</v>
      </c>
      <c r="AN70" s="6">
        <v>3.8111000000000002</v>
      </c>
      <c r="AO70" s="8">
        <f t="shared" si="47"/>
        <v>112.53748261606754</v>
      </c>
      <c r="AS70" s="1"/>
      <c r="AT70" s="10">
        <v>298</v>
      </c>
      <c r="AU70" s="6">
        <v>8.65</v>
      </c>
      <c r="AV70" s="6">
        <f t="shared" si="48"/>
        <v>1.7740799999999997</v>
      </c>
      <c r="AW70" s="6">
        <f t="shared" si="49"/>
        <v>2.0668373999999989</v>
      </c>
      <c r="AX70" s="6">
        <f t="shared" si="50"/>
        <v>0.29275739999999928</v>
      </c>
      <c r="AY70" s="12">
        <f t="shared" si="51"/>
        <v>0.35113128125396686</v>
      </c>
      <c r="BB70" s="13">
        <f t="shared" si="52"/>
        <v>644.63088799999991</v>
      </c>
    </row>
    <row r="71" spans="1:54" x14ac:dyDescent="0.25">
      <c r="A71" s="1">
        <v>43537</v>
      </c>
      <c r="B71" s="6">
        <v>32.33</v>
      </c>
      <c r="C71" s="6">
        <v>29.18</v>
      </c>
      <c r="D71" s="6">
        <v>31.83</v>
      </c>
      <c r="E71" s="6">
        <f t="shared" si="34"/>
        <v>29.3095056606886</v>
      </c>
      <c r="F71" s="6">
        <v>29.041259680797886</v>
      </c>
      <c r="G71" s="6">
        <v>40.43</v>
      </c>
      <c r="H71" s="6">
        <v>29.93</v>
      </c>
      <c r="I71" s="6">
        <v>29.7</v>
      </c>
      <c r="J71" s="6">
        <v>23.187439818985425</v>
      </c>
      <c r="K71" s="6">
        <f t="shared" si="35"/>
        <v>2.629999999999999</v>
      </c>
      <c r="L71" s="7">
        <f t="shared" si="27"/>
        <v>6.5125601810145746</v>
      </c>
      <c r="M71" s="6">
        <f t="shared" si="28"/>
        <v>2.3999999999999986</v>
      </c>
      <c r="N71" s="6">
        <f t="shared" si="29"/>
        <v>3.1499999999999986</v>
      </c>
      <c r="O71" s="6">
        <f t="shared" si="30"/>
        <v>-0.75</v>
      </c>
      <c r="P71" s="6">
        <f t="shared" si="31"/>
        <v>1.8999999999999986</v>
      </c>
      <c r="Q71" s="6">
        <f t="shared" si="36"/>
        <v>-0.6204943393113993</v>
      </c>
      <c r="R71" s="6">
        <f t="shared" si="37"/>
        <v>-0.88874031920211394</v>
      </c>
      <c r="S71" s="6">
        <f t="shared" si="32"/>
        <v>10.5</v>
      </c>
      <c r="T71" s="6">
        <f t="shared" si="38"/>
        <v>8.1000000000000014</v>
      </c>
      <c r="U71" s="4" t="str">
        <f t="shared" si="39"/>
        <v>HIGHER</v>
      </c>
      <c r="V71" s="8">
        <v>640.25</v>
      </c>
      <c r="W71" s="9">
        <f t="shared" si="40"/>
        <v>2.7887403192021125</v>
      </c>
      <c r="X71" s="6">
        <f t="shared" si="41"/>
        <v>29.336094804460807</v>
      </c>
      <c r="Y71" s="6">
        <f t="shared" si="42"/>
        <v>2.4939051955391918</v>
      </c>
      <c r="Z71" s="6">
        <f t="shared" si="43"/>
        <v>0.29483512366292075</v>
      </c>
      <c r="AA71" s="5">
        <f t="shared" si="44"/>
        <v>3</v>
      </c>
      <c r="AB71" s="5">
        <f t="shared" si="45"/>
        <v>2019</v>
      </c>
      <c r="AC71" s="5">
        <f t="shared" si="26"/>
        <v>11</v>
      </c>
      <c r="AF71" s="10">
        <v>41.179000000000002</v>
      </c>
      <c r="AG71" s="8">
        <f t="shared" si="46"/>
        <v>1195.8900323955763</v>
      </c>
      <c r="AL71" s="11">
        <f t="shared" si="33"/>
        <v>43537</v>
      </c>
      <c r="AM71" s="10">
        <v>646.75</v>
      </c>
      <c r="AN71" s="6">
        <v>3.8142</v>
      </c>
      <c r="AO71" s="8">
        <f t="shared" si="47"/>
        <v>111.89373280317443</v>
      </c>
      <c r="AS71" s="1"/>
      <c r="AT71" s="10">
        <v>300</v>
      </c>
      <c r="AU71" s="6">
        <v>8.69</v>
      </c>
      <c r="AV71" s="6">
        <f t="shared" si="48"/>
        <v>1.7740600000000004</v>
      </c>
      <c r="AW71" s="6">
        <f t="shared" si="49"/>
        <v>2.0669577999999991</v>
      </c>
      <c r="AX71" s="6">
        <f t="shared" si="50"/>
        <v>0.29289779999999865</v>
      </c>
      <c r="AY71" s="12">
        <f t="shared" si="51"/>
        <v>0.34918731496841482</v>
      </c>
      <c r="BB71" s="13">
        <f t="shared" si="52"/>
        <v>643.30811599999993</v>
      </c>
    </row>
    <row r="72" spans="1:54" x14ac:dyDescent="0.25">
      <c r="A72" s="1">
        <v>43538</v>
      </c>
      <c r="B72" s="6">
        <v>31.97</v>
      </c>
      <c r="C72" s="6">
        <v>28.82</v>
      </c>
      <c r="D72" s="6">
        <v>31.47</v>
      </c>
      <c r="E72" s="6">
        <f t="shared" si="34"/>
        <v>29.3095056606886</v>
      </c>
      <c r="F72" s="6">
        <v>29.041259680797886</v>
      </c>
      <c r="G72" s="6">
        <v>40.07</v>
      </c>
      <c r="H72" s="6">
        <v>29.57</v>
      </c>
      <c r="I72" s="6">
        <v>29.7</v>
      </c>
      <c r="J72" s="6">
        <v>22.873752280713607</v>
      </c>
      <c r="K72" s="6">
        <f t="shared" si="35"/>
        <v>2.2699999999999996</v>
      </c>
      <c r="L72" s="7">
        <f t="shared" si="27"/>
        <v>6.8262477192863926</v>
      </c>
      <c r="M72" s="6">
        <f t="shared" si="28"/>
        <v>2.3999999999999986</v>
      </c>
      <c r="N72" s="6">
        <f t="shared" si="29"/>
        <v>3.1499999999999986</v>
      </c>
      <c r="O72" s="6">
        <f t="shared" si="30"/>
        <v>-0.75</v>
      </c>
      <c r="P72" s="6">
        <f t="shared" si="31"/>
        <v>1.8999999999999986</v>
      </c>
      <c r="Q72" s="6">
        <f t="shared" si="36"/>
        <v>-0.26049433931139987</v>
      </c>
      <c r="R72" s="6">
        <f t="shared" si="37"/>
        <v>-0.52874031920211451</v>
      </c>
      <c r="S72" s="6">
        <f t="shared" si="32"/>
        <v>10.5</v>
      </c>
      <c r="T72" s="6">
        <f t="shared" si="38"/>
        <v>8.1000000000000014</v>
      </c>
      <c r="U72" s="4" t="str">
        <f t="shared" si="39"/>
        <v>HIGHER</v>
      </c>
      <c r="V72" s="8">
        <v>640.25</v>
      </c>
      <c r="W72" s="9">
        <f t="shared" si="40"/>
        <v>2.4287403192021131</v>
      </c>
      <c r="X72" s="6">
        <f t="shared" si="41"/>
        <v>29.336094804460807</v>
      </c>
      <c r="Y72" s="6">
        <f t="shared" si="42"/>
        <v>2.1339051955391923</v>
      </c>
      <c r="Z72" s="6">
        <f t="shared" si="43"/>
        <v>0.29483512366292075</v>
      </c>
      <c r="AA72" s="5">
        <f t="shared" si="44"/>
        <v>3</v>
      </c>
      <c r="AB72" s="5">
        <f t="shared" si="45"/>
        <v>2019</v>
      </c>
      <c r="AC72" s="5">
        <f t="shared" si="26"/>
        <v>11</v>
      </c>
      <c r="AF72" s="10">
        <v>40.698</v>
      </c>
      <c r="AG72" s="8">
        <f t="shared" si="46"/>
        <v>1181.9211864891124</v>
      </c>
      <c r="AL72" s="11">
        <f t="shared" si="33"/>
        <v>43538</v>
      </c>
      <c r="AM72" s="10">
        <v>646.75</v>
      </c>
      <c r="AN72" s="6">
        <v>3.843</v>
      </c>
      <c r="AO72" s="8">
        <f t="shared" si="47"/>
        <v>112.7386123335429</v>
      </c>
      <c r="AS72" s="1"/>
      <c r="AT72" s="10">
        <v>301</v>
      </c>
      <c r="AU72" s="6">
        <v>8.67</v>
      </c>
      <c r="AV72" s="6">
        <f t="shared" si="48"/>
        <v>1.7754399999999997</v>
      </c>
      <c r="AW72" s="6">
        <f t="shared" si="49"/>
        <v>2.0691801999999999</v>
      </c>
      <c r="AX72" s="6">
        <f t="shared" si="50"/>
        <v>0.29374020000000023</v>
      </c>
      <c r="AY72" s="12">
        <f t="shared" si="51"/>
        <v>0.34589360633771621</v>
      </c>
      <c r="BB72" s="13">
        <f t="shared" si="52"/>
        <v>635.37148400000001</v>
      </c>
    </row>
    <row r="73" spans="1:54" x14ac:dyDescent="0.25">
      <c r="A73" s="1">
        <v>43539</v>
      </c>
      <c r="B73" s="6">
        <v>31.83</v>
      </c>
      <c r="C73" s="6">
        <v>28.68</v>
      </c>
      <c r="D73" s="6">
        <v>31.33</v>
      </c>
      <c r="E73" s="6">
        <f t="shared" si="34"/>
        <v>29.218869384969427</v>
      </c>
      <c r="F73" s="6">
        <v>28.84848286917213</v>
      </c>
      <c r="G73" s="6">
        <v>39.93</v>
      </c>
      <c r="H73" s="6">
        <v>29.43</v>
      </c>
      <c r="I73" s="6">
        <v>29.7</v>
      </c>
      <c r="J73" s="6">
        <v>22.918124254100057</v>
      </c>
      <c r="K73" s="6">
        <f t="shared" si="35"/>
        <v>2.129999999999999</v>
      </c>
      <c r="L73" s="7">
        <f t="shared" si="27"/>
        <v>6.7818757458999421</v>
      </c>
      <c r="M73" s="6">
        <f t="shared" si="28"/>
        <v>2.3999999999999986</v>
      </c>
      <c r="N73" s="6">
        <f t="shared" si="29"/>
        <v>3.1499999999999986</v>
      </c>
      <c r="O73" s="6">
        <f t="shared" si="30"/>
        <v>-0.75</v>
      </c>
      <c r="P73" s="6">
        <f t="shared" si="31"/>
        <v>1.8999999999999986</v>
      </c>
      <c r="Q73" s="6">
        <f t="shared" si="36"/>
        <v>-0.21113061503057295</v>
      </c>
      <c r="R73" s="6">
        <f t="shared" si="37"/>
        <v>-0.58151713082786927</v>
      </c>
      <c r="S73" s="6">
        <f t="shared" si="32"/>
        <v>10.5</v>
      </c>
      <c r="T73" s="6">
        <f t="shared" si="38"/>
        <v>8.1000000000000014</v>
      </c>
      <c r="U73" s="4" t="str">
        <f t="shared" si="39"/>
        <v>HIGHER</v>
      </c>
      <c r="V73" s="8">
        <v>636</v>
      </c>
      <c r="W73" s="9">
        <f t="shared" si="40"/>
        <v>2.4815171308278678</v>
      </c>
      <c r="X73" s="6">
        <f t="shared" si="41"/>
        <v>29.245376304872217</v>
      </c>
      <c r="Y73" s="6">
        <f t="shared" si="42"/>
        <v>2.0846236951277817</v>
      </c>
      <c r="Z73" s="6">
        <f t="shared" si="43"/>
        <v>0.39689343570008617</v>
      </c>
      <c r="AA73" s="5">
        <f t="shared" si="44"/>
        <v>3</v>
      </c>
      <c r="AB73" s="5">
        <f t="shared" si="45"/>
        <v>2019</v>
      </c>
      <c r="AC73" s="5">
        <f t="shared" si="26"/>
        <v>11</v>
      </c>
      <c r="AF73" s="10">
        <v>39.979999999999997</v>
      </c>
      <c r="AG73" s="8">
        <f t="shared" si="46"/>
        <v>1153.3623451095018</v>
      </c>
      <c r="AL73" s="11">
        <f t="shared" si="33"/>
        <v>43539</v>
      </c>
      <c r="AM73" s="10">
        <v>644.75</v>
      </c>
      <c r="AN73" s="6">
        <v>3.8130999999999999</v>
      </c>
      <c r="AO73" s="8">
        <f t="shared" si="47"/>
        <v>111.51554438810827</v>
      </c>
      <c r="AS73" s="1"/>
      <c r="AT73" s="10">
        <v>306</v>
      </c>
      <c r="AU73" s="6">
        <v>8.77</v>
      </c>
      <c r="AV73" s="6">
        <f t="shared" si="48"/>
        <v>1.7765599999999999</v>
      </c>
      <c r="AW73" s="6">
        <f t="shared" si="49"/>
        <v>2.0706278000000005</v>
      </c>
      <c r="AX73" s="6">
        <f t="shared" si="50"/>
        <v>0.29406780000000055</v>
      </c>
      <c r="AY73" s="12">
        <f t="shared" si="51"/>
        <v>0.34118849924554129</v>
      </c>
      <c r="BB73" s="13">
        <f t="shared" si="52"/>
        <v>632.28501599999993</v>
      </c>
    </row>
    <row r="74" spans="1:54" x14ac:dyDescent="0.25">
      <c r="A74" s="1">
        <v>43542</v>
      </c>
      <c r="B74" s="6">
        <v>31.84</v>
      </c>
      <c r="C74" s="6">
        <v>28.69</v>
      </c>
      <c r="D74" s="6">
        <v>31.34</v>
      </c>
      <c r="E74" s="6">
        <f t="shared" si="34"/>
        <v>29.230198919434326</v>
      </c>
      <c r="F74" s="6">
        <v>28.859822681620706</v>
      </c>
      <c r="G74" s="6">
        <v>39.94</v>
      </c>
      <c r="H74" s="6">
        <v>29.44</v>
      </c>
      <c r="I74" s="6">
        <v>29.7</v>
      </c>
      <c r="J74" s="6">
        <v>23.414097538566825</v>
      </c>
      <c r="K74" s="6">
        <f t="shared" si="35"/>
        <v>2.1400000000000006</v>
      </c>
      <c r="L74" s="7">
        <f t="shared" si="27"/>
        <v>6.2859024614331744</v>
      </c>
      <c r="M74" s="6">
        <f t="shared" si="28"/>
        <v>2.3999999999999986</v>
      </c>
      <c r="N74" s="6">
        <f t="shared" si="29"/>
        <v>3.1499999999999986</v>
      </c>
      <c r="O74" s="6">
        <f t="shared" si="30"/>
        <v>-0.75</v>
      </c>
      <c r="P74" s="6">
        <f t="shared" si="31"/>
        <v>1.8999999999999986</v>
      </c>
      <c r="Q74" s="6">
        <f t="shared" si="36"/>
        <v>-0.20980108056567559</v>
      </c>
      <c r="R74" s="6">
        <f t="shared" si="37"/>
        <v>-0.58017731837929531</v>
      </c>
      <c r="S74" s="6">
        <f t="shared" si="32"/>
        <v>10.499999999999996</v>
      </c>
      <c r="T74" s="6">
        <f t="shared" si="38"/>
        <v>8.0999999999999979</v>
      </c>
      <c r="U74" s="4" t="str">
        <f t="shared" si="39"/>
        <v>HIGHER</v>
      </c>
      <c r="V74" s="8">
        <v>636.25</v>
      </c>
      <c r="W74" s="9">
        <f t="shared" si="40"/>
        <v>2.4801773183792939</v>
      </c>
      <c r="X74" s="6">
        <f t="shared" si="41"/>
        <v>29.256716117320789</v>
      </c>
      <c r="Y74" s="6">
        <f t="shared" si="42"/>
        <v>2.0832838826792113</v>
      </c>
      <c r="Z74" s="6">
        <f t="shared" si="43"/>
        <v>0.39689343570008262</v>
      </c>
      <c r="AA74" s="5">
        <f t="shared" si="44"/>
        <v>3</v>
      </c>
      <c r="AB74" s="5">
        <f t="shared" si="45"/>
        <v>2019</v>
      </c>
      <c r="AC74" s="5">
        <f t="shared" si="26"/>
        <v>12</v>
      </c>
      <c r="AF74" s="10">
        <v>39.976999999999997</v>
      </c>
      <c r="AG74" s="8">
        <f t="shared" si="46"/>
        <v>1153.729131343151</v>
      </c>
      <c r="AL74" s="11">
        <f t="shared" si="33"/>
        <v>43542</v>
      </c>
      <c r="AM74" s="10">
        <v>645</v>
      </c>
      <c r="AN74" s="6">
        <v>3.7913000000000001</v>
      </c>
      <c r="AO74" s="8">
        <f t="shared" si="47"/>
        <v>110.92098781559834</v>
      </c>
      <c r="AS74" s="1"/>
      <c r="AT74" s="10">
        <v>305</v>
      </c>
      <c r="AU74" s="6">
        <v>8.74</v>
      </c>
      <c r="AV74" s="6">
        <f t="shared" si="48"/>
        <v>1.7842299999999991</v>
      </c>
      <c r="AW74" s="6">
        <f t="shared" si="49"/>
        <v>2.0782743999999997</v>
      </c>
      <c r="AX74" s="6">
        <f t="shared" si="50"/>
        <v>0.29404440000000065</v>
      </c>
      <c r="AY74" s="12">
        <f t="shared" si="51"/>
        <v>0.34199534003257204</v>
      </c>
      <c r="BB74" s="13">
        <f t="shared" si="52"/>
        <v>632.50547800000004</v>
      </c>
    </row>
    <row r="75" spans="1:54" x14ac:dyDescent="0.25">
      <c r="A75" s="1">
        <v>43543</v>
      </c>
      <c r="B75" s="6">
        <v>31.64</v>
      </c>
      <c r="C75" s="6">
        <v>28.49</v>
      </c>
      <c r="D75" s="6">
        <v>31.14</v>
      </c>
      <c r="E75" s="6">
        <f t="shared" si="34"/>
        <v>29.173551247109835</v>
      </c>
      <c r="F75" s="6">
        <v>28.803123619377835</v>
      </c>
      <c r="G75" s="6">
        <v>39.74</v>
      </c>
      <c r="H75" s="6">
        <v>29.24</v>
      </c>
      <c r="I75" s="6">
        <v>29.7</v>
      </c>
      <c r="J75" s="6">
        <v>23.698120935473806</v>
      </c>
      <c r="K75" s="6">
        <f t="shared" si="35"/>
        <v>1.9400000000000013</v>
      </c>
      <c r="L75" s="7">
        <f t="shared" si="27"/>
        <v>6.001879064526193</v>
      </c>
      <c r="M75" s="6">
        <f t="shared" si="28"/>
        <v>2.4000000000000021</v>
      </c>
      <c r="N75" s="6">
        <f t="shared" si="29"/>
        <v>3.1500000000000021</v>
      </c>
      <c r="O75" s="6">
        <f t="shared" si="30"/>
        <v>-0.75</v>
      </c>
      <c r="P75" s="6">
        <f t="shared" si="31"/>
        <v>1.9000000000000021</v>
      </c>
      <c r="Q75" s="6">
        <f t="shared" si="36"/>
        <v>-6.6448752890163831E-2</v>
      </c>
      <c r="R75" s="6">
        <f t="shared" si="37"/>
        <v>-0.43687638062216294</v>
      </c>
      <c r="S75" s="6">
        <f t="shared" si="32"/>
        <v>10.500000000000004</v>
      </c>
      <c r="T75" s="6">
        <f t="shared" si="38"/>
        <v>8.1000000000000014</v>
      </c>
      <c r="U75" s="4" t="str">
        <f t="shared" si="39"/>
        <v>HIGHER</v>
      </c>
      <c r="V75" s="8">
        <v>635</v>
      </c>
      <c r="W75" s="9">
        <f t="shared" si="40"/>
        <v>2.3368763806221651</v>
      </c>
      <c r="X75" s="6">
        <f t="shared" si="41"/>
        <v>29.200017055077922</v>
      </c>
      <c r="Y75" s="6">
        <f t="shared" si="42"/>
        <v>1.9399829449220789</v>
      </c>
      <c r="Z75" s="6">
        <f t="shared" si="43"/>
        <v>0.39689343570008617</v>
      </c>
      <c r="AA75" s="5">
        <f t="shared" si="44"/>
        <v>3</v>
      </c>
      <c r="AB75" s="5">
        <f t="shared" si="45"/>
        <v>2019</v>
      </c>
      <c r="AC75" s="5">
        <f t="shared" si="26"/>
        <v>12</v>
      </c>
      <c r="AF75" s="10">
        <v>40.478999999999999</v>
      </c>
      <c r="AG75" s="8">
        <f t="shared" si="46"/>
        <v>1165.9216409887956</v>
      </c>
      <c r="AL75" s="11">
        <f t="shared" si="33"/>
        <v>43543</v>
      </c>
      <c r="AM75" s="10">
        <v>643.75</v>
      </c>
      <c r="AN75" s="6">
        <v>3.7885</v>
      </c>
      <c r="AO75" s="8">
        <f t="shared" si="47"/>
        <v>110.62426461316272</v>
      </c>
      <c r="AS75" s="1"/>
      <c r="AT75" s="10">
        <v>306</v>
      </c>
      <c r="AU75" s="6">
        <v>8.7200000000000006</v>
      </c>
      <c r="AV75" s="6">
        <f t="shared" si="48"/>
        <v>1.8043299999999984</v>
      </c>
      <c r="AW75" s="6">
        <f t="shared" si="49"/>
        <v>2.0988423999999988</v>
      </c>
      <c r="AX75" s="6">
        <f t="shared" si="50"/>
        <v>0.29451240000000034</v>
      </c>
      <c r="AY75" s="12">
        <f t="shared" si="51"/>
        <v>0.33984400819617955</v>
      </c>
      <c r="BB75" s="13">
        <f t="shared" si="52"/>
        <v>628.09623799999997</v>
      </c>
    </row>
    <row r="76" spans="1:54" x14ac:dyDescent="0.25">
      <c r="A76" s="1">
        <v>43544</v>
      </c>
      <c r="B76" s="6">
        <v>31.67</v>
      </c>
      <c r="C76" s="6">
        <v>28.52</v>
      </c>
      <c r="D76" s="6">
        <v>31.17</v>
      </c>
      <c r="E76" s="6">
        <f t="shared" si="34"/>
        <v>29.116903574785351</v>
      </c>
      <c r="F76" s="6">
        <v>28.837143056723558</v>
      </c>
      <c r="G76" s="6">
        <v>39.770000000000003</v>
      </c>
      <c r="H76" s="6">
        <v>29.27</v>
      </c>
      <c r="I76" s="6">
        <v>29.7</v>
      </c>
      <c r="J76" s="6">
        <v>24.124648968085491</v>
      </c>
      <c r="K76" s="6">
        <f t="shared" si="35"/>
        <v>1.9700000000000024</v>
      </c>
      <c r="L76" s="7">
        <f t="shared" si="27"/>
        <v>5.5753510319145079</v>
      </c>
      <c r="M76" s="6">
        <f t="shared" si="28"/>
        <v>2.4000000000000021</v>
      </c>
      <c r="N76" s="6">
        <f t="shared" si="29"/>
        <v>3.1500000000000021</v>
      </c>
      <c r="O76" s="6">
        <f t="shared" si="30"/>
        <v>-0.75</v>
      </c>
      <c r="P76" s="6">
        <f t="shared" si="31"/>
        <v>1.9000000000000021</v>
      </c>
      <c r="Q76" s="6">
        <f t="shared" si="36"/>
        <v>-0.15309642521464895</v>
      </c>
      <c r="R76" s="6">
        <f t="shared" si="37"/>
        <v>-0.43285694327644109</v>
      </c>
      <c r="S76" s="6">
        <f t="shared" si="32"/>
        <v>10.500000000000004</v>
      </c>
      <c r="T76" s="6">
        <f t="shared" si="38"/>
        <v>8.1000000000000014</v>
      </c>
      <c r="U76" s="4" t="str">
        <f t="shared" si="39"/>
        <v>HIGHER</v>
      </c>
      <c r="V76" s="8">
        <v>635.75</v>
      </c>
      <c r="W76" s="9">
        <f t="shared" si="40"/>
        <v>2.3328569432764432</v>
      </c>
      <c r="X76" s="6">
        <f t="shared" si="41"/>
        <v>29.143317992835051</v>
      </c>
      <c r="Y76" s="6">
        <f t="shared" si="42"/>
        <v>2.0266820071649505</v>
      </c>
      <c r="Z76" s="6">
        <f t="shared" si="43"/>
        <v>0.30617493611149271</v>
      </c>
      <c r="AA76" s="5">
        <f t="shared" si="44"/>
        <v>3</v>
      </c>
      <c r="AB76" s="5">
        <f t="shared" si="45"/>
        <v>2019</v>
      </c>
      <c r="AC76" s="5">
        <f t="shared" si="26"/>
        <v>12</v>
      </c>
      <c r="AF76" s="10">
        <v>40.802</v>
      </c>
      <c r="AG76" s="8">
        <f t="shared" si="46"/>
        <v>1176.6131110004346</v>
      </c>
      <c r="AL76" s="11">
        <f t="shared" si="33"/>
        <v>43544</v>
      </c>
      <c r="AM76" s="10">
        <v>642.5</v>
      </c>
      <c r="AN76" s="6">
        <v>3.7755999999999998</v>
      </c>
      <c r="AO76" s="8">
        <f t="shared" si="47"/>
        <v>110.03351141374802</v>
      </c>
      <c r="AS76" s="1"/>
      <c r="AT76" s="10">
        <v>307</v>
      </c>
      <c r="AU76" s="6">
        <v>8.74</v>
      </c>
      <c r="AV76" s="6">
        <f t="shared" si="48"/>
        <v>1.8113399999999995</v>
      </c>
      <c r="AW76" s="6">
        <f t="shared" si="49"/>
        <v>2.1057822000000002</v>
      </c>
      <c r="AX76" s="6">
        <f t="shared" si="50"/>
        <v>0.29444220000000065</v>
      </c>
      <c r="AY76" s="12">
        <f t="shared" si="51"/>
        <v>0.33932484667885848</v>
      </c>
      <c r="BB76" s="13">
        <f t="shared" si="52"/>
        <v>628.75762399999996</v>
      </c>
    </row>
    <row r="77" spans="1:54" x14ac:dyDescent="0.25">
      <c r="A77" s="1">
        <v>43545</v>
      </c>
      <c r="B77" s="6">
        <v>31.5</v>
      </c>
      <c r="C77" s="6">
        <v>28.35</v>
      </c>
      <c r="D77" s="6">
        <v>31</v>
      </c>
      <c r="E77" s="6">
        <f t="shared" si="34"/>
        <v>29.218869384969427</v>
      </c>
      <c r="F77" s="6">
        <v>28.939201368760724</v>
      </c>
      <c r="G77" s="6">
        <v>39.6</v>
      </c>
      <c r="H77" s="6">
        <v>29.1</v>
      </c>
      <c r="I77" s="6">
        <v>29.7</v>
      </c>
      <c r="J77" s="6">
        <v>24.266081417046919</v>
      </c>
      <c r="K77" s="6">
        <f t="shared" si="35"/>
        <v>1.8000000000000007</v>
      </c>
      <c r="L77" s="7">
        <f t="shared" si="27"/>
        <v>5.4339185829530798</v>
      </c>
      <c r="M77" s="6">
        <f t="shared" si="28"/>
        <v>2.3999999999999986</v>
      </c>
      <c r="N77" s="6">
        <f t="shared" si="29"/>
        <v>3.1499999999999986</v>
      </c>
      <c r="O77" s="6">
        <f t="shared" si="30"/>
        <v>-0.75</v>
      </c>
      <c r="P77" s="6">
        <f t="shared" si="31"/>
        <v>1.8999999999999986</v>
      </c>
      <c r="Q77" s="6">
        <f t="shared" si="36"/>
        <v>0.11886938496942534</v>
      </c>
      <c r="R77" s="6">
        <f t="shared" si="37"/>
        <v>-0.16079863123927751</v>
      </c>
      <c r="S77" s="6">
        <f t="shared" si="32"/>
        <v>10.5</v>
      </c>
      <c r="T77" s="6">
        <f t="shared" si="38"/>
        <v>8.1000000000000014</v>
      </c>
      <c r="U77" s="4" t="str">
        <f t="shared" si="39"/>
        <v>HIGHER</v>
      </c>
      <c r="V77" s="8">
        <v>638</v>
      </c>
      <c r="W77" s="9">
        <f t="shared" si="40"/>
        <v>2.0607986312392761</v>
      </c>
      <c r="X77" s="6">
        <f t="shared" si="41"/>
        <v>29.245376304872217</v>
      </c>
      <c r="Y77" s="6">
        <f t="shared" si="42"/>
        <v>1.7546236951277834</v>
      </c>
      <c r="Z77" s="6">
        <f t="shared" si="43"/>
        <v>0.30617493611149271</v>
      </c>
      <c r="AA77" s="5">
        <f t="shared" si="44"/>
        <v>3</v>
      </c>
      <c r="AB77" s="5">
        <f t="shared" si="45"/>
        <v>2019</v>
      </c>
      <c r="AC77" s="5">
        <f t="shared" si="26"/>
        <v>12</v>
      </c>
      <c r="AF77" s="10">
        <v>41.02</v>
      </c>
      <c r="AG77" s="8">
        <f t="shared" si="46"/>
        <v>1187.086040146565</v>
      </c>
      <c r="AL77" s="11">
        <f t="shared" si="33"/>
        <v>43545</v>
      </c>
      <c r="AM77" s="10">
        <v>644.75</v>
      </c>
      <c r="AN77" s="6">
        <v>3.7921</v>
      </c>
      <c r="AO77" s="8">
        <f t="shared" si="47"/>
        <v>110.90139148570594</v>
      </c>
      <c r="AS77" s="1"/>
      <c r="AT77" s="10">
        <v>310</v>
      </c>
      <c r="AU77" s="6">
        <v>8.7899999999999991</v>
      </c>
      <c r="AV77" s="6">
        <f t="shared" si="48"/>
        <v>1.8119500000000013</v>
      </c>
      <c r="AW77" s="6">
        <f t="shared" si="49"/>
        <v>2.1067900000000002</v>
      </c>
      <c r="AX77" s="6">
        <f t="shared" si="50"/>
        <v>0.29483999999999888</v>
      </c>
      <c r="AY77" s="12">
        <f t="shared" si="51"/>
        <v>0.33594640171368667</v>
      </c>
      <c r="BB77" s="13">
        <f t="shared" si="52"/>
        <v>625.00977</v>
      </c>
    </row>
    <row r="78" spans="1:54" x14ac:dyDescent="0.25">
      <c r="A78" s="1">
        <v>43546</v>
      </c>
      <c r="B78" s="6">
        <v>31.06</v>
      </c>
      <c r="C78" s="6">
        <v>27.91</v>
      </c>
      <c r="D78" s="6">
        <v>30.56</v>
      </c>
      <c r="E78" s="6">
        <f t="shared" si="34"/>
        <v>28.788347075303339</v>
      </c>
      <c r="F78" s="6">
        <v>28.61034680775208</v>
      </c>
      <c r="G78" s="6">
        <v>39.159999999999997</v>
      </c>
      <c r="H78" s="6">
        <v>28.66</v>
      </c>
      <c r="I78" s="6">
        <v>29.7</v>
      </c>
      <c r="J78" s="6">
        <v>24.175966470864211</v>
      </c>
      <c r="K78" s="6">
        <f t="shared" si="35"/>
        <v>1.3599999999999994</v>
      </c>
      <c r="L78" s="7">
        <f t="shared" si="27"/>
        <v>5.5240335291357887</v>
      </c>
      <c r="M78" s="6">
        <f t="shared" si="28"/>
        <v>2.3999999999999986</v>
      </c>
      <c r="N78" s="6">
        <f t="shared" si="29"/>
        <v>3.1499999999999986</v>
      </c>
      <c r="O78" s="6">
        <f t="shared" si="30"/>
        <v>-0.75</v>
      </c>
      <c r="P78" s="6">
        <f t="shared" si="31"/>
        <v>1.8999999999999986</v>
      </c>
      <c r="Q78" s="6">
        <f t="shared" si="36"/>
        <v>0.12834707530333844</v>
      </c>
      <c r="R78" s="6">
        <f t="shared" si="37"/>
        <v>-4.9653192247919975E-2</v>
      </c>
      <c r="S78" s="6">
        <f t="shared" si="32"/>
        <v>10.499999999999996</v>
      </c>
      <c r="T78" s="6">
        <f t="shared" si="38"/>
        <v>8.0999999999999979</v>
      </c>
      <c r="U78" s="4" t="str">
        <f t="shared" si="39"/>
        <v>HIGHER</v>
      </c>
      <c r="V78" s="8">
        <v>630.75</v>
      </c>
      <c r="W78" s="9">
        <f t="shared" si="40"/>
        <v>1.9496531922479186</v>
      </c>
      <c r="X78" s="6">
        <f t="shared" si="41"/>
        <v>28.814463431826407</v>
      </c>
      <c r="Y78" s="6">
        <f t="shared" si="42"/>
        <v>1.7455365681735913</v>
      </c>
      <c r="Z78" s="6">
        <f t="shared" si="43"/>
        <v>0.20411662407432729</v>
      </c>
      <c r="AA78" s="5">
        <f t="shared" si="44"/>
        <v>3</v>
      </c>
      <c r="AB78" s="5">
        <f t="shared" si="45"/>
        <v>2019</v>
      </c>
      <c r="AC78" s="5">
        <f t="shared" si="26"/>
        <v>12</v>
      </c>
      <c r="AF78" s="10">
        <v>41.74</v>
      </c>
      <c r="AG78" s="8">
        <f t="shared" si="46"/>
        <v>1194.1958757555719</v>
      </c>
      <c r="AL78" s="11">
        <f t="shared" si="33"/>
        <v>43546</v>
      </c>
      <c r="AM78" s="10">
        <v>635.25</v>
      </c>
      <c r="AN78" s="6">
        <v>3.9066000000000001</v>
      </c>
      <c r="AO78" s="8">
        <f t="shared" si="47"/>
        <v>112.56658284277306</v>
      </c>
      <c r="AS78" s="1"/>
      <c r="AT78" s="10">
        <v>310</v>
      </c>
      <c r="AU78" s="6">
        <v>8.7200000000000006</v>
      </c>
      <c r="AV78" s="6">
        <f t="shared" si="48"/>
        <v>1.83047</v>
      </c>
      <c r="AW78" s="6">
        <f t="shared" si="49"/>
        <v>2.1263395999999997</v>
      </c>
      <c r="AX78" s="6">
        <f t="shared" si="50"/>
        <v>0.29586959999999962</v>
      </c>
      <c r="AY78" s="12">
        <f t="shared" si="51"/>
        <v>0.33281558235079706</v>
      </c>
      <c r="BB78" s="13">
        <f t="shared" si="52"/>
        <v>615.30944199999999</v>
      </c>
    </row>
    <row r="79" spans="1:54" x14ac:dyDescent="0.25">
      <c r="A79" s="1">
        <v>43549</v>
      </c>
      <c r="B79" s="6">
        <v>31.22</v>
      </c>
      <c r="C79" s="6">
        <v>28.07</v>
      </c>
      <c r="D79" s="6">
        <v>30.72</v>
      </c>
      <c r="E79" s="6">
        <f t="shared" si="34"/>
        <v>28.709040334049057</v>
      </c>
      <c r="F79" s="6">
        <v>28.644366245097803</v>
      </c>
      <c r="G79" s="6">
        <v>39.32</v>
      </c>
      <c r="H79" s="6">
        <v>28.82</v>
      </c>
      <c r="I79" s="6">
        <v>29.7</v>
      </c>
      <c r="J79" s="6">
        <v>23.867419365574875</v>
      </c>
      <c r="K79" s="6">
        <f t="shared" si="35"/>
        <v>1.5199999999999996</v>
      </c>
      <c r="L79" s="7">
        <f t="shared" si="27"/>
        <v>5.8325806344251241</v>
      </c>
      <c r="M79" s="6">
        <f t="shared" si="28"/>
        <v>2.3999999999999986</v>
      </c>
      <c r="N79" s="6">
        <f t="shared" si="29"/>
        <v>3.1499999999999986</v>
      </c>
      <c r="O79" s="6">
        <f t="shared" si="30"/>
        <v>-0.75</v>
      </c>
      <c r="P79" s="6">
        <f t="shared" si="31"/>
        <v>1.8999999999999986</v>
      </c>
      <c r="Q79" s="6">
        <f t="shared" si="36"/>
        <v>-0.11095966595094353</v>
      </c>
      <c r="R79" s="6">
        <f t="shared" si="37"/>
        <v>-0.17563375490219713</v>
      </c>
      <c r="S79" s="6">
        <f t="shared" si="32"/>
        <v>10.5</v>
      </c>
      <c r="T79" s="6">
        <f t="shared" si="38"/>
        <v>8.1000000000000014</v>
      </c>
      <c r="U79" s="4" t="str">
        <f t="shared" si="39"/>
        <v>HIGHER</v>
      </c>
      <c r="V79" s="8">
        <v>631.5</v>
      </c>
      <c r="W79" s="9">
        <f t="shared" si="40"/>
        <v>2.0756337549021957</v>
      </c>
      <c r="X79" s="6">
        <f t="shared" si="41"/>
        <v>28.73508474468639</v>
      </c>
      <c r="Y79" s="6">
        <f t="shared" si="42"/>
        <v>1.9849152553136094</v>
      </c>
      <c r="Z79" s="6">
        <f t="shared" si="43"/>
        <v>9.0718499588586354E-2</v>
      </c>
      <c r="AA79" s="5">
        <f t="shared" si="44"/>
        <v>3</v>
      </c>
      <c r="AB79" s="5">
        <f t="shared" si="45"/>
        <v>2019</v>
      </c>
      <c r="AC79" s="5">
        <f t="shared" si="26"/>
        <v>13</v>
      </c>
      <c r="AF79" s="10">
        <v>42.006</v>
      </c>
      <c r="AG79" s="8">
        <f t="shared" si="46"/>
        <v>1203.2352484915784</v>
      </c>
      <c r="AL79" s="11">
        <f t="shared" si="33"/>
        <v>43549</v>
      </c>
      <c r="AM79" s="10">
        <v>633.5</v>
      </c>
      <c r="AN79" s="6">
        <v>3.8534999999999999</v>
      </c>
      <c r="AO79" s="8">
        <f t="shared" si="47"/>
        <v>110.73064906364903</v>
      </c>
      <c r="AS79" s="1"/>
      <c r="AT79" s="10">
        <v>310</v>
      </c>
      <c r="AU79" s="6">
        <v>8.75</v>
      </c>
      <c r="AV79" s="6">
        <f t="shared" si="48"/>
        <v>1.819189999999999</v>
      </c>
      <c r="AW79" s="6">
        <f t="shared" si="49"/>
        <v>2.1146852000000003</v>
      </c>
      <c r="AX79" s="6">
        <f t="shared" si="50"/>
        <v>0.29549520000000129</v>
      </c>
      <c r="AY79" s="12">
        <f t="shared" si="51"/>
        <v>0.33395747201889969</v>
      </c>
      <c r="BB79" s="13">
        <f t="shared" si="52"/>
        <v>618.83683399999995</v>
      </c>
    </row>
    <row r="80" spans="1:54" x14ac:dyDescent="0.25">
      <c r="A80" s="1">
        <v>43550</v>
      </c>
      <c r="B80" s="6">
        <v>31.05</v>
      </c>
      <c r="C80" s="6">
        <v>27.9</v>
      </c>
      <c r="D80" s="6">
        <v>30.55</v>
      </c>
      <c r="E80" s="6">
        <f t="shared" si="34"/>
        <v>28.482449644751117</v>
      </c>
      <c r="F80" s="6">
        <v>28.315511684089156</v>
      </c>
      <c r="G80" s="6">
        <v>39.15</v>
      </c>
      <c r="H80" s="6">
        <v>28.65</v>
      </c>
      <c r="I80" s="6">
        <v>29.7</v>
      </c>
      <c r="J80" s="6">
        <v>23.760668442613916</v>
      </c>
      <c r="K80" s="6">
        <f t="shared" si="35"/>
        <v>1.3500000000000014</v>
      </c>
      <c r="L80" s="7">
        <f t="shared" si="27"/>
        <v>5.9393315573860832</v>
      </c>
      <c r="M80" s="6">
        <f t="shared" si="28"/>
        <v>2.4000000000000021</v>
      </c>
      <c r="N80" s="6">
        <f t="shared" si="29"/>
        <v>3.1500000000000021</v>
      </c>
      <c r="O80" s="6">
        <f t="shared" si="30"/>
        <v>-0.75</v>
      </c>
      <c r="P80" s="6">
        <f t="shared" si="31"/>
        <v>1.9000000000000021</v>
      </c>
      <c r="Q80" s="6">
        <f t="shared" si="36"/>
        <v>-0.16755035524888129</v>
      </c>
      <c r="R80" s="6">
        <f t="shared" si="37"/>
        <v>-0.33448831591084272</v>
      </c>
      <c r="S80" s="6">
        <f t="shared" si="32"/>
        <v>10.5</v>
      </c>
      <c r="T80" s="6">
        <f t="shared" si="38"/>
        <v>8.0999999999999979</v>
      </c>
      <c r="U80" s="4" t="str">
        <f t="shared" si="39"/>
        <v>HIGHER</v>
      </c>
      <c r="V80" s="8">
        <v>624.25</v>
      </c>
      <c r="W80" s="9">
        <f t="shared" si="40"/>
        <v>2.2344883159108448</v>
      </c>
      <c r="X80" s="6">
        <f t="shared" si="41"/>
        <v>28.508288495714911</v>
      </c>
      <c r="Y80" s="6">
        <f t="shared" si="42"/>
        <v>2.0417115042850895</v>
      </c>
      <c r="Z80" s="6">
        <f t="shared" si="43"/>
        <v>0.19277681162575533</v>
      </c>
      <c r="AA80" s="5">
        <f t="shared" si="44"/>
        <v>3</v>
      </c>
      <c r="AB80" s="5">
        <f t="shared" si="45"/>
        <v>2019</v>
      </c>
      <c r="AC80" s="5">
        <f t="shared" si="26"/>
        <v>13</v>
      </c>
      <c r="AF80" s="10">
        <v>42.591000000000001</v>
      </c>
      <c r="AG80" s="8">
        <f t="shared" si="46"/>
        <v>1205.9859581370413</v>
      </c>
      <c r="AL80" s="11">
        <f t="shared" si="33"/>
        <v>43550</v>
      </c>
      <c r="AM80" s="10">
        <v>628.5</v>
      </c>
      <c r="AN80" s="6">
        <v>3.8769</v>
      </c>
      <c r="AO80" s="8">
        <f t="shared" si="47"/>
        <v>110.52378366903714</v>
      </c>
      <c r="AS80" s="1"/>
      <c r="AT80" s="10">
        <v>306</v>
      </c>
      <c r="AU80" s="6">
        <v>8.69</v>
      </c>
      <c r="AV80" s="6">
        <f t="shared" si="48"/>
        <v>1.7652999999999999</v>
      </c>
      <c r="AW80" s="6">
        <f t="shared" si="49"/>
        <v>2.0611930000000012</v>
      </c>
      <c r="AX80" s="6">
        <f t="shared" si="50"/>
        <v>0.29589300000000129</v>
      </c>
      <c r="AY80" s="12">
        <f t="shared" si="51"/>
        <v>0.3356338086725148</v>
      </c>
      <c r="BB80" s="13">
        <f t="shared" si="52"/>
        <v>615.08897999999999</v>
      </c>
    </row>
    <row r="81" spans="1:54" x14ac:dyDescent="0.25">
      <c r="A81" s="1">
        <v>43551</v>
      </c>
      <c r="B81" s="6">
        <v>31.22</v>
      </c>
      <c r="C81" s="6">
        <v>28.07</v>
      </c>
      <c r="D81" s="6">
        <v>30.72</v>
      </c>
      <c r="E81" s="6">
        <f t="shared" si="34"/>
        <v>28.516438248145811</v>
      </c>
      <c r="F81" s="6">
        <v>28.338191308986303</v>
      </c>
      <c r="G81" s="6">
        <v>39.32</v>
      </c>
      <c r="H81" s="6">
        <v>28.82</v>
      </c>
      <c r="I81" s="6">
        <v>29.7</v>
      </c>
      <c r="J81" s="6">
        <v>23.794102779071629</v>
      </c>
      <c r="K81" s="6">
        <f t="shared" si="35"/>
        <v>1.5199999999999996</v>
      </c>
      <c r="L81" s="7">
        <f t="shared" si="27"/>
        <v>5.9058972209283702</v>
      </c>
      <c r="M81" s="6">
        <f t="shared" si="28"/>
        <v>2.3999999999999986</v>
      </c>
      <c r="N81" s="6">
        <f t="shared" si="29"/>
        <v>3.1499999999999986</v>
      </c>
      <c r="O81" s="6">
        <f t="shared" si="30"/>
        <v>-0.75</v>
      </c>
      <c r="P81" s="6">
        <f t="shared" si="31"/>
        <v>1.8999999999999986</v>
      </c>
      <c r="Q81" s="6">
        <f t="shared" si="36"/>
        <v>-0.30356175185418977</v>
      </c>
      <c r="R81" s="6">
        <f t="shared" si="37"/>
        <v>-0.48180869101369694</v>
      </c>
      <c r="S81" s="6">
        <f t="shared" si="32"/>
        <v>10.5</v>
      </c>
      <c r="T81" s="6">
        <f t="shared" si="38"/>
        <v>8.1000000000000014</v>
      </c>
      <c r="U81" s="4" t="str">
        <f t="shared" si="39"/>
        <v>HIGHER</v>
      </c>
      <c r="V81" s="8">
        <v>624.75</v>
      </c>
      <c r="W81" s="9">
        <f t="shared" si="40"/>
        <v>2.3818086910136955</v>
      </c>
      <c r="X81" s="6">
        <f t="shared" si="41"/>
        <v>28.542307933060631</v>
      </c>
      <c r="Y81" s="6">
        <f t="shared" si="42"/>
        <v>2.1776920669393682</v>
      </c>
      <c r="Z81" s="6">
        <f t="shared" si="43"/>
        <v>0.20411662407432729</v>
      </c>
      <c r="AA81" s="5">
        <f t="shared" si="44"/>
        <v>3</v>
      </c>
      <c r="AB81" s="5">
        <f t="shared" si="45"/>
        <v>2019</v>
      </c>
      <c r="AC81" s="5">
        <f t="shared" si="26"/>
        <v>13</v>
      </c>
      <c r="AF81" s="10">
        <v>43.838999999999999</v>
      </c>
      <c r="AG81" s="8">
        <f t="shared" si="46"/>
        <v>1242.3179687946504</v>
      </c>
      <c r="AL81" s="11">
        <f t="shared" si="33"/>
        <v>43551</v>
      </c>
      <c r="AM81" s="10">
        <v>629.25</v>
      </c>
      <c r="AN81" s="6">
        <v>3.9933000000000001</v>
      </c>
      <c r="AO81" s="8">
        <f t="shared" si="47"/>
        <v>113.97799826909103</v>
      </c>
      <c r="AS81" s="1"/>
      <c r="AT81" s="10">
        <v>299</v>
      </c>
      <c r="AU81" s="6">
        <v>8.56</v>
      </c>
      <c r="AV81" s="6">
        <f t="shared" si="48"/>
        <v>1.7506899999999987</v>
      </c>
      <c r="AW81" s="6">
        <f t="shared" si="49"/>
        <v>2.0461851999999983</v>
      </c>
      <c r="AX81" s="6">
        <f t="shared" si="50"/>
        <v>0.29549519999999951</v>
      </c>
      <c r="AY81" s="12">
        <f t="shared" si="51"/>
        <v>0.3420411939426401</v>
      </c>
      <c r="BB81" s="13">
        <f t="shared" si="52"/>
        <v>618.83683399999995</v>
      </c>
    </row>
    <row r="82" spans="1:54" x14ac:dyDescent="0.25">
      <c r="A82" s="1">
        <v>43552</v>
      </c>
      <c r="B82" s="6">
        <v>31.03</v>
      </c>
      <c r="C82" s="6">
        <v>27.88</v>
      </c>
      <c r="D82" s="6">
        <v>30.53</v>
      </c>
      <c r="E82" s="6">
        <f t="shared" si="34"/>
        <v>28.369154300102149</v>
      </c>
      <c r="F82" s="6">
        <v>28.088715435117678</v>
      </c>
      <c r="G82" s="6">
        <v>39.130000000000003</v>
      </c>
      <c r="H82" s="6">
        <v>28.63</v>
      </c>
      <c r="I82" s="6">
        <v>28.24</v>
      </c>
      <c r="J82" s="6">
        <v>23.59215151224414</v>
      </c>
      <c r="K82" s="6">
        <f t="shared" si="35"/>
        <v>2.7900000000000027</v>
      </c>
      <c r="L82" s="7">
        <f t="shared" si="27"/>
        <v>4.6478484877558586</v>
      </c>
      <c r="M82" s="6">
        <f t="shared" si="28"/>
        <v>2.4000000000000021</v>
      </c>
      <c r="N82" s="6">
        <f t="shared" si="29"/>
        <v>3.1500000000000021</v>
      </c>
      <c r="O82" s="6">
        <f t="shared" si="30"/>
        <v>-0.75</v>
      </c>
      <c r="P82" s="6">
        <f t="shared" si="31"/>
        <v>1.9000000000000021</v>
      </c>
      <c r="Q82" s="6">
        <f t="shared" si="36"/>
        <v>-0.26084569989784967</v>
      </c>
      <c r="R82" s="6">
        <f t="shared" si="37"/>
        <v>-0.54128456488232146</v>
      </c>
      <c r="S82" s="6">
        <f t="shared" si="32"/>
        <v>10.500000000000004</v>
      </c>
      <c r="T82" s="6">
        <f t="shared" si="38"/>
        <v>8.1000000000000014</v>
      </c>
      <c r="U82" s="4" t="str">
        <f t="shared" si="39"/>
        <v>HIGHER</v>
      </c>
      <c r="V82" s="8">
        <v>619.25</v>
      </c>
      <c r="W82" s="9">
        <f t="shared" si="40"/>
        <v>2.4412845648823236</v>
      </c>
      <c r="X82" s="6">
        <f t="shared" si="41"/>
        <v>28.39489037122917</v>
      </c>
      <c r="Y82" s="6">
        <f t="shared" si="42"/>
        <v>2.1351096287708309</v>
      </c>
      <c r="Z82" s="6">
        <f t="shared" si="43"/>
        <v>0.30617493611149271</v>
      </c>
      <c r="AA82" s="5">
        <f t="shared" si="44"/>
        <v>3</v>
      </c>
      <c r="AB82" s="5">
        <f t="shared" si="45"/>
        <v>2019</v>
      </c>
      <c r="AC82" s="5">
        <f t="shared" si="26"/>
        <v>13</v>
      </c>
      <c r="AF82" s="10">
        <v>43.591000000000001</v>
      </c>
      <c r="AG82" s="8">
        <f t="shared" si="46"/>
        <v>1224.4151945322149</v>
      </c>
      <c r="AL82" s="11">
        <f t="shared" si="33"/>
        <v>43552</v>
      </c>
      <c r="AM82" s="10">
        <v>626</v>
      </c>
      <c r="AN82" s="6">
        <v>3.9005000000000001</v>
      </c>
      <c r="AO82" s="8">
        <f t="shared" si="47"/>
        <v>110.75426989297941</v>
      </c>
      <c r="AS82" s="1"/>
      <c r="AT82" s="10">
        <v>302</v>
      </c>
      <c r="AU82" s="6">
        <v>8.58</v>
      </c>
      <c r="AV82" s="6">
        <f t="shared" si="48"/>
        <v>1.7789599999999997</v>
      </c>
      <c r="AW82" s="6">
        <f t="shared" si="49"/>
        <v>2.074899799999999</v>
      </c>
      <c r="AX82" s="6">
        <f t="shared" si="50"/>
        <v>0.29593979999999931</v>
      </c>
      <c r="AY82" s="12">
        <f t="shared" si="51"/>
        <v>0.33842988727113749</v>
      </c>
      <c r="BB82" s="13">
        <f t="shared" si="52"/>
        <v>614.648056</v>
      </c>
    </row>
    <row r="83" spans="1:54" x14ac:dyDescent="0.25">
      <c r="A83" s="1">
        <v>43553</v>
      </c>
      <c r="B83" s="6">
        <v>30.76</v>
      </c>
      <c r="C83" s="6">
        <v>27.61</v>
      </c>
      <c r="D83" s="6">
        <v>30.26</v>
      </c>
      <c r="E83" s="6">
        <f t="shared" si="34"/>
        <v>28.074586404014827</v>
      </c>
      <c r="F83" s="6">
        <v>27.805220123903329</v>
      </c>
      <c r="G83" s="6">
        <v>38.86</v>
      </c>
      <c r="H83" s="6">
        <v>28.36</v>
      </c>
      <c r="I83" s="6">
        <v>28.24</v>
      </c>
      <c r="J83" s="6">
        <v>23.380025077795118</v>
      </c>
      <c r="K83" s="6">
        <f t="shared" si="35"/>
        <v>2.5200000000000031</v>
      </c>
      <c r="L83" s="7">
        <f t="shared" si="27"/>
        <v>4.8599749222048807</v>
      </c>
      <c r="M83" s="6">
        <f t="shared" si="28"/>
        <v>2.4000000000000021</v>
      </c>
      <c r="N83" s="6">
        <f t="shared" si="29"/>
        <v>3.1500000000000021</v>
      </c>
      <c r="O83" s="6">
        <f t="shared" si="30"/>
        <v>-0.75</v>
      </c>
      <c r="P83" s="6">
        <f t="shared" si="31"/>
        <v>1.9000000000000021</v>
      </c>
      <c r="Q83" s="6">
        <f t="shared" si="36"/>
        <v>-0.28541359598517246</v>
      </c>
      <c r="R83" s="6">
        <f t="shared" si="37"/>
        <v>-0.55477987609667068</v>
      </c>
      <c r="S83" s="6">
        <f t="shared" si="32"/>
        <v>10.5</v>
      </c>
      <c r="T83" s="6">
        <f t="shared" si="38"/>
        <v>8.0999999999999979</v>
      </c>
      <c r="U83" s="4" t="str">
        <f t="shared" si="39"/>
        <v>HIGHER</v>
      </c>
      <c r="V83" s="8">
        <v>613</v>
      </c>
      <c r="W83" s="9">
        <f t="shared" si="40"/>
        <v>2.4547798760966728</v>
      </c>
      <c r="X83" s="6">
        <f t="shared" si="41"/>
        <v>28.100055247566246</v>
      </c>
      <c r="Y83" s="6">
        <f t="shared" si="42"/>
        <v>2.1599447524337556</v>
      </c>
      <c r="Z83" s="6">
        <f t="shared" si="43"/>
        <v>0.2948351236629172</v>
      </c>
      <c r="AA83" s="5">
        <f t="shared" si="44"/>
        <v>3</v>
      </c>
      <c r="AB83" s="5">
        <f t="shared" si="45"/>
        <v>2019</v>
      </c>
      <c r="AC83" s="5">
        <f t="shared" si="26"/>
        <v>13</v>
      </c>
      <c r="AF83" s="10">
        <v>43.280999999999999</v>
      </c>
      <c r="AG83" s="8">
        <f t="shared" si="46"/>
        <v>1203.4377321826601</v>
      </c>
      <c r="AL83" s="11">
        <f t="shared" si="33"/>
        <v>43553</v>
      </c>
      <c r="AM83" s="10">
        <v>619.5</v>
      </c>
      <c r="AN83" s="6">
        <v>3.9238</v>
      </c>
      <c r="AO83" s="8">
        <f t="shared" si="47"/>
        <v>110.25899678040045</v>
      </c>
      <c r="AS83" s="1"/>
      <c r="AT83" s="10">
        <v>302</v>
      </c>
      <c r="AU83" s="6">
        <v>8.52</v>
      </c>
      <c r="AV83" s="6">
        <f t="shared" si="48"/>
        <v>1.8073699999999988</v>
      </c>
      <c r="AW83" s="6">
        <f t="shared" si="49"/>
        <v>2.1039416000000006</v>
      </c>
      <c r="AX83" s="6">
        <f t="shared" si="50"/>
        <v>0.29657160000000182</v>
      </c>
      <c r="AY83" s="12">
        <f t="shared" si="51"/>
        <v>0.33647596466690105</v>
      </c>
      <c r="BB83" s="13">
        <f t="shared" si="52"/>
        <v>608.69558199999994</v>
      </c>
    </row>
    <row r="84" spans="1:54" x14ac:dyDescent="0.25">
      <c r="A84" s="1">
        <v>43556</v>
      </c>
      <c r="B84" s="6">
        <v>30.97</v>
      </c>
      <c r="C84" s="6">
        <v>27.82</v>
      </c>
      <c r="D84" s="6">
        <v>30.47</v>
      </c>
      <c r="E84" s="6">
        <f t="shared" si="34"/>
        <v>27.961291059365855</v>
      </c>
      <c r="F84" s="6">
        <v>27.589763687380426</v>
      </c>
      <c r="G84" s="6">
        <v>37.57</v>
      </c>
      <c r="H84" s="6">
        <v>28.57</v>
      </c>
      <c r="I84" s="6">
        <v>28.24</v>
      </c>
      <c r="J84" s="6">
        <v>23.496958768165491</v>
      </c>
      <c r="K84" s="6">
        <f t="shared" si="35"/>
        <v>2.7300000000000004</v>
      </c>
      <c r="L84" s="7">
        <f t="shared" si="27"/>
        <v>4.743041231834507</v>
      </c>
      <c r="M84" s="6">
        <f t="shared" si="28"/>
        <v>2.3999999999999986</v>
      </c>
      <c r="N84" s="6">
        <f t="shared" si="29"/>
        <v>3.1499999999999986</v>
      </c>
      <c r="O84" s="6">
        <f t="shared" si="30"/>
        <v>-0.75</v>
      </c>
      <c r="P84" s="6">
        <f t="shared" si="31"/>
        <v>1.8999999999999986</v>
      </c>
      <c r="Q84" s="6">
        <f t="shared" si="36"/>
        <v>-0.60870894063414482</v>
      </c>
      <c r="R84" s="6">
        <f t="shared" si="37"/>
        <v>-0.98023631261957433</v>
      </c>
      <c r="S84" s="6">
        <f t="shared" si="32"/>
        <v>9</v>
      </c>
      <c r="T84" s="6">
        <f t="shared" si="38"/>
        <v>6.6000000000000014</v>
      </c>
      <c r="U84" s="4" t="str">
        <f t="shared" si="39"/>
        <v>HIGHER</v>
      </c>
      <c r="V84" s="8">
        <v>608.25</v>
      </c>
      <c r="W84" s="9">
        <f t="shared" si="40"/>
        <v>2.8802363126195729</v>
      </c>
      <c r="X84" s="6">
        <f t="shared" si="41"/>
        <v>27.986657123080509</v>
      </c>
      <c r="Y84" s="6">
        <f t="shared" si="42"/>
        <v>2.4833428769194903</v>
      </c>
      <c r="Z84" s="6">
        <f t="shared" si="43"/>
        <v>0.39689343570008262</v>
      </c>
      <c r="AA84" s="5">
        <f t="shared" si="44"/>
        <v>4</v>
      </c>
      <c r="AB84" s="5">
        <f t="shared" si="45"/>
        <v>2019</v>
      </c>
      <c r="AC84" s="5">
        <f t="shared" si="26"/>
        <v>14</v>
      </c>
      <c r="AF84" s="10">
        <v>42.682000000000002</v>
      </c>
      <c r="AG84" s="8">
        <f t="shared" si="46"/>
        <v>1177.5862937047714</v>
      </c>
      <c r="AL84" s="11">
        <f t="shared" si="33"/>
        <v>43556</v>
      </c>
      <c r="AM84" s="10">
        <v>617</v>
      </c>
      <c r="AN84" s="6">
        <v>3.8508</v>
      </c>
      <c r="AO84" s="8">
        <f t="shared" si="47"/>
        <v>107.77101924955844</v>
      </c>
      <c r="AS84" s="1"/>
      <c r="AT84" s="10">
        <v>304</v>
      </c>
      <c r="AU84" s="6">
        <v>8.64</v>
      </c>
      <c r="AV84" s="6">
        <f t="shared" si="48"/>
        <v>1.7589399999999991</v>
      </c>
      <c r="AW84" s="6">
        <f t="shared" si="49"/>
        <v>2.0550201999999995</v>
      </c>
      <c r="AX84" s="6">
        <f t="shared" si="50"/>
        <v>0.29608020000000046</v>
      </c>
      <c r="AY84" s="12">
        <f t="shared" si="51"/>
        <v>0.33652132483986519</v>
      </c>
      <c r="BB84" s="13">
        <f t="shared" si="52"/>
        <v>613.32528400000001</v>
      </c>
    </row>
    <row r="85" spans="1:54" x14ac:dyDescent="0.25">
      <c r="A85" s="1">
        <v>43557</v>
      </c>
      <c r="B85" s="6">
        <v>31.36</v>
      </c>
      <c r="C85" s="6">
        <v>28.21</v>
      </c>
      <c r="D85" s="6">
        <v>30.86</v>
      </c>
      <c r="E85" s="6">
        <f t="shared" si="34"/>
        <v>28.380483834567045</v>
      </c>
      <c r="F85" s="6" t="s">
        <v>43</v>
      </c>
      <c r="G85" s="6">
        <v>37.96</v>
      </c>
      <c r="H85" s="6">
        <v>28.96</v>
      </c>
      <c r="I85" s="6">
        <v>28.24</v>
      </c>
      <c r="J85" s="6">
        <v>23.918311243477557</v>
      </c>
      <c r="K85" s="6">
        <f t="shared" si="35"/>
        <v>3.120000000000001</v>
      </c>
      <c r="L85" s="7">
        <f t="shared" si="27"/>
        <v>4.3216887565224411</v>
      </c>
      <c r="M85" s="6">
        <f t="shared" si="28"/>
        <v>2.3999999999999986</v>
      </c>
      <c r="N85" s="6">
        <f t="shared" si="29"/>
        <v>3.1499999999999986</v>
      </c>
      <c r="O85" s="6">
        <f t="shared" si="30"/>
        <v>-0.75</v>
      </c>
      <c r="P85" s="6">
        <f t="shared" si="31"/>
        <v>1.8999999999999986</v>
      </c>
      <c r="Q85" s="6">
        <f t="shared" si="36"/>
        <v>-0.57951616543295614</v>
      </c>
      <c r="R85" s="6" t="str">
        <f t="shared" si="37"/>
        <v/>
      </c>
      <c r="S85" s="6">
        <f t="shared" si="32"/>
        <v>9</v>
      </c>
      <c r="T85" s="6">
        <f t="shared" si="38"/>
        <v>6.6000000000000014</v>
      </c>
      <c r="U85" s="4" t="str">
        <f t="shared" si="39"/>
        <v>HIGHER</v>
      </c>
      <c r="W85" s="9"/>
      <c r="X85" s="6">
        <f t="shared" si="41"/>
        <v>28.406230183677742</v>
      </c>
      <c r="Y85" s="6">
        <f t="shared" si="42"/>
        <v>2.4537698163222572</v>
      </c>
      <c r="Z85" s="6" t="str">
        <f t="shared" si="43"/>
        <v/>
      </c>
      <c r="AA85" s="5">
        <f t="shared" si="44"/>
        <v>4</v>
      </c>
      <c r="AB85" s="5">
        <f t="shared" si="45"/>
        <v>2019</v>
      </c>
      <c r="AC85" s="5">
        <f t="shared" si="26"/>
        <v>14</v>
      </c>
      <c r="AF85" s="10">
        <v>42.682000000000002</v>
      </c>
      <c r="AG85" s="8" t="str">
        <f t="shared" si="46"/>
        <v/>
      </c>
      <c r="AL85" s="11">
        <f t="shared" si="33"/>
        <v>43557</v>
      </c>
      <c r="AM85" s="10">
        <v>626.25</v>
      </c>
      <c r="AN85" s="6">
        <v>3.8525</v>
      </c>
      <c r="AO85" s="8">
        <f t="shared" si="47"/>
        <v>109.43500178261854</v>
      </c>
      <c r="AS85" s="1"/>
      <c r="AT85" s="10">
        <v>306</v>
      </c>
      <c r="AU85" s="6">
        <v>8.68</v>
      </c>
      <c r="AV85" s="6">
        <f t="shared" si="48"/>
        <v>1.8115699999999997</v>
      </c>
      <c r="AW85" s="6">
        <f t="shared" si="49"/>
        <v>2.1067375999999989</v>
      </c>
      <c r="AX85" s="6">
        <f t="shared" si="50"/>
        <v>0.2951675999999992</v>
      </c>
      <c r="AY85" s="12">
        <f t="shared" si="51"/>
        <v>0.3378526204130341</v>
      </c>
      <c r="BB85" s="13">
        <f t="shared" si="52"/>
        <v>621.92330200000004</v>
      </c>
    </row>
    <row r="86" spans="1:54" x14ac:dyDescent="0.25">
      <c r="A86" s="1">
        <v>43558</v>
      </c>
      <c r="B86" s="6">
        <v>31.35</v>
      </c>
      <c r="C86" s="6">
        <v>28.2</v>
      </c>
      <c r="D86" s="6">
        <v>30.7</v>
      </c>
      <c r="E86" s="6">
        <f t="shared" si="34"/>
        <v>28.35782476563725</v>
      </c>
      <c r="F86" s="6">
        <v>27.975317310631937</v>
      </c>
      <c r="G86" s="6">
        <v>37.799999999999997</v>
      </c>
      <c r="H86" s="6">
        <v>28.8</v>
      </c>
      <c r="I86" s="6">
        <v>28.24</v>
      </c>
      <c r="J86" s="6">
        <v>24.209400920379611</v>
      </c>
      <c r="K86" s="6">
        <f t="shared" si="35"/>
        <v>3.110000000000003</v>
      </c>
      <c r="L86" s="7">
        <f t="shared" si="27"/>
        <v>4.0305990796203872</v>
      </c>
      <c r="M86" s="6">
        <f t="shared" si="28"/>
        <v>2.5500000000000007</v>
      </c>
      <c r="N86" s="6">
        <f t="shared" si="29"/>
        <v>3.1500000000000021</v>
      </c>
      <c r="O86" s="6">
        <f t="shared" si="30"/>
        <v>-0.60000000000000142</v>
      </c>
      <c r="P86" s="6">
        <f t="shared" si="31"/>
        <v>1.8999999999999986</v>
      </c>
      <c r="Q86" s="6">
        <f t="shared" si="36"/>
        <v>-0.4421752343627503</v>
      </c>
      <c r="R86" s="6">
        <f t="shared" si="37"/>
        <v>-0.8246826893680641</v>
      </c>
      <c r="S86" s="6">
        <f t="shared" si="32"/>
        <v>8.9999999999999964</v>
      </c>
      <c r="T86" s="6">
        <f t="shared" si="38"/>
        <v>6.4499999999999957</v>
      </c>
      <c r="U86" s="4" t="str">
        <f t="shared" si="39"/>
        <v>HIGHER</v>
      </c>
      <c r="V86" s="8">
        <v>616.75</v>
      </c>
      <c r="W86" s="9">
        <f t="shared" si="40"/>
        <v>2.7246826893680627</v>
      </c>
      <c r="X86" s="6">
        <f t="shared" si="41"/>
        <v>28.383550558780595</v>
      </c>
      <c r="Y86" s="6">
        <f t="shared" si="42"/>
        <v>2.3164494412194045</v>
      </c>
      <c r="Z86" s="6">
        <f t="shared" si="43"/>
        <v>0.40823324814865813</v>
      </c>
      <c r="AA86" s="5">
        <f t="shared" si="44"/>
        <v>4</v>
      </c>
      <c r="AB86" s="5">
        <f t="shared" si="45"/>
        <v>2019</v>
      </c>
      <c r="AC86" s="5">
        <f t="shared" si="26"/>
        <v>14</v>
      </c>
      <c r="AF86" s="10">
        <v>42.817</v>
      </c>
      <c r="AG86" s="8">
        <f t="shared" si="46"/>
        <v>1197.8191612893279</v>
      </c>
      <c r="AL86" s="11">
        <f t="shared" si="33"/>
        <v>43558</v>
      </c>
      <c r="AM86" s="10">
        <v>625.75</v>
      </c>
      <c r="AN86" s="6">
        <v>3.8694000000000002</v>
      </c>
      <c r="AO86" s="8">
        <f t="shared" si="47"/>
        <v>109.82731053214567</v>
      </c>
      <c r="AS86" s="1"/>
      <c r="AT86" s="10">
        <v>306</v>
      </c>
      <c r="AU86" s="6">
        <v>8.67</v>
      </c>
      <c r="AV86" s="6">
        <f t="shared" si="48"/>
        <v>1.8203999999999994</v>
      </c>
      <c r="AW86" s="6">
        <f t="shared" si="49"/>
        <v>2.1155910000000002</v>
      </c>
      <c r="AX86" s="6">
        <f t="shared" si="50"/>
        <v>0.29519100000000087</v>
      </c>
      <c r="AY86" s="12">
        <f t="shared" si="51"/>
        <v>0.33778127719530898</v>
      </c>
      <c r="BB86" s="13">
        <f t="shared" si="52"/>
        <v>621.70283999999992</v>
      </c>
    </row>
    <row r="87" spans="1:54" x14ac:dyDescent="0.25">
      <c r="A87" s="1">
        <v>43559</v>
      </c>
      <c r="B87" s="6">
        <v>31.75</v>
      </c>
      <c r="C87" s="6">
        <v>28.6</v>
      </c>
      <c r="D87" s="6">
        <v>31.1</v>
      </c>
      <c r="E87" s="6">
        <f t="shared" si="34"/>
        <v>28.878983351022512</v>
      </c>
      <c r="F87" s="6">
        <v>28.701065307340674</v>
      </c>
      <c r="G87" s="6">
        <v>38.200000000000003</v>
      </c>
      <c r="H87" s="6">
        <v>29.2</v>
      </c>
      <c r="I87" s="6">
        <v>28.24</v>
      </c>
      <c r="J87" s="6">
        <v>24.507999460039752</v>
      </c>
      <c r="K87" s="6">
        <f t="shared" si="35"/>
        <v>3.5100000000000016</v>
      </c>
      <c r="L87" s="7">
        <f t="shared" si="27"/>
        <v>3.7320005399602465</v>
      </c>
      <c r="M87" s="6">
        <f t="shared" si="28"/>
        <v>2.5500000000000007</v>
      </c>
      <c r="N87" s="6">
        <f t="shared" si="29"/>
        <v>3.1499999999999986</v>
      </c>
      <c r="O87" s="6">
        <f t="shared" si="30"/>
        <v>-0.59999999999999787</v>
      </c>
      <c r="P87" s="6">
        <f t="shared" si="31"/>
        <v>1.9000000000000021</v>
      </c>
      <c r="Q87" s="6">
        <f t="shared" si="36"/>
        <v>-0.32101664897748705</v>
      </c>
      <c r="R87" s="6">
        <f t="shared" si="37"/>
        <v>-0.49893469265932566</v>
      </c>
      <c r="S87" s="6">
        <f t="shared" si="32"/>
        <v>9.0000000000000036</v>
      </c>
      <c r="T87" s="6">
        <f t="shared" si="38"/>
        <v>6.4500000000000028</v>
      </c>
      <c r="U87" s="4" t="str">
        <f t="shared" si="39"/>
        <v>HIGHER</v>
      </c>
      <c r="V87" s="8">
        <v>632.75</v>
      </c>
      <c r="W87" s="9">
        <f t="shared" si="40"/>
        <v>2.3989346926593278</v>
      </c>
      <c r="X87" s="6">
        <f t="shared" si="41"/>
        <v>28.905181931414997</v>
      </c>
      <c r="Y87" s="6">
        <f t="shared" si="42"/>
        <v>2.1948180685850041</v>
      </c>
      <c r="Z87" s="6">
        <f t="shared" si="43"/>
        <v>0.20411662407432374</v>
      </c>
      <c r="AA87" s="5">
        <f t="shared" si="44"/>
        <v>4</v>
      </c>
      <c r="AB87" s="5">
        <f t="shared" si="45"/>
        <v>2019</v>
      </c>
      <c r="AC87" s="5">
        <f t="shared" si="26"/>
        <v>14</v>
      </c>
      <c r="AF87" s="10">
        <v>43.354999999999997</v>
      </c>
      <c r="AG87" s="8">
        <f t="shared" si="46"/>
        <v>1244.3346863997547</v>
      </c>
      <c r="AL87" s="11">
        <f t="shared" si="33"/>
        <v>43559</v>
      </c>
      <c r="AM87" s="10">
        <v>637.25</v>
      </c>
      <c r="AN87" s="6">
        <v>3.8586999999999998</v>
      </c>
      <c r="AO87" s="8">
        <f t="shared" si="47"/>
        <v>111.53642551875105</v>
      </c>
      <c r="AS87" s="1"/>
      <c r="AT87" s="10">
        <v>307</v>
      </c>
      <c r="AU87" s="6">
        <v>8.75</v>
      </c>
      <c r="AV87" s="6">
        <f t="shared" si="48"/>
        <v>1.8107000000000006</v>
      </c>
      <c r="AW87" s="6">
        <f t="shared" si="49"/>
        <v>2.1049550000000004</v>
      </c>
      <c r="AX87" s="6">
        <f t="shared" si="50"/>
        <v>0.29425499999999971</v>
      </c>
      <c r="AY87" s="12">
        <f t="shared" si="51"/>
        <v>0.33989066038383237</v>
      </c>
      <c r="BB87" s="13">
        <f t="shared" si="52"/>
        <v>630.52131999999995</v>
      </c>
    </row>
    <row r="88" spans="1:54" x14ac:dyDescent="0.25">
      <c r="A88" s="1">
        <v>43560</v>
      </c>
      <c r="B88" s="6">
        <v>31.7</v>
      </c>
      <c r="C88" s="6">
        <v>28.55</v>
      </c>
      <c r="D88" s="6">
        <v>31.05</v>
      </c>
      <c r="E88" s="6">
        <f t="shared" si="34"/>
        <v>28.811006144233133</v>
      </c>
      <c r="F88" s="6">
        <v>28.644366245097803</v>
      </c>
      <c r="G88" s="6">
        <v>38.15</v>
      </c>
      <c r="H88" s="6">
        <v>29.15</v>
      </c>
      <c r="I88" s="6">
        <v>28.24</v>
      </c>
      <c r="J88" s="6">
        <v>24.649594762204796</v>
      </c>
      <c r="K88" s="6">
        <f t="shared" si="35"/>
        <v>3.4600000000000009</v>
      </c>
      <c r="L88" s="7">
        <f t="shared" si="27"/>
        <v>3.5904052377952027</v>
      </c>
      <c r="M88" s="6">
        <f t="shared" si="28"/>
        <v>2.5500000000000007</v>
      </c>
      <c r="N88" s="6">
        <f t="shared" si="29"/>
        <v>3.1499999999999986</v>
      </c>
      <c r="O88" s="6">
        <f t="shared" si="30"/>
        <v>-0.59999999999999787</v>
      </c>
      <c r="P88" s="6">
        <f t="shared" si="31"/>
        <v>1.9000000000000021</v>
      </c>
      <c r="Q88" s="6">
        <f t="shared" si="36"/>
        <v>-0.33899385576686569</v>
      </c>
      <c r="R88" s="6">
        <f t="shared" si="37"/>
        <v>-0.50563375490219542</v>
      </c>
      <c r="S88" s="6">
        <f t="shared" si="32"/>
        <v>9</v>
      </c>
      <c r="T88" s="6">
        <f t="shared" si="38"/>
        <v>6.4499999999999993</v>
      </c>
      <c r="U88" s="4" t="str">
        <f t="shared" si="39"/>
        <v>HIGHER</v>
      </c>
      <c r="V88" s="8">
        <v>631.5</v>
      </c>
      <c r="W88" s="9">
        <f t="shared" si="40"/>
        <v>2.4056337549021976</v>
      </c>
      <c r="X88" s="6">
        <f t="shared" si="41"/>
        <v>28.837143056723555</v>
      </c>
      <c r="Y88" s="6">
        <f t="shared" si="42"/>
        <v>2.2128569432764458</v>
      </c>
      <c r="Z88" s="6">
        <f t="shared" si="43"/>
        <v>0.19277681162575178</v>
      </c>
      <c r="AA88" s="5">
        <f t="shared" si="44"/>
        <v>4</v>
      </c>
      <c r="AB88" s="5">
        <f t="shared" si="45"/>
        <v>2019</v>
      </c>
      <c r="AC88" s="5">
        <f t="shared" ref="AC88:AC151" si="53">WEEKNUM(A88)</f>
        <v>14</v>
      </c>
      <c r="AF88" s="10">
        <v>43.871000000000002</v>
      </c>
      <c r="AG88" s="8">
        <f t="shared" si="46"/>
        <v>1256.6569915386858</v>
      </c>
      <c r="AL88" s="11">
        <f t="shared" si="33"/>
        <v>43560</v>
      </c>
      <c r="AM88" s="10">
        <v>635.75</v>
      </c>
      <c r="AN88" s="6">
        <v>3.8730000000000002</v>
      </c>
      <c r="AO88" s="8">
        <f t="shared" si="47"/>
        <v>111.68625505869034</v>
      </c>
      <c r="AS88" s="1"/>
      <c r="AT88" s="10">
        <v>303</v>
      </c>
      <c r="AU88" s="6">
        <v>8.67</v>
      </c>
      <c r="AV88" s="6">
        <f t="shared" si="48"/>
        <v>1.7908500000000007</v>
      </c>
      <c r="AW88" s="6">
        <f t="shared" si="49"/>
        <v>2.0852219999999999</v>
      </c>
      <c r="AX88" s="6">
        <f t="shared" si="50"/>
        <v>0.29437199999999919</v>
      </c>
      <c r="AY88" s="12">
        <f t="shared" si="51"/>
        <v>0.34248434816333312</v>
      </c>
      <c r="BB88" s="13">
        <f t="shared" si="52"/>
        <v>629.41900999999996</v>
      </c>
    </row>
    <row r="89" spans="1:54" x14ac:dyDescent="0.25">
      <c r="A89" s="1">
        <v>43563</v>
      </c>
      <c r="B89" s="6">
        <v>31.43</v>
      </c>
      <c r="C89" s="6">
        <v>28.28</v>
      </c>
      <c r="D89" s="6">
        <v>30.38</v>
      </c>
      <c r="E89" s="6">
        <f t="shared" si="34"/>
        <v>28.561756386005399</v>
      </c>
      <c r="F89" s="6">
        <v>28.587667182854933</v>
      </c>
      <c r="G89" s="6">
        <v>37.880000000000003</v>
      </c>
      <c r="H89" s="6">
        <v>28.88</v>
      </c>
      <c r="I89" s="6">
        <v>30.15</v>
      </c>
      <c r="J89" s="6">
        <v>24.379904468191718</v>
      </c>
      <c r="K89" s="6">
        <f t="shared" si="35"/>
        <v>1.2800000000000011</v>
      </c>
      <c r="L89" s="7">
        <f t="shared" si="27"/>
        <v>5.7700955318082805</v>
      </c>
      <c r="M89" s="6">
        <f t="shared" si="28"/>
        <v>2.5500000000000007</v>
      </c>
      <c r="N89" s="6">
        <f t="shared" si="29"/>
        <v>3.1499999999999986</v>
      </c>
      <c r="O89" s="6">
        <f t="shared" si="30"/>
        <v>-0.59999999999999787</v>
      </c>
      <c r="P89" s="6">
        <f t="shared" si="31"/>
        <v>1.5</v>
      </c>
      <c r="Q89" s="6">
        <f t="shared" si="36"/>
        <v>-0.31824361399459988</v>
      </c>
      <c r="R89" s="6">
        <f t="shared" si="37"/>
        <v>-0.29233281714506631</v>
      </c>
      <c r="S89" s="6">
        <f t="shared" si="32"/>
        <v>9.0000000000000036</v>
      </c>
      <c r="T89" s="6">
        <f t="shared" si="38"/>
        <v>6.4500000000000028</v>
      </c>
      <c r="U89" s="4" t="str">
        <f t="shared" si="39"/>
        <v>HIGHER</v>
      </c>
      <c r="V89" s="8">
        <v>630.25</v>
      </c>
      <c r="W89" s="9">
        <f t="shared" si="40"/>
        <v>1.7923328171450663</v>
      </c>
      <c r="X89" s="6">
        <f t="shared" si="41"/>
        <v>28.587667182854926</v>
      </c>
      <c r="Y89" s="6">
        <f t="shared" si="42"/>
        <v>1.7923328171450734</v>
      </c>
      <c r="Z89" s="6">
        <f t="shared" si="43"/>
        <v>-7.1054273576010019E-15</v>
      </c>
      <c r="AA89" s="5">
        <f t="shared" si="44"/>
        <v>4</v>
      </c>
      <c r="AB89" s="5">
        <f t="shared" si="45"/>
        <v>2019</v>
      </c>
      <c r="AC89" s="5">
        <f t="shared" si="53"/>
        <v>15</v>
      </c>
      <c r="AF89" s="10">
        <v>43.68</v>
      </c>
      <c r="AG89" s="8">
        <f t="shared" si="46"/>
        <v>1248.7093025471033</v>
      </c>
      <c r="AL89" s="11">
        <f t="shared" si="33"/>
        <v>43563</v>
      </c>
      <c r="AM89" s="10">
        <v>630.25</v>
      </c>
      <c r="AN89" s="6">
        <v>3.8490000000000002</v>
      </c>
      <c r="AO89" s="8">
        <f t="shared" si="47"/>
        <v>110.03393098680863</v>
      </c>
      <c r="AS89" s="1"/>
      <c r="AT89" s="10">
        <v>304</v>
      </c>
      <c r="AU89" s="6">
        <v>8.6999999999999993</v>
      </c>
      <c r="AV89" s="6">
        <f t="shared" si="48"/>
        <v>1.7527600000000003</v>
      </c>
      <c r="AW89" s="6">
        <f t="shared" si="49"/>
        <v>2.0477638000000002</v>
      </c>
      <c r="AX89" s="6">
        <f t="shared" si="50"/>
        <v>0.29500379999999993</v>
      </c>
      <c r="AY89" s="12">
        <f t="shared" si="51"/>
        <v>0.33982114919543011</v>
      </c>
      <c r="BB89" s="13">
        <f t="shared" si="52"/>
        <v>623.46653600000002</v>
      </c>
    </row>
    <row r="90" spans="1:54" x14ac:dyDescent="0.25">
      <c r="A90" s="1">
        <v>43564</v>
      </c>
      <c r="B90" s="6">
        <v>31.59</v>
      </c>
      <c r="C90" s="6">
        <v>28.44</v>
      </c>
      <c r="D90" s="6">
        <v>30.54</v>
      </c>
      <c r="E90" s="6">
        <f t="shared" si="34"/>
        <v>28.709040334049057</v>
      </c>
      <c r="F90" s="6">
        <v>28.633026432649228</v>
      </c>
      <c r="G90" s="6">
        <v>38.04</v>
      </c>
      <c r="H90" s="6">
        <v>29.04</v>
      </c>
      <c r="I90" s="6">
        <v>30.15</v>
      </c>
      <c r="J90" s="6">
        <v>24.508626904982414</v>
      </c>
      <c r="K90" s="6">
        <f t="shared" si="35"/>
        <v>1.4400000000000013</v>
      </c>
      <c r="L90" s="7">
        <f t="shared" si="27"/>
        <v>5.6413730950175847</v>
      </c>
      <c r="M90" s="6">
        <f t="shared" si="28"/>
        <v>2.5500000000000007</v>
      </c>
      <c r="N90" s="6">
        <f t="shared" si="29"/>
        <v>3.1499999999999986</v>
      </c>
      <c r="O90" s="6">
        <f t="shared" si="30"/>
        <v>-0.59999999999999787</v>
      </c>
      <c r="P90" s="6">
        <f t="shared" si="31"/>
        <v>1.5</v>
      </c>
      <c r="Q90" s="6">
        <f t="shared" si="36"/>
        <v>-0.33095966595094239</v>
      </c>
      <c r="R90" s="6">
        <f t="shared" si="37"/>
        <v>-0.4069735673507715</v>
      </c>
      <c r="S90" s="6">
        <f t="shared" si="32"/>
        <v>9</v>
      </c>
      <c r="T90" s="6">
        <f t="shared" si="38"/>
        <v>6.4499999999999993</v>
      </c>
      <c r="U90" s="4" t="str">
        <f t="shared" si="39"/>
        <v>HIGHER</v>
      </c>
      <c r="V90" s="8">
        <v>631.25</v>
      </c>
      <c r="W90" s="9">
        <f t="shared" si="40"/>
        <v>1.9069735673507715</v>
      </c>
      <c r="X90" s="6">
        <f t="shared" si="41"/>
        <v>28.73508474468639</v>
      </c>
      <c r="Y90" s="6">
        <f t="shared" si="42"/>
        <v>1.8049152553136096</v>
      </c>
      <c r="Z90" s="6">
        <f t="shared" si="43"/>
        <v>0.10205831203716187</v>
      </c>
      <c r="AA90" s="5">
        <f t="shared" si="44"/>
        <v>4</v>
      </c>
      <c r="AB90" s="5">
        <f t="shared" si="45"/>
        <v>2019</v>
      </c>
      <c r="AC90" s="5">
        <f t="shared" si="53"/>
        <v>15</v>
      </c>
      <c r="AF90" s="10">
        <v>43.319000000000003</v>
      </c>
      <c r="AG90" s="8">
        <f t="shared" si="46"/>
        <v>1240.3540720359319</v>
      </c>
      <c r="AL90" s="11">
        <f t="shared" si="33"/>
        <v>43564</v>
      </c>
      <c r="AM90" s="10">
        <v>633.5</v>
      </c>
      <c r="AN90" s="6">
        <v>3.8502000000000001</v>
      </c>
      <c r="AO90" s="8">
        <f t="shared" si="47"/>
        <v>110.63582328399156</v>
      </c>
      <c r="AS90" s="1"/>
      <c r="AT90" s="10">
        <v>304</v>
      </c>
      <c r="AU90" s="6">
        <v>8.6999999999999993</v>
      </c>
      <c r="AV90" s="6">
        <f t="shared" si="48"/>
        <v>1.7714800000000004</v>
      </c>
      <c r="AW90" s="6">
        <f t="shared" si="49"/>
        <v>2.0661094000000002</v>
      </c>
      <c r="AX90" s="6">
        <f t="shared" si="50"/>
        <v>0.29462939999999982</v>
      </c>
      <c r="AY90" s="12">
        <f t="shared" si="51"/>
        <v>0.34096123350212132</v>
      </c>
      <c r="BB90" s="13">
        <f t="shared" si="52"/>
        <v>626.99392799999998</v>
      </c>
    </row>
    <row r="91" spans="1:54" x14ac:dyDescent="0.25">
      <c r="A91" s="1">
        <v>43565</v>
      </c>
      <c r="B91" s="6">
        <v>31.62</v>
      </c>
      <c r="C91" s="6">
        <v>28.47</v>
      </c>
      <c r="D91" s="6">
        <v>30.57</v>
      </c>
      <c r="E91" s="6">
        <f t="shared" si="34"/>
        <v>28.709040334049057</v>
      </c>
      <c r="F91" s="6">
        <v>28.644366245097803</v>
      </c>
      <c r="G91" s="6">
        <v>38.07</v>
      </c>
      <c r="H91" s="6">
        <v>29.07</v>
      </c>
      <c r="I91" s="6">
        <v>30.15</v>
      </c>
      <c r="J91" s="6">
        <v>23.977971267630178</v>
      </c>
      <c r="K91" s="6">
        <f t="shared" si="35"/>
        <v>1.4700000000000024</v>
      </c>
      <c r="L91" s="7">
        <f t="shared" si="27"/>
        <v>6.1720287323698209</v>
      </c>
      <c r="M91" s="6">
        <f t="shared" si="28"/>
        <v>2.5500000000000007</v>
      </c>
      <c r="N91" s="6">
        <f t="shared" si="29"/>
        <v>3.1500000000000021</v>
      </c>
      <c r="O91" s="6">
        <f t="shared" si="30"/>
        <v>-0.60000000000000142</v>
      </c>
      <c r="P91" s="6">
        <f t="shared" si="31"/>
        <v>1.5</v>
      </c>
      <c r="Q91" s="6">
        <f t="shared" si="36"/>
        <v>-0.36095966595094353</v>
      </c>
      <c r="R91" s="6">
        <f t="shared" si="37"/>
        <v>-0.42563375490219713</v>
      </c>
      <c r="S91" s="6">
        <f t="shared" si="32"/>
        <v>9</v>
      </c>
      <c r="T91" s="6">
        <f t="shared" si="38"/>
        <v>6.4499999999999993</v>
      </c>
      <c r="U91" s="4" t="str">
        <f t="shared" si="39"/>
        <v>HIGHER</v>
      </c>
      <c r="V91" s="8">
        <v>631.5</v>
      </c>
      <c r="W91" s="9">
        <f t="shared" si="40"/>
        <v>1.9256337549021971</v>
      </c>
      <c r="X91" s="6">
        <f t="shared" si="41"/>
        <v>28.73508474468639</v>
      </c>
      <c r="Y91" s="6">
        <f t="shared" si="42"/>
        <v>1.8349152553136108</v>
      </c>
      <c r="Z91" s="6">
        <f t="shared" si="43"/>
        <v>9.0718499588586354E-2</v>
      </c>
      <c r="AA91" s="5">
        <f t="shared" si="44"/>
        <v>4</v>
      </c>
      <c r="AB91" s="5">
        <f t="shared" si="45"/>
        <v>2019</v>
      </c>
      <c r="AC91" s="5">
        <f t="shared" si="53"/>
        <v>15</v>
      </c>
      <c r="AF91" s="10">
        <v>42.944000000000003</v>
      </c>
      <c r="AG91" s="8">
        <f t="shared" si="46"/>
        <v>1230.1036640294801</v>
      </c>
      <c r="AL91" s="11">
        <f t="shared" si="33"/>
        <v>43565</v>
      </c>
      <c r="AM91" s="10">
        <v>633.5</v>
      </c>
      <c r="AN91" s="6">
        <v>3.8247</v>
      </c>
      <c r="AO91" s="8">
        <f t="shared" si="47"/>
        <v>109.90307862300206</v>
      </c>
      <c r="AS91" s="1"/>
      <c r="AT91" s="10">
        <v>305</v>
      </c>
      <c r="AU91" s="6">
        <v>8.73</v>
      </c>
      <c r="AV91" s="6">
        <f t="shared" si="48"/>
        <v>1.7684899999999999</v>
      </c>
      <c r="AW91" s="6">
        <f t="shared" si="49"/>
        <v>2.0630491999999983</v>
      </c>
      <c r="AX91" s="6">
        <f t="shared" si="50"/>
        <v>0.29455919999999836</v>
      </c>
      <c r="AY91" s="12">
        <f t="shared" si="51"/>
        <v>0.34043677027046926</v>
      </c>
      <c r="BB91" s="13">
        <f t="shared" si="52"/>
        <v>627.65531399999998</v>
      </c>
    </row>
    <row r="92" spans="1:54" x14ac:dyDescent="0.25">
      <c r="A92" s="1">
        <v>43566</v>
      </c>
      <c r="B92" s="6">
        <v>31.53</v>
      </c>
      <c r="C92" s="6">
        <v>28.38</v>
      </c>
      <c r="D92" s="6">
        <v>30.48</v>
      </c>
      <c r="E92" s="6">
        <f t="shared" si="34"/>
        <v>28.595744989400089</v>
      </c>
      <c r="F92" s="6">
        <v>28.519628308163487</v>
      </c>
      <c r="G92" s="6">
        <v>37.979999999999997</v>
      </c>
      <c r="H92" s="6">
        <v>28.98</v>
      </c>
      <c r="I92" s="6">
        <v>30.15</v>
      </c>
      <c r="J92" s="6">
        <v>23.771688547351037</v>
      </c>
      <c r="K92" s="6">
        <f t="shared" si="35"/>
        <v>1.3800000000000026</v>
      </c>
      <c r="L92" s="7">
        <f t="shared" si="27"/>
        <v>6.3783114526489619</v>
      </c>
      <c r="M92" s="6">
        <f t="shared" si="28"/>
        <v>2.5500000000000007</v>
      </c>
      <c r="N92" s="6">
        <f t="shared" si="29"/>
        <v>3.1500000000000021</v>
      </c>
      <c r="O92" s="6">
        <f t="shared" si="30"/>
        <v>-0.60000000000000142</v>
      </c>
      <c r="P92" s="6">
        <f t="shared" si="31"/>
        <v>1.5</v>
      </c>
      <c r="Q92" s="6">
        <f t="shared" si="36"/>
        <v>-0.38425501059991163</v>
      </c>
      <c r="R92" s="6">
        <f t="shared" si="37"/>
        <v>-0.46037169183651372</v>
      </c>
      <c r="S92" s="6">
        <f t="shared" si="32"/>
        <v>8.9999999999999964</v>
      </c>
      <c r="T92" s="6">
        <f t="shared" si="38"/>
        <v>6.4499999999999957</v>
      </c>
      <c r="U92" s="4" t="str">
        <f t="shared" si="39"/>
        <v>HIGHER</v>
      </c>
      <c r="V92" s="8">
        <v>628.75</v>
      </c>
      <c r="W92" s="9">
        <f t="shared" si="40"/>
        <v>1.9603716918365137</v>
      </c>
      <c r="X92" s="6">
        <f t="shared" si="41"/>
        <v>28.621686620200649</v>
      </c>
      <c r="Y92" s="6">
        <f t="shared" si="42"/>
        <v>1.8583133797993518</v>
      </c>
      <c r="Z92" s="6">
        <f t="shared" si="43"/>
        <v>0.10205831203716187</v>
      </c>
      <c r="AA92" s="5">
        <f t="shared" si="44"/>
        <v>4</v>
      </c>
      <c r="AB92" s="5">
        <f t="shared" si="45"/>
        <v>2019</v>
      </c>
      <c r="AC92" s="5">
        <f t="shared" si="53"/>
        <v>15</v>
      </c>
      <c r="AF92" s="10">
        <v>42.677</v>
      </c>
      <c r="AG92" s="8">
        <f t="shared" si="46"/>
        <v>1217.1321773074931</v>
      </c>
      <c r="AL92" s="11">
        <f t="shared" si="33"/>
        <v>43566</v>
      </c>
      <c r="AM92" s="10">
        <v>631</v>
      </c>
      <c r="AN92" s="6">
        <v>3.8570000000000002</v>
      </c>
      <c r="AO92" s="8">
        <f t="shared" si="47"/>
        <v>110.39384529411393</v>
      </c>
      <c r="AS92" s="1"/>
      <c r="AT92" s="10">
        <v>302</v>
      </c>
      <c r="AU92" s="6">
        <v>8.66</v>
      </c>
      <c r="AV92" s="6">
        <f t="shared" si="48"/>
        <v>1.7574599999999982</v>
      </c>
      <c r="AW92" s="6">
        <f t="shared" si="49"/>
        <v>2.0522297999999992</v>
      </c>
      <c r="AX92" s="6">
        <f t="shared" si="50"/>
        <v>0.29476980000000097</v>
      </c>
      <c r="AY92" s="12">
        <f t="shared" si="51"/>
        <v>0.34201804003519376</v>
      </c>
      <c r="BB92" s="13">
        <f t="shared" si="52"/>
        <v>625.671156</v>
      </c>
    </row>
    <row r="93" spans="1:54" x14ac:dyDescent="0.25">
      <c r="A93" s="1">
        <v>43567</v>
      </c>
      <c r="B93" s="6">
        <v>31.5</v>
      </c>
      <c r="C93" s="6">
        <v>28.35</v>
      </c>
      <c r="D93" s="6">
        <v>30.45</v>
      </c>
      <c r="E93" s="6">
        <f t="shared" si="34"/>
        <v>28.618404058329883</v>
      </c>
      <c r="F93" s="6">
        <v>28.451589433472048</v>
      </c>
      <c r="G93" s="6">
        <v>37.950000000000003</v>
      </c>
      <c r="H93" s="6">
        <v>28.95</v>
      </c>
      <c r="I93" s="6">
        <v>30.15</v>
      </c>
      <c r="J93" s="6">
        <v>23.893028952929161</v>
      </c>
      <c r="K93" s="6">
        <f t="shared" si="35"/>
        <v>1.3500000000000014</v>
      </c>
      <c r="L93" s="7">
        <f t="shared" si="27"/>
        <v>6.256971047070838</v>
      </c>
      <c r="M93" s="6">
        <f t="shared" si="28"/>
        <v>2.5500000000000007</v>
      </c>
      <c r="N93" s="6">
        <f t="shared" si="29"/>
        <v>3.1499999999999986</v>
      </c>
      <c r="O93" s="6">
        <f t="shared" si="30"/>
        <v>-0.59999999999999787</v>
      </c>
      <c r="P93" s="6">
        <f t="shared" si="31"/>
        <v>1.5</v>
      </c>
      <c r="Q93" s="6">
        <f t="shared" si="36"/>
        <v>-0.33159594167011619</v>
      </c>
      <c r="R93" s="6">
        <f t="shared" si="37"/>
        <v>-0.49841056652795146</v>
      </c>
      <c r="S93" s="6">
        <f t="shared" si="32"/>
        <v>9.0000000000000036</v>
      </c>
      <c r="T93" s="6">
        <f t="shared" si="38"/>
        <v>6.4500000000000028</v>
      </c>
      <c r="U93" s="4" t="str">
        <f t="shared" si="39"/>
        <v>HIGHER</v>
      </c>
      <c r="V93" s="8">
        <v>627.25</v>
      </c>
      <c r="W93" s="9">
        <f t="shared" si="40"/>
        <v>1.9984105665279515</v>
      </c>
      <c r="X93" s="6">
        <f t="shared" si="41"/>
        <v>28.644366245097796</v>
      </c>
      <c r="Y93" s="6">
        <f t="shared" si="42"/>
        <v>1.8056337549022032</v>
      </c>
      <c r="Z93" s="6">
        <f t="shared" si="43"/>
        <v>0.19277681162574822</v>
      </c>
      <c r="AA93" s="5">
        <f t="shared" si="44"/>
        <v>4</v>
      </c>
      <c r="AB93" s="5">
        <f t="shared" si="45"/>
        <v>2019</v>
      </c>
      <c r="AC93" s="5">
        <f t="shared" si="53"/>
        <v>15</v>
      </c>
      <c r="AF93" s="10">
        <v>42.139000000000003</v>
      </c>
      <c r="AG93" s="8">
        <f t="shared" si="46"/>
        <v>1198.9215271370786</v>
      </c>
      <c r="AL93" s="11">
        <f t="shared" si="33"/>
        <v>43567</v>
      </c>
      <c r="AM93" s="10">
        <v>631.5</v>
      </c>
      <c r="AN93" s="6">
        <v>3.8812000000000002</v>
      </c>
      <c r="AO93" s="8">
        <f t="shared" si="47"/>
        <v>111.17451427047359</v>
      </c>
      <c r="AS93" s="1"/>
      <c r="AT93" s="10">
        <v>303</v>
      </c>
      <c r="AU93" s="6">
        <v>8.66</v>
      </c>
      <c r="AV93" s="6">
        <f t="shared" si="48"/>
        <v>1.77745</v>
      </c>
      <c r="AW93" s="6">
        <f t="shared" si="49"/>
        <v>2.0722899999999989</v>
      </c>
      <c r="AX93" s="6">
        <f t="shared" si="50"/>
        <v>0.29483999999999888</v>
      </c>
      <c r="AY93" s="12">
        <f t="shared" si="51"/>
        <v>0.34106052193225983</v>
      </c>
      <c r="BB93" s="13">
        <f t="shared" si="52"/>
        <v>625.00977</v>
      </c>
    </row>
    <row r="94" spans="1:54" x14ac:dyDescent="0.25">
      <c r="A94" s="1">
        <v>43570</v>
      </c>
      <c r="B94" s="6">
        <v>31.36</v>
      </c>
      <c r="C94" s="6">
        <v>28.21</v>
      </c>
      <c r="D94" s="6">
        <v>30.31</v>
      </c>
      <c r="E94" s="6">
        <f t="shared" si="34"/>
        <v>28.539097317075608</v>
      </c>
      <c r="F94" s="6">
        <v>28.270152434294861</v>
      </c>
      <c r="G94" s="6">
        <v>37.81</v>
      </c>
      <c r="H94" s="6">
        <v>28.81</v>
      </c>
      <c r="I94" s="6">
        <v>30.15</v>
      </c>
      <c r="J94" s="6">
        <v>23.640251657640537</v>
      </c>
      <c r="K94" s="6">
        <f t="shared" si="35"/>
        <v>1.2100000000000009</v>
      </c>
      <c r="L94" s="7">
        <f t="shared" si="27"/>
        <v>6.5097483423594618</v>
      </c>
      <c r="M94" s="6">
        <f t="shared" si="28"/>
        <v>2.5500000000000007</v>
      </c>
      <c r="N94" s="6">
        <f t="shared" si="29"/>
        <v>3.1499999999999986</v>
      </c>
      <c r="O94" s="6">
        <f t="shared" si="30"/>
        <v>-0.59999999999999787</v>
      </c>
      <c r="P94" s="6">
        <f t="shared" si="31"/>
        <v>1.5</v>
      </c>
      <c r="Q94" s="6">
        <f t="shared" si="36"/>
        <v>-0.27090268292439035</v>
      </c>
      <c r="R94" s="6">
        <f t="shared" si="37"/>
        <v>-0.53984756570513781</v>
      </c>
      <c r="S94" s="6">
        <f t="shared" si="32"/>
        <v>9.0000000000000036</v>
      </c>
      <c r="T94" s="6">
        <f t="shared" si="38"/>
        <v>6.4500000000000028</v>
      </c>
      <c r="U94" s="4" t="str">
        <f t="shared" si="39"/>
        <v>HIGHER</v>
      </c>
      <c r="V94" s="8">
        <v>623.25</v>
      </c>
      <c r="W94" s="9">
        <f t="shared" si="40"/>
        <v>2.0398475657051378</v>
      </c>
      <c r="X94" s="6">
        <f t="shared" si="41"/>
        <v>28.564987557957778</v>
      </c>
      <c r="Y94" s="6">
        <f t="shared" si="42"/>
        <v>1.7450124420422206</v>
      </c>
      <c r="Z94" s="6">
        <f t="shared" si="43"/>
        <v>0.2948351236629172</v>
      </c>
      <c r="AA94" s="5">
        <f t="shared" si="44"/>
        <v>4</v>
      </c>
      <c r="AB94" s="5">
        <f t="shared" si="45"/>
        <v>2019</v>
      </c>
      <c r="AC94" s="5">
        <f t="shared" si="53"/>
        <v>16</v>
      </c>
      <c r="AF94" s="10">
        <v>41.576000000000001</v>
      </c>
      <c r="AG94" s="8">
        <f t="shared" si="46"/>
        <v>1175.3598576082431</v>
      </c>
      <c r="AL94" s="11">
        <f t="shared" si="33"/>
        <v>43570</v>
      </c>
      <c r="AM94" s="10">
        <v>629.75</v>
      </c>
      <c r="AN94" s="6">
        <v>3.8719999999999999</v>
      </c>
      <c r="AO94" s="8">
        <f t="shared" si="47"/>
        <v>110.60363182441253</v>
      </c>
      <c r="AS94" s="1"/>
      <c r="AT94" s="10">
        <v>306</v>
      </c>
      <c r="AU94" s="6">
        <v>8.6999999999999993</v>
      </c>
      <c r="AV94" s="6">
        <f t="shared" si="48"/>
        <v>1.7915700000000001</v>
      </c>
      <c r="AW94" s="6">
        <f t="shared" si="49"/>
        <v>2.0867375999999993</v>
      </c>
      <c r="AX94" s="6">
        <f t="shared" si="50"/>
        <v>0.2951675999999992</v>
      </c>
      <c r="AY94" s="12">
        <f t="shared" si="51"/>
        <v>0.3378526204130341</v>
      </c>
      <c r="BB94" s="13">
        <f t="shared" si="52"/>
        <v>621.92330200000004</v>
      </c>
    </row>
    <row r="95" spans="1:54" x14ac:dyDescent="0.25">
      <c r="A95" s="1">
        <v>43571</v>
      </c>
      <c r="B95" s="6">
        <v>31.27</v>
      </c>
      <c r="C95" s="6">
        <v>28.12</v>
      </c>
      <c r="D95" s="6">
        <v>30.22</v>
      </c>
      <c r="E95" s="6">
        <f t="shared" si="34"/>
        <v>28.233199886523387</v>
      </c>
      <c r="F95" s="6">
        <v>28.054695997771955</v>
      </c>
      <c r="G95" s="6">
        <v>38.22</v>
      </c>
      <c r="H95" s="6">
        <v>28.72</v>
      </c>
      <c r="I95" s="6">
        <v>29.5</v>
      </c>
      <c r="J95" s="6">
        <v>23.859997531591571</v>
      </c>
      <c r="K95" s="6">
        <f t="shared" si="35"/>
        <v>1.7699999999999996</v>
      </c>
      <c r="L95" s="7">
        <f t="shared" si="27"/>
        <v>5.6400024684084293</v>
      </c>
      <c r="M95" s="6">
        <f t="shared" si="28"/>
        <v>2.5500000000000007</v>
      </c>
      <c r="N95" s="6">
        <f t="shared" si="29"/>
        <v>3.1499999999999986</v>
      </c>
      <c r="O95" s="6">
        <f t="shared" si="30"/>
        <v>-0.59999999999999787</v>
      </c>
      <c r="P95" s="6">
        <f t="shared" si="31"/>
        <v>1.5</v>
      </c>
      <c r="Q95" s="6">
        <f t="shared" si="36"/>
        <v>-0.48680011347661178</v>
      </c>
      <c r="R95" s="6">
        <f t="shared" si="37"/>
        <v>-0.66530400222804431</v>
      </c>
      <c r="S95" s="6">
        <f t="shared" si="32"/>
        <v>9.5</v>
      </c>
      <c r="T95" s="6">
        <f t="shared" si="38"/>
        <v>6.9499999999999993</v>
      </c>
      <c r="U95" s="4" t="str">
        <f t="shared" si="39"/>
        <v>HIGHER</v>
      </c>
      <c r="V95" s="8">
        <v>618.5</v>
      </c>
      <c r="W95" s="9">
        <f t="shared" si="40"/>
        <v>2.1653040022280443</v>
      </c>
      <c r="X95" s="6">
        <f t="shared" si="41"/>
        <v>28.258812621846282</v>
      </c>
      <c r="Y95" s="6">
        <f t="shared" si="42"/>
        <v>1.961187378153717</v>
      </c>
      <c r="Z95" s="6">
        <f t="shared" si="43"/>
        <v>0.20411662407432729</v>
      </c>
      <c r="AA95" s="5">
        <f t="shared" si="44"/>
        <v>4</v>
      </c>
      <c r="AB95" s="5">
        <f t="shared" si="45"/>
        <v>2019</v>
      </c>
      <c r="AC95" s="5">
        <f t="shared" si="53"/>
        <v>16</v>
      </c>
      <c r="AF95" s="10">
        <v>42.258000000000003</v>
      </c>
      <c r="AG95" s="8">
        <f t="shared" si="46"/>
        <v>1185.5353434738474</v>
      </c>
      <c r="AL95" s="11">
        <f t="shared" si="33"/>
        <v>43571</v>
      </c>
      <c r="AM95" s="10">
        <v>623</v>
      </c>
      <c r="AN95" s="6">
        <v>3.9030999999999998</v>
      </c>
      <c r="AO95" s="8">
        <f t="shared" si="47"/>
        <v>110.29697154432824</v>
      </c>
      <c r="AS95" s="14">
        <f>AV95/AU95</f>
        <v>0.20920139697322457</v>
      </c>
      <c r="AT95" s="10">
        <v>302</v>
      </c>
      <c r="AU95" s="6">
        <v>8.59</v>
      </c>
      <c r="AV95" s="6">
        <f t="shared" si="48"/>
        <v>1.7970399999999991</v>
      </c>
      <c r="AW95" s="6">
        <f t="shared" si="49"/>
        <v>2.0924181999999991</v>
      </c>
      <c r="AX95" s="6">
        <f t="shared" si="50"/>
        <v>0.29537820000000004</v>
      </c>
      <c r="AY95" s="12">
        <f t="shared" si="51"/>
        <v>0.34015707181103033</v>
      </c>
      <c r="BB95" s="13">
        <f t="shared" si="52"/>
        <v>619.93914399999994</v>
      </c>
    </row>
    <row r="96" spans="1:54" x14ac:dyDescent="0.25">
      <c r="A96" s="1">
        <v>43572</v>
      </c>
      <c r="B96" s="6">
        <v>31.01</v>
      </c>
      <c r="C96" s="6">
        <v>27.86</v>
      </c>
      <c r="D96" s="6">
        <v>29.96</v>
      </c>
      <c r="E96" s="6">
        <f t="shared" si="34"/>
        <v>28.278518024382969</v>
      </c>
      <c r="F96" s="6">
        <v>27.997996935529084</v>
      </c>
      <c r="G96" s="6">
        <v>37.96</v>
      </c>
      <c r="H96" s="6">
        <v>28.46</v>
      </c>
      <c r="I96" s="6">
        <v>29.5</v>
      </c>
      <c r="J96" s="6">
        <v>24.221597942417336</v>
      </c>
      <c r="K96" s="6">
        <f t="shared" si="35"/>
        <v>1.5100000000000016</v>
      </c>
      <c r="L96" s="7">
        <f t="shared" si="27"/>
        <v>5.2784020575826638</v>
      </c>
      <c r="M96" s="6">
        <f t="shared" si="28"/>
        <v>2.5500000000000007</v>
      </c>
      <c r="N96" s="6">
        <f t="shared" si="29"/>
        <v>3.1500000000000021</v>
      </c>
      <c r="O96" s="6">
        <f t="shared" si="30"/>
        <v>-0.60000000000000142</v>
      </c>
      <c r="P96" s="6">
        <f t="shared" si="31"/>
        <v>1.5</v>
      </c>
      <c r="Q96" s="6">
        <f t="shared" si="36"/>
        <v>-0.18148197561703228</v>
      </c>
      <c r="R96" s="6">
        <f t="shared" si="37"/>
        <v>-0.46200306447091677</v>
      </c>
      <c r="S96" s="6">
        <f t="shared" si="32"/>
        <v>9.5</v>
      </c>
      <c r="T96" s="6">
        <f t="shared" si="38"/>
        <v>6.9499999999999993</v>
      </c>
      <c r="U96" s="4" t="str">
        <f t="shared" si="39"/>
        <v>HIGHER</v>
      </c>
      <c r="V96" s="8">
        <v>617.25</v>
      </c>
      <c r="W96" s="9">
        <f t="shared" si="40"/>
        <v>1.9620030644709168</v>
      </c>
      <c r="X96" s="6">
        <f t="shared" si="41"/>
        <v>28.304171871640577</v>
      </c>
      <c r="Y96" s="6">
        <f t="shared" si="42"/>
        <v>1.6558281283594241</v>
      </c>
      <c r="Z96" s="6">
        <f t="shared" si="43"/>
        <v>0.30617493611149271</v>
      </c>
      <c r="AA96" s="5">
        <f t="shared" si="44"/>
        <v>4</v>
      </c>
      <c r="AB96" s="5">
        <f t="shared" si="45"/>
        <v>2019</v>
      </c>
      <c r="AC96" s="5">
        <f t="shared" si="53"/>
        <v>16</v>
      </c>
      <c r="AF96" s="10">
        <v>41.62</v>
      </c>
      <c r="AG96" s="8">
        <f t="shared" si="46"/>
        <v>1165.2766324567206</v>
      </c>
      <c r="AL96" s="11">
        <f t="shared" si="33"/>
        <v>43572</v>
      </c>
      <c r="AM96" s="10">
        <v>624</v>
      </c>
      <c r="AN96" s="6">
        <v>3.9373</v>
      </c>
      <c r="AO96" s="8">
        <f t="shared" si="47"/>
        <v>111.44201591021046</v>
      </c>
      <c r="AS96" s="14">
        <f t="shared" ref="AS96:AS159" si="54">AV96/AU96</f>
        <v>0.21013176470588241</v>
      </c>
      <c r="AT96" s="10">
        <v>299</v>
      </c>
      <c r="AU96" s="6">
        <v>8.5</v>
      </c>
      <c r="AV96" s="6">
        <f t="shared" si="48"/>
        <v>1.7861200000000004</v>
      </c>
      <c r="AW96" s="6">
        <f t="shared" si="49"/>
        <v>2.0821065999999995</v>
      </c>
      <c r="AX96" s="6">
        <f t="shared" si="50"/>
        <v>0.2959865999999991</v>
      </c>
      <c r="AY96" s="12">
        <f t="shared" si="51"/>
        <v>0.34052392049683378</v>
      </c>
      <c r="BB96" s="13">
        <f t="shared" si="52"/>
        <v>614.207132</v>
      </c>
    </row>
    <row r="97" spans="1:54" x14ac:dyDescent="0.25">
      <c r="A97" s="1">
        <v>43573</v>
      </c>
      <c r="B97" s="6">
        <v>31.35</v>
      </c>
      <c r="C97" s="6">
        <v>28.2</v>
      </c>
      <c r="D97" s="6">
        <v>30.3</v>
      </c>
      <c r="E97" s="6">
        <f t="shared" si="34"/>
        <v>28.199211283128694</v>
      </c>
      <c r="F97" s="6">
        <v>28.326851496537731</v>
      </c>
      <c r="G97" s="6">
        <v>38.299999999999997</v>
      </c>
      <c r="H97" s="6">
        <v>28.8</v>
      </c>
      <c r="I97" s="6">
        <v>29.5</v>
      </c>
      <c r="J97" s="6">
        <v>23.911915552027949</v>
      </c>
      <c r="K97" s="6">
        <f t="shared" si="35"/>
        <v>1.8500000000000014</v>
      </c>
      <c r="L97" s="7">
        <f t="shared" si="27"/>
        <v>5.5880844479720508</v>
      </c>
      <c r="M97" s="6">
        <f t="shared" si="28"/>
        <v>2.5500000000000007</v>
      </c>
      <c r="N97" s="6">
        <f t="shared" si="29"/>
        <v>3.1500000000000021</v>
      </c>
      <c r="O97" s="6">
        <f t="shared" si="30"/>
        <v>-0.60000000000000142</v>
      </c>
      <c r="P97" s="6">
        <f t="shared" si="31"/>
        <v>1.5</v>
      </c>
      <c r="Q97" s="6">
        <f t="shared" si="36"/>
        <v>-0.60078871687130686</v>
      </c>
      <c r="R97" s="6">
        <f t="shared" si="37"/>
        <v>-0.47314850346226933</v>
      </c>
      <c r="S97" s="6">
        <f t="shared" si="32"/>
        <v>9.4999999999999964</v>
      </c>
      <c r="T97" s="6">
        <f t="shared" si="38"/>
        <v>6.9499999999999957</v>
      </c>
      <c r="U97" s="4" t="str">
        <f t="shared" si="39"/>
        <v>HIGHER</v>
      </c>
      <c r="V97" s="8">
        <v>624.5</v>
      </c>
      <c r="W97" s="9">
        <f t="shared" si="40"/>
        <v>1.9731485034622693</v>
      </c>
      <c r="X97" s="6">
        <f t="shared" si="41"/>
        <v>28.224793184500562</v>
      </c>
      <c r="Y97" s="6">
        <f t="shared" si="42"/>
        <v>2.0752068154994383</v>
      </c>
      <c r="Z97" s="6">
        <f t="shared" si="43"/>
        <v>-0.10205831203716897</v>
      </c>
      <c r="AA97" s="5">
        <f t="shared" si="44"/>
        <v>4</v>
      </c>
      <c r="AB97" s="5">
        <f t="shared" si="45"/>
        <v>2019</v>
      </c>
      <c r="AC97" s="5">
        <f t="shared" si="53"/>
        <v>16</v>
      </c>
      <c r="AF97" s="10">
        <v>41.790999999999997</v>
      </c>
      <c r="AG97" s="8">
        <f t="shared" si="46"/>
        <v>1183.8074508918082</v>
      </c>
      <c r="AL97" s="11">
        <f t="shared" si="33"/>
        <v>43573</v>
      </c>
      <c r="AM97" s="10">
        <v>622.25</v>
      </c>
      <c r="AN97" s="6">
        <v>3.9260999999999999</v>
      </c>
      <c r="AO97" s="8">
        <f t="shared" si="47"/>
        <v>110.81336052166766</v>
      </c>
      <c r="AS97" s="14">
        <f t="shared" si="54"/>
        <v>0.2092018779342722</v>
      </c>
      <c r="AT97" s="10">
        <v>298</v>
      </c>
      <c r="AU97" s="6">
        <v>8.52</v>
      </c>
      <c r="AV97" s="6">
        <f t="shared" si="48"/>
        <v>1.7823999999999991</v>
      </c>
      <c r="AW97" s="6">
        <f t="shared" si="49"/>
        <v>2.077591</v>
      </c>
      <c r="AX97" s="6">
        <f t="shared" si="50"/>
        <v>0.29519100000000087</v>
      </c>
      <c r="AY97" s="12">
        <f t="shared" si="51"/>
        <v>0.34373228250530646</v>
      </c>
      <c r="BB97" s="13">
        <f t="shared" si="52"/>
        <v>621.70283999999992</v>
      </c>
    </row>
    <row r="98" spans="1:54" x14ac:dyDescent="0.25">
      <c r="A98" s="1">
        <v>43577</v>
      </c>
      <c r="B98" s="6">
        <v>31.25</v>
      </c>
      <c r="C98" s="6">
        <v>28.1</v>
      </c>
      <c r="D98" s="6">
        <v>30.2</v>
      </c>
      <c r="E98" s="6" t="e">
        <f t="shared" si="34"/>
        <v>#VALUE!</v>
      </c>
      <c r="F98" s="6" t="s">
        <v>43</v>
      </c>
      <c r="G98" s="6">
        <v>38.200000000000003</v>
      </c>
      <c r="H98" s="6">
        <v>28.7</v>
      </c>
      <c r="I98" s="6">
        <v>29.5</v>
      </c>
      <c r="J98" s="6">
        <v>23.843809032304161</v>
      </c>
      <c r="K98" s="6">
        <f t="shared" si="35"/>
        <v>1.75</v>
      </c>
      <c r="L98" s="7">
        <f t="shared" si="27"/>
        <v>5.6561909676958386</v>
      </c>
      <c r="M98" s="6">
        <f t="shared" si="28"/>
        <v>2.5500000000000007</v>
      </c>
      <c r="N98" s="6">
        <f t="shared" si="29"/>
        <v>3.1499999999999986</v>
      </c>
      <c r="O98" s="6">
        <f t="shared" si="30"/>
        <v>-0.59999999999999787</v>
      </c>
      <c r="P98" s="6">
        <f t="shared" si="31"/>
        <v>1.5</v>
      </c>
      <c r="Q98" s="6" t="e">
        <f t="shared" si="36"/>
        <v>#VALUE!</v>
      </c>
      <c r="R98" s="6" t="str">
        <f t="shared" si="37"/>
        <v/>
      </c>
      <c r="S98" s="6">
        <f t="shared" si="32"/>
        <v>9.5000000000000036</v>
      </c>
      <c r="T98" s="6">
        <f t="shared" si="38"/>
        <v>6.9500000000000028</v>
      </c>
      <c r="U98" s="4" t="str">
        <f t="shared" si="39"/>
        <v>HIGHER</v>
      </c>
      <c r="W98" s="9"/>
      <c r="X98" s="6" t="str">
        <f t="shared" si="41"/>
        <v/>
      </c>
      <c r="Y98" s="6" t="str">
        <f t="shared" si="42"/>
        <v/>
      </c>
      <c r="Z98" s="6" t="str">
        <f t="shared" si="43"/>
        <v/>
      </c>
      <c r="AA98" s="5">
        <f t="shared" si="44"/>
        <v>4</v>
      </c>
      <c r="AB98" s="5">
        <f t="shared" si="45"/>
        <v>2019</v>
      </c>
      <c r="AC98" s="5">
        <f t="shared" si="53"/>
        <v>17</v>
      </c>
      <c r="AF98" s="10">
        <v>42.415999999999997</v>
      </c>
      <c r="AG98" s="8" t="str">
        <f t="shared" si="46"/>
        <v/>
      </c>
      <c r="AL98" s="11">
        <f t="shared" si="33"/>
        <v>43577</v>
      </c>
      <c r="AM98" s="10"/>
      <c r="AN98" s="6">
        <v>3.9358</v>
      </c>
      <c r="AO98" s="8" t="str">
        <f t="shared" si="47"/>
        <v/>
      </c>
      <c r="AS98" s="14">
        <f t="shared" si="54"/>
        <v>0.21352594339622649</v>
      </c>
      <c r="AT98" s="10">
        <v>298</v>
      </c>
      <c r="AU98" s="6">
        <v>8.48</v>
      </c>
      <c r="AV98" s="6">
        <f t="shared" si="48"/>
        <v>1.8107000000000006</v>
      </c>
      <c r="AW98" s="6">
        <f t="shared" si="49"/>
        <v>2.1061249999999987</v>
      </c>
      <c r="AX98" s="6">
        <f t="shared" si="50"/>
        <v>0.29542499999999805</v>
      </c>
      <c r="AY98" s="12">
        <f t="shared" si="51"/>
        <v>0.34301193798813234</v>
      </c>
      <c r="BB98" s="13">
        <f t="shared" si="52"/>
        <v>619.49821999999995</v>
      </c>
    </row>
    <row r="99" spans="1:54" x14ac:dyDescent="0.25">
      <c r="A99" s="1">
        <v>43578</v>
      </c>
      <c r="B99" s="6">
        <v>30.61</v>
      </c>
      <c r="C99" s="6">
        <v>27.46</v>
      </c>
      <c r="D99" s="6">
        <v>29.56</v>
      </c>
      <c r="E99" s="6">
        <f t="shared" si="34"/>
        <v>28.097245472944621</v>
      </c>
      <c r="F99" s="6">
        <v>28.315511684089156</v>
      </c>
      <c r="G99" s="6">
        <v>37.56</v>
      </c>
      <c r="H99" s="6">
        <v>28.37</v>
      </c>
      <c r="I99" s="6">
        <v>29.5</v>
      </c>
      <c r="J99" s="6">
        <v>23.861714437241673</v>
      </c>
      <c r="K99" s="6">
        <f t="shared" si="35"/>
        <v>1.1099999999999994</v>
      </c>
      <c r="L99" s="7">
        <f t="shared" si="27"/>
        <v>5.6382855627583268</v>
      </c>
      <c r="M99" s="6">
        <f t="shared" si="28"/>
        <v>2.2399999999999984</v>
      </c>
      <c r="N99" s="6">
        <f t="shared" si="29"/>
        <v>3.1499999999999986</v>
      </c>
      <c r="O99" s="6">
        <f t="shared" si="30"/>
        <v>-0.91000000000000014</v>
      </c>
      <c r="P99" s="6">
        <f t="shared" si="31"/>
        <v>1.1899999999999977</v>
      </c>
      <c r="Q99" s="6">
        <f t="shared" si="36"/>
        <v>-0.27275452705537973</v>
      </c>
      <c r="R99" s="6">
        <f t="shared" si="37"/>
        <v>-5.4488315910845131E-2</v>
      </c>
      <c r="S99" s="6">
        <f t="shared" si="32"/>
        <v>9.1900000000000013</v>
      </c>
      <c r="T99" s="6">
        <f t="shared" si="38"/>
        <v>6.9500000000000028</v>
      </c>
      <c r="U99" s="4" t="str">
        <f t="shared" si="39"/>
        <v>HIGHER</v>
      </c>
      <c r="V99" s="8">
        <v>624.25</v>
      </c>
      <c r="W99" s="9">
        <f t="shared" si="40"/>
        <v>1.2444883159108429</v>
      </c>
      <c r="X99" s="6">
        <f t="shared" si="41"/>
        <v>28.122734872463393</v>
      </c>
      <c r="Y99" s="6">
        <f t="shared" si="42"/>
        <v>1.4372651275366053</v>
      </c>
      <c r="Z99" s="6">
        <f t="shared" si="43"/>
        <v>-0.19277681162576243</v>
      </c>
      <c r="AA99" s="5">
        <f t="shared" si="44"/>
        <v>4</v>
      </c>
      <c r="AB99" s="5">
        <f t="shared" si="45"/>
        <v>2019</v>
      </c>
      <c r="AC99" s="5">
        <f t="shared" si="53"/>
        <v>17</v>
      </c>
      <c r="AF99" s="10">
        <v>42.4</v>
      </c>
      <c r="AG99" s="8">
        <f t="shared" si="46"/>
        <v>1200.5776954053802</v>
      </c>
      <c r="AL99" s="11">
        <f t="shared" si="33"/>
        <v>43578</v>
      </c>
      <c r="AM99" s="10">
        <v>620</v>
      </c>
      <c r="AN99" s="6">
        <v>3.9197000000000002</v>
      </c>
      <c r="AO99" s="8">
        <f t="shared" si="47"/>
        <v>110.23268387959477</v>
      </c>
      <c r="AS99" s="14">
        <f t="shared" si="54"/>
        <v>0.2207466986794718</v>
      </c>
      <c r="AT99" s="10">
        <v>296</v>
      </c>
      <c r="AU99" s="6">
        <v>8.33</v>
      </c>
      <c r="AV99" s="6">
        <f t="shared" si="48"/>
        <v>1.8388200000000001</v>
      </c>
      <c r="AW99" s="6">
        <f t="shared" si="49"/>
        <v>2.1357425999999986</v>
      </c>
      <c r="AX99" s="6">
        <f t="shared" si="50"/>
        <v>0.29692259999999848</v>
      </c>
      <c r="AY99" s="12">
        <f t="shared" si="51"/>
        <v>0.33987323212528359</v>
      </c>
      <c r="BB99" s="13">
        <f t="shared" si="52"/>
        <v>605.38865199999998</v>
      </c>
    </row>
    <row r="100" spans="1:54" x14ac:dyDescent="0.25">
      <c r="A100" s="1">
        <v>43579</v>
      </c>
      <c r="B100" s="6">
        <v>30.2</v>
      </c>
      <c r="C100" s="6">
        <v>27.05</v>
      </c>
      <c r="D100" s="6">
        <v>29.42</v>
      </c>
      <c r="E100" s="6">
        <f t="shared" si="34"/>
        <v>28.10857500740952</v>
      </c>
      <c r="F100" s="6">
        <v>28.326851496537731</v>
      </c>
      <c r="G100" s="6">
        <v>37.42</v>
      </c>
      <c r="H100" s="6">
        <v>28.22</v>
      </c>
      <c r="I100" s="6">
        <v>29.25</v>
      </c>
      <c r="J100" s="6">
        <v>23.894702982546615</v>
      </c>
      <c r="K100" s="6">
        <f t="shared" si="35"/>
        <v>0.94999999999999929</v>
      </c>
      <c r="L100" s="7">
        <f t="shared" si="27"/>
        <v>5.3552970174533847</v>
      </c>
      <c r="M100" s="6">
        <f t="shared" si="28"/>
        <v>1.9800000000000004</v>
      </c>
      <c r="N100" s="6">
        <f t="shared" si="29"/>
        <v>3.1499999999999986</v>
      </c>
      <c r="O100" s="6">
        <f t="shared" si="30"/>
        <v>-1.1699999999999982</v>
      </c>
      <c r="P100" s="6">
        <f t="shared" si="31"/>
        <v>1.2000000000000028</v>
      </c>
      <c r="Q100" s="6">
        <f t="shared" si="36"/>
        <v>-0.11142499259047867</v>
      </c>
      <c r="R100" s="6">
        <f t="shared" si="37"/>
        <v>0.10685149653773252</v>
      </c>
      <c r="S100" s="6">
        <f t="shared" si="32"/>
        <v>9.2000000000000028</v>
      </c>
      <c r="T100" s="6">
        <f t="shared" si="38"/>
        <v>7.2200000000000024</v>
      </c>
      <c r="U100" s="4" t="str">
        <f t="shared" si="39"/>
        <v>HIGHER</v>
      </c>
      <c r="V100" s="8">
        <v>624.5</v>
      </c>
      <c r="W100" s="9">
        <f t="shared" si="40"/>
        <v>1.0931485034622703</v>
      </c>
      <c r="X100" s="6">
        <f t="shared" si="41"/>
        <v>28.134074684911969</v>
      </c>
      <c r="Y100" s="6">
        <f t="shared" si="42"/>
        <v>1.2859253150880328</v>
      </c>
      <c r="Z100" s="6">
        <f t="shared" si="43"/>
        <v>-0.19277681162576243</v>
      </c>
      <c r="AA100" s="5">
        <f t="shared" si="44"/>
        <v>4</v>
      </c>
      <c r="AB100" s="5">
        <f t="shared" si="45"/>
        <v>2019</v>
      </c>
      <c r="AC100" s="5">
        <f t="shared" si="53"/>
        <v>17</v>
      </c>
      <c r="AF100" s="10">
        <v>43.853000000000002</v>
      </c>
      <c r="AG100" s="8">
        <f t="shared" si="46"/>
        <v>1242.2174186776692</v>
      </c>
      <c r="AL100" s="11">
        <f t="shared" si="33"/>
        <v>43579</v>
      </c>
      <c r="AM100" s="10">
        <v>620.25</v>
      </c>
      <c r="AN100" s="6">
        <v>3.9922</v>
      </c>
      <c r="AO100" s="8">
        <f t="shared" si="47"/>
        <v>112.31685295710558</v>
      </c>
      <c r="AS100" s="14">
        <f t="shared" si="54"/>
        <v>0.22243946731234854</v>
      </c>
      <c r="AT100" s="10">
        <v>295</v>
      </c>
      <c r="AU100" s="6">
        <v>8.26</v>
      </c>
      <c r="AV100" s="6">
        <f t="shared" si="48"/>
        <v>1.8373499999999989</v>
      </c>
      <c r="AW100" s="6">
        <f t="shared" si="49"/>
        <v>2.1352320000000002</v>
      </c>
      <c r="AX100" s="6">
        <f t="shared" si="50"/>
        <v>0.29788200000000131</v>
      </c>
      <c r="AY100" s="12">
        <f t="shared" si="51"/>
        <v>0.3376107167085487</v>
      </c>
      <c r="BB100" s="13">
        <f t="shared" si="52"/>
        <v>596.34970999999996</v>
      </c>
    </row>
    <row r="101" spans="1:54" x14ac:dyDescent="0.25">
      <c r="A101" s="1">
        <v>43580</v>
      </c>
      <c r="B101" s="6">
        <v>29.92</v>
      </c>
      <c r="C101" s="6">
        <v>26.77</v>
      </c>
      <c r="D101" s="6">
        <v>29.14</v>
      </c>
      <c r="E101" s="6">
        <f t="shared" si="34"/>
        <v>27.949961524900957</v>
      </c>
      <c r="F101" s="6">
        <v>28.281492246743433</v>
      </c>
      <c r="G101" s="6">
        <v>37.14</v>
      </c>
      <c r="H101" s="6">
        <v>27.94</v>
      </c>
      <c r="I101" s="6">
        <v>29.25</v>
      </c>
      <c r="J101" s="6">
        <v>23.66712670689309</v>
      </c>
      <c r="K101" s="6">
        <f t="shared" si="35"/>
        <v>0.67000000000000171</v>
      </c>
      <c r="L101" s="7">
        <f t="shared" si="27"/>
        <v>5.5828732931069105</v>
      </c>
      <c r="M101" s="6">
        <f t="shared" si="28"/>
        <v>1.9800000000000004</v>
      </c>
      <c r="N101" s="6">
        <f t="shared" si="29"/>
        <v>3.1500000000000021</v>
      </c>
      <c r="O101" s="6">
        <f t="shared" si="30"/>
        <v>-1.1700000000000017</v>
      </c>
      <c r="P101" s="6">
        <f t="shared" si="31"/>
        <v>1.1999999999999993</v>
      </c>
      <c r="Q101" s="6">
        <f t="shared" si="36"/>
        <v>9.9615249009552542E-3</v>
      </c>
      <c r="R101" s="6">
        <f t="shared" si="37"/>
        <v>0.34149224674343159</v>
      </c>
      <c r="S101" s="6">
        <f t="shared" si="32"/>
        <v>9.1999999999999993</v>
      </c>
      <c r="T101" s="6">
        <f t="shared" si="38"/>
        <v>7.2199999999999989</v>
      </c>
      <c r="U101" s="4" t="str">
        <f t="shared" si="39"/>
        <v>HIGHER</v>
      </c>
      <c r="V101" s="8">
        <v>623.5</v>
      </c>
      <c r="W101" s="9">
        <f t="shared" si="40"/>
        <v>0.8585077532565677</v>
      </c>
      <c r="X101" s="6">
        <f t="shared" si="41"/>
        <v>27.975317310631933</v>
      </c>
      <c r="Y101" s="6">
        <f t="shared" si="42"/>
        <v>1.1646826893680675</v>
      </c>
      <c r="Z101" s="6">
        <f t="shared" si="43"/>
        <v>-0.30617493611149982</v>
      </c>
      <c r="AA101" s="5">
        <f t="shared" si="44"/>
        <v>4</v>
      </c>
      <c r="AB101" s="5">
        <f t="shared" si="45"/>
        <v>2019</v>
      </c>
      <c r="AC101" s="5">
        <f t="shared" si="53"/>
        <v>17</v>
      </c>
      <c r="AF101" s="10">
        <v>44.92</v>
      </c>
      <c r="AG101" s="8">
        <f t="shared" si="46"/>
        <v>1270.4046317237153</v>
      </c>
      <c r="AL101" s="11">
        <f t="shared" si="33"/>
        <v>43580</v>
      </c>
      <c r="AM101" s="10">
        <v>616.75</v>
      </c>
      <c r="AN101" s="6">
        <v>3.9529999999999998</v>
      </c>
      <c r="AO101" s="8">
        <f t="shared" si="47"/>
        <v>110.58642932892803</v>
      </c>
      <c r="AS101" s="14">
        <f t="shared" si="54"/>
        <v>0.22958915662650603</v>
      </c>
      <c r="AT101" s="10">
        <v>301</v>
      </c>
      <c r="AU101" s="6">
        <v>8.3000000000000007</v>
      </c>
      <c r="AV101" s="6">
        <f t="shared" si="48"/>
        <v>1.9055900000000001</v>
      </c>
      <c r="AW101" s="6">
        <f t="shared" si="49"/>
        <v>2.2041271999999985</v>
      </c>
      <c r="AX101" s="6">
        <f t="shared" si="50"/>
        <v>0.29853719999999839</v>
      </c>
      <c r="AY101" s="12">
        <f t="shared" si="51"/>
        <v>0.33105671004923332</v>
      </c>
      <c r="BB101" s="13">
        <f t="shared" si="52"/>
        <v>590.17677399999991</v>
      </c>
    </row>
    <row r="102" spans="1:54" x14ac:dyDescent="0.25">
      <c r="A102" s="1">
        <v>43581</v>
      </c>
      <c r="B102" s="6">
        <v>29.8</v>
      </c>
      <c r="C102" s="6">
        <v>26.65</v>
      </c>
      <c r="D102" s="6">
        <v>29.27</v>
      </c>
      <c r="E102" s="6">
        <f t="shared" si="34"/>
        <v>28.176552214198903</v>
      </c>
      <c r="F102" s="6">
        <v>28.202113559603415</v>
      </c>
      <c r="G102" s="6">
        <v>37.020000000000003</v>
      </c>
      <c r="H102" s="6">
        <v>27.84</v>
      </c>
      <c r="I102" s="6">
        <v>29</v>
      </c>
      <c r="J102" s="6">
        <v>23.267066161731496</v>
      </c>
      <c r="K102" s="6">
        <f t="shared" si="35"/>
        <v>0.80000000000000071</v>
      </c>
      <c r="L102" s="7">
        <f t="shared" si="27"/>
        <v>5.7329338382685044</v>
      </c>
      <c r="M102" s="6">
        <f t="shared" si="28"/>
        <v>1.9600000000000009</v>
      </c>
      <c r="N102" s="6">
        <f t="shared" si="29"/>
        <v>3.1500000000000021</v>
      </c>
      <c r="O102" s="6">
        <f t="shared" si="30"/>
        <v>-1.1900000000000013</v>
      </c>
      <c r="P102" s="6">
        <f t="shared" si="31"/>
        <v>1.4299999999999997</v>
      </c>
      <c r="Q102" s="6">
        <f t="shared" si="36"/>
        <v>0.33655221419890324</v>
      </c>
      <c r="R102" s="6">
        <f t="shared" si="37"/>
        <v>0.36211355960341507</v>
      </c>
      <c r="S102" s="6">
        <f t="shared" si="32"/>
        <v>9.1800000000000033</v>
      </c>
      <c r="T102" s="6">
        <f t="shared" si="38"/>
        <v>7.2200000000000024</v>
      </c>
      <c r="U102" s="4" t="str">
        <f t="shared" si="39"/>
        <v>HIGHER</v>
      </c>
      <c r="V102" s="8">
        <v>621.75</v>
      </c>
      <c r="W102" s="9">
        <f t="shared" si="40"/>
        <v>1.0678864403965846</v>
      </c>
      <c r="X102" s="6">
        <f t="shared" si="41"/>
        <v>28.202113559603411</v>
      </c>
      <c r="Y102" s="6">
        <f t="shared" si="42"/>
        <v>1.0678864403965882</v>
      </c>
      <c r="Z102" s="6">
        <f t="shared" si="43"/>
        <v>-3.5527136788005009E-15</v>
      </c>
      <c r="AA102" s="5">
        <f t="shared" si="44"/>
        <v>4</v>
      </c>
      <c r="AB102" s="5">
        <f t="shared" si="45"/>
        <v>2019</v>
      </c>
      <c r="AC102" s="5">
        <f t="shared" si="53"/>
        <v>17</v>
      </c>
      <c r="AF102" s="10">
        <v>45.808999999999997</v>
      </c>
      <c r="AG102" s="8">
        <f t="shared" si="46"/>
        <v>1291.9106200518729</v>
      </c>
      <c r="AL102" s="11">
        <f t="shared" si="33"/>
        <v>43581</v>
      </c>
      <c r="AM102" s="10">
        <v>621.75</v>
      </c>
      <c r="AN102" s="6">
        <v>3.9287999999999998</v>
      </c>
      <c r="AO102" s="8">
        <f t="shared" si="47"/>
        <v>110.8004637529699</v>
      </c>
      <c r="AS102" s="14">
        <f t="shared" si="54"/>
        <v>0.21824848484848455</v>
      </c>
      <c r="AT102" s="10">
        <v>295</v>
      </c>
      <c r="AU102" s="6">
        <v>8.25</v>
      </c>
      <c r="AV102" s="6">
        <f t="shared" si="48"/>
        <v>1.8005499999999977</v>
      </c>
      <c r="AW102" s="6">
        <f t="shared" si="49"/>
        <v>2.0993679999999983</v>
      </c>
      <c r="AX102" s="6">
        <f t="shared" si="50"/>
        <v>0.29881800000000069</v>
      </c>
      <c r="AY102" s="12">
        <f t="shared" si="51"/>
        <v>0.33463542916374739</v>
      </c>
      <c r="BB102" s="13">
        <f t="shared" si="52"/>
        <v>587.53122999999994</v>
      </c>
    </row>
    <row r="103" spans="1:54" x14ac:dyDescent="0.25">
      <c r="A103" s="1">
        <v>43584</v>
      </c>
      <c r="B103" s="6">
        <v>30.16</v>
      </c>
      <c r="C103" s="6">
        <v>27.01</v>
      </c>
      <c r="D103" s="6">
        <v>29.63</v>
      </c>
      <c r="E103" s="6">
        <f t="shared" si="34"/>
        <v>28.448461041356428</v>
      </c>
      <c r="F103" s="6">
        <v>28.474269058369188</v>
      </c>
      <c r="G103" s="6">
        <v>37.880000000000003</v>
      </c>
      <c r="H103" s="6">
        <v>28.19</v>
      </c>
      <c r="I103" s="6">
        <v>29</v>
      </c>
      <c r="J103" s="6">
        <v>23.151659684455435</v>
      </c>
      <c r="K103" s="6">
        <f t="shared" si="35"/>
        <v>1.1600000000000001</v>
      </c>
      <c r="L103" s="7">
        <f t="shared" si="27"/>
        <v>5.848340315544565</v>
      </c>
      <c r="M103" s="6">
        <f t="shared" si="28"/>
        <v>1.9699999999999989</v>
      </c>
      <c r="N103" s="6">
        <f t="shared" si="29"/>
        <v>3.1499999999999986</v>
      </c>
      <c r="O103" s="6">
        <f t="shared" si="30"/>
        <v>-1.1799999999999997</v>
      </c>
      <c r="P103" s="6">
        <f t="shared" si="31"/>
        <v>1.4399999999999977</v>
      </c>
      <c r="Q103" s="6">
        <f t="shared" si="36"/>
        <v>0.25846104135642634</v>
      </c>
      <c r="R103" s="6">
        <f t="shared" si="37"/>
        <v>0.28426905836918692</v>
      </c>
      <c r="S103" s="6">
        <f t="shared" si="32"/>
        <v>9.6900000000000013</v>
      </c>
      <c r="T103" s="6">
        <f t="shared" si="38"/>
        <v>7.7200000000000024</v>
      </c>
      <c r="U103" s="4" t="str">
        <f t="shared" si="39"/>
        <v>HIGHER</v>
      </c>
      <c r="V103" s="8">
        <v>627.75</v>
      </c>
      <c r="W103" s="9">
        <f t="shared" si="40"/>
        <v>1.1557309416308108</v>
      </c>
      <c r="X103" s="6">
        <f t="shared" si="41"/>
        <v>28.474269058369188</v>
      </c>
      <c r="Y103" s="6">
        <f t="shared" si="42"/>
        <v>1.1557309416308108</v>
      </c>
      <c r="Z103" s="6">
        <f t="shared" si="43"/>
        <v>0</v>
      </c>
      <c r="AA103" s="5">
        <f t="shared" si="44"/>
        <v>4</v>
      </c>
      <c r="AB103" s="5">
        <f t="shared" si="45"/>
        <v>2019</v>
      </c>
      <c r="AC103" s="5">
        <f t="shared" si="53"/>
        <v>18</v>
      </c>
      <c r="AF103" s="10">
        <v>44.35</v>
      </c>
      <c r="AG103" s="8">
        <f t="shared" si="46"/>
        <v>1262.8338327386737</v>
      </c>
      <c r="AL103" s="11">
        <f t="shared" si="33"/>
        <v>43584</v>
      </c>
      <c r="AM103" s="10">
        <v>627.75</v>
      </c>
      <c r="AN103" s="6">
        <v>3.9441999999999999</v>
      </c>
      <c r="AO103" s="8">
        <f t="shared" si="47"/>
        <v>112.30821202001975</v>
      </c>
      <c r="AS103" s="14">
        <f t="shared" si="54"/>
        <v>0.23774848116646402</v>
      </c>
      <c r="AT103" s="10">
        <v>299</v>
      </c>
      <c r="AU103" s="6">
        <v>8.23</v>
      </c>
      <c r="AV103" s="6">
        <f t="shared" si="48"/>
        <v>1.956669999999999</v>
      </c>
      <c r="AW103" s="6">
        <f t="shared" si="49"/>
        <v>2.2546455999999981</v>
      </c>
      <c r="AX103" s="6">
        <f t="shared" si="50"/>
        <v>0.29797559999999912</v>
      </c>
      <c r="AY103" s="12">
        <f t="shared" si="51"/>
        <v>0.3343104170258886</v>
      </c>
      <c r="BB103" s="13">
        <f t="shared" si="52"/>
        <v>595.46786199999997</v>
      </c>
    </row>
    <row r="104" spans="1:54" x14ac:dyDescent="0.25">
      <c r="A104" s="1">
        <v>43585</v>
      </c>
      <c r="B104" s="6">
        <v>29.86</v>
      </c>
      <c r="C104" s="6">
        <v>26.71</v>
      </c>
      <c r="D104" s="6">
        <v>29.33</v>
      </c>
      <c r="E104" s="6">
        <f t="shared" si="34"/>
        <v>28.119904541874412</v>
      </c>
      <c r="F104" s="6">
        <v>27.997996935529084</v>
      </c>
      <c r="G104" s="6">
        <v>37.58</v>
      </c>
      <c r="H104" s="6">
        <v>27.88</v>
      </c>
      <c r="I104" s="6">
        <v>29</v>
      </c>
      <c r="J104" s="6">
        <v>22.986996386557461</v>
      </c>
      <c r="K104" s="6">
        <f t="shared" si="35"/>
        <v>0.85999999999999943</v>
      </c>
      <c r="L104" s="7">
        <f t="shared" si="27"/>
        <v>6.0130036134425389</v>
      </c>
      <c r="M104" s="6">
        <f t="shared" si="28"/>
        <v>1.9800000000000004</v>
      </c>
      <c r="N104" s="6">
        <f t="shared" si="29"/>
        <v>3.1499999999999986</v>
      </c>
      <c r="O104" s="6">
        <f t="shared" si="30"/>
        <v>-1.1699999999999982</v>
      </c>
      <c r="P104" s="6">
        <f t="shared" si="31"/>
        <v>1.4499999999999993</v>
      </c>
      <c r="Q104" s="6">
        <f t="shared" si="36"/>
        <v>0.23990454187441301</v>
      </c>
      <c r="R104" s="6">
        <f t="shared" si="37"/>
        <v>0.11799693552908508</v>
      </c>
      <c r="S104" s="6">
        <f t="shared" si="32"/>
        <v>9.6999999999999993</v>
      </c>
      <c r="T104" s="6">
        <f t="shared" si="38"/>
        <v>7.7199999999999989</v>
      </c>
      <c r="U104" s="4" t="str">
        <f t="shared" si="39"/>
        <v>HIGHER</v>
      </c>
      <c r="V104" s="8">
        <v>617.25</v>
      </c>
      <c r="W104" s="9">
        <f t="shared" si="40"/>
        <v>1.3320030644709142</v>
      </c>
      <c r="X104" s="6">
        <f t="shared" si="41"/>
        <v>28.145414497360544</v>
      </c>
      <c r="Y104" s="6">
        <f t="shared" si="42"/>
        <v>1.1845855026394538</v>
      </c>
      <c r="Z104" s="6">
        <f t="shared" si="43"/>
        <v>0.14741756183146038</v>
      </c>
      <c r="AA104" s="5">
        <f t="shared" si="44"/>
        <v>4</v>
      </c>
      <c r="AB104" s="5">
        <f t="shared" si="45"/>
        <v>2019</v>
      </c>
      <c r="AC104" s="5">
        <f t="shared" si="53"/>
        <v>18</v>
      </c>
      <c r="AF104" s="10">
        <v>44.241999999999997</v>
      </c>
      <c r="AG104" s="8">
        <f t="shared" si="46"/>
        <v>1238.6873804216777</v>
      </c>
      <c r="AL104" s="11">
        <f t="shared" si="33"/>
        <v>43585</v>
      </c>
      <c r="AM104" s="10">
        <v>620.5</v>
      </c>
      <c r="AN104" s="6">
        <v>3.9207000000000001</v>
      </c>
      <c r="AO104" s="8">
        <f t="shared" si="47"/>
        <v>110.34972661980152</v>
      </c>
      <c r="AS104" s="14">
        <f t="shared" si="54"/>
        <v>0.24406495098039208</v>
      </c>
      <c r="AT104" s="10">
        <v>299</v>
      </c>
      <c r="AU104" s="6">
        <v>8.16</v>
      </c>
      <c r="AV104" s="6">
        <f t="shared" si="48"/>
        <v>1.9915699999999994</v>
      </c>
      <c r="AW104" s="6">
        <f t="shared" si="49"/>
        <v>2.2902475999999989</v>
      </c>
      <c r="AX104" s="6">
        <f t="shared" si="50"/>
        <v>0.29867759999999954</v>
      </c>
      <c r="AY104" s="12">
        <f t="shared" si="51"/>
        <v>0.33208936780188819</v>
      </c>
      <c r="BB104" s="13">
        <f t="shared" si="52"/>
        <v>588.85400200000004</v>
      </c>
    </row>
    <row r="105" spans="1:54" x14ac:dyDescent="0.25">
      <c r="A105" s="1">
        <v>43586</v>
      </c>
      <c r="B105" s="6">
        <v>29.93</v>
      </c>
      <c r="C105" s="6">
        <v>26.78</v>
      </c>
      <c r="D105" s="6">
        <v>29.4</v>
      </c>
      <c r="E105" s="6" t="e">
        <f t="shared" si="34"/>
        <v>#VALUE!</v>
      </c>
      <c r="F105" s="6" t="s">
        <v>43</v>
      </c>
      <c r="G105" s="6">
        <v>37.65</v>
      </c>
      <c r="H105" s="6">
        <v>27.65</v>
      </c>
      <c r="I105" s="6">
        <v>29</v>
      </c>
      <c r="J105" s="6"/>
      <c r="K105" s="6">
        <f t="shared" si="35"/>
        <v>0.92999999999999972</v>
      </c>
      <c r="L105" s="7" t="str">
        <f t="shared" si="27"/>
        <v/>
      </c>
      <c r="M105" s="6">
        <f t="shared" si="28"/>
        <v>2.2800000000000011</v>
      </c>
      <c r="N105" s="6">
        <f t="shared" si="29"/>
        <v>3.1499999999999986</v>
      </c>
      <c r="O105" s="6">
        <f t="shared" si="30"/>
        <v>-0.86999999999999744</v>
      </c>
      <c r="P105" s="6">
        <f t="shared" si="31"/>
        <v>1.75</v>
      </c>
      <c r="Q105" s="6" t="e">
        <f t="shared" si="36"/>
        <v>#VALUE!</v>
      </c>
      <c r="R105" s="6" t="str">
        <f t="shared" si="37"/>
        <v/>
      </c>
      <c r="S105" s="6">
        <f t="shared" si="32"/>
        <v>10</v>
      </c>
      <c r="T105" s="6">
        <f t="shared" si="38"/>
        <v>7.7199999999999989</v>
      </c>
      <c r="U105" s="4" t="str">
        <f t="shared" si="39"/>
        <v>HIGHER</v>
      </c>
      <c r="W105" s="9"/>
      <c r="X105" s="6" t="str">
        <f t="shared" si="41"/>
        <v/>
      </c>
      <c r="Y105" s="6" t="str">
        <f t="shared" si="42"/>
        <v/>
      </c>
      <c r="Z105" s="6" t="str">
        <f t="shared" si="43"/>
        <v/>
      </c>
      <c r="AA105" s="5">
        <f t="shared" si="44"/>
        <v>5</v>
      </c>
      <c r="AB105" s="5">
        <f t="shared" si="45"/>
        <v>2019</v>
      </c>
      <c r="AC105" s="5">
        <f t="shared" si="53"/>
        <v>18</v>
      </c>
      <c r="AF105" s="10">
        <v>44.11</v>
      </c>
      <c r="AG105" s="8" t="str">
        <f t="shared" si="46"/>
        <v/>
      </c>
      <c r="AL105" s="11">
        <f t="shared" si="33"/>
        <v>43586</v>
      </c>
      <c r="AM105" s="10"/>
      <c r="AN105" s="6">
        <v>3.9195000000000002</v>
      </c>
      <c r="AO105" s="8" t="str">
        <f t="shared" si="47"/>
        <v/>
      </c>
      <c r="AS105" s="14">
        <f t="shared" si="54"/>
        <v>0.21714147521160818</v>
      </c>
      <c r="AT105" s="10">
        <v>295</v>
      </c>
      <c r="AU105" s="6">
        <v>8.27</v>
      </c>
      <c r="AV105" s="6">
        <f t="shared" si="48"/>
        <v>1.7957599999999996</v>
      </c>
      <c r="AW105" s="6">
        <f t="shared" si="49"/>
        <v>2.0942737999999999</v>
      </c>
      <c r="AX105" s="6">
        <f t="shared" si="50"/>
        <v>0.29851380000000027</v>
      </c>
      <c r="AY105" s="12">
        <f t="shared" si="51"/>
        <v>0.33560532512451707</v>
      </c>
      <c r="BB105" s="13">
        <f t="shared" si="52"/>
        <v>590.39723600000002</v>
      </c>
    </row>
    <row r="106" spans="1:54" x14ac:dyDescent="0.25">
      <c r="A106" s="1">
        <v>43587</v>
      </c>
      <c r="B106" s="6">
        <v>29.78</v>
      </c>
      <c r="C106" s="6">
        <v>26.63</v>
      </c>
      <c r="D106" s="6">
        <v>29.25</v>
      </c>
      <c r="E106" s="6">
        <f t="shared" si="34"/>
        <v>27.972620593830754</v>
      </c>
      <c r="F106" s="6">
        <v>27.895938623491922</v>
      </c>
      <c r="G106" s="6">
        <v>37.5</v>
      </c>
      <c r="H106" s="6">
        <v>27.5</v>
      </c>
      <c r="I106" s="6">
        <v>29</v>
      </c>
      <c r="J106" s="6">
        <v>22.243636460604975</v>
      </c>
      <c r="K106" s="6">
        <f t="shared" si="35"/>
        <v>0.78000000000000114</v>
      </c>
      <c r="L106" s="7">
        <f t="shared" si="27"/>
        <v>6.756363539395025</v>
      </c>
      <c r="M106" s="6">
        <f t="shared" si="28"/>
        <v>2.2800000000000011</v>
      </c>
      <c r="N106" s="6">
        <f t="shared" si="29"/>
        <v>3.1500000000000021</v>
      </c>
      <c r="O106" s="6">
        <f t="shared" si="30"/>
        <v>-0.87000000000000099</v>
      </c>
      <c r="P106" s="6">
        <f t="shared" si="31"/>
        <v>1.75</v>
      </c>
      <c r="Q106" s="6">
        <f t="shared" si="36"/>
        <v>0.47262059383075439</v>
      </c>
      <c r="R106" s="6">
        <f t="shared" si="37"/>
        <v>0.39593862349192221</v>
      </c>
      <c r="S106" s="6">
        <f t="shared" si="32"/>
        <v>10</v>
      </c>
      <c r="T106" s="6">
        <f t="shared" si="38"/>
        <v>7.7199999999999989</v>
      </c>
      <c r="U106" s="4" t="str">
        <f t="shared" si="39"/>
        <v>HIGHER</v>
      </c>
      <c r="V106" s="8">
        <v>615</v>
      </c>
      <c r="W106" s="9">
        <f t="shared" si="40"/>
        <v>1.3540613765080778</v>
      </c>
      <c r="X106" s="6">
        <f t="shared" si="41"/>
        <v>27.997996935529081</v>
      </c>
      <c r="Y106" s="6">
        <f t="shared" si="42"/>
        <v>1.2520030644709195</v>
      </c>
      <c r="Z106" s="6">
        <f t="shared" si="43"/>
        <v>0.10205831203715832</v>
      </c>
      <c r="AA106" s="5">
        <f t="shared" si="44"/>
        <v>5</v>
      </c>
      <c r="AB106" s="5">
        <f t="shared" si="45"/>
        <v>2019</v>
      </c>
      <c r="AC106" s="5">
        <f t="shared" si="53"/>
        <v>18</v>
      </c>
      <c r="AF106" s="10">
        <v>44.725000000000001</v>
      </c>
      <c r="AG106" s="8">
        <f t="shared" si="46"/>
        <v>1247.6458549356762</v>
      </c>
      <c r="AL106" s="11">
        <f t="shared" si="33"/>
        <v>43587</v>
      </c>
      <c r="AM106" s="10">
        <v>617.25</v>
      </c>
      <c r="AN106" s="6">
        <v>3.9653999999999998</v>
      </c>
      <c r="AO106" s="8">
        <f t="shared" si="47"/>
        <v>111.02325704814704</v>
      </c>
      <c r="AS106" s="14">
        <f t="shared" si="54"/>
        <v>0.21976894865525656</v>
      </c>
      <c r="AT106" s="10">
        <v>292</v>
      </c>
      <c r="AU106" s="6">
        <v>8.18</v>
      </c>
      <c r="AV106" s="6">
        <f t="shared" si="48"/>
        <v>1.7977099999999986</v>
      </c>
      <c r="AW106" s="6">
        <f t="shared" si="49"/>
        <v>2.0965747999999991</v>
      </c>
      <c r="AX106" s="6">
        <f t="shared" si="50"/>
        <v>0.29886480000000049</v>
      </c>
      <c r="AY106" s="12">
        <f t="shared" si="51"/>
        <v>0.33676516924956462</v>
      </c>
      <c r="BB106" s="13">
        <f t="shared" si="52"/>
        <v>587.09030599999994</v>
      </c>
    </row>
    <row r="107" spans="1:54" x14ac:dyDescent="0.25">
      <c r="A107" s="1">
        <v>43588</v>
      </c>
      <c r="B107" s="6">
        <v>29.63</v>
      </c>
      <c r="C107" s="6">
        <v>26.48</v>
      </c>
      <c r="D107" s="6">
        <v>29.1</v>
      </c>
      <c r="E107" s="6">
        <f t="shared" si="34"/>
        <v>27.949961524900957</v>
      </c>
      <c r="F107" s="6">
        <v>27.884598811043347</v>
      </c>
      <c r="G107" s="6">
        <v>37.35</v>
      </c>
      <c r="H107" s="6">
        <v>27.35</v>
      </c>
      <c r="I107" s="6">
        <v>29</v>
      </c>
      <c r="J107" s="6">
        <v>21.984065283060055</v>
      </c>
      <c r="K107" s="6">
        <f t="shared" si="35"/>
        <v>0.62999999999999901</v>
      </c>
      <c r="L107" s="7">
        <f t="shared" si="27"/>
        <v>7.0159347169399453</v>
      </c>
      <c r="M107" s="6">
        <f t="shared" si="28"/>
        <v>2.2799999999999976</v>
      </c>
      <c r="N107" s="6">
        <f t="shared" si="29"/>
        <v>3.1499999999999986</v>
      </c>
      <c r="O107" s="6">
        <f t="shared" si="30"/>
        <v>-0.87000000000000099</v>
      </c>
      <c r="P107" s="6">
        <f t="shared" si="31"/>
        <v>1.75</v>
      </c>
      <c r="Q107" s="6">
        <f t="shared" si="36"/>
        <v>0.59996152490095511</v>
      </c>
      <c r="R107" s="6">
        <f t="shared" si="37"/>
        <v>0.53459881104334528</v>
      </c>
      <c r="S107" s="6">
        <f t="shared" si="32"/>
        <v>10</v>
      </c>
      <c r="T107" s="6">
        <f t="shared" si="38"/>
        <v>7.7200000000000024</v>
      </c>
      <c r="U107" s="4" t="str">
        <f t="shared" si="39"/>
        <v>HIGHER</v>
      </c>
      <c r="V107" s="8">
        <v>614.75</v>
      </c>
      <c r="W107" s="9">
        <f t="shared" si="40"/>
        <v>1.2154011889566547</v>
      </c>
      <c r="X107" s="6">
        <f t="shared" si="41"/>
        <v>27.975317310631933</v>
      </c>
      <c r="Y107" s="6">
        <f t="shared" si="42"/>
        <v>1.1246826893680684</v>
      </c>
      <c r="Z107" s="6">
        <f t="shared" si="43"/>
        <v>9.0718499588586354E-2</v>
      </c>
      <c r="AA107" s="5">
        <f t="shared" si="44"/>
        <v>5</v>
      </c>
      <c r="AB107" s="5">
        <f t="shared" si="45"/>
        <v>2019</v>
      </c>
      <c r="AC107" s="5">
        <f t="shared" si="53"/>
        <v>18</v>
      </c>
      <c r="AF107" s="10">
        <v>44.44</v>
      </c>
      <c r="AG107" s="8">
        <f t="shared" si="46"/>
        <v>1239.1915711627662</v>
      </c>
      <c r="AL107" s="11">
        <f t="shared" si="33"/>
        <v>43588</v>
      </c>
      <c r="AM107" s="10">
        <v>616.75</v>
      </c>
      <c r="AN107" s="6">
        <v>3.9378000000000002</v>
      </c>
      <c r="AO107" s="8">
        <f t="shared" si="47"/>
        <v>110.16120450580647</v>
      </c>
      <c r="AS107" s="14">
        <f t="shared" si="54"/>
        <v>0.22199020807833522</v>
      </c>
      <c r="AT107" s="10">
        <v>293</v>
      </c>
      <c r="AU107" s="6">
        <v>8.17</v>
      </c>
      <c r="AV107" s="6">
        <f t="shared" si="48"/>
        <v>1.8136599999999987</v>
      </c>
      <c r="AW107" s="6">
        <f t="shared" si="49"/>
        <v>2.1128757999999994</v>
      </c>
      <c r="AX107" s="6">
        <f t="shared" si="50"/>
        <v>0.2992158000000007</v>
      </c>
      <c r="AY107" s="12">
        <f t="shared" si="51"/>
        <v>0.33487632109472276</v>
      </c>
      <c r="BB107" s="13">
        <f t="shared" si="52"/>
        <v>583.78337599999998</v>
      </c>
    </row>
    <row r="108" spans="1:54" x14ac:dyDescent="0.25">
      <c r="A108" s="1">
        <v>43591</v>
      </c>
      <c r="B108" s="6">
        <v>29.41</v>
      </c>
      <c r="C108" s="6">
        <v>26.26</v>
      </c>
      <c r="D108" s="6">
        <v>28.88</v>
      </c>
      <c r="E108" s="6" t="e">
        <f t="shared" si="34"/>
        <v>#VALUE!</v>
      </c>
      <c r="F108" s="6" t="s">
        <v>43</v>
      </c>
      <c r="G108" s="6">
        <v>37.130000000000003</v>
      </c>
      <c r="H108" s="6">
        <v>27.13</v>
      </c>
      <c r="I108" s="6">
        <v>29</v>
      </c>
      <c r="J108" s="6">
        <v>21.727802723461522</v>
      </c>
      <c r="K108" s="6">
        <f t="shared" si="35"/>
        <v>0.41000000000000014</v>
      </c>
      <c r="L108" s="7">
        <f t="shared" si="27"/>
        <v>7.2721972765384777</v>
      </c>
      <c r="M108" s="6">
        <f t="shared" si="28"/>
        <v>2.2800000000000011</v>
      </c>
      <c r="N108" s="6">
        <f t="shared" si="29"/>
        <v>3.1499999999999986</v>
      </c>
      <c r="O108" s="6">
        <f t="shared" si="30"/>
        <v>-0.86999999999999744</v>
      </c>
      <c r="P108" s="6">
        <f t="shared" si="31"/>
        <v>1.75</v>
      </c>
      <c r="Q108" s="6" t="e">
        <f t="shared" si="36"/>
        <v>#VALUE!</v>
      </c>
      <c r="R108" s="6" t="str">
        <f t="shared" si="37"/>
        <v/>
      </c>
      <c r="S108" s="6">
        <f t="shared" si="32"/>
        <v>10.000000000000004</v>
      </c>
      <c r="T108" s="6">
        <f t="shared" si="38"/>
        <v>7.7200000000000024</v>
      </c>
      <c r="U108" s="4" t="str">
        <f t="shared" si="39"/>
        <v>HIGHER</v>
      </c>
      <c r="W108" s="9"/>
      <c r="X108" s="6" t="str">
        <f t="shared" si="41"/>
        <v/>
      </c>
      <c r="Y108" s="6" t="str">
        <f t="shared" si="42"/>
        <v/>
      </c>
      <c r="Z108" s="6" t="str">
        <f t="shared" si="43"/>
        <v/>
      </c>
      <c r="AA108" s="5">
        <f t="shared" si="44"/>
        <v>5</v>
      </c>
      <c r="AB108" s="5">
        <f t="shared" si="45"/>
        <v>2019</v>
      </c>
      <c r="AC108" s="5">
        <f t="shared" si="53"/>
        <v>19</v>
      </c>
      <c r="AF108" s="10">
        <v>44.64</v>
      </c>
      <c r="AG108" s="8" t="str">
        <f t="shared" si="46"/>
        <v/>
      </c>
      <c r="AL108" s="11">
        <f t="shared" si="33"/>
        <v>43591</v>
      </c>
      <c r="AM108" s="10"/>
      <c r="AN108" s="6">
        <v>3.9683000000000002</v>
      </c>
      <c r="AO108" s="8" t="str">
        <f t="shared" si="47"/>
        <v/>
      </c>
      <c r="AS108" s="14">
        <f t="shared" si="54"/>
        <v>0.24961257861635208</v>
      </c>
      <c r="AT108" s="10">
        <v>292</v>
      </c>
      <c r="AU108" s="6">
        <v>7.95</v>
      </c>
      <c r="AV108" s="6">
        <f t="shared" si="48"/>
        <v>1.9844199999999992</v>
      </c>
      <c r="AW108" s="6">
        <f t="shared" si="49"/>
        <v>2.2841505999999994</v>
      </c>
      <c r="AX108" s="6">
        <f t="shared" si="50"/>
        <v>0.29973060000000018</v>
      </c>
      <c r="AY108" s="12">
        <f t="shared" si="51"/>
        <v>0.33397845475624993</v>
      </c>
      <c r="BB108" s="13">
        <f t="shared" si="52"/>
        <v>578.93321200000003</v>
      </c>
    </row>
    <row r="109" spans="1:54" x14ac:dyDescent="0.25">
      <c r="A109" s="1">
        <v>43592</v>
      </c>
      <c r="B109" s="6">
        <v>29.75</v>
      </c>
      <c r="C109" s="6">
        <v>26.6</v>
      </c>
      <c r="D109" s="6">
        <v>28.85</v>
      </c>
      <c r="E109" s="6">
        <f t="shared" si="34"/>
        <v>28.017938731690339</v>
      </c>
      <c r="F109" s="6">
        <v>27.941297873286214</v>
      </c>
      <c r="G109" s="6">
        <v>37.1</v>
      </c>
      <c r="H109" s="6">
        <v>27.1</v>
      </c>
      <c r="I109" s="6">
        <v>29</v>
      </c>
      <c r="J109" s="6">
        <v>22.302269189912984</v>
      </c>
      <c r="K109" s="6">
        <f t="shared" si="35"/>
        <v>0.75</v>
      </c>
      <c r="L109" s="7">
        <f t="shared" si="27"/>
        <v>6.6977308100870161</v>
      </c>
      <c r="M109" s="6">
        <f t="shared" si="28"/>
        <v>2.6499999999999986</v>
      </c>
      <c r="N109" s="6">
        <f t="shared" si="29"/>
        <v>3.1499999999999986</v>
      </c>
      <c r="O109" s="6">
        <f t="shared" si="30"/>
        <v>-0.5</v>
      </c>
      <c r="P109" s="6">
        <f t="shared" si="31"/>
        <v>1.75</v>
      </c>
      <c r="Q109" s="6">
        <f t="shared" si="36"/>
        <v>0.91793873169033802</v>
      </c>
      <c r="R109" s="6">
        <f t="shared" si="37"/>
        <v>0.84129787328621219</v>
      </c>
      <c r="S109" s="6">
        <f t="shared" si="32"/>
        <v>10</v>
      </c>
      <c r="T109" s="6">
        <f t="shared" si="38"/>
        <v>7.3500000000000014</v>
      </c>
      <c r="U109" s="4" t="str">
        <f t="shared" si="39"/>
        <v>HIGHER</v>
      </c>
      <c r="V109" s="8">
        <v>616</v>
      </c>
      <c r="W109" s="9">
        <f t="shared" si="40"/>
        <v>0.90870212671378781</v>
      </c>
      <c r="X109" s="6">
        <f t="shared" si="41"/>
        <v>28.043356185323379</v>
      </c>
      <c r="Y109" s="6">
        <f t="shared" si="42"/>
        <v>0.80664381467662238</v>
      </c>
      <c r="Z109" s="6">
        <f t="shared" si="43"/>
        <v>0.10205831203716542</v>
      </c>
      <c r="AA109" s="5">
        <f t="shared" si="44"/>
        <v>5</v>
      </c>
      <c r="AB109" s="5">
        <f t="shared" si="45"/>
        <v>2019</v>
      </c>
      <c r="AC109" s="5">
        <f t="shared" si="53"/>
        <v>19</v>
      </c>
      <c r="AF109" s="10">
        <v>45.26</v>
      </c>
      <c r="AG109" s="8">
        <f t="shared" si="46"/>
        <v>1264.6231417449342</v>
      </c>
      <c r="AL109" s="11">
        <f t="shared" si="33"/>
        <v>43592</v>
      </c>
      <c r="AM109" s="10">
        <v>618.25</v>
      </c>
      <c r="AN109" s="6">
        <v>3.97</v>
      </c>
      <c r="AO109" s="8">
        <f t="shared" si="47"/>
        <v>111.33212405573386</v>
      </c>
      <c r="AS109" s="14">
        <f t="shared" si="54"/>
        <v>0.24123115577889451</v>
      </c>
      <c r="AT109" s="10">
        <v>288</v>
      </c>
      <c r="AU109" s="6">
        <v>7.96</v>
      </c>
      <c r="AV109" s="6">
        <f t="shared" si="48"/>
        <v>1.9202000000000004</v>
      </c>
      <c r="AW109" s="6">
        <f t="shared" si="49"/>
        <v>2.2191349999999987</v>
      </c>
      <c r="AX109" s="6">
        <f t="shared" si="50"/>
        <v>0.2989349999999984</v>
      </c>
      <c r="AY109" s="12">
        <f t="shared" si="51"/>
        <v>0.33962678375411637</v>
      </c>
      <c r="BB109" s="13">
        <f t="shared" si="52"/>
        <v>586.42891999999995</v>
      </c>
    </row>
    <row r="110" spans="1:54" x14ac:dyDescent="0.25">
      <c r="A110" s="1">
        <v>43593</v>
      </c>
      <c r="B110" s="6">
        <v>29.65</v>
      </c>
      <c r="C110" s="6">
        <v>26.5</v>
      </c>
      <c r="D110" s="6">
        <v>28.75</v>
      </c>
      <c r="E110" s="6">
        <f t="shared" si="34"/>
        <v>28.244529420988279</v>
      </c>
      <c r="F110" s="6">
        <v>28.224793184500562</v>
      </c>
      <c r="G110" s="6">
        <v>37</v>
      </c>
      <c r="H110" s="6">
        <v>27</v>
      </c>
      <c r="I110" s="6">
        <v>29</v>
      </c>
      <c r="J110" s="6">
        <v>22.269455650153425</v>
      </c>
      <c r="K110" s="6">
        <f t="shared" si="35"/>
        <v>0.64999999999999858</v>
      </c>
      <c r="L110" s="7">
        <f t="shared" si="27"/>
        <v>6.7305443498465749</v>
      </c>
      <c r="M110" s="6">
        <f t="shared" si="28"/>
        <v>2.6499999999999986</v>
      </c>
      <c r="N110" s="6">
        <f t="shared" si="29"/>
        <v>3.1499999999999986</v>
      </c>
      <c r="O110" s="6">
        <f t="shared" si="30"/>
        <v>-0.5</v>
      </c>
      <c r="P110" s="6">
        <f t="shared" si="31"/>
        <v>1.75</v>
      </c>
      <c r="Q110" s="6">
        <f t="shared" si="36"/>
        <v>1.2445294209882789</v>
      </c>
      <c r="R110" s="6">
        <f t="shared" si="37"/>
        <v>1.2247931845005624</v>
      </c>
      <c r="S110" s="6">
        <f t="shared" si="32"/>
        <v>10</v>
      </c>
      <c r="T110" s="6">
        <f t="shared" si="38"/>
        <v>7.3500000000000014</v>
      </c>
      <c r="U110" s="4" t="str">
        <f t="shared" si="39"/>
        <v>HIGHER</v>
      </c>
      <c r="V110" s="8">
        <v>622.25</v>
      </c>
      <c r="W110" s="9">
        <f t="shared" si="40"/>
        <v>0.5252068154994376</v>
      </c>
      <c r="X110" s="6">
        <f t="shared" si="41"/>
        <v>28.270152434294857</v>
      </c>
      <c r="Y110" s="6">
        <f t="shared" si="42"/>
        <v>0.47984756570514264</v>
      </c>
      <c r="Z110" s="6">
        <f t="shared" si="43"/>
        <v>4.5359249794294954E-2</v>
      </c>
      <c r="AA110" s="5">
        <f t="shared" si="44"/>
        <v>5</v>
      </c>
      <c r="AB110" s="5">
        <f t="shared" si="45"/>
        <v>2019</v>
      </c>
      <c r="AC110" s="5">
        <f t="shared" si="53"/>
        <v>19</v>
      </c>
      <c r="AF110" s="10">
        <v>44.97</v>
      </c>
      <c r="AG110" s="8">
        <f t="shared" si="46"/>
        <v>1269.2689495069906</v>
      </c>
      <c r="AL110" s="11">
        <f t="shared" si="33"/>
        <v>43593</v>
      </c>
      <c r="AM110" s="10">
        <v>623.25</v>
      </c>
      <c r="AN110" s="6">
        <v>3.9279000000000002</v>
      </c>
      <c r="AO110" s="8">
        <f t="shared" si="47"/>
        <v>111.0423317466668</v>
      </c>
      <c r="AS110" s="14">
        <f t="shared" si="54"/>
        <v>0.24602272727272717</v>
      </c>
      <c r="AT110" s="10">
        <v>288</v>
      </c>
      <c r="AU110" s="6">
        <v>7.92</v>
      </c>
      <c r="AV110" s="6">
        <f t="shared" si="48"/>
        <v>1.9484999999999992</v>
      </c>
      <c r="AW110" s="6">
        <f t="shared" si="49"/>
        <v>2.2476690000000001</v>
      </c>
      <c r="AX110" s="6">
        <f t="shared" si="50"/>
        <v>0.29916900000000091</v>
      </c>
      <c r="AY110" s="12">
        <f t="shared" si="51"/>
        <v>0.33887203833135521</v>
      </c>
      <c r="BB110" s="13">
        <f t="shared" si="52"/>
        <v>584.22429999999997</v>
      </c>
    </row>
    <row r="111" spans="1:54" x14ac:dyDescent="0.25">
      <c r="A111" s="1">
        <v>43594</v>
      </c>
      <c r="B111" s="6">
        <v>29.28</v>
      </c>
      <c r="C111" s="6">
        <v>26.13</v>
      </c>
      <c r="D111" s="6">
        <v>28.38</v>
      </c>
      <c r="E111" s="6">
        <f t="shared" si="34"/>
        <v>28.323836162242561</v>
      </c>
      <c r="F111" s="6">
        <v>28.24747280939771</v>
      </c>
      <c r="G111" s="6">
        <v>36.630000000000003</v>
      </c>
      <c r="H111" s="6">
        <v>26.63</v>
      </c>
      <c r="I111" s="6">
        <v>29</v>
      </c>
      <c r="J111" s="6">
        <v>21.893048311119649</v>
      </c>
      <c r="K111" s="6">
        <f t="shared" si="35"/>
        <v>0.28000000000000114</v>
      </c>
      <c r="L111" s="7">
        <f t="shared" si="27"/>
        <v>7.1069516888803506</v>
      </c>
      <c r="M111" s="6">
        <f t="shared" si="28"/>
        <v>2.6500000000000021</v>
      </c>
      <c r="N111" s="6">
        <f t="shared" si="29"/>
        <v>3.1500000000000021</v>
      </c>
      <c r="O111" s="6">
        <f t="shared" si="30"/>
        <v>-0.5</v>
      </c>
      <c r="P111" s="6">
        <f t="shared" si="31"/>
        <v>1.75</v>
      </c>
      <c r="Q111" s="6">
        <f t="shared" si="36"/>
        <v>1.6938361622425617</v>
      </c>
      <c r="R111" s="6">
        <f t="shared" si="37"/>
        <v>1.6174728093977109</v>
      </c>
      <c r="S111" s="6">
        <f t="shared" si="32"/>
        <v>10.000000000000004</v>
      </c>
      <c r="T111" s="6">
        <f t="shared" si="38"/>
        <v>7.3500000000000014</v>
      </c>
      <c r="U111" s="4" t="str">
        <f t="shared" si="39"/>
        <v>HIGHER</v>
      </c>
      <c r="V111" s="8">
        <v>622.75</v>
      </c>
      <c r="W111" s="9">
        <f t="shared" si="40"/>
        <v>0.13252719060228912</v>
      </c>
      <c r="X111" s="6">
        <f t="shared" si="41"/>
        <v>28.349531121434875</v>
      </c>
      <c r="Y111" s="6">
        <f t="shared" si="42"/>
        <v>3.0468878565123703E-2</v>
      </c>
      <c r="Z111" s="6">
        <f t="shared" si="43"/>
        <v>0.10205831203716542</v>
      </c>
      <c r="AA111" s="5">
        <f t="shared" si="44"/>
        <v>5</v>
      </c>
      <c r="AB111" s="5">
        <f t="shared" si="45"/>
        <v>2019</v>
      </c>
      <c r="AC111" s="5">
        <f t="shared" si="53"/>
        <v>19</v>
      </c>
      <c r="AF111" s="10">
        <v>45.22</v>
      </c>
      <c r="AG111" s="8">
        <f t="shared" si="46"/>
        <v>1277.3507204409648</v>
      </c>
      <c r="AL111" s="11">
        <f t="shared" si="33"/>
        <v>43594</v>
      </c>
      <c r="AM111" s="10">
        <v>625</v>
      </c>
      <c r="AN111" s="6">
        <v>3.9456000000000002</v>
      </c>
      <c r="AO111" s="8">
        <f t="shared" si="47"/>
        <v>111.85590999273344</v>
      </c>
      <c r="AS111" s="14">
        <f t="shared" si="54"/>
        <v>0.25079820051413865</v>
      </c>
      <c r="AT111" s="10">
        <v>284</v>
      </c>
      <c r="AU111" s="6">
        <v>7.78</v>
      </c>
      <c r="AV111" s="6">
        <f t="shared" si="48"/>
        <v>1.9512099999999988</v>
      </c>
      <c r="AW111" s="6">
        <f t="shared" si="49"/>
        <v>2.2512447999999994</v>
      </c>
      <c r="AX111" s="6">
        <f t="shared" si="50"/>
        <v>0.3000348000000006</v>
      </c>
      <c r="AY111" s="12">
        <f t="shared" si="51"/>
        <v>0.3391922184289527</v>
      </c>
      <c r="BB111" s="13">
        <f t="shared" si="52"/>
        <v>576.06720599999994</v>
      </c>
    </row>
    <row r="112" spans="1:54" x14ac:dyDescent="0.25">
      <c r="A112" s="1">
        <v>43595</v>
      </c>
      <c r="B112" s="6">
        <v>29.44</v>
      </c>
      <c r="C112" s="6">
        <v>26.29</v>
      </c>
      <c r="D112" s="6">
        <v>28.54</v>
      </c>
      <c r="E112" s="6">
        <f t="shared" si="34"/>
        <v>28.301177093312766</v>
      </c>
      <c r="F112" s="6">
        <v>28.428909808574897</v>
      </c>
      <c r="G112" s="6">
        <v>36.79</v>
      </c>
      <c r="H112" s="6">
        <v>26.79</v>
      </c>
      <c r="I112" s="6">
        <v>29</v>
      </c>
      <c r="J112" s="6">
        <v>21.6484848669432</v>
      </c>
      <c r="K112" s="6">
        <f t="shared" si="35"/>
        <v>0.44000000000000128</v>
      </c>
      <c r="L112" s="7">
        <f t="shared" si="27"/>
        <v>7.3515151330568003</v>
      </c>
      <c r="M112" s="6">
        <f t="shared" si="28"/>
        <v>2.6500000000000021</v>
      </c>
      <c r="N112" s="6">
        <f t="shared" si="29"/>
        <v>3.1500000000000021</v>
      </c>
      <c r="O112" s="6">
        <f t="shared" si="30"/>
        <v>-0.5</v>
      </c>
      <c r="P112" s="6">
        <f t="shared" si="31"/>
        <v>1.75</v>
      </c>
      <c r="Q112" s="6">
        <f t="shared" si="36"/>
        <v>1.5111770933127673</v>
      </c>
      <c r="R112" s="6">
        <f t="shared" si="37"/>
        <v>1.6389098085748977</v>
      </c>
      <c r="S112" s="6">
        <f t="shared" si="32"/>
        <v>10</v>
      </c>
      <c r="T112" s="6">
        <f t="shared" si="38"/>
        <v>7.3499999999999979</v>
      </c>
      <c r="U112" s="4" t="str">
        <f t="shared" si="39"/>
        <v>HIGHER</v>
      </c>
      <c r="V112" s="8">
        <v>626.75</v>
      </c>
      <c r="W112" s="9">
        <f t="shared" si="40"/>
        <v>0.11109019142510235</v>
      </c>
      <c r="X112" s="6">
        <f t="shared" si="41"/>
        <v>28.326851496537728</v>
      </c>
      <c r="Y112" s="6">
        <f t="shared" si="42"/>
        <v>0.21314850346227132</v>
      </c>
      <c r="Z112" s="6">
        <f t="shared" si="43"/>
        <v>-0.10205831203716897</v>
      </c>
      <c r="AA112" s="5">
        <f t="shared" si="44"/>
        <v>5</v>
      </c>
      <c r="AB112" s="5">
        <f t="shared" si="45"/>
        <v>2019</v>
      </c>
      <c r="AC112" s="5">
        <f t="shared" si="53"/>
        <v>19</v>
      </c>
      <c r="AF112" s="10">
        <v>44.715000000000003</v>
      </c>
      <c r="AG112" s="8">
        <f t="shared" si="46"/>
        <v>1271.1987020904267</v>
      </c>
      <c r="AL112" s="11">
        <f t="shared" si="33"/>
        <v>43595</v>
      </c>
      <c r="AM112" s="10">
        <v>624.5</v>
      </c>
      <c r="AN112" s="6">
        <v>3.9565999999999999</v>
      </c>
      <c r="AO112" s="8">
        <f t="shared" si="47"/>
        <v>112.07802063120118</v>
      </c>
      <c r="AS112" s="14">
        <f t="shared" si="54"/>
        <v>0.25360852713178272</v>
      </c>
      <c r="AT112" s="10">
        <v>282</v>
      </c>
      <c r="AU112" s="6">
        <v>7.74</v>
      </c>
      <c r="AV112" s="6">
        <f t="shared" si="48"/>
        <v>1.9629299999999983</v>
      </c>
      <c r="AW112" s="6">
        <f t="shared" si="49"/>
        <v>2.2625903999999988</v>
      </c>
      <c r="AX112" s="6">
        <f t="shared" si="50"/>
        <v>0.29966040000000049</v>
      </c>
      <c r="AY112" s="12">
        <f t="shared" si="51"/>
        <v>0.34200335998284265</v>
      </c>
      <c r="BB112" s="13">
        <f t="shared" si="52"/>
        <v>579.59459799999991</v>
      </c>
    </row>
    <row r="113" spans="1:54" x14ac:dyDescent="0.25">
      <c r="A113" s="1">
        <v>43598</v>
      </c>
      <c r="B113" s="6">
        <v>29.26</v>
      </c>
      <c r="C113" s="6">
        <v>26.11</v>
      </c>
      <c r="D113" s="6">
        <v>28.36</v>
      </c>
      <c r="E113" s="6">
        <f t="shared" si="34"/>
        <v>28.289847558847868</v>
      </c>
      <c r="F113" s="6">
        <v>28.417569996126325</v>
      </c>
      <c r="G113" s="6">
        <v>36.61</v>
      </c>
      <c r="H113" s="6">
        <v>26.61</v>
      </c>
      <c r="I113" s="6">
        <v>29</v>
      </c>
      <c r="J113" s="6">
        <v>21.622477556915637</v>
      </c>
      <c r="K113" s="6">
        <f t="shared" si="35"/>
        <v>0.26000000000000156</v>
      </c>
      <c r="L113" s="7">
        <f t="shared" si="27"/>
        <v>7.3775224430843629</v>
      </c>
      <c r="M113" s="6">
        <f t="shared" si="28"/>
        <v>2.6500000000000021</v>
      </c>
      <c r="N113" s="6">
        <f t="shared" si="29"/>
        <v>3.1500000000000021</v>
      </c>
      <c r="O113" s="6">
        <f t="shared" si="30"/>
        <v>-0.5</v>
      </c>
      <c r="P113" s="6">
        <f t="shared" si="31"/>
        <v>1.75</v>
      </c>
      <c r="Q113" s="6">
        <f t="shared" si="36"/>
        <v>1.6798475588478681</v>
      </c>
      <c r="R113" s="6">
        <f t="shared" si="37"/>
        <v>1.8075699961263254</v>
      </c>
      <c r="S113" s="6">
        <f t="shared" si="32"/>
        <v>10</v>
      </c>
      <c r="T113" s="6">
        <f t="shared" si="38"/>
        <v>7.3499999999999979</v>
      </c>
      <c r="U113" s="4" t="str">
        <f t="shared" si="39"/>
        <v>HIGHER</v>
      </c>
      <c r="V113" s="8">
        <v>626.5</v>
      </c>
      <c r="W113" s="9">
        <f t="shared" si="40"/>
        <v>-5.7569996126325407E-2</v>
      </c>
      <c r="X113" s="6">
        <f t="shared" si="41"/>
        <v>28.315511684089152</v>
      </c>
      <c r="Y113" s="6">
        <f t="shared" si="42"/>
        <v>4.448831591084712E-2</v>
      </c>
      <c r="Z113" s="6">
        <f t="shared" si="43"/>
        <v>-0.10205831203717253</v>
      </c>
      <c r="AA113" s="5">
        <f t="shared" si="44"/>
        <v>5</v>
      </c>
      <c r="AB113" s="5">
        <f t="shared" si="45"/>
        <v>2019</v>
      </c>
      <c r="AC113" s="5">
        <f t="shared" si="53"/>
        <v>20</v>
      </c>
      <c r="AF113" s="10">
        <v>45.085000000000001</v>
      </c>
      <c r="AG113" s="8">
        <f t="shared" si="46"/>
        <v>1281.2061432753553</v>
      </c>
      <c r="AL113" s="11">
        <f t="shared" si="33"/>
        <v>43598</v>
      </c>
      <c r="AM113" s="10">
        <v>624.25</v>
      </c>
      <c r="AN113" s="6">
        <v>3.9925000000000002</v>
      </c>
      <c r="AO113" s="8">
        <f t="shared" si="47"/>
        <v>113.04968039872595</v>
      </c>
      <c r="AS113" s="14">
        <f t="shared" si="54"/>
        <v>0.25575486381322959</v>
      </c>
      <c r="AT113" s="10">
        <v>282</v>
      </c>
      <c r="AU113" s="6">
        <v>7.71</v>
      </c>
      <c r="AV113" s="6">
        <f t="shared" si="48"/>
        <v>1.97187</v>
      </c>
      <c r="AW113" s="6">
        <f t="shared" si="49"/>
        <v>2.2719516000000004</v>
      </c>
      <c r="AX113" s="6">
        <f t="shared" si="50"/>
        <v>0.30008160000000039</v>
      </c>
      <c r="AY113" s="12">
        <f t="shared" si="51"/>
        <v>0.34062457091345438</v>
      </c>
      <c r="BB113" s="13">
        <f t="shared" si="52"/>
        <v>575.62628199999995</v>
      </c>
    </row>
    <row r="114" spans="1:54" x14ac:dyDescent="0.25">
      <c r="A114" s="1">
        <v>43599</v>
      </c>
      <c r="B114" s="6">
        <v>29.65</v>
      </c>
      <c r="C114" s="6">
        <v>26.5</v>
      </c>
      <c r="D114" s="6">
        <v>28.75</v>
      </c>
      <c r="E114" s="6">
        <f t="shared" si="34"/>
        <v>29.264187522829015</v>
      </c>
      <c r="F114" s="6">
        <v>29.188677242629353</v>
      </c>
      <c r="G114" s="6">
        <v>37</v>
      </c>
      <c r="H114" s="6">
        <v>27</v>
      </c>
      <c r="I114" s="6">
        <v>29</v>
      </c>
      <c r="J114" s="6">
        <v>21.890815683886583</v>
      </c>
      <c r="K114" s="6">
        <f t="shared" si="35"/>
        <v>0.64999999999999858</v>
      </c>
      <c r="L114" s="7">
        <f t="shared" si="27"/>
        <v>7.1091843161134172</v>
      </c>
      <c r="M114" s="6">
        <f t="shared" si="28"/>
        <v>2.6499999999999986</v>
      </c>
      <c r="N114" s="6">
        <f t="shared" si="29"/>
        <v>3.1499999999999986</v>
      </c>
      <c r="O114" s="6">
        <f t="shared" si="30"/>
        <v>-0.5</v>
      </c>
      <c r="P114" s="6">
        <f t="shared" si="31"/>
        <v>1.75</v>
      </c>
      <c r="Q114" s="6">
        <f t="shared" si="36"/>
        <v>2.2641875228290154</v>
      </c>
      <c r="R114" s="6">
        <f t="shared" si="37"/>
        <v>2.1886772426293533</v>
      </c>
      <c r="S114" s="6">
        <f t="shared" si="32"/>
        <v>10</v>
      </c>
      <c r="T114" s="6">
        <f t="shared" si="38"/>
        <v>7.3500000000000014</v>
      </c>
      <c r="U114" s="4" t="str">
        <f t="shared" si="39"/>
        <v>HIGHER</v>
      </c>
      <c r="V114" s="8">
        <v>643.5</v>
      </c>
      <c r="W114" s="9">
        <f t="shared" si="40"/>
        <v>-0.43867724262935326</v>
      </c>
      <c r="X114" s="6">
        <f t="shared" si="41"/>
        <v>29.290735554666512</v>
      </c>
      <c r="Y114" s="6">
        <f t="shared" si="42"/>
        <v>-0.54073555466651158</v>
      </c>
      <c r="Z114" s="6">
        <f t="shared" si="43"/>
        <v>0.10205831203715832</v>
      </c>
      <c r="AA114" s="5">
        <f t="shared" si="44"/>
        <v>5</v>
      </c>
      <c r="AB114" s="5">
        <f t="shared" si="45"/>
        <v>2019</v>
      </c>
      <c r="AC114" s="5">
        <f t="shared" si="53"/>
        <v>20</v>
      </c>
      <c r="AF114" s="10">
        <v>44.93</v>
      </c>
      <c r="AG114" s="8">
        <f t="shared" si="46"/>
        <v>1311.4472685113367</v>
      </c>
      <c r="AL114" s="11">
        <f t="shared" si="33"/>
        <v>43599</v>
      </c>
      <c r="AM114" s="10">
        <v>645.75</v>
      </c>
      <c r="AN114" s="6">
        <v>3.9744999999999999</v>
      </c>
      <c r="AO114" s="8">
        <f t="shared" si="47"/>
        <v>116.41602846202206</v>
      </c>
      <c r="AS114" s="14">
        <f t="shared" si="54"/>
        <v>0.24824999999999986</v>
      </c>
      <c r="AT114" s="10">
        <v>293</v>
      </c>
      <c r="AU114" s="6">
        <v>8</v>
      </c>
      <c r="AV114" s="6">
        <f t="shared" si="48"/>
        <v>1.9859999999999989</v>
      </c>
      <c r="AW114" s="6">
        <f t="shared" si="49"/>
        <v>2.2851689999999998</v>
      </c>
      <c r="AX114" s="6">
        <f t="shared" si="50"/>
        <v>0.29916900000000091</v>
      </c>
      <c r="AY114" s="12">
        <f t="shared" si="51"/>
        <v>0.33502663080481526</v>
      </c>
      <c r="BB114" s="13">
        <f t="shared" si="52"/>
        <v>584.22429999999997</v>
      </c>
    </row>
    <row r="115" spans="1:54" x14ac:dyDescent="0.25">
      <c r="A115" s="1">
        <v>43600</v>
      </c>
      <c r="B115" s="6">
        <v>29.89</v>
      </c>
      <c r="C115" s="6">
        <v>26.74</v>
      </c>
      <c r="D115" s="6">
        <v>28.99</v>
      </c>
      <c r="E115" s="6">
        <f t="shared" si="34"/>
        <v>29.12823310925025</v>
      </c>
      <c r="F115" s="6">
        <v>29.245376304872224</v>
      </c>
      <c r="G115" s="6">
        <v>37.24</v>
      </c>
      <c r="H115" s="6">
        <v>27.24</v>
      </c>
      <c r="I115" s="6">
        <v>29</v>
      </c>
      <c r="J115" s="6">
        <v>22.043747563583008</v>
      </c>
      <c r="K115" s="6">
        <f t="shared" si="35"/>
        <v>0.89000000000000057</v>
      </c>
      <c r="L115" s="7">
        <f t="shared" si="27"/>
        <v>6.9562524364169924</v>
      </c>
      <c r="M115" s="6">
        <f t="shared" si="28"/>
        <v>2.6500000000000021</v>
      </c>
      <c r="N115" s="6">
        <f t="shared" si="29"/>
        <v>3.1500000000000021</v>
      </c>
      <c r="O115" s="6">
        <f t="shared" si="30"/>
        <v>-0.5</v>
      </c>
      <c r="P115" s="6">
        <f t="shared" si="31"/>
        <v>1.75</v>
      </c>
      <c r="Q115" s="6">
        <f t="shared" si="36"/>
        <v>1.8882331092502511</v>
      </c>
      <c r="R115" s="6">
        <f t="shared" si="37"/>
        <v>2.0053763048722253</v>
      </c>
      <c r="S115" s="6">
        <f t="shared" si="32"/>
        <v>10.000000000000004</v>
      </c>
      <c r="T115" s="6">
        <f t="shared" si="38"/>
        <v>7.3500000000000014</v>
      </c>
      <c r="U115" s="4" t="str">
        <f t="shared" si="39"/>
        <v>HIGHER</v>
      </c>
      <c r="V115" s="8">
        <v>644.75</v>
      </c>
      <c r="W115" s="9">
        <f t="shared" si="40"/>
        <v>-0.25537630487222529</v>
      </c>
      <c r="X115" s="6">
        <f t="shared" si="41"/>
        <v>29.154657805283623</v>
      </c>
      <c r="Y115" s="6">
        <f t="shared" si="42"/>
        <v>-0.16465780528362473</v>
      </c>
      <c r="Z115" s="6">
        <f t="shared" si="43"/>
        <v>-9.0718499588600565E-2</v>
      </c>
      <c r="AA115" s="5">
        <f t="shared" si="44"/>
        <v>5</v>
      </c>
      <c r="AB115" s="5">
        <f t="shared" si="45"/>
        <v>2019</v>
      </c>
      <c r="AC115" s="5">
        <f t="shared" si="53"/>
        <v>20</v>
      </c>
      <c r="AF115" s="10">
        <v>44.911999999999999</v>
      </c>
      <c r="AG115" s="8">
        <f t="shared" si="46"/>
        <v>1313.468340604421</v>
      </c>
      <c r="AL115" s="11">
        <f t="shared" si="33"/>
        <v>43600</v>
      </c>
      <c r="AM115" s="10">
        <v>642.75</v>
      </c>
      <c r="AN115" s="6">
        <v>4.0011999999999999</v>
      </c>
      <c r="AO115" s="8">
        <f t="shared" si="47"/>
        <v>116.65361681050086</v>
      </c>
      <c r="AS115" s="14">
        <f t="shared" si="54"/>
        <v>0.25137810945273631</v>
      </c>
      <c r="AT115" s="10">
        <v>295</v>
      </c>
      <c r="AU115" s="6">
        <v>8.0399999999999991</v>
      </c>
      <c r="AV115" s="6">
        <f t="shared" si="48"/>
        <v>2.0210799999999995</v>
      </c>
      <c r="AW115" s="6">
        <f t="shared" si="49"/>
        <v>2.3196873999999994</v>
      </c>
      <c r="AX115" s="6">
        <f t="shared" si="50"/>
        <v>0.29860739999999986</v>
      </c>
      <c r="AY115" s="12">
        <f t="shared" si="51"/>
        <v>0.33530719689960237</v>
      </c>
      <c r="BB115" s="13">
        <f t="shared" si="52"/>
        <v>589.51538799999992</v>
      </c>
    </row>
    <row r="116" spans="1:54" x14ac:dyDescent="0.25">
      <c r="A116" s="1">
        <v>43601</v>
      </c>
      <c r="B116" s="6">
        <v>30.37</v>
      </c>
      <c r="C116" s="6">
        <v>27.22</v>
      </c>
      <c r="D116" s="6">
        <v>29.47</v>
      </c>
      <c r="E116" s="6">
        <f t="shared" si="34"/>
        <v>28.675051730654367</v>
      </c>
      <c r="F116" s="6">
        <v>28.803123619377835</v>
      </c>
      <c r="G116" s="6">
        <v>37.72</v>
      </c>
      <c r="H116" s="6">
        <v>27.72</v>
      </c>
      <c r="I116" s="6">
        <v>29</v>
      </c>
      <c r="J116" s="6">
        <v>22.826718308683571</v>
      </c>
      <c r="K116" s="6">
        <f t="shared" si="35"/>
        <v>1.370000000000001</v>
      </c>
      <c r="L116" s="7">
        <f t="shared" si="27"/>
        <v>6.1732816913164292</v>
      </c>
      <c r="M116" s="6">
        <f t="shared" si="28"/>
        <v>2.6500000000000021</v>
      </c>
      <c r="N116" s="6">
        <f t="shared" si="29"/>
        <v>3.1500000000000021</v>
      </c>
      <c r="O116" s="6">
        <f t="shared" si="30"/>
        <v>-0.5</v>
      </c>
      <c r="P116" s="6">
        <f t="shared" si="31"/>
        <v>1.75</v>
      </c>
      <c r="Q116" s="6">
        <f t="shared" si="36"/>
        <v>0.95505173065436821</v>
      </c>
      <c r="R116" s="6">
        <f t="shared" si="37"/>
        <v>1.0831236193778366</v>
      </c>
      <c r="S116" s="6">
        <f t="shared" si="32"/>
        <v>10</v>
      </c>
      <c r="T116" s="6">
        <f t="shared" si="38"/>
        <v>7.3499999999999979</v>
      </c>
      <c r="U116" s="4" t="str">
        <f t="shared" si="39"/>
        <v>HIGHER</v>
      </c>
      <c r="V116" s="8">
        <v>635</v>
      </c>
      <c r="W116" s="9">
        <f t="shared" si="40"/>
        <v>0.66687638062216337</v>
      </c>
      <c r="X116" s="6">
        <f t="shared" si="41"/>
        <v>28.701065307340667</v>
      </c>
      <c r="Y116" s="6">
        <f t="shared" si="42"/>
        <v>0.76893469265933234</v>
      </c>
      <c r="Z116" s="6">
        <f t="shared" si="43"/>
        <v>-0.10205831203716897</v>
      </c>
      <c r="AA116" s="5">
        <f t="shared" si="44"/>
        <v>5</v>
      </c>
      <c r="AB116" s="5">
        <f t="shared" si="45"/>
        <v>2019</v>
      </c>
      <c r="AC116" s="5">
        <f t="shared" si="53"/>
        <v>20</v>
      </c>
      <c r="AF116" s="10">
        <v>44.680999999999997</v>
      </c>
      <c r="AG116" s="8">
        <f t="shared" si="46"/>
        <v>1286.952366437421</v>
      </c>
      <c r="AL116" s="11">
        <f t="shared" si="33"/>
        <v>43601</v>
      </c>
      <c r="AM116" s="10">
        <v>632.75</v>
      </c>
      <c r="AN116" s="6">
        <v>4.0467000000000004</v>
      </c>
      <c r="AO116" s="8">
        <f t="shared" si="47"/>
        <v>116.14460097921551</v>
      </c>
      <c r="AS116" s="14">
        <f t="shared" si="54"/>
        <v>0.2579504950495049</v>
      </c>
      <c r="AT116" s="10">
        <v>297</v>
      </c>
      <c r="AU116" s="6">
        <v>8.08</v>
      </c>
      <c r="AV116" s="6">
        <f t="shared" si="48"/>
        <v>2.0842399999999994</v>
      </c>
      <c r="AW116" s="6">
        <f t="shared" si="49"/>
        <v>2.381724199999999</v>
      </c>
      <c r="AX116" s="6">
        <f t="shared" si="50"/>
        <v>0.29748419999999953</v>
      </c>
      <c r="AY116" s="12">
        <f t="shared" si="51"/>
        <v>0.33735505977048813</v>
      </c>
      <c r="BB116" s="13">
        <f t="shared" si="52"/>
        <v>600.09756399999992</v>
      </c>
    </row>
    <row r="117" spans="1:54" x14ac:dyDescent="0.25">
      <c r="A117" s="1">
        <v>43602</v>
      </c>
      <c r="B117" s="6">
        <v>29.87</v>
      </c>
      <c r="C117" s="6">
        <v>26.72</v>
      </c>
      <c r="D117" s="6">
        <v>29.72</v>
      </c>
      <c r="E117" s="6">
        <f t="shared" si="34"/>
        <v>28.346495231172351</v>
      </c>
      <c r="F117" s="6">
        <v>28.270152434294861</v>
      </c>
      <c r="G117" s="6">
        <v>37.22</v>
      </c>
      <c r="H117" s="6">
        <v>27.22</v>
      </c>
      <c r="I117" s="6">
        <v>28.8</v>
      </c>
      <c r="J117" s="6">
        <v>22.771973070381797</v>
      </c>
      <c r="K117" s="6">
        <f t="shared" si="35"/>
        <v>1.0700000000000003</v>
      </c>
      <c r="L117" s="7">
        <f t="shared" si="27"/>
        <v>6.0280269296182034</v>
      </c>
      <c r="M117" s="6">
        <f t="shared" si="28"/>
        <v>2.6500000000000021</v>
      </c>
      <c r="N117" s="6">
        <f t="shared" si="29"/>
        <v>3.1500000000000021</v>
      </c>
      <c r="O117" s="6">
        <f t="shared" si="30"/>
        <v>-0.5</v>
      </c>
      <c r="P117" s="6">
        <f t="shared" si="31"/>
        <v>2.5</v>
      </c>
      <c r="Q117" s="6">
        <f t="shared" si="36"/>
        <v>1.1264952311723526</v>
      </c>
      <c r="R117" s="6">
        <f t="shared" si="37"/>
        <v>1.050152434294862</v>
      </c>
      <c r="S117" s="6">
        <f t="shared" si="32"/>
        <v>10</v>
      </c>
      <c r="T117" s="6">
        <f t="shared" si="38"/>
        <v>7.3499999999999979</v>
      </c>
      <c r="U117" s="4" t="str">
        <f t="shared" si="39"/>
        <v>HIGHER</v>
      </c>
      <c r="V117" s="8">
        <v>623.25</v>
      </c>
      <c r="W117" s="9">
        <f t="shared" si="40"/>
        <v>1.449847565705138</v>
      </c>
      <c r="X117" s="6">
        <f t="shared" si="41"/>
        <v>28.372210746332023</v>
      </c>
      <c r="Y117" s="6">
        <f t="shared" si="42"/>
        <v>1.3477892536679761</v>
      </c>
      <c r="Z117" s="6">
        <f t="shared" si="43"/>
        <v>0.10205831203716187</v>
      </c>
      <c r="AA117" s="5">
        <f t="shared" si="44"/>
        <v>5</v>
      </c>
      <c r="AB117" s="5">
        <f t="shared" si="45"/>
        <v>2019</v>
      </c>
      <c r="AC117" s="5">
        <f t="shared" si="53"/>
        <v>20</v>
      </c>
      <c r="AF117" s="10">
        <v>44.945</v>
      </c>
      <c r="AG117" s="8">
        <f t="shared" si="46"/>
        <v>1270.6020011593826</v>
      </c>
      <c r="AL117" s="11">
        <f t="shared" si="33"/>
        <v>43602</v>
      </c>
      <c r="AM117" s="10">
        <v>625.5</v>
      </c>
      <c r="AN117" s="6">
        <v>4.0997000000000003</v>
      </c>
      <c r="AO117" s="8">
        <f t="shared" si="47"/>
        <v>116.31755239673743</v>
      </c>
      <c r="AS117" s="14">
        <f t="shared" si="54"/>
        <v>0.25541012658227824</v>
      </c>
      <c r="AT117" s="10">
        <v>289</v>
      </c>
      <c r="AU117" s="6">
        <v>7.9</v>
      </c>
      <c r="AV117" s="6">
        <f t="shared" si="48"/>
        <v>2.0177399999999981</v>
      </c>
      <c r="AW117" s="6">
        <f t="shared" si="49"/>
        <v>2.3163941999999995</v>
      </c>
      <c r="AX117" s="6">
        <f t="shared" si="50"/>
        <v>0.29865420000000142</v>
      </c>
      <c r="AY117" s="12">
        <f t="shared" si="51"/>
        <v>0.33975223331249654</v>
      </c>
      <c r="BB117" s="13">
        <f t="shared" si="52"/>
        <v>589.07446399999992</v>
      </c>
    </row>
    <row r="118" spans="1:54" x14ac:dyDescent="0.25">
      <c r="A118" s="1">
        <v>43605</v>
      </c>
      <c r="B118" s="6">
        <v>30.15</v>
      </c>
      <c r="C118" s="6">
        <v>27</v>
      </c>
      <c r="D118" s="6">
        <v>30</v>
      </c>
      <c r="E118" s="6">
        <f t="shared" si="34"/>
        <v>28.471120110286225</v>
      </c>
      <c r="F118" s="6">
        <v>28.394890371229174</v>
      </c>
      <c r="G118" s="6">
        <v>37.5</v>
      </c>
      <c r="H118" s="6">
        <v>27.5</v>
      </c>
      <c r="I118" s="6">
        <v>28.8</v>
      </c>
      <c r="J118" s="6"/>
      <c r="K118" s="6">
        <f t="shared" si="35"/>
        <v>1.3499999999999979</v>
      </c>
      <c r="L118" s="7" t="str">
        <f t="shared" si="27"/>
        <v/>
      </c>
      <c r="M118" s="6">
        <f t="shared" si="28"/>
        <v>2.6499999999999986</v>
      </c>
      <c r="N118" s="6">
        <f t="shared" si="29"/>
        <v>3.1499999999999986</v>
      </c>
      <c r="O118" s="6">
        <f t="shared" si="30"/>
        <v>-0.5</v>
      </c>
      <c r="P118" s="6">
        <f t="shared" si="31"/>
        <v>2.5</v>
      </c>
      <c r="Q118" s="6">
        <f t="shared" si="36"/>
        <v>0.97112011028622547</v>
      </c>
      <c r="R118" s="6">
        <f t="shared" si="37"/>
        <v>0.89489037122917381</v>
      </c>
      <c r="S118" s="6">
        <f t="shared" si="32"/>
        <v>10</v>
      </c>
      <c r="T118" s="6">
        <f t="shared" si="38"/>
        <v>7.3500000000000014</v>
      </c>
      <c r="U118" s="4" t="str">
        <f t="shared" si="39"/>
        <v>HIGHER</v>
      </c>
      <c r="V118" s="8">
        <v>626</v>
      </c>
      <c r="W118" s="9">
        <f t="shared" si="40"/>
        <v>1.6051096287708262</v>
      </c>
      <c r="X118" s="6">
        <f t="shared" si="41"/>
        <v>28.496948683266336</v>
      </c>
      <c r="Y118" s="6">
        <f t="shared" si="42"/>
        <v>1.5030513167336643</v>
      </c>
      <c r="Z118" s="6">
        <f t="shared" si="43"/>
        <v>0.10205831203716187</v>
      </c>
      <c r="AA118" s="5">
        <f t="shared" si="44"/>
        <v>5</v>
      </c>
      <c r="AB118" s="5">
        <f t="shared" si="45"/>
        <v>2019</v>
      </c>
      <c r="AC118" s="5">
        <f t="shared" si="53"/>
        <v>21</v>
      </c>
      <c r="AF118" s="10">
        <v>45.145000000000003</v>
      </c>
      <c r="AG118" s="8">
        <f t="shared" si="46"/>
        <v>1281.8873258091412</v>
      </c>
      <c r="AL118" s="11">
        <f t="shared" si="33"/>
        <v>43605</v>
      </c>
      <c r="AM118" s="10">
        <v>628.25</v>
      </c>
      <c r="AN118" s="6">
        <v>4.0963000000000003</v>
      </c>
      <c r="AO118" s="8">
        <f t="shared" si="47"/>
        <v>116.73205089126392</v>
      </c>
      <c r="AS118" s="14">
        <f t="shared" si="54"/>
        <v>0.25262499999999988</v>
      </c>
      <c r="AT118" s="10">
        <v>292</v>
      </c>
      <c r="AU118" s="6">
        <v>8</v>
      </c>
      <c r="AV118" s="6">
        <f t="shared" si="48"/>
        <v>2.020999999999999</v>
      </c>
      <c r="AW118" s="6">
        <f t="shared" si="49"/>
        <v>2.318998999999998</v>
      </c>
      <c r="AX118" s="6">
        <f t="shared" si="50"/>
        <v>0.29799899999999901</v>
      </c>
      <c r="AY118" s="12">
        <f t="shared" si="51"/>
        <v>0.33952866101034213</v>
      </c>
      <c r="BB118" s="13">
        <f t="shared" si="52"/>
        <v>595.24739999999997</v>
      </c>
    </row>
    <row r="119" spans="1:54" x14ac:dyDescent="0.25">
      <c r="A119" s="1">
        <v>43606</v>
      </c>
      <c r="B119" s="6">
        <v>29.79</v>
      </c>
      <c r="C119" s="6">
        <v>26.64</v>
      </c>
      <c r="D119" s="6">
        <v>29.64</v>
      </c>
      <c r="E119" s="6">
        <f t="shared" si="34"/>
        <v>28.289847558847868</v>
      </c>
      <c r="F119" s="6">
        <v>28.156754309809124</v>
      </c>
      <c r="G119" s="6">
        <v>37.14</v>
      </c>
      <c r="H119" s="6">
        <v>27.14</v>
      </c>
      <c r="I119" s="6">
        <v>28.8</v>
      </c>
      <c r="J119" s="6">
        <v>22.36256000134598</v>
      </c>
      <c r="K119" s="6">
        <f t="shared" si="35"/>
        <v>0.98999999999999844</v>
      </c>
      <c r="L119" s="7">
        <f t="shared" si="27"/>
        <v>6.4374399986540212</v>
      </c>
      <c r="M119" s="6">
        <f t="shared" si="28"/>
        <v>2.6499999999999986</v>
      </c>
      <c r="N119" s="6">
        <f t="shared" si="29"/>
        <v>3.1499999999999986</v>
      </c>
      <c r="O119" s="6">
        <f t="shared" si="30"/>
        <v>-0.5</v>
      </c>
      <c r="P119" s="6">
        <f t="shared" si="31"/>
        <v>2.5</v>
      </c>
      <c r="Q119" s="6">
        <f t="shared" si="36"/>
        <v>1.1498475588478669</v>
      </c>
      <c r="R119" s="6">
        <f t="shared" si="37"/>
        <v>1.016754309809123</v>
      </c>
      <c r="S119" s="6">
        <f t="shared" si="32"/>
        <v>10</v>
      </c>
      <c r="T119" s="6">
        <f t="shared" si="38"/>
        <v>7.3500000000000014</v>
      </c>
      <c r="U119" s="4" t="str">
        <f t="shared" si="39"/>
        <v>HIGHER</v>
      </c>
      <c r="V119" s="8">
        <v>620.75</v>
      </c>
      <c r="W119" s="9">
        <f t="shared" si="40"/>
        <v>1.483245690190877</v>
      </c>
      <c r="X119" s="6">
        <f t="shared" si="41"/>
        <v>28.315511684089152</v>
      </c>
      <c r="Y119" s="6">
        <f t="shared" si="42"/>
        <v>1.3244883159108483</v>
      </c>
      <c r="Z119" s="6">
        <f t="shared" si="43"/>
        <v>0.15875737428002878</v>
      </c>
      <c r="AA119" s="5">
        <f t="shared" si="44"/>
        <v>5</v>
      </c>
      <c r="AB119" s="5">
        <f t="shared" si="45"/>
        <v>2019</v>
      </c>
      <c r="AC119" s="5">
        <f t="shared" si="53"/>
        <v>21</v>
      </c>
      <c r="AF119" s="10">
        <v>44.78</v>
      </c>
      <c r="AG119" s="8">
        <f t="shared" si="46"/>
        <v>1260.8594579932526</v>
      </c>
      <c r="AL119" s="11">
        <f t="shared" si="33"/>
        <v>43606</v>
      </c>
      <c r="AM119" s="10">
        <v>624.25</v>
      </c>
      <c r="AN119" s="6">
        <v>4.0387000000000004</v>
      </c>
      <c r="AO119" s="8">
        <f t="shared" si="47"/>
        <v>114.35785703853088</v>
      </c>
      <c r="AS119" s="14">
        <f t="shared" si="54"/>
        <v>0.25719999999999987</v>
      </c>
      <c r="AT119" s="10">
        <v>290</v>
      </c>
      <c r="AU119" s="6">
        <v>7.9</v>
      </c>
      <c r="AV119" s="6">
        <f t="shared" si="48"/>
        <v>2.0318799999999992</v>
      </c>
      <c r="AW119" s="6">
        <f t="shared" si="49"/>
        <v>2.3307213999999981</v>
      </c>
      <c r="AX119" s="6">
        <f t="shared" si="50"/>
        <v>0.29884139999999881</v>
      </c>
      <c r="AY119" s="12">
        <f t="shared" si="51"/>
        <v>0.33837713571181011</v>
      </c>
      <c r="BB119" s="13">
        <f t="shared" si="52"/>
        <v>587.31076799999994</v>
      </c>
    </row>
    <row r="120" spans="1:54" x14ac:dyDescent="0.25">
      <c r="A120" s="1">
        <v>43607</v>
      </c>
      <c r="B120" s="6">
        <v>30.96</v>
      </c>
      <c r="C120" s="6">
        <v>27.81</v>
      </c>
      <c r="D120" s="6">
        <v>29.81</v>
      </c>
      <c r="E120" s="6">
        <f t="shared" si="34"/>
        <v>28.063256869549928</v>
      </c>
      <c r="F120" s="6">
        <v>28.088715435117678</v>
      </c>
      <c r="G120" s="6">
        <v>37.31</v>
      </c>
      <c r="H120" s="6">
        <v>27.31</v>
      </c>
      <c r="I120" s="6">
        <v>28.8</v>
      </c>
      <c r="J120" s="6"/>
      <c r="K120" s="6">
        <f t="shared" si="35"/>
        <v>2.16</v>
      </c>
      <c r="L120" s="7" t="str">
        <f t="shared" si="27"/>
        <v/>
      </c>
      <c r="M120" s="6">
        <f t="shared" si="28"/>
        <v>3.6500000000000021</v>
      </c>
      <c r="N120" s="6">
        <f t="shared" si="29"/>
        <v>3.1500000000000021</v>
      </c>
      <c r="O120" s="6">
        <f t="shared" si="30"/>
        <v>0.5</v>
      </c>
      <c r="P120" s="6">
        <f t="shared" si="31"/>
        <v>2.5</v>
      </c>
      <c r="Q120" s="6">
        <f t="shared" si="36"/>
        <v>0.75325686954992932</v>
      </c>
      <c r="R120" s="6">
        <f t="shared" si="37"/>
        <v>0.77871543511767882</v>
      </c>
      <c r="S120" s="6">
        <f t="shared" si="32"/>
        <v>10.000000000000004</v>
      </c>
      <c r="T120" s="6">
        <f t="shared" si="38"/>
        <v>6.3500000000000014</v>
      </c>
      <c r="U120" s="4" t="str">
        <f t="shared" si="39"/>
        <v>HIGHER</v>
      </c>
      <c r="V120" s="8">
        <v>619.25</v>
      </c>
      <c r="W120" s="9">
        <f t="shared" si="40"/>
        <v>1.7212845648823212</v>
      </c>
      <c r="X120" s="6">
        <f t="shared" si="41"/>
        <v>28.088715435117674</v>
      </c>
      <c r="Y120" s="6">
        <f t="shared" si="42"/>
        <v>1.7212845648823247</v>
      </c>
      <c r="Z120" s="6">
        <f t="shared" si="43"/>
        <v>-3.5527136788005009E-15</v>
      </c>
      <c r="AA120" s="5">
        <f t="shared" si="44"/>
        <v>5</v>
      </c>
      <c r="AB120" s="5">
        <f t="shared" si="45"/>
        <v>2019</v>
      </c>
      <c r="AC120" s="5">
        <f t="shared" si="53"/>
        <v>21</v>
      </c>
      <c r="AF120" s="10">
        <v>44.817</v>
      </c>
      <c r="AG120" s="8">
        <f t="shared" si="46"/>
        <v>1258.8519596556689</v>
      </c>
      <c r="AL120" s="11">
        <f t="shared" si="33"/>
        <v>43607</v>
      </c>
      <c r="AM120" s="10">
        <v>619.25</v>
      </c>
      <c r="AN120" s="6">
        <v>4.04</v>
      </c>
      <c r="AO120" s="8">
        <f t="shared" si="47"/>
        <v>113.47841035787542</v>
      </c>
      <c r="AS120" s="14">
        <f t="shared" si="54"/>
        <v>0.27217942283563362</v>
      </c>
      <c r="AT120" s="10">
        <v>293</v>
      </c>
      <c r="AU120" s="6">
        <v>7.97</v>
      </c>
      <c r="AV120" s="6">
        <f t="shared" si="48"/>
        <v>2.16927</v>
      </c>
      <c r="AW120" s="6">
        <f t="shared" si="49"/>
        <v>2.4653735999999986</v>
      </c>
      <c r="AX120" s="6">
        <f t="shared" si="50"/>
        <v>0.29610359999999858</v>
      </c>
      <c r="AY120" s="12">
        <f t="shared" si="51"/>
        <v>0.34472611826239885</v>
      </c>
      <c r="BB120" s="13">
        <f t="shared" si="52"/>
        <v>613.1048219999999</v>
      </c>
    </row>
    <row r="121" spans="1:54" x14ac:dyDescent="0.25">
      <c r="A121" s="1">
        <v>43608</v>
      </c>
      <c r="B121" s="6">
        <v>30.43</v>
      </c>
      <c r="C121" s="6">
        <v>27.28</v>
      </c>
      <c r="D121" s="6">
        <v>29.28</v>
      </c>
      <c r="E121" s="6">
        <f t="shared" si="34"/>
        <v>28.119904541874412</v>
      </c>
      <c r="F121" s="6">
        <v>28.202113559603415</v>
      </c>
      <c r="G121" s="6">
        <v>36.78</v>
      </c>
      <c r="H121" s="6">
        <v>26.78</v>
      </c>
      <c r="I121" s="6">
        <v>28.8</v>
      </c>
      <c r="J121" s="6">
        <v>21.830018333355916</v>
      </c>
      <c r="K121" s="6">
        <f t="shared" si="35"/>
        <v>1.629999999999999</v>
      </c>
      <c r="L121" s="7">
        <f t="shared" si="27"/>
        <v>6.9699816666440846</v>
      </c>
      <c r="M121" s="6">
        <f t="shared" si="28"/>
        <v>3.6499999999999986</v>
      </c>
      <c r="N121" s="6">
        <f t="shared" si="29"/>
        <v>3.1499999999999986</v>
      </c>
      <c r="O121" s="6">
        <f t="shared" si="30"/>
        <v>0.5</v>
      </c>
      <c r="P121" s="6">
        <f t="shared" si="31"/>
        <v>2.5</v>
      </c>
      <c r="Q121" s="6">
        <f t="shared" si="36"/>
        <v>1.3399045418744109</v>
      </c>
      <c r="R121" s="6">
        <f t="shared" si="37"/>
        <v>1.4221135596034138</v>
      </c>
      <c r="S121" s="6">
        <f t="shared" si="32"/>
        <v>10</v>
      </c>
      <c r="T121" s="6">
        <f t="shared" si="38"/>
        <v>6.3500000000000014</v>
      </c>
      <c r="U121" s="4" t="str">
        <f t="shared" si="39"/>
        <v>HIGHER</v>
      </c>
      <c r="V121" s="8">
        <v>621.75</v>
      </c>
      <c r="W121" s="9">
        <f t="shared" si="40"/>
        <v>1.0778864403965862</v>
      </c>
      <c r="X121" s="6">
        <f t="shared" si="41"/>
        <v>28.145414497360544</v>
      </c>
      <c r="Y121" s="6">
        <f t="shared" si="42"/>
        <v>1.1345855026394567</v>
      </c>
      <c r="Z121" s="6">
        <f t="shared" si="43"/>
        <v>-5.6699062242870468E-2</v>
      </c>
      <c r="AA121" s="5">
        <f t="shared" si="44"/>
        <v>5</v>
      </c>
      <c r="AB121" s="5">
        <f t="shared" si="45"/>
        <v>2019</v>
      </c>
      <c r="AC121" s="5">
        <f t="shared" si="53"/>
        <v>21</v>
      </c>
      <c r="AF121" s="10">
        <v>45.012</v>
      </c>
      <c r="AG121" s="8">
        <f t="shared" si="46"/>
        <v>1269.4335355448691</v>
      </c>
      <c r="AL121" s="11">
        <f t="shared" si="33"/>
        <v>43608</v>
      </c>
      <c r="AM121" s="10">
        <v>620.5</v>
      </c>
      <c r="AN121" s="6">
        <v>4.0393999999999997</v>
      </c>
      <c r="AO121" s="8">
        <f t="shared" si="47"/>
        <v>113.69058732063819</v>
      </c>
      <c r="AS121" s="14">
        <f t="shared" si="54"/>
        <v>0.27262784810126561</v>
      </c>
      <c r="AT121" s="10">
        <v>292</v>
      </c>
      <c r="AU121" s="6">
        <v>7.9</v>
      </c>
      <c r="AV121" s="6">
        <f t="shared" si="48"/>
        <v>2.1537599999999983</v>
      </c>
      <c r="AW121" s="6">
        <f t="shared" si="49"/>
        <v>2.4511037999999985</v>
      </c>
      <c r="AX121" s="6">
        <f t="shared" si="50"/>
        <v>0.29734380000000016</v>
      </c>
      <c r="AY121" s="12">
        <f t="shared" si="51"/>
        <v>0.34160469224193096</v>
      </c>
      <c r="BB121" s="13">
        <f t="shared" si="52"/>
        <v>601.42033600000002</v>
      </c>
    </row>
    <row r="122" spans="1:54" x14ac:dyDescent="0.25">
      <c r="A122" s="1">
        <v>43609</v>
      </c>
      <c r="B122" s="6">
        <v>30.66</v>
      </c>
      <c r="C122" s="6">
        <v>27.51</v>
      </c>
      <c r="D122" s="6">
        <v>29.51</v>
      </c>
      <c r="E122" s="6">
        <f t="shared" si="34"/>
        <v>28.380483834567045</v>
      </c>
      <c r="F122" s="6">
        <v>28.360870933883454</v>
      </c>
      <c r="G122" s="6">
        <v>37.01</v>
      </c>
      <c r="H122" s="6">
        <v>27.01</v>
      </c>
      <c r="I122" s="6">
        <v>28.8</v>
      </c>
      <c r="J122" s="6">
        <v>21.818373318775198</v>
      </c>
      <c r="K122" s="6">
        <f t="shared" si="35"/>
        <v>1.8599999999999994</v>
      </c>
      <c r="L122" s="7">
        <f t="shared" si="27"/>
        <v>6.9816266812248031</v>
      </c>
      <c r="M122" s="6">
        <f t="shared" si="28"/>
        <v>3.6499999999999986</v>
      </c>
      <c r="N122" s="6">
        <f t="shared" si="29"/>
        <v>3.1499999999999986</v>
      </c>
      <c r="O122" s="6">
        <f t="shared" si="30"/>
        <v>0.5</v>
      </c>
      <c r="P122" s="6">
        <f t="shared" si="31"/>
        <v>2.5</v>
      </c>
      <c r="Q122" s="6">
        <f t="shared" si="36"/>
        <v>1.3704838345670431</v>
      </c>
      <c r="R122" s="6">
        <f t="shared" si="37"/>
        <v>1.3508709338834528</v>
      </c>
      <c r="S122" s="6">
        <f t="shared" si="32"/>
        <v>9.9999999999999964</v>
      </c>
      <c r="T122" s="6">
        <f t="shared" si="38"/>
        <v>6.3499999999999979</v>
      </c>
      <c r="U122" s="4" t="str">
        <f t="shared" si="39"/>
        <v>HIGHER</v>
      </c>
      <c r="V122" s="8">
        <v>625.25</v>
      </c>
      <c r="W122" s="9">
        <f t="shared" si="40"/>
        <v>1.1491290661165472</v>
      </c>
      <c r="X122" s="6">
        <f t="shared" si="41"/>
        <v>28.406230183677742</v>
      </c>
      <c r="Y122" s="6">
        <f t="shared" si="42"/>
        <v>1.1037698163222593</v>
      </c>
      <c r="Z122" s="6">
        <f t="shared" si="43"/>
        <v>4.5359249794287848E-2</v>
      </c>
      <c r="AA122" s="5">
        <f t="shared" si="44"/>
        <v>5</v>
      </c>
      <c r="AB122" s="5">
        <f t="shared" si="45"/>
        <v>2019</v>
      </c>
      <c r="AC122" s="5">
        <f t="shared" si="53"/>
        <v>21</v>
      </c>
      <c r="AF122" s="10">
        <v>44.753999999999998</v>
      </c>
      <c r="AG122" s="8">
        <f t="shared" si="46"/>
        <v>1269.2624177750201</v>
      </c>
      <c r="AL122" s="11">
        <f t="shared" si="33"/>
        <v>43609</v>
      </c>
      <c r="AM122" s="10">
        <v>626.25</v>
      </c>
      <c r="AN122" s="6">
        <v>4.0213000000000001</v>
      </c>
      <c r="AO122" s="8">
        <f t="shared" si="47"/>
        <v>114.22997343762333</v>
      </c>
      <c r="AS122" s="14">
        <f t="shared" si="54"/>
        <v>0.27502130325814517</v>
      </c>
      <c r="AT122" s="10">
        <v>296</v>
      </c>
      <c r="AU122" s="6">
        <v>7.98</v>
      </c>
      <c r="AV122" s="6">
        <f t="shared" si="48"/>
        <v>2.1946699999999986</v>
      </c>
      <c r="AW122" s="6">
        <f t="shared" si="49"/>
        <v>2.4914755999999976</v>
      </c>
      <c r="AX122" s="6">
        <f t="shared" si="50"/>
        <v>0.296805599999999</v>
      </c>
      <c r="AY122" s="12">
        <f t="shared" si="51"/>
        <v>0.34023950937189967</v>
      </c>
      <c r="BB122" s="13">
        <f t="shared" si="52"/>
        <v>606.49096199999997</v>
      </c>
    </row>
    <row r="123" spans="1:54" x14ac:dyDescent="0.25">
      <c r="A123" s="1">
        <v>43613</v>
      </c>
      <c r="B123" s="6">
        <v>30.94</v>
      </c>
      <c r="C123" s="6">
        <v>27.79</v>
      </c>
      <c r="D123" s="6">
        <v>29.79</v>
      </c>
      <c r="E123" s="6">
        <f t="shared" si="34"/>
        <v>28.765688006373548</v>
      </c>
      <c r="F123" s="6">
        <v>28.689725494892098</v>
      </c>
      <c r="G123" s="6">
        <v>37.29</v>
      </c>
      <c r="H123" s="6">
        <v>27.29</v>
      </c>
      <c r="I123" s="6">
        <v>28.8</v>
      </c>
      <c r="J123" s="6">
        <v>22.381707684503255</v>
      </c>
      <c r="K123" s="6">
        <f t="shared" si="35"/>
        <v>2.1400000000000006</v>
      </c>
      <c r="L123" s="7">
        <f t="shared" si="27"/>
        <v>6.4182923154967462</v>
      </c>
      <c r="M123" s="6">
        <f t="shared" si="28"/>
        <v>3.6500000000000021</v>
      </c>
      <c r="N123" s="6">
        <f t="shared" si="29"/>
        <v>3.1500000000000021</v>
      </c>
      <c r="O123" s="6">
        <f t="shared" si="30"/>
        <v>0.5</v>
      </c>
      <c r="P123" s="6">
        <f t="shared" si="31"/>
        <v>2.5</v>
      </c>
      <c r="Q123" s="6">
        <f t="shared" si="36"/>
        <v>1.4756880063735487</v>
      </c>
      <c r="R123" s="6">
        <f t="shared" si="37"/>
        <v>1.399725494892099</v>
      </c>
      <c r="S123" s="6">
        <f t="shared" si="32"/>
        <v>10</v>
      </c>
      <c r="T123" s="6">
        <f t="shared" si="38"/>
        <v>6.3499999999999979</v>
      </c>
      <c r="U123" s="4" t="str">
        <f t="shared" si="39"/>
        <v>HIGHER</v>
      </c>
      <c r="V123" s="8">
        <v>632.5</v>
      </c>
      <c r="W123" s="9">
        <f t="shared" si="40"/>
        <v>1.100274505107901</v>
      </c>
      <c r="X123" s="6">
        <f t="shared" si="41"/>
        <v>28.79178380692926</v>
      </c>
      <c r="Y123" s="6">
        <f t="shared" si="42"/>
        <v>0.99821619307073917</v>
      </c>
      <c r="Z123" s="6">
        <f t="shared" si="43"/>
        <v>0.10205831203716187</v>
      </c>
      <c r="AA123" s="5">
        <f t="shared" si="44"/>
        <v>5</v>
      </c>
      <c r="AB123" s="5">
        <f t="shared" si="45"/>
        <v>2019</v>
      </c>
      <c r="AC123" s="5">
        <f t="shared" si="53"/>
        <v>22</v>
      </c>
      <c r="AF123" s="10">
        <v>44.625</v>
      </c>
      <c r="AG123" s="8">
        <f t="shared" si="46"/>
        <v>1280.2790002095599</v>
      </c>
      <c r="AL123" s="11">
        <f t="shared" si="33"/>
        <v>43613</v>
      </c>
      <c r="AM123" s="10">
        <v>634.75</v>
      </c>
      <c r="AN123" s="6">
        <v>4.0243000000000002</v>
      </c>
      <c r="AO123" s="8">
        <f t="shared" si="47"/>
        <v>115.86677557422544</v>
      </c>
      <c r="AS123" s="14">
        <f t="shared" si="54"/>
        <v>0.27298907766990271</v>
      </c>
      <c r="AT123" s="10">
        <v>308</v>
      </c>
      <c r="AU123" s="6">
        <v>8.24</v>
      </c>
      <c r="AV123" s="6">
        <f t="shared" si="48"/>
        <v>2.2494299999999985</v>
      </c>
      <c r="AW123" s="6">
        <f t="shared" si="49"/>
        <v>2.5455803999999986</v>
      </c>
      <c r="AX123" s="6">
        <f t="shared" si="50"/>
        <v>0.29615040000000015</v>
      </c>
      <c r="AY123" s="12">
        <f t="shared" si="51"/>
        <v>0.33339350413244456</v>
      </c>
      <c r="BB123" s="13">
        <f t="shared" si="52"/>
        <v>612.6638979999999</v>
      </c>
    </row>
    <row r="124" spans="1:54" x14ac:dyDescent="0.25">
      <c r="A124" s="1">
        <v>43614</v>
      </c>
      <c r="B124" s="6">
        <v>31.38</v>
      </c>
      <c r="C124" s="6">
        <v>28.23</v>
      </c>
      <c r="D124" s="6">
        <v>30.23</v>
      </c>
      <c r="E124" s="6">
        <f t="shared" si="34"/>
        <v>28.969619626741693</v>
      </c>
      <c r="F124" s="6">
        <v>28.746424557134965</v>
      </c>
      <c r="G124" s="6">
        <v>37.729999999999997</v>
      </c>
      <c r="H124" s="6">
        <v>27.73</v>
      </c>
      <c r="I124" s="6">
        <v>28.8</v>
      </c>
      <c r="J124" s="6">
        <v>22.766188350953808</v>
      </c>
      <c r="K124" s="6">
        <f t="shared" si="35"/>
        <v>2.5799999999999983</v>
      </c>
      <c r="L124" s="7">
        <f t="shared" si="27"/>
        <v>6.0338116490461928</v>
      </c>
      <c r="M124" s="6">
        <f t="shared" si="28"/>
        <v>3.6499999999999986</v>
      </c>
      <c r="N124" s="6">
        <f t="shared" si="29"/>
        <v>3.1499999999999986</v>
      </c>
      <c r="O124" s="6">
        <f t="shared" si="30"/>
        <v>0.5</v>
      </c>
      <c r="P124" s="6">
        <f t="shared" si="31"/>
        <v>2.5</v>
      </c>
      <c r="Q124" s="6">
        <f t="shared" si="36"/>
        <v>1.2396196267416926</v>
      </c>
      <c r="R124" s="6">
        <f t="shared" si="37"/>
        <v>1.0164245571349646</v>
      </c>
      <c r="S124" s="6">
        <f t="shared" si="32"/>
        <v>9.9999999999999964</v>
      </c>
      <c r="T124" s="6">
        <f t="shared" si="38"/>
        <v>6.3499999999999979</v>
      </c>
      <c r="U124" s="4" t="str">
        <f t="shared" si="39"/>
        <v>HIGHER</v>
      </c>
      <c r="V124" s="8">
        <v>633.75</v>
      </c>
      <c r="W124" s="9">
        <f t="shared" si="40"/>
        <v>1.4835754428650354</v>
      </c>
      <c r="X124" s="6">
        <f t="shared" si="41"/>
        <v>28.995900431003591</v>
      </c>
      <c r="Y124" s="6">
        <f t="shared" si="42"/>
        <v>1.2340995689964096</v>
      </c>
      <c r="Z124" s="6">
        <f t="shared" si="43"/>
        <v>0.2494758738686258</v>
      </c>
      <c r="AA124" s="5">
        <f t="shared" si="44"/>
        <v>5</v>
      </c>
      <c r="AB124" s="5">
        <f t="shared" si="45"/>
        <v>2019</v>
      </c>
      <c r="AC124" s="5">
        <f t="shared" si="53"/>
        <v>22</v>
      </c>
      <c r="AF124" s="10">
        <v>44.44</v>
      </c>
      <c r="AG124" s="8">
        <f t="shared" si="46"/>
        <v>1277.4911073190779</v>
      </c>
      <c r="AL124" s="11">
        <f t="shared" si="33"/>
        <v>43614</v>
      </c>
      <c r="AM124" s="10">
        <v>639.25</v>
      </c>
      <c r="AN124" s="6">
        <v>3.9742000000000002</v>
      </c>
      <c r="AO124" s="8">
        <f t="shared" si="47"/>
        <v>115.23550749289451</v>
      </c>
      <c r="AS124" s="14">
        <f t="shared" si="54"/>
        <v>0.27165595238095236</v>
      </c>
      <c r="AT124" s="10">
        <v>314</v>
      </c>
      <c r="AU124" s="6">
        <v>8.4</v>
      </c>
      <c r="AV124" s="6">
        <f t="shared" si="48"/>
        <v>2.2819099999999999</v>
      </c>
      <c r="AW124" s="6">
        <f t="shared" si="49"/>
        <v>2.5770307999999993</v>
      </c>
      <c r="AX124" s="6">
        <f t="shared" si="50"/>
        <v>0.29512079999999941</v>
      </c>
      <c r="AY124" s="12">
        <f t="shared" si="51"/>
        <v>0.33224499251614859</v>
      </c>
      <c r="BB124" s="13">
        <f t="shared" si="52"/>
        <v>622.36422600000003</v>
      </c>
    </row>
    <row r="125" spans="1:54" x14ac:dyDescent="0.25">
      <c r="A125" s="1">
        <v>43615</v>
      </c>
      <c r="B125" s="6">
        <v>31.43</v>
      </c>
      <c r="C125" s="6">
        <v>28.28</v>
      </c>
      <c r="D125" s="6">
        <v>30.28</v>
      </c>
      <c r="E125" s="6">
        <f t="shared" si="34"/>
        <v>28.992278695671487</v>
      </c>
      <c r="F125" s="6">
        <v>28.564987557957782</v>
      </c>
      <c r="G125" s="6">
        <v>37.78</v>
      </c>
      <c r="H125" s="6">
        <v>27.78</v>
      </c>
      <c r="I125" s="6">
        <v>28.8</v>
      </c>
      <c r="J125" s="6">
        <v>22.549717737832498</v>
      </c>
      <c r="K125" s="6">
        <f t="shared" si="35"/>
        <v>2.629999999999999</v>
      </c>
      <c r="L125" s="7">
        <f t="shared" si="27"/>
        <v>6.2502822621675023</v>
      </c>
      <c r="M125" s="6">
        <f t="shared" si="28"/>
        <v>3.6499999999999986</v>
      </c>
      <c r="N125" s="6">
        <f t="shared" si="29"/>
        <v>3.1499999999999986</v>
      </c>
      <c r="O125" s="6">
        <f t="shared" si="30"/>
        <v>0.5</v>
      </c>
      <c r="P125" s="6">
        <f t="shared" si="31"/>
        <v>2.5</v>
      </c>
      <c r="Q125" s="6">
        <f t="shared" si="36"/>
        <v>1.2122786956714862</v>
      </c>
      <c r="R125" s="6">
        <f t="shared" si="37"/>
        <v>0.78498755795778052</v>
      </c>
      <c r="S125" s="6">
        <f t="shared" si="32"/>
        <v>10</v>
      </c>
      <c r="T125" s="6">
        <f t="shared" si="38"/>
        <v>6.3500000000000014</v>
      </c>
      <c r="U125" s="4" t="str">
        <f t="shared" si="39"/>
        <v>HIGHER</v>
      </c>
      <c r="V125" s="8">
        <v>629.75</v>
      </c>
      <c r="W125" s="9">
        <f t="shared" si="40"/>
        <v>1.7150124420422195</v>
      </c>
      <c r="X125" s="6">
        <f t="shared" si="41"/>
        <v>29.018580055900738</v>
      </c>
      <c r="Y125" s="6">
        <f t="shared" si="42"/>
        <v>1.2614199440992628</v>
      </c>
      <c r="Z125" s="6">
        <f t="shared" si="43"/>
        <v>0.45359249794295664</v>
      </c>
      <c r="AA125" s="5">
        <f t="shared" si="44"/>
        <v>5</v>
      </c>
      <c r="AB125" s="5">
        <f t="shared" si="45"/>
        <v>2019</v>
      </c>
      <c r="AC125" s="5">
        <f t="shared" si="53"/>
        <v>22</v>
      </c>
      <c r="AF125" s="10">
        <v>44.54</v>
      </c>
      <c r="AG125" s="8">
        <f t="shared" si="46"/>
        <v>1272.2845458314396</v>
      </c>
      <c r="AL125" s="11">
        <f t="shared" si="33"/>
        <v>43615</v>
      </c>
      <c r="AM125" s="10">
        <v>639.75</v>
      </c>
      <c r="AN125" s="6">
        <v>3.9815999999999998</v>
      </c>
      <c r="AO125" s="8">
        <f t="shared" si="47"/>
        <v>115.54037835057439</v>
      </c>
      <c r="AS125" s="14">
        <f t="shared" si="54"/>
        <v>0.26905017502917145</v>
      </c>
      <c r="AT125" s="10">
        <v>322</v>
      </c>
      <c r="AU125" s="6">
        <v>8.57</v>
      </c>
      <c r="AV125" s="6">
        <f t="shared" si="48"/>
        <v>2.3057599999999994</v>
      </c>
      <c r="AW125" s="6">
        <f t="shared" si="49"/>
        <v>2.6007637999999993</v>
      </c>
      <c r="AX125" s="6">
        <f t="shared" si="50"/>
        <v>0.29500379999999993</v>
      </c>
      <c r="AY125" s="12">
        <f t="shared" si="51"/>
        <v>0.32703740825359667</v>
      </c>
      <c r="BB125" s="13">
        <f t="shared" si="52"/>
        <v>623.46653600000002</v>
      </c>
    </row>
    <row r="126" spans="1:54" x14ac:dyDescent="0.25">
      <c r="A126" s="1">
        <v>43616</v>
      </c>
      <c r="B126" s="6">
        <v>31.24</v>
      </c>
      <c r="C126" s="6">
        <v>28.09</v>
      </c>
      <c r="D126" s="6">
        <v>30.09</v>
      </c>
      <c r="E126" s="6">
        <f t="shared" si="34"/>
        <v>29.082914971390661</v>
      </c>
      <c r="F126" s="6">
        <v>28.859822681620706</v>
      </c>
      <c r="G126" s="6">
        <v>37.590000000000003</v>
      </c>
      <c r="H126" s="6">
        <v>27.59</v>
      </c>
      <c r="I126" s="6">
        <v>28.8</v>
      </c>
      <c r="J126" s="6">
        <v>22.425162645974364</v>
      </c>
      <c r="K126" s="6">
        <f t="shared" si="35"/>
        <v>2.4399999999999977</v>
      </c>
      <c r="L126" s="7">
        <f t="shared" si="27"/>
        <v>6.3748373540256367</v>
      </c>
      <c r="M126" s="6">
        <f t="shared" si="28"/>
        <v>3.6499999999999986</v>
      </c>
      <c r="N126" s="6">
        <f t="shared" si="29"/>
        <v>3.1499999999999986</v>
      </c>
      <c r="O126" s="6">
        <f t="shared" si="30"/>
        <v>0.5</v>
      </c>
      <c r="P126" s="6">
        <f t="shared" si="31"/>
        <v>2.5</v>
      </c>
      <c r="Q126" s="6">
        <f t="shared" si="36"/>
        <v>1.4929149713906611</v>
      </c>
      <c r="R126" s="6">
        <f t="shared" si="37"/>
        <v>1.2698226816207061</v>
      </c>
      <c r="S126" s="6">
        <f t="shared" si="32"/>
        <v>10.000000000000004</v>
      </c>
      <c r="T126" s="6">
        <f t="shared" si="38"/>
        <v>6.350000000000005</v>
      </c>
      <c r="U126" s="4" t="str">
        <f t="shared" si="39"/>
        <v>HIGHER</v>
      </c>
      <c r="V126" s="8">
        <v>636.25</v>
      </c>
      <c r="W126" s="9">
        <f t="shared" si="40"/>
        <v>1.2301773183792939</v>
      </c>
      <c r="X126" s="6">
        <f t="shared" si="41"/>
        <v>29.109298555489328</v>
      </c>
      <c r="Y126" s="6">
        <f t="shared" si="42"/>
        <v>0.98070144451067165</v>
      </c>
      <c r="Z126" s="6">
        <f t="shared" si="43"/>
        <v>0.24947587386862224</v>
      </c>
      <c r="AA126" s="5">
        <f t="shared" si="44"/>
        <v>5</v>
      </c>
      <c r="AB126" s="5">
        <f t="shared" si="45"/>
        <v>2019</v>
      </c>
      <c r="AC126" s="5">
        <f t="shared" si="53"/>
        <v>22</v>
      </c>
      <c r="AF126" s="10">
        <v>44.685000000000002</v>
      </c>
      <c r="AG126" s="8">
        <f t="shared" si="46"/>
        <v>1289.6011765282215</v>
      </c>
      <c r="AL126" s="11">
        <f t="shared" si="33"/>
        <v>43616</v>
      </c>
      <c r="AM126" s="10">
        <v>641.75</v>
      </c>
      <c r="AN126" s="6">
        <v>3.9218000000000002</v>
      </c>
      <c r="AO126" s="8">
        <f t="shared" si="47"/>
        <v>114.16084707491807</v>
      </c>
      <c r="AS126" s="14">
        <f t="shared" si="54"/>
        <v>0.26625650118203287</v>
      </c>
      <c r="AT126" s="10">
        <v>316</v>
      </c>
      <c r="AU126" s="6">
        <v>8.4600000000000009</v>
      </c>
      <c r="AV126" s="6">
        <f t="shared" si="48"/>
        <v>2.2525299999999984</v>
      </c>
      <c r="AW126" s="6">
        <f t="shared" si="49"/>
        <v>2.5479783999999981</v>
      </c>
      <c r="AX126" s="6">
        <f t="shared" si="50"/>
        <v>0.29544839999999972</v>
      </c>
      <c r="AY126" s="12">
        <f t="shared" si="51"/>
        <v>0.32984871510719171</v>
      </c>
      <c r="BB126" s="13">
        <f t="shared" si="52"/>
        <v>619.27775799999995</v>
      </c>
    </row>
    <row r="127" spans="1:54" x14ac:dyDescent="0.25">
      <c r="A127" s="1">
        <v>43619</v>
      </c>
      <c r="B127" s="6">
        <v>30.99</v>
      </c>
      <c r="C127" s="6">
        <v>27.84</v>
      </c>
      <c r="D127" s="6">
        <v>29.84</v>
      </c>
      <c r="E127" s="6">
        <f t="shared" si="34"/>
        <v>28.58441545493519</v>
      </c>
      <c r="F127" s="6">
        <v>28.360870933883454</v>
      </c>
      <c r="G127" s="6">
        <v>37.340000000000003</v>
      </c>
      <c r="H127" s="6">
        <v>27.34</v>
      </c>
      <c r="I127" s="6">
        <v>28.6</v>
      </c>
      <c r="J127" s="6">
        <v>21.985129206517538</v>
      </c>
      <c r="K127" s="6">
        <f t="shared" si="35"/>
        <v>2.389999999999997</v>
      </c>
      <c r="L127" s="7">
        <f t="shared" si="27"/>
        <v>6.6148707934824635</v>
      </c>
      <c r="M127" s="6">
        <f t="shared" si="28"/>
        <v>3.6499999999999986</v>
      </c>
      <c r="N127" s="6">
        <f t="shared" si="29"/>
        <v>3.1499999999999986</v>
      </c>
      <c r="O127" s="6">
        <f t="shared" si="30"/>
        <v>0.5</v>
      </c>
      <c r="P127" s="6">
        <f t="shared" si="31"/>
        <v>2.5</v>
      </c>
      <c r="Q127" s="6">
        <f t="shared" si="36"/>
        <v>1.24441545493519</v>
      </c>
      <c r="R127" s="6">
        <f t="shared" si="37"/>
        <v>1.0208709338834545</v>
      </c>
      <c r="S127" s="6">
        <f t="shared" si="32"/>
        <v>10.000000000000004</v>
      </c>
      <c r="T127" s="6">
        <f t="shared" si="38"/>
        <v>6.350000000000005</v>
      </c>
      <c r="U127" s="4" t="str">
        <f t="shared" si="39"/>
        <v>HIGHER</v>
      </c>
      <c r="V127" s="8">
        <v>625.25</v>
      </c>
      <c r="W127" s="9">
        <f t="shared" si="40"/>
        <v>1.4791290661165455</v>
      </c>
      <c r="X127" s="6">
        <f t="shared" si="41"/>
        <v>28.610346807752077</v>
      </c>
      <c r="Y127" s="6">
        <f t="shared" si="42"/>
        <v>1.2296531922479232</v>
      </c>
      <c r="Z127" s="6">
        <f t="shared" si="43"/>
        <v>0.24947587386862224</v>
      </c>
      <c r="AA127" s="5">
        <f t="shared" si="44"/>
        <v>6</v>
      </c>
      <c r="AB127" s="5">
        <f t="shared" si="45"/>
        <v>2019</v>
      </c>
      <c r="AC127" s="5">
        <f t="shared" si="53"/>
        <v>23</v>
      </c>
      <c r="AF127" s="10">
        <v>44.805</v>
      </c>
      <c r="AG127" s="8">
        <f t="shared" si="46"/>
        <v>1270.7088221926479</v>
      </c>
      <c r="AL127" s="11">
        <f t="shared" si="33"/>
        <v>43619</v>
      </c>
      <c r="AM127" s="10">
        <v>630.75</v>
      </c>
      <c r="AN127" s="6">
        <v>3.8851</v>
      </c>
      <c r="AO127" s="8">
        <f t="shared" si="47"/>
        <v>111.15405838279759</v>
      </c>
      <c r="AS127" s="14">
        <f t="shared" si="54"/>
        <v>0.26472833723653405</v>
      </c>
      <c r="AT127" s="10">
        <v>321</v>
      </c>
      <c r="AU127" s="6">
        <v>8.5399999999999991</v>
      </c>
      <c r="AV127" s="6">
        <f t="shared" si="48"/>
        <v>2.2607800000000005</v>
      </c>
      <c r="AW127" s="6">
        <f t="shared" si="49"/>
        <v>2.5568133999999993</v>
      </c>
      <c r="AX127" s="6">
        <f t="shared" si="50"/>
        <v>0.29603339999999889</v>
      </c>
      <c r="AY127" s="12">
        <f t="shared" si="51"/>
        <v>0.32462376883841737</v>
      </c>
      <c r="BB127" s="13">
        <f t="shared" si="52"/>
        <v>613.76620800000001</v>
      </c>
    </row>
    <row r="128" spans="1:54" x14ac:dyDescent="0.25">
      <c r="A128" s="1">
        <v>43620</v>
      </c>
      <c r="B128" s="6">
        <v>31.14</v>
      </c>
      <c r="C128" s="6">
        <v>27.99</v>
      </c>
      <c r="D128" s="6">
        <v>29.99</v>
      </c>
      <c r="E128" s="6">
        <f t="shared" si="34"/>
        <v>28.86765381655762</v>
      </c>
      <c r="F128" s="6">
        <v>28.587667182854933</v>
      </c>
      <c r="G128" s="6">
        <v>37.49</v>
      </c>
      <c r="H128" s="6">
        <v>27.49</v>
      </c>
      <c r="I128" s="6">
        <v>28.6</v>
      </c>
      <c r="J128" s="6">
        <v>22.337229409843729</v>
      </c>
      <c r="K128" s="6">
        <f t="shared" si="35"/>
        <v>2.5399999999999991</v>
      </c>
      <c r="L128" s="7">
        <f t="shared" si="27"/>
        <v>6.262770590156272</v>
      </c>
      <c r="M128" s="6">
        <f t="shared" si="28"/>
        <v>3.6500000000000021</v>
      </c>
      <c r="N128" s="6">
        <f t="shared" si="29"/>
        <v>3.1500000000000021</v>
      </c>
      <c r="O128" s="6">
        <f t="shared" si="30"/>
        <v>0.5</v>
      </c>
      <c r="P128" s="6">
        <f t="shared" si="31"/>
        <v>2.5</v>
      </c>
      <c r="Q128" s="6">
        <f t="shared" si="36"/>
        <v>1.377653816557622</v>
      </c>
      <c r="R128" s="6">
        <f t="shared" si="37"/>
        <v>1.0976671828549343</v>
      </c>
      <c r="S128" s="6">
        <f t="shared" si="32"/>
        <v>10.000000000000004</v>
      </c>
      <c r="T128" s="6">
        <f t="shared" si="38"/>
        <v>6.3500000000000014</v>
      </c>
      <c r="U128" s="4" t="str">
        <f t="shared" si="39"/>
        <v>HIGHER</v>
      </c>
      <c r="V128" s="8">
        <v>630.25</v>
      </c>
      <c r="W128" s="9">
        <f t="shared" si="40"/>
        <v>1.4023328171450657</v>
      </c>
      <c r="X128" s="6">
        <f t="shared" si="41"/>
        <v>28.893842118966425</v>
      </c>
      <c r="Y128" s="6">
        <f t="shared" si="42"/>
        <v>1.096157881033573</v>
      </c>
      <c r="Z128" s="6">
        <f t="shared" si="43"/>
        <v>0.30617493611149271</v>
      </c>
      <c r="AA128" s="5">
        <f t="shared" si="44"/>
        <v>6</v>
      </c>
      <c r="AB128" s="5">
        <f t="shared" si="45"/>
        <v>2019</v>
      </c>
      <c r="AC128" s="5">
        <f t="shared" si="53"/>
        <v>23</v>
      </c>
      <c r="AF128" s="10">
        <v>44.664000000000001</v>
      </c>
      <c r="AG128" s="8">
        <f t="shared" si="46"/>
        <v>1276.8395670550326</v>
      </c>
      <c r="AL128" s="11">
        <f t="shared" si="33"/>
        <v>43620</v>
      </c>
      <c r="AM128" s="10">
        <v>637</v>
      </c>
      <c r="AN128" s="6">
        <v>3.8542000000000001</v>
      </c>
      <c r="AO128" s="8">
        <f t="shared" si="47"/>
        <v>111.36264629492041</v>
      </c>
      <c r="AS128" s="14">
        <f t="shared" si="54"/>
        <v>0.26234889148191354</v>
      </c>
      <c r="AT128" s="10">
        <v>321</v>
      </c>
      <c r="AU128" s="6">
        <v>8.57</v>
      </c>
      <c r="AV128" s="6">
        <f t="shared" si="48"/>
        <v>2.2483299999999993</v>
      </c>
      <c r="AW128" s="6">
        <f t="shared" si="49"/>
        <v>2.5440123999999997</v>
      </c>
      <c r="AX128" s="6">
        <f t="shared" si="50"/>
        <v>0.29568240000000046</v>
      </c>
      <c r="AY128" s="12">
        <f t="shared" si="51"/>
        <v>0.32568330043765553</v>
      </c>
      <c r="BB128" s="13">
        <f t="shared" si="52"/>
        <v>617.07313799999997</v>
      </c>
    </row>
    <row r="129" spans="1:54" x14ac:dyDescent="0.25">
      <c r="A129" s="1">
        <v>43621</v>
      </c>
      <c r="B129" s="6">
        <v>30.72</v>
      </c>
      <c r="C129" s="6">
        <v>27.57</v>
      </c>
      <c r="D129" s="6">
        <v>29.72</v>
      </c>
      <c r="E129" s="6">
        <f t="shared" si="34"/>
        <v>28.493779179216016</v>
      </c>
      <c r="F129" s="6">
        <v>27.816559936351904</v>
      </c>
      <c r="G129" s="6">
        <v>37.22</v>
      </c>
      <c r="H129" s="6">
        <v>27.22</v>
      </c>
      <c r="I129" s="6">
        <v>28.6</v>
      </c>
      <c r="J129" s="6"/>
      <c r="K129" s="6">
        <f t="shared" si="35"/>
        <v>2.1199999999999974</v>
      </c>
      <c r="L129" s="7" t="str">
        <f t="shared" si="27"/>
        <v/>
      </c>
      <c r="M129" s="6">
        <f t="shared" si="28"/>
        <v>3.5</v>
      </c>
      <c r="N129" s="6">
        <f t="shared" si="29"/>
        <v>3.1499999999999986</v>
      </c>
      <c r="O129" s="6">
        <f t="shared" si="30"/>
        <v>0.35000000000000142</v>
      </c>
      <c r="P129" s="6">
        <f t="shared" si="31"/>
        <v>2.5</v>
      </c>
      <c r="Q129" s="6">
        <f t="shared" si="36"/>
        <v>1.2737791792160174</v>
      </c>
      <c r="R129" s="6">
        <f t="shared" si="37"/>
        <v>0.59655993635190541</v>
      </c>
      <c r="S129" s="6">
        <f t="shared" si="32"/>
        <v>10</v>
      </c>
      <c r="T129" s="6">
        <f t="shared" si="38"/>
        <v>6.5</v>
      </c>
      <c r="U129" s="4" t="str">
        <f t="shared" si="39"/>
        <v>HIGHER</v>
      </c>
      <c r="V129" s="8">
        <v>613.25</v>
      </c>
      <c r="W129" s="9">
        <f t="shared" si="40"/>
        <v>1.9034400636480946</v>
      </c>
      <c r="X129" s="6">
        <f t="shared" si="41"/>
        <v>28.519628308163483</v>
      </c>
      <c r="Y129" s="6">
        <f t="shared" si="42"/>
        <v>1.2003716918365157</v>
      </c>
      <c r="Z129" s="6">
        <f t="shared" si="43"/>
        <v>0.70306837181157888</v>
      </c>
      <c r="AA129" s="5">
        <f t="shared" si="44"/>
        <v>6</v>
      </c>
      <c r="AB129" s="5">
        <f t="shared" si="45"/>
        <v>2019</v>
      </c>
      <c r="AC129" s="5">
        <f t="shared" si="53"/>
        <v>23</v>
      </c>
      <c r="AF129" s="10">
        <v>44.85</v>
      </c>
      <c r="AG129" s="8">
        <f t="shared" si="46"/>
        <v>1247.5727131453827</v>
      </c>
      <c r="AL129" s="11">
        <f t="shared" si="33"/>
        <v>43621</v>
      </c>
      <c r="AM129" s="10">
        <v>628.75</v>
      </c>
      <c r="AN129" s="6">
        <v>3.8807999999999998</v>
      </c>
      <c r="AO129" s="8">
        <f t="shared" si="47"/>
        <v>110.67897353832086</v>
      </c>
      <c r="AS129" s="14">
        <f t="shared" si="54"/>
        <v>0.26611715976331363</v>
      </c>
      <c r="AT129" s="10">
        <v>318</v>
      </c>
      <c r="AU129" s="6">
        <v>8.4499999999999993</v>
      </c>
      <c r="AV129" s="6">
        <f t="shared" si="48"/>
        <v>2.2486899999999999</v>
      </c>
      <c r="AW129" s="6">
        <f t="shared" si="49"/>
        <v>2.5453551999999995</v>
      </c>
      <c r="AX129" s="6">
        <f t="shared" si="50"/>
        <v>0.29666519999999963</v>
      </c>
      <c r="AY129" s="12">
        <f t="shared" si="51"/>
        <v>0.32476389777397069</v>
      </c>
      <c r="BB129" s="13">
        <f t="shared" si="52"/>
        <v>607.81373399999995</v>
      </c>
    </row>
    <row r="130" spans="1:54" x14ac:dyDescent="0.25">
      <c r="A130" s="1">
        <v>43622</v>
      </c>
      <c r="B130" s="6">
        <v>31.26</v>
      </c>
      <c r="C130" s="6">
        <v>28.11</v>
      </c>
      <c r="D130" s="6">
        <v>30.26</v>
      </c>
      <c r="E130" s="6">
        <f t="shared" si="34"/>
        <v>29.366153333013088</v>
      </c>
      <c r="F130" s="6">
        <v>28.292832059192008</v>
      </c>
      <c r="G130" s="6">
        <v>37.76</v>
      </c>
      <c r="H130" s="6">
        <v>27.76</v>
      </c>
      <c r="I130" s="6">
        <v>28.6</v>
      </c>
      <c r="J130" s="6"/>
      <c r="K130" s="6">
        <f t="shared" si="35"/>
        <v>2.66</v>
      </c>
      <c r="L130" s="7" t="str">
        <f t="shared" si="27"/>
        <v/>
      </c>
      <c r="M130" s="6">
        <f t="shared" si="28"/>
        <v>3.5</v>
      </c>
      <c r="N130" s="6">
        <f t="shared" si="29"/>
        <v>3.1500000000000021</v>
      </c>
      <c r="O130" s="6">
        <f t="shared" si="30"/>
        <v>0.34999999999999787</v>
      </c>
      <c r="P130" s="6">
        <f t="shared" si="31"/>
        <v>2.5</v>
      </c>
      <c r="Q130" s="6">
        <f t="shared" si="36"/>
        <v>1.6061533330130864</v>
      </c>
      <c r="R130" s="6">
        <f t="shared" si="37"/>
        <v>0.53283205919200682</v>
      </c>
      <c r="S130" s="6">
        <f t="shared" si="32"/>
        <v>9.9999999999999964</v>
      </c>
      <c r="T130" s="6">
        <f t="shared" si="38"/>
        <v>6.4999999999999964</v>
      </c>
      <c r="U130" s="4" t="str">
        <f t="shared" si="39"/>
        <v>HIGHER</v>
      </c>
      <c r="V130" s="8">
        <v>623.75</v>
      </c>
      <c r="W130" s="9">
        <f t="shared" si="40"/>
        <v>1.9671679408079932</v>
      </c>
      <c r="X130" s="6">
        <f t="shared" si="41"/>
        <v>29.392793866703677</v>
      </c>
      <c r="Y130" s="6">
        <f t="shared" si="42"/>
        <v>0.86720613329632457</v>
      </c>
      <c r="Z130" s="6">
        <f t="shared" si="43"/>
        <v>1.0999618075116686</v>
      </c>
      <c r="AA130" s="5">
        <f t="shared" si="44"/>
        <v>6</v>
      </c>
      <c r="AB130" s="5">
        <f t="shared" si="45"/>
        <v>2019</v>
      </c>
      <c r="AC130" s="5">
        <f t="shared" si="53"/>
        <v>23</v>
      </c>
      <c r="AF130" s="10">
        <v>44.88</v>
      </c>
      <c r="AG130" s="8">
        <f t="shared" si="46"/>
        <v>1269.7823028165374</v>
      </c>
      <c r="AL130" s="11">
        <f t="shared" si="33"/>
        <v>43622</v>
      </c>
      <c r="AM130" s="10">
        <v>648</v>
      </c>
      <c r="AN130" s="6">
        <v>3.8795000000000002</v>
      </c>
      <c r="AO130" s="8">
        <f t="shared" si="47"/>
        <v>114.02934380587695</v>
      </c>
      <c r="AS130" s="14">
        <f t="shared" si="54"/>
        <v>0.26953436018957366</v>
      </c>
      <c r="AT130" s="10">
        <v>316</v>
      </c>
      <c r="AU130" s="6">
        <v>8.44</v>
      </c>
      <c r="AV130" s="6">
        <f t="shared" si="48"/>
        <v>2.2748700000000017</v>
      </c>
      <c r="AW130" s="6">
        <f t="shared" si="49"/>
        <v>2.5702715999999999</v>
      </c>
      <c r="AX130" s="6">
        <f t="shared" si="50"/>
        <v>0.29540159999999815</v>
      </c>
      <c r="AY130" s="12">
        <f t="shared" si="51"/>
        <v>0.32999020158037862</v>
      </c>
      <c r="BB130" s="13">
        <f t="shared" si="52"/>
        <v>619.71868199999994</v>
      </c>
    </row>
    <row r="131" spans="1:54" x14ac:dyDescent="0.25">
      <c r="A131" s="1">
        <v>43623</v>
      </c>
      <c r="B131" s="6">
        <v>30.88</v>
      </c>
      <c r="C131" s="6">
        <v>27.73</v>
      </c>
      <c r="D131" s="6">
        <v>29.88</v>
      </c>
      <c r="E131" s="6">
        <f t="shared" si="34"/>
        <v>28.516438248145811</v>
      </c>
      <c r="F131" s="6">
        <v>28.145414497360548</v>
      </c>
      <c r="G131" s="6">
        <v>37.380000000000003</v>
      </c>
      <c r="H131" s="6">
        <v>27.38</v>
      </c>
      <c r="I131" s="6">
        <v>28.6</v>
      </c>
      <c r="J131" s="6">
        <v>22.117680859523116</v>
      </c>
      <c r="K131" s="6">
        <f t="shared" si="35"/>
        <v>2.2799999999999976</v>
      </c>
      <c r="L131" s="7">
        <f t="shared" ref="L131:L194" si="55">IF(I131="","",IF(J131="","",I131-J131))</f>
        <v>6.4823191404768856</v>
      </c>
      <c r="M131" s="6">
        <f t="shared" ref="M131:M194" si="56">B131-H131</f>
        <v>3.5</v>
      </c>
      <c r="N131" s="6">
        <f t="shared" ref="N131:N194" si="57">B131-C131</f>
        <v>3.1499999999999986</v>
      </c>
      <c r="O131" s="6">
        <f t="shared" ref="O131:O194" si="58">C131-H131</f>
        <v>0.35000000000000142</v>
      </c>
      <c r="P131" s="6">
        <f t="shared" ref="P131:P194" si="59">D131-H131</f>
        <v>2.5</v>
      </c>
      <c r="Q131" s="6">
        <f t="shared" si="36"/>
        <v>1.1364382481458115</v>
      </c>
      <c r="R131" s="6">
        <f t="shared" si="37"/>
        <v>0.76541449736054901</v>
      </c>
      <c r="S131" s="6">
        <f t="shared" ref="S131:S194" si="60">G131-H131</f>
        <v>10.000000000000004</v>
      </c>
      <c r="T131" s="6">
        <f t="shared" si="38"/>
        <v>6.5000000000000036</v>
      </c>
      <c r="U131" s="4" t="str">
        <f t="shared" si="39"/>
        <v>HIGHER</v>
      </c>
      <c r="V131" s="8">
        <v>620.5</v>
      </c>
      <c r="W131" s="9">
        <f t="shared" si="40"/>
        <v>1.734585502639451</v>
      </c>
      <c r="X131" s="6">
        <f t="shared" si="41"/>
        <v>28.542307933060631</v>
      </c>
      <c r="Y131" s="6">
        <f t="shared" si="42"/>
        <v>1.3376920669393684</v>
      </c>
      <c r="Z131" s="6">
        <f t="shared" si="43"/>
        <v>0.39689343570008262</v>
      </c>
      <c r="AA131" s="5">
        <f t="shared" si="44"/>
        <v>6</v>
      </c>
      <c r="AB131" s="5">
        <f t="shared" si="45"/>
        <v>2019</v>
      </c>
      <c r="AC131" s="5">
        <f t="shared" si="53"/>
        <v>23</v>
      </c>
      <c r="AF131" s="10">
        <v>44.84</v>
      </c>
      <c r="AG131" s="8">
        <f t="shared" si="46"/>
        <v>1262.040386061647</v>
      </c>
      <c r="AL131" s="11">
        <f t="shared" ref="AL131:AL194" si="61">A131</f>
        <v>43623</v>
      </c>
      <c r="AM131" s="10">
        <v>629.25</v>
      </c>
      <c r="AN131" s="6">
        <v>3.8774000000000002</v>
      </c>
      <c r="AO131" s="8">
        <f t="shared" si="47"/>
        <v>110.66994477964931</v>
      </c>
      <c r="AS131" s="14">
        <f t="shared" si="54"/>
        <v>0.27273285198555941</v>
      </c>
      <c r="AT131" s="10">
        <v>312</v>
      </c>
      <c r="AU131" s="6">
        <v>8.31</v>
      </c>
      <c r="AV131" s="6">
        <f t="shared" si="48"/>
        <v>2.2664099999999987</v>
      </c>
      <c r="AW131" s="6">
        <f t="shared" si="49"/>
        <v>2.5627007999999982</v>
      </c>
      <c r="AX131" s="6">
        <f t="shared" si="50"/>
        <v>0.29629079999999952</v>
      </c>
      <c r="AY131" s="12">
        <f t="shared" si="51"/>
        <v>0.33010262257696693</v>
      </c>
      <c r="BB131" s="13">
        <f t="shared" si="52"/>
        <v>611.34112600000003</v>
      </c>
    </row>
    <row r="132" spans="1:54" x14ac:dyDescent="0.25">
      <c r="A132" s="1">
        <v>43626</v>
      </c>
      <c r="B132" s="6">
        <v>30.88</v>
      </c>
      <c r="C132" s="6">
        <v>27.73</v>
      </c>
      <c r="D132" s="6">
        <v>29.88</v>
      </c>
      <c r="E132" s="6">
        <f t="shared" ref="E132:E195" si="62">IF(AM132="","",AM132/2206.622)*100</f>
        <v>28.595744989400089</v>
      </c>
      <c r="F132" s="6">
        <v>28.270152434294861</v>
      </c>
      <c r="G132" s="6">
        <v>37.380000000000003</v>
      </c>
      <c r="H132" s="6">
        <v>27.38</v>
      </c>
      <c r="I132" s="6">
        <v>28.6</v>
      </c>
      <c r="J132" s="6">
        <v>21.731461818795253</v>
      </c>
      <c r="K132" s="6">
        <f t="shared" ref="K132:K195" si="63">B132-I132</f>
        <v>2.2799999999999976</v>
      </c>
      <c r="L132" s="7">
        <f t="shared" si="55"/>
        <v>6.8685381812047481</v>
      </c>
      <c r="M132" s="6">
        <f t="shared" si="56"/>
        <v>3.5</v>
      </c>
      <c r="N132" s="6">
        <f t="shared" si="57"/>
        <v>3.1499999999999986</v>
      </c>
      <c r="O132" s="6">
        <f t="shared" si="58"/>
        <v>0.35000000000000142</v>
      </c>
      <c r="P132" s="6">
        <f t="shared" si="59"/>
        <v>2.5</v>
      </c>
      <c r="Q132" s="6">
        <f t="shared" ref="Q132:Q195" si="64">IF(E132="","",E132-H132)</f>
        <v>1.2157449894000898</v>
      </c>
      <c r="R132" s="6">
        <f t="shared" ref="R132:R195" si="65">IF(F132="","",F132-H132)</f>
        <v>0.89015243429486191</v>
      </c>
      <c r="S132" s="6">
        <f t="shared" si="60"/>
        <v>10.000000000000004</v>
      </c>
      <c r="T132" s="6">
        <f t="shared" ref="T132:T195" si="66">G132-B132</f>
        <v>6.5000000000000036</v>
      </c>
      <c r="U132" s="4" t="str">
        <f t="shared" ref="U132:U195" si="67">IF(P132=N132,"EQUAL",IF(N132&lt;P132,"LOWER","HIGHER"))</f>
        <v>HIGHER</v>
      </c>
      <c r="V132" s="8">
        <v>623.25</v>
      </c>
      <c r="W132" s="9">
        <f t="shared" ref="W132:W195" si="68">IF(V132="","",IF(D132="","",D132-F132))</f>
        <v>1.6098475657051381</v>
      </c>
      <c r="X132" s="6">
        <f t="shared" ref="X132:X195" si="69">IF(AM132="","",AM132/22.04622)</f>
        <v>28.621686620200649</v>
      </c>
      <c r="Y132" s="6">
        <f t="shared" ref="Y132:Y195" si="70">IF(X132="","",IF(D132="","",D132-X132))</f>
        <v>1.2583133797993504</v>
      </c>
      <c r="Z132" s="6">
        <f t="shared" ref="Z132:Z195" si="71">IF(X132="","",IF(F132="","",X132-F132))</f>
        <v>0.35153418590578767</v>
      </c>
      <c r="AA132" s="5">
        <f t="shared" ref="AA132:AA195" si="72">MONTH(A132)</f>
        <v>6</v>
      </c>
      <c r="AB132" s="5">
        <f t="shared" ref="AB132:AB195" si="73">YEAR(A132)</f>
        <v>2019</v>
      </c>
      <c r="AC132" s="5">
        <f t="shared" si="53"/>
        <v>24</v>
      </c>
      <c r="AF132" s="10">
        <v>44.829000000000001</v>
      </c>
      <c r="AG132" s="8">
        <f t="shared" ref="AG132:AG195" si="74">IF(V132="","",V132*AF132/2204.622*100)</f>
        <v>1267.3226634770042</v>
      </c>
      <c r="AL132" s="11">
        <f t="shared" si="61"/>
        <v>43626</v>
      </c>
      <c r="AM132" s="10">
        <v>631</v>
      </c>
      <c r="AN132" s="6">
        <v>3.8874</v>
      </c>
      <c r="AO132" s="8">
        <f t="shared" ref="AO132:AO195" si="75">IF(AM132="","",AM132*AN132/2204.622*100)</f>
        <v>111.26394456736801</v>
      </c>
      <c r="AS132" s="14">
        <f t="shared" si="54"/>
        <v>0.3225698924731184</v>
      </c>
      <c r="AT132" s="10">
        <v>333</v>
      </c>
      <c r="AU132" s="6">
        <v>8.3699999999999992</v>
      </c>
      <c r="AV132" s="6">
        <f t="shared" ref="AV132:AV195" si="76">(((C132/100*11.7)+(AT132/2000*47))-(AU132))</f>
        <v>2.6999100000000009</v>
      </c>
      <c r="AW132" s="6">
        <f t="shared" ref="AW132:AW195" si="77">(((B132/100*11.7*0.98)+(AT132/2000*47))-(AU132))</f>
        <v>2.9962008000000004</v>
      </c>
      <c r="AX132" s="6">
        <f t="shared" ref="AX132:AX195" si="78">AW132-AV132</f>
        <v>0.29629079999999952</v>
      </c>
      <c r="AY132" s="12">
        <f t="shared" ref="AY132:AY195" si="79">(B132*11.7/100)/((AT132/2000*47)+(B132*11.7/100))</f>
        <v>0.31586070152800283</v>
      </c>
      <c r="BB132" s="13">
        <f t="shared" ref="BB132:BB195" si="80">C132*22.0462</f>
        <v>611.34112600000003</v>
      </c>
    </row>
    <row r="133" spans="1:54" x14ac:dyDescent="0.25">
      <c r="A133" s="1">
        <v>43627</v>
      </c>
      <c r="B133" s="6">
        <v>30.72</v>
      </c>
      <c r="C133" s="6">
        <v>27.57</v>
      </c>
      <c r="D133" s="6">
        <v>29.72</v>
      </c>
      <c r="E133" s="6">
        <f t="shared" si="62"/>
        <v>28.323836162242561</v>
      </c>
      <c r="F133" s="6">
        <v>27.952637685734789</v>
      </c>
      <c r="G133" s="6">
        <v>37.22</v>
      </c>
      <c r="H133" s="6">
        <v>27.22</v>
      </c>
      <c r="I133" s="6">
        <v>28.6</v>
      </c>
      <c r="J133" s="6">
        <v>21.900200153025782</v>
      </c>
      <c r="K133" s="6">
        <f t="shared" si="63"/>
        <v>2.1199999999999974</v>
      </c>
      <c r="L133" s="7">
        <f t="shared" si="55"/>
        <v>6.6997998469742193</v>
      </c>
      <c r="M133" s="6">
        <f t="shared" si="56"/>
        <v>3.5</v>
      </c>
      <c r="N133" s="6">
        <f t="shared" si="57"/>
        <v>3.1499999999999986</v>
      </c>
      <c r="O133" s="6">
        <f t="shared" si="58"/>
        <v>0.35000000000000142</v>
      </c>
      <c r="P133" s="6">
        <f t="shared" si="59"/>
        <v>2.5</v>
      </c>
      <c r="Q133" s="6">
        <f t="shared" si="64"/>
        <v>1.1038361622425619</v>
      </c>
      <c r="R133" s="6">
        <f t="shared" si="65"/>
        <v>0.73263768573479027</v>
      </c>
      <c r="S133" s="6">
        <f t="shared" si="60"/>
        <v>10</v>
      </c>
      <c r="T133" s="6">
        <f t="shared" si="66"/>
        <v>6.5</v>
      </c>
      <c r="U133" s="4" t="str">
        <f t="shared" si="67"/>
        <v>HIGHER</v>
      </c>
      <c r="V133" s="8">
        <v>616.25</v>
      </c>
      <c r="W133" s="9">
        <f t="shared" si="68"/>
        <v>1.7673623142652097</v>
      </c>
      <c r="X133" s="6">
        <f t="shared" si="69"/>
        <v>28.349531121434875</v>
      </c>
      <c r="Y133" s="6">
        <f t="shared" si="70"/>
        <v>1.3704688785651236</v>
      </c>
      <c r="Z133" s="6">
        <f t="shared" si="71"/>
        <v>0.39689343570008617</v>
      </c>
      <c r="AA133" s="5">
        <f t="shared" si="72"/>
        <v>6</v>
      </c>
      <c r="AB133" s="5">
        <f t="shared" si="73"/>
        <v>2019</v>
      </c>
      <c r="AC133" s="5">
        <f t="shared" si="53"/>
        <v>24</v>
      </c>
      <c r="AF133" s="10">
        <v>44.646999999999998</v>
      </c>
      <c r="AG133" s="8">
        <f t="shared" si="74"/>
        <v>1248.0014147550012</v>
      </c>
      <c r="AL133" s="11">
        <f t="shared" si="61"/>
        <v>43627</v>
      </c>
      <c r="AM133" s="10">
        <v>625</v>
      </c>
      <c r="AN133" s="6">
        <v>3.8569</v>
      </c>
      <c r="AO133" s="8">
        <f t="shared" si="75"/>
        <v>109.34130658226218</v>
      </c>
      <c r="AS133" s="14">
        <f t="shared" si="54"/>
        <v>0.32314097968936695</v>
      </c>
      <c r="AT133" s="10">
        <v>334</v>
      </c>
      <c r="AU133" s="6">
        <v>8.3699999999999992</v>
      </c>
      <c r="AV133" s="6">
        <f t="shared" si="76"/>
        <v>2.7046900000000011</v>
      </c>
      <c r="AW133" s="6">
        <f t="shared" si="77"/>
        <v>3.0013552000000008</v>
      </c>
      <c r="AX133" s="6">
        <f t="shared" si="78"/>
        <v>0.29666519999999963</v>
      </c>
      <c r="AY133" s="12">
        <f t="shared" si="79"/>
        <v>0.31409286181186447</v>
      </c>
      <c r="BB133" s="13">
        <f t="shared" si="80"/>
        <v>607.81373399999995</v>
      </c>
    </row>
    <row r="134" spans="1:54" x14ac:dyDescent="0.25">
      <c r="A134" s="1">
        <v>43628</v>
      </c>
      <c r="B134" s="6">
        <v>31.06</v>
      </c>
      <c r="C134" s="6">
        <v>27.91</v>
      </c>
      <c r="D134" s="6">
        <v>30.06</v>
      </c>
      <c r="E134" s="6">
        <f t="shared" si="62"/>
        <v>28.561756386005399</v>
      </c>
      <c r="F134" s="6">
        <v>28.190773747154839</v>
      </c>
      <c r="G134" s="6">
        <v>37.56</v>
      </c>
      <c r="H134" s="6">
        <v>27.56</v>
      </c>
      <c r="I134" s="6">
        <v>28.6</v>
      </c>
      <c r="J134" s="6">
        <v>21.516987086535988</v>
      </c>
      <c r="K134" s="6">
        <f t="shared" si="63"/>
        <v>2.4599999999999973</v>
      </c>
      <c r="L134" s="7">
        <f t="shared" si="55"/>
        <v>7.0830129134640138</v>
      </c>
      <c r="M134" s="6">
        <f t="shared" si="56"/>
        <v>3.5</v>
      </c>
      <c r="N134" s="6">
        <f t="shared" si="57"/>
        <v>3.1499999999999986</v>
      </c>
      <c r="O134" s="6">
        <f t="shared" si="58"/>
        <v>0.35000000000000142</v>
      </c>
      <c r="P134" s="6">
        <f t="shared" si="59"/>
        <v>2.5</v>
      </c>
      <c r="Q134" s="6">
        <f t="shared" si="64"/>
        <v>1.0017563860054004</v>
      </c>
      <c r="R134" s="6">
        <f t="shared" si="65"/>
        <v>0.63077374715484069</v>
      </c>
      <c r="S134" s="6">
        <f t="shared" si="60"/>
        <v>10.000000000000004</v>
      </c>
      <c r="T134" s="6">
        <f t="shared" si="66"/>
        <v>6.5000000000000036</v>
      </c>
      <c r="U134" s="4" t="str">
        <f t="shared" si="67"/>
        <v>HIGHER</v>
      </c>
      <c r="V134" s="8">
        <v>621.5</v>
      </c>
      <c r="W134" s="9">
        <f t="shared" si="68"/>
        <v>1.8692262528451593</v>
      </c>
      <c r="X134" s="6">
        <f t="shared" si="69"/>
        <v>28.587667182854926</v>
      </c>
      <c r="Y134" s="6">
        <f t="shared" si="70"/>
        <v>1.4723328171450731</v>
      </c>
      <c r="Z134" s="6">
        <f t="shared" si="71"/>
        <v>0.39689343570008617</v>
      </c>
      <c r="AA134" s="5">
        <f t="shared" si="72"/>
        <v>6</v>
      </c>
      <c r="AB134" s="5">
        <f t="shared" si="73"/>
        <v>2019</v>
      </c>
      <c r="AC134" s="5">
        <f t="shared" si="53"/>
        <v>24</v>
      </c>
      <c r="AF134" s="10">
        <v>43.67</v>
      </c>
      <c r="AG134" s="8">
        <f t="shared" si="74"/>
        <v>1231.0910895382522</v>
      </c>
      <c r="AL134" s="11">
        <f t="shared" si="61"/>
        <v>43628</v>
      </c>
      <c r="AM134" s="10">
        <v>630.25</v>
      </c>
      <c r="AN134" s="6">
        <v>3.8668999999999998</v>
      </c>
      <c r="AO134" s="8">
        <f t="shared" si="75"/>
        <v>110.54565022938172</v>
      </c>
      <c r="AS134" s="14">
        <f t="shared" si="54"/>
        <v>0.3148913551401869</v>
      </c>
      <c r="AT134" s="10">
        <v>340</v>
      </c>
      <c r="AU134" s="6">
        <v>8.56</v>
      </c>
      <c r="AV134" s="6">
        <f t="shared" si="76"/>
        <v>2.6954700000000003</v>
      </c>
      <c r="AW134" s="6">
        <f t="shared" si="77"/>
        <v>2.9913395999999999</v>
      </c>
      <c r="AX134" s="6">
        <f t="shared" si="78"/>
        <v>0.29586959999999962</v>
      </c>
      <c r="AY134" s="12">
        <f t="shared" si="79"/>
        <v>0.31263022603195795</v>
      </c>
      <c r="BB134" s="13">
        <f t="shared" si="80"/>
        <v>615.30944199999999</v>
      </c>
    </row>
    <row r="135" spans="1:54" x14ac:dyDescent="0.25">
      <c r="A135" s="1">
        <v>43629</v>
      </c>
      <c r="B135" s="6">
        <v>31.52</v>
      </c>
      <c r="C135" s="6">
        <v>28.37</v>
      </c>
      <c r="D135" s="6">
        <v>30.52</v>
      </c>
      <c r="E135" s="6">
        <f t="shared" si="62"/>
        <v>28.788347075303339</v>
      </c>
      <c r="F135" s="6">
        <v>28.360870933883454</v>
      </c>
      <c r="G135" s="6">
        <v>38.020000000000003</v>
      </c>
      <c r="H135" s="6">
        <v>28.02</v>
      </c>
      <c r="I135" s="6">
        <v>28.6</v>
      </c>
      <c r="J135" s="6">
        <v>21.879167547836801</v>
      </c>
      <c r="K135" s="6">
        <f t="shared" si="63"/>
        <v>2.9199999999999982</v>
      </c>
      <c r="L135" s="7">
        <f t="shared" si="55"/>
        <v>6.7208324521632008</v>
      </c>
      <c r="M135" s="6">
        <f t="shared" si="56"/>
        <v>3.5</v>
      </c>
      <c r="N135" s="6">
        <f t="shared" si="57"/>
        <v>3.1499999999999986</v>
      </c>
      <c r="O135" s="6">
        <f t="shared" si="58"/>
        <v>0.35000000000000142</v>
      </c>
      <c r="P135" s="6">
        <f t="shared" si="59"/>
        <v>2.5</v>
      </c>
      <c r="Q135" s="6">
        <f t="shared" si="64"/>
        <v>0.76834707530333901</v>
      </c>
      <c r="R135" s="6">
        <f t="shared" si="65"/>
        <v>0.3408709338834548</v>
      </c>
      <c r="S135" s="6">
        <f t="shared" si="60"/>
        <v>10.000000000000004</v>
      </c>
      <c r="T135" s="6">
        <f t="shared" si="66"/>
        <v>6.5000000000000036</v>
      </c>
      <c r="U135" s="4" t="str">
        <f t="shared" si="67"/>
        <v>HIGHER</v>
      </c>
      <c r="V135" s="8">
        <v>625.25</v>
      </c>
      <c r="W135" s="9">
        <f t="shared" si="68"/>
        <v>2.1591290661165452</v>
      </c>
      <c r="X135" s="6">
        <f t="shared" si="69"/>
        <v>28.814463431826407</v>
      </c>
      <c r="Y135" s="6">
        <f t="shared" si="70"/>
        <v>1.7055365681735921</v>
      </c>
      <c r="Z135" s="6">
        <f t="shared" si="71"/>
        <v>0.45359249794295309</v>
      </c>
      <c r="AA135" s="5">
        <f t="shared" si="72"/>
        <v>6</v>
      </c>
      <c r="AB135" s="5">
        <f t="shared" si="73"/>
        <v>2019</v>
      </c>
      <c r="AC135" s="5">
        <f t="shared" si="53"/>
        <v>24</v>
      </c>
      <c r="AF135" s="10">
        <v>43.445999999999998</v>
      </c>
      <c r="AG135" s="8">
        <f t="shared" si="74"/>
        <v>1232.1663985935004</v>
      </c>
      <c r="AL135" s="11">
        <f t="shared" si="61"/>
        <v>43629</v>
      </c>
      <c r="AM135" s="10">
        <v>635.25</v>
      </c>
      <c r="AN135" s="6">
        <v>3.8485</v>
      </c>
      <c r="AO135" s="8">
        <f t="shared" si="75"/>
        <v>110.89246251738393</v>
      </c>
      <c r="AS135" s="14">
        <f t="shared" si="54"/>
        <v>0.31134988452655904</v>
      </c>
      <c r="AT135" s="10">
        <v>342</v>
      </c>
      <c r="AU135" s="6">
        <v>8.66</v>
      </c>
      <c r="AV135" s="6">
        <f t="shared" si="76"/>
        <v>2.6962900000000012</v>
      </c>
      <c r="AW135" s="6">
        <f t="shared" si="77"/>
        <v>2.9910832000000003</v>
      </c>
      <c r="AX135" s="6">
        <f t="shared" si="78"/>
        <v>0.29479319999999909</v>
      </c>
      <c r="AY135" s="12">
        <f t="shared" si="79"/>
        <v>0.3145322238938868</v>
      </c>
      <c r="BB135" s="13">
        <f t="shared" si="80"/>
        <v>625.450694</v>
      </c>
    </row>
    <row r="136" spans="1:54" x14ac:dyDescent="0.25">
      <c r="A136" s="1">
        <v>43630</v>
      </c>
      <c r="B136" s="6">
        <v>31.11</v>
      </c>
      <c r="C136" s="6">
        <v>27.96</v>
      </c>
      <c r="D136" s="6">
        <v>30.11</v>
      </c>
      <c r="E136" s="6">
        <f t="shared" si="62"/>
        <v>28.448461041356428</v>
      </c>
      <c r="F136" s="6">
        <v>27.975317310631937</v>
      </c>
      <c r="G136" s="6">
        <v>37.61</v>
      </c>
      <c r="H136" s="6">
        <v>27.61</v>
      </c>
      <c r="I136" s="6">
        <v>28.6</v>
      </c>
      <c r="J136" s="6">
        <v>21.8682769716557</v>
      </c>
      <c r="K136" s="6">
        <f t="shared" si="63"/>
        <v>2.509999999999998</v>
      </c>
      <c r="L136" s="7">
        <f t="shared" si="55"/>
        <v>6.7317230283443017</v>
      </c>
      <c r="M136" s="6">
        <f t="shared" si="56"/>
        <v>3.5</v>
      </c>
      <c r="N136" s="6">
        <f t="shared" si="57"/>
        <v>3.1499999999999986</v>
      </c>
      <c r="O136" s="6">
        <f t="shared" si="58"/>
        <v>0.35000000000000142</v>
      </c>
      <c r="P136" s="6">
        <f t="shared" si="59"/>
        <v>2.5</v>
      </c>
      <c r="Q136" s="6">
        <f t="shared" si="64"/>
        <v>0.83846104135642818</v>
      </c>
      <c r="R136" s="6">
        <f t="shared" si="65"/>
        <v>0.36531731063193718</v>
      </c>
      <c r="S136" s="6">
        <f t="shared" si="60"/>
        <v>10</v>
      </c>
      <c r="T136" s="6">
        <f t="shared" si="66"/>
        <v>6.5</v>
      </c>
      <c r="U136" s="4" t="str">
        <f t="shared" si="67"/>
        <v>HIGHER</v>
      </c>
      <c r="V136" s="8">
        <v>616.75</v>
      </c>
      <c r="W136" s="9">
        <f t="shared" si="68"/>
        <v>2.1346826893680628</v>
      </c>
      <c r="X136" s="6">
        <f t="shared" si="69"/>
        <v>28.474269058369188</v>
      </c>
      <c r="Y136" s="6">
        <f t="shared" si="70"/>
        <v>1.6357309416308112</v>
      </c>
      <c r="Z136" s="6">
        <f t="shared" si="71"/>
        <v>0.49895174773725159</v>
      </c>
      <c r="AA136" s="5">
        <f t="shared" si="72"/>
        <v>6</v>
      </c>
      <c r="AB136" s="5">
        <f t="shared" si="73"/>
        <v>2019</v>
      </c>
      <c r="AC136" s="5">
        <f t="shared" si="53"/>
        <v>24</v>
      </c>
      <c r="AF136" s="10">
        <v>43.945999999999998</v>
      </c>
      <c r="AG136" s="8">
        <f t="shared" si="74"/>
        <v>1229.4032945330312</v>
      </c>
      <c r="AL136" s="11">
        <f t="shared" si="61"/>
        <v>43630</v>
      </c>
      <c r="AM136" s="10">
        <v>627.75</v>
      </c>
      <c r="AN136" s="6">
        <v>3.8956</v>
      </c>
      <c r="AO136" s="8">
        <f t="shared" si="75"/>
        <v>110.92436254378302</v>
      </c>
      <c r="AS136" s="14">
        <f t="shared" si="54"/>
        <v>0.29775085714285704</v>
      </c>
      <c r="AT136" s="10">
        <v>344</v>
      </c>
      <c r="AU136" s="6">
        <v>8.75</v>
      </c>
      <c r="AV136" s="6">
        <f t="shared" si="76"/>
        <v>2.605319999999999</v>
      </c>
      <c r="AW136" s="6">
        <f t="shared" si="77"/>
        <v>2.9010725999999991</v>
      </c>
      <c r="AX136" s="6">
        <f t="shared" si="78"/>
        <v>0.29575260000000014</v>
      </c>
      <c r="AY136" s="12">
        <f t="shared" si="79"/>
        <v>0.31046659507483448</v>
      </c>
      <c r="BB136" s="13">
        <f t="shared" si="80"/>
        <v>616.41175199999998</v>
      </c>
    </row>
    <row r="137" spans="1:54" x14ac:dyDescent="0.25">
      <c r="A137" s="1">
        <v>43633</v>
      </c>
      <c r="B137" s="6">
        <v>31.64</v>
      </c>
      <c r="C137" s="6">
        <v>28.49</v>
      </c>
      <c r="D137" s="6">
        <v>30.64</v>
      </c>
      <c r="E137" s="6">
        <f t="shared" si="62"/>
        <v>28.652392661724573</v>
      </c>
      <c r="F137" s="6" t="s">
        <v>43</v>
      </c>
      <c r="G137" s="6">
        <v>38.14</v>
      </c>
      <c r="H137" s="6">
        <v>28.14</v>
      </c>
      <c r="I137" s="6">
        <v>28.6</v>
      </c>
      <c r="J137" s="6">
        <v>22.098652940242275</v>
      </c>
      <c r="K137" s="6">
        <f t="shared" si="63"/>
        <v>3.0399999999999991</v>
      </c>
      <c r="L137" s="7">
        <f t="shared" si="55"/>
        <v>6.5013470597577268</v>
      </c>
      <c r="M137" s="6">
        <f t="shared" si="56"/>
        <v>3.5</v>
      </c>
      <c r="N137" s="6">
        <f t="shared" si="57"/>
        <v>3.1500000000000021</v>
      </c>
      <c r="O137" s="6">
        <f t="shared" si="58"/>
        <v>0.34999999999999787</v>
      </c>
      <c r="P137" s="6">
        <f t="shared" si="59"/>
        <v>2.5</v>
      </c>
      <c r="Q137" s="6">
        <f t="shared" si="64"/>
        <v>0.51239266172457221</v>
      </c>
      <c r="R137" s="6" t="str">
        <f t="shared" si="65"/>
        <v/>
      </c>
      <c r="S137" s="6">
        <f t="shared" si="60"/>
        <v>10</v>
      </c>
      <c r="T137" s="6">
        <f t="shared" si="66"/>
        <v>6.5</v>
      </c>
      <c r="U137" s="4" t="str">
        <f t="shared" si="67"/>
        <v>HIGHER</v>
      </c>
      <c r="W137" s="9"/>
      <c r="X137" s="6">
        <f t="shared" si="69"/>
        <v>28.678385682443519</v>
      </c>
      <c r="Y137" s="6">
        <f t="shared" si="70"/>
        <v>1.9616143175564815</v>
      </c>
      <c r="Z137" s="6" t="str">
        <f t="shared" si="71"/>
        <v/>
      </c>
      <c r="AA137" s="5">
        <f t="shared" si="72"/>
        <v>6</v>
      </c>
      <c r="AB137" s="5">
        <f t="shared" si="73"/>
        <v>2019</v>
      </c>
      <c r="AC137" s="5">
        <f t="shared" si="53"/>
        <v>25</v>
      </c>
      <c r="AF137" s="10">
        <v>43.936</v>
      </c>
      <c r="AG137" s="8" t="str">
        <f t="shared" si="74"/>
        <v/>
      </c>
      <c r="AL137" s="11">
        <f t="shared" si="61"/>
        <v>43633</v>
      </c>
      <c r="AM137" s="10">
        <v>632.25</v>
      </c>
      <c r="AN137" s="6">
        <v>3.8881000000000001</v>
      </c>
      <c r="AO137" s="8">
        <f t="shared" si="75"/>
        <v>111.50443137190867</v>
      </c>
      <c r="AS137" s="14">
        <f t="shared" si="54"/>
        <v>0.27567932960893859</v>
      </c>
      <c r="AT137" s="10">
        <v>344</v>
      </c>
      <c r="AU137" s="6">
        <v>8.9499999999999993</v>
      </c>
      <c r="AV137" s="6">
        <f t="shared" si="76"/>
        <v>2.4673300000000005</v>
      </c>
      <c r="AW137" s="6">
        <f t="shared" si="77"/>
        <v>2.7618424000000008</v>
      </c>
      <c r="AX137" s="6">
        <f t="shared" si="78"/>
        <v>0.29451240000000034</v>
      </c>
      <c r="AY137" s="12">
        <f t="shared" si="79"/>
        <v>0.31409449273198103</v>
      </c>
      <c r="BB137" s="13">
        <f t="shared" si="80"/>
        <v>628.09623799999997</v>
      </c>
    </row>
    <row r="138" spans="1:54" x14ac:dyDescent="0.25">
      <c r="A138" s="1">
        <v>43634</v>
      </c>
      <c r="B138" s="6">
        <v>31.88</v>
      </c>
      <c r="C138" s="6">
        <v>28.73</v>
      </c>
      <c r="D138" s="6">
        <v>30.83</v>
      </c>
      <c r="E138" s="6">
        <f t="shared" si="62"/>
        <v>28.539097317075608</v>
      </c>
      <c r="F138" s="6">
        <v>28.156754309809124</v>
      </c>
      <c r="G138" s="6">
        <v>38.33</v>
      </c>
      <c r="H138" s="6">
        <v>28.33</v>
      </c>
      <c r="I138" s="6">
        <v>28.6</v>
      </c>
      <c r="J138" s="6">
        <v>21.963426216185336</v>
      </c>
      <c r="K138" s="6">
        <f t="shared" si="63"/>
        <v>3.2799999999999976</v>
      </c>
      <c r="L138" s="7">
        <f t="shared" si="55"/>
        <v>6.636573783814665</v>
      </c>
      <c r="M138" s="6">
        <f t="shared" si="56"/>
        <v>3.5500000000000007</v>
      </c>
      <c r="N138" s="6">
        <f t="shared" si="57"/>
        <v>3.1499999999999986</v>
      </c>
      <c r="O138" s="6">
        <f t="shared" si="58"/>
        <v>0.40000000000000213</v>
      </c>
      <c r="P138" s="6">
        <f t="shared" si="59"/>
        <v>2.5</v>
      </c>
      <c r="Q138" s="6">
        <f t="shared" si="64"/>
        <v>0.20909731707561008</v>
      </c>
      <c r="R138" s="6">
        <f t="shared" si="65"/>
        <v>-0.17324569019087477</v>
      </c>
      <c r="S138" s="6">
        <f t="shared" si="60"/>
        <v>10</v>
      </c>
      <c r="T138" s="6">
        <f t="shared" si="66"/>
        <v>6.4499999999999993</v>
      </c>
      <c r="U138" s="4" t="str">
        <f t="shared" si="67"/>
        <v>HIGHER</v>
      </c>
      <c r="V138" s="8">
        <v>620.75</v>
      </c>
      <c r="W138" s="9">
        <f t="shared" si="68"/>
        <v>2.6732456901908748</v>
      </c>
      <c r="X138" s="6">
        <f t="shared" si="69"/>
        <v>28.564987557957778</v>
      </c>
      <c r="Y138" s="6">
        <f t="shared" si="70"/>
        <v>2.2650124420422202</v>
      </c>
      <c r="Z138" s="6">
        <f t="shared" si="71"/>
        <v>0.40823324814865458</v>
      </c>
      <c r="AA138" s="5">
        <f t="shared" si="72"/>
        <v>6</v>
      </c>
      <c r="AB138" s="5">
        <f t="shared" si="73"/>
        <v>2019</v>
      </c>
      <c r="AC138" s="5">
        <f t="shared" si="53"/>
        <v>25</v>
      </c>
      <c r="AF138" s="10">
        <v>43.44</v>
      </c>
      <c r="AG138" s="8">
        <f t="shared" si="74"/>
        <v>1223.1294072181081</v>
      </c>
      <c r="AL138" s="11">
        <f t="shared" si="61"/>
        <v>43634</v>
      </c>
      <c r="AM138" s="10">
        <v>629.75</v>
      </c>
      <c r="AN138" s="6">
        <v>3.8595000000000002</v>
      </c>
      <c r="AO138" s="8">
        <f t="shared" si="75"/>
        <v>110.24656947993807</v>
      </c>
      <c r="AS138" s="14">
        <f t="shared" si="54"/>
        <v>0.27214397321428563</v>
      </c>
      <c r="AT138" s="10">
        <v>342</v>
      </c>
      <c r="AU138" s="6">
        <v>8.9600000000000009</v>
      </c>
      <c r="AV138" s="6">
        <f t="shared" si="76"/>
        <v>2.4384099999999993</v>
      </c>
      <c r="AW138" s="6">
        <f t="shared" si="77"/>
        <v>2.7323607999999986</v>
      </c>
      <c r="AX138" s="6">
        <f t="shared" si="78"/>
        <v>0.29395079999999929</v>
      </c>
      <c r="AY138" s="12">
        <f t="shared" si="79"/>
        <v>0.3169858655081686</v>
      </c>
      <c r="BB138" s="13">
        <f t="shared" si="80"/>
        <v>633.38732600000003</v>
      </c>
    </row>
    <row r="139" spans="1:54" x14ac:dyDescent="0.25">
      <c r="A139" s="1">
        <v>43635</v>
      </c>
      <c r="B139" s="6">
        <v>31.92</v>
      </c>
      <c r="C139" s="6">
        <v>28.77</v>
      </c>
      <c r="D139" s="6">
        <v>30.62</v>
      </c>
      <c r="E139" s="6">
        <f t="shared" si="62"/>
        <v>28.505108713680915</v>
      </c>
      <c r="F139" s="6">
        <v>28.032016372874807</v>
      </c>
      <c r="G139" s="6">
        <v>38.369999999999997</v>
      </c>
      <c r="H139" s="6">
        <v>28.37</v>
      </c>
      <c r="I139" s="6">
        <v>28.35</v>
      </c>
      <c r="J139" s="6">
        <v>22.255605064459139</v>
      </c>
      <c r="K139" s="6">
        <f t="shared" si="63"/>
        <v>3.5700000000000003</v>
      </c>
      <c r="L139" s="7">
        <f t="shared" si="55"/>
        <v>6.094394935540862</v>
      </c>
      <c r="M139" s="6">
        <f t="shared" si="56"/>
        <v>3.5500000000000007</v>
      </c>
      <c r="N139" s="6">
        <f t="shared" si="57"/>
        <v>3.1500000000000021</v>
      </c>
      <c r="O139" s="6">
        <f t="shared" si="58"/>
        <v>0.39999999999999858</v>
      </c>
      <c r="P139" s="6">
        <f t="shared" si="59"/>
        <v>2.25</v>
      </c>
      <c r="Q139" s="6">
        <f t="shared" si="64"/>
        <v>0.13510871368091415</v>
      </c>
      <c r="R139" s="6">
        <f t="shared" si="65"/>
        <v>-0.33798362712519392</v>
      </c>
      <c r="S139" s="6">
        <f t="shared" si="60"/>
        <v>9.9999999999999964</v>
      </c>
      <c r="T139" s="6">
        <f t="shared" si="66"/>
        <v>6.4499999999999957</v>
      </c>
      <c r="U139" s="4" t="str">
        <f t="shared" si="67"/>
        <v>HIGHER</v>
      </c>
      <c r="V139" s="8">
        <v>618</v>
      </c>
      <c r="W139" s="9">
        <f t="shared" si="68"/>
        <v>2.5879836271251939</v>
      </c>
      <c r="X139" s="6">
        <f t="shared" si="69"/>
        <v>28.530968120612059</v>
      </c>
      <c r="Y139" s="6">
        <f t="shared" si="70"/>
        <v>2.0890318793879423</v>
      </c>
      <c r="Z139" s="6">
        <f t="shared" si="71"/>
        <v>0.49895174773725159</v>
      </c>
      <c r="AA139" s="5">
        <f t="shared" si="72"/>
        <v>6</v>
      </c>
      <c r="AB139" s="5">
        <f t="shared" si="73"/>
        <v>2019</v>
      </c>
      <c r="AC139" s="5">
        <f t="shared" si="53"/>
        <v>25</v>
      </c>
      <c r="AF139" s="10">
        <v>43.33</v>
      </c>
      <c r="AG139" s="8">
        <f t="shared" si="74"/>
        <v>1214.6272694366653</v>
      </c>
      <c r="AL139" s="11">
        <f t="shared" si="61"/>
        <v>43635</v>
      </c>
      <c r="AM139" s="10">
        <v>629</v>
      </c>
      <c r="AN139" s="6">
        <v>3.8388</v>
      </c>
      <c r="AO139" s="8">
        <f t="shared" si="75"/>
        <v>109.52468042140558</v>
      </c>
      <c r="AS139" s="14">
        <f t="shared" si="54"/>
        <v>0.27520790960451974</v>
      </c>
      <c r="AT139" s="10">
        <v>337</v>
      </c>
      <c r="AU139" s="6">
        <v>8.85</v>
      </c>
      <c r="AV139" s="6">
        <f t="shared" si="76"/>
        <v>2.4355899999999995</v>
      </c>
      <c r="AW139" s="6">
        <f t="shared" si="77"/>
        <v>2.729447200000001</v>
      </c>
      <c r="AX139" s="6">
        <f t="shared" si="78"/>
        <v>0.29385720000000148</v>
      </c>
      <c r="AY139" s="12">
        <f t="shared" si="79"/>
        <v>0.3204560782691816</v>
      </c>
      <c r="BB139" s="13">
        <f t="shared" si="80"/>
        <v>634.26917399999991</v>
      </c>
    </row>
    <row r="140" spans="1:54" x14ac:dyDescent="0.25">
      <c r="A140" s="1">
        <v>43636</v>
      </c>
      <c r="B140" s="6">
        <v>32.14</v>
      </c>
      <c r="C140" s="6">
        <v>28.99</v>
      </c>
      <c r="D140" s="6">
        <v>30.84</v>
      </c>
      <c r="E140" s="6" t="e">
        <f t="shared" si="62"/>
        <v>#VALUE!</v>
      </c>
      <c r="F140" s="6" t="s">
        <v>43</v>
      </c>
      <c r="G140" s="6">
        <v>38.590000000000003</v>
      </c>
      <c r="H140" s="6">
        <v>28.59</v>
      </c>
      <c r="I140" s="6">
        <v>28.35</v>
      </c>
      <c r="J140" s="6">
        <v>22.11071968988708</v>
      </c>
      <c r="K140" s="6">
        <f t="shared" si="63"/>
        <v>3.7899999999999991</v>
      </c>
      <c r="L140" s="7">
        <f t="shared" si="55"/>
        <v>6.2392803101129211</v>
      </c>
      <c r="M140" s="6">
        <f t="shared" si="56"/>
        <v>3.5500000000000007</v>
      </c>
      <c r="N140" s="6">
        <f t="shared" si="57"/>
        <v>3.1500000000000021</v>
      </c>
      <c r="O140" s="6">
        <f t="shared" si="58"/>
        <v>0.39999999999999858</v>
      </c>
      <c r="P140" s="6">
        <f t="shared" si="59"/>
        <v>2.25</v>
      </c>
      <c r="Q140" s="6" t="e">
        <f t="shared" si="64"/>
        <v>#VALUE!</v>
      </c>
      <c r="R140" s="6" t="str">
        <f t="shared" si="65"/>
        <v/>
      </c>
      <c r="S140" s="6">
        <f t="shared" si="60"/>
        <v>10.000000000000004</v>
      </c>
      <c r="T140" s="6">
        <f t="shared" si="66"/>
        <v>6.4500000000000028</v>
      </c>
      <c r="U140" s="4" t="str">
        <f t="shared" si="67"/>
        <v>HIGHER</v>
      </c>
      <c r="W140" s="9"/>
      <c r="X140" s="6" t="str">
        <f t="shared" si="69"/>
        <v/>
      </c>
      <c r="Y140" s="6" t="str">
        <f t="shared" si="70"/>
        <v/>
      </c>
      <c r="Z140" s="6" t="str">
        <f t="shared" si="71"/>
        <v/>
      </c>
      <c r="AA140" s="5">
        <f t="shared" si="72"/>
        <v>6</v>
      </c>
      <c r="AB140" s="5">
        <f t="shared" si="73"/>
        <v>2019</v>
      </c>
      <c r="AC140" s="5">
        <f t="shared" si="53"/>
        <v>25</v>
      </c>
      <c r="AF140" s="10">
        <v>43.277000000000001</v>
      </c>
      <c r="AG140" s="8" t="str">
        <f t="shared" si="74"/>
        <v/>
      </c>
      <c r="AL140" s="11">
        <f t="shared" si="61"/>
        <v>43636</v>
      </c>
      <c r="AM140" s="10"/>
      <c r="AN140" s="6">
        <v>3.8386</v>
      </c>
      <c r="AO140" s="8" t="str">
        <f t="shared" si="75"/>
        <v/>
      </c>
      <c r="AS140" s="14">
        <f t="shared" si="54"/>
        <v>0.27531514476614694</v>
      </c>
      <c r="AT140" s="10">
        <v>343</v>
      </c>
      <c r="AU140" s="6">
        <v>8.98</v>
      </c>
      <c r="AV140" s="6">
        <f t="shared" si="76"/>
        <v>2.4723299999999995</v>
      </c>
      <c r="AW140" s="6">
        <f t="shared" si="77"/>
        <v>2.7656723999999997</v>
      </c>
      <c r="AX140" s="6">
        <f t="shared" si="78"/>
        <v>0.29334240000000023</v>
      </c>
      <c r="AY140" s="12">
        <f t="shared" si="79"/>
        <v>0.31811337227008479</v>
      </c>
      <c r="BB140" s="13">
        <f t="shared" si="80"/>
        <v>639.11933799999997</v>
      </c>
    </row>
    <row r="141" spans="1:54" x14ac:dyDescent="0.25">
      <c r="A141" s="1">
        <v>43637</v>
      </c>
      <c r="B141" s="6">
        <v>31.99</v>
      </c>
      <c r="C141" s="6">
        <v>28.84</v>
      </c>
      <c r="D141" s="6">
        <v>30.69</v>
      </c>
      <c r="E141" s="6">
        <f t="shared" si="62"/>
        <v>28.618404058329883</v>
      </c>
      <c r="F141" s="6">
        <v>28.349531121434879</v>
      </c>
      <c r="G141" s="6">
        <v>38.44</v>
      </c>
      <c r="H141" s="6">
        <v>28.44</v>
      </c>
      <c r="I141" s="6">
        <v>28.35</v>
      </c>
      <c r="J141" s="6">
        <v>22.100058783575658</v>
      </c>
      <c r="K141" s="6">
        <f t="shared" si="63"/>
        <v>3.639999999999997</v>
      </c>
      <c r="L141" s="7">
        <f t="shared" si="55"/>
        <v>6.2499412164243431</v>
      </c>
      <c r="M141" s="6">
        <f t="shared" si="56"/>
        <v>3.5499999999999972</v>
      </c>
      <c r="N141" s="6">
        <f t="shared" si="57"/>
        <v>3.1499999999999986</v>
      </c>
      <c r="O141" s="6">
        <f t="shared" si="58"/>
        <v>0.39999999999999858</v>
      </c>
      <c r="P141" s="6">
        <f t="shared" si="59"/>
        <v>2.25</v>
      </c>
      <c r="Q141" s="6">
        <f t="shared" si="64"/>
        <v>0.17840405832988182</v>
      </c>
      <c r="R141" s="6">
        <f t="shared" si="65"/>
        <v>-9.0468878565122424E-2</v>
      </c>
      <c r="S141" s="6">
        <f t="shared" si="60"/>
        <v>9.9999999999999964</v>
      </c>
      <c r="T141" s="6">
        <f t="shared" si="66"/>
        <v>6.4499999999999993</v>
      </c>
      <c r="U141" s="4" t="str">
        <f t="shared" si="67"/>
        <v>HIGHER</v>
      </c>
      <c r="V141" s="8">
        <v>625</v>
      </c>
      <c r="W141" s="9">
        <f t="shared" si="68"/>
        <v>2.3404688785651224</v>
      </c>
      <c r="X141" s="6">
        <f t="shared" si="69"/>
        <v>28.644366245097796</v>
      </c>
      <c r="Y141" s="6">
        <f t="shared" si="70"/>
        <v>2.0456337549022052</v>
      </c>
      <c r="Z141" s="6">
        <f t="shared" si="71"/>
        <v>0.2948351236629172</v>
      </c>
      <c r="AA141" s="5">
        <f t="shared" si="72"/>
        <v>6</v>
      </c>
      <c r="AB141" s="5">
        <f t="shared" si="73"/>
        <v>2019</v>
      </c>
      <c r="AC141" s="5">
        <f t="shared" si="53"/>
        <v>25</v>
      </c>
      <c r="AF141" s="10">
        <v>42.737000000000002</v>
      </c>
      <c r="AG141" s="8">
        <f t="shared" si="74"/>
        <v>1211.5739115367624</v>
      </c>
      <c r="AL141" s="11">
        <f t="shared" si="61"/>
        <v>43637</v>
      </c>
      <c r="AM141" s="10">
        <v>631.5</v>
      </c>
      <c r="AN141" s="6">
        <v>3.819</v>
      </c>
      <c r="AO141" s="8">
        <f t="shared" si="75"/>
        <v>109.39283469002849</v>
      </c>
      <c r="AS141" s="14">
        <f t="shared" si="54"/>
        <v>0.27347796610169495</v>
      </c>
      <c r="AT141" s="10">
        <v>336</v>
      </c>
      <c r="AU141" s="6">
        <v>8.85</v>
      </c>
      <c r="AV141" s="6">
        <f t="shared" si="76"/>
        <v>2.42028</v>
      </c>
      <c r="AW141" s="6">
        <f t="shared" si="77"/>
        <v>2.7139734000000004</v>
      </c>
      <c r="AX141" s="6">
        <f t="shared" si="78"/>
        <v>0.29369340000000044</v>
      </c>
      <c r="AY141" s="12">
        <f t="shared" si="79"/>
        <v>0.32158129296501448</v>
      </c>
      <c r="BB141" s="13">
        <f t="shared" si="80"/>
        <v>635.812408</v>
      </c>
    </row>
    <row r="142" spans="1:54" x14ac:dyDescent="0.25">
      <c r="A142" s="1">
        <v>43640</v>
      </c>
      <c r="B142" s="6">
        <v>31.9</v>
      </c>
      <c r="C142" s="6">
        <v>28.75</v>
      </c>
      <c r="D142" s="6">
        <v>30.6</v>
      </c>
      <c r="E142" s="6">
        <f t="shared" si="62"/>
        <v>28.663722196189472</v>
      </c>
      <c r="F142" s="6">
        <v>28.292832059192008</v>
      </c>
      <c r="G142" s="6">
        <v>38.35</v>
      </c>
      <c r="H142" s="6">
        <v>28.35</v>
      </c>
      <c r="I142" s="6">
        <v>28.35</v>
      </c>
      <c r="J142" s="6">
        <v>21.890387104690362</v>
      </c>
      <c r="K142" s="6">
        <f t="shared" si="63"/>
        <v>3.5499999999999972</v>
      </c>
      <c r="L142" s="7">
        <f t="shared" si="55"/>
        <v>6.4596128953096397</v>
      </c>
      <c r="M142" s="6">
        <f t="shared" si="56"/>
        <v>3.5499999999999972</v>
      </c>
      <c r="N142" s="6">
        <f t="shared" si="57"/>
        <v>3.1499999999999986</v>
      </c>
      <c r="O142" s="6">
        <f t="shared" si="58"/>
        <v>0.39999999999999858</v>
      </c>
      <c r="P142" s="6">
        <f t="shared" si="59"/>
        <v>2.25</v>
      </c>
      <c r="Q142" s="6">
        <f t="shared" si="64"/>
        <v>0.31372219618947028</v>
      </c>
      <c r="R142" s="6">
        <f t="shared" si="65"/>
        <v>-5.7167940807993034E-2</v>
      </c>
      <c r="S142" s="6">
        <f t="shared" si="60"/>
        <v>10</v>
      </c>
      <c r="T142" s="6">
        <f t="shared" si="66"/>
        <v>6.4500000000000028</v>
      </c>
      <c r="U142" s="4" t="str">
        <f t="shared" si="67"/>
        <v>HIGHER</v>
      </c>
      <c r="V142" s="8">
        <v>623.75</v>
      </c>
      <c r="W142" s="9">
        <f t="shared" si="68"/>
        <v>2.307167940807993</v>
      </c>
      <c r="X142" s="6">
        <f t="shared" si="69"/>
        <v>28.689725494892091</v>
      </c>
      <c r="Y142" s="6">
        <f t="shared" si="70"/>
        <v>1.9102745051079104</v>
      </c>
      <c r="Z142" s="6">
        <f t="shared" si="71"/>
        <v>0.39689343570008262</v>
      </c>
      <c r="AA142" s="5">
        <f t="shared" si="72"/>
        <v>6</v>
      </c>
      <c r="AB142" s="5">
        <f t="shared" si="73"/>
        <v>2019</v>
      </c>
      <c r="AC142" s="5">
        <f t="shared" si="53"/>
        <v>26</v>
      </c>
      <c r="AF142" s="10">
        <v>42.372999999999998</v>
      </c>
      <c r="AG142" s="8">
        <f t="shared" si="74"/>
        <v>1198.8521728441428</v>
      </c>
      <c r="AL142" s="11">
        <f t="shared" si="61"/>
        <v>43640</v>
      </c>
      <c r="AM142" s="10">
        <v>632.5</v>
      </c>
      <c r="AN142" s="6">
        <v>3.8248000000000002</v>
      </c>
      <c r="AO142" s="8">
        <f t="shared" si="75"/>
        <v>109.73246207286329</v>
      </c>
      <c r="AS142" s="14">
        <f t="shared" si="54"/>
        <v>0.26473713646532454</v>
      </c>
      <c r="AT142" s="10">
        <v>338</v>
      </c>
      <c r="AU142" s="6">
        <v>8.94</v>
      </c>
      <c r="AV142" s="6">
        <f t="shared" si="76"/>
        <v>2.3667500000000015</v>
      </c>
      <c r="AW142" s="6">
        <f t="shared" si="77"/>
        <v>2.660654000000001</v>
      </c>
      <c r="AX142" s="6">
        <f t="shared" si="78"/>
        <v>0.2939039999999995</v>
      </c>
      <c r="AY142" s="12">
        <f t="shared" si="79"/>
        <v>0.319674869168244</v>
      </c>
      <c r="BB142" s="13">
        <f t="shared" si="80"/>
        <v>633.82825000000003</v>
      </c>
    </row>
    <row r="143" spans="1:54" x14ac:dyDescent="0.25">
      <c r="A143" s="1">
        <v>43641</v>
      </c>
      <c r="B143" s="6">
        <v>31.55</v>
      </c>
      <c r="C143" s="6">
        <v>28.4</v>
      </c>
      <c r="D143" s="6">
        <v>30.25</v>
      </c>
      <c r="E143" s="6">
        <f t="shared" si="62"/>
        <v>28.539097317075608</v>
      </c>
      <c r="F143" s="6">
        <v>28.054695997771955</v>
      </c>
      <c r="G143" s="6">
        <v>38</v>
      </c>
      <c r="H143" s="6">
        <v>28</v>
      </c>
      <c r="I143" s="6">
        <v>28.35</v>
      </c>
      <c r="J143" s="6">
        <v>21.67261452526682</v>
      </c>
      <c r="K143" s="6">
        <f t="shared" si="63"/>
        <v>3.1999999999999993</v>
      </c>
      <c r="L143" s="7">
        <f t="shared" si="55"/>
        <v>6.6773854747331818</v>
      </c>
      <c r="M143" s="6">
        <f t="shared" si="56"/>
        <v>3.5500000000000007</v>
      </c>
      <c r="N143" s="6">
        <f t="shared" si="57"/>
        <v>3.1500000000000021</v>
      </c>
      <c r="O143" s="6">
        <f t="shared" si="58"/>
        <v>0.39999999999999858</v>
      </c>
      <c r="P143" s="6">
        <f t="shared" si="59"/>
        <v>2.25</v>
      </c>
      <c r="Q143" s="6">
        <f t="shared" si="64"/>
        <v>0.53909731707560837</v>
      </c>
      <c r="R143" s="6">
        <f t="shared" si="65"/>
        <v>5.4695997771954552E-2</v>
      </c>
      <c r="S143" s="6">
        <f t="shared" si="60"/>
        <v>10</v>
      </c>
      <c r="T143" s="6">
        <f t="shared" si="66"/>
        <v>6.4499999999999993</v>
      </c>
      <c r="U143" s="4" t="str">
        <f t="shared" si="67"/>
        <v>HIGHER</v>
      </c>
      <c r="V143" s="8">
        <v>618.5</v>
      </c>
      <c r="W143" s="9">
        <f t="shared" si="68"/>
        <v>2.1953040022280454</v>
      </c>
      <c r="X143" s="6">
        <f t="shared" si="69"/>
        <v>28.564987557957778</v>
      </c>
      <c r="Y143" s="6">
        <f t="shared" si="70"/>
        <v>1.6850124420422219</v>
      </c>
      <c r="Z143" s="6">
        <f t="shared" si="71"/>
        <v>0.51029156018582356</v>
      </c>
      <c r="AA143" s="5">
        <f t="shared" si="72"/>
        <v>6</v>
      </c>
      <c r="AB143" s="5">
        <f t="shared" si="73"/>
        <v>2019</v>
      </c>
      <c r="AC143" s="5">
        <f t="shared" si="53"/>
        <v>26</v>
      </c>
      <c r="AF143" s="10">
        <v>42.328000000000003</v>
      </c>
      <c r="AG143" s="8">
        <f t="shared" si="74"/>
        <v>1187.4991721936915</v>
      </c>
      <c r="AL143" s="11">
        <f t="shared" si="61"/>
        <v>43641</v>
      </c>
      <c r="AM143" s="10">
        <v>629.75</v>
      </c>
      <c r="AN143" s="6">
        <v>3.8477999999999999</v>
      </c>
      <c r="AO143" s="8">
        <f t="shared" si="75"/>
        <v>109.91235912550997</v>
      </c>
      <c r="AS143" s="14">
        <f t="shared" si="54"/>
        <v>0.26195725534308201</v>
      </c>
      <c r="AT143" s="10">
        <v>336</v>
      </c>
      <c r="AU143" s="6">
        <v>8.89</v>
      </c>
      <c r="AV143" s="6">
        <f t="shared" si="76"/>
        <v>2.3287999999999993</v>
      </c>
      <c r="AW143" s="6">
        <f t="shared" si="77"/>
        <v>2.6235230000000005</v>
      </c>
      <c r="AX143" s="6">
        <f t="shared" si="78"/>
        <v>0.29472300000000118</v>
      </c>
      <c r="AY143" s="12">
        <f t="shared" si="79"/>
        <v>0.31856723064376236</v>
      </c>
      <c r="BB143" s="13">
        <f t="shared" si="80"/>
        <v>626.11207999999999</v>
      </c>
    </row>
    <row r="144" spans="1:54" x14ac:dyDescent="0.25">
      <c r="A144" s="1">
        <v>43642</v>
      </c>
      <c r="B144" s="6">
        <v>31.36</v>
      </c>
      <c r="C144" s="6">
        <v>28.21</v>
      </c>
      <c r="D144" s="6">
        <v>30.06</v>
      </c>
      <c r="E144" s="6">
        <f t="shared" si="62"/>
        <v>28.221870352058488</v>
      </c>
      <c r="F144" s="6">
        <v>27.748521061660458</v>
      </c>
      <c r="G144" s="6">
        <v>37.81</v>
      </c>
      <c r="H144" s="6">
        <v>27.81</v>
      </c>
      <c r="I144" s="6">
        <v>28.35</v>
      </c>
      <c r="J144" s="6">
        <v>21.514182170225709</v>
      </c>
      <c r="K144" s="6">
        <f t="shared" si="63"/>
        <v>3.009999999999998</v>
      </c>
      <c r="L144" s="7">
        <f t="shared" si="55"/>
        <v>6.8358178297742924</v>
      </c>
      <c r="M144" s="6">
        <f t="shared" si="56"/>
        <v>3.5500000000000007</v>
      </c>
      <c r="N144" s="6">
        <f t="shared" si="57"/>
        <v>3.1499999999999986</v>
      </c>
      <c r="O144" s="6">
        <f t="shared" si="58"/>
        <v>0.40000000000000213</v>
      </c>
      <c r="P144" s="6">
        <f t="shared" si="59"/>
        <v>2.25</v>
      </c>
      <c r="Q144" s="6">
        <f t="shared" si="64"/>
        <v>0.41187035205848943</v>
      </c>
      <c r="R144" s="6">
        <f t="shared" si="65"/>
        <v>-6.1478938339540434E-2</v>
      </c>
      <c r="S144" s="6">
        <f t="shared" si="60"/>
        <v>10.000000000000004</v>
      </c>
      <c r="T144" s="6">
        <f t="shared" si="66"/>
        <v>6.4500000000000028</v>
      </c>
      <c r="U144" s="4" t="str">
        <f t="shared" si="67"/>
        <v>HIGHER</v>
      </c>
      <c r="V144" s="8">
        <v>611.75</v>
      </c>
      <c r="W144" s="9">
        <f t="shared" si="68"/>
        <v>2.3114789383395404</v>
      </c>
      <c r="X144" s="6">
        <f t="shared" si="69"/>
        <v>28.24747280939771</v>
      </c>
      <c r="Y144" s="6">
        <f t="shared" si="70"/>
        <v>1.8125271906022888</v>
      </c>
      <c r="Z144" s="6">
        <f t="shared" si="71"/>
        <v>0.49895174773725159</v>
      </c>
      <c r="AA144" s="5">
        <f t="shared" si="72"/>
        <v>6</v>
      </c>
      <c r="AB144" s="5">
        <f t="shared" si="73"/>
        <v>2019</v>
      </c>
      <c r="AC144" s="5">
        <f t="shared" si="53"/>
        <v>26</v>
      </c>
      <c r="AF144" s="10">
        <v>42.606000000000002</v>
      </c>
      <c r="AG144" s="8">
        <f t="shared" si="74"/>
        <v>1182.2534883531055</v>
      </c>
      <c r="AL144" s="11">
        <f t="shared" si="61"/>
        <v>43642</v>
      </c>
      <c r="AM144" s="10">
        <v>622.75</v>
      </c>
      <c r="AN144" s="6">
        <v>3.8433000000000002</v>
      </c>
      <c r="AO144" s="8">
        <f t="shared" si="75"/>
        <v>108.56351224835822</v>
      </c>
      <c r="AS144" s="14">
        <f t="shared" si="54"/>
        <v>0.2657645051194541</v>
      </c>
      <c r="AT144" s="10">
        <v>333</v>
      </c>
      <c r="AU144" s="6">
        <v>8.7899999999999991</v>
      </c>
      <c r="AV144" s="6">
        <f t="shared" si="76"/>
        <v>2.3360700000000012</v>
      </c>
      <c r="AW144" s="6">
        <f t="shared" si="77"/>
        <v>2.6312376000000022</v>
      </c>
      <c r="AX144" s="6">
        <f t="shared" si="78"/>
        <v>0.29516760000000097</v>
      </c>
      <c r="AY144" s="12">
        <f t="shared" si="79"/>
        <v>0.31920324464836591</v>
      </c>
      <c r="BB144" s="13">
        <f t="shared" si="80"/>
        <v>621.92330200000004</v>
      </c>
    </row>
    <row r="145" spans="1:54" x14ac:dyDescent="0.25">
      <c r="A145" s="1">
        <v>43643</v>
      </c>
      <c r="B145" s="6">
        <v>31.36</v>
      </c>
      <c r="C145" s="6">
        <v>28.21</v>
      </c>
      <c r="D145" s="6">
        <v>30.06</v>
      </c>
      <c r="E145" s="6">
        <f t="shared" si="62"/>
        <v>27.7913480423924</v>
      </c>
      <c r="F145" s="6">
        <v>27.623783124726149</v>
      </c>
      <c r="G145" s="6">
        <v>37.81</v>
      </c>
      <c r="H145" s="6">
        <v>27.81</v>
      </c>
      <c r="I145" s="6">
        <v>27.9</v>
      </c>
      <c r="J145" s="6">
        <v>21.496911479044584</v>
      </c>
      <c r="K145" s="6">
        <f t="shared" si="63"/>
        <v>3.4600000000000009</v>
      </c>
      <c r="L145" s="7">
        <f t="shared" si="55"/>
        <v>6.4030885209554143</v>
      </c>
      <c r="M145" s="6">
        <f t="shared" si="56"/>
        <v>3.5500000000000007</v>
      </c>
      <c r="N145" s="6">
        <f t="shared" si="57"/>
        <v>3.1499999999999986</v>
      </c>
      <c r="O145" s="6">
        <f t="shared" si="58"/>
        <v>0.40000000000000213</v>
      </c>
      <c r="P145" s="6">
        <f t="shared" si="59"/>
        <v>2.25</v>
      </c>
      <c r="Q145" s="6">
        <f t="shared" si="64"/>
        <v>-1.8651957607598746E-2</v>
      </c>
      <c r="R145" s="6">
        <f t="shared" si="65"/>
        <v>-0.18621687527384978</v>
      </c>
      <c r="S145" s="6">
        <f t="shared" si="60"/>
        <v>10.000000000000004</v>
      </c>
      <c r="T145" s="6">
        <f t="shared" si="66"/>
        <v>6.4500000000000028</v>
      </c>
      <c r="U145" s="4" t="str">
        <f t="shared" si="67"/>
        <v>HIGHER</v>
      </c>
      <c r="V145" s="8">
        <v>609</v>
      </c>
      <c r="W145" s="9">
        <f t="shared" si="68"/>
        <v>2.4362168752738498</v>
      </c>
      <c r="X145" s="6">
        <f t="shared" si="69"/>
        <v>27.816559936351897</v>
      </c>
      <c r="Y145" s="6">
        <f t="shared" si="70"/>
        <v>2.2434400636481016</v>
      </c>
      <c r="Z145" s="6">
        <f t="shared" si="71"/>
        <v>0.19277681162574822</v>
      </c>
      <c r="AA145" s="5">
        <f t="shared" si="72"/>
        <v>6</v>
      </c>
      <c r="AB145" s="5">
        <f t="shared" si="73"/>
        <v>2019</v>
      </c>
      <c r="AC145" s="5">
        <f t="shared" si="53"/>
        <v>26</v>
      </c>
      <c r="AF145" s="10">
        <v>42.69</v>
      </c>
      <c r="AG145" s="8">
        <f t="shared" si="74"/>
        <v>1179.2593015945592</v>
      </c>
      <c r="AL145" s="11">
        <f t="shared" si="61"/>
        <v>43643</v>
      </c>
      <c r="AM145" s="10">
        <v>613.25</v>
      </c>
      <c r="AN145" s="6">
        <v>3.8193999999999999</v>
      </c>
      <c r="AO145" s="8">
        <f t="shared" si="75"/>
        <v>106.24256902090245</v>
      </c>
      <c r="AS145" s="14">
        <f t="shared" si="54"/>
        <v>0.27177205040091634</v>
      </c>
      <c r="AT145" s="10">
        <v>332</v>
      </c>
      <c r="AU145" s="6">
        <v>8.73</v>
      </c>
      <c r="AV145" s="6">
        <f t="shared" si="76"/>
        <v>2.3725699999999996</v>
      </c>
      <c r="AW145" s="6">
        <f t="shared" si="77"/>
        <v>2.6677375999999988</v>
      </c>
      <c r="AX145" s="6">
        <f t="shared" si="78"/>
        <v>0.2951675999999992</v>
      </c>
      <c r="AY145" s="12">
        <f t="shared" si="79"/>
        <v>0.31985717174957629</v>
      </c>
      <c r="BB145" s="13">
        <f t="shared" si="80"/>
        <v>621.92330200000004</v>
      </c>
    </row>
    <row r="146" spans="1:54" x14ac:dyDescent="0.25">
      <c r="A146" s="1">
        <v>43644</v>
      </c>
      <c r="B146" s="6">
        <v>31.79</v>
      </c>
      <c r="C146" s="6">
        <v>28.64</v>
      </c>
      <c r="D146" s="6">
        <v>30.49</v>
      </c>
      <c r="E146" s="6">
        <f t="shared" si="62"/>
        <v>28.369154300102149</v>
      </c>
      <c r="F146" s="6">
        <v>28.088715435117678</v>
      </c>
      <c r="G146" s="6">
        <v>38.24</v>
      </c>
      <c r="H146" s="6">
        <v>28.37</v>
      </c>
      <c r="I146" s="6">
        <v>27.9</v>
      </c>
      <c r="J146" s="6">
        <v>21.427577808394947</v>
      </c>
      <c r="K146" s="6">
        <f t="shared" si="63"/>
        <v>3.8900000000000006</v>
      </c>
      <c r="L146" s="7">
        <f t="shared" si="55"/>
        <v>6.4724221916050517</v>
      </c>
      <c r="M146" s="6">
        <f t="shared" si="56"/>
        <v>3.4199999999999982</v>
      </c>
      <c r="N146" s="6">
        <f t="shared" si="57"/>
        <v>3.1499999999999986</v>
      </c>
      <c r="O146" s="6">
        <f t="shared" si="58"/>
        <v>0.26999999999999957</v>
      </c>
      <c r="P146" s="6">
        <f t="shared" si="59"/>
        <v>2.1199999999999974</v>
      </c>
      <c r="Q146" s="6">
        <f t="shared" si="64"/>
        <v>-8.4569989785165944E-4</v>
      </c>
      <c r="R146" s="6">
        <f t="shared" si="65"/>
        <v>-0.28128456488232345</v>
      </c>
      <c r="S146" s="6">
        <f t="shared" si="60"/>
        <v>9.870000000000001</v>
      </c>
      <c r="T146" s="6">
        <f t="shared" si="66"/>
        <v>6.4500000000000028</v>
      </c>
      <c r="U146" s="4" t="str">
        <f t="shared" si="67"/>
        <v>HIGHER</v>
      </c>
      <c r="V146" s="8">
        <v>619.25</v>
      </c>
      <c r="W146" s="9">
        <f t="shared" si="68"/>
        <v>2.4012845648823209</v>
      </c>
      <c r="X146" s="6">
        <f t="shared" si="69"/>
        <v>28.39489037122917</v>
      </c>
      <c r="Y146" s="6">
        <f t="shared" si="70"/>
        <v>2.0951096287708282</v>
      </c>
      <c r="Z146" s="6">
        <f t="shared" si="71"/>
        <v>0.30617493611149271</v>
      </c>
      <c r="AA146" s="5">
        <f t="shared" si="72"/>
        <v>6</v>
      </c>
      <c r="AB146" s="5">
        <f t="shared" si="73"/>
        <v>2019</v>
      </c>
      <c r="AC146" s="5">
        <f t="shared" si="53"/>
        <v>26</v>
      </c>
      <c r="AF146" s="10">
        <v>42.47</v>
      </c>
      <c r="AG146" s="8">
        <f t="shared" si="74"/>
        <v>1192.9277445294479</v>
      </c>
      <c r="AL146" s="11">
        <f t="shared" si="61"/>
        <v>43644</v>
      </c>
      <c r="AM146" s="10">
        <v>626</v>
      </c>
      <c r="AN146" s="6">
        <v>3.8517999999999999</v>
      </c>
      <c r="AO146" s="8">
        <f t="shared" si="75"/>
        <v>109.37143873190054</v>
      </c>
      <c r="AS146" s="14">
        <f t="shared" si="54"/>
        <v>0.26286779661016951</v>
      </c>
      <c r="AT146" s="10">
        <v>333</v>
      </c>
      <c r="AU146" s="6">
        <v>8.85</v>
      </c>
      <c r="AV146" s="6">
        <f t="shared" si="76"/>
        <v>2.3263800000000003</v>
      </c>
      <c r="AW146" s="6">
        <f t="shared" si="77"/>
        <v>2.6205414000000005</v>
      </c>
      <c r="AX146" s="6">
        <f t="shared" si="78"/>
        <v>0.29416140000000013</v>
      </c>
      <c r="AY146" s="12">
        <f t="shared" si="79"/>
        <v>0.32216999150276354</v>
      </c>
      <c r="BB146" s="13">
        <f t="shared" si="80"/>
        <v>631.40316799999994</v>
      </c>
    </row>
    <row r="147" spans="1:54" x14ac:dyDescent="0.25">
      <c r="A147" s="1">
        <v>43647</v>
      </c>
      <c r="B147" s="6">
        <v>31.68</v>
      </c>
      <c r="C147" s="6">
        <v>28.53</v>
      </c>
      <c r="D147" s="6">
        <v>30.38</v>
      </c>
      <c r="E147" s="6">
        <f t="shared" si="62"/>
        <v>28.482449644751117</v>
      </c>
      <c r="F147" s="6">
        <v>27.907278435940498</v>
      </c>
      <c r="G147" s="6">
        <v>38.130000000000003</v>
      </c>
      <c r="H147" s="6">
        <v>28.59</v>
      </c>
      <c r="I147" s="6">
        <v>27.9</v>
      </c>
      <c r="J147" s="6">
        <v>21.467485331907351</v>
      </c>
      <c r="K147" s="6">
        <f t="shared" si="63"/>
        <v>3.7800000000000011</v>
      </c>
      <c r="L147" s="7">
        <f t="shared" si="55"/>
        <v>6.4325146680926473</v>
      </c>
      <c r="M147" s="6">
        <f t="shared" si="56"/>
        <v>3.09</v>
      </c>
      <c r="N147" s="6">
        <f t="shared" si="57"/>
        <v>3.1499999999999986</v>
      </c>
      <c r="O147" s="6">
        <f t="shared" si="58"/>
        <v>-5.9999999999998721E-2</v>
      </c>
      <c r="P147" s="6">
        <f t="shared" si="59"/>
        <v>1.7899999999999991</v>
      </c>
      <c r="Q147" s="6">
        <f t="shared" si="64"/>
        <v>-0.10755035524888257</v>
      </c>
      <c r="R147" s="6">
        <f t="shared" si="65"/>
        <v>-0.68272156405950213</v>
      </c>
      <c r="S147" s="6">
        <f t="shared" si="60"/>
        <v>9.5400000000000027</v>
      </c>
      <c r="T147" s="6">
        <f t="shared" si="66"/>
        <v>6.4500000000000028</v>
      </c>
      <c r="U147" s="4" t="str">
        <f t="shared" si="67"/>
        <v>HIGHER</v>
      </c>
      <c r="V147" s="8">
        <v>615.25</v>
      </c>
      <c r="W147" s="9">
        <f t="shared" si="68"/>
        <v>2.4727215640595013</v>
      </c>
      <c r="X147" s="6">
        <f t="shared" si="69"/>
        <v>28.508288495714911</v>
      </c>
      <c r="Y147" s="6">
        <f t="shared" si="70"/>
        <v>1.8717115042850878</v>
      </c>
      <c r="Z147" s="6">
        <f t="shared" si="71"/>
        <v>0.60101005977441346</v>
      </c>
      <c r="AA147" s="5">
        <f t="shared" si="72"/>
        <v>7</v>
      </c>
      <c r="AB147" s="5">
        <f t="shared" si="73"/>
        <v>2019</v>
      </c>
      <c r="AC147" s="5">
        <f t="shared" si="53"/>
        <v>27</v>
      </c>
      <c r="AF147" s="10">
        <v>42.311</v>
      </c>
      <c r="AG147" s="8">
        <f t="shared" si="74"/>
        <v>1180.7848579030783</v>
      </c>
      <c r="AL147" s="11">
        <f t="shared" si="61"/>
        <v>43647</v>
      </c>
      <c r="AM147" s="10">
        <v>628.5</v>
      </c>
      <c r="AN147" s="6">
        <v>3.8401000000000001</v>
      </c>
      <c r="AO147" s="8">
        <f t="shared" si="75"/>
        <v>109.47467865239484</v>
      </c>
      <c r="AS147" s="14">
        <f t="shared" si="54"/>
        <v>0.23145091324200928</v>
      </c>
      <c r="AT147" s="10">
        <v>317</v>
      </c>
      <c r="AU147" s="6">
        <v>8.76</v>
      </c>
      <c r="AV147" s="6">
        <f t="shared" si="76"/>
        <v>2.0275100000000013</v>
      </c>
      <c r="AW147" s="6">
        <f t="shared" si="77"/>
        <v>2.3219288000000002</v>
      </c>
      <c r="AX147" s="6">
        <f t="shared" si="78"/>
        <v>0.29441879999999898</v>
      </c>
      <c r="AY147" s="12">
        <f t="shared" si="79"/>
        <v>0.33224633069381121</v>
      </c>
      <c r="BB147" s="13">
        <f t="shared" si="80"/>
        <v>628.97808599999996</v>
      </c>
    </row>
    <row r="148" spans="1:54" x14ac:dyDescent="0.25">
      <c r="A148" s="1">
        <v>43648</v>
      </c>
      <c r="B148" s="6">
        <v>31.36</v>
      </c>
      <c r="C148" s="6">
        <v>28.21</v>
      </c>
      <c r="D148" s="6">
        <v>30.06</v>
      </c>
      <c r="E148" s="6">
        <f t="shared" si="62"/>
        <v>28.017938731690339</v>
      </c>
      <c r="F148" s="6">
        <v>27.737181249211883</v>
      </c>
      <c r="G148" s="6">
        <v>37.81</v>
      </c>
      <c r="H148" s="6">
        <v>28.26</v>
      </c>
      <c r="I148" s="6">
        <v>27.9</v>
      </c>
      <c r="J148" s="6">
        <v>21.566749902194793</v>
      </c>
      <c r="K148" s="6">
        <f t="shared" si="63"/>
        <v>3.4600000000000009</v>
      </c>
      <c r="L148" s="7">
        <f t="shared" si="55"/>
        <v>6.3332500978052053</v>
      </c>
      <c r="M148" s="6">
        <f t="shared" si="56"/>
        <v>3.0999999999999979</v>
      </c>
      <c r="N148" s="6">
        <f t="shared" si="57"/>
        <v>3.1499999999999986</v>
      </c>
      <c r="O148" s="6">
        <f t="shared" si="58"/>
        <v>-5.0000000000000711E-2</v>
      </c>
      <c r="P148" s="6">
        <f t="shared" si="59"/>
        <v>1.7999999999999972</v>
      </c>
      <c r="Q148" s="6">
        <f t="shared" si="64"/>
        <v>-0.24206126830966213</v>
      </c>
      <c r="R148" s="6">
        <f t="shared" si="65"/>
        <v>-0.52281875078811879</v>
      </c>
      <c r="S148" s="6">
        <f t="shared" si="60"/>
        <v>9.5500000000000007</v>
      </c>
      <c r="T148" s="6">
        <f t="shared" si="66"/>
        <v>6.4500000000000028</v>
      </c>
      <c r="U148" s="4" t="str">
        <f t="shared" si="67"/>
        <v>HIGHER</v>
      </c>
      <c r="V148" s="8">
        <v>611.5</v>
      </c>
      <c r="W148" s="9">
        <f t="shared" si="68"/>
        <v>2.3228187507881159</v>
      </c>
      <c r="X148" s="6">
        <f t="shared" si="69"/>
        <v>28.043356185323379</v>
      </c>
      <c r="Y148" s="6">
        <f t="shared" si="70"/>
        <v>2.0166438146766197</v>
      </c>
      <c r="Z148" s="6">
        <f t="shared" si="71"/>
        <v>0.30617493611149627</v>
      </c>
      <c r="AA148" s="5">
        <f t="shared" si="72"/>
        <v>7</v>
      </c>
      <c r="AB148" s="5">
        <f t="shared" si="73"/>
        <v>2019</v>
      </c>
      <c r="AC148" s="5">
        <f t="shared" si="53"/>
        <v>27</v>
      </c>
      <c r="AF148" s="10">
        <v>42.103000000000002</v>
      </c>
      <c r="AG148" s="8">
        <f t="shared" si="74"/>
        <v>1167.8185421355681</v>
      </c>
      <c r="AL148" s="11">
        <f t="shared" si="61"/>
        <v>43648</v>
      </c>
      <c r="AM148" s="10">
        <v>618.25</v>
      </c>
      <c r="AN148" s="6">
        <v>3.8447</v>
      </c>
      <c r="AO148" s="8">
        <f t="shared" si="75"/>
        <v>107.81829152571281</v>
      </c>
      <c r="AS148" s="14">
        <f t="shared" si="54"/>
        <v>0.23863394919168596</v>
      </c>
      <c r="AT148" s="10">
        <v>316</v>
      </c>
      <c r="AU148" s="6">
        <v>8.66</v>
      </c>
      <c r="AV148" s="6">
        <f t="shared" si="76"/>
        <v>2.0665700000000005</v>
      </c>
      <c r="AW148" s="6">
        <f t="shared" si="77"/>
        <v>2.3617375999999997</v>
      </c>
      <c r="AX148" s="6">
        <f t="shared" si="78"/>
        <v>0.2951675999999992</v>
      </c>
      <c r="AY148" s="12">
        <f t="shared" si="79"/>
        <v>0.33069673874640382</v>
      </c>
      <c r="BB148" s="13">
        <f t="shared" si="80"/>
        <v>621.92330200000004</v>
      </c>
    </row>
    <row r="149" spans="1:54" x14ac:dyDescent="0.25">
      <c r="A149" s="1">
        <v>43649</v>
      </c>
      <c r="B149" s="6">
        <v>31.72</v>
      </c>
      <c r="C149" s="6">
        <v>28.57</v>
      </c>
      <c r="D149" s="6">
        <v>30.42</v>
      </c>
      <c r="E149" s="6">
        <f t="shared" si="62"/>
        <v>28.346495231172351</v>
      </c>
      <c r="F149" s="6">
        <v>28.06603581022053</v>
      </c>
      <c r="G149" s="6">
        <v>38.17</v>
      </c>
      <c r="H149" s="6">
        <v>28.66</v>
      </c>
      <c r="I149" s="6">
        <v>27.9</v>
      </c>
      <c r="J149" s="6">
        <v>21.44554615425594</v>
      </c>
      <c r="K149" s="6">
        <f t="shared" si="63"/>
        <v>3.8200000000000003</v>
      </c>
      <c r="L149" s="7">
        <f t="shared" si="55"/>
        <v>6.4544538457440588</v>
      </c>
      <c r="M149" s="6">
        <f t="shared" si="56"/>
        <v>3.0599999999999987</v>
      </c>
      <c r="N149" s="6">
        <f t="shared" si="57"/>
        <v>3.1499999999999986</v>
      </c>
      <c r="O149" s="6">
        <f t="shared" si="58"/>
        <v>-8.9999999999999858E-2</v>
      </c>
      <c r="P149" s="6">
        <f t="shared" si="59"/>
        <v>1.7600000000000016</v>
      </c>
      <c r="Q149" s="6">
        <f t="shared" si="64"/>
        <v>-0.31350476882764866</v>
      </c>
      <c r="R149" s="6">
        <f t="shared" si="65"/>
        <v>-0.59396418977947008</v>
      </c>
      <c r="S149" s="6">
        <f t="shared" si="60"/>
        <v>9.5100000000000016</v>
      </c>
      <c r="T149" s="6">
        <f t="shared" si="66"/>
        <v>6.4500000000000028</v>
      </c>
      <c r="U149" s="4" t="str">
        <f t="shared" si="67"/>
        <v>HIGHER</v>
      </c>
      <c r="V149" s="8">
        <v>618.75</v>
      </c>
      <c r="W149" s="9">
        <f t="shared" si="68"/>
        <v>2.3539641897794716</v>
      </c>
      <c r="X149" s="6">
        <f t="shared" si="69"/>
        <v>28.372210746332023</v>
      </c>
      <c r="Y149" s="6">
        <f t="shared" si="70"/>
        <v>2.0477892536679789</v>
      </c>
      <c r="Z149" s="6">
        <f t="shared" si="71"/>
        <v>0.30617493611149271</v>
      </c>
      <c r="AA149" s="5">
        <f t="shared" si="72"/>
        <v>7</v>
      </c>
      <c r="AB149" s="5">
        <f t="shared" si="73"/>
        <v>2019</v>
      </c>
      <c r="AC149" s="5">
        <f t="shared" si="53"/>
        <v>27</v>
      </c>
      <c r="AF149" s="10">
        <v>42.03</v>
      </c>
      <c r="AG149" s="8">
        <f t="shared" si="74"/>
        <v>1179.6154851035687</v>
      </c>
      <c r="AL149" s="11">
        <f t="shared" si="61"/>
        <v>43649</v>
      </c>
      <c r="AM149" s="10">
        <v>625.5</v>
      </c>
      <c r="AN149" s="6">
        <v>3.8258000000000001</v>
      </c>
      <c r="AO149" s="8">
        <f t="shared" si="75"/>
        <v>108.54640387331709</v>
      </c>
      <c r="AS149" s="14">
        <f t="shared" si="54"/>
        <v>0.23466780821917813</v>
      </c>
      <c r="AT149" s="10">
        <v>318</v>
      </c>
      <c r="AU149" s="6">
        <v>8.76</v>
      </c>
      <c r="AV149" s="6">
        <f t="shared" si="76"/>
        <v>2.0556900000000002</v>
      </c>
      <c r="AW149" s="6">
        <f t="shared" si="77"/>
        <v>2.3500151999999996</v>
      </c>
      <c r="AX149" s="6">
        <f t="shared" si="78"/>
        <v>0.2943251999999994</v>
      </c>
      <c r="AY149" s="12">
        <f t="shared" si="79"/>
        <v>0.33182764318362268</v>
      </c>
      <c r="BB149" s="13">
        <f t="shared" si="80"/>
        <v>629.85993399999995</v>
      </c>
    </row>
    <row r="150" spans="1:54" x14ac:dyDescent="0.25">
      <c r="A150" s="1">
        <v>43651</v>
      </c>
      <c r="B150" s="6">
        <v>31.11</v>
      </c>
      <c r="C150" s="6">
        <v>27.96</v>
      </c>
      <c r="D150" s="6">
        <v>29.81</v>
      </c>
      <c r="E150" s="6">
        <f t="shared" si="62"/>
        <v>27.961291059365855</v>
      </c>
      <c r="F150" s="6">
        <v>27.793880311454757</v>
      </c>
      <c r="G150" s="6">
        <v>37.56</v>
      </c>
      <c r="H150" s="6">
        <v>28</v>
      </c>
      <c r="I150" s="6">
        <v>27.9</v>
      </c>
      <c r="J150" s="6">
        <v>21.483650483123167</v>
      </c>
      <c r="K150" s="6">
        <f t="shared" si="63"/>
        <v>3.2100000000000009</v>
      </c>
      <c r="L150" s="7">
        <f t="shared" si="55"/>
        <v>6.4163495168768314</v>
      </c>
      <c r="M150" s="6">
        <f t="shared" si="56"/>
        <v>3.1099999999999994</v>
      </c>
      <c r="N150" s="6">
        <f t="shared" si="57"/>
        <v>3.1499999999999986</v>
      </c>
      <c r="O150" s="6">
        <f t="shared" si="58"/>
        <v>-3.9999999999999147E-2</v>
      </c>
      <c r="P150" s="6">
        <f t="shared" si="59"/>
        <v>1.8099999999999987</v>
      </c>
      <c r="Q150" s="6">
        <f t="shared" si="64"/>
        <v>-3.870894063414454E-2</v>
      </c>
      <c r="R150" s="6">
        <f t="shared" si="65"/>
        <v>-0.20611968854524321</v>
      </c>
      <c r="S150" s="6">
        <f t="shared" si="60"/>
        <v>9.5600000000000023</v>
      </c>
      <c r="T150" s="6">
        <f t="shared" si="66"/>
        <v>6.4500000000000028</v>
      </c>
      <c r="U150" s="4" t="str">
        <f t="shared" si="67"/>
        <v>HIGHER</v>
      </c>
      <c r="V150" s="8">
        <v>612.75</v>
      </c>
      <c r="W150" s="9">
        <f t="shared" si="68"/>
        <v>2.0161196885452419</v>
      </c>
      <c r="X150" s="6">
        <f t="shared" si="69"/>
        <v>27.986657123080509</v>
      </c>
      <c r="Y150" s="6">
        <f t="shared" si="70"/>
        <v>1.8233428769194902</v>
      </c>
      <c r="Z150" s="6">
        <f t="shared" si="71"/>
        <v>0.19277681162575178</v>
      </c>
      <c r="AA150" s="5">
        <f t="shared" si="72"/>
        <v>7</v>
      </c>
      <c r="AB150" s="5">
        <f t="shared" si="73"/>
        <v>2019</v>
      </c>
      <c r="AC150" s="5">
        <f t="shared" si="53"/>
        <v>27</v>
      </c>
      <c r="AF150" s="10">
        <v>41.8</v>
      </c>
      <c r="AG150" s="8">
        <f t="shared" si="74"/>
        <v>1161.7841970188088</v>
      </c>
      <c r="AL150" s="11">
        <f t="shared" si="61"/>
        <v>43651</v>
      </c>
      <c r="AM150" s="10">
        <v>617</v>
      </c>
      <c r="AN150" s="6">
        <v>3.8214999999999999</v>
      </c>
      <c r="AO150" s="8">
        <f t="shared" si="75"/>
        <v>106.95101019585218</v>
      </c>
      <c r="AS150" s="14">
        <f t="shared" si="54"/>
        <v>0.24098839907192582</v>
      </c>
      <c r="AT150" s="10">
        <v>316</v>
      </c>
      <c r="AU150" s="6">
        <v>8.6199999999999992</v>
      </c>
      <c r="AV150" s="6">
        <f t="shared" si="76"/>
        <v>2.0773200000000003</v>
      </c>
      <c r="AW150" s="6">
        <f t="shared" si="77"/>
        <v>2.3730726000000004</v>
      </c>
      <c r="AX150" s="6">
        <f t="shared" si="78"/>
        <v>0.29575260000000014</v>
      </c>
      <c r="AY150" s="12">
        <f t="shared" si="79"/>
        <v>0.32892759448647052</v>
      </c>
      <c r="BB150" s="13">
        <f t="shared" si="80"/>
        <v>616.41175199999998</v>
      </c>
    </row>
    <row r="151" spans="1:54" x14ac:dyDescent="0.25">
      <c r="A151" s="1">
        <v>43654</v>
      </c>
      <c r="B151" s="6">
        <v>31.54</v>
      </c>
      <c r="C151" s="6">
        <v>28.39</v>
      </c>
      <c r="D151" s="6">
        <v>30.24</v>
      </c>
      <c r="E151" s="6">
        <f t="shared" si="62"/>
        <v>28.527767782610709</v>
      </c>
      <c r="F151" s="6" t="s">
        <v>43</v>
      </c>
      <c r="G151" s="6">
        <v>37.99</v>
      </c>
      <c r="H151" s="6">
        <v>28.48</v>
      </c>
      <c r="I151" s="6">
        <v>27.9</v>
      </c>
      <c r="J151" s="6">
        <v>21.282353974516173</v>
      </c>
      <c r="K151" s="6">
        <f t="shared" si="63"/>
        <v>3.6400000000000006</v>
      </c>
      <c r="L151" s="7">
        <f t="shared" si="55"/>
        <v>6.6176460254838254</v>
      </c>
      <c r="M151" s="6">
        <f t="shared" si="56"/>
        <v>3.0599999999999987</v>
      </c>
      <c r="N151" s="6">
        <f t="shared" si="57"/>
        <v>3.1499999999999986</v>
      </c>
      <c r="O151" s="6">
        <f t="shared" si="58"/>
        <v>-8.9999999999999858E-2</v>
      </c>
      <c r="P151" s="6">
        <f t="shared" si="59"/>
        <v>1.759999999999998</v>
      </c>
      <c r="Q151" s="6">
        <f t="shared" si="64"/>
        <v>4.776778261070902E-2</v>
      </c>
      <c r="R151" s="6" t="str">
        <f t="shared" si="65"/>
        <v/>
      </c>
      <c r="S151" s="6">
        <f t="shared" si="60"/>
        <v>9.5100000000000016</v>
      </c>
      <c r="T151" s="6">
        <f t="shared" si="66"/>
        <v>6.4500000000000028</v>
      </c>
      <c r="U151" s="4" t="str">
        <f t="shared" si="67"/>
        <v>HIGHER</v>
      </c>
      <c r="W151" s="9"/>
      <c r="X151" s="6">
        <f t="shared" si="69"/>
        <v>28.553647745509206</v>
      </c>
      <c r="Y151" s="6">
        <f t="shared" si="70"/>
        <v>1.6863522544907923</v>
      </c>
      <c r="Z151" s="6" t="str">
        <f t="shared" si="71"/>
        <v/>
      </c>
      <c r="AA151" s="5">
        <f t="shared" si="72"/>
        <v>7</v>
      </c>
      <c r="AB151" s="5">
        <f t="shared" si="73"/>
        <v>2019</v>
      </c>
      <c r="AC151" s="5">
        <f t="shared" si="53"/>
        <v>28</v>
      </c>
      <c r="AF151" s="10">
        <v>41.758000000000003</v>
      </c>
      <c r="AG151" s="8" t="str">
        <f t="shared" si="74"/>
        <v/>
      </c>
      <c r="AL151" s="11">
        <f t="shared" si="61"/>
        <v>43654</v>
      </c>
      <c r="AM151" s="10">
        <v>629.5</v>
      </c>
      <c r="AN151" s="6">
        <v>3.8062999999999998</v>
      </c>
      <c r="AO151" s="8">
        <f t="shared" si="75"/>
        <v>108.68374941373172</v>
      </c>
      <c r="AS151" s="14">
        <f t="shared" si="54"/>
        <v>0.22970594965675045</v>
      </c>
      <c r="AT151" s="10">
        <v>316</v>
      </c>
      <c r="AU151" s="6">
        <v>8.74</v>
      </c>
      <c r="AV151" s="6">
        <f t="shared" si="76"/>
        <v>2.0076299999999989</v>
      </c>
      <c r="AW151" s="6">
        <f t="shared" si="77"/>
        <v>2.3023764</v>
      </c>
      <c r="AX151" s="6">
        <f t="shared" si="78"/>
        <v>0.29474640000000107</v>
      </c>
      <c r="AY151" s="12">
        <f t="shared" si="79"/>
        <v>0.33196475767754746</v>
      </c>
      <c r="BB151" s="13">
        <f t="shared" si="80"/>
        <v>625.89161799999999</v>
      </c>
    </row>
    <row r="152" spans="1:54" x14ac:dyDescent="0.25">
      <c r="A152" s="1">
        <v>43655</v>
      </c>
      <c r="B152" s="6">
        <v>31.56</v>
      </c>
      <c r="C152" s="6">
        <v>28.41</v>
      </c>
      <c r="D152" s="6">
        <v>30.26</v>
      </c>
      <c r="E152" s="6" t="e">
        <f t="shared" si="62"/>
        <v>#VALUE!</v>
      </c>
      <c r="F152" s="6" t="s">
        <v>43</v>
      </c>
      <c r="G152" s="6">
        <v>37.51</v>
      </c>
      <c r="H152" s="6">
        <v>28.49</v>
      </c>
      <c r="I152" s="6">
        <v>27.9</v>
      </c>
      <c r="J152" s="6">
        <v>21.272075126907136</v>
      </c>
      <c r="K152" s="6">
        <f t="shared" si="63"/>
        <v>3.66</v>
      </c>
      <c r="L152" s="7">
        <f t="shared" si="55"/>
        <v>6.6279248730928622</v>
      </c>
      <c r="M152" s="6">
        <f t="shared" si="56"/>
        <v>3.0700000000000003</v>
      </c>
      <c r="N152" s="6">
        <f t="shared" si="57"/>
        <v>3.1499999999999986</v>
      </c>
      <c r="O152" s="6">
        <f t="shared" si="58"/>
        <v>-7.9999999999998295E-2</v>
      </c>
      <c r="P152" s="6">
        <f t="shared" si="59"/>
        <v>1.7700000000000031</v>
      </c>
      <c r="Q152" s="6" t="e">
        <f t="shared" si="64"/>
        <v>#VALUE!</v>
      </c>
      <c r="R152" s="6" t="str">
        <f t="shared" si="65"/>
        <v/>
      </c>
      <c r="S152" s="6">
        <f t="shared" si="60"/>
        <v>9.02</v>
      </c>
      <c r="T152" s="6">
        <f t="shared" si="66"/>
        <v>5.9499999999999993</v>
      </c>
      <c r="U152" s="4" t="str">
        <f t="shared" si="67"/>
        <v>HIGHER</v>
      </c>
      <c r="W152" s="9"/>
      <c r="X152" s="6" t="str">
        <f t="shared" si="69"/>
        <v/>
      </c>
      <c r="Y152" s="6" t="str">
        <f t="shared" si="70"/>
        <v/>
      </c>
      <c r="Z152" s="6" t="str">
        <f t="shared" si="71"/>
        <v/>
      </c>
      <c r="AA152" s="5">
        <f t="shared" si="72"/>
        <v>7</v>
      </c>
      <c r="AB152" s="5">
        <f t="shared" si="73"/>
        <v>2019</v>
      </c>
      <c r="AC152" s="5">
        <f t="shared" ref="AC152:AC215" si="81">WEEKNUM(A152)</f>
        <v>28</v>
      </c>
      <c r="AF152" s="10">
        <v>41.8</v>
      </c>
      <c r="AG152" s="8" t="str">
        <f t="shared" si="74"/>
        <v/>
      </c>
      <c r="AL152" s="11">
        <f t="shared" si="61"/>
        <v>43655</v>
      </c>
      <c r="AM152" s="10"/>
      <c r="AN152" s="6">
        <v>3.8</v>
      </c>
      <c r="AO152" s="8" t="str">
        <f t="shared" si="75"/>
        <v/>
      </c>
      <c r="AS152" s="14">
        <f t="shared" si="54"/>
        <v>0.2282031782065834</v>
      </c>
      <c r="AT152" s="10">
        <v>319</v>
      </c>
      <c r="AU152" s="6">
        <v>8.81</v>
      </c>
      <c r="AV152" s="6">
        <f t="shared" si="76"/>
        <v>2.0104699999999998</v>
      </c>
      <c r="AW152" s="6">
        <f t="shared" si="77"/>
        <v>2.3051695999999993</v>
      </c>
      <c r="AX152" s="6">
        <f t="shared" si="78"/>
        <v>0.29469959999999951</v>
      </c>
      <c r="AY152" s="12">
        <f t="shared" si="79"/>
        <v>0.33001281613581884</v>
      </c>
      <c r="BB152" s="13">
        <f t="shared" si="80"/>
        <v>626.33254199999999</v>
      </c>
    </row>
    <row r="153" spans="1:54" x14ac:dyDescent="0.25">
      <c r="A153" s="1">
        <v>43656</v>
      </c>
      <c r="B153" s="6">
        <v>31.64</v>
      </c>
      <c r="C153" s="6">
        <v>28.49</v>
      </c>
      <c r="D153" s="6">
        <v>30.34</v>
      </c>
      <c r="E153" s="6">
        <f t="shared" si="62"/>
        <v>28.629733592794782</v>
      </c>
      <c r="F153" s="6">
        <v>28.315511684089156</v>
      </c>
      <c r="G153" s="6">
        <v>37.590000000000003</v>
      </c>
      <c r="H153" s="6">
        <v>28.56</v>
      </c>
      <c r="I153" s="6">
        <v>27.9</v>
      </c>
      <c r="J153" s="6">
        <v>21.248785617922476</v>
      </c>
      <c r="K153" s="6">
        <f t="shared" si="63"/>
        <v>3.740000000000002</v>
      </c>
      <c r="L153" s="7">
        <f t="shared" si="55"/>
        <v>6.6512143820775229</v>
      </c>
      <c r="M153" s="6">
        <f t="shared" si="56"/>
        <v>3.0800000000000018</v>
      </c>
      <c r="N153" s="6">
        <f t="shared" si="57"/>
        <v>3.1500000000000021</v>
      </c>
      <c r="O153" s="6">
        <f t="shared" si="58"/>
        <v>-7.0000000000000284E-2</v>
      </c>
      <c r="P153" s="6">
        <f t="shared" si="59"/>
        <v>1.7800000000000011</v>
      </c>
      <c r="Q153" s="6">
        <f t="shared" si="64"/>
        <v>6.9733592794783306E-2</v>
      </c>
      <c r="R153" s="6">
        <f t="shared" si="65"/>
        <v>-0.24448831591084286</v>
      </c>
      <c r="S153" s="6">
        <f t="shared" si="60"/>
        <v>9.0300000000000047</v>
      </c>
      <c r="T153" s="6">
        <f t="shared" si="66"/>
        <v>5.9500000000000028</v>
      </c>
      <c r="U153" s="4" t="str">
        <f t="shared" si="67"/>
        <v>HIGHER</v>
      </c>
      <c r="V153" s="8">
        <v>624.25</v>
      </c>
      <c r="W153" s="9">
        <f t="shared" si="68"/>
        <v>2.024488315910844</v>
      </c>
      <c r="X153" s="6">
        <f t="shared" si="69"/>
        <v>28.655706057546372</v>
      </c>
      <c r="Y153" s="6">
        <f t="shared" si="70"/>
        <v>1.6842939424536283</v>
      </c>
      <c r="Z153" s="6">
        <f t="shared" si="71"/>
        <v>0.3401943734572157</v>
      </c>
      <c r="AA153" s="5">
        <f t="shared" si="72"/>
        <v>7</v>
      </c>
      <c r="AB153" s="5">
        <f t="shared" si="73"/>
        <v>2019</v>
      </c>
      <c r="AC153" s="5">
        <f t="shared" si="81"/>
        <v>28</v>
      </c>
      <c r="AF153" s="10">
        <v>41.787999999999997</v>
      </c>
      <c r="AG153" s="8">
        <f t="shared" si="74"/>
        <v>1183.2486022547175</v>
      </c>
      <c r="AL153" s="11">
        <f t="shared" si="61"/>
        <v>43656</v>
      </c>
      <c r="AM153" s="10">
        <v>631.75</v>
      </c>
      <c r="AN153" s="6">
        <v>3.7543000000000002</v>
      </c>
      <c r="AO153" s="8">
        <f t="shared" si="75"/>
        <v>107.58211725184637</v>
      </c>
      <c r="AS153" s="14">
        <f t="shared" si="54"/>
        <v>0.2221157303370786</v>
      </c>
      <c r="AT153" s="10">
        <v>321</v>
      </c>
      <c r="AU153" s="6">
        <v>8.9</v>
      </c>
      <c r="AV153" s="6">
        <f t="shared" si="76"/>
        <v>1.9768299999999996</v>
      </c>
      <c r="AW153" s="6">
        <f t="shared" si="77"/>
        <v>2.2713424</v>
      </c>
      <c r="AX153" s="6">
        <f t="shared" si="78"/>
        <v>0.29451240000000034</v>
      </c>
      <c r="AY153" s="12">
        <f t="shared" si="79"/>
        <v>0.32919118784780949</v>
      </c>
      <c r="BB153" s="13">
        <f t="shared" si="80"/>
        <v>628.09623799999997</v>
      </c>
    </row>
    <row r="154" spans="1:54" x14ac:dyDescent="0.25">
      <c r="A154" s="1">
        <v>43657</v>
      </c>
      <c r="B154" s="6">
        <v>31.73</v>
      </c>
      <c r="C154" s="6">
        <v>28.58</v>
      </c>
      <c r="D154" s="6">
        <v>30.43</v>
      </c>
      <c r="E154" s="6">
        <f t="shared" si="62"/>
        <v>28.856324282092721</v>
      </c>
      <c r="F154" s="6">
        <v>28.73508474468639</v>
      </c>
      <c r="G154" s="6">
        <v>37.68</v>
      </c>
      <c r="H154" s="6">
        <v>28.65</v>
      </c>
      <c r="I154" s="6">
        <v>27.45</v>
      </c>
      <c r="J154" s="6">
        <v>21.378606064934267</v>
      </c>
      <c r="K154" s="6">
        <f t="shared" si="63"/>
        <v>4.2800000000000011</v>
      </c>
      <c r="L154" s="7">
        <f t="shared" si="55"/>
        <v>6.071393935065732</v>
      </c>
      <c r="M154" s="6">
        <f t="shared" si="56"/>
        <v>3.0800000000000018</v>
      </c>
      <c r="N154" s="6">
        <f t="shared" si="57"/>
        <v>3.1500000000000021</v>
      </c>
      <c r="O154" s="6">
        <f t="shared" si="58"/>
        <v>-7.0000000000000284E-2</v>
      </c>
      <c r="P154" s="6">
        <f t="shared" si="59"/>
        <v>1.7800000000000011</v>
      </c>
      <c r="Q154" s="6">
        <f t="shared" si="64"/>
        <v>0.20632428209272291</v>
      </c>
      <c r="R154" s="6">
        <f t="shared" si="65"/>
        <v>8.5084744686390934E-2</v>
      </c>
      <c r="S154" s="6">
        <f t="shared" si="60"/>
        <v>9.0300000000000011</v>
      </c>
      <c r="T154" s="6">
        <f t="shared" si="66"/>
        <v>5.9499999999999993</v>
      </c>
      <c r="U154" s="4" t="str">
        <f t="shared" si="67"/>
        <v>HIGHER</v>
      </c>
      <c r="V154" s="8">
        <v>633.5</v>
      </c>
      <c r="W154" s="9">
        <f t="shared" si="68"/>
        <v>1.6949152553136102</v>
      </c>
      <c r="X154" s="6">
        <f t="shared" si="69"/>
        <v>28.88250230651785</v>
      </c>
      <c r="Y154" s="6">
        <f t="shared" si="70"/>
        <v>1.5474976934821498</v>
      </c>
      <c r="Z154" s="6">
        <f t="shared" si="71"/>
        <v>0.14741756183146038</v>
      </c>
      <c r="AA154" s="5">
        <f t="shared" si="72"/>
        <v>7</v>
      </c>
      <c r="AB154" s="5">
        <f t="shared" si="73"/>
        <v>2019</v>
      </c>
      <c r="AC154" s="5">
        <f t="shared" si="81"/>
        <v>28</v>
      </c>
      <c r="AF154" s="10">
        <v>41.7</v>
      </c>
      <c r="AG154" s="8">
        <f t="shared" si="74"/>
        <v>1198.2530338534225</v>
      </c>
      <c r="AL154" s="11">
        <f t="shared" si="61"/>
        <v>43657</v>
      </c>
      <c r="AM154" s="10">
        <v>636.75</v>
      </c>
      <c r="AN154" s="6">
        <v>3.754</v>
      </c>
      <c r="AO154" s="8">
        <f t="shared" si="75"/>
        <v>108.42491365866802</v>
      </c>
      <c r="AS154" s="14">
        <f t="shared" si="54"/>
        <v>0.22045413870246086</v>
      </c>
      <c r="AT154" s="10">
        <v>322</v>
      </c>
      <c r="AU154" s="6">
        <v>8.94</v>
      </c>
      <c r="AV154" s="6">
        <f t="shared" si="76"/>
        <v>1.9708600000000001</v>
      </c>
      <c r="AW154" s="6">
        <f t="shared" si="77"/>
        <v>2.2651618000000013</v>
      </c>
      <c r="AX154" s="6">
        <f t="shared" si="78"/>
        <v>0.29430180000000128</v>
      </c>
      <c r="AY154" s="12">
        <f t="shared" si="79"/>
        <v>0.32913157691758699</v>
      </c>
      <c r="BB154" s="13">
        <f t="shared" si="80"/>
        <v>630.08039599999995</v>
      </c>
    </row>
    <row r="155" spans="1:54" x14ac:dyDescent="0.25">
      <c r="A155" s="1">
        <v>43658</v>
      </c>
      <c r="B155" s="6">
        <v>31.86</v>
      </c>
      <c r="C155" s="6">
        <v>28.71</v>
      </c>
      <c r="D155" s="6">
        <v>30.56</v>
      </c>
      <c r="E155" s="6">
        <f t="shared" si="62"/>
        <v>29.082914971390661</v>
      </c>
      <c r="F155" s="6">
        <v>28.905181931415001</v>
      </c>
      <c r="G155" s="6">
        <v>37.81</v>
      </c>
      <c r="H155" s="6">
        <v>28.79</v>
      </c>
      <c r="I155" s="6">
        <v>27.45</v>
      </c>
      <c r="J155" s="6">
        <v>21.449375237195582</v>
      </c>
      <c r="K155" s="6">
        <f t="shared" si="63"/>
        <v>4.41</v>
      </c>
      <c r="L155" s="7">
        <f t="shared" si="55"/>
        <v>6.0006247628044171</v>
      </c>
      <c r="M155" s="6">
        <f t="shared" si="56"/>
        <v>3.0700000000000003</v>
      </c>
      <c r="N155" s="6">
        <f t="shared" si="57"/>
        <v>3.1499999999999986</v>
      </c>
      <c r="O155" s="6">
        <f t="shared" si="58"/>
        <v>-7.9999999999998295E-2</v>
      </c>
      <c r="P155" s="6">
        <f t="shared" si="59"/>
        <v>1.7699999999999996</v>
      </c>
      <c r="Q155" s="6">
        <f t="shared" si="64"/>
        <v>0.2929149713906618</v>
      </c>
      <c r="R155" s="6">
        <f t="shared" si="65"/>
        <v>0.11518193141500177</v>
      </c>
      <c r="S155" s="6">
        <f t="shared" si="60"/>
        <v>9.0200000000000031</v>
      </c>
      <c r="T155" s="6">
        <f t="shared" si="66"/>
        <v>5.9500000000000028</v>
      </c>
      <c r="U155" s="4" t="str">
        <f t="shared" si="67"/>
        <v>HIGHER</v>
      </c>
      <c r="V155" s="8">
        <v>637.25</v>
      </c>
      <c r="W155" s="9">
        <f t="shared" si="68"/>
        <v>1.6548180685849978</v>
      </c>
      <c r="X155" s="6">
        <f t="shared" si="69"/>
        <v>29.109298555489328</v>
      </c>
      <c r="Y155" s="6">
        <f t="shared" si="70"/>
        <v>1.4507014445106705</v>
      </c>
      <c r="Z155" s="6">
        <f t="shared" si="71"/>
        <v>0.20411662407432729</v>
      </c>
      <c r="AA155" s="5">
        <f t="shared" si="72"/>
        <v>7</v>
      </c>
      <c r="AB155" s="5">
        <f t="shared" si="73"/>
        <v>2019</v>
      </c>
      <c r="AC155" s="5">
        <f t="shared" si="81"/>
        <v>28</v>
      </c>
      <c r="AF155" s="10">
        <v>41.585000000000001</v>
      </c>
      <c r="AG155" s="8">
        <f t="shared" si="74"/>
        <v>1202.0219906178929</v>
      </c>
      <c r="AL155" s="11">
        <f t="shared" si="61"/>
        <v>43658</v>
      </c>
      <c r="AM155" s="10">
        <v>641.75</v>
      </c>
      <c r="AN155" s="6">
        <v>3.7357999999999998</v>
      </c>
      <c r="AO155" s="8">
        <f t="shared" si="75"/>
        <v>108.74651754359705</v>
      </c>
      <c r="AS155" s="14">
        <f t="shared" si="54"/>
        <v>0.21107599118942733</v>
      </c>
      <c r="AT155" s="10">
        <v>325</v>
      </c>
      <c r="AU155" s="6">
        <v>9.08</v>
      </c>
      <c r="AV155" s="6">
        <f t="shared" si="76"/>
        <v>1.9165700000000001</v>
      </c>
      <c r="AW155" s="6">
        <f t="shared" si="77"/>
        <v>2.2105675999999992</v>
      </c>
      <c r="AX155" s="6">
        <f t="shared" si="78"/>
        <v>0.29399759999999908</v>
      </c>
      <c r="AY155" s="12">
        <f t="shared" si="79"/>
        <v>0.32798773792093699</v>
      </c>
      <c r="BB155" s="13">
        <f t="shared" si="80"/>
        <v>632.94640200000003</v>
      </c>
    </row>
    <row r="156" spans="1:54" x14ac:dyDescent="0.25">
      <c r="A156" s="1">
        <v>43661</v>
      </c>
      <c r="B156" s="6">
        <v>31.83</v>
      </c>
      <c r="C156" s="6">
        <v>28.68</v>
      </c>
      <c r="D156" s="6">
        <v>30.53</v>
      </c>
      <c r="E156" s="6">
        <f t="shared" si="62"/>
        <v>29.3095056606886</v>
      </c>
      <c r="F156" s="6">
        <v>29.245376304872224</v>
      </c>
      <c r="G156" s="6">
        <v>37.78</v>
      </c>
      <c r="H156" s="6">
        <v>28.79</v>
      </c>
      <c r="I156" s="6">
        <v>27.45</v>
      </c>
      <c r="J156" s="6">
        <v>21.635931421238247</v>
      </c>
      <c r="K156" s="6">
        <f t="shared" si="63"/>
        <v>4.379999999999999</v>
      </c>
      <c r="L156" s="7">
        <f t="shared" si="55"/>
        <v>5.8140685787617521</v>
      </c>
      <c r="M156" s="6">
        <f t="shared" si="56"/>
        <v>3.0399999999999991</v>
      </c>
      <c r="N156" s="6">
        <f t="shared" si="57"/>
        <v>3.1499999999999986</v>
      </c>
      <c r="O156" s="6">
        <f t="shared" si="58"/>
        <v>-0.10999999999999943</v>
      </c>
      <c r="P156" s="6">
        <f t="shared" si="59"/>
        <v>1.740000000000002</v>
      </c>
      <c r="Q156" s="6">
        <f t="shared" si="64"/>
        <v>0.51950566068860127</v>
      </c>
      <c r="R156" s="6">
        <f t="shared" si="65"/>
        <v>0.45537630487222458</v>
      </c>
      <c r="S156" s="6">
        <f t="shared" si="60"/>
        <v>8.990000000000002</v>
      </c>
      <c r="T156" s="6">
        <f t="shared" si="66"/>
        <v>5.9500000000000028</v>
      </c>
      <c r="U156" s="4" t="str">
        <f t="shared" si="67"/>
        <v>HIGHER</v>
      </c>
      <c r="V156" s="8">
        <v>644.75</v>
      </c>
      <c r="W156" s="9">
        <f t="shared" si="68"/>
        <v>1.2846236951277774</v>
      </c>
      <c r="X156" s="6">
        <f t="shared" si="69"/>
        <v>29.336094804460807</v>
      </c>
      <c r="Y156" s="6">
        <f t="shared" si="70"/>
        <v>1.1939051955391946</v>
      </c>
      <c r="Z156" s="6">
        <f t="shared" si="71"/>
        <v>9.0718499588582802E-2</v>
      </c>
      <c r="AA156" s="5">
        <f t="shared" si="72"/>
        <v>7</v>
      </c>
      <c r="AB156" s="5">
        <f t="shared" si="73"/>
        <v>2019</v>
      </c>
      <c r="AC156" s="5">
        <f t="shared" si="81"/>
        <v>29</v>
      </c>
      <c r="AF156" s="10">
        <v>42.295999999999999</v>
      </c>
      <c r="AG156" s="8">
        <f t="shared" si="74"/>
        <v>1236.9624361908755</v>
      </c>
      <c r="AL156" s="11">
        <f t="shared" si="61"/>
        <v>43661</v>
      </c>
      <c r="AM156" s="10">
        <v>646.75</v>
      </c>
      <c r="AN156" s="6">
        <v>3.7555000000000001</v>
      </c>
      <c r="AO156" s="8">
        <f t="shared" si="75"/>
        <v>110.17170403815257</v>
      </c>
      <c r="AS156" s="14">
        <f t="shared" si="54"/>
        <v>0.21092682926829281</v>
      </c>
      <c r="AT156" s="10">
        <v>322</v>
      </c>
      <c r="AU156" s="6">
        <v>9.02</v>
      </c>
      <c r="AV156" s="6">
        <f t="shared" si="76"/>
        <v>1.9025600000000011</v>
      </c>
      <c r="AW156" s="6">
        <f t="shared" si="77"/>
        <v>2.1966277999999999</v>
      </c>
      <c r="AX156" s="6">
        <f t="shared" si="78"/>
        <v>0.29406779999999877</v>
      </c>
      <c r="AY156" s="12">
        <f t="shared" si="79"/>
        <v>0.32982673979794719</v>
      </c>
      <c r="BB156" s="13">
        <f t="shared" si="80"/>
        <v>632.28501599999993</v>
      </c>
    </row>
    <row r="157" spans="1:54" x14ac:dyDescent="0.25">
      <c r="A157" s="1">
        <v>43662</v>
      </c>
      <c r="B157" s="6">
        <v>31.54</v>
      </c>
      <c r="C157" s="6">
        <v>28.39</v>
      </c>
      <c r="D157" s="6">
        <v>30.24</v>
      </c>
      <c r="E157" s="6">
        <f t="shared" si="62"/>
        <v>28.958290092276794</v>
      </c>
      <c r="F157" s="6">
        <v>28.882502306517853</v>
      </c>
      <c r="G157" s="6">
        <v>37.49</v>
      </c>
      <c r="H157" s="6">
        <v>28.46</v>
      </c>
      <c r="I157" s="6">
        <v>27.45</v>
      </c>
      <c r="J157" s="6">
        <v>21.862937674574205</v>
      </c>
      <c r="K157" s="6">
        <f t="shared" si="63"/>
        <v>4.09</v>
      </c>
      <c r="L157" s="7">
        <f t="shared" si="55"/>
        <v>5.5870623254257943</v>
      </c>
      <c r="M157" s="6">
        <f t="shared" si="56"/>
        <v>3.0799999999999983</v>
      </c>
      <c r="N157" s="6">
        <f t="shared" si="57"/>
        <v>3.1499999999999986</v>
      </c>
      <c r="O157" s="6">
        <f t="shared" si="58"/>
        <v>-7.0000000000000284E-2</v>
      </c>
      <c r="P157" s="6">
        <f t="shared" si="59"/>
        <v>1.7799999999999976</v>
      </c>
      <c r="Q157" s="6">
        <f t="shared" si="64"/>
        <v>0.49829009227679322</v>
      </c>
      <c r="R157" s="6">
        <f t="shared" si="65"/>
        <v>0.42250230651785259</v>
      </c>
      <c r="S157" s="6">
        <f t="shared" si="60"/>
        <v>9.0300000000000011</v>
      </c>
      <c r="T157" s="6">
        <f t="shared" si="66"/>
        <v>5.9500000000000028</v>
      </c>
      <c r="U157" s="4" t="str">
        <f t="shared" si="67"/>
        <v>HIGHER</v>
      </c>
      <c r="V157" s="8">
        <v>636.75</v>
      </c>
      <c r="W157" s="9">
        <f t="shared" si="68"/>
        <v>1.357497693482145</v>
      </c>
      <c r="X157" s="6">
        <f t="shared" si="69"/>
        <v>28.984560618555015</v>
      </c>
      <c r="Y157" s="6">
        <f t="shared" si="70"/>
        <v>1.2554393814449831</v>
      </c>
      <c r="Z157" s="6">
        <f t="shared" si="71"/>
        <v>0.10205831203716187</v>
      </c>
      <c r="AA157" s="5">
        <f t="shared" si="72"/>
        <v>7</v>
      </c>
      <c r="AB157" s="5">
        <f t="shared" si="73"/>
        <v>2019</v>
      </c>
      <c r="AC157" s="5">
        <f t="shared" si="81"/>
        <v>29</v>
      </c>
      <c r="AF157" s="10">
        <v>42.67</v>
      </c>
      <c r="AG157" s="8">
        <f t="shared" si="74"/>
        <v>1232.4163734191168</v>
      </c>
      <c r="AL157" s="11">
        <f t="shared" si="61"/>
        <v>43662</v>
      </c>
      <c r="AM157" s="10">
        <v>639</v>
      </c>
      <c r="AN157" s="6">
        <v>3.7679999999999998</v>
      </c>
      <c r="AO157" s="8">
        <f t="shared" si="75"/>
        <v>109.21382441071532</v>
      </c>
      <c r="AS157" s="14">
        <f t="shared" si="54"/>
        <v>0.21561148648648634</v>
      </c>
      <c r="AT157" s="10">
        <v>318</v>
      </c>
      <c r="AU157" s="6">
        <v>8.8800000000000008</v>
      </c>
      <c r="AV157" s="6">
        <f t="shared" si="76"/>
        <v>1.9146299999999989</v>
      </c>
      <c r="AW157" s="6">
        <f t="shared" si="77"/>
        <v>2.2093763999999982</v>
      </c>
      <c r="AX157" s="6">
        <f t="shared" si="78"/>
        <v>0.2947463999999993</v>
      </c>
      <c r="AY157" s="12">
        <f t="shared" si="79"/>
        <v>0.33056709647251048</v>
      </c>
      <c r="BB157" s="13">
        <f t="shared" si="80"/>
        <v>625.89161799999999</v>
      </c>
    </row>
    <row r="158" spans="1:54" x14ac:dyDescent="0.25">
      <c r="A158" s="1">
        <v>43663</v>
      </c>
      <c r="B158" s="6">
        <v>31.23</v>
      </c>
      <c r="C158" s="6">
        <v>28.08</v>
      </c>
      <c r="D158" s="6">
        <v>29.93</v>
      </c>
      <c r="E158" s="6">
        <f t="shared" si="62"/>
        <v>28.629733592794782</v>
      </c>
      <c r="F158" s="6">
        <v>28.564987557957782</v>
      </c>
      <c r="G158" s="6">
        <v>37.18</v>
      </c>
      <c r="H158" s="6">
        <v>28.11</v>
      </c>
      <c r="I158" s="6">
        <v>27.45</v>
      </c>
      <c r="J158" s="6">
        <v>21.948913578273228</v>
      </c>
      <c r="K158" s="6">
        <f t="shared" si="63"/>
        <v>3.7800000000000011</v>
      </c>
      <c r="L158" s="7">
        <f t="shared" si="55"/>
        <v>5.5010864217267716</v>
      </c>
      <c r="M158" s="6">
        <f t="shared" si="56"/>
        <v>3.120000000000001</v>
      </c>
      <c r="N158" s="6">
        <f t="shared" si="57"/>
        <v>3.1500000000000021</v>
      </c>
      <c r="O158" s="6">
        <f t="shared" si="58"/>
        <v>-3.0000000000001137E-2</v>
      </c>
      <c r="P158" s="6">
        <f t="shared" si="59"/>
        <v>1.8200000000000003</v>
      </c>
      <c r="Q158" s="6">
        <f t="shared" si="64"/>
        <v>0.5197335927947826</v>
      </c>
      <c r="R158" s="6">
        <f t="shared" si="65"/>
        <v>0.45498755795778223</v>
      </c>
      <c r="S158" s="6">
        <f t="shared" si="60"/>
        <v>9.07</v>
      </c>
      <c r="T158" s="6">
        <f t="shared" si="66"/>
        <v>5.9499999999999993</v>
      </c>
      <c r="U158" s="4" t="str">
        <f t="shared" si="67"/>
        <v>HIGHER</v>
      </c>
      <c r="V158" s="8">
        <v>629.75</v>
      </c>
      <c r="W158" s="9">
        <f t="shared" si="68"/>
        <v>1.3650124420422181</v>
      </c>
      <c r="X158" s="6">
        <f t="shared" si="69"/>
        <v>28.655706057546372</v>
      </c>
      <c r="Y158" s="6">
        <f t="shared" si="70"/>
        <v>1.2742939424536281</v>
      </c>
      <c r="Z158" s="6">
        <f t="shared" si="71"/>
        <v>9.0718499588589907E-2</v>
      </c>
      <c r="AA158" s="5">
        <f t="shared" si="72"/>
        <v>7</v>
      </c>
      <c r="AB158" s="5">
        <f t="shared" si="73"/>
        <v>2019</v>
      </c>
      <c r="AC158" s="5">
        <f t="shared" si="81"/>
        <v>29</v>
      </c>
      <c r="AF158" s="10">
        <v>42.45</v>
      </c>
      <c r="AG158" s="8">
        <f t="shared" si="74"/>
        <v>1212.5837218353081</v>
      </c>
      <c r="AL158" s="11">
        <f t="shared" si="61"/>
        <v>43663</v>
      </c>
      <c r="AM158" s="10">
        <v>631.75</v>
      </c>
      <c r="AN158" s="6">
        <v>3.7631999999999999</v>
      </c>
      <c r="AO158" s="8">
        <f t="shared" si="75"/>
        <v>107.83715303575852</v>
      </c>
      <c r="AS158" s="14">
        <f t="shared" si="54"/>
        <v>0.21838731596828986</v>
      </c>
      <c r="AT158" s="10">
        <v>318</v>
      </c>
      <c r="AU158" s="6">
        <v>8.83</v>
      </c>
      <c r="AV158" s="6">
        <f t="shared" si="76"/>
        <v>1.9283599999999996</v>
      </c>
      <c r="AW158" s="6">
        <f t="shared" si="77"/>
        <v>2.223831800000001</v>
      </c>
      <c r="AX158" s="6">
        <f t="shared" si="78"/>
        <v>0.29547180000000139</v>
      </c>
      <c r="AY158" s="12">
        <f t="shared" si="79"/>
        <v>0.32838496941199308</v>
      </c>
      <c r="BB158" s="13">
        <f t="shared" si="80"/>
        <v>619.05729599999995</v>
      </c>
    </row>
    <row r="159" spans="1:54" x14ac:dyDescent="0.25">
      <c r="A159" s="1">
        <v>43664</v>
      </c>
      <c r="B159" s="6">
        <v>31.19</v>
      </c>
      <c r="C159" s="6">
        <v>28.04</v>
      </c>
      <c r="D159" s="6">
        <v>29.89</v>
      </c>
      <c r="E159" s="6">
        <f t="shared" si="62"/>
        <v>28.493779179216016</v>
      </c>
      <c r="F159" s="6">
        <v>28.315511684089156</v>
      </c>
      <c r="G159" s="6">
        <v>37.14</v>
      </c>
      <c r="H159" s="6">
        <v>28.05</v>
      </c>
      <c r="I159" s="6">
        <v>27.45</v>
      </c>
      <c r="J159" s="6">
        <v>21.880075757812513</v>
      </c>
      <c r="K159" s="6">
        <f t="shared" si="63"/>
        <v>3.740000000000002</v>
      </c>
      <c r="L159" s="7">
        <f t="shared" si="55"/>
        <v>5.5699242421874864</v>
      </c>
      <c r="M159" s="6">
        <f t="shared" si="56"/>
        <v>3.1400000000000006</v>
      </c>
      <c r="N159" s="6">
        <f t="shared" si="57"/>
        <v>3.1500000000000021</v>
      </c>
      <c r="O159" s="6">
        <f t="shared" si="58"/>
        <v>-1.0000000000001563E-2</v>
      </c>
      <c r="P159" s="6">
        <f t="shared" si="59"/>
        <v>1.8399999999999999</v>
      </c>
      <c r="Q159" s="6">
        <f t="shared" si="64"/>
        <v>0.44377917921601551</v>
      </c>
      <c r="R159" s="6">
        <f t="shared" si="65"/>
        <v>0.26551168408915515</v>
      </c>
      <c r="S159" s="6">
        <f t="shared" si="60"/>
        <v>9.09</v>
      </c>
      <c r="T159" s="6">
        <f t="shared" si="66"/>
        <v>5.9499999999999993</v>
      </c>
      <c r="U159" s="4" t="str">
        <f t="shared" si="67"/>
        <v>HIGHER</v>
      </c>
      <c r="V159" s="8">
        <v>624.25</v>
      </c>
      <c r="W159" s="9">
        <f t="shared" si="68"/>
        <v>1.5744883159108447</v>
      </c>
      <c r="X159" s="6">
        <f t="shared" si="69"/>
        <v>28.519628308163483</v>
      </c>
      <c r="Y159" s="6">
        <f t="shared" si="70"/>
        <v>1.3703716918365174</v>
      </c>
      <c r="Z159" s="6">
        <f t="shared" si="71"/>
        <v>0.20411662407432729</v>
      </c>
      <c r="AA159" s="5">
        <f t="shared" si="72"/>
        <v>7</v>
      </c>
      <c r="AB159" s="5">
        <f t="shared" si="73"/>
        <v>2019</v>
      </c>
      <c r="AC159" s="5">
        <f t="shared" si="81"/>
        <v>29</v>
      </c>
      <c r="AF159" s="10">
        <v>42.277999999999999</v>
      </c>
      <c r="AG159" s="8">
        <f t="shared" si="74"/>
        <v>1197.1232029799212</v>
      </c>
      <c r="AL159" s="11">
        <f t="shared" si="61"/>
        <v>43664</v>
      </c>
      <c r="AM159" s="10">
        <v>628.75</v>
      </c>
      <c r="AN159" s="6">
        <v>3.7187000000000001</v>
      </c>
      <c r="AO159" s="8">
        <f t="shared" si="75"/>
        <v>106.05594178956757</v>
      </c>
      <c r="AS159" s="14">
        <f t="shared" si="54"/>
        <v>0.21795459704880818</v>
      </c>
      <c r="AT159" s="10">
        <v>317</v>
      </c>
      <c r="AU159" s="6">
        <v>8.81</v>
      </c>
      <c r="AV159" s="6">
        <f t="shared" si="76"/>
        <v>1.9201800000000002</v>
      </c>
      <c r="AW159" s="6">
        <f t="shared" si="77"/>
        <v>2.2157453999999994</v>
      </c>
      <c r="AX159" s="6">
        <f t="shared" si="78"/>
        <v>0.2955653999999992</v>
      </c>
      <c r="AY159" s="12">
        <f t="shared" si="79"/>
        <v>0.32879707858466695</v>
      </c>
      <c r="BB159" s="13">
        <f t="shared" si="80"/>
        <v>618.17544799999996</v>
      </c>
    </row>
    <row r="160" spans="1:54" x14ac:dyDescent="0.25">
      <c r="A160" s="1">
        <v>43665</v>
      </c>
      <c r="B160" s="6">
        <v>31.65</v>
      </c>
      <c r="C160" s="6">
        <v>28.5</v>
      </c>
      <c r="D160" s="6">
        <v>30.35</v>
      </c>
      <c r="E160" s="6">
        <f t="shared" si="62"/>
        <v>28.765688006373548</v>
      </c>
      <c r="F160" s="6">
        <v>28.485608870817764</v>
      </c>
      <c r="G160" s="6">
        <v>37.6</v>
      </c>
      <c r="H160" s="6">
        <v>28.56</v>
      </c>
      <c r="I160" s="6">
        <v>27.45</v>
      </c>
      <c r="J160" s="6">
        <v>21.775087328292784</v>
      </c>
      <c r="K160" s="6">
        <f t="shared" si="63"/>
        <v>4.1999999999999993</v>
      </c>
      <c r="L160" s="7">
        <f t="shared" si="55"/>
        <v>5.6749126717072151</v>
      </c>
      <c r="M160" s="6">
        <f t="shared" si="56"/>
        <v>3.09</v>
      </c>
      <c r="N160" s="6">
        <f t="shared" si="57"/>
        <v>3.1499999999999986</v>
      </c>
      <c r="O160" s="6">
        <f t="shared" si="58"/>
        <v>-5.9999999999998721E-2</v>
      </c>
      <c r="P160" s="6">
        <f t="shared" si="59"/>
        <v>1.7900000000000027</v>
      </c>
      <c r="Q160" s="6">
        <f t="shared" si="64"/>
        <v>0.20568800637354911</v>
      </c>
      <c r="R160" s="6">
        <f t="shared" si="65"/>
        <v>-7.4391129182235005E-2</v>
      </c>
      <c r="S160" s="6">
        <f t="shared" si="60"/>
        <v>9.0400000000000027</v>
      </c>
      <c r="T160" s="6">
        <f t="shared" si="66"/>
        <v>5.9500000000000028</v>
      </c>
      <c r="U160" s="4" t="str">
        <f t="shared" si="67"/>
        <v>HIGHER</v>
      </c>
      <c r="V160" s="8">
        <v>628</v>
      </c>
      <c r="W160" s="9">
        <f t="shared" si="68"/>
        <v>1.8643911291822377</v>
      </c>
      <c r="X160" s="6">
        <f t="shared" si="69"/>
        <v>28.79178380692926</v>
      </c>
      <c r="Y160" s="6">
        <f t="shared" si="70"/>
        <v>1.5582161930707414</v>
      </c>
      <c r="Z160" s="6">
        <f t="shared" si="71"/>
        <v>0.30617493611149627</v>
      </c>
      <c r="AA160" s="5">
        <f t="shared" si="72"/>
        <v>7</v>
      </c>
      <c r="AB160" s="5">
        <f t="shared" si="73"/>
        <v>2019</v>
      </c>
      <c r="AC160" s="5">
        <f t="shared" si="81"/>
        <v>29</v>
      </c>
      <c r="AF160" s="10">
        <v>42.28</v>
      </c>
      <c r="AG160" s="8">
        <f t="shared" si="74"/>
        <v>1204.3715430581751</v>
      </c>
      <c r="AL160" s="11">
        <f t="shared" si="61"/>
        <v>43665</v>
      </c>
      <c r="AM160" s="10">
        <v>634.75</v>
      </c>
      <c r="AN160" s="6">
        <v>3.7481</v>
      </c>
      <c r="AO160" s="8">
        <f t="shared" si="75"/>
        <v>107.91448488675157</v>
      </c>
      <c r="AS160" s="14">
        <f t="shared" ref="AS160:AS223" si="82">AV160/AU160</f>
        <v>0.20598669623059873</v>
      </c>
      <c r="AT160" s="10">
        <v>321</v>
      </c>
      <c r="AU160" s="6">
        <v>9.02</v>
      </c>
      <c r="AV160" s="6">
        <f t="shared" si="76"/>
        <v>1.8580000000000005</v>
      </c>
      <c r="AW160" s="6">
        <f t="shared" si="77"/>
        <v>2.1524889999999992</v>
      </c>
      <c r="AX160" s="6">
        <f t="shared" si="78"/>
        <v>0.29448899999999867</v>
      </c>
      <c r="AY160" s="12">
        <f t="shared" si="79"/>
        <v>0.3292609733651653</v>
      </c>
      <c r="BB160" s="13">
        <f t="shared" si="80"/>
        <v>628.31669999999997</v>
      </c>
    </row>
    <row r="161" spans="1:54" x14ac:dyDescent="0.25">
      <c r="A161" s="1">
        <v>43668</v>
      </c>
      <c r="B161" s="6">
        <v>31.28</v>
      </c>
      <c r="C161" s="6">
        <v>28.13</v>
      </c>
      <c r="D161" s="6">
        <v>29.98</v>
      </c>
      <c r="E161" s="6">
        <f t="shared" si="62"/>
        <v>28.675051730654367</v>
      </c>
      <c r="F161" s="6">
        <v>28.599006995303505</v>
      </c>
      <c r="G161" s="6">
        <v>37.229999999999997</v>
      </c>
      <c r="H161" s="6">
        <v>28.17</v>
      </c>
      <c r="I161" s="6">
        <v>27.45</v>
      </c>
      <c r="J161" s="6">
        <v>21.890720406685208</v>
      </c>
      <c r="K161" s="6">
        <f t="shared" si="63"/>
        <v>3.8300000000000018</v>
      </c>
      <c r="L161" s="7">
        <f t="shared" si="55"/>
        <v>5.5592795933147912</v>
      </c>
      <c r="M161" s="6">
        <f t="shared" si="56"/>
        <v>3.1099999999999994</v>
      </c>
      <c r="N161" s="6">
        <f t="shared" si="57"/>
        <v>3.1500000000000021</v>
      </c>
      <c r="O161" s="6">
        <f t="shared" si="58"/>
        <v>-4.00000000000027E-2</v>
      </c>
      <c r="P161" s="6">
        <f t="shared" si="59"/>
        <v>1.8099999999999987</v>
      </c>
      <c r="Q161" s="6">
        <f t="shared" si="64"/>
        <v>0.50505173065436537</v>
      </c>
      <c r="R161" s="6">
        <f t="shared" si="65"/>
        <v>0.42900699530350295</v>
      </c>
      <c r="S161" s="6">
        <f t="shared" si="60"/>
        <v>9.0599999999999952</v>
      </c>
      <c r="T161" s="6">
        <f t="shared" si="66"/>
        <v>5.9499999999999957</v>
      </c>
      <c r="U161" s="4" t="str">
        <f t="shared" si="67"/>
        <v>HIGHER</v>
      </c>
      <c r="V161" s="8">
        <v>630.5</v>
      </c>
      <c r="W161" s="9">
        <f t="shared" si="68"/>
        <v>1.3809930046964958</v>
      </c>
      <c r="X161" s="6">
        <f t="shared" si="69"/>
        <v>28.701065307340667</v>
      </c>
      <c r="Y161" s="6">
        <f t="shared" si="70"/>
        <v>1.2789346926593339</v>
      </c>
      <c r="Z161" s="6">
        <f t="shared" si="71"/>
        <v>0.10205831203716187</v>
      </c>
      <c r="AA161" s="5">
        <f t="shared" si="72"/>
        <v>7</v>
      </c>
      <c r="AB161" s="5">
        <f t="shared" si="73"/>
        <v>2019</v>
      </c>
      <c r="AC161" s="5">
        <f t="shared" si="81"/>
        <v>30</v>
      </c>
      <c r="AF161" s="10">
        <v>42.45</v>
      </c>
      <c r="AG161" s="8">
        <f t="shared" si="74"/>
        <v>1214.0278469506338</v>
      </c>
      <c r="AL161" s="11">
        <f t="shared" si="61"/>
        <v>43668</v>
      </c>
      <c r="AM161" s="10">
        <v>632.75</v>
      </c>
      <c r="AN161" s="6">
        <v>3.7403</v>
      </c>
      <c r="AO161" s="8">
        <f t="shared" si="75"/>
        <v>107.35059456904632</v>
      </c>
      <c r="AS161" s="14">
        <f t="shared" si="82"/>
        <v>0.21218581081081053</v>
      </c>
      <c r="AT161" s="10">
        <v>318</v>
      </c>
      <c r="AU161" s="6">
        <v>8.8800000000000008</v>
      </c>
      <c r="AV161" s="6">
        <f t="shared" si="76"/>
        <v>1.8842099999999977</v>
      </c>
      <c r="AW161" s="6">
        <f t="shared" si="77"/>
        <v>2.1795647999999996</v>
      </c>
      <c r="AX161" s="6">
        <f t="shared" si="78"/>
        <v>0.29535480000000192</v>
      </c>
      <c r="AY161" s="12">
        <f t="shared" si="79"/>
        <v>0.32873788710077284</v>
      </c>
      <c r="BB161" s="13">
        <f t="shared" si="80"/>
        <v>620.15960599999994</v>
      </c>
    </row>
    <row r="162" spans="1:54" x14ac:dyDescent="0.25">
      <c r="A162" s="1">
        <v>43669</v>
      </c>
      <c r="B162" s="6">
        <v>31.56</v>
      </c>
      <c r="C162" s="6">
        <v>28.41</v>
      </c>
      <c r="D162" s="6">
        <v>30.26</v>
      </c>
      <c r="E162" s="6">
        <f t="shared" si="62"/>
        <v>28.822335678698032</v>
      </c>
      <c r="F162" s="6">
        <v>28.55364774550921</v>
      </c>
      <c r="G162" s="6">
        <v>37.51</v>
      </c>
      <c r="H162" s="6">
        <v>28.48</v>
      </c>
      <c r="I162" s="6">
        <v>27.45</v>
      </c>
      <c r="J162" s="6">
        <v>22.084821718689433</v>
      </c>
      <c r="K162" s="6">
        <f t="shared" si="63"/>
        <v>4.1099999999999994</v>
      </c>
      <c r="L162" s="7">
        <f t="shared" si="55"/>
        <v>5.3651782813105662</v>
      </c>
      <c r="M162" s="6">
        <f t="shared" si="56"/>
        <v>3.0799999999999983</v>
      </c>
      <c r="N162" s="6">
        <f t="shared" si="57"/>
        <v>3.1499999999999986</v>
      </c>
      <c r="O162" s="6">
        <f t="shared" si="58"/>
        <v>-7.0000000000000284E-2</v>
      </c>
      <c r="P162" s="6">
        <f t="shared" si="59"/>
        <v>1.7800000000000011</v>
      </c>
      <c r="Q162" s="6">
        <f t="shared" si="64"/>
        <v>0.34233567869803139</v>
      </c>
      <c r="R162" s="6">
        <f t="shared" si="65"/>
        <v>7.3647745509209273E-2</v>
      </c>
      <c r="S162" s="6">
        <f t="shared" si="60"/>
        <v>9.0299999999999976</v>
      </c>
      <c r="T162" s="6">
        <f t="shared" si="66"/>
        <v>5.9499999999999993</v>
      </c>
      <c r="U162" s="4" t="str">
        <f t="shared" si="67"/>
        <v>HIGHER</v>
      </c>
      <c r="V162" s="8">
        <v>629.5</v>
      </c>
      <c r="W162" s="9">
        <f t="shared" si="68"/>
        <v>1.7063522544907919</v>
      </c>
      <c r="X162" s="6">
        <f t="shared" si="69"/>
        <v>28.848482869172127</v>
      </c>
      <c r="Y162" s="6">
        <f t="shared" si="70"/>
        <v>1.4115171308278747</v>
      </c>
      <c r="Z162" s="6">
        <f t="shared" si="71"/>
        <v>0.2948351236629172</v>
      </c>
      <c r="AA162" s="5">
        <f t="shared" si="72"/>
        <v>7</v>
      </c>
      <c r="AB162" s="5">
        <f t="shared" si="73"/>
        <v>2019</v>
      </c>
      <c r="AC162" s="5">
        <f t="shared" si="81"/>
        <v>30</v>
      </c>
      <c r="AF162" s="10">
        <v>42.610999999999997</v>
      </c>
      <c r="AG162" s="8">
        <f t="shared" si="74"/>
        <v>1216.6994840838929</v>
      </c>
      <c r="AL162" s="11">
        <f t="shared" si="61"/>
        <v>43669</v>
      </c>
      <c r="AM162" s="10">
        <v>636</v>
      </c>
      <c r="AN162" s="6">
        <v>3.7734999999999999</v>
      </c>
      <c r="AO162" s="8">
        <f t="shared" si="75"/>
        <v>108.85975010682102</v>
      </c>
      <c r="AS162" s="14">
        <f t="shared" si="82"/>
        <v>0.21331489841986476</v>
      </c>
      <c r="AT162" s="10">
        <v>316</v>
      </c>
      <c r="AU162" s="6">
        <v>8.86</v>
      </c>
      <c r="AV162" s="6">
        <f t="shared" si="76"/>
        <v>1.8899700000000017</v>
      </c>
      <c r="AW162" s="6">
        <f t="shared" si="77"/>
        <v>2.1846695999999994</v>
      </c>
      <c r="AX162" s="6">
        <f t="shared" si="78"/>
        <v>0.29469959999999773</v>
      </c>
      <c r="AY162" s="12">
        <f t="shared" si="79"/>
        <v>0.33210535215118553</v>
      </c>
      <c r="BB162" s="13">
        <f t="shared" si="80"/>
        <v>626.33254199999999</v>
      </c>
    </row>
    <row r="163" spans="1:54" x14ac:dyDescent="0.25">
      <c r="A163" s="1">
        <v>43670</v>
      </c>
      <c r="B163" s="6">
        <v>31.85</v>
      </c>
      <c r="C163" s="6">
        <v>28.7</v>
      </c>
      <c r="D163" s="6">
        <v>30.55</v>
      </c>
      <c r="E163" s="6">
        <f t="shared" si="62"/>
        <v>29.468119143197157</v>
      </c>
      <c r="F163" s="6">
        <v>29.290735554666515</v>
      </c>
      <c r="G163" s="6">
        <v>37.799999999999997</v>
      </c>
      <c r="H163" s="6">
        <v>28.8</v>
      </c>
      <c r="I163" s="6">
        <v>27.45</v>
      </c>
      <c r="J163" s="6">
        <v>22.354607197625988</v>
      </c>
      <c r="K163" s="6">
        <f t="shared" si="63"/>
        <v>4.4000000000000021</v>
      </c>
      <c r="L163" s="7">
        <f t="shared" si="55"/>
        <v>5.0953928023740112</v>
      </c>
      <c r="M163" s="6">
        <f t="shared" si="56"/>
        <v>3.0500000000000007</v>
      </c>
      <c r="N163" s="6">
        <f t="shared" si="57"/>
        <v>3.1500000000000021</v>
      </c>
      <c r="O163" s="6">
        <f t="shared" si="58"/>
        <v>-0.10000000000000142</v>
      </c>
      <c r="P163" s="6">
        <f t="shared" si="59"/>
        <v>1.75</v>
      </c>
      <c r="Q163" s="6">
        <f t="shared" si="64"/>
        <v>0.66811914319715626</v>
      </c>
      <c r="R163" s="6">
        <f t="shared" si="65"/>
        <v>0.49073555466651442</v>
      </c>
      <c r="S163" s="6">
        <f t="shared" si="60"/>
        <v>8.9999999999999964</v>
      </c>
      <c r="T163" s="6">
        <f t="shared" si="66"/>
        <v>5.9499999999999957</v>
      </c>
      <c r="U163" s="4" t="str">
        <f t="shared" si="67"/>
        <v>HIGHER</v>
      </c>
      <c r="V163" s="8">
        <v>645.75</v>
      </c>
      <c r="W163" s="9">
        <f t="shared" si="68"/>
        <v>1.2592644453334856</v>
      </c>
      <c r="X163" s="6">
        <f t="shared" si="69"/>
        <v>29.494852178740842</v>
      </c>
      <c r="Y163" s="6">
        <f t="shared" si="70"/>
        <v>1.0551478212591583</v>
      </c>
      <c r="Z163" s="6">
        <f t="shared" si="71"/>
        <v>0.20411662407432729</v>
      </c>
      <c r="AA163" s="5">
        <f t="shared" si="72"/>
        <v>7</v>
      </c>
      <c r="AB163" s="5">
        <f t="shared" si="73"/>
        <v>2019</v>
      </c>
      <c r="AC163" s="5">
        <f t="shared" si="81"/>
        <v>30</v>
      </c>
      <c r="AF163" s="10">
        <v>42.823</v>
      </c>
      <c r="AG163" s="8">
        <f t="shared" si="74"/>
        <v>1254.3171686574842</v>
      </c>
      <c r="AL163" s="11">
        <f t="shared" si="61"/>
        <v>43670</v>
      </c>
      <c r="AM163" s="10">
        <v>650.25</v>
      </c>
      <c r="AN163" s="6">
        <v>3.7726000000000002</v>
      </c>
      <c r="AO163" s="8">
        <f t="shared" si="75"/>
        <v>111.27227932951773</v>
      </c>
      <c r="AS163" s="14">
        <f t="shared" si="82"/>
        <v>0.21031425364758688</v>
      </c>
      <c r="AT163" s="10">
        <v>316</v>
      </c>
      <c r="AU163" s="6">
        <v>8.91</v>
      </c>
      <c r="AV163" s="6">
        <f t="shared" si="76"/>
        <v>1.873899999999999</v>
      </c>
      <c r="AW163" s="6">
        <f t="shared" si="77"/>
        <v>2.1679209999999998</v>
      </c>
      <c r="AX163" s="6">
        <f t="shared" si="78"/>
        <v>0.29402100000000075</v>
      </c>
      <c r="AY163" s="12">
        <f t="shared" si="79"/>
        <v>0.33413734201901824</v>
      </c>
      <c r="BB163" s="13">
        <f t="shared" si="80"/>
        <v>632.72593999999992</v>
      </c>
    </row>
    <row r="164" spans="1:54" x14ac:dyDescent="0.25">
      <c r="A164" s="1">
        <v>43671</v>
      </c>
      <c r="B164" s="6">
        <v>31.02</v>
      </c>
      <c r="C164" s="6">
        <v>27.87</v>
      </c>
      <c r="D164" s="6">
        <v>30.52</v>
      </c>
      <c r="E164" s="6">
        <f t="shared" si="62"/>
        <v>29.626732625705721</v>
      </c>
      <c r="F164" s="6">
        <v>29.55155124098372</v>
      </c>
      <c r="G164" s="6">
        <v>37.770000000000003</v>
      </c>
      <c r="H164" s="6">
        <v>28.79</v>
      </c>
      <c r="I164" s="6">
        <v>27.45</v>
      </c>
      <c r="J164" s="6">
        <v>22.707195557124983</v>
      </c>
      <c r="K164" s="6">
        <f t="shared" si="63"/>
        <v>3.5700000000000003</v>
      </c>
      <c r="L164" s="7">
        <f t="shared" si="55"/>
        <v>4.7428044428750162</v>
      </c>
      <c r="M164" s="6">
        <f t="shared" si="56"/>
        <v>2.2300000000000004</v>
      </c>
      <c r="N164" s="6">
        <f t="shared" si="57"/>
        <v>3.1499999999999986</v>
      </c>
      <c r="O164" s="6">
        <f t="shared" si="58"/>
        <v>-0.91999999999999815</v>
      </c>
      <c r="P164" s="6">
        <f t="shared" si="59"/>
        <v>1.7300000000000004</v>
      </c>
      <c r="Q164" s="6">
        <f t="shared" si="64"/>
        <v>0.83673262570572149</v>
      </c>
      <c r="R164" s="6">
        <f t="shared" si="65"/>
        <v>0.76155124098372085</v>
      </c>
      <c r="S164" s="6">
        <f t="shared" si="60"/>
        <v>8.980000000000004</v>
      </c>
      <c r="T164" s="6">
        <f t="shared" si="66"/>
        <v>6.7500000000000036</v>
      </c>
      <c r="U164" s="4" t="str">
        <f t="shared" si="67"/>
        <v>HIGHER</v>
      </c>
      <c r="V164" s="8">
        <v>651.5</v>
      </c>
      <c r="W164" s="9">
        <f t="shared" si="68"/>
        <v>0.96844875901627958</v>
      </c>
      <c r="X164" s="6">
        <f t="shared" si="69"/>
        <v>29.653609553020878</v>
      </c>
      <c r="Y164" s="6">
        <f t="shared" si="70"/>
        <v>0.86639044697912126</v>
      </c>
      <c r="Z164" s="6">
        <f t="shared" si="71"/>
        <v>0.10205831203715832</v>
      </c>
      <c r="AA164" s="5">
        <f t="shared" si="72"/>
        <v>7</v>
      </c>
      <c r="AB164" s="5">
        <f t="shared" si="73"/>
        <v>2019</v>
      </c>
      <c r="AC164" s="5">
        <f t="shared" si="81"/>
        <v>30</v>
      </c>
      <c r="AF164" s="10">
        <v>43.330500000000001</v>
      </c>
      <c r="AG164" s="8">
        <f t="shared" si="74"/>
        <v>1280.4834910474449</v>
      </c>
      <c r="AL164" s="11">
        <f t="shared" si="61"/>
        <v>43671</v>
      </c>
      <c r="AM164" s="10">
        <v>653.75</v>
      </c>
      <c r="AN164" s="6">
        <v>3.7783000000000002</v>
      </c>
      <c r="AO164" s="8">
        <f t="shared" si="75"/>
        <v>112.04023297417882</v>
      </c>
      <c r="AS164" s="14">
        <f t="shared" si="82"/>
        <v>0.20495922989807469</v>
      </c>
      <c r="AT164" s="10">
        <v>314</v>
      </c>
      <c r="AU164" s="6">
        <v>8.83</v>
      </c>
      <c r="AV164" s="6">
        <f t="shared" si="76"/>
        <v>1.8097899999999996</v>
      </c>
      <c r="AW164" s="6">
        <f t="shared" si="77"/>
        <v>2.1057532000000005</v>
      </c>
      <c r="AX164" s="6">
        <f t="shared" si="78"/>
        <v>0.29596320000000098</v>
      </c>
      <c r="AY164" s="12">
        <f t="shared" si="79"/>
        <v>0.32969003500981975</v>
      </c>
      <c r="BB164" s="13">
        <f t="shared" si="80"/>
        <v>614.427594</v>
      </c>
    </row>
    <row r="165" spans="1:54" x14ac:dyDescent="0.25">
      <c r="A165" s="1">
        <v>43672</v>
      </c>
      <c r="B165" s="6">
        <v>31.22</v>
      </c>
      <c r="C165" s="6">
        <v>28.07</v>
      </c>
      <c r="D165" s="6">
        <v>30.72</v>
      </c>
      <c r="E165" s="6">
        <f t="shared" si="62"/>
        <v>29.774016573749378</v>
      </c>
      <c r="F165" s="6">
        <v>29.69896880281518</v>
      </c>
      <c r="G165" s="6">
        <v>37.97</v>
      </c>
      <c r="H165" s="6">
        <v>29.02</v>
      </c>
      <c r="I165" s="6">
        <v>28</v>
      </c>
      <c r="J165" s="6">
        <v>22.745714139198842</v>
      </c>
      <c r="K165" s="6">
        <f t="shared" si="63"/>
        <v>3.2199999999999989</v>
      </c>
      <c r="L165" s="7">
        <f t="shared" si="55"/>
        <v>5.2542858608011578</v>
      </c>
      <c r="M165" s="6">
        <f t="shared" si="56"/>
        <v>2.1999999999999993</v>
      </c>
      <c r="N165" s="6">
        <f t="shared" si="57"/>
        <v>3.1499999999999986</v>
      </c>
      <c r="O165" s="6">
        <f t="shared" si="58"/>
        <v>-0.94999999999999929</v>
      </c>
      <c r="P165" s="6">
        <f t="shared" si="59"/>
        <v>1.6999999999999993</v>
      </c>
      <c r="Q165" s="6">
        <f t="shared" si="64"/>
        <v>0.75401657374937869</v>
      </c>
      <c r="R165" s="6">
        <f t="shared" si="65"/>
        <v>0.67896880281518079</v>
      </c>
      <c r="S165" s="6">
        <f t="shared" si="60"/>
        <v>8.9499999999999993</v>
      </c>
      <c r="T165" s="6">
        <f t="shared" si="66"/>
        <v>6.75</v>
      </c>
      <c r="U165" s="4" t="str">
        <f t="shared" si="67"/>
        <v>HIGHER</v>
      </c>
      <c r="V165" s="8">
        <v>654.75</v>
      </c>
      <c r="W165" s="9">
        <f t="shared" si="68"/>
        <v>1.0210311971848185</v>
      </c>
      <c r="X165" s="6">
        <f t="shared" si="69"/>
        <v>29.801027114852339</v>
      </c>
      <c r="Y165" s="6">
        <f t="shared" si="70"/>
        <v>0.91897288514766018</v>
      </c>
      <c r="Z165" s="6">
        <f t="shared" si="71"/>
        <v>0.10205831203715832</v>
      </c>
      <c r="AA165" s="5">
        <f t="shared" si="72"/>
        <v>7</v>
      </c>
      <c r="AB165" s="5">
        <f t="shared" si="73"/>
        <v>2019</v>
      </c>
      <c r="AC165" s="5">
        <f t="shared" si="81"/>
        <v>30</v>
      </c>
      <c r="AF165" s="10">
        <v>43.270499999999998</v>
      </c>
      <c r="AG165" s="8">
        <f t="shared" si="74"/>
        <v>1285.0892295822141</v>
      </c>
      <c r="AL165" s="11">
        <f t="shared" si="61"/>
        <v>43672</v>
      </c>
      <c r="AM165" s="10">
        <v>657</v>
      </c>
      <c r="AN165" s="6">
        <v>3.7753000000000001</v>
      </c>
      <c r="AO165" s="8">
        <f t="shared" si="75"/>
        <v>112.50781766670205</v>
      </c>
      <c r="AS165" s="14">
        <f t="shared" si="82"/>
        <v>0.20494790486976214</v>
      </c>
      <c r="AT165" s="10">
        <v>313</v>
      </c>
      <c r="AU165" s="6">
        <v>8.83</v>
      </c>
      <c r="AV165" s="6">
        <f t="shared" si="76"/>
        <v>1.8096899999999998</v>
      </c>
      <c r="AW165" s="6">
        <f t="shared" si="77"/>
        <v>2.1051851999999993</v>
      </c>
      <c r="AX165" s="6">
        <f t="shared" si="78"/>
        <v>0.29549519999999951</v>
      </c>
      <c r="AY165" s="12">
        <f t="shared" si="79"/>
        <v>0.33181871034788479</v>
      </c>
      <c r="BB165" s="13">
        <f t="shared" si="80"/>
        <v>618.83683399999995</v>
      </c>
    </row>
    <row r="166" spans="1:54" x14ac:dyDescent="0.25">
      <c r="A166" s="1">
        <v>43675</v>
      </c>
      <c r="B166" s="6">
        <v>31.18</v>
      </c>
      <c r="C166" s="6">
        <v>28.03</v>
      </c>
      <c r="D166" s="6">
        <v>30.93</v>
      </c>
      <c r="E166" s="6">
        <f t="shared" si="62"/>
        <v>29.751357504819588</v>
      </c>
      <c r="F166" s="6">
        <v>29.778347489955198</v>
      </c>
      <c r="G166" s="6">
        <v>38.43</v>
      </c>
      <c r="H166" s="6">
        <v>28.97</v>
      </c>
      <c r="I166" s="6">
        <v>27.9</v>
      </c>
      <c r="J166" s="6">
        <v>22.674124139229601</v>
      </c>
      <c r="K166" s="6">
        <f t="shared" si="63"/>
        <v>3.2800000000000011</v>
      </c>
      <c r="L166" s="7">
        <f t="shared" si="55"/>
        <v>5.2258758607703975</v>
      </c>
      <c r="M166" s="6">
        <f t="shared" si="56"/>
        <v>2.2100000000000009</v>
      </c>
      <c r="N166" s="6">
        <f t="shared" si="57"/>
        <v>3.1499999999999986</v>
      </c>
      <c r="O166" s="6">
        <f t="shared" si="58"/>
        <v>-0.93999999999999773</v>
      </c>
      <c r="P166" s="6">
        <f t="shared" si="59"/>
        <v>1.9600000000000009</v>
      </c>
      <c r="Q166" s="6">
        <f t="shared" si="64"/>
        <v>0.78135750481958866</v>
      </c>
      <c r="R166" s="6">
        <f t="shared" si="65"/>
        <v>0.80834748995519945</v>
      </c>
      <c r="S166" s="6">
        <f t="shared" si="60"/>
        <v>9.4600000000000009</v>
      </c>
      <c r="T166" s="6">
        <f t="shared" si="66"/>
        <v>7.25</v>
      </c>
      <c r="U166" s="4" t="str">
        <f t="shared" si="67"/>
        <v>HIGHER</v>
      </c>
      <c r="V166" s="8">
        <v>656.5</v>
      </c>
      <c r="W166" s="9">
        <f t="shared" si="68"/>
        <v>1.1516525100448014</v>
      </c>
      <c r="X166" s="6">
        <f t="shared" si="69"/>
        <v>29.778347489955191</v>
      </c>
      <c r="Y166" s="6">
        <f t="shared" si="70"/>
        <v>1.1516525100448085</v>
      </c>
      <c r="Z166" s="6">
        <f t="shared" si="71"/>
        <v>-7.1054273576010019E-15</v>
      </c>
      <c r="AA166" s="5">
        <f t="shared" si="72"/>
        <v>7</v>
      </c>
      <c r="AB166" s="5">
        <f t="shared" si="73"/>
        <v>2019</v>
      </c>
      <c r="AC166" s="5">
        <f t="shared" si="81"/>
        <v>31</v>
      </c>
      <c r="AF166" s="10">
        <v>43.741999999999997</v>
      </c>
      <c r="AG166" s="8">
        <f t="shared" si="74"/>
        <v>1302.5644759056202</v>
      </c>
      <c r="AL166" s="11">
        <f t="shared" si="61"/>
        <v>43675</v>
      </c>
      <c r="AM166" s="10">
        <v>656.5</v>
      </c>
      <c r="AN166" s="6">
        <v>3.7812999999999999</v>
      </c>
      <c r="AO166" s="8">
        <f t="shared" si="75"/>
        <v>112.60086536376757</v>
      </c>
      <c r="AS166" s="14">
        <f t="shared" si="82"/>
        <v>0.20299209932279913</v>
      </c>
      <c r="AT166" s="10">
        <v>314</v>
      </c>
      <c r="AU166" s="6">
        <v>8.86</v>
      </c>
      <c r="AV166" s="6">
        <f t="shared" si="76"/>
        <v>1.7985100000000003</v>
      </c>
      <c r="AW166" s="6">
        <f t="shared" si="77"/>
        <v>2.0940988000000011</v>
      </c>
      <c r="AX166" s="6">
        <f t="shared" si="78"/>
        <v>0.29558880000000087</v>
      </c>
      <c r="AY166" s="12">
        <f t="shared" si="79"/>
        <v>0.3308279813477028</v>
      </c>
      <c r="BB166" s="13">
        <f t="shared" si="80"/>
        <v>617.95498599999996</v>
      </c>
    </row>
    <row r="167" spans="1:54" x14ac:dyDescent="0.25">
      <c r="A167" s="1">
        <v>43676</v>
      </c>
      <c r="B167" s="6">
        <v>31.06</v>
      </c>
      <c r="C167" s="6">
        <v>27.91</v>
      </c>
      <c r="D167" s="6">
        <v>30.81</v>
      </c>
      <c r="E167" s="6">
        <f t="shared" si="62"/>
        <v>29.558755418916338</v>
      </c>
      <c r="F167" s="6">
        <v>29.687628990366605</v>
      </c>
      <c r="G167" s="6">
        <v>38.31</v>
      </c>
      <c r="H167" s="6">
        <v>28.83</v>
      </c>
      <c r="I167" s="6">
        <v>27.9</v>
      </c>
      <c r="J167" s="6"/>
      <c r="K167" s="6">
        <f t="shared" si="63"/>
        <v>3.16</v>
      </c>
      <c r="L167" s="7" t="str">
        <f t="shared" si="55"/>
        <v/>
      </c>
      <c r="M167" s="6">
        <f t="shared" si="56"/>
        <v>2.2300000000000004</v>
      </c>
      <c r="N167" s="6">
        <f t="shared" si="57"/>
        <v>3.1499999999999986</v>
      </c>
      <c r="O167" s="6">
        <f t="shared" si="58"/>
        <v>-0.91999999999999815</v>
      </c>
      <c r="P167" s="6">
        <f t="shared" si="59"/>
        <v>1.9800000000000004</v>
      </c>
      <c r="Q167" s="6">
        <f t="shared" si="64"/>
        <v>0.72875541891633944</v>
      </c>
      <c r="R167" s="6">
        <f t="shared" si="65"/>
        <v>0.85762899036660656</v>
      </c>
      <c r="S167" s="6">
        <f t="shared" si="60"/>
        <v>9.480000000000004</v>
      </c>
      <c r="T167" s="6">
        <f t="shared" si="66"/>
        <v>7.2500000000000036</v>
      </c>
      <c r="U167" s="4" t="str">
        <f t="shared" si="67"/>
        <v>HIGHER</v>
      </c>
      <c r="V167" s="8">
        <v>654.5</v>
      </c>
      <c r="W167" s="9">
        <f t="shared" si="68"/>
        <v>1.1223710096333939</v>
      </c>
      <c r="X167" s="6">
        <f t="shared" si="69"/>
        <v>29.585570678329436</v>
      </c>
      <c r="Y167" s="6">
        <f t="shared" si="70"/>
        <v>1.2244293216705628</v>
      </c>
      <c r="Z167" s="6">
        <f t="shared" si="71"/>
        <v>-0.10205831203716897</v>
      </c>
      <c r="AA167" s="5">
        <f t="shared" si="72"/>
        <v>7</v>
      </c>
      <c r="AB167" s="5">
        <f t="shared" si="73"/>
        <v>2019</v>
      </c>
      <c r="AC167" s="5">
        <f t="shared" si="81"/>
        <v>31</v>
      </c>
      <c r="AF167" s="10">
        <v>43.866999999999997</v>
      </c>
      <c r="AG167" s="8">
        <f t="shared" si="74"/>
        <v>1302.3072209204117</v>
      </c>
      <c r="AL167" s="11">
        <f t="shared" si="61"/>
        <v>43676</v>
      </c>
      <c r="AM167" s="10">
        <v>652.25</v>
      </c>
      <c r="AN167" s="6">
        <v>3.7896000000000001</v>
      </c>
      <c r="AO167" s="8">
        <f t="shared" si="75"/>
        <v>112.11747864259725</v>
      </c>
      <c r="AS167" s="14">
        <f t="shared" si="82"/>
        <v>0.20028100113765662</v>
      </c>
      <c r="AT167" s="10">
        <v>310</v>
      </c>
      <c r="AU167" s="6">
        <v>8.7899999999999991</v>
      </c>
      <c r="AV167" s="6">
        <f t="shared" si="76"/>
        <v>1.7604700000000015</v>
      </c>
      <c r="AW167" s="6">
        <f t="shared" si="77"/>
        <v>2.0563396000000012</v>
      </c>
      <c r="AX167" s="6">
        <f t="shared" si="78"/>
        <v>0.29586959999999962</v>
      </c>
      <c r="AY167" s="12">
        <f t="shared" si="79"/>
        <v>0.33281558235079706</v>
      </c>
      <c r="BB167" s="13">
        <f t="shared" si="80"/>
        <v>615.30944199999999</v>
      </c>
    </row>
    <row r="168" spans="1:54" x14ac:dyDescent="0.25">
      <c r="A168" s="1">
        <v>43677</v>
      </c>
      <c r="B168" s="6">
        <v>30.5</v>
      </c>
      <c r="C168" s="6">
        <v>27.35</v>
      </c>
      <c r="D168" s="6">
        <v>30.25</v>
      </c>
      <c r="E168" s="6">
        <f t="shared" si="62"/>
        <v>29.762687039284486</v>
      </c>
      <c r="F168" s="6">
        <v>29.687628990366605</v>
      </c>
      <c r="G168" s="6">
        <v>37.75</v>
      </c>
      <c r="H168" s="6">
        <v>28.23</v>
      </c>
      <c r="I168" s="6">
        <v>27.9</v>
      </c>
      <c r="J168" s="6">
        <v>22.740103896873631</v>
      </c>
      <c r="K168" s="6">
        <f t="shared" si="63"/>
        <v>2.6000000000000014</v>
      </c>
      <c r="L168" s="7">
        <f t="shared" si="55"/>
        <v>5.1598961031263677</v>
      </c>
      <c r="M168" s="6">
        <f t="shared" si="56"/>
        <v>2.2699999999999996</v>
      </c>
      <c r="N168" s="6">
        <f t="shared" si="57"/>
        <v>3.1499999999999986</v>
      </c>
      <c r="O168" s="6">
        <f t="shared" si="58"/>
        <v>-0.87999999999999901</v>
      </c>
      <c r="P168" s="6">
        <f t="shared" si="59"/>
        <v>2.0199999999999996</v>
      </c>
      <c r="Q168" s="6">
        <f t="shared" si="64"/>
        <v>1.532687039284486</v>
      </c>
      <c r="R168" s="6">
        <f t="shared" si="65"/>
        <v>1.4576289903666044</v>
      </c>
      <c r="S168" s="6">
        <f t="shared" si="60"/>
        <v>9.52</v>
      </c>
      <c r="T168" s="6">
        <f t="shared" si="66"/>
        <v>7.25</v>
      </c>
      <c r="U168" s="4" t="str">
        <f t="shared" si="67"/>
        <v>HIGHER</v>
      </c>
      <c r="V168" s="8">
        <v>654.5</v>
      </c>
      <c r="W168" s="9">
        <f t="shared" si="68"/>
        <v>0.56237100963339515</v>
      </c>
      <c r="X168" s="6">
        <f t="shared" si="69"/>
        <v>29.789687302403767</v>
      </c>
      <c r="Y168" s="6">
        <f t="shared" si="70"/>
        <v>0.46031269759623328</v>
      </c>
      <c r="Z168" s="6">
        <f t="shared" si="71"/>
        <v>0.10205831203716187</v>
      </c>
      <c r="AA168" s="5">
        <f t="shared" si="72"/>
        <v>7</v>
      </c>
      <c r="AB168" s="5">
        <f t="shared" si="73"/>
        <v>2019</v>
      </c>
      <c r="AC168" s="5">
        <f t="shared" si="81"/>
        <v>31</v>
      </c>
      <c r="AF168" s="10">
        <v>43.8155</v>
      </c>
      <c r="AG168" s="8">
        <f t="shared" si="74"/>
        <v>1300.778308027408</v>
      </c>
      <c r="AL168" s="11">
        <f t="shared" si="61"/>
        <v>43677</v>
      </c>
      <c r="AM168" s="10">
        <v>656.75</v>
      </c>
      <c r="AN168" s="6">
        <v>3.8125</v>
      </c>
      <c r="AO168" s="8">
        <f t="shared" si="75"/>
        <v>113.57318284041438</v>
      </c>
      <c r="AS168" s="14">
        <f t="shared" si="82"/>
        <v>0.2080960648148146</v>
      </c>
      <c r="AT168" s="10">
        <v>308</v>
      </c>
      <c r="AU168" s="6">
        <v>8.64</v>
      </c>
      <c r="AV168" s="6">
        <f t="shared" si="76"/>
        <v>1.7979499999999984</v>
      </c>
      <c r="AW168" s="6">
        <f t="shared" si="77"/>
        <v>2.0951299999999993</v>
      </c>
      <c r="AX168" s="6">
        <f t="shared" si="78"/>
        <v>0.29718000000000089</v>
      </c>
      <c r="AY168" s="12">
        <f t="shared" si="79"/>
        <v>0.33021792439735342</v>
      </c>
      <c r="BB168" s="13">
        <f t="shared" si="80"/>
        <v>602.96357</v>
      </c>
    </row>
    <row r="169" spans="1:54" x14ac:dyDescent="0.25">
      <c r="A169" s="1">
        <v>43678</v>
      </c>
      <c r="B169" s="6">
        <v>30.55</v>
      </c>
      <c r="C169" s="6">
        <v>27.4</v>
      </c>
      <c r="D169" s="6">
        <v>30.3</v>
      </c>
      <c r="E169" s="6">
        <f t="shared" si="62"/>
        <v>29.694709832495104</v>
      </c>
      <c r="F169" s="6">
        <v>29.721648427712328</v>
      </c>
      <c r="G169" s="6">
        <v>37.799999999999997</v>
      </c>
      <c r="H169" s="6">
        <v>28.16</v>
      </c>
      <c r="I169" s="6">
        <v>27.9</v>
      </c>
      <c r="J169" s="6">
        <v>22.581113012942144</v>
      </c>
      <c r="K169" s="6">
        <f t="shared" si="63"/>
        <v>2.6500000000000021</v>
      </c>
      <c r="L169" s="7">
        <f t="shared" si="55"/>
        <v>5.318886987057855</v>
      </c>
      <c r="M169" s="6">
        <f t="shared" si="56"/>
        <v>2.3900000000000006</v>
      </c>
      <c r="N169" s="6">
        <f t="shared" si="57"/>
        <v>3.1500000000000021</v>
      </c>
      <c r="O169" s="6">
        <f t="shared" si="58"/>
        <v>-0.76000000000000156</v>
      </c>
      <c r="P169" s="6">
        <f t="shared" si="59"/>
        <v>2.1400000000000006</v>
      </c>
      <c r="Q169" s="6">
        <f t="shared" si="64"/>
        <v>1.5347098324951034</v>
      </c>
      <c r="R169" s="6">
        <f t="shared" si="65"/>
        <v>1.5616484277123277</v>
      </c>
      <c r="S169" s="6">
        <f t="shared" si="60"/>
        <v>9.639999999999997</v>
      </c>
      <c r="T169" s="6">
        <f t="shared" si="66"/>
        <v>7.2499999999999964</v>
      </c>
      <c r="U169" s="4" t="str">
        <f t="shared" si="67"/>
        <v>HIGHER</v>
      </c>
      <c r="V169" s="8">
        <v>655.25</v>
      </c>
      <c r="W169" s="9">
        <f t="shared" si="68"/>
        <v>0.57835157228767287</v>
      </c>
      <c r="X169" s="6">
        <f t="shared" si="69"/>
        <v>29.721648427712321</v>
      </c>
      <c r="Y169" s="6">
        <f t="shared" si="70"/>
        <v>0.57835157228767997</v>
      </c>
      <c r="Z169" s="6">
        <f t="shared" si="71"/>
        <v>-7.1054273576010019E-15</v>
      </c>
      <c r="AA169" s="5">
        <f t="shared" si="72"/>
        <v>8</v>
      </c>
      <c r="AB169" s="5">
        <f t="shared" si="73"/>
        <v>2019</v>
      </c>
      <c r="AC169" s="5">
        <f t="shared" si="81"/>
        <v>31</v>
      </c>
      <c r="AF169" s="10">
        <v>44.291499999999999</v>
      </c>
      <c r="AG169" s="8">
        <f t="shared" si="74"/>
        <v>1316.4163913360205</v>
      </c>
      <c r="AL169" s="11">
        <f t="shared" si="61"/>
        <v>43678</v>
      </c>
      <c r="AM169" s="10">
        <v>655.25</v>
      </c>
      <c r="AN169" s="6">
        <v>3.8388</v>
      </c>
      <c r="AO169" s="8">
        <f t="shared" si="75"/>
        <v>114.09546398430209</v>
      </c>
      <c r="AS169" s="14">
        <f t="shared" si="82"/>
        <v>0.21609613130128949</v>
      </c>
      <c r="AT169" s="10">
        <v>305</v>
      </c>
      <c r="AU169" s="6">
        <v>8.5299999999999994</v>
      </c>
      <c r="AV169" s="6">
        <f t="shared" si="76"/>
        <v>1.8432999999999993</v>
      </c>
      <c r="AW169" s="6">
        <f t="shared" si="77"/>
        <v>2.1403630000000007</v>
      </c>
      <c r="AX169" s="6">
        <f t="shared" si="78"/>
        <v>0.29706300000000141</v>
      </c>
      <c r="AY169" s="12">
        <f t="shared" si="79"/>
        <v>0.33274994530737256</v>
      </c>
      <c r="BB169" s="13">
        <f t="shared" si="80"/>
        <v>604.06587999999999</v>
      </c>
    </row>
    <row r="170" spans="1:54" x14ac:dyDescent="0.25">
      <c r="A170" s="1">
        <v>43679</v>
      </c>
      <c r="B170" s="6">
        <v>31.07</v>
      </c>
      <c r="C170" s="6">
        <v>27.92</v>
      </c>
      <c r="D170" s="6">
        <v>30.82</v>
      </c>
      <c r="E170" s="6">
        <f t="shared" si="62"/>
        <v>30.215868417880365</v>
      </c>
      <c r="F170" s="6">
        <v>30.141221488309561</v>
      </c>
      <c r="G170" s="6">
        <v>38.32</v>
      </c>
      <c r="H170" s="6">
        <v>28.71</v>
      </c>
      <c r="I170" s="6">
        <v>27.9</v>
      </c>
      <c r="J170" s="6">
        <v>22.499497912405211</v>
      </c>
      <c r="K170" s="6">
        <f t="shared" si="63"/>
        <v>3.1700000000000017</v>
      </c>
      <c r="L170" s="7">
        <f t="shared" si="55"/>
        <v>5.4005020875947878</v>
      </c>
      <c r="M170" s="6">
        <f t="shared" si="56"/>
        <v>2.3599999999999994</v>
      </c>
      <c r="N170" s="6">
        <f t="shared" si="57"/>
        <v>3.1499999999999986</v>
      </c>
      <c r="O170" s="6">
        <f t="shared" si="58"/>
        <v>-0.78999999999999915</v>
      </c>
      <c r="P170" s="6">
        <f t="shared" si="59"/>
        <v>2.1099999999999994</v>
      </c>
      <c r="Q170" s="6">
        <f t="shared" si="64"/>
        <v>1.5058684178803645</v>
      </c>
      <c r="R170" s="6">
        <f t="shared" si="65"/>
        <v>1.4312214883095606</v>
      </c>
      <c r="S170" s="6">
        <f t="shared" si="60"/>
        <v>9.61</v>
      </c>
      <c r="T170" s="6">
        <f t="shared" si="66"/>
        <v>7.25</v>
      </c>
      <c r="U170" s="4" t="str">
        <f t="shared" si="67"/>
        <v>HIGHER</v>
      </c>
      <c r="V170" s="8">
        <v>664.5</v>
      </c>
      <c r="W170" s="9">
        <f t="shared" si="68"/>
        <v>0.67877851169043879</v>
      </c>
      <c r="X170" s="6">
        <f t="shared" si="69"/>
        <v>30.243279800346723</v>
      </c>
      <c r="Y170" s="6">
        <f t="shared" si="70"/>
        <v>0.57672019965327692</v>
      </c>
      <c r="Z170" s="6">
        <f t="shared" si="71"/>
        <v>0.10205831203716187</v>
      </c>
      <c r="AA170" s="5">
        <f t="shared" si="72"/>
        <v>8</v>
      </c>
      <c r="AB170" s="5">
        <f t="shared" si="73"/>
        <v>2019</v>
      </c>
      <c r="AC170" s="5">
        <f t="shared" si="81"/>
        <v>31</v>
      </c>
      <c r="AF170" s="10">
        <v>44.585000000000001</v>
      </c>
      <c r="AG170" s="8">
        <f t="shared" si="74"/>
        <v>1343.846360056282</v>
      </c>
      <c r="AL170" s="11">
        <f t="shared" si="61"/>
        <v>43679</v>
      </c>
      <c r="AM170" s="10">
        <v>666.75</v>
      </c>
      <c r="AN170" s="6">
        <v>3.8883000000000001</v>
      </c>
      <c r="AO170" s="8">
        <f t="shared" si="75"/>
        <v>117.5949448476882</v>
      </c>
      <c r="AS170" s="14">
        <f t="shared" si="82"/>
        <v>0.21894158878504658</v>
      </c>
      <c r="AT170" s="10">
        <v>305</v>
      </c>
      <c r="AU170" s="6">
        <v>8.56</v>
      </c>
      <c r="AV170" s="6">
        <f t="shared" si="76"/>
        <v>1.8741399999999988</v>
      </c>
      <c r="AW170" s="6">
        <f t="shared" si="77"/>
        <v>2.1699861999999985</v>
      </c>
      <c r="AX170" s="6">
        <f t="shared" si="78"/>
        <v>0.29584619999999973</v>
      </c>
      <c r="AY170" s="12">
        <f t="shared" si="79"/>
        <v>0.33650785128518917</v>
      </c>
      <c r="BB170" s="13">
        <f t="shared" si="80"/>
        <v>615.52990399999999</v>
      </c>
    </row>
    <row r="171" spans="1:54" x14ac:dyDescent="0.25">
      <c r="A171" s="1">
        <v>43682</v>
      </c>
      <c r="B171" s="6">
        <v>30.62</v>
      </c>
      <c r="C171" s="6">
        <v>27.47</v>
      </c>
      <c r="D171" s="6">
        <v>30.37</v>
      </c>
      <c r="E171" s="6">
        <f t="shared" si="62"/>
        <v>30.011936797512217</v>
      </c>
      <c r="F171" s="6">
        <v>30.084522426066695</v>
      </c>
      <c r="G171" s="6">
        <v>37.869999999999997</v>
      </c>
      <c r="H171" s="6">
        <v>28.26</v>
      </c>
      <c r="I171" s="6">
        <v>27.9</v>
      </c>
      <c r="J171" s="6">
        <v>22.728491697261465</v>
      </c>
      <c r="K171" s="6">
        <f t="shared" si="63"/>
        <v>2.7200000000000024</v>
      </c>
      <c r="L171" s="7">
        <f t="shared" si="55"/>
        <v>5.171508302738534</v>
      </c>
      <c r="M171" s="6">
        <f t="shared" si="56"/>
        <v>2.3599999999999994</v>
      </c>
      <c r="N171" s="6">
        <f t="shared" si="57"/>
        <v>3.1500000000000021</v>
      </c>
      <c r="O171" s="6">
        <f t="shared" si="58"/>
        <v>-0.7900000000000027</v>
      </c>
      <c r="P171" s="6">
        <f t="shared" si="59"/>
        <v>2.1099999999999994</v>
      </c>
      <c r="Q171" s="6">
        <f t="shared" si="64"/>
        <v>1.7519367975122151</v>
      </c>
      <c r="R171" s="6">
        <f t="shared" si="65"/>
        <v>1.824522426066693</v>
      </c>
      <c r="S171" s="6">
        <f t="shared" si="60"/>
        <v>9.6099999999999959</v>
      </c>
      <c r="T171" s="6">
        <f t="shared" si="66"/>
        <v>7.2499999999999964</v>
      </c>
      <c r="U171" s="4" t="str">
        <f t="shared" si="67"/>
        <v>HIGHER</v>
      </c>
      <c r="V171" s="8">
        <v>663.25</v>
      </c>
      <c r="W171" s="9">
        <f t="shared" si="68"/>
        <v>0.28547757393330642</v>
      </c>
      <c r="X171" s="6">
        <f t="shared" si="69"/>
        <v>30.039163176272393</v>
      </c>
      <c r="Y171" s="6">
        <f t="shared" si="70"/>
        <v>0.33083682372760848</v>
      </c>
      <c r="Z171" s="6">
        <f t="shared" si="71"/>
        <v>-4.5359249794302059E-2</v>
      </c>
      <c r="AA171" s="5">
        <f t="shared" si="72"/>
        <v>8</v>
      </c>
      <c r="AB171" s="5">
        <f t="shared" si="73"/>
        <v>2019</v>
      </c>
      <c r="AC171" s="5">
        <f t="shared" si="81"/>
        <v>32</v>
      </c>
      <c r="AF171" s="10">
        <v>45.398000000000003</v>
      </c>
      <c r="AG171" s="8">
        <f t="shared" si="74"/>
        <v>1365.7771490985758</v>
      </c>
      <c r="AL171" s="11">
        <f t="shared" si="61"/>
        <v>43682</v>
      </c>
      <c r="AM171" s="10">
        <v>662.25</v>
      </c>
      <c r="AN171" s="6">
        <v>3.9777999999999998</v>
      </c>
      <c r="AO171" s="8">
        <f t="shared" si="75"/>
        <v>119.48978328257634</v>
      </c>
      <c r="AS171" s="14">
        <f t="shared" si="82"/>
        <v>0.22543948296122213</v>
      </c>
      <c r="AT171" s="10">
        <v>307</v>
      </c>
      <c r="AU171" s="6">
        <v>8.51</v>
      </c>
      <c r="AV171" s="6">
        <f t="shared" si="76"/>
        <v>1.9184900000000003</v>
      </c>
      <c r="AW171" s="6">
        <f t="shared" si="77"/>
        <v>2.2153892000000006</v>
      </c>
      <c r="AX171" s="6">
        <f t="shared" si="78"/>
        <v>0.29689920000000036</v>
      </c>
      <c r="AY171" s="12">
        <f t="shared" si="79"/>
        <v>0.33180760652919689</v>
      </c>
      <c r="BB171" s="13">
        <f t="shared" si="80"/>
        <v>605.60911399999998</v>
      </c>
    </row>
    <row r="172" spans="1:54" x14ac:dyDescent="0.25">
      <c r="A172" s="1">
        <v>43683</v>
      </c>
      <c r="B172" s="6">
        <v>30.31</v>
      </c>
      <c r="C172" s="6">
        <v>27.16</v>
      </c>
      <c r="D172" s="6">
        <v>30.56</v>
      </c>
      <c r="E172" s="6">
        <f t="shared" si="62"/>
        <v>29.887311918398353</v>
      </c>
      <c r="F172" s="6">
        <v>29.812366927300921</v>
      </c>
      <c r="G172" s="6">
        <v>37.56</v>
      </c>
      <c r="H172" s="6">
        <v>27.93</v>
      </c>
      <c r="I172" s="6">
        <v>28.8</v>
      </c>
      <c r="J172" s="6">
        <v>22.733752880195986</v>
      </c>
      <c r="K172" s="6">
        <f t="shared" si="63"/>
        <v>1.509999999999998</v>
      </c>
      <c r="L172" s="7">
        <f t="shared" si="55"/>
        <v>6.0662471198040144</v>
      </c>
      <c r="M172" s="6">
        <f t="shared" si="56"/>
        <v>2.379999999999999</v>
      </c>
      <c r="N172" s="6">
        <f t="shared" si="57"/>
        <v>3.1499999999999986</v>
      </c>
      <c r="O172" s="6">
        <f t="shared" si="58"/>
        <v>-0.76999999999999957</v>
      </c>
      <c r="P172" s="6">
        <f t="shared" si="59"/>
        <v>2.629999999999999</v>
      </c>
      <c r="Q172" s="6">
        <f t="shared" si="64"/>
        <v>1.9573119183983536</v>
      </c>
      <c r="R172" s="6">
        <f t="shared" si="65"/>
        <v>1.8823669273009216</v>
      </c>
      <c r="S172" s="6">
        <f t="shared" si="60"/>
        <v>9.6300000000000026</v>
      </c>
      <c r="T172" s="6">
        <f t="shared" si="66"/>
        <v>7.2500000000000036</v>
      </c>
      <c r="U172" s="4" t="str">
        <f t="shared" si="67"/>
        <v>HIGHER</v>
      </c>
      <c r="V172" s="8">
        <v>657.25</v>
      </c>
      <c r="W172" s="9">
        <f t="shared" si="68"/>
        <v>0.74763307269907742</v>
      </c>
      <c r="X172" s="6">
        <f t="shared" si="69"/>
        <v>29.91442523933808</v>
      </c>
      <c r="Y172" s="6">
        <f t="shared" si="70"/>
        <v>0.6455747606619191</v>
      </c>
      <c r="Z172" s="6">
        <f t="shared" si="71"/>
        <v>0.10205831203715832</v>
      </c>
      <c r="AA172" s="5">
        <f t="shared" si="72"/>
        <v>8</v>
      </c>
      <c r="AB172" s="5">
        <f t="shared" si="73"/>
        <v>2019</v>
      </c>
      <c r="AC172" s="5">
        <f t="shared" si="81"/>
        <v>32</v>
      </c>
      <c r="AF172" s="10">
        <v>45.265999999999998</v>
      </c>
      <c r="AG172" s="8">
        <f t="shared" si="74"/>
        <v>1349.4866013312035</v>
      </c>
      <c r="AL172" s="11">
        <f t="shared" si="61"/>
        <v>43683</v>
      </c>
      <c r="AM172" s="10">
        <v>659.5</v>
      </c>
      <c r="AN172" s="6">
        <v>3.9603000000000002</v>
      </c>
      <c r="AO172" s="8">
        <f t="shared" si="75"/>
        <v>118.47009827535059</v>
      </c>
      <c r="AS172" s="14">
        <f t="shared" si="82"/>
        <v>0.22549764150943391</v>
      </c>
      <c r="AT172" s="10">
        <v>307</v>
      </c>
      <c r="AU172" s="6">
        <v>8.48</v>
      </c>
      <c r="AV172" s="6">
        <f t="shared" si="76"/>
        <v>1.9122199999999996</v>
      </c>
      <c r="AW172" s="6">
        <f t="shared" si="77"/>
        <v>2.2098445999999985</v>
      </c>
      <c r="AX172" s="6">
        <f t="shared" si="78"/>
        <v>0.29762459999999891</v>
      </c>
      <c r="AY172" s="12">
        <f t="shared" si="79"/>
        <v>0.32955541285614315</v>
      </c>
      <c r="BB172" s="13">
        <f t="shared" si="80"/>
        <v>598.77479199999993</v>
      </c>
    </row>
    <row r="173" spans="1:54" x14ac:dyDescent="0.25">
      <c r="A173" s="1">
        <v>43684</v>
      </c>
      <c r="B173" s="6">
        <v>30.76</v>
      </c>
      <c r="C173" s="6">
        <v>27.61</v>
      </c>
      <c r="D173" s="6">
        <v>31.01</v>
      </c>
      <c r="E173" s="6">
        <f t="shared" si="62"/>
        <v>29.977948194117527</v>
      </c>
      <c r="F173" s="6">
        <v>29.914425239338083</v>
      </c>
      <c r="G173" s="6">
        <v>38.01</v>
      </c>
      <c r="H173" s="6">
        <v>28.37</v>
      </c>
      <c r="I173" s="6">
        <v>28.8</v>
      </c>
      <c r="J173" s="6">
        <v>22.777148367799757</v>
      </c>
      <c r="K173" s="6">
        <f t="shared" si="63"/>
        <v>1.9600000000000009</v>
      </c>
      <c r="L173" s="7">
        <f t="shared" si="55"/>
        <v>6.0228516322002434</v>
      </c>
      <c r="M173" s="6">
        <f t="shared" si="56"/>
        <v>2.3900000000000006</v>
      </c>
      <c r="N173" s="6">
        <f t="shared" si="57"/>
        <v>3.1500000000000021</v>
      </c>
      <c r="O173" s="6">
        <f t="shared" si="58"/>
        <v>-0.76000000000000156</v>
      </c>
      <c r="P173" s="6">
        <f t="shared" si="59"/>
        <v>2.6400000000000006</v>
      </c>
      <c r="Q173" s="6">
        <f t="shared" si="64"/>
        <v>1.607948194117526</v>
      </c>
      <c r="R173" s="6">
        <f t="shared" si="65"/>
        <v>1.5444252393380822</v>
      </c>
      <c r="S173" s="6">
        <f t="shared" si="60"/>
        <v>9.639999999999997</v>
      </c>
      <c r="T173" s="6">
        <f t="shared" si="66"/>
        <v>7.2499999999999964</v>
      </c>
      <c r="U173" s="4" t="str">
        <f t="shared" si="67"/>
        <v>HIGHER</v>
      </c>
      <c r="V173" s="8">
        <v>659.5</v>
      </c>
      <c r="W173" s="9">
        <f t="shared" si="68"/>
        <v>1.0955747606619184</v>
      </c>
      <c r="X173" s="6">
        <f t="shared" si="69"/>
        <v>30.00514373892667</v>
      </c>
      <c r="Y173" s="6">
        <f t="shared" si="70"/>
        <v>1.004856261073332</v>
      </c>
      <c r="Z173" s="6">
        <f t="shared" si="71"/>
        <v>9.0718499588586354E-2</v>
      </c>
      <c r="AA173" s="5">
        <f t="shared" si="72"/>
        <v>8</v>
      </c>
      <c r="AB173" s="5">
        <f t="shared" si="73"/>
        <v>2019</v>
      </c>
      <c r="AC173" s="5">
        <f t="shared" si="81"/>
        <v>32</v>
      </c>
      <c r="AF173" s="10">
        <v>45.5</v>
      </c>
      <c r="AG173" s="8">
        <f t="shared" si="74"/>
        <v>1361.1063483898829</v>
      </c>
      <c r="AL173" s="11">
        <f t="shared" si="61"/>
        <v>43684</v>
      </c>
      <c r="AM173" s="10">
        <v>661.5</v>
      </c>
      <c r="AN173" s="6">
        <v>3.9681999999999999</v>
      </c>
      <c r="AO173" s="8">
        <f t="shared" si="75"/>
        <v>119.06641138480884</v>
      </c>
      <c r="AS173" s="14">
        <f t="shared" si="82"/>
        <v>0.22471967020023545</v>
      </c>
      <c r="AT173" s="10">
        <v>305</v>
      </c>
      <c r="AU173" s="6">
        <v>8.49</v>
      </c>
      <c r="AV173" s="6">
        <f t="shared" si="76"/>
        <v>1.9078699999999991</v>
      </c>
      <c r="AW173" s="6">
        <f t="shared" si="77"/>
        <v>2.2044415999999991</v>
      </c>
      <c r="AX173" s="6">
        <f t="shared" si="78"/>
        <v>0.29657160000000005</v>
      </c>
      <c r="AY173" s="12">
        <f t="shared" si="79"/>
        <v>0.33427267373927455</v>
      </c>
      <c r="BB173" s="13">
        <f t="shared" si="80"/>
        <v>608.69558199999994</v>
      </c>
    </row>
    <row r="174" spans="1:54" x14ac:dyDescent="0.25">
      <c r="A174" s="1">
        <v>43685</v>
      </c>
      <c r="B174" s="6">
        <v>31.76</v>
      </c>
      <c r="C174" s="6">
        <v>28.61</v>
      </c>
      <c r="D174" s="6">
        <v>32.01</v>
      </c>
      <c r="E174" s="6">
        <f t="shared" si="62"/>
        <v>30.453788641643204</v>
      </c>
      <c r="F174" s="6">
        <v>30.379357549729612</v>
      </c>
      <c r="G174" s="6">
        <v>39.01</v>
      </c>
      <c r="H174" s="6">
        <v>29.38</v>
      </c>
      <c r="I174" s="6">
        <v>28.8</v>
      </c>
      <c r="J174" s="6">
        <v>23.151326395128269</v>
      </c>
      <c r="K174" s="6">
        <f t="shared" si="63"/>
        <v>2.9600000000000009</v>
      </c>
      <c r="L174" s="7">
        <f t="shared" si="55"/>
        <v>5.6486736048717319</v>
      </c>
      <c r="M174" s="6">
        <f t="shared" si="56"/>
        <v>2.3800000000000026</v>
      </c>
      <c r="N174" s="6">
        <f t="shared" si="57"/>
        <v>3.1500000000000021</v>
      </c>
      <c r="O174" s="6">
        <f t="shared" si="58"/>
        <v>-0.76999999999999957</v>
      </c>
      <c r="P174" s="6">
        <f t="shared" si="59"/>
        <v>2.629999999999999</v>
      </c>
      <c r="Q174" s="6">
        <f t="shared" si="64"/>
        <v>1.0737886416432048</v>
      </c>
      <c r="R174" s="6">
        <f t="shared" si="65"/>
        <v>0.99935754972961277</v>
      </c>
      <c r="S174" s="6">
        <f t="shared" si="60"/>
        <v>9.629999999999999</v>
      </c>
      <c r="T174" s="6">
        <f t="shared" si="66"/>
        <v>7.2499999999999964</v>
      </c>
      <c r="U174" s="4" t="str">
        <f t="shared" si="67"/>
        <v>HIGHER</v>
      </c>
      <c r="V174" s="8">
        <v>669.75</v>
      </c>
      <c r="W174" s="9">
        <f t="shared" si="68"/>
        <v>1.6306424502703862</v>
      </c>
      <c r="X174" s="6">
        <f t="shared" si="69"/>
        <v>30.481415861766777</v>
      </c>
      <c r="Y174" s="6">
        <f t="shared" si="70"/>
        <v>1.5285841382332208</v>
      </c>
      <c r="Z174" s="6">
        <f t="shared" si="71"/>
        <v>0.10205831203716542</v>
      </c>
      <c r="AA174" s="5">
        <f t="shared" si="72"/>
        <v>8</v>
      </c>
      <c r="AB174" s="5">
        <f t="shared" si="73"/>
        <v>2019</v>
      </c>
      <c r="AC174" s="5">
        <f t="shared" si="81"/>
        <v>32</v>
      </c>
      <c r="AF174" s="10">
        <v>45.167000000000002</v>
      </c>
      <c r="AG174" s="8">
        <f t="shared" si="74"/>
        <v>1372.1444424486376</v>
      </c>
      <c r="AL174" s="11">
        <f t="shared" si="61"/>
        <v>43685</v>
      </c>
      <c r="AM174" s="10">
        <v>672</v>
      </c>
      <c r="AN174" s="6">
        <v>3.9188000000000001</v>
      </c>
      <c r="AO174" s="8">
        <f t="shared" si="75"/>
        <v>119.45057247909165</v>
      </c>
      <c r="AS174" s="14">
        <f t="shared" si="82"/>
        <v>0.22102543352601159</v>
      </c>
      <c r="AT174" s="10">
        <v>307</v>
      </c>
      <c r="AU174" s="6">
        <v>8.65</v>
      </c>
      <c r="AV174" s="6">
        <f t="shared" si="76"/>
        <v>1.9118700000000004</v>
      </c>
      <c r="AW174" s="6">
        <f t="shared" si="77"/>
        <v>2.2061015999999984</v>
      </c>
      <c r="AX174" s="6">
        <f t="shared" si="78"/>
        <v>0.29423159999999804</v>
      </c>
      <c r="AY174" s="12">
        <f t="shared" si="79"/>
        <v>0.33996131896121096</v>
      </c>
      <c r="BB174" s="13">
        <f t="shared" si="80"/>
        <v>630.74178199999994</v>
      </c>
    </row>
    <row r="175" spans="1:54" x14ac:dyDescent="0.25">
      <c r="A175" s="1">
        <v>43686</v>
      </c>
      <c r="B175" s="6">
        <v>32.33</v>
      </c>
      <c r="C175" s="6">
        <v>29.18</v>
      </c>
      <c r="D175" s="6">
        <v>32.58</v>
      </c>
      <c r="E175" s="6">
        <f t="shared" si="62"/>
        <v>31.076913037212538</v>
      </c>
      <c r="F175" s="6">
        <v>31.014387046849755</v>
      </c>
      <c r="G175" s="6">
        <v>39.58</v>
      </c>
      <c r="H175" s="6">
        <v>29.95</v>
      </c>
      <c r="I175" s="6">
        <v>28.8</v>
      </c>
      <c r="J175" s="6">
        <v>23.595918611615513</v>
      </c>
      <c r="K175" s="6">
        <f t="shared" si="63"/>
        <v>3.5299999999999976</v>
      </c>
      <c r="L175" s="7">
        <f t="shared" si="55"/>
        <v>5.2040813883844876</v>
      </c>
      <c r="M175" s="6">
        <f t="shared" si="56"/>
        <v>2.379999999999999</v>
      </c>
      <c r="N175" s="6">
        <f t="shared" si="57"/>
        <v>3.1499999999999986</v>
      </c>
      <c r="O175" s="6">
        <f t="shared" si="58"/>
        <v>-0.76999999999999957</v>
      </c>
      <c r="P175" s="6">
        <f t="shared" si="59"/>
        <v>2.629999999999999</v>
      </c>
      <c r="Q175" s="6">
        <f t="shared" si="64"/>
        <v>1.1269130372125389</v>
      </c>
      <c r="R175" s="6">
        <f t="shared" si="65"/>
        <v>1.064387046849756</v>
      </c>
      <c r="S175" s="6">
        <f t="shared" si="60"/>
        <v>9.629999999999999</v>
      </c>
      <c r="T175" s="6">
        <f t="shared" si="66"/>
        <v>7.25</v>
      </c>
      <c r="U175" s="4" t="str">
        <f t="shared" si="67"/>
        <v>HIGHER</v>
      </c>
      <c r="V175" s="8">
        <v>683.75</v>
      </c>
      <c r="W175" s="9">
        <f t="shared" si="68"/>
        <v>1.565612953150243</v>
      </c>
      <c r="X175" s="6">
        <f t="shared" si="69"/>
        <v>31.105105546438345</v>
      </c>
      <c r="Y175" s="6">
        <f t="shared" si="70"/>
        <v>1.4748944535616531</v>
      </c>
      <c r="Z175" s="6">
        <f t="shared" si="71"/>
        <v>9.0718499588589907E-2</v>
      </c>
      <c r="AA175" s="5">
        <f t="shared" si="72"/>
        <v>8</v>
      </c>
      <c r="AB175" s="5">
        <f t="shared" si="73"/>
        <v>2019</v>
      </c>
      <c r="AC175" s="5">
        <f t="shared" si="81"/>
        <v>32</v>
      </c>
      <c r="AF175" s="10">
        <v>45.2455</v>
      </c>
      <c r="AG175" s="8">
        <f t="shared" si="74"/>
        <v>1403.2614491282407</v>
      </c>
      <c r="AL175" s="11">
        <f t="shared" si="61"/>
        <v>43686</v>
      </c>
      <c r="AM175" s="10">
        <v>685.75</v>
      </c>
      <c r="AN175" s="6">
        <v>3.9405999999999999</v>
      </c>
      <c r="AO175" s="8">
        <f t="shared" si="75"/>
        <v>122.57277891629496</v>
      </c>
      <c r="AS175" s="14">
        <f t="shared" si="82"/>
        <v>0.22145995423340947</v>
      </c>
      <c r="AT175" s="10">
        <v>309</v>
      </c>
      <c r="AU175" s="6">
        <v>8.74</v>
      </c>
      <c r="AV175" s="6">
        <f t="shared" si="76"/>
        <v>1.9355599999999988</v>
      </c>
      <c r="AW175" s="6">
        <f t="shared" si="77"/>
        <v>2.2284577999999993</v>
      </c>
      <c r="AX175" s="6">
        <f t="shared" si="78"/>
        <v>0.29289780000000043</v>
      </c>
      <c r="AY175" s="12">
        <f t="shared" si="79"/>
        <v>0.34250021051945334</v>
      </c>
      <c r="BB175" s="13">
        <f t="shared" si="80"/>
        <v>643.30811599999993</v>
      </c>
    </row>
    <row r="176" spans="1:54" x14ac:dyDescent="0.25">
      <c r="A176" s="1">
        <v>43689</v>
      </c>
      <c r="B176" s="6">
        <v>32.409999999999997</v>
      </c>
      <c r="C176" s="6">
        <v>29.26</v>
      </c>
      <c r="D176" s="6">
        <v>32.659999999999997</v>
      </c>
      <c r="E176" s="6">
        <f t="shared" si="62"/>
        <v>31.258185588650889</v>
      </c>
      <c r="F176" s="6">
        <v>31.093765733989777</v>
      </c>
      <c r="G176" s="6">
        <v>39.659999999999997</v>
      </c>
      <c r="H176" s="6">
        <v>30.05</v>
      </c>
      <c r="I176" s="6">
        <v>28.8</v>
      </c>
      <c r="J176" s="6"/>
      <c r="K176" s="6">
        <f t="shared" si="63"/>
        <v>3.6099999999999959</v>
      </c>
      <c r="L176" s="7" t="str">
        <f t="shared" si="55"/>
        <v/>
      </c>
      <c r="M176" s="6">
        <f t="shared" si="56"/>
        <v>2.3599999999999959</v>
      </c>
      <c r="N176" s="6">
        <f t="shared" si="57"/>
        <v>3.149999999999995</v>
      </c>
      <c r="O176" s="6">
        <f t="shared" si="58"/>
        <v>-0.78999999999999915</v>
      </c>
      <c r="P176" s="6">
        <f t="shared" si="59"/>
        <v>2.6099999999999959</v>
      </c>
      <c r="Q176" s="6">
        <f t="shared" si="64"/>
        <v>1.2081855886508883</v>
      </c>
      <c r="R176" s="6">
        <f t="shared" si="65"/>
        <v>1.0437657339897761</v>
      </c>
      <c r="S176" s="6">
        <f t="shared" si="60"/>
        <v>9.6099999999999959</v>
      </c>
      <c r="T176" s="6">
        <f t="shared" si="66"/>
        <v>7.25</v>
      </c>
      <c r="U176" s="4" t="str">
        <f t="shared" si="67"/>
        <v>HIGHER</v>
      </c>
      <c r="V176" s="8">
        <v>685.5</v>
      </c>
      <c r="W176" s="9">
        <f t="shared" si="68"/>
        <v>1.5662342660102198</v>
      </c>
      <c r="X176" s="6">
        <f t="shared" si="69"/>
        <v>31.286542545615529</v>
      </c>
      <c r="Y176" s="6">
        <f t="shared" si="70"/>
        <v>1.373457454384468</v>
      </c>
      <c r="Z176" s="6">
        <f t="shared" si="71"/>
        <v>0.19277681162575178</v>
      </c>
      <c r="AA176" s="5">
        <f t="shared" si="72"/>
        <v>8</v>
      </c>
      <c r="AB176" s="5">
        <f t="shared" si="73"/>
        <v>2019</v>
      </c>
      <c r="AC176" s="5">
        <f t="shared" si="81"/>
        <v>33</v>
      </c>
      <c r="AF176" s="10">
        <v>52.15</v>
      </c>
      <c r="AG176" s="8">
        <f t="shared" si="74"/>
        <v>1621.5398830275667</v>
      </c>
      <c r="AL176" s="11">
        <f t="shared" si="61"/>
        <v>43689</v>
      </c>
      <c r="AM176" s="10">
        <v>689.75</v>
      </c>
      <c r="AN176" s="6">
        <v>3.9853000000000001</v>
      </c>
      <c r="AO176" s="8">
        <f t="shared" si="75"/>
        <v>124.68625800704159</v>
      </c>
      <c r="AS176" s="14">
        <f t="shared" si="82"/>
        <v>0.22461324041811853</v>
      </c>
      <c r="AT176" s="10">
        <v>303</v>
      </c>
      <c r="AU176" s="6">
        <v>8.61</v>
      </c>
      <c r="AV176" s="6">
        <f t="shared" si="76"/>
        <v>1.9339200000000005</v>
      </c>
      <c r="AW176" s="6">
        <f t="shared" si="77"/>
        <v>2.2266306</v>
      </c>
      <c r="AX176" s="6">
        <f t="shared" si="78"/>
        <v>0.29271059999999949</v>
      </c>
      <c r="AY176" s="12">
        <f t="shared" si="79"/>
        <v>0.34748961509172532</v>
      </c>
      <c r="BB176" s="13">
        <f t="shared" si="80"/>
        <v>645.07181200000002</v>
      </c>
    </row>
    <row r="177" spans="1:54" x14ac:dyDescent="0.25">
      <c r="A177" s="1">
        <v>43690</v>
      </c>
      <c r="B177" s="6">
        <v>31.92</v>
      </c>
      <c r="C177" s="6">
        <v>28.77</v>
      </c>
      <c r="D177" s="6">
        <v>32.17</v>
      </c>
      <c r="E177" s="6">
        <f t="shared" si="62"/>
        <v>31.292174192045579</v>
      </c>
      <c r="F177" s="6">
        <v>30.719551923186835</v>
      </c>
      <c r="G177" s="6">
        <v>39.67</v>
      </c>
      <c r="H177" s="6">
        <v>29.54</v>
      </c>
      <c r="I177" s="6">
        <v>28.8</v>
      </c>
      <c r="J177" s="6">
        <v>23.933598437695643</v>
      </c>
      <c r="K177" s="6">
        <f t="shared" si="63"/>
        <v>3.120000000000001</v>
      </c>
      <c r="L177" s="7">
        <f t="shared" si="55"/>
        <v>4.8664015623043575</v>
      </c>
      <c r="M177" s="6">
        <f t="shared" si="56"/>
        <v>2.3800000000000026</v>
      </c>
      <c r="N177" s="6">
        <f t="shared" si="57"/>
        <v>3.1500000000000021</v>
      </c>
      <c r="O177" s="6">
        <f t="shared" si="58"/>
        <v>-0.76999999999999957</v>
      </c>
      <c r="P177" s="6">
        <f t="shared" si="59"/>
        <v>2.6300000000000026</v>
      </c>
      <c r="Q177" s="6">
        <f t="shared" si="64"/>
        <v>1.7521741920455796</v>
      </c>
      <c r="R177" s="6">
        <f t="shared" si="65"/>
        <v>1.1795519231868354</v>
      </c>
      <c r="S177" s="6">
        <f t="shared" si="60"/>
        <v>10.130000000000003</v>
      </c>
      <c r="T177" s="6">
        <f t="shared" si="66"/>
        <v>7.75</v>
      </c>
      <c r="U177" s="4" t="str">
        <f t="shared" si="67"/>
        <v>HIGHER</v>
      </c>
      <c r="V177" s="8">
        <v>677.25</v>
      </c>
      <c r="W177" s="9">
        <f t="shared" si="68"/>
        <v>1.4504480768131671</v>
      </c>
      <c r="X177" s="6">
        <f t="shared" si="69"/>
        <v>31.320561982961248</v>
      </c>
      <c r="Y177" s="6">
        <f t="shared" si="70"/>
        <v>0.84943801703875366</v>
      </c>
      <c r="Z177" s="6">
        <f t="shared" si="71"/>
        <v>0.60101005977441346</v>
      </c>
      <c r="AA177" s="5">
        <f t="shared" si="72"/>
        <v>8</v>
      </c>
      <c r="AB177" s="5">
        <f t="shared" si="73"/>
        <v>2019</v>
      </c>
      <c r="AC177" s="5">
        <f t="shared" si="81"/>
        <v>33</v>
      </c>
      <c r="AF177" s="10">
        <v>55.569499999999998</v>
      </c>
      <c r="AG177" s="8">
        <f t="shared" si="74"/>
        <v>1707.0701405955308</v>
      </c>
      <c r="AL177" s="11">
        <f t="shared" si="61"/>
        <v>43690</v>
      </c>
      <c r="AM177" s="10">
        <v>690.5</v>
      </c>
      <c r="AN177" s="6">
        <v>3.9645999999999999</v>
      </c>
      <c r="AO177" s="8">
        <f t="shared" si="75"/>
        <v>124.17350003764818</v>
      </c>
      <c r="AS177" s="14">
        <f t="shared" si="82"/>
        <v>0.22015958668197458</v>
      </c>
      <c r="AT177" s="10">
        <v>309</v>
      </c>
      <c r="AU177" s="6">
        <v>8.7100000000000009</v>
      </c>
      <c r="AV177" s="6">
        <f t="shared" si="76"/>
        <v>1.9175899999999988</v>
      </c>
      <c r="AW177" s="6">
        <f t="shared" si="77"/>
        <v>2.2114471999999985</v>
      </c>
      <c r="AX177" s="6">
        <f t="shared" si="78"/>
        <v>0.29385719999999971</v>
      </c>
      <c r="AY177" s="12">
        <f t="shared" si="79"/>
        <v>0.33963190719652531</v>
      </c>
      <c r="BB177" s="13">
        <f t="shared" si="80"/>
        <v>634.26917399999991</v>
      </c>
    </row>
    <row r="178" spans="1:54" x14ac:dyDescent="0.25">
      <c r="A178" s="1">
        <v>43691</v>
      </c>
      <c r="B178" s="6">
        <v>32.07</v>
      </c>
      <c r="C178" s="6">
        <v>28.92</v>
      </c>
      <c r="D178" s="6">
        <v>32.17</v>
      </c>
      <c r="E178" s="6">
        <f t="shared" si="62"/>
        <v>31.337492329905171</v>
      </c>
      <c r="F178" s="6">
        <v>30.674192673392536</v>
      </c>
      <c r="G178" s="6">
        <v>39.67</v>
      </c>
      <c r="H178" s="6">
        <v>29.55</v>
      </c>
      <c r="I178" s="6">
        <v>28.8</v>
      </c>
      <c r="J178" s="6">
        <v>24.050044075313277</v>
      </c>
      <c r="K178" s="6">
        <f t="shared" si="63"/>
        <v>3.2699999999999996</v>
      </c>
      <c r="L178" s="7">
        <f t="shared" si="55"/>
        <v>4.7499559246867236</v>
      </c>
      <c r="M178" s="6">
        <f t="shared" si="56"/>
        <v>2.5199999999999996</v>
      </c>
      <c r="N178" s="6">
        <f t="shared" si="57"/>
        <v>3.1499999999999986</v>
      </c>
      <c r="O178" s="6">
        <f t="shared" si="58"/>
        <v>-0.62999999999999901</v>
      </c>
      <c r="P178" s="6">
        <f t="shared" si="59"/>
        <v>2.620000000000001</v>
      </c>
      <c r="Q178" s="6">
        <f t="shared" si="64"/>
        <v>1.7874923299051702</v>
      </c>
      <c r="R178" s="6">
        <f t="shared" si="65"/>
        <v>1.1241926733925354</v>
      </c>
      <c r="S178" s="6">
        <f t="shared" si="60"/>
        <v>10.120000000000001</v>
      </c>
      <c r="T178" s="6">
        <f t="shared" si="66"/>
        <v>7.6000000000000014</v>
      </c>
      <c r="U178" s="4" t="str">
        <f t="shared" si="67"/>
        <v>HIGHER</v>
      </c>
      <c r="V178" s="8">
        <v>676.25</v>
      </c>
      <c r="W178" s="9">
        <f t="shared" si="68"/>
        <v>1.4958073266074656</v>
      </c>
      <c r="X178" s="6">
        <f t="shared" si="69"/>
        <v>31.365921232755547</v>
      </c>
      <c r="Y178" s="6">
        <f t="shared" si="70"/>
        <v>0.80407876724445515</v>
      </c>
      <c r="Z178" s="6">
        <f t="shared" si="71"/>
        <v>0.69172855936301048</v>
      </c>
      <c r="AA178" s="5">
        <f t="shared" si="72"/>
        <v>8</v>
      </c>
      <c r="AB178" s="5">
        <f t="shared" si="73"/>
        <v>2019</v>
      </c>
      <c r="AC178" s="5">
        <f t="shared" si="81"/>
        <v>33</v>
      </c>
      <c r="AF178" s="10">
        <v>60.238</v>
      </c>
      <c r="AG178" s="8">
        <f t="shared" si="74"/>
        <v>1847.7520182598198</v>
      </c>
      <c r="AL178" s="11">
        <f t="shared" si="61"/>
        <v>43691</v>
      </c>
      <c r="AM178" s="10">
        <v>691.5</v>
      </c>
      <c r="AN178" s="6">
        <v>4.0522</v>
      </c>
      <c r="AO178" s="8">
        <f t="shared" si="75"/>
        <v>127.10098601937206</v>
      </c>
      <c r="AS178" s="14">
        <f t="shared" si="82"/>
        <v>0.22687674418604659</v>
      </c>
      <c r="AT178" s="10">
        <v>305</v>
      </c>
      <c r="AU178" s="6">
        <v>8.6</v>
      </c>
      <c r="AV178" s="6">
        <f t="shared" si="76"/>
        <v>1.9511400000000005</v>
      </c>
      <c r="AW178" s="6">
        <f t="shared" si="77"/>
        <v>2.2446462</v>
      </c>
      <c r="AX178" s="6">
        <f t="shared" si="78"/>
        <v>0.2935061999999995</v>
      </c>
      <c r="AY178" s="12">
        <f t="shared" si="79"/>
        <v>0.34361689754928942</v>
      </c>
      <c r="BB178" s="13">
        <f t="shared" si="80"/>
        <v>637.57610399999999</v>
      </c>
    </row>
    <row r="179" spans="1:54" x14ac:dyDescent="0.25">
      <c r="A179" s="1">
        <v>43692</v>
      </c>
      <c r="B179" s="6">
        <v>31.97</v>
      </c>
      <c r="C179" s="6">
        <v>28.82</v>
      </c>
      <c r="D179" s="6">
        <v>32.07</v>
      </c>
      <c r="E179" s="6">
        <f t="shared" si="62"/>
        <v>30.952288158098675</v>
      </c>
      <c r="F179" s="6">
        <v>30.685532485841112</v>
      </c>
      <c r="G179" s="6">
        <v>39.57</v>
      </c>
      <c r="H179" s="6">
        <v>29.45</v>
      </c>
      <c r="I179" s="6">
        <v>29.71</v>
      </c>
      <c r="J179" s="6">
        <v>23.534439003481243</v>
      </c>
      <c r="K179" s="6">
        <f t="shared" si="63"/>
        <v>2.259999999999998</v>
      </c>
      <c r="L179" s="7">
        <f t="shared" si="55"/>
        <v>6.1755609965187581</v>
      </c>
      <c r="M179" s="6">
        <f t="shared" si="56"/>
        <v>2.5199999999999996</v>
      </c>
      <c r="N179" s="6">
        <f t="shared" si="57"/>
        <v>3.1499999999999986</v>
      </c>
      <c r="O179" s="6">
        <f t="shared" si="58"/>
        <v>-0.62999999999999901</v>
      </c>
      <c r="P179" s="6">
        <f t="shared" si="59"/>
        <v>2.620000000000001</v>
      </c>
      <c r="Q179" s="6">
        <f t="shared" si="64"/>
        <v>1.5022881580986756</v>
      </c>
      <c r="R179" s="6">
        <f t="shared" si="65"/>
        <v>1.2355324858411123</v>
      </c>
      <c r="S179" s="6">
        <f t="shared" si="60"/>
        <v>10.120000000000001</v>
      </c>
      <c r="T179" s="6">
        <f t="shared" si="66"/>
        <v>7.6000000000000014</v>
      </c>
      <c r="U179" s="4" t="str">
        <f t="shared" si="67"/>
        <v>HIGHER</v>
      </c>
      <c r="V179" s="8">
        <v>676.5</v>
      </c>
      <c r="W179" s="9">
        <f t="shared" si="68"/>
        <v>1.3844675141588887</v>
      </c>
      <c r="X179" s="6">
        <f t="shared" si="69"/>
        <v>30.980367609504029</v>
      </c>
      <c r="Y179" s="6">
        <f t="shared" si="70"/>
        <v>1.0896323904959715</v>
      </c>
      <c r="Z179" s="6">
        <f t="shared" si="71"/>
        <v>0.2948351236629172</v>
      </c>
      <c r="AA179" s="5">
        <f t="shared" si="72"/>
        <v>8</v>
      </c>
      <c r="AB179" s="5">
        <f t="shared" si="73"/>
        <v>2019</v>
      </c>
      <c r="AC179" s="5">
        <f t="shared" si="81"/>
        <v>33</v>
      </c>
      <c r="AF179" s="10">
        <v>57.1</v>
      </c>
      <c r="AG179" s="8">
        <f t="shared" si="74"/>
        <v>1752.1439049415274</v>
      </c>
      <c r="AL179" s="11">
        <f t="shared" si="61"/>
        <v>43692</v>
      </c>
      <c r="AM179" s="10">
        <v>683</v>
      </c>
      <c r="AN179" s="6">
        <v>3.9908000000000001</v>
      </c>
      <c r="AO179" s="8">
        <f t="shared" si="75"/>
        <v>123.63645105600871</v>
      </c>
      <c r="AS179" s="14">
        <f t="shared" si="82"/>
        <v>0.22730832356389222</v>
      </c>
      <c r="AT179" s="10">
        <v>302</v>
      </c>
      <c r="AU179" s="6">
        <v>8.5299999999999994</v>
      </c>
      <c r="AV179" s="6">
        <f t="shared" si="76"/>
        <v>1.9389400000000006</v>
      </c>
      <c r="AW179" s="6">
        <f t="shared" si="77"/>
        <v>2.232680199999999</v>
      </c>
      <c r="AX179" s="6">
        <f t="shared" si="78"/>
        <v>0.29374019999999845</v>
      </c>
      <c r="AY179" s="12">
        <f t="shared" si="79"/>
        <v>0.34514357106673227</v>
      </c>
      <c r="BB179" s="13">
        <f t="shared" si="80"/>
        <v>635.37148400000001</v>
      </c>
    </row>
    <row r="180" spans="1:54" x14ac:dyDescent="0.25">
      <c r="A180" s="1">
        <v>43693</v>
      </c>
      <c r="B180" s="6">
        <v>32.28</v>
      </c>
      <c r="C180" s="6">
        <v>29.13</v>
      </c>
      <c r="D180" s="6">
        <v>32.130000000000003</v>
      </c>
      <c r="E180" s="6">
        <f t="shared" si="62"/>
        <v>30.997606295958256</v>
      </c>
      <c r="F180" s="6">
        <v>30.628833423598245</v>
      </c>
      <c r="G180" s="6">
        <v>39.630000000000003</v>
      </c>
      <c r="H180" s="6">
        <v>29.51</v>
      </c>
      <c r="I180" s="6">
        <v>29.71</v>
      </c>
      <c r="J180" s="6">
        <v>23.809261386277871</v>
      </c>
      <c r="K180" s="6">
        <f t="shared" si="63"/>
        <v>2.5700000000000003</v>
      </c>
      <c r="L180" s="7">
        <f t="shared" si="55"/>
        <v>5.9007386137221296</v>
      </c>
      <c r="M180" s="6">
        <f t="shared" si="56"/>
        <v>2.7699999999999996</v>
      </c>
      <c r="N180" s="6">
        <f t="shared" si="57"/>
        <v>3.1500000000000021</v>
      </c>
      <c r="O180" s="6">
        <f t="shared" si="58"/>
        <v>-0.38000000000000256</v>
      </c>
      <c r="P180" s="6">
        <f t="shared" si="59"/>
        <v>2.620000000000001</v>
      </c>
      <c r="Q180" s="6">
        <f t="shared" si="64"/>
        <v>1.4876062959582548</v>
      </c>
      <c r="R180" s="6">
        <f t="shared" si="65"/>
        <v>1.1188334235982431</v>
      </c>
      <c r="S180" s="6">
        <f t="shared" si="60"/>
        <v>10.120000000000001</v>
      </c>
      <c r="T180" s="6">
        <f t="shared" si="66"/>
        <v>7.3500000000000014</v>
      </c>
      <c r="U180" s="4" t="str">
        <f t="shared" si="67"/>
        <v>HIGHER</v>
      </c>
      <c r="V180" s="8">
        <v>675.25</v>
      </c>
      <c r="W180" s="9">
        <f t="shared" si="68"/>
        <v>1.5011665764017579</v>
      </c>
      <c r="X180" s="6">
        <f t="shared" si="69"/>
        <v>31.025726859298327</v>
      </c>
      <c r="Y180" s="6">
        <f t="shared" si="70"/>
        <v>1.1042731407016753</v>
      </c>
      <c r="Z180" s="6">
        <f t="shared" si="71"/>
        <v>0.39689343570008262</v>
      </c>
      <c r="AA180" s="5">
        <f t="shared" si="72"/>
        <v>8</v>
      </c>
      <c r="AB180" s="5">
        <f t="shared" si="73"/>
        <v>2019</v>
      </c>
      <c r="AC180" s="5">
        <f t="shared" si="81"/>
        <v>33</v>
      </c>
      <c r="AF180" s="10">
        <v>54.834000000000003</v>
      </c>
      <c r="AG180" s="8">
        <f t="shared" si="74"/>
        <v>1679.5014519495862</v>
      </c>
      <c r="AL180" s="11">
        <f t="shared" si="61"/>
        <v>43693</v>
      </c>
      <c r="AM180" s="10">
        <v>684</v>
      </c>
      <c r="AN180" s="6">
        <v>4.0053999999999998</v>
      </c>
      <c r="AO180" s="8">
        <f t="shared" si="75"/>
        <v>124.27044636223354</v>
      </c>
      <c r="AS180" s="14">
        <f t="shared" si="82"/>
        <v>0.22688051044083526</v>
      </c>
      <c r="AT180" s="10">
        <v>305</v>
      </c>
      <c r="AU180" s="6">
        <v>8.6199999999999992</v>
      </c>
      <c r="AV180" s="6">
        <f t="shared" si="76"/>
        <v>1.9557099999999998</v>
      </c>
      <c r="AW180" s="6">
        <f t="shared" si="77"/>
        <v>2.2487247999999997</v>
      </c>
      <c r="AX180" s="6">
        <f t="shared" si="78"/>
        <v>0.29301479999999991</v>
      </c>
      <c r="AY180" s="12">
        <f t="shared" si="79"/>
        <v>0.34509048578889756</v>
      </c>
      <c r="BB180" s="13">
        <f t="shared" si="80"/>
        <v>642.20580599999994</v>
      </c>
    </row>
    <row r="181" spans="1:54" x14ac:dyDescent="0.25">
      <c r="A181" s="1">
        <v>43696</v>
      </c>
      <c r="B181" s="6">
        <v>31.95</v>
      </c>
      <c r="C181" s="6">
        <v>28.8</v>
      </c>
      <c r="D181" s="6">
        <v>31.68</v>
      </c>
      <c r="E181" s="6">
        <f t="shared" si="62"/>
        <v>30.555754451827276</v>
      </c>
      <c r="F181" s="6" t="s">
        <v>43</v>
      </c>
      <c r="G181" s="6">
        <v>39.18</v>
      </c>
      <c r="H181" s="6">
        <v>29.04</v>
      </c>
      <c r="I181" s="6">
        <v>29.71</v>
      </c>
      <c r="J181" s="6">
        <v>23.423842528503414</v>
      </c>
      <c r="K181" s="6">
        <f t="shared" si="63"/>
        <v>2.2399999999999984</v>
      </c>
      <c r="L181" s="7">
        <f t="shared" si="55"/>
        <v>6.2861574714965869</v>
      </c>
      <c r="M181" s="6">
        <f t="shared" si="56"/>
        <v>2.91</v>
      </c>
      <c r="N181" s="6">
        <f t="shared" si="57"/>
        <v>3.1499999999999986</v>
      </c>
      <c r="O181" s="6">
        <f t="shared" si="58"/>
        <v>-0.23999999999999844</v>
      </c>
      <c r="P181" s="6">
        <f t="shared" si="59"/>
        <v>2.6400000000000006</v>
      </c>
      <c r="Q181" s="6">
        <f t="shared" si="64"/>
        <v>1.5157544518272772</v>
      </c>
      <c r="R181" s="6" t="str">
        <f t="shared" si="65"/>
        <v/>
      </c>
      <c r="S181" s="6">
        <f t="shared" si="60"/>
        <v>10.14</v>
      </c>
      <c r="T181" s="6">
        <f t="shared" si="66"/>
        <v>7.23</v>
      </c>
      <c r="U181" s="4" t="str">
        <f t="shared" si="67"/>
        <v>HIGHER</v>
      </c>
      <c r="W181" s="9"/>
      <c r="X181" s="6">
        <f t="shared" si="69"/>
        <v>30.583474173803943</v>
      </c>
      <c r="Y181" s="6">
        <f t="shared" si="70"/>
        <v>1.0965258261960571</v>
      </c>
      <c r="Z181" s="6" t="str">
        <f t="shared" si="71"/>
        <v/>
      </c>
      <c r="AA181" s="5">
        <f t="shared" si="72"/>
        <v>8</v>
      </c>
      <c r="AB181" s="5">
        <f t="shared" si="73"/>
        <v>2019</v>
      </c>
      <c r="AC181" s="5">
        <f t="shared" si="81"/>
        <v>34</v>
      </c>
      <c r="AF181" s="10">
        <v>54.832500000000003</v>
      </c>
      <c r="AG181" s="8" t="str">
        <f t="shared" si="74"/>
        <v/>
      </c>
      <c r="AL181" s="11">
        <f t="shared" si="61"/>
        <v>43696</v>
      </c>
      <c r="AM181" s="10">
        <v>674.25</v>
      </c>
      <c r="AN181" s="6">
        <v>4.0739999999999998</v>
      </c>
      <c r="AO181" s="8">
        <f t="shared" si="75"/>
        <v>124.59707378407727</v>
      </c>
      <c r="AS181" s="14">
        <f t="shared" si="82"/>
        <v>0.22847417840375589</v>
      </c>
      <c r="AT181" s="10">
        <v>302</v>
      </c>
      <c r="AU181" s="6">
        <v>8.52</v>
      </c>
      <c r="AV181" s="6">
        <f t="shared" si="76"/>
        <v>1.9466000000000001</v>
      </c>
      <c r="AW181" s="6">
        <f t="shared" si="77"/>
        <v>2.2403870000000001</v>
      </c>
      <c r="AX181" s="6">
        <f t="shared" si="78"/>
        <v>0.29378700000000002</v>
      </c>
      <c r="AY181" s="12">
        <f t="shared" si="79"/>
        <v>0.34500214579401295</v>
      </c>
      <c r="BB181" s="13">
        <f t="shared" si="80"/>
        <v>634.93056000000001</v>
      </c>
    </row>
    <row r="182" spans="1:54" x14ac:dyDescent="0.25">
      <c r="A182" s="1">
        <v>43697</v>
      </c>
      <c r="B182" s="6">
        <v>31.7</v>
      </c>
      <c r="C182" s="6">
        <v>28.55</v>
      </c>
      <c r="D182" s="6">
        <v>31.43</v>
      </c>
      <c r="E182" s="6">
        <f t="shared" si="62"/>
        <v>30.397140969318713</v>
      </c>
      <c r="F182" s="6">
        <v>29.835046552198065</v>
      </c>
      <c r="G182" s="6">
        <v>38.93</v>
      </c>
      <c r="H182" s="6">
        <v>28.79</v>
      </c>
      <c r="I182" s="6">
        <v>29.71</v>
      </c>
      <c r="J182" s="6">
        <v>23.596356924801096</v>
      </c>
      <c r="K182" s="6">
        <f t="shared" si="63"/>
        <v>1.9899999999999984</v>
      </c>
      <c r="L182" s="7">
        <f t="shared" si="55"/>
        <v>6.1136430751989046</v>
      </c>
      <c r="M182" s="6">
        <f t="shared" si="56"/>
        <v>2.91</v>
      </c>
      <c r="N182" s="6">
        <f t="shared" si="57"/>
        <v>3.1499999999999986</v>
      </c>
      <c r="O182" s="6">
        <f t="shared" si="58"/>
        <v>-0.23999999999999844</v>
      </c>
      <c r="P182" s="6">
        <f t="shared" si="59"/>
        <v>2.6400000000000006</v>
      </c>
      <c r="Q182" s="6">
        <f t="shared" si="64"/>
        <v>1.6071409693187135</v>
      </c>
      <c r="R182" s="6">
        <f t="shared" si="65"/>
        <v>1.0450465521980661</v>
      </c>
      <c r="S182" s="6">
        <f t="shared" si="60"/>
        <v>10.14</v>
      </c>
      <c r="T182" s="6">
        <f t="shared" si="66"/>
        <v>7.23</v>
      </c>
      <c r="U182" s="4" t="str">
        <f t="shared" si="67"/>
        <v>HIGHER</v>
      </c>
      <c r="V182" s="8">
        <v>657.75</v>
      </c>
      <c r="W182" s="9">
        <f t="shared" si="68"/>
        <v>1.5949534478019345</v>
      </c>
      <c r="X182" s="6">
        <f t="shared" si="69"/>
        <v>30.424716799523907</v>
      </c>
      <c r="Y182" s="6">
        <f t="shared" si="70"/>
        <v>1.005283200476093</v>
      </c>
      <c r="Z182" s="6">
        <f t="shared" si="71"/>
        <v>0.5896702473258415</v>
      </c>
      <c r="AA182" s="5">
        <f t="shared" si="72"/>
        <v>8</v>
      </c>
      <c r="AB182" s="5">
        <f t="shared" si="73"/>
        <v>2019</v>
      </c>
      <c r="AC182" s="5">
        <f t="shared" si="81"/>
        <v>34</v>
      </c>
      <c r="AF182" s="10">
        <v>54.71</v>
      </c>
      <c r="AG182" s="8">
        <f t="shared" si="74"/>
        <v>1632.2753968707564</v>
      </c>
      <c r="AL182" s="11">
        <f t="shared" si="61"/>
        <v>43697</v>
      </c>
      <c r="AM182" s="10">
        <v>670.75</v>
      </c>
      <c r="AN182" s="6">
        <v>4.0529000000000002</v>
      </c>
      <c r="AO182" s="8">
        <f t="shared" si="75"/>
        <v>123.30833471679048</v>
      </c>
      <c r="AS182" s="14">
        <f t="shared" si="82"/>
        <v>0.22911488862837065</v>
      </c>
      <c r="AT182" s="10">
        <v>304</v>
      </c>
      <c r="AU182" s="6">
        <v>8.5299999999999994</v>
      </c>
      <c r="AV182" s="6">
        <f t="shared" si="76"/>
        <v>1.9543500000000016</v>
      </c>
      <c r="AW182" s="6">
        <f t="shared" si="77"/>
        <v>2.2487220000000008</v>
      </c>
      <c r="AX182" s="6">
        <f t="shared" si="78"/>
        <v>0.29437199999999919</v>
      </c>
      <c r="AY182" s="12">
        <f t="shared" si="79"/>
        <v>0.34174275999963144</v>
      </c>
      <c r="BB182" s="13">
        <f t="shared" si="80"/>
        <v>629.41900999999996</v>
      </c>
    </row>
    <row r="183" spans="1:54" x14ac:dyDescent="0.25">
      <c r="A183" s="1">
        <v>43698</v>
      </c>
      <c r="B183" s="6">
        <v>32.01</v>
      </c>
      <c r="C183" s="6">
        <v>28.86</v>
      </c>
      <c r="D183" s="6">
        <v>31.74</v>
      </c>
      <c r="E183" s="6">
        <f t="shared" si="62"/>
        <v>30.669049796476244</v>
      </c>
      <c r="F183" s="6">
        <v>30.09586223851527</v>
      </c>
      <c r="G183" s="6">
        <v>39.24</v>
      </c>
      <c r="H183" s="6">
        <v>29.12</v>
      </c>
      <c r="I183" s="6">
        <v>30.16</v>
      </c>
      <c r="J183" s="6">
        <v>23.97793156790679</v>
      </c>
      <c r="K183" s="6">
        <f t="shared" si="63"/>
        <v>1.8499999999999979</v>
      </c>
      <c r="L183" s="7">
        <f t="shared" si="55"/>
        <v>6.1820684320932102</v>
      </c>
      <c r="M183" s="6">
        <f t="shared" si="56"/>
        <v>2.889999999999997</v>
      </c>
      <c r="N183" s="6">
        <f t="shared" si="57"/>
        <v>3.1499999999999986</v>
      </c>
      <c r="O183" s="6">
        <f t="shared" si="58"/>
        <v>-0.26000000000000156</v>
      </c>
      <c r="P183" s="6">
        <f t="shared" si="59"/>
        <v>2.6199999999999974</v>
      </c>
      <c r="Q183" s="6">
        <f t="shared" si="64"/>
        <v>1.5490497964762433</v>
      </c>
      <c r="R183" s="6">
        <f t="shared" si="65"/>
        <v>0.9758622385152691</v>
      </c>
      <c r="S183" s="6">
        <f t="shared" si="60"/>
        <v>10.120000000000001</v>
      </c>
      <c r="T183" s="6">
        <f t="shared" si="66"/>
        <v>7.230000000000004</v>
      </c>
      <c r="U183" s="4" t="str">
        <f t="shared" si="67"/>
        <v>HIGHER</v>
      </c>
      <c r="V183" s="8">
        <v>663.5</v>
      </c>
      <c r="W183" s="9">
        <f t="shared" si="68"/>
        <v>1.6441377614847283</v>
      </c>
      <c r="X183" s="6">
        <f t="shared" si="69"/>
        <v>30.69687229828968</v>
      </c>
      <c r="Y183" s="6">
        <f t="shared" si="70"/>
        <v>1.0431277017103184</v>
      </c>
      <c r="Z183" s="6">
        <f t="shared" si="71"/>
        <v>0.60101005977440991</v>
      </c>
      <c r="AA183" s="5">
        <f t="shared" si="72"/>
        <v>8</v>
      </c>
      <c r="AB183" s="5">
        <f t="shared" si="73"/>
        <v>2019</v>
      </c>
      <c r="AC183" s="5">
        <f t="shared" si="81"/>
        <v>34</v>
      </c>
      <c r="AF183" s="10">
        <v>54.97</v>
      </c>
      <c r="AG183" s="8">
        <f t="shared" si="74"/>
        <v>1654.3695472511843</v>
      </c>
      <c r="AL183" s="11">
        <f t="shared" si="61"/>
        <v>43698</v>
      </c>
      <c r="AM183" s="10">
        <v>676.75</v>
      </c>
      <c r="AN183" s="6">
        <v>4.0259999999999998</v>
      </c>
      <c r="AO183" s="8">
        <f t="shared" si="75"/>
        <v>123.58560787291428</v>
      </c>
      <c r="AS183" s="14">
        <f t="shared" si="82"/>
        <v>0.22891841491841486</v>
      </c>
      <c r="AT183" s="10">
        <v>305</v>
      </c>
      <c r="AU183" s="6">
        <v>8.58</v>
      </c>
      <c r="AV183" s="6">
        <f t="shared" si="76"/>
        <v>1.9641199999999994</v>
      </c>
      <c r="AW183" s="6">
        <f t="shared" si="77"/>
        <v>2.2577665999999983</v>
      </c>
      <c r="AX183" s="6">
        <f t="shared" si="78"/>
        <v>0.29364659999999887</v>
      </c>
      <c r="AY183" s="12">
        <f t="shared" si="79"/>
        <v>0.3431946535540798</v>
      </c>
      <c r="BB183" s="13">
        <f t="shared" si="80"/>
        <v>636.253332</v>
      </c>
    </row>
    <row r="184" spans="1:54" x14ac:dyDescent="0.25">
      <c r="A184" s="1">
        <v>43699</v>
      </c>
      <c r="B184" s="6">
        <v>31.81</v>
      </c>
      <c r="C184" s="6">
        <v>28.66</v>
      </c>
      <c r="D184" s="6">
        <v>31.54</v>
      </c>
      <c r="E184" s="6">
        <f t="shared" si="62"/>
        <v>30.521765848432587</v>
      </c>
      <c r="F184" s="6">
        <v>30.050502988720972</v>
      </c>
      <c r="G184" s="6">
        <v>39.04</v>
      </c>
      <c r="H184" s="6">
        <v>28.9</v>
      </c>
      <c r="I184" s="6">
        <v>30.16</v>
      </c>
      <c r="J184" s="6">
        <v>24.423378291818782</v>
      </c>
      <c r="K184" s="6">
        <f t="shared" si="63"/>
        <v>1.6499999999999986</v>
      </c>
      <c r="L184" s="7">
        <f t="shared" si="55"/>
        <v>5.7366217081812181</v>
      </c>
      <c r="M184" s="6">
        <f t="shared" si="56"/>
        <v>2.91</v>
      </c>
      <c r="N184" s="6">
        <f t="shared" si="57"/>
        <v>3.1499999999999986</v>
      </c>
      <c r="O184" s="6">
        <f t="shared" si="58"/>
        <v>-0.23999999999999844</v>
      </c>
      <c r="P184" s="6">
        <f t="shared" si="59"/>
        <v>2.6400000000000006</v>
      </c>
      <c r="Q184" s="6">
        <f t="shared" si="64"/>
        <v>1.6217658484325881</v>
      </c>
      <c r="R184" s="6">
        <f t="shared" si="65"/>
        <v>1.150502988720973</v>
      </c>
      <c r="S184" s="6">
        <f t="shared" si="60"/>
        <v>10.14</v>
      </c>
      <c r="T184" s="6">
        <f t="shared" si="66"/>
        <v>7.23</v>
      </c>
      <c r="U184" s="4" t="str">
        <f t="shared" si="67"/>
        <v>HIGHER</v>
      </c>
      <c r="V184" s="8">
        <v>662.5</v>
      </c>
      <c r="W184" s="9">
        <f t="shared" si="68"/>
        <v>1.4894970112790276</v>
      </c>
      <c r="X184" s="6">
        <f t="shared" si="69"/>
        <v>30.54945473645822</v>
      </c>
      <c r="Y184" s="6">
        <f t="shared" si="70"/>
        <v>0.99054526354177952</v>
      </c>
      <c r="Z184" s="6">
        <f t="shared" si="71"/>
        <v>0.49895174773724804</v>
      </c>
      <c r="AA184" s="5">
        <f t="shared" si="72"/>
        <v>8</v>
      </c>
      <c r="AB184" s="5">
        <f t="shared" si="73"/>
        <v>2019</v>
      </c>
      <c r="AC184" s="5">
        <f t="shared" si="81"/>
        <v>34</v>
      </c>
      <c r="AF184" s="10">
        <v>55.08</v>
      </c>
      <c r="AG184" s="8">
        <f t="shared" si="74"/>
        <v>1655.1817046187512</v>
      </c>
      <c r="AL184" s="11">
        <f t="shared" si="61"/>
        <v>43699</v>
      </c>
      <c r="AM184" s="10">
        <v>673.5</v>
      </c>
      <c r="AN184" s="6">
        <v>4.0704000000000002</v>
      </c>
      <c r="AO184" s="8">
        <f t="shared" si="75"/>
        <v>124.34850055927957</v>
      </c>
      <c r="AS184" s="14">
        <f t="shared" si="82"/>
        <v>0.22918266978922733</v>
      </c>
      <c r="AT184" s="10">
        <v>304</v>
      </c>
      <c r="AU184" s="6">
        <v>8.5399999999999991</v>
      </c>
      <c r="AV184" s="6">
        <f t="shared" si="76"/>
        <v>1.9572200000000013</v>
      </c>
      <c r="AW184" s="6">
        <f t="shared" si="77"/>
        <v>2.2513345999999999</v>
      </c>
      <c r="AX184" s="6">
        <f t="shared" si="78"/>
        <v>0.29411459999999856</v>
      </c>
      <c r="AY184" s="12">
        <f t="shared" si="79"/>
        <v>0.34252243513345121</v>
      </c>
      <c r="BB184" s="13">
        <f t="shared" si="80"/>
        <v>631.84409199999993</v>
      </c>
    </row>
    <row r="185" spans="1:54" x14ac:dyDescent="0.25">
      <c r="A185" s="1">
        <v>43700</v>
      </c>
      <c r="B185" s="6">
        <v>31.61</v>
      </c>
      <c r="C185" s="6">
        <v>28.46</v>
      </c>
      <c r="D185" s="6">
        <v>31.34</v>
      </c>
      <c r="E185" s="6">
        <f t="shared" si="62"/>
        <v>30.113902607696293</v>
      </c>
      <c r="F185" s="6">
        <v>29.937104864235231</v>
      </c>
      <c r="G185" s="6">
        <v>38.840000000000003</v>
      </c>
      <c r="H185" s="6">
        <v>28.7</v>
      </c>
      <c r="I185" s="6">
        <v>30.16</v>
      </c>
      <c r="J185" s="6">
        <v>24.498325127563579</v>
      </c>
      <c r="K185" s="6">
        <f t="shared" si="63"/>
        <v>1.4499999999999993</v>
      </c>
      <c r="L185" s="7">
        <f t="shared" si="55"/>
        <v>5.6616748724364214</v>
      </c>
      <c r="M185" s="6">
        <f t="shared" si="56"/>
        <v>2.91</v>
      </c>
      <c r="N185" s="6">
        <f t="shared" si="57"/>
        <v>3.1499999999999986</v>
      </c>
      <c r="O185" s="6">
        <f t="shared" si="58"/>
        <v>-0.23999999999999844</v>
      </c>
      <c r="P185" s="6">
        <f t="shared" si="59"/>
        <v>2.6400000000000006</v>
      </c>
      <c r="Q185" s="6">
        <f t="shared" si="64"/>
        <v>1.4139026076962935</v>
      </c>
      <c r="R185" s="6">
        <f t="shared" si="65"/>
        <v>1.2371048642352314</v>
      </c>
      <c r="S185" s="6">
        <f t="shared" si="60"/>
        <v>10.140000000000004</v>
      </c>
      <c r="T185" s="6">
        <f t="shared" si="66"/>
        <v>7.230000000000004</v>
      </c>
      <c r="U185" s="4" t="str">
        <f t="shared" si="67"/>
        <v>HIGHER</v>
      </c>
      <c r="V185" s="8">
        <v>660</v>
      </c>
      <c r="W185" s="9">
        <f t="shared" si="68"/>
        <v>1.4028951357647692</v>
      </c>
      <c r="X185" s="6">
        <f t="shared" si="69"/>
        <v>30.141221488309558</v>
      </c>
      <c r="Y185" s="6">
        <f t="shared" si="70"/>
        <v>1.1987785116904419</v>
      </c>
      <c r="Z185" s="6">
        <f t="shared" si="71"/>
        <v>0.20411662407432729</v>
      </c>
      <c r="AA185" s="5">
        <f t="shared" si="72"/>
        <v>8</v>
      </c>
      <c r="AB185" s="5">
        <f t="shared" si="73"/>
        <v>2019</v>
      </c>
      <c r="AC185" s="5">
        <f t="shared" si="81"/>
        <v>34</v>
      </c>
      <c r="AF185" s="10">
        <v>55.15</v>
      </c>
      <c r="AG185" s="8">
        <f t="shared" si="74"/>
        <v>1651.0313332625731</v>
      </c>
      <c r="AL185" s="11">
        <f t="shared" si="61"/>
        <v>43700</v>
      </c>
      <c r="AM185" s="10">
        <v>664.5</v>
      </c>
      <c r="AN185" s="6">
        <v>4.1196000000000002</v>
      </c>
      <c r="AO185" s="8">
        <f t="shared" si="75"/>
        <v>124.16977604324009</v>
      </c>
      <c r="AS185" s="14">
        <f t="shared" si="82"/>
        <v>0.23275771971496445</v>
      </c>
      <c r="AT185" s="10">
        <v>300</v>
      </c>
      <c r="AU185" s="6">
        <v>8.42</v>
      </c>
      <c r="AV185" s="6">
        <f t="shared" si="76"/>
        <v>1.9598200000000006</v>
      </c>
      <c r="AW185" s="6">
        <f t="shared" si="77"/>
        <v>2.2544026000000006</v>
      </c>
      <c r="AX185" s="6">
        <f t="shared" si="78"/>
        <v>0.29458260000000003</v>
      </c>
      <c r="AY185" s="12">
        <f t="shared" si="79"/>
        <v>0.34408659173437461</v>
      </c>
      <c r="BB185" s="13">
        <f t="shared" si="80"/>
        <v>627.43485199999998</v>
      </c>
    </row>
    <row r="186" spans="1:54" x14ac:dyDescent="0.25">
      <c r="A186" s="1">
        <v>43703</v>
      </c>
      <c r="B186" s="6">
        <v>31.6</v>
      </c>
      <c r="C186" s="6">
        <v>28.45</v>
      </c>
      <c r="D186" s="6">
        <v>31.33</v>
      </c>
      <c r="E186" s="6" t="e">
        <f t="shared" si="62"/>
        <v>#VALUE!</v>
      </c>
      <c r="F186" s="6" t="s">
        <v>43</v>
      </c>
      <c r="G186" s="6">
        <v>38.83</v>
      </c>
      <c r="H186" s="6">
        <v>28.69</v>
      </c>
      <c r="I186" s="6">
        <v>30.16</v>
      </c>
      <c r="J186" s="6">
        <v>24.498961624198333</v>
      </c>
      <c r="K186" s="6">
        <f t="shared" si="63"/>
        <v>1.4400000000000013</v>
      </c>
      <c r="L186" s="7">
        <f t="shared" si="55"/>
        <v>5.6610383758016667</v>
      </c>
      <c r="M186" s="6">
        <f t="shared" si="56"/>
        <v>2.91</v>
      </c>
      <c r="N186" s="6">
        <f t="shared" si="57"/>
        <v>3.1500000000000021</v>
      </c>
      <c r="O186" s="6">
        <f t="shared" si="58"/>
        <v>-0.24000000000000199</v>
      </c>
      <c r="P186" s="6">
        <f t="shared" si="59"/>
        <v>2.639999999999997</v>
      </c>
      <c r="Q186" s="6" t="e">
        <f t="shared" si="64"/>
        <v>#VALUE!</v>
      </c>
      <c r="R186" s="6" t="str">
        <f t="shared" si="65"/>
        <v/>
      </c>
      <c r="S186" s="6">
        <f t="shared" si="60"/>
        <v>10.139999999999997</v>
      </c>
      <c r="T186" s="6">
        <f t="shared" si="66"/>
        <v>7.2299999999999969</v>
      </c>
      <c r="U186" s="4" t="str">
        <f t="shared" si="67"/>
        <v>HIGHER</v>
      </c>
      <c r="W186" s="9"/>
      <c r="X186" s="6" t="str">
        <f t="shared" si="69"/>
        <v/>
      </c>
      <c r="Y186" s="6" t="str">
        <f t="shared" si="70"/>
        <v/>
      </c>
      <c r="Z186" s="6" t="str">
        <f t="shared" si="71"/>
        <v/>
      </c>
      <c r="AA186" s="5">
        <f t="shared" si="72"/>
        <v>8</v>
      </c>
      <c r="AB186" s="5">
        <f t="shared" si="73"/>
        <v>2019</v>
      </c>
      <c r="AC186" s="5">
        <f t="shared" si="81"/>
        <v>35</v>
      </c>
      <c r="AF186" s="10">
        <v>55.295499999999997</v>
      </c>
      <c r="AG186" s="8" t="str">
        <f t="shared" si="74"/>
        <v/>
      </c>
      <c r="AL186" s="11">
        <f t="shared" si="61"/>
        <v>43703</v>
      </c>
      <c r="AM186" s="10"/>
      <c r="AN186" s="6">
        <v>4.1569000000000003</v>
      </c>
      <c r="AO186" s="8" t="str">
        <f t="shared" si="75"/>
        <v/>
      </c>
      <c r="AS186" s="14">
        <f t="shared" si="82"/>
        <v>0.22642605633802818</v>
      </c>
      <c r="AT186" s="10">
        <v>303</v>
      </c>
      <c r="AU186" s="6">
        <v>8.52</v>
      </c>
      <c r="AV186" s="6">
        <f t="shared" si="76"/>
        <v>1.9291499999999999</v>
      </c>
      <c r="AW186" s="6">
        <f t="shared" si="77"/>
        <v>2.2237559999999998</v>
      </c>
      <c r="AX186" s="6">
        <f t="shared" si="78"/>
        <v>0.29460599999999992</v>
      </c>
      <c r="AY186" s="12">
        <f t="shared" si="79"/>
        <v>0.34177320502509778</v>
      </c>
      <c r="BB186" s="13">
        <f t="shared" si="80"/>
        <v>627.21438999999998</v>
      </c>
    </row>
    <row r="187" spans="1:54" x14ac:dyDescent="0.25">
      <c r="A187" s="1">
        <v>43704</v>
      </c>
      <c r="B187" s="6">
        <v>30.91</v>
      </c>
      <c r="C187" s="6">
        <v>27.76</v>
      </c>
      <c r="D187" s="6">
        <v>31.01</v>
      </c>
      <c r="E187" s="6">
        <f t="shared" si="62"/>
        <v>29.921300521793043</v>
      </c>
      <c r="F187" s="6">
        <v>29.755667865058051</v>
      </c>
      <c r="G187" s="6">
        <v>38.51</v>
      </c>
      <c r="H187" s="6">
        <v>28.35</v>
      </c>
      <c r="I187" s="6">
        <v>30.16</v>
      </c>
      <c r="J187" s="6">
        <v>24.180085563832129</v>
      </c>
      <c r="K187" s="6">
        <f t="shared" si="63"/>
        <v>0.75</v>
      </c>
      <c r="L187" s="7">
        <f t="shared" si="55"/>
        <v>5.9799144361678707</v>
      </c>
      <c r="M187" s="6">
        <f t="shared" si="56"/>
        <v>2.5599999999999987</v>
      </c>
      <c r="N187" s="6">
        <f t="shared" si="57"/>
        <v>3.1499999999999986</v>
      </c>
      <c r="O187" s="6">
        <f t="shared" si="58"/>
        <v>-0.58999999999999986</v>
      </c>
      <c r="P187" s="6">
        <f t="shared" si="59"/>
        <v>2.66</v>
      </c>
      <c r="Q187" s="6">
        <f t="shared" si="64"/>
        <v>1.5713005217930416</v>
      </c>
      <c r="R187" s="6">
        <f t="shared" si="65"/>
        <v>1.4056678650580494</v>
      </c>
      <c r="S187" s="6">
        <f t="shared" si="60"/>
        <v>10.159999999999997</v>
      </c>
      <c r="T187" s="6">
        <f t="shared" si="66"/>
        <v>7.5999999999999979</v>
      </c>
      <c r="U187" s="4" t="str">
        <f t="shared" si="67"/>
        <v>HIGHER</v>
      </c>
      <c r="V187" s="8">
        <v>656</v>
      </c>
      <c r="W187" s="9">
        <f t="shared" si="68"/>
        <v>1.2543321349419507</v>
      </c>
      <c r="X187" s="6">
        <f t="shared" si="69"/>
        <v>29.948444676683803</v>
      </c>
      <c r="Y187" s="6">
        <f t="shared" si="70"/>
        <v>1.061555323316199</v>
      </c>
      <c r="Z187" s="6">
        <f t="shared" si="71"/>
        <v>0.19277681162575178</v>
      </c>
      <c r="AA187" s="5">
        <f t="shared" si="72"/>
        <v>8</v>
      </c>
      <c r="AB187" s="5">
        <f t="shared" si="73"/>
        <v>2019</v>
      </c>
      <c r="AC187" s="5">
        <f t="shared" si="81"/>
        <v>35</v>
      </c>
      <c r="AF187" s="10">
        <v>56.273000000000003</v>
      </c>
      <c r="AG187" s="8">
        <f t="shared" si="74"/>
        <v>1674.4406977704116</v>
      </c>
      <c r="AL187" s="11">
        <f t="shared" si="61"/>
        <v>43704</v>
      </c>
      <c r="AM187" s="10">
        <v>660.25</v>
      </c>
      <c r="AN187" s="6">
        <v>4.13</v>
      </c>
      <c r="AO187" s="8">
        <f t="shared" si="75"/>
        <v>123.68707651470412</v>
      </c>
      <c r="AS187" s="14">
        <f t="shared" si="82"/>
        <v>0.22570142180094796</v>
      </c>
      <c r="AT187" s="10">
        <v>302</v>
      </c>
      <c r="AU187" s="6">
        <v>8.44</v>
      </c>
      <c r="AV187" s="6">
        <f t="shared" si="76"/>
        <v>1.9049200000000006</v>
      </c>
      <c r="AW187" s="6">
        <f t="shared" si="77"/>
        <v>2.2011406000000004</v>
      </c>
      <c r="AX187" s="6">
        <f t="shared" si="78"/>
        <v>0.29622059999999983</v>
      </c>
      <c r="AY187" s="12">
        <f t="shared" si="79"/>
        <v>0.33756289978877063</v>
      </c>
      <c r="BB187" s="13">
        <f t="shared" si="80"/>
        <v>612.00251200000002</v>
      </c>
    </row>
    <row r="188" spans="1:54" x14ac:dyDescent="0.25">
      <c r="A188" s="1">
        <v>43705</v>
      </c>
      <c r="B188" s="6">
        <v>31.01</v>
      </c>
      <c r="C188" s="6">
        <v>27.86</v>
      </c>
      <c r="D188" s="6">
        <v>31.11</v>
      </c>
      <c r="E188" s="6">
        <f t="shared" si="62"/>
        <v>30.057254935371809</v>
      </c>
      <c r="F188" s="6">
        <v>29.88040580199236</v>
      </c>
      <c r="G188" s="6">
        <v>38.61</v>
      </c>
      <c r="H188" s="6">
        <v>28.45</v>
      </c>
      <c r="I188" s="6">
        <v>30.16</v>
      </c>
      <c r="J188" s="6">
        <v>24.30075220516061</v>
      </c>
      <c r="K188" s="6">
        <f t="shared" si="63"/>
        <v>0.85000000000000142</v>
      </c>
      <c r="L188" s="7">
        <f t="shared" si="55"/>
        <v>5.8592477948393906</v>
      </c>
      <c r="M188" s="6">
        <f t="shared" si="56"/>
        <v>2.5600000000000023</v>
      </c>
      <c r="N188" s="6">
        <f t="shared" si="57"/>
        <v>3.1500000000000021</v>
      </c>
      <c r="O188" s="6">
        <f t="shared" si="58"/>
        <v>-0.58999999999999986</v>
      </c>
      <c r="P188" s="6">
        <f t="shared" si="59"/>
        <v>2.66</v>
      </c>
      <c r="Q188" s="6">
        <f t="shared" si="64"/>
        <v>1.6072549353718095</v>
      </c>
      <c r="R188" s="6">
        <f t="shared" si="65"/>
        <v>1.4304058019923609</v>
      </c>
      <c r="S188" s="6">
        <f t="shared" si="60"/>
        <v>10.16</v>
      </c>
      <c r="T188" s="6">
        <f t="shared" si="66"/>
        <v>7.5999999999999979</v>
      </c>
      <c r="U188" s="4" t="str">
        <f t="shared" si="67"/>
        <v>HIGHER</v>
      </c>
      <c r="V188" s="8">
        <v>658.75</v>
      </c>
      <c r="W188" s="9">
        <f t="shared" si="68"/>
        <v>1.2295941980076392</v>
      </c>
      <c r="X188" s="6">
        <f t="shared" si="69"/>
        <v>30.084522426066687</v>
      </c>
      <c r="Y188" s="6">
        <f t="shared" si="70"/>
        <v>1.025477573933312</v>
      </c>
      <c r="Z188" s="6">
        <f t="shared" si="71"/>
        <v>0.20411662407432729</v>
      </c>
      <c r="AA188" s="5">
        <f t="shared" si="72"/>
        <v>8</v>
      </c>
      <c r="AB188" s="5">
        <f t="shared" si="73"/>
        <v>2019</v>
      </c>
      <c r="AC188" s="5">
        <f t="shared" si="81"/>
        <v>35</v>
      </c>
      <c r="AF188" s="10">
        <v>57.94</v>
      </c>
      <c r="AG188" s="8">
        <f t="shared" si="74"/>
        <v>1731.2707121674375</v>
      </c>
      <c r="AL188" s="11">
        <f t="shared" si="61"/>
        <v>43705</v>
      </c>
      <c r="AM188" s="10">
        <v>663.25</v>
      </c>
      <c r="AN188" s="6">
        <v>4.1677</v>
      </c>
      <c r="AO188" s="8">
        <f t="shared" si="75"/>
        <v>125.38326411511815</v>
      </c>
      <c r="AS188" s="14">
        <f t="shared" si="82"/>
        <v>0.22251703877790838</v>
      </c>
      <c r="AT188" s="10">
        <v>304</v>
      </c>
      <c r="AU188" s="6">
        <v>8.51</v>
      </c>
      <c r="AV188" s="6">
        <f t="shared" si="76"/>
        <v>1.8936200000000003</v>
      </c>
      <c r="AW188" s="6">
        <f t="shared" si="77"/>
        <v>2.1896066000000012</v>
      </c>
      <c r="AX188" s="6">
        <f t="shared" si="78"/>
        <v>0.29598660000000088</v>
      </c>
      <c r="AY188" s="12">
        <f t="shared" si="79"/>
        <v>0.33680957504383985</v>
      </c>
      <c r="BB188" s="13">
        <f t="shared" si="80"/>
        <v>614.207132</v>
      </c>
    </row>
    <row r="189" spans="1:54" x14ac:dyDescent="0.25">
      <c r="A189" s="1">
        <v>43706</v>
      </c>
      <c r="B189" s="6">
        <v>31.27</v>
      </c>
      <c r="C189" s="6">
        <v>28.12</v>
      </c>
      <c r="D189" s="6">
        <v>31.37</v>
      </c>
      <c r="E189" s="6">
        <f t="shared" si="62"/>
        <v>30.147891211090982</v>
      </c>
      <c r="F189" s="6">
        <v>29.88040580199236</v>
      </c>
      <c r="G189" s="6">
        <v>38.869999999999997</v>
      </c>
      <c r="H189" s="6">
        <v>28.58</v>
      </c>
      <c r="I189" s="6">
        <v>29.5</v>
      </c>
      <c r="J189" s="6">
        <v>23.922565194002271</v>
      </c>
      <c r="K189" s="6">
        <f t="shared" si="63"/>
        <v>1.7699999999999996</v>
      </c>
      <c r="L189" s="7">
        <f t="shared" si="55"/>
        <v>5.5774348059977292</v>
      </c>
      <c r="M189" s="6">
        <f t="shared" si="56"/>
        <v>2.6900000000000013</v>
      </c>
      <c r="N189" s="6">
        <f t="shared" si="57"/>
        <v>3.1499999999999986</v>
      </c>
      <c r="O189" s="6">
        <f t="shared" si="58"/>
        <v>-0.4599999999999973</v>
      </c>
      <c r="P189" s="6">
        <f t="shared" si="59"/>
        <v>2.7900000000000027</v>
      </c>
      <c r="Q189" s="6">
        <f t="shared" si="64"/>
        <v>1.5678912110909842</v>
      </c>
      <c r="R189" s="6">
        <f t="shared" si="65"/>
        <v>1.3004058019923619</v>
      </c>
      <c r="S189" s="6">
        <f t="shared" si="60"/>
        <v>10.29</v>
      </c>
      <c r="T189" s="6">
        <f t="shared" si="66"/>
        <v>7.5999999999999979</v>
      </c>
      <c r="U189" s="4" t="str">
        <f t="shared" si="67"/>
        <v>HIGHER</v>
      </c>
      <c r="V189" s="8">
        <v>658.75</v>
      </c>
      <c r="W189" s="9">
        <f t="shared" si="68"/>
        <v>1.4895941980076408</v>
      </c>
      <c r="X189" s="6">
        <f t="shared" si="69"/>
        <v>30.175240925655281</v>
      </c>
      <c r="Y189" s="6">
        <f t="shared" si="70"/>
        <v>1.1947590743447201</v>
      </c>
      <c r="Z189" s="6">
        <f t="shared" si="71"/>
        <v>0.29483512366292075</v>
      </c>
      <c r="AA189" s="5">
        <f t="shared" si="72"/>
        <v>8</v>
      </c>
      <c r="AB189" s="5">
        <f t="shared" si="73"/>
        <v>2019</v>
      </c>
      <c r="AC189" s="5">
        <f t="shared" si="81"/>
        <v>35</v>
      </c>
      <c r="AF189" s="10">
        <v>57.87</v>
      </c>
      <c r="AG189" s="8">
        <f t="shared" si="74"/>
        <v>1729.179083761298</v>
      </c>
      <c r="AL189" s="11">
        <f t="shared" si="61"/>
        <v>43706</v>
      </c>
      <c r="AM189" s="10">
        <v>665.25</v>
      </c>
      <c r="AN189" s="6">
        <v>4.1684999999999999</v>
      </c>
      <c r="AO189" s="8">
        <f t="shared" si="75"/>
        <v>125.78549179859404</v>
      </c>
      <c r="AS189" s="14">
        <f t="shared" si="82"/>
        <v>0.21628103044496486</v>
      </c>
      <c r="AT189" s="10">
        <v>302</v>
      </c>
      <c r="AU189" s="6">
        <v>8.5399999999999991</v>
      </c>
      <c r="AV189" s="6">
        <f t="shared" si="76"/>
        <v>1.8470399999999998</v>
      </c>
      <c r="AW189" s="6">
        <f t="shared" si="77"/>
        <v>2.1424181999999998</v>
      </c>
      <c r="AX189" s="6">
        <f t="shared" si="78"/>
        <v>0.29537820000000004</v>
      </c>
      <c r="AY189" s="12">
        <f t="shared" si="79"/>
        <v>0.34015707181103033</v>
      </c>
      <c r="BB189" s="13">
        <f t="shared" si="80"/>
        <v>619.93914399999994</v>
      </c>
    </row>
    <row r="190" spans="1:54" x14ac:dyDescent="0.25">
      <c r="A190" s="1">
        <v>43707</v>
      </c>
      <c r="B190" s="6">
        <v>31.54</v>
      </c>
      <c r="C190" s="6">
        <v>28.39</v>
      </c>
      <c r="D190" s="6">
        <v>31.64</v>
      </c>
      <c r="E190" s="6">
        <f t="shared" si="62"/>
        <v>30.04592540090691</v>
      </c>
      <c r="F190" s="6">
        <v>29.574230865880864</v>
      </c>
      <c r="G190" s="6">
        <v>39.14</v>
      </c>
      <c r="H190" s="6">
        <v>28.81</v>
      </c>
      <c r="I190" s="6">
        <v>29.5</v>
      </c>
      <c r="J190" s="6">
        <v>24.120371946288632</v>
      </c>
      <c r="K190" s="6">
        <f t="shared" si="63"/>
        <v>2.0399999999999991</v>
      </c>
      <c r="L190" s="7">
        <f t="shared" si="55"/>
        <v>5.3796280537113681</v>
      </c>
      <c r="M190" s="6">
        <f t="shared" si="56"/>
        <v>2.7300000000000004</v>
      </c>
      <c r="N190" s="6">
        <f t="shared" si="57"/>
        <v>3.1499999999999986</v>
      </c>
      <c r="O190" s="6">
        <f t="shared" si="58"/>
        <v>-0.41999999999999815</v>
      </c>
      <c r="P190" s="6">
        <f t="shared" si="59"/>
        <v>2.8300000000000018</v>
      </c>
      <c r="Q190" s="6">
        <f t="shared" si="64"/>
        <v>1.2359254009069112</v>
      </c>
      <c r="R190" s="6">
        <f t="shared" si="65"/>
        <v>0.7642308658808652</v>
      </c>
      <c r="S190" s="6">
        <f t="shared" si="60"/>
        <v>10.330000000000002</v>
      </c>
      <c r="T190" s="6">
        <f t="shared" si="66"/>
        <v>7.6000000000000014</v>
      </c>
      <c r="U190" s="4" t="str">
        <f t="shared" si="67"/>
        <v>HIGHER</v>
      </c>
      <c r="V190" s="8">
        <v>652</v>
      </c>
      <c r="W190" s="9">
        <f t="shared" si="68"/>
        <v>2.0657691341191367</v>
      </c>
      <c r="X190" s="6">
        <f t="shared" si="69"/>
        <v>30.073182613618116</v>
      </c>
      <c r="Y190" s="6">
        <f t="shared" si="70"/>
        <v>1.5668173863818851</v>
      </c>
      <c r="Z190" s="6">
        <f t="shared" si="71"/>
        <v>0.49895174773725159</v>
      </c>
      <c r="AA190" s="5">
        <f t="shared" si="72"/>
        <v>8</v>
      </c>
      <c r="AB190" s="5">
        <f t="shared" si="73"/>
        <v>2019</v>
      </c>
      <c r="AC190" s="5">
        <f t="shared" si="81"/>
        <v>35</v>
      </c>
      <c r="AF190" s="10">
        <v>59.4955</v>
      </c>
      <c r="AG190" s="8">
        <f t="shared" si="74"/>
        <v>1759.533652481015</v>
      </c>
      <c r="AL190" s="11">
        <f t="shared" si="61"/>
        <v>43707</v>
      </c>
      <c r="AM190" s="10">
        <v>663</v>
      </c>
      <c r="AN190" s="6">
        <v>4.1444999999999999</v>
      </c>
      <c r="AO190" s="8">
        <f t="shared" si="75"/>
        <v>124.63830534214028</v>
      </c>
      <c r="AS190" s="14">
        <f t="shared" si="82"/>
        <v>0.21172482435597195</v>
      </c>
      <c r="AT190" s="10">
        <v>299</v>
      </c>
      <c r="AU190" s="6">
        <v>8.5399999999999991</v>
      </c>
      <c r="AV190" s="6">
        <f t="shared" si="76"/>
        <v>1.8081300000000002</v>
      </c>
      <c r="AW190" s="6">
        <f t="shared" si="77"/>
        <v>2.1028763999999995</v>
      </c>
      <c r="AX190" s="6">
        <f t="shared" si="78"/>
        <v>0.2947463999999993</v>
      </c>
      <c r="AY190" s="12">
        <f t="shared" si="79"/>
        <v>0.34433985152118002</v>
      </c>
      <c r="BB190" s="13">
        <f t="shared" si="80"/>
        <v>625.89161799999999</v>
      </c>
    </row>
    <row r="191" spans="1:54" x14ac:dyDescent="0.25">
      <c r="A191" s="1">
        <v>43711</v>
      </c>
      <c r="B191" s="6">
        <v>31.84</v>
      </c>
      <c r="C191" s="6">
        <v>28.69</v>
      </c>
      <c r="D191" s="6">
        <v>31.94</v>
      </c>
      <c r="E191" s="6">
        <f t="shared" si="62"/>
        <v>30.442459107178305</v>
      </c>
      <c r="F191" s="6">
        <v>30.073182613618123</v>
      </c>
      <c r="G191" s="6">
        <v>39.44</v>
      </c>
      <c r="H191" s="6">
        <v>29.09</v>
      </c>
      <c r="I191" s="6">
        <v>29.5</v>
      </c>
      <c r="J191" s="6">
        <v>23.453526789372855</v>
      </c>
      <c r="K191" s="6">
        <f t="shared" si="63"/>
        <v>2.34</v>
      </c>
      <c r="L191" s="7">
        <f t="shared" si="55"/>
        <v>6.0464732106271448</v>
      </c>
      <c r="M191" s="6">
        <f t="shared" si="56"/>
        <v>2.75</v>
      </c>
      <c r="N191" s="6">
        <f t="shared" si="57"/>
        <v>3.1499999999999986</v>
      </c>
      <c r="O191" s="6">
        <f t="shared" si="58"/>
        <v>-0.39999999999999858</v>
      </c>
      <c r="P191" s="6">
        <f t="shared" si="59"/>
        <v>2.8500000000000014</v>
      </c>
      <c r="Q191" s="6">
        <f t="shared" si="64"/>
        <v>1.352459107178305</v>
      </c>
      <c r="R191" s="6">
        <f t="shared" si="65"/>
        <v>0.98318261361812276</v>
      </c>
      <c r="S191" s="6">
        <f t="shared" si="60"/>
        <v>10.349999999999998</v>
      </c>
      <c r="T191" s="6">
        <f t="shared" si="66"/>
        <v>7.5999999999999979</v>
      </c>
      <c r="U191" s="4" t="str">
        <f t="shared" si="67"/>
        <v>HIGHER</v>
      </c>
      <c r="V191" s="8">
        <v>663</v>
      </c>
      <c r="W191" s="9">
        <f t="shared" si="68"/>
        <v>1.8668173863818787</v>
      </c>
      <c r="X191" s="6">
        <f t="shared" si="69"/>
        <v>30.470076049318202</v>
      </c>
      <c r="Y191" s="6">
        <f t="shared" si="70"/>
        <v>1.4699239506817996</v>
      </c>
      <c r="Z191" s="6">
        <f t="shared" si="71"/>
        <v>0.39689343570007907</v>
      </c>
      <c r="AA191" s="5">
        <f t="shared" si="72"/>
        <v>9</v>
      </c>
      <c r="AB191" s="5">
        <f t="shared" si="73"/>
        <v>2019</v>
      </c>
      <c r="AC191" s="5">
        <f t="shared" si="81"/>
        <v>36</v>
      </c>
      <c r="AF191" s="10">
        <v>55.93</v>
      </c>
      <c r="AG191" s="8">
        <f t="shared" si="74"/>
        <v>1681.9931035796615</v>
      </c>
      <c r="AL191" s="11">
        <f t="shared" si="61"/>
        <v>43711</v>
      </c>
      <c r="AM191" s="10">
        <v>671.75</v>
      </c>
      <c r="AN191" s="6">
        <v>4.1677999999999997</v>
      </c>
      <c r="AO191" s="8">
        <f t="shared" si="75"/>
        <v>126.99318295834843</v>
      </c>
      <c r="AS191" s="14">
        <f t="shared" si="82"/>
        <v>0.21858665105386424</v>
      </c>
      <c r="AT191" s="10">
        <v>300</v>
      </c>
      <c r="AU191" s="6">
        <v>8.5399999999999991</v>
      </c>
      <c r="AV191" s="6">
        <f t="shared" si="76"/>
        <v>1.8667300000000004</v>
      </c>
      <c r="AW191" s="6">
        <f t="shared" si="77"/>
        <v>2.1607744000000011</v>
      </c>
      <c r="AX191" s="6">
        <f t="shared" si="78"/>
        <v>0.29404440000000065</v>
      </c>
      <c r="AY191" s="12">
        <f t="shared" si="79"/>
        <v>0.34572465866316238</v>
      </c>
      <c r="BB191" s="13">
        <f t="shared" si="80"/>
        <v>632.50547800000004</v>
      </c>
    </row>
    <row r="192" spans="1:54" x14ac:dyDescent="0.25">
      <c r="A192" s="1">
        <v>43712</v>
      </c>
      <c r="B192" s="6">
        <v>31.74</v>
      </c>
      <c r="C192" s="6">
        <v>28.59</v>
      </c>
      <c r="D192" s="6">
        <v>31.84</v>
      </c>
      <c r="E192" s="6">
        <f t="shared" si="62"/>
        <v>30.578413520757071</v>
      </c>
      <c r="F192" s="6">
        <v>30.209260363001007</v>
      </c>
      <c r="G192" s="6">
        <v>39.340000000000003</v>
      </c>
      <c r="H192" s="6">
        <v>28.99</v>
      </c>
      <c r="I192" s="6">
        <v>29.5</v>
      </c>
      <c r="J192" s="6">
        <v>23.629104911871512</v>
      </c>
      <c r="K192" s="6">
        <f t="shared" si="63"/>
        <v>2.2399999999999984</v>
      </c>
      <c r="L192" s="7">
        <f t="shared" si="55"/>
        <v>5.8708950881284885</v>
      </c>
      <c r="M192" s="6">
        <f t="shared" si="56"/>
        <v>2.75</v>
      </c>
      <c r="N192" s="6">
        <f t="shared" si="57"/>
        <v>3.1499999999999986</v>
      </c>
      <c r="O192" s="6">
        <f t="shared" si="58"/>
        <v>-0.39999999999999858</v>
      </c>
      <c r="P192" s="6">
        <f t="shared" si="59"/>
        <v>2.8500000000000014</v>
      </c>
      <c r="Q192" s="6">
        <f t="shared" si="64"/>
        <v>1.5884135207570722</v>
      </c>
      <c r="R192" s="6">
        <f t="shared" si="65"/>
        <v>1.219260363001009</v>
      </c>
      <c r="S192" s="6">
        <f t="shared" si="60"/>
        <v>10.350000000000005</v>
      </c>
      <c r="T192" s="6">
        <f t="shared" si="66"/>
        <v>7.600000000000005</v>
      </c>
      <c r="U192" s="4" t="str">
        <f t="shared" si="67"/>
        <v>HIGHER</v>
      </c>
      <c r="V192" s="8">
        <v>666</v>
      </c>
      <c r="W192" s="9">
        <f t="shared" si="68"/>
        <v>1.6307396369989924</v>
      </c>
      <c r="X192" s="6">
        <f t="shared" si="69"/>
        <v>30.60615379870109</v>
      </c>
      <c r="Y192" s="6">
        <f t="shared" si="70"/>
        <v>1.2338462012989098</v>
      </c>
      <c r="Z192" s="6">
        <f t="shared" si="71"/>
        <v>0.39689343570008262</v>
      </c>
      <c r="AA192" s="5">
        <f t="shared" si="72"/>
        <v>9</v>
      </c>
      <c r="AB192" s="5">
        <f t="shared" si="73"/>
        <v>2019</v>
      </c>
      <c r="AC192" s="5">
        <f t="shared" si="81"/>
        <v>36</v>
      </c>
      <c r="AF192" s="10">
        <v>55.927</v>
      </c>
      <c r="AG192" s="8">
        <f t="shared" si="74"/>
        <v>1689.5133043215574</v>
      </c>
      <c r="AL192" s="11">
        <f t="shared" si="61"/>
        <v>43712</v>
      </c>
      <c r="AM192" s="10">
        <v>674.75</v>
      </c>
      <c r="AN192" s="6">
        <v>4.0948000000000002</v>
      </c>
      <c r="AO192" s="8">
        <f t="shared" si="75"/>
        <v>125.32607857492124</v>
      </c>
      <c r="AS192" s="14">
        <f t="shared" si="82"/>
        <v>0.2209674796747966</v>
      </c>
      <c r="AT192" s="10">
        <v>305</v>
      </c>
      <c r="AU192" s="6">
        <v>8.61</v>
      </c>
      <c r="AV192" s="6">
        <f t="shared" si="76"/>
        <v>1.9025299999999987</v>
      </c>
      <c r="AW192" s="6">
        <f t="shared" si="77"/>
        <v>2.1968084000000001</v>
      </c>
      <c r="AX192" s="6">
        <f t="shared" si="78"/>
        <v>0.29427840000000138</v>
      </c>
      <c r="AY192" s="12">
        <f t="shared" si="79"/>
        <v>0.34128781334205793</v>
      </c>
      <c r="BB192" s="13">
        <f t="shared" si="80"/>
        <v>630.30085799999995</v>
      </c>
    </row>
    <row r="193" spans="1:54" x14ac:dyDescent="0.25">
      <c r="A193" s="1">
        <v>43713</v>
      </c>
      <c r="B193" s="6">
        <v>31.36</v>
      </c>
      <c r="C193" s="6">
        <v>28.21</v>
      </c>
      <c r="D193" s="6">
        <v>31.46</v>
      </c>
      <c r="E193" s="6">
        <f t="shared" si="62"/>
        <v>30.397140969318713</v>
      </c>
      <c r="F193" s="6">
        <v>30.118541863412414</v>
      </c>
      <c r="G193" s="6">
        <v>38.96</v>
      </c>
      <c r="H193" s="6">
        <v>28.64</v>
      </c>
      <c r="I193" s="6">
        <v>29.5</v>
      </c>
      <c r="J193" s="6">
        <v>23.643563109108822</v>
      </c>
      <c r="K193" s="6">
        <f t="shared" si="63"/>
        <v>1.8599999999999994</v>
      </c>
      <c r="L193" s="7">
        <f t="shared" si="55"/>
        <v>5.8564368908911781</v>
      </c>
      <c r="M193" s="6">
        <f t="shared" si="56"/>
        <v>2.7199999999999989</v>
      </c>
      <c r="N193" s="6">
        <f t="shared" si="57"/>
        <v>3.1499999999999986</v>
      </c>
      <c r="O193" s="6">
        <f t="shared" si="58"/>
        <v>-0.42999999999999972</v>
      </c>
      <c r="P193" s="6">
        <f t="shared" si="59"/>
        <v>2.8200000000000003</v>
      </c>
      <c r="Q193" s="6">
        <f t="shared" si="64"/>
        <v>1.7571409693187121</v>
      </c>
      <c r="R193" s="6">
        <f t="shared" si="65"/>
        <v>1.4785418634124134</v>
      </c>
      <c r="S193" s="6">
        <f t="shared" si="60"/>
        <v>10.32</v>
      </c>
      <c r="T193" s="6">
        <f t="shared" si="66"/>
        <v>7.6000000000000014</v>
      </c>
      <c r="U193" s="4" t="str">
        <f t="shared" si="67"/>
        <v>HIGHER</v>
      </c>
      <c r="V193" s="8">
        <v>664</v>
      </c>
      <c r="W193" s="9">
        <f t="shared" si="68"/>
        <v>1.3414581365875868</v>
      </c>
      <c r="X193" s="6">
        <f t="shared" si="69"/>
        <v>30.424716799523907</v>
      </c>
      <c r="Y193" s="6">
        <f t="shared" si="70"/>
        <v>1.0352832004760941</v>
      </c>
      <c r="Z193" s="6">
        <f t="shared" si="71"/>
        <v>0.30617493611149271</v>
      </c>
      <c r="AA193" s="5">
        <f t="shared" si="72"/>
        <v>9</v>
      </c>
      <c r="AB193" s="5">
        <f t="shared" si="73"/>
        <v>2019</v>
      </c>
      <c r="AC193" s="5">
        <f t="shared" si="81"/>
        <v>36</v>
      </c>
      <c r="AF193" s="10">
        <v>56</v>
      </c>
      <c r="AG193" s="8">
        <f t="shared" si="74"/>
        <v>1686.6383443510952</v>
      </c>
      <c r="AL193" s="11">
        <f t="shared" si="61"/>
        <v>43713</v>
      </c>
      <c r="AM193" s="10">
        <v>670.75</v>
      </c>
      <c r="AN193" s="6">
        <v>4.1081000000000003</v>
      </c>
      <c r="AO193" s="8">
        <f t="shared" si="75"/>
        <v>124.9877790841242</v>
      </c>
      <c r="AS193" s="14">
        <f t="shared" si="82"/>
        <v>0.22480165289256185</v>
      </c>
      <c r="AT193" s="10">
        <v>301</v>
      </c>
      <c r="AU193" s="6">
        <v>8.4700000000000006</v>
      </c>
      <c r="AV193" s="6">
        <f t="shared" si="76"/>
        <v>1.904069999999999</v>
      </c>
      <c r="AW193" s="6">
        <f t="shared" si="77"/>
        <v>2.1992375999999982</v>
      </c>
      <c r="AX193" s="6">
        <f t="shared" si="78"/>
        <v>0.2951675999999992</v>
      </c>
      <c r="AY193" s="12">
        <f t="shared" si="79"/>
        <v>0.34154796502156826</v>
      </c>
      <c r="BB193" s="13">
        <f t="shared" si="80"/>
        <v>621.92330200000004</v>
      </c>
    </row>
    <row r="194" spans="1:54" x14ac:dyDescent="0.25">
      <c r="A194" s="1">
        <v>43714</v>
      </c>
      <c r="B194" s="6">
        <v>31.36</v>
      </c>
      <c r="C194" s="6">
        <v>28.21</v>
      </c>
      <c r="D194" s="6">
        <v>31.46</v>
      </c>
      <c r="E194" s="6">
        <f t="shared" si="62"/>
        <v>30.487777245037893</v>
      </c>
      <c r="F194" s="6">
        <v>30.322658487486748</v>
      </c>
      <c r="G194" s="6">
        <v>38.96</v>
      </c>
      <c r="H194" s="6">
        <v>28.65</v>
      </c>
      <c r="I194" s="6">
        <v>29.5</v>
      </c>
      <c r="J194" s="6">
        <v>23.917287529160763</v>
      </c>
      <c r="K194" s="6">
        <f t="shared" si="63"/>
        <v>1.8599999999999994</v>
      </c>
      <c r="L194" s="7">
        <f t="shared" si="55"/>
        <v>5.5827124708392368</v>
      </c>
      <c r="M194" s="6">
        <f t="shared" si="56"/>
        <v>2.7100000000000009</v>
      </c>
      <c r="N194" s="6">
        <f t="shared" si="57"/>
        <v>3.1499999999999986</v>
      </c>
      <c r="O194" s="6">
        <f t="shared" si="58"/>
        <v>-0.43999999999999773</v>
      </c>
      <c r="P194" s="6">
        <f t="shared" si="59"/>
        <v>2.8100000000000023</v>
      </c>
      <c r="Q194" s="6">
        <f t="shared" si="64"/>
        <v>1.8377772450378949</v>
      </c>
      <c r="R194" s="6">
        <f t="shared" si="65"/>
        <v>1.6726584874867498</v>
      </c>
      <c r="S194" s="6">
        <f t="shared" si="60"/>
        <v>10.310000000000002</v>
      </c>
      <c r="T194" s="6">
        <f t="shared" si="66"/>
        <v>7.6000000000000014</v>
      </c>
      <c r="U194" s="4" t="str">
        <f t="shared" si="67"/>
        <v>HIGHER</v>
      </c>
      <c r="V194" s="8">
        <v>668.5</v>
      </c>
      <c r="W194" s="9">
        <f t="shared" si="68"/>
        <v>1.1373415125132524</v>
      </c>
      <c r="X194" s="6">
        <f t="shared" si="69"/>
        <v>30.5154352991125</v>
      </c>
      <c r="Y194" s="6">
        <f t="shared" si="70"/>
        <v>0.94456470088750066</v>
      </c>
      <c r="Z194" s="6">
        <f t="shared" si="71"/>
        <v>0.19277681162575178</v>
      </c>
      <c r="AA194" s="5">
        <f t="shared" si="72"/>
        <v>9</v>
      </c>
      <c r="AB194" s="5">
        <f t="shared" si="73"/>
        <v>2019</v>
      </c>
      <c r="AC194" s="5">
        <f t="shared" si="81"/>
        <v>36</v>
      </c>
      <c r="AF194" s="10">
        <v>55.8</v>
      </c>
      <c r="AG194" s="8">
        <f t="shared" si="74"/>
        <v>1692.0043436017604</v>
      </c>
      <c r="AL194" s="11">
        <f t="shared" si="61"/>
        <v>43714</v>
      </c>
      <c r="AM194" s="10">
        <v>672.75</v>
      </c>
      <c r="AN194" s="6">
        <v>4.0606999999999998</v>
      </c>
      <c r="AO194" s="8">
        <f t="shared" si="75"/>
        <v>123.91402811910615</v>
      </c>
      <c r="AS194" s="14">
        <f t="shared" si="82"/>
        <v>0.22503795966785284</v>
      </c>
      <c r="AT194" s="10">
        <v>299</v>
      </c>
      <c r="AU194" s="6">
        <v>8.43</v>
      </c>
      <c r="AV194" s="6">
        <f t="shared" si="76"/>
        <v>1.8970699999999994</v>
      </c>
      <c r="AW194" s="6">
        <f t="shared" si="77"/>
        <v>2.1922375999999986</v>
      </c>
      <c r="AX194" s="6">
        <f t="shared" si="78"/>
        <v>0.2951675999999992</v>
      </c>
      <c r="AY194" s="12">
        <f t="shared" si="79"/>
        <v>0.34304883681357418</v>
      </c>
      <c r="BB194" s="13">
        <f t="shared" si="80"/>
        <v>621.92330200000004</v>
      </c>
    </row>
    <row r="195" spans="1:54" x14ac:dyDescent="0.25">
      <c r="A195" s="1">
        <v>43717</v>
      </c>
      <c r="B195" s="6">
        <v>31.16</v>
      </c>
      <c r="C195" s="6">
        <v>28.01</v>
      </c>
      <c r="D195" s="6">
        <v>31.26</v>
      </c>
      <c r="E195" s="6">
        <f t="shared" si="62"/>
        <v>30.249857021275055</v>
      </c>
      <c r="F195" s="6">
        <v>30.084522426066695</v>
      </c>
      <c r="G195" s="6">
        <v>38.76</v>
      </c>
      <c r="H195" s="6">
        <v>28.45</v>
      </c>
      <c r="I195" s="6">
        <v>29.5</v>
      </c>
      <c r="J195" s="6"/>
      <c r="K195" s="6">
        <f t="shared" si="63"/>
        <v>1.6600000000000001</v>
      </c>
      <c r="L195" s="7" t="str">
        <f t="shared" ref="L195:L258" si="83">IF(I195="","",IF(J195="","",I195-J195))</f>
        <v/>
      </c>
      <c r="M195" s="6">
        <f t="shared" ref="M195:M258" si="84">B195-H195</f>
        <v>2.7100000000000009</v>
      </c>
      <c r="N195" s="6">
        <f t="shared" ref="N195:N258" si="85">B195-C195</f>
        <v>3.1499999999999986</v>
      </c>
      <c r="O195" s="6">
        <f t="shared" ref="O195:O258" si="86">C195-H195</f>
        <v>-0.43999999999999773</v>
      </c>
      <c r="P195" s="6">
        <f t="shared" ref="P195:P258" si="87">D195-H195</f>
        <v>2.8100000000000023</v>
      </c>
      <c r="Q195" s="6">
        <f t="shared" si="64"/>
        <v>1.7998570212750558</v>
      </c>
      <c r="R195" s="6">
        <f t="shared" si="65"/>
        <v>1.6345224260666953</v>
      </c>
      <c r="S195" s="6">
        <f t="shared" ref="S195:S258" si="88">G195-H195</f>
        <v>10.309999999999999</v>
      </c>
      <c r="T195" s="6">
        <f t="shared" si="66"/>
        <v>7.5999999999999979</v>
      </c>
      <c r="U195" s="4" t="str">
        <f t="shared" si="67"/>
        <v>HIGHER</v>
      </c>
      <c r="V195" s="8">
        <v>663.25</v>
      </c>
      <c r="W195" s="9">
        <f t="shared" si="68"/>
        <v>1.175477573933307</v>
      </c>
      <c r="X195" s="6">
        <f t="shared" si="69"/>
        <v>30.277299237692446</v>
      </c>
      <c r="Y195" s="6">
        <f t="shared" si="70"/>
        <v>0.98270076230755521</v>
      </c>
      <c r="Z195" s="6">
        <f t="shared" si="71"/>
        <v>0.19277681162575178</v>
      </c>
      <c r="AA195" s="5">
        <f t="shared" si="72"/>
        <v>9</v>
      </c>
      <c r="AB195" s="5">
        <f t="shared" si="73"/>
        <v>2019</v>
      </c>
      <c r="AC195" s="5">
        <f t="shared" si="81"/>
        <v>37</v>
      </c>
      <c r="AF195" s="10">
        <v>56</v>
      </c>
      <c r="AG195" s="8">
        <f t="shared" si="74"/>
        <v>1684.7332558597348</v>
      </c>
      <c r="AL195" s="11">
        <f t="shared" ref="AL195:AL258" si="89">A195</f>
        <v>43717</v>
      </c>
      <c r="AM195" s="10">
        <v>667.5</v>
      </c>
      <c r="AN195" s="6">
        <v>4.0942999999999996</v>
      </c>
      <c r="AO195" s="8">
        <f t="shared" si="75"/>
        <v>123.9643462688842</v>
      </c>
      <c r="AS195" s="14">
        <f t="shared" si="82"/>
        <v>0.2323591885441525</v>
      </c>
      <c r="AT195" s="10">
        <v>300</v>
      </c>
      <c r="AU195" s="6">
        <v>8.3800000000000008</v>
      </c>
      <c r="AV195" s="6">
        <f t="shared" si="76"/>
        <v>1.9471699999999981</v>
      </c>
      <c r="AW195" s="6">
        <f t="shared" si="77"/>
        <v>2.2428055999999987</v>
      </c>
      <c r="AX195" s="6">
        <f t="shared" si="78"/>
        <v>0.29563560000000066</v>
      </c>
      <c r="AY195" s="12">
        <f t="shared" si="79"/>
        <v>0.34085783846248779</v>
      </c>
      <c r="BB195" s="13">
        <f t="shared" si="80"/>
        <v>617.51406199999997</v>
      </c>
    </row>
    <row r="196" spans="1:54" x14ac:dyDescent="0.25">
      <c r="A196" s="1">
        <v>43718</v>
      </c>
      <c r="B196" s="6">
        <v>31.25</v>
      </c>
      <c r="C196" s="6">
        <v>28.1</v>
      </c>
      <c r="D196" s="6">
        <v>31.35</v>
      </c>
      <c r="E196" s="6">
        <f t="shared" ref="E196:E259" si="90">IF(AM196="","",AM196/2206.622)*100</f>
        <v>30.125232142161192</v>
      </c>
      <c r="F196" s="6">
        <v>30.050502988720972</v>
      </c>
      <c r="G196" s="6">
        <v>38.85</v>
      </c>
      <c r="H196" s="6">
        <v>28.53</v>
      </c>
      <c r="I196" s="6">
        <v>29.5</v>
      </c>
      <c r="J196" s="6">
        <v>24.191599890291094</v>
      </c>
      <c r="K196" s="6">
        <f t="shared" ref="K196:K259" si="91">B196-I196</f>
        <v>1.75</v>
      </c>
      <c r="L196" s="7">
        <f t="shared" si="83"/>
        <v>5.3084001097089057</v>
      </c>
      <c r="M196" s="6">
        <f t="shared" si="84"/>
        <v>2.7199999999999989</v>
      </c>
      <c r="N196" s="6">
        <f t="shared" si="85"/>
        <v>3.1499999999999986</v>
      </c>
      <c r="O196" s="6">
        <f t="shared" si="86"/>
        <v>-0.42999999999999972</v>
      </c>
      <c r="P196" s="6">
        <f t="shared" si="87"/>
        <v>2.8200000000000003</v>
      </c>
      <c r="Q196" s="6">
        <f t="shared" ref="Q196:Q259" si="92">IF(E196="","",E196-H196)</f>
        <v>1.5952321421611906</v>
      </c>
      <c r="R196" s="6">
        <f t="shared" ref="R196:R259" si="93">IF(F196="","",F196-H196)</f>
        <v>1.5205029887209704</v>
      </c>
      <c r="S196" s="6">
        <f t="shared" si="88"/>
        <v>10.32</v>
      </c>
      <c r="T196" s="6">
        <f t="shared" ref="T196:T259" si="94">G196-B196</f>
        <v>7.6000000000000014</v>
      </c>
      <c r="U196" s="4" t="str">
        <f t="shared" ref="U196:U259" si="95">IF(P196=N196,"EQUAL",IF(N196&lt;P196,"LOWER","HIGHER"))</f>
        <v>HIGHER</v>
      </c>
      <c r="V196" s="8">
        <v>662.5</v>
      </c>
      <c r="W196" s="9">
        <f t="shared" ref="W196:W259" si="96">IF(V196="","",IF(D196="","",D196-F196))</f>
        <v>1.2994970112790298</v>
      </c>
      <c r="X196" s="6">
        <f t="shared" ref="X196:X259" si="97">IF(AM196="","",AM196/22.04622)</f>
        <v>30.152561300758133</v>
      </c>
      <c r="Y196" s="6">
        <f t="shared" ref="Y196:Y259" si="98">IF(X196="","",IF(D196="","",D196-X196))</f>
        <v>1.197438699241868</v>
      </c>
      <c r="Z196" s="6">
        <f t="shared" ref="Z196:Z259" si="99">IF(X196="","",IF(F196="","",X196-F196))</f>
        <v>0.10205831203716187</v>
      </c>
      <c r="AA196" s="5">
        <f t="shared" ref="AA196:AA259" si="100">MONTH(A196)</f>
        <v>9</v>
      </c>
      <c r="AB196" s="5">
        <f t="shared" ref="AB196:AB259" si="101">YEAR(A196)</f>
        <v>2019</v>
      </c>
      <c r="AC196" s="5">
        <f t="shared" si="81"/>
        <v>37</v>
      </c>
      <c r="AF196" s="10">
        <v>55.841999999999999</v>
      </c>
      <c r="AG196" s="8">
        <f t="shared" ref="AG196:AG259" si="102">IF(V196="","",V196*AF196/2204.622*100)</f>
        <v>1678.0801878961561</v>
      </c>
      <c r="AL196" s="11">
        <f t="shared" si="89"/>
        <v>43718</v>
      </c>
      <c r="AM196" s="10">
        <v>664.75</v>
      </c>
      <c r="AN196" s="6">
        <v>4.0797999999999996</v>
      </c>
      <c r="AO196" s="8">
        <f t="shared" ref="AO196:AO259" si="103">IF(AM196="","",AM196*AN196/2204.622*100)</f>
        <v>123.01641959483302</v>
      </c>
      <c r="AS196" s="14">
        <f t="shared" si="82"/>
        <v>0.22437793427230046</v>
      </c>
      <c r="AT196" s="10">
        <v>304</v>
      </c>
      <c r="AU196" s="6">
        <v>8.52</v>
      </c>
      <c r="AV196" s="6">
        <f t="shared" ref="AV196:AV259" si="104">(((C196/100*11.7)+(AT196/2000*47))-(AU196))</f>
        <v>1.9116999999999997</v>
      </c>
      <c r="AW196" s="6">
        <f t="shared" ref="AW196:AW259" si="105">(((B196/100*11.7*0.98)+(AT196/2000*47))-(AU196))</f>
        <v>2.2071250000000013</v>
      </c>
      <c r="AX196" s="6">
        <f t="shared" ref="AX196:AX259" si="106">AW196-AV196</f>
        <v>0.2954250000000016</v>
      </c>
      <c r="AY196" s="12">
        <f t="shared" ref="AY196:AY259" si="107">(B196*11.7/100)/((AT196/2000*47)+(B196*11.7/100))</f>
        <v>0.33853383023541123</v>
      </c>
      <c r="BB196" s="13">
        <f t="shared" ref="BB196:BB259" si="108">C196*22.0462</f>
        <v>619.49821999999995</v>
      </c>
    </row>
    <row r="197" spans="1:54" x14ac:dyDescent="0.25">
      <c r="A197" s="1">
        <v>43719</v>
      </c>
      <c r="B197" s="6">
        <v>31.55</v>
      </c>
      <c r="C197" s="6">
        <v>28.4</v>
      </c>
      <c r="D197" s="6">
        <v>31.65</v>
      </c>
      <c r="E197" s="6">
        <f t="shared" si="90"/>
        <v>30.147891211090982</v>
      </c>
      <c r="F197" s="6">
        <v>30.073182613618123</v>
      </c>
      <c r="G197" s="6">
        <v>39.15</v>
      </c>
      <c r="H197" s="6">
        <v>28.83</v>
      </c>
      <c r="I197" s="6">
        <v>29.5</v>
      </c>
      <c r="J197" s="6">
        <v>23.960714288178757</v>
      </c>
      <c r="K197" s="6">
        <f t="shared" si="91"/>
        <v>2.0500000000000007</v>
      </c>
      <c r="L197" s="7">
        <f t="shared" si="83"/>
        <v>5.5392857118212433</v>
      </c>
      <c r="M197" s="6">
        <f t="shared" si="84"/>
        <v>2.7200000000000024</v>
      </c>
      <c r="N197" s="6">
        <f t="shared" si="85"/>
        <v>3.1500000000000021</v>
      </c>
      <c r="O197" s="6">
        <f t="shared" si="86"/>
        <v>-0.42999999999999972</v>
      </c>
      <c r="P197" s="6">
        <f t="shared" si="87"/>
        <v>2.8200000000000003</v>
      </c>
      <c r="Q197" s="6">
        <f t="shared" si="92"/>
        <v>1.3178912110909842</v>
      </c>
      <c r="R197" s="6">
        <f t="shared" si="93"/>
        <v>1.2431826136181243</v>
      </c>
      <c r="S197" s="6">
        <f t="shared" si="88"/>
        <v>10.32</v>
      </c>
      <c r="T197" s="6">
        <f t="shared" si="94"/>
        <v>7.5999999999999979</v>
      </c>
      <c r="U197" s="4" t="str">
        <f t="shared" si="95"/>
        <v>HIGHER</v>
      </c>
      <c r="V197" s="8">
        <v>663</v>
      </c>
      <c r="W197" s="9">
        <f t="shared" si="96"/>
        <v>1.576817386381876</v>
      </c>
      <c r="X197" s="6">
        <f t="shared" si="97"/>
        <v>30.175240925655281</v>
      </c>
      <c r="Y197" s="6">
        <f t="shared" si="98"/>
        <v>1.4747590743447176</v>
      </c>
      <c r="Z197" s="6">
        <f t="shared" si="99"/>
        <v>0.10205831203715832</v>
      </c>
      <c r="AA197" s="5">
        <f t="shared" si="100"/>
        <v>9</v>
      </c>
      <c r="AB197" s="5">
        <f t="shared" si="101"/>
        <v>2019</v>
      </c>
      <c r="AC197" s="5">
        <f t="shared" si="81"/>
        <v>37</v>
      </c>
      <c r="AF197" s="10">
        <v>56.17</v>
      </c>
      <c r="AG197" s="8">
        <f t="shared" si="102"/>
        <v>1689.2106674069296</v>
      </c>
      <c r="AL197" s="11">
        <f t="shared" si="89"/>
        <v>43719</v>
      </c>
      <c r="AM197" s="10">
        <v>665.25</v>
      </c>
      <c r="AN197" s="6">
        <v>4.0670999999999999</v>
      </c>
      <c r="AO197" s="8">
        <f t="shared" si="103"/>
        <v>122.7257223687326</v>
      </c>
      <c r="AS197" s="14">
        <f t="shared" si="82"/>
        <v>0.2274262101534828</v>
      </c>
      <c r="AT197" s="10">
        <v>301</v>
      </c>
      <c r="AU197" s="6">
        <v>8.4700000000000006</v>
      </c>
      <c r="AV197" s="6">
        <f t="shared" si="104"/>
        <v>1.9262999999999995</v>
      </c>
      <c r="AW197" s="6">
        <f t="shared" si="105"/>
        <v>2.2210229999999989</v>
      </c>
      <c r="AX197" s="6">
        <f t="shared" si="106"/>
        <v>0.2947229999999994</v>
      </c>
      <c r="AY197" s="12">
        <f t="shared" si="107"/>
        <v>0.34290770424111811</v>
      </c>
      <c r="BB197" s="13">
        <f t="shared" si="108"/>
        <v>626.11207999999999</v>
      </c>
    </row>
    <row r="198" spans="1:54" x14ac:dyDescent="0.25">
      <c r="A198" s="1">
        <v>43720</v>
      </c>
      <c r="B198" s="6">
        <v>31.91</v>
      </c>
      <c r="C198" s="6">
        <v>28.76</v>
      </c>
      <c r="D198" s="6">
        <v>32.01</v>
      </c>
      <c r="E198" s="6">
        <f t="shared" si="90"/>
        <v>30.442459107178305</v>
      </c>
      <c r="F198" s="6">
        <v>30.175240925655284</v>
      </c>
      <c r="G198" s="6">
        <v>39.51</v>
      </c>
      <c r="H198" s="6">
        <v>29.16</v>
      </c>
      <c r="I198" s="6">
        <v>29.5</v>
      </c>
      <c r="J198" s="6">
        <v>23.834303206032477</v>
      </c>
      <c r="K198" s="6">
        <f t="shared" si="91"/>
        <v>2.41</v>
      </c>
      <c r="L198" s="7">
        <f t="shared" si="83"/>
        <v>5.6656967939675233</v>
      </c>
      <c r="M198" s="6">
        <f t="shared" si="84"/>
        <v>2.75</v>
      </c>
      <c r="N198" s="6">
        <f t="shared" si="85"/>
        <v>3.1499999999999986</v>
      </c>
      <c r="O198" s="6">
        <f t="shared" si="86"/>
        <v>-0.39999999999999858</v>
      </c>
      <c r="P198" s="6">
        <f t="shared" si="87"/>
        <v>2.8499999999999979</v>
      </c>
      <c r="Q198" s="6">
        <f t="shared" si="92"/>
        <v>1.2824591071783047</v>
      </c>
      <c r="R198" s="6">
        <f t="shared" si="93"/>
        <v>1.0152409256552843</v>
      </c>
      <c r="S198" s="6">
        <f t="shared" si="88"/>
        <v>10.349999999999998</v>
      </c>
      <c r="T198" s="6">
        <f t="shared" si="94"/>
        <v>7.5999999999999979</v>
      </c>
      <c r="U198" s="4" t="str">
        <f t="shared" si="95"/>
        <v>HIGHER</v>
      </c>
      <c r="V198" s="8">
        <v>665.25</v>
      </c>
      <c r="W198" s="9">
        <f t="shared" si="96"/>
        <v>1.8347590743447135</v>
      </c>
      <c r="X198" s="6">
        <f t="shared" si="97"/>
        <v>30.470076049318202</v>
      </c>
      <c r="Y198" s="6">
        <f t="shared" si="98"/>
        <v>1.5399239506817963</v>
      </c>
      <c r="Z198" s="6">
        <f t="shared" si="99"/>
        <v>0.2948351236629172</v>
      </c>
      <c r="AA198" s="5">
        <f t="shared" si="100"/>
        <v>9</v>
      </c>
      <c r="AB198" s="5">
        <f t="shared" si="101"/>
        <v>2019</v>
      </c>
      <c r="AC198" s="5">
        <f t="shared" si="81"/>
        <v>37</v>
      </c>
      <c r="AF198" s="10">
        <v>56.08</v>
      </c>
      <c r="AG198" s="8">
        <f t="shared" si="102"/>
        <v>1692.2275111107485</v>
      </c>
      <c r="AL198" s="11">
        <f t="shared" si="89"/>
        <v>43720</v>
      </c>
      <c r="AM198" s="10">
        <v>671.75</v>
      </c>
      <c r="AN198" s="6">
        <v>4.0602</v>
      </c>
      <c r="AO198" s="8">
        <f t="shared" si="103"/>
        <v>123.71460277544179</v>
      </c>
      <c r="AS198" s="14">
        <f t="shared" si="82"/>
        <v>0.21037899543378991</v>
      </c>
      <c r="AT198" s="10">
        <v>308</v>
      </c>
      <c r="AU198" s="6">
        <v>8.76</v>
      </c>
      <c r="AV198" s="6">
        <f t="shared" si="104"/>
        <v>1.8429199999999994</v>
      </c>
      <c r="AW198" s="6">
        <f t="shared" si="105"/>
        <v>2.1368005999999991</v>
      </c>
      <c r="AX198" s="6">
        <f t="shared" si="106"/>
        <v>0.2938805999999996</v>
      </c>
      <c r="AY198" s="12">
        <f t="shared" si="107"/>
        <v>0.34028894942974819</v>
      </c>
      <c r="BB198" s="13">
        <f t="shared" si="108"/>
        <v>634.04871200000002</v>
      </c>
    </row>
    <row r="199" spans="1:54" x14ac:dyDescent="0.25">
      <c r="A199" s="1">
        <v>43721</v>
      </c>
      <c r="B199" s="6">
        <v>32.19</v>
      </c>
      <c r="C199" s="6">
        <v>29.04</v>
      </c>
      <c r="D199" s="6">
        <v>32.29</v>
      </c>
      <c r="E199" s="6">
        <f t="shared" si="90"/>
        <v>30.737027003265627</v>
      </c>
      <c r="F199" s="6">
        <v>30.368017737281043</v>
      </c>
      <c r="G199" s="6">
        <v>39.79</v>
      </c>
      <c r="H199" s="6">
        <v>29.43</v>
      </c>
      <c r="I199" s="6">
        <v>29.5</v>
      </c>
      <c r="J199" s="6">
        <v>23.894507518349915</v>
      </c>
      <c r="K199" s="6">
        <f t="shared" si="91"/>
        <v>2.6899999999999977</v>
      </c>
      <c r="L199" s="7">
        <f t="shared" si="83"/>
        <v>5.6054924816500851</v>
      </c>
      <c r="M199" s="6">
        <f t="shared" si="84"/>
        <v>2.759999999999998</v>
      </c>
      <c r="N199" s="6">
        <f t="shared" si="85"/>
        <v>3.1499999999999986</v>
      </c>
      <c r="O199" s="6">
        <f t="shared" si="86"/>
        <v>-0.39000000000000057</v>
      </c>
      <c r="P199" s="6">
        <f t="shared" si="87"/>
        <v>2.8599999999999994</v>
      </c>
      <c r="Q199" s="6">
        <f t="shared" si="92"/>
        <v>1.3070270032656275</v>
      </c>
      <c r="R199" s="6">
        <f t="shared" si="93"/>
        <v>0.93801773728104365</v>
      </c>
      <c r="S199" s="6">
        <f t="shared" si="88"/>
        <v>10.36</v>
      </c>
      <c r="T199" s="6">
        <f t="shared" si="94"/>
        <v>7.6000000000000014</v>
      </c>
      <c r="U199" s="4" t="str">
        <f t="shared" si="95"/>
        <v>HIGHER</v>
      </c>
      <c r="V199" s="8">
        <v>669.5</v>
      </c>
      <c r="W199" s="9">
        <f t="shared" si="96"/>
        <v>1.9219822627189558</v>
      </c>
      <c r="X199" s="6">
        <f t="shared" si="97"/>
        <v>30.764911172981126</v>
      </c>
      <c r="Y199" s="6">
        <f t="shared" si="98"/>
        <v>1.5250888270188732</v>
      </c>
      <c r="Z199" s="6">
        <f t="shared" si="99"/>
        <v>0.39689343570008262</v>
      </c>
      <c r="AA199" s="5">
        <f t="shared" si="100"/>
        <v>9</v>
      </c>
      <c r="AB199" s="5">
        <f t="shared" si="101"/>
        <v>2019</v>
      </c>
      <c r="AC199" s="5">
        <f t="shared" si="81"/>
        <v>37</v>
      </c>
      <c r="AF199" s="10">
        <v>55.921999999999997</v>
      </c>
      <c r="AG199" s="8">
        <f t="shared" si="102"/>
        <v>1698.2402879042302</v>
      </c>
      <c r="AL199" s="11">
        <f t="shared" si="89"/>
        <v>43721</v>
      </c>
      <c r="AM199" s="10">
        <v>678.25</v>
      </c>
      <c r="AN199" s="6">
        <v>4.0839999999999996</v>
      </c>
      <c r="AO199" s="8">
        <f t="shared" si="103"/>
        <v>125.64389723045493</v>
      </c>
      <c r="AS199" s="14">
        <f t="shared" si="82"/>
        <v>0.2099749715585893</v>
      </c>
      <c r="AT199" s="10">
        <v>308</v>
      </c>
      <c r="AU199" s="6">
        <v>8.7899999999999991</v>
      </c>
      <c r="AV199" s="6">
        <f t="shared" si="104"/>
        <v>1.8456799999999998</v>
      </c>
      <c r="AW199" s="6">
        <f t="shared" si="105"/>
        <v>2.1389053999999987</v>
      </c>
      <c r="AX199" s="6">
        <f t="shared" si="106"/>
        <v>0.29322539999999897</v>
      </c>
      <c r="AY199" s="12">
        <f t="shared" si="107"/>
        <v>0.34225293364460752</v>
      </c>
      <c r="BB199" s="13">
        <f t="shared" si="108"/>
        <v>640.22164799999996</v>
      </c>
    </row>
    <row r="200" spans="1:54" x14ac:dyDescent="0.25">
      <c r="A200" s="1">
        <v>43724</v>
      </c>
      <c r="B200" s="6">
        <v>33.04</v>
      </c>
      <c r="C200" s="6">
        <v>29.89</v>
      </c>
      <c r="D200" s="6">
        <v>33.14</v>
      </c>
      <c r="E200" s="6">
        <f t="shared" si="90"/>
        <v>31.5980716225978</v>
      </c>
      <c r="F200" s="6">
        <v>31.229843483372662</v>
      </c>
      <c r="G200" s="6">
        <v>40.64</v>
      </c>
      <c r="H200" s="6">
        <v>30.28</v>
      </c>
      <c r="I200" s="6">
        <v>29.5</v>
      </c>
      <c r="J200" s="6"/>
      <c r="K200" s="6">
        <f t="shared" si="91"/>
        <v>3.5399999999999991</v>
      </c>
      <c r="L200" s="7" t="str">
        <f t="shared" si="83"/>
        <v/>
      </c>
      <c r="M200" s="6">
        <f t="shared" si="84"/>
        <v>2.759999999999998</v>
      </c>
      <c r="N200" s="6">
        <f t="shared" si="85"/>
        <v>3.1499999999999986</v>
      </c>
      <c r="O200" s="6">
        <f t="shared" si="86"/>
        <v>-0.39000000000000057</v>
      </c>
      <c r="P200" s="6">
        <f t="shared" si="87"/>
        <v>2.8599999999999994</v>
      </c>
      <c r="Q200" s="6">
        <f t="shared" si="92"/>
        <v>1.3180716225977989</v>
      </c>
      <c r="R200" s="6">
        <f t="shared" si="93"/>
        <v>0.94984348337266056</v>
      </c>
      <c r="S200" s="6">
        <f t="shared" si="88"/>
        <v>10.36</v>
      </c>
      <c r="T200" s="6">
        <f t="shared" si="94"/>
        <v>7.6000000000000014</v>
      </c>
      <c r="U200" s="4" t="str">
        <f t="shared" si="95"/>
        <v>HIGHER</v>
      </c>
      <c r="V200" s="8">
        <v>688.5</v>
      </c>
      <c r="W200" s="9">
        <f t="shared" si="96"/>
        <v>1.9101565166273389</v>
      </c>
      <c r="X200" s="6">
        <f t="shared" si="97"/>
        <v>31.626736919072744</v>
      </c>
      <c r="Y200" s="6">
        <f t="shared" si="98"/>
        <v>1.5132630809272563</v>
      </c>
      <c r="Z200" s="6">
        <f t="shared" si="99"/>
        <v>0.39689343570008262</v>
      </c>
      <c r="AA200" s="5">
        <f t="shared" si="100"/>
        <v>9</v>
      </c>
      <c r="AB200" s="5">
        <f t="shared" si="101"/>
        <v>2019</v>
      </c>
      <c r="AC200" s="5">
        <f t="shared" si="81"/>
        <v>38</v>
      </c>
      <c r="AF200" s="10">
        <v>56.26</v>
      </c>
      <c r="AG200" s="8">
        <f t="shared" si="102"/>
        <v>1756.9909943745461</v>
      </c>
      <c r="AL200" s="11">
        <f t="shared" si="89"/>
        <v>43724</v>
      </c>
      <c r="AM200" s="10">
        <v>697.25</v>
      </c>
      <c r="AN200" s="6">
        <v>4.0800999999999998</v>
      </c>
      <c r="AO200" s="8">
        <f t="shared" si="103"/>
        <v>129.04024930350872</v>
      </c>
      <c r="AS200" s="14">
        <f t="shared" si="82"/>
        <v>0.2118897727272725</v>
      </c>
      <c r="AT200" s="10">
        <v>305</v>
      </c>
      <c r="AU200" s="6">
        <v>8.8000000000000007</v>
      </c>
      <c r="AV200" s="6">
        <f t="shared" si="104"/>
        <v>1.8646299999999982</v>
      </c>
      <c r="AW200" s="6">
        <f t="shared" si="105"/>
        <v>2.1558663999999972</v>
      </c>
      <c r="AX200" s="6">
        <f t="shared" si="106"/>
        <v>0.29123639999999895</v>
      </c>
      <c r="AY200" s="12">
        <f t="shared" si="107"/>
        <v>0.35036861539465503</v>
      </c>
      <c r="BB200" s="13">
        <f t="shared" si="108"/>
        <v>658.96091799999999</v>
      </c>
    </row>
    <row r="201" spans="1:54" x14ac:dyDescent="0.25">
      <c r="A201" s="1">
        <v>43725</v>
      </c>
      <c r="B201" s="6">
        <v>32.75</v>
      </c>
      <c r="C201" s="6">
        <v>29.6</v>
      </c>
      <c r="D201" s="6">
        <v>32.85</v>
      </c>
      <c r="E201" s="6">
        <f t="shared" si="90"/>
        <v>31.643389760457392</v>
      </c>
      <c r="F201" s="6">
        <v>31.218503670924086</v>
      </c>
      <c r="G201" s="6">
        <v>40.35</v>
      </c>
      <c r="H201" s="6">
        <v>29.99</v>
      </c>
      <c r="I201" s="6">
        <v>29.5</v>
      </c>
      <c r="J201" s="6">
        <v>24.757189196503955</v>
      </c>
      <c r="K201" s="6">
        <f t="shared" si="91"/>
        <v>3.25</v>
      </c>
      <c r="L201" s="7">
        <f t="shared" si="83"/>
        <v>4.7428108034960452</v>
      </c>
      <c r="M201" s="6">
        <f t="shared" si="84"/>
        <v>2.7600000000000016</v>
      </c>
      <c r="N201" s="6">
        <f t="shared" si="85"/>
        <v>3.1499999999999986</v>
      </c>
      <c r="O201" s="6">
        <f t="shared" si="86"/>
        <v>-0.38999999999999702</v>
      </c>
      <c r="P201" s="6">
        <f t="shared" si="87"/>
        <v>2.860000000000003</v>
      </c>
      <c r="Q201" s="6">
        <f t="shared" si="92"/>
        <v>1.6533897604573937</v>
      </c>
      <c r="R201" s="6">
        <f t="shared" si="93"/>
        <v>1.2285036709240877</v>
      </c>
      <c r="S201" s="6">
        <f t="shared" si="88"/>
        <v>10.360000000000003</v>
      </c>
      <c r="T201" s="6">
        <f t="shared" si="94"/>
        <v>7.6000000000000014</v>
      </c>
      <c r="U201" s="4" t="str">
        <f t="shared" si="95"/>
        <v>HIGHER</v>
      </c>
      <c r="V201" s="8">
        <v>688.25</v>
      </c>
      <c r="W201" s="9">
        <f t="shared" si="96"/>
        <v>1.6314963290759152</v>
      </c>
      <c r="X201" s="6">
        <f t="shared" si="97"/>
        <v>31.672096168867043</v>
      </c>
      <c r="Y201" s="6">
        <f t="shared" si="98"/>
        <v>1.1779038311329586</v>
      </c>
      <c r="Z201" s="6">
        <f t="shared" si="99"/>
        <v>0.45359249794295664</v>
      </c>
      <c r="AA201" s="5">
        <f t="shared" si="100"/>
        <v>9</v>
      </c>
      <c r="AB201" s="5">
        <f t="shared" si="101"/>
        <v>2019</v>
      </c>
      <c r="AC201" s="5">
        <f t="shared" si="81"/>
        <v>38</v>
      </c>
      <c r="AF201" s="10">
        <v>56.484999999999999</v>
      </c>
      <c r="AG201" s="8">
        <f t="shared" si="102"/>
        <v>1763.3771798521468</v>
      </c>
      <c r="AL201" s="11">
        <f t="shared" si="89"/>
        <v>43725</v>
      </c>
      <c r="AM201" s="10">
        <v>698.25</v>
      </c>
      <c r="AN201" s="6">
        <v>4.0773000000000001</v>
      </c>
      <c r="AO201" s="8">
        <f t="shared" si="103"/>
        <v>129.1366377093216</v>
      </c>
      <c r="AS201" s="14">
        <f t="shared" si="82"/>
        <v>0.21363844393592682</v>
      </c>
      <c r="AT201" s="10">
        <v>304</v>
      </c>
      <c r="AU201" s="6">
        <v>8.74</v>
      </c>
      <c r="AV201" s="6">
        <f t="shared" si="104"/>
        <v>1.8672000000000004</v>
      </c>
      <c r="AW201" s="6">
        <f t="shared" si="105"/>
        <v>2.1591149999999999</v>
      </c>
      <c r="AX201" s="6">
        <f t="shared" si="106"/>
        <v>0.29191499999999948</v>
      </c>
      <c r="AY201" s="12">
        <f t="shared" si="107"/>
        <v>0.34911053914311091</v>
      </c>
      <c r="BB201" s="13">
        <f t="shared" si="108"/>
        <v>652.56751999999994</v>
      </c>
    </row>
    <row r="202" spans="1:54" x14ac:dyDescent="0.25">
      <c r="A202" s="1">
        <v>43726</v>
      </c>
      <c r="B202" s="6">
        <v>32.770000000000003</v>
      </c>
      <c r="C202" s="6">
        <v>29.62</v>
      </c>
      <c r="D202" s="6">
        <v>32.869999999999997</v>
      </c>
      <c r="E202" s="6">
        <f t="shared" si="90"/>
        <v>31.609401157062699</v>
      </c>
      <c r="F202" s="6">
        <v>31.18448423357837</v>
      </c>
      <c r="G202" s="6">
        <v>40.369999999999997</v>
      </c>
      <c r="H202" s="6">
        <v>30</v>
      </c>
      <c r="I202" s="6">
        <v>29.75</v>
      </c>
      <c r="J202" s="6">
        <v>24.534343145551677</v>
      </c>
      <c r="K202" s="6">
        <f t="shared" si="91"/>
        <v>3.0200000000000031</v>
      </c>
      <c r="L202" s="7">
        <f t="shared" si="83"/>
        <v>5.2156568544483228</v>
      </c>
      <c r="M202" s="6">
        <f t="shared" si="84"/>
        <v>2.7700000000000031</v>
      </c>
      <c r="N202" s="6">
        <f t="shared" si="85"/>
        <v>3.1500000000000021</v>
      </c>
      <c r="O202" s="6">
        <f t="shared" si="86"/>
        <v>-0.37999999999999901</v>
      </c>
      <c r="P202" s="6">
        <f t="shared" si="87"/>
        <v>2.8699999999999974</v>
      </c>
      <c r="Q202" s="6">
        <f t="shared" si="92"/>
        <v>1.6094011570626989</v>
      </c>
      <c r="R202" s="6">
        <f t="shared" si="93"/>
        <v>1.1844842335783703</v>
      </c>
      <c r="S202" s="6">
        <f t="shared" si="88"/>
        <v>10.369999999999997</v>
      </c>
      <c r="T202" s="6">
        <f t="shared" si="94"/>
        <v>7.5999999999999943</v>
      </c>
      <c r="U202" s="4" t="str">
        <f t="shared" si="95"/>
        <v>HIGHER</v>
      </c>
      <c r="V202" s="8">
        <v>687.5</v>
      </c>
      <c r="W202" s="9">
        <f t="shared" si="96"/>
        <v>1.6855157664216271</v>
      </c>
      <c r="X202" s="6">
        <f t="shared" si="97"/>
        <v>31.63807673152132</v>
      </c>
      <c r="Y202" s="6">
        <f t="shared" si="98"/>
        <v>1.2319232684786776</v>
      </c>
      <c r="Z202" s="6">
        <f t="shared" si="99"/>
        <v>0.45359249794294954</v>
      </c>
      <c r="AA202" s="5">
        <f t="shared" si="100"/>
        <v>9</v>
      </c>
      <c r="AB202" s="5">
        <f t="shared" si="101"/>
        <v>2019</v>
      </c>
      <c r="AC202" s="5">
        <f t="shared" si="81"/>
        <v>38</v>
      </c>
      <c r="AF202" s="10">
        <v>56.343000000000004</v>
      </c>
      <c r="AG202" s="8">
        <f t="shared" si="102"/>
        <v>1757.027395172506</v>
      </c>
      <c r="AL202" s="11">
        <f t="shared" si="89"/>
        <v>43726</v>
      </c>
      <c r="AM202" s="10">
        <v>697.5</v>
      </c>
      <c r="AN202" s="6">
        <v>4.1105999999999998</v>
      </c>
      <c r="AO202" s="8">
        <f t="shared" si="103"/>
        <v>130.05147821259152</v>
      </c>
      <c r="AS202" s="14">
        <f t="shared" si="82"/>
        <v>0.21548216340621393</v>
      </c>
      <c r="AT202" s="10">
        <v>302</v>
      </c>
      <c r="AU202" s="6">
        <v>8.69</v>
      </c>
      <c r="AV202" s="6">
        <f t="shared" si="104"/>
        <v>1.872539999999999</v>
      </c>
      <c r="AW202" s="6">
        <f t="shared" si="105"/>
        <v>2.1644082000000004</v>
      </c>
      <c r="AX202" s="6">
        <f t="shared" si="106"/>
        <v>0.29186820000000147</v>
      </c>
      <c r="AY202" s="12">
        <f t="shared" si="107"/>
        <v>0.35075093151735098</v>
      </c>
      <c r="BB202" s="13">
        <f t="shared" si="108"/>
        <v>653.00844399999994</v>
      </c>
    </row>
    <row r="203" spans="1:54" x14ac:dyDescent="0.25">
      <c r="A203" s="1">
        <v>43727</v>
      </c>
      <c r="B203" s="6">
        <v>32.71</v>
      </c>
      <c r="C203" s="6">
        <v>29.56</v>
      </c>
      <c r="D203" s="6">
        <v>32.81</v>
      </c>
      <c r="E203" s="6">
        <f t="shared" si="90"/>
        <v>31.416799071159453</v>
      </c>
      <c r="F203" s="6">
        <v>30.753571360532554</v>
      </c>
      <c r="G203" s="6">
        <v>40.31</v>
      </c>
      <c r="H203" s="6">
        <v>29.97</v>
      </c>
      <c r="I203" s="6">
        <v>29.75</v>
      </c>
      <c r="J203" s="6">
        <v>24.281813195371239</v>
      </c>
      <c r="K203" s="6">
        <f t="shared" si="91"/>
        <v>2.9600000000000009</v>
      </c>
      <c r="L203" s="7">
        <f t="shared" si="83"/>
        <v>5.4681868046287612</v>
      </c>
      <c r="M203" s="6">
        <f t="shared" si="84"/>
        <v>2.740000000000002</v>
      </c>
      <c r="N203" s="6">
        <f t="shared" si="85"/>
        <v>3.1500000000000021</v>
      </c>
      <c r="O203" s="6">
        <f t="shared" si="86"/>
        <v>-0.41000000000000014</v>
      </c>
      <c r="P203" s="6">
        <f t="shared" si="87"/>
        <v>2.8400000000000034</v>
      </c>
      <c r="Q203" s="6">
        <f t="shared" si="92"/>
        <v>1.4467990711594538</v>
      </c>
      <c r="R203" s="6">
        <f t="shared" si="93"/>
        <v>0.78357136053255516</v>
      </c>
      <c r="S203" s="6">
        <f t="shared" si="88"/>
        <v>10.340000000000003</v>
      </c>
      <c r="T203" s="6">
        <f t="shared" si="94"/>
        <v>7.6000000000000014</v>
      </c>
      <c r="U203" s="4" t="str">
        <f t="shared" si="95"/>
        <v>HIGHER</v>
      </c>
      <c r="V203" s="8">
        <v>678</v>
      </c>
      <c r="W203" s="9">
        <f t="shared" si="96"/>
        <v>2.0564286394674482</v>
      </c>
      <c r="X203" s="6">
        <f t="shared" si="97"/>
        <v>31.445299919895561</v>
      </c>
      <c r="Y203" s="6">
        <f t="shared" si="98"/>
        <v>1.3647000801044413</v>
      </c>
      <c r="Z203" s="6">
        <f t="shared" si="99"/>
        <v>0.69172855936300692</v>
      </c>
      <c r="AA203" s="5">
        <f t="shared" si="100"/>
        <v>9</v>
      </c>
      <c r="AB203" s="5">
        <f t="shared" si="101"/>
        <v>2019</v>
      </c>
      <c r="AC203" s="5">
        <f t="shared" si="81"/>
        <v>38</v>
      </c>
      <c r="AF203" s="10">
        <v>56.399000000000001</v>
      </c>
      <c r="AG203" s="8">
        <f t="shared" si="102"/>
        <v>1734.4706711626757</v>
      </c>
      <c r="AL203" s="11">
        <f t="shared" si="89"/>
        <v>43727</v>
      </c>
      <c r="AM203" s="10">
        <v>693.25</v>
      </c>
      <c r="AN203" s="6">
        <v>4.1672000000000002</v>
      </c>
      <c r="AO203" s="8">
        <f t="shared" si="103"/>
        <v>131.03885382618881</v>
      </c>
      <c r="AS203" s="14">
        <f t="shared" si="82"/>
        <v>0.20910882016036644</v>
      </c>
      <c r="AT203" s="10">
        <v>302</v>
      </c>
      <c r="AU203" s="6">
        <v>8.73</v>
      </c>
      <c r="AV203" s="6">
        <f t="shared" si="104"/>
        <v>1.8255199999999991</v>
      </c>
      <c r="AW203" s="6">
        <f t="shared" si="105"/>
        <v>2.1175286</v>
      </c>
      <c r="AX203" s="6">
        <f t="shared" si="106"/>
        <v>0.29200860000000084</v>
      </c>
      <c r="AY203" s="12">
        <f t="shared" si="107"/>
        <v>0.35033371261809926</v>
      </c>
      <c r="BB203" s="13">
        <f t="shared" si="108"/>
        <v>651.68567199999995</v>
      </c>
    </row>
    <row r="204" spans="1:54" x14ac:dyDescent="0.25">
      <c r="A204" s="1">
        <v>43728</v>
      </c>
      <c r="B204" s="6">
        <v>32.18</v>
      </c>
      <c r="C204" s="6">
        <v>29.03</v>
      </c>
      <c r="D204" s="6">
        <v>32.28</v>
      </c>
      <c r="E204" s="6">
        <f t="shared" si="90"/>
        <v>31.133560709537022</v>
      </c>
      <c r="F204" s="6">
        <v>30.560794548906799</v>
      </c>
      <c r="G204" s="6">
        <v>39.78</v>
      </c>
      <c r="H204" s="6">
        <v>29.4</v>
      </c>
      <c r="I204" s="6">
        <v>29.75</v>
      </c>
      <c r="J204" s="6">
        <v>24.203208143597376</v>
      </c>
      <c r="K204" s="6">
        <f t="shared" si="91"/>
        <v>2.4299999999999997</v>
      </c>
      <c r="L204" s="7">
        <f t="shared" si="83"/>
        <v>5.5467918564026242</v>
      </c>
      <c r="M204" s="6">
        <f t="shared" si="84"/>
        <v>2.7800000000000011</v>
      </c>
      <c r="N204" s="6">
        <f t="shared" si="85"/>
        <v>3.1499999999999986</v>
      </c>
      <c r="O204" s="6">
        <f t="shared" si="86"/>
        <v>-0.36999999999999744</v>
      </c>
      <c r="P204" s="6">
        <f t="shared" si="87"/>
        <v>2.8800000000000026</v>
      </c>
      <c r="Q204" s="6">
        <f t="shared" si="92"/>
        <v>1.7335607095370236</v>
      </c>
      <c r="R204" s="6">
        <f t="shared" si="93"/>
        <v>1.1607945489068001</v>
      </c>
      <c r="S204" s="6">
        <f t="shared" si="88"/>
        <v>10.380000000000003</v>
      </c>
      <c r="T204" s="6">
        <f t="shared" si="94"/>
        <v>7.6000000000000014</v>
      </c>
      <c r="U204" s="4" t="str">
        <f t="shared" si="95"/>
        <v>HIGHER</v>
      </c>
      <c r="V204" s="8">
        <v>673.75</v>
      </c>
      <c r="W204" s="9">
        <f t="shared" si="96"/>
        <v>1.7192054510932024</v>
      </c>
      <c r="X204" s="6">
        <f t="shared" si="97"/>
        <v>31.161804608681212</v>
      </c>
      <c r="Y204" s="6">
        <f t="shared" si="98"/>
        <v>1.118195391318789</v>
      </c>
      <c r="Z204" s="6">
        <f t="shared" si="99"/>
        <v>0.60101005977441346</v>
      </c>
      <c r="AA204" s="5">
        <f t="shared" si="100"/>
        <v>9</v>
      </c>
      <c r="AB204" s="5">
        <f t="shared" si="101"/>
        <v>2019</v>
      </c>
      <c r="AC204" s="5">
        <f t="shared" si="81"/>
        <v>38</v>
      </c>
      <c r="AF204" s="10">
        <v>56.66</v>
      </c>
      <c r="AG204" s="8">
        <f t="shared" si="102"/>
        <v>1731.574619141059</v>
      </c>
      <c r="AL204" s="11">
        <f t="shared" si="89"/>
        <v>43728</v>
      </c>
      <c r="AM204" s="10">
        <v>687</v>
      </c>
      <c r="AN204" s="6">
        <v>4.1471999999999998</v>
      </c>
      <c r="AO204" s="8">
        <f t="shared" si="103"/>
        <v>129.23423607312273</v>
      </c>
      <c r="AS204" s="14">
        <f t="shared" si="82"/>
        <v>0.21321089223638462</v>
      </c>
      <c r="AT204" s="10">
        <v>301</v>
      </c>
      <c r="AU204" s="6">
        <v>8.6300000000000008</v>
      </c>
      <c r="AV204" s="6">
        <f t="shared" si="104"/>
        <v>1.8400099999999995</v>
      </c>
      <c r="AW204" s="6">
        <f t="shared" si="105"/>
        <v>2.1332587999999983</v>
      </c>
      <c r="AX204" s="6">
        <f t="shared" si="106"/>
        <v>0.29324879999999887</v>
      </c>
      <c r="AY204" s="12">
        <f t="shared" si="107"/>
        <v>0.34737640424558242</v>
      </c>
      <c r="BB204" s="13">
        <f t="shared" si="108"/>
        <v>640.00118599999996</v>
      </c>
    </row>
    <row r="205" spans="1:54" x14ac:dyDescent="0.25">
      <c r="A205" s="1">
        <v>43731</v>
      </c>
      <c r="B205" s="6">
        <v>32.090000000000003</v>
      </c>
      <c r="C205" s="6">
        <v>28.94</v>
      </c>
      <c r="D205" s="6">
        <v>31.69</v>
      </c>
      <c r="E205" s="6">
        <f t="shared" si="90"/>
        <v>30.861651882379494</v>
      </c>
      <c r="F205" s="6">
        <v>30.288639050141025</v>
      </c>
      <c r="G205" s="6">
        <v>39.69</v>
      </c>
      <c r="H205" s="6">
        <v>29.31</v>
      </c>
      <c r="I205" s="6">
        <v>29.26</v>
      </c>
      <c r="J205" s="6">
        <v>23.760124144103241</v>
      </c>
      <c r="K205" s="6">
        <f t="shared" si="91"/>
        <v>2.8300000000000018</v>
      </c>
      <c r="L205" s="7">
        <f t="shared" si="83"/>
        <v>5.4998758558967609</v>
      </c>
      <c r="M205" s="6">
        <f t="shared" si="84"/>
        <v>2.7800000000000047</v>
      </c>
      <c r="N205" s="6">
        <f t="shared" si="85"/>
        <v>3.1500000000000021</v>
      </c>
      <c r="O205" s="6">
        <f t="shared" si="86"/>
        <v>-0.36999999999999744</v>
      </c>
      <c r="P205" s="6">
        <f t="shared" si="87"/>
        <v>2.3800000000000026</v>
      </c>
      <c r="Q205" s="6">
        <f t="shared" si="92"/>
        <v>1.5516518823794954</v>
      </c>
      <c r="R205" s="6">
        <f t="shared" si="93"/>
        <v>0.9786390501410267</v>
      </c>
      <c r="S205" s="6">
        <f t="shared" si="88"/>
        <v>10.379999999999999</v>
      </c>
      <c r="T205" s="6">
        <f t="shared" si="94"/>
        <v>7.5999999999999943</v>
      </c>
      <c r="U205" s="4" t="str">
        <f t="shared" si="95"/>
        <v>HIGHER</v>
      </c>
      <c r="V205" s="8">
        <v>667.75</v>
      </c>
      <c r="W205" s="9">
        <f t="shared" si="96"/>
        <v>1.4013609498589759</v>
      </c>
      <c r="X205" s="6">
        <f t="shared" si="97"/>
        <v>30.889649109915439</v>
      </c>
      <c r="Y205" s="6">
        <f t="shared" si="98"/>
        <v>0.80035089008456239</v>
      </c>
      <c r="Z205" s="6">
        <f t="shared" si="99"/>
        <v>0.60101005977441346</v>
      </c>
      <c r="AA205" s="5">
        <f t="shared" si="100"/>
        <v>9</v>
      </c>
      <c r="AB205" s="5">
        <f t="shared" si="101"/>
        <v>2019</v>
      </c>
      <c r="AC205" s="5">
        <f t="shared" si="81"/>
        <v>39</v>
      </c>
      <c r="AF205" s="10">
        <v>56.92</v>
      </c>
      <c r="AG205" s="8">
        <f t="shared" si="102"/>
        <v>1724.0293347340273</v>
      </c>
      <c r="AL205" s="11">
        <f t="shared" si="89"/>
        <v>43731</v>
      </c>
      <c r="AM205" s="10">
        <v>681</v>
      </c>
      <c r="AN205" s="6">
        <v>4.1628999999999996</v>
      </c>
      <c r="AO205" s="8">
        <f t="shared" si="103"/>
        <v>128.590520279667</v>
      </c>
      <c r="AS205" s="14">
        <f t="shared" si="82"/>
        <v>0.21304367816091949</v>
      </c>
      <c r="AT205" s="10">
        <v>305</v>
      </c>
      <c r="AU205" s="6">
        <v>8.6999999999999993</v>
      </c>
      <c r="AV205" s="6">
        <f t="shared" si="104"/>
        <v>1.8534799999999994</v>
      </c>
      <c r="AW205" s="6">
        <f t="shared" si="105"/>
        <v>2.1469394000000008</v>
      </c>
      <c r="AX205" s="6">
        <f t="shared" si="106"/>
        <v>0.29345940000000148</v>
      </c>
      <c r="AY205" s="12">
        <f t="shared" si="107"/>
        <v>0.34375752492897388</v>
      </c>
      <c r="BB205" s="13">
        <f t="shared" si="108"/>
        <v>638.01702799999998</v>
      </c>
    </row>
    <row r="206" spans="1:54" x14ac:dyDescent="0.25">
      <c r="A206" s="1">
        <v>43732</v>
      </c>
      <c r="B206" s="6">
        <v>32.1</v>
      </c>
      <c r="C206" s="6">
        <v>28.95</v>
      </c>
      <c r="D206" s="6">
        <v>31.7</v>
      </c>
      <c r="E206" s="6">
        <f t="shared" si="90"/>
        <v>30.861651882379494</v>
      </c>
      <c r="F206" s="6">
        <v>30.288639050141025</v>
      </c>
      <c r="G206" s="6">
        <v>39.700000000000003</v>
      </c>
      <c r="H206" s="6">
        <v>29.33</v>
      </c>
      <c r="I206" s="6">
        <v>29.26</v>
      </c>
      <c r="J206" s="6">
        <v>23.211348160286779</v>
      </c>
      <c r="K206" s="6">
        <f t="shared" si="91"/>
        <v>2.84</v>
      </c>
      <c r="L206" s="7">
        <f t="shared" si="83"/>
        <v>6.048651839713223</v>
      </c>
      <c r="M206" s="6">
        <f t="shared" si="84"/>
        <v>2.7700000000000031</v>
      </c>
      <c r="N206" s="6">
        <f t="shared" si="85"/>
        <v>3.1500000000000021</v>
      </c>
      <c r="O206" s="6">
        <f t="shared" si="86"/>
        <v>-0.37999999999999901</v>
      </c>
      <c r="P206" s="6">
        <f t="shared" si="87"/>
        <v>2.370000000000001</v>
      </c>
      <c r="Q206" s="6">
        <f t="shared" si="92"/>
        <v>1.5316518823794958</v>
      </c>
      <c r="R206" s="6">
        <f t="shared" si="93"/>
        <v>0.95863905014102713</v>
      </c>
      <c r="S206" s="6">
        <f t="shared" si="88"/>
        <v>10.370000000000005</v>
      </c>
      <c r="T206" s="6">
        <f t="shared" si="94"/>
        <v>7.6000000000000014</v>
      </c>
      <c r="U206" s="4" t="str">
        <f t="shared" si="95"/>
        <v>HIGHER</v>
      </c>
      <c r="V206" s="8">
        <v>667.75</v>
      </c>
      <c r="W206" s="9">
        <f t="shared" si="96"/>
        <v>1.4113609498589739</v>
      </c>
      <c r="X206" s="6">
        <f t="shared" si="97"/>
        <v>30.889649109915439</v>
      </c>
      <c r="Y206" s="6">
        <f t="shared" si="98"/>
        <v>0.8103508900845604</v>
      </c>
      <c r="Z206" s="6">
        <f t="shared" si="99"/>
        <v>0.60101005977441346</v>
      </c>
      <c r="AA206" s="5">
        <f t="shared" si="100"/>
        <v>9</v>
      </c>
      <c r="AB206" s="5">
        <f t="shared" si="101"/>
        <v>2019</v>
      </c>
      <c r="AC206" s="5">
        <f t="shared" si="81"/>
        <v>39</v>
      </c>
      <c r="AF206" s="10">
        <v>56.86</v>
      </c>
      <c r="AG206" s="8">
        <f t="shared" si="102"/>
        <v>1722.2120163910188</v>
      </c>
      <c r="AL206" s="11">
        <f t="shared" si="89"/>
        <v>43732</v>
      </c>
      <c r="AM206" s="10">
        <v>681</v>
      </c>
      <c r="AN206" s="6">
        <v>4.1646999999999998</v>
      </c>
      <c r="AO206" s="8">
        <f t="shared" si="103"/>
        <v>128.64612164806485</v>
      </c>
      <c r="AS206" s="14">
        <f t="shared" si="82"/>
        <v>0.21178530424799055</v>
      </c>
      <c r="AT206" s="10">
        <v>305</v>
      </c>
      <c r="AU206" s="6">
        <v>8.7100000000000009</v>
      </c>
      <c r="AV206" s="6">
        <f t="shared" si="104"/>
        <v>1.8446499999999979</v>
      </c>
      <c r="AW206" s="6">
        <f t="shared" si="105"/>
        <v>2.1380859999999977</v>
      </c>
      <c r="AX206" s="6">
        <f t="shared" si="106"/>
        <v>0.29343599999999981</v>
      </c>
      <c r="AY206" s="12">
        <f t="shared" si="107"/>
        <v>0.34382781602460821</v>
      </c>
      <c r="BB206" s="13">
        <f t="shared" si="108"/>
        <v>638.23748999999998</v>
      </c>
    </row>
    <row r="207" spans="1:54" x14ac:dyDescent="0.25">
      <c r="A207" s="1">
        <v>43733</v>
      </c>
      <c r="B207" s="6">
        <v>31.94</v>
      </c>
      <c r="C207" s="6">
        <v>28.79</v>
      </c>
      <c r="D207" s="6">
        <v>31.54</v>
      </c>
      <c r="E207" s="6">
        <f t="shared" si="90"/>
        <v>30.567083986292172</v>
      </c>
      <c r="F207" s="6">
        <v>29.891745614440936</v>
      </c>
      <c r="G207" s="6">
        <v>39.54</v>
      </c>
      <c r="H207" s="6">
        <v>29.2</v>
      </c>
      <c r="I207" s="6">
        <v>29.26</v>
      </c>
      <c r="J207" s="6">
        <v>23.264486284180371</v>
      </c>
      <c r="K207" s="6">
        <f t="shared" si="91"/>
        <v>2.6799999999999997</v>
      </c>
      <c r="L207" s="7">
        <f t="shared" si="83"/>
        <v>5.9955137158196301</v>
      </c>
      <c r="M207" s="6">
        <f t="shared" si="84"/>
        <v>2.740000000000002</v>
      </c>
      <c r="N207" s="6">
        <f t="shared" si="85"/>
        <v>3.1500000000000021</v>
      </c>
      <c r="O207" s="6">
        <f t="shared" si="86"/>
        <v>-0.41000000000000014</v>
      </c>
      <c r="P207" s="6">
        <f t="shared" si="87"/>
        <v>2.34</v>
      </c>
      <c r="Q207" s="6">
        <f t="shared" si="92"/>
        <v>1.3670839862921724</v>
      </c>
      <c r="R207" s="6">
        <f t="shared" si="93"/>
        <v>0.69174561444093641</v>
      </c>
      <c r="S207" s="6">
        <f t="shared" si="88"/>
        <v>10.34</v>
      </c>
      <c r="T207" s="6">
        <f t="shared" si="94"/>
        <v>7.5999999999999979</v>
      </c>
      <c r="U207" s="4" t="str">
        <f t="shared" si="95"/>
        <v>HIGHER</v>
      </c>
      <c r="V207" s="8">
        <v>659</v>
      </c>
      <c r="W207" s="9">
        <f t="shared" si="96"/>
        <v>1.6482543855590635</v>
      </c>
      <c r="X207" s="6">
        <f t="shared" si="97"/>
        <v>30.594813986252515</v>
      </c>
      <c r="Y207" s="6">
        <f t="shared" si="98"/>
        <v>0.94518601374748457</v>
      </c>
      <c r="Z207" s="6">
        <f t="shared" si="99"/>
        <v>0.70306837181157888</v>
      </c>
      <c r="AA207" s="5">
        <f t="shared" si="100"/>
        <v>9</v>
      </c>
      <c r="AB207" s="5">
        <f t="shared" si="101"/>
        <v>2019</v>
      </c>
      <c r="AC207" s="5">
        <f t="shared" si="81"/>
        <v>39</v>
      </c>
      <c r="AF207" s="10">
        <v>56.881</v>
      </c>
      <c r="AG207" s="8">
        <f t="shared" si="102"/>
        <v>1700.2723822950149</v>
      </c>
      <c r="AL207" s="11">
        <f t="shared" si="89"/>
        <v>43733</v>
      </c>
      <c r="AM207" s="10">
        <v>674.5</v>
      </c>
      <c r="AN207" s="6">
        <v>4.1477000000000004</v>
      </c>
      <c r="AO207" s="8">
        <f t="shared" si="103"/>
        <v>126.89810997077959</v>
      </c>
      <c r="AS207" s="14">
        <f t="shared" si="82"/>
        <v>0.21119284064665123</v>
      </c>
      <c r="AT207" s="10">
        <v>303</v>
      </c>
      <c r="AU207" s="6">
        <v>8.66</v>
      </c>
      <c r="AV207" s="6">
        <f t="shared" si="104"/>
        <v>1.8289299999999997</v>
      </c>
      <c r="AW207" s="6">
        <f t="shared" si="105"/>
        <v>2.1227403999999996</v>
      </c>
      <c r="AX207" s="6">
        <f t="shared" si="106"/>
        <v>0.29381039999999992</v>
      </c>
      <c r="AY207" s="12">
        <f t="shared" si="107"/>
        <v>0.34418483847080539</v>
      </c>
      <c r="BB207" s="13">
        <f t="shared" si="108"/>
        <v>634.7100979999999</v>
      </c>
    </row>
    <row r="208" spans="1:54" x14ac:dyDescent="0.25">
      <c r="A208" s="1">
        <v>43734</v>
      </c>
      <c r="B208" s="6">
        <v>31.91</v>
      </c>
      <c r="C208" s="6">
        <v>28.76</v>
      </c>
      <c r="D208" s="6">
        <v>31.51</v>
      </c>
      <c r="E208" s="6">
        <f t="shared" si="90"/>
        <v>30.601072589686861</v>
      </c>
      <c r="F208" s="6">
        <v>29.982464114029529</v>
      </c>
      <c r="G208" s="6">
        <v>39.76</v>
      </c>
      <c r="H208" s="6">
        <v>29.17</v>
      </c>
      <c r="I208" s="6">
        <v>29.26</v>
      </c>
      <c r="J208" s="6">
        <v>23.474736955311688</v>
      </c>
      <c r="K208" s="6">
        <f t="shared" si="91"/>
        <v>2.6499999999999986</v>
      </c>
      <c r="L208" s="7">
        <f t="shared" si="83"/>
        <v>5.785263044688314</v>
      </c>
      <c r="M208" s="6">
        <f t="shared" si="84"/>
        <v>2.7399999999999984</v>
      </c>
      <c r="N208" s="6">
        <f t="shared" si="85"/>
        <v>3.1499999999999986</v>
      </c>
      <c r="O208" s="6">
        <f t="shared" si="86"/>
        <v>-0.41000000000000014</v>
      </c>
      <c r="P208" s="6">
        <f t="shared" si="87"/>
        <v>2.34</v>
      </c>
      <c r="Q208" s="6">
        <f t="shared" si="92"/>
        <v>1.4310725896868597</v>
      </c>
      <c r="R208" s="6">
        <f t="shared" si="93"/>
        <v>0.81246411402952745</v>
      </c>
      <c r="S208" s="6">
        <f t="shared" si="88"/>
        <v>10.589999999999996</v>
      </c>
      <c r="T208" s="6">
        <f t="shared" si="94"/>
        <v>7.8499999999999979</v>
      </c>
      <c r="U208" s="4" t="str">
        <f t="shared" si="95"/>
        <v>HIGHER</v>
      </c>
      <c r="V208" s="8">
        <v>661</v>
      </c>
      <c r="W208" s="9">
        <f t="shared" si="96"/>
        <v>1.5275358859704724</v>
      </c>
      <c r="X208" s="6">
        <f t="shared" si="97"/>
        <v>30.628833423598238</v>
      </c>
      <c r="Y208" s="6">
        <f t="shared" si="98"/>
        <v>0.88116657640176399</v>
      </c>
      <c r="Z208" s="6">
        <f t="shared" si="99"/>
        <v>0.64636930956870842</v>
      </c>
      <c r="AA208" s="5">
        <f t="shared" si="100"/>
        <v>9</v>
      </c>
      <c r="AB208" s="5">
        <f t="shared" si="101"/>
        <v>2019</v>
      </c>
      <c r="AC208" s="5">
        <f t="shared" si="81"/>
        <v>39</v>
      </c>
      <c r="AF208" s="10">
        <v>57.033000000000001</v>
      </c>
      <c r="AG208" s="8">
        <f t="shared" si="102"/>
        <v>1709.9898758154459</v>
      </c>
      <c r="AL208" s="11">
        <f t="shared" si="89"/>
        <v>43734</v>
      </c>
      <c r="AM208" s="10">
        <v>675.25</v>
      </c>
      <c r="AN208" s="6">
        <v>4.1707000000000001</v>
      </c>
      <c r="AO208" s="8">
        <f t="shared" si="103"/>
        <v>127.74367555980119</v>
      </c>
      <c r="AS208" s="14">
        <f t="shared" si="82"/>
        <v>0.20536027713625873</v>
      </c>
      <c r="AT208" s="10">
        <v>301</v>
      </c>
      <c r="AU208" s="6">
        <v>8.66</v>
      </c>
      <c r="AV208" s="6">
        <f t="shared" si="104"/>
        <v>1.7784200000000006</v>
      </c>
      <c r="AW208" s="6">
        <f t="shared" si="105"/>
        <v>2.0723006000000002</v>
      </c>
      <c r="AX208" s="6">
        <f t="shared" si="106"/>
        <v>0.2938805999999996</v>
      </c>
      <c r="AY208" s="12">
        <f t="shared" si="107"/>
        <v>0.34546871139644136</v>
      </c>
      <c r="BB208" s="13">
        <f t="shared" si="108"/>
        <v>634.04871200000002</v>
      </c>
    </row>
    <row r="209" spans="1:54" x14ac:dyDescent="0.25">
      <c r="A209" s="1">
        <v>43735</v>
      </c>
      <c r="B209" s="6">
        <v>31.52</v>
      </c>
      <c r="C209" s="6">
        <v>28.37</v>
      </c>
      <c r="D209" s="6">
        <v>31.12</v>
      </c>
      <c r="E209" s="6">
        <f t="shared" si="90"/>
        <v>30.147891211090982</v>
      </c>
      <c r="F209" s="6">
        <v>29.585570678329436</v>
      </c>
      <c r="G209" s="6">
        <v>39.369999999999997</v>
      </c>
      <c r="H209" s="6">
        <v>28.84</v>
      </c>
      <c r="I209" s="6">
        <v>29.26</v>
      </c>
      <c r="J209" s="6">
        <v>23.297273544609649</v>
      </c>
      <c r="K209" s="6">
        <f t="shared" si="91"/>
        <v>2.259999999999998</v>
      </c>
      <c r="L209" s="7">
        <f t="shared" si="83"/>
        <v>5.962726455390353</v>
      </c>
      <c r="M209" s="6">
        <f t="shared" si="84"/>
        <v>2.6799999999999997</v>
      </c>
      <c r="N209" s="6">
        <f t="shared" si="85"/>
        <v>3.1499999999999986</v>
      </c>
      <c r="O209" s="6">
        <f t="shared" si="86"/>
        <v>-0.46999999999999886</v>
      </c>
      <c r="P209" s="6">
        <f t="shared" si="87"/>
        <v>2.2800000000000011</v>
      </c>
      <c r="Q209" s="6">
        <f t="shared" si="92"/>
        <v>1.3078912110909826</v>
      </c>
      <c r="R209" s="6">
        <f t="shared" si="93"/>
        <v>0.74557067832943602</v>
      </c>
      <c r="S209" s="6">
        <f t="shared" si="88"/>
        <v>10.529999999999998</v>
      </c>
      <c r="T209" s="6">
        <f t="shared" si="94"/>
        <v>7.8499999999999979</v>
      </c>
      <c r="U209" s="4" t="str">
        <f t="shared" si="95"/>
        <v>HIGHER</v>
      </c>
      <c r="V209" s="8">
        <v>652.25</v>
      </c>
      <c r="W209" s="9">
        <f t="shared" si="96"/>
        <v>1.5344293216705651</v>
      </c>
      <c r="X209" s="6">
        <f t="shared" si="97"/>
        <v>30.175240925655281</v>
      </c>
      <c r="Y209" s="6">
        <f t="shared" si="98"/>
        <v>0.94475907434472006</v>
      </c>
      <c r="Z209" s="6">
        <f t="shared" si="99"/>
        <v>0.58967024732584505</v>
      </c>
      <c r="AA209" s="5">
        <f t="shared" si="100"/>
        <v>9</v>
      </c>
      <c r="AB209" s="5">
        <f t="shared" si="101"/>
        <v>2019</v>
      </c>
      <c r="AC209" s="5">
        <f t="shared" si="81"/>
        <v>39</v>
      </c>
      <c r="AF209" s="10">
        <v>57.32</v>
      </c>
      <c r="AG209" s="8">
        <f t="shared" si="102"/>
        <v>1695.8449112818435</v>
      </c>
      <c r="AL209" s="11">
        <f t="shared" si="89"/>
        <v>43735</v>
      </c>
      <c r="AM209" s="10">
        <v>665.25</v>
      </c>
      <c r="AN209" s="6">
        <v>4.1599000000000004</v>
      </c>
      <c r="AO209" s="8">
        <f t="shared" si="103"/>
        <v>125.52598472663344</v>
      </c>
      <c r="AS209" s="14">
        <f t="shared" si="82"/>
        <v>0.20573139534883719</v>
      </c>
      <c r="AT209" s="10">
        <v>300</v>
      </c>
      <c r="AU209" s="6">
        <v>8.6</v>
      </c>
      <c r="AV209" s="6">
        <f t="shared" si="104"/>
        <v>1.7692899999999998</v>
      </c>
      <c r="AW209" s="6">
        <f t="shared" si="105"/>
        <v>2.0640832000000007</v>
      </c>
      <c r="AX209" s="6">
        <f t="shared" si="106"/>
        <v>0.29479320000000087</v>
      </c>
      <c r="AY209" s="12">
        <f t="shared" si="107"/>
        <v>0.3434433740864084</v>
      </c>
      <c r="BB209" s="13">
        <f t="shared" si="108"/>
        <v>625.450694</v>
      </c>
    </row>
    <row r="210" spans="1:54" x14ac:dyDescent="0.25">
      <c r="A210" s="1">
        <v>43738</v>
      </c>
      <c r="B210" s="6">
        <v>31.89</v>
      </c>
      <c r="C210" s="6">
        <v>28.74</v>
      </c>
      <c r="D210" s="6">
        <v>31.49</v>
      </c>
      <c r="E210" s="6">
        <f t="shared" si="90"/>
        <v>30.669049796476244</v>
      </c>
      <c r="F210" s="6">
        <v>30.197920550552432</v>
      </c>
      <c r="G210" s="6">
        <v>39.74</v>
      </c>
      <c r="H210" s="6">
        <v>29.08</v>
      </c>
      <c r="I210" s="6">
        <v>29.26</v>
      </c>
      <c r="J210" s="6">
        <v>23.129423909444984</v>
      </c>
      <c r="K210" s="6">
        <f t="shared" si="91"/>
        <v>2.629999999999999</v>
      </c>
      <c r="L210" s="7">
        <f t="shared" si="83"/>
        <v>6.1305760905550173</v>
      </c>
      <c r="M210" s="6">
        <f t="shared" si="84"/>
        <v>2.8100000000000023</v>
      </c>
      <c r="N210" s="6">
        <f t="shared" si="85"/>
        <v>3.1500000000000021</v>
      </c>
      <c r="O210" s="6">
        <f t="shared" si="86"/>
        <v>-0.33999999999999986</v>
      </c>
      <c r="P210" s="6">
        <f t="shared" si="87"/>
        <v>2.41</v>
      </c>
      <c r="Q210" s="6">
        <f t="shared" si="92"/>
        <v>1.589049796476246</v>
      </c>
      <c r="R210" s="6">
        <f t="shared" si="93"/>
        <v>1.1179205505524337</v>
      </c>
      <c r="S210" s="6">
        <f t="shared" si="88"/>
        <v>10.660000000000004</v>
      </c>
      <c r="T210" s="6">
        <f t="shared" si="94"/>
        <v>7.8500000000000014</v>
      </c>
      <c r="U210" s="4" t="str">
        <f t="shared" si="95"/>
        <v>HIGHER</v>
      </c>
      <c r="V210" s="8">
        <v>665.75</v>
      </c>
      <c r="W210" s="9">
        <f t="shared" si="96"/>
        <v>1.2920794494475665</v>
      </c>
      <c r="X210" s="6">
        <f t="shared" si="97"/>
        <v>30.69687229828968</v>
      </c>
      <c r="Y210" s="6">
        <f t="shared" si="98"/>
        <v>0.79312770171031843</v>
      </c>
      <c r="Z210" s="6">
        <f t="shared" si="99"/>
        <v>0.49895174773724804</v>
      </c>
      <c r="AA210" s="5">
        <f t="shared" si="100"/>
        <v>9</v>
      </c>
      <c r="AB210" s="5">
        <f t="shared" si="101"/>
        <v>2019</v>
      </c>
      <c r="AC210" s="5">
        <f t="shared" si="81"/>
        <v>40</v>
      </c>
      <c r="AF210" s="10">
        <v>57.59</v>
      </c>
      <c r="AG210" s="8">
        <f t="shared" si="102"/>
        <v>1739.0982445063148</v>
      </c>
      <c r="AL210" s="11">
        <f t="shared" si="89"/>
        <v>43738</v>
      </c>
      <c r="AM210" s="10">
        <v>676.75</v>
      </c>
      <c r="AN210" s="6">
        <v>4.1551</v>
      </c>
      <c r="AO210" s="8">
        <f t="shared" si="103"/>
        <v>127.54857408662347</v>
      </c>
      <c r="AS210" s="14">
        <f t="shared" si="82"/>
        <v>0.20850283125707811</v>
      </c>
      <c r="AT210" s="10">
        <v>311</v>
      </c>
      <c r="AU210" s="6">
        <v>8.83</v>
      </c>
      <c r="AV210" s="6">
        <f t="shared" si="104"/>
        <v>1.8410799999999998</v>
      </c>
      <c r="AW210" s="6">
        <f t="shared" si="105"/>
        <v>2.1350073999999992</v>
      </c>
      <c r="AX210" s="6">
        <f t="shared" si="106"/>
        <v>0.29392739999999939</v>
      </c>
      <c r="AY210" s="12">
        <f t="shared" si="107"/>
        <v>0.33797600100728015</v>
      </c>
      <c r="BB210" s="13">
        <f t="shared" si="108"/>
        <v>633.60778799999991</v>
      </c>
    </row>
    <row r="211" spans="1:54" x14ac:dyDescent="0.25">
      <c r="A211" s="1">
        <v>43739</v>
      </c>
      <c r="B211" s="6">
        <v>31.78</v>
      </c>
      <c r="C211" s="6">
        <v>28.63</v>
      </c>
      <c r="D211" s="6">
        <v>31.38</v>
      </c>
      <c r="E211" s="6">
        <f t="shared" si="90"/>
        <v>30.227197952345264</v>
      </c>
      <c r="F211" s="6">
        <v>30.005143738926677</v>
      </c>
      <c r="G211" s="6">
        <v>39.630000000000003</v>
      </c>
      <c r="H211" s="6">
        <v>28.88</v>
      </c>
      <c r="I211" s="6">
        <v>29</v>
      </c>
      <c r="J211" s="6">
        <v>23.453101253048729</v>
      </c>
      <c r="K211" s="6">
        <f t="shared" si="91"/>
        <v>2.7800000000000011</v>
      </c>
      <c r="L211" s="7">
        <f t="shared" si="83"/>
        <v>5.5468987469512712</v>
      </c>
      <c r="M211" s="6">
        <f t="shared" si="84"/>
        <v>2.9000000000000021</v>
      </c>
      <c r="N211" s="6">
        <f t="shared" si="85"/>
        <v>3.1500000000000021</v>
      </c>
      <c r="O211" s="6">
        <f t="shared" si="86"/>
        <v>-0.25</v>
      </c>
      <c r="P211" s="6">
        <f t="shared" si="87"/>
        <v>2.5</v>
      </c>
      <c r="Q211" s="6">
        <f t="shared" si="92"/>
        <v>1.3471979523452653</v>
      </c>
      <c r="R211" s="6">
        <f t="shared" si="93"/>
        <v>1.1251437389266776</v>
      </c>
      <c r="S211" s="6">
        <f t="shared" si="88"/>
        <v>10.750000000000004</v>
      </c>
      <c r="T211" s="6">
        <f t="shared" si="94"/>
        <v>7.8500000000000014</v>
      </c>
      <c r="U211" s="4" t="str">
        <f t="shared" si="95"/>
        <v>HIGHER</v>
      </c>
      <c r="V211" s="8">
        <v>661.5</v>
      </c>
      <c r="W211" s="9">
        <f t="shared" si="96"/>
        <v>1.3748562610733224</v>
      </c>
      <c r="X211" s="6">
        <f t="shared" si="97"/>
        <v>30.254619612795299</v>
      </c>
      <c r="Y211" s="6">
        <f t="shared" si="98"/>
        <v>1.1253803872047001</v>
      </c>
      <c r="Z211" s="6">
        <f t="shared" si="99"/>
        <v>0.24947587386862224</v>
      </c>
      <c r="AA211" s="5">
        <f t="shared" si="100"/>
        <v>10</v>
      </c>
      <c r="AB211" s="5">
        <f t="shared" si="101"/>
        <v>2019</v>
      </c>
      <c r="AC211" s="5">
        <f t="shared" si="81"/>
        <v>40</v>
      </c>
      <c r="AF211" s="10">
        <v>57.64</v>
      </c>
      <c r="AG211" s="8">
        <f t="shared" si="102"/>
        <v>1729.4964851117336</v>
      </c>
      <c r="AL211" s="11">
        <f t="shared" si="89"/>
        <v>43739</v>
      </c>
      <c r="AM211" s="10">
        <v>667</v>
      </c>
      <c r="AN211" s="6">
        <v>4.1577999999999999</v>
      </c>
      <c r="AO211" s="8">
        <f t="shared" si="103"/>
        <v>125.7926574260803</v>
      </c>
      <c r="AS211" s="14">
        <f t="shared" si="82"/>
        <v>0.20916499442586381</v>
      </c>
      <c r="AT211" s="10">
        <v>319</v>
      </c>
      <c r="AU211" s="6">
        <v>8.9700000000000006</v>
      </c>
      <c r="AV211" s="6">
        <f t="shared" si="104"/>
        <v>1.8762099999999986</v>
      </c>
      <c r="AW211" s="6">
        <f t="shared" si="105"/>
        <v>2.1703947999999986</v>
      </c>
      <c r="AX211" s="6">
        <f t="shared" si="106"/>
        <v>0.29418480000000002</v>
      </c>
      <c r="AY211" s="12">
        <f t="shared" si="107"/>
        <v>0.33155056372138142</v>
      </c>
      <c r="BB211" s="13">
        <f t="shared" si="108"/>
        <v>631.18270599999994</v>
      </c>
    </row>
    <row r="212" spans="1:54" x14ac:dyDescent="0.25">
      <c r="A212" s="1">
        <v>43740</v>
      </c>
      <c r="B212" s="6">
        <v>32.11</v>
      </c>
      <c r="C212" s="6">
        <v>28.96</v>
      </c>
      <c r="D212" s="6">
        <v>31.71</v>
      </c>
      <c r="E212" s="6">
        <f t="shared" si="90"/>
        <v>30.215868417880365</v>
      </c>
      <c r="F212" s="6">
        <v>29.835046552198065</v>
      </c>
      <c r="G212" s="6">
        <v>39.96</v>
      </c>
      <c r="H212" s="6">
        <v>29.21</v>
      </c>
      <c r="I212" s="6">
        <v>29</v>
      </c>
      <c r="J212" s="6">
        <v>23.150201421367285</v>
      </c>
      <c r="K212" s="6">
        <f t="shared" si="91"/>
        <v>3.1099999999999994</v>
      </c>
      <c r="L212" s="7">
        <f t="shared" si="83"/>
        <v>5.8497985786327149</v>
      </c>
      <c r="M212" s="6">
        <f t="shared" si="84"/>
        <v>2.8999999999999986</v>
      </c>
      <c r="N212" s="6">
        <f t="shared" si="85"/>
        <v>3.1499999999999986</v>
      </c>
      <c r="O212" s="6">
        <f t="shared" si="86"/>
        <v>-0.25</v>
      </c>
      <c r="P212" s="6">
        <f t="shared" si="87"/>
        <v>2.5</v>
      </c>
      <c r="Q212" s="6">
        <f t="shared" si="92"/>
        <v>1.0058684178803645</v>
      </c>
      <c r="R212" s="6">
        <f t="shared" si="93"/>
        <v>0.62504655219806438</v>
      </c>
      <c r="S212" s="6">
        <f t="shared" si="88"/>
        <v>10.75</v>
      </c>
      <c r="T212" s="6">
        <f t="shared" si="94"/>
        <v>7.8500000000000014</v>
      </c>
      <c r="U212" s="4" t="str">
        <f t="shared" si="95"/>
        <v>HIGHER</v>
      </c>
      <c r="V212" s="8">
        <v>657.75</v>
      </c>
      <c r="W212" s="9">
        <f t="shared" si="96"/>
        <v>1.8749534478019356</v>
      </c>
      <c r="X212" s="6">
        <f t="shared" si="97"/>
        <v>30.243279800346723</v>
      </c>
      <c r="Y212" s="6">
        <f t="shared" si="98"/>
        <v>1.4667201996532775</v>
      </c>
      <c r="Z212" s="6">
        <f t="shared" si="99"/>
        <v>0.40823324814865813</v>
      </c>
      <c r="AA212" s="5">
        <f t="shared" si="100"/>
        <v>10</v>
      </c>
      <c r="AB212" s="5">
        <f t="shared" si="101"/>
        <v>2019</v>
      </c>
      <c r="AC212" s="5">
        <f t="shared" si="81"/>
        <v>40</v>
      </c>
      <c r="AF212" s="10">
        <v>57.82</v>
      </c>
      <c r="AG212" s="8">
        <f t="shared" si="102"/>
        <v>1725.0623916480922</v>
      </c>
      <c r="AL212" s="11">
        <f t="shared" si="89"/>
        <v>43740</v>
      </c>
      <c r="AM212" s="10">
        <v>666.75</v>
      </c>
      <c r="AN212" s="6">
        <v>4.1287000000000003</v>
      </c>
      <c r="AO212" s="8">
        <f t="shared" si="103"/>
        <v>124.86542931169156</v>
      </c>
      <c r="AS212" s="14">
        <f t="shared" si="82"/>
        <v>0.21372839506172842</v>
      </c>
      <c r="AT212" s="10">
        <v>316</v>
      </c>
      <c r="AU212" s="6">
        <v>8.91</v>
      </c>
      <c r="AV212" s="6">
        <f t="shared" si="104"/>
        <v>1.9043200000000002</v>
      </c>
      <c r="AW212" s="6">
        <f t="shared" si="105"/>
        <v>2.1977326000000001</v>
      </c>
      <c r="AX212" s="6">
        <f t="shared" si="106"/>
        <v>0.29341259999999991</v>
      </c>
      <c r="AY212" s="12">
        <f t="shared" si="107"/>
        <v>0.33594864287969006</v>
      </c>
      <c r="BB212" s="13">
        <f t="shared" si="108"/>
        <v>638.45795199999998</v>
      </c>
    </row>
    <row r="213" spans="1:54" x14ac:dyDescent="0.25">
      <c r="A213" s="1">
        <v>43741</v>
      </c>
      <c r="B213" s="6">
        <v>32.840000000000003</v>
      </c>
      <c r="C213" s="6">
        <v>29.69</v>
      </c>
      <c r="D213" s="6">
        <v>32.39</v>
      </c>
      <c r="E213" s="6">
        <f t="shared" si="90"/>
        <v>30.476447710572995</v>
      </c>
      <c r="F213" s="6">
        <v>30.09586223851527</v>
      </c>
      <c r="G213" s="6">
        <v>40.64</v>
      </c>
      <c r="H213" s="6">
        <v>29.89</v>
      </c>
      <c r="I213" s="6">
        <v>29</v>
      </c>
      <c r="J213" s="6">
        <v>23.145570368040097</v>
      </c>
      <c r="K213" s="6">
        <f t="shared" si="91"/>
        <v>3.8400000000000034</v>
      </c>
      <c r="L213" s="7">
        <f t="shared" si="83"/>
        <v>5.8544296319599027</v>
      </c>
      <c r="M213" s="6">
        <f t="shared" si="84"/>
        <v>2.9500000000000028</v>
      </c>
      <c r="N213" s="6">
        <f t="shared" si="85"/>
        <v>3.1500000000000021</v>
      </c>
      <c r="O213" s="6">
        <f t="shared" si="86"/>
        <v>-0.19999999999999929</v>
      </c>
      <c r="P213" s="6">
        <f t="shared" si="87"/>
        <v>2.5</v>
      </c>
      <c r="Q213" s="6">
        <f t="shared" si="92"/>
        <v>0.58644771057299394</v>
      </c>
      <c r="R213" s="6">
        <f t="shared" si="93"/>
        <v>0.20586223851526952</v>
      </c>
      <c r="S213" s="6">
        <f t="shared" si="88"/>
        <v>10.75</v>
      </c>
      <c r="T213" s="6">
        <f t="shared" si="94"/>
        <v>7.7999999999999972</v>
      </c>
      <c r="U213" s="4" t="str">
        <f t="shared" si="95"/>
        <v>HIGHER</v>
      </c>
      <c r="V213" s="8">
        <v>663.5</v>
      </c>
      <c r="W213" s="9">
        <f t="shared" si="96"/>
        <v>2.2941377614847305</v>
      </c>
      <c r="X213" s="6">
        <f t="shared" si="97"/>
        <v>30.504095486663925</v>
      </c>
      <c r="Y213" s="6">
        <f t="shared" si="98"/>
        <v>1.8859045133360759</v>
      </c>
      <c r="Z213" s="6">
        <f t="shared" si="99"/>
        <v>0.40823324814865458</v>
      </c>
      <c r="AA213" s="5">
        <f t="shared" si="100"/>
        <v>10</v>
      </c>
      <c r="AB213" s="5">
        <f t="shared" si="101"/>
        <v>2019</v>
      </c>
      <c r="AC213" s="5">
        <f t="shared" si="81"/>
        <v>40</v>
      </c>
      <c r="AF213" s="10">
        <v>57.66</v>
      </c>
      <c r="AG213" s="8">
        <f t="shared" si="102"/>
        <v>1735.3274166727899</v>
      </c>
      <c r="AL213" s="11">
        <f t="shared" si="89"/>
        <v>43741</v>
      </c>
      <c r="AM213" s="10">
        <v>672.5</v>
      </c>
      <c r="AN213" s="6">
        <v>4.0831999999999997</v>
      </c>
      <c r="AO213" s="8">
        <f t="shared" si="103"/>
        <v>124.55432269114614</v>
      </c>
      <c r="AS213" s="14">
        <f t="shared" si="82"/>
        <v>0.21813610798650149</v>
      </c>
      <c r="AT213" s="10">
        <v>313</v>
      </c>
      <c r="AU213" s="6">
        <v>8.89</v>
      </c>
      <c r="AV213" s="6">
        <f t="shared" si="104"/>
        <v>1.9392299999999985</v>
      </c>
      <c r="AW213" s="6">
        <f t="shared" si="105"/>
        <v>2.2309343999999989</v>
      </c>
      <c r="AX213" s="6">
        <f t="shared" si="106"/>
        <v>0.29170440000000042</v>
      </c>
      <c r="AY213" s="12">
        <f t="shared" si="107"/>
        <v>0.34312872730130439</v>
      </c>
      <c r="BB213" s="13">
        <f t="shared" si="108"/>
        <v>654.55167800000004</v>
      </c>
    </row>
    <row r="214" spans="1:54" x14ac:dyDescent="0.25">
      <c r="A214" s="1">
        <v>43742</v>
      </c>
      <c r="B214" s="6">
        <v>32.81</v>
      </c>
      <c r="C214" s="6">
        <v>29.66</v>
      </c>
      <c r="D214" s="6">
        <v>32.36</v>
      </c>
      <c r="E214" s="6">
        <f t="shared" si="90"/>
        <v>30.397140969318713</v>
      </c>
      <c r="F214" s="6">
        <v>30.027823363823824</v>
      </c>
      <c r="G214" s="6">
        <v>40.61</v>
      </c>
      <c r="H214" s="6">
        <v>29.86</v>
      </c>
      <c r="I214" s="6">
        <v>29</v>
      </c>
      <c r="J214" s="6">
        <v>23.286727666861232</v>
      </c>
      <c r="K214" s="6">
        <f t="shared" si="91"/>
        <v>3.8100000000000023</v>
      </c>
      <c r="L214" s="7">
        <f t="shared" si="83"/>
        <v>5.713272333138768</v>
      </c>
      <c r="M214" s="6">
        <f t="shared" si="84"/>
        <v>2.9500000000000028</v>
      </c>
      <c r="N214" s="6">
        <f t="shared" si="85"/>
        <v>3.1500000000000021</v>
      </c>
      <c r="O214" s="6">
        <f t="shared" si="86"/>
        <v>-0.19999999999999929</v>
      </c>
      <c r="P214" s="6">
        <f t="shared" si="87"/>
        <v>2.5</v>
      </c>
      <c r="Q214" s="6">
        <f t="shared" si="92"/>
        <v>0.53714096931871325</v>
      </c>
      <c r="R214" s="6">
        <f t="shared" si="93"/>
        <v>0.16782336382382468</v>
      </c>
      <c r="S214" s="6">
        <f t="shared" si="88"/>
        <v>10.75</v>
      </c>
      <c r="T214" s="6">
        <f t="shared" si="94"/>
        <v>7.7999999999999972</v>
      </c>
      <c r="U214" s="4" t="str">
        <f t="shared" si="95"/>
        <v>HIGHER</v>
      </c>
      <c r="V214" s="8">
        <v>662</v>
      </c>
      <c r="W214" s="9">
        <f t="shared" si="96"/>
        <v>2.3321766361761753</v>
      </c>
      <c r="X214" s="6">
        <f t="shared" si="97"/>
        <v>30.424716799523907</v>
      </c>
      <c r="Y214" s="6">
        <f t="shared" si="98"/>
        <v>1.9352832004760927</v>
      </c>
      <c r="Z214" s="6">
        <f t="shared" si="99"/>
        <v>0.39689343570008262</v>
      </c>
      <c r="AA214" s="5">
        <f t="shared" si="100"/>
        <v>10</v>
      </c>
      <c r="AB214" s="5">
        <f t="shared" si="101"/>
        <v>2019</v>
      </c>
      <c r="AC214" s="5">
        <f t="shared" si="81"/>
        <v>40</v>
      </c>
      <c r="AF214" s="10">
        <v>57.537999999999997</v>
      </c>
      <c r="AG214" s="8">
        <f t="shared" si="102"/>
        <v>1727.7409007076951</v>
      </c>
      <c r="AL214" s="11">
        <f t="shared" si="89"/>
        <v>43742</v>
      </c>
      <c r="AM214" s="10">
        <v>670.75</v>
      </c>
      <c r="AN214" s="6">
        <v>4.0551000000000004</v>
      </c>
      <c r="AO214" s="8">
        <f t="shared" si="103"/>
        <v>123.37526909374941</v>
      </c>
      <c r="AS214" s="14">
        <f t="shared" si="82"/>
        <v>0.21228667413213895</v>
      </c>
      <c r="AT214" s="10">
        <v>313</v>
      </c>
      <c r="AU214" s="6">
        <v>8.93</v>
      </c>
      <c r="AV214" s="6">
        <f t="shared" si="104"/>
        <v>1.8957200000000007</v>
      </c>
      <c r="AW214" s="6">
        <f t="shared" si="105"/>
        <v>2.1874946000000008</v>
      </c>
      <c r="AX214" s="6">
        <f t="shared" si="106"/>
        <v>0.29177460000000011</v>
      </c>
      <c r="AY214" s="12">
        <f t="shared" si="107"/>
        <v>0.34292276316365428</v>
      </c>
      <c r="BB214" s="13">
        <f t="shared" si="108"/>
        <v>653.89029199999993</v>
      </c>
    </row>
    <row r="215" spans="1:54" x14ac:dyDescent="0.25">
      <c r="A215" s="1">
        <v>43745</v>
      </c>
      <c r="B215" s="6">
        <v>33.01</v>
      </c>
      <c r="C215" s="6">
        <v>29.86</v>
      </c>
      <c r="D215" s="6">
        <v>32.56</v>
      </c>
      <c r="E215" s="6">
        <f t="shared" si="90"/>
        <v>30.691708865406035</v>
      </c>
      <c r="F215" s="6">
        <v>30.322658487486748</v>
      </c>
      <c r="G215" s="6">
        <v>40.81</v>
      </c>
      <c r="H215" s="6">
        <v>30.06</v>
      </c>
      <c r="I215" s="6">
        <v>29.25</v>
      </c>
      <c r="J215" s="6">
        <v>23.377709271219025</v>
      </c>
      <c r="K215" s="6">
        <f t="shared" si="91"/>
        <v>3.759999999999998</v>
      </c>
      <c r="L215" s="7">
        <f t="shared" si="83"/>
        <v>5.8722907287809747</v>
      </c>
      <c r="M215" s="6">
        <f t="shared" si="84"/>
        <v>2.9499999999999993</v>
      </c>
      <c r="N215" s="6">
        <f t="shared" si="85"/>
        <v>3.1499999999999986</v>
      </c>
      <c r="O215" s="6">
        <f t="shared" si="86"/>
        <v>-0.19999999999999929</v>
      </c>
      <c r="P215" s="6">
        <f t="shared" si="87"/>
        <v>2.5000000000000036</v>
      </c>
      <c r="Q215" s="6">
        <f t="shared" si="92"/>
        <v>0.63170886540603632</v>
      </c>
      <c r="R215" s="6">
        <f t="shared" si="93"/>
        <v>0.26265848748674969</v>
      </c>
      <c r="S215" s="6">
        <f t="shared" si="88"/>
        <v>10.750000000000004</v>
      </c>
      <c r="T215" s="6">
        <f t="shared" si="94"/>
        <v>7.8000000000000043</v>
      </c>
      <c r="U215" s="4" t="str">
        <f t="shared" si="95"/>
        <v>HIGHER</v>
      </c>
      <c r="V215" s="8">
        <v>668.5</v>
      </c>
      <c r="W215" s="9">
        <f t="shared" si="96"/>
        <v>2.2373415125132539</v>
      </c>
      <c r="X215" s="6">
        <f t="shared" si="97"/>
        <v>30.719551923186831</v>
      </c>
      <c r="Y215" s="6">
        <f t="shared" si="98"/>
        <v>1.8404480768131712</v>
      </c>
      <c r="Z215" s="6">
        <f t="shared" si="99"/>
        <v>0.39689343570008262</v>
      </c>
      <c r="AA215" s="5">
        <f t="shared" si="100"/>
        <v>10</v>
      </c>
      <c r="AB215" s="5">
        <f t="shared" si="101"/>
        <v>2019</v>
      </c>
      <c r="AC215" s="5">
        <f t="shared" si="81"/>
        <v>41</v>
      </c>
      <c r="AF215" s="10">
        <v>57.81</v>
      </c>
      <c r="AG215" s="8">
        <f t="shared" si="102"/>
        <v>1752.9528871616087</v>
      </c>
      <c r="AL215" s="11">
        <f t="shared" si="89"/>
        <v>43745</v>
      </c>
      <c r="AM215" s="10">
        <v>677.25</v>
      </c>
      <c r="AN215" s="6">
        <v>4.1067999999999998</v>
      </c>
      <c r="AO215" s="8">
        <f t="shared" si="103"/>
        <v>126.15905583814369</v>
      </c>
      <c r="AS215" s="14">
        <f t="shared" si="82"/>
        <v>0.2122754759238521</v>
      </c>
      <c r="AT215" s="10">
        <v>312</v>
      </c>
      <c r="AU215" s="6">
        <v>8.93</v>
      </c>
      <c r="AV215" s="6">
        <f t="shared" si="104"/>
        <v>1.8956199999999992</v>
      </c>
      <c r="AW215" s="6">
        <f t="shared" si="105"/>
        <v>2.1869265999999996</v>
      </c>
      <c r="AX215" s="6">
        <f t="shared" si="106"/>
        <v>0.29130660000000042</v>
      </c>
      <c r="AY215" s="12">
        <f t="shared" si="107"/>
        <v>0.34501620039717096</v>
      </c>
      <c r="BB215" s="13">
        <f t="shared" si="108"/>
        <v>658.299532</v>
      </c>
    </row>
    <row r="216" spans="1:54" x14ac:dyDescent="0.25">
      <c r="A216" s="1">
        <v>43746</v>
      </c>
      <c r="B216" s="6">
        <v>32.770000000000003</v>
      </c>
      <c r="C216" s="6">
        <v>29.62</v>
      </c>
      <c r="D216" s="6">
        <v>32.32</v>
      </c>
      <c r="E216" s="6">
        <f t="shared" si="90"/>
        <v>30.374481900388922</v>
      </c>
      <c r="F216" s="6">
        <v>29.903085426889508</v>
      </c>
      <c r="G216" s="6">
        <v>40.57</v>
      </c>
      <c r="H216" s="6">
        <v>29.82</v>
      </c>
      <c r="I216" s="6">
        <v>29.25</v>
      </c>
      <c r="J216" s="6">
        <v>23.534439003481243</v>
      </c>
      <c r="K216" s="6">
        <f t="shared" si="91"/>
        <v>3.5200000000000031</v>
      </c>
      <c r="L216" s="7">
        <f t="shared" si="83"/>
        <v>5.7155609965187573</v>
      </c>
      <c r="M216" s="6">
        <f t="shared" si="84"/>
        <v>2.9500000000000028</v>
      </c>
      <c r="N216" s="6">
        <f t="shared" si="85"/>
        <v>3.1500000000000021</v>
      </c>
      <c r="O216" s="6">
        <f t="shared" si="86"/>
        <v>-0.19999999999999929</v>
      </c>
      <c r="P216" s="6">
        <f t="shared" si="87"/>
        <v>2.5</v>
      </c>
      <c r="Q216" s="6">
        <f t="shared" si="92"/>
        <v>0.55448190038892164</v>
      </c>
      <c r="R216" s="6">
        <f t="shared" si="93"/>
        <v>8.3085426889507374E-2</v>
      </c>
      <c r="S216" s="6">
        <f t="shared" si="88"/>
        <v>10.75</v>
      </c>
      <c r="T216" s="6">
        <f t="shared" si="94"/>
        <v>7.7999999999999972</v>
      </c>
      <c r="U216" s="4" t="str">
        <f t="shared" si="95"/>
        <v>HIGHER</v>
      </c>
      <c r="V216" s="8">
        <v>659.25</v>
      </c>
      <c r="W216" s="9">
        <f t="shared" si="96"/>
        <v>2.4169145731104926</v>
      </c>
      <c r="X216" s="6">
        <f t="shared" si="97"/>
        <v>30.402037174626759</v>
      </c>
      <c r="Y216" s="6">
        <f t="shared" si="98"/>
        <v>1.917962825373241</v>
      </c>
      <c r="Z216" s="6">
        <f t="shared" si="99"/>
        <v>0.49895174773725159</v>
      </c>
      <c r="AA216" s="5">
        <f t="shared" si="100"/>
        <v>10</v>
      </c>
      <c r="AB216" s="5">
        <f t="shared" si="101"/>
        <v>2019</v>
      </c>
      <c r="AC216" s="5">
        <f t="shared" ref="AC216:AC279" si="109">WEEKNUM(A216)</f>
        <v>41</v>
      </c>
      <c r="AF216" s="10">
        <v>57.844999999999999</v>
      </c>
      <c r="AG216" s="8">
        <f t="shared" si="102"/>
        <v>1729.7439765184236</v>
      </c>
      <c r="AL216" s="11">
        <f t="shared" si="89"/>
        <v>43746</v>
      </c>
      <c r="AM216" s="10">
        <v>670.25</v>
      </c>
      <c r="AN216" s="6">
        <v>4.0941999999999998</v>
      </c>
      <c r="AO216" s="8">
        <f t="shared" si="103"/>
        <v>124.4720206003569</v>
      </c>
      <c r="AS216" s="14">
        <f t="shared" si="82"/>
        <v>0.21413125695216917</v>
      </c>
      <c r="AT216" s="10">
        <v>317</v>
      </c>
      <c r="AU216" s="6">
        <v>8.99</v>
      </c>
      <c r="AV216" s="6">
        <f t="shared" si="104"/>
        <v>1.925040000000001</v>
      </c>
      <c r="AW216" s="6">
        <f t="shared" si="105"/>
        <v>2.2169082000000007</v>
      </c>
      <c r="AX216" s="6">
        <f t="shared" si="106"/>
        <v>0.29186819999999969</v>
      </c>
      <c r="AY216" s="12">
        <f t="shared" si="107"/>
        <v>0.33979345226120405</v>
      </c>
      <c r="BB216" s="13">
        <f t="shared" si="108"/>
        <v>653.00844399999994</v>
      </c>
    </row>
    <row r="217" spans="1:54" x14ac:dyDescent="0.25">
      <c r="A217" s="1">
        <v>43747</v>
      </c>
      <c r="B217" s="6">
        <v>32.659999999999997</v>
      </c>
      <c r="C217" s="6">
        <v>29.51</v>
      </c>
      <c r="D217" s="6">
        <v>32.21</v>
      </c>
      <c r="E217" s="6">
        <f t="shared" si="90"/>
        <v>30.238527486810156</v>
      </c>
      <c r="F217" s="6">
        <v>29.767007677506623</v>
      </c>
      <c r="G217" s="6">
        <v>40.46</v>
      </c>
      <c r="H217" s="6">
        <v>29.71</v>
      </c>
      <c r="I217" s="6">
        <v>29.25</v>
      </c>
      <c r="J217" s="6">
        <v>23.752656846160857</v>
      </c>
      <c r="K217" s="6">
        <f t="shared" si="91"/>
        <v>3.4099999999999966</v>
      </c>
      <c r="L217" s="7">
        <f t="shared" si="83"/>
        <v>5.4973431538391431</v>
      </c>
      <c r="M217" s="6">
        <f t="shared" si="84"/>
        <v>2.9499999999999957</v>
      </c>
      <c r="N217" s="6">
        <f t="shared" si="85"/>
        <v>3.149999999999995</v>
      </c>
      <c r="O217" s="6">
        <f t="shared" si="86"/>
        <v>-0.19999999999999929</v>
      </c>
      <c r="P217" s="6">
        <f t="shared" si="87"/>
        <v>2.5</v>
      </c>
      <c r="Q217" s="6">
        <f t="shared" si="92"/>
        <v>0.52852748681015527</v>
      </c>
      <c r="R217" s="6">
        <f t="shared" si="93"/>
        <v>5.7007677506621945E-2</v>
      </c>
      <c r="S217" s="6">
        <f t="shared" si="88"/>
        <v>10.75</v>
      </c>
      <c r="T217" s="6">
        <f t="shared" si="94"/>
        <v>7.8000000000000043</v>
      </c>
      <c r="U217" s="4" t="str">
        <f t="shared" si="95"/>
        <v>HIGHER</v>
      </c>
      <c r="V217" s="8">
        <v>656.25</v>
      </c>
      <c r="W217" s="9">
        <f t="shared" si="96"/>
        <v>2.4429923224933781</v>
      </c>
      <c r="X217" s="6">
        <f t="shared" si="97"/>
        <v>30.265959425243871</v>
      </c>
      <c r="Y217" s="6">
        <f t="shared" si="98"/>
        <v>1.94404057475613</v>
      </c>
      <c r="Z217" s="6">
        <f t="shared" si="99"/>
        <v>0.49895174773724804</v>
      </c>
      <c r="AA217" s="5">
        <f t="shared" si="100"/>
        <v>10</v>
      </c>
      <c r="AB217" s="5">
        <f t="shared" si="101"/>
        <v>2019</v>
      </c>
      <c r="AC217" s="5">
        <f t="shared" si="109"/>
        <v>41</v>
      </c>
      <c r="AF217" s="10">
        <v>57.98</v>
      </c>
      <c r="AG217" s="8">
        <f t="shared" si="102"/>
        <v>1725.891105141834</v>
      </c>
      <c r="AL217" s="11">
        <f t="shared" si="89"/>
        <v>43747</v>
      </c>
      <c r="AM217" s="10">
        <v>667.25</v>
      </c>
      <c r="AN217" s="6">
        <v>4.1089000000000002</v>
      </c>
      <c r="AO217" s="8">
        <f t="shared" si="103"/>
        <v>124.35980068238457</v>
      </c>
      <c r="AS217" s="14">
        <f t="shared" si="82"/>
        <v>0.21648226164079837</v>
      </c>
      <c r="AT217" s="10">
        <v>320</v>
      </c>
      <c r="AU217" s="6">
        <v>9.02</v>
      </c>
      <c r="AV217" s="6">
        <f t="shared" si="104"/>
        <v>1.9526700000000012</v>
      </c>
      <c r="AW217" s="6">
        <f t="shared" si="105"/>
        <v>2.2447955999999998</v>
      </c>
      <c r="AX217" s="6">
        <f t="shared" si="106"/>
        <v>0.29212559999999854</v>
      </c>
      <c r="AY217" s="12">
        <f t="shared" si="107"/>
        <v>0.33693200555143094</v>
      </c>
      <c r="BB217" s="13">
        <f t="shared" si="108"/>
        <v>650.58336199999997</v>
      </c>
    </row>
    <row r="218" spans="1:54" x14ac:dyDescent="0.25">
      <c r="A218" s="1">
        <v>43748</v>
      </c>
      <c r="B218" s="6">
        <v>32.729999999999997</v>
      </c>
      <c r="C218" s="6">
        <v>29.58</v>
      </c>
      <c r="D218" s="6">
        <v>32.28</v>
      </c>
      <c r="E218" s="6">
        <f t="shared" si="90"/>
        <v>30.29517515913464</v>
      </c>
      <c r="F218" s="6">
        <v>29.823706739749493</v>
      </c>
      <c r="G218" s="6">
        <v>40.53</v>
      </c>
      <c r="H218" s="6">
        <v>29.78</v>
      </c>
      <c r="I218" s="6">
        <v>29.25</v>
      </c>
      <c r="J218" s="6">
        <v>23.844210364758794</v>
      </c>
      <c r="K218" s="6">
        <f t="shared" si="91"/>
        <v>3.4799999999999969</v>
      </c>
      <c r="L218" s="7">
        <f t="shared" si="83"/>
        <v>5.4057896352412058</v>
      </c>
      <c r="M218" s="6">
        <f t="shared" si="84"/>
        <v>2.9499999999999957</v>
      </c>
      <c r="N218" s="6">
        <f t="shared" si="85"/>
        <v>3.1499999999999986</v>
      </c>
      <c r="O218" s="6">
        <f t="shared" si="86"/>
        <v>-0.20000000000000284</v>
      </c>
      <c r="P218" s="6">
        <f t="shared" si="87"/>
        <v>2.5</v>
      </c>
      <c r="Q218" s="6">
        <f t="shared" si="92"/>
        <v>0.51517515913463896</v>
      </c>
      <c r="R218" s="6">
        <f t="shared" si="93"/>
        <v>4.3706739749492129E-2</v>
      </c>
      <c r="S218" s="6">
        <f t="shared" si="88"/>
        <v>10.75</v>
      </c>
      <c r="T218" s="6">
        <f t="shared" si="94"/>
        <v>7.8000000000000043</v>
      </c>
      <c r="U218" s="4" t="str">
        <f t="shared" si="95"/>
        <v>HIGHER</v>
      </c>
      <c r="V218" s="8">
        <v>657.5</v>
      </c>
      <c r="W218" s="9">
        <f t="shared" si="96"/>
        <v>2.4562932602505079</v>
      </c>
      <c r="X218" s="6">
        <f t="shared" si="97"/>
        <v>30.322658487486741</v>
      </c>
      <c r="Y218" s="6">
        <f t="shared" si="98"/>
        <v>1.9573415125132598</v>
      </c>
      <c r="Z218" s="6">
        <f t="shared" si="99"/>
        <v>0.49895174773724804</v>
      </c>
      <c r="AA218" s="5">
        <f t="shared" si="100"/>
        <v>10</v>
      </c>
      <c r="AB218" s="5">
        <f t="shared" si="101"/>
        <v>2019</v>
      </c>
      <c r="AC218" s="5">
        <f t="shared" si="109"/>
        <v>41</v>
      </c>
      <c r="AF218" s="10">
        <v>57.795999999999999</v>
      </c>
      <c r="AG218" s="8">
        <f t="shared" si="102"/>
        <v>1723.6909547305618</v>
      </c>
      <c r="AL218" s="11">
        <f t="shared" si="89"/>
        <v>43748</v>
      </c>
      <c r="AM218" s="10">
        <v>668.5</v>
      </c>
      <c r="AN218" s="6">
        <v>4.1089000000000002</v>
      </c>
      <c r="AO218" s="8">
        <f t="shared" si="103"/>
        <v>124.59277145923429</v>
      </c>
      <c r="AS218" s="14">
        <f t="shared" si="82"/>
        <v>0.21217960088691792</v>
      </c>
      <c r="AT218" s="10">
        <v>318</v>
      </c>
      <c r="AU218" s="6">
        <v>9.02</v>
      </c>
      <c r="AV218" s="6">
        <f t="shared" si="104"/>
        <v>1.9138599999999997</v>
      </c>
      <c r="AW218" s="6">
        <f t="shared" si="105"/>
        <v>2.2058217999999989</v>
      </c>
      <c r="AX218" s="6">
        <f t="shared" si="106"/>
        <v>0.29196179999999927</v>
      </c>
      <c r="AY218" s="12">
        <f t="shared" si="107"/>
        <v>0.33881358046646687</v>
      </c>
      <c r="BB218" s="13">
        <f t="shared" si="108"/>
        <v>652.12659599999995</v>
      </c>
    </row>
    <row r="219" spans="1:54" x14ac:dyDescent="0.25">
      <c r="A219" s="1">
        <v>43749</v>
      </c>
      <c r="B219" s="6">
        <v>32.92</v>
      </c>
      <c r="C219" s="6">
        <v>29.77</v>
      </c>
      <c r="D219" s="6">
        <v>32.47</v>
      </c>
      <c r="E219" s="6">
        <f t="shared" si="90"/>
        <v>30.317834228064438</v>
      </c>
      <c r="F219" s="6">
        <v>29.846386364646637</v>
      </c>
      <c r="G219" s="6">
        <v>40.72</v>
      </c>
      <c r="H219" s="6">
        <v>29.97</v>
      </c>
      <c r="I219" s="6">
        <v>29.25</v>
      </c>
      <c r="J219" s="6">
        <v>23.655325777044322</v>
      </c>
      <c r="K219" s="6">
        <f t="shared" si="91"/>
        <v>3.6700000000000017</v>
      </c>
      <c r="L219" s="7">
        <f t="shared" si="83"/>
        <v>5.5946742229556783</v>
      </c>
      <c r="M219" s="6">
        <f t="shared" si="84"/>
        <v>2.9500000000000028</v>
      </c>
      <c r="N219" s="6">
        <f t="shared" si="85"/>
        <v>3.1500000000000021</v>
      </c>
      <c r="O219" s="6">
        <f t="shared" si="86"/>
        <v>-0.19999999999999929</v>
      </c>
      <c r="P219" s="6">
        <f t="shared" si="87"/>
        <v>2.5</v>
      </c>
      <c r="Q219" s="6">
        <f t="shared" si="92"/>
        <v>0.34783422806443909</v>
      </c>
      <c r="R219" s="6">
        <f t="shared" si="93"/>
        <v>-0.12361363535336167</v>
      </c>
      <c r="S219" s="6">
        <f t="shared" si="88"/>
        <v>10.75</v>
      </c>
      <c r="T219" s="6">
        <f t="shared" si="94"/>
        <v>7.7999999999999972</v>
      </c>
      <c r="U219" s="4" t="str">
        <f t="shared" si="95"/>
        <v>HIGHER</v>
      </c>
      <c r="V219" s="8">
        <v>658</v>
      </c>
      <c r="W219" s="9">
        <f t="shared" si="96"/>
        <v>2.6236136353533617</v>
      </c>
      <c r="X219" s="6">
        <f t="shared" si="97"/>
        <v>30.345338112383889</v>
      </c>
      <c r="Y219" s="6">
        <f t="shared" si="98"/>
        <v>2.1246618876161101</v>
      </c>
      <c r="Z219" s="6">
        <f t="shared" si="99"/>
        <v>0.49895174773725159</v>
      </c>
      <c r="AA219" s="5">
        <f t="shared" si="100"/>
        <v>10</v>
      </c>
      <c r="AB219" s="5">
        <f t="shared" si="101"/>
        <v>2019</v>
      </c>
      <c r="AC219" s="5">
        <f t="shared" si="109"/>
        <v>41</v>
      </c>
      <c r="AF219" s="10">
        <v>58.02</v>
      </c>
      <c r="AG219" s="8">
        <f t="shared" si="102"/>
        <v>1731.6873368767983</v>
      </c>
      <c r="AL219" s="11">
        <f t="shared" si="89"/>
        <v>43749</v>
      </c>
      <c r="AM219" s="10">
        <v>669</v>
      </c>
      <c r="AN219" s="6">
        <v>4.1093999999999999</v>
      </c>
      <c r="AO219" s="8">
        <f t="shared" si="103"/>
        <v>124.70113243903036</v>
      </c>
      <c r="AS219" s="14">
        <f t="shared" si="82"/>
        <v>0.20641028446389495</v>
      </c>
      <c r="AT219" s="10">
        <v>321</v>
      </c>
      <c r="AU219" s="6">
        <v>9.14</v>
      </c>
      <c r="AV219" s="6">
        <f t="shared" si="104"/>
        <v>1.88659</v>
      </c>
      <c r="AW219" s="6">
        <f t="shared" si="105"/>
        <v>2.1781071999999995</v>
      </c>
      <c r="AX219" s="6">
        <f t="shared" si="106"/>
        <v>0.29151719999999948</v>
      </c>
      <c r="AY219" s="12">
        <f t="shared" si="107"/>
        <v>0.338007255724809</v>
      </c>
      <c r="BB219" s="13">
        <f t="shared" si="108"/>
        <v>656.31537399999991</v>
      </c>
    </row>
    <row r="220" spans="1:54" x14ac:dyDescent="0.25">
      <c r="A220" s="1">
        <v>43752</v>
      </c>
      <c r="B220" s="6">
        <v>32.950000000000003</v>
      </c>
      <c r="C220" s="6">
        <v>29.8</v>
      </c>
      <c r="D220" s="6">
        <v>32.5</v>
      </c>
      <c r="E220" s="6">
        <f t="shared" si="90"/>
        <v>30.397140969318713</v>
      </c>
      <c r="F220" s="6">
        <v>29.925765051786655</v>
      </c>
      <c r="G220" s="6">
        <v>40.75</v>
      </c>
      <c r="H220" s="6">
        <v>30</v>
      </c>
      <c r="I220" s="6">
        <v>29.25</v>
      </c>
      <c r="J220" s="6">
        <v>23.362289191710882</v>
      </c>
      <c r="K220" s="6">
        <f t="shared" si="91"/>
        <v>3.7000000000000028</v>
      </c>
      <c r="L220" s="7">
        <f t="shared" si="83"/>
        <v>5.8877108082891176</v>
      </c>
      <c r="M220" s="6">
        <f t="shared" si="84"/>
        <v>2.9500000000000028</v>
      </c>
      <c r="N220" s="6">
        <f t="shared" si="85"/>
        <v>3.1500000000000021</v>
      </c>
      <c r="O220" s="6">
        <f t="shared" si="86"/>
        <v>-0.19999999999999929</v>
      </c>
      <c r="P220" s="6">
        <f t="shared" si="87"/>
        <v>2.5</v>
      </c>
      <c r="Q220" s="6">
        <f t="shared" si="92"/>
        <v>0.39714096931871268</v>
      </c>
      <c r="R220" s="6">
        <f t="shared" si="93"/>
        <v>-7.4234948213344865E-2</v>
      </c>
      <c r="S220" s="6">
        <f t="shared" si="88"/>
        <v>10.75</v>
      </c>
      <c r="T220" s="6">
        <f t="shared" si="94"/>
        <v>7.7999999999999972</v>
      </c>
      <c r="U220" s="4" t="str">
        <f t="shared" si="95"/>
        <v>HIGHER</v>
      </c>
      <c r="V220" s="8">
        <v>659.75</v>
      </c>
      <c r="W220" s="9">
        <f t="shared" si="96"/>
        <v>2.5742349482133449</v>
      </c>
      <c r="X220" s="6">
        <f t="shared" si="97"/>
        <v>30.424716799523907</v>
      </c>
      <c r="Y220" s="6">
        <f t="shared" si="98"/>
        <v>2.0752832004760933</v>
      </c>
      <c r="Z220" s="6">
        <f t="shared" si="99"/>
        <v>0.49895174773725159</v>
      </c>
      <c r="AA220" s="5">
        <f t="shared" si="100"/>
        <v>10</v>
      </c>
      <c r="AB220" s="5">
        <f t="shared" si="101"/>
        <v>2019</v>
      </c>
      <c r="AC220" s="5">
        <f t="shared" si="109"/>
        <v>42</v>
      </c>
      <c r="AF220" s="10">
        <v>58.02</v>
      </c>
      <c r="AG220" s="8">
        <f t="shared" si="102"/>
        <v>1736.2928883046618</v>
      </c>
      <c r="AL220" s="11">
        <f t="shared" si="89"/>
        <v>43752</v>
      </c>
      <c r="AM220" s="10">
        <v>670.75</v>
      </c>
      <c r="AN220" s="6">
        <v>4.1254999999999997</v>
      </c>
      <c r="AO220" s="8">
        <f t="shared" si="103"/>
        <v>125.51716915643587</v>
      </c>
      <c r="AS220" s="14">
        <f t="shared" si="82"/>
        <v>0.15951664876476898</v>
      </c>
      <c r="AT220" s="10">
        <v>311</v>
      </c>
      <c r="AU220" s="6">
        <v>9.31</v>
      </c>
      <c r="AV220" s="6">
        <f t="shared" si="104"/>
        <v>1.4850999999999992</v>
      </c>
      <c r="AW220" s="6">
        <f t="shared" si="105"/>
        <v>1.776546999999999</v>
      </c>
      <c r="AX220" s="6">
        <f t="shared" si="106"/>
        <v>0.29144699999999979</v>
      </c>
      <c r="AY220" s="12">
        <f t="shared" si="107"/>
        <v>0.34533060423786127</v>
      </c>
      <c r="BB220" s="13">
        <f t="shared" si="108"/>
        <v>656.97676000000001</v>
      </c>
    </row>
    <row r="221" spans="1:54" x14ac:dyDescent="0.25">
      <c r="A221" s="1">
        <v>43753</v>
      </c>
      <c r="B221" s="6">
        <v>33.340000000000003</v>
      </c>
      <c r="C221" s="6">
        <v>30.19</v>
      </c>
      <c r="D221" s="6">
        <v>32.89</v>
      </c>
      <c r="E221" s="6">
        <f t="shared" si="90"/>
        <v>30.578413520757071</v>
      </c>
      <c r="F221" s="6">
        <v>30.061842801169547</v>
      </c>
      <c r="G221" s="6">
        <v>41.14</v>
      </c>
      <c r="H221" s="6">
        <v>30.39</v>
      </c>
      <c r="I221" s="6">
        <v>29.25</v>
      </c>
      <c r="J221" s="6">
        <v>23.529637097876531</v>
      </c>
      <c r="K221" s="6">
        <f t="shared" si="91"/>
        <v>4.0900000000000034</v>
      </c>
      <c r="L221" s="7">
        <f t="shared" si="83"/>
        <v>5.720362902123469</v>
      </c>
      <c r="M221" s="6">
        <f t="shared" si="84"/>
        <v>2.9500000000000028</v>
      </c>
      <c r="N221" s="6">
        <f t="shared" si="85"/>
        <v>3.1500000000000021</v>
      </c>
      <c r="O221" s="6">
        <f t="shared" si="86"/>
        <v>-0.19999999999999929</v>
      </c>
      <c r="P221" s="6">
        <f t="shared" si="87"/>
        <v>2.5</v>
      </c>
      <c r="Q221" s="6">
        <f t="shared" si="92"/>
        <v>0.18841352075707007</v>
      </c>
      <c r="R221" s="6">
        <f t="shared" si="93"/>
        <v>-0.32815719883045347</v>
      </c>
      <c r="S221" s="6">
        <f t="shared" si="88"/>
        <v>10.75</v>
      </c>
      <c r="T221" s="6">
        <f t="shared" si="94"/>
        <v>7.7999999999999972</v>
      </c>
      <c r="U221" s="4" t="str">
        <f t="shared" si="95"/>
        <v>HIGHER</v>
      </c>
      <c r="V221" s="8">
        <v>662.75</v>
      </c>
      <c r="W221" s="9">
        <f t="shared" si="96"/>
        <v>2.8281571988304535</v>
      </c>
      <c r="X221" s="6">
        <f t="shared" si="97"/>
        <v>30.60615379870109</v>
      </c>
      <c r="Y221" s="6">
        <f t="shared" si="98"/>
        <v>2.2838462012989105</v>
      </c>
      <c r="Z221" s="6">
        <f t="shared" si="99"/>
        <v>0.54431099753154299</v>
      </c>
      <c r="AA221" s="5">
        <f t="shared" si="100"/>
        <v>10</v>
      </c>
      <c r="AB221" s="5">
        <f t="shared" si="101"/>
        <v>2019</v>
      </c>
      <c r="AC221" s="5">
        <f t="shared" si="109"/>
        <v>42</v>
      </c>
      <c r="AF221" s="10">
        <v>58.27</v>
      </c>
      <c r="AG221" s="8">
        <f t="shared" si="102"/>
        <v>1751.7035800241495</v>
      </c>
      <c r="AL221" s="11">
        <f t="shared" si="89"/>
        <v>43753</v>
      </c>
      <c r="AM221" s="10">
        <v>674.75</v>
      </c>
      <c r="AN221" s="6">
        <v>4.1805000000000003</v>
      </c>
      <c r="AO221" s="8">
        <f t="shared" si="103"/>
        <v>127.94902595546995</v>
      </c>
      <c r="AS221" s="14">
        <f t="shared" si="82"/>
        <v>0.16560930735930732</v>
      </c>
      <c r="AT221" s="10">
        <v>308</v>
      </c>
      <c r="AU221" s="6">
        <v>9.24</v>
      </c>
      <c r="AV221" s="6">
        <f t="shared" si="104"/>
        <v>1.5302299999999995</v>
      </c>
      <c r="AW221" s="6">
        <f t="shared" si="105"/>
        <v>1.8207643999999998</v>
      </c>
      <c r="AX221" s="6">
        <f t="shared" si="106"/>
        <v>0.2905344000000003</v>
      </c>
      <c r="AY221" s="12">
        <f t="shared" si="107"/>
        <v>0.35019813660023807</v>
      </c>
      <c r="BB221" s="13">
        <f t="shared" si="108"/>
        <v>665.57477800000004</v>
      </c>
    </row>
    <row r="222" spans="1:54" x14ac:dyDescent="0.25">
      <c r="A222" s="1">
        <v>43754</v>
      </c>
      <c r="B222" s="6">
        <v>33.35</v>
      </c>
      <c r="C222" s="6">
        <v>30.2</v>
      </c>
      <c r="D222" s="6">
        <v>32.9</v>
      </c>
      <c r="E222" s="6">
        <f t="shared" si="90"/>
        <v>30.544424917362377</v>
      </c>
      <c r="F222" s="6">
        <v>29.971124301580954</v>
      </c>
      <c r="G222" s="6">
        <v>41.15</v>
      </c>
      <c r="H222" s="6">
        <v>30.4</v>
      </c>
      <c r="I222" s="6">
        <v>29.25</v>
      </c>
      <c r="J222" s="6">
        <v>24.369712599630006</v>
      </c>
      <c r="K222" s="6">
        <f t="shared" si="91"/>
        <v>4.1000000000000014</v>
      </c>
      <c r="L222" s="7">
        <f t="shared" si="83"/>
        <v>4.8802874003699941</v>
      </c>
      <c r="M222" s="6">
        <f t="shared" si="84"/>
        <v>2.9500000000000028</v>
      </c>
      <c r="N222" s="6">
        <f t="shared" si="85"/>
        <v>3.1500000000000021</v>
      </c>
      <c r="O222" s="6">
        <f t="shared" si="86"/>
        <v>-0.19999999999999929</v>
      </c>
      <c r="P222" s="6">
        <f t="shared" si="87"/>
        <v>2.5</v>
      </c>
      <c r="Q222" s="6">
        <f t="shared" si="92"/>
        <v>0.14442491736237884</v>
      </c>
      <c r="R222" s="6">
        <f t="shared" si="93"/>
        <v>-0.42887569841904494</v>
      </c>
      <c r="S222" s="6">
        <f t="shared" si="88"/>
        <v>10.75</v>
      </c>
      <c r="T222" s="6">
        <f t="shared" si="94"/>
        <v>7.7999999999999972</v>
      </c>
      <c r="U222" s="4" t="str">
        <f t="shared" si="95"/>
        <v>HIGHER</v>
      </c>
      <c r="V222" s="8">
        <v>660.75</v>
      </c>
      <c r="W222" s="9">
        <f t="shared" si="96"/>
        <v>2.9288756984190449</v>
      </c>
      <c r="X222" s="6">
        <f t="shared" si="97"/>
        <v>30.572134361355367</v>
      </c>
      <c r="Y222" s="6">
        <f t="shared" si="98"/>
        <v>2.3278656386446315</v>
      </c>
      <c r="Z222" s="6">
        <f t="shared" si="99"/>
        <v>0.60101005977441346</v>
      </c>
      <c r="AA222" s="5">
        <f t="shared" si="100"/>
        <v>10</v>
      </c>
      <c r="AB222" s="5">
        <f t="shared" si="101"/>
        <v>2019</v>
      </c>
      <c r="AC222" s="5">
        <f t="shared" si="109"/>
        <v>42</v>
      </c>
      <c r="AF222" s="10">
        <v>58.34</v>
      </c>
      <c r="AG222" s="8">
        <f t="shared" si="102"/>
        <v>1748.5153917542327</v>
      </c>
      <c r="AL222" s="11">
        <f t="shared" si="89"/>
        <v>43754</v>
      </c>
      <c r="AM222" s="10">
        <v>674</v>
      </c>
      <c r="AN222" s="6">
        <v>4.1505000000000001</v>
      </c>
      <c r="AO222" s="8">
        <f t="shared" si="103"/>
        <v>126.88964366680547</v>
      </c>
      <c r="AS222" s="14">
        <f t="shared" si="82"/>
        <v>0.16567538126361647</v>
      </c>
      <c r="AT222" s="10">
        <v>305</v>
      </c>
      <c r="AU222" s="6">
        <v>9.18</v>
      </c>
      <c r="AV222" s="6">
        <f t="shared" si="104"/>
        <v>1.5208999999999993</v>
      </c>
      <c r="AW222" s="6">
        <f t="shared" si="105"/>
        <v>1.8114109999999997</v>
      </c>
      <c r="AX222" s="6">
        <f t="shared" si="106"/>
        <v>0.29051100000000041</v>
      </c>
      <c r="AY222" s="12">
        <f t="shared" si="107"/>
        <v>0.35249718820718284</v>
      </c>
      <c r="BB222" s="13">
        <f t="shared" si="108"/>
        <v>665.79523999999992</v>
      </c>
    </row>
    <row r="223" spans="1:54" x14ac:dyDescent="0.25">
      <c r="A223" s="1">
        <v>43755</v>
      </c>
      <c r="B223" s="6">
        <v>33.340000000000003</v>
      </c>
      <c r="C223" s="6">
        <v>30.19</v>
      </c>
      <c r="D223" s="6">
        <v>32.89</v>
      </c>
      <c r="E223" s="6">
        <f t="shared" si="90"/>
        <v>30.61240212415176</v>
      </c>
      <c r="F223" s="6">
        <v>29.937104864235231</v>
      </c>
      <c r="G223" s="6">
        <v>41.14</v>
      </c>
      <c r="H223" s="6">
        <v>30.39</v>
      </c>
      <c r="I223" s="6">
        <v>29.25</v>
      </c>
      <c r="J223" s="6">
        <v>24.52526215541269</v>
      </c>
      <c r="K223" s="6">
        <f t="shared" si="91"/>
        <v>4.0900000000000034</v>
      </c>
      <c r="L223" s="7">
        <f t="shared" si="83"/>
        <v>4.7247378445873096</v>
      </c>
      <c r="M223" s="6">
        <f t="shared" si="84"/>
        <v>2.9500000000000028</v>
      </c>
      <c r="N223" s="6">
        <f t="shared" si="85"/>
        <v>3.1500000000000021</v>
      </c>
      <c r="O223" s="6">
        <f t="shared" si="86"/>
        <v>-0.19999999999999929</v>
      </c>
      <c r="P223" s="6">
        <f t="shared" si="87"/>
        <v>2.5</v>
      </c>
      <c r="Q223" s="6">
        <f t="shared" si="92"/>
        <v>0.22240212415175975</v>
      </c>
      <c r="R223" s="6">
        <f t="shared" si="93"/>
        <v>-0.45289513576476992</v>
      </c>
      <c r="S223" s="6">
        <f t="shared" si="88"/>
        <v>10.75</v>
      </c>
      <c r="T223" s="6">
        <f t="shared" si="94"/>
        <v>7.7999999999999972</v>
      </c>
      <c r="U223" s="4" t="str">
        <f t="shared" si="95"/>
        <v>HIGHER</v>
      </c>
      <c r="V223" s="8">
        <v>660</v>
      </c>
      <c r="W223" s="9">
        <f t="shared" si="96"/>
        <v>2.9528951357647699</v>
      </c>
      <c r="X223" s="6">
        <f t="shared" si="97"/>
        <v>30.640173236046813</v>
      </c>
      <c r="Y223" s="6">
        <f t="shared" si="98"/>
        <v>2.2498267639531875</v>
      </c>
      <c r="Z223" s="6">
        <f t="shared" si="99"/>
        <v>0.70306837181158244</v>
      </c>
      <c r="AA223" s="5">
        <f t="shared" si="100"/>
        <v>10</v>
      </c>
      <c r="AB223" s="5">
        <f t="shared" si="101"/>
        <v>2019</v>
      </c>
      <c r="AC223" s="5">
        <f t="shared" si="109"/>
        <v>42</v>
      </c>
      <c r="AF223" s="10">
        <v>58.23</v>
      </c>
      <c r="AG223" s="8">
        <f t="shared" si="102"/>
        <v>1743.2376162444175</v>
      </c>
      <c r="AL223" s="11">
        <f t="shared" si="89"/>
        <v>43755</v>
      </c>
      <c r="AM223" s="10">
        <v>675.5</v>
      </c>
      <c r="AN223" s="6">
        <v>4.1630000000000003</v>
      </c>
      <c r="AO223" s="8">
        <f t="shared" si="103"/>
        <v>127.55504118166292</v>
      </c>
      <c r="AS223" s="14">
        <f t="shared" si="82"/>
        <v>0.16558893709327535</v>
      </c>
      <c r="AT223" s="10">
        <v>307</v>
      </c>
      <c r="AU223" s="6">
        <v>9.2200000000000006</v>
      </c>
      <c r="AV223" s="6">
        <f t="shared" si="104"/>
        <v>1.5267299999999988</v>
      </c>
      <c r="AW223" s="6">
        <f t="shared" si="105"/>
        <v>1.8172643999999991</v>
      </c>
      <c r="AX223" s="6">
        <f t="shared" si="106"/>
        <v>0.2905344000000003</v>
      </c>
      <c r="AY223" s="12">
        <f t="shared" si="107"/>
        <v>0.35093852786434532</v>
      </c>
      <c r="BB223" s="13">
        <f t="shared" si="108"/>
        <v>665.57477800000004</v>
      </c>
    </row>
    <row r="224" spans="1:54" x14ac:dyDescent="0.25">
      <c r="A224" s="1">
        <v>43756</v>
      </c>
      <c r="B224" s="6">
        <v>33.31</v>
      </c>
      <c r="C224" s="6">
        <v>30.16</v>
      </c>
      <c r="D224" s="6">
        <v>32.86</v>
      </c>
      <c r="E224" s="6">
        <f t="shared" si="90"/>
        <v>30.691708865406035</v>
      </c>
      <c r="F224" s="6">
        <v>30.016483551375252</v>
      </c>
      <c r="G224" s="6">
        <v>41.11</v>
      </c>
      <c r="H224" s="6">
        <v>30.36</v>
      </c>
      <c r="I224" s="6">
        <v>29.25</v>
      </c>
      <c r="J224" s="6">
        <v>24.766042002381347</v>
      </c>
      <c r="K224" s="6">
        <f t="shared" si="91"/>
        <v>4.0600000000000023</v>
      </c>
      <c r="L224" s="7">
        <f t="shared" si="83"/>
        <v>4.4839579976186528</v>
      </c>
      <c r="M224" s="6">
        <f t="shared" si="84"/>
        <v>2.9500000000000028</v>
      </c>
      <c r="N224" s="6">
        <f t="shared" si="85"/>
        <v>3.1500000000000021</v>
      </c>
      <c r="O224" s="6">
        <f t="shared" si="86"/>
        <v>-0.19999999999999929</v>
      </c>
      <c r="P224" s="6">
        <f t="shared" si="87"/>
        <v>2.5</v>
      </c>
      <c r="Q224" s="6">
        <f t="shared" si="92"/>
        <v>0.33170886540603561</v>
      </c>
      <c r="R224" s="6">
        <f t="shared" si="93"/>
        <v>-0.34351644862474728</v>
      </c>
      <c r="S224" s="6">
        <f t="shared" si="88"/>
        <v>10.75</v>
      </c>
      <c r="T224" s="6">
        <f t="shared" si="94"/>
        <v>7.7999999999999972</v>
      </c>
      <c r="U224" s="4" t="str">
        <f t="shared" si="95"/>
        <v>HIGHER</v>
      </c>
      <c r="V224" s="8">
        <v>661.75</v>
      </c>
      <c r="W224" s="9">
        <f t="shared" si="96"/>
        <v>2.8435164486247473</v>
      </c>
      <c r="X224" s="6">
        <f t="shared" si="97"/>
        <v>30.719551923186831</v>
      </c>
      <c r="Y224" s="6">
        <f t="shared" si="98"/>
        <v>2.1404480768131684</v>
      </c>
      <c r="Z224" s="6">
        <f t="shared" si="99"/>
        <v>0.70306837181157888</v>
      </c>
      <c r="AA224" s="5">
        <f t="shared" si="100"/>
        <v>10</v>
      </c>
      <c r="AB224" s="5">
        <f t="shared" si="101"/>
        <v>2019</v>
      </c>
      <c r="AC224" s="5">
        <f t="shared" si="109"/>
        <v>42</v>
      </c>
      <c r="AF224" s="10">
        <v>58.167999999999999</v>
      </c>
      <c r="AG224" s="8">
        <f t="shared" si="102"/>
        <v>1745.9988152163955</v>
      </c>
      <c r="AL224" s="11">
        <f t="shared" si="89"/>
        <v>43756</v>
      </c>
      <c r="AM224" s="10">
        <v>677.25</v>
      </c>
      <c r="AN224" s="6">
        <v>4.1105</v>
      </c>
      <c r="AO224" s="8">
        <f t="shared" si="103"/>
        <v>126.27271818025947</v>
      </c>
      <c r="AS224" s="14">
        <f t="shared" ref="AS224:AS287" si="110">AV224/AU224</f>
        <v>0.16777272727272721</v>
      </c>
      <c r="AT224" s="10">
        <v>309</v>
      </c>
      <c r="AU224" s="6">
        <v>9.24</v>
      </c>
      <c r="AV224" s="6">
        <f t="shared" si="104"/>
        <v>1.5502199999999995</v>
      </c>
      <c r="AW224" s="6">
        <f t="shared" si="105"/>
        <v>1.8408245999999995</v>
      </c>
      <c r="AX224" s="6">
        <f t="shared" si="106"/>
        <v>0.29060459999999999</v>
      </c>
      <c r="AY224" s="12">
        <f t="shared" si="107"/>
        <v>0.34925623523022697</v>
      </c>
      <c r="BB224" s="13">
        <f t="shared" si="108"/>
        <v>664.91339199999993</v>
      </c>
    </row>
    <row r="225" spans="1:54" x14ac:dyDescent="0.25">
      <c r="A225" s="1">
        <v>43759</v>
      </c>
      <c r="B225" s="6">
        <v>33.43</v>
      </c>
      <c r="C225" s="6">
        <v>30.28</v>
      </c>
      <c r="D225" s="6">
        <v>32.979999999999997</v>
      </c>
      <c r="E225" s="6">
        <f t="shared" si="90"/>
        <v>30.533095382897478</v>
      </c>
      <c r="F225" s="6">
        <v>29.857726177095213</v>
      </c>
      <c r="G225" s="6">
        <v>41.23</v>
      </c>
      <c r="H225" s="6">
        <v>30.48</v>
      </c>
      <c r="I225" s="6">
        <v>29.25</v>
      </c>
      <c r="J225" s="6">
        <v>24.806517949703402</v>
      </c>
      <c r="K225" s="6">
        <f t="shared" si="91"/>
        <v>4.18</v>
      </c>
      <c r="L225" s="7">
        <f t="shared" si="83"/>
        <v>4.4434820502965984</v>
      </c>
      <c r="M225" s="6">
        <f t="shared" si="84"/>
        <v>2.9499999999999993</v>
      </c>
      <c r="N225" s="6">
        <f t="shared" si="85"/>
        <v>3.1499999999999986</v>
      </c>
      <c r="O225" s="6">
        <f t="shared" si="86"/>
        <v>-0.19999999999999929</v>
      </c>
      <c r="P225" s="6">
        <f t="shared" si="87"/>
        <v>2.4999999999999964</v>
      </c>
      <c r="Q225" s="6">
        <f t="shared" si="92"/>
        <v>5.3095382897478061E-2</v>
      </c>
      <c r="R225" s="6">
        <f t="shared" si="93"/>
        <v>-0.62227382290478772</v>
      </c>
      <c r="S225" s="6">
        <f t="shared" si="88"/>
        <v>10.749999999999996</v>
      </c>
      <c r="T225" s="6">
        <f t="shared" si="94"/>
        <v>7.7999999999999972</v>
      </c>
      <c r="U225" s="4" t="str">
        <f t="shared" si="95"/>
        <v>HIGHER</v>
      </c>
      <c r="V225" s="8">
        <v>658.25</v>
      </c>
      <c r="W225" s="9">
        <f t="shared" si="96"/>
        <v>3.1222738229047842</v>
      </c>
      <c r="X225" s="6">
        <f t="shared" si="97"/>
        <v>30.560794548906795</v>
      </c>
      <c r="Y225" s="6">
        <f t="shared" si="98"/>
        <v>2.4192054510932017</v>
      </c>
      <c r="Z225" s="6">
        <f t="shared" si="99"/>
        <v>0.70306837181158244</v>
      </c>
      <c r="AA225" s="5">
        <f t="shared" si="100"/>
        <v>10</v>
      </c>
      <c r="AB225" s="5">
        <f t="shared" si="101"/>
        <v>2019</v>
      </c>
      <c r="AC225" s="5">
        <f t="shared" si="109"/>
        <v>43</v>
      </c>
      <c r="AF225" s="10">
        <v>58.31</v>
      </c>
      <c r="AG225" s="8">
        <f t="shared" si="102"/>
        <v>1741.0040133864222</v>
      </c>
      <c r="AL225" s="11">
        <f t="shared" si="89"/>
        <v>43759</v>
      </c>
      <c r="AM225" s="10">
        <v>673.75</v>
      </c>
      <c r="AN225" s="6">
        <v>4.1284999999999998</v>
      </c>
      <c r="AO225" s="8">
        <f t="shared" si="103"/>
        <v>126.1702402951617</v>
      </c>
      <c r="AS225" s="14">
        <f t="shared" si="110"/>
        <v>0.16801300108342346</v>
      </c>
      <c r="AT225" s="10">
        <v>308</v>
      </c>
      <c r="AU225" s="6">
        <v>9.23</v>
      </c>
      <c r="AV225" s="6">
        <f t="shared" si="104"/>
        <v>1.5507599999999986</v>
      </c>
      <c r="AW225" s="6">
        <f t="shared" si="105"/>
        <v>1.841083799999998</v>
      </c>
      <c r="AX225" s="6">
        <f t="shared" si="106"/>
        <v>0.29032379999999947</v>
      </c>
      <c r="AY225" s="12">
        <f t="shared" si="107"/>
        <v>0.35081184396164428</v>
      </c>
      <c r="BB225" s="13">
        <f t="shared" si="108"/>
        <v>667.55893600000002</v>
      </c>
    </row>
    <row r="226" spans="1:54" x14ac:dyDescent="0.25">
      <c r="A226" s="1">
        <v>43760</v>
      </c>
      <c r="B226" s="6">
        <v>33.9</v>
      </c>
      <c r="C226" s="6">
        <v>30.75</v>
      </c>
      <c r="D226" s="6">
        <v>33.35</v>
      </c>
      <c r="E226" s="6">
        <f t="shared" si="90"/>
        <v>30.997606295958256</v>
      </c>
      <c r="F226" s="6">
        <v>30.231939987898155</v>
      </c>
      <c r="G226" s="6">
        <v>41.6</v>
      </c>
      <c r="H226" s="6">
        <v>30.85</v>
      </c>
      <c r="I226" s="6">
        <v>29.25</v>
      </c>
      <c r="J226" s="6">
        <v>25.100879334459847</v>
      </c>
      <c r="K226" s="6">
        <f t="shared" si="91"/>
        <v>4.6499999999999986</v>
      </c>
      <c r="L226" s="7">
        <f t="shared" si="83"/>
        <v>4.1491206655401527</v>
      </c>
      <c r="M226" s="6">
        <f t="shared" si="84"/>
        <v>3.0499999999999972</v>
      </c>
      <c r="N226" s="6">
        <f t="shared" si="85"/>
        <v>3.1499999999999986</v>
      </c>
      <c r="O226" s="6">
        <f t="shared" si="86"/>
        <v>-0.10000000000000142</v>
      </c>
      <c r="P226" s="6">
        <f t="shared" si="87"/>
        <v>2.5</v>
      </c>
      <c r="Q226" s="6">
        <f t="shared" si="92"/>
        <v>0.14760629595825492</v>
      </c>
      <c r="R226" s="6">
        <f t="shared" si="93"/>
        <v>-0.61806001210184647</v>
      </c>
      <c r="S226" s="6">
        <f t="shared" si="88"/>
        <v>10.75</v>
      </c>
      <c r="T226" s="6">
        <f t="shared" si="94"/>
        <v>7.7000000000000028</v>
      </c>
      <c r="U226" s="4" t="str">
        <f t="shared" si="95"/>
        <v>HIGHER</v>
      </c>
      <c r="V226" s="8">
        <v>666.5</v>
      </c>
      <c r="W226" s="9">
        <f t="shared" si="96"/>
        <v>3.1180600121018465</v>
      </c>
      <c r="X226" s="6">
        <f t="shared" si="97"/>
        <v>31.025726859298327</v>
      </c>
      <c r="Y226" s="6">
        <f t="shared" si="98"/>
        <v>2.3242731407016741</v>
      </c>
      <c r="Z226" s="6">
        <f t="shared" si="99"/>
        <v>0.79378687140017234</v>
      </c>
      <c r="AA226" s="5">
        <f t="shared" si="100"/>
        <v>10</v>
      </c>
      <c r="AB226" s="5">
        <f t="shared" si="101"/>
        <v>2019</v>
      </c>
      <c r="AC226" s="5">
        <f t="shared" si="109"/>
        <v>43</v>
      </c>
      <c r="AF226" s="10">
        <v>58.64</v>
      </c>
      <c r="AG226" s="8">
        <f t="shared" si="102"/>
        <v>1772.8009608903476</v>
      </c>
      <c r="AL226" s="11">
        <f t="shared" si="89"/>
        <v>43760</v>
      </c>
      <c r="AM226" s="10">
        <v>684</v>
      </c>
      <c r="AN226" s="6">
        <v>4.0816999999999997</v>
      </c>
      <c r="AO226" s="8">
        <f t="shared" si="103"/>
        <v>126.637709321598</v>
      </c>
      <c r="AS226" s="14">
        <f t="shared" si="110"/>
        <v>0.17015692640692626</v>
      </c>
      <c r="AT226" s="10">
        <v>307</v>
      </c>
      <c r="AU226" s="6">
        <v>9.24</v>
      </c>
      <c r="AV226" s="6">
        <f t="shared" si="104"/>
        <v>1.5722499999999986</v>
      </c>
      <c r="AW226" s="6">
        <f t="shared" si="105"/>
        <v>1.8614739999999994</v>
      </c>
      <c r="AX226" s="6">
        <f t="shared" si="106"/>
        <v>0.28922400000000081</v>
      </c>
      <c r="AY226" s="12">
        <f t="shared" si="107"/>
        <v>0.35474205781339435</v>
      </c>
      <c r="BB226" s="13">
        <f t="shared" si="108"/>
        <v>677.92065000000002</v>
      </c>
    </row>
    <row r="227" spans="1:54" x14ac:dyDescent="0.25">
      <c r="A227" s="1">
        <v>43761</v>
      </c>
      <c r="B227" s="6">
        <v>33.630000000000003</v>
      </c>
      <c r="C227" s="6">
        <v>30.48</v>
      </c>
      <c r="D227" s="6">
        <v>33.08</v>
      </c>
      <c r="E227" s="6">
        <f t="shared" si="90"/>
        <v>30.58974305522197</v>
      </c>
      <c r="F227" s="6">
        <v>30.016483551375252</v>
      </c>
      <c r="G227" s="6">
        <v>41.33</v>
      </c>
      <c r="H227" s="6">
        <v>30.58</v>
      </c>
      <c r="I227" s="6">
        <v>29.25</v>
      </c>
      <c r="J227" s="6">
        <v>25.171891369361955</v>
      </c>
      <c r="K227" s="6">
        <f t="shared" si="91"/>
        <v>4.3800000000000026</v>
      </c>
      <c r="L227" s="7">
        <f t="shared" si="83"/>
        <v>4.0781086306380452</v>
      </c>
      <c r="M227" s="6">
        <f t="shared" si="84"/>
        <v>3.0500000000000043</v>
      </c>
      <c r="N227" s="6">
        <f t="shared" si="85"/>
        <v>3.1500000000000021</v>
      </c>
      <c r="O227" s="6">
        <f t="shared" si="86"/>
        <v>-9.9999999999997868E-2</v>
      </c>
      <c r="P227" s="6">
        <f t="shared" si="87"/>
        <v>2.5</v>
      </c>
      <c r="Q227" s="6">
        <f t="shared" si="92"/>
        <v>9.7430552219712752E-3</v>
      </c>
      <c r="R227" s="6">
        <f t="shared" si="93"/>
        <v>-0.56351644862474615</v>
      </c>
      <c r="S227" s="6">
        <f t="shared" si="88"/>
        <v>10.75</v>
      </c>
      <c r="T227" s="6">
        <f t="shared" si="94"/>
        <v>7.6999999999999957</v>
      </c>
      <c r="U227" s="4" t="str">
        <f t="shared" si="95"/>
        <v>HIGHER</v>
      </c>
      <c r="V227" s="8">
        <v>661.75</v>
      </c>
      <c r="W227" s="9">
        <f t="shared" si="96"/>
        <v>3.0635164486247461</v>
      </c>
      <c r="X227" s="6">
        <f t="shared" si="97"/>
        <v>30.617493611149666</v>
      </c>
      <c r="Y227" s="6">
        <f t="shared" si="98"/>
        <v>2.4625063888503327</v>
      </c>
      <c r="Z227" s="6">
        <f t="shared" si="99"/>
        <v>0.60101005977441346</v>
      </c>
      <c r="AA227" s="5">
        <f t="shared" si="100"/>
        <v>10</v>
      </c>
      <c r="AB227" s="5">
        <f t="shared" si="101"/>
        <v>2019</v>
      </c>
      <c r="AC227" s="5">
        <f t="shared" si="109"/>
        <v>43</v>
      </c>
      <c r="AF227" s="10">
        <v>58.801000000000002</v>
      </c>
      <c r="AG227" s="8">
        <f t="shared" si="102"/>
        <v>1764.999249304416</v>
      </c>
      <c r="AL227" s="11">
        <f t="shared" si="89"/>
        <v>43761</v>
      </c>
      <c r="AM227" s="10">
        <v>675</v>
      </c>
      <c r="AN227" s="6">
        <v>4.0336999999999996</v>
      </c>
      <c r="AO227" s="8">
        <f t="shared" si="103"/>
        <v>123.50178397929442</v>
      </c>
      <c r="AS227" s="14">
        <f t="shared" si="110"/>
        <v>0.17182467532467527</v>
      </c>
      <c r="AT227" s="10">
        <v>309</v>
      </c>
      <c r="AU227" s="6">
        <v>9.24</v>
      </c>
      <c r="AV227" s="6">
        <f t="shared" si="104"/>
        <v>1.5876599999999996</v>
      </c>
      <c r="AW227" s="6">
        <f t="shared" si="105"/>
        <v>1.8775157999999994</v>
      </c>
      <c r="AX227" s="6">
        <f t="shared" si="106"/>
        <v>0.28985579999999977</v>
      </c>
      <c r="AY227" s="12">
        <f t="shared" si="107"/>
        <v>0.35143231504232231</v>
      </c>
      <c r="BB227" s="13">
        <f t="shared" si="108"/>
        <v>671.96817599999997</v>
      </c>
    </row>
    <row r="228" spans="1:54" x14ac:dyDescent="0.25">
      <c r="A228" s="1">
        <v>43762</v>
      </c>
      <c r="B228" s="6">
        <v>34.39</v>
      </c>
      <c r="C228" s="6">
        <v>31.24</v>
      </c>
      <c r="D228" s="6">
        <v>33.840000000000003</v>
      </c>
      <c r="E228" s="6">
        <f t="shared" si="90"/>
        <v>31.326162795440272</v>
      </c>
      <c r="F228" s="6">
        <v>30.560794548906799</v>
      </c>
      <c r="G228" s="6">
        <v>42.09</v>
      </c>
      <c r="H228" s="6">
        <v>31.34</v>
      </c>
      <c r="I228" s="6">
        <v>29.75</v>
      </c>
      <c r="J228" s="6">
        <v>25.829723406648963</v>
      </c>
      <c r="K228" s="6">
        <f t="shared" si="91"/>
        <v>4.6400000000000006</v>
      </c>
      <c r="L228" s="7">
        <f t="shared" si="83"/>
        <v>3.9202765933510371</v>
      </c>
      <c r="M228" s="6">
        <f t="shared" si="84"/>
        <v>3.0500000000000007</v>
      </c>
      <c r="N228" s="6">
        <f t="shared" si="85"/>
        <v>3.1500000000000021</v>
      </c>
      <c r="O228" s="6">
        <f t="shared" si="86"/>
        <v>-0.10000000000000142</v>
      </c>
      <c r="P228" s="6">
        <f t="shared" si="87"/>
        <v>2.5000000000000036</v>
      </c>
      <c r="Q228" s="6">
        <f t="shared" si="92"/>
        <v>-1.3837204559727923E-2</v>
      </c>
      <c r="R228" s="6">
        <f t="shared" si="93"/>
        <v>-0.77920545109320116</v>
      </c>
      <c r="S228" s="6">
        <f t="shared" si="88"/>
        <v>10.750000000000004</v>
      </c>
      <c r="T228" s="6">
        <f t="shared" si="94"/>
        <v>7.7000000000000028</v>
      </c>
      <c r="U228" s="4" t="str">
        <f t="shared" si="95"/>
        <v>HIGHER</v>
      </c>
      <c r="V228" s="8">
        <v>673.75</v>
      </c>
      <c r="W228" s="9">
        <f t="shared" si="96"/>
        <v>3.2792054510932047</v>
      </c>
      <c r="X228" s="6">
        <f t="shared" si="97"/>
        <v>31.354581420306971</v>
      </c>
      <c r="Y228" s="6">
        <f t="shared" si="98"/>
        <v>2.4854185796930324</v>
      </c>
      <c r="Z228" s="6">
        <f t="shared" si="99"/>
        <v>0.79378687140017234</v>
      </c>
      <c r="AA228" s="5">
        <f t="shared" si="100"/>
        <v>10</v>
      </c>
      <c r="AB228" s="5">
        <f t="shared" si="101"/>
        <v>2019</v>
      </c>
      <c r="AC228" s="5">
        <f t="shared" si="109"/>
        <v>43</v>
      </c>
      <c r="AF228" s="10">
        <v>59.350999999999999</v>
      </c>
      <c r="AG228" s="8">
        <f t="shared" si="102"/>
        <v>1813.8137172721674</v>
      </c>
      <c r="AL228" s="11">
        <f t="shared" si="89"/>
        <v>43762</v>
      </c>
      <c r="AM228" s="10">
        <v>691.25</v>
      </c>
      <c r="AN228" s="6">
        <v>4.0400999999999998</v>
      </c>
      <c r="AO228" s="8">
        <f t="shared" si="103"/>
        <v>126.67564439618222</v>
      </c>
      <c r="AS228" s="14">
        <f t="shared" si="110"/>
        <v>0.17508992416034672</v>
      </c>
      <c r="AT228" s="10">
        <v>306</v>
      </c>
      <c r="AU228" s="6">
        <v>9.23</v>
      </c>
      <c r="AV228" s="6">
        <f t="shared" si="104"/>
        <v>1.6160800000000002</v>
      </c>
      <c r="AW228" s="6">
        <f t="shared" si="105"/>
        <v>1.904157399999999</v>
      </c>
      <c r="AX228" s="6">
        <f t="shared" si="106"/>
        <v>0.28807739999999882</v>
      </c>
      <c r="AY228" s="12">
        <f t="shared" si="107"/>
        <v>0.35878401694928858</v>
      </c>
      <c r="BB228" s="13">
        <f t="shared" si="108"/>
        <v>688.72328799999991</v>
      </c>
    </row>
    <row r="229" spans="1:54" x14ac:dyDescent="0.25">
      <c r="A229" s="1">
        <v>43763</v>
      </c>
      <c r="B229" s="6">
        <v>34.01</v>
      </c>
      <c r="C229" s="6">
        <v>30.86</v>
      </c>
      <c r="D229" s="6">
        <v>33.46</v>
      </c>
      <c r="E229" s="6">
        <f t="shared" si="90"/>
        <v>31.042924433817848</v>
      </c>
      <c r="F229" s="6">
        <v>30.265959425243878</v>
      </c>
      <c r="G229" s="6">
        <v>41.71</v>
      </c>
      <c r="H229" s="6">
        <v>30.96</v>
      </c>
      <c r="I229" s="6">
        <v>29.75</v>
      </c>
      <c r="J229" s="6">
        <v>25.993901543009041</v>
      </c>
      <c r="K229" s="6">
        <f t="shared" si="91"/>
        <v>4.259999999999998</v>
      </c>
      <c r="L229" s="7">
        <f t="shared" si="83"/>
        <v>3.7560984569909586</v>
      </c>
      <c r="M229" s="6">
        <f t="shared" si="84"/>
        <v>3.0499999999999972</v>
      </c>
      <c r="N229" s="6">
        <f t="shared" si="85"/>
        <v>3.1499999999999986</v>
      </c>
      <c r="O229" s="6">
        <f t="shared" si="86"/>
        <v>-0.10000000000000142</v>
      </c>
      <c r="P229" s="6">
        <f t="shared" si="87"/>
        <v>2.5</v>
      </c>
      <c r="Q229" s="6">
        <f t="shared" si="92"/>
        <v>8.2924433817847643E-2</v>
      </c>
      <c r="R229" s="6">
        <f t="shared" si="93"/>
        <v>-0.69404057475612291</v>
      </c>
      <c r="S229" s="6">
        <f t="shared" si="88"/>
        <v>10.75</v>
      </c>
      <c r="T229" s="6">
        <f t="shared" si="94"/>
        <v>7.7000000000000028</v>
      </c>
      <c r="U229" s="4" t="str">
        <f t="shared" si="95"/>
        <v>HIGHER</v>
      </c>
      <c r="V229" s="8">
        <v>667.25</v>
      </c>
      <c r="W229" s="9">
        <f t="shared" si="96"/>
        <v>3.1940405747561229</v>
      </c>
      <c r="X229" s="6">
        <f t="shared" si="97"/>
        <v>31.071086109092622</v>
      </c>
      <c r="Y229" s="6">
        <f t="shared" si="98"/>
        <v>2.3889138909073786</v>
      </c>
      <c r="Z229" s="6">
        <f t="shared" si="99"/>
        <v>0.80512668384874431</v>
      </c>
      <c r="AA229" s="5">
        <f t="shared" si="100"/>
        <v>10</v>
      </c>
      <c r="AB229" s="5">
        <f t="shared" si="101"/>
        <v>2019</v>
      </c>
      <c r="AC229" s="5">
        <f t="shared" si="109"/>
        <v>43</v>
      </c>
      <c r="AF229" s="10">
        <v>59.92</v>
      </c>
      <c r="AG229" s="8">
        <f t="shared" si="102"/>
        <v>1813.5362887606132</v>
      </c>
      <c r="AL229" s="11">
        <f t="shared" si="89"/>
        <v>43763</v>
      </c>
      <c r="AM229" s="10">
        <v>685</v>
      </c>
      <c r="AN229" s="6">
        <v>4.0029000000000003</v>
      </c>
      <c r="AO229" s="8">
        <f t="shared" si="103"/>
        <v>124.37445058608689</v>
      </c>
      <c r="AS229" s="14">
        <f t="shared" si="110"/>
        <v>0.17924395604395596</v>
      </c>
      <c r="AT229" s="10">
        <v>303</v>
      </c>
      <c r="AU229" s="6">
        <v>9.1</v>
      </c>
      <c r="AV229" s="6">
        <f t="shared" si="104"/>
        <v>1.6311199999999992</v>
      </c>
      <c r="AW229" s="6">
        <f t="shared" si="105"/>
        <v>1.9200865999999994</v>
      </c>
      <c r="AX229" s="6">
        <f t="shared" si="106"/>
        <v>0.28896660000000018</v>
      </c>
      <c r="AY229" s="12">
        <f t="shared" si="107"/>
        <v>0.35849444172664591</v>
      </c>
      <c r="BB229" s="13">
        <f t="shared" si="108"/>
        <v>680.345732</v>
      </c>
    </row>
    <row r="230" spans="1:54" x14ac:dyDescent="0.25">
      <c r="A230" s="1">
        <v>43766</v>
      </c>
      <c r="B230" s="6">
        <v>33.880000000000003</v>
      </c>
      <c r="C230" s="6">
        <v>30.73</v>
      </c>
      <c r="D230" s="6">
        <v>33.28</v>
      </c>
      <c r="E230" s="6">
        <f t="shared" si="90"/>
        <v>30.929629089168877</v>
      </c>
      <c r="F230" s="6">
        <v>30.163901113206709</v>
      </c>
      <c r="G230" s="6">
        <v>41.53</v>
      </c>
      <c r="H230" s="6">
        <v>30.78</v>
      </c>
      <c r="I230" s="6">
        <v>30</v>
      </c>
      <c r="J230" s="6"/>
      <c r="K230" s="6">
        <f t="shared" si="91"/>
        <v>3.8800000000000026</v>
      </c>
      <c r="L230" s="7" t="str">
        <f t="shared" si="83"/>
        <v/>
      </c>
      <c r="M230" s="6">
        <f t="shared" si="84"/>
        <v>3.1000000000000014</v>
      </c>
      <c r="N230" s="6">
        <f t="shared" si="85"/>
        <v>3.1500000000000021</v>
      </c>
      <c r="O230" s="6">
        <f t="shared" si="86"/>
        <v>-5.0000000000000711E-2</v>
      </c>
      <c r="P230" s="6">
        <f t="shared" si="87"/>
        <v>2.5</v>
      </c>
      <c r="Q230" s="6">
        <f t="shared" si="92"/>
        <v>0.14962908916887585</v>
      </c>
      <c r="R230" s="6">
        <f t="shared" si="93"/>
        <v>-0.61609888679329217</v>
      </c>
      <c r="S230" s="6">
        <f t="shared" si="88"/>
        <v>10.75</v>
      </c>
      <c r="T230" s="6">
        <f t="shared" si="94"/>
        <v>7.6499999999999986</v>
      </c>
      <c r="U230" s="4" t="str">
        <f t="shared" si="95"/>
        <v>HIGHER</v>
      </c>
      <c r="V230" s="8">
        <v>665</v>
      </c>
      <c r="W230" s="9">
        <f t="shared" si="96"/>
        <v>3.1160988867932922</v>
      </c>
      <c r="X230" s="6">
        <f t="shared" si="97"/>
        <v>30.957687984606881</v>
      </c>
      <c r="Y230" s="6">
        <f t="shared" si="98"/>
        <v>2.3223120153931198</v>
      </c>
      <c r="Z230" s="6">
        <f t="shared" si="99"/>
        <v>0.79378687140017234</v>
      </c>
      <c r="AA230" s="5">
        <f t="shared" si="100"/>
        <v>10</v>
      </c>
      <c r="AB230" s="5">
        <f t="shared" si="101"/>
        <v>2019</v>
      </c>
      <c r="AC230" s="5">
        <f t="shared" si="109"/>
        <v>44</v>
      </c>
      <c r="AF230" s="10">
        <v>59.247</v>
      </c>
      <c r="AG230" s="8">
        <f t="shared" si="102"/>
        <v>1787.1206492541578</v>
      </c>
      <c r="AL230" s="11">
        <f t="shared" si="89"/>
        <v>43766</v>
      </c>
      <c r="AM230" s="10">
        <v>682.5</v>
      </c>
      <c r="AN230" s="6">
        <v>3.9902000000000002</v>
      </c>
      <c r="AO230" s="8">
        <f t="shared" si="103"/>
        <v>123.52736659617842</v>
      </c>
      <c r="AS230" s="14">
        <f t="shared" si="110"/>
        <v>0.17885949506037324</v>
      </c>
      <c r="AT230" s="10">
        <v>304</v>
      </c>
      <c r="AU230" s="6">
        <v>9.11</v>
      </c>
      <c r="AV230" s="6">
        <f t="shared" si="104"/>
        <v>1.62941</v>
      </c>
      <c r="AW230" s="6">
        <f t="shared" si="105"/>
        <v>1.9186808000000006</v>
      </c>
      <c r="AX230" s="6">
        <f t="shared" si="106"/>
        <v>0.28927080000000061</v>
      </c>
      <c r="AY230" s="12">
        <f t="shared" si="107"/>
        <v>0.35685760481672602</v>
      </c>
      <c r="BB230" s="13">
        <f t="shared" si="108"/>
        <v>677.47972600000003</v>
      </c>
    </row>
    <row r="231" spans="1:54" x14ac:dyDescent="0.25">
      <c r="A231" s="1">
        <v>43767</v>
      </c>
      <c r="B231" s="6">
        <v>34.1</v>
      </c>
      <c r="C231" s="6">
        <v>30.95</v>
      </c>
      <c r="D231" s="6">
        <v>33.5</v>
      </c>
      <c r="E231" s="6">
        <f t="shared" si="90"/>
        <v>31.190208381861506</v>
      </c>
      <c r="F231" s="6">
        <v>30.515435299112504</v>
      </c>
      <c r="G231" s="6">
        <v>41.75</v>
      </c>
      <c r="H231" s="6">
        <v>31</v>
      </c>
      <c r="I231" s="6">
        <v>29.75</v>
      </c>
      <c r="J231" s="6">
        <v>26.22179066080195</v>
      </c>
      <c r="K231" s="6">
        <f t="shared" si="91"/>
        <v>4.3500000000000014</v>
      </c>
      <c r="L231" s="7">
        <f t="shared" si="83"/>
        <v>3.5282093391980496</v>
      </c>
      <c r="M231" s="6">
        <f t="shared" si="84"/>
        <v>3.1000000000000014</v>
      </c>
      <c r="N231" s="6">
        <f t="shared" si="85"/>
        <v>3.1500000000000021</v>
      </c>
      <c r="O231" s="6">
        <f t="shared" si="86"/>
        <v>-5.0000000000000711E-2</v>
      </c>
      <c r="P231" s="6">
        <f t="shared" si="87"/>
        <v>2.5</v>
      </c>
      <c r="Q231" s="6">
        <f t="shared" si="92"/>
        <v>0.19020838186150613</v>
      </c>
      <c r="R231" s="6">
        <f t="shared" si="93"/>
        <v>-0.48456470088749626</v>
      </c>
      <c r="S231" s="6">
        <f t="shared" si="88"/>
        <v>10.75</v>
      </c>
      <c r="T231" s="6">
        <f t="shared" si="94"/>
        <v>7.6499999999999986</v>
      </c>
      <c r="U231" s="4" t="str">
        <f t="shared" si="95"/>
        <v>HIGHER</v>
      </c>
      <c r="V231" s="8">
        <v>672.75</v>
      </c>
      <c r="W231" s="9">
        <f t="shared" si="96"/>
        <v>2.9845647008874963</v>
      </c>
      <c r="X231" s="6">
        <f t="shared" si="97"/>
        <v>31.218503670924083</v>
      </c>
      <c r="Y231" s="6">
        <f t="shared" si="98"/>
        <v>2.2814963290759174</v>
      </c>
      <c r="Z231" s="6">
        <f t="shared" si="99"/>
        <v>0.70306837181157888</v>
      </c>
      <c r="AA231" s="5">
        <f t="shared" si="100"/>
        <v>10</v>
      </c>
      <c r="AB231" s="5">
        <f t="shared" si="101"/>
        <v>2019</v>
      </c>
      <c r="AC231" s="5">
        <f t="shared" si="109"/>
        <v>44</v>
      </c>
      <c r="AF231" s="10">
        <v>59.267000000000003</v>
      </c>
      <c r="AG231" s="8">
        <f t="shared" si="102"/>
        <v>1808.5583038725008</v>
      </c>
      <c r="AL231" s="11">
        <f t="shared" si="89"/>
        <v>43767</v>
      </c>
      <c r="AM231" s="10">
        <v>688.25</v>
      </c>
      <c r="AN231" s="6">
        <v>3.9980000000000002</v>
      </c>
      <c r="AO231" s="8">
        <f t="shared" si="103"/>
        <v>124.81157767635452</v>
      </c>
      <c r="AS231" s="14">
        <f t="shared" si="110"/>
        <v>0.1830011013215859</v>
      </c>
      <c r="AT231" s="10">
        <v>303</v>
      </c>
      <c r="AU231" s="6">
        <v>9.08</v>
      </c>
      <c r="AV231" s="6">
        <f t="shared" si="104"/>
        <v>1.6616499999999998</v>
      </c>
      <c r="AW231" s="6">
        <f t="shared" si="105"/>
        <v>1.9504059999999992</v>
      </c>
      <c r="AX231" s="6">
        <f t="shared" si="106"/>
        <v>0.28875599999999935</v>
      </c>
      <c r="AY231" s="12">
        <f t="shared" si="107"/>
        <v>0.35910244640060485</v>
      </c>
      <c r="BB231" s="13">
        <f t="shared" si="108"/>
        <v>682.32988999999998</v>
      </c>
    </row>
    <row r="232" spans="1:54" x14ac:dyDescent="0.25">
      <c r="A232" s="1">
        <v>43768</v>
      </c>
      <c r="B232" s="6">
        <v>34.08</v>
      </c>
      <c r="C232" s="6">
        <v>30.93</v>
      </c>
      <c r="D232" s="6">
        <v>33.479999999999997</v>
      </c>
      <c r="E232" s="6">
        <f t="shared" si="90"/>
        <v>31.178878847396614</v>
      </c>
      <c r="F232" s="6">
        <v>30.708212110738259</v>
      </c>
      <c r="G232" s="6">
        <v>41.73</v>
      </c>
      <c r="H232" s="6">
        <v>30.98</v>
      </c>
      <c r="I232" s="6">
        <v>29.75</v>
      </c>
      <c r="J232" s="6">
        <v>27.116765821742476</v>
      </c>
      <c r="K232" s="6">
        <f t="shared" si="91"/>
        <v>4.3299999999999983</v>
      </c>
      <c r="L232" s="7">
        <f t="shared" si="83"/>
        <v>2.6332341782575241</v>
      </c>
      <c r="M232" s="6">
        <f t="shared" si="84"/>
        <v>3.0999999999999979</v>
      </c>
      <c r="N232" s="6">
        <f t="shared" si="85"/>
        <v>3.1499999999999986</v>
      </c>
      <c r="O232" s="6">
        <f t="shared" si="86"/>
        <v>-5.0000000000000711E-2</v>
      </c>
      <c r="P232" s="6">
        <f t="shared" si="87"/>
        <v>2.4999999999999964</v>
      </c>
      <c r="Q232" s="6">
        <f t="shared" si="92"/>
        <v>0.19887884739661388</v>
      </c>
      <c r="R232" s="6">
        <f t="shared" si="93"/>
        <v>-0.27178788926174136</v>
      </c>
      <c r="S232" s="6">
        <f t="shared" si="88"/>
        <v>10.749999999999996</v>
      </c>
      <c r="T232" s="6">
        <f t="shared" si="94"/>
        <v>7.6499999999999986</v>
      </c>
      <c r="U232" s="4" t="str">
        <f t="shared" si="95"/>
        <v>HIGHER</v>
      </c>
      <c r="V232" s="8">
        <v>677</v>
      </c>
      <c r="W232" s="9">
        <f t="shared" si="96"/>
        <v>2.7717878892617378</v>
      </c>
      <c r="X232" s="6">
        <f t="shared" si="97"/>
        <v>31.207163858475511</v>
      </c>
      <c r="Y232" s="6">
        <f t="shared" si="98"/>
        <v>2.2728361415244862</v>
      </c>
      <c r="Z232" s="6">
        <f t="shared" si="99"/>
        <v>0.49895174773725159</v>
      </c>
      <c r="AA232" s="5">
        <f t="shared" si="100"/>
        <v>10</v>
      </c>
      <c r="AB232" s="5">
        <f t="shared" si="101"/>
        <v>2019</v>
      </c>
      <c r="AC232" s="5">
        <f t="shared" si="109"/>
        <v>44</v>
      </c>
      <c r="AF232" s="10">
        <v>59.515000000000001</v>
      </c>
      <c r="AG232" s="8">
        <f t="shared" si="102"/>
        <v>1827.5992437705875</v>
      </c>
      <c r="AL232" s="11">
        <f t="shared" si="89"/>
        <v>43768</v>
      </c>
      <c r="AM232" s="10">
        <v>688</v>
      </c>
      <c r="AN232" s="6">
        <v>3.9895</v>
      </c>
      <c r="AO232" s="8">
        <f t="shared" si="103"/>
        <v>124.50098021338805</v>
      </c>
      <c r="AS232" s="14">
        <f t="shared" si="110"/>
        <v>0.182760485651214</v>
      </c>
      <c r="AT232" s="10">
        <v>302</v>
      </c>
      <c r="AU232" s="6">
        <v>9.06</v>
      </c>
      <c r="AV232" s="6">
        <f t="shared" si="104"/>
        <v>1.6558099999999989</v>
      </c>
      <c r="AW232" s="6">
        <f t="shared" si="105"/>
        <v>1.9446127999999998</v>
      </c>
      <c r="AX232" s="6">
        <f t="shared" si="106"/>
        <v>0.28880280000000091</v>
      </c>
      <c r="AY232" s="12">
        <f t="shared" si="107"/>
        <v>0.35972848229397097</v>
      </c>
      <c r="BB232" s="13">
        <f t="shared" si="108"/>
        <v>681.88896599999998</v>
      </c>
    </row>
    <row r="233" spans="1:54" x14ac:dyDescent="0.25">
      <c r="A233" s="1">
        <v>43769</v>
      </c>
      <c r="B233" s="6">
        <v>33.85</v>
      </c>
      <c r="C233" s="6">
        <v>30.7</v>
      </c>
      <c r="D233" s="6">
        <v>33.25</v>
      </c>
      <c r="E233" s="6">
        <f t="shared" si="90"/>
        <v>31.099572106142332</v>
      </c>
      <c r="F233" s="6">
        <v>30.42471679952391</v>
      </c>
      <c r="G233" s="6">
        <v>41.5</v>
      </c>
      <c r="H233" s="6">
        <v>30.75</v>
      </c>
      <c r="I233" s="6">
        <v>29.75</v>
      </c>
      <c r="J233" s="6">
        <v>26.982103109234011</v>
      </c>
      <c r="K233" s="6">
        <f t="shared" si="91"/>
        <v>4.1000000000000014</v>
      </c>
      <c r="L233" s="7">
        <f t="shared" si="83"/>
        <v>2.7678968907659893</v>
      </c>
      <c r="M233" s="6">
        <f t="shared" si="84"/>
        <v>3.1000000000000014</v>
      </c>
      <c r="N233" s="6">
        <f t="shared" si="85"/>
        <v>3.1500000000000021</v>
      </c>
      <c r="O233" s="6">
        <f t="shared" si="86"/>
        <v>-5.0000000000000711E-2</v>
      </c>
      <c r="P233" s="6">
        <f t="shared" si="87"/>
        <v>2.5</v>
      </c>
      <c r="Q233" s="6">
        <f t="shared" si="92"/>
        <v>0.34957210614233247</v>
      </c>
      <c r="R233" s="6">
        <f t="shared" si="93"/>
        <v>-0.32528320047608972</v>
      </c>
      <c r="S233" s="6">
        <f t="shared" si="88"/>
        <v>10.75</v>
      </c>
      <c r="T233" s="6">
        <f t="shared" si="94"/>
        <v>7.6499999999999986</v>
      </c>
      <c r="U233" s="4" t="str">
        <f t="shared" si="95"/>
        <v>HIGHER</v>
      </c>
      <c r="V233" s="8">
        <v>670.75</v>
      </c>
      <c r="W233" s="9">
        <f t="shared" si="96"/>
        <v>2.8252832004760897</v>
      </c>
      <c r="X233" s="6">
        <f t="shared" si="97"/>
        <v>31.127785171335493</v>
      </c>
      <c r="Y233" s="6">
        <f t="shared" si="98"/>
        <v>2.1222148286645073</v>
      </c>
      <c r="Z233" s="6">
        <f t="shared" si="99"/>
        <v>0.70306837181158244</v>
      </c>
      <c r="AA233" s="5">
        <f t="shared" si="100"/>
        <v>10</v>
      </c>
      <c r="AB233" s="5">
        <f t="shared" si="101"/>
        <v>2019</v>
      </c>
      <c r="AC233" s="5">
        <f t="shared" si="109"/>
        <v>44</v>
      </c>
      <c r="AF233" s="10">
        <v>59.56</v>
      </c>
      <c r="AG233" s="8">
        <f t="shared" si="102"/>
        <v>1812.0961325796443</v>
      </c>
      <c r="AL233" s="11">
        <f t="shared" si="89"/>
        <v>43769</v>
      </c>
      <c r="AM233" s="10">
        <v>686.25</v>
      </c>
      <c r="AN233" s="6">
        <v>4.0174000000000003</v>
      </c>
      <c r="AO233" s="8">
        <f t="shared" si="103"/>
        <v>125.05276414732323</v>
      </c>
      <c r="AS233" s="14">
        <f t="shared" si="110"/>
        <v>0.18367144432194052</v>
      </c>
      <c r="AT233" s="10">
        <v>304</v>
      </c>
      <c r="AU233" s="6">
        <v>9.07</v>
      </c>
      <c r="AV233" s="6">
        <f t="shared" si="104"/>
        <v>1.6659000000000006</v>
      </c>
      <c r="AW233" s="6">
        <f t="shared" si="105"/>
        <v>1.9552410000000009</v>
      </c>
      <c r="AX233" s="6">
        <f t="shared" si="106"/>
        <v>0.28934100000000029</v>
      </c>
      <c r="AY233" s="12">
        <f t="shared" si="107"/>
        <v>0.35665431426139971</v>
      </c>
      <c r="BB233" s="13">
        <f t="shared" si="108"/>
        <v>676.81833999999992</v>
      </c>
    </row>
    <row r="234" spans="1:54" x14ac:dyDescent="0.25">
      <c r="A234" s="1">
        <v>43770</v>
      </c>
      <c r="B234" s="6">
        <v>34.130000000000003</v>
      </c>
      <c r="C234" s="6">
        <v>30.98</v>
      </c>
      <c r="D234" s="6">
        <v>33.53</v>
      </c>
      <c r="E234" s="6">
        <f t="shared" si="90"/>
        <v>31.473446743483933</v>
      </c>
      <c r="F234" s="6">
        <v>30.696872298289684</v>
      </c>
      <c r="G234" s="6">
        <v>41.78</v>
      </c>
      <c r="H234" s="6">
        <v>31.03</v>
      </c>
      <c r="I234" s="6">
        <v>29.75</v>
      </c>
      <c r="J234" s="6">
        <v>26.819037702583159</v>
      </c>
      <c r="K234" s="6">
        <f t="shared" si="91"/>
        <v>4.3800000000000026</v>
      </c>
      <c r="L234" s="7">
        <f t="shared" si="83"/>
        <v>2.9309622974168406</v>
      </c>
      <c r="M234" s="6">
        <f t="shared" si="84"/>
        <v>3.1000000000000014</v>
      </c>
      <c r="N234" s="6">
        <f t="shared" si="85"/>
        <v>3.1500000000000021</v>
      </c>
      <c r="O234" s="6">
        <f t="shared" si="86"/>
        <v>-5.0000000000000711E-2</v>
      </c>
      <c r="P234" s="6">
        <f t="shared" si="87"/>
        <v>2.5</v>
      </c>
      <c r="Q234" s="6">
        <f t="shared" si="92"/>
        <v>0.44344674348393198</v>
      </c>
      <c r="R234" s="6">
        <f t="shared" si="93"/>
        <v>-0.33312770171031758</v>
      </c>
      <c r="S234" s="6">
        <f t="shared" si="88"/>
        <v>10.75</v>
      </c>
      <c r="T234" s="6">
        <f t="shared" si="94"/>
        <v>7.6499999999999986</v>
      </c>
      <c r="U234" s="4" t="str">
        <f t="shared" si="95"/>
        <v>HIGHER</v>
      </c>
      <c r="V234" s="8">
        <v>676.75</v>
      </c>
      <c r="W234" s="9">
        <f t="shared" si="96"/>
        <v>2.8331277017103176</v>
      </c>
      <c r="X234" s="6">
        <f t="shared" si="97"/>
        <v>31.501998982138431</v>
      </c>
      <c r="Y234" s="6">
        <f t="shared" si="98"/>
        <v>2.0280010178615697</v>
      </c>
      <c r="Z234" s="6">
        <f t="shared" si="99"/>
        <v>0.80512668384874786</v>
      </c>
      <c r="AA234" s="5">
        <f t="shared" si="100"/>
        <v>11</v>
      </c>
      <c r="AB234" s="5">
        <f t="shared" si="101"/>
        <v>2019</v>
      </c>
      <c r="AC234" s="5">
        <f t="shared" si="109"/>
        <v>44</v>
      </c>
      <c r="AF234" s="10">
        <v>59.518999999999998</v>
      </c>
      <c r="AG234" s="8">
        <f t="shared" si="102"/>
        <v>1827.0471423219035</v>
      </c>
      <c r="AL234" s="11">
        <f t="shared" si="89"/>
        <v>43770</v>
      </c>
      <c r="AM234" s="10">
        <v>694.5</v>
      </c>
      <c r="AN234" s="6">
        <v>3.9897</v>
      </c>
      <c r="AO234" s="8">
        <f t="shared" si="103"/>
        <v>125.68352533903773</v>
      </c>
      <c r="AS234" s="14">
        <f t="shared" si="110"/>
        <v>0.16166774541531834</v>
      </c>
      <c r="AT234" s="10">
        <v>304</v>
      </c>
      <c r="AU234" s="6">
        <v>9.27</v>
      </c>
      <c r="AV234" s="6">
        <f t="shared" si="104"/>
        <v>1.498660000000001</v>
      </c>
      <c r="AW234" s="6">
        <f t="shared" si="105"/>
        <v>1.7873458000000007</v>
      </c>
      <c r="AX234" s="6">
        <f t="shared" si="106"/>
        <v>0.28868579999999966</v>
      </c>
      <c r="AY234" s="12">
        <f t="shared" si="107"/>
        <v>0.35854670963374136</v>
      </c>
      <c r="BB234" s="13">
        <f t="shared" si="108"/>
        <v>682.99127599999997</v>
      </c>
    </row>
    <row r="235" spans="1:54" x14ac:dyDescent="0.25">
      <c r="A235" s="1">
        <v>43773</v>
      </c>
      <c r="B235" s="6">
        <v>34.97</v>
      </c>
      <c r="C235" s="6">
        <v>31.82</v>
      </c>
      <c r="D235" s="6">
        <v>34.369999999999997</v>
      </c>
      <c r="E235" s="6">
        <f t="shared" si="90"/>
        <v>32.289173224956521</v>
      </c>
      <c r="F235" s="6">
        <v>31.422620294998421</v>
      </c>
      <c r="G235" s="6">
        <v>42.62</v>
      </c>
      <c r="H235" s="6">
        <v>31.87</v>
      </c>
      <c r="I235" s="6">
        <v>29.75</v>
      </c>
      <c r="J235" s="6">
        <v>27.681277531732221</v>
      </c>
      <c r="K235" s="6">
        <f t="shared" si="91"/>
        <v>5.2199999999999989</v>
      </c>
      <c r="L235" s="7">
        <f t="shared" si="83"/>
        <v>2.0687224682677794</v>
      </c>
      <c r="M235" s="6">
        <f t="shared" si="84"/>
        <v>3.0999999999999979</v>
      </c>
      <c r="N235" s="6">
        <f t="shared" si="85"/>
        <v>3.1499999999999986</v>
      </c>
      <c r="O235" s="6">
        <f t="shared" si="86"/>
        <v>-5.0000000000000711E-2</v>
      </c>
      <c r="P235" s="6">
        <f t="shared" si="87"/>
        <v>2.4999999999999964</v>
      </c>
      <c r="Q235" s="6">
        <f t="shared" si="92"/>
        <v>0.41917322495651987</v>
      </c>
      <c r="R235" s="6">
        <f t="shared" si="93"/>
        <v>-0.44737970500158042</v>
      </c>
      <c r="S235" s="6">
        <f t="shared" si="88"/>
        <v>10.749999999999996</v>
      </c>
      <c r="T235" s="6">
        <f t="shared" si="94"/>
        <v>7.6499999999999986</v>
      </c>
      <c r="U235" s="4" t="str">
        <f t="shared" si="95"/>
        <v>HIGHER</v>
      </c>
      <c r="V235" s="8">
        <v>692.75</v>
      </c>
      <c r="W235" s="9">
        <f t="shared" si="96"/>
        <v>2.9473797050015769</v>
      </c>
      <c r="X235" s="6">
        <f t="shared" si="97"/>
        <v>32.318465478435755</v>
      </c>
      <c r="Y235" s="6">
        <f t="shared" si="98"/>
        <v>2.0515345215642427</v>
      </c>
      <c r="Z235" s="6">
        <f t="shared" si="99"/>
        <v>0.89584518343733421</v>
      </c>
      <c r="AA235" s="5">
        <f t="shared" si="100"/>
        <v>11</v>
      </c>
      <c r="AB235" s="5">
        <f t="shared" si="101"/>
        <v>2019</v>
      </c>
      <c r="AC235" s="5">
        <f t="shared" si="109"/>
        <v>45</v>
      </c>
      <c r="AF235" s="10">
        <v>59.64</v>
      </c>
      <c r="AG235" s="8">
        <f t="shared" si="102"/>
        <v>1874.0450743937056</v>
      </c>
      <c r="AL235" s="11">
        <f t="shared" si="89"/>
        <v>43773</v>
      </c>
      <c r="AM235" s="10">
        <v>712.5</v>
      </c>
      <c r="AN235" s="6">
        <v>4.0152000000000001</v>
      </c>
      <c r="AO235" s="8">
        <f t="shared" si="103"/>
        <v>129.76510258901527</v>
      </c>
      <c r="AS235" s="14">
        <f t="shared" si="110"/>
        <v>0.16594181034482755</v>
      </c>
      <c r="AT235" s="10">
        <v>302</v>
      </c>
      <c r="AU235" s="6">
        <v>9.2799999999999994</v>
      </c>
      <c r="AV235" s="6">
        <f t="shared" si="104"/>
        <v>1.5399399999999996</v>
      </c>
      <c r="AW235" s="6">
        <f t="shared" si="105"/>
        <v>1.826660200000001</v>
      </c>
      <c r="AX235" s="6">
        <f t="shared" si="106"/>
        <v>0.28672020000000131</v>
      </c>
      <c r="AY235" s="12">
        <f t="shared" si="107"/>
        <v>0.36568741626439316</v>
      </c>
      <c r="BB235" s="13">
        <f t="shared" si="108"/>
        <v>701.51008400000001</v>
      </c>
    </row>
    <row r="236" spans="1:54" x14ac:dyDescent="0.25">
      <c r="A236" s="1">
        <v>43774</v>
      </c>
      <c r="B236" s="6">
        <v>34.67</v>
      </c>
      <c r="C236" s="6">
        <v>31.52</v>
      </c>
      <c r="D236" s="6">
        <v>34.07</v>
      </c>
      <c r="E236" s="6">
        <f t="shared" si="90"/>
        <v>32.096571139053268</v>
      </c>
      <c r="F236" s="6">
        <v>31.229843483372662</v>
      </c>
      <c r="G236" s="6">
        <v>42.32</v>
      </c>
      <c r="H236" s="6">
        <v>31.57</v>
      </c>
      <c r="I236" s="6">
        <v>29.75</v>
      </c>
      <c r="J236" s="6">
        <v>27.606634713747969</v>
      </c>
      <c r="K236" s="6">
        <f t="shared" si="91"/>
        <v>4.9200000000000017</v>
      </c>
      <c r="L236" s="7">
        <f t="shared" si="83"/>
        <v>2.1433652862520312</v>
      </c>
      <c r="M236" s="6">
        <f t="shared" si="84"/>
        <v>3.1000000000000014</v>
      </c>
      <c r="N236" s="6">
        <f t="shared" si="85"/>
        <v>3.1500000000000021</v>
      </c>
      <c r="O236" s="6">
        <f t="shared" si="86"/>
        <v>-5.0000000000000711E-2</v>
      </c>
      <c r="P236" s="6">
        <f t="shared" si="87"/>
        <v>2.5</v>
      </c>
      <c r="Q236" s="6">
        <f t="shared" si="92"/>
        <v>0.52657113905326725</v>
      </c>
      <c r="R236" s="6">
        <f t="shared" si="93"/>
        <v>-0.34015651662733859</v>
      </c>
      <c r="S236" s="6">
        <f t="shared" si="88"/>
        <v>10.75</v>
      </c>
      <c r="T236" s="6">
        <f t="shared" si="94"/>
        <v>7.6499999999999986</v>
      </c>
      <c r="U236" s="4" t="str">
        <f t="shared" si="95"/>
        <v>HIGHER</v>
      </c>
      <c r="V236" s="8">
        <v>688.5</v>
      </c>
      <c r="W236" s="9">
        <f t="shared" si="96"/>
        <v>2.8401565166273386</v>
      </c>
      <c r="X236" s="6">
        <f t="shared" si="97"/>
        <v>32.125688666809999</v>
      </c>
      <c r="Y236" s="6">
        <f t="shared" si="98"/>
        <v>1.9443113331900008</v>
      </c>
      <c r="Z236" s="6">
        <f t="shared" si="99"/>
        <v>0.89584518343733777</v>
      </c>
      <c r="AA236" s="5">
        <f t="shared" si="100"/>
        <v>11</v>
      </c>
      <c r="AB236" s="5">
        <f t="shared" si="101"/>
        <v>2019</v>
      </c>
      <c r="AC236" s="5">
        <f t="shared" si="109"/>
        <v>45</v>
      </c>
      <c r="AF236" s="10">
        <v>59.655000000000001</v>
      </c>
      <c r="AG236" s="8">
        <f t="shared" si="102"/>
        <v>1863.016313000596</v>
      </c>
      <c r="AL236" s="11">
        <f t="shared" si="89"/>
        <v>43774</v>
      </c>
      <c r="AM236" s="10">
        <v>708.25</v>
      </c>
      <c r="AN236" s="6">
        <v>3.9935</v>
      </c>
      <c r="AO236" s="8">
        <f t="shared" si="103"/>
        <v>128.29393769090575</v>
      </c>
      <c r="AS236" s="14">
        <f t="shared" si="110"/>
        <v>0.16973376623376615</v>
      </c>
      <c r="AT236" s="10">
        <v>303</v>
      </c>
      <c r="AU236" s="6">
        <v>9.24</v>
      </c>
      <c r="AV236" s="6">
        <f t="shared" si="104"/>
        <v>1.5683399999999992</v>
      </c>
      <c r="AW236" s="6">
        <f t="shared" si="105"/>
        <v>1.8557621999999991</v>
      </c>
      <c r="AX236" s="6">
        <f t="shared" si="106"/>
        <v>0.28742219999999996</v>
      </c>
      <c r="AY236" s="12">
        <f t="shared" si="107"/>
        <v>0.36292653859884105</v>
      </c>
      <c r="BB236" s="13">
        <f t="shared" si="108"/>
        <v>694.89622399999996</v>
      </c>
    </row>
    <row r="237" spans="1:54" x14ac:dyDescent="0.25">
      <c r="A237" s="1">
        <v>43775</v>
      </c>
      <c r="B237" s="6">
        <v>34.85</v>
      </c>
      <c r="C237" s="6">
        <v>31.7</v>
      </c>
      <c r="D237" s="6">
        <v>34.25</v>
      </c>
      <c r="E237" s="6">
        <f t="shared" si="90"/>
        <v>32.255184621561824</v>
      </c>
      <c r="F237" s="6">
        <v>31.433960107446996</v>
      </c>
      <c r="G237" s="6">
        <v>42.5</v>
      </c>
      <c r="H237" s="6">
        <v>31.75</v>
      </c>
      <c r="I237" s="6">
        <v>31.5</v>
      </c>
      <c r="J237" s="6">
        <v>28.1040865714597</v>
      </c>
      <c r="K237" s="6">
        <f t="shared" si="91"/>
        <v>3.3500000000000014</v>
      </c>
      <c r="L237" s="7">
        <f t="shared" si="83"/>
        <v>3.3959134285403003</v>
      </c>
      <c r="M237" s="6">
        <f t="shared" si="84"/>
        <v>3.1000000000000014</v>
      </c>
      <c r="N237" s="6">
        <f t="shared" si="85"/>
        <v>3.1500000000000021</v>
      </c>
      <c r="O237" s="6">
        <f t="shared" si="86"/>
        <v>-5.0000000000000711E-2</v>
      </c>
      <c r="P237" s="6">
        <f t="shared" si="87"/>
        <v>2.5</v>
      </c>
      <c r="Q237" s="6">
        <f t="shared" si="92"/>
        <v>0.50518462156182409</v>
      </c>
      <c r="R237" s="6">
        <f t="shared" si="93"/>
        <v>-0.31603989255300391</v>
      </c>
      <c r="S237" s="6">
        <f t="shared" si="88"/>
        <v>10.75</v>
      </c>
      <c r="T237" s="6">
        <f t="shared" si="94"/>
        <v>7.6499999999999986</v>
      </c>
      <c r="U237" s="4" t="str">
        <f t="shared" si="95"/>
        <v>HIGHER</v>
      </c>
      <c r="V237" s="8">
        <v>693</v>
      </c>
      <c r="W237" s="9">
        <f t="shared" si="96"/>
        <v>2.8160398925530039</v>
      </c>
      <c r="X237" s="6">
        <f t="shared" si="97"/>
        <v>32.284446041090035</v>
      </c>
      <c r="Y237" s="6">
        <f t="shared" si="98"/>
        <v>1.9655539589099646</v>
      </c>
      <c r="Z237" s="6">
        <f t="shared" si="99"/>
        <v>0.85048593364303926</v>
      </c>
      <c r="AA237" s="5">
        <f t="shared" si="100"/>
        <v>11</v>
      </c>
      <c r="AB237" s="5">
        <f t="shared" si="101"/>
        <v>2019</v>
      </c>
      <c r="AC237" s="5">
        <f t="shared" si="109"/>
        <v>45</v>
      </c>
      <c r="AF237" s="10">
        <v>59.655000000000001</v>
      </c>
      <c r="AG237" s="8">
        <f t="shared" si="102"/>
        <v>1875.1928902097504</v>
      </c>
      <c r="AL237" s="11">
        <f t="shared" si="89"/>
        <v>43775</v>
      </c>
      <c r="AM237" s="10">
        <v>711.75</v>
      </c>
      <c r="AN237" s="6">
        <v>4.0834000000000001</v>
      </c>
      <c r="AO237" s="8">
        <f t="shared" si="103"/>
        <v>131.83030696418706</v>
      </c>
      <c r="AS237" s="14">
        <f t="shared" si="110"/>
        <v>0.16943355119825695</v>
      </c>
      <c r="AT237" s="10">
        <v>299</v>
      </c>
      <c r="AU237" s="6">
        <v>9.18</v>
      </c>
      <c r="AV237" s="6">
        <f t="shared" si="104"/>
        <v>1.5553999999999988</v>
      </c>
      <c r="AW237" s="6">
        <f t="shared" si="105"/>
        <v>1.8424009999999988</v>
      </c>
      <c r="AX237" s="6">
        <f t="shared" si="106"/>
        <v>0.28700100000000006</v>
      </c>
      <c r="AY237" s="12">
        <f t="shared" si="107"/>
        <v>0.367207165017854</v>
      </c>
      <c r="BB237" s="13">
        <f t="shared" si="108"/>
        <v>698.86453999999992</v>
      </c>
    </row>
    <row r="238" spans="1:54" x14ac:dyDescent="0.25">
      <c r="A238" s="1">
        <v>43776</v>
      </c>
      <c r="B238" s="6">
        <v>34.53</v>
      </c>
      <c r="C238" s="6">
        <v>31.38</v>
      </c>
      <c r="D238" s="6">
        <v>33.93</v>
      </c>
      <c r="E238" s="6">
        <f t="shared" si="90"/>
        <v>32.096571139053268</v>
      </c>
      <c r="F238" s="6">
        <v>31.524678607035582</v>
      </c>
      <c r="G238" s="6">
        <v>41.18</v>
      </c>
      <c r="H238" s="6">
        <v>31.43</v>
      </c>
      <c r="I238" s="6">
        <v>31.5</v>
      </c>
      <c r="J238" s="6">
        <v>27.793199510100965</v>
      </c>
      <c r="K238" s="6">
        <f t="shared" si="91"/>
        <v>3.0300000000000011</v>
      </c>
      <c r="L238" s="7">
        <f t="shared" si="83"/>
        <v>3.7068004898990345</v>
      </c>
      <c r="M238" s="6">
        <f t="shared" si="84"/>
        <v>3.1000000000000014</v>
      </c>
      <c r="N238" s="6">
        <f t="shared" si="85"/>
        <v>3.1500000000000021</v>
      </c>
      <c r="O238" s="6">
        <f t="shared" si="86"/>
        <v>-5.0000000000000711E-2</v>
      </c>
      <c r="P238" s="6">
        <f t="shared" si="87"/>
        <v>2.5</v>
      </c>
      <c r="Q238" s="6">
        <f t="shared" si="92"/>
        <v>0.66657113905326781</v>
      </c>
      <c r="R238" s="6">
        <f t="shared" si="93"/>
        <v>9.4678607035582729E-2</v>
      </c>
      <c r="S238" s="6">
        <f t="shared" si="88"/>
        <v>9.75</v>
      </c>
      <c r="T238" s="6">
        <f t="shared" si="94"/>
        <v>6.6499999999999986</v>
      </c>
      <c r="U238" s="4" t="str">
        <f t="shared" si="95"/>
        <v>HIGHER</v>
      </c>
      <c r="V238" s="8">
        <v>695</v>
      </c>
      <c r="W238" s="9">
        <f t="shared" si="96"/>
        <v>2.4053213929644173</v>
      </c>
      <c r="X238" s="6">
        <f t="shared" si="97"/>
        <v>32.125688666809999</v>
      </c>
      <c r="Y238" s="6">
        <f t="shared" si="98"/>
        <v>1.8043113331900003</v>
      </c>
      <c r="Z238" s="6">
        <f t="shared" si="99"/>
        <v>0.60101005977441702</v>
      </c>
      <c r="AA238" s="5">
        <f t="shared" si="100"/>
        <v>11</v>
      </c>
      <c r="AB238" s="5">
        <f t="shared" si="101"/>
        <v>2019</v>
      </c>
      <c r="AC238" s="5">
        <f t="shared" si="109"/>
        <v>45</v>
      </c>
      <c r="AF238" s="10">
        <v>59.59</v>
      </c>
      <c r="AG238" s="8">
        <f t="shared" si="102"/>
        <v>1878.5555981932507</v>
      </c>
      <c r="AL238" s="11">
        <f t="shared" si="89"/>
        <v>43776</v>
      </c>
      <c r="AM238" s="10">
        <v>708.25</v>
      </c>
      <c r="AN238" s="6">
        <v>4.1003999999999996</v>
      </c>
      <c r="AO238" s="8">
        <f t="shared" si="103"/>
        <v>131.72817380938773</v>
      </c>
      <c r="AS238" s="14">
        <f t="shared" si="110"/>
        <v>0.1717864077669902</v>
      </c>
      <c r="AT238" s="10">
        <v>306</v>
      </c>
      <c r="AU238" s="6">
        <v>9.27</v>
      </c>
      <c r="AV238" s="6">
        <f t="shared" si="104"/>
        <v>1.5924599999999991</v>
      </c>
      <c r="AW238" s="6">
        <f t="shared" si="105"/>
        <v>1.8802097999999994</v>
      </c>
      <c r="AX238" s="6">
        <f t="shared" si="106"/>
        <v>0.28774980000000028</v>
      </c>
      <c r="AY238" s="12">
        <f t="shared" si="107"/>
        <v>0.35971920601976132</v>
      </c>
      <c r="BB238" s="13">
        <f t="shared" si="108"/>
        <v>691.80975599999999</v>
      </c>
    </row>
    <row r="239" spans="1:54" x14ac:dyDescent="0.25">
      <c r="A239" s="1">
        <v>43777</v>
      </c>
      <c r="B239" s="6">
        <v>34.6</v>
      </c>
      <c r="C239" s="6">
        <v>31.45</v>
      </c>
      <c r="D239" s="6">
        <v>34</v>
      </c>
      <c r="E239" s="6">
        <f t="shared" si="90"/>
        <v>32.527093448719356</v>
      </c>
      <c r="F239" s="6">
        <v>32.261766416192891</v>
      </c>
      <c r="G239" s="6">
        <v>40.75</v>
      </c>
      <c r="H239" s="6">
        <v>31.5</v>
      </c>
      <c r="I239" s="6">
        <v>31.5</v>
      </c>
      <c r="J239" s="6">
        <v>28.317963016095106</v>
      </c>
      <c r="K239" s="6">
        <f t="shared" si="91"/>
        <v>3.1000000000000014</v>
      </c>
      <c r="L239" s="7">
        <f t="shared" si="83"/>
        <v>3.1820369839048936</v>
      </c>
      <c r="M239" s="6">
        <f t="shared" si="84"/>
        <v>3.1000000000000014</v>
      </c>
      <c r="N239" s="6">
        <f t="shared" si="85"/>
        <v>3.1500000000000021</v>
      </c>
      <c r="O239" s="6">
        <f t="shared" si="86"/>
        <v>-5.0000000000000711E-2</v>
      </c>
      <c r="P239" s="6">
        <f t="shared" si="87"/>
        <v>2.5</v>
      </c>
      <c r="Q239" s="6">
        <f t="shared" si="92"/>
        <v>1.0270934487193557</v>
      </c>
      <c r="R239" s="6">
        <f t="shared" si="93"/>
        <v>0.76176641619289143</v>
      </c>
      <c r="S239" s="6">
        <f t="shared" si="88"/>
        <v>9.25</v>
      </c>
      <c r="T239" s="6">
        <f t="shared" si="94"/>
        <v>6.1499999999999986</v>
      </c>
      <c r="U239" s="4" t="str">
        <f t="shared" si="95"/>
        <v>HIGHER</v>
      </c>
      <c r="V239" s="8">
        <v>711.25</v>
      </c>
      <c r="W239" s="9">
        <f t="shared" si="96"/>
        <v>1.7382335838071086</v>
      </c>
      <c r="X239" s="6">
        <f t="shared" si="97"/>
        <v>32.556601539855812</v>
      </c>
      <c r="Y239" s="6">
        <f t="shared" si="98"/>
        <v>1.4433984601441878</v>
      </c>
      <c r="Z239" s="6">
        <f t="shared" si="99"/>
        <v>0.29483512366292075</v>
      </c>
      <c r="AA239" s="5">
        <f t="shared" si="100"/>
        <v>11</v>
      </c>
      <c r="AB239" s="5">
        <f t="shared" si="101"/>
        <v>2019</v>
      </c>
      <c r="AC239" s="5">
        <f t="shared" si="109"/>
        <v>45</v>
      </c>
      <c r="AF239" s="10">
        <v>59.494999999999997</v>
      </c>
      <c r="AG239" s="8">
        <f t="shared" si="102"/>
        <v>1919.4137929313961</v>
      </c>
      <c r="AL239" s="11">
        <f t="shared" si="89"/>
        <v>43777</v>
      </c>
      <c r="AM239" s="10">
        <v>717.75</v>
      </c>
      <c r="AN239" s="6">
        <v>4.1632999999999996</v>
      </c>
      <c r="AO239" s="8">
        <f t="shared" si="103"/>
        <v>135.54289919088168</v>
      </c>
      <c r="AS239" s="14">
        <f t="shared" si="110"/>
        <v>0.17775787187839284</v>
      </c>
      <c r="AT239" s="10">
        <v>305</v>
      </c>
      <c r="AU239" s="6">
        <v>9.2100000000000009</v>
      </c>
      <c r="AV239" s="6">
        <f t="shared" si="104"/>
        <v>1.6371499999999983</v>
      </c>
      <c r="AW239" s="6">
        <f t="shared" si="105"/>
        <v>1.9247359999999993</v>
      </c>
      <c r="AX239" s="6">
        <f t="shared" si="106"/>
        <v>0.28758600000000101</v>
      </c>
      <c r="AY239" s="12">
        <f t="shared" si="107"/>
        <v>0.36094046738054691</v>
      </c>
      <c r="BB239" s="13">
        <f t="shared" si="108"/>
        <v>693.35298999999998</v>
      </c>
    </row>
    <row r="240" spans="1:54" x14ac:dyDescent="0.25">
      <c r="A240" s="1">
        <v>43780</v>
      </c>
      <c r="B240" s="6">
        <v>34.520000000000003</v>
      </c>
      <c r="C240" s="6">
        <v>31.37</v>
      </c>
      <c r="D240" s="6">
        <v>33.92</v>
      </c>
      <c r="E240" s="6">
        <f t="shared" si="90"/>
        <v>32.629059258903432</v>
      </c>
      <c r="F240" s="6">
        <v>31.955591480081395</v>
      </c>
      <c r="G240" s="6">
        <v>39.67</v>
      </c>
      <c r="H240" s="6">
        <v>31.42</v>
      </c>
      <c r="I240" s="6">
        <v>32.75</v>
      </c>
      <c r="J240" s="6">
        <v>28.778665039330143</v>
      </c>
      <c r="K240" s="6">
        <f t="shared" si="91"/>
        <v>1.7700000000000031</v>
      </c>
      <c r="L240" s="7">
        <f t="shared" si="83"/>
        <v>3.9713349606698571</v>
      </c>
      <c r="M240" s="6">
        <f t="shared" si="84"/>
        <v>3.1000000000000014</v>
      </c>
      <c r="N240" s="6">
        <f t="shared" si="85"/>
        <v>3.1500000000000021</v>
      </c>
      <c r="O240" s="6">
        <f t="shared" si="86"/>
        <v>-5.0000000000000711E-2</v>
      </c>
      <c r="P240" s="6">
        <f t="shared" si="87"/>
        <v>2.5</v>
      </c>
      <c r="Q240" s="6">
        <f t="shared" si="92"/>
        <v>1.2090592589034301</v>
      </c>
      <c r="R240" s="6">
        <f t="shared" si="93"/>
        <v>0.53559148008139346</v>
      </c>
      <c r="S240" s="6">
        <f t="shared" si="88"/>
        <v>8.25</v>
      </c>
      <c r="T240" s="6">
        <f t="shared" si="94"/>
        <v>5.1499999999999986</v>
      </c>
      <c r="U240" s="4" t="str">
        <f t="shared" si="95"/>
        <v>HIGHER</v>
      </c>
      <c r="V240" s="8">
        <v>704.5</v>
      </c>
      <c r="W240" s="9">
        <f t="shared" si="96"/>
        <v>1.9644085199186065</v>
      </c>
      <c r="X240" s="6">
        <f t="shared" si="97"/>
        <v>32.658659851892978</v>
      </c>
      <c r="Y240" s="6">
        <f t="shared" si="98"/>
        <v>1.2613401481070241</v>
      </c>
      <c r="Z240" s="6">
        <f t="shared" si="99"/>
        <v>0.70306837181158244</v>
      </c>
      <c r="AA240" s="5">
        <f t="shared" si="100"/>
        <v>11</v>
      </c>
      <c r="AB240" s="5">
        <f t="shared" si="101"/>
        <v>2019</v>
      </c>
      <c r="AC240" s="5">
        <f t="shared" si="109"/>
        <v>46</v>
      </c>
      <c r="AF240" s="10">
        <v>59.5</v>
      </c>
      <c r="AG240" s="8">
        <f t="shared" si="102"/>
        <v>1901.357693064843</v>
      </c>
      <c r="AL240" s="11">
        <f t="shared" si="89"/>
        <v>43780</v>
      </c>
      <c r="AM240" s="10">
        <v>720</v>
      </c>
      <c r="AN240" s="6">
        <v>4.1516000000000002</v>
      </c>
      <c r="AO240" s="8">
        <f t="shared" si="103"/>
        <v>135.58569224111889</v>
      </c>
      <c r="AS240" s="14">
        <f t="shared" si="110"/>
        <v>0.17162377317339156</v>
      </c>
      <c r="AT240" s="10">
        <v>301</v>
      </c>
      <c r="AU240" s="6">
        <v>9.17</v>
      </c>
      <c r="AV240" s="6">
        <f t="shared" si="104"/>
        <v>1.5737900000000007</v>
      </c>
      <c r="AW240" s="6">
        <f t="shared" si="105"/>
        <v>1.8615631999999991</v>
      </c>
      <c r="AX240" s="6">
        <f t="shared" si="106"/>
        <v>0.2877731999999984</v>
      </c>
      <c r="AY240" s="12">
        <f t="shared" si="107"/>
        <v>0.36345540183255737</v>
      </c>
      <c r="BB240" s="13">
        <f t="shared" si="108"/>
        <v>691.589294</v>
      </c>
    </row>
    <row r="241" spans="1:54" x14ac:dyDescent="0.25">
      <c r="A241" s="1">
        <v>43781</v>
      </c>
      <c r="B241" s="6">
        <v>34.130000000000003</v>
      </c>
      <c r="C241" s="6">
        <v>30.98</v>
      </c>
      <c r="D241" s="6">
        <v>33.53</v>
      </c>
      <c r="E241" s="6">
        <f t="shared" si="90"/>
        <v>32.164548345842654</v>
      </c>
      <c r="F241" s="6">
        <v>31.785494293352784</v>
      </c>
      <c r="G241" s="6">
        <v>39.28</v>
      </c>
      <c r="H241" s="6">
        <v>31.03</v>
      </c>
      <c r="I241" s="6">
        <v>33</v>
      </c>
      <c r="J241" s="6">
        <v>28.501513635536753</v>
      </c>
      <c r="K241" s="6">
        <f t="shared" si="91"/>
        <v>1.1300000000000026</v>
      </c>
      <c r="L241" s="7">
        <f t="shared" si="83"/>
        <v>4.4984863644632469</v>
      </c>
      <c r="M241" s="6">
        <f t="shared" si="84"/>
        <v>3.1000000000000014</v>
      </c>
      <c r="N241" s="6">
        <f t="shared" si="85"/>
        <v>3.1500000000000021</v>
      </c>
      <c r="O241" s="6">
        <f t="shared" si="86"/>
        <v>-5.0000000000000711E-2</v>
      </c>
      <c r="P241" s="6">
        <f t="shared" si="87"/>
        <v>2.5</v>
      </c>
      <c r="Q241" s="6">
        <f t="shared" si="92"/>
        <v>1.1345483458426529</v>
      </c>
      <c r="R241" s="6">
        <f t="shared" si="93"/>
        <v>0.75549429335278262</v>
      </c>
      <c r="S241" s="6">
        <f t="shared" si="88"/>
        <v>8.25</v>
      </c>
      <c r="T241" s="6">
        <f t="shared" si="94"/>
        <v>5.1499999999999986</v>
      </c>
      <c r="U241" s="4" t="str">
        <f t="shared" si="95"/>
        <v>HIGHER</v>
      </c>
      <c r="V241" s="8">
        <v>700.75</v>
      </c>
      <c r="W241" s="9">
        <f t="shared" si="96"/>
        <v>1.7445057066472174</v>
      </c>
      <c r="X241" s="6">
        <f t="shared" si="97"/>
        <v>32.193727541501445</v>
      </c>
      <c r="Y241" s="6">
        <f t="shared" si="98"/>
        <v>1.3362724584985557</v>
      </c>
      <c r="Z241" s="6">
        <f t="shared" si="99"/>
        <v>0.40823324814866169</v>
      </c>
      <c r="AA241" s="5">
        <f t="shared" si="100"/>
        <v>11</v>
      </c>
      <c r="AB241" s="5">
        <f t="shared" si="101"/>
        <v>2019</v>
      </c>
      <c r="AC241" s="5">
        <f t="shared" si="109"/>
        <v>46</v>
      </c>
      <c r="AF241" s="10">
        <v>59.512999999999998</v>
      </c>
      <c r="AG241" s="8">
        <f t="shared" si="102"/>
        <v>1891.6501218803041</v>
      </c>
      <c r="AL241" s="11">
        <f t="shared" si="89"/>
        <v>43781</v>
      </c>
      <c r="AM241" s="10">
        <v>709.75</v>
      </c>
      <c r="AN241" s="6">
        <v>4.1675000000000004</v>
      </c>
      <c r="AO241" s="8">
        <f t="shared" si="103"/>
        <v>134.16735952920729</v>
      </c>
      <c r="AS241" s="14">
        <f t="shared" si="110"/>
        <v>0.1692104689203926</v>
      </c>
      <c r="AT241" s="10">
        <v>302</v>
      </c>
      <c r="AU241" s="6">
        <v>9.17</v>
      </c>
      <c r="AV241" s="6">
        <f t="shared" si="104"/>
        <v>1.55166</v>
      </c>
      <c r="AW241" s="6">
        <f t="shared" si="105"/>
        <v>1.8403457999999997</v>
      </c>
      <c r="AX241" s="6">
        <f t="shared" si="106"/>
        <v>0.28868579999999966</v>
      </c>
      <c r="AY241" s="12">
        <f t="shared" si="107"/>
        <v>0.36006622056750959</v>
      </c>
      <c r="BB241" s="13">
        <f t="shared" si="108"/>
        <v>682.99127599999997</v>
      </c>
    </row>
    <row r="242" spans="1:54" x14ac:dyDescent="0.25">
      <c r="A242" s="1">
        <v>43782</v>
      </c>
      <c r="B242" s="6">
        <v>33.43</v>
      </c>
      <c r="C242" s="6">
        <v>30.28</v>
      </c>
      <c r="D242" s="6">
        <v>32.53</v>
      </c>
      <c r="E242" s="6">
        <f t="shared" si="90"/>
        <v>31.79067370850105</v>
      </c>
      <c r="F242" s="6">
        <v>31.422620294998421</v>
      </c>
      <c r="G242" s="6">
        <v>38.78</v>
      </c>
      <c r="H242" s="6">
        <v>30.53</v>
      </c>
      <c r="I242" s="6">
        <v>33</v>
      </c>
      <c r="J242" s="6">
        <v>28.240284373375395</v>
      </c>
      <c r="K242" s="6">
        <f t="shared" si="91"/>
        <v>0.42999999999999972</v>
      </c>
      <c r="L242" s="7">
        <f t="shared" si="83"/>
        <v>4.7597156266246046</v>
      </c>
      <c r="M242" s="6">
        <f t="shared" si="84"/>
        <v>2.8999999999999986</v>
      </c>
      <c r="N242" s="6">
        <f t="shared" si="85"/>
        <v>3.1499999999999986</v>
      </c>
      <c r="O242" s="6">
        <f t="shared" si="86"/>
        <v>-0.25</v>
      </c>
      <c r="P242" s="6">
        <f t="shared" si="87"/>
        <v>2</v>
      </c>
      <c r="Q242" s="6">
        <f t="shared" si="92"/>
        <v>1.2606737085010487</v>
      </c>
      <c r="R242" s="6">
        <f t="shared" si="93"/>
        <v>0.89262029499841944</v>
      </c>
      <c r="S242" s="6">
        <f t="shared" si="88"/>
        <v>8.25</v>
      </c>
      <c r="T242" s="6">
        <f t="shared" si="94"/>
        <v>5.3500000000000014</v>
      </c>
      <c r="U242" s="4" t="str">
        <f t="shared" si="95"/>
        <v>HIGHER</v>
      </c>
      <c r="V242" s="8">
        <v>692.75</v>
      </c>
      <c r="W242" s="9">
        <f t="shared" si="96"/>
        <v>1.1073797050015806</v>
      </c>
      <c r="X242" s="6">
        <f t="shared" si="97"/>
        <v>31.819513730698503</v>
      </c>
      <c r="Y242" s="6">
        <f t="shared" si="98"/>
        <v>0.71048626930149794</v>
      </c>
      <c r="Z242" s="6">
        <f t="shared" si="99"/>
        <v>0.39689343570008262</v>
      </c>
      <c r="AA242" s="5">
        <f t="shared" si="100"/>
        <v>11</v>
      </c>
      <c r="AB242" s="5">
        <f t="shared" si="101"/>
        <v>2019</v>
      </c>
      <c r="AC242" s="5">
        <f t="shared" si="109"/>
        <v>46</v>
      </c>
      <c r="AF242" s="10">
        <v>59.536000000000001</v>
      </c>
      <c r="AG242" s="8">
        <f t="shared" si="102"/>
        <v>1870.777121883026</v>
      </c>
      <c r="AL242" s="11">
        <f t="shared" si="89"/>
        <v>43782</v>
      </c>
      <c r="AM242" s="10">
        <v>701.5</v>
      </c>
      <c r="AN242" s="6">
        <v>4.1702000000000004</v>
      </c>
      <c r="AO242" s="8">
        <f t="shared" si="103"/>
        <v>132.69373615975891</v>
      </c>
      <c r="AS242" s="14">
        <f t="shared" si="110"/>
        <v>0.16413507625272331</v>
      </c>
      <c r="AT242" s="10">
        <v>304</v>
      </c>
      <c r="AU242" s="6">
        <v>9.18</v>
      </c>
      <c r="AV242" s="6">
        <f t="shared" si="104"/>
        <v>1.5067599999999999</v>
      </c>
      <c r="AW242" s="6">
        <f t="shared" si="105"/>
        <v>1.7970837999999993</v>
      </c>
      <c r="AX242" s="6">
        <f t="shared" si="106"/>
        <v>0.29032379999999947</v>
      </c>
      <c r="AY242" s="12">
        <f t="shared" si="107"/>
        <v>0.35379469232432192</v>
      </c>
      <c r="BB242" s="13">
        <f t="shared" si="108"/>
        <v>667.55893600000002</v>
      </c>
    </row>
    <row r="243" spans="1:54" x14ac:dyDescent="0.25">
      <c r="A243" s="1">
        <v>43783</v>
      </c>
      <c r="B243" s="6">
        <v>33.68</v>
      </c>
      <c r="C243" s="6">
        <v>30.53</v>
      </c>
      <c r="D243" s="6">
        <v>32.78</v>
      </c>
      <c r="E243" s="6">
        <f t="shared" si="90"/>
        <v>31.971946259939404</v>
      </c>
      <c r="F243" s="6">
        <v>31.604057294175604</v>
      </c>
      <c r="G243" s="6">
        <v>39.03</v>
      </c>
      <c r="H243" s="6">
        <v>30.78</v>
      </c>
      <c r="I243" s="6">
        <v>33</v>
      </c>
      <c r="J243" s="6">
        <v>28.475043963743445</v>
      </c>
      <c r="K243" s="6">
        <f t="shared" si="91"/>
        <v>0.67999999999999972</v>
      </c>
      <c r="L243" s="7">
        <f t="shared" si="83"/>
        <v>4.5249560362565546</v>
      </c>
      <c r="M243" s="6">
        <f t="shared" si="84"/>
        <v>2.8999999999999986</v>
      </c>
      <c r="N243" s="6">
        <f t="shared" si="85"/>
        <v>3.1499999999999986</v>
      </c>
      <c r="O243" s="6">
        <f t="shared" si="86"/>
        <v>-0.25</v>
      </c>
      <c r="P243" s="6">
        <f t="shared" si="87"/>
        <v>2</v>
      </c>
      <c r="Q243" s="6">
        <f t="shared" si="92"/>
        <v>1.1919462599394031</v>
      </c>
      <c r="R243" s="6">
        <f t="shared" si="93"/>
        <v>0.82405729417560281</v>
      </c>
      <c r="S243" s="6">
        <f t="shared" si="88"/>
        <v>8.25</v>
      </c>
      <c r="T243" s="6">
        <f t="shared" si="94"/>
        <v>5.3500000000000014</v>
      </c>
      <c r="U243" s="4" t="str">
        <f t="shared" si="95"/>
        <v>HIGHER</v>
      </c>
      <c r="V243" s="8">
        <v>696.75</v>
      </c>
      <c r="W243" s="9">
        <f t="shared" si="96"/>
        <v>1.1759427058243972</v>
      </c>
      <c r="X243" s="6">
        <f t="shared" si="97"/>
        <v>32.000950729875683</v>
      </c>
      <c r="Y243" s="6">
        <f t="shared" si="98"/>
        <v>0.77904927012431813</v>
      </c>
      <c r="Z243" s="6">
        <f t="shared" si="99"/>
        <v>0.39689343570007907</v>
      </c>
      <c r="AA243" s="5">
        <f t="shared" si="100"/>
        <v>11</v>
      </c>
      <c r="AB243" s="5">
        <f t="shared" si="101"/>
        <v>2019</v>
      </c>
      <c r="AC243" s="5">
        <f t="shared" si="109"/>
        <v>46</v>
      </c>
      <c r="AF243" s="10">
        <v>59.6</v>
      </c>
      <c r="AG243" s="8">
        <f t="shared" si="102"/>
        <v>1883.6018147328659</v>
      </c>
      <c r="AL243" s="11">
        <f t="shared" si="89"/>
        <v>43783</v>
      </c>
      <c r="AM243" s="10">
        <v>705.5</v>
      </c>
      <c r="AN243" s="6">
        <v>4.1948999999999996</v>
      </c>
      <c r="AO243" s="8">
        <f t="shared" si="103"/>
        <v>134.24078821675553</v>
      </c>
      <c r="AS243" s="14">
        <f t="shared" si="110"/>
        <v>0.16603162486368597</v>
      </c>
      <c r="AT243" s="10">
        <v>303</v>
      </c>
      <c r="AU243" s="6">
        <v>9.17</v>
      </c>
      <c r="AV243" s="6">
        <f t="shared" si="104"/>
        <v>1.5225100000000005</v>
      </c>
      <c r="AW243" s="6">
        <f t="shared" si="105"/>
        <v>1.812248799999999</v>
      </c>
      <c r="AX243" s="6">
        <f t="shared" si="106"/>
        <v>0.28973879999999852</v>
      </c>
      <c r="AY243" s="12">
        <f t="shared" si="107"/>
        <v>0.35625518711588217</v>
      </c>
      <c r="BB243" s="13">
        <f t="shared" si="108"/>
        <v>673.07048599999996</v>
      </c>
    </row>
    <row r="244" spans="1:54" x14ac:dyDescent="0.25">
      <c r="A244" s="1">
        <v>43784</v>
      </c>
      <c r="B244" s="6">
        <v>33.33</v>
      </c>
      <c r="C244" s="6">
        <v>30.18</v>
      </c>
      <c r="D244" s="6">
        <v>32.43</v>
      </c>
      <c r="E244" s="6" t="e">
        <f t="shared" si="90"/>
        <v>#VALUE!</v>
      </c>
      <c r="F244" s="6">
        <v>31.479319357241287</v>
      </c>
      <c r="G244" s="6">
        <v>38.68</v>
      </c>
      <c r="H244" s="6">
        <v>30.43</v>
      </c>
      <c r="I244" s="6">
        <v>33.5</v>
      </c>
      <c r="J244" s="6">
        <v>28.057943748464801</v>
      </c>
      <c r="K244" s="6">
        <f t="shared" si="91"/>
        <v>-0.17000000000000171</v>
      </c>
      <c r="L244" s="7">
        <f t="shared" si="83"/>
        <v>5.4420562515351989</v>
      </c>
      <c r="M244" s="6">
        <f t="shared" si="84"/>
        <v>2.8999999999999986</v>
      </c>
      <c r="N244" s="6">
        <f t="shared" si="85"/>
        <v>3.1499999999999986</v>
      </c>
      <c r="O244" s="6">
        <f t="shared" si="86"/>
        <v>-0.25</v>
      </c>
      <c r="P244" s="6">
        <f t="shared" si="87"/>
        <v>2</v>
      </c>
      <c r="Q244" s="6" t="e">
        <f t="shared" si="92"/>
        <v>#VALUE!</v>
      </c>
      <c r="R244" s="6">
        <f t="shared" si="93"/>
        <v>1.0493193572412878</v>
      </c>
      <c r="S244" s="6">
        <f t="shared" si="88"/>
        <v>8.25</v>
      </c>
      <c r="T244" s="6">
        <f t="shared" si="94"/>
        <v>5.3500000000000014</v>
      </c>
      <c r="U244" s="4" t="str">
        <f t="shared" si="95"/>
        <v>HIGHER</v>
      </c>
      <c r="V244" s="8">
        <v>694</v>
      </c>
      <c r="W244" s="9">
        <f t="shared" si="96"/>
        <v>0.95068064275871222</v>
      </c>
      <c r="X244" s="6" t="str">
        <f t="shared" si="97"/>
        <v/>
      </c>
      <c r="Y244" s="6" t="str">
        <f t="shared" si="98"/>
        <v/>
      </c>
      <c r="Z244" s="6" t="str">
        <f t="shared" si="99"/>
        <v/>
      </c>
      <c r="AA244" s="5">
        <f t="shared" si="100"/>
        <v>11</v>
      </c>
      <c r="AB244" s="5">
        <f t="shared" si="101"/>
        <v>2019</v>
      </c>
      <c r="AC244" s="5">
        <f t="shared" si="109"/>
        <v>46</v>
      </c>
      <c r="AF244" s="10">
        <v>59.488</v>
      </c>
      <c r="AG244" s="8">
        <f t="shared" si="102"/>
        <v>1872.6417499235697</v>
      </c>
      <c r="AL244" s="11">
        <f t="shared" si="89"/>
        <v>43784</v>
      </c>
      <c r="AM244" s="10"/>
      <c r="AN244" s="6">
        <v>4.1957000000000004</v>
      </c>
      <c r="AO244" s="8" t="str">
        <f t="shared" si="103"/>
        <v/>
      </c>
      <c r="AS244" s="14">
        <f t="shared" si="110"/>
        <v>0.1705403050108934</v>
      </c>
      <c r="AT244" s="10">
        <v>307</v>
      </c>
      <c r="AU244" s="6">
        <v>9.18</v>
      </c>
      <c r="AV244" s="6">
        <f t="shared" si="104"/>
        <v>1.5655600000000014</v>
      </c>
      <c r="AW244" s="6">
        <f t="shared" si="105"/>
        <v>1.8561177999999998</v>
      </c>
      <c r="AX244" s="6">
        <f t="shared" si="106"/>
        <v>0.29055779999999842</v>
      </c>
      <c r="AY244" s="12">
        <f t="shared" si="107"/>
        <v>0.35087020013298409</v>
      </c>
      <c r="BB244" s="13">
        <f t="shared" si="108"/>
        <v>665.35431599999993</v>
      </c>
    </row>
    <row r="245" spans="1:54" x14ac:dyDescent="0.25">
      <c r="A245" s="1">
        <v>43787</v>
      </c>
      <c r="B245" s="6">
        <v>33.54</v>
      </c>
      <c r="C245" s="6">
        <v>30.39</v>
      </c>
      <c r="D245" s="6">
        <v>32.64</v>
      </c>
      <c r="E245" s="6">
        <f t="shared" si="90"/>
        <v>31.745355570641465</v>
      </c>
      <c r="F245" s="6" t="s">
        <v>43</v>
      </c>
      <c r="G245" s="6">
        <v>38.89</v>
      </c>
      <c r="H245" s="6">
        <v>30.64</v>
      </c>
      <c r="I245" s="6">
        <v>33.5</v>
      </c>
      <c r="J245" s="6">
        <v>28.346801267691845</v>
      </c>
      <c r="K245" s="6">
        <f t="shared" si="91"/>
        <v>3.9999999999999147E-2</v>
      </c>
      <c r="L245" s="7">
        <f t="shared" si="83"/>
        <v>5.1531987323081552</v>
      </c>
      <c r="M245" s="6">
        <f t="shared" si="84"/>
        <v>2.8999999999999986</v>
      </c>
      <c r="N245" s="6">
        <f t="shared" si="85"/>
        <v>3.1499999999999986</v>
      </c>
      <c r="O245" s="6">
        <f t="shared" si="86"/>
        <v>-0.25</v>
      </c>
      <c r="P245" s="6">
        <f t="shared" si="87"/>
        <v>2</v>
      </c>
      <c r="Q245" s="6">
        <f t="shared" si="92"/>
        <v>1.1053555706414642</v>
      </c>
      <c r="R245" s="6" t="str">
        <f t="shared" si="93"/>
        <v/>
      </c>
      <c r="S245" s="6">
        <f t="shared" si="88"/>
        <v>8.25</v>
      </c>
      <c r="T245" s="6">
        <f t="shared" si="94"/>
        <v>5.3500000000000014</v>
      </c>
      <c r="U245" s="4" t="str">
        <f t="shared" si="95"/>
        <v>HIGHER</v>
      </c>
      <c r="W245" s="9"/>
      <c r="X245" s="6">
        <f t="shared" si="97"/>
        <v>31.774154480904208</v>
      </c>
      <c r="Y245" s="6">
        <f t="shared" si="98"/>
        <v>0.86584551909579233</v>
      </c>
      <c r="Z245" s="6" t="str">
        <f t="shared" si="99"/>
        <v/>
      </c>
      <c r="AA245" s="5">
        <f t="shared" si="100"/>
        <v>11</v>
      </c>
      <c r="AB245" s="5">
        <f t="shared" si="101"/>
        <v>2019</v>
      </c>
      <c r="AC245" s="5">
        <f t="shared" si="109"/>
        <v>47</v>
      </c>
      <c r="AF245" s="10">
        <v>59.295999999999999</v>
      </c>
      <c r="AG245" s="8" t="str">
        <f t="shared" si="102"/>
        <v/>
      </c>
      <c r="AL245" s="11">
        <f t="shared" si="89"/>
        <v>43787</v>
      </c>
      <c r="AM245" s="10">
        <v>700.5</v>
      </c>
      <c r="AN245" s="6">
        <v>4.2176999999999998</v>
      </c>
      <c r="AO245" s="8">
        <f t="shared" si="103"/>
        <v>134.01385135410968</v>
      </c>
      <c r="AS245" s="14">
        <f t="shared" si="110"/>
        <v>0.15911995637949836</v>
      </c>
      <c r="AT245" s="10">
        <v>301</v>
      </c>
      <c r="AU245" s="6">
        <v>9.17</v>
      </c>
      <c r="AV245" s="6">
        <f t="shared" si="104"/>
        <v>1.45913</v>
      </c>
      <c r="AW245" s="6">
        <f t="shared" si="105"/>
        <v>1.7491963999999989</v>
      </c>
      <c r="AX245" s="6">
        <f t="shared" si="106"/>
        <v>0.29006639999999884</v>
      </c>
      <c r="AY245" s="12">
        <f t="shared" si="107"/>
        <v>0.35681889271191741</v>
      </c>
      <c r="BB245" s="13">
        <f t="shared" si="108"/>
        <v>669.98401799999999</v>
      </c>
    </row>
    <row r="246" spans="1:54" x14ac:dyDescent="0.25">
      <c r="A246" s="1">
        <v>43788</v>
      </c>
      <c r="B246" s="6">
        <v>33.86</v>
      </c>
      <c r="C246" s="6">
        <v>30.71</v>
      </c>
      <c r="D246" s="6">
        <v>32.96</v>
      </c>
      <c r="E246" s="6">
        <f t="shared" si="90"/>
        <v>32.005934863334097</v>
      </c>
      <c r="F246" s="6">
        <v>31.842193355595654</v>
      </c>
      <c r="G246" s="6">
        <v>39.21</v>
      </c>
      <c r="H246" s="6">
        <v>30.96</v>
      </c>
      <c r="I246" s="6">
        <v>33.5</v>
      </c>
      <c r="J246" s="6">
        <v>28.616928046353131</v>
      </c>
      <c r="K246" s="6">
        <f t="shared" si="91"/>
        <v>0.35999999999999943</v>
      </c>
      <c r="L246" s="7">
        <f t="shared" si="83"/>
        <v>4.8830719536468692</v>
      </c>
      <c r="M246" s="6">
        <f t="shared" si="84"/>
        <v>2.8999999999999986</v>
      </c>
      <c r="N246" s="6">
        <f t="shared" si="85"/>
        <v>3.1499999999999986</v>
      </c>
      <c r="O246" s="6">
        <f t="shared" si="86"/>
        <v>-0.25</v>
      </c>
      <c r="P246" s="6">
        <f t="shared" si="87"/>
        <v>2</v>
      </c>
      <c r="Q246" s="6">
        <f t="shared" si="92"/>
        <v>1.0459348633340966</v>
      </c>
      <c r="R246" s="6">
        <f t="shared" si="93"/>
        <v>0.88219335559565337</v>
      </c>
      <c r="S246" s="6">
        <f t="shared" si="88"/>
        <v>8.25</v>
      </c>
      <c r="T246" s="6">
        <f t="shared" si="94"/>
        <v>5.3500000000000014</v>
      </c>
      <c r="U246" s="4" t="str">
        <f t="shared" si="95"/>
        <v>HIGHER</v>
      </c>
      <c r="V246" s="8">
        <v>702</v>
      </c>
      <c r="W246" s="9">
        <f t="shared" si="96"/>
        <v>1.1178066444043466</v>
      </c>
      <c r="X246" s="6">
        <f t="shared" si="97"/>
        <v>32.03497016722141</v>
      </c>
      <c r="Y246" s="6">
        <f t="shared" si="98"/>
        <v>0.9250298327785913</v>
      </c>
      <c r="Z246" s="6">
        <f t="shared" si="99"/>
        <v>0.19277681162575533</v>
      </c>
      <c r="AA246" s="5">
        <f t="shared" si="100"/>
        <v>11</v>
      </c>
      <c r="AB246" s="5">
        <f t="shared" si="101"/>
        <v>2019</v>
      </c>
      <c r="AC246" s="5">
        <f t="shared" si="109"/>
        <v>47</v>
      </c>
      <c r="AF246" s="10">
        <v>59.508000000000003</v>
      </c>
      <c r="AG246" s="8">
        <f t="shared" si="102"/>
        <v>1894.8652422047865</v>
      </c>
      <c r="AL246" s="11">
        <f t="shared" si="89"/>
        <v>43788</v>
      </c>
      <c r="AM246" s="10">
        <v>706.25</v>
      </c>
      <c r="AN246" s="6">
        <v>4.1942000000000004</v>
      </c>
      <c r="AO246" s="8">
        <f t="shared" si="103"/>
        <v>134.36107187536007</v>
      </c>
      <c r="AS246" s="14">
        <f t="shared" si="110"/>
        <v>0.16322850924918381</v>
      </c>
      <c r="AT246" s="10">
        <v>302</v>
      </c>
      <c r="AU246" s="6">
        <v>9.19</v>
      </c>
      <c r="AV246" s="6">
        <f t="shared" si="104"/>
        <v>1.5000699999999991</v>
      </c>
      <c r="AW246" s="6">
        <f t="shared" si="105"/>
        <v>1.7893875999999995</v>
      </c>
      <c r="AX246" s="6">
        <f t="shared" si="106"/>
        <v>0.2893176000000004</v>
      </c>
      <c r="AY246" s="12">
        <f t="shared" si="107"/>
        <v>0.35823818885177355</v>
      </c>
      <c r="BB246" s="13">
        <f t="shared" si="108"/>
        <v>677.03880200000003</v>
      </c>
    </row>
    <row r="247" spans="1:54" x14ac:dyDescent="0.25">
      <c r="A247" s="1">
        <v>43789</v>
      </c>
      <c r="B247" s="6">
        <v>33.97</v>
      </c>
      <c r="C247" s="6">
        <v>30.82</v>
      </c>
      <c r="D247" s="6">
        <v>33.700000000000003</v>
      </c>
      <c r="E247" s="6">
        <f t="shared" si="90"/>
        <v>32.436457173000186</v>
      </c>
      <c r="F247" s="6">
        <v>32.171047916604302</v>
      </c>
      <c r="G247" s="6">
        <v>39.450000000000003</v>
      </c>
      <c r="H247" s="6">
        <v>31.2</v>
      </c>
      <c r="I247" s="6">
        <v>33.75</v>
      </c>
      <c r="J247" s="6">
        <v>29.270005811064561</v>
      </c>
      <c r="K247" s="6">
        <f t="shared" si="91"/>
        <v>0.21999999999999886</v>
      </c>
      <c r="L247" s="7">
        <f t="shared" si="83"/>
        <v>4.4799941889354393</v>
      </c>
      <c r="M247" s="6">
        <f t="shared" si="84"/>
        <v>2.7699999999999996</v>
      </c>
      <c r="N247" s="6">
        <f t="shared" si="85"/>
        <v>3.1499999999999986</v>
      </c>
      <c r="O247" s="6">
        <f t="shared" si="86"/>
        <v>-0.37999999999999901</v>
      </c>
      <c r="P247" s="6">
        <f t="shared" si="87"/>
        <v>2.5000000000000036</v>
      </c>
      <c r="Q247" s="6">
        <f t="shared" si="92"/>
        <v>1.2364571730001863</v>
      </c>
      <c r="R247" s="6">
        <f t="shared" si="93"/>
        <v>0.97104791660430223</v>
      </c>
      <c r="S247" s="6">
        <f t="shared" si="88"/>
        <v>8.2500000000000036</v>
      </c>
      <c r="T247" s="6">
        <f t="shared" si="94"/>
        <v>5.480000000000004</v>
      </c>
      <c r="U247" s="4" t="str">
        <f t="shared" si="95"/>
        <v>HIGHER</v>
      </c>
      <c r="V247" s="8">
        <v>709.25</v>
      </c>
      <c r="W247" s="9">
        <f t="shared" si="96"/>
        <v>1.5289520833957013</v>
      </c>
      <c r="X247" s="6">
        <f t="shared" si="97"/>
        <v>32.465883040267215</v>
      </c>
      <c r="Y247" s="6">
        <f t="shared" si="98"/>
        <v>1.2341169597327877</v>
      </c>
      <c r="Z247" s="6">
        <f t="shared" si="99"/>
        <v>0.29483512366291365</v>
      </c>
      <c r="AA247" s="5">
        <f t="shared" si="100"/>
        <v>11</v>
      </c>
      <c r="AB247" s="5">
        <f t="shared" si="101"/>
        <v>2019</v>
      </c>
      <c r="AC247" s="5">
        <f t="shared" si="109"/>
        <v>47</v>
      </c>
      <c r="AF247" s="10">
        <v>59.539000000000001</v>
      </c>
      <c r="AG247" s="8">
        <f t="shared" si="102"/>
        <v>1915.4320219067035</v>
      </c>
      <c r="AL247" s="11">
        <f t="shared" si="89"/>
        <v>43789</v>
      </c>
      <c r="AM247" s="10">
        <v>715.75</v>
      </c>
      <c r="AN247" s="6">
        <v>4.1955</v>
      </c>
      <c r="AO247" s="8">
        <f t="shared" si="103"/>
        <v>136.21061229544114</v>
      </c>
      <c r="AS247" s="14">
        <f t="shared" si="110"/>
        <v>0.16841447368421056</v>
      </c>
      <c r="AT247" s="10">
        <v>300</v>
      </c>
      <c r="AU247" s="6">
        <v>9.1199999999999992</v>
      </c>
      <c r="AV247" s="6">
        <f t="shared" si="104"/>
        <v>1.5359400000000001</v>
      </c>
      <c r="AW247" s="6">
        <f t="shared" si="105"/>
        <v>1.8250001999999999</v>
      </c>
      <c r="AX247" s="6">
        <f t="shared" si="106"/>
        <v>0.28906019999999977</v>
      </c>
      <c r="AY247" s="12">
        <f t="shared" si="107"/>
        <v>0.36051463605119144</v>
      </c>
      <c r="BB247" s="13">
        <f t="shared" si="108"/>
        <v>679.46388400000001</v>
      </c>
    </row>
    <row r="248" spans="1:54" x14ac:dyDescent="0.25">
      <c r="A248" s="1">
        <v>43790</v>
      </c>
      <c r="B248" s="6">
        <v>33.04</v>
      </c>
      <c r="C248" s="6">
        <v>29.89</v>
      </c>
      <c r="D248" s="6">
        <v>33.19</v>
      </c>
      <c r="E248" s="6">
        <f t="shared" si="90"/>
        <v>31.926628122079816</v>
      </c>
      <c r="F248" s="6">
        <v>31.85353316804423</v>
      </c>
      <c r="G248" s="6">
        <v>38.94</v>
      </c>
      <c r="H248" s="6">
        <v>30.88</v>
      </c>
      <c r="I248" s="6">
        <v>33.75</v>
      </c>
      <c r="J248" s="6">
        <v>28.980729894963947</v>
      </c>
      <c r="K248" s="6">
        <f t="shared" si="91"/>
        <v>-0.71000000000000085</v>
      </c>
      <c r="L248" s="7">
        <f t="shared" si="83"/>
        <v>4.7692701050360533</v>
      </c>
      <c r="M248" s="6">
        <f t="shared" si="84"/>
        <v>2.16</v>
      </c>
      <c r="N248" s="6">
        <f t="shared" si="85"/>
        <v>3.1499999999999986</v>
      </c>
      <c r="O248" s="6">
        <f t="shared" si="86"/>
        <v>-0.98999999999999844</v>
      </c>
      <c r="P248" s="6">
        <f t="shared" si="87"/>
        <v>2.3099999999999987</v>
      </c>
      <c r="Q248" s="6">
        <f t="shared" si="92"/>
        <v>1.0466281220798166</v>
      </c>
      <c r="R248" s="6">
        <f t="shared" si="93"/>
        <v>0.97353316804423073</v>
      </c>
      <c r="S248" s="6">
        <f t="shared" si="88"/>
        <v>8.0599999999999987</v>
      </c>
      <c r="T248" s="6">
        <f t="shared" si="94"/>
        <v>5.8999999999999986</v>
      </c>
      <c r="U248" s="4" t="str">
        <f t="shared" si="95"/>
        <v>HIGHER</v>
      </c>
      <c r="V248" s="8">
        <v>702.25</v>
      </c>
      <c r="W248" s="9">
        <f t="shared" si="96"/>
        <v>1.336466831955768</v>
      </c>
      <c r="X248" s="6">
        <f t="shared" si="97"/>
        <v>31.955591480081392</v>
      </c>
      <c r="Y248" s="6">
        <f t="shared" si="98"/>
        <v>1.2344085199186061</v>
      </c>
      <c r="Z248" s="6">
        <f t="shared" si="99"/>
        <v>0.10205831203716187</v>
      </c>
      <c r="AA248" s="5">
        <f t="shared" si="100"/>
        <v>11</v>
      </c>
      <c r="AB248" s="5">
        <f t="shared" si="101"/>
        <v>2019</v>
      </c>
      <c r="AC248" s="5">
        <f t="shared" si="109"/>
        <v>47</v>
      </c>
      <c r="AF248" s="10">
        <v>59.79</v>
      </c>
      <c r="AG248" s="8">
        <f t="shared" si="102"/>
        <v>1904.5227481173645</v>
      </c>
      <c r="AL248" s="11">
        <f t="shared" si="89"/>
        <v>43790</v>
      </c>
      <c r="AM248" s="10">
        <v>704.5</v>
      </c>
      <c r="AN248" s="6">
        <v>4.1929999999999996</v>
      </c>
      <c r="AO248" s="8">
        <f t="shared" si="103"/>
        <v>133.98979507598128</v>
      </c>
      <c r="AS248" s="14">
        <f t="shared" si="110"/>
        <v>0.16416629955947132</v>
      </c>
      <c r="AT248" s="10">
        <v>301</v>
      </c>
      <c r="AU248" s="6">
        <v>9.08</v>
      </c>
      <c r="AV248" s="6">
        <f t="shared" si="104"/>
        <v>1.4906299999999995</v>
      </c>
      <c r="AW248" s="6">
        <f t="shared" si="105"/>
        <v>1.7818664000000002</v>
      </c>
      <c r="AX248" s="6">
        <f t="shared" si="106"/>
        <v>0.29123640000000073</v>
      </c>
      <c r="AY248" s="12">
        <f t="shared" si="107"/>
        <v>0.35337932093630414</v>
      </c>
      <c r="BB248" s="13">
        <f t="shared" si="108"/>
        <v>658.96091799999999</v>
      </c>
    </row>
    <row r="249" spans="1:54" x14ac:dyDescent="0.25">
      <c r="A249" s="1">
        <v>43791</v>
      </c>
      <c r="B249" s="6">
        <v>33.229999999999997</v>
      </c>
      <c r="C249" s="6">
        <v>30.08</v>
      </c>
      <c r="D249" s="6">
        <v>33.380000000000003</v>
      </c>
      <c r="E249" s="6">
        <f t="shared" si="90"/>
        <v>32.583741121043843</v>
      </c>
      <c r="F249" s="6">
        <v>32.409183978024352</v>
      </c>
      <c r="G249" s="6">
        <v>39.130000000000003</v>
      </c>
      <c r="H249" s="6">
        <v>31.06</v>
      </c>
      <c r="I249" s="6">
        <v>33.75</v>
      </c>
      <c r="J249" s="6">
        <v>29.837031699221438</v>
      </c>
      <c r="K249" s="6">
        <f t="shared" si="91"/>
        <v>-0.52000000000000313</v>
      </c>
      <c r="L249" s="7">
        <f t="shared" si="83"/>
        <v>3.9129683007785623</v>
      </c>
      <c r="M249" s="6">
        <f t="shared" si="84"/>
        <v>2.1699999999999982</v>
      </c>
      <c r="N249" s="6">
        <f t="shared" si="85"/>
        <v>3.1499999999999986</v>
      </c>
      <c r="O249" s="6">
        <f t="shared" si="86"/>
        <v>-0.98000000000000043</v>
      </c>
      <c r="P249" s="6">
        <f t="shared" si="87"/>
        <v>2.3200000000000038</v>
      </c>
      <c r="Q249" s="6">
        <f t="shared" si="92"/>
        <v>1.5237411210438445</v>
      </c>
      <c r="R249" s="6">
        <f t="shared" si="93"/>
        <v>1.3491839780243531</v>
      </c>
      <c r="S249" s="6">
        <f t="shared" si="88"/>
        <v>8.0700000000000038</v>
      </c>
      <c r="T249" s="6">
        <f t="shared" si="94"/>
        <v>5.9000000000000057</v>
      </c>
      <c r="U249" s="4" t="str">
        <f t="shared" si="95"/>
        <v>HIGHER</v>
      </c>
      <c r="V249" s="8">
        <v>714.5</v>
      </c>
      <c r="W249" s="9">
        <f t="shared" si="96"/>
        <v>0.97081602197565076</v>
      </c>
      <c r="X249" s="6">
        <f t="shared" si="97"/>
        <v>32.613300602098683</v>
      </c>
      <c r="Y249" s="6">
        <f t="shared" si="98"/>
        <v>0.76669939790131991</v>
      </c>
      <c r="Z249" s="6">
        <f t="shared" si="99"/>
        <v>0.20411662407433084</v>
      </c>
      <c r="AA249" s="5">
        <f t="shared" si="100"/>
        <v>11</v>
      </c>
      <c r="AB249" s="5">
        <f t="shared" si="101"/>
        <v>2019</v>
      </c>
      <c r="AC249" s="5">
        <f t="shared" si="109"/>
        <v>47</v>
      </c>
      <c r="AF249" s="10">
        <v>59.78</v>
      </c>
      <c r="AG249" s="8">
        <f t="shared" si="102"/>
        <v>1937.4210182062957</v>
      </c>
      <c r="AL249" s="11">
        <f t="shared" si="89"/>
        <v>43791</v>
      </c>
      <c r="AM249" s="10">
        <v>719</v>
      </c>
      <c r="AN249" s="6">
        <v>4.1962000000000002</v>
      </c>
      <c r="AO249" s="8">
        <f t="shared" si="103"/>
        <v>136.85193198652652</v>
      </c>
      <c r="AS249" s="14">
        <f t="shared" si="110"/>
        <v>0.16657743362831862</v>
      </c>
      <c r="AT249" s="10">
        <v>299</v>
      </c>
      <c r="AU249" s="6">
        <v>9.0399999999999991</v>
      </c>
      <c r="AV249" s="6">
        <f t="shared" si="104"/>
        <v>1.5058600000000002</v>
      </c>
      <c r="AW249" s="6">
        <f t="shared" si="105"/>
        <v>1.7966517999999994</v>
      </c>
      <c r="AX249" s="6">
        <f t="shared" si="106"/>
        <v>0.29079179999999916</v>
      </c>
      <c r="AY249" s="12">
        <f t="shared" si="107"/>
        <v>0.35621806400895695</v>
      </c>
      <c r="BB249" s="13">
        <f t="shared" si="108"/>
        <v>663.14969599999995</v>
      </c>
    </row>
    <row r="250" spans="1:54" x14ac:dyDescent="0.25">
      <c r="A250" s="1">
        <v>43794</v>
      </c>
      <c r="B250" s="6">
        <v>32.79</v>
      </c>
      <c r="C250" s="6">
        <v>29.64</v>
      </c>
      <c r="D250" s="6">
        <v>32.94</v>
      </c>
      <c r="E250" s="6">
        <f t="shared" si="90"/>
        <v>31.994605328869199</v>
      </c>
      <c r="F250" s="6">
        <v>31.717455418661345</v>
      </c>
      <c r="G250" s="6">
        <v>38.69</v>
      </c>
      <c r="H250" s="6">
        <v>30.59</v>
      </c>
      <c r="I250" s="6">
        <v>33.75</v>
      </c>
      <c r="J250" s="6">
        <v>29.656718024472553</v>
      </c>
      <c r="K250" s="6">
        <f t="shared" si="91"/>
        <v>-0.96000000000000085</v>
      </c>
      <c r="L250" s="7">
        <f t="shared" si="83"/>
        <v>4.0932819755274465</v>
      </c>
      <c r="M250" s="6">
        <f t="shared" si="84"/>
        <v>2.1999999999999993</v>
      </c>
      <c r="N250" s="6">
        <f t="shared" si="85"/>
        <v>3.1499999999999986</v>
      </c>
      <c r="O250" s="6">
        <f t="shared" si="86"/>
        <v>-0.94999999999999929</v>
      </c>
      <c r="P250" s="6">
        <f t="shared" si="87"/>
        <v>2.3499999999999979</v>
      </c>
      <c r="Q250" s="6">
        <f t="shared" si="92"/>
        <v>1.4046053288691986</v>
      </c>
      <c r="R250" s="6">
        <f t="shared" si="93"/>
        <v>1.127455418661345</v>
      </c>
      <c r="S250" s="6">
        <f t="shared" si="88"/>
        <v>8.0999999999999979</v>
      </c>
      <c r="T250" s="6">
        <f t="shared" si="94"/>
        <v>5.8999999999999986</v>
      </c>
      <c r="U250" s="4" t="str">
        <f t="shared" si="95"/>
        <v>HIGHER</v>
      </c>
      <c r="V250" s="8">
        <v>699.25</v>
      </c>
      <c r="W250" s="9">
        <f t="shared" si="96"/>
        <v>1.2225445813386528</v>
      </c>
      <c r="X250" s="6">
        <f t="shared" si="97"/>
        <v>32.023630354772834</v>
      </c>
      <c r="Y250" s="6">
        <f t="shared" si="98"/>
        <v>0.91636964522716369</v>
      </c>
      <c r="Z250" s="6">
        <f t="shared" si="99"/>
        <v>0.30617493611148916</v>
      </c>
      <c r="AA250" s="5">
        <f t="shared" si="100"/>
        <v>11</v>
      </c>
      <c r="AB250" s="5">
        <f t="shared" si="101"/>
        <v>2019</v>
      </c>
      <c r="AC250" s="5">
        <f t="shared" si="109"/>
        <v>48</v>
      </c>
      <c r="AF250" s="10">
        <v>59.526000000000003</v>
      </c>
      <c r="AG250" s="8">
        <f t="shared" si="102"/>
        <v>1888.013251251235</v>
      </c>
      <c r="AL250" s="11">
        <f t="shared" si="89"/>
        <v>43794</v>
      </c>
      <c r="AM250" s="10">
        <v>706</v>
      </c>
      <c r="AN250" s="6">
        <v>4.2266000000000004</v>
      </c>
      <c r="AO250" s="8">
        <f t="shared" si="103"/>
        <v>135.35107605748289</v>
      </c>
      <c r="AS250" s="14">
        <f t="shared" si="110"/>
        <v>0.167373200442968</v>
      </c>
      <c r="AT250" s="10">
        <v>301</v>
      </c>
      <c r="AU250" s="6">
        <v>9.0299999999999994</v>
      </c>
      <c r="AV250" s="6">
        <f t="shared" si="104"/>
        <v>1.5113800000000008</v>
      </c>
      <c r="AW250" s="6">
        <f t="shared" si="105"/>
        <v>1.8032014000000007</v>
      </c>
      <c r="AX250" s="6">
        <f t="shared" si="106"/>
        <v>0.2918213999999999</v>
      </c>
      <c r="AY250" s="12">
        <f t="shared" si="107"/>
        <v>0.35164570258470951</v>
      </c>
      <c r="BB250" s="13">
        <f t="shared" si="108"/>
        <v>653.44936799999994</v>
      </c>
    </row>
    <row r="251" spans="1:54" x14ac:dyDescent="0.25">
      <c r="A251" s="1">
        <v>43795</v>
      </c>
      <c r="B251" s="6">
        <v>32.57</v>
      </c>
      <c r="C251" s="6">
        <v>29.42</v>
      </c>
      <c r="D251" s="6">
        <v>32.72</v>
      </c>
      <c r="E251" s="6">
        <f t="shared" si="90"/>
        <v>31.609401157062699</v>
      </c>
      <c r="F251" s="6">
        <v>31.286542545615532</v>
      </c>
      <c r="G251" s="6">
        <v>38.47</v>
      </c>
      <c r="H251" s="6">
        <v>30.4</v>
      </c>
      <c r="I251" s="6">
        <v>33.75</v>
      </c>
      <c r="J251" s="6">
        <v>29.009957892835924</v>
      </c>
      <c r="K251" s="6">
        <f t="shared" si="91"/>
        <v>-1.1799999999999997</v>
      </c>
      <c r="L251" s="7">
        <f t="shared" si="83"/>
        <v>4.7400421071640757</v>
      </c>
      <c r="M251" s="6">
        <f t="shared" si="84"/>
        <v>2.1700000000000017</v>
      </c>
      <c r="N251" s="6">
        <f t="shared" si="85"/>
        <v>3.1499999999999986</v>
      </c>
      <c r="O251" s="6">
        <f t="shared" si="86"/>
        <v>-0.97999999999999687</v>
      </c>
      <c r="P251" s="6">
        <f t="shared" si="87"/>
        <v>2.3200000000000003</v>
      </c>
      <c r="Q251" s="6">
        <f t="shared" si="92"/>
        <v>1.2094011570627003</v>
      </c>
      <c r="R251" s="6">
        <f t="shared" si="93"/>
        <v>0.88654254561553358</v>
      </c>
      <c r="S251" s="6">
        <f t="shared" si="88"/>
        <v>8.07</v>
      </c>
      <c r="T251" s="6">
        <f t="shared" si="94"/>
        <v>5.8999999999999986</v>
      </c>
      <c r="U251" s="4" t="str">
        <f t="shared" si="95"/>
        <v>HIGHER</v>
      </c>
      <c r="V251" s="8">
        <v>689.75</v>
      </c>
      <c r="W251" s="9">
        <f t="shared" si="96"/>
        <v>1.4334574543844667</v>
      </c>
      <c r="X251" s="6">
        <f t="shared" si="97"/>
        <v>31.63807673152132</v>
      </c>
      <c r="Y251" s="6">
        <f t="shared" si="98"/>
        <v>1.081923268478679</v>
      </c>
      <c r="Z251" s="6">
        <f t="shared" si="99"/>
        <v>0.35153418590578767</v>
      </c>
      <c r="AA251" s="5">
        <f t="shared" si="100"/>
        <v>11</v>
      </c>
      <c r="AB251" s="5">
        <f t="shared" si="101"/>
        <v>2019</v>
      </c>
      <c r="AC251" s="5">
        <f t="shared" si="109"/>
        <v>48</v>
      </c>
      <c r="AF251" s="10">
        <v>59.825000000000003</v>
      </c>
      <c r="AG251" s="8">
        <f t="shared" si="102"/>
        <v>1871.7174077914492</v>
      </c>
      <c r="AL251" s="11">
        <f t="shared" si="89"/>
        <v>43795</v>
      </c>
      <c r="AM251" s="10">
        <v>697.5</v>
      </c>
      <c r="AN251" s="6">
        <v>4.2329999999999997</v>
      </c>
      <c r="AO251" s="8">
        <f t="shared" si="103"/>
        <v>133.92397880452975</v>
      </c>
      <c r="AS251" s="14">
        <f t="shared" si="110"/>
        <v>0.16573154362416115</v>
      </c>
      <c r="AT251" s="10">
        <v>297</v>
      </c>
      <c r="AU251" s="6">
        <v>8.94</v>
      </c>
      <c r="AV251" s="6">
        <f t="shared" si="104"/>
        <v>1.4816400000000005</v>
      </c>
      <c r="AW251" s="6">
        <f t="shared" si="105"/>
        <v>1.7739761999999999</v>
      </c>
      <c r="AX251" s="6">
        <f t="shared" si="106"/>
        <v>0.29233619999999938</v>
      </c>
      <c r="AY251" s="12">
        <f t="shared" si="107"/>
        <v>0.35316245589744016</v>
      </c>
      <c r="BB251" s="13">
        <f t="shared" si="108"/>
        <v>648.59920399999999</v>
      </c>
    </row>
    <row r="252" spans="1:54" x14ac:dyDescent="0.25">
      <c r="A252" s="1">
        <v>43796</v>
      </c>
      <c r="B252" s="6">
        <v>32.72</v>
      </c>
      <c r="C252" s="6">
        <v>29.57</v>
      </c>
      <c r="D252" s="6">
        <v>32.619999999999997</v>
      </c>
      <c r="E252" s="6">
        <f t="shared" si="90"/>
        <v>31.688707898316977</v>
      </c>
      <c r="F252" s="6">
        <v>31.36592123275555</v>
      </c>
      <c r="G252" s="6">
        <v>38.619999999999997</v>
      </c>
      <c r="H252" s="6">
        <v>30.5</v>
      </c>
      <c r="I252" s="6">
        <v>33.75</v>
      </c>
      <c r="J252" s="6">
        <v>29.260523248598492</v>
      </c>
      <c r="K252" s="6">
        <f t="shared" si="91"/>
        <v>-1.0300000000000011</v>
      </c>
      <c r="L252" s="7">
        <f t="shared" si="83"/>
        <v>4.4894767514015079</v>
      </c>
      <c r="M252" s="6">
        <f t="shared" si="84"/>
        <v>2.2199999999999989</v>
      </c>
      <c r="N252" s="6">
        <f t="shared" si="85"/>
        <v>3.1499999999999986</v>
      </c>
      <c r="O252" s="6">
        <f t="shared" si="86"/>
        <v>-0.92999999999999972</v>
      </c>
      <c r="P252" s="6">
        <f t="shared" si="87"/>
        <v>2.1199999999999974</v>
      </c>
      <c r="Q252" s="6">
        <f t="shared" si="92"/>
        <v>1.1887078983169772</v>
      </c>
      <c r="R252" s="6">
        <f t="shared" si="93"/>
        <v>0.86592123275555011</v>
      </c>
      <c r="S252" s="6">
        <f t="shared" si="88"/>
        <v>8.1199999999999974</v>
      </c>
      <c r="T252" s="6">
        <f t="shared" si="94"/>
        <v>5.8999999999999986</v>
      </c>
      <c r="U252" s="4" t="str">
        <f t="shared" si="95"/>
        <v>HIGHER</v>
      </c>
      <c r="V252" s="8">
        <v>691.5</v>
      </c>
      <c r="W252" s="9">
        <f t="shared" si="96"/>
        <v>1.2540787672444473</v>
      </c>
      <c r="X252" s="6">
        <f t="shared" si="97"/>
        <v>31.717455418661338</v>
      </c>
      <c r="Y252" s="6">
        <f t="shared" si="98"/>
        <v>0.90254458133865967</v>
      </c>
      <c r="Z252" s="6">
        <f t="shared" si="99"/>
        <v>0.35153418590578767</v>
      </c>
      <c r="AA252" s="5">
        <f t="shared" si="100"/>
        <v>11</v>
      </c>
      <c r="AB252" s="5">
        <f t="shared" si="101"/>
        <v>2019</v>
      </c>
      <c r="AC252" s="5">
        <f t="shared" si="109"/>
        <v>48</v>
      </c>
      <c r="AF252" s="10">
        <v>59.9</v>
      </c>
      <c r="AG252" s="8">
        <f t="shared" si="102"/>
        <v>1878.8186818420575</v>
      </c>
      <c r="AL252" s="11">
        <f t="shared" si="89"/>
        <v>43796</v>
      </c>
      <c r="AM252" s="10">
        <v>699.25</v>
      </c>
      <c r="AN252" s="6">
        <v>4.2636000000000003</v>
      </c>
      <c r="AO252" s="8">
        <f t="shared" si="103"/>
        <v>135.23054292300452</v>
      </c>
      <c r="AS252" s="14">
        <f t="shared" si="110"/>
        <v>0.1676782511210762</v>
      </c>
      <c r="AT252" s="10">
        <v>296</v>
      </c>
      <c r="AU252" s="6">
        <v>8.92</v>
      </c>
      <c r="AV252" s="6">
        <f t="shared" si="104"/>
        <v>1.4956899999999997</v>
      </c>
      <c r="AW252" s="6">
        <f t="shared" si="105"/>
        <v>1.7876751999999989</v>
      </c>
      <c r="AX252" s="6">
        <f t="shared" si="106"/>
        <v>0.29198519999999917</v>
      </c>
      <c r="AY252" s="12">
        <f t="shared" si="107"/>
        <v>0.35498468134982158</v>
      </c>
      <c r="BB252" s="13">
        <f t="shared" si="108"/>
        <v>651.90613399999995</v>
      </c>
    </row>
    <row r="253" spans="1:54" x14ac:dyDescent="0.25">
      <c r="A253" s="1">
        <v>43798</v>
      </c>
      <c r="B253" s="6">
        <v>32.770000000000003</v>
      </c>
      <c r="C253" s="6">
        <v>29.62</v>
      </c>
      <c r="D253" s="6">
        <v>32.67</v>
      </c>
      <c r="E253" s="6">
        <f t="shared" si="90"/>
        <v>31.881309984220223</v>
      </c>
      <c r="F253" s="6">
        <v>31.558698044381305</v>
      </c>
      <c r="G253" s="6">
        <v>38.67</v>
      </c>
      <c r="H253" s="6">
        <v>30.58</v>
      </c>
      <c r="I253" s="6">
        <v>33.75</v>
      </c>
      <c r="J253" s="6">
        <v>29.812163218095257</v>
      </c>
      <c r="K253" s="6">
        <f t="shared" si="91"/>
        <v>-0.97999999999999687</v>
      </c>
      <c r="L253" s="7">
        <f t="shared" si="83"/>
        <v>3.9378367819047426</v>
      </c>
      <c r="M253" s="6">
        <f t="shared" si="84"/>
        <v>2.1900000000000048</v>
      </c>
      <c r="N253" s="6">
        <f t="shared" si="85"/>
        <v>3.1500000000000021</v>
      </c>
      <c r="O253" s="6">
        <f t="shared" si="86"/>
        <v>-0.9599999999999973</v>
      </c>
      <c r="P253" s="6">
        <f t="shared" si="87"/>
        <v>2.0900000000000034</v>
      </c>
      <c r="Q253" s="6">
        <f t="shared" si="92"/>
        <v>1.3013099842202251</v>
      </c>
      <c r="R253" s="6">
        <f t="shared" si="93"/>
        <v>0.97869804438130714</v>
      </c>
      <c r="S253" s="6">
        <f t="shared" si="88"/>
        <v>8.0900000000000034</v>
      </c>
      <c r="T253" s="6">
        <f t="shared" si="94"/>
        <v>5.8999999999999986</v>
      </c>
      <c r="U253" s="4" t="str">
        <f t="shared" si="95"/>
        <v>HIGHER</v>
      </c>
      <c r="V253" s="8">
        <v>695.75</v>
      </c>
      <c r="W253" s="9">
        <f t="shared" si="96"/>
        <v>1.1113019556186963</v>
      </c>
      <c r="X253" s="6">
        <f t="shared" si="97"/>
        <v>31.910232230287093</v>
      </c>
      <c r="Y253" s="6">
        <f t="shared" si="98"/>
        <v>0.7597677697129086</v>
      </c>
      <c r="Z253" s="6">
        <f t="shared" si="99"/>
        <v>0.35153418590578767</v>
      </c>
      <c r="AA253" s="5">
        <f t="shared" si="100"/>
        <v>11</v>
      </c>
      <c r="AB253" s="5">
        <f t="shared" si="101"/>
        <v>2019</v>
      </c>
      <c r="AC253" s="5">
        <f t="shared" si="109"/>
        <v>48</v>
      </c>
      <c r="AF253" s="10">
        <v>59.91</v>
      </c>
      <c r="AG253" s="8">
        <f t="shared" si="102"/>
        <v>1890.681599838884</v>
      </c>
      <c r="AL253" s="11">
        <f t="shared" si="89"/>
        <v>43798</v>
      </c>
      <c r="AM253" s="10">
        <v>703.5</v>
      </c>
      <c r="AN253" s="6">
        <v>4.2363999999999997</v>
      </c>
      <c r="AO253" s="8">
        <f t="shared" si="103"/>
        <v>135.18450782038823</v>
      </c>
      <c r="AS253" s="14">
        <f t="shared" si="110"/>
        <v>0.16697181510710263</v>
      </c>
      <c r="AT253" s="10">
        <v>293</v>
      </c>
      <c r="AU253" s="6">
        <v>8.8699999999999992</v>
      </c>
      <c r="AV253" s="6">
        <f t="shared" si="104"/>
        <v>1.4810400000000001</v>
      </c>
      <c r="AW253" s="6">
        <f t="shared" si="105"/>
        <v>1.7729081999999998</v>
      </c>
      <c r="AX253" s="6">
        <f t="shared" si="106"/>
        <v>0.29186819999999969</v>
      </c>
      <c r="AY253" s="12">
        <f t="shared" si="107"/>
        <v>0.35767132884746522</v>
      </c>
      <c r="BB253" s="13">
        <f t="shared" si="108"/>
        <v>653.00844399999994</v>
      </c>
    </row>
    <row r="254" spans="1:54" x14ac:dyDescent="0.25">
      <c r="A254" s="1">
        <v>43801</v>
      </c>
      <c r="B254" s="6">
        <v>32.51</v>
      </c>
      <c r="C254" s="6">
        <v>29.36</v>
      </c>
      <c r="D254" s="6">
        <v>32.409999999999997</v>
      </c>
      <c r="E254" s="6">
        <f t="shared" si="90"/>
        <v>31.666048829387183</v>
      </c>
      <c r="F254" s="6">
        <v>31.536018419484158</v>
      </c>
      <c r="G254" s="6">
        <v>38.159999999999997</v>
      </c>
      <c r="H254" s="6">
        <v>30.16</v>
      </c>
      <c r="I254" s="6">
        <v>33.75</v>
      </c>
      <c r="J254" s="6">
        <v>29.6713330990451</v>
      </c>
      <c r="K254" s="6">
        <f t="shared" si="91"/>
        <v>-1.240000000000002</v>
      </c>
      <c r="L254" s="7">
        <f t="shared" si="83"/>
        <v>4.0786669009549001</v>
      </c>
      <c r="M254" s="6">
        <f t="shared" si="84"/>
        <v>2.3499999999999979</v>
      </c>
      <c r="N254" s="6">
        <f t="shared" si="85"/>
        <v>3.1499999999999986</v>
      </c>
      <c r="O254" s="6">
        <f t="shared" si="86"/>
        <v>-0.80000000000000071</v>
      </c>
      <c r="P254" s="6">
        <f t="shared" si="87"/>
        <v>2.2499999999999964</v>
      </c>
      <c r="Q254" s="6">
        <f t="shared" si="92"/>
        <v>1.5060488293871828</v>
      </c>
      <c r="R254" s="6">
        <f t="shared" si="93"/>
        <v>1.3760184194841578</v>
      </c>
      <c r="S254" s="6">
        <f t="shared" si="88"/>
        <v>7.9999999999999964</v>
      </c>
      <c r="T254" s="6">
        <f t="shared" si="94"/>
        <v>5.6499999999999986</v>
      </c>
      <c r="U254" s="4" t="str">
        <f t="shared" si="95"/>
        <v>HIGHER</v>
      </c>
      <c r="V254" s="8">
        <v>695.25</v>
      </c>
      <c r="W254" s="9">
        <f t="shared" si="96"/>
        <v>0.87398158051583863</v>
      </c>
      <c r="X254" s="6">
        <f t="shared" si="97"/>
        <v>31.69477579376419</v>
      </c>
      <c r="Y254" s="6">
        <f t="shared" si="98"/>
        <v>0.71522420623580629</v>
      </c>
      <c r="Z254" s="6">
        <f t="shared" si="99"/>
        <v>0.15875737428003234</v>
      </c>
      <c r="AA254" s="5">
        <f t="shared" si="100"/>
        <v>12</v>
      </c>
      <c r="AB254" s="5">
        <f t="shared" si="101"/>
        <v>2019</v>
      </c>
      <c r="AC254" s="5">
        <f t="shared" si="109"/>
        <v>49</v>
      </c>
      <c r="AF254" s="10">
        <v>59.78</v>
      </c>
      <c r="AG254" s="8">
        <f t="shared" si="102"/>
        <v>1885.223181116763</v>
      </c>
      <c r="AL254" s="11">
        <f t="shared" si="89"/>
        <v>43801</v>
      </c>
      <c r="AM254" s="10">
        <v>698.75</v>
      </c>
      <c r="AN254" s="6">
        <v>4.2229999999999999</v>
      </c>
      <c r="AO254" s="8">
        <f t="shared" si="103"/>
        <v>133.84703817706617</v>
      </c>
      <c r="AS254" s="14">
        <f t="shared" si="110"/>
        <v>0.17413393870601585</v>
      </c>
      <c r="AT254" s="10">
        <v>294</v>
      </c>
      <c r="AU254" s="6">
        <v>8.81</v>
      </c>
      <c r="AV254" s="6">
        <f t="shared" si="104"/>
        <v>1.5341199999999997</v>
      </c>
      <c r="AW254" s="6">
        <f t="shared" si="105"/>
        <v>1.8265966000000002</v>
      </c>
      <c r="AX254" s="6">
        <f t="shared" si="106"/>
        <v>0.29247660000000053</v>
      </c>
      <c r="AY254" s="12">
        <f t="shared" si="107"/>
        <v>0.35506274346171401</v>
      </c>
      <c r="BB254" s="13">
        <f t="shared" si="108"/>
        <v>647.276432</v>
      </c>
    </row>
    <row r="255" spans="1:54" x14ac:dyDescent="0.25">
      <c r="A255" s="1">
        <v>43802</v>
      </c>
      <c r="B255" s="6">
        <v>32.54</v>
      </c>
      <c r="C255" s="6">
        <v>29.39</v>
      </c>
      <c r="D255" s="6">
        <v>32.44</v>
      </c>
      <c r="E255" s="6">
        <f t="shared" si="90"/>
        <v>31.926628122079816</v>
      </c>
      <c r="F255" s="6">
        <v>31.9102322302871</v>
      </c>
      <c r="G255" s="6">
        <v>38.19</v>
      </c>
      <c r="H255" s="6">
        <v>30.19</v>
      </c>
      <c r="I255" s="6">
        <v>34.5</v>
      </c>
      <c r="J255" s="6">
        <v>29.848190734516244</v>
      </c>
      <c r="K255" s="6">
        <f t="shared" si="91"/>
        <v>-1.9600000000000009</v>
      </c>
      <c r="L255" s="7">
        <f t="shared" si="83"/>
        <v>4.651809265483756</v>
      </c>
      <c r="M255" s="6">
        <f t="shared" si="84"/>
        <v>2.3499999999999979</v>
      </c>
      <c r="N255" s="6">
        <f t="shared" si="85"/>
        <v>3.1499999999999986</v>
      </c>
      <c r="O255" s="6">
        <f t="shared" si="86"/>
        <v>-0.80000000000000071</v>
      </c>
      <c r="P255" s="6">
        <f t="shared" si="87"/>
        <v>2.2499999999999964</v>
      </c>
      <c r="Q255" s="6">
        <f t="shared" si="92"/>
        <v>1.7366281220798143</v>
      </c>
      <c r="R255" s="6">
        <f t="shared" si="93"/>
        <v>1.7202322302870989</v>
      </c>
      <c r="S255" s="6">
        <f t="shared" si="88"/>
        <v>7.9999999999999964</v>
      </c>
      <c r="T255" s="6">
        <f t="shared" si="94"/>
        <v>5.6499999999999986</v>
      </c>
      <c r="U255" s="4" t="str">
        <f t="shared" si="95"/>
        <v>HIGHER</v>
      </c>
      <c r="V255" s="8">
        <v>703.5</v>
      </c>
      <c r="W255" s="9">
        <f t="shared" si="96"/>
        <v>0.52976776971289752</v>
      </c>
      <c r="X255" s="6">
        <f t="shared" si="97"/>
        <v>31.955591480081392</v>
      </c>
      <c r="Y255" s="6">
        <f t="shared" si="98"/>
        <v>0.48440851991860612</v>
      </c>
      <c r="Z255" s="6">
        <f t="shared" si="99"/>
        <v>4.5359249794291401E-2</v>
      </c>
      <c r="AA255" s="5">
        <f t="shared" si="100"/>
        <v>12</v>
      </c>
      <c r="AB255" s="5">
        <f t="shared" si="101"/>
        <v>2019</v>
      </c>
      <c r="AC255" s="5">
        <f t="shared" si="109"/>
        <v>49</v>
      </c>
      <c r="AF255" s="10">
        <v>59.73</v>
      </c>
      <c r="AG255" s="8">
        <f t="shared" si="102"/>
        <v>1905.9981711150485</v>
      </c>
      <c r="AL255" s="11">
        <f t="shared" si="89"/>
        <v>43802</v>
      </c>
      <c r="AM255" s="10">
        <v>704.5</v>
      </c>
      <c r="AN255" s="6">
        <v>4.2062999999999997</v>
      </c>
      <c r="AO255" s="8">
        <f t="shared" si="103"/>
        <v>134.41480444266637</v>
      </c>
      <c r="AS255" s="14">
        <f t="shared" si="110"/>
        <v>0.17719977298524386</v>
      </c>
      <c r="AT255" s="10">
        <v>295</v>
      </c>
      <c r="AU255" s="6">
        <v>8.81</v>
      </c>
      <c r="AV255" s="6">
        <f t="shared" si="104"/>
        <v>1.5611299999999986</v>
      </c>
      <c r="AW255" s="6">
        <f t="shared" si="105"/>
        <v>1.8535363999999976</v>
      </c>
      <c r="AX255" s="6">
        <f t="shared" si="106"/>
        <v>0.29240639999999907</v>
      </c>
      <c r="AY255" s="12">
        <f t="shared" si="107"/>
        <v>0.35449659580173709</v>
      </c>
      <c r="BB255" s="13">
        <f t="shared" si="108"/>
        <v>647.93781799999999</v>
      </c>
    </row>
    <row r="256" spans="1:54" x14ac:dyDescent="0.25">
      <c r="A256" s="1">
        <v>43803</v>
      </c>
      <c r="B256" s="6">
        <v>32.82</v>
      </c>
      <c r="C256" s="6">
        <v>29.67</v>
      </c>
      <c r="D256" s="6">
        <v>32.72</v>
      </c>
      <c r="E256" s="6">
        <f t="shared" si="90"/>
        <v>32.005934863334097</v>
      </c>
      <c r="F256" s="6">
        <v>31.887552605389953</v>
      </c>
      <c r="G256" s="6">
        <v>38.47</v>
      </c>
      <c r="H256" s="6">
        <v>30.47</v>
      </c>
      <c r="I256" s="6">
        <v>34.5</v>
      </c>
      <c r="J256" s="6">
        <v>30.105504474249987</v>
      </c>
      <c r="K256" s="6">
        <f t="shared" si="91"/>
        <v>-1.6799999999999997</v>
      </c>
      <c r="L256" s="7">
        <f t="shared" si="83"/>
        <v>4.3944955257500133</v>
      </c>
      <c r="M256" s="6">
        <f t="shared" si="84"/>
        <v>2.3500000000000014</v>
      </c>
      <c r="N256" s="6">
        <f t="shared" si="85"/>
        <v>3.1499999999999986</v>
      </c>
      <c r="O256" s="6">
        <f t="shared" si="86"/>
        <v>-0.79999999999999716</v>
      </c>
      <c r="P256" s="6">
        <f t="shared" si="87"/>
        <v>2.25</v>
      </c>
      <c r="Q256" s="6">
        <f t="shared" si="92"/>
        <v>1.5359348633340986</v>
      </c>
      <c r="R256" s="6">
        <f t="shared" si="93"/>
        <v>1.4175526053899539</v>
      </c>
      <c r="S256" s="6">
        <f t="shared" si="88"/>
        <v>8</v>
      </c>
      <c r="T256" s="6">
        <f t="shared" si="94"/>
        <v>5.6499999999999986</v>
      </c>
      <c r="U256" s="4" t="str">
        <f t="shared" si="95"/>
        <v>HIGHER</v>
      </c>
      <c r="V256" s="8">
        <v>703</v>
      </c>
      <c r="W256" s="9">
        <f t="shared" si="96"/>
        <v>0.83244739461004613</v>
      </c>
      <c r="X256" s="6">
        <f t="shared" si="97"/>
        <v>32.03497016722141</v>
      </c>
      <c r="Y256" s="6">
        <f t="shared" si="98"/>
        <v>0.68502983277858931</v>
      </c>
      <c r="Z256" s="6">
        <f t="shared" si="99"/>
        <v>0.14741756183145682</v>
      </c>
      <c r="AA256" s="5">
        <f t="shared" si="100"/>
        <v>12</v>
      </c>
      <c r="AB256" s="5">
        <f t="shared" si="101"/>
        <v>2019</v>
      </c>
      <c r="AC256" s="5">
        <f t="shared" si="109"/>
        <v>49</v>
      </c>
      <c r="AF256" s="10">
        <v>59.698</v>
      </c>
      <c r="AG256" s="8">
        <f t="shared" si="102"/>
        <v>1903.6231154365694</v>
      </c>
      <c r="AL256" s="11">
        <f t="shared" si="89"/>
        <v>43803</v>
      </c>
      <c r="AM256" s="10">
        <v>706.25</v>
      </c>
      <c r="AN256" s="6">
        <v>4.2077</v>
      </c>
      <c r="AO256" s="8">
        <f t="shared" si="103"/>
        <v>134.79354397261753</v>
      </c>
      <c r="AS256" s="14">
        <f t="shared" si="110"/>
        <v>0.17690202702702684</v>
      </c>
      <c r="AT256" s="10">
        <v>297</v>
      </c>
      <c r="AU256" s="6">
        <v>8.8800000000000008</v>
      </c>
      <c r="AV256" s="6">
        <f t="shared" si="104"/>
        <v>1.5708899999999986</v>
      </c>
      <c r="AW256" s="6">
        <f t="shared" si="105"/>
        <v>1.8626411999999988</v>
      </c>
      <c r="AX256" s="6">
        <f t="shared" si="106"/>
        <v>0.29175120000000021</v>
      </c>
      <c r="AY256" s="12">
        <f t="shared" si="107"/>
        <v>0.3549111599121581</v>
      </c>
      <c r="BB256" s="13">
        <f t="shared" si="108"/>
        <v>654.11075400000004</v>
      </c>
    </row>
    <row r="257" spans="1:54" x14ac:dyDescent="0.25">
      <c r="A257" s="1">
        <v>43804</v>
      </c>
      <c r="B257" s="6">
        <v>32.85</v>
      </c>
      <c r="C257" s="6">
        <v>29.7</v>
      </c>
      <c r="D257" s="6">
        <v>32.75</v>
      </c>
      <c r="E257" s="6">
        <f t="shared" si="90"/>
        <v>32.209866483702243</v>
      </c>
      <c r="F257" s="6">
        <v>32.137028479258575</v>
      </c>
      <c r="G257" s="6">
        <v>38.5</v>
      </c>
      <c r="H257" s="6">
        <v>30.5</v>
      </c>
      <c r="I257" s="6">
        <v>34.75</v>
      </c>
      <c r="J257" s="6">
        <v>30.645788728583732</v>
      </c>
      <c r="K257" s="6">
        <f t="shared" si="91"/>
        <v>-1.8999999999999986</v>
      </c>
      <c r="L257" s="7">
        <f t="shared" si="83"/>
        <v>4.1042112714162684</v>
      </c>
      <c r="M257" s="6">
        <f t="shared" si="84"/>
        <v>2.3500000000000014</v>
      </c>
      <c r="N257" s="6">
        <f t="shared" si="85"/>
        <v>3.1500000000000021</v>
      </c>
      <c r="O257" s="6">
        <f t="shared" si="86"/>
        <v>-0.80000000000000071</v>
      </c>
      <c r="P257" s="6">
        <f t="shared" si="87"/>
        <v>2.25</v>
      </c>
      <c r="Q257" s="6">
        <f t="shared" si="92"/>
        <v>1.7098664837022426</v>
      </c>
      <c r="R257" s="6">
        <f t="shared" si="93"/>
        <v>1.637028479258575</v>
      </c>
      <c r="S257" s="6">
        <f t="shared" si="88"/>
        <v>8</v>
      </c>
      <c r="T257" s="6">
        <f t="shared" si="94"/>
        <v>5.6499999999999986</v>
      </c>
      <c r="U257" s="4" t="str">
        <f t="shared" si="95"/>
        <v>HIGHER</v>
      </c>
      <c r="V257" s="8">
        <v>708.5</v>
      </c>
      <c r="W257" s="9">
        <f t="shared" si="96"/>
        <v>0.61297152074142502</v>
      </c>
      <c r="X257" s="6">
        <f t="shared" si="97"/>
        <v>32.23908679129574</v>
      </c>
      <c r="Y257" s="6">
        <f t="shared" si="98"/>
        <v>0.5109132087042596</v>
      </c>
      <c r="Z257" s="6">
        <f t="shared" si="99"/>
        <v>0.10205831203716542</v>
      </c>
      <c r="AA257" s="5">
        <f t="shared" si="100"/>
        <v>12</v>
      </c>
      <c r="AB257" s="5">
        <f t="shared" si="101"/>
        <v>2019</v>
      </c>
      <c r="AC257" s="5">
        <f t="shared" si="109"/>
        <v>49</v>
      </c>
      <c r="AF257" s="10">
        <v>59.96</v>
      </c>
      <c r="AG257" s="8">
        <f t="shared" si="102"/>
        <v>1926.9362276163445</v>
      </c>
      <c r="AL257" s="11">
        <f t="shared" si="89"/>
        <v>43804</v>
      </c>
      <c r="AM257" s="10">
        <v>710.75</v>
      </c>
      <c r="AN257" s="6">
        <v>4.1856</v>
      </c>
      <c r="AO257" s="8">
        <f t="shared" si="103"/>
        <v>134.93992167364746</v>
      </c>
      <c r="AS257" s="14">
        <f t="shared" si="110"/>
        <v>0.18253914988814318</v>
      </c>
      <c r="AT257" s="10">
        <v>302</v>
      </c>
      <c r="AU257" s="6">
        <v>8.94</v>
      </c>
      <c r="AV257" s="6">
        <f t="shared" si="104"/>
        <v>1.6318999999999999</v>
      </c>
      <c r="AW257" s="6">
        <f t="shared" si="105"/>
        <v>1.9235810000000004</v>
      </c>
      <c r="AX257" s="6">
        <f t="shared" si="106"/>
        <v>0.29168100000000052</v>
      </c>
      <c r="AY257" s="12">
        <f t="shared" si="107"/>
        <v>0.35130639050496099</v>
      </c>
      <c r="BB257" s="13">
        <f t="shared" si="108"/>
        <v>654.77213999999992</v>
      </c>
    </row>
    <row r="258" spans="1:54" x14ac:dyDescent="0.25">
      <c r="A258" s="1">
        <v>43805</v>
      </c>
      <c r="B258" s="6">
        <v>33.57</v>
      </c>
      <c r="C258" s="6">
        <v>30.42</v>
      </c>
      <c r="D258" s="6">
        <v>33.47</v>
      </c>
      <c r="E258" s="6">
        <f t="shared" si="90"/>
        <v>33.09357017196421</v>
      </c>
      <c r="F258" s="6">
        <v>33.021533850247344</v>
      </c>
      <c r="G258" s="6">
        <v>39.22</v>
      </c>
      <c r="H258" s="6">
        <v>31.22</v>
      </c>
      <c r="I258" s="6">
        <v>36</v>
      </c>
      <c r="J258" s="6">
        <v>31.144939433072274</v>
      </c>
      <c r="K258" s="6">
        <f t="shared" si="91"/>
        <v>-2.4299999999999997</v>
      </c>
      <c r="L258" s="7">
        <f t="shared" si="83"/>
        <v>4.855060566927726</v>
      </c>
      <c r="M258" s="6">
        <f t="shared" si="84"/>
        <v>2.3500000000000014</v>
      </c>
      <c r="N258" s="6">
        <f t="shared" si="85"/>
        <v>3.1499999999999986</v>
      </c>
      <c r="O258" s="6">
        <f t="shared" si="86"/>
        <v>-0.79999999999999716</v>
      </c>
      <c r="P258" s="6">
        <f t="shared" si="87"/>
        <v>2.25</v>
      </c>
      <c r="Q258" s="6">
        <f t="shared" si="92"/>
        <v>1.8735701719642108</v>
      </c>
      <c r="R258" s="6">
        <f t="shared" si="93"/>
        <v>1.8015338502473455</v>
      </c>
      <c r="S258" s="6">
        <f t="shared" si="88"/>
        <v>8</v>
      </c>
      <c r="T258" s="6">
        <f t="shared" si="94"/>
        <v>5.6499999999999986</v>
      </c>
      <c r="U258" s="4" t="str">
        <f t="shared" si="95"/>
        <v>HIGHER</v>
      </c>
      <c r="V258" s="8">
        <v>728</v>
      </c>
      <c r="W258" s="9">
        <f t="shared" si="96"/>
        <v>0.44846614975265453</v>
      </c>
      <c r="X258" s="6">
        <f t="shared" si="97"/>
        <v>33.12359216228451</v>
      </c>
      <c r="Y258" s="6">
        <f t="shared" si="98"/>
        <v>0.34640783771548911</v>
      </c>
      <c r="Z258" s="6">
        <f t="shared" si="99"/>
        <v>0.10205831203716542</v>
      </c>
      <c r="AA258" s="5">
        <f t="shared" si="100"/>
        <v>12</v>
      </c>
      <c r="AB258" s="5">
        <f t="shared" si="101"/>
        <v>2019</v>
      </c>
      <c r="AC258" s="5">
        <f t="shared" si="109"/>
        <v>49</v>
      </c>
      <c r="AF258" s="10">
        <v>59.764000000000003</v>
      </c>
      <c r="AG258" s="8">
        <f t="shared" si="102"/>
        <v>1973.4989490261823</v>
      </c>
      <c r="AL258" s="11">
        <f t="shared" si="89"/>
        <v>43805</v>
      </c>
      <c r="AM258" s="10">
        <v>730.25</v>
      </c>
      <c r="AN258" s="6">
        <v>4.1410999999999998</v>
      </c>
      <c r="AO258" s="8">
        <f t="shared" si="103"/>
        <v>137.16810750323637</v>
      </c>
      <c r="AS258" s="14">
        <f t="shared" si="110"/>
        <v>0.17618222222222218</v>
      </c>
      <c r="AT258" s="10">
        <v>299</v>
      </c>
      <c r="AU258" s="6">
        <v>9</v>
      </c>
      <c r="AV258" s="6">
        <f t="shared" si="104"/>
        <v>1.5856399999999997</v>
      </c>
      <c r="AW258" s="6">
        <f t="shared" si="105"/>
        <v>1.8756361999999989</v>
      </c>
      <c r="AX258" s="6">
        <f t="shared" si="106"/>
        <v>0.28999619999999915</v>
      </c>
      <c r="AY258" s="12">
        <f t="shared" si="107"/>
        <v>0.35855594982376604</v>
      </c>
      <c r="BB258" s="13">
        <f t="shared" si="108"/>
        <v>670.64540399999998</v>
      </c>
    </row>
    <row r="259" spans="1:54" x14ac:dyDescent="0.25">
      <c r="A259" s="1">
        <v>43808</v>
      </c>
      <c r="B259" s="6">
        <v>33.94</v>
      </c>
      <c r="C259" s="6">
        <v>30.79</v>
      </c>
      <c r="D259" s="6">
        <v>33.840000000000003</v>
      </c>
      <c r="E259" s="6">
        <f t="shared" si="90"/>
        <v>33.694035498603753</v>
      </c>
      <c r="F259" s="6">
        <v>33.622543910021768</v>
      </c>
      <c r="G259" s="6">
        <v>39.590000000000003</v>
      </c>
      <c r="H259" s="6">
        <v>31.59</v>
      </c>
      <c r="I259" s="6">
        <v>36.25</v>
      </c>
      <c r="J259" s="6">
        <v>31.671858957113496</v>
      </c>
      <c r="K259" s="6">
        <f t="shared" si="91"/>
        <v>-2.3100000000000023</v>
      </c>
      <c r="L259" s="7">
        <f t="shared" ref="L259:L322" si="111">IF(I259="","",IF(J259="","",I259-J259))</f>
        <v>4.5781410428865037</v>
      </c>
      <c r="M259" s="6">
        <f t="shared" ref="M259:M322" si="112">B259-H259</f>
        <v>2.3499999999999979</v>
      </c>
      <c r="N259" s="6">
        <f t="shared" ref="N259:N322" si="113">B259-C259</f>
        <v>3.1499999999999986</v>
      </c>
      <c r="O259" s="6">
        <f t="shared" ref="O259:O322" si="114">C259-H259</f>
        <v>-0.80000000000000071</v>
      </c>
      <c r="P259" s="6">
        <f t="shared" ref="P259:P322" si="115">D259-H259</f>
        <v>2.2500000000000036</v>
      </c>
      <c r="Q259" s="6">
        <f t="shared" si="92"/>
        <v>2.1040354986037535</v>
      </c>
      <c r="R259" s="6">
        <f t="shared" si="93"/>
        <v>2.0325439100217686</v>
      </c>
      <c r="S259" s="6">
        <f t="shared" ref="S259:S322" si="116">G259-H259</f>
        <v>8.0000000000000036</v>
      </c>
      <c r="T259" s="6">
        <f t="shared" si="94"/>
        <v>5.6500000000000057</v>
      </c>
      <c r="U259" s="4" t="str">
        <f t="shared" si="95"/>
        <v>HIGHER</v>
      </c>
      <c r="V259" s="8">
        <v>741.25</v>
      </c>
      <c r="W259" s="9">
        <f t="shared" si="96"/>
        <v>0.21745608997823496</v>
      </c>
      <c r="X259" s="6">
        <f t="shared" si="97"/>
        <v>33.724602222058927</v>
      </c>
      <c r="Y259" s="6">
        <f t="shared" si="98"/>
        <v>0.11539777794107664</v>
      </c>
      <c r="Z259" s="6">
        <f t="shared" si="99"/>
        <v>0.10205831203715832</v>
      </c>
      <c r="AA259" s="5">
        <f t="shared" si="100"/>
        <v>12</v>
      </c>
      <c r="AB259" s="5">
        <f t="shared" si="101"/>
        <v>2019</v>
      </c>
      <c r="AC259" s="5">
        <f t="shared" si="109"/>
        <v>50</v>
      </c>
      <c r="AF259" s="10">
        <v>59.91</v>
      </c>
      <c r="AG259" s="8">
        <f t="shared" si="102"/>
        <v>2014.3266056494037</v>
      </c>
      <c r="AL259" s="11">
        <f t="shared" ref="AL259:AL322" si="117">A259</f>
        <v>43808</v>
      </c>
      <c r="AM259" s="10">
        <v>743.5</v>
      </c>
      <c r="AN259" s="6">
        <v>4.1421999999999999</v>
      </c>
      <c r="AO259" s="8">
        <f t="shared" si="103"/>
        <v>139.69404732421251</v>
      </c>
      <c r="AS259" s="14">
        <f t="shared" si="110"/>
        <v>0.171877618522602</v>
      </c>
      <c r="AT259" s="10">
        <v>299</v>
      </c>
      <c r="AU259" s="6">
        <v>9.07</v>
      </c>
      <c r="AV259" s="6">
        <f t="shared" si="104"/>
        <v>1.5589300000000001</v>
      </c>
      <c r="AW259" s="6">
        <f t="shared" si="105"/>
        <v>1.8480603999999978</v>
      </c>
      <c r="AX259" s="6">
        <f t="shared" si="106"/>
        <v>0.28913039999999768</v>
      </c>
      <c r="AY259" s="12">
        <f t="shared" si="107"/>
        <v>0.36108090217031535</v>
      </c>
      <c r="BB259" s="13">
        <f t="shared" si="108"/>
        <v>678.8024979999999</v>
      </c>
    </row>
    <row r="260" spans="1:54" x14ac:dyDescent="0.25">
      <c r="A260" s="1">
        <v>43809</v>
      </c>
      <c r="B260" s="6">
        <v>34.03</v>
      </c>
      <c r="C260" s="6">
        <v>30.88</v>
      </c>
      <c r="D260" s="6">
        <v>33.93</v>
      </c>
      <c r="E260" s="6">
        <f t="shared" ref="E260:E323" si="118">IF(AM260="","",AM260/2206.622)*100</f>
        <v>33.728024101998443</v>
      </c>
      <c r="F260" s="6">
        <v>33.554505035330322</v>
      </c>
      <c r="G260" s="6">
        <v>39.68</v>
      </c>
      <c r="H260" s="6">
        <v>31.68</v>
      </c>
      <c r="I260" s="6">
        <v>36.75</v>
      </c>
      <c r="J260" s="6">
        <v>31.59784395951425</v>
      </c>
      <c r="K260" s="6">
        <f t="shared" ref="K260:K323" si="119">B260-I260</f>
        <v>-2.7199999999999989</v>
      </c>
      <c r="L260" s="7">
        <f t="shared" si="111"/>
        <v>5.1521560404857496</v>
      </c>
      <c r="M260" s="6">
        <f t="shared" si="112"/>
        <v>2.3500000000000014</v>
      </c>
      <c r="N260" s="6">
        <f t="shared" si="113"/>
        <v>3.1500000000000021</v>
      </c>
      <c r="O260" s="6">
        <f t="shared" si="114"/>
        <v>-0.80000000000000071</v>
      </c>
      <c r="P260" s="6">
        <f t="shared" si="115"/>
        <v>2.25</v>
      </c>
      <c r="Q260" s="6">
        <f t="shared" ref="Q260:Q323" si="120">IF(E260="","",E260-H260)</f>
        <v>2.0480241019984433</v>
      </c>
      <c r="R260" s="6">
        <f t="shared" ref="R260:R323" si="121">IF(F260="","",F260-H260)</f>
        <v>1.8745050353303228</v>
      </c>
      <c r="S260" s="6">
        <f t="shared" si="116"/>
        <v>8</v>
      </c>
      <c r="T260" s="6">
        <f t="shared" ref="T260:T323" si="122">G260-B260</f>
        <v>5.6499999999999986</v>
      </c>
      <c r="U260" s="4" t="str">
        <f t="shared" ref="U260:U323" si="123">IF(P260=N260,"EQUAL",IF(N260&lt;P260,"LOWER","HIGHER"))</f>
        <v>HIGHER</v>
      </c>
      <c r="V260" s="8">
        <v>739.75</v>
      </c>
      <c r="W260" s="9">
        <f t="shared" ref="W260:W323" si="124">IF(V260="","",IF(D260="","",D260-F260))</f>
        <v>0.37549496466967724</v>
      </c>
      <c r="X260" s="6">
        <f t="shared" ref="X260:X323" si="125">IF(AM260="","",AM260/22.04622)</f>
        <v>33.758621659404646</v>
      </c>
      <c r="Y260" s="6">
        <f t="shared" ref="Y260:Y323" si="126">IF(X260="","",IF(D260="","",D260-X260))</f>
        <v>0.17137834059535351</v>
      </c>
      <c r="Z260" s="6">
        <f t="shared" ref="Z260:Z323" si="127">IF(X260="","",IF(F260="","",X260-F260))</f>
        <v>0.20411662407432374</v>
      </c>
      <c r="AA260" s="5">
        <f t="shared" ref="AA260:AA323" si="128">MONTH(A260)</f>
        <v>12</v>
      </c>
      <c r="AB260" s="5">
        <f t="shared" ref="AB260:AB323" si="129">YEAR(A260)</f>
        <v>2019</v>
      </c>
      <c r="AC260" s="5">
        <f t="shared" si="109"/>
        <v>50</v>
      </c>
      <c r="AF260" s="10">
        <v>59.734999999999999</v>
      </c>
      <c r="AG260" s="8">
        <f t="shared" ref="AG260:AG323" si="130">IF(V260="","",V260*AF260/2204.622*100)</f>
        <v>2004.3783582854567</v>
      </c>
      <c r="AL260" s="11">
        <f t="shared" si="117"/>
        <v>43809</v>
      </c>
      <c r="AM260" s="10">
        <v>744.25</v>
      </c>
      <c r="AN260" s="6">
        <v>4.1467000000000001</v>
      </c>
      <c r="AO260" s="8">
        <f t="shared" ref="AO260:AO323" si="131">IF(AM260="","",AM260*AN260/2204.622*100)</f>
        <v>139.98687643505326</v>
      </c>
      <c r="AS260" s="14">
        <f t="shared" si="110"/>
        <v>0.16788803512623496</v>
      </c>
      <c r="AT260" s="10">
        <v>299</v>
      </c>
      <c r="AU260" s="6">
        <v>9.11</v>
      </c>
      <c r="AV260" s="6">
        <f t="shared" ref="AV260:AV323" si="132">(((C260/100*11.7)+(AT260/2000*47))-(AU260))</f>
        <v>1.5294600000000003</v>
      </c>
      <c r="AW260" s="6">
        <f t="shared" ref="AW260:AW323" si="133">(((B260/100*11.7*0.98)+(AT260/2000*47))-(AU260))</f>
        <v>1.8183797999999989</v>
      </c>
      <c r="AX260" s="6">
        <f t="shared" ref="AX260:AX323" si="134">AW260-AV260</f>
        <v>0.28891979999999862</v>
      </c>
      <c r="AY260" s="12">
        <f t="shared" ref="AY260:AY323" si="135">(B260*11.7/100)/((AT260/2000*47)+(B260*11.7/100))</f>
        <v>0.36169207695123828</v>
      </c>
      <c r="BB260" s="13">
        <f t="shared" ref="BB260:BB323" si="136">C260*22.0462</f>
        <v>680.78665599999999</v>
      </c>
    </row>
    <row r="261" spans="1:54" x14ac:dyDescent="0.25">
      <c r="A261" s="1">
        <v>43810</v>
      </c>
      <c r="B261" s="6">
        <v>33.79</v>
      </c>
      <c r="C261" s="6">
        <v>30.64</v>
      </c>
      <c r="D261" s="6">
        <v>33.69</v>
      </c>
      <c r="E261" s="6">
        <f t="shared" si="118"/>
        <v>33.524092481630298</v>
      </c>
      <c r="F261" s="6">
        <v>33.361728223704567</v>
      </c>
      <c r="G261" s="6">
        <v>39.44</v>
      </c>
      <c r="H261" s="6">
        <v>31.44</v>
      </c>
      <c r="I261" s="6">
        <v>36.75</v>
      </c>
      <c r="J261" s="6">
        <v>31.390823602538124</v>
      </c>
      <c r="K261" s="6">
        <f t="shared" si="119"/>
        <v>-2.9600000000000009</v>
      </c>
      <c r="L261" s="7">
        <f t="shared" si="111"/>
        <v>5.3591763974618765</v>
      </c>
      <c r="M261" s="6">
        <f t="shared" si="112"/>
        <v>2.3499999999999979</v>
      </c>
      <c r="N261" s="6">
        <f t="shared" si="113"/>
        <v>3.1499999999999986</v>
      </c>
      <c r="O261" s="6">
        <f t="shared" si="114"/>
        <v>-0.80000000000000071</v>
      </c>
      <c r="P261" s="6">
        <f t="shared" si="115"/>
        <v>2.2499999999999964</v>
      </c>
      <c r="Q261" s="6">
        <f t="shared" si="120"/>
        <v>2.0840924816302966</v>
      </c>
      <c r="R261" s="6">
        <f t="shared" si="121"/>
        <v>1.9217282237045659</v>
      </c>
      <c r="S261" s="6">
        <f t="shared" si="116"/>
        <v>7.9999999999999964</v>
      </c>
      <c r="T261" s="6">
        <f t="shared" si="122"/>
        <v>5.6499999999999986</v>
      </c>
      <c r="U261" s="4" t="str">
        <f t="shared" si="123"/>
        <v>HIGHER</v>
      </c>
      <c r="V261" s="8">
        <v>735.5</v>
      </c>
      <c r="W261" s="9">
        <f t="shared" si="124"/>
        <v>0.32827177629543058</v>
      </c>
      <c r="X261" s="6">
        <f t="shared" si="125"/>
        <v>33.554505035330315</v>
      </c>
      <c r="Y261" s="6">
        <f t="shared" si="126"/>
        <v>0.13549496466968236</v>
      </c>
      <c r="Z261" s="6">
        <f t="shared" si="127"/>
        <v>0.19277681162574822</v>
      </c>
      <c r="AA261" s="5">
        <f t="shared" si="128"/>
        <v>12</v>
      </c>
      <c r="AB261" s="5">
        <f t="shared" si="129"/>
        <v>2019</v>
      </c>
      <c r="AC261" s="5">
        <f t="shared" si="109"/>
        <v>50</v>
      </c>
      <c r="AF261" s="10">
        <v>59.631999999999998</v>
      </c>
      <c r="AG261" s="8">
        <f t="shared" si="130"/>
        <v>1989.4265774359503</v>
      </c>
      <c r="AL261" s="11">
        <f t="shared" si="117"/>
        <v>43810</v>
      </c>
      <c r="AM261" s="10">
        <v>739.75</v>
      </c>
      <c r="AN261" s="6">
        <v>4.1238000000000001</v>
      </c>
      <c r="AO261" s="8">
        <f t="shared" si="131"/>
        <v>138.3720678646952</v>
      </c>
      <c r="AS261" s="14">
        <f t="shared" si="110"/>
        <v>0.16342699115044251</v>
      </c>
      <c r="AT261" s="10">
        <v>295</v>
      </c>
      <c r="AU261" s="6">
        <v>9.0399999999999991</v>
      </c>
      <c r="AV261" s="6">
        <f t="shared" si="132"/>
        <v>1.4773800000000001</v>
      </c>
      <c r="AW261" s="6">
        <f t="shared" si="133"/>
        <v>1.7668613999999998</v>
      </c>
      <c r="AX261" s="6">
        <f t="shared" si="134"/>
        <v>0.28948139999999967</v>
      </c>
      <c r="AY261" s="12">
        <f t="shared" si="135"/>
        <v>0.36316878760014076</v>
      </c>
      <c r="BB261" s="13">
        <f t="shared" si="136"/>
        <v>675.49556799999993</v>
      </c>
    </row>
    <row r="262" spans="1:54" x14ac:dyDescent="0.25">
      <c r="A262" s="1">
        <v>43811</v>
      </c>
      <c r="B262" s="6">
        <v>34.979999999999997</v>
      </c>
      <c r="C262" s="6">
        <v>31.83</v>
      </c>
      <c r="D262" s="6">
        <v>34.479999999999997</v>
      </c>
      <c r="E262" s="6">
        <f t="shared" si="118"/>
        <v>34.237853152918809</v>
      </c>
      <c r="F262" s="6">
        <v>34.12149565775902</v>
      </c>
      <c r="G262" s="6">
        <v>40.229999999999997</v>
      </c>
      <c r="H262" s="6">
        <v>32.229999999999997</v>
      </c>
      <c r="I262" s="6">
        <v>36.75</v>
      </c>
      <c r="J262" s="6">
        <v>31.494024568574311</v>
      </c>
      <c r="K262" s="6">
        <f t="shared" si="119"/>
        <v>-1.7700000000000031</v>
      </c>
      <c r="L262" s="7">
        <f t="shared" si="111"/>
        <v>5.2559754314256892</v>
      </c>
      <c r="M262" s="6">
        <f t="shared" si="112"/>
        <v>2.75</v>
      </c>
      <c r="N262" s="6">
        <f t="shared" si="113"/>
        <v>3.1499999999999986</v>
      </c>
      <c r="O262" s="6">
        <f t="shared" si="114"/>
        <v>-0.39999999999999858</v>
      </c>
      <c r="P262" s="6">
        <f t="shared" si="115"/>
        <v>2.25</v>
      </c>
      <c r="Q262" s="6">
        <f t="shared" si="120"/>
        <v>2.0078531529188126</v>
      </c>
      <c r="R262" s="6">
        <f t="shared" si="121"/>
        <v>1.8914956577590232</v>
      </c>
      <c r="S262" s="6">
        <f t="shared" si="116"/>
        <v>8</v>
      </c>
      <c r="T262" s="6">
        <f t="shared" si="122"/>
        <v>5.25</v>
      </c>
      <c r="U262" s="4" t="str">
        <f t="shared" si="123"/>
        <v>HIGHER</v>
      </c>
      <c r="V262" s="8">
        <v>752.25</v>
      </c>
      <c r="W262" s="9">
        <f t="shared" si="124"/>
        <v>0.35850434224097683</v>
      </c>
      <c r="X262" s="6">
        <f t="shared" si="125"/>
        <v>34.268913219590473</v>
      </c>
      <c r="Y262" s="6">
        <f t="shared" si="126"/>
        <v>0.21108678040952356</v>
      </c>
      <c r="Z262" s="6">
        <f t="shared" si="127"/>
        <v>0.14741756183145327</v>
      </c>
      <c r="AA262" s="5">
        <f t="shared" si="128"/>
        <v>12</v>
      </c>
      <c r="AB262" s="5">
        <f t="shared" si="129"/>
        <v>2019</v>
      </c>
      <c r="AC262" s="5">
        <f t="shared" si="109"/>
        <v>50</v>
      </c>
      <c r="AF262" s="10">
        <v>59.631999999999998</v>
      </c>
      <c r="AG262" s="8">
        <f t="shared" si="130"/>
        <v>2034.7330290634859</v>
      </c>
      <c r="AL262" s="11">
        <f t="shared" si="117"/>
        <v>43811</v>
      </c>
      <c r="AM262" s="10">
        <v>755.5</v>
      </c>
      <c r="AN262" s="6">
        <v>4.0904999999999996</v>
      </c>
      <c r="AO262" s="8">
        <f t="shared" si="131"/>
        <v>140.17698952473486</v>
      </c>
      <c r="AS262" s="14">
        <f t="shared" si="110"/>
        <v>0.17104735682819366</v>
      </c>
      <c r="AT262" s="10">
        <v>294</v>
      </c>
      <c r="AU262" s="6">
        <v>9.08</v>
      </c>
      <c r="AV262" s="6">
        <f t="shared" si="132"/>
        <v>1.5531099999999984</v>
      </c>
      <c r="AW262" s="6">
        <f t="shared" si="133"/>
        <v>1.8398067999999999</v>
      </c>
      <c r="AX262" s="6">
        <f t="shared" si="134"/>
        <v>0.28669680000000142</v>
      </c>
      <c r="AY262" s="12">
        <f t="shared" si="135"/>
        <v>0.37200386123548623</v>
      </c>
      <c r="BB262" s="13">
        <f t="shared" si="136"/>
        <v>701.73054599999989</v>
      </c>
    </row>
    <row r="263" spans="1:54" x14ac:dyDescent="0.25">
      <c r="A263" s="1">
        <v>43812</v>
      </c>
      <c r="B263" s="6">
        <v>35.35</v>
      </c>
      <c r="C263" s="6">
        <v>32.200000000000003</v>
      </c>
      <c r="D263" s="6">
        <v>34.85</v>
      </c>
      <c r="E263" s="6">
        <f t="shared" si="118"/>
        <v>34.339818963102879</v>
      </c>
      <c r="F263" s="6">
        <v>34.166854907553315</v>
      </c>
      <c r="G263" s="6">
        <v>40.6</v>
      </c>
      <c r="H263" s="6">
        <v>32.6</v>
      </c>
      <c r="I263" s="6">
        <v>36.5</v>
      </c>
      <c r="J263" s="6">
        <v>31.307593967128568</v>
      </c>
      <c r="K263" s="6">
        <f t="shared" si="119"/>
        <v>-1.1499999999999986</v>
      </c>
      <c r="L263" s="7">
        <f t="shared" si="111"/>
        <v>5.1924060328714319</v>
      </c>
      <c r="M263" s="6">
        <f t="shared" si="112"/>
        <v>2.75</v>
      </c>
      <c r="N263" s="6">
        <f t="shared" si="113"/>
        <v>3.1499999999999986</v>
      </c>
      <c r="O263" s="6">
        <f t="shared" si="114"/>
        <v>-0.39999999999999858</v>
      </c>
      <c r="P263" s="6">
        <f t="shared" si="115"/>
        <v>2.25</v>
      </c>
      <c r="Q263" s="6">
        <f t="shared" si="120"/>
        <v>1.7398189631028771</v>
      </c>
      <c r="R263" s="6">
        <f t="shared" si="121"/>
        <v>1.5668549075533136</v>
      </c>
      <c r="S263" s="6">
        <f t="shared" si="116"/>
        <v>8</v>
      </c>
      <c r="T263" s="6">
        <f t="shared" si="122"/>
        <v>5.25</v>
      </c>
      <c r="U263" s="4" t="str">
        <f t="shared" si="123"/>
        <v>HIGHER</v>
      </c>
      <c r="V263" s="8">
        <v>753.25</v>
      </c>
      <c r="W263" s="9">
        <f t="shared" si="124"/>
        <v>0.68314509244668642</v>
      </c>
      <c r="X263" s="6">
        <f t="shared" si="125"/>
        <v>34.370971531627639</v>
      </c>
      <c r="Y263" s="6">
        <f t="shared" si="126"/>
        <v>0.47902846837236268</v>
      </c>
      <c r="Z263" s="6">
        <f t="shared" si="127"/>
        <v>0.20411662407432374</v>
      </c>
      <c r="AA263" s="5">
        <f t="shared" si="128"/>
        <v>12</v>
      </c>
      <c r="AB263" s="5">
        <f t="shared" si="129"/>
        <v>2019</v>
      </c>
      <c r="AC263" s="5">
        <f t="shared" si="109"/>
        <v>50</v>
      </c>
      <c r="AF263" s="10">
        <v>59.634999999999998</v>
      </c>
      <c r="AG263" s="8">
        <f t="shared" si="130"/>
        <v>2037.5403924119421</v>
      </c>
      <c r="AL263" s="11">
        <f t="shared" si="117"/>
        <v>43812</v>
      </c>
      <c r="AM263" s="10">
        <v>757.75</v>
      </c>
      <c r="AN263" s="6">
        <v>4.1079999999999997</v>
      </c>
      <c r="AO263" s="8">
        <f t="shared" si="131"/>
        <v>141.19595105192636</v>
      </c>
      <c r="AS263" s="14">
        <f t="shared" si="110"/>
        <v>0.17068627450980398</v>
      </c>
      <c r="AT263" s="10">
        <v>297</v>
      </c>
      <c r="AU263" s="6">
        <v>9.18</v>
      </c>
      <c r="AV263" s="6">
        <f t="shared" si="132"/>
        <v>1.5669000000000004</v>
      </c>
      <c r="AW263" s="6">
        <f t="shared" si="133"/>
        <v>1.8527310000000003</v>
      </c>
      <c r="AX263" s="6">
        <f t="shared" si="134"/>
        <v>0.28583099999999995</v>
      </c>
      <c r="AY263" s="12">
        <f t="shared" si="135"/>
        <v>0.37209019877737742</v>
      </c>
      <c r="BB263" s="13">
        <f t="shared" si="136"/>
        <v>709.88764000000003</v>
      </c>
    </row>
    <row r="264" spans="1:54" x14ac:dyDescent="0.25">
      <c r="A264" s="1">
        <v>43815</v>
      </c>
      <c r="B264" s="6">
        <v>35.89</v>
      </c>
      <c r="C264" s="6">
        <v>32.74</v>
      </c>
      <c r="D264" s="6">
        <v>35.39</v>
      </c>
      <c r="E264" s="6">
        <f t="shared" si="118"/>
        <v>35.121556841180777</v>
      </c>
      <c r="F264" s="6">
        <v>34.745185342430588</v>
      </c>
      <c r="G264" s="6">
        <v>41.14</v>
      </c>
      <c r="H264" s="6">
        <v>33.14</v>
      </c>
      <c r="I264" s="6">
        <v>36.75</v>
      </c>
      <c r="J264" s="6">
        <v>31.532348045406604</v>
      </c>
      <c r="K264" s="6">
        <f t="shared" si="119"/>
        <v>-0.85999999999999943</v>
      </c>
      <c r="L264" s="7">
        <f t="shared" si="111"/>
        <v>5.2176519545933964</v>
      </c>
      <c r="M264" s="6">
        <f t="shared" si="112"/>
        <v>2.75</v>
      </c>
      <c r="N264" s="6">
        <f t="shared" si="113"/>
        <v>3.1499999999999986</v>
      </c>
      <c r="O264" s="6">
        <f t="shared" si="114"/>
        <v>-0.39999999999999858</v>
      </c>
      <c r="P264" s="6">
        <f t="shared" si="115"/>
        <v>2.25</v>
      </c>
      <c r="Q264" s="6">
        <f t="shared" si="120"/>
        <v>1.981556841180776</v>
      </c>
      <c r="R264" s="6">
        <f t="shared" si="121"/>
        <v>1.6051853424305875</v>
      </c>
      <c r="S264" s="6">
        <f t="shared" si="116"/>
        <v>8</v>
      </c>
      <c r="T264" s="6">
        <f t="shared" si="122"/>
        <v>5.25</v>
      </c>
      <c r="U264" s="4" t="str">
        <f t="shared" si="123"/>
        <v>HIGHER</v>
      </c>
      <c r="V264" s="8">
        <v>766</v>
      </c>
      <c r="W264" s="9">
        <f t="shared" si="124"/>
        <v>0.64481465756941247</v>
      </c>
      <c r="X264" s="6">
        <f t="shared" si="125"/>
        <v>35.153418590579243</v>
      </c>
      <c r="Y264" s="6">
        <f t="shared" si="126"/>
        <v>0.23658140942075789</v>
      </c>
      <c r="Z264" s="6">
        <f t="shared" si="127"/>
        <v>0.40823324814865458</v>
      </c>
      <c r="AA264" s="5">
        <f t="shared" si="128"/>
        <v>12</v>
      </c>
      <c r="AB264" s="5">
        <f t="shared" si="129"/>
        <v>2019</v>
      </c>
      <c r="AC264" s="5">
        <f t="shared" si="109"/>
        <v>51</v>
      </c>
      <c r="AF264" s="10">
        <v>59.73</v>
      </c>
      <c r="AG264" s="8">
        <f t="shared" si="130"/>
        <v>2075.3299205033791</v>
      </c>
      <c r="AL264" s="11">
        <f t="shared" si="117"/>
        <v>43815</v>
      </c>
      <c r="AM264" s="10">
        <v>775</v>
      </c>
      <c r="AN264" s="6">
        <v>4.0628000000000002</v>
      </c>
      <c r="AO264" s="8">
        <f t="shared" si="131"/>
        <v>142.82130904980536</v>
      </c>
      <c r="AS264" s="14">
        <f t="shared" si="110"/>
        <v>0.16372251867662768</v>
      </c>
      <c r="AT264" s="10">
        <v>301</v>
      </c>
      <c r="AU264" s="6">
        <v>9.3699999999999992</v>
      </c>
      <c r="AV264" s="6">
        <f t="shared" si="132"/>
        <v>1.5340800000000012</v>
      </c>
      <c r="AW264" s="6">
        <f t="shared" si="133"/>
        <v>1.8186474000000015</v>
      </c>
      <c r="AX264" s="6">
        <f t="shared" si="134"/>
        <v>0.28456740000000025</v>
      </c>
      <c r="AY264" s="12">
        <f t="shared" si="135"/>
        <v>0.37250668211411175</v>
      </c>
      <c r="BB264" s="13">
        <f t="shared" si="136"/>
        <v>721.79258800000002</v>
      </c>
    </row>
    <row r="265" spans="1:54" x14ac:dyDescent="0.25">
      <c r="A265" s="1">
        <v>43816</v>
      </c>
      <c r="B265" s="6">
        <v>36.770000000000003</v>
      </c>
      <c r="C265" s="6">
        <v>33.619999999999997</v>
      </c>
      <c r="D265" s="6">
        <v>36.07</v>
      </c>
      <c r="E265" s="6">
        <f t="shared" si="118"/>
        <v>35.722022167820313</v>
      </c>
      <c r="F265" s="6">
        <v>35.709069400559372</v>
      </c>
      <c r="G265" s="6">
        <v>41.82</v>
      </c>
      <c r="H265" s="6">
        <v>33.82</v>
      </c>
      <c r="I265" s="6">
        <v>36.75</v>
      </c>
      <c r="J265" s="6">
        <v>31.502825986089043</v>
      </c>
      <c r="K265" s="6">
        <f t="shared" si="119"/>
        <v>2.0000000000003126E-2</v>
      </c>
      <c r="L265" s="7">
        <f t="shared" si="111"/>
        <v>5.2471740139109571</v>
      </c>
      <c r="M265" s="6">
        <f t="shared" si="112"/>
        <v>2.9500000000000028</v>
      </c>
      <c r="N265" s="6">
        <f t="shared" si="113"/>
        <v>3.1500000000000057</v>
      </c>
      <c r="O265" s="6">
        <f t="shared" si="114"/>
        <v>-0.20000000000000284</v>
      </c>
      <c r="P265" s="6">
        <f t="shared" si="115"/>
        <v>2.25</v>
      </c>
      <c r="Q265" s="6">
        <f t="shared" si="120"/>
        <v>1.9020221678203129</v>
      </c>
      <c r="R265" s="6">
        <f t="shared" si="121"/>
        <v>1.8890694005593716</v>
      </c>
      <c r="S265" s="6">
        <f t="shared" si="116"/>
        <v>8</v>
      </c>
      <c r="T265" s="6">
        <f t="shared" si="122"/>
        <v>5.0499999999999972</v>
      </c>
      <c r="U265" s="4" t="str">
        <f t="shared" si="123"/>
        <v>HIGHER</v>
      </c>
      <c r="V265" s="8">
        <v>787.25</v>
      </c>
      <c r="W265" s="9">
        <f t="shared" si="124"/>
        <v>0.36093059944062844</v>
      </c>
      <c r="X265" s="6">
        <f t="shared" si="125"/>
        <v>35.754428650353667</v>
      </c>
      <c r="Y265" s="6">
        <f t="shared" si="126"/>
        <v>0.31557134964633349</v>
      </c>
      <c r="Z265" s="6">
        <f t="shared" si="127"/>
        <v>4.5359249794294954E-2</v>
      </c>
      <c r="AA265" s="5">
        <f t="shared" si="128"/>
        <v>12</v>
      </c>
      <c r="AB265" s="5">
        <f t="shared" si="129"/>
        <v>2019</v>
      </c>
      <c r="AC265" s="5">
        <f t="shared" si="109"/>
        <v>51</v>
      </c>
      <c r="AF265" s="10">
        <v>59.631999999999998</v>
      </c>
      <c r="AG265" s="8">
        <f t="shared" si="130"/>
        <v>2129.4032264941566</v>
      </c>
      <c r="AL265" s="11">
        <f t="shared" si="117"/>
        <v>43816</v>
      </c>
      <c r="AM265" s="10">
        <v>788.25</v>
      </c>
      <c r="AN265" s="6">
        <v>4.0716000000000001</v>
      </c>
      <c r="AO265" s="8">
        <f t="shared" si="131"/>
        <v>145.57773169278002</v>
      </c>
      <c r="AS265" s="14">
        <f t="shared" si="110"/>
        <v>0.16848940677966093</v>
      </c>
      <c r="AT265" s="10">
        <v>302</v>
      </c>
      <c r="AU265" s="6">
        <v>9.44</v>
      </c>
      <c r="AV265" s="6">
        <f t="shared" si="132"/>
        <v>1.590539999999999</v>
      </c>
      <c r="AW265" s="6">
        <f t="shared" si="133"/>
        <v>1.8730481999999995</v>
      </c>
      <c r="AX265" s="6">
        <f t="shared" si="134"/>
        <v>0.28250820000000054</v>
      </c>
      <c r="AY265" s="12">
        <f t="shared" si="135"/>
        <v>0.37740644209318464</v>
      </c>
      <c r="BB265" s="13">
        <f t="shared" si="136"/>
        <v>741.19324399999994</v>
      </c>
    </row>
    <row r="266" spans="1:54" x14ac:dyDescent="0.25">
      <c r="A266" s="1">
        <v>43817</v>
      </c>
      <c r="B266" s="6">
        <v>36.380000000000003</v>
      </c>
      <c r="C266" s="6">
        <v>33.229999999999997</v>
      </c>
      <c r="D266" s="6">
        <v>35.93</v>
      </c>
      <c r="E266" s="6">
        <f t="shared" si="118"/>
        <v>35.291499858154232</v>
      </c>
      <c r="F266" s="6">
        <v>35.323515777307854</v>
      </c>
      <c r="G266" s="6">
        <v>41.43</v>
      </c>
      <c r="H266" s="6">
        <v>33.43</v>
      </c>
      <c r="I266" s="6">
        <v>36.75</v>
      </c>
      <c r="J266" s="6">
        <v>31.346892714984705</v>
      </c>
      <c r="K266" s="6">
        <f t="shared" si="119"/>
        <v>-0.36999999999999744</v>
      </c>
      <c r="L266" s="7">
        <f t="shared" si="111"/>
        <v>5.4031072850152952</v>
      </c>
      <c r="M266" s="6">
        <f t="shared" si="112"/>
        <v>2.9500000000000028</v>
      </c>
      <c r="N266" s="6">
        <f t="shared" si="113"/>
        <v>3.1500000000000057</v>
      </c>
      <c r="O266" s="6">
        <f t="shared" si="114"/>
        <v>-0.20000000000000284</v>
      </c>
      <c r="P266" s="6">
        <f t="shared" si="115"/>
        <v>2.5</v>
      </c>
      <c r="Q266" s="6">
        <f t="shared" si="120"/>
        <v>1.8614998581542324</v>
      </c>
      <c r="R266" s="6">
        <f t="shared" si="121"/>
        <v>1.8935157773078544</v>
      </c>
      <c r="S266" s="6">
        <f t="shared" si="116"/>
        <v>8</v>
      </c>
      <c r="T266" s="6">
        <f t="shared" si="122"/>
        <v>5.0499999999999972</v>
      </c>
      <c r="U266" s="4" t="str">
        <f t="shared" si="123"/>
        <v>HIGHER</v>
      </c>
      <c r="V266" s="8">
        <v>778.75</v>
      </c>
      <c r="W266" s="9">
        <f t="shared" si="124"/>
        <v>0.60648422269214564</v>
      </c>
      <c r="X266" s="6">
        <f t="shared" si="125"/>
        <v>35.323515777307854</v>
      </c>
      <c r="Y266" s="6">
        <f t="shared" si="126"/>
        <v>0.60648422269214564</v>
      </c>
      <c r="Z266" s="6">
        <f t="shared" si="127"/>
        <v>0</v>
      </c>
      <c r="AA266" s="5">
        <f t="shared" si="128"/>
        <v>12</v>
      </c>
      <c r="AB266" s="5">
        <f t="shared" si="129"/>
        <v>2019</v>
      </c>
      <c r="AC266" s="5">
        <f t="shared" si="109"/>
        <v>51</v>
      </c>
      <c r="AF266" s="10">
        <v>59.628999999999998</v>
      </c>
      <c r="AG266" s="8">
        <f t="shared" si="130"/>
        <v>2106.3059222850902</v>
      </c>
      <c r="AL266" s="11">
        <f t="shared" si="117"/>
        <v>43817</v>
      </c>
      <c r="AM266" s="10">
        <v>778.75</v>
      </c>
      <c r="AN266" s="6">
        <v>4.0629999999999997</v>
      </c>
      <c r="AO266" s="8">
        <f t="shared" si="131"/>
        <v>143.5194446032018</v>
      </c>
      <c r="AS266" s="14">
        <f t="shared" si="110"/>
        <v>0.1661451271186441</v>
      </c>
      <c r="AT266" s="10">
        <v>303</v>
      </c>
      <c r="AU266" s="6">
        <v>9.44</v>
      </c>
      <c r="AV266" s="6">
        <f t="shared" si="132"/>
        <v>1.5684100000000001</v>
      </c>
      <c r="AW266" s="6">
        <f t="shared" si="133"/>
        <v>1.8518308000000001</v>
      </c>
      <c r="AX266" s="6">
        <f t="shared" si="134"/>
        <v>0.28342080000000003</v>
      </c>
      <c r="AY266" s="12">
        <f t="shared" si="135"/>
        <v>0.3741298202683318</v>
      </c>
      <c r="BB266" s="13">
        <f t="shared" si="136"/>
        <v>732.59522599999991</v>
      </c>
    </row>
    <row r="267" spans="1:54" x14ac:dyDescent="0.25">
      <c r="A267" s="1">
        <v>43818</v>
      </c>
      <c r="B267" s="6">
        <v>36.74</v>
      </c>
      <c r="C267" s="6">
        <v>33.590000000000003</v>
      </c>
      <c r="D267" s="6">
        <v>36.29</v>
      </c>
      <c r="E267" s="6">
        <f t="shared" si="118"/>
        <v>35.959942391583155</v>
      </c>
      <c r="F267" s="6">
        <v>36.18534152339948</v>
      </c>
      <c r="G267" s="6">
        <v>41.79</v>
      </c>
      <c r="H267" s="6">
        <v>33.79</v>
      </c>
      <c r="I267" s="6">
        <v>36.75</v>
      </c>
      <c r="J267" s="6">
        <v>31.49947902381653</v>
      </c>
      <c r="K267" s="6">
        <f t="shared" si="119"/>
        <v>-9.9999999999980105E-3</v>
      </c>
      <c r="L267" s="7">
        <f t="shared" si="111"/>
        <v>5.2505209761834699</v>
      </c>
      <c r="M267" s="6">
        <f t="shared" si="112"/>
        <v>2.9500000000000028</v>
      </c>
      <c r="N267" s="6">
        <f t="shared" si="113"/>
        <v>3.1499999999999986</v>
      </c>
      <c r="O267" s="6">
        <f t="shared" si="114"/>
        <v>-0.19999999999999574</v>
      </c>
      <c r="P267" s="6">
        <f t="shared" si="115"/>
        <v>2.5</v>
      </c>
      <c r="Q267" s="6">
        <f t="shared" si="120"/>
        <v>2.1699423915831559</v>
      </c>
      <c r="R267" s="6">
        <f t="shared" si="121"/>
        <v>2.3953415233994804</v>
      </c>
      <c r="S267" s="6">
        <f t="shared" si="116"/>
        <v>8</v>
      </c>
      <c r="T267" s="6">
        <f t="shared" si="122"/>
        <v>5.0499999999999972</v>
      </c>
      <c r="U267" s="4" t="str">
        <f t="shared" si="123"/>
        <v>HIGHER</v>
      </c>
      <c r="V267" s="8">
        <v>797.75</v>
      </c>
      <c r="W267" s="9">
        <f t="shared" si="124"/>
        <v>0.10465847660051963</v>
      </c>
      <c r="X267" s="6">
        <f t="shared" si="125"/>
        <v>35.992564711773717</v>
      </c>
      <c r="Y267" s="6">
        <f t="shared" si="126"/>
        <v>0.29743528822628207</v>
      </c>
      <c r="Z267" s="6">
        <f t="shared" si="127"/>
        <v>-0.19277681162576243</v>
      </c>
      <c r="AA267" s="5">
        <f t="shared" si="128"/>
        <v>12</v>
      </c>
      <c r="AB267" s="5">
        <f t="shared" si="129"/>
        <v>2019</v>
      </c>
      <c r="AC267" s="5">
        <f t="shared" si="109"/>
        <v>51</v>
      </c>
      <c r="AF267" s="10">
        <v>59.734999999999999</v>
      </c>
      <c r="AG267" s="8">
        <f t="shared" si="130"/>
        <v>2161.5313759002679</v>
      </c>
      <c r="AL267" s="11">
        <f t="shared" si="117"/>
        <v>43818</v>
      </c>
      <c r="AM267" s="10">
        <v>793.5</v>
      </c>
      <c r="AN267" s="6">
        <v>4.0693999999999999</v>
      </c>
      <c r="AO267" s="8">
        <f t="shared" si="131"/>
        <v>146.46814283809198</v>
      </c>
      <c r="AS267" s="14">
        <f t="shared" si="110"/>
        <v>0.16308829787234044</v>
      </c>
      <c r="AT267" s="10">
        <v>298</v>
      </c>
      <c r="AU267" s="6">
        <v>9.4</v>
      </c>
      <c r="AV267" s="6">
        <f t="shared" si="132"/>
        <v>1.5330300000000001</v>
      </c>
      <c r="AW267" s="6">
        <f t="shared" si="133"/>
        <v>1.8156084000000003</v>
      </c>
      <c r="AX267" s="6">
        <f t="shared" si="134"/>
        <v>0.28257840000000023</v>
      </c>
      <c r="AY267" s="12">
        <f t="shared" si="135"/>
        <v>0.38035212775558813</v>
      </c>
      <c r="BB267" s="13">
        <f t="shared" si="136"/>
        <v>740.53185800000006</v>
      </c>
    </row>
    <row r="268" spans="1:54" x14ac:dyDescent="0.25">
      <c r="A268" s="1">
        <v>43819</v>
      </c>
      <c r="B268" s="6">
        <v>36.74</v>
      </c>
      <c r="C268" s="6">
        <v>33.590000000000003</v>
      </c>
      <c r="D268" s="6">
        <v>36.29</v>
      </c>
      <c r="E268" s="6">
        <f t="shared" si="118"/>
        <v>35.982601460512946</v>
      </c>
      <c r="F268" s="6">
        <v>36.105962836259458</v>
      </c>
      <c r="G268" s="6">
        <v>41.79</v>
      </c>
      <c r="H268" s="6">
        <v>34.06</v>
      </c>
      <c r="I268" s="6">
        <v>36.75</v>
      </c>
      <c r="J268" s="6">
        <v>31.942207322517639</v>
      </c>
      <c r="K268" s="6">
        <f t="shared" si="119"/>
        <v>-9.9999999999980105E-3</v>
      </c>
      <c r="L268" s="7">
        <f t="shared" si="111"/>
        <v>4.8077926774823609</v>
      </c>
      <c r="M268" s="6">
        <f t="shared" si="112"/>
        <v>2.6799999999999997</v>
      </c>
      <c r="N268" s="6">
        <f t="shared" si="113"/>
        <v>3.1499999999999986</v>
      </c>
      <c r="O268" s="6">
        <f t="shared" si="114"/>
        <v>-0.46999999999999886</v>
      </c>
      <c r="P268" s="6">
        <f t="shared" si="115"/>
        <v>2.2299999999999969</v>
      </c>
      <c r="Q268" s="6">
        <f t="shared" si="120"/>
        <v>1.9226014605129436</v>
      </c>
      <c r="R268" s="6">
        <f t="shared" si="121"/>
        <v>2.0459628362594557</v>
      </c>
      <c r="S268" s="6">
        <f t="shared" si="116"/>
        <v>7.7299999999999969</v>
      </c>
      <c r="T268" s="6">
        <f t="shared" si="122"/>
        <v>5.0499999999999972</v>
      </c>
      <c r="U268" s="4" t="str">
        <f t="shared" si="123"/>
        <v>HIGHER</v>
      </c>
      <c r="V268" s="8">
        <v>796</v>
      </c>
      <c r="W268" s="9">
        <f t="shared" si="124"/>
        <v>0.18403716374054113</v>
      </c>
      <c r="X268" s="6">
        <f t="shared" si="125"/>
        <v>36.015244336670861</v>
      </c>
      <c r="Y268" s="6">
        <f t="shared" si="126"/>
        <v>0.27475566332913814</v>
      </c>
      <c r="Z268" s="6">
        <f t="shared" si="127"/>
        <v>-9.0718499588597012E-2</v>
      </c>
      <c r="AA268" s="5">
        <f t="shared" si="128"/>
        <v>12</v>
      </c>
      <c r="AB268" s="5">
        <f t="shared" si="129"/>
        <v>2019</v>
      </c>
      <c r="AC268" s="5">
        <f t="shared" si="109"/>
        <v>51</v>
      </c>
      <c r="AF268" s="10">
        <v>59.633000000000003</v>
      </c>
      <c r="AG268" s="8">
        <f t="shared" si="130"/>
        <v>2153.1068818146605</v>
      </c>
      <c r="AL268" s="11">
        <f t="shared" si="117"/>
        <v>43819</v>
      </c>
      <c r="AM268" s="10">
        <v>794</v>
      </c>
      <c r="AN268" s="6">
        <v>4.1021999999999998</v>
      </c>
      <c r="AO268" s="8">
        <f t="shared" si="131"/>
        <v>147.74173531789123</v>
      </c>
      <c r="AS268" s="14">
        <f t="shared" si="110"/>
        <v>0.15938812301166499</v>
      </c>
      <c r="AT268" s="10">
        <v>298</v>
      </c>
      <c r="AU268" s="6">
        <v>9.43</v>
      </c>
      <c r="AV268" s="6">
        <f t="shared" si="132"/>
        <v>1.5030300000000008</v>
      </c>
      <c r="AW268" s="6">
        <f t="shared" si="133"/>
        <v>1.785608400000001</v>
      </c>
      <c r="AX268" s="6">
        <f t="shared" si="134"/>
        <v>0.28257840000000023</v>
      </c>
      <c r="AY268" s="12">
        <f t="shared" si="135"/>
        <v>0.38035212775558813</v>
      </c>
      <c r="BB268" s="13">
        <f t="shared" si="136"/>
        <v>740.53185800000006</v>
      </c>
    </row>
    <row r="269" spans="1:54" x14ac:dyDescent="0.25">
      <c r="A269" s="1">
        <v>43822</v>
      </c>
      <c r="B269" s="6">
        <v>36.729999999999997</v>
      </c>
      <c r="C269" s="6">
        <v>33.58</v>
      </c>
      <c r="D269" s="6">
        <v>36.28</v>
      </c>
      <c r="E269" s="6">
        <f t="shared" si="118"/>
        <v>35.982601460512946</v>
      </c>
      <c r="F269" s="6">
        <v>35.822467525045113</v>
      </c>
      <c r="G269" s="6">
        <v>41.78</v>
      </c>
      <c r="H269" s="6">
        <v>34.049999999999997</v>
      </c>
      <c r="I269" s="6">
        <v>37</v>
      </c>
      <c r="J269" s="6">
        <v>31.842390522100434</v>
      </c>
      <c r="K269" s="6">
        <f t="shared" si="119"/>
        <v>-0.27000000000000313</v>
      </c>
      <c r="L269" s="7">
        <f t="shared" si="111"/>
        <v>5.157609477899566</v>
      </c>
      <c r="M269" s="6">
        <f t="shared" si="112"/>
        <v>2.6799999999999997</v>
      </c>
      <c r="N269" s="6">
        <f t="shared" si="113"/>
        <v>3.1499999999999986</v>
      </c>
      <c r="O269" s="6">
        <f t="shared" si="114"/>
        <v>-0.46999999999999886</v>
      </c>
      <c r="P269" s="6">
        <f t="shared" si="115"/>
        <v>2.230000000000004</v>
      </c>
      <c r="Q269" s="6">
        <f t="shared" si="120"/>
        <v>1.9326014605129487</v>
      </c>
      <c r="R269" s="6">
        <f t="shared" si="121"/>
        <v>1.7724675250451156</v>
      </c>
      <c r="S269" s="6">
        <f t="shared" si="116"/>
        <v>7.730000000000004</v>
      </c>
      <c r="T269" s="6">
        <f t="shared" si="122"/>
        <v>5.0500000000000043</v>
      </c>
      <c r="U269" s="4" t="str">
        <f t="shared" si="123"/>
        <v>HIGHER</v>
      </c>
      <c r="V269" s="8">
        <v>789.75</v>
      </c>
      <c r="W269" s="9">
        <f t="shared" si="124"/>
        <v>0.45753247495488836</v>
      </c>
      <c r="X269" s="6">
        <f t="shared" si="125"/>
        <v>36.015244336670861</v>
      </c>
      <c r="Y269" s="6">
        <f t="shared" si="126"/>
        <v>0.26475566332914013</v>
      </c>
      <c r="Z269" s="6">
        <f t="shared" si="127"/>
        <v>0.19277681162574822</v>
      </c>
      <c r="AA269" s="5">
        <f t="shared" si="128"/>
        <v>12</v>
      </c>
      <c r="AB269" s="5">
        <f t="shared" si="129"/>
        <v>2019</v>
      </c>
      <c r="AC269" s="5">
        <f t="shared" si="109"/>
        <v>52</v>
      </c>
      <c r="AF269" s="10">
        <v>59.805</v>
      </c>
      <c r="AG269" s="8">
        <f t="shared" si="130"/>
        <v>2142.3626703353229</v>
      </c>
      <c r="AL269" s="11">
        <f t="shared" si="117"/>
        <v>43822</v>
      </c>
      <c r="AM269" s="10">
        <v>794</v>
      </c>
      <c r="AN269" s="6">
        <v>4.0833000000000004</v>
      </c>
      <c r="AO269" s="8">
        <f t="shared" si="131"/>
        <v>147.06104719992817</v>
      </c>
      <c r="AS269" s="14">
        <f t="shared" si="110"/>
        <v>0.16805252100840332</v>
      </c>
      <c r="AT269" s="10">
        <v>306</v>
      </c>
      <c r="AU269" s="6">
        <v>9.52</v>
      </c>
      <c r="AV269" s="6">
        <f t="shared" si="132"/>
        <v>1.5998599999999996</v>
      </c>
      <c r="AW269" s="6">
        <f t="shared" si="133"/>
        <v>1.8824617999999997</v>
      </c>
      <c r="AX269" s="6">
        <f t="shared" si="134"/>
        <v>0.28260180000000013</v>
      </c>
      <c r="AY269" s="12">
        <f t="shared" si="135"/>
        <v>0.37406481836912159</v>
      </c>
      <c r="BB269" s="13">
        <f t="shared" si="136"/>
        <v>740.31139599999995</v>
      </c>
    </row>
    <row r="270" spans="1:54" x14ac:dyDescent="0.25">
      <c r="A270" s="1">
        <v>43823</v>
      </c>
      <c r="B270" s="6">
        <v>36.83</v>
      </c>
      <c r="C270" s="6">
        <v>33.68</v>
      </c>
      <c r="D270" s="6">
        <v>36.380000000000003</v>
      </c>
      <c r="E270" s="6">
        <f t="shared" si="118"/>
        <v>35.982601460512946</v>
      </c>
      <c r="F270" s="6">
        <v>35.913186024633703</v>
      </c>
      <c r="G270" s="6">
        <v>41.88</v>
      </c>
      <c r="H270" s="6">
        <v>34.159999999999997</v>
      </c>
      <c r="I270" s="6">
        <v>37.125</v>
      </c>
      <c r="J270" s="6">
        <v>32.064108137539698</v>
      </c>
      <c r="K270" s="6">
        <f t="shared" si="119"/>
        <v>-0.29500000000000171</v>
      </c>
      <c r="L270" s="7">
        <f t="shared" si="111"/>
        <v>5.0608918624603021</v>
      </c>
      <c r="M270" s="6">
        <f t="shared" si="112"/>
        <v>2.6700000000000017</v>
      </c>
      <c r="N270" s="6">
        <f t="shared" si="113"/>
        <v>3.1499999999999986</v>
      </c>
      <c r="O270" s="6">
        <f t="shared" si="114"/>
        <v>-0.47999999999999687</v>
      </c>
      <c r="P270" s="6">
        <f t="shared" si="115"/>
        <v>2.220000000000006</v>
      </c>
      <c r="Q270" s="6">
        <f t="shared" si="120"/>
        <v>1.8226014605129492</v>
      </c>
      <c r="R270" s="6">
        <f t="shared" si="121"/>
        <v>1.7531860246337061</v>
      </c>
      <c r="S270" s="6">
        <f t="shared" si="116"/>
        <v>7.720000000000006</v>
      </c>
      <c r="T270" s="6">
        <f t="shared" si="122"/>
        <v>5.0500000000000043</v>
      </c>
      <c r="U270" s="4" t="str">
        <f t="shared" si="123"/>
        <v>HIGHER</v>
      </c>
      <c r="V270" s="8">
        <v>791.75</v>
      </c>
      <c r="W270" s="9">
        <f t="shared" si="124"/>
        <v>0.46681397536629987</v>
      </c>
      <c r="X270" s="6">
        <f t="shared" si="125"/>
        <v>36.015244336670861</v>
      </c>
      <c r="Y270" s="6">
        <f t="shared" si="126"/>
        <v>0.36475566332914156</v>
      </c>
      <c r="Z270" s="6">
        <f t="shared" si="127"/>
        <v>0.10205831203715832</v>
      </c>
      <c r="AA270" s="5">
        <f t="shared" si="128"/>
        <v>12</v>
      </c>
      <c r="AB270" s="5">
        <f t="shared" si="129"/>
        <v>2019</v>
      </c>
      <c r="AC270" s="5">
        <f t="shared" si="109"/>
        <v>52</v>
      </c>
      <c r="AF270" s="10">
        <v>59.68</v>
      </c>
      <c r="AG270" s="8">
        <f t="shared" si="130"/>
        <v>2143.2989419501391</v>
      </c>
      <c r="AL270" s="11">
        <f t="shared" si="117"/>
        <v>43823</v>
      </c>
      <c r="AM270" s="10">
        <v>794</v>
      </c>
      <c r="AN270" s="6">
        <v>4.0833000000000004</v>
      </c>
      <c r="AO270" s="8">
        <f t="shared" si="131"/>
        <v>147.06104719992817</v>
      </c>
      <c r="AS270" s="14">
        <f t="shared" si="110"/>
        <v>0.16560837696335073</v>
      </c>
      <c r="AT270" s="10">
        <v>306</v>
      </c>
      <c r="AU270" s="6">
        <v>9.5500000000000007</v>
      </c>
      <c r="AV270" s="6">
        <f t="shared" si="132"/>
        <v>1.5815599999999996</v>
      </c>
      <c r="AW270" s="6">
        <f t="shared" si="133"/>
        <v>1.863927799999999</v>
      </c>
      <c r="AX270" s="6">
        <f t="shared" si="134"/>
        <v>0.28236779999999939</v>
      </c>
      <c r="AY270" s="12">
        <f t="shared" si="135"/>
        <v>0.37470163328872502</v>
      </c>
      <c r="BB270" s="13">
        <f t="shared" si="136"/>
        <v>742.51601599999992</v>
      </c>
    </row>
    <row r="271" spans="1:54" x14ac:dyDescent="0.25">
      <c r="A271" s="1">
        <v>43825</v>
      </c>
      <c r="B271" s="6">
        <v>37.33</v>
      </c>
      <c r="C271" s="6">
        <v>34.18</v>
      </c>
      <c r="D271" s="6">
        <v>36.880000000000003</v>
      </c>
      <c r="E271" s="6" t="e">
        <f t="shared" si="118"/>
        <v>#VALUE!</v>
      </c>
      <c r="F271" s="6" t="s">
        <v>43</v>
      </c>
      <c r="G271" s="6">
        <v>42.38</v>
      </c>
      <c r="H271" s="6">
        <v>34.67</v>
      </c>
      <c r="I271" s="6">
        <v>38.25</v>
      </c>
      <c r="J271" s="6">
        <v>32.973572290551992</v>
      </c>
      <c r="K271" s="6">
        <f t="shared" si="119"/>
        <v>-0.92000000000000171</v>
      </c>
      <c r="L271" s="7">
        <f t="shared" si="111"/>
        <v>5.2764277094480079</v>
      </c>
      <c r="M271" s="6">
        <f t="shared" si="112"/>
        <v>2.6599999999999966</v>
      </c>
      <c r="N271" s="6">
        <f t="shared" si="113"/>
        <v>3.1499999999999986</v>
      </c>
      <c r="O271" s="6">
        <f t="shared" si="114"/>
        <v>-0.49000000000000199</v>
      </c>
      <c r="P271" s="6">
        <f t="shared" si="115"/>
        <v>2.2100000000000009</v>
      </c>
      <c r="Q271" s="6" t="e">
        <f t="shared" si="120"/>
        <v>#VALUE!</v>
      </c>
      <c r="R271" s="6" t="str">
        <f t="shared" si="121"/>
        <v/>
      </c>
      <c r="S271" s="6">
        <f t="shared" si="116"/>
        <v>7.7100000000000009</v>
      </c>
      <c r="T271" s="6">
        <f t="shared" si="122"/>
        <v>5.0500000000000043</v>
      </c>
      <c r="U271" s="4" t="str">
        <f t="shared" si="123"/>
        <v>HIGHER</v>
      </c>
      <c r="W271" s="9"/>
      <c r="X271" s="6" t="str">
        <f t="shared" si="125"/>
        <v/>
      </c>
      <c r="Y271" s="6" t="str">
        <f t="shared" si="126"/>
        <v/>
      </c>
      <c r="Z271" s="6" t="str">
        <f t="shared" si="127"/>
        <v/>
      </c>
      <c r="AA271" s="5">
        <f t="shared" si="128"/>
        <v>12</v>
      </c>
      <c r="AB271" s="5">
        <f t="shared" si="129"/>
        <v>2019</v>
      </c>
      <c r="AC271" s="5">
        <f t="shared" si="109"/>
        <v>52</v>
      </c>
      <c r="AF271" s="10">
        <v>59.674999999999997</v>
      </c>
      <c r="AG271" s="8" t="str">
        <f t="shared" si="130"/>
        <v/>
      </c>
      <c r="AL271" s="11">
        <f t="shared" si="117"/>
        <v>43825</v>
      </c>
      <c r="AM271" s="10"/>
      <c r="AN271" s="6">
        <v>4.0556999999999999</v>
      </c>
      <c r="AO271" s="8" t="str">
        <f t="shared" si="131"/>
        <v/>
      </c>
      <c r="AS271" s="14">
        <f t="shared" si="110"/>
        <v>0.16559205020920498</v>
      </c>
      <c r="AT271" s="10">
        <v>304</v>
      </c>
      <c r="AU271" s="6">
        <v>9.56</v>
      </c>
      <c r="AV271" s="6">
        <f t="shared" si="132"/>
        <v>1.5830599999999997</v>
      </c>
      <c r="AW271" s="6">
        <f t="shared" si="133"/>
        <v>1.864257799999999</v>
      </c>
      <c r="AX271" s="6">
        <f t="shared" si="134"/>
        <v>0.28119779999999928</v>
      </c>
      <c r="AY271" s="12">
        <f t="shared" si="135"/>
        <v>0.37940913564653422</v>
      </c>
      <c r="BB271" s="13">
        <f t="shared" si="136"/>
        <v>753.53911599999992</v>
      </c>
    </row>
    <row r="272" spans="1:54" x14ac:dyDescent="0.25">
      <c r="A272" s="1">
        <v>43826</v>
      </c>
      <c r="B272" s="6">
        <v>37.68</v>
      </c>
      <c r="C272" s="6">
        <v>34.53</v>
      </c>
      <c r="D272" s="6">
        <v>37.229999999999997</v>
      </c>
      <c r="E272" s="6">
        <f t="shared" si="118"/>
        <v>36.83231654538023</v>
      </c>
      <c r="F272" s="6">
        <v>36.775011770725321</v>
      </c>
      <c r="G272" s="6">
        <v>42.73</v>
      </c>
      <c r="H272" s="6">
        <v>35.04</v>
      </c>
      <c r="I272" s="6">
        <v>38.6</v>
      </c>
      <c r="J272" s="6">
        <v>33.772083220571183</v>
      </c>
      <c r="K272" s="6">
        <f t="shared" si="119"/>
        <v>-0.92000000000000171</v>
      </c>
      <c r="L272" s="7">
        <f t="shared" si="111"/>
        <v>4.8279167794288185</v>
      </c>
      <c r="M272" s="6">
        <f t="shared" si="112"/>
        <v>2.6400000000000006</v>
      </c>
      <c r="N272" s="6">
        <f t="shared" si="113"/>
        <v>3.1499999999999986</v>
      </c>
      <c r="O272" s="6">
        <f t="shared" si="114"/>
        <v>-0.50999999999999801</v>
      </c>
      <c r="P272" s="6">
        <f t="shared" si="115"/>
        <v>2.1899999999999977</v>
      </c>
      <c r="Q272" s="6">
        <f t="shared" si="120"/>
        <v>1.7923165453802312</v>
      </c>
      <c r="R272" s="6">
        <f t="shared" si="121"/>
        <v>1.7350117707253219</v>
      </c>
      <c r="S272" s="6">
        <f t="shared" si="116"/>
        <v>7.6899999999999977</v>
      </c>
      <c r="T272" s="6">
        <f t="shared" si="122"/>
        <v>5.0499999999999972</v>
      </c>
      <c r="U272" s="4" t="str">
        <f t="shared" si="123"/>
        <v>HIGHER</v>
      </c>
      <c r="V272" s="8">
        <v>810.75</v>
      </c>
      <c r="W272" s="9">
        <f t="shared" si="124"/>
        <v>0.45498822927467586</v>
      </c>
      <c r="X272" s="6">
        <f t="shared" si="125"/>
        <v>36.865730270313911</v>
      </c>
      <c r="Y272" s="6">
        <f t="shared" si="126"/>
        <v>0.36426972968608595</v>
      </c>
      <c r="Z272" s="6">
        <f t="shared" si="127"/>
        <v>9.0718499588589907E-2</v>
      </c>
      <c r="AA272" s="5">
        <f t="shared" si="128"/>
        <v>12</v>
      </c>
      <c r="AB272" s="5">
        <f t="shared" si="129"/>
        <v>2019</v>
      </c>
      <c r="AC272" s="5">
        <f t="shared" si="109"/>
        <v>52</v>
      </c>
      <c r="AF272" s="10">
        <v>59.81</v>
      </c>
      <c r="AG272" s="8">
        <f t="shared" si="130"/>
        <v>2199.5134540070817</v>
      </c>
      <c r="AL272" s="11">
        <f t="shared" si="117"/>
        <v>43826</v>
      </c>
      <c r="AM272" s="10">
        <v>812.75</v>
      </c>
      <c r="AN272" s="6">
        <v>4.0456000000000003</v>
      </c>
      <c r="AO272" s="8">
        <f t="shared" si="131"/>
        <v>149.14399838158198</v>
      </c>
      <c r="AS272" s="14">
        <f t="shared" si="110"/>
        <v>0.16983227848101254</v>
      </c>
      <c r="AT272" s="10">
        <v>300</v>
      </c>
      <c r="AU272" s="6">
        <v>9.48</v>
      </c>
      <c r="AV272" s="6">
        <f t="shared" si="132"/>
        <v>1.6100099999999991</v>
      </c>
      <c r="AW272" s="6">
        <f t="shared" si="133"/>
        <v>1.8903888000000002</v>
      </c>
      <c r="AX272" s="6">
        <f t="shared" si="134"/>
        <v>0.28037880000000115</v>
      </c>
      <c r="AY272" s="12">
        <f t="shared" si="135"/>
        <v>0.3847394436997319</v>
      </c>
      <c r="BB272" s="13">
        <f t="shared" si="136"/>
        <v>761.25528599999996</v>
      </c>
    </row>
    <row r="273" spans="1:54" x14ac:dyDescent="0.25">
      <c r="A273" s="1">
        <v>43829</v>
      </c>
      <c r="B273" s="6">
        <v>38.119999999999997</v>
      </c>
      <c r="C273" s="6">
        <v>34.97</v>
      </c>
      <c r="D273" s="6">
        <v>37.67</v>
      </c>
      <c r="E273" s="6">
        <f t="shared" si="118"/>
        <v>37.25150932058142</v>
      </c>
      <c r="F273" s="6">
        <v>37.183245018873983</v>
      </c>
      <c r="G273" s="6">
        <v>43.17</v>
      </c>
      <c r="H273" s="6">
        <v>35.450000000000003</v>
      </c>
      <c r="I273" s="6">
        <v>38.6</v>
      </c>
      <c r="J273" s="6">
        <v>34.56784830224322</v>
      </c>
      <c r="K273" s="6">
        <f t="shared" si="119"/>
        <v>-0.48000000000000398</v>
      </c>
      <c r="L273" s="7">
        <f t="shared" si="111"/>
        <v>4.0321516977567811</v>
      </c>
      <c r="M273" s="6">
        <f t="shared" si="112"/>
        <v>2.6699999999999946</v>
      </c>
      <c r="N273" s="6">
        <f t="shared" si="113"/>
        <v>3.1499999999999986</v>
      </c>
      <c r="O273" s="6">
        <f t="shared" si="114"/>
        <v>-0.48000000000000398</v>
      </c>
      <c r="P273" s="6">
        <f t="shared" si="115"/>
        <v>2.2199999999999989</v>
      </c>
      <c r="Q273" s="6">
        <f t="shared" si="120"/>
        <v>1.8015093205814168</v>
      </c>
      <c r="R273" s="6">
        <f t="shared" si="121"/>
        <v>1.7332450188739799</v>
      </c>
      <c r="S273" s="6">
        <f t="shared" si="116"/>
        <v>7.7199999999999989</v>
      </c>
      <c r="T273" s="6">
        <f t="shared" si="122"/>
        <v>5.0500000000000043</v>
      </c>
      <c r="U273" s="4" t="str">
        <f t="shared" si="123"/>
        <v>HIGHER</v>
      </c>
      <c r="V273" s="8">
        <v>819.75</v>
      </c>
      <c r="W273" s="9">
        <f t="shared" si="124"/>
        <v>0.486754981126019</v>
      </c>
      <c r="X273" s="6">
        <f t="shared" si="125"/>
        <v>37.285303330911148</v>
      </c>
      <c r="Y273" s="6">
        <f t="shared" si="126"/>
        <v>0.38469666908885358</v>
      </c>
      <c r="Z273" s="6">
        <f t="shared" si="127"/>
        <v>0.10205831203716542</v>
      </c>
      <c r="AA273" s="5">
        <f t="shared" si="128"/>
        <v>12</v>
      </c>
      <c r="AB273" s="5">
        <f t="shared" si="129"/>
        <v>2019</v>
      </c>
      <c r="AC273" s="5">
        <f t="shared" si="109"/>
        <v>53</v>
      </c>
      <c r="AF273" s="10">
        <v>59.87</v>
      </c>
      <c r="AG273" s="8">
        <f t="shared" si="130"/>
        <v>2226.1608792799857</v>
      </c>
      <c r="AL273" s="11">
        <f t="shared" si="117"/>
        <v>43829</v>
      </c>
      <c r="AM273" s="10">
        <v>822</v>
      </c>
      <c r="AN273" s="6">
        <v>4.0190999999999999</v>
      </c>
      <c r="AO273" s="8">
        <f t="shared" si="131"/>
        <v>149.85336261726502</v>
      </c>
      <c r="AS273" s="14">
        <f t="shared" si="110"/>
        <v>0.16790083507306885</v>
      </c>
      <c r="AT273" s="10">
        <v>302</v>
      </c>
      <c r="AU273" s="6">
        <v>9.58</v>
      </c>
      <c r="AV273" s="6">
        <f t="shared" si="132"/>
        <v>1.6084899999999998</v>
      </c>
      <c r="AW273" s="6">
        <f t="shared" si="133"/>
        <v>1.8878391999999984</v>
      </c>
      <c r="AX273" s="6">
        <f t="shared" si="134"/>
        <v>0.27934919999999863</v>
      </c>
      <c r="AY273" s="12">
        <f t="shared" si="135"/>
        <v>0.38591542471082557</v>
      </c>
      <c r="BB273" s="13">
        <f t="shared" si="136"/>
        <v>770.95561399999997</v>
      </c>
    </row>
    <row r="274" spans="1:54" x14ac:dyDescent="0.25">
      <c r="A274" s="1">
        <v>43830</v>
      </c>
      <c r="B274" s="6">
        <v>37.44</v>
      </c>
      <c r="C274" s="6">
        <v>34.29</v>
      </c>
      <c r="D274" s="6">
        <v>36.99</v>
      </c>
      <c r="E274" s="6">
        <f t="shared" si="118"/>
        <v>36.469771442503522</v>
      </c>
      <c r="F274" s="6">
        <v>36.400797959922379</v>
      </c>
      <c r="G274" s="6">
        <v>42.49</v>
      </c>
      <c r="H274" s="6">
        <v>34.770000000000003</v>
      </c>
      <c r="I274" s="6">
        <v>38.6</v>
      </c>
      <c r="J274" s="6">
        <v>33.789257733779657</v>
      </c>
      <c r="K274" s="6">
        <f t="shared" si="119"/>
        <v>-1.1600000000000037</v>
      </c>
      <c r="L274" s="7">
        <f t="shared" si="111"/>
        <v>4.8107422662203447</v>
      </c>
      <c r="M274" s="6">
        <f t="shared" si="112"/>
        <v>2.6699999999999946</v>
      </c>
      <c r="N274" s="6">
        <f t="shared" si="113"/>
        <v>3.1499999999999986</v>
      </c>
      <c r="O274" s="6">
        <f t="shared" si="114"/>
        <v>-0.48000000000000398</v>
      </c>
      <c r="P274" s="6">
        <f t="shared" si="115"/>
        <v>2.2199999999999989</v>
      </c>
      <c r="Q274" s="6">
        <f t="shared" si="120"/>
        <v>1.6997714425035184</v>
      </c>
      <c r="R274" s="6">
        <f t="shared" si="121"/>
        <v>1.6307979599223756</v>
      </c>
      <c r="S274" s="6">
        <f t="shared" si="116"/>
        <v>7.7199999999999989</v>
      </c>
      <c r="T274" s="6">
        <f t="shared" si="122"/>
        <v>5.0500000000000043</v>
      </c>
      <c r="U274" s="4" t="str">
        <f t="shared" si="123"/>
        <v>HIGHER</v>
      </c>
      <c r="V274" s="8">
        <v>802.5</v>
      </c>
      <c r="W274" s="9">
        <f t="shared" si="124"/>
        <v>0.58920204007762322</v>
      </c>
      <c r="X274" s="6">
        <f t="shared" si="125"/>
        <v>36.502856271959544</v>
      </c>
      <c r="Y274" s="6">
        <f t="shared" si="126"/>
        <v>0.4871437280404578</v>
      </c>
      <c r="Z274" s="6">
        <f t="shared" si="127"/>
        <v>0.10205831203716542</v>
      </c>
      <c r="AA274" s="5">
        <f t="shared" si="128"/>
        <v>12</v>
      </c>
      <c r="AB274" s="5">
        <f t="shared" si="129"/>
        <v>2019</v>
      </c>
      <c r="AC274" s="5">
        <f t="shared" si="109"/>
        <v>53</v>
      </c>
      <c r="AF274" s="10">
        <v>59.86</v>
      </c>
      <c r="AG274" s="8">
        <f t="shared" si="130"/>
        <v>2178.9517658809541</v>
      </c>
      <c r="AL274" s="11">
        <f t="shared" si="117"/>
        <v>43830</v>
      </c>
      <c r="AM274" s="10">
        <v>804.75</v>
      </c>
      <c r="AN274" s="6">
        <v>4.0190000000000001</v>
      </c>
      <c r="AO274" s="8">
        <f t="shared" si="131"/>
        <v>146.70497935700544</v>
      </c>
      <c r="AS274" s="14">
        <f t="shared" si="110"/>
        <v>0.16331217481789809</v>
      </c>
      <c r="AT274" s="10">
        <v>305</v>
      </c>
      <c r="AU274" s="6">
        <v>9.61</v>
      </c>
      <c r="AV274" s="6">
        <f t="shared" si="132"/>
        <v>1.5694300000000005</v>
      </c>
      <c r="AW274" s="6">
        <f t="shared" si="133"/>
        <v>1.8503703999999992</v>
      </c>
      <c r="AX274" s="6">
        <f t="shared" si="134"/>
        <v>0.28094039999999865</v>
      </c>
      <c r="AY274" s="12">
        <f t="shared" si="135"/>
        <v>0.37932867912829776</v>
      </c>
      <c r="BB274" s="13">
        <f t="shared" si="136"/>
        <v>755.9641979999999</v>
      </c>
    </row>
    <row r="275" spans="1:54" x14ac:dyDescent="0.25">
      <c r="A275" s="1">
        <v>43832</v>
      </c>
      <c r="B275" s="6">
        <v>38.19</v>
      </c>
      <c r="C275" s="6">
        <v>35.04</v>
      </c>
      <c r="D275" s="6">
        <v>38.090000000000003</v>
      </c>
      <c r="E275" s="6">
        <f t="shared" si="118"/>
        <v>37.047577700213267</v>
      </c>
      <c r="F275" s="6">
        <v>37.285303330911148</v>
      </c>
      <c r="G275" s="6">
        <v>43.24</v>
      </c>
      <c r="H275" s="6">
        <v>35.24</v>
      </c>
      <c r="I275" s="6">
        <v>39.75</v>
      </c>
      <c r="J275" s="6">
        <v>34.710652351767116</v>
      </c>
      <c r="K275" s="6">
        <f t="shared" si="119"/>
        <v>-1.5600000000000023</v>
      </c>
      <c r="L275" s="7">
        <f t="shared" si="111"/>
        <v>5.0393476482328836</v>
      </c>
      <c r="M275" s="6">
        <f t="shared" si="112"/>
        <v>2.9499999999999957</v>
      </c>
      <c r="N275" s="6">
        <f t="shared" si="113"/>
        <v>3.1499999999999986</v>
      </c>
      <c r="O275" s="6">
        <f t="shared" si="114"/>
        <v>-0.20000000000000284</v>
      </c>
      <c r="P275" s="6">
        <f t="shared" si="115"/>
        <v>2.8500000000000014</v>
      </c>
      <c r="Q275" s="6">
        <f t="shared" si="120"/>
        <v>1.8075777002132654</v>
      </c>
      <c r="R275" s="6">
        <f t="shared" si="121"/>
        <v>2.0453033309111461</v>
      </c>
      <c r="S275" s="6">
        <f t="shared" si="116"/>
        <v>8</v>
      </c>
      <c r="T275" s="6">
        <f t="shared" si="122"/>
        <v>5.0500000000000043</v>
      </c>
      <c r="U275" s="4" t="str">
        <f t="shared" si="123"/>
        <v>HIGHER</v>
      </c>
      <c r="V275" s="8">
        <v>822</v>
      </c>
      <c r="W275" s="9">
        <f t="shared" si="124"/>
        <v>0.80469666908885529</v>
      </c>
      <c r="X275" s="6">
        <f t="shared" si="125"/>
        <v>37.081186706836817</v>
      </c>
      <c r="Y275" s="6">
        <f t="shared" si="126"/>
        <v>1.0088132931631861</v>
      </c>
      <c r="Z275" s="6">
        <f t="shared" si="127"/>
        <v>-0.20411662407433084</v>
      </c>
      <c r="AA275" s="5">
        <f t="shared" si="128"/>
        <v>1</v>
      </c>
      <c r="AB275" s="5">
        <f t="shared" si="129"/>
        <v>2020</v>
      </c>
      <c r="AC275" s="5">
        <f t="shared" si="109"/>
        <v>1</v>
      </c>
      <c r="AF275" s="10">
        <v>59.8</v>
      </c>
      <c r="AG275" s="8">
        <f t="shared" si="130"/>
        <v>2229.6611391884871</v>
      </c>
      <c r="AL275" s="11">
        <f t="shared" si="117"/>
        <v>43832</v>
      </c>
      <c r="AM275" s="10">
        <v>817.5</v>
      </c>
      <c r="AN275" s="6">
        <v>4.0259999999999998</v>
      </c>
      <c r="AO275" s="8">
        <f t="shared" si="131"/>
        <v>149.28885768172501</v>
      </c>
      <c r="AS275" s="14">
        <f t="shared" si="110"/>
        <v>0.15920739219712504</v>
      </c>
      <c r="AT275" s="10">
        <v>306</v>
      </c>
      <c r="AU275" s="6">
        <v>9.74</v>
      </c>
      <c r="AV275" s="6">
        <f t="shared" si="132"/>
        <v>1.5506799999999981</v>
      </c>
      <c r="AW275" s="6">
        <f t="shared" si="133"/>
        <v>1.8298653999999992</v>
      </c>
      <c r="AX275" s="6">
        <f t="shared" si="134"/>
        <v>0.27918540000000114</v>
      </c>
      <c r="AY275" s="12">
        <f t="shared" si="135"/>
        <v>0.38323542806857741</v>
      </c>
      <c r="BB275" s="13">
        <f t="shared" si="136"/>
        <v>772.49884799999995</v>
      </c>
    </row>
    <row r="276" spans="1:54" x14ac:dyDescent="0.25">
      <c r="A276" s="1">
        <v>43833</v>
      </c>
      <c r="B276" s="6">
        <v>38.03</v>
      </c>
      <c r="C276" s="6">
        <v>34.880000000000003</v>
      </c>
      <c r="D276" s="6">
        <v>37.93</v>
      </c>
      <c r="E276" s="6">
        <f t="shared" si="118"/>
        <v>36.9229528210994</v>
      </c>
      <c r="F276" s="6">
        <v>37.160565393976839</v>
      </c>
      <c r="G276" s="6">
        <v>43.08</v>
      </c>
      <c r="H276" s="6">
        <v>35.08</v>
      </c>
      <c r="I276" s="6">
        <v>39.75</v>
      </c>
      <c r="J276" s="6">
        <v>34.47988821090599</v>
      </c>
      <c r="K276" s="6">
        <f t="shared" si="119"/>
        <v>-1.7199999999999989</v>
      </c>
      <c r="L276" s="7">
        <f t="shared" si="111"/>
        <v>5.2701117890940097</v>
      </c>
      <c r="M276" s="6">
        <f t="shared" si="112"/>
        <v>2.9500000000000028</v>
      </c>
      <c r="N276" s="6">
        <f t="shared" si="113"/>
        <v>3.1499999999999986</v>
      </c>
      <c r="O276" s="6">
        <f t="shared" si="114"/>
        <v>-0.19999999999999574</v>
      </c>
      <c r="P276" s="6">
        <f t="shared" si="115"/>
        <v>2.8500000000000014</v>
      </c>
      <c r="Q276" s="6">
        <f t="shared" si="120"/>
        <v>1.8429528210994022</v>
      </c>
      <c r="R276" s="6">
        <f t="shared" si="121"/>
        <v>2.0805653939768405</v>
      </c>
      <c r="S276" s="6">
        <f t="shared" si="116"/>
        <v>8</v>
      </c>
      <c r="T276" s="6">
        <f t="shared" si="122"/>
        <v>5.0499999999999972</v>
      </c>
      <c r="U276" s="4" t="str">
        <f t="shared" si="123"/>
        <v>HIGHER</v>
      </c>
      <c r="V276" s="8">
        <v>819.25</v>
      </c>
      <c r="W276" s="9">
        <f t="shared" si="124"/>
        <v>0.76943460602316094</v>
      </c>
      <c r="X276" s="6">
        <f t="shared" si="125"/>
        <v>36.956448769902501</v>
      </c>
      <c r="Y276" s="6">
        <f t="shared" si="126"/>
        <v>0.97355123009749889</v>
      </c>
      <c r="Z276" s="6">
        <f t="shared" si="127"/>
        <v>-0.20411662407433795</v>
      </c>
      <c r="AA276" s="5">
        <f t="shared" si="128"/>
        <v>1</v>
      </c>
      <c r="AB276" s="5">
        <f t="shared" si="129"/>
        <v>2020</v>
      </c>
      <c r="AC276" s="5">
        <f t="shared" si="109"/>
        <v>1</v>
      </c>
      <c r="AF276" s="10">
        <v>59.73</v>
      </c>
      <c r="AG276" s="8">
        <f t="shared" si="130"/>
        <v>2219.6005709822366</v>
      </c>
      <c r="AL276" s="11">
        <f t="shared" si="117"/>
        <v>43833</v>
      </c>
      <c r="AM276" s="10">
        <v>814.75</v>
      </c>
      <c r="AN276" s="6">
        <v>4.0669000000000004</v>
      </c>
      <c r="AO276" s="8">
        <f t="shared" si="131"/>
        <v>150.29818150231654</v>
      </c>
      <c r="AS276" s="14">
        <f t="shared" si="110"/>
        <v>0.16192291666666675</v>
      </c>
      <c r="AT276" s="10">
        <v>301</v>
      </c>
      <c r="AU276" s="6">
        <v>9.6</v>
      </c>
      <c r="AV276" s="6">
        <f t="shared" si="132"/>
        <v>1.5544600000000006</v>
      </c>
      <c r="AW276" s="6">
        <f t="shared" si="133"/>
        <v>1.8340198000000001</v>
      </c>
      <c r="AX276" s="6">
        <f t="shared" si="134"/>
        <v>0.27955979999999947</v>
      </c>
      <c r="AY276" s="12">
        <f t="shared" si="135"/>
        <v>0.38614129467908126</v>
      </c>
      <c r="BB276" s="13">
        <f t="shared" si="136"/>
        <v>768.97145599999999</v>
      </c>
    </row>
    <row r="277" spans="1:54" x14ac:dyDescent="0.25">
      <c r="A277" s="1">
        <v>43836</v>
      </c>
      <c r="B277" s="6">
        <v>37.47</v>
      </c>
      <c r="C277" s="6">
        <v>34.32</v>
      </c>
      <c r="D277" s="6">
        <v>37.369999999999997</v>
      </c>
      <c r="E277" s="6">
        <f t="shared" si="118"/>
        <v>36.741680269661046</v>
      </c>
      <c r="F277" s="6">
        <v>36.775011770725321</v>
      </c>
      <c r="G277" s="6">
        <v>42.52</v>
      </c>
      <c r="H277" s="6">
        <v>34.520000000000003</v>
      </c>
      <c r="I277" s="6">
        <v>39.75</v>
      </c>
      <c r="J277" s="6">
        <v>33.660057624045933</v>
      </c>
      <c r="K277" s="6">
        <f t="shared" si="119"/>
        <v>-2.2800000000000011</v>
      </c>
      <c r="L277" s="7">
        <f t="shared" si="111"/>
        <v>6.0899423759540667</v>
      </c>
      <c r="M277" s="6">
        <f t="shared" si="112"/>
        <v>2.9499999999999957</v>
      </c>
      <c r="N277" s="6">
        <f t="shared" si="113"/>
        <v>3.1499999999999986</v>
      </c>
      <c r="O277" s="6">
        <f t="shared" si="114"/>
        <v>-0.20000000000000284</v>
      </c>
      <c r="P277" s="6">
        <f t="shared" si="115"/>
        <v>2.8499999999999943</v>
      </c>
      <c r="Q277" s="6">
        <f t="shared" si="120"/>
        <v>2.2216802696610429</v>
      </c>
      <c r="R277" s="6">
        <f t="shared" si="121"/>
        <v>2.2550117707253179</v>
      </c>
      <c r="S277" s="6">
        <f t="shared" si="116"/>
        <v>8</v>
      </c>
      <c r="T277" s="6">
        <f t="shared" si="122"/>
        <v>5.0500000000000043</v>
      </c>
      <c r="U277" s="4" t="str">
        <f t="shared" si="123"/>
        <v>HIGHER</v>
      </c>
      <c r="V277" s="8">
        <v>810.75</v>
      </c>
      <c r="W277" s="9">
        <f t="shared" si="124"/>
        <v>0.59498822927467643</v>
      </c>
      <c r="X277" s="6">
        <f t="shared" si="125"/>
        <v>36.775011770725321</v>
      </c>
      <c r="Y277" s="6">
        <f t="shared" si="126"/>
        <v>0.59498822927467643</v>
      </c>
      <c r="Z277" s="6">
        <f t="shared" si="127"/>
        <v>0</v>
      </c>
      <c r="AA277" s="5">
        <f t="shared" si="128"/>
        <v>1</v>
      </c>
      <c r="AB277" s="5">
        <f t="shared" si="129"/>
        <v>2020</v>
      </c>
      <c r="AC277" s="5">
        <f t="shared" si="109"/>
        <v>2</v>
      </c>
      <c r="AF277" s="10">
        <v>59.636000000000003</v>
      </c>
      <c r="AG277" s="8">
        <f t="shared" si="130"/>
        <v>2193.1146019589755</v>
      </c>
      <c r="AL277" s="11">
        <f t="shared" si="117"/>
        <v>43836</v>
      </c>
      <c r="AM277" s="10">
        <v>810.75</v>
      </c>
      <c r="AN277" s="6">
        <v>4.0616000000000003</v>
      </c>
      <c r="AO277" s="8">
        <f t="shared" si="131"/>
        <v>149.36538780797798</v>
      </c>
      <c r="AS277" s="14">
        <f t="shared" si="110"/>
        <v>0.14505672268907552</v>
      </c>
      <c r="AT277" s="10">
        <v>293</v>
      </c>
      <c r="AU277" s="6">
        <v>9.52</v>
      </c>
      <c r="AV277" s="6">
        <f t="shared" si="132"/>
        <v>1.3809399999999989</v>
      </c>
      <c r="AW277" s="6">
        <f t="shared" si="133"/>
        <v>1.6618101999999997</v>
      </c>
      <c r="AX277" s="6">
        <f t="shared" si="134"/>
        <v>0.28087020000000074</v>
      </c>
      <c r="AY277" s="12">
        <f t="shared" si="135"/>
        <v>0.38901405476201673</v>
      </c>
      <c r="BB277" s="13">
        <f t="shared" si="136"/>
        <v>756.625584</v>
      </c>
    </row>
    <row r="278" spans="1:54" x14ac:dyDescent="0.25">
      <c r="A278" s="1">
        <v>43837</v>
      </c>
      <c r="B278" s="6">
        <v>37.67</v>
      </c>
      <c r="C278" s="6">
        <v>34.520000000000003</v>
      </c>
      <c r="D278" s="6">
        <v>37.57</v>
      </c>
      <c r="E278" s="6">
        <f t="shared" si="118"/>
        <v>36.888964217704711</v>
      </c>
      <c r="F278" s="6">
        <v>36.922429332556781</v>
      </c>
      <c r="G278" s="6">
        <v>42.72</v>
      </c>
      <c r="H278" s="6">
        <v>34.74</v>
      </c>
      <c r="I278" s="6">
        <v>39.75</v>
      </c>
      <c r="J278" s="6">
        <v>33.78382647842075</v>
      </c>
      <c r="K278" s="6">
        <f t="shared" si="119"/>
        <v>-2.0799999999999983</v>
      </c>
      <c r="L278" s="7">
        <f t="shared" si="111"/>
        <v>5.9661735215792504</v>
      </c>
      <c r="M278" s="6">
        <f t="shared" si="112"/>
        <v>2.9299999999999997</v>
      </c>
      <c r="N278" s="6">
        <f t="shared" si="113"/>
        <v>3.1499999999999986</v>
      </c>
      <c r="O278" s="6">
        <f t="shared" si="114"/>
        <v>-0.21999999999999886</v>
      </c>
      <c r="P278" s="6">
        <f t="shared" si="115"/>
        <v>2.8299999999999983</v>
      </c>
      <c r="Q278" s="6">
        <f t="shared" si="120"/>
        <v>2.1489642177047088</v>
      </c>
      <c r="R278" s="6">
        <f t="shared" si="121"/>
        <v>2.1824293325567794</v>
      </c>
      <c r="S278" s="6">
        <f t="shared" si="116"/>
        <v>7.9799999999999969</v>
      </c>
      <c r="T278" s="6">
        <f t="shared" si="122"/>
        <v>5.0499999999999972</v>
      </c>
      <c r="U278" s="4" t="str">
        <f t="shared" si="123"/>
        <v>HIGHER</v>
      </c>
      <c r="V278" s="8">
        <v>814</v>
      </c>
      <c r="W278" s="9">
        <f t="shared" si="124"/>
        <v>0.64757066744321889</v>
      </c>
      <c r="X278" s="6">
        <f t="shared" si="125"/>
        <v>36.922429332556781</v>
      </c>
      <c r="Y278" s="6">
        <f t="shared" si="126"/>
        <v>0.64757066744321889</v>
      </c>
      <c r="Z278" s="6">
        <f t="shared" si="127"/>
        <v>0</v>
      </c>
      <c r="AA278" s="5">
        <f t="shared" si="128"/>
        <v>1</v>
      </c>
      <c r="AB278" s="5">
        <f t="shared" si="129"/>
        <v>2020</v>
      </c>
      <c r="AC278" s="5">
        <f t="shared" si="109"/>
        <v>2</v>
      </c>
      <c r="AF278" s="10">
        <v>59.628</v>
      </c>
      <c r="AG278" s="8">
        <f t="shared" si="130"/>
        <v>2201.6106162416959</v>
      </c>
      <c r="AL278" s="11">
        <f t="shared" si="117"/>
        <v>43837</v>
      </c>
      <c r="AM278" s="10">
        <v>814</v>
      </c>
      <c r="AN278" s="6">
        <v>4.0675999999999997</v>
      </c>
      <c r="AO278" s="8">
        <f t="shared" si="131"/>
        <v>150.18567355310796</v>
      </c>
      <c r="AS278" s="14">
        <f t="shared" si="110"/>
        <v>0.1437791798107256</v>
      </c>
      <c r="AT278" s="10">
        <v>291</v>
      </c>
      <c r="AU278" s="6">
        <v>9.51</v>
      </c>
      <c r="AV278" s="6">
        <f t="shared" si="132"/>
        <v>1.3673400000000004</v>
      </c>
      <c r="AW278" s="6">
        <f t="shared" si="133"/>
        <v>1.6477422000000015</v>
      </c>
      <c r="AX278" s="6">
        <f t="shared" si="134"/>
        <v>0.28040220000000105</v>
      </c>
      <c r="AY278" s="12">
        <f t="shared" si="135"/>
        <v>0.39191117821710864</v>
      </c>
      <c r="BB278" s="13">
        <f t="shared" si="136"/>
        <v>761.03482400000007</v>
      </c>
    </row>
    <row r="279" spans="1:54" x14ac:dyDescent="0.25">
      <c r="A279" s="1">
        <v>43838</v>
      </c>
      <c r="B279" s="6">
        <v>37.51</v>
      </c>
      <c r="C279" s="6">
        <v>34.36</v>
      </c>
      <c r="D279" s="6">
        <v>37.409999999999997</v>
      </c>
      <c r="E279" s="6">
        <f t="shared" si="118"/>
        <v>37.228850251651622</v>
      </c>
      <c r="F279" s="6">
        <v>37.36468201805117</v>
      </c>
      <c r="G279" s="6">
        <v>42.56</v>
      </c>
      <c r="H279" s="6">
        <v>34.56</v>
      </c>
      <c r="I279" s="6">
        <v>39.75</v>
      </c>
      <c r="J279" s="6">
        <v>33.610097774407485</v>
      </c>
      <c r="K279" s="6">
        <f t="shared" si="119"/>
        <v>-2.240000000000002</v>
      </c>
      <c r="L279" s="7">
        <f t="shared" si="111"/>
        <v>6.1399022255925146</v>
      </c>
      <c r="M279" s="6">
        <f t="shared" si="112"/>
        <v>2.9499999999999957</v>
      </c>
      <c r="N279" s="6">
        <f t="shared" si="113"/>
        <v>3.1499999999999986</v>
      </c>
      <c r="O279" s="6">
        <f t="shared" si="114"/>
        <v>-0.20000000000000284</v>
      </c>
      <c r="P279" s="6">
        <f t="shared" si="115"/>
        <v>2.8499999999999943</v>
      </c>
      <c r="Q279" s="6">
        <f t="shared" si="120"/>
        <v>2.6688502516516195</v>
      </c>
      <c r="R279" s="6">
        <f t="shared" si="121"/>
        <v>2.8046820180511673</v>
      </c>
      <c r="S279" s="6">
        <f t="shared" si="116"/>
        <v>8</v>
      </c>
      <c r="T279" s="6">
        <f t="shared" si="122"/>
        <v>5.0500000000000043</v>
      </c>
      <c r="U279" s="4" t="str">
        <f t="shared" si="123"/>
        <v>HIGHER</v>
      </c>
      <c r="V279" s="8">
        <v>823.75</v>
      </c>
      <c r="W279" s="9">
        <f t="shared" si="124"/>
        <v>4.5317981948826969E-2</v>
      </c>
      <c r="X279" s="6">
        <f t="shared" si="125"/>
        <v>37.262623706013997</v>
      </c>
      <c r="Y279" s="6">
        <f t="shared" si="126"/>
        <v>0.1473762939859995</v>
      </c>
      <c r="Z279" s="6">
        <f t="shared" si="127"/>
        <v>-0.10205831203717253</v>
      </c>
      <c r="AA279" s="5">
        <f t="shared" si="128"/>
        <v>1</v>
      </c>
      <c r="AB279" s="5">
        <f t="shared" si="129"/>
        <v>2020</v>
      </c>
      <c r="AC279" s="5">
        <f t="shared" si="109"/>
        <v>2</v>
      </c>
      <c r="AF279" s="10">
        <v>59.81</v>
      </c>
      <c r="AG279" s="8">
        <f t="shared" si="130"/>
        <v>2234.7816314996408</v>
      </c>
      <c r="AL279" s="11">
        <f t="shared" si="117"/>
        <v>43838</v>
      </c>
      <c r="AM279" s="10">
        <v>821.5</v>
      </c>
      <c r="AN279" s="6">
        <v>4.0647000000000002</v>
      </c>
      <c r="AO279" s="8">
        <f t="shared" si="131"/>
        <v>151.46138657783513</v>
      </c>
      <c r="AS279" s="14">
        <f t="shared" si="110"/>
        <v>0.14068343815513643</v>
      </c>
      <c r="AT279" s="10">
        <v>292</v>
      </c>
      <c r="AU279" s="6">
        <v>9.5399999999999991</v>
      </c>
      <c r="AV279" s="6">
        <f t="shared" si="132"/>
        <v>1.3421200000000013</v>
      </c>
      <c r="AW279" s="6">
        <f t="shared" si="133"/>
        <v>1.6228966000000007</v>
      </c>
      <c r="AX279" s="6">
        <f t="shared" si="134"/>
        <v>0.28077659999999938</v>
      </c>
      <c r="AY279" s="12">
        <f t="shared" si="135"/>
        <v>0.39008076852311901</v>
      </c>
      <c r="BB279" s="13">
        <f t="shared" si="136"/>
        <v>757.50743199999999</v>
      </c>
    </row>
    <row r="280" spans="1:54" x14ac:dyDescent="0.25">
      <c r="A280" s="1">
        <v>43839</v>
      </c>
      <c r="B280" s="6">
        <v>37.590000000000003</v>
      </c>
      <c r="C280" s="6">
        <v>34.44</v>
      </c>
      <c r="D280" s="6">
        <v>37.99</v>
      </c>
      <c r="E280" s="6">
        <f t="shared" si="118"/>
        <v>37.194861648256932</v>
      </c>
      <c r="F280" s="6">
        <v>37.33066258070545</v>
      </c>
      <c r="G280" s="6">
        <v>42.64</v>
      </c>
      <c r="H280" s="6">
        <v>34.64</v>
      </c>
      <c r="I280" s="6">
        <v>40.25</v>
      </c>
      <c r="J280" s="6">
        <v>34.54093556987349</v>
      </c>
      <c r="K280" s="6">
        <f t="shared" si="119"/>
        <v>-2.6599999999999966</v>
      </c>
      <c r="L280" s="7">
        <f t="shared" si="111"/>
        <v>5.7090644301265101</v>
      </c>
      <c r="M280" s="6">
        <f t="shared" si="112"/>
        <v>2.9500000000000028</v>
      </c>
      <c r="N280" s="6">
        <f t="shared" si="113"/>
        <v>3.1500000000000057</v>
      </c>
      <c r="O280" s="6">
        <f t="shared" si="114"/>
        <v>-0.20000000000000284</v>
      </c>
      <c r="P280" s="6">
        <f t="shared" si="115"/>
        <v>3.3500000000000014</v>
      </c>
      <c r="Q280" s="6">
        <f t="shared" si="120"/>
        <v>2.5548616482569315</v>
      </c>
      <c r="R280" s="6">
        <f t="shared" si="121"/>
        <v>2.6906625807054496</v>
      </c>
      <c r="S280" s="6">
        <f t="shared" si="116"/>
        <v>8</v>
      </c>
      <c r="T280" s="6">
        <f t="shared" si="122"/>
        <v>5.0499999999999972</v>
      </c>
      <c r="U280" s="4" t="str">
        <f t="shared" si="123"/>
        <v>LOWER</v>
      </c>
      <c r="V280" s="8">
        <v>823</v>
      </c>
      <c r="W280" s="9">
        <f t="shared" si="124"/>
        <v>0.65933741929455181</v>
      </c>
      <c r="X280" s="6">
        <f t="shared" si="125"/>
        <v>37.228604268668278</v>
      </c>
      <c r="Y280" s="6">
        <f t="shared" si="126"/>
        <v>0.76139573133172433</v>
      </c>
      <c r="Z280" s="6">
        <f t="shared" si="127"/>
        <v>-0.10205831203717253</v>
      </c>
      <c r="AA280" s="5">
        <f t="shared" si="128"/>
        <v>1</v>
      </c>
      <c r="AB280" s="5">
        <f t="shared" si="129"/>
        <v>2020</v>
      </c>
      <c r="AC280" s="5">
        <f t="shared" ref="AC280:AC343" si="137">WEEKNUM(A280)</f>
        <v>2</v>
      </c>
      <c r="AF280" s="10">
        <v>59.73</v>
      </c>
      <c r="AG280" s="8">
        <f t="shared" si="130"/>
        <v>2229.7604759455362</v>
      </c>
      <c r="AL280" s="11">
        <f t="shared" si="117"/>
        <v>43839</v>
      </c>
      <c r="AM280" s="10">
        <v>820.75</v>
      </c>
      <c r="AN280" s="6">
        <v>4.0925000000000002</v>
      </c>
      <c r="AO280" s="8">
        <f t="shared" si="131"/>
        <v>152.35806296952495</v>
      </c>
      <c r="AS280" s="14">
        <f t="shared" si="110"/>
        <v>0.14279495268138798</v>
      </c>
      <c r="AT280" s="10">
        <v>291</v>
      </c>
      <c r="AU280" s="6">
        <v>9.51</v>
      </c>
      <c r="AV280" s="6">
        <f t="shared" si="132"/>
        <v>1.3579799999999995</v>
      </c>
      <c r="AW280" s="6">
        <f t="shared" si="133"/>
        <v>1.6385693999999997</v>
      </c>
      <c r="AX280" s="6">
        <f t="shared" si="134"/>
        <v>0.28058940000000021</v>
      </c>
      <c r="AY280" s="12">
        <f t="shared" si="135"/>
        <v>0.39140464182447787</v>
      </c>
      <c r="BB280" s="13">
        <f t="shared" si="136"/>
        <v>759.27112799999986</v>
      </c>
    </row>
    <row r="281" spans="1:54" x14ac:dyDescent="0.25">
      <c r="A281" s="1">
        <v>43840</v>
      </c>
      <c r="B281" s="6">
        <v>37.299999999999997</v>
      </c>
      <c r="C281" s="6">
        <v>34.15</v>
      </c>
      <c r="D281" s="6">
        <v>37.700000000000003</v>
      </c>
      <c r="E281" s="6">
        <f t="shared" si="118"/>
        <v>37.092895838072856</v>
      </c>
      <c r="F281" s="6">
        <v>37.33066258070545</v>
      </c>
      <c r="G281" s="6">
        <v>42.35</v>
      </c>
      <c r="H281" s="6">
        <v>34.35</v>
      </c>
      <c r="I281" s="6">
        <v>40.5</v>
      </c>
      <c r="J281" s="6">
        <v>34.90714290918077</v>
      </c>
      <c r="K281" s="6">
        <f t="shared" si="119"/>
        <v>-3.2000000000000028</v>
      </c>
      <c r="L281" s="7">
        <f t="shared" si="111"/>
        <v>5.5928570908192299</v>
      </c>
      <c r="M281" s="6">
        <f t="shared" si="112"/>
        <v>2.9499999999999957</v>
      </c>
      <c r="N281" s="6">
        <f t="shared" si="113"/>
        <v>3.1499999999999986</v>
      </c>
      <c r="O281" s="6">
        <f t="shared" si="114"/>
        <v>-0.20000000000000284</v>
      </c>
      <c r="P281" s="6">
        <f t="shared" si="115"/>
        <v>3.3500000000000014</v>
      </c>
      <c r="Q281" s="6">
        <f t="shared" si="120"/>
        <v>2.7428958380728545</v>
      </c>
      <c r="R281" s="6">
        <f t="shared" si="121"/>
        <v>2.9806625807054488</v>
      </c>
      <c r="S281" s="6">
        <f t="shared" si="116"/>
        <v>8</v>
      </c>
      <c r="T281" s="6">
        <f t="shared" si="122"/>
        <v>5.0500000000000043</v>
      </c>
      <c r="U281" s="4" t="str">
        <f t="shared" si="123"/>
        <v>LOWER</v>
      </c>
      <c r="V281" s="8">
        <v>823</v>
      </c>
      <c r="W281" s="9">
        <f t="shared" si="124"/>
        <v>0.36933741929455266</v>
      </c>
      <c r="X281" s="6">
        <f t="shared" si="125"/>
        <v>37.126545956631112</v>
      </c>
      <c r="Y281" s="6">
        <f t="shared" si="126"/>
        <v>0.57345404336889061</v>
      </c>
      <c r="Z281" s="6">
        <f t="shared" si="127"/>
        <v>-0.20411662407433795</v>
      </c>
      <c r="AA281" s="5">
        <f t="shared" si="128"/>
        <v>1</v>
      </c>
      <c r="AB281" s="5">
        <f t="shared" si="129"/>
        <v>2020</v>
      </c>
      <c r="AC281" s="5">
        <f t="shared" si="137"/>
        <v>2</v>
      </c>
      <c r="AF281" s="10">
        <v>59.63</v>
      </c>
      <c r="AG281" s="8">
        <f t="shared" si="130"/>
        <v>2226.0274096874659</v>
      </c>
      <c r="AL281" s="11">
        <f t="shared" si="117"/>
        <v>43840</v>
      </c>
      <c r="AM281" s="10">
        <v>818.5</v>
      </c>
      <c r="AN281" s="6">
        <v>4.0960000000000001</v>
      </c>
      <c r="AO281" s="8">
        <f t="shared" si="131"/>
        <v>152.07033223836106</v>
      </c>
      <c r="AS281" s="14">
        <f t="shared" si="110"/>
        <v>0.14423399790136404</v>
      </c>
      <c r="AT281" s="10">
        <v>294</v>
      </c>
      <c r="AU281" s="6">
        <v>9.5299999999999994</v>
      </c>
      <c r="AV281" s="6">
        <f t="shared" si="132"/>
        <v>1.3745499999999993</v>
      </c>
      <c r="AW281" s="6">
        <f t="shared" si="133"/>
        <v>1.655818</v>
      </c>
      <c r="AX281" s="6">
        <f t="shared" si="134"/>
        <v>0.28126800000000074</v>
      </c>
      <c r="AY281" s="12">
        <f t="shared" si="135"/>
        <v>0.38712510312159032</v>
      </c>
      <c r="BB281" s="13">
        <f t="shared" si="136"/>
        <v>752.87772999999993</v>
      </c>
    </row>
    <row r="282" spans="1:54" x14ac:dyDescent="0.25">
      <c r="A282" s="1">
        <v>43843</v>
      </c>
      <c r="B282" s="6">
        <v>36.9</v>
      </c>
      <c r="C282" s="6">
        <v>33.75</v>
      </c>
      <c r="D282" s="6">
        <v>37.299999999999997</v>
      </c>
      <c r="E282" s="6">
        <f t="shared" si="118"/>
        <v>36.979600493423888</v>
      </c>
      <c r="F282" s="6">
        <v>37.115206144182544</v>
      </c>
      <c r="G282" s="6">
        <v>41.45</v>
      </c>
      <c r="H282" s="6">
        <v>33.950000000000003</v>
      </c>
      <c r="I282" s="6">
        <v>40.5</v>
      </c>
      <c r="J282" s="6">
        <v>34.524856221169252</v>
      </c>
      <c r="K282" s="6">
        <f t="shared" si="119"/>
        <v>-3.6000000000000014</v>
      </c>
      <c r="L282" s="7">
        <f t="shared" si="111"/>
        <v>5.9751437788307484</v>
      </c>
      <c r="M282" s="6">
        <f t="shared" si="112"/>
        <v>2.9499999999999957</v>
      </c>
      <c r="N282" s="6">
        <f t="shared" si="113"/>
        <v>3.1499999999999986</v>
      </c>
      <c r="O282" s="6">
        <f t="shared" si="114"/>
        <v>-0.20000000000000284</v>
      </c>
      <c r="P282" s="6">
        <f t="shared" si="115"/>
        <v>3.3499999999999943</v>
      </c>
      <c r="Q282" s="6">
        <f t="shared" si="120"/>
        <v>3.0296004934238852</v>
      </c>
      <c r="R282" s="6">
        <f t="shared" si="121"/>
        <v>3.165206144182541</v>
      </c>
      <c r="S282" s="6">
        <f t="shared" si="116"/>
        <v>7.5</v>
      </c>
      <c r="T282" s="6">
        <f t="shared" si="122"/>
        <v>4.5500000000000043</v>
      </c>
      <c r="U282" s="4" t="str">
        <f t="shared" si="123"/>
        <v>LOWER</v>
      </c>
      <c r="V282" s="8">
        <v>818.25</v>
      </c>
      <c r="W282" s="9">
        <f t="shared" si="124"/>
        <v>0.18479385581745333</v>
      </c>
      <c r="X282" s="6">
        <f t="shared" si="125"/>
        <v>37.013147832145371</v>
      </c>
      <c r="Y282" s="6">
        <f t="shared" si="126"/>
        <v>0.28685216785462586</v>
      </c>
      <c r="Z282" s="6">
        <f t="shared" si="127"/>
        <v>-0.10205831203717253</v>
      </c>
      <c r="AA282" s="5">
        <f t="shared" si="128"/>
        <v>1</v>
      </c>
      <c r="AB282" s="5">
        <f t="shared" si="129"/>
        <v>2020</v>
      </c>
      <c r="AC282" s="5">
        <f t="shared" si="137"/>
        <v>3</v>
      </c>
      <c r="AF282" s="10">
        <v>59.93</v>
      </c>
      <c r="AG282" s="8">
        <f t="shared" si="130"/>
        <v>2224.3143042208599</v>
      </c>
      <c r="AL282" s="11">
        <f t="shared" si="117"/>
        <v>43843</v>
      </c>
      <c r="AM282" s="10">
        <v>816</v>
      </c>
      <c r="AN282" s="6">
        <v>4.1466000000000003</v>
      </c>
      <c r="AO282" s="8">
        <f t="shared" si="131"/>
        <v>153.47871880077403</v>
      </c>
      <c r="AS282" s="14">
        <f t="shared" si="110"/>
        <v>0.16765789473684217</v>
      </c>
      <c r="AT282" s="10">
        <v>304</v>
      </c>
      <c r="AU282" s="6">
        <v>9.5</v>
      </c>
      <c r="AV282" s="6">
        <f t="shared" si="132"/>
        <v>1.5927500000000006</v>
      </c>
      <c r="AW282" s="6">
        <f t="shared" si="133"/>
        <v>1.8749539999999989</v>
      </c>
      <c r="AX282" s="6">
        <f t="shared" si="134"/>
        <v>0.28220399999999835</v>
      </c>
      <c r="AY282" s="12">
        <f t="shared" si="135"/>
        <v>0.37668501827890377</v>
      </c>
      <c r="BB282" s="13">
        <f t="shared" si="136"/>
        <v>744.05925000000002</v>
      </c>
    </row>
    <row r="283" spans="1:54" x14ac:dyDescent="0.25">
      <c r="A283" s="1">
        <v>43844</v>
      </c>
      <c r="B283" s="6">
        <v>37.020000000000003</v>
      </c>
      <c r="C283" s="6">
        <v>33.869999999999997</v>
      </c>
      <c r="D283" s="6">
        <v>37.42</v>
      </c>
      <c r="E283" s="6">
        <f t="shared" si="118"/>
        <v>36.911623286634502</v>
      </c>
      <c r="F283" s="6">
        <v>37.137885769079695</v>
      </c>
      <c r="G283" s="6">
        <v>41.57</v>
      </c>
      <c r="H283" s="6">
        <v>34.07</v>
      </c>
      <c r="I283" s="6">
        <v>39.75</v>
      </c>
      <c r="J283" s="6">
        <v>33.465392985970759</v>
      </c>
      <c r="K283" s="6">
        <f t="shared" si="119"/>
        <v>-2.7299999999999969</v>
      </c>
      <c r="L283" s="7">
        <f t="shared" si="111"/>
        <v>6.2846070140292412</v>
      </c>
      <c r="M283" s="6">
        <f t="shared" si="112"/>
        <v>2.9500000000000028</v>
      </c>
      <c r="N283" s="6">
        <f t="shared" si="113"/>
        <v>3.1500000000000057</v>
      </c>
      <c r="O283" s="6">
        <f t="shared" si="114"/>
        <v>-0.20000000000000284</v>
      </c>
      <c r="P283" s="6">
        <f t="shared" si="115"/>
        <v>3.3500000000000014</v>
      </c>
      <c r="Q283" s="6">
        <f t="shared" si="120"/>
        <v>2.8416232866345013</v>
      </c>
      <c r="R283" s="6">
        <f t="shared" si="121"/>
        <v>3.0678857690796946</v>
      </c>
      <c r="S283" s="6">
        <f t="shared" si="116"/>
        <v>7.5</v>
      </c>
      <c r="T283" s="6">
        <f t="shared" si="122"/>
        <v>4.5499999999999972</v>
      </c>
      <c r="U283" s="4" t="str">
        <f t="shared" si="123"/>
        <v>LOWER</v>
      </c>
      <c r="V283" s="8">
        <v>818.75</v>
      </c>
      <c r="W283" s="9">
        <f t="shared" si="124"/>
        <v>0.28211423092030685</v>
      </c>
      <c r="X283" s="6">
        <f t="shared" si="125"/>
        <v>36.945108957453925</v>
      </c>
      <c r="Y283" s="6">
        <f t="shared" si="126"/>
        <v>0.47489104254607639</v>
      </c>
      <c r="Z283" s="6">
        <f t="shared" si="127"/>
        <v>-0.19277681162576954</v>
      </c>
      <c r="AA283" s="5">
        <f t="shared" si="128"/>
        <v>1</v>
      </c>
      <c r="AB283" s="5">
        <f t="shared" si="129"/>
        <v>2020</v>
      </c>
      <c r="AC283" s="5">
        <f t="shared" si="137"/>
        <v>3</v>
      </c>
      <c r="AF283" s="10">
        <v>59.98</v>
      </c>
      <c r="AG283" s="8">
        <f t="shared" si="130"/>
        <v>2227.5303884293999</v>
      </c>
      <c r="AL283" s="11">
        <f t="shared" si="117"/>
        <v>43844</v>
      </c>
      <c r="AM283" s="10">
        <v>814.5</v>
      </c>
      <c r="AN283" s="6">
        <v>4.1326000000000001</v>
      </c>
      <c r="AO283" s="8">
        <f t="shared" si="131"/>
        <v>152.67935727757413</v>
      </c>
      <c r="AS283" s="14">
        <f t="shared" si="110"/>
        <v>0.16418842105263154</v>
      </c>
      <c r="AT283" s="10">
        <v>302</v>
      </c>
      <c r="AU283" s="6">
        <v>9.5</v>
      </c>
      <c r="AV283" s="6">
        <f t="shared" si="132"/>
        <v>1.5597899999999996</v>
      </c>
      <c r="AW283" s="6">
        <f t="shared" si="133"/>
        <v>1.8417131999999992</v>
      </c>
      <c r="AX283" s="6">
        <f t="shared" si="134"/>
        <v>0.2819231999999996</v>
      </c>
      <c r="AY283" s="12">
        <f t="shared" si="135"/>
        <v>0.37899992474847621</v>
      </c>
      <c r="BB283" s="13">
        <f t="shared" si="136"/>
        <v>746.70479399999988</v>
      </c>
    </row>
    <row r="284" spans="1:54" x14ac:dyDescent="0.25">
      <c r="A284" s="1">
        <v>43845</v>
      </c>
      <c r="B284" s="6">
        <v>36.25</v>
      </c>
      <c r="C284" s="6">
        <v>33.1</v>
      </c>
      <c r="D284" s="6">
        <v>36.65</v>
      </c>
      <c r="E284" s="6">
        <f t="shared" si="118"/>
        <v>36.594396321617388</v>
      </c>
      <c r="F284" s="6">
        <v>36.33275908523094</v>
      </c>
      <c r="G284" s="6">
        <v>40.799999999999997</v>
      </c>
      <c r="H284" s="6">
        <v>33.299999999999997</v>
      </c>
      <c r="I284" s="6">
        <v>39.25</v>
      </c>
      <c r="J284" s="6">
        <v>32.83670279594925</v>
      </c>
      <c r="K284" s="6">
        <f t="shared" si="119"/>
        <v>-3</v>
      </c>
      <c r="L284" s="7">
        <f t="shared" si="111"/>
        <v>6.4132972040507497</v>
      </c>
      <c r="M284" s="6">
        <f t="shared" si="112"/>
        <v>2.9500000000000028</v>
      </c>
      <c r="N284" s="6">
        <f t="shared" si="113"/>
        <v>3.1499999999999986</v>
      </c>
      <c r="O284" s="6">
        <f t="shared" si="114"/>
        <v>-0.19999999999999574</v>
      </c>
      <c r="P284" s="6">
        <f t="shared" si="115"/>
        <v>3.3500000000000014</v>
      </c>
      <c r="Q284" s="6">
        <f t="shared" si="120"/>
        <v>3.2943963216173913</v>
      </c>
      <c r="R284" s="6">
        <f t="shared" si="121"/>
        <v>3.0327590852309427</v>
      </c>
      <c r="S284" s="6">
        <f t="shared" si="116"/>
        <v>7.5</v>
      </c>
      <c r="T284" s="6">
        <f t="shared" si="122"/>
        <v>4.5499999999999972</v>
      </c>
      <c r="U284" s="4" t="str">
        <f t="shared" si="123"/>
        <v>LOWER</v>
      </c>
      <c r="V284" s="8">
        <v>801</v>
      </c>
      <c r="W284" s="9">
        <f t="shared" si="124"/>
        <v>0.31724091476905869</v>
      </c>
      <c r="X284" s="6">
        <f t="shared" si="125"/>
        <v>36.627594208893861</v>
      </c>
      <c r="Y284" s="6">
        <f t="shared" si="126"/>
        <v>2.240579110613794E-2</v>
      </c>
      <c r="Z284" s="6">
        <f t="shared" si="127"/>
        <v>0.29483512366292075</v>
      </c>
      <c r="AA284" s="5">
        <f t="shared" si="128"/>
        <v>1</v>
      </c>
      <c r="AB284" s="5">
        <f t="shared" si="129"/>
        <v>2020</v>
      </c>
      <c r="AC284" s="5">
        <f t="shared" si="137"/>
        <v>3</v>
      </c>
      <c r="AF284" s="10">
        <v>59.77</v>
      </c>
      <c r="AG284" s="8">
        <f t="shared" si="130"/>
        <v>2171.6090105242538</v>
      </c>
      <c r="AL284" s="11">
        <f t="shared" si="117"/>
        <v>43845</v>
      </c>
      <c r="AM284" s="10">
        <v>807.5</v>
      </c>
      <c r="AN284" s="6">
        <v>4.1753</v>
      </c>
      <c r="AO284" s="8">
        <f t="shared" si="131"/>
        <v>152.93119410039452</v>
      </c>
      <c r="AS284" s="14">
        <f t="shared" si="110"/>
        <v>0.16570971184631803</v>
      </c>
      <c r="AT284" s="10">
        <v>300</v>
      </c>
      <c r="AU284" s="6">
        <v>9.3699999999999992</v>
      </c>
      <c r="AV284" s="6">
        <f t="shared" si="132"/>
        <v>1.5526999999999997</v>
      </c>
      <c r="AW284" s="6">
        <f t="shared" si="133"/>
        <v>1.8364250000000002</v>
      </c>
      <c r="AX284" s="6">
        <f t="shared" si="134"/>
        <v>0.28372500000000045</v>
      </c>
      <c r="AY284" s="12">
        <f t="shared" si="135"/>
        <v>0.37562271670541347</v>
      </c>
      <c r="BB284" s="13">
        <f t="shared" si="136"/>
        <v>729.72921999999994</v>
      </c>
    </row>
    <row r="285" spans="1:54" x14ac:dyDescent="0.25">
      <c r="A285" s="1">
        <v>43846</v>
      </c>
      <c r="B285" s="6">
        <v>35.979999999999997</v>
      </c>
      <c r="C285" s="6">
        <v>32.83</v>
      </c>
      <c r="D285" s="6">
        <v>36.380000000000003</v>
      </c>
      <c r="E285" s="6">
        <f t="shared" si="118"/>
        <v>35.552079150846858</v>
      </c>
      <c r="F285" s="6">
        <v>35.278156527513559</v>
      </c>
      <c r="G285" s="6">
        <v>40.53</v>
      </c>
      <c r="H285" s="6">
        <v>33.03</v>
      </c>
      <c r="I285" s="6">
        <v>39.25</v>
      </c>
      <c r="J285" s="6">
        <v>32.257452205349985</v>
      </c>
      <c r="K285" s="6">
        <f t="shared" si="119"/>
        <v>-3.2700000000000031</v>
      </c>
      <c r="L285" s="7">
        <f t="shared" si="111"/>
        <v>6.9925477946500152</v>
      </c>
      <c r="M285" s="6">
        <f t="shared" si="112"/>
        <v>2.9499999999999957</v>
      </c>
      <c r="N285" s="6">
        <f t="shared" si="113"/>
        <v>3.1499999999999986</v>
      </c>
      <c r="O285" s="6">
        <f t="shared" si="114"/>
        <v>-0.20000000000000284</v>
      </c>
      <c r="P285" s="6">
        <f t="shared" si="115"/>
        <v>3.3500000000000014</v>
      </c>
      <c r="Q285" s="6">
        <f t="shared" si="120"/>
        <v>2.5220791508468565</v>
      </c>
      <c r="R285" s="6">
        <f t="shared" si="121"/>
        <v>2.248156527513558</v>
      </c>
      <c r="S285" s="6">
        <f t="shared" si="116"/>
        <v>7.5</v>
      </c>
      <c r="T285" s="6">
        <f t="shared" si="122"/>
        <v>4.5500000000000043</v>
      </c>
      <c r="U285" s="4" t="str">
        <f t="shared" si="123"/>
        <v>LOWER</v>
      </c>
      <c r="V285" s="8">
        <v>777.75</v>
      </c>
      <c r="W285" s="9">
        <f t="shared" si="124"/>
        <v>1.1018434724864434</v>
      </c>
      <c r="X285" s="6">
        <f t="shared" si="125"/>
        <v>35.584331463625055</v>
      </c>
      <c r="Y285" s="6">
        <f t="shared" si="126"/>
        <v>0.79566853637494717</v>
      </c>
      <c r="Z285" s="6">
        <f t="shared" si="127"/>
        <v>0.30617493611149627</v>
      </c>
      <c r="AA285" s="5">
        <f t="shared" si="128"/>
        <v>1</v>
      </c>
      <c r="AB285" s="5">
        <f t="shared" si="129"/>
        <v>2020</v>
      </c>
      <c r="AC285" s="5">
        <f t="shared" si="137"/>
        <v>3</v>
      </c>
      <c r="AF285" s="10">
        <v>59.89</v>
      </c>
      <c r="AG285" s="8">
        <f t="shared" si="130"/>
        <v>2112.8087944327872</v>
      </c>
      <c r="AL285" s="11">
        <f t="shared" si="117"/>
        <v>43846</v>
      </c>
      <c r="AM285" s="10">
        <v>784.5</v>
      </c>
      <c r="AN285" s="6">
        <v>4.1847000000000003</v>
      </c>
      <c r="AO285" s="8">
        <f t="shared" si="131"/>
        <v>148.9097518758318</v>
      </c>
      <c r="AS285" s="14">
        <f t="shared" si="110"/>
        <v>0.17109549356223169</v>
      </c>
      <c r="AT285" s="10">
        <v>301</v>
      </c>
      <c r="AU285" s="6">
        <v>9.32</v>
      </c>
      <c r="AV285" s="6">
        <f t="shared" si="132"/>
        <v>1.5946099999999994</v>
      </c>
      <c r="AW285" s="6">
        <f t="shared" si="133"/>
        <v>1.8789668000000006</v>
      </c>
      <c r="AX285" s="6">
        <f t="shared" si="134"/>
        <v>0.28435680000000119</v>
      </c>
      <c r="AY285" s="12">
        <f t="shared" si="135"/>
        <v>0.37309228974861652</v>
      </c>
      <c r="BB285" s="13">
        <f t="shared" si="136"/>
        <v>723.77674599999989</v>
      </c>
    </row>
    <row r="286" spans="1:54" x14ac:dyDescent="0.25">
      <c r="A286" s="1">
        <v>43847</v>
      </c>
      <c r="B286" s="6">
        <v>36.299999999999997</v>
      </c>
      <c r="C286" s="6">
        <v>33.15</v>
      </c>
      <c r="D286" s="6">
        <v>36.700000000000003</v>
      </c>
      <c r="E286" s="6">
        <f t="shared" si="118"/>
        <v>35.642715426566042</v>
      </c>
      <c r="F286" s="6">
        <v>35.278156527513559</v>
      </c>
      <c r="G286" s="6">
        <v>40.85</v>
      </c>
      <c r="H286" s="6">
        <v>33.35</v>
      </c>
      <c r="I286" s="6">
        <v>39</v>
      </c>
      <c r="J286" s="6">
        <v>31.841073374119258</v>
      </c>
      <c r="K286" s="6">
        <f t="shared" si="119"/>
        <v>-2.7000000000000028</v>
      </c>
      <c r="L286" s="7">
        <f t="shared" si="111"/>
        <v>7.158926625880742</v>
      </c>
      <c r="M286" s="6">
        <f t="shared" si="112"/>
        <v>2.9499999999999957</v>
      </c>
      <c r="N286" s="6">
        <f t="shared" si="113"/>
        <v>3.1499999999999986</v>
      </c>
      <c r="O286" s="6">
        <f t="shared" si="114"/>
        <v>-0.20000000000000284</v>
      </c>
      <c r="P286" s="6">
        <f t="shared" si="115"/>
        <v>3.3500000000000014</v>
      </c>
      <c r="Q286" s="6">
        <f t="shared" si="120"/>
        <v>2.2927154265660405</v>
      </c>
      <c r="R286" s="6">
        <f t="shared" si="121"/>
        <v>1.9281565275135577</v>
      </c>
      <c r="S286" s="6">
        <f t="shared" si="116"/>
        <v>7.5</v>
      </c>
      <c r="T286" s="6">
        <f t="shared" si="122"/>
        <v>4.5500000000000043</v>
      </c>
      <c r="U286" s="4" t="str">
        <f t="shared" si="123"/>
        <v>LOWER</v>
      </c>
      <c r="V286" s="8">
        <v>777.75</v>
      </c>
      <c r="W286" s="9">
        <f t="shared" si="124"/>
        <v>1.4218434724864437</v>
      </c>
      <c r="X286" s="6">
        <f t="shared" si="125"/>
        <v>35.675049963213645</v>
      </c>
      <c r="Y286" s="6">
        <f t="shared" si="126"/>
        <v>1.0249500367863575</v>
      </c>
      <c r="Z286" s="6">
        <f t="shared" si="127"/>
        <v>0.39689343570008617</v>
      </c>
      <c r="AA286" s="5">
        <f t="shared" si="128"/>
        <v>1</v>
      </c>
      <c r="AB286" s="5">
        <f t="shared" si="129"/>
        <v>2020</v>
      </c>
      <c r="AC286" s="5">
        <f t="shared" si="137"/>
        <v>3</v>
      </c>
      <c r="AF286" s="10">
        <v>60</v>
      </c>
      <c r="AG286" s="8">
        <f t="shared" si="130"/>
        <v>2116.6893916508138</v>
      </c>
      <c r="AL286" s="11">
        <f t="shared" si="117"/>
        <v>43847</v>
      </c>
      <c r="AM286" s="10">
        <v>786.5</v>
      </c>
      <c r="AN286" s="6">
        <v>4.1616</v>
      </c>
      <c r="AO286" s="8">
        <f t="shared" si="131"/>
        <v>148.46528792690992</v>
      </c>
      <c r="AS286" s="14">
        <f t="shared" si="110"/>
        <v>0.16759594882729201</v>
      </c>
      <c r="AT286" s="10">
        <v>301</v>
      </c>
      <c r="AU286" s="6">
        <v>9.3800000000000008</v>
      </c>
      <c r="AV286" s="6">
        <f t="shared" si="132"/>
        <v>1.5720499999999991</v>
      </c>
      <c r="AW286" s="6">
        <f t="shared" si="133"/>
        <v>1.855658</v>
      </c>
      <c r="AX286" s="6">
        <f t="shared" si="134"/>
        <v>0.28360800000000097</v>
      </c>
      <c r="AY286" s="12">
        <f t="shared" si="135"/>
        <v>0.37516562726357261</v>
      </c>
      <c r="BB286" s="13">
        <f t="shared" si="136"/>
        <v>730.83152999999993</v>
      </c>
    </row>
    <row r="287" spans="1:54" x14ac:dyDescent="0.25">
      <c r="A287" s="1">
        <v>43851</v>
      </c>
      <c r="B287" s="6">
        <v>35.700000000000003</v>
      </c>
      <c r="C287" s="6">
        <v>32.549999999999997</v>
      </c>
      <c r="D287" s="6">
        <v>36.1</v>
      </c>
      <c r="E287" s="6">
        <f t="shared" si="118"/>
        <v>35.144215910110574</v>
      </c>
      <c r="F287" s="6">
        <v>34.677146467739142</v>
      </c>
      <c r="G287" s="6">
        <v>40.25</v>
      </c>
      <c r="H287" s="6">
        <v>32.75</v>
      </c>
      <c r="I287" s="6">
        <v>38.75</v>
      </c>
      <c r="J287" s="6">
        <v>32.204454466408272</v>
      </c>
      <c r="K287" s="6">
        <f t="shared" si="119"/>
        <v>-3.0499999999999972</v>
      </c>
      <c r="L287" s="7">
        <f t="shared" si="111"/>
        <v>6.5455455335917279</v>
      </c>
      <c r="M287" s="6">
        <f t="shared" si="112"/>
        <v>2.9500000000000028</v>
      </c>
      <c r="N287" s="6">
        <f t="shared" si="113"/>
        <v>3.1500000000000057</v>
      </c>
      <c r="O287" s="6">
        <f t="shared" si="114"/>
        <v>-0.20000000000000284</v>
      </c>
      <c r="P287" s="6">
        <f t="shared" si="115"/>
        <v>3.3500000000000014</v>
      </c>
      <c r="Q287" s="6">
        <f t="shared" si="120"/>
        <v>2.3942159101105744</v>
      </c>
      <c r="R287" s="6">
        <f t="shared" si="121"/>
        <v>1.9271464677391421</v>
      </c>
      <c r="S287" s="6">
        <f t="shared" si="116"/>
        <v>7.5</v>
      </c>
      <c r="T287" s="6">
        <f t="shared" si="122"/>
        <v>4.5499999999999972</v>
      </c>
      <c r="U287" s="4" t="str">
        <f t="shared" si="123"/>
        <v>LOWER</v>
      </c>
      <c r="V287" s="8">
        <v>764.5</v>
      </c>
      <c r="W287" s="9">
        <f t="shared" si="124"/>
        <v>1.4228535322608593</v>
      </c>
      <c r="X287" s="6">
        <f t="shared" si="125"/>
        <v>35.176098215476394</v>
      </c>
      <c r="Y287" s="6">
        <f t="shared" si="126"/>
        <v>0.92390178452360772</v>
      </c>
      <c r="Z287" s="6">
        <f t="shared" si="127"/>
        <v>0.49895174773725159</v>
      </c>
      <c r="AA287" s="5">
        <f t="shared" si="128"/>
        <v>1</v>
      </c>
      <c r="AB287" s="5">
        <f t="shared" si="129"/>
        <v>2020</v>
      </c>
      <c r="AC287" s="5">
        <f t="shared" si="137"/>
        <v>4</v>
      </c>
      <c r="AF287" s="10">
        <v>60.09</v>
      </c>
      <c r="AG287" s="8">
        <f t="shared" si="130"/>
        <v>2083.7497312464448</v>
      </c>
      <c r="AL287" s="11">
        <f t="shared" si="117"/>
        <v>43851</v>
      </c>
      <c r="AM287" s="10">
        <v>775.5</v>
      </c>
      <c r="AN287" s="6">
        <v>4.2122999999999999</v>
      </c>
      <c r="AO287" s="8">
        <f t="shared" si="131"/>
        <v>148.17227851305122</v>
      </c>
      <c r="AS287" s="14">
        <f t="shared" si="110"/>
        <v>0.17260281385281376</v>
      </c>
      <c r="AT287" s="10">
        <v>299</v>
      </c>
      <c r="AU287" s="6">
        <v>9.24</v>
      </c>
      <c r="AV287" s="6">
        <f t="shared" si="132"/>
        <v>1.5948499999999992</v>
      </c>
      <c r="AW287" s="6">
        <f t="shared" si="133"/>
        <v>1.8798619999999993</v>
      </c>
      <c r="AX287" s="6">
        <f t="shared" si="134"/>
        <v>0.28501200000000004</v>
      </c>
      <c r="AY287" s="12">
        <f t="shared" si="135"/>
        <v>0.37282432118821074</v>
      </c>
      <c r="BB287" s="13">
        <f t="shared" si="136"/>
        <v>717.60380999999995</v>
      </c>
    </row>
    <row r="288" spans="1:54" x14ac:dyDescent="0.25">
      <c r="A288" s="1">
        <v>43852</v>
      </c>
      <c r="B288" s="6">
        <v>35.97</v>
      </c>
      <c r="C288" s="6">
        <v>32.82</v>
      </c>
      <c r="D288" s="6">
        <v>36.369999999999997</v>
      </c>
      <c r="E288" s="6">
        <f t="shared" si="118"/>
        <v>35.246181720294643</v>
      </c>
      <c r="F288" s="6">
        <v>35.085379715887804</v>
      </c>
      <c r="G288" s="6">
        <v>40.520000000000003</v>
      </c>
      <c r="H288" s="6">
        <v>33.020000000000003</v>
      </c>
      <c r="I288" s="6">
        <v>39.5</v>
      </c>
      <c r="J288" s="6">
        <v>33.193506124073757</v>
      </c>
      <c r="K288" s="6">
        <f t="shared" si="119"/>
        <v>-3.5300000000000011</v>
      </c>
      <c r="L288" s="7">
        <f t="shared" si="111"/>
        <v>6.3064938759262432</v>
      </c>
      <c r="M288" s="6">
        <f t="shared" si="112"/>
        <v>2.9499999999999957</v>
      </c>
      <c r="N288" s="6">
        <f t="shared" si="113"/>
        <v>3.1499999999999986</v>
      </c>
      <c r="O288" s="6">
        <f t="shared" si="114"/>
        <v>-0.20000000000000284</v>
      </c>
      <c r="P288" s="6">
        <f t="shared" si="115"/>
        <v>3.3499999999999943</v>
      </c>
      <c r="Q288" s="6">
        <f t="shared" si="120"/>
        <v>2.2261817202946403</v>
      </c>
      <c r="R288" s="6">
        <f t="shared" si="121"/>
        <v>2.0653797158878007</v>
      </c>
      <c r="S288" s="6">
        <f t="shared" si="116"/>
        <v>7.5</v>
      </c>
      <c r="T288" s="6">
        <f t="shared" si="122"/>
        <v>4.5500000000000043</v>
      </c>
      <c r="U288" s="4" t="str">
        <f t="shared" si="123"/>
        <v>LOWER</v>
      </c>
      <c r="V288" s="8">
        <v>773.5</v>
      </c>
      <c r="W288" s="9">
        <f t="shared" si="124"/>
        <v>1.2846202841121936</v>
      </c>
      <c r="X288" s="6">
        <f t="shared" si="125"/>
        <v>35.278156527513559</v>
      </c>
      <c r="Y288" s="6">
        <f t="shared" si="126"/>
        <v>1.0918434724864383</v>
      </c>
      <c r="Z288" s="6">
        <f t="shared" si="127"/>
        <v>0.19277681162575533</v>
      </c>
      <c r="AA288" s="5">
        <f t="shared" si="128"/>
        <v>1</v>
      </c>
      <c r="AB288" s="5">
        <f t="shared" si="129"/>
        <v>2020</v>
      </c>
      <c r="AC288" s="5">
        <f t="shared" si="137"/>
        <v>4</v>
      </c>
      <c r="AF288" s="10">
        <v>59.98</v>
      </c>
      <c r="AG288" s="8">
        <f t="shared" si="130"/>
        <v>2104.4210753589505</v>
      </c>
      <c r="AL288" s="11">
        <f t="shared" si="117"/>
        <v>43852</v>
      </c>
      <c r="AM288" s="10">
        <v>777.75</v>
      </c>
      <c r="AN288" s="6">
        <v>4.1825999999999999</v>
      </c>
      <c r="AO288" s="8">
        <f t="shared" si="131"/>
        <v>147.55441749197823</v>
      </c>
      <c r="AS288" s="14">
        <f t="shared" ref="AS288:AS351" si="138">AV288/AU288</f>
        <v>0.17602386117136637</v>
      </c>
      <c r="AT288" s="10">
        <v>298</v>
      </c>
      <c r="AU288" s="6">
        <v>9.2200000000000006</v>
      </c>
      <c r="AV288" s="6">
        <f t="shared" si="132"/>
        <v>1.6229399999999981</v>
      </c>
      <c r="AW288" s="6">
        <f t="shared" si="133"/>
        <v>1.9073201999999991</v>
      </c>
      <c r="AX288" s="6">
        <f t="shared" si="134"/>
        <v>0.28438020000000108</v>
      </c>
      <c r="AY288" s="12">
        <f t="shared" si="135"/>
        <v>0.3753729432929967</v>
      </c>
      <c r="BB288" s="13">
        <f t="shared" si="136"/>
        <v>723.55628400000001</v>
      </c>
    </row>
    <row r="289" spans="1:54" x14ac:dyDescent="0.25">
      <c r="A289" s="1">
        <v>43853</v>
      </c>
      <c r="B289" s="6">
        <v>35.43</v>
      </c>
      <c r="C289" s="6">
        <v>32.28</v>
      </c>
      <c r="D289" s="6">
        <v>35.83</v>
      </c>
      <c r="E289" s="6">
        <f t="shared" si="118"/>
        <v>34.804329876163656</v>
      </c>
      <c r="F289" s="6">
        <v>34.745185342430588</v>
      </c>
      <c r="G289" s="6">
        <v>39.979999999999997</v>
      </c>
      <c r="H289" s="6">
        <v>32.479999999999997</v>
      </c>
      <c r="I289" s="6">
        <v>39.5</v>
      </c>
      <c r="J289" s="6">
        <v>32.54819863722269</v>
      </c>
      <c r="K289" s="6">
        <f t="shared" si="119"/>
        <v>-4.07</v>
      </c>
      <c r="L289" s="7">
        <f t="shared" si="111"/>
        <v>6.9518013627773101</v>
      </c>
      <c r="M289" s="6">
        <f t="shared" si="112"/>
        <v>2.9500000000000028</v>
      </c>
      <c r="N289" s="6">
        <f t="shared" si="113"/>
        <v>3.1499999999999986</v>
      </c>
      <c r="O289" s="6">
        <f t="shared" si="114"/>
        <v>-0.19999999999999574</v>
      </c>
      <c r="P289" s="6">
        <f t="shared" si="115"/>
        <v>3.3500000000000014</v>
      </c>
      <c r="Q289" s="6">
        <f t="shared" si="120"/>
        <v>2.3243298761636595</v>
      </c>
      <c r="R289" s="6">
        <f t="shared" si="121"/>
        <v>2.2651853424305912</v>
      </c>
      <c r="S289" s="6">
        <f t="shared" si="116"/>
        <v>7.5</v>
      </c>
      <c r="T289" s="6">
        <f t="shared" si="122"/>
        <v>4.5499999999999972</v>
      </c>
      <c r="U289" s="4" t="str">
        <f t="shared" si="123"/>
        <v>LOWER</v>
      </c>
      <c r="V289" s="8">
        <v>766</v>
      </c>
      <c r="W289" s="9">
        <f t="shared" si="124"/>
        <v>1.0848146575694102</v>
      </c>
      <c r="X289" s="6">
        <f t="shared" si="125"/>
        <v>34.835903842019171</v>
      </c>
      <c r="Y289" s="6">
        <f t="shared" si="126"/>
        <v>0.9940961579808274</v>
      </c>
      <c r="Z289" s="6">
        <f t="shared" si="127"/>
        <v>9.0718499588582802E-2</v>
      </c>
      <c r="AA289" s="5">
        <f t="shared" si="128"/>
        <v>1</v>
      </c>
      <c r="AB289" s="5">
        <f t="shared" si="129"/>
        <v>2020</v>
      </c>
      <c r="AC289" s="5">
        <f t="shared" si="137"/>
        <v>4</v>
      </c>
      <c r="AF289" s="10">
        <v>60.01</v>
      </c>
      <c r="AG289" s="8">
        <f t="shared" si="130"/>
        <v>2085.0585723992594</v>
      </c>
      <c r="AL289" s="11">
        <f t="shared" si="117"/>
        <v>43853</v>
      </c>
      <c r="AM289" s="10">
        <v>768</v>
      </c>
      <c r="AN289" s="6">
        <v>4.1703000000000001</v>
      </c>
      <c r="AO289" s="8">
        <f t="shared" si="131"/>
        <v>145.27616979237257</v>
      </c>
      <c r="AS289" s="14">
        <f t="shared" si="138"/>
        <v>0.1768257080610022</v>
      </c>
      <c r="AT289" s="10">
        <v>299</v>
      </c>
      <c r="AU289" s="6">
        <v>9.18</v>
      </c>
      <c r="AV289" s="6">
        <f t="shared" si="132"/>
        <v>1.6232600000000001</v>
      </c>
      <c r="AW289" s="6">
        <f t="shared" si="133"/>
        <v>1.9089037999999992</v>
      </c>
      <c r="AX289" s="6">
        <f t="shared" si="134"/>
        <v>0.285643799999999</v>
      </c>
      <c r="AY289" s="12">
        <f t="shared" si="135"/>
        <v>0.37105088611424647</v>
      </c>
      <c r="BB289" s="13">
        <f t="shared" si="136"/>
        <v>711.65133600000001</v>
      </c>
    </row>
    <row r="290" spans="1:54" x14ac:dyDescent="0.25">
      <c r="A290" s="1">
        <v>43854</v>
      </c>
      <c r="B290" s="6">
        <v>34.97</v>
      </c>
      <c r="C290" s="6">
        <v>31.82</v>
      </c>
      <c r="D290" s="6">
        <v>35.369999999999997</v>
      </c>
      <c r="E290" s="6">
        <f t="shared" si="118"/>
        <v>34.373807566497575</v>
      </c>
      <c r="F290" s="6">
        <v>34.200874344899034</v>
      </c>
      <c r="G290" s="6">
        <v>39.520000000000003</v>
      </c>
      <c r="H290" s="6">
        <v>32.020000000000003</v>
      </c>
      <c r="I290" s="6">
        <v>39</v>
      </c>
      <c r="J290" s="6">
        <v>31.939518492133004</v>
      </c>
      <c r="K290" s="6">
        <f t="shared" si="119"/>
        <v>-4.0300000000000011</v>
      </c>
      <c r="L290" s="7">
        <f t="shared" si="111"/>
        <v>7.0604815078669958</v>
      </c>
      <c r="M290" s="6">
        <f t="shared" si="112"/>
        <v>2.9499999999999957</v>
      </c>
      <c r="N290" s="6">
        <f t="shared" si="113"/>
        <v>3.1499999999999986</v>
      </c>
      <c r="O290" s="6">
        <f t="shared" si="114"/>
        <v>-0.20000000000000284</v>
      </c>
      <c r="P290" s="6">
        <f t="shared" si="115"/>
        <v>3.3499999999999943</v>
      </c>
      <c r="Q290" s="6">
        <f t="shared" si="120"/>
        <v>2.3538075664975722</v>
      </c>
      <c r="R290" s="6">
        <f t="shared" si="121"/>
        <v>2.1808743448990313</v>
      </c>
      <c r="S290" s="6">
        <f t="shared" si="116"/>
        <v>7.5</v>
      </c>
      <c r="T290" s="6">
        <f t="shared" si="122"/>
        <v>4.5500000000000043</v>
      </c>
      <c r="U290" s="4" t="str">
        <f t="shared" si="123"/>
        <v>LOWER</v>
      </c>
      <c r="V290" s="8">
        <v>754</v>
      </c>
      <c r="W290" s="9">
        <f t="shared" si="124"/>
        <v>1.169125655100963</v>
      </c>
      <c r="X290" s="6">
        <f t="shared" si="125"/>
        <v>34.404990968973365</v>
      </c>
      <c r="Y290" s="6">
        <f t="shared" si="126"/>
        <v>0.96500903102663216</v>
      </c>
      <c r="Z290" s="6">
        <f t="shared" si="127"/>
        <v>0.20411662407433084</v>
      </c>
      <c r="AA290" s="5">
        <f t="shared" si="128"/>
        <v>1</v>
      </c>
      <c r="AB290" s="5">
        <f t="shared" si="129"/>
        <v>2020</v>
      </c>
      <c r="AC290" s="5">
        <f t="shared" si="137"/>
        <v>4</v>
      </c>
      <c r="AF290" s="10">
        <v>60</v>
      </c>
      <c r="AG290" s="8">
        <f t="shared" si="130"/>
        <v>2052.0524606939421</v>
      </c>
      <c r="AL290" s="11">
        <f t="shared" si="117"/>
        <v>43854</v>
      </c>
      <c r="AM290" s="10">
        <v>758.5</v>
      </c>
      <c r="AN290" s="6">
        <v>4.1814</v>
      </c>
      <c r="AO290" s="8">
        <f t="shared" si="131"/>
        <v>143.86102923766524</v>
      </c>
      <c r="AS290" s="14">
        <f t="shared" si="138"/>
        <v>0.17867472527472528</v>
      </c>
      <c r="AT290" s="10">
        <v>298</v>
      </c>
      <c r="AU290" s="6">
        <v>9.1</v>
      </c>
      <c r="AV290" s="6">
        <f t="shared" si="132"/>
        <v>1.6259399999999999</v>
      </c>
      <c r="AW290" s="6">
        <f t="shared" si="133"/>
        <v>1.9126601999999995</v>
      </c>
      <c r="AX290" s="6">
        <f t="shared" si="134"/>
        <v>0.28672019999999954</v>
      </c>
      <c r="AY290" s="12">
        <f t="shared" si="135"/>
        <v>0.36878576662829921</v>
      </c>
      <c r="BB290" s="13">
        <f t="shared" si="136"/>
        <v>701.51008400000001</v>
      </c>
    </row>
    <row r="291" spans="1:54" x14ac:dyDescent="0.25">
      <c r="A291" s="1">
        <v>43857</v>
      </c>
      <c r="B291" s="6">
        <v>34.47</v>
      </c>
      <c r="C291" s="6">
        <v>31.32</v>
      </c>
      <c r="D291" s="6">
        <v>34.869999999999997</v>
      </c>
      <c r="E291" s="6">
        <f t="shared" si="118"/>
        <v>33.444785740376012</v>
      </c>
      <c r="F291" s="6">
        <v>33.384407848601711</v>
      </c>
      <c r="G291" s="6">
        <v>39.020000000000003</v>
      </c>
      <c r="H291" s="6">
        <v>31.52</v>
      </c>
      <c r="I291" s="6">
        <v>39</v>
      </c>
      <c r="J291" s="6"/>
      <c r="K291" s="6">
        <f t="shared" si="119"/>
        <v>-4.5300000000000011</v>
      </c>
      <c r="L291" s="7" t="str">
        <f t="shared" si="111"/>
        <v/>
      </c>
      <c r="M291" s="6">
        <f t="shared" si="112"/>
        <v>2.9499999999999993</v>
      </c>
      <c r="N291" s="6">
        <f t="shared" si="113"/>
        <v>3.1499999999999986</v>
      </c>
      <c r="O291" s="6">
        <f t="shared" si="114"/>
        <v>-0.19999999999999929</v>
      </c>
      <c r="P291" s="6">
        <f t="shared" si="115"/>
        <v>3.3499999999999979</v>
      </c>
      <c r="Q291" s="6">
        <f t="shared" si="120"/>
        <v>1.9247857403760129</v>
      </c>
      <c r="R291" s="6">
        <f t="shared" si="121"/>
        <v>1.8644078486017115</v>
      </c>
      <c r="S291" s="6">
        <f t="shared" si="116"/>
        <v>7.5000000000000036</v>
      </c>
      <c r="T291" s="6">
        <f t="shared" si="122"/>
        <v>4.5500000000000043</v>
      </c>
      <c r="U291" s="4" t="str">
        <f t="shared" si="123"/>
        <v>LOWER</v>
      </c>
      <c r="V291" s="8">
        <v>736</v>
      </c>
      <c r="W291" s="9">
        <f t="shared" si="124"/>
        <v>1.4855921513982864</v>
      </c>
      <c r="X291" s="6">
        <f t="shared" si="125"/>
        <v>33.475126348190301</v>
      </c>
      <c r="Y291" s="6">
        <f t="shared" si="126"/>
        <v>1.3948736518096965</v>
      </c>
      <c r="Z291" s="6">
        <f t="shared" si="127"/>
        <v>9.0718499588589907E-2</v>
      </c>
      <c r="AA291" s="5">
        <f t="shared" si="128"/>
        <v>1</v>
      </c>
      <c r="AB291" s="5">
        <f t="shared" si="129"/>
        <v>2020</v>
      </c>
      <c r="AC291" s="5">
        <f t="shared" si="137"/>
        <v>5</v>
      </c>
      <c r="AF291" s="10">
        <v>59.984000000000002</v>
      </c>
      <c r="AG291" s="8">
        <f t="shared" si="130"/>
        <v>2002.5303203905253</v>
      </c>
      <c r="AL291" s="11">
        <f t="shared" si="117"/>
        <v>43857</v>
      </c>
      <c r="AM291" s="10">
        <v>738</v>
      </c>
      <c r="AN291" s="6">
        <v>4.2073999999999998</v>
      </c>
      <c r="AO291" s="8">
        <f t="shared" si="131"/>
        <v>140.84324659737587</v>
      </c>
      <c r="AS291" s="14">
        <f t="shared" si="138"/>
        <v>0.17872265193370146</v>
      </c>
      <c r="AT291" s="10">
        <v>298</v>
      </c>
      <c r="AU291" s="6">
        <v>9.0500000000000007</v>
      </c>
      <c r="AV291" s="6">
        <f t="shared" si="132"/>
        <v>1.6174399999999984</v>
      </c>
      <c r="AW291" s="6">
        <f t="shared" si="133"/>
        <v>1.9053301999999981</v>
      </c>
      <c r="AX291" s="6">
        <f t="shared" si="134"/>
        <v>0.28789019999999965</v>
      </c>
      <c r="AY291" s="12">
        <f t="shared" si="135"/>
        <v>0.36543980195705139</v>
      </c>
      <c r="BB291" s="13">
        <f t="shared" si="136"/>
        <v>690.48698400000001</v>
      </c>
    </row>
    <row r="292" spans="1:54" x14ac:dyDescent="0.25">
      <c r="A292" s="1">
        <v>43858</v>
      </c>
      <c r="B292" s="6">
        <v>34.409999999999997</v>
      </c>
      <c r="C292" s="6">
        <v>31.26</v>
      </c>
      <c r="D292" s="6">
        <v>34.81</v>
      </c>
      <c r="E292" s="6">
        <f t="shared" si="118"/>
        <v>33.943285256831487</v>
      </c>
      <c r="F292" s="6">
        <v>33.872019783890394</v>
      </c>
      <c r="G292" s="6">
        <v>38.96</v>
      </c>
      <c r="H292" s="6">
        <v>31.46</v>
      </c>
      <c r="I292" s="6">
        <v>36.25</v>
      </c>
      <c r="J292" s="6">
        <v>28.592427960908616</v>
      </c>
      <c r="K292" s="6">
        <f t="shared" si="119"/>
        <v>-1.8400000000000034</v>
      </c>
      <c r="L292" s="7">
        <f t="shared" si="111"/>
        <v>7.6575720390913844</v>
      </c>
      <c r="M292" s="6">
        <f t="shared" si="112"/>
        <v>2.9499999999999957</v>
      </c>
      <c r="N292" s="6">
        <f t="shared" si="113"/>
        <v>3.149999999999995</v>
      </c>
      <c r="O292" s="6">
        <f t="shared" si="114"/>
        <v>-0.19999999999999929</v>
      </c>
      <c r="P292" s="6">
        <f t="shared" si="115"/>
        <v>3.3500000000000014</v>
      </c>
      <c r="Q292" s="6">
        <f t="shared" si="120"/>
        <v>2.4832852568314863</v>
      </c>
      <c r="R292" s="6">
        <f t="shared" si="121"/>
        <v>2.4120197838903934</v>
      </c>
      <c r="S292" s="6">
        <f t="shared" si="116"/>
        <v>7.5</v>
      </c>
      <c r="T292" s="6">
        <f t="shared" si="122"/>
        <v>4.5500000000000043</v>
      </c>
      <c r="U292" s="4" t="str">
        <f t="shared" si="123"/>
        <v>LOWER</v>
      </c>
      <c r="V292" s="8">
        <v>746.75</v>
      </c>
      <c r="W292" s="9">
        <f t="shared" si="124"/>
        <v>0.93798021610960802</v>
      </c>
      <c r="X292" s="6">
        <f t="shared" si="125"/>
        <v>33.974078095927553</v>
      </c>
      <c r="Y292" s="6">
        <f t="shared" si="126"/>
        <v>0.83592190407244971</v>
      </c>
      <c r="Z292" s="6">
        <f t="shared" si="127"/>
        <v>0.10205831203715832</v>
      </c>
      <c r="AA292" s="5">
        <f t="shared" si="128"/>
        <v>1</v>
      </c>
      <c r="AB292" s="5">
        <f t="shared" si="129"/>
        <v>2020</v>
      </c>
      <c r="AC292" s="5">
        <f t="shared" si="137"/>
        <v>5</v>
      </c>
      <c r="AF292" s="10">
        <v>60.09</v>
      </c>
      <c r="AG292" s="8">
        <f t="shared" si="130"/>
        <v>2035.3696688139739</v>
      </c>
      <c r="AL292" s="11">
        <f t="shared" si="117"/>
        <v>43858</v>
      </c>
      <c r="AM292" s="10">
        <v>749</v>
      </c>
      <c r="AN292" s="6">
        <v>4.1943000000000001</v>
      </c>
      <c r="AO292" s="8">
        <f t="shared" si="131"/>
        <v>142.49747575774896</v>
      </c>
      <c r="AS292" s="14">
        <f t="shared" si="138"/>
        <v>0.1805559246954597</v>
      </c>
      <c r="AT292" s="10">
        <v>298</v>
      </c>
      <c r="AU292" s="6">
        <v>9.0299999999999994</v>
      </c>
      <c r="AV292" s="6">
        <f t="shared" si="132"/>
        <v>1.6304200000000009</v>
      </c>
      <c r="AW292" s="6">
        <f t="shared" si="133"/>
        <v>1.9184505999999999</v>
      </c>
      <c r="AX292" s="6">
        <f t="shared" si="134"/>
        <v>0.28803059999999903</v>
      </c>
      <c r="AY292" s="12">
        <f t="shared" si="135"/>
        <v>0.36503590090461752</v>
      </c>
      <c r="BB292" s="13">
        <f t="shared" si="136"/>
        <v>689.16421200000002</v>
      </c>
    </row>
    <row r="293" spans="1:54" x14ac:dyDescent="0.25">
      <c r="A293" s="1">
        <v>43859</v>
      </c>
      <c r="B293" s="6">
        <v>34.42</v>
      </c>
      <c r="C293" s="6">
        <v>31.27</v>
      </c>
      <c r="D293" s="6">
        <v>34.869999999999997</v>
      </c>
      <c r="E293" s="6">
        <f t="shared" si="118"/>
        <v>33.456115274840911</v>
      </c>
      <c r="F293" s="6">
        <v>33.191631036975956</v>
      </c>
      <c r="G293" s="6">
        <v>39.020000000000003</v>
      </c>
      <c r="H293" s="6">
        <v>31.52</v>
      </c>
      <c r="I293" s="6">
        <v>36.75</v>
      </c>
      <c r="J293" s="6">
        <v>30.335874831782043</v>
      </c>
      <c r="K293" s="6">
        <f t="shared" si="119"/>
        <v>-2.3299999999999983</v>
      </c>
      <c r="L293" s="7">
        <f t="shared" si="111"/>
        <v>6.4141251682179572</v>
      </c>
      <c r="M293" s="6">
        <f t="shared" si="112"/>
        <v>2.9000000000000021</v>
      </c>
      <c r="N293" s="6">
        <f t="shared" si="113"/>
        <v>3.1500000000000021</v>
      </c>
      <c r="O293" s="6">
        <f t="shared" si="114"/>
        <v>-0.25</v>
      </c>
      <c r="P293" s="6">
        <f t="shared" si="115"/>
        <v>3.3499999999999979</v>
      </c>
      <c r="Q293" s="6">
        <f t="shared" si="120"/>
        <v>1.9361152748409118</v>
      </c>
      <c r="R293" s="6">
        <f t="shared" si="121"/>
        <v>1.6716310369759562</v>
      </c>
      <c r="S293" s="6">
        <f t="shared" si="116"/>
        <v>7.5000000000000036</v>
      </c>
      <c r="T293" s="6">
        <f t="shared" si="122"/>
        <v>4.6000000000000014</v>
      </c>
      <c r="U293" s="4" t="str">
        <f t="shared" si="123"/>
        <v>LOWER</v>
      </c>
      <c r="V293" s="8">
        <v>731.75</v>
      </c>
      <c r="W293" s="9">
        <f t="shared" si="124"/>
        <v>1.6783689630240417</v>
      </c>
      <c r="X293" s="6">
        <f t="shared" si="125"/>
        <v>33.486466160638876</v>
      </c>
      <c r="Y293" s="6">
        <f t="shared" si="126"/>
        <v>1.383533839361121</v>
      </c>
      <c r="Z293" s="6">
        <f t="shared" si="127"/>
        <v>0.29483512366292075</v>
      </c>
      <c r="AA293" s="5">
        <f t="shared" si="128"/>
        <v>1</v>
      </c>
      <c r="AB293" s="5">
        <f t="shared" si="129"/>
        <v>2020</v>
      </c>
      <c r="AC293" s="5">
        <f t="shared" si="137"/>
        <v>5</v>
      </c>
      <c r="AF293" s="10">
        <v>60.045000000000002</v>
      </c>
      <c r="AG293" s="8">
        <f t="shared" si="130"/>
        <v>1992.9914856152213</v>
      </c>
      <c r="AL293" s="11">
        <f t="shared" si="117"/>
        <v>43859</v>
      </c>
      <c r="AM293" s="10">
        <v>738.25</v>
      </c>
      <c r="AN293" s="6">
        <v>4.2302999999999997</v>
      </c>
      <c r="AO293" s="8">
        <f t="shared" si="131"/>
        <v>141.65779779935065</v>
      </c>
      <c r="AS293" s="14">
        <f t="shared" si="138"/>
        <v>0.1780899001109878</v>
      </c>
      <c r="AT293" s="10">
        <v>296</v>
      </c>
      <c r="AU293" s="6">
        <v>9.01</v>
      </c>
      <c r="AV293" s="6">
        <f t="shared" si="132"/>
        <v>1.60459</v>
      </c>
      <c r="AW293" s="6">
        <f t="shared" si="133"/>
        <v>1.8925971999999991</v>
      </c>
      <c r="AX293" s="6">
        <f t="shared" si="134"/>
        <v>0.28800719999999913</v>
      </c>
      <c r="AY293" s="12">
        <f t="shared" si="135"/>
        <v>0.36666563478203873</v>
      </c>
      <c r="BB293" s="13">
        <f t="shared" si="136"/>
        <v>689.3846739999999</v>
      </c>
    </row>
    <row r="294" spans="1:54" x14ac:dyDescent="0.25">
      <c r="A294" s="1">
        <v>43860</v>
      </c>
      <c r="B294" s="6">
        <v>33.53</v>
      </c>
      <c r="C294" s="6">
        <v>30.38</v>
      </c>
      <c r="D294" s="6">
        <v>33.979999999999997</v>
      </c>
      <c r="E294" s="6">
        <f t="shared" si="118"/>
        <v>32.651718327833223</v>
      </c>
      <c r="F294" s="6">
        <v>32.284446041090035</v>
      </c>
      <c r="G294" s="6">
        <v>38.130000000000003</v>
      </c>
      <c r="H294" s="6">
        <v>30.63</v>
      </c>
      <c r="I294" s="6">
        <v>35.875</v>
      </c>
      <c r="J294" s="6">
        <v>29.510435920508691</v>
      </c>
      <c r="K294" s="6">
        <f t="shared" si="119"/>
        <v>-2.3449999999999989</v>
      </c>
      <c r="L294" s="7">
        <f t="shared" si="111"/>
        <v>6.3645640794913092</v>
      </c>
      <c r="M294" s="6">
        <f t="shared" si="112"/>
        <v>2.9000000000000021</v>
      </c>
      <c r="N294" s="6">
        <f t="shared" si="113"/>
        <v>3.1500000000000021</v>
      </c>
      <c r="O294" s="6">
        <f t="shared" si="114"/>
        <v>-0.25</v>
      </c>
      <c r="P294" s="6">
        <f t="shared" si="115"/>
        <v>3.3499999999999979</v>
      </c>
      <c r="Q294" s="6">
        <f t="shared" si="120"/>
        <v>2.0217183278332236</v>
      </c>
      <c r="R294" s="6">
        <f t="shared" si="121"/>
        <v>1.6544460410900363</v>
      </c>
      <c r="S294" s="6">
        <f t="shared" si="116"/>
        <v>7.5000000000000036</v>
      </c>
      <c r="T294" s="6">
        <f t="shared" si="122"/>
        <v>4.6000000000000014</v>
      </c>
      <c r="U294" s="4" t="str">
        <f t="shared" si="123"/>
        <v>LOWER</v>
      </c>
      <c r="V294" s="8">
        <v>711.75</v>
      </c>
      <c r="W294" s="9">
        <f t="shared" si="124"/>
        <v>1.6955539589099615</v>
      </c>
      <c r="X294" s="6">
        <f t="shared" si="125"/>
        <v>32.681339476790122</v>
      </c>
      <c r="Y294" s="6">
        <f t="shared" si="126"/>
        <v>1.2986605232098754</v>
      </c>
      <c r="Z294" s="6">
        <f t="shared" si="127"/>
        <v>0.39689343570008617</v>
      </c>
      <c r="AA294" s="5">
        <f t="shared" si="128"/>
        <v>1</v>
      </c>
      <c r="AB294" s="5">
        <f t="shared" si="129"/>
        <v>2020</v>
      </c>
      <c r="AC294" s="5">
        <f t="shared" si="137"/>
        <v>5</v>
      </c>
      <c r="AF294" s="10">
        <v>60.064999999999998</v>
      </c>
      <c r="AG294" s="8">
        <f t="shared" si="130"/>
        <v>1939.165251458073</v>
      </c>
      <c r="AL294" s="11">
        <f t="shared" si="117"/>
        <v>43860</v>
      </c>
      <c r="AM294" s="10">
        <v>720.5</v>
      </c>
      <c r="AN294" s="6">
        <v>4.2430000000000003</v>
      </c>
      <c r="AO294" s="8">
        <f t="shared" si="131"/>
        <v>138.66692340002052</v>
      </c>
      <c r="AS294" s="14">
        <f t="shared" si="138"/>
        <v>0.17833257918552026</v>
      </c>
      <c r="AT294" s="10">
        <v>292</v>
      </c>
      <c r="AU294" s="6">
        <v>8.84</v>
      </c>
      <c r="AV294" s="6">
        <f t="shared" si="132"/>
        <v>1.5764599999999991</v>
      </c>
      <c r="AW294" s="6">
        <f t="shared" si="133"/>
        <v>1.8665497999999996</v>
      </c>
      <c r="AX294" s="6">
        <f t="shared" si="134"/>
        <v>0.29008980000000051</v>
      </c>
      <c r="AY294" s="12">
        <f t="shared" si="135"/>
        <v>0.3637465333829083</v>
      </c>
      <c r="BB294" s="13">
        <f t="shared" si="136"/>
        <v>669.76355599999999</v>
      </c>
    </row>
    <row r="295" spans="1:54" x14ac:dyDescent="0.25">
      <c r="A295" s="1">
        <v>43861</v>
      </c>
      <c r="B295" s="6">
        <v>32.840000000000003</v>
      </c>
      <c r="C295" s="6">
        <v>29.69</v>
      </c>
      <c r="D295" s="6">
        <v>33.29</v>
      </c>
      <c r="E295" s="6">
        <f t="shared" si="118"/>
        <v>31.971946259939404</v>
      </c>
      <c r="F295" s="6">
        <v>31.796834105801359</v>
      </c>
      <c r="G295" s="6">
        <v>37.44</v>
      </c>
      <c r="H295" s="6">
        <v>29.94</v>
      </c>
      <c r="I295" s="6">
        <v>35.875</v>
      </c>
      <c r="J295" s="6">
        <v>28.788446939041467</v>
      </c>
      <c r="K295" s="6">
        <f t="shared" si="119"/>
        <v>-3.0349999999999966</v>
      </c>
      <c r="L295" s="7">
        <f t="shared" si="111"/>
        <v>7.0865530609585328</v>
      </c>
      <c r="M295" s="6">
        <f t="shared" si="112"/>
        <v>2.9000000000000021</v>
      </c>
      <c r="N295" s="6">
        <f t="shared" si="113"/>
        <v>3.1500000000000021</v>
      </c>
      <c r="O295" s="6">
        <f t="shared" si="114"/>
        <v>-0.25</v>
      </c>
      <c r="P295" s="6">
        <f t="shared" si="115"/>
        <v>3.3499999999999979</v>
      </c>
      <c r="Q295" s="6">
        <f t="shared" si="120"/>
        <v>2.0319462599394029</v>
      </c>
      <c r="R295" s="6">
        <f t="shared" si="121"/>
        <v>1.856834105801358</v>
      </c>
      <c r="S295" s="6">
        <f t="shared" si="116"/>
        <v>7.4999999999999964</v>
      </c>
      <c r="T295" s="6">
        <f t="shared" si="122"/>
        <v>4.5999999999999943</v>
      </c>
      <c r="U295" s="4" t="str">
        <f t="shared" si="123"/>
        <v>LOWER</v>
      </c>
      <c r="V295" s="8">
        <v>701</v>
      </c>
      <c r="W295" s="9">
        <f t="shared" si="124"/>
        <v>1.4931658941986399</v>
      </c>
      <c r="X295" s="6">
        <f t="shared" si="125"/>
        <v>32.000950729875683</v>
      </c>
      <c r="Y295" s="6">
        <f t="shared" si="126"/>
        <v>1.2890492701243161</v>
      </c>
      <c r="Z295" s="6">
        <f t="shared" si="127"/>
        <v>0.20411662407432374</v>
      </c>
      <c r="AA295" s="5">
        <f t="shared" si="128"/>
        <v>1</v>
      </c>
      <c r="AB295" s="5">
        <f t="shared" si="129"/>
        <v>2020</v>
      </c>
      <c r="AC295" s="5">
        <f t="shared" si="137"/>
        <v>5</v>
      </c>
      <c r="AF295" s="10">
        <v>60.27</v>
      </c>
      <c r="AG295" s="8">
        <f t="shared" si="130"/>
        <v>1916.3951915566481</v>
      </c>
      <c r="AL295" s="11">
        <f t="shared" si="117"/>
        <v>43861</v>
      </c>
      <c r="AM295" s="10">
        <v>705.5</v>
      </c>
      <c r="AN295" s="6">
        <v>4.282</v>
      </c>
      <c r="AO295" s="8">
        <f t="shared" si="131"/>
        <v>137.02807102532771</v>
      </c>
      <c r="AS295" s="14">
        <f t="shared" si="138"/>
        <v>0.17051418842224733</v>
      </c>
      <c r="AT295" s="10">
        <v>291</v>
      </c>
      <c r="AU295" s="6">
        <v>8.81</v>
      </c>
      <c r="AV295" s="6">
        <f t="shared" si="132"/>
        <v>1.5022299999999991</v>
      </c>
      <c r="AW295" s="6">
        <f t="shared" si="133"/>
        <v>1.7939343999999995</v>
      </c>
      <c r="AX295" s="6">
        <f t="shared" si="134"/>
        <v>0.29170440000000042</v>
      </c>
      <c r="AY295" s="12">
        <f t="shared" si="135"/>
        <v>0.35973777196047479</v>
      </c>
      <c r="BB295" s="13">
        <f t="shared" si="136"/>
        <v>654.55167800000004</v>
      </c>
    </row>
    <row r="296" spans="1:54" x14ac:dyDescent="0.25">
      <c r="A296" s="1">
        <v>43864</v>
      </c>
      <c r="B296" s="6">
        <v>33.19</v>
      </c>
      <c r="C296" s="6">
        <v>30.04</v>
      </c>
      <c r="D296" s="6">
        <v>33.64</v>
      </c>
      <c r="E296" s="6">
        <f t="shared" si="118"/>
        <v>32.198536949237344</v>
      </c>
      <c r="F296" s="6">
        <v>32.03497016722141</v>
      </c>
      <c r="G296" s="6">
        <v>37.79</v>
      </c>
      <c r="H296" s="6">
        <v>30.29</v>
      </c>
      <c r="I296" s="6">
        <v>35.875</v>
      </c>
      <c r="J296" s="6">
        <v>28.880008374496963</v>
      </c>
      <c r="K296" s="6">
        <f t="shared" si="119"/>
        <v>-2.6850000000000023</v>
      </c>
      <c r="L296" s="7">
        <f t="shared" si="111"/>
        <v>6.9949916255030367</v>
      </c>
      <c r="M296" s="6">
        <f t="shared" si="112"/>
        <v>2.8999999999999986</v>
      </c>
      <c r="N296" s="6">
        <f t="shared" si="113"/>
        <v>3.1499999999999986</v>
      </c>
      <c r="O296" s="6">
        <f t="shared" si="114"/>
        <v>-0.25</v>
      </c>
      <c r="P296" s="6">
        <f t="shared" si="115"/>
        <v>3.3500000000000014</v>
      </c>
      <c r="Q296" s="6">
        <f t="shared" si="120"/>
        <v>1.9085369492373445</v>
      </c>
      <c r="R296" s="6">
        <f t="shared" si="121"/>
        <v>1.7449701672214104</v>
      </c>
      <c r="S296" s="6">
        <f t="shared" si="116"/>
        <v>7.5</v>
      </c>
      <c r="T296" s="6">
        <f t="shared" si="122"/>
        <v>4.6000000000000014</v>
      </c>
      <c r="U296" s="4" t="str">
        <f t="shared" si="123"/>
        <v>LOWER</v>
      </c>
      <c r="V296" s="8">
        <v>706.25</v>
      </c>
      <c r="W296" s="9">
        <f t="shared" si="124"/>
        <v>1.605029832778591</v>
      </c>
      <c r="X296" s="6">
        <f t="shared" si="125"/>
        <v>32.227746978847165</v>
      </c>
      <c r="Y296" s="6">
        <f t="shared" si="126"/>
        <v>1.4122530211528357</v>
      </c>
      <c r="Z296" s="6">
        <f t="shared" si="127"/>
        <v>0.19277681162575533</v>
      </c>
      <c r="AA296" s="5">
        <f t="shared" si="128"/>
        <v>2</v>
      </c>
      <c r="AB296" s="5">
        <f t="shared" si="129"/>
        <v>2020</v>
      </c>
      <c r="AC296" s="5">
        <f t="shared" si="137"/>
        <v>6</v>
      </c>
      <c r="AF296" s="10">
        <v>60.271000000000001</v>
      </c>
      <c r="AG296" s="8">
        <f t="shared" si="130"/>
        <v>1930.7796869486019</v>
      </c>
      <c r="AL296" s="11">
        <f t="shared" si="117"/>
        <v>43864</v>
      </c>
      <c r="AM296" s="10">
        <v>710.5</v>
      </c>
      <c r="AN296" s="6">
        <v>4.2476000000000003</v>
      </c>
      <c r="AO296" s="8">
        <f t="shared" si="131"/>
        <v>136.89057806735124</v>
      </c>
      <c r="AS296" s="14">
        <f t="shared" si="138"/>
        <v>0.16719548022598871</v>
      </c>
      <c r="AT296" s="10">
        <v>290</v>
      </c>
      <c r="AU296" s="6">
        <v>8.85</v>
      </c>
      <c r="AV296" s="6">
        <f t="shared" si="132"/>
        <v>1.4796800000000001</v>
      </c>
      <c r="AW296" s="6">
        <f t="shared" si="133"/>
        <v>1.7705653999999988</v>
      </c>
      <c r="AX296" s="6">
        <f t="shared" si="134"/>
        <v>0.29088539999999874</v>
      </c>
      <c r="AY296" s="12">
        <f t="shared" si="135"/>
        <v>0.36297873573478973</v>
      </c>
      <c r="BB296" s="13">
        <f t="shared" si="136"/>
        <v>662.26784799999996</v>
      </c>
    </row>
    <row r="297" spans="1:54" x14ac:dyDescent="0.25">
      <c r="A297" s="1">
        <v>43865</v>
      </c>
      <c r="B297" s="6">
        <v>33.630000000000003</v>
      </c>
      <c r="C297" s="6">
        <v>30.48</v>
      </c>
      <c r="D297" s="6">
        <v>34.08</v>
      </c>
      <c r="E297" s="6">
        <f t="shared" si="118"/>
        <v>32.765013672482198</v>
      </c>
      <c r="F297" s="6">
        <v>32.488562665164373</v>
      </c>
      <c r="G297" s="6">
        <v>38.229999999999997</v>
      </c>
      <c r="H297" s="6">
        <v>30.73</v>
      </c>
      <c r="I297" s="6">
        <v>36</v>
      </c>
      <c r="J297" s="6">
        <v>29.496207215954833</v>
      </c>
      <c r="K297" s="6">
        <f t="shared" si="119"/>
        <v>-2.3699999999999974</v>
      </c>
      <c r="L297" s="7">
        <f t="shared" si="111"/>
        <v>6.5037927840451673</v>
      </c>
      <c r="M297" s="6">
        <f t="shared" si="112"/>
        <v>2.9000000000000021</v>
      </c>
      <c r="N297" s="6">
        <f t="shared" si="113"/>
        <v>3.1500000000000021</v>
      </c>
      <c r="O297" s="6">
        <f t="shared" si="114"/>
        <v>-0.25</v>
      </c>
      <c r="P297" s="6">
        <f t="shared" si="115"/>
        <v>3.3499999999999979</v>
      </c>
      <c r="Q297" s="6">
        <f t="shared" si="120"/>
        <v>2.0350136724821972</v>
      </c>
      <c r="R297" s="6">
        <f t="shared" si="121"/>
        <v>1.7585626651643729</v>
      </c>
      <c r="S297" s="6">
        <f t="shared" si="116"/>
        <v>7.4999999999999964</v>
      </c>
      <c r="T297" s="6">
        <f t="shared" si="122"/>
        <v>4.5999999999999943</v>
      </c>
      <c r="U297" s="4" t="str">
        <f t="shared" si="123"/>
        <v>LOWER</v>
      </c>
      <c r="V297" s="8">
        <v>716.25</v>
      </c>
      <c r="W297" s="9">
        <f t="shared" si="124"/>
        <v>1.591437334835625</v>
      </c>
      <c r="X297" s="6">
        <f t="shared" si="125"/>
        <v>32.794737601275862</v>
      </c>
      <c r="Y297" s="6">
        <f t="shared" si="126"/>
        <v>1.2852623987241358</v>
      </c>
      <c r="Z297" s="6">
        <f t="shared" si="127"/>
        <v>0.30617493611148916</v>
      </c>
      <c r="AA297" s="5">
        <f t="shared" si="128"/>
        <v>2</v>
      </c>
      <c r="AB297" s="5">
        <f t="shared" si="129"/>
        <v>2020</v>
      </c>
      <c r="AC297" s="5">
        <f t="shared" si="137"/>
        <v>6</v>
      </c>
      <c r="AF297" s="10">
        <v>60.5</v>
      </c>
      <c r="AG297" s="8">
        <f t="shared" si="130"/>
        <v>1965.5580412424445</v>
      </c>
      <c r="AL297" s="11">
        <f t="shared" si="117"/>
        <v>43865</v>
      </c>
      <c r="AM297" s="10">
        <v>723</v>
      </c>
      <c r="AN297" s="6">
        <v>4.2545000000000002</v>
      </c>
      <c r="AO297" s="8">
        <f t="shared" si="131"/>
        <v>139.52521112462819</v>
      </c>
      <c r="AS297" s="14">
        <f t="shared" si="138"/>
        <v>0.16640315315315296</v>
      </c>
      <c r="AT297" s="10">
        <v>289</v>
      </c>
      <c r="AU297" s="6">
        <v>8.8800000000000008</v>
      </c>
      <c r="AV297" s="6">
        <f t="shared" si="132"/>
        <v>1.4776599999999984</v>
      </c>
      <c r="AW297" s="6">
        <f t="shared" si="133"/>
        <v>1.7675157999999982</v>
      </c>
      <c r="AX297" s="6">
        <f t="shared" si="134"/>
        <v>0.28985579999999977</v>
      </c>
      <c r="AY297" s="12">
        <f t="shared" si="135"/>
        <v>0.36683134117269761</v>
      </c>
      <c r="BB297" s="13">
        <f t="shared" si="136"/>
        <v>671.96817599999997</v>
      </c>
    </row>
    <row r="298" spans="1:54" x14ac:dyDescent="0.25">
      <c r="A298" s="1">
        <v>43866</v>
      </c>
      <c r="B298" s="6">
        <v>34.72</v>
      </c>
      <c r="C298" s="6">
        <v>31.57</v>
      </c>
      <c r="D298" s="6">
        <v>34.67</v>
      </c>
      <c r="E298" s="6">
        <f t="shared" si="118"/>
        <v>33.127558775358899</v>
      </c>
      <c r="F298" s="6">
        <v>32.862776475967308</v>
      </c>
      <c r="G298" s="6">
        <v>38.82</v>
      </c>
      <c r="H298" s="6">
        <v>31.32</v>
      </c>
      <c r="I298" s="6">
        <v>37</v>
      </c>
      <c r="J298" s="6">
        <v>30.896481350356602</v>
      </c>
      <c r="K298" s="6">
        <f t="shared" si="119"/>
        <v>-2.2800000000000011</v>
      </c>
      <c r="L298" s="7">
        <f t="shared" si="111"/>
        <v>6.103518649643398</v>
      </c>
      <c r="M298" s="6">
        <f t="shared" si="112"/>
        <v>3.3999999999999986</v>
      </c>
      <c r="N298" s="6">
        <f t="shared" si="113"/>
        <v>3.1499999999999986</v>
      </c>
      <c r="O298" s="6">
        <f t="shared" si="114"/>
        <v>0.25</v>
      </c>
      <c r="P298" s="6">
        <f t="shared" si="115"/>
        <v>3.3500000000000014</v>
      </c>
      <c r="Q298" s="6">
        <f t="shared" si="120"/>
        <v>1.8075587753588991</v>
      </c>
      <c r="R298" s="6">
        <f t="shared" si="121"/>
        <v>1.5427764759673082</v>
      </c>
      <c r="S298" s="6">
        <f t="shared" si="116"/>
        <v>7.5</v>
      </c>
      <c r="T298" s="6">
        <f t="shared" si="122"/>
        <v>4.1000000000000014</v>
      </c>
      <c r="U298" s="4" t="str">
        <f t="shared" si="123"/>
        <v>LOWER</v>
      </c>
      <c r="V298" s="8">
        <v>724.5</v>
      </c>
      <c r="W298" s="9">
        <f t="shared" si="124"/>
        <v>1.8072235240326933</v>
      </c>
      <c r="X298" s="6">
        <f t="shared" si="125"/>
        <v>33.157611599630229</v>
      </c>
      <c r="Y298" s="6">
        <f t="shared" si="126"/>
        <v>1.5123884003697725</v>
      </c>
      <c r="Z298" s="6">
        <f t="shared" si="127"/>
        <v>0.29483512366292075</v>
      </c>
      <c r="AA298" s="5">
        <f t="shared" si="128"/>
        <v>2</v>
      </c>
      <c r="AB298" s="5">
        <f t="shared" si="129"/>
        <v>2020</v>
      </c>
      <c r="AC298" s="5">
        <f t="shared" si="137"/>
        <v>6</v>
      </c>
      <c r="AF298" s="10">
        <v>60.402999999999999</v>
      </c>
      <c r="AG298" s="8">
        <f t="shared" si="130"/>
        <v>1985.0102874778536</v>
      </c>
      <c r="AL298" s="11">
        <f t="shared" si="117"/>
        <v>43866</v>
      </c>
      <c r="AM298" s="10">
        <v>731</v>
      </c>
      <c r="AN298" s="6">
        <v>4.2352999999999996</v>
      </c>
      <c r="AO298" s="8">
        <f t="shared" si="131"/>
        <v>140.43243240791392</v>
      </c>
      <c r="AS298" s="14">
        <f t="shared" si="138"/>
        <v>0.17547184684684661</v>
      </c>
      <c r="AT298" s="10">
        <v>287</v>
      </c>
      <c r="AU298" s="6">
        <v>8.8800000000000008</v>
      </c>
      <c r="AV298" s="6">
        <f t="shared" si="132"/>
        <v>1.558189999999998</v>
      </c>
      <c r="AW298" s="6">
        <f t="shared" si="133"/>
        <v>1.8454951999999984</v>
      </c>
      <c r="AX298" s="6">
        <f t="shared" si="134"/>
        <v>0.28730520000000048</v>
      </c>
      <c r="AY298" s="12">
        <f t="shared" si="135"/>
        <v>0.37589874467230638</v>
      </c>
      <c r="BB298" s="13">
        <f t="shared" si="136"/>
        <v>695.99853399999995</v>
      </c>
    </row>
    <row r="299" spans="1:54" x14ac:dyDescent="0.25">
      <c r="A299" s="1">
        <v>43867</v>
      </c>
      <c r="B299" s="6">
        <v>34.64</v>
      </c>
      <c r="C299" s="6">
        <v>31.49</v>
      </c>
      <c r="D299" s="6">
        <v>34.590000000000003</v>
      </c>
      <c r="E299" s="6">
        <f t="shared" si="118"/>
        <v>33.524092481630298</v>
      </c>
      <c r="F299" s="6">
        <v>33.350388411255992</v>
      </c>
      <c r="G299" s="6">
        <v>38.74</v>
      </c>
      <c r="H299" s="6">
        <v>31.24</v>
      </c>
      <c r="I299" s="6">
        <v>37.75</v>
      </c>
      <c r="J299" s="6">
        <v>31.380128663027687</v>
      </c>
      <c r="K299" s="6">
        <f t="shared" si="119"/>
        <v>-3.1099999999999994</v>
      </c>
      <c r="L299" s="7">
        <f t="shared" si="111"/>
        <v>6.369871336972313</v>
      </c>
      <c r="M299" s="6">
        <f t="shared" si="112"/>
        <v>3.4000000000000021</v>
      </c>
      <c r="N299" s="6">
        <f t="shared" si="113"/>
        <v>3.1500000000000021</v>
      </c>
      <c r="O299" s="6">
        <f t="shared" si="114"/>
        <v>0.25</v>
      </c>
      <c r="P299" s="6">
        <f t="shared" si="115"/>
        <v>3.350000000000005</v>
      </c>
      <c r="Q299" s="6">
        <f t="shared" si="120"/>
        <v>2.2840924816302994</v>
      </c>
      <c r="R299" s="6">
        <f t="shared" si="121"/>
        <v>2.1103884112559932</v>
      </c>
      <c r="S299" s="6">
        <f t="shared" si="116"/>
        <v>7.5000000000000036</v>
      </c>
      <c r="T299" s="6">
        <f t="shared" si="122"/>
        <v>4.1000000000000014</v>
      </c>
      <c r="U299" s="4" t="str">
        <f t="shared" si="123"/>
        <v>LOWER</v>
      </c>
      <c r="V299" s="8">
        <v>735.25</v>
      </c>
      <c r="W299" s="9">
        <f t="shared" si="124"/>
        <v>1.2396115887440118</v>
      </c>
      <c r="X299" s="6">
        <f t="shared" si="125"/>
        <v>33.554505035330315</v>
      </c>
      <c r="Y299" s="6">
        <f t="shared" si="126"/>
        <v>1.035494964669688</v>
      </c>
      <c r="Z299" s="6">
        <f t="shared" si="127"/>
        <v>0.20411662407432374</v>
      </c>
      <c r="AA299" s="5">
        <f t="shared" si="128"/>
        <v>2</v>
      </c>
      <c r="AB299" s="5">
        <f t="shared" si="129"/>
        <v>2020</v>
      </c>
      <c r="AC299" s="5">
        <f t="shared" si="137"/>
        <v>6</v>
      </c>
      <c r="AF299" s="10">
        <v>60.497</v>
      </c>
      <c r="AG299" s="8">
        <f t="shared" si="130"/>
        <v>2017.5984477157538</v>
      </c>
      <c r="AL299" s="11">
        <f t="shared" si="117"/>
        <v>43867</v>
      </c>
      <c r="AM299" s="10">
        <v>739.75</v>
      </c>
      <c r="AN299" s="6">
        <v>4.2821999999999996</v>
      </c>
      <c r="AO299" s="8">
        <f t="shared" si="131"/>
        <v>143.68710146229148</v>
      </c>
      <c r="AS299" s="14">
        <f t="shared" si="138"/>
        <v>0.17574015748031488</v>
      </c>
      <c r="AT299" s="10">
        <v>288</v>
      </c>
      <c r="AU299" s="6">
        <v>8.89</v>
      </c>
      <c r="AV299" s="6">
        <f t="shared" si="132"/>
        <v>1.5623299999999993</v>
      </c>
      <c r="AW299" s="6">
        <f t="shared" si="133"/>
        <v>1.849822399999999</v>
      </c>
      <c r="AX299" s="6">
        <f t="shared" si="134"/>
        <v>0.28749239999999965</v>
      </c>
      <c r="AY299" s="12">
        <f t="shared" si="135"/>
        <v>0.37454255106793527</v>
      </c>
      <c r="BB299" s="13">
        <f t="shared" si="136"/>
        <v>694.23483799999997</v>
      </c>
    </row>
    <row r="300" spans="1:54" x14ac:dyDescent="0.25">
      <c r="A300" s="1">
        <v>43868</v>
      </c>
      <c r="B300" s="6">
        <v>34.369999999999997</v>
      </c>
      <c r="C300" s="6">
        <v>31.22</v>
      </c>
      <c r="D300" s="6">
        <v>34.32</v>
      </c>
      <c r="E300" s="6">
        <f t="shared" si="118"/>
        <v>33.252183654472766</v>
      </c>
      <c r="F300" s="6">
        <v>33.078232912490222</v>
      </c>
      <c r="G300" s="6">
        <v>38.47</v>
      </c>
      <c r="H300" s="6">
        <v>30.97</v>
      </c>
      <c r="I300" s="6">
        <v>37.25</v>
      </c>
      <c r="J300" s="6">
        <v>30.783599063391183</v>
      </c>
      <c r="K300" s="6">
        <f t="shared" si="119"/>
        <v>-2.8800000000000026</v>
      </c>
      <c r="L300" s="7">
        <f t="shared" si="111"/>
        <v>6.4664009366088173</v>
      </c>
      <c r="M300" s="6">
        <f t="shared" si="112"/>
        <v>3.3999999999999986</v>
      </c>
      <c r="N300" s="6">
        <f t="shared" si="113"/>
        <v>3.1499999999999986</v>
      </c>
      <c r="O300" s="6">
        <f t="shared" si="114"/>
        <v>0.25</v>
      </c>
      <c r="P300" s="6">
        <f t="shared" si="115"/>
        <v>3.3500000000000014</v>
      </c>
      <c r="Q300" s="6">
        <f t="shared" si="120"/>
        <v>2.2821836544727674</v>
      </c>
      <c r="R300" s="6">
        <f t="shared" si="121"/>
        <v>2.108232912490223</v>
      </c>
      <c r="S300" s="6">
        <f t="shared" si="116"/>
        <v>7.5</v>
      </c>
      <c r="T300" s="6">
        <f t="shared" si="122"/>
        <v>4.1000000000000014</v>
      </c>
      <c r="U300" s="4" t="str">
        <f t="shared" si="123"/>
        <v>LOWER</v>
      </c>
      <c r="V300" s="8">
        <v>729.25</v>
      </c>
      <c r="W300" s="9">
        <f t="shared" si="124"/>
        <v>1.2417670875097784</v>
      </c>
      <c r="X300" s="6">
        <f t="shared" si="125"/>
        <v>33.282349536564546</v>
      </c>
      <c r="Y300" s="6">
        <f t="shared" si="126"/>
        <v>1.0376504634354546</v>
      </c>
      <c r="Z300" s="6">
        <f t="shared" si="127"/>
        <v>0.20411662407432374</v>
      </c>
      <c r="AA300" s="5">
        <f t="shared" si="128"/>
        <v>2</v>
      </c>
      <c r="AB300" s="5">
        <f t="shared" si="129"/>
        <v>2020</v>
      </c>
      <c r="AC300" s="5">
        <f t="shared" si="137"/>
        <v>6</v>
      </c>
      <c r="AF300" s="10">
        <v>60.69</v>
      </c>
      <c r="AG300" s="8">
        <f t="shared" si="130"/>
        <v>2007.5179554590311</v>
      </c>
      <c r="AL300" s="11">
        <f t="shared" si="117"/>
        <v>43868</v>
      </c>
      <c r="AM300" s="10">
        <v>733.75</v>
      </c>
      <c r="AN300" s="6">
        <v>4.3202999999999996</v>
      </c>
      <c r="AO300" s="8">
        <f t="shared" si="131"/>
        <v>143.7897347028198</v>
      </c>
      <c r="AS300" s="14">
        <f t="shared" si="138"/>
        <v>0.17351011235955038</v>
      </c>
      <c r="AT300" s="10">
        <v>289</v>
      </c>
      <c r="AU300" s="6">
        <v>8.9</v>
      </c>
      <c r="AV300" s="6">
        <f t="shared" si="132"/>
        <v>1.5442399999999985</v>
      </c>
      <c r="AW300" s="6">
        <f t="shared" si="133"/>
        <v>1.8323641999999989</v>
      </c>
      <c r="AX300" s="6">
        <f t="shared" si="134"/>
        <v>0.28812420000000039</v>
      </c>
      <c r="AY300" s="12">
        <f t="shared" si="135"/>
        <v>0.371901239180637</v>
      </c>
      <c r="BB300" s="13">
        <f t="shared" si="136"/>
        <v>688.28236399999992</v>
      </c>
    </row>
    <row r="301" spans="1:54" x14ac:dyDescent="0.25">
      <c r="A301" s="1">
        <v>43871</v>
      </c>
      <c r="B301" s="6">
        <v>34.020000000000003</v>
      </c>
      <c r="C301" s="6">
        <v>30.87</v>
      </c>
      <c r="D301" s="6">
        <v>33.97</v>
      </c>
      <c r="E301" s="6">
        <f t="shared" si="118"/>
        <v>33.240854120007867</v>
      </c>
      <c r="F301" s="6">
        <v>33.066893100041646</v>
      </c>
      <c r="G301" s="6">
        <v>38.619999999999997</v>
      </c>
      <c r="H301" s="6">
        <v>30.62</v>
      </c>
      <c r="I301" s="6">
        <v>37</v>
      </c>
      <c r="J301" s="6">
        <v>30.170243534826938</v>
      </c>
      <c r="K301" s="6">
        <f t="shared" si="119"/>
        <v>-2.9799999999999969</v>
      </c>
      <c r="L301" s="7">
        <f t="shared" si="111"/>
        <v>6.8297564651730625</v>
      </c>
      <c r="M301" s="6">
        <f t="shared" si="112"/>
        <v>3.4000000000000021</v>
      </c>
      <c r="N301" s="6">
        <f t="shared" si="113"/>
        <v>3.1500000000000021</v>
      </c>
      <c r="O301" s="6">
        <f t="shared" si="114"/>
        <v>0.25</v>
      </c>
      <c r="P301" s="6">
        <f t="shared" si="115"/>
        <v>3.3499999999999979</v>
      </c>
      <c r="Q301" s="6">
        <f t="shared" si="120"/>
        <v>2.6208541200078663</v>
      </c>
      <c r="R301" s="6">
        <f t="shared" si="121"/>
        <v>2.4468931000416454</v>
      </c>
      <c r="S301" s="6">
        <f t="shared" si="116"/>
        <v>7.9999999999999964</v>
      </c>
      <c r="T301" s="6">
        <f t="shared" si="122"/>
        <v>4.5999999999999943</v>
      </c>
      <c r="U301" s="4" t="str">
        <f t="shared" si="123"/>
        <v>LOWER</v>
      </c>
      <c r="V301" s="8">
        <v>729</v>
      </c>
      <c r="W301" s="9">
        <f t="shared" si="124"/>
        <v>0.90310689995835247</v>
      </c>
      <c r="X301" s="6">
        <f t="shared" si="125"/>
        <v>33.27100972411597</v>
      </c>
      <c r="Y301" s="6">
        <f t="shared" si="126"/>
        <v>0.69899027588402873</v>
      </c>
      <c r="Z301" s="6">
        <f t="shared" si="127"/>
        <v>0.20411662407432374</v>
      </c>
      <c r="AA301" s="5">
        <f t="shared" si="128"/>
        <v>2</v>
      </c>
      <c r="AB301" s="5">
        <f t="shared" si="129"/>
        <v>2020</v>
      </c>
      <c r="AC301" s="5">
        <f t="shared" si="137"/>
        <v>7</v>
      </c>
      <c r="AF301" s="10">
        <v>60.789000000000001</v>
      </c>
      <c r="AG301" s="8">
        <f t="shared" si="130"/>
        <v>2010.1033646584317</v>
      </c>
      <c r="AL301" s="11">
        <f t="shared" si="117"/>
        <v>43871</v>
      </c>
      <c r="AM301" s="10">
        <v>733.5</v>
      </c>
      <c r="AN301" s="6">
        <v>4.3247999999999998</v>
      </c>
      <c r="AO301" s="8">
        <f t="shared" si="131"/>
        <v>143.89046285485676</v>
      </c>
      <c r="AS301" s="14">
        <f t="shared" si="138"/>
        <v>0.18736434977578484</v>
      </c>
      <c r="AT301" s="10">
        <v>297</v>
      </c>
      <c r="AU301" s="6">
        <v>8.92</v>
      </c>
      <c r="AV301" s="6">
        <f t="shared" si="132"/>
        <v>1.6712900000000008</v>
      </c>
      <c r="AW301" s="6">
        <f t="shared" si="133"/>
        <v>1.9602331999999993</v>
      </c>
      <c r="AX301" s="6">
        <f t="shared" si="134"/>
        <v>0.28894319999999851</v>
      </c>
      <c r="AY301" s="12">
        <f t="shared" si="135"/>
        <v>0.36317500985415846</v>
      </c>
      <c r="BB301" s="13">
        <f t="shared" si="136"/>
        <v>680.566194</v>
      </c>
    </row>
    <row r="302" spans="1:54" x14ac:dyDescent="0.25">
      <c r="A302" s="1">
        <v>43872</v>
      </c>
      <c r="B302" s="6">
        <v>34.119999999999997</v>
      </c>
      <c r="C302" s="6">
        <v>30.97</v>
      </c>
      <c r="D302" s="6">
        <v>34.07</v>
      </c>
      <c r="E302" s="6">
        <f t="shared" si="118"/>
        <v>33.614728757349468</v>
      </c>
      <c r="F302" s="6">
        <v>33.134931974733085</v>
      </c>
      <c r="G302" s="6">
        <v>38.72</v>
      </c>
      <c r="H302" s="6">
        <v>30.72</v>
      </c>
      <c r="I302" s="6">
        <v>36.5</v>
      </c>
      <c r="J302" s="6">
        <v>29.569707019133041</v>
      </c>
      <c r="K302" s="6">
        <f t="shared" si="119"/>
        <v>-2.3800000000000026</v>
      </c>
      <c r="L302" s="7">
        <f t="shared" si="111"/>
        <v>6.9302929808669589</v>
      </c>
      <c r="M302" s="6">
        <f t="shared" si="112"/>
        <v>3.3999999999999986</v>
      </c>
      <c r="N302" s="6">
        <f t="shared" si="113"/>
        <v>3.1499999999999986</v>
      </c>
      <c r="O302" s="6">
        <f t="shared" si="114"/>
        <v>0.25</v>
      </c>
      <c r="P302" s="6">
        <f t="shared" si="115"/>
        <v>3.3500000000000014</v>
      </c>
      <c r="Q302" s="6">
        <f t="shared" si="120"/>
        <v>2.8947287573494691</v>
      </c>
      <c r="R302" s="6">
        <f t="shared" si="121"/>
        <v>2.4149319747330864</v>
      </c>
      <c r="S302" s="6">
        <f t="shared" si="116"/>
        <v>8</v>
      </c>
      <c r="T302" s="6">
        <f t="shared" si="122"/>
        <v>4.6000000000000014</v>
      </c>
      <c r="U302" s="4" t="str">
        <f t="shared" si="123"/>
        <v>LOWER</v>
      </c>
      <c r="V302" s="8">
        <v>730.5</v>
      </c>
      <c r="W302" s="9">
        <f t="shared" si="124"/>
        <v>0.93506802526691501</v>
      </c>
      <c r="X302" s="6">
        <f t="shared" si="125"/>
        <v>33.645223534918905</v>
      </c>
      <c r="Y302" s="6">
        <f t="shared" si="126"/>
        <v>0.42477646508109501</v>
      </c>
      <c r="Z302" s="6">
        <f t="shared" si="127"/>
        <v>0.51029156018582</v>
      </c>
      <c r="AA302" s="5">
        <f t="shared" si="128"/>
        <v>2</v>
      </c>
      <c r="AB302" s="5">
        <f t="shared" si="129"/>
        <v>2020</v>
      </c>
      <c r="AC302" s="5">
        <f t="shared" si="137"/>
        <v>7</v>
      </c>
      <c r="AF302" s="10">
        <v>60.932000000000002</v>
      </c>
      <c r="AG302" s="8">
        <f t="shared" si="130"/>
        <v>2018.9776750844362</v>
      </c>
      <c r="AL302" s="11">
        <f t="shared" si="117"/>
        <v>43872</v>
      </c>
      <c r="AM302" s="10">
        <v>741.75</v>
      </c>
      <c r="AN302" s="6">
        <v>4.3315999999999999</v>
      </c>
      <c r="AO302" s="8">
        <f t="shared" si="131"/>
        <v>145.73765026385476</v>
      </c>
      <c r="AS302" s="14">
        <f t="shared" si="138"/>
        <v>0.18734490481522942</v>
      </c>
      <c r="AT302" s="10">
        <v>297</v>
      </c>
      <c r="AU302" s="6">
        <v>8.93</v>
      </c>
      <c r="AV302" s="6">
        <f t="shared" si="132"/>
        <v>1.6729899999999986</v>
      </c>
      <c r="AW302" s="6">
        <f t="shared" si="133"/>
        <v>1.9616992</v>
      </c>
      <c r="AX302" s="6">
        <f t="shared" si="134"/>
        <v>0.28870920000000133</v>
      </c>
      <c r="AY302" s="12">
        <f t="shared" si="135"/>
        <v>0.36385411710662313</v>
      </c>
      <c r="BB302" s="13">
        <f t="shared" si="136"/>
        <v>682.77081399999997</v>
      </c>
    </row>
    <row r="303" spans="1:54" x14ac:dyDescent="0.25">
      <c r="A303" s="1">
        <v>43873</v>
      </c>
      <c r="B303" s="6">
        <v>34.43</v>
      </c>
      <c r="C303" s="6">
        <v>31.28</v>
      </c>
      <c r="D303" s="6">
        <v>34.380000000000003</v>
      </c>
      <c r="E303" s="6">
        <f t="shared" si="118"/>
        <v>33.53542201609519</v>
      </c>
      <c r="F303" s="6">
        <v>33.066893100041646</v>
      </c>
      <c r="G303" s="6">
        <v>39.03</v>
      </c>
      <c r="H303" s="6">
        <v>31.03</v>
      </c>
      <c r="I303" s="6">
        <v>36.25</v>
      </c>
      <c r="J303" s="6">
        <v>29.702249865300303</v>
      </c>
      <c r="K303" s="6">
        <f t="shared" si="119"/>
        <v>-1.8200000000000003</v>
      </c>
      <c r="L303" s="7">
        <f t="shared" si="111"/>
        <v>6.5477501346996974</v>
      </c>
      <c r="M303" s="6">
        <f t="shared" si="112"/>
        <v>3.3999999999999986</v>
      </c>
      <c r="N303" s="6">
        <f t="shared" si="113"/>
        <v>3.1499999999999986</v>
      </c>
      <c r="O303" s="6">
        <f t="shared" si="114"/>
        <v>0.25</v>
      </c>
      <c r="P303" s="6">
        <f t="shared" si="115"/>
        <v>3.3500000000000014</v>
      </c>
      <c r="Q303" s="6">
        <f t="shared" si="120"/>
        <v>2.5054220160951886</v>
      </c>
      <c r="R303" s="6">
        <f t="shared" si="121"/>
        <v>2.0368931000416453</v>
      </c>
      <c r="S303" s="6">
        <f t="shared" si="116"/>
        <v>8</v>
      </c>
      <c r="T303" s="6">
        <f t="shared" si="122"/>
        <v>4.6000000000000014</v>
      </c>
      <c r="U303" s="4" t="str">
        <f t="shared" si="123"/>
        <v>LOWER</v>
      </c>
      <c r="V303" s="8">
        <v>729</v>
      </c>
      <c r="W303" s="9">
        <f t="shared" si="124"/>
        <v>1.3131068999583562</v>
      </c>
      <c r="X303" s="6">
        <f t="shared" si="125"/>
        <v>33.565844847778891</v>
      </c>
      <c r="Y303" s="6">
        <f t="shared" si="126"/>
        <v>0.81415515222111168</v>
      </c>
      <c r="Z303" s="6">
        <f t="shared" si="127"/>
        <v>0.49895174773724449</v>
      </c>
      <c r="AA303" s="5">
        <f t="shared" si="128"/>
        <v>2</v>
      </c>
      <c r="AB303" s="5">
        <f t="shared" si="129"/>
        <v>2020</v>
      </c>
      <c r="AC303" s="5">
        <f t="shared" si="137"/>
        <v>7</v>
      </c>
      <c r="AF303" s="10">
        <v>61.043999999999997</v>
      </c>
      <c r="AG303" s="8">
        <f t="shared" si="130"/>
        <v>2018.535422398942</v>
      </c>
      <c r="AL303" s="11">
        <f t="shared" si="117"/>
        <v>43873</v>
      </c>
      <c r="AM303" s="10">
        <v>740</v>
      </c>
      <c r="AN303" s="6">
        <v>4.3548</v>
      </c>
      <c r="AO303" s="8">
        <f t="shared" si="131"/>
        <v>146.17254114310754</v>
      </c>
      <c r="AS303" s="14">
        <f t="shared" si="138"/>
        <v>0.18082796892341846</v>
      </c>
      <c r="AT303" s="10">
        <v>297</v>
      </c>
      <c r="AU303" s="6">
        <v>9.01</v>
      </c>
      <c r="AV303" s="6">
        <f t="shared" si="132"/>
        <v>1.6292600000000004</v>
      </c>
      <c r="AW303" s="6">
        <f t="shared" si="133"/>
        <v>1.9172437999999996</v>
      </c>
      <c r="AX303" s="6">
        <f t="shared" si="134"/>
        <v>0.28798379999999923</v>
      </c>
      <c r="AY303" s="12">
        <f t="shared" si="135"/>
        <v>0.36595017537548336</v>
      </c>
      <c r="BB303" s="13">
        <f t="shared" si="136"/>
        <v>689.60513600000002</v>
      </c>
    </row>
    <row r="304" spans="1:54" x14ac:dyDescent="0.25">
      <c r="A304" s="1">
        <v>43874</v>
      </c>
      <c r="B304" s="6">
        <v>33.82</v>
      </c>
      <c r="C304" s="6">
        <v>30.67</v>
      </c>
      <c r="D304" s="6">
        <v>34.07</v>
      </c>
      <c r="E304" s="6">
        <f t="shared" si="118"/>
        <v>33.05958156856952</v>
      </c>
      <c r="F304" s="6">
        <v>32.79473760127587</v>
      </c>
      <c r="G304" s="6">
        <v>38.72</v>
      </c>
      <c r="H304" s="6">
        <v>30.72</v>
      </c>
      <c r="I304" s="6">
        <v>35.25</v>
      </c>
      <c r="J304" s="6">
        <v>28.830124476838094</v>
      </c>
      <c r="K304" s="6">
        <f t="shared" si="119"/>
        <v>-1.4299999999999997</v>
      </c>
      <c r="L304" s="7">
        <f t="shared" si="111"/>
        <v>6.419875523161906</v>
      </c>
      <c r="M304" s="6">
        <f t="shared" si="112"/>
        <v>3.1000000000000014</v>
      </c>
      <c r="N304" s="6">
        <f t="shared" si="113"/>
        <v>3.1499999999999986</v>
      </c>
      <c r="O304" s="6">
        <f t="shared" si="114"/>
        <v>-4.9999999999997158E-2</v>
      </c>
      <c r="P304" s="6">
        <f t="shared" si="115"/>
        <v>3.3500000000000014</v>
      </c>
      <c r="Q304" s="6">
        <f t="shared" si="120"/>
        <v>2.3395815685695212</v>
      </c>
      <c r="R304" s="6">
        <f t="shared" si="121"/>
        <v>2.0747376012758707</v>
      </c>
      <c r="S304" s="6">
        <f t="shared" si="116"/>
        <v>8</v>
      </c>
      <c r="T304" s="6">
        <f t="shared" si="122"/>
        <v>4.8999999999999986</v>
      </c>
      <c r="U304" s="4" t="str">
        <f t="shared" si="123"/>
        <v>LOWER</v>
      </c>
      <c r="V304" s="8">
        <v>723</v>
      </c>
      <c r="W304" s="9">
        <f t="shared" si="124"/>
        <v>1.2752623987241307</v>
      </c>
      <c r="X304" s="6">
        <f t="shared" si="125"/>
        <v>33.089572724938783</v>
      </c>
      <c r="Y304" s="6">
        <f t="shared" si="126"/>
        <v>0.98042727506121707</v>
      </c>
      <c r="Z304" s="6">
        <f t="shared" si="127"/>
        <v>0.29483512366291365</v>
      </c>
      <c r="AA304" s="5">
        <f t="shared" si="128"/>
        <v>2</v>
      </c>
      <c r="AB304" s="5">
        <f t="shared" si="129"/>
        <v>2020</v>
      </c>
      <c r="AC304" s="5">
        <f t="shared" si="137"/>
        <v>7</v>
      </c>
      <c r="AF304" s="10">
        <v>61.305</v>
      </c>
      <c r="AG304" s="8">
        <f t="shared" si="130"/>
        <v>2010.4813886462171</v>
      </c>
      <c r="AL304" s="11">
        <f t="shared" si="117"/>
        <v>43874</v>
      </c>
      <c r="AM304" s="10">
        <v>729.5</v>
      </c>
      <c r="AN304" s="6">
        <v>4.3498000000000001</v>
      </c>
      <c r="AO304" s="8">
        <f t="shared" si="131"/>
        <v>143.93302343893876</v>
      </c>
      <c r="AS304" s="14">
        <f t="shared" si="138"/>
        <v>0.17161393805309752</v>
      </c>
      <c r="AT304" s="10">
        <v>298</v>
      </c>
      <c r="AU304" s="6">
        <v>9.0399999999999991</v>
      </c>
      <c r="AV304" s="6">
        <f t="shared" si="132"/>
        <v>1.5513900000000014</v>
      </c>
      <c r="AW304" s="6">
        <f t="shared" si="133"/>
        <v>1.8408012000000014</v>
      </c>
      <c r="AX304" s="6">
        <f t="shared" si="134"/>
        <v>0.28941119999999998</v>
      </c>
      <c r="AY304" s="12">
        <f t="shared" si="135"/>
        <v>0.36103664801084673</v>
      </c>
      <c r="BB304" s="13">
        <f t="shared" si="136"/>
        <v>676.15695400000004</v>
      </c>
    </row>
    <row r="305" spans="1:54" x14ac:dyDescent="0.25">
      <c r="A305" s="1">
        <v>43875</v>
      </c>
      <c r="B305" s="6">
        <v>33.67</v>
      </c>
      <c r="C305" s="6">
        <v>30.52</v>
      </c>
      <c r="D305" s="6">
        <v>33.92</v>
      </c>
      <c r="E305" s="6">
        <f t="shared" si="118"/>
        <v>33.206865516613178</v>
      </c>
      <c r="F305" s="6">
        <v>32.840096851070157</v>
      </c>
      <c r="G305" s="6">
        <v>38.57</v>
      </c>
      <c r="H305" s="6">
        <v>30.57</v>
      </c>
      <c r="I305" s="6">
        <v>35.25</v>
      </c>
      <c r="J305" s="6">
        <v>29.129391426888667</v>
      </c>
      <c r="K305" s="6">
        <f t="shared" si="119"/>
        <v>-1.5799999999999983</v>
      </c>
      <c r="L305" s="7">
        <f t="shared" si="111"/>
        <v>6.1206085731113333</v>
      </c>
      <c r="M305" s="6">
        <f t="shared" si="112"/>
        <v>3.1000000000000014</v>
      </c>
      <c r="N305" s="6">
        <f t="shared" si="113"/>
        <v>3.1500000000000021</v>
      </c>
      <c r="O305" s="6">
        <f t="shared" si="114"/>
        <v>-5.0000000000000711E-2</v>
      </c>
      <c r="P305" s="6">
        <f t="shared" si="115"/>
        <v>3.3500000000000014</v>
      </c>
      <c r="Q305" s="6">
        <f t="shared" si="120"/>
        <v>2.6368655166131774</v>
      </c>
      <c r="R305" s="6">
        <f t="shared" si="121"/>
        <v>2.2700968510701571</v>
      </c>
      <c r="S305" s="6">
        <f t="shared" si="116"/>
        <v>8</v>
      </c>
      <c r="T305" s="6">
        <f t="shared" si="122"/>
        <v>4.8999999999999986</v>
      </c>
      <c r="U305" s="4" t="str">
        <f t="shared" si="123"/>
        <v>LOWER</v>
      </c>
      <c r="V305" s="8">
        <v>724</v>
      </c>
      <c r="W305" s="9">
        <f t="shared" si="124"/>
        <v>1.0799031489298443</v>
      </c>
      <c r="X305" s="6">
        <f t="shared" si="125"/>
        <v>33.236990286770244</v>
      </c>
      <c r="Y305" s="6">
        <f t="shared" si="126"/>
        <v>0.68300971322975812</v>
      </c>
      <c r="Z305" s="6">
        <f t="shared" si="127"/>
        <v>0.39689343570008617</v>
      </c>
      <c r="AA305" s="5">
        <f t="shared" si="128"/>
        <v>2</v>
      </c>
      <c r="AB305" s="5">
        <f t="shared" si="129"/>
        <v>2020</v>
      </c>
      <c r="AC305" s="5">
        <f t="shared" si="137"/>
        <v>7</v>
      </c>
      <c r="AF305" s="10">
        <v>61.36</v>
      </c>
      <c r="AG305" s="8">
        <f t="shared" si="130"/>
        <v>2015.0683427816653</v>
      </c>
      <c r="AL305" s="11">
        <f t="shared" si="117"/>
        <v>43875</v>
      </c>
      <c r="AM305" s="10">
        <v>732.75</v>
      </c>
      <c r="AN305" s="6">
        <v>4.2973999999999997</v>
      </c>
      <c r="AO305" s="8">
        <f t="shared" si="131"/>
        <v>142.83264205836647</v>
      </c>
      <c r="AS305" s="14">
        <f t="shared" si="138"/>
        <v>0.16966075388026597</v>
      </c>
      <c r="AT305" s="10">
        <v>297</v>
      </c>
      <c r="AU305" s="6">
        <v>9.02</v>
      </c>
      <c r="AV305" s="6">
        <f t="shared" si="132"/>
        <v>1.5303399999999989</v>
      </c>
      <c r="AW305" s="6">
        <f t="shared" si="133"/>
        <v>1.8201022000000009</v>
      </c>
      <c r="AX305" s="6">
        <f t="shared" si="134"/>
        <v>0.28976220000000197</v>
      </c>
      <c r="AY305" s="12">
        <f t="shared" si="135"/>
        <v>0.36078667337064479</v>
      </c>
      <c r="BB305" s="13">
        <f t="shared" si="136"/>
        <v>672.85002399999996</v>
      </c>
    </row>
    <row r="306" spans="1:54" x14ac:dyDescent="0.25">
      <c r="A306" s="1">
        <v>43879</v>
      </c>
      <c r="B306" s="6">
        <v>33.58</v>
      </c>
      <c r="C306" s="6">
        <v>30.43</v>
      </c>
      <c r="D306" s="6">
        <v>33.229999999999997</v>
      </c>
      <c r="E306" s="6">
        <f t="shared" si="118"/>
        <v>31.892639518685122</v>
      </c>
      <c r="F306" s="6">
        <v>31.819513730698507</v>
      </c>
      <c r="G306" s="6">
        <v>38.479999999999997</v>
      </c>
      <c r="H306" s="6">
        <v>30.48</v>
      </c>
      <c r="I306" s="6">
        <v>35.25</v>
      </c>
      <c r="J306" s="6">
        <v>28.849094356410571</v>
      </c>
      <c r="K306" s="6">
        <f t="shared" si="119"/>
        <v>-1.6700000000000017</v>
      </c>
      <c r="L306" s="7">
        <f t="shared" si="111"/>
        <v>6.4009056435894287</v>
      </c>
      <c r="M306" s="6">
        <f t="shared" si="112"/>
        <v>3.0999999999999979</v>
      </c>
      <c r="N306" s="6">
        <f t="shared" si="113"/>
        <v>3.1499999999999986</v>
      </c>
      <c r="O306" s="6">
        <f t="shared" si="114"/>
        <v>-5.0000000000000711E-2</v>
      </c>
      <c r="P306" s="6">
        <f t="shared" si="115"/>
        <v>2.7499999999999964</v>
      </c>
      <c r="Q306" s="6">
        <f t="shared" si="120"/>
        <v>1.4126395186851219</v>
      </c>
      <c r="R306" s="6">
        <f t="shared" si="121"/>
        <v>1.3395137306985063</v>
      </c>
      <c r="S306" s="6">
        <f t="shared" si="116"/>
        <v>7.9999999999999964</v>
      </c>
      <c r="T306" s="6">
        <f t="shared" si="122"/>
        <v>4.8999999999999986</v>
      </c>
      <c r="U306" s="4" t="str">
        <f t="shared" si="123"/>
        <v>HIGHER</v>
      </c>
      <c r="V306" s="8">
        <v>701.5</v>
      </c>
      <c r="W306" s="9">
        <f t="shared" si="124"/>
        <v>1.4104862693014901</v>
      </c>
      <c r="X306" s="6">
        <f t="shared" si="125"/>
        <v>31.921572042735669</v>
      </c>
      <c r="Y306" s="6">
        <f t="shared" si="126"/>
        <v>1.3084279572643283</v>
      </c>
      <c r="Z306" s="6">
        <f t="shared" si="127"/>
        <v>0.10205831203716187</v>
      </c>
      <c r="AA306" s="5">
        <f t="shared" si="128"/>
        <v>2</v>
      </c>
      <c r="AB306" s="5">
        <f t="shared" si="129"/>
        <v>2020</v>
      </c>
      <c r="AC306" s="5">
        <f t="shared" si="137"/>
        <v>8</v>
      </c>
      <c r="AF306" s="10">
        <v>61.473999999999997</v>
      </c>
      <c r="AG306" s="8">
        <f t="shared" si="130"/>
        <v>1956.0727870809601</v>
      </c>
      <c r="AL306" s="11">
        <f t="shared" si="117"/>
        <v>43879</v>
      </c>
      <c r="AM306" s="10">
        <v>703.75</v>
      </c>
      <c r="AN306" s="6">
        <v>4.3556999999999997</v>
      </c>
      <c r="AO306" s="8">
        <f t="shared" si="131"/>
        <v>139.04079134654376</v>
      </c>
      <c r="AS306" s="14">
        <f t="shared" si="138"/>
        <v>0.17370111111111106</v>
      </c>
      <c r="AT306" s="10">
        <v>298</v>
      </c>
      <c r="AU306" s="6">
        <v>9</v>
      </c>
      <c r="AV306" s="6">
        <f t="shared" si="132"/>
        <v>1.5633099999999995</v>
      </c>
      <c r="AW306" s="6">
        <f t="shared" si="133"/>
        <v>1.8532827999999988</v>
      </c>
      <c r="AX306" s="6">
        <f t="shared" si="134"/>
        <v>0.28997279999999925</v>
      </c>
      <c r="AY306" s="12">
        <f t="shared" si="135"/>
        <v>0.35939538193866366</v>
      </c>
      <c r="BB306" s="13">
        <f t="shared" si="136"/>
        <v>670.86586599999998</v>
      </c>
    </row>
    <row r="307" spans="1:54" x14ac:dyDescent="0.25">
      <c r="A307" s="1">
        <v>43880</v>
      </c>
      <c r="B307" s="6">
        <v>33.39</v>
      </c>
      <c r="C307" s="6">
        <v>30.24</v>
      </c>
      <c r="D307" s="6">
        <v>33.090000000000003</v>
      </c>
      <c r="E307" s="6">
        <f t="shared" si="118"/>
        <v>31.677378363852082</v>
      </c>
      <c r="F307" s="6">
        <v>31.615397106624176</v>
      </c>
      <c r="G307" s="6">
        <v>38.340000000000003</v>
      </c>
      <c r="H307" s="6">
        <v>30.34</v>
      </c>
      <c r="I307" s="6">
        <v>34.5</v>
      </c>
      <c r="J307" s="6">
        <v>27.744958988009468</v>
      </c>
      <c r="K307" s="6">
        <f t="shared" si="119"/>
        <v>-1.1099999999999994</v>
      </c>
      <c r="L307" s="7">
        <f t="shared" si="111"/>
        <v>6.7550410119905315</v>
      </c>
      <c r="M307" s="6">
        <f t="shared" si="112"/>
        <v>3.0500000000000007</v>
      </c>
      <c r="N307" s="6">
        <f t="shared" si="113"/>
        <v>3.1500000000000021</v>
      </c>
      <c r="O307" s="6">
        <f t="shared" si="114"/>
        <v>-0.10000000000000142</v>
      </c>
      <c r="P307" s="6">
        <f t="shared" si="115"/>
        <v>2.7500000000000036</v>
      </c>
      <c r="Q307" s="6">
        <f t="shared" si="120"/>
        <v>1.337378363852082</v>
      </c>
      <c r="R307" s="6">
        <f t="shared" si="121"/>
        <v>1.275397106624176</v>
      </c>
      <c r="S307" s="6">
        <f t="shared" si="116"/>
        <v>8.0000000000000036</v>
      </c>
      <c r="T307" s="6">
        <f t="shared" si="122"/>
        <v>4.9500000000000028</v>
      </c>
      <c r="U307" s="4" t="str">
        <f t="shared" si="123"/>
        <v>HIGHER</v>
      </c>
      <c r="V307" s="8">
        <v>697</v>
      </c>
      <c r="W307" s="9">
        <f t="shared" si="124"/>
        <v>1.4746028933758275</v>
      </c>
      <c r="X307" s="6">
        <f t="shared" si="125"/>
        <v>31.706115606212762</v>
      </c>
      <c r="Y307" s="6">
        <f t="shared" si="126"/>
        <v>1.3838843937872412</v>
      </c>
      <c r="Z307" s="6">
        <f t="shared" si="127"/>
        <v>9.0718499588586354E-2</v>
      </c>
      <c r="AA307" s="5">
        <f t="shared" si="128"/>
        <v>2</v>
      </c>
      <c r="AB307" s="5">
        <f t="shared" si="129"/>
        <v>2020</v>
      </c>
      <c r="AC307" s="5">
        <f t="shared" si="137"/>
        <v>8</v>
      </c>
      <c r="AF307" s="10">
        <v>61.537999999999997</v>
      </c>
      <c r="AG307" s="8">
        <f t="shared" si="130"/>
        <v>1945.5483071474382</v>
      </c>
      <c r="AL307" s="11">
        <f t="shared" si="117"/>
        <v>43880</v>
      </c>
      <c r="AM307" s="10">
        <v>699</v>
      </c>
      <c r="AN307" s="6">
        <v>4.3648999999999996</v>
      </c>
      <c r="AO307" s="8">
        <f t="shared" si="131"/>
        <v>138.39402400955808</v>
      </c>
      <c r="AS307" s="14">
        <f t="shared" si="138"/>
        <v>0.16735690607734791</v>
      </c>
      <c r="AT307" s="10">
        <v>299</v>
      </c>
      <c r="AU307" s="6">
        <v>9.0500000000000007</v>
      </c>
      <c r="AV307" s="6">
        <f t="shared" si="132"/>
        <v>1.5145799999999987</v>
      </c>
      <c r="AW307" s="6">
        <f t="shared" si="133"/>
        <v>1.8049973999999995</v>
      </c>
      <c r="AX307" s="6">
        <f t="shared" si="134"/>
        <v>0.29041740000000082</v>
      </c>
      <c r="AY307" s="12">
        <f t="shared" si="135"/>
        <v>0.35732036479946733</v>
      </c>
      <c r="BB307" s="13">
        <f t="shared" si="136"/>
        <v>666.67708799999991</v>
      </c>
    </row>
    <row r="308" spans="1:54" x14ac:dyDescent="0.25">
      <c r="A308" s="1">
        <v>43881</v>
      </c>
      <c r="B308" s="6">
        <v>33.17</v>
      </c>
      <c r="C308" s="6">
        <v>30.02</v>
      </c>
      <c r="D308" s="6">
        <v>32.869999999999997</v>
      </c>
      <c r="E308" s="6">
        <f t="shared" si="118"/>
        <v>31.586742088132901</v>
      </c>
      <c r="F308" s="6">
        <v>31.411280482549849</v>
      </c>
      <c r="G308" s="6">
        <v>38.119999999999997</v>
      </c>
      <c r="H308" s="6">
        <v>30.12</v>
      </c>
      <c r="I308" s="6">
        <v>34.5</v>
      </c>
      <c r="J308" s="6">
        <v>28.030997063890666</v>
      </c>
      <c r="K308" s="6">
        <f t="shared" si="119"/>
        <v>-1.3299999999999983</v>
      </c>
      <c r="L308" s="7">
        <f t="shared" si="111"/>
        <v>6.4690029361093337</v>
      </c>
      <c r="M308" s="6">
        <f t="shared" si="112"/>
        <v>3.0500000000000007</v>
      </c>
      <c r="N308" s="6">
        <f t="shared" si="113"/>
        <v>3.1500000000000021</v>
      </c>
      <c r="O308" s="6">
        <f t="shared" si="114"/>
        <v>-0.10000000000000142</v>
      </c>
      <c r="P308" s="6">
        <f t="shared" si="115"/>
        <v>2.7499999999999964</v>
      </c>
      <c r="Q308" s="6">
        <f t="shared" si="120"/>
        <v>1.4667420881329001</v>
      </c>
      <c r="R308" s="6">
        <f t="shared" si="121"/>
        <v>1.2912804825498476</v>
      </c>
      <c r="S308" s="6">
        <f t="shared" si="116"/>
        <v>7.9999999999999964</v>
      </c>
      <c r="T308" s="6">
        <f t="shared" si="122"/>
        <v>4.9499999999999957</v>
      </c>
      <c r="U308" s="4" t="str">
        <f t="shared" si="123"/>
        <v>HIGHER</v>
      </c>
      <c r="V308" s="8">
        <v>692.5</v>
      </c>
      <c r="W308" s="9">
        <f t="shared" si="124"/>
        <v>1.4587195174501488</v>
      </c>
      <c r="X308" s="6">
        <f t="shared" si="125"/>
        <v>31.615397106624172</v>
      </c>
      <c r="Y308" s="6">
        <f t="shared" si="126"/>
        <v>1.2546028933758251</v>
      </c>
      <c r="Z308" s="6">
        <f t="shared" si="127"/>
        <v>0.20411662407432374</v>
      </c>
      <c r="AA308" s="5">
        <f t="shared" si="128"/>
        <v>2</v>
      </c>
      <c r="AB308" s="5">
        <f t="shared" si="129"/>
        <v>2020</v>
      </c>
      <c r="AC308" s="5">
        <f t="shared" si="137"/>
        <v>8</v>
      </c>
      <c r="AF308" s="10">
        <v>61.598999999999997</v>
      </c>
      <c r="AG308" s="8">
        <f t="shared" si="130"/>
        <v>1934.9034664445878</v>
      </c>
      <c r="AL308" s="11">
        <f t="shared" si="117"/>
        <v>43881</v>
      </c>
      <c r="AM308" s="10">
        <v>697</v>
      </c>
      <c r="AN308" s="6">
        <v>4.3933</v>
      </c>
      <c r="AO308" s="8">
        <f t="shared" si="131"/>
        <v>138.895924108532</v>
      </c>
      <c r="AS308" s="14">
        <f t="shared" si="138"/>
        <v>0.16707436182019983</v>
      </c>
      <c r="AT308" s="10">
        <v>298</v>
      </c>
      <c r="AU308" s="6">
        <v>9.01</v>
      </c>
      <c r="AV308" s="6">
        <f t="shared" si="132"/>
        <v>1.5053400000000003</v>
      </c>
      <c r="AW308" s="6">
        <f t="shared" si="133"/>
        <v>1.7962721999999989</v>
      </c>
      <c r="AX308" s="6">
        <f t="shared" si="134"/>
        <v>0.29093219999999853</v>
      </c>
      <c r="AY308" s="12">
        <f t="shared" si="135"/>
        <v>0.35657196094411092</v>
      </c>
      <c r="BB308" s="13">
        <f t="shared" si="136"/>
        <v>661.82692399999996</v>
      </c>
    </row>
    <row r="309" spans="1:54" x14ac:dyDescent="0.25">
      <c r="A309" s="1">
        <v>43882</v>
      </c>
      <c r="B309" s="6">
        <v>33.69</v>
      </c>
      <c r="C309" s="6">
        <v>30.54</v>
      </c>
      <c r="D309" s="6">
        <v>33.39</v>
      </c>
      <c r="E309" s="6">
        <f t="shared" si="118"/>
        <v>31.835991846360638</v>
      </c>
      <c r="F309" s="6">
        <v>31.660756356418474</v>
      </c>
      <c r="G309" s="6">
        <v>38.64</v>
      </c>
      <c r="H309" s="6">
        <v>31.01</v>
      </c>
      <c r="I309" s="6">
        <v>34.5</v>
      </c>
      <c r="J309" s="6">
        <v>28.419931103207308</v>
      </c>
      <c r="K309" s="6">
        <f t="shared" si="119"/>
        <v>-0.81000000000000227</v>
      </c>
      <c r="L309" s="7">
        <f t="shared" si="111"/>
        <v>6.0800688967926924</v>
      </c>
      <c r="M309" s="6">
        <f t="shared" si="112"/>
        <v>2.6799999999999962</v>
      </c>
      <c r="N309" s="6">
        <f t="shared" si="113"/>
        <v>3.1499999999999986</v>
      </c>
      <c r="O309" s="6">
        <f t="shared" si="114"/>
        <v>-0.47000000000000242</v>
      </c>
      <c r="P309" s="6">
        <f t="shared" si="115"/>
        <v>2.379999999999999</v>
      </c>
      <c r="Q309" s="6">
        <f t="shared" si="120"/>
        <v>0.82599184636063683</v>
      </c>
      <c r="R309" s="6">
        <f t="shared" si="121"/>
        <v>0.65075635641847285</v>
      </c>
      <c r="S309" s="6">
        <f t="shared" si="116"/>
        <v>7.629999999999999</v>
      </c>
      <c r="T309" s="6">
        <f t="shared" si="122"/>
        <v>4.9500000000000028</v>
      </c>
      <c r="U309" s="4" t="str">
        <f t="shared" si="123"/>
        <v>HIGHER</v>
      </c>
      <c r="V309" s="8">
        <v>698</v>
      </c>
      <c r="W309" s="9">
        <f t="shared" si="124"/>
        <v>1.7292436435815262</v>
      </c>
      <c r="X309" s="6">
        <f t="shared" si="125"/>
        <v>31.864872980492798</v>
      </c>
      <c r="Y309" s="6">
        <f t="shared" si="126"/>
        <v>1.5251270195072024</v>
      </c>
      <c r="Z309" s="6">
        <f t="shared" si="127"/>
        <v>0.20411662407432374</v>
      </c>
      <c r="AA309" s="5">
        <f t="shared" si="128"/>
        <v>2</v>
      </c>
      <c r="AB309" s="5">
        <f t="shared" si="129"/>
        <v>2020</v>
      </c>
      <c r="AC309" s="5">
        <f t="shared" si="137"/>
        <v>8</v>
      </c>
      <c r="AF309" s="10">
        <v>61.648000000000003</v>
      </c>
      <c r="AG309" s="8">
        <f t="shared" si="130"/>
        <v>1951.8223078604863</v>
      </c>
      <c r="AL309" s="11">
        <f t="shared" si="117"/>
        <v>43882</v>
      </c>
      <c r="AM309" s="10">
        <v>702.5</v>
      </c>
      <c r="AN309" s="6">
        <v>4.3895</v>
      </c>
      <c r="AO309" s="8">
        <f t="shared" si="131"/>
        <v>139.87085994787313</v>
      </c>
      <c r="AS309" s="14">
        <f t="shared" si="138"/>
        <v>0.168596218020022</v>
      </c>
      <c r="AT309" s="10">
        <v>295</v>
      </c>
      <c r="AU309" s="6">
        <v>8.99</v>
      </c>
      <c r="AV309" s="6">
        <f t="shared" si="132"/>
        <v>1.5156799999999979</v>
      </c>
      <c r="AW309" s="6">
        <f t="shared" si="133"/>
        <v>1.8053953999999983</v>
      </c>
      <c r="AX309" s="6">
        <f t="shared" si="134"/>
        <v>0.2897154000000004</v>
      </c>
      <c r="AY309" s="12">
        <f t="shared" si="135"/>
        <v>0.36248359653970896</v>
      </c>
      <c r="BB309" s="13">
        <f t="shared" si="136"/>
        <v>673.29094799999996</v>
      </c>
    </row>
    <row r="310" spans="1:54" x14ac:dyDescent="0.25">
      <c r="A310" s="1">
        <v>43885</v>
      </c>
      <c r="B310" s="6">
        <v>32.54</v>
      </c>
      <c r="C310" s="6">
        <v>29.39</v>
      </c>
      <c r="D310" s="6">
        <v>32.24</v>
      </c>
      <c r="E310" s="6" t="e">
        <f t="shared" si="118"/>
        <v>#VALUE!</v>
      </c>
      <c r="F310" s="6" t="s">
        <v>43</v>
      </c>
      <c r="G310" s="6">
        <v>37.49</v>
      </c>
      <c r="H310" s="6">
        <v>29.87</v>
      </c>
      <c r="I310" s="6">
        <v>33.75</v>
      </c>
      <c r="J310" s="6">
        <v>27.35749916469619</v>
      </c>
      <c r="K310" s="6">
        <f t="shared" si="119"/>
        <v>-1.2100000000000009</v>
      </c>
      <c r="L310" s="7">
        <f t="shared" si="111"/>
        <v>6.3925008353038102</v>
      </c>
      <c r="M310" s="6">
        <f t="shared" si="112"/>
        <v>2.6699999999999982</v>
      </c>
      <c r="N310" s="6">
        <f t="shared" si="113"/>
        <v>3.1499999999999986</v>
      </c>
      <c r="O310" s="6">
        <f t="shared" si="114"/>
        <v>-0.48000000000000043</v>
      </c>
      <c r="P310" s="6">
        <f t="shared" si="115"/>
        <v>2.370000000000001</v>
      </c>
      <c r="Q310" s="6" t="e">
        <f t="shared" si="120"/>
        <v>#VALUE!</v>
      </c>
      <c r="R310" s="6" t="str">
        <f t="shared" si="121"/>
        <v/>
      </c>
      <c r="S310" s="6">
        <f t="shared" si="116"/>
        <v>7.620000000000001</v>
      </c>
      <c r="T310" s="6">
        <f t="shared" si="122"/>
        <v>4.9500000000000028</v>
      </c>
      <c r="U310" s="4" t="str">
        <f t="shared" si="123"/>
        <v>HIGHER</v>
      </c>
      <c r="W310" s="9"/>
      <c r="X310" s="6" t="str">
        <f t="shared" si="125"/>
        <v/>
      </c>
      <c r="Y310" s="6" t="str">
        <f t="shared" si="126"/>
        <v/>
      </c>
      <c r="Z310" s="6" t="str">
        <f t="shared" si="127"/>
        <v/>
      </c>
      <c r="AA310" s="5">
        <f t="shared" si="128"/>
        <v>2</v>
      </c>
      <c r="AB310" s="5">
        <f t="shared" si="129"/>
        <v>2020</v>
      </c>
      <c r="AC310" s="5">
        <f t="shared" si="137"/>
        <v>9</v>
      </c>
      <c r="AF310" s="10">
        <v>61.73</v>
      </c>
      <c r="AG310" s="8" t="str">
        <f t="shared" si="130"/>
        <v/>
      </c>
      <c r="AL310" s="11">
        <f t="shared" si="117"/>
        <v>43885</v>
      </c>
      <c r="AM310" s="10"/>
      <c r="AN310" s="6">
        <v>4.3878000000000004</v>
      </c>
      <c r="AO310" s="8" t="str">
        <f t="shared" si="131"/>
        <v/>
      </c>
      <c r="AS310" s="14">
        <f t="shared" si="138"/>
        <v>0.16391299435028234</v>
      </c>
      <c r="AT310" s="10">
        <v>292</v>
      </c>
      <c r="AU310" s="6">
        <v>8.85</v>
      </c>
      <c r="AV310" s="6">
        <f t="shared" si="132"/>
        <v>1.4506299999999985</v>
      </c>
      <c r="AW310" s="6">
        <f t="shared" si="133"/>
        <v>1.7430363999999994</v>
      </c>
      <c r="AX310" s="6">
        <f t="shared" si="134"/>
        <v>0.29240640000000084</v>
      </c>
      <c r="AY310" s="12">
        <f t="shared" si="135"/>
        <v>0.35683904480006901</v>
      </c>
      <c r="BB310" s="13">
        <f t="shared" si="136"/>
        <v>647.93781799999999</v>
      </c>
    </row>
    <row r="311" spans="1:54" x14ac:dyDescent="0.25">
      <c r="A311" s="1">
        <v>43886</v>
      </c>
      <c r="B311" s="6">
        <v>32.28</v>
      </c>
      <c r="C311" s="6">
        <v>29.13</v>
      </c>
      <c r="D311" s="6">
        <v>31.98</v>
      </c>
      <c r="E311" s="6" t="e">
        <f t="shared" si="118"/>
        <v>#VALUE!</v>
      </c>
      <c r="F311" s="6" t="s">
        <v>43</v>
      </c>
      <c r="G311" s="6">
        <v>37.229999999999997</v>
      </c>
      <c r="H311" s="6">
        <v>29.62</v>
      </c>
      <c r="I311" s="6">
        <v>33</v>
      </c>
      <c r="J311" s="6">
        <v>26.141590323319342</v>
      </c>
      <c r="K311" s="6">
        <f t="shared" si="119"/>
        <v>-0.71999999999999886</v>
      </c>
      <c r="L311" s="7">
        <f t="shared" si="111"/>
        <v>6.8584096766806582</v>
      </c>
      <c r="M311" s="6">
        <f t="shared" si="112"/>
        <v>2.66</v>
      </c>
      <c r="N311" s="6">
        <f t="shared" si="113"/>
        <v>3.1500000000000021</v>
      </c>
      <c r="O311" s="6">
        <f t="shared" si="114"/>
        <v>-0.49000000000000199</v>
      </c>
      <c r="P311" s="6">
        <f t="shared" si="115"/>
        <v>2.3599999999999994</v>
      </c>
      <c r="Q311" s="6" t="e">
        <f t="shared" si="120"/>
        <v>#VALUE!</v>
      </c>
      <c r="R311" s="6" t="str">
        <f t="shared" si="121"/>
        <v/>
      </c>
      <c r="S311" s="6">
        <f t="shared" si="116"/>
        <v>7.6099999999999959</v>
      </c>
      <c r="T311" s="6">
        <f t="shared" si="122"/>
        <v>4.9499999999999957</v>
      </c>
      <c r="U311" s="4" t="str">
        <f t="shared" si="123"/>
        <v>HIGHER</v>
      </c>
      <c r="W311" s="9"/>
      <c r="X311" s="6" t="str">
        <f t="shared" si="125"/>
        <v/>
      </c>
      <c r="Y311" s="6" t="str">
        <f t="shared" si="126"/>
        <v/>
      </c>
      <c r="Z311" s="6" t="str">
        <f t="shared" si="127"/>
        <v/>
      </c>
      <c r="AA311" s="5">
        <f t="shared" si="128"/>
        <v>2</v>
      </c>
      <c r="AB311" s="5">
        <f t="shared" si="129"/>
        <v>2020</v>
      </c>
      <c r="AC311" s="5">
        <f t="shared" si="137"/>
        <v>9</v>
      </c>
      <c r="AF311" s="10">
        <v>61.648000000000003</v>
      </c>
      <c r="AG311" s="8" t="str">
        <f t="shared" si="130"/>
        <v/>
      </c>
      <c r="AL311" s="11">
        <f t="shared" si="117"/>
        <v>43886</v>
      </c>
      <c r="AM311" s="10"/>
      <c r="AN311" s="6">
        <v>4.3878000000000004</v>
      </c>
      <c r="AO311" s="8" t="str">
        <f t="shared" si="131"/>
        <v/>
      </c>
      <c r="AS311" s="14">
        <f t="shared" si="138"/>
        <v>0.156596629213483</v>
      </c>
      <c r="AT311" s="10">
        <v>293</v>
      </c>
      <c r="AU311" s="6">
        <v>8.9</v>
      </c>
      <c r="AV311" s="6">
        <f t="shared" si="132"/>
        <v>1.3937099999999987</v>
      </c>
      <c r="AW311" s="6">
        <f t="shared" si="133"/>
        <v>1.6867247999999986</v>
      </c>
      <c r="AX311" s="6">
        <f t="shared" si="134"/>
        <v>0.29301479999999991</v>
      </c>
      <c r="AY311" s="12">
        <f t="shared" si="135"/>
        <v>0.35421758614027421</v>
      </c>
      <c r="BB311" s="13">
        <f t="shared" si="136"/>
        <v>642.20580599999994</v>
      </c>
    </row>
    <row r="312" spans="1:54" x14ac:dyDescent="0.25">
      <c r="A312" s="1">
        <v>43887</v>
      </c>
      <c r="B312" s="6">
        <v>32.32</v>
      </c>
      <c r="C312" s="6">
        <v>29.17</v>
      </c>
      <c r="D312" s="6">
        <v>31.82</v>
      </c>
      <c r="E312" s="6">
        <f t="shared" si="118"/>
        <v>30.340493296994232</v>
      </c>
      <c r="F312" s="6">
        <v>30.175240925655284</v>
      </c>
      <c r="G312" s="6">
        <v>37.07</v>
      </c>
      <c r="H312" s="6">
        <v>29.45</v>
      </c>
      <c r="I312" s="6">
        <v>32.75</v>
      </c>
      <c r="J312" s="6">
        <v>26.003964895095937</v>
      </c>
      <c r="K312" s="6">
        <f t="shared" si="119"/>
        <v>-0.42999999999999972</v>
      </c>
      <c r="L312" s="7">
        <f t="shared" si="111"/>
        <v>6.7460351049040632</v>
      </c>
      <c r="M312" s="6">
        <f t="shared" si="112"/>
        <v>2.870000000000001</v>
      </c>
      <c r="N312" s="6">
        <f t="shared" si="113"/>
        <v>3.1499999999999986</v>
      </c>
      <c r="O312" s="6">
        <f t="shared" si="114"/>
        <v>-0.27999999999999758</v>
      </c>
      <c r="P312" s="6">
        <f t="shared" si="115"/>
        <v>2.370000000000001</v>
      </c>
      <c r="Q312" s="6">
        <f t="shared" si="120"/>
        <v>0.89049329699423296</v>
      </c>
      <c r="R312" s="6">
        <f t="shared" si="121"/>
        <v>0.7252409256552852</v>
      </c>
      <c r="S312" s="6">
        <f t="shared" si="116"/>
        <v>7.620000000000001</v>
      </c>
      <c r="T312" s="6">
        <f t="shared" si="122"/>
        <v>4.75</v>
      </c>
      <c r="U312" s="4" t="str">
        <f t="shared" si="123"/>
        <v>HIGHER</v>
      </c>
      <c r="V312" s="8">
        <v>665.25</v>
      </c>
      <c r="W312" s="9">
        <f t="shared" si="124"/>
        <v>1.6447590743447158</v>
      </c>
      <c r="X312" s="6">
        <f t="shared" si="125"/>
        <v>30.368017737281036</v>
      </c>
      <c r="Y312" s="6">
        <f t="shared" si="126"/>
        <v>1.451982262718964</v>
      </c>
      <c r="Z312" s="6">
        <f t="shared" si="127"/>
        <v>0.19277681162575178</v>
      </c>
      <c r="AA312" s="5">
        <f t="shared" si="128"/>
        <v>2</v>
      </c>
      <c r="AB312" s="5">
        <f t="shared" si="129"/>
        <v>2020</v>
      </c>
      <c r="AC312" s="5">
        <f t="shared" si="137"/>
        <v>9</v>
      </c>
      <c r="AF312" s="10">
        <v>61.898000000000003</v>
      </c>
      <c r="AG312" s="8">
        <f t="shared" si="130"/>
        <v>1867.7870628162107</v>
      </c>
      <c r="AL312" s="11">
        <f t="shared" si="117"/>
        <v>43887</v>
      </c>
      <c r="AM312" s="10">
        <v>669.5</v>
      </c>
      <c r="AN312" s="6">
        <v>4.4501999999999997</v>
      </c>
      <c r="AO312" s="8">
        <f t="shared" si="131"/>
        <v>135.14375253444808</v>
      </c>
      <c r="AS312" s="14">
        <f t="shared" si="138"/>
        <v>0.16770067264574004</v>
      </c>
      <c r="AT312" s="10">
        <v>298</v>
      </c>
      <c r="AU312" s="6">
        <v>8.92</v>
      </c>
      <c r="AV312" s="6">
        <f t="shared" si="132"/>
        <v>1.4958900000000011</v>
      </c>
      <c r="AW312" s="6">
        <f t="shared" si="133"/>
        <v>1.7888111999999996</v>
      </c>
      <c r="AX312" s="6">
        <f t="shared" si="134"/>
        <v>0.29292119999999855</v>
      </c>
      <c r="AY312" s="12">
        <f t="shared" si="135"/>
        <v>0.35063851252359879</v>
      </c>
      <c r="BB312" s="13">
        <f t="shared" si="136"/>
        <v>643.08765400000004</v>
      </c>
    </row>
    <row r="313" spans="1:54" x14ac:dyDescent="0.25">
      <c r="A313" s="1">
        <v>43888</v>
      </c>
      <c r="B313" s="6">
        <v>32.08</v>
      </c>
      <c r="C313" s="6">
        <v>28.93</v>
      </c>
      <c r="D313" s="6">
        <v>31.33</v>
      </c>
      <c r="E313" s="6">
        <f t="shared" si="118"/>
        <v>30.215868417880365</v>
      </c>
      <c r="F313" s="6">
        <v>30.0391631762724</v>
      </c>
      <c r="G313" s="6">
        <v>36.83</v>
      </c>
      <c r="H313" s="6">
        <v>29.19</v>
      </c>
      <c r="I313" s="6">
        <v>33.25</v>
      </c>
      <c r="J313" s="6">
        <v>26.517051923471406</v>
      </c>
      <c r="K313" s="6">
        <f t="shared" si="119"/>
        <v>-1.1700000000000017</v>
      </c>
      <c r="L313" s="7">
        <f t="shared" si="111"/>
        <v>6.7329480765285936</v>
      </c>
      <c r="M313" s="6">
        <f t="shared" si="112"/>
        <v>2.889999999999997</v>
      </c>
      <c r="N313" s="6">
        <f t="shared" si="113"/>
        <v>3.1499999999999986</v>
      </c>
      <c r="O313" s="6">
        <f t="shared" si="114"/>
        <v>-0.26000000000000156</v>
      </c>
      <c r="P313" s="6">
        <f t="shared" si="115"/>
        <v>2.139999999999997</v>
      </c>
      <c r="Q313" s="6">
        <f t="shared" si="120"/>
        <v>1.0258684178803641</v>
      </c>
      <c r="R313" s="6">
        <f t="shared" si="121"/>
        <v>0.84916317627239835</v>
      </c>
      <c r="S313" s="6">
        <f t="shared" si="116"/>
        <v>7.639999999999997</v>
      </c>
      <c r="T313" s="6">
        <f t="shared" si="122"/>
        <v>4.75</v>
      </c>
      <c r="U313" s="4" t="str">
        <f t="shared" si="123"/>
        <v>HIGHER</v>
      </c>
      <c r="V313" s="8">
        <v>662.25</v>
      </c>
      <c r="W313" s="9">
        <f t="shared" si="124"/>
        <v>1.2908368237275987</v>
      </c>
      <c r="X313" s="6">
        <f t="shared" si="125"/>
        <v>30.243279800346723</v>
      </c>
      <c r="Y313" s="6">
        <f t="shared" si="126"/>
        <v>1.0867201996532749</v>
      </c>
      <c r="Z313" s="6">
        <f t="shared" si="127"/>
        <v>0.20411662407432374</v>
      </c>
      <c r="AA313" s="5">
        <f t="shared" si="128"/>
        <v>2</v>
      </c>
      <c r="AB313" s="5">
        <f t="shared" si="129"/>
        <v>2020</v>
      </c>
      <c r="AC313" s="5">
        <f t="shared" si="137"/>
        <v>9</v>
      </c>
      <c r="AF313" s="10">
        <v>62.055</v>
      </c>
      <c r="AG313" s="8">
        <f t="shared" si="130"/>
        <v>1864.0802709035836</v>
      </c>
      <c r="AL313" s="11">
        <f t="shared" si="117"/>
        <v>43888</v>
      </c>
      <c r="AM313" s="10">
        <v>666.75</v>
      </c>
      <c r="AN313" s="6">
        <v>4.4861000000000004</v>
      </c>
      <c r="AO313" s="8">
        <f t="shared" si="131"/>
        <v>135.67437751233547</v>
      </c>
      <c r="AS313" s="14">
        <f t="shared" si="138"/>
        <v>0.17378037904124852</v>
      </c>
      <c r="AT313" s="10">
        <v>304</v>
      </c>
      <c r="AU313" s="6">
        <v>8.9700000000000006</v>
      </c>
      <c r="AV313" s="6">
        <f t="shared" si="132"/>
        <v>1.5588099999999994</v>
      </c>
      <c r="AW313" s="6">
        <f t="shared" si="133"/>
        <v>1.852292799999999</v>
      </c>
      <c r="AX313" s="6">
        <f t="shared" si="134"/>
        <v>0.2934827999999996</v>
      </c>
      <c r="AY313" s="12">
        <f t="shared" si="135"/>
        <v>0.34442837531291981</v>
      </c>
      <c r="BB313" s="13">
        <f t="shared" si="136"/>
        <v>637.79656599999998</v>
      </c>
    </row>
    <row r="314" spans="1:54" x14ac:dyDescent="0.25">
      <c r="A314" s="1">
        <v>43889</v>
      </c>
      <c r="B314" s="6">
        <v>31.56</v>
      </c>
      <c r="C314" s="6">
        <v>28.41</v>
      </c>
      <c r="D314" s="6">
        <v>30.81</v>
      </c>
      <c r="E314" s="6">
        <f t="shared" si="118"/>
        <v>29.513437281056749</v>
      </c>
      <c r="F314" s="6">
        <v>29.438153116497979</v>
      </c>
      <c r="G314" s="6">
        <v>36.31</v>
      </c>
      <c r="H314" s="6">
        <v>28.68</v>
      </c>
      <c r="I314" s="6">
        <v>32</v>
      </c>
      <c r="J314" s="6">
        <v>25.011678466481797</v>
      </c>
      <c r="K314" s="6">
        <f t="shared" si="119"/>
        <v>-0.44000000000000128</v>
      </c>
      <c r="L314" s="7">
        <f t="shared" si="111"/>
        <v>6.988321533518203</v>
      </c>
      <c r="M314" s="6">
        <f t="shared" si="112"/>
        <v>2.879999999999999</v>
      </c>
      <c r="N314" s="6">
        <f t="shared" si="113"/>
        <v>3.1499999999999986</v>
      </c>
      <c r="O314" s="6">
        <f t="shared" si="114"/>
        <v>-0.26999999999999957</v>
      </c>
      <c r="P314" s="6">
        <f t="shared" si="115"/>
        <v>2.129999999999999</v>
      </c>
      <c r="Q314" s="6">
        <f t="shared" si="120"/>
        <v>0.83343728105674941</v>
      </c>
      <c r="R314" s="6">
        <f t="shared" si="121"/>
        <v>0.75815311649797934</v>
      </c>
      <c r="S314" s="6">
        <f t="shared" si="116"/>
        <v>7.6300000000000026</v>
      </c>
      <c r="T314" s="6">
        <f t="shared" si="122"/>
        <v>4.7500000000000036</v>
      </c>
      <c r="U314" s="4" t="str">
        <f t="shared" si="123"/>
        <v>HIGHER</v>
      </c>
      <c r="V314" s="8">
        <v>649</v>
      </c>
      <c r="W314" s="9">
        <f t="shared" si="124"/>
        <v>1.3718468835020197</v>
      </c>
      <c r="X314" s="6">
        <f t="shared" si="125"/>
        <v>29.540211428535137</v>
      </c>
      <c r="Y314" s="6">
        <f t="shared" si="126"/>
        <v>1.2697885714648613</v>
      </c>
      <c r="Z314" s="6">
        <f t="shared" si="127"/>
        <v>0.10205831203715832</v>
      </c>
      <c r="AA314" s="5">
        <f t="shared" si="128"/>
        <v>2</v>
      </c>
      <c r="AB314" s="5">
        <f t="shared" si="129"/>
        <v>2020</v>
      </c>
      <c r="AC314" s="5">
        <f t="shared" si="137"/>
        <v>9</v>
      </c>
      <c r="AF314" s="10">
        <v>62.12</v>
      </c>
      <c r="AG314" s="8">
        <f t="shared" si="130"/>
        <v>1828.6980715968543</v>
      </c>
      <c r="AL314" s="11">
        <f t="shared" si="117"/>
        <v>43889</v>
      </c>
      <c r="AM314" s="10">
        <v>651.25</v>
      </c>
      <c r="AN314" s="6">
        <v>4.4733000000000001</v>
      </c>
      <c r="AO314" s="8">
        <f t="shared" si="131"/>
        <v>132.14222778326626</v>
      </c>
      <c r="AS314" s="14">
        <f t="shared" si="138"/>
        <v>0.17485698324022356</v>
      </c>
      <c r="AT314" s="10">
        <v>306</v>
      </c>
      <c r="AU314" s="6">
        <v>8.9499999999999993</v>
      </c>
      <c r="AV314" s="6">
        <f t="shared" si="132"/>
        <v>1.5649700000000006</v>
      </c>
      <c r="AW314" s="6">
        <f t="shared" si="133"/>
        <v>1.8596696000000001</v>
      </c>
      <c r="AX314" s="6">
        <f t="shared" si="134"/>
        <v>0.29469959999999951</v>
      </c>
      <c r="AY314" s="12">
        <f t="shared" si="135"/>
        <v>0.3392762635617888</v>
      </c>
      <c r="BB314" s="13">
        <f t="shared" si="136"/>
        <v>626.33254199999999</v>
      </c>
    </row>
    <row r="315" spans="1:54" x14ac:dyDescent="0.25">
      <c r="A315" s="1">
        <v>43892</v>
      </c>
      <c r="B315" s="6">
        <v>32.159999999999997</v>
      </c>
      <c r="C315" s="6">
        <v>29.01</v>
      </c>
      <c r="D315" s="6">
        <v>31.41</v>
      </c>
      <c r="E315" s="6">
        <f t="shared" si="118"/>
        <v>29.558755418916338</v>
      </c>
      <c r="F315" s="6">
        <v>29.49485217874085</v>
      </c>
      <c r="G315" s="6">
        <v>36.909999999999997</v>
      </c>
      <c r="H315" s="6">
        <v>28.91</v>
      </c>
      <c r="I315" s="6">
        <v>31.75</v>
      </c>
      <c r="J315" s="6">
        <v>25.071215906297279</v>
      </c>
      <c r="K315" s="6">
        <f t="shared" si="119"/>
        <v>0.40999999999999659</v>
      </c>
      <c r="L315" s="7">
        <f t="shared" si="111"/>
        <v>6.6787840937027205</v>
      </c>
      <c r="M315" s="6">
        <f t="shared" si="112"/>
        <v>3.2499999999999964</v>
      </c>
      <c r="N315" s="6">
        <f t="shared" si="113"/>
        <v>3.149999999999995</v>
      </c>
      <c r="O315" s="6">
        <f t="shared" si="114"/>
        <v>0.10000000000000142</v>
      </c>
      <c r="P315" s="6">
        <f t="shared" si="115"/>
        <v>2.5</v>
      </c>
      <c r="Q315" s="6">
        <f t="shared" si="120"/>
        <v>0.64875541891633759</v>
      </c>
      <c r="R315" s="6">
        <f t="shared" si="121"/>
        <v>0.58485217874084938</v>
      </c>
      <c r="S315" s="6">
        <f t="shared" si="116"/>
        <v>7.9999999999999964</v>
      </c>
      <c r="T315" s="6">
        <f t="shared" si="122"/>
        <v>4.75</v>
      </c>
      <c r="U315" s="4" t="str">
        <f t="shared" si="123"/>
        <v>HIGHER</v>
      </c>
      <c r="V315" s="8">
        <v>650.25</v>
      </c>
      <c r="W315" s="9">
        <f t="shared" si="124"/>
        <v>1.9151478212591506</v>
      </c>
      <c r="X315" s="6">
        <f t="shared" si="125"/>
        <v>29.585570678329436</v>
      </c>
      <c r="Y315" s="6">
        <f t="shared" si="126"/>
        <v>1.8244293216705643</v>
      </c>
      <c r="Z315" s="6">
        <f t="shared" si="127"/>
        <v>9.0718499588586354E-2</v>
      </c>
      <c r="AA315" s="5">
        <f t="shared" si="128"/>
        <v>3</v>
      </c>
      <c r="AB315" s="5">
        <f t="shared" si="129"/>
        <v>2020</v>
      </c>
      <c r="AC315" s="5">
        <f t="shared" si="137"/>
        <v>10</v>
      </c>
      <c r="AF315" s="10">
        <v>62.061</v>
      </c>
      <c r="AG315" s="8">
        <f t="shared" si="130"/>
        <v>1830.4800210648357</v>
      </c>
      <c r="AL315" s="11">
        <f t="shared" si="117"/>
        <v>43892</v>
      </c>
      <c r="AM315" s="10">
        <v>652.25</v>
      </c>
      <c r="AN315" s="6">
        <v>4.4740000000000002</v>
      </c>
      <c r="AO315" s="8">
        <f t="shared" si="131"/>
        <v>132.36584321484594</v>
      </c>
      <c r="AS315" s="14">
        <f t="shared" si="138"/>
        <v>0.1683848684210528</v>
      </c>
      <c r="AT315" s="10">
        <v>309</v>
      </c>
      <c r="AU315" s="6">
        <v>9.1199999999999992</v>
      </c>
      <c r="AV315" s="6">
        <f t="shared" si="132"/>
        <v>1.5356700000000014</v>
      </c>
      <c r="AW315" s="6">
        <f t="shared" si="133"/>
        <v>1.8289656000000001</v>
      </c>
      <c r="AX315" s="6">
        <f t="shared" si="134"/>
        <v>0.29329559999999866</v>
      </c>
      <c r="AY315" s="12">
        <f t="shared" si="135"/>
        <v>0.34131394329938985</v>
      </c>
      <c r="BB315" s="13">
        <f t="shared" si="136"/>
        <v>639.56026199999997</v>
      </c>
    </row>
    <row r="316" spans="1:54" x14ac:dyDescent="0.25">
      <c r="A316" s="1">
        <v>43893</v>
      </c>
      <c r="B316" s="6">
        <v>32.409999999999997</v>
      </c>
      <c r="C316" s="6">
        <v>29.26</v>
      </c>
      <c r="D316" s="6">
        <v>31.66</v>
      </c>
      <c r="E316" s="6">
        <f t="shared" si="118"/>
        <v>29.81933471160897</v>
      </c>
      <c r="F316" s="6">
        <v>29.755667865058051</v>
      </c>
      <c r="G316" s="6">
        <v>37.159999999999997</v>
      </c>
      <c r="H316" s="6">
        <v>29.16</v>
      </c>
      <c r="I316" s="6">
        <v>32</v>
      </c>
      <c r="J316" s="6">
        <v>25.743268737669553</v>
      </c>
      <c r="K316" s="6">
        <f t="shared" si="119"/>
        <v>0.40999999999999659</v>
      </c>
      <c r="L316" s="7">
        <f t="shared" si="111"/>
        <v>6.2567312623304474</v>
      </c>
      <c r="M316" s="6">
        <f t="shared" si="112"/>
        <v>3.2499999999999964</v>
      </c>
      <c r="N316" s="6">
        <f t="shared" si="113"/>
        <v>3.149999999999995</v>
      </c>
      <c r="O316" s="6">
        <f t="shared" si="114"/>
        <v>0.10000000000000142</v>
      </c>
      <c r="P316" s="6">
        <f t="shared" si="115"/>
        <v>2.5</v>
      </c>
      <c r="Q316" s="6">
        <f t="shared" si="120"/>
        <v>0.65933471160897028</v>
      </c>
      <c r="R316" s="6">
        <f t="shared" si="121"/>
        <v>0.59566786505805069</v>
      </c>
      <c r="S316" s="6">
        <f t="shared" si="116"/>
        <v>7.9999999999999964</v>
      </c>
      <c r="T316" s="6">
        <f t="shared" si="122"/>
        <v>4.75</v>
      </c>
      <c r="U316" s="4" t="str">
        <f t="shared" si="123"/>
        <v>HIGHER</v>
      </c>
      <c r="V316" s="8">
        <v>656</v>
      </c>
      <c r="W316" s="9">
        <f t="shared" si="124"/>
        <v>1.9043321349419493</v>
      </c>
      <c r="X316" s="6">
        <f t="shared" si="125"/>
        <v>29.846386364646637</v>
      </c>
      <c r="Y316" s="6">
        <f t="shared" si="126"/>
        <v>1.813613635353363</v>
      </c>
      <c r="Z316" s="6">
        <f t="shared" si="127"/>
        <v>9.0718499588586354E-2</v>
      </c>
      <c r="AA316" s="5">
        <f t="shared" si="128"/>
        <v>3</v>
      </c>
      <c r="AB316" s="5">
        <f t="shared" si="129"/>
        <v>2020</v>
      </c>
      <c r="AC316" s="5">
        <f t="shared" si="137"/>
        <v>10</v>
      </c>
      <c r="AF316" s="10">
        <v>62.115000000000002</v>
      </c>
      <c r="AG316" s="8">
        <f t="shared" si="130"/>
        <v>1848.2733094380808</v>
      </c>
      <c r="AL316" s="11">
        <f t="shared" si="117"/>
        <v>43893</v>
      </c>
      <c r="AM316" s="10">
        <v>658</v>
      </c>
      <c r="AN316" s="6">
        <v>4.5144000000000002</v>
      </c>
      <c r="AO316" s="8">
        <f t="shared" si="131"/>
        <v>134.7385266045608</v>
      </c>
      <c r="AS316" s="14">
        <f t="shared" si="138"/>
        <v>0.1703191256830601</v>
      </c>
      <c r="AT316" s="10">
        <v>310</v>
      </c>
      <c r="AU316" s="6">
        <v>9.15</v>
      </c>
      <c r="AV316" s="6">
        <f t="shared" si="132"/>
        <v>1.5584199999999999</v>
      </c>
      <c r="AW316" s="6">
        <f t="shared" si="133"/>
        <v>1.8511305999999994</v>
      </c>
      <c r="AX316" s="6">
        <f t="shared" si="134"/>
        <v>0.29271059999999949</v>
      </c>
      <c r="AY316" s="12">
        <f t="shared" si="135"/>
        <v>0.34232917485557873</v>
      </c>
      <c r="BB316" s="13">
        <f t="shared" si="136"/>
        <v>645.07181200000002</v>
      </c>
    </row>
    <row r="317" spans="1:54" x14ac:dyDescent="0.25">
      <c r="A317" s="1">
        <v>43894</v>
      </c>
      <c r="B317" s="6">
        <v>32.99</v>
      </c>
      <c r="C317" s="6">
        <v>29.84</v>
      </c>
      <c r="D317" s="6">
        <v>32.24</v>
      </c>
      <c r="E317" s="6">
        <f t="shared" si="118"/>
        <v>30.159220745555881</v>
      </c>
      <c r="F317" s="6">
        <v>30.084522426066695</v>
      </c>
      <c r="G317" s="6">
        <v>37.74</v>
      </c>
      <c r="H317" s="6">
        <v>29.74</v>
      </c>
      <c r="I317" s="6">
        <v>32.75</v>
      </c>
      <c r="J317" s="6">
        <v>27.135229596970451</v>
      </c>
      <c r="K317" s="6">
        <f t="shared" si="119"/>
        <v>0.24000000000000199</v>
      </c>
      <c r="L317" s="7">
        <f t="shared" si="111"/>
        <v>5.6147704030295493</v>
      </c>
      <c r="M317" s="6">
        <f t="shared" si="112"/>
        <v>3.2500000000000036</v>
      </c>
      <c r="N317" s="6">
        <f t="shared" si="113"/>
        <v>3.1500000000000021</v>
      </c>
      <c r="O317" s="6">
        <f t="shared" si="114"/>
        <v>0.10000000000000142</v>
      </c>
      <c r="P317" s="6">
        <f t="shared" si="115"/>
        <v>2.5000000000000036</v>
      </c>
      <c r="Q317" s="6">
        <f t="shared" si="120"/>
        <v>0.41922074555588296</v>
      </c>
      <c r="R317" s="6">
        <f t="shared" si="121"/>
        <v>0.34452242606669614</v>
      </c>
      <c r="S317" s="6">
        <f t="shared" si="116"/>
        <v>8.0000000000000036</v>
      </c>
      <c r="T317" s="6">
        <f t="shared" si="122"/>
        <v>4.75</v>
      </c>
      <c r="U317" s="4" t="str">
        <f t="shared" si="123"/>
        <v>HIGHER</v>
      </c>
      <c r="V317" s="8">
        <v>663.25</v>
      </c>
      <c r="W317" s="9">
        <f t="shared" si="124"/>
        <v>2.1554775739333074</v>
      </c>
      <c r="X317" s="6">
        <f t="shared" si="125"/>
        <v>30.186580738103853</v>
      </c>
      <c r="Y317" s="6">
        <f t="shared" si="126"/>
        <v>2.0534192618961491</v>
      </c>
      <c r="Z317" s="6">
        <f t="shared" si="127"/>
        <v>0.10205831203715832</v>
      </c>
      <c r="AA317" s="5">
        <f t="shared" si="128"/>
        <v>3</v>
      </c>
      <c r="AB317" s="5">
        <f t="shared" si="129"/>
        <v>2020</v>
      </c>
      <c r="AC317" s="5">
        <f t="shared" si="137"/>
        <v>10</v>
      </c>
      <c r="AF317" s="10">
        <v>62.354999999999997</v>
      </c>
      <c r="AG317" s="8">
        <f t="shared" si="130"/>
        <v>1875.9203958773887</v>
      </c>
      <c r="AL317" s="11">
        <f t="shared" si="117"/>
        <v>43894</v>
      </c>
      <c r="AM317" s="10">
        <v>665.5</v>
      </c>
      <c r="AN317" s="6">
        <v>4.5846999999999998</v>
      </c>
      <c r="AO317" s="8">
        <f t="shared" si="131"/>
        <v>138.39641670998475</v>
      </c>
      <c r="AS317" s="14">
        <f t="shared" si="138"/>
        <v>0.1713267973856209</v>
      </c>
      <c r="AT317" s="10">
        <v>309</v>
      </c>
      <c r="AU317" s="6">
        <v>9.18</v>
      </c>
      <c r="AV317" s="6">
        <f t="shared" si="132"/>
        <v>1.5727799999999998</v>
      </c>
      <c r="AW317" s="6">
        <f t="shared" si="133"/>
        <v>1.8641334000000001</v>
      </c>
      <c r="AX317" s="6">
        <f t="shared" si="134"/>
        <v>0.29135340000000021</v>
      </c>
      <c r="AY317" s="12">
        <f t="shared" si="135"/>
        <v>0.34706550385610352</v>
      </c>
      <c r="BB317" s="13">
        <f t="shared" si="136"/>
        <v>657.858608</v>
      </c>
    </row>
    <row r="318" spans="1:54" x14ac:dyDescent="0.25">
      <c r="A318" s="1">
        <v>43895</v>
      </c>
      <c r="B318" s="6">
        <v>32.64</v>
      </c>
      <c r="C318" s="6">
        <v>29.49</v>
      </c>
      <c r="D318" s="6">
        <v>31.89</v>
      </c>
      <c r="E318" s="6">
        <f t="shared" si="118"/>
        <v>29.932630056257935</v>
      </c>
      <c r="F318" s="6">
        <v>29.755667865058051</v>
      </c>
      <c r="G318" s="6">
        <v>37.39</v>
      </c>
      <c r="H318" s="6">
        <v>29.39</v>
      </c>
      <c r="I318" s="6">
        <v>32.75</v>
      </c>
      <c r="J318" s="6">
        <v>27.444526858712148</v>
      </c>
      <c r="K318" s="6">
        <f t="shared" si="119"/>
        <v>-0.10999999999999943</v>
      </c>
      <c r="L318" s="7">
        <f t="shared" si="111"/>
        <v>5.3054731412878517</v>
      </c>
      <c r="M318" s="6">
        <f t="shared" si="112"/>
        <v>3.25</v>
      </c>
      <c r="N318" s="6">
        <f t="shared" si="113"/>
        <v>3.1500000000000021</v>
      </c>
      <c r="O318" s="6">
        <f t="shared" si="114"/>
        <v>9.9999999999997868E-2</v>
      </c>
      <c r="P318" s="6">
        <f t="shared" si="115"/>
        <v>2.5</v>
      </c>
      <c r="Q318" s="6">
        <f t="shared" si="120"/>
        <v>0.54263005625793426</v>
      </c>
      <c r="R318" s="6">
        <f t="shared" si="121"/>
        <v>0.36566786505805027</v>
      </c>
      <c r="S318" s="6">
        <f t="shared" si="116"/>
        <v>8</v>
      </c>
      <c r="T318" s="6">
        <f t="shared" si="122"/>
        <v>4.75</v>
      </c>
      <c r="U318" s="4" t="str">
        <f t="shared" si="123"/>
        <v>HIGHER</v>
      </c>
      <c r="V318" s="8">
        <v>656</v>
      </c>
      <c r="W318" s="9">
        <f t="shared" si="124"/>
        <v>2.1343321349419497</v>
      </c>
      <c r="X318" s="6">
        <f t="shared" si="125"/>
        <v>29.959784489132375</v>
      </c>
      <c r="Y318" s="6">
        <f t="shared" si="126"/>
        <v>1.930215510867626</v>
      </c>
      <c r="Z318" s="6">
        <f t="shared" si="127"/>
        <v>0.20411662407432374</v>
      </c>
      <c r="AA318" s="5">
        <f t="shared" si="128"/>
        <v>3</v>
      </c>
      <c r="AB318" s="5">
        <f t="shared" si="129"/>
        <v>2020</v>
      </c>
      <c r="AC318" s="5">
        <f t="shared" si="137"/>
        <v>10</v>
      </c>
      <c r="AF318" s="10">
        <v>62.228999999999999</v>
      </c>
      <c r="AG318" s="8">
        <f t="shared" si="130"/>
        <v>1851.6654555746975</v>
      </c>
      <c r="AL318" s="11">
        <f t="shared" si="117"/>
        <v>43895</v>
      </c>
      <c r="AM318" s="10">
        <v>660.5</v>
      </c>
      <c r="AN318" s="6">
        <v>4.6073000000000004</v>
      </c>
      <c r="AO318" s="8">
        <f t="shared" si="131"/>
        <v>138.03371507677963</v>
      </c>
      <c r="AS318" s="14">
        <f t="shared" si="138"/>
        <v>0.16677643171806159</v>
      </c>
      <c r="AT318" s="10">
        <v>304</v>
      </c>
      <c r="AU318" s="6">
        <v>9.08</v>
      </c>
      <c r="AV318" s="6">
        <f t="shared" si="132"/>
        <v>1.5143299999999993</v>
      </c>
      <c r="AW318" s="6">
        <f t="shared" si="133"/>
        <v>1.8065023999999994</v>
      </c>
      <c r="AX318" s="6">
        <f t="shared" si="134"/>
        <v>0.29217240000000011</v>
      </c>
      <c r="AY318" s="12">
        <f t="shared" si="135"/>
        <v>0.3483464199188534</v>
      </c>
      <c r="BB318" s="13">
        <f t="shared" si="136"/>
        <v>650.14243799999997</v>
      </c>
    </row>
    <row r="319" spans="1:54" x14ac:dyDescent="0.25">
      <c r="A319" s="1">
        <v>43896</v>
      </c>
      <c r="B319" s="6">
        <v>32</v>
      </c>
      <c r="C319" s="6">
        <v>28.85</v>
      </c>
      <c r="D319" s="6">
        <v>31.25</v>
      </c>
      <c r="E319" s="6">
        <f t="shared" si="118"/>
        <v>29.218869384969427</v>
      </c>
      <c r="F319" s="6">
        <v>29.041259680797886</v>
      </c>
      <c r="G319" s="6">
        <v>36.75</v>
      </c>
      <c r="H319" s="6">
        <v>28.75</v>
      </c>
      <c r="I319" s="6">
        <v>32.75</v>
      </c>
      <c r="J319" s="6">
        <v>26.649918943890821</v>
      </c>
      <c r="K319" s="6">
        <f t="shared" si="119"/>
        <v>-0.75</v>
      </c>
      <c r="L319" s="7">
        <f t="shared" si="111"/>
        <v>6.1000810561091789</v>
      </c>
      <c r="M319" s="6">
        <f t="shared" si="112"/>
        <v>3.25</v>
      </c>
      <c r="N319" s="6">
        <f t="shared" si="113"/>
        <v>3.1499999999999986</v>
      </c>
      <c r="O319" s="6">
        <f t="shared" si="114"/>
        <v>0.10000000000000142</v>
      </c>
      <c r="P319" s="6">
        <f t="shared" si="115"/>
        <v>2.5</v>
      </c>
      <c r="Q319" s="6">
        <f t="shared" si="120"/>
        <v>0.46886938496942676</v>
      </c>
      <c r="R319" s="6">
        <f t="shared" si="121"/>
        <v>0.29125968079788578</v>
      </c>
      <c r="S319" s="6">
        <f t="shared" si="116"/>
        <v>8</v>
      </c>
      <c r="T319" s="6">
        <f t="shared" si="122"/>
        <v>4.75</v>
      </c>
      <c r="U319" s="4" t="str">
        <f t="shared" si="123"/>
        <v>HIGHER</v>
      </c>
      <c r="V319" s="8">
        <v>640.25</v>
      </c>
      <c r="W319" s="9">
        <f t="shared" si="124"/>
        <v>2.2087403192021142</v>
      </c>
      <c r="X319" s="6">
        <f t="shared" si="125"/>
        <v>29.245376304872217</v>
      </c>
      <c r="Y319" s="6">
        <f t="shared" si="126"/>
        <v>2.0046236951277834</v>
      </c>
      <c r="Z319" s="6">
        <f t="shared" si="127"/>
        <v>0.20411662407433084</v>
      </c>
      <c r="AA319" s="5">
        <f t="shared" si="128"/>
        <v>3</v>
      </c>
      <c r="AB319" s="5">
        <f t="shared" si="129"/>
        <v>2020</v>
      </c>
      <c r="AC319" s="5">
        <f t="shared" si="137"/>
        <v>10</v>
      </c>
      <c r="AF319" s="10">
        <v>62.286999999999999</v>
      </c>
      <c r="AG319" s="8">
        <f t="shared" si="130"/>
        <v>1808.8929417378581</v>
      </c>
      <c r="AL319" s="11">
        <f t="shared" si="117"/>
        <v>43896</v>
      </c>
      <c r="AM319" s="10">
        <v>644.75</v>
      </c>
      <c r="AN319" s="6">
        <v>4.6269</v>
      </c>
      <c r="AO319" s="8">
        <f t="shared" si="131"/>
        <v>135.3154316250133</v>
      </c>
      <c r="AS319" s="14">
        <f t="shared" si="138"/>
        <v>0.16884146341463413</v>
      </c>
      <c r="AT319" s="10">
        <v>305</v>
      </c>
      <c r="AU319" s="6">
        <v>9.02</v>
      </c>
      <c r="AV319" s="6">
        <f t="shared" si="132"/>
        <v>1.5229499999999998</v>
      </c>
      <c r="AW319" s="6">
        <f t="shared" si="133"/>
        <v>1.8166200000000003</v>
      </c>
      <c r="AX319" s="6">
        <f t="shared" si="134"/>
        <v>0.29367000000000054</v>
      </c>
      <c r="AY319" s="12">
        <f t="shared" si="135"/>
        <v>0.34312422673326304</v>
      </c>
      <c r="BB319" s="13">
        <f t="shared" si="136"/>
        <v>636.03287</v>
      </c>
    </row>
    <row r="320" spans="1:54" x14ac:dyDescent="0.25">
      <c r="A320" s="1">
        <v>43899</v>
      </c>
      <c r="B320" s="6">
        <v>30.79</v>
      </c>
      <c r="C320" s="6">
        <v>27.64</v>
      </c>
      <c r="D320" s="6">
        <v>30.04</v>
      </c>
      <c r="E320" s="6">
        <f t="shared" si="118"/>
        <v>28.346495231172351</v>
      </c>
      <c r="F320" s="6">
        <v>28.564987557957782</v>
      </c>
      <c r="G320" s="6">
        <v>35.54</v>
      </c>
      <c r="H320" s="6">
        <v>27.54</v>
      </c>
      <c r="I320" s="6">
        <v>30.5</v>
      </c>
      <c r="J320" s="6">
        <v>25.040629243803803</v>
      </c>
      <c r="K320" s="6">
        <f t="shared" si="119"/>
        <v>0.28999999999999915</v>
      </c>
      <c r="L320" s="7">
        <f t="shared" si="111"/>
        <v>5.459370756196197</v>
      </c>
      <c r="M320" s="6">
        <f t="shared" si="112"/>
        <v>3.25</v>
      </c>
      <c r="N320" s="6">
        <f t="shared" si="113"/>
        <v>3.1499999999999986</v>
      </c>
      <c r="O320" s="6">
        <f t="shared" si="114"/>
        <v>0.10000000000000142</v>
      </c>
      <c r="P320" s="6">
        <f t="shared" si="115"/>
        <v>2.5</v>
      </c>
      <c r="Q320" s="6">
        <f t="shared" si="120"/>
        <v>0.80649523117235233</v>
      </c>
      <c r="R320" s="6">
        <f t="shared" si="121"/>
        <v>1.0249875579577825</v>
      </c>
      <c r="S320" s="6">
        <f t="shared" si="116"/>
        <v>8</v>
      </c>
      <c r="T320" s="6">
        <f t="shared" si="122"/>
        <v>4.75</v>
      </c>
      <c r="U320" s="4" t="str">
        <f t="shared" si="123"/>
        <v>HIGHER</v>
      </c>
      <c r="V320" s="8">
        <v>629.75</v>
      </c>
      <c r="W320" s="9">
        <f t="shared" si="124"/>
        <v>1.4750124420422175</v>
      </c>
      <c r="X320" s="6">
        <f t="shared" si="125"/>
        <v>28.372210746332023</v>
      </c>
      <c r="Y320" s="6">
        <f t="shared" si="126"/>
        <v>1.6677892536679764</v>
      </c>
      <c r="Z320" s="6">
        <f t="shared" si="127"/>
        <v>-0.19277681162575888</v>
      </c>
      <c r="AA320" s="5">
        <f t="shared" si="128"/>
        <v>3</v>
      </c>
      <c r="AB320" s="5">
        <f t="shared" si="129"/>
        <v>2020</v>
      </c>
      <c r="AC320" s="5">
        <f t="shared" si="137"/>
        <v>11</v>
      </c>
      <c r="AF320" s="10">
        <v>62.337000000000003</v>
      </c>
      <c r="AG320" s="8">
        <f t="shared" si="130"/>
        <v>1780.6556294004147</v>
      </c>
      <c r="AL320" s="11">
        <f t="shared" si="117"/>
        <v>43899</v>
      </c>
      <c r="AM320" s="10">
        <v>625.5</v>
      </c>
      <c r="AN320" s="6">
        <v>4.7230999999999996</v>
      </c>
      <c r="AO320" s="8">
        <f t="shared" si="131"/>
        <v>134.00478857600078</v>
      </c>
      <c r="AS320" s="14">
        <f t="shared" si="138"/>
        <v>0.18197499999999986</v>
      </c>
      <c r="AT320" s="10">
        <v>305</v>
      </c>
      <c r="AU320" s="6">
        <v>8.8000000000000007</v>
      </c>
      <c r="AV320" s="6">
        <f t="shared" si="132"/>
        <v>1.6013799999999989</v>
      </c>
      <c r="AW320" s="6">
        <f t="shared" si="133"/>
        <v>1.8978813999999993</v>
      </c>
      <c r="AX320" s="6">
        <f t="shared" si="134"/>
        <v>0.29650140000000036</v>
      </c>
      <c r="AY320" s="12">
        <f t="shared" si="135"/>
        <v>0.33448963920842573</v>
      </c>
      <c r="BB320" s="13">
        <f t="shared" si="136"/>
        <v>609.35696799999994</v>
      </c>
    </row>
    <row r="321" spans="1:54" x14ac:dyDescent="0.25">
      <c r="A321" s="1">
        <v>43900</v>
      </c>
      <c r="B321" s="6">
        <v>31.42</v>
      </c>
      <c r="C321" s="6">
        <v>28.27</v>
      </c>
      <c r="D321" s="6">
        <v>30.17</v>
      </c>
      <c r="E321" s="6">
        <f t="shared" si="118"/>
        <v>28.063256869549928</v>
      </c>
      <c r="F321" s="6">
        <v>27.986657123080512</v>
      </c>
      <c r="G321" s="6">
        <v>35.67</v>
      </c>
      <c r="H321" s="6">
        <v>27.67</v>
      </c>
      <c r="I321" s="6">
        <v>31</v>
      </c>
      <c r="J321" s="6">
        <v>25.0962185919878</v>
      </c>
      <c r="K321" s="6">
        <f t="shared" si="119"/>
        <v>0.42000000000000171</v>
      </c>
      <c r="L321" s="7">
        <f t="shared" si="111"/>
        <v>5.9037814080122004</v>
      </c>
      <c r="M321" s="6">
        <f t="shared" si="112"/>
        <v>3.75</v>
      </c>
      <c r="N321" s="6">
        <f t="shared" si="113"/>
        <v>3.1500000000000021</v>
      </c>
      <c r="O321" s="6">
        <f t="shared" si="114"/>
        <v>0.59999999999999787</v>
      </c>
      <c r="P321" s="6">
        <f t="shared" si="115"/>
        <v>2.5</v>
      </c>
      <c r="Q321" s="6">
        <f t="shared" si="120"/>
        <v>0.39325686954992634</v>
      </c>
      <c r="R321" s="6">
        <f t="shared" si="121"/>
        <v>0.31665712308051042</v>
      </c>
      <c r="S321" s="6">
        <f t="shared" si="116"/>
        <v>8</v>
      </c>
      <c r="T321" s="6">
        <f t="shared" si="122"/>
        <v>4.25</v>
      </c>
      <c r="U321" s="4" t="str">
        <f t="shared" si="123"/>
        <v>HIGHER</v>
      </c>
      <c r="V321" s="8">
        <v>617</v>
      </c>
      <c r="W321" s="9">
        <f t="shared" si="124"/>
        <v>2.1833428769194896</v>
      </c>
      <c r="X321" s="6">
        <f t="shared" si="125"/>
        <v>28.088715435117674</v>
      </c>
      <c r="Y321" s="6">
        <f t="shared" si="126"/>
        <v>2.0812845648823277</v>
      </c>
      <c r="Z321" s="6">
        <f t="shared" si="127"/>
        <v>0.10205831203716187</v>
      </c>
      <c r="AA321" s="5">
        <f t="shared" si="128"/>
        <v>3</v>
      </c>
      <c r="AB321" s="5">
        <f t="shared" si="129"/>
        <v>2020</v>
      </c>
      <c r="AC321" s="5">
        <f t="shared" si="137"/>
        <v>11</v>
      </c>
      <c r="AF321" s="10">
        <v>62.396000000000001</v>
      </c>
      <c r="AG321" s="8">
        <f t="shared" si="130"/>
        <v>1746.2554578517318</v>
      </c>
      <c r="AL321" s="11">
        <f t="shared" si="117"/>
        <v>43900</v>
      </c>
      <c r="AM321" s="10">
        <v>619.25</v>
      </c>
      <c r="AN321" s="6">
        <v>4.6425000000000001</v>
      </c>
      <c r="AO321" s="8">
        <f t="shared" si="131"/>
        <v>130.40186140753383</v>
      </c>
      <c r="AS321" s="14">
        <f t="shared" si="138"/>
        <v>0.18759480812641097</v>
      </c>
      <c r="AT321" s="10">
        <v>307</v>
      </c>
      <c r="AU321" s="6">
        <v>8.86</v>
      </c>
      <c r="AV321" s="6">
        <f t="shared" si="132"/>
        <v>1.662090000000001</v>
      </c>
      <c r="AW321" s="6">
        <f t="shared" si="133"/>
        <v>1.9571172000000008</v>
      </c>
      <c r="AX321" s="6">
        <f t="shared" si="134"/>
        <v>0.29502719999999982</v>
      </c>
      <c r="AY321" s="12">
        <f t="shared" si="135"/>
        <v>0.33755041026055399</v>
      </c>
      <c r="BB321" s="13">
        <f t="shared" si="136"/>
        <v>623.24607399999991</v>
      </c>
    </row>
    <row r="322" spans="1:54" x14ac:dyDescent="0.25">
      <c r="A322" s="1">
        <v>43901</v>
      </c>
      <c r="B322" s="6">
        <v>30.68</v>
      </c>
      <c r="C322" s="6">
        <v>27.53</v>
      </c>
      <c r="D322" s="6">
        <v>30.03</v>
      </c>
      <c r="E322" s="6">
        <f t="shared" si="118"/>
        <v>27.949961524900957</v>
      </c>
      <c r="F322" s="6">
        <v>27.873258998594775</v>
      </c>
      <c r="G322" s="6">
        <v>35.53</v>
      </c>
      <c r="H322" s="6">
        <v>27.53</v>
      </c>
      <c r="I322" s="6">
        <v>31</v>
      </c>
      <c r="J322" s="6">
        <v>25.286416807676822</v>
      </c>
      <c r="K322" s="6">
        <f t="shared" si="119"/>
        <v>-0.32000000000000028</v>
      </c>
      <c r="L322" s="7">
        <f t="shared" si="111"/>
        <v>5.7135831923231777</v>
      </c>
      <c r="M322" s="6">
        <f t="shared" si="112"/>
        <v>3.1499999999999986</v>
      </c>
      <c r="N322" s="6">
        <f t="shared" si="113"/>
        <v>3.1499999999999986</v>
      </c>
      <c r="O322" s="6">
        <f t="shared" si="114"/>
        <v>0</v>
      </c>
      <c r="P322" s="6">
        <f t="shared" si="115"/>
        <v>2.5</v>
      </c>
      <c r="Q322" s="6">
        <f t="shared" si="120"/>
        <v>0.4199615249009554</v>
      </c>
      <c r="R322" s="6">
        <f t="shared" si="121"/>
        <v>0.3432589985947736</v>
      </c>
      <c r="S322" s="6">
        <f t="shared" si="116"/>
        <v>8</v>
      </c>
      <c r="T322" s="6">
        <f t="shared" si="122"/>
        <v>4.8500000000000014</v>
      </c>
      <c r="U322" s="4" t="str">
        <f t="shared" si="123"/>
        <v>HIGHER</v>
      </c>
      <c r="V322" s="8">
        <v>614.5</v>
      </c>
      <c r="W322" s="9">
        <f t="shared" si="124"/>
        <v>2.1567410014052264</v>
      </c>
      <c r="X322" s="6">
        <f t="shared" si="125"/>
        <v>27.975317310631933</v>
      </c>
      <c r="Y322" s="6">
        <f t="shared" si="126"/>
        <v>2.0546826893680681</v>
      </c>
      <c r="Z322" s="6">
        <f t="shared" si="127"/>
        <v>0.10205831203715832</v>
      </c>
      <c r="AA322" s="5">
        <f t="shared" si="128"/>
        <v>3</v>
      </c>
      <c r="AB322" s="5">
        <f t="shared" si="129"/>
        <v>2020</v>
      </c>
      <c r="AC322" s="5">
        <f t="shared" si="137"/>
        <v>11</v>
      </c>
      <c r="AF322" s="10">
        <v>62.57</v>
      </c>
      <c r="AG322" s="8">
        <f t="shared" si="130"/>
        <v>1744.0298155420749</v>
      </c>
      <c r="AL322" s="11">
        <f t="shared" si="117"/>
        <v>43901</v>
      </c>
      <c r="AM322" s="10">
        <v>616.75</v>
      </c>
      <c r="AN322" s="6">
        <v>4.8136000000000001</v>
      </c>
      <c r="AO322" s="8">
        <f t="shared" si="131"/>
        <v>134.66198740645788</v>
      </c>
      <c r="AS322" s="14">
        <f t="shared" si="138"/>
        <v>0.18182446206115524</v>
      </c>
      <c r="AT322" s="10">
        <v>307</v>
      </c>
      <c r="AU322" s="6">
        <v>8.83</v>
      </c>
      <c r="AV322" s="6">
        <f t="shared" si="132"/>
        <v>1.6055100000000007</v>
      </c>
      <c r="AW322" s="6">
        <f t="shared" si="133"/>
        <v>1.9022687999999999</v>
      </c>
      <c r="AX322" s="6">
        <f t="shared" si="134"/>
        <v>0.29675879999999921</v>
      </c>
      <c r="AY322" s="12">
        <f t="shared" si="135"/>
        <v>0.33224176837226005</v>
      </c>
      <c r="BB322" s="13">
        <f t="shared" si="136"/>
        <v>606.93188599999996</v>
      </c>
    </row>
    <row r="323" spans="1:54" x14ac:dyDescent="0.25">
      <c r="A323" s="1">
        <v>43902</v>
      </c>
      <c r="B323" s="6">
        <v>29.53</v>
      </c>
      <c r="C323" s="6">
        <v>26.38</v>
      </c>
      <c r="D323" s="6">
        <v>28.88</v>
      </c>
      <c r="E323" s="6">
        <f t="shared" si="118"/>
        <v>26.850996681805949</v>
      </c>
      <c r="F323" s="6">
        <v>26.727937941288804</v>
      </c>
      <c r="G323" s="6">
        <v>34.880000000000003</v>
      </c>
      <c r="H323" s="6">
        <v>26.38</v>
      </c>
      <c r="I323" s="6">
        <v>30.5</v>
      </c>
      <c r="J323" s="6">
        <v>24.209304515503547</v>
      </c>
      <c r="K323" s="6">
        <f t="shared" si="119"/>
        <v>-0.96999999999999886</v>
      </c>
      <c r="L323" s="7">
        <f t="shared" ref="L323:L386" si="139">IF(I323="","",IF(J323="","",I323-J323))</f>
        <v>6.2906954844964531</v>
      </c>
      <c r="M323" s="6">
        <f t="shared" ref="M323:M386" si="140">B323-H323</f>
        <v>3.1500000000000021</v>
      </c>
      <c r="N323" s="6">
        <f t="shared" ref="N323:N386" si="141">B323-C323</f>
        <v>3.1500000000000021</v>
      </c>
      <c r="O323" s="6">
        <f t="shared" ref="O323:O386" si="142">C323-H323</f>
        <v>0</v>
      </c>
      <c r="P323" s="6">
        <f t="shared" ref="P323:P386" si="143">D323-H323</f>
        <v>2.5</v>
      </c>
      <c r="Q323" s="6">
        <f t="shared" si="120"/>
        <v>0.47099668180594989</v>
      </c>
      <c r="R323" s="6">
        <f t="shared" si="121"/>
        <v>0.34793794128880506</v>
      </c>
      <c r="S323" s="6">
        <f t="shared" ref="S323:S386" si="144">G323-H323</f>
        <v>8.5000000000000036</v>
      </c>
      <c r="T323" s="6">
        <f t="shared" si="122"/>
        <v>5.3500000000000014</v>
      </c>
      <c r="U323" s="4" t="str">
        <f t="shared" si="123"/>
        <v>HIGHER</v>
      </c>
      <c r="V323" s="8">
        <v>589.25</v>
      </c>
      <c r="W323" s="9">
        <f t="shared" si="124"/>
        <v>2.1520620587111949</v>
      </c>
      <c r="X323" s="6">
        <f t="shared" si="125"/>
        <v>26.875355503120261</v>
      </c>
      <c r="Y323" s="6">
        <f t="shared" si="126"/>
        <v>2.0046444968797381</v>
      </c>
      <c r="Z323" s="6">
        <f t="shared" si="127"/>
        <v>0.14741756183145682</v>
      </c>
      <c r="AA323" s="5">
        <f t="shared" si="128"/>
        <v>3</v>
      </c>
      <c r="AB323" s="5">
        <f t="shared" si="129"/>
        <v>2020</v>
      </c>
      <c r="AC323" s="5">
        <f t="shared" si="137"/>
        <v>11</v>
      </c>
      <c r="AF323" s="10">
        <v>62.540999999999997</v>
      </c>
      <c r="AG323" s="8">
        <f t="shared" si="130"/>
        <v>1671.5919667861428</v>
      </c>
      <c r="AL323" s="11">
        <f t="shared" ref="AL323:AL386" si="145">A323</f>
        <v>43902</v>
      </c>
      <c r="AM323" s="10">
        <v>592.5</v>
      </c>
      <c r="AN323" s="6">
        <v>4.7910000000000004</v>
      </c>
      <c r="AO323" s="8">
        <f t="shared" si="131"/>
        <v>128.75982821544918</v>
      </c>
      <c r="AS323" s="14">
        <f t="shared" si="138"/>
        <v>0.18671954022988496</v>
      </c>
      <c r="AT323" s="10">
        <v>308</v>
      </c>
      <c r="AU323" s="6">
        <v>8.6999999999999993</v>
      </c>
      <c r="AV323" s="6">
        <f t="shared" si="132"/>
        <v>1.6244599999999991</v>
      </c>
      <c r="AW323" s="6">
        <f t="shared" si="133"/>
        <v>1.9239098000000006</v>
      </c>
      <c r="AX323" s="6">
        <f t="shared" si="134"/>
        <v>0.29944980000000143</v>
      </c>
      <c r="AY323" s="12">
        <f t="shared" si="135"/>
        <v>0.32310920872607429</v>
      </c>
      <c r="BB323" s="13">
        <f t="shared" si="136"/>
        <v>581.578756</v>
      </c>
    </row>
    <row r="324" spans="1:54" x14ac:dyDescent="0.25">
      <c r="A324" s="1">
        <v>43903</v>
      </c>
      <c r="B324" s="6">
        <v>29.52</v>
      </c>
      <c r="C324" s="6">
        <v>26.37</v>
      </c>
      <c r="D324" s="6">
        <v>28.87</v>
      </c>
      <c r="E324" s="6">
        <f t="shared" ref="E324:E387" si="146">IF(AM324="","",AM324/2206.622)*100</f>
        <v>26.59041738911332</v>
      </c>
      <c r="F324" s="6">
        <v>26.467122254971603</v>
      </c>
      <c r="G324" s="6">
        <v>34.869999999999997</v>
      </c>
      <c r="H324" s="6">
        <v>26.37</v>
      </c>
      <c r="I324" s="6">
        <v>30.75</v>
      </c>
      <c r="J324" s="6">
        <v>24.159076696611137</v>
      </c>
      <c r="K324" s="6">
        <f t="shared" ref="K324:K387" si="147">B324-I324</f>
        <v>-1.2300000000000004</v>
      </c>
      <c r="L324" s="7">
        <f t="shared" si="139"/>
        <v>6.5909233033888626</v>
      </c>
      <c r="M324" s="6">
        <f t="shared" si="140"/>
        <v>3.1499999999999986</v>
      </c>
      <c r="N324" s="6">
        <f t="shared" si="141"/>
        <v>3.1499999999999986</v>
      </c>
      <c r="O324" s="6">
        <f t="shared" si="142"/>
        <v>0</v>
      </c>
      <c r="P324" s="6">
        <f t="shared" si="143"/>
        <v>2.5</v>
      </c>
      <c r="Q324" s="6">
        <f t="shared" ref="Q324:Q387" si="148">IF(E324="","",E324-H324)</f>
        <v>0.22041738911331876</v>
      </c>
      <c r="R324" s="6">
        <f t="shared" ref="R324:R387" si="149">IF(F324="","",F324-H324)</f>
        <v>9.7122254971601762E-2</v>
      </c>
      <c r="S324" s="6">
        <f t="shared" si="144"/>
        <v>8.4999999999999964</v>
      </c>
      <c r="T324" s="6">
        <f t="shared" ref="T324:T387" si="150">G324-B324</f>
        <v>5.3499999999999979</v>
      </c>
      <c r="U324" s="4" t="str">
        <f t="shared" ref="U324:U387" si="151">IF(P324=N324,"EQUAL",IF(N324&lt;P324,"LOWER","HIGHER"))</f>
        <v>HIGHER</v>
      </c>
      <c r="V324" s="8">
        <v>583.5</v>
      </c>
      <c r="W324" s="9">
        <f t="shared" ref="W324:W387" si="152">IF(V324="","",IF(D324="","",D324-F324))</f>
        <v>2.4028777450283982</v>
      </c>
      <c r="X324" s="6">
        <f t="shared" ref="X324:X387" si="153">IF(AM324="","",AM324/22.04622)</f>
        <v>26.61453981680306</v>
      </c>
      <c r="Y324" s="6">
        <f t="shared" ref="Y324:Y387" si="154">IF(X324="","",IF(D324="","",D324-X324))</f>
        <v>2.2554601831969414</v>
      </c>
      <c r="Z324" s="6">
        <f t="shared" ref="Z324:Z387" si="155">IF(X324="","",IF(F324="","",X324-F324))</f>
        <v>0.14741756183145682</v>
      </c>
      <c r="AA324" s="5">
        <f t="shared" ref="AA324:AA387" si="156">MONTH(A324)</f>
        <v>3</v>
      </c>
      <c r="AB324" s="5">
        <f t="shared" ref="AB324:AB387" si="157">YEAR(A324)</f>
        <v>2020</v>
      </c>
      <c r="AC324" s="5">
        <f t="shared" si="137"/>
        <v>11</v>
      </c>
      <c r="AF324" s="10">
        <v>62.89</v>
      </c>
      <c r="AG324" s="8">
        <f t="shared" ref="AG324:AG387" si="158">IF(V324="","",V324*AF324/2204.622*100)</f>
        <v>1664.5173186151642</v>
      </c>
      <c r="AL324" s="11">
        <f t="shared" si="145"/>
        <v>43903</v>
      </c>
      <c r="AM324" s="10">
        <v>586.75</v>
      </c>
      <c r="AN324" s="6">
        <v>4.8579999999999997</v>
      </c>
      <c r="AO324" s="8">
        <f t="shared" ref="AO324:AO387" si="159">IF(AM324="","",AM324*AN324/2204.622*100)</f>
        <v>129.29343443002927</v>
      </c>
      <c r="AS324" s="14">
        <f t="shared" si="138"/>
        <v>0.19357275902211868</v>
      </c>
      <c r="AT324" s="10">
        <v>305</v>
      </c>
      <c r="AU324" s="6">
        <v>8.59</v>
      </c>
      <c r="AV324" s="6">
        <f t="shared" ref="AV324:AV387" si="160">(((C324/100*11.7)+(AT324/2000*47))-(AU324))</f>
        <v>1.6627899999999993</v>
      </c>
      <c r="AW324" s="6">
        <f t="shared" ref="AW324:AW387" si="161">(((B324/100*11.7*0.98)+(AT324/2000*47))-(AU324))</f>
        <v>1.9622631999999989</v>
      </c>
      <c r="AX324" s="6">
        <f t="shared" ref="AX324:AX387" si="162">AW324-AV324</f>
        <v>0.29947319999999955</v>
      </c>
      <c r="AY324" s="12">
        <f t="shared" ref="AY324:AY387" si="163">(B324*11.7/100)/((AT324/2000*47)+(B324*11.7/100))</f>
        <v>0.32517930882544005</v>
      </c>
      <c r="BB324" s="13">
        <f t="shared" ref="BB324:BB387" si="164">C324*22.0462</f>
        <v>581.358294</v>
      </c>
    </row>
    <row r="325" spans="1:54" x14ac:dyDescent="0.25">
      <c r="A325" s="1">
        <v>43906</v>
      </c>
      <c r="B325" s="6">
        <v>28.14</v>
      </c>
      <c r="C325" s="6">
        <v>24.99</v>
      </c>
      <c r="D325" s="6">
        <v>27.49</v>
      </c>
      <c r="E325" s="6">
        <f t="shared" si="146"/>
        <v>25.389486735834232</v>
      </c>
      <c r="F325" s="6">
        <v>25.31046138521706</v>
      </c>
      <c r="G325" s="6">
        <v>33.49</v>
      </c>
      <c r="H325" s="6">
        <v>24.99</v>
      </c>
      <c r="I325" s="6">
        <v>30.25</v>
      </c>
      <c r="J325" s="6">
        <v>23.39050238986092</v>
      </c>
      <c r="K325" s="6">
        <f t="shared" si="147"/>
        <v>-2.1099999999999994</v>
      </c>
      <c r="L325" s="7">
        <f t="shared" si="139"/>
        <v>6.8594976101390799</v>
      </c>
      <c r="M325" s="6">
        <f t="shared" si="140"/>
        <v>3.1500000000000021</v>
      </c>
      <c r="N325" s="6">
        <f t="shared" si="141"/>
        <v>3.1500000000000021</v>
      </c>
      <c r="O325" s="6">
        <f t="shared" si="142"/>
        <v>0</v>
      </c>
      <c r="P325" s="6">
        <f t="shared" si="143"/>
        <v>2.5</v>
      </c>
      <c r="Q325" s="6">
        <f t="shared" si="148"/>
        <v>0.399486735834234</v>
      </c>
      <c r="R325" s="6">
        <f t="shared" si="149"/>
        <v>0.32046138521706169</v>
      </c>
      <c r="S325" s="6">
        <f t="shared" si="144"/>
        <v>8.5000000000000036</v>
      </c>
      <c r="T325" s="6">
        <f t="shared" si="150"/>
        <v>5.3500000000000014</v>
      </c>
      <c r="U325" s="4" t="str">
        <f t="shared" si="151"/>
        <v>HIGHER</v>
      </c>
      <c r="V325" s="8">
        <v>558</v>
      </c>
      <c r="W325" s="9">
        <f t="shared" si="152"/>
        <v>2.1795386147829383</v>
      </c>
      <c r="X325" s="6">
        <f t="shared" si="153"/>
        <v>25.412519697254222</v>
      </c>
      <c r="Y325" s="6">
        <f t="shared" si="154"/>
        <v>2.0774803027457764</v>
      </c>
      <c r="Z325" s="6">
        <f t="shared" si="155"/>
        <v>0.10205831203716187</v>
      </c>
      <c r="AA325" s="5">
        <f t="shared" si="156"/>
        <v>3</v>
      </c>
      <c r="AB325" s="5">
        <f t="shared" si="157"/>
        <v>2020</v>
      </c>
      <c r="AC325" s="5">
        <f t="shared" si="137"/>
        <v>12</v>
      </c>
      <c r="AF325" s="10">
        <v>62.94</v>
      </c>
      <c r="AG325" s="8">
        <f t="shared" si="158"/>
        <v>1593.0404395855617</v>
      </c>
      <c r="AL325" s="11">
        <f t="shared" si="145"/>
        <v>43906</v>
      </c>
      <c r="AM325" s="10">
        <v>560.25</v>
      </c>
      <c r="AN325" s="6">
        <v>5.0002000000000004</v>
      </c>
      <c r="AO325" s="8">
        <f t="shared" si="159"/>
        <v>127.06768099021058</v>
      </c>
      <c r="AS325" s="14">
        <f t="shared" si="138"/>
        <v>0.20160216346153839</v>
      </c>
      <c r="AT325" s="10">
        <v>301</v>
      </c>
      <c r="AU325" s="6">
        <v>8.32</v>
      </c>
      <c r="AV325" s="6">
        <f t="shared" si="160"/>
        <v>1.6773299999999995</v>
      </c>
      <c r="AW325" s="6">
        <f t="shared" si="161"/>
        <v>1.9800323999999989</v>
      </c>
      <c r="AX325" s="6">
        <f t="shared" si="162"/>
        <v>0.30270239999999937</v>
      </c>
      <c r="AY325" s="12">
        <f t="shared" si="163"/>
        <v>0.31761702817319898</v>
      </c>
      <c r="BB325" s="13">
        <f t="shared" si="164"/>
        <v>550.93453799999997</v>
      </c>
    </row>
    <row r="326" spans="1:54" x14ac:dyDescent="0.25">
      <c r="A326" s="1">
        <v>43907</v>
      </c>
      <c r="B326" s="6">
        <v>28.39</v>
      </c>
      <c r="C326" s="6">
        <v>25.24</v>
      </c>
      <c r="D326" s="6">
        <v>27.74</v>
      </c>
      <c r="E326" s="6">
        <f t="shared" si="146"/>
        <v>25.491452546018305</v>
      </c>
      <c r="F326" s="6">
        <v>25.412519697254226</v>
      </c>
      <c r="G326" s="6">
        <v>33.74</v>
      </c>
      <c r="H326" s="6">
        <v>25.24</v>
      </c>
      <c r="I326" s="6">
        <v>30.25</v>
      </c>
      <c r="J326" s="6">
        <v>23.430744028976168</v>
      </c>
      <c r="K326" s="6">
        <f t="shared" si="147"/>
        <v>-1.8599999999999994</v>
      </c>
      <c r="L326" s="7">
        <f t="shared" si="139"/>
        <v>6.8192559710238321</v>
      </c>
      <c r="M326" s="6">
        <f t="shared" si="140"/>
        <v>3.1500000000000021</v>
      </c>
      <c r="N326" s="6">
        <f t="shared" si="141"/>
        <v>3.1500000000000021</v>
      </c>
      <c r="O326" s="6">
        <f t="shared" si="142"/>
        <v>0</v>
      </c>
      <c r="P326" s="6">
        <f t="shared" si="143"/>
        <v>2.5</v>
      </c>
      <c r="Q326" s="6">
        <f t="shared" si="148"/>
        <v>0.25145254601830658</v>
      </c>
      <c r="R326" s="6">
        <f t="shared" si="149"/>
        <v>0.17251969725422711</v>
      </c>
      <c r="S326" s="6">
        <f t="shared" si="144"/>
        <v>8.5000000000000036</v>
      </c>
      <c r="T326" s="6">
        <f t="shared" si="150"/>
        <v>5.3500000000000014</v>
      </c>
      <c r="U326" s="4" t="str">
        <f t="shared" si="151"/>
        <v>HIGHER</v>
      </c>
      <c r="V326" s="8">
        <v>560.25</v>
      </c>
      <c r="W326" s="9">
        <f t="shared" si="152"/>
        <v>2.3274803027457729</v>
      </c>
      <c r="X326" s="6">
        <f t="shared" si="153"/>
        <v>25.514578009291387</v>
      </c>
      <c r="Y326" s="6">
        <f t="shared" si="154"/>
        <v>2.225421990708611</v>
      </c>
      <c r="Z326" s="6">
        <f t="shared" si="155"/>
        <v>0.10205831203716187</v>
      </c>
      <c r="AA326" s="5">
        <f t="shared" si="156"/>
        <v>3</v>
      </c>
      <c r="AB326" s="5">
        <f t="shared" si="157"/>
        <v>2020</v>
      </c>
      <c r="AC326" s="5">
        <f t="shared" si="137"/>
        <v>12</v>
      </c>
      <c r="AF326" s="10">
        <v>63.094999999999999</v>
      </c>
      <c r="AG326" s="8">
        <f t="shared" si="158"/>
        <v>1603.4029302982553</v>
      </c>
      <c r="AL326" s="11">
        <f t="shared" si="145"/>
        <v>43907</v>
      </c>
      <c r="AM326" s="10">
        <v>562.5</v>
      </c>
      <c r="AN326" s="6">
        <v>5.0084</v>
      </c>
      <c r="AO326" s="8">
        <f t="shared" si="159"/>
        <v>127.787212501735</v>
      </c>
      <c r="AS326" s="14">
        <f t="shared" si="138"/>
        <v>0.20786330935251798</v>
      </c>
      <c r="AT326" s="10">
        <v>303</v>
      </c>
      <c r="AU326" s="6">
        <v>8.34</v>
      </c>
      <c r="AV326" s="6">
        <f t="shared" si="160"/>
        <v>1.7335799999999999</v>
      </c>
      <c r="AW326" s="6">
        <f t="shared" si="161"/>
        <v>2.0356974000000001</v>
      </c>
      <c r="AX326" s="6">
        <f t="shared" si="162"/>
        <v>0.3021174000000002</v>
      </c>
      <c r="AY326" s="12">
        <f t="shared" si="163"/>
        <v>0.31809889361653226</v>
      </c>
      <c r="BB326" s="13">
        <f t="shared" si="164"/>
        <v>556.44608799999992</v>
      </c>
    </row>
    <row r="327" spans="1:54" x14ac:dyDescent="0.25">
      <c r="A327" s="1">
        <v>43908</v>
      </c>
      <c r="B327" s="6">
        <v>28.19</v>
      </c>
      <c r="C327" s="6">
        <v>25.04</v>
      </c>
      <c r="D327" s="6">
        <v>27.54</v>
      </c>
      <c r="E327" s="6">
        <f t="shared" si="146"/>
        <v>25.332839063509748</v>
      </c>
      <c r="F327" s="6">
        <v>25.412519697254226</v>
      </c>
      <c r="G327" s="6">
        <v>33.54</v>
      </c>
      <c r="H327" s="6">
        <v>25.04</v>
      </c>
      <c r="I327" s="6">
        <v>30</v>
      </c>
      <c r="J327" s="6">
        <v>23.239871806775529</v>
      </c>
      <c r="K327" s="6">
        <f t="shared" si="147"/>
        <v>-1.8099999999999987</v>
      </c>
      <c r="L327" s="7">
        <f t="shared" si="139"/>
        <v>6.760128193224471</v>
      </c>
      <c r="M327" s="6">
        <f t="shared" si="140"/>
        <v>3.1500000000000021</v>
      </c>
      <c r="N327" s="6">
        <f t="shared" si="141"/>
        <v>3.1500000000000021</v>
      </c>
      <c r="O327" s="6">
        <f t="shared" si="142"/>
        <v>0</v>
      </c>
      <c r="P327" s="6">
        <f t="shared" si="143"/>
        <v>2.5</v>
      </c>
      <c r="Q327" s="6">
        <f t="shared" si="148"/>
        <v>0.29283906350974931</v>
      </c>
      <c r="R327" s="6">
        <f t="shared" si="149"/>
        <v>0.3725196972542264</v>
      </c>
      <c r="S327" s="6">
        <f t="shared" si="144"/>
        <v>8.5</v>
      </c>
      <c r="T327" s="6">
        <f t="shared" si="150"/>
        <v>5.3499999999999979</v>
      </c>
      <c r="U327" s="4" t="str">
        <f t="shared" si="151"/>
        <v>HIGHER</v>
      </c>
      <c r="V327" s="8">
        <v>560.25</v>
      </c>
      <c r="W327" s="9">
        <f t="shared" si="152"/>
        <v>2.1274803027457736</v>
      </c>
      <c r="X327" s="6">
        <f t="shared" si="153"/>
        <v>25.355820635011352</v>
      </c>
      <c r="Y327" s="6">
        <f t="shared" si="154"/>
        <v>2.1841793649886476</v>
      </c>
      <c r="Z327" s="6">
        <f t="shared" si="155"/>
        <v>-5.6699062242874021E-2</v>
      </c>
      <c r="AA327" s="5">
        <f t="shared" si="156"/>
        <v>3</v>
      </c>
      <c r="AB327" s="5">
        <f t="shared" si="157"/>
        <v>2020</v>
      </c>
      <c r="AC327" s="5">
        <f t="shared" si="137"/>
        <v>12</v>
      </c>
      <c r="AF327" s="10">
        <v>63.134999999999998</v>
      </c>
      <c r="AG327" s="8">
        <f t="shared" si="158"/>
        <v>1604.4194310861458</v>
      </c>
      <c r="AL327" s="11">
        <f t="shared" si="145"/>
        <v>43908</v>
      </c>
      <c r="AM327" s="10">
        <v>559</v>
      </c>
      <c r="AN327" s="6">
        <v>5.1063999999999998</v>
      </c>
      <c r="AO327" s="8">
        <f t="shared" si="159"/>
        <v>129.47696249062199</v>
      </c>
      <c r="AS327" s="14">
        <f t="shared" si="138"/>
        <v>0.21904066985645931</v>
      </c>
      <c r="AT327" s="10">
        <v>309</v>
      </c>
      <c r="AU327" s="6">
        <v>8.36</v>
      </c>
      <c r="AV327" s="6">
        <f t="shared" si="160"/>
        <v>1.8311799999999998</v>
      </c>
      <c r="AW327" s="6">
        <f t="shared" si="161"/>
        <v>2.1337654000000015</v>
      </c>
      <c r="AX327" s="6">
        <f t="shared" si="162"/>
        <v>0.30258540000000167</v>
      </c>
      <c r="AY327" s="12">
        <f t="shared" si="163"/>
        <v>0.31234037233906548</v>
      </c>
      <c r="BB327" s="13">
        <f t="shared" si="164"/>
        <v>552.03684799999996</v>
      </c>
    </row>
    <row r="328" spans="1:54" x14ac:dyDescent="0.25">
      <c r="A328" s="1">
        <v>43909</v>
      </c>
      <c r="B328" s="6">
        <v>28.63</v>
      </c>
      <c r="C328" s="6">
        <v>25.48</v>
      </c>
      <c r="D328" s="6">
        <v>27.98</v>
      </c>
      <c r="E328" s="6">
        <f t="shared" si="146"/>
        <v>25.944633924614184</v>
      </c>
      <c r="F328" s="6">
        <v>25.866112195197182</v>
      </c>
      <c r="G328" s="6">
        <v>33.979999999999997</v>
      </c>
      <c r="H328" s="6">
        <v>25.48</v>
      </c>
      <c r="I328" s="6">
        <v>30</v>
      </c>
      <c r="J328" s="6">
        <v>22.741338162174156</v>
      </c>
      <c r="K328" s="6">
        <f t="shared" si="147"/>
        <v>-1.370000000000001</v>
      </c>
      <c r="L328" s="7">
        <f t="shared" si="139"/>
        <v>7.2586618378258443</v>
      </c>
      <c r="M328" s="6">
        <f t="shared" si="140"/>
        <v>3.1499999999999986</v>
      </c>
      <c r="N328" s="6">
        <f t="shared" si="141"/>
        <v>3.1499999999999986</v>
      </c>
      <c r="O328" s="6">
        <f t="shared" si="142"/>
        <v>0</v>
      </c>
      <c r="P328" s="6">
        <f t="shared" si="143"/>
        <v>2.5</v>
      </c>
      <c r="Q328" s="6">
        <f t="shared" si="148"/>
        <v>0.46463392461418351</v>
      </c>
      <c r="R328" s="6">
        <f t="shared" si="149"/>
        <v>0.38611219519718176</v>
      </c>
      <c r="S328" s="6">
        <f t="shared" si="144"/>
        <v>8.4999999999999964</v>
      </c>
      <c r="T328" s="6">
        <f t="shared" si="150"/>
        <v>5.3499999999999979</v>
      </c>
      <c r="U328" s="4" t="str">
        <f t="shared" si="151"/>
        <v>HIGHER</v>
      </c>
      <c r="V328" s="8">
        <v>570.25</v>
      </c>
      <c r="W328" s="9">
        <f t="shared" si="152"/>
        <v>2.1138878048028182</v>
      </c>
      <c r="X328" s="6">
        <f t="shared" si="153"/>
        <v>25.968170507234344</v>
      </c>
      <c r="Y328" s="6">
        <f t="shared" si="154"/>
        <v>2.0118294927656564</v>
      </c>
      <c r="Z328" s="6">
        <f t="shared" si="155"/>
        <v>0.10205831203716187</v>
      </c>
      <c r="AA328" s="5">
        <f t="shared" si="156"/>
        <v>3</v>
      </c>
      <c r="AB328" s="5">
        <f t="shared" si="157"/>
        <v>2020</v>
      </c>
      <c r="AC328" s="5">
        <f t="shared" si="137"/>
        <v>12</v>
      </c>
      <c r="AF328" s="10">
        <v>63.353999999999999</v>
      </c>
      <c r="AG328" s="8">
        <f t="shared" si="158"/>
        <v>1638.7216720145223</v>
      </c>
      <c r="AL328" s="11">
        <f t="shared" si="145"/>
        <v>43909</v>
      </c>
      <c r="AM328" s="10">
        <v>572.5</v>
      </c>
      <c r="AN328" s="6">
        <v>5.0956999999999999</v>
      </c>
      <c r="AO328" s="8">
        <f t="shared" si="159"/>
        <v>132.32600645371406</v>
      </c>
      <c r="AS328" s="14">
        <f t="shared" si="138"/>
        <v>0.23108558030480672</v>
      </c>
      <c r="AT328" s="10">
        <v>320</v>
      </c>
      <c r="AU328" s="6">
        <v>8.5299999999999994</v>
      </c>
      <c r="AV328" s="6">
        <f t="shared" si="160"/>
        <v>1.9711600000000011</v>
      </c>
      <c r="AW328" s="6">
        <f t="shared" si="161"/>
        <v>2.2727158000000021</v>
      </c>
      <c r="AX328" s="6">
        <f t="shared" si="162"/>
        <v>0.30155580000000093</v>
      </c>
      <c r="AY328" s="12">
        <f t="shared" si="163"/>
        <v>0.30816921518605367</v>
      </c>
      <c r="BB328" s="13">
        <f t="shared" si="164"/>
        <v>561.73717599999998</v>
      </c>
    </row>
    <row r="329" spans="1:54" x14ac:dyDescent="0.25">
      <c r="A329" s="1">
        <v>43910</v>
      </c>
      <c r="B329" s="6">
        <v>28.74</v>
      </c>
      <c r="C329" s="6">
        <v>25.59</v>
      </c>
      <c r="D329" s="6">
        <v>28.14</v>
      </c>
      <c r="E329" s="6">
        <f t="shared" si="146"/>
        <v>25.955963459079083</v>
      </c>
      <c r="F329" s="6">
        <v>25.877452007645758</v>
      </c>
      <c r="G329" s="6">
        <v>34.14</v>
      </c>
      <c r="H329" s="6">
        <v>25.64</v>
      </c>
      <c r="I329" s="6">
        <v>30</v>
      </c>
      <c r="J329" s="6">
        <v>23.397214600639494</v>
      </c>
      <c r="K329" s="6">
        <f t="shared" si="147"/>
        <v>-1.2600000000000016</v>
      </c>
      <c r="L329" s="7">
        <f t="shared" si="139"/>
        <v>6.6027853993605063</v>
      </c>
      <c r="M329" s="6">
        <f t="shared" si="140"/>
        <v>3.0999999999999979</v>
      </c>
      <c r="N329" s="6">
        <f t="shared" si="141"/>
        <v>3.1499999999999986</v>
      </c>
      <c r="O329" s="6">
        <f t="shared" si="142"/>
        <v>-5.0000000000000711E-2</v>
      </c>
      <c r="P329" s="6">
        <f t="shared" si="143"/>
        <v>2.5</v>
      </c>
      <c r="Q329" s="6">
        <f t="shared" si="148"/>
        <v>0.3159634590790823</v>
      </c>
      <c r="R329" s="6">
        <f t="shared" si="149"/>
        <v>0.23745200764575713</v>
      </c>
      <c r="S329" s="6">
        <f t="shared" si="144"/>
        <v>8.5</v>
      </c>
      <c r="T329" s="6">
        <f t="shared" si="150"/>
        <v>5.4000000000000021</v>
      </c>
      <c r="U329" s="4" t="str">
        <f t="shared" si="151"/>
        <v>HIGHER</v>
      </c>
      <c r="V329" s="8">
        <v>570.5</v>
      </c>
      <c r="W329" s="9">
        <f t="shared" si="152"/>
        <v>2.2625479923542429</v>
      </c>
      <c r="X329" s="6">
        <f t="shared" si="153"/>
        <v>25.97951031968292</v>
      </c>
      <c r="Y329" s="6">
        <f t="shared" si="154"/>
        <v>2.160489680317081</v>
      </c>
      <c r="Z329" s="6">
        <f t="shared" si="155"/>
        <v>0.10205831203716187</v>
      </c>
      <c r="AA329" s="5">
        <f t="shared" si="156"/>
        <v>3</v>
      </c>
      <c r="AB329" s="5">
        <f t="shared" si="157"/>
        <v>2020</v>
      </c>
      <c r="AC329" s="5">
        <f t="shared" si="137"/>
        <v>12</v>
      </c>
      <c r="AF329" s="10">
        <v>63.76</v>
      </c>
      <c r="AG329" s="8">
        <f t="shared" si="158"/>
        <v>1649.9463400074937</v>
      </c>
      <c r="AL329" s="11">
        <f t="shared" si="145"/>
        <v>43910</v>
      </c>
      <c r="AM329" s="10">
        <v>572.75</v>
      </c>
      <c r="AN329" s="6">
        <v>5.0627000000000004</v>
      </c>
      <c r="AO329" s="8">
        <f t="shared" si="159"/>
        <v>131.52646689545875</v>
      </c>
      <c r="AS329" s="14">
        <f t="shared" si="138"/>
        <v>0.23127491408934717</v>
      </c>
      <c r="AT329" s="10">
        <v>330</v>
      </c>
      <c r="AU329" s="6">
        <v>8.73</v>
      </c>
      <c r="AV329" s="6">
        <f t="shared" si="160"/>
        <v>2.0190300000000008</v>
      </c>
      <c r="AW329" s="6">
        <f t="shared" si="161"/>
        <v>2.3203283999999993</v>
      </c>
      <c r="AX329" s="6">
        <f t="shared" si="162"/>
        <v>0.30129839999999852</v>
      </c>
      <c r="AY329" s="12">
        <f t="shared" si="163"/>
        <v>0.30245611005272727</v>
      </c>
      <c r="BB329" s="13">
        <f t="shared" si="164"/>
        <v>564.16225799999995</v>
      </c>
    </row>
    <row r="330" spans="1:54" x14ac:dyDescent="0.25">
      <c r="A330" s="1">
        <v>43913</v>
      </c>
      <c r="B330" s="6">
        <v>29.24</v>
      </c>
      <c r="C330" s="6">
        <v>26.09</v>
      </c>
      <c r="D330" s="6">
        <v>28.64</v>
      </c>
      <c r="E330" s="6">
        <f t="shared" si="146"/>
        <v>26.227872286236607</v>
      </c>
      <c r="F330" s="6" t="s">
        <v>43</v>
      </c>
      <c r="G330" s="6">
        <v>35.14</v>
      </c>
      <c r="H330" s="6">
        <v>26.14</v>
      </c>
      <c r="I330" s="6">
        <v>30.25</v>
      </c>
      <c r="J330" s="6">
        <v>23.323235873958854</v>
      </c>
      <c r="K330" s="6">
        <f t="shared" si="147"/>
        <v>-1.0100000000000016</v>
      </c>
      <c r="L330" s="7">
        <f t="shared" si="139"/>
        <v>6.9267641260411459</v>
      </c>
      <c r="M330" s="6">
        <f t="shared" si="140"/>
        <v>3.0999999999999979</v>
      </c>
      <c r="N330" s="6">
        <f t="shared" si="141"/>
        <v>3.1499999999999986</v>
      </c>
      <c r="O330" s="6">
        <f t="shared" si="142"/>
        <v>-5.0000000000000711E-2</v>
      </c>
      <c r="P330" s="6">
        <f t="shared" si="143"/>
        <v>2.5</v>
      </c>
      <c r="Q330" s="6">
        <f t="shared" si="148"/>
        <v>8.7872286236606811E-2</v>
      </c>
      <c r="R330" s="6" t="str">
        <f t="shared" si="149"/>
        <v/>
      </c>
      <c r="S330" s="6">
        <f t="shared" si="144"/>
        <v>9</v>
      </c>
      <c r="T330" s="6">
        <f t="shared" si="150"/>
        <v>5.9000000000000021</v>
      </c>
      <c r="U330" s="4" t="str">
        <f t="shared" si="151"/>
        <v>HIGHER</v>
      </c>
      <c r="W330" s="9"/>
      <c r="X330" s="6">
        <f t="shared" si="153"/>
        <v>26.251665818448693</v>
      </c>
      <c r="Y330" s="6">
        <f t="shared" si="154"/>
        <v>2.3883341815513077</v>
      </c>
      <c r="Z330" s="6" t="str">
        <f t="shared" si="155"/>
        <v/>
      </c>
      <c r="AA330" s="5">
        <f t="shared" si="156"/>
        <v>3</v>
      </c>
      <c r="AB330" s="5">
        <f t="shared" si="157"/>
        <v>2020</v>
      </c>
      <c r="AC330" s="5">
        <f t="shared" si="137"/>
        <v>13</v>
      </c>
      <c r="AF330" s="10">
        <v>63.578000000000003</v>
      </c>
      <c r="AG330" s="8" t="str">
        <f t="shared" si="158"/>
        <v/>
      </c>
      <c r="AL330" s="11">
        <f t="shared" si="145"/>
        <v>43913</v>
      </c>
      <c r="AM330" s="10">
        <v>578.75</v>
      </c>
      <c r="AN330" s="6">
        <v>5.1444000000000001</v>
      </c>
      <c r="AO330" s="8">
        <f t="shared" si="159"/>
        <v>135.04906963642748</v>
      </c>
      <c r="AS330" s="14">
        <f t="shared" si="138"/>
        <v>0.22569855394883209</v>
      </c>
      <c r="AT330" s="10">
        <v>339</v>
      </c>
      <c r="AU330" s="6">
        <v>8.99</v>
      </c>
      <c r="AV330" s="6">
        <f t="shared" si="160"/>
        <v>2.0290300000000006</v>
      </c>
      <c r="AW330" s="6">
        <f t="shared" si="161"/>
        <v>2.3291584000000007</v>
      </c>
      <c r="AX330" s="6">
        <f t="shared" si="162"/>
        <v>0.30012840000000018</v>
      </c>
      <c r="AY330" s="12">
        <f t="shared" si="163"/>
        <v>0.30042203874747747</v>
      </c>
      <c r="BB330" s="13">
        <f t="shared" si="164"/>
        <v>575.18535799999995</v>
      </c>
    </row>
    <row r="331" spans="1:54" x14ac:dyDescent="0.25">
      <c r="A331" s="1">
        <v>43914</v>
      </c>
      <c r="B331" s="6">
        <v>29.55</v>
      </c>
      <c r="C331" s="6">
        <v>26.4</v>
      </c>
      <c r="D331" s="6">
        <v>29.05</v>
      </c>
      <c r="E331" s="6">
        <f t="shared" si="146"/>
        <v>27.236200853612445</v>
      </c>
      <c r="F331" s="6" t="s">
        <v>43</v>
      </c>
      <c r="G331" s="6">
        <v>35.549999999999997</v>
      </c>
      <c r="H331" s="6">
        <v>26.55</v>
      </c>
      <c r="I331" s="6">
        <v>30.75</v>
      </c>
      <c r="J331" s="6">
        <v>24.083016320322816</v>
      </c>
      <c r="K331" s="6">
        <f t="shared" si="147"/>
        <v>-1.1999999999999993</v>
      </c>
      <c r="L331" s="7">
        <f t="shared" si="139"/>
        <v>6.666983679677184</v>
      </c>
      <c r="M331" s="6">
        <f t="shared" si="140"/>
        <v>3</v>
      </c>
      <c r="N331" s="6">
        <f t="shared" si="141"/>
        <v>3.1500000000000021</v>
      </c>
      <c r="O331" s="6">
        <f t="shared" si="142"/>
        <v>-0.15000000000000213</v>
      </c>
      <c r="P331" s="6">
        <f t="shared" si="143"/>
        <v>2.5</v>
      </c>
      <c r="Q331" s="6">
        <f t="shared" si="148"/>
        <v>0.68620085361244421</v>
      </c>
      <c r="R331" s="6" t="str">
        <f t="shared" si="149"/>
        <v/>
      </c>
      <c r="S331" s="6">
        <f t="shared" si="144"/>
        <v>8.9999999999999964</v>
      </c>
      <c r="T331" s="6">
        <f t="shared" si="150"/>
        <v>5.9999999999999964</v>
      </c>
      <c r="U331" s="4" t="str">
        <f t="shared" si="151"/>
        <v>HIGHER</v>
      </c>
      <c r="W331" s="9"/>
      <c r="X331" s="6">
        <f t="shared" si="153"/>
        <v>27.260909126371775</v>
      </c>
      <c r="Y331" s="6">
        <f t="shared" si="154"/>
        <v>1.7890908736282256</v>
      </c>
      <c r="Z331" s="6" t="str">
        <f t="shared" si="155"/>
        <v/>
      </c>
      <c r="AA331" s="5">
        <f t="shared" si="156"/>
        <v>3</v>
      </c>
      <c r="AB331" s="5">
        <f t="shared" si="157"/>
        <v>2020</v>
      </c>
      <c r="AC331" s="5">
        <f t="shared" si="137"/>
        <v>13</v>
      </c>
      <c r="AF331" s="10">
        <v>63.674999999999997</v>
      </c>
      <c r="AG331" s="8" t="str">
        <f t="shared" si="158"/>
        <v/>
      </c>
      <c r="AL331" s="11">
        <f t="shared" si="145"/>
        <v>43914</v>
      </c>
      <c r="AM331" s="10">
        <v>601</v>
      </c>
      <c r="AN331" s="6">
        <v>5.0983000000000001</v>
      </c>
      <c r="AO331" s="8">
        <f t="shared" si="159"/>
        <v>138.98429299898126</v>
      </c>
      <c r="AS331" s="14">
        <f t="shared" si="138"/>
        <v>0.22043237250554332</v>
      </c>
      <c r="AT331" s="10">
        <v>337</v>
      </c>
      <c r="AU331" s="6">
        <v>9.02</v>
      </c>
      <c r="AV331" s="6">
        <f t="shared" si="160"/>
        <v>1.9883000000000006</v>
      </c>
      <c r="AW331" s="6">
        <f t="shared" si="161"/>
        <v>2.2877030000000005</v>
      </c>
      <c r="AX331" s="6">
        <f t="shared" si="162"/>
        <v>0.29940299999999986</v>
      </c>
      <c r="AY331" s="12">
        <f t="shared" si="163"/>
        <v>0.30389343271643732</v>
      </c>
      <c r="BB331" s="13">
        <f t="shared" si="164"/>
        <v>582.01967999999999</v>
      </c>
    </row>
    <row r="332" spans="1:54" x14ac:dyDescent="0.25">
      <c r="A332" s="1">
        <v>43915</v>
      </c>
      <c r="B332" s="6">
        <v>29.64</v>
      </c>
      <c r="C332" s="6">
        <v>26.49</v>
      </c>
      <c r="D332" s="6">
        <v>29.14</v>
      </c>
      <c r="E332" s="6">
        <f t="shared" si="146"/>
        <v>26.850996681805949</v>
      </c>
      <c r="F332" s="6">
        <v>26.97741381515743</v>
      </c>
      <c r="G332" s="6">
        <v>35.64</v>
      </c>
      <c r="H332" s="6">
        <v>26.64</v>
      </c>
      <c r="I332" s="6">
        <v>31</v>
      </c>
      <c r="J332" s="6">
        <v>24.680312117388674</v>
      </c>
      <c r="K332" s="6">
        <f t="shared" si="147"/>
        <v>-1.3599999999999994</v>
      </c>
      <c r="L332" s="7">
        <f t="shared" si="139"/>
        <v>6.3196878826113263</v>
      </c>
      <c r="M332" s="6">
        <f t="shared" si="140"/>
        <v>3</v>
      </c>
      <c r="N332" s="6">
        <f t="shared" si="141"/>
        <v>3.1500000000000021</v>
      </c>
      <c r="O332" s="6">
        <f t="shared" si="142"/>
        <v>-0.15000000000000213</v>
      </c>
      <c r="P332" s="6">
        <f t="shared" si="143"/>
        <v>2.5</v>
      </c>
      <c r="Q332" s="6">
        <f t="shared" si="148"/>
        <v>0.21099668180594833</v>
      </c>
      <c r="R332" s="6">
        <f t="shared" si="149"/>
        <v>0.3374138151574293</v>
      </c>
      <c r="S332" s="6">
        <f t="shared" si="144"/>
        <v>9</v>
      </c>
      <c r="T332" s="6">
        <f t="shared" si="150"/>
        <v>6</v>
      </c>
      <c r="U332" s="4" t="str">
        <f t="shared" si="151"/>
        <v>HIGHER</v>
      </c>
      <c r="V332" s="8">
        <v>594.75</v>
      </c>
      <c r="W332" s="9">
        <f t="shared" si="152"/>
        <v>2.1625861848425707</v>
      </c>
      <c r="X332" s="6">
        <f t="shared" si="153"/>
        <v>26.875355503120261</v>
      </c>
      <c r="Y332" s="6">
        <f t="shared" si="154"/>
        <v>2.2646444968797397</v>
      </c>
      <c r="Z332" s="6">
        <f t="shared" si="155"/>
        <v>-0.10205831203716897</v>
      </c>
      <c r="AA332" s="5">
        <f t="shared" si="156"/>
        <v>3</v>
      </c>
      <c r="AB332" s="5">
        <f t="shared" si="157"/>
        <v>2020</v>
      </c>
      <c r="AC332" s="5">
        <f t="shared" si="137"/>
        <v>13</v>
      </c>
      <c r="AF332" s="10">
        <v>63.850999999999999</v>
      </c>
      <c r="AG332" s="8">
        <f t="shared" si="158"/>
        <v>1722.5348495116173</v>
      </c>
      <c r="AL332" s="11">
        <f t="shared" si="145"/>
        <v>43915</v>
      </c>
      <c r="AM332" s="10">
        <v>592.5</v>
      </c>
      <c r="AN332" s="6">
        <v>5.0353000000000003</v>
      </c>
      <c r="AO332" s="8">
        <f t="shared" si="159"/>
        <v>135.32547756486147</v>
      </c>
      <c r="AS332" s="14">
        <f t="shared" si="138"/>
        <v>0.20221070234113683</v>
      </c>
      <c r="AT332" s="10">
        <v>327</v>
      </c>
      <c r="AU332" s="6">
        <v>8.9700000000000006</v>
      </c>
      <c r="AV332" s="6">
        <f t="shared" si="160"/>
        <v>1.8138299999999976</v>
      </c>
      <c r="AW332" s="6">
        <f t="shared" si="161"/>
        <v>2.1130223999999984</v>
      </c>
      <c r="AX332" s="6">
        <f t="shared" si="162"/>
        <v>0.2991924000000008</v>
      </c>
      <c r="AY332" s="12">
        <f t="shared" si="163"/>
        <v>0.3109542537108671</v>
      </c>
      <c r="BB332" s="13">
        <f t="shared" si="164"/>
        <v>584.00383799999997</v>
      </c>
    </row>
    <row r="333" spans="1:54" x14ac:dyDescent="0.25">
      <c r="A333" s="1">
        <v>43916</v>
      </c>
      <c r="B333" s="6">
        <v>29.5</v>
      </c>
      <c r="C333" s="6">
        <v>26.35</v>
      </c>
      <c r="D333" s="6">
        <v>29</v>
      </c>
      <c r="E333" s="6">
        <f t="shared" si="146"/>
        <v>27.179553181287964</v>
      </c>
      <c r="F333" s="6">
        <v>27.102151752091743</v>
      </c>
      <c r="G333" s="6">
        <v>35.5</v>
      </c>
      <c r="H333" s="6">
        <v>26.5</v>
      </c>
      <c r="I333" s="6">
        <v>31.25</v>
      </c>
      <c r="J333" s="6">
        <v>24.711886897169471</v>
      </c>
      <c r="K333" s="6">
        <f t="shared" si="147"/>
        <v>-1.75</v>
      </c>
      <c r="L333" s="7">
        <f t="shared" si="139"/>
        <v>6.538113102830529</v>
      </c>
      <c r="M333" s="6">
        <f t="shared" si="140"/>
        <v>3</v>
      </c>
      <c r="N333" s="6">
        <f t="shared" si="141"/>
        <v>3.1499999999999986</v>
      </c>
      <c r="O333" s="6">
        <f t="shared" si="142"/>
        <v>-0.14999999999999858</v>
      </c>
      <c r="P333" s="6">
        <f t="shared" si="143"/>
        <v>2.5</v>
      </c>
      <c r="Q333" s="6">
        <f t="shared" si="148"/>
        <v>0.67955318128796449</v>
      </c>
      <c r="R333" s="6">
        <f t="shared" si="149"/>
        <v>0.60215175209174276</v>
      </c>
      <c r="S333" s="6">
        <f t="shared" si="144"/>
        <v>9</v>
      </c>
      <c r="T333" s="6">
        <f t="shared" si="150"/>
        <v>6</v>
      </c>
      <c r="U333" s="4" t="str">
        <f t="shared" si="151"/>
        <v>HIGHER</v>
      </c>
      <c r="V333" s="8">
        <v>597.5</v>
      </c>
      <c r="W333" s="9">
        <f t="shared" si="152"/>
        <v>1.8978482479082572</v>
      </c>
      <c r="X333" s="6">
        <f t="shared" si="153"/>
        <v>27.204210064128905</v>
      </c>
      <c r="Y333" s="6">
        <f t="shared" si="154"/>
        <v>1.7957899358710954</v>
      </c>
      <c r="Z333" s="6">
        <f t="shared" si="155"/>
        <v>0.10205831203716187</v>
      </c>
      <c r="AA333" s="5">
        <f t="shared" si="156"/>
        <v>3</v>
      </c>
      <c r="AB333" s="5">
        <f t="shared" si="157"/>
        <v>2020</v>
      </c>
      <c r="AC333" s="5">
        <f t="shared" si="137"/>
        <v>13</v>
      </c>
      <c r="AF333" s="10">
        <v>64.034000000000006</v>
      </c>
      <c r="AG333" s="8">
        <f t="shared" si="158"/>
        <v>1735.4591852934429</v>
      </c>
      <c r="AL333" s="11">
        <f t="shared" si="145"/>
        <v>43916</v>
      </c>
      <c r="AM333" s="10">
        <v>599.75</v>
      </c>
      <c r="AN333" s="6">
        <v>5.0212000000000003</v>
      </c>
      <c r="AO333" s="8">
        <f t="shared" si="159"/>
        <v>136.59777957400408</v>
      </c>
      <c r="AS333" s="14">
        <f t="shared" si="138"/>
        <v>0.20569273743016775</v>
      </c>
      <c r="AT333" s="10">
        <v>328</v>
      </c>
      <c r="AU333" s="6">
        <v>8.9499999999999993</v>
      </c>
      <c r="AV333" s="6">
        <f t="shared" si="160"/>
        <v>1.8409500000000012</v>
      </c>
      <c r="AW333" s="6">
        <f t="shared" si="161"/>
        <v>2.1404700000000005</v>
      </c>
      <c r="AX333" s="6">
        <f t="shared" si="162"/>
        <v>0.29951999999999934</v>
      </c>
      <c r="AY333" s="12">
        <f t="shared" si="163"/>
        <v>0.30928805053989872</v>
      </c>
      <c r="BB333" s="13">
        <f t="shared" si="164"/>
        <v>580.91737000000001</v>
      </c>
    </row>
    <row r="334" spans="1:54" x14ac:dyDescent="0.25">
      <c r="A334" s="1">
        <v>43917</v>
      </c>
      <c r="B334" s="6">
        <v>29.85</v>
      </c>
      <c r="C334" s="6">
        <v>26.7</v>
      </c>
      <c r="D334" s="6">
        <v>29.35</v>
      </c>
      <c r="E334" s="6">
        <f t="shared" si="146"/>
        <v>27.213541784682654</v>
      </c>
      <c r="F334" s="6">
        <v>27.136171189437462</v>
      </c>
      <c r="G334" s="6">
        <v>35.85</v>
      </c>
      <c r="H334" s="6">
        <v>26.85</v>
      </c>
      <c r="I334" s="6">
        <v>32</v>
      </c>
      <c r="J334" s="6">
        <v>24.918746245374987</v>
      </c>
      <c r="K334" s="6">
        <f t="shared" si="147"/>
        <v>-2.1499999999999986</v>
      </c>
      <c r="L334" s="7">
        <f t="shared" si="139"/>
        <v>7.0812537546250134</v>
      </c>
      <c r="M334" s="6">
        <f t="shared" si="140"/>
        <v>3</v>
      </c>
      <c r="N334" s="6">
        <f t="shared" si="141"/>
        <v>3.1500000000000021</v>
      </c>
      <c r="O334" s="6">
        <f t="shared" si="142"/>
        <v>-0.15000000000000213</v>
      </c>
      <c r="P334" s="6">
        <f t="shared" si="143"/>
        <v>2.5</v>
      </c>
      <c r="Q334" s="6">
        <f t="shared" si="148"/>
        <v>0.36354178468265275</v>
      </c>
      <c r="R334" s="6">
        <f t="shared" si="149"/>
        <v>0.28617118943746078</v>
      </c>
      <c r="S334" s="6">
        <f t="shared" si="144"/>
        <v>9</v>
      </c>
      <c r="T334" s="6">
        <f t="shared" si="150"/>
        <v>6</v>
      </c>
      <c r="U334" s="4" t="str">
        <f t="shared" si="151"/>
        <v>HIGHER</v>
      </c>
      <c r="V334" s="8">
        <v>598.25</v>
      </c>
      <c r="W334" s="9">
        <f t="shared" si="152"/>
        <v>2.2138288105625392</v>
      </c>
      <c r="X334" s="6">
        <f t="shared" si="153"/>
        <v>27.238229501474628</v>
      </c>
      <c r="Y334" s="6">
        <f t="shared" si="154"/>
        <v>2.1117704985253738</v>
      </c>
      <c r="Z334" s="6">
        <f t="shared" si="155"/>
        <v>0.10205831203716542</v>
      </c>
      <c r="AA334" s="5">
        <f t="shared" si="156"/>
        <v>3</v>
      </c>
      <c r="AB334" s="5">
        <f t="shared" si="157"/>
        <v>2020</v>
      </c>
      <c r="AC334" s="5">
        <f t="shared" si="137"/>
        <v>13</v>
      </c>
      <c r="AF334" s="10">
        <v>64.215000000000003</v>
      </c>
      <c r="AG334" s="8">
        <f t="shared" si="158"/>
        <v>1742.5492329297267</v>
      </c>
      <c r="AL334" s="11">
        <f t="shared" si="145"/>
        <v>43917</v>
      </c>
      <c r="AM334" s="10">
        <v>600.5</v>
      </c>
      <c r="AN334" s="6">
        <v>5.0997000000000003</v>
      </c>
      <c r="AO334" s="8">
        <f t="shared" si="159"/>
        <v>138.90679898867018</v>
      </c>
      <c r="AS334" s="14">
        <f t="shared" si="138"/>
        <v>0.20756967670011151</v>
      </c>
      <c r="AT334" s="10">
        <v>328</v>
      </c>
      <c r="AU334" s="6">
        <v>8.9700000000000006</v>
      </c>
      <c r="AV334" s="6">
        <f t="shared" si="160"/>
        <v>1.8619000000000003</v>
      </c>
      <c r="AW334" s="6">
        <f t="shared" si="161"/>
        <v>2.1606009999999998</v>
      </c>
      <c r="AX334" s="6">
        <f t="shared" si="162"/>
        <v>0.29870099999999944</v>
      </c>
      <c r="AY334" s="12">
        <f t="shared" si="163"/>
        <v>0.3118133646415992</v>
      </c>
      <c r="BB334" s="13">
        <f t="shared" si="164"/>
        <v>588.63353999999993</v>
      </c>
    </row>
    <row r="335" spans="1:54" x14ac:dyDescent="0.25">
      <c r="A335" s="1">
        <v>43920</v>
      </c>
      <c r="B335" s="6">
        <v>29.87</v>
      </c>
      <c r="C335" s="6">
        <v>26.72</v>
      </c>
      <c r="D335" s="6">
        <v>29.37</v>
      </c>
      <c r="E335" s="6">
        <f t="shared" si="146"/>
        <v>27.270189457007138</v>
      </c>
      <c r="F335" s="6">
        <v>27.192870251680333</v>
      </c>
      <c r="G335" s="6">
        <v>35.869999999999997</v>
      </c>
      <c r="H335" s="6">
        <v>26.87</v>
      </c>
      <c r="I335" s="6">
        <v>32</v>
      </c>
      <c r="J335" s="6">
        <v>25.558495202011301</v>
      </c>
      <c r="K335" s="6">
        <f t="shared" si="147"/>
        <v>-2.129999999999999</v>
      </c>
      <c r="L335" s="7">
        <f t="shared" si="139"/>
        <v>6.4415047979886992</v>
      </c>
      <c r="M335" s="6">
        <f t="shared" si="140"/>
        <v>3</v>
      </c>
      <c r="N335" s="6">
        <f t="shared" si="141"/>
        <v>3.1500000000000021</v>
      </c>
      <c r="O335" s="6">
        <f t="shared" si="142"/>
        <v>-0.15000000000000213</v>
      </c>
      <c r="P335" s="6">
        <f t="shared" si="143"/>
        <v>2.5</v>
      </c>
      <c r="Q335" s="6">
        <f t="shared" si="148"/>
        <v>0.40018945700713715</v>
      </c>
      <c r="R335" s="6">
        <f t="shared" si="149"/>
        <v>0.32287025168033168</v>
      </c>
      <c r="S335" s="6">
        <f t="shared" si="144"/>
        <v>8.9999999999999964</v>
      </c>
      <c r="T335" s="6">
        <f t="shared" si="150"/>
        <v>5.9999999999999964</v>
      </c>
      <c r="U335" s="4" t="str">
        <f t="shared" si="151"/>
        <v>HIGHER</v>
      </c>
      <c r="V335" s="8">
        <v>599.5</v>
      </c>
      <c r="W335" s="9">
        <f t="shared" si="152"/>
        <v>2.1771297483196683</v>
      </c>
      <c r="X335" s="6">
        <f t="shared" si="153"/>
        <v>27.294928563717498</v>
      </c>
      <c r="Y335" s="6">
        <f t="shared" si="154"/>
        <v>2.0750714362825029</v>
      </c>
      <c r="Z335" s="6">
        <f t="shared" si="155"/>
        <v>0.10205831203716542</v>
      </c>
      <c r="AA335" s="5">
        <f t="shared" si="156"/>
        <v>3</v>
      </c>
      <c r="AB335" s="5">
        <f t="shared" si="157"/>
        <v>2020</v>
      </c>
      <c r="AC335" s="5">
        <f t="shared" si="137"/>
        <v>14</v>
      </c>
      <c r="AF335" s="10">
        <v>64.39</v>
      </c>
      <c r="AG335" s="8">
        <f t="shared" si="158"/>
        <v>1750.9489155056967</v>
      </c>
      <c r="AL335" s="11">
        <f t="shared" si="145"/>
        <v>43920</v>
      </c>
      <c r="AM335" s="10">
        <v>601.75</v>
      </c>
      <c r="AN335" s="6">
        <v>5.1936</v>
      </c>
      <c r="AO335" s="8">
        <f t="shared" si="159"/>
        <v>141.75894098852319</v>
      </c>
      <c r="AS335" s="14">
        <f t="shared" si="138"/>
        <v>0.21569007803790408</v>
      </c>
      <c r="AT335" s="10">
        <v>331</v>
      </c>
      <c r="AU335" s="6">
        <v>8.9700000000000006</v>
      </c>
      <c r="AV335" s="6">
        <f t="shared" si="160"/>
        <v>1.9347399999999997</v>
      </c>
      <c r="AW335" s="6">
        <f t="shared" si="161"/>
        <v>2.2333941999999993</v>
      </c>
      <c r="AX335" s="6">
        <f t="shared" si="162"/>
        <v>0.29865419999999965</v>
      </c>
      <c r="AY335" s="12">
        <f t="shared" si="163"/>
        <v>0.31000621823797669</v>
      </c>
      <c r="BB335" s="13">
        <f t="shared" si="164"/>
        <v>589.07446399999992</v>
      </c>
    </row>
    <row r="336" spans="1:54" x14ac:dyDescent="0.25">
      <c r="A336" s="1">
        <v>43921</v>
      </c>
      <c r="B336" s="6">
        <v>30.01</v>
      </c>
      <c r="C336" s="6">
        <v>26.86</v>
      </c>
      <c r="D336" s="6">
        <v>29.51</v>
      </c>
      <c r="E336" s="6">
        <f t="shared" si="146"/>
        <v>27.462791542910388</v>
      </c>
      <c r="F336" s="6">
        <v>27.294928563717502</v>
      </c>
      <c r="G336" s="6">
        <v>36.01</v>
      </c>
      <c r="H336" s="6">
        <v>27.01</v>
      </c>
      <c r="I336" s="6">
        <v>32</v>
      </c>
      <c r="J336" s="6">
        <v>25.26151588358417</v>
      </c>
      <c r="K336" s="6">
        <f t="shared" si="147"/>
        <v>-1.9899999999999984</v>
      </c>
      <c r="L336" s="7">
        <f t="shared" si="139"/>
        <v>6.7384841164158296</v>
      </c>
      <c r="M336" s="6">
        <f t="shared" si="140"/>
        <v>3</v>
      </c>
      <c r="N336" s="6">
        <f t="shared" si="141"/>
        <v>3.1500000000000021</v>
      </c>
      <c r="O336" s="6">
        <f t="shared" si="142"/>
        <v>-0.15000000000000213</v>
      </c>
      <c r="P336" s="6">
        <f t="shared" si="143"/>
        <v>2.5</v>
      </c>
      <c r="Q336" s="6">
        <f t="shared" si="148"/>
        <v>0.45279154291038637</v>
      </c>
      <c r="R336" s="6">
        <f t="shared" si="149"/>
        <v>0.28492856371750008</v>
      </c>
      <c r="S336" s="6">
        <f t="shared" si="144"/>
        <v>8.9999999999999964</v>
      </c>
      <c r="T336" s="6">
        <f t="shared" si="150"/>
        <v>5.9999999999999964</v>
      </c>
      <c r="U336" s="4" t="str">
        <f t="shared" si="151"/>
        <v>HIGHER</v>
      </c>
      <c r="V336" s="8">
        <v>601.75</v>
      </c>
      <c r="W336" s="9">
        <f t="shared" si="152"/>
        <v>2.2150714362824999</v>
      </c>
      <c r="X336" s="6">
        <f t="shared" si="153"/>
        <v>27.487705375343253</v>
      </c>
      <c r="Y336" s="6">
        <f t="shared" si="154"/>
        <v>2.0222946246567481</v>
      </c>
      <c r="Z336" s="6">
        <f t="shared" si="155"/>
        <v>0.19277681162575178</v>
      </c>
      <c r="AA336" s="5">
        <f t="shared" si="156"/>
        <v>3</v>
      </c>
      <c r="AB336" s="5">
        <f t="shared" si="157"/>
        <v>2020</v>
      </c>
      <c r="AC336" s="5">
        <f t="shared" si="137"/>
        <v>14</v>
      </c>
      <c r="AF336" s="10">
        <v>64.203999999999994</v>
      </c>
      <c r="AG336" s="8">
        <f t="shared" si="158"/>
        <v>1752.4435935049182</v>
      </c>
      <c r="AL336" s="11">
        <f t="shared" si="145"/>
        <v>43921</v>
      </c>
      <c r="AM336" s="10">
        <v>606</v>
      </c>
      <c r="AN336" s="6">
        <v>5.2046000000000001</v>
      </c>
      <c r="AO336" s="8">
        <f t="shared" si="159"/>
        <v>143.06251139651152</v>
      </c>
      <c r="AS336" s="14">
        <f t="shared" si="138"/>
        <v>0.20167813540510554</v>
      </c>
      <c r="AT336" s="10">
        <v>327</v>
      </c>
      <c r="AU336" s="6">
        <v>9.01</v>
      </c>
      <c r="AV336" s="6">
        <f t="shared" si="160"/>
        <v>1.817120000000001</v>
      </c>
      <c r="AW336" s="6">
        <f t="shared" si="161"/>
        <v>2.1154466000000003</v>
      </c>
      <c r="AX336" s="6">
        <f t="shared" si="162"/>
        <v>0.29832659999999933</v>
      </c>
      <c r="AY336" s="12">
        <f t="shared" si="163"/>
        <v>0.31361856860732767</v>
      </c>
      <c r="BB336" s="13">
        <f t="shared" si="164"/>
        <v>592.160932</v>
      </c>
    </row>
    <row r="337" spans="1:54" x14ac:dyDescent="0.25">
      <c r="A337" s="1">
        <v>43922</v>
      </c>
      <c r="B337" s="6">
        <v>29.05</v>
      </c>
      <c r="C337" s="6">
        <v>25.9</v>
      </c>
      <c r="D337" s="6">
        <v>28.55</v>
      </c>
      <c r="E337" s="6">
        <f t="shared" si="146"/>
        <v>25.967292993543978</v>
      </c>
      <c r="F337" s="6">
        <v>26.092908444168661</v>
      </c>
      <c r="G337" s="6">
        <v>35.049999999999997</v>
      </c>
      <c r="H337" s="6">
        <v>26.05</v>
      </c>
      <c r="I337" s="6">
        <v>31.5</v>
      </c>
      <c r="J337" s="6">
        <v>24.379293337715772</v>
      </c>
      <c r="K337" s="6">
        <f t="shared" si="147"/>
        <v>-2.4499999999999993</v>
      </c>
      <c r="L337" s="7">
        <f t="shared" si="139"/>
        <v>7.1207066622842277</v>
      </c>
      <c r="M337" s="6">
        <f t="shared" si="140"/>
        <v>3</v>
      </c>
      <c r="N337" s="6">
        <f t="shared" si="141"/>
        <v>3.1500000000000021</v>
      </c>
      <c r="O337" s="6">
        <f t="shared" si="142"/>
        <v>-0.15000000000000213</v>
      </c>
      <c r="P337" s="6">
        <f t="shared" si="143"/>
        <v>2.5</v>
      </c>
      <c r="Q337" s="6">
        <f t="shared" si="148"/>
        <v>-8.2707006456022469E-2</v>
      </c>
      <c r="R337" s="6">
        <f t="shared" si="149"/>
        <v>4.2908444168659798E-2</v>
      </c>
      <c r="S337" s="6">
        <f t="shared" si="144"/>
        <v>8.9999999999999964</v>
      </c>
      <c r="T337" s="6">
        <f t="shared" si="150"/>
        <v>5.9999999999999964</v>
      </c>
      <c r="U337" s="4" t="str">
        <f t="shared" si="151"/>
        <v>HIGHER</v>
      </c>
      <c r="V337" s="8">
        <v>575.25</v>
      </c>
      <c r="W337" s="9">
        <f t="shared" si="152"/>
        <v>2.4570915558313402</v>
      </c>
      <c r="X337" s="6">
        <f t="shared" si="153"/>
        <v>25.990850132131492</v>
      </c>
      <c r="Y337" s="6">
        <f t="shared" si="154"/>
        <v>2.5591498678685092</v>
      </c>
      <c r="Z337" s="6">
        <f t="shared" si="155"/>
        <v>-0.10205831203716897</v>
      </c>
      <c r="AA337" s="5">
        <f t="shared" si="156"/>
        <v>4</v>
      </c>
      <c r="AB337" s="5">
        <f t="shared" si="157"/>
        <v>2020</v>
      </c>
      <c r="AC337" s="5">
        <f t="shared" si="137"/>
        <v>14</v>
      </c>
      <c r="AF337" s="10">
        <v>64.334999999999994</v>
      </c>
      <c r="AG337" s="8">
        <f t="shared" si="158"/>
        <v>1678.6872647555906</v>
      </c>
      <c r="AL337" s="11">
        <f t="shared" si="145"/>
        <v>43922</v>
      </c>
      <c r="AM337" s="10">
        <v>573</v>
      </c>
      <c r="AN337" s="6">
        <v>5.2492999999999999</v>
      </c>
      <c r="AO337" s="8">
        <f t="shared" si="159"/>
        <v>136.43376959859785</v>
      </c>
      <c r="AS337" s="14">
        <f t="shared" si="138"/>
        <v>0.20162870159453311</v>
      </c>
      <c r="AT337" s="10">
        <v>320</v>
      </c>
      <c r="AU337" s="6">
        <v>8.7799999999999994</v>
      </c>
      <c r="AV337" s="6">
        <f t="shared" si="160"/>
        <v>1.7703000000000007</v>
      </c>
      <c r="AW337" s="6">
        <f t="shared" si="161"/>
        <v>2.0708730000000006</v>
      </c>
      <c r="AX337" s="6">
        <f t="shared" si="162"/>
        <v>0.30057299999999998</v>
      </c>
      <c r="AY337" s="12">
        <f t="shared" si="163"/>
        <v>0.3112827816116166</v>
      </c>
      <c r="BB337" s="13">
        <f t="shared" si="164"/>
        <v>570.99657999999999</v>
      </c>
    </row>
    <row r="338" spans="1:54" x14ac:dyDescent="0.25">
      <c r="A338" s="1">
        <v>43923</v>
      </c>
      <c r="B338" s="6">
        <v>29.24</v>
      </c>
      <c r="C338" s="6">
        <v>26.09</v>
      </c>
      <c r="D338" s="6">
        <v>28.24</v>
      </c>
      <c r="E338" s="6">
        <f t="shared" si="146"/>
        <v>26.533769716788829</v>
      </c>
      <c r="F338" s="6">
        <v>26.455782442523031</v>
      </c>
      <c r="G338" s="6">
        <v>35.24</v>
      </c>
      <c r="H338" s="6">
        <v>26.24</v>
      </c>
      <c r="I338" s="6">
        <v>31.25</v>
      </c>
      <c r="J338" s="6">
        <v>24.049255516654192</v>
      </c>
      <c r="K338" s="6">
        <f t="shared" si="147"/>
        <v>-2.0100000000000016</v>
      </c>
      <c r="L338" s="7">
        <f t="shared" si="139"/>
        <v>7.2007444833458081</v>
      </c>
      <c r="M338" s="6">
        <f t="shared" si="140"/>
        <v>3</v>
      </c>
      <c r="N338" s="6">
        <f t="shared" si="141"/>
        <v>3.1499999999999986</v>
      </c>
      <c r="O338" s="6">
        <f t="shared" si="142"/>
        <v>-0.14999999999999858</v>
      </c>
      <c r="P338" s="6">
        <f t="shared" si="143"/>
        <v>2</v>
      </c>
      <c r="Q338" s="6">
        <f t="shared" si="148"/>
        <v>0.29376971678883024</v>
      </c>
      <c r="R338" s="6">
        <f t="shared" si="149"/>
        <v>0.21578244252303236</v>
      </c>
      <c r="S338" s="6">
        <f t="shared" si="144"/>
        <v>9.0000000000000036</v>
      </c>
      <c r="T338" s="6">
        <f t="shared" si="150"/>
        <v>6.0000000000000036</v>
      </c>
      <c r="U338" s="4" t="str">
        <f t="shared" si="151"/>
        <v>HIGHER</v>
      </c>
      <c r="V338" s="8">
        <v>583.25</v>
      </c>
      <c r="W338" s="9">
        <f t="shared" si="152"/>
        <v>1.7842175574769676</v>
      </c>
      <c r="X338" s="6">
        <f t="shared" si="153"/>
        <v>26.557840754560189</v>
      </c>
      <c r="Y338" s="6">
        <f t="shared" si="154"/>
        <v>1.6821592454398093</v>
      </c>
      <c r="Z338" s="6">
        <f t="shared" si="155"/>
        <v>0.10205831203715832</v>
      </c>
      <c r="AA338" s="5">
        <f t="shared" si="156"/>
        <v>4</v>
      </c>
      <c r="AB338" s="5">
        <f t="shared" si="157"/>
        <v>2020</v>
      </c>
      <c r="AC338" s="5">
        <f t="shared" si="137"/>
        <v>14</v>
      </c>
      <c r="AF338" s="10">
        <v>64.709999999999994</v>
      </c>
      <c r="AG338" s="8">
        <f t="shared" si="158"/>
        <v>1711.9536818556651</v>
      </c>
      <c r="AL338" s="11">
        <f t="shared" si="145"/>
        <v>43923</v>
      </c>
      <c r="AM338" s="10">
        <v>585.5</v>
      </c>
      <c r="AN338" s="6">
        <v>5.2533000000000003</v>
      </c>
      <c r="AO338" s="8">
        <f t="shared" si="159"/>
        <v>139.51630483593107</v>
      </c>
      <c r="AS338" s="14">
        <f t="shared" si="138"/>
        <v>0.19353890160183068</v>
      </c>
      <c r="AT338" s="10">
        <v>314</v>
      </c>
      <c r="AU338" s="6">
        <v>8.74</v>
      </c>
      <c r="AV338" s="6">
        <f t="shared" si="160"/>
        <v>1.6915300000000002</v>
      </c>
      <c r="AW338" s="6">
        <f t="shared" si="161"/>
        <v>1.9916584000000004</v>
      </c>
      <c r="AX338" s="6">
        <f t="shared" si="162"/>
        <v>0.30012840000000018</v>
      </c>
      <c r="AY338" s="12">
        <f t="shared" si="163"/>
        <v>0.3167643202642943</v>
      </c>
      <c r="BB338" s="13">
        <f t="shared" si="164"/>
        <v>575.18535799999995</v>
      </c>
    </row>
    <row r="339" spans="1:54" x14ac:dyDescent="0.25">
      <c r="A339" s="1">
        <v>43924</v>
      </c>
      <c r="B339" s="6">
        <v>29.43</v>
      </c>
      <c r="C339" s="6">
        <v>26.28</v>
      </c>
      <c r="D339" s="6">
        <v>28.43</v>
      </c>
      <c r="E339" s="6">
        <f t="shared" si="146"/>
        <v>26.499781113394139</v>
      </c>
      <c r="F339" s="6">
        <v>26.217646381102977</v>
      </c>
      <c r="G339" s="6">
        <v>35.43</v>
      </c>
      <c r="H339" s="6">
        <v>26.43</v>
      </c>
      <c r="I339" s="6">
        <v>30.75</v>
      </c>
      <c r="J339" s="6">
        <v>23.377299308584504</v>
      </c>
      <c r="K339" s="6">
        <f t="shared" si="147"/>
        <v>-1.3200000000000003</v>
      </c>
      <c r="L339" s="7">
        <f t="shared" si="139"/>
        <v>7.3727006914154956</v>
      </c>
      <c r="M339" s="6">
        <f t="shared" si="140"/>
        <v>3</v>
      </c>
      <c r="N339" s="6">
        <f t="shared" si="141"/>
        <v>3.1499999999999986</v>
      </c>
      <c r="O339" s="6">
        <f t="shared" si="142"/>
        <v>-0.14999999999999858</v>
      </c>
      <c r="P339" s="6">
        <f t="shared" si="143"/>
        <v>2</v>
      </c>
      <c r="Q339" s="6">
        <f t="shared" si="148"/>
        <v>6.9781113394139282E-2</v>
      </c>
      <c r="R339" s="6">
        <f t="shared" si="149"/>
        <v>-0.21235361889702276</v>
      </c>
      <c r="S339" s="6">
        <f t="shared" si="144"/>
        <v>9</v>
      </c>
      <c r="T339" s="6">
        <f t="shared" si="150"/>
        <v>6</v>
      </c>
      <c r="U339" s="4" t="str">
        <f t="shared" si="151"/>
        <v>HIGHER</v>
      </c>
      <c r="V339" s="8">
        <v>578</v>
      </c>
      <c r="W339" s="9">
        <f t="shared" si="152"/>
        <v>2.2123536188970228</v>
      </c>
      <c r="X339" s="6">
        <f t="shared" si="153"/>
        <v>26.52382131721447</v>
      </c>
      <c r="Y339" s="6">
        <f t="shared" si="154"/>
        <v>1.90617868278553</v>
      </c>
      <c r="Z339" s="6">
        <f t="shared" si="155"/>
        <v>0.30617493611149271</v>
      </c>
      <c r="AA339" s="5">
        <f t="shared" si="156"/>
        <v>4</v>
      </c>
      <c r="AB339" s="5">
        <f t="shared" si="157"/>
        <v>2020</v>
      </c>
      <c r="AC339" s="5">
        <f t="shared" si="137"/>
        <v>14</v>
      </c>
      <c r="AF339" s="10">
        <v>64.905000000000001</v>
      </c>
      <c r="AG339" s="8">
        <f t="shared" si="158"/>
        <v>1701.6563383654886</v>
      </c>
      <c r="AL339" s="11">
        <f t="shared" si="145"/>
        <v>43924</v>
      </c>
      <c r="AM339" s="10">
        <v>584.75</v>
      </c>
      <c r="AN339" s="6">
        <v>5.3506</v>
      </c>
      <c r="AO339" s="8">
        <f t="shared" si="159"/>
        <v>141.91835833988776</v>
      </c>
      <c r="AS339" s="14">
        <f t="shared" si="138"/>
        <v>0.1867387802071348</v>
      </c>
      <c r="AT339" s="10">
        <v>308</v>
      </c>
      <c r="AU339" s="6">
        <v>8.69</v>
      </c>
      <c r="AV339" s="6">
        <f t="shared" si="160"/>
        <v>1.6227600000000013</v>
      </c>
      <c r="AW339" s="6">
        <f t="shared" si="161"/>
        <v>1.9224437999999999</v>
      </c>
      <c r="AX339" s="6">
        <f t="shared" si="162"/>
        <v>0.29968379999999861</v>
      </c>
      <c r="AY339" s="12">
        <f t="shared" si="163"/>
        <v>0.32236776200672013</v>
      </c>
      <c r="BB339" s="13">
        <f t="shared" si="164"/>
        <v>579.37413600000002</v>
      </c>
    </row>
    <row r="340" spans="1:54" x14ac:dyDescent="0.25">
      <c r="A340" s="1">
        <v>43927</v>
      </c>
      <c r="B340" s="6">
        <v>29.83</v>
      </c>
      <c r="C340" s="6">
        <v>26.68</v>
      </c>
      <c r="D340" s="6">
        <v>28.83</v>
      </c>
      <c r="E340" s="6">
        <f t="shared" si="146"/>
        <v>26.918973888595332</v>
      </c>
      <c r="F340" s="6">
        <v>26.637219441700211</v>
      </c>
      <c r="G340" s="6">
        <v>35.83</v>
      </c>
      <c r="H340" s="6">
        <v>26.83</v>
      </c>
      <c r="I340" s="6">
        <v>30.5</v>
      </c>
      <c r="J340" s="6">
        <v>23.444106635254013</v>
      </c>
      <c r="K340" s="6">
        <f t="shared" si="147"/>
        <v>-0.67000000000000171</v>
      </c>
      <c r="L340" s="7">
        <f t="shared" si="139"/>
        <v>7.0558933647459874</v>
      </c>
      <c r="M340" s="6">
        <f t="shared" si="140"/>
        <v>3</v>
      </c>
      <c r="N340" s="6">
        <f t="shared" si="141"/>
        <v>3.1499999999999986</v>
      </c>
      <c r="O340" s="6">
        <f t="shared" si="142"/>
        <v>-0.14999999999999858</v>
      </c>
      <c r="P340" s="6">
        <f t="shared" si="143"/>
        <v>2</v>
      </c>
      <c r="Q340" s="6">
        <f t="shared" si="148"/>
        <v>8.8973888595333506E-2</v>
      </c>
      <c r="R340" s="6">
        <f t="shared" si="149"/>
        <v>-0.19278055829978769</v>
      </c>
      <c r="S340" s="6">
        <f t="shared" si="144"/>
        <v>9</v>
      </c>
      <c r="T340" s="6">
        <f t="shared" si="150"/>
        <v>6</v>
      </c>
      <c r="U340" s="4" t="str">
        <f t="shared" si="151"/>
        <v>HIGHER</v>
      </c>
      <c r="V340" s="8">
        <v>587.25</v>
      </c>
      <c r="W340" s="9">
        <f t="shared" si="152"/>
        <v>2.1927805582997877</v>
      </c>
      <c r="X340" s="6">
        <f t="shared" si="153"/>
        <v>26.943394377811703</v>
      </c>
      <c r="Y340" s="6">
        <f t="shared" si="154"/>
        <v>1.886605622188295</v>
      </c>
      <c r="Z340" s="6">
        <f t="shared" si="155"/>
        <v>0.30617493611149271</v>
      </c>
      <c r="AA340" s="5">
        <f t="shared" si="156"/>
        <v>4</v>
      </c>
      <c r="AB340" s="5">
        <f t="shared" si="157"/>
        <v>2020</v>
      </c>
      <c r="AC340" s="5">
        <f t="shared" si="137"/>
        <v>15</v>
      </c>
      <c r="AF340" s="10">
        <v>64.790000000000006</v>
      </c>
      <c r="AG340" s="8">
        <f t="shared" si="158"/>
        <v>1725.8254476277571</v>
      </c>
      <c r="AL340" s="11">
        <f t="shared" si="145"/>
        <v>43927</v>
      </c>
      <c r="AM340" s="10">
        <v>594</v>
      </c>
      <c r="AN340" s="6">
        <v>5.2862999999999998</v>
      </c>
      <c r="AO340" s="8">
        <f t="shared" si="159"/>
        <v>142.43086569942602</v>
      </c>
      <c r="AS340" s="14">
        <f t="shared" si="138"/>
        <v>0.16640415704387992</v>
      </c>
      <c r="AT340" s="10">
        <v>297</v>
      </c>
      <c r="AU340" s="6">
        <v>8.66</v>
      </c>
      <c r="AV340" s="6">
        <f t="shared" si="160"/>
        <v>1.4410600000000002</v>
      </c>
      <c r="AW340" s="6">
        <f t="shared" si="161"/>
        <v>1.7398077999999995</v>
      </c>
      <c r="AX340" s="6">
        <f t="shared" si="162"/>
        <v>0.29874779999999923</v>
      </c>
      <c r="AY340" s="12">
        <f t="shared" si="163"/>
        <v>0.33335625682332004</v>
      </c>
      <c r="BB340" s="13">
        <f t="shared" si="164"/>
        <v>588.19261599999993</v>
      </c>
    </row>
    <row r="341" spans="1:54" x14ac:dyDescent="0.25">
      <c r="A341" s="1">
        <v>43928</v>
      </c>
      <c r="B341" s="6">
        <v>30.48</v>
      </c>
      <c r="C341" s="6">
        <v>27.33</v>
      </c>
      <c r="D341" s="6">
        <v>29.48</v>
      </c>
      <c r="E341" s="6">
        <f t="shared" si="146"/>
        <v>27.451462008445489</v>
      </c>
      <c r="F341" s="6">
        <v>27.079472127194599</v>
      </c>
      <c r="G341" s="6">
        <v>36.479999999999997</v>
      </c>
      <c r="H341" s="6">
        <v>27.48</v>
      </c>
      <c r="I341" s="6">
        <v>31</v>
      </c>
      <c r="J341" s="6">
        <v>24.222990374577808</v>
      </c>
      <c r="K341" s="6">
        <f t="shared" si="147"/>
        <v>-0.51999999999999957</v>
      </c>
      <c r="L341" s="7">
        <f t="shared" si="139"/>
        <v>6.7770096254221919</v>
      </c>
      <c r="M341" s="6">
        <f t="shared" si="140"/>
        <v>3</v>
      </c>
      <c r="N341" s="6">
        <f t="shared" si="141"/>
        <v>3.1500000000000021</v>
      </c>
      <c r="O341" s="6">
        <f t="shared" si="142"/>
        <v>-0.15000000000000213</v>
      </c>
      <c r="P341" s="6">
        <f t="shared" si="143"/>
        <v>2</v>
      </c>
      <c r="Q341" s="6">
        <f t="shared" si="148"/>
        <v>-2.8537991554511422E-2</v>
      </c>
      <c r="R341" s="6">
        <f t="shared" si="149"/>
        <v>-0.40052787280540159</v>
      </c>
      <c r="S341" s="6">
        <f t="shared" si="144"/>
        <v>8.9999999999999964</v>
      </c>
      <c r="T341" s="6">
        <f t="shared" si="150"/>
        <v>5.9999999999999964</v>
      </c>
      <c r="U341" s="4" t="str">
        <f t="shared" si="151"/>
        <v>HIGHER</v>
      </c>
      <c r="V341" s="8">
        <v>597</v>
      </c>
      <c r="W341" s="9">
        <f t="shared" si="152"/>
        <v>2.4005278728054016</v>
      </c>
      <c r="X341" s="6">
        <f t="shared" si="153"/>
        <v>27.476365562894681</v>
      </c>
      <c r="Y341" s="6">
        <f t="shared" si="154"/>
        <v>2.003634437105319</v>
      </c>
      <c r="Z341" s="6">
        <f t="shared" si="155"/>
        <v>0.39689343570008262</v>
      </c>
      <c r="AA341" s="5">
        <f t="shared" si="156"/>
        <v>4</v>
      </c>
      <c r="AB341" s="5">
        <f t="shared" si="157"/>
        <v>2020</v>
      </c>
      <c r="AC341" s="5">
        <f t="shared" si="137"/>
        <v>15</v>
      </c>
      <c r="AF341" s="10">
        <v>64.87</v>
      </c>
      <c r="AG341" s="8">
        <f t="shared" si="158"/>
        <v>1756.6453568911134</v>
      </c>
      <c r="AL341" s="11">
        <f t="shared" si="145"/>
        <v>43928</v>
      </c>
      <c r="AM341" s="10">
        <v>605.75</v>
      </c>
      <c r="AN341" s="6">
        <v>5.2214</v>
      </c>
      <c r="AO341" s="8">
        <f t="shared" si="159"/>
        <v>143.46509515009831</v>
      </c>
      <c r="AS341" s="14">
        <f t="shared" si="138"/>
        <v>0.16839421965317913</v>
      </c>
      <c r="AT341" s="10">
        <v>294</v>
      </c>
      <c r="AU341" s="6">
        <v>8.65</v>
      </c>
      <c r="AV341" s="6">
        <f t="shared" si="160"/>
        <v>1.4566099999999995</v>
      </c>
      <c r="AW341" s="6">
        <f t="shared" si="161"/>
        <v>1.7538368000000002</v>
      </c>
      <c r="AX341" s="6">
        <f t="shared" si="162"/>
        <v>0.29722680000000068</v>
      </c>
      <c r="AY341" s="12">
        <f t="shared" si="163"/>
        <v>0.3404396687019578</v>
      </c>
      <c r="BB341" s="13">
        <f t="shared" si="164"/>
        <v>602.5226459999999</v>
      </c>
    </row>
    <row r="342" spans="1:54" x14ac:dyDescent="0.25">
      <c r="A342" s="1">
        <v>43929</v>
      </c>
      <c r="B342" s="6">
        <v>30.18</v>
      </c>
      <c r="C342" s="6">
        <v>27.03</v>
      </c>
      <c r="D342" s="6">
        <v>29.18</v>
      </c>
      <c r="E342" s="6">
        <f t="shared" si="146"/>
        <v>27.020939698779404</v>
      </c>
      <c r="F342" s="6">
        <v>26.943394377811707</v>
      </c>
      <c r="G342" s="6">
        <v>36.18</v>
      </c>
      <c r="H342" s="6">
        <v>27.18</v>
      </c>
      <c r="I342" s="6">
        <v>31.25</v>
      </c>
      <c r="J342" s="6">
        <v>24.668333087208516</v>
      </c>
      <c r="K342" s="6">
        <f t="shared" si="147"/>
        <v>-1.0700000000000003</v>
      </c>
      <c r="L342" s="7">
        <f t="shared" si="139"/>
        <v>6.5816669127914835</v>
      </c>
      <c r="M342" s="6">
        <f t="shared" si="140"/>
        <v>3</v>
      </c>
      <c r="N342" s="6">
        <f t="shared" si="141"/>
        <v>3.1499999999999986</v>
      </c>
      <c r="O342" s="6">
        <f t="shared" si="142"/>
        <v>-0.14999999999999858</v>
      </c>
      <c r="P342" s="6">
        <f t="shared" si="143"/>
        <v>2</v>
      </c>
      <c r="Q342" s="6">
        <f t="shared" si="148"/>
        <v>-0.15906030122059533</v>
      </c>
      <c r="R342" s="6">
        <f t="shared" si="149"/>
        <v>-0.23660562218829284</v>
      </c>
      <c r="S342" s="6">
        <f t="shared" si="144"/>
        <v>9</v>
      </c>
      <c r="T342" s="6">
        <f t="shared" si="150"/>
        <v>6</v>
      </c>
      <c r="U342" s="4" t="str">
        <f t="shared" si="151"/>
        <v>HIGHER</v>
      </c>
      <c r="V342" s="8">
        <v>594</v>
      </c>
      <c r="W342" s="9">
        <f t="shared" si="152"/>
        <v>2.2366056221882928</v>
      </c>
      <c r="X342" s="6">
        <f t="shared" si="153"/>
        <v>27.045452689848869</v>
      </c>
      <c r="Y342" s="6">
        <f t="shared" si="154"/>
        <v>2.134547310151131</v>
      </c>
      <c r="Z342" s="6">
        <f t="shared" si="155"/>
        <v>0.10205831203716187</v>
      </c>
      <c r="AA342" s="5">
        <f t="shared" si="156"/>
        <v>4</v>
      </c>
      <c r="AB342" s="5">
        <f t="shared" si="157"/>
        <v>2020</v>
      </c>
      <c r="AC342" s="5">
        <f t="shared" si="137"/>
        <v>15</v>
      </c>
      <c r="AF342" s="10">
        <v>64.965000000000003</v>
      </c>
      <c r="AG342" s="8">
        <f t="shared" si="158"/>
        <v>1750.3776157545374</v>
      </c>
      <c r="AL342" s="11">
        <f t="shared" si="145"/>
        <v>43929</v>
      </c>
      <c r="AM342" s="10">
        <v>596.25</v>
      </c>
      <c r="AN342" s="6">
        <v>5.1233000000000004</v>
      </c>
      <c r="AO342" s="8">
        <f t="shared" si="159"/>
        <v>138.56196776590275</v>
      </c>
      <c r="AS342" s="14">
        <f t="shared" si="138"/>
        <v>0.16161965317919066</v>
      </c>
      <c r="AT342" s="10">
        <v>293</v>
      </c>
      <c r="AU342" s="6">
        <v>8.65</v>
      </c>
      <c r="AV342" s="6">
        <f t="shared" si="160"/>
        <v>1.3980099999999993</v>
      </c>
      <c r="AW342" s="6">
        <f t="shared" si="161"/>
        <v>1.6959387999999986</v>
      </c>
      <c r="AX342" s="6">
        <f t="shared" si="162"/>
        <v>0.29792879999999933</v>
      </c>
      <c r="AY342" s="12">
        <f t="shared" si="163"/>
        <v>0.33898523120876756</v>
      </c>
      <c r="BB342" s="13">
        <f t="shared" si="164"/>
        <v>595.90878599999996</v>
      </c>
    </row>
    <row r="343" spans="1:54" x14ac:dyDescent="0.25">
      <c r="A343" s="1">
        <v>43930</v>
      </c>
      <c r="B343" s="6">
        <v>30.41</v>
      </c>
      <c r="C343" s="6">
        <v>27.26</v>
      </c>
      <c r="D343" s="6">
        <v>29.41</v>
      </c>
      <c r="E343" s="6">
        <f t="shared" si="146"/>
        <v>27.077587371103888</v>
      </c>
      <c r="F343" s="6">
        <v>27.000093440054577</v>
      </c>
      <c r="G343" s="6">
        <v>36.409999999999997</v>
      </c>
      <c r="H343" s="6">
        <v>27.41</v>
      </c>
      <c r="I343" s="6">
        <v>31.25</v>
      </c>
      <c r="J343" s="6">
        <v>24.125254567266335</v>
      </c>
      <c r="K343" s="6">
        <f t="shared" si="147"/>
        <v>-0.83999999999999986</v>
      </c>
      <c r="L343" s="7">
        <f t="shared" si="139"/>
        <v>7.1247454327336648</v>
      </c>
      <c r="M343" s="6">
        <f t="shared" si="140"/>
        <v>3</v>
      </c>
      <c r="N343" s="6">
        <f t="shared" si="141"/>
        <v>3.1499999999999986</v>
      </c>
      <c r="O343" s="6">
        <f t="shared" si="142"/>
        <v>-0.14999999999999858</v>
      </c>
      <c r="P343" s="6">
        <f t="shared" si="143"/>
        <v>2</v>
      </c>
      <c r="Q343" s="6">
        <f t="shared" si="148"/>
        <v>-0.33241262889611178</v>
      </c>
      <c r="R343" s="6">
        <f t="shared" si="149"/>
        <v>-0.4099065599454228</v>
      </c>
      <c r="S343" s="6">
        <f t="shared" si="144"/>
        <v>8.9999999999999964</v>
      </c>
      <c r="T343" s="6">
        <f t="shared" si="150"/>
        <v>5.9999999999999964</v>
      </c>
      <c r="U343" s="4" t="str">
        <f t="shared" si="151"/>
        <v>HIGHER</v>
      </c>
      <c r="V343" s="8">
        <v>595.25</v>
      </c>
      <c r="W343" s="9">
        <f t="shared" si="152"/>
        <v>2.4099065599454228</v>
      </c>
      <c r="X343" s="6">
        <f t="shared" si="153"/>
        <v>27.102151752091739</v>
      </c>
      <c r="Y343" s="6">
        <f t="shared" si="154"/>
        <v>2.3078482479082609</v>
      </c>
      <c r="Z343" s="6">
        <f t="shared" si="155"/>
        <v>0.10205831203716187</v>
      </c>
      <c r="AA343" s="5">
        <f t="shared" si="156"/>
        <v>4</v>
      </c>
      <c r="AB343" s="5">
        <f t="shared" si="157"/>
        <v>2020</v>
      </c>
      <c r="AC343" s="5">
        <f t="shared" si="137"/>
        <v>15</v>
      </c>
      <c r="AF343" s="10">
        <v>64.957999999999998</v>
      </c>
      <c r="AG343" s="8">
        <f t="shared" si="158"/>
        <v>1753.8720696790651</v>
      </c>
      <c r="AL343" s="11">
        <f t="shared" si="145"/>
        <v>43930</v>
      </c>
      <c r="AM343" s="10">
        <v>597.5</v>
      </c>
      <c r="AN343" s="6">
        <v>5.1070000000000002</v>
      </c>
      <c r="AO343" s="8">
        <f t="shared" si="159"/>
        <v>138.41068899793254</v>
      </c>
      <c r="AS343" s="14">
        <f t="shared" si="138"/>
        <v>0.15273684210526298</v>
      </c>
      <c r="AT343" s="10">
        <v>293</v>
      </c>
      <c r="AU343" s="6">
        <v>8.74</v>
      </c>
      <c r="AV343" s="6">
        <f t="shared" si="160"/>
        <v>1.3349199999999986</v>
      </c>
      <c r="AW343" s="6">
        <f t="shared" si="161"/>
        <v>1.6323105999999985</v>
      </c>
      <c r="AX343" s="6">
        <f t="shared" si="162"/>
        <v>0.29739059999999995</v>
      </c>
      <c r="AY343" s="12">
        <f t="shared" si="163"/>
        <v>0.34068848763868714</v>
      </c>
      <c r="BB343" s="13">
        <f t="shared" si="164"/>
        <v>600.97941200000002</v>
      </c>
    </row>
    <row r="344" spans="1:54" x14ac:dyDescent="0.25">
      <c r="A344" s="1">
        <v>43934</v>
      </c>
      <c r="B344" s="6">
        <v>29.7</v>
      </c>
      <c r="C344" s="6">
        <v>26.55</v>
      </c>
      <c r="D344" s="6">
        <v>28.9</v>
      </c>
      <c r="E344" s="6" t="e">
        <f t="shared" si="146"/>
        <v>#VALUE!</v>
      </c>
      <c r="F344" s="6" t="s">
        <v>43</v>
      </c>
      <c r="G344" s="6">
        <v>36.9</v>
      </c>
      <c r="H344" s="6">
        <v>26.9</v>
      </c>
      <c r="I344" s="6">
        <v>30.75</v>
      </c>
      <c r="J344" s="6">
        <v>23.560387029075976</v>
      </c>
      <c r="K344" s="6">
        <f t="shared" si="147"/>
        <v>-1.0500000000000007</v>
      </c>
      <c r="L344" s="7">
        <f t="shared" si="139"/>
        <v>7.1896129709240242</v>
      </c>
      <c r="M344" s="6">
        <f t="shared" si="140"/>
        <v>2.8000000000000007</v>
      </c>
      <c r="N344" s="6">
        <f t="shared" si="141"/>
        <v>3.1499999999999986</v>
      </c>
      <c r="O344" s="6">
        <f t="shared" si="142"/>
        <v>-0.34999999999999787</v>
      </c>
      <c r="P344" s="6">
        <f t="shared" si="143"/>
        <v>2</v>
      </c>
      <c r="Q344" s="6" t="e">
        <f t="shared" si="148"/>
        <v>#VALUE!</v>
      </c>
      <c r="R344" s="6" t="str">
        <f t="shared" si="149"/>
        <v/>
      </c>
      <c r="S344" s="6">
        <f t="shared" si="144"/>
        <v>10</v>
      </c>
      <c r="T344" s="6">
        <f t="shared" si="150"/>
        <v>7.1999999999999993</v>
      </c>
      <c r="U344" s="4" t="str">
        <f t="shared" si="151"/>
        <v>HIGHER</v>
      </c>
      <c r="W344" s="9"/>
      <c r="X344" s="6" t="str">
        <f t="shared" si="153"/>
        <v/>
      </c>
      <c r="Y344" s="6" t="str">
        <f t="shared" si="154"/>
        <v/>
      </c>
      <c r="Z344" s="6" t="str">
        <f t="shared" si="155"/>
        <v/>
      </c>
      <c r="AA344" s="5">
        <f t="shared" si="156"/>
        <v>4</v>
      </c>
      <c r="AB344" s="5">
        <f t="shared" si="157"/>
        <v>2020</v>
      </c>
      <c r="AC344" s="5">
        <f t="shared" ref="AC344:AC407" si="165">WEEKNUM(A344)</f>
        <v>16</v>
      </c>
      <c r="AF344" s="10">
        <v>65.177000000000007</v>
      </c>
      <c r="AG344" s="8" t="str">
        <f t="shared" si="158"/>
        <v/>
      </c>
      <c r="AL344" s="11">
        <f t="shared" si="145"/>
        <v>43934</v>
      </c>
      <c r="AM344" s="10"/>
      <c r="AN344" s="6">
        <v>5.1993999999999998</v>
      </c>
      <c r="AO344" s="8" t="str">
        <f t="shared" si="159"/>
        <v/>
      </c>
      <c r="AS344" s="14">
        <f t="shared" si="138"/>
        <v>0.14558449074074045</v>
      </c>
      <c r="AT344" s="10">
        <v>289</v>
      </c>
      <c r="AU344" s="6">
        <v>8.64</v>
      </c>
      <c r="AV344" s="6">
        <f t="shared" si="160"/>
        <v>1.2578499999999977</v>
      </c>
      <c r="AW344" s="6">
        <f t="shared" si="161"/>
        <v>1.5569019999999973</v>
      </c>
      <c r="AX344" s="6">
        <f t="shared" si="162"/>
        <v>0.29905199999999965</v>
      </c>
      <c r="AY344" s="12">
        <f t="shared" si="163"/>
        <v>0.33847307722278497</v>
      </c>
      <c r="BB344" s="13">
        <f t="shared" si="164"/>
        <v>585.32660999999996</v>
      </c>
    </row>
    <row r="345" spans="1:54" x14ac:dyDescent="0.25">
      <c r="A345" s="1">
        <v>43935</v>
      </c>
      <c r="B345" s="6">
        <v>29.24</v>
      </c>
      <c r="C345" s="6">
        <v>26.09</v>
      </c>
      <c r="D345" s="6">
        <v>28.74</v>
      </c>
      <c r="E345" s="6">
        <f t="shared" si="146"/>
        <v>26.760360406086768</v>
      </c>
      <c r="F345" s="6">
        <v>26.886695315568836</v>
      </c>
      <c r="G345" s="6">
        <v>36.74</v>
      </c>
      <c r="H345" s="6">
        <v>26.74</v>
      </c>
      <c r="I345" s="6">
        <v>30.5</v>
      </c>
      <c r="J345" s="6">
        <v>23.538622237363199</v>
      </c>
      <c r="K345" s="6">
        <f t="shared" si="147"/>
        <v>-1.2600000000000016</v>
      </c>
      <c r="L345" s="7">
        <f t="shared" si="139"/>
        <v>6.9613777626368005</v>
      </c>
      <c r="M345" s="6">
        <f t="shared" si="140"/>
        <v>2.5</v>
      </c>
      <c r="N345" s="6">
        <f t="shared" si="141"/>
        <v>3.1499999999999986</v>
      </c>
      <c r="O345" s="6">
        <f t="shared" si="142"/>
        <v>-0.64999999999999858</v>
      </c>
      <c r="P345" s="6">
        <f t="shared" si="143"/>
        <v>2</v>
      </c>
      <c r="Q345" s="6">
        <f t="shared" si="148"/>
        <v>2.03604060867697E-2</v>
      </c>
      <c r="R345" s="6">
        <f t="shared" si="149"/>
        <v>0.14669531556883797</v>
      </c>
      <c r="S345" s="6">
        <f t="shared" si="144"/>
        <v>10.000000000000004</v>
      </c>
      <c r="T345" s="6">
        <f t="shared" si="150"/>
        <v>7.5000000000000036</v>
      </c>
      <c r="U345" s="4" t="str">
        <f t="shared" si="151"/>
        <v>HIGHER</v>
      </c>
      <c r="V345" s="8">
        <v>592.75</v>
      </c>
      <c r="W345" s="9">
        <f t="shared" si="152"/>
        <v>1.853304684431162</v>
      </c>
      <c r="X345" s="6">
        <f t="shared" si="153"/>
        <v>26.784637003531667</v>
      </c>
      <c r="Y345" s="6">
        <f t="shared" si="154"/>
        <v>1.955362996468331</v>
      </c>
      <c r="Z345" s="6">
        <f t="shared" si="155"/>
        <v>-0.10205831203716897</v>
      </c>
      <c r="AA345" s="5">
        <f t="shared" si="156"/>
        <v>4</v>
      </c>
      <c r="AB345" s="5">
        <f t="shared" si="157"/>
        <v>2020</v>
      </c>
      <c r="AC345" s="5">
        <f t="shared" si="165"/>
        <v>16</v>
      </c>
      <c r="AF345" s="10">
        <v>65.41</v>
      </c>
      <c r="AG345" s="8">
        <f t="shared" si="158"/>
        <v>1758.6587405913576</v>
      </c>
      <c r="AL345" s="11">
        <f t="shared" si="145"/>
        <v>43935</v>
      </c>
      <c r="AM345" s="10">
        <v>590.5</v>
      </c>
      <c r="AN345" s="6">
        <v>5.1620999999999997</v>
      </c>
      <c r="AO345" s="8">
        <f t="shared" si="159"/>
        <v>138.26497467593083</v>
      </c>
      <c r="AS345" s="14">
        <f t="shared" si="138"/>
        <v>0.18705134189031508</v>
      </c>
      <c r="AT345" s="10">
        <v>303</v>
      </c>
      <c r="AU345" s="6">
        <v>8.57</v>
      </c>
      <c r="AV345" s="6">
        <f t="shared" si="160"/>
        <v>1.6030300000000004</v>
      </c>
      <c r="AW345" s="6">
        <f t="shared" si="161"/>
        <v>1.9031583999999988</v>
      </c>
      <c r="AX345" s="6">
        <f t="shared" si="162"/>
        <v>0.30012839999999841</v>
      </c>
      <c r="AY345" s="12">
        <f t="shared" si="163"/>
        <v>0.32453199615237938</v>
      </c>
      <c r="BB345" s="13">
        <f t="shared" si="164"/>
        <v>575.18535799999995</v>
      </c>
    </row>
    <row r="346" spans="1:54" x14ac:dyDescent="0.25">
      <c r="A346" s="1">
        <v>43936</v>
      </c>
      <c r="B346" s="6">
        <v>29.05</v>
      </c>
      <c r="C346" s="6">
        <v>25.9</v>
      </c>
      <c r="D346" s="6">
        <v>28.55</v>
      </c>
      <c r="E346" s="6">
        <f t="shared" si="146"/>
        <v>27.247530388077344</v>
      </c>
      <c r="F346" s="6">
        <v>26.966074002708858</v>
      </c>
      <c r="G346" s="6">
        <v>36.549999999999997</v>
      </c>
      <c r="H346" s="6">
        <v>26.94</v>
      </c>
      <c r="I346" s="6">
        <v>30.5</v>
      </c>
      <c r="J346" s="6">
        <v>23.620688170888478</v>
      </c>
      <c r="K346" s="6">
        <f t="shared" si="147"/>
        <v>-1.4499999999999993</v>
      </c>
      <c r="L346" s="7">
        <f t="shared" si="139"/>
        <v>6.8793118291115221</v>
      </c>
      <c r="M346" s="6">
        <f t="shared" si="140"/>
        <v>2.1099999999999994</v>
      </c>
      <c r="N346" s="6">
        <f t="shared" si="141"/>
        <v>3.1500000000000021</v>
      </c>
      <c r="O346" s="6">
        <f t="shared" si="142"/>
        <v>-1.0400000000000027</v>
      </c>
      <c r="P346" s="6">
        <f t="shared" si="143"/>
        <v>1.6099999999999994</v>
      </c>
      <c r="Q346" s="6">
        <f t="shared" si="148"/>
        <v>0.30753038807734256</v>
      </c>
      <c r="R346" s="6">
        <f t="shared" si="149"/>
        <v>2.6074002708856625E-2</v>
      </c>
      <c r="S346" s="6">
        <f t="shared" si="144"/>
        <v>9.6099999999999959</v>
      </c>
      <c r="T346" s="6">
        <f t="shared" si="150"/>
        <v>7.4999999999999964</v>
      </c>
      <c r="U346" s="4" t="str">
        <f t="shared" si="151"/>
        <v>HIGHER</v>
      </c>
      <c r="V346" s="8">
        <v>594.5</v>
      </c>
      <c r="W346" s="9">
        <f t="shared" si="152"/>
        <v>1.5839259972911428</v>
      </c>
      <c r="X346" s="6">
        <f t="shared" si="153"/>
        <v>27.272248938820351</v>
      </c>
      <c r="Y346" s="6">
        <f t="shared" si="154"/>
        <v>1.2777510611796501</v>
      </c>
      <c r="Z346" s="6">
        <f t="shared" si="155"/>
        <v>0.30617493611149271</v>
      </c>
      <c r="AA346" s="5">
        <f t="shared" si="156"/>
        <v>4</v>
      </c>
      <c r="AB346" s="5">
        <f t="shared" si="157"/>
        <v>2020</v>
      </c>
      <c r="AC346" s="5">
        <f t="shared" si="165"/>
        <v>16</v>
      </c>
      <c r="AF346" s="10">
        <v>65.483000000000004</v>
      </c>
      <c r="AG346" s="8">
        <f t="shared" si="158"/>
        <v>1765.8194239193842</v>
      </c>
      <c r="AL346" s="11">
        <f t="shared" si="145"/>
        <v>43936</v>
      </c>
      <c r="AM346" s="10">
        <v>601.25</v>
      </c>
      <c r="AN346" s="6">
        <v>5.2366999999999999</v>
      </c>
      <c r="AO346" s="8">
        <f t="shared" si="159"/>
        <v>142.81658601792054</v>
      </c>
      <c r="AS346" s="14">
        <f t="shared" si="138"/>
        <v>0.20244131455399064</v>
      </c>
      <c r="AT346" s="10">
        <v>307</v>
      </c>
      <c r="AU346" s="6">
        <v>8.52</v>
      </c>
      <c r="AV346" s="6">
        <f t="shared" si="160"/>
        <v>1.7248000000000001</v>
      </c>
      <c r="AW346" s="6">
        <f t="shared" si="161"/>
        <v>2.0253730000000001</v>
      </c>
      <c r="AX346" s="6">
        <f t="shared" si="162"/>
        <v>0.30057299999999998</v>
      </c>
      <c r="AY346" s="12">
        <f t="shared" si="163"/>
        <v>0.32024290162860924</v>
      </c>
      <c r="BB346" s="13">
        <f t="shared" si="164"/>
        <v>570.99657999999999</v>
      </c>
    </row>
    <row r="347" spans="1:54" x14ac:dyDescent="0.25">
      <c r="A347" s="1">
        <v>43937</v>
      </c>
      <c r="B347" s="6">
        <v>28.8</v>
      </c>
      <c r="C347" s="6">
        <v>25.65</v>
      </c>
      <c r="D347" s="6">
        <v>28.3</v>
      </c>
      <c r="E347" s="6">
        <f t="shared" si="146"/>
        <v>26.986951095384715</v>
      </c>
      <c r="F347" s="6">
        <v>27.011433252503153</v>
      </c>
      <c r="G347" s="6">
        <v>36.299999999999997</v>
      </c>
      <c r="H347" s="6">
        <v>26.68</v>
      </c>
      <c r="I347" s="6">
        <v>30</v>
      </c>
      <c r="J347" s="6">
        <v>22.855998924252898</v>
      </c>
      <c r="K347" s="6">
        <f t="shared" si="147"/>
        <v>-1.1999999999999993</v>
      </c>
      <c r="L347" s="7">
        <f t="shared" si="139"/>
        <v>7.1440010757471022</v>
      </c>
      <c r="M347" s="6">
        <f t="shared" si="140"/>
        <v>2.120000000000001</v>
      </c>
      <c r="N347" s="6">
        <f t="shared" si="141"/>
        <v>3.1500000000000021</v>
      </c>
      <c r="O347" s="6">
        <f t="shared" si="142"/>
        <v>-1.0300000000000011</v>
      </c>
      <c r="P347" s="6">
        <f t="shared" si="143"/>
        <v>1.620000000000001</v>
      </c>
      <c r="Q347" s="6">
        <f t="shared" si="148"/>
        <v>0.30695109538471499</v>
      </c>
      <c r="R347" s="6">
        <f t="shared" si="149"/>
        <v>0.33143325250315314</v>
      </c>
      <c r="S347" s="6">
        <f t="shared" si="144"/>
        <v>9.6199999999999974</v>
      </c>
      <c r="T347" s="6">
        <f t="shared" si="150"/>
        <v>7.4999999999999964</v>
      </c>
      <c r="U347" s="4" t="str">
        <f t="shared" si="151"/>
        <v>HIGHER</v>
      </c>
      <c r="V347" s="8">
        <v>595.5</v>
      </c>
      <c r="W347" s="9">
        <f t="shared" si="152"/>
        <v>1.2885667474968479</v>
      </c>
      <c r="X347" s="6">
        <f t="shared" si="153"/>
        <v>27.011433252503149</v>
      </c>
      <c r="Y347" s="6">
        <f t="shared" si="154"/>
        <v>1.2885667474968514</v>
      </c>
      <c r="Z347" s="6">
        <f t="shared" si="155"/>
        <v>-3.5527136788005009E-15</v>
      </c>
      <c r="AA347" s="5">
        <f t="shared" si="156"/>
        <v>4</v>
      </c>
      <c r="AB347" s="5">
        <f t="shared" si="157"/>
        <v>2020</v>
      </c>
      <c r="AC347" s="5">
        <f t="shared" si="165"/>
        <v>16</v>
      </c>
      <c r="AF347" s="10">
        <v>65.603999999999999</v>
      </c>
      <c r="AG347" s="8">
        <f t="shared" si="158"/>
        <v>1772.0580670972167</v>
      </c>
      <c r="AL347" s="11">
        <f t="shared" si="145"/>
        <v>43937</v>
      </c>
      <c r="AM347" s="10">
        <v>595.5</v>
      </c>
      <c r="AN347" s="6">
        <v>5.2332999999999998</v>
      </c>
      <c r="AO347" s="8">
        <f t="shared" si="159"/>
        <v>141.35893364032472</v>
      </c>
      <c r="AS347" s="14">
        <f t="shared" si="138"/>
        <v>0.20331168831168822</v>
      </c>
      <c r="AT347" s="10">
        <v>306</v>
      </c>
      <c r="AU347" s="6">
        <v>8.4700000000000006</v>
      </c>
      <c r="AV347" s="6">
        <f t="shared" si="160"/>
        <v>1.7220499999999994</v>
      </c>
      <c r="AW347" s="6">
        <f t="shared" si="161"/>
        <v>2.0232079999999986</v>
      </c>
      <c r="AX347" s="6">
        <f t="shared" si="162"/>
        <v>0.30115799999999915</v>
      </c>
      <c r="AY347" s="12">
        <f t="shared" si="163"/>
        <v>0.31907277995568434</v>
      </c>
      <c r="BB347" s="13">
        <f t="shared" si="164"/>
        <v>565.48502999999994</v>
      </c>
    </row>
    <row r="348" spans="1:54" x14ac:dyDescent="0.25">
      <c r="A348" s="1">
        <v>43938</v>
      </c>
      <c r="B348" s="6">
        <v>28.79</v>
      </c>
      <c r="C348" s="6">
        <v>25.64</v>
      </c>
      <c r="D348" s="6">
        <v>28.29</v>
      </c>
      <c r="E348" s="6">
        <f t="shared" si="146"/>
        <v>27.009610164314505</v>
      </c>
      <c r="F348" s="6">
        <v>26.932054565363135</v>
      </c>
      <c r="G348" s="6">
        <v>36.29</v>
      </c>
      <c r="H348" s="6">
        <v>26.67</v>
      </c>
      <c r="I348" s="6">
        <v>30</v>
      </c>
      <c r="J348" s="6">
        <v>23.235574465073405</v>
      </c>
      <c r="K348" s="6">
        <f t="shared" si="147"/>
        <v>-1.2100000000000009</v>
      </c>
      <c r="L348" s="7">
        <f t="shared" si="139"/>
        <v>6.7644255349265947</v>
      </c>
      <c r="M348" s="6">
        <f t="shared" si="140"/>
        <v>2.1199999999999974</v>
      </c>
      <c r="N348" s="6">
        <f t="shared" si="141"/>
        <v>3.1499999999999986</v>
      </c>
      <c r="O348" s="6">
        <f t="shared" si="142"/>
        <v>-1.0300000000000011</v>
      </c>
      <c r="P348" s="6">
        <f t="shared" si="143"/>
        <v>1.6199999999999974</v>
      </c>
      <c r="Q348" s="6">
        <f t="shared" si="148"/>
        <v>0.33961016431450375</v>
      </c>
      <c r="R348" s="6">
        <f t="shared" si="149"/>
        <v>0.26205456536313321</v>
      </c>
      <c r="S348" s="6">
        <f t="shared" si="144"/>
        <v>9.6199999999999974</v>
      </c>
      <c r="T348" s="6">
        <f t="shared" si="150"/>
        <v>7.5</v>
      </c>
      <c r="U348" s="4" t="str">
        <f t="shared" si="151"/>
        <v>HIGHER</v>
      </c>
      <c r="V348" s="8">
        <v>593.75</v>
      </c>
      <c r="W348" s="9">
        <f t="shared" si="152"/>
        <v>1.3579454346368642</v>
      </c>
      <c r="X348" s="6">
        <f t="shared" si="153"/>
        <v>27.034112877400297</v>
      </c>
      <c r="Y348" s="6">
        <f t="shared" si="154"/>
        <v>1.2558871225997024</v>
      </c>
      <c r="Z348" s="6">
        <f t="shared" si="155"/>
        <v>0.10205831203716187</v>
      </c>
      <c r="AA348" s="5">
        <f t="shared" si="156"/>
        <v>4</v>
      </c>
      <c r="AB348" s="5">
        <f t="shared" si="157"/>
        <v>2020</v>
      </c>
      <c r="AC348" s="5">
        <f t="shared" si="165"/>
        <v>16</v>
      </c>
      <c r="AF348" s="10">
        <v>65.795000000000002</v>
      </c>
      <c r="AG348" s="8">
        <f t="shared" si="158"/>
        <v>1771.9945301280675</v>
      </c>
      <c r="AL348" s="11">
        <f t="shared" si="145"/>
        <v>43938</v>
      </c>
      <c r="AM348" s="10">
        <v>596</v>
      </c>
      <c r="AN348" s="6">
        <v>5.2363</v>
      </c>
      <c r="AO348" s="8">
        <f t="shared" si="159"/>
        <v>141.55872525993118</v>
      </c>
      <c r="AS348" s="14">
        <f t="shared" si="138"/>
        <v>0.20051957295373679</v>
      </c>
      <c r="AT348" s="10">
        <v>303</v>
      </c>
      <c r="AU348" s="6">
        <v>8.43</v>
      </c>
      <c r="AV348" s="6">
        <f t="shared" si="160"/>
        <v>1.6903800000000011</v>
      </c>
      <c r="AW348" s="6">
        <f t="shared" si="161"/>
        <v>1.9915614000000001</v>
      </c>
      <c r="AX348" s="6">
        <f t="shared" si="162"/>
        <v>0.30118139999999904</v>
      </c>
      <c r="AY348" s="12">
        <f t="shared" si="163"/>
        <v>0.32114143196684503</v>
      </c>
      <c r="BB348" s="13">
        <f t="shared" si="164"/>
        <v>565.26456799999994</v>
      </c>
    </row>
    <row r="349" spans="1:54" x14ac:dyDescent="0.25">
      <c r="A349" s="1">
        <v>43941</v>
      </c>
      <c r="B349" s="6">
        <v>28.48</v>
      </c>
      <c r="C349" s="6">
        <v>25.33</v>
      </c>
      <c r="D349" s="6">
        <v>27.98</v>
      </c>
      <c r="E349" s="6">
        <f t="shared" si="146"/>
        <v>26.760360406086768</v>
      </c>
      <c r="F349" s="6">
        <v>26.682578691494506</v>
      </c>
      <c r="G349" s="6">
        <v>35.979999999999997</v>
      </c>
      <c r="H349" s="6">
        <v>26.37</v>
      </c>
      <c r="I349" s="6">
        <v>30</v>
      </c>
      <c r="J349" s="6">
        <v>23.136122379066705</v>
      </c>
      <c r="K349" s="6">
        <f t="shared" si="147"/>
        <v>-1.5199999999999996</v>
      </c>
      <c r="L349" s="7">
        <f t="shared" si="139"/>
        <v>6.8638776209332946</v>
      </c>
      <c r="M349" s="6">
        <f t="shared" si="140"/>
        <v>2.1099999999999994</v>
      </c>
      <c r="N349" s="6">
        <f t="shared" si="141"/>
        <v>3.1500000000000021</v>
      </c>
      <c r="O349" s="6">
        <f t="shared" si="142"/>
        <v>-1.0400000000000027</v>
      </c>
      <c r="P349" s="6">
        <f t="shared" si="143"/>
        <v>1.6099999999999994</v>
      </c>
      <c r="Q349" s="6">
        <f t="shared" si="148"/>
        <v>0.39036040608676714</v>
      </c>
      <c r="R349" s="6">
        <f t="shared" si="149"/>
        <v>0.31257869149450457</v>
      </c>
      <c r="S349" s="6">
        <f t="shared" si="144"/>
        <v>9.6099999999999959</v>
      </c>
      <c r="T349" s="6">
        <f t="shared" si="150"/>
        <v>7.4999999999999964</v>
      </c>
      <c r="U349" s="4" t="str">
        <f t="shared" si="151"/>
        <v>HIGHER</v>
      </c>
      <c r="V349" s="8">
        <v>588.25</v>
      </c>
      <c r="W349" s="9">
        <f t="shared" si="152"/>
        <v>1.2974213085054949</v>
      </c>
      <c r="X349" s="6">
        <f t="shared" si="153"/>
        <v>26.784637003531667</v>
      </c>
      <c r="Y349" s="6">
        <f t="shared" si="154"/>
        <v>1.195362996468333</v>
      </c>
      <c r="Z349" s="6">
        <f t="shared" si="155"/>
        <v>0.10205831203716187</v>
      </c>
      <c r="AA349" s="5">
        <f t="shared" si="156"/>
        <v>4</v>
      </c>
      <c r="AB349" s="5">
        <f t="shared" si="157"/>
        <v>2020</v>
      </c>
      <c r="AC349" s="5">
        <f t="shared" si="165"/>
        <v>17</v>
      </c>
      <c r="AF349" s="10">
        <v>65.92</v>
      </c>
      <c r="AG349" s="8">
        <f t="shared" si="158"/>
        <v>1758.9155873433181</v>
      </c>
      <c r="AL349" s="11">
        <f t="shared" si="145"/>
        <v>43941</v>
      </c>
      <c r="AM349" s="10">
        <v>590.5</v>
      </c>
      <c r="AN349" s="6">
        <v>5.3167999999999997</v>
      </c>
      <c r="AO349" s="8">
        <f t="shared" si="159"/>
        <v>142.4085580203772</v>
      </c>
      <c r="AS349" s="14">
        <f t="shared" si="138"/>
        <v>0.19917682198327374</v>
      </c>
      <c r="AT349" s="10">
        <v>301</v>
      </c>
      <c r="AU349" s="6">
        <v>8.3699999999999992</v>
      </c>
      <c r="AV349" s="6">
        <f t="shared" si="160"/>
        <v>1.667110000000001</v>
      </c>
      <c r="AW349" s="6">
        <f t="shared" si="161"/>
        <v>1.9690168000000003</v>
      </c>
      <c r="AX349" s="6">
        <f t="shared" si="162"/>
        <v>0.30190679999999936</v>
      </c>
      <c r="AY349" s="12">
        <f t="shared" si="163"/>
        <v>0.32022572330827642</v>
      </c>
      <c r="BB349" s="13">
        <f t="shared" si="164"/>
        <v>558.4302459999999</v>
      </c>
    </row>
    <row r="350" spans="1:54" x14ac:dyDescent="0.25">
      <c r="A350" s="1">
        <v>43942</v>
      </c>
      <c r="B350" s="6">
        <v>27.85</v>
      </c>
      <c r="C350" s="6">
        <v>24.7</v>
      </c>
      <c r="D350" s="6">
        <v>27.35</v>
      </c>
      <c r="E350" s="6" t="e">
        <f t="shared" si="146"/>
        <v>#VALUE!</v>
      </c>
      <c r="F350" s="6">
        <v>26.274345443345847</v>
      </c>
      <c r="G350" s="6">
        <v>35.35</v>
      </c>
      <c r="H350" s="6">
        <v>25.76</v>
      </c>
      <c r="I350" s="6">
        <v>29</v>
      </c>
      <c r="J350" s="6">
        <v>21.332167101073331</v>
      </c>
      <c r="K350" s="6">
        <f t="shared" si="147"/>
        <v>-1.1499999999999986</v>
      </c>
      <c r="L350" s="7">
        <f t="shared" si="139"/>
        <v>7.6678328989266689</v>
      </c>
      <c r="M350" s="6">
        <f t="shared" si="140"/>
        <v>2.09</v>
      </c>
      <c r="N350" s="6">
        <f t="shared" si="141"/>
        <v>3.1500000000000021</v>
      </c>
      <c r="O350" s="6">
        <f t="shared" si="142"/>
        <v>-1.0600000000000023</v>
      </c>
      <c r="P350" s="6">
        <f t="shared" si="143"/>
        <v>1.5899999999999999</v>
      </c>
      <c r="Q350" s="6" t="e">
        <f t="shared" si="148"/>
        <v>#VALUE!</v>
      </c>
      <c r="R350" s="6">
        <f t="shared" si="149"/>
        <v>0.51434544334584587</v>
      </c>
      <c r="S350" s="6">
        <f t="shared" si="144"/>
        <v>9.59</v>
      </c>
      <c r="T350" s="6">
        <f t="shared" si="150"/>
        <v>7.5</v>
      </c>
      <c r="U350" s="4" t="str">
        <f t="shared" si="151"/>
        <v>HIGHER</v>
      </c>
      <c r="V350" s="8">
        <v>579.25</v>
      </c>
      <c r="W350" s="9">
        <f t="shared" si="152"/>
        <v>1.075654556654154</v>
      </c>
      <c r="X350" s="6" t="str">
        <f t="shared" si="153"/>
        <v/>
      </c>
      <c r="Y350" s="6" t="str">
        <f t="shared" si="154"/>
        <v/>
      </c>
      <c r="Z350" s="6" t="str">
        <f t="shared" si="155"/>
        <v/>
      </c>
      <c r="AA350" s="5">
        <f t="shared" si="156"/>
        <v>4</v>
      </c>
      <c r="AB350" s="5">
        <f t="shared" si="157"/>
        <v>2020</v>
      </c>
      <c r="AC350" s="5">
        <f t="shared" si="165"/>
        <v>17</v>
      </c>
      <c r="AF350" s="10">
        <v>65.950999999999993</v>
      </c>
      <c r="AG350" s="8">
        <f t="shared" si="158"/>
        <v>1732.8193563341017</v>
      </c>
      <c r="AL350" s="11">
        <f t="shared" si="145"/>
        <v>43942</v>
      </c>
      <c r="AM350" s="10"/>
      <c r="AN350" s="6">
        <v>5.3163</v>
      </c>
      <c r="AO350" s="8" t="str">
        <f t="shared" si="159"/>
        <v/>
      </c>
      <c r="AS350" s="14">
        <f t="shared" si="138"/>
        <v>0.19588585017835902</v>
      </c>
      <c r="AT350" s="10">
        <v>305</v>
      </c>
      <c r="AU350" s="6">
        <v>8.41</v>
      </c>
      <c r="AV350" s="6">
        <f t="shared" si="160"/>
        <v>1.6473999999999993</v>
      </c>
      <c r="AW350" s="6">
        <f t="shared" si="161"/>
        <v>1.9507809999999992</v>
      </c>
      <c r="AX350" s="6">
        <f t="shared" si="162"/>
        <v>0.3033809999999999</v>
      </c>
      <c r="AY350" s="12">
        <f t="shared" si="163"/>
        <v>0.3125326708837084</v>
      </c>
      <c r="BB350" s="13">
        <f t="shared" si="164"/>
        <v>544.54113999999993</v>
      </c>
    </row>
    <row r="351" spans="1:54" x14ac:dyDescent="0.25">
      <c r="A351" s="1">
        <v>43943</v>
      </c>
      <c r="B351" s="6">
        <v>28.02</v>
      </c>
      <c r="C351" s="6">
        <v>24.87</v>
      </c>
      <c r="D351" s="6">
        <v>27.57</v>
      </c>
      <c r="E351" s="6">
        <f t="shared" si="146"/>
        <v>26.556428785718627</v>
      </c>
      <c r="F351" s="6">
        <v>26.478462067420178</v>
      </c>
      <c r="G351" s="6">
        <v>35.57</v>
      </c>
      <c r="H351" s="6">
        <v>25.99</v>
      </c>
      <c r="I351" s="6">
        <v>28.5</v>
      </c>
      <c r="J351" s="6">
        <v>21.595184628588026</v>
      </c>
      <c r="K351" s="6">
        <f t="shared" si="147"/>
        <v>-0.48000000000000043</v>
      </c>
      <c r="L351" s="7">
        <f t="shared" si="139"/>
        <v>6.9048153714119742</v>
      </c>
      <c r="M351" s="6">
        <f t="shared" si="140"/>
        <v>2.0300000000000011</v>
      </c>
      <c r="N351" s="6">
        <f t="shared" si="141"/>
        <v>3.1499999999999986</v>
      </c>
      <c r="O351" s="6">
        <f t="shared" si="142"/>
        <v>-1.1199999999999974</v>
      </c>
      <c r="P351" s="6">
        <f t="shared" si="143"/>
        <v>1.5800000000000018</v>
      </c>
      <c r="Q351" s="6">
        <f t="shared" si="148"/>
        <v>0.56642878571862809</v>
      </c>
      <c r="R351" s="6">
        <f t="shared" si="149"/>
        <v>0.48846206742017984</v>
      </c>
      <c r="S351" s="6">
        <f t="shared" si="144"/>
        <v>9.5800000000000018</v>
      </c>
      <c r="T351" s="6">
        <f t="shared" si="150"/>
        <v>7.5500000000000007</v>
      </c>
      <c r="U351" s="4" t="str">
        <f t="shared" si="151"/>
        <v>HIGHER</v>
      </c>
      <c r="V351" s="8">
        <v>583.75</v>
      </c>
      <c r="W351" s="9">
        <f t="shared" si="152"/>
        <v>1.091537932579822</v>
      </c>
      <c r="X351" s="6">
        <f t="shared" si="153"/>
        <v>26.580520379457337</v>
      </c>
      <c r="Y351" s="6">
        <f t="shared" si="154"/>
        <v>0.9894796205426637</v>
      </c>
      <c r="Z351" s="6">
        <f t="shared" si="155"/>
        <v>0.10205831203715832</v>
      </c>
      <c r="AA351" s="5">
        <f t="shared" si="156"/>
        <v>4</v>
      </c>
      <c r="AB351" s="5">
        <f t="shared" si="157"/>
        <v>2020</v>
      </c>
      <c r="AC351" s="5">
        <f t="shared" si="165"/>
        <v>17</v>
      </c>
      <c r="AF351" s="10">
        <v>66.2</v>
      </c>
      <c r="AG351" s="8">
        <f t="shared" si="158"/>
        <v>1752.8741888632157</v>
      </c>
      <c r="AL351" s="11">
        <f t="shared" si="145"/>
        <v>43943</v>
      </c>
      <c r="AM351" s="10">
        <v>586</v>
      </c>
      <c r="AN351" s="6">
        <v>5.4580000000000002</v>
      </c>
      <c r="AO351" s="8">
        <f t="shared" si="159"/>
        <v>145.07648023107816</v>
      </c>
      <c r="AS351" s="14">
        <f t="shared" si="138"/>
        <v>0.18701656804733727</v>
      </c>
      <c r="AT351" s="10">
        <v>303</v>
      </c>
      <c r="AU351" s="6">
        <v>8.4499999999999993</v>
      </c>
      <c r="AV351" s="6">
        <f t="shared" si="160"/>
        <v>1.5802899999999998</v>
      </c>
      <c r="AW351" s="6">
        <f t="shared" si="161"/>
        <v>1.8832732000000014</v>
      </c>
      <c r="AX351" s="6">
        <f t="shared" si="162"/>
        <v>0.30298320000000167</v>
      </c>
      <c r="AY351" s="12">
        <f t="shared" si="163"/>
        <v>0.31526016363363607</v>
      </c>
      <c r="BB351" s="13">
        <f t="shared" si="164"/>
        <v>548.288994</v>
      </c>
    </row>
    <row r="352" spans="1:54" x14ac:dyDescent="0.25">
      <c r="A352" s="1">
        <v>43944</v>
      </c>
      <c r="B352" s="6">
        <v>28.06</v>
      </c>
      <c r="C352" s="6">
        <v>24.91</v>
      </c>
      <c r="D352" s="6">
        <v>27.31</v>
      </c>
      <c r="E352" s="6">
        <f t="shared" si="146"/>
        <v>26.431803906604756</v>
      </c>
      <c r="F352" s="6">
        <v>26.263005630897275</v>
      </c>
      <c r="G352" s="6">
        <v>35.61</v>
      </c>
      <c r="H352" s="6">
        <v>26.04</v>
      </c>
      <c r="I352" s="6">
        <v>29</v>
      </c>
      <c r="J352" s="6">
        <v>22.049490657755275</v>
      </c>
      <c r="K352" s="6">
        <f t="shared" si="147"/>
        <v>-0.94000000000000128</v>
      </c>
      <c r="L352" s="7">
        <f t="shared" si="139"/>
        <v>6.9505093422447253</v>
      </c>
      <c r="M352" s="6">
        <f t="shared" si="140"/>
        <v>2.0199999999999996</v>
      </c>
      <c r="N352" s="6">
        <f t="shared" si="141"/>
        <v>3.1499999999999986</v>
      </c>
      <c r="O352" s="6">
        <f t="shared" si="142"/>
        <v>-1.129999999999999</v>
      </c>
      <c r="P352" s="6">
        <f t="shared" si="143"/>
        <v>1.2699999999999996</v>
      </c>
      <c r="Q352" s="6">
        <f t="shared" si="148"/>
        <v>0.39180390660475695</v>
      </c>
      <c r="R352" s="6">
        <f t="shared" si="149"/>
        <v>0.22300563089727632</v>
      </c>
      <c r="S352" s="6">
        <f t="shared" si="144"/>
        <v>9.57</v>
      </c>
      <c r="T352" s="6">
        <f t="shared" si="150"/>
        <v>7.5500000000000007</v>
      </c>
      <c r="U352" s="4" t="str">
        <f t="shared" si="151"/>
        <v>HIGHER</v>
      </c>
      <c r="V352" s="8">
        <v>579</v>
      </c>
      <c r="W352" s="9">
        <f t="shared" si="152"/>
        <v>1.0469943691027233</v>
      </c>
      <c r="X352" s="6">
        <f t="shared" si="153"/>
        <v>26.455782442523024</v>
      </c>
      <c r="Y352" s="6">
        <f t="shared" si="154"/>
        <v>0.85421755747697503</v>
      </c>
      <c r="Z352" s="6">
        <f t="shared" si="155"/>
        <v>0.19277681162574822</v>
      </c>
      <c r="AA352" s="5">
        <f t="shared" si="156"/>
        <v>4</v>
      </c>
      <c r="AB352" s="5">
        <f t="shared" si="157"/>
        <v>2020</v>
      </c>
      <c r="AC352" s="5">
        <f t="shared" si="165"/>
        <v>17</v>
      </c>
      <c r="AF352" s="10">
        <v>66.177000000000007</v>
      </c>
      <c r="AG352" s="8">
        <f t="shared" si="158"/>
        <v>1738.0069236358893</v>
      </c>
      <c r="AL352" s="11">
        <f t="shared" si="145"/>
        <v>43944</v>
      </c>
      <c r="AM352" s="10">
        <v>583.25</v>
      </c>
      <c r="AN352" s="6">
        <v>5.5335000000000001</v>
      </c>
      <c r="AO352" s="8">
        <f t="shared" si="159"/>
        <v>146.39307214570118</v>
      </c>
      <c r="AS352" s="14">
        <f t="shared" ref="AS352:AS415" si="166">AV352/AU352</f>
        <v>0.18197526501766775</v>
      </c>
      <c r="AT352" s="10">
        <v>303</v>
      </c>
      <c r="AU352" s="6">
        <v>8.49</v>
      </c>
      <c r="AV352" s="6">
        <f t="shared" si="160"/>
        <v>1.5449699999999993</v>
      </c>
      <c r="AW352" s="6">
        <f t="shared" si="161"/>
        <v>1.8478595999999978</v>
      </c>
      <c r="AX352" s="6">
        <f t="shared" si="162"/>
        <v>0.30288959999999854</v>
      </c>
      <c r="AY352" s="12">
        <f t="shared" si="163"/>
        <v>0.31556819230414318</v>
      </c>
      <c r="BB352" s="13">
        <f t="shared" si="164"/>
        <v>549.17084199999999</v>
      </c>
    </row>
    <row r="353" spans="1:54" x14ac:dyDescent="0.25">
      <c r="A353" s="1">
        <v>43945</v>
      </c>
      <c r="B353" s="6">
        <v>27.5</v>
      </c>
      <c r="C353" s="6">
        <v>24.35</v>
      </c>
      <c r="D353" s="6">
        <v>26.75</v>
      </c>
      <c r="E353" s="6">
        <f t="shared" si="146"/>
        <v>25.706713700851346</v>
      </c>
      <c r="F353" s="6">
        <v>25.525917821739963</v>
      </c>
      <c r="G353" s="6">
        <v>35.049999999999997</v>
      </c>
      <c r="H353" s="6">
        <v>25.5</v>
      </c>
      <c r="I353" s="6">
        <v>28.5</v>
      </c>
      <c r="J353" s="6">
        <v>21.612532148946084</v>
      </c>
      <c r="K353" s="6">
        <f t="shared" si="147"/>
        <v>-1</v>
      </c>
      <c r="L353" s="7">
        <f t="shared" si="139"/>
        <v>6.8874678510539162</v>
      </c>
      <c r="M353" s="6">
        <f t="shared" si="140"/>
        <v>2</v>
      </c>
      <c r="N353" s="6">
        <f t="shared" si="141"/>
        <v>3.1499999999999986</v>
      </c>
      <c r="O353" s="6">
        <f t="shared" si="142"/>
        <v>-1.1499999999999986</v>
      </c>
      <c r="P353" s="6">
        <f t="shared" si="143"/>
        <v>1.25</v>
      </c>
      <c r="Q353" s="6">
        <f t="shared" si="148"/>
        <v>0.20671370085134555</v>
      </c>
      <c r="R353" s="6">
        <f t="shared" si="149"/>
        <v>2.5917821739962932E-2</v>
      </c>
      <c r="S353" s="6">
        <f t="shared" si="144"/>
        <v>9.5499999999999972</v>
      </c>
      <c r="T353" s="6">
        <f t="shared" si="150"/>
        <v>7.5499999999999972</v>
      </c>
      <c r="U353" s="4" t="str">
        <f t="shared" si="151"/>
        <v>HIGHER</v>
      </c>
      <c r="V353" s="8">
        <v>562.75</v>
      </c>
      <c r="W353" s="9">
        <f t="shared" si="152"/>
        <v>1.2240821782600371</v>
      </c>
      <c r="X353" s="6">
        <f t="shared" si="153"/>
        <v>25.73003444581429</v>
      </c>
      <c r="Y353" s="6">
        <f t="shared" si="154"/>
        <v>1.0199655541857098</v>
      </c>
      <c r="Z353" s="6">
        <f t="shared" si="155"/>
        <v>0.20411662407432729</v>
      </c>
      <c r="AA353" s="5">
        <f t="shared" si="156"/>
        <v>4</v>
      </c>
      <c r="AB353" s="5">
        <f t="shared" si="157"/>
        <v>2020</v>
      </c>
      <c r="AC353" s="5">
        <f t="shared" si="165"/>
        <v>17</v>
      </c>
      <c r="AF353" s="10">
        <v>66.287000000000006</v>
      </c>
      <c r="AG353" s="8">
        <f t="shared" si="158"/>
        <v>1692.036514649677</v>
      </c>
      <c r="AL353" s="11">
        <f t="shared" si="145"/>
        <v>43945</v>
      </c>
      <c r="AM353" s="10">
        <v>567.25</v>
      </c>
      <c r="AN353" s="6">
        <v>5.5907</v>
      </c>
      <c r="AO353" s="8">
        <f t="shared" si="159"/>
        <v>143.84890357621398</v>
      </c>
      <c r="AS353" s="14">
        <f t="shared" si="166"/>
        <v>0.184020190023753</v>
      </c>
      <c r="AT353" s="10">
        <v>303</v>
      </c>
      <c r="AU353" s="6">
        <v>8.42</v>
      </c>
      <c r="AV353" s="6">
        <f t="shared" si="160"/>
        <v>1.5494500000000002</v>
      </c>
      <c r="AW353" s="6">
        <f t="shared" si="161"/>
        <v>1.85365</v>
      </c>
      <c r="AX353" s="6">
        <f t="shared" si="162"/>
        <v>0.3041999999999998</v>
      </c>
      <c r="AY353" s="12">
        <f t="shared" si="163"/>
        <v>0.3112304120719675</v>
      </c>
      <c r="BB353" s="13">
        <f t="shared" si="164"/>
        <v>536.82497000000001</v>
      </c>
    </row>
    <row r="354" spans="1:54" x14ac:dyDescent="0.25">
      <c r="A354" s="1">
        <v>43948</v>
      </c>
      <c r="B354" s="6">
        <v>27.44</v>
      </c>
      <c r="C354" s="6">
        <v>24.29</v>
      </c>
      <c r="D354" s="6">
        <v>26.69</v>
      </c>
      <c r="E354" s="6">
        <f t="shared" si="146"/>
        <v>25.650066028526865</v>
      </c>
      <c r="F354" s="6">
        <v>25.367160447459931</v>
      </c>
      <c r="G354" s="6">
        <v>34.99</v>
      </c>
      <c r="H354" s="6">
        <v>25.47</v>
      </c>
      <c r="I354" s="6">
        <v>28.25</v>
      </c>
      <c r="J354" s="6">
        <v>21.007178402320321</v>
      </c>
      <c r="K354" s="6">
        <f t="shared" si="147"/>
        <v>-0.80999999999999872</v>
      </c>
      <c r="L354" s="7">
        <f t="shared" si="139"/>
        <v>7.2428215976796793</v>
      </c>
      <c r="M354" s="6">
        <f t="shared" si="140"/>
        <v>1.9700000000000024</v>
      </c>
      <c r="N354" s="6">
        <f t="shared" si="141"/>
        <v>3.1500000000000021</v>
      </c>
      <c r="O354" s="6">
        <f t="shared" si="142"/>
        <v>-1.1799999999999997</v>
      </c>
      <c r="P354" s="6">
        <f t="shared" si="143"/>
        <v>1.2200000000000024</v>
      </c>
      <c r="Q354" s="6">
        <f t="shared" si="148"/>
        <v>0.18006602852686626</v>
      </c>
      <c r="R354" s="6">
        <f t="shared" si="149"/>
        <v>-0.10283955254006827</v>
      </c>
      <c r="S354" s="6">
        <f t="shared" si="144"/>
        <v>9.5200000000000031</v>
      </c>
      <c r="T354" s="6">
        <f t="shared" si="150"/>
        <v>7.5500000000000007</v>
      </c>
      <c r="U354" s="4" t="str">
        <f t="shared" si="151"/>
        <v>HIGHER</v>
      </c>
      <c r="V354" s="8">
        <v>559.25</v>
      </c>
      <c r="W354" s="9">
        <f t="shared" si="152"/>
        <v>1.3228395525400707</v>
      </c>
      <c r="X354" s="6">
        <f t="shared" si="153"/>
        <v>25.673335383571423</v>
      </c>
      <c r="Y354" s="6">
        <f t="shared" si="154"/>
        <v>1.016664616428578</v>
      </c>
      <c r="Z354" s="6">
        <f t="shared" si="155"/>
        <v>0.30617493611149271</v>
      </c>
      <c r="AA354" s="5">
        <f t="shared" si="156"/>
        <v>4</v>
      </c>
      <c r="AB354" s="5">
        <f t="shared" si="157"/>
        <v>2020</v>
      </c>
      <c r="AC354" s="5">
        <f t="shared" si="165"/>
        <v>18</v>
      </c>
      <c r="AF354" s="10">
        <v>66.45</v>
      </c>
      <c r="AG354" s="8">
        <f t="shared" si="158"/>
        <v>1685.6478117337122</v>
      </c>
      <c r="AL354" s="11">
        <f t="shared" si="145"/>
        <v>43948</v>
      </c>
      <c r="AM354" s="10">
        <v>566</v>
      </c>
      <c r="AN354" s="6">
        <v>5.6525999999999996</v>
      </c>
      <c r="AO354" s="8">
        <f t="shared" si="159"/>
        <v>145.12109558917584</v>
      </c>
      <c r="AS354" s="14">
        <f t="shared" si="166"/>
        <v>0.18461620977353974</v>
      </c>
      <c r="AT354" s="10">
        <v>302</v>
      </c>
      <c r="AU354" s="6">
        <v>8.39</v>
      </c>
      <c r="AV354" s="6">
        <f t="shared" si="160"/>
        <v>1.5489299999999986</v>
      </c>
      <c r="AW354" s="6">
        <f t="shared" si="161"/>
        <v>1.8532703999999995</v>
      </c>
      <c r="AX354" s="6">
        <f t="shared" si="162"/>
        <v>0.30434040000000095</v>
      </c>
      <c r="AY354" s="12">
        <f t="shared" si="163"/>
        <v>0.31147089298257186</v>
      </c>
      <c r="BB354" s="13">
        <f t="shared" si="164"/>
        <v>535.50219799999991</v>
      </c>
    </row>
    <row r="355" spans="1:54" x14ac:dyDescent="0.25">
      <c r="A355" s="1">
        <v>43949</v>
      </c>
      <c r="B355" s="6">
        <v>27.3</v>
      </c>
      <c r="C355" s="6">
        <v>24.15</v>
      </c>
      <c r="D355" s="6">
        <v>27</v>
      </c>
      <c r="E355" s="6">
        <f t="shared" si="146"/>
        <v>25.752031838710938</v>
      </c>
      <c r="F355" s="6">
        <v>25.480558571945664</v>
      </c>
      <c r="G355" s="6">
        <v>33.299999999999997</v>
      </c>
      <c r="H355" s="6">
        <v>25.77</v>
      </c>
      <c r="I355" s="6">
        <v>28.25</v>
      </c>
      <c r="J355" s="6">
        <v>21.004661774009914</v>
      </c>
      <c r="K355" s="6">
        <f t="shared" si="147"/>
        <v>-0.94999999999999929</v>
      </c>
      <c r="L355" s="7">
        <f t="shared" si="139"/>
        <v>7.2453382259900856</v>
      </c>
      <c r="M355" s="6">
        <f t="shared" si="140"/>
        <v>1.5300000000000011</v>
      </c>
      <c r="N355" s="6">
        <f t="shared" si="141"/>
        <v>3.1500000000000021</v>
      </c>
      <c r="O355" s="6">
        <f t="shared" si="142"/>
        <v>-1.620000000000001</v>
      </c>
      <c r="P355" s="6">
        <f t="shared" si="143"/>
        <v>1.2300000000000004</v>
      </c>
      <c r="Q355" s="6">
        <f t="shared" si="148"/>
        <v>-1.7968161289061868E-2</v>
      </c>
      <c r="R355" s="6">
        <f t="shared" si="149"/>
        <v>-0.28944142805433515</v>
      </c>
      <c r="S355" s="6">
        <f t="shared" si="144"/>
        <v>7.5299999999999976</v>
      </c>
      <c r="T355" s="6">
        <f t="shared" si="150"/>
        <v>5.9999999999999964</v>
      </c>
      <c r="U355" s="4" t="str">
        <f t="shared" si="151"/>
        <v>HIGHER</v>
      </c>
      <c r="V355" s="8">
        <v>561.75</v>
      </c>
      <c r="W355" s="9">
        <f t="shared" si="152"/>
        <v>1.5194414280543356</v>
      </c>
      <c r="X355" s="6">
        <f t="shared" si="153"/>
        <v>25.775393695608589</v>
      </c>
      <c r="Y355" s="6">
        <f t="shared" si="154"/>
        <v>1.2246063043914113</v>
      </c>
      <c r="Z355" s="6">
        <f t="shared" si="155"/>
        <v>0.2948351236629243</v>
      </c>
      <c r="AA355" s="5">
        <f t="shared" si="156"/>
        <v>4</v>
      </c>
      <c r="AB355" s="5">
        <f t="shared" si="157"/>
        <v>2020</v>
      </c>
      <c r="AC355" s="5">
        <f t="shared" si="165"/>
        <v>18</v>
      </c>
      <c r="AF355" s="10">
        <v>66.56</v>
      </c>
      <c r="AG355" s="8">
        <f t="shared" si="158"/>
        <v>1695.9859785487038</v>
      </c>
      <c r="AL355" s="11">
        <f t="shared" si="145"/>
        <v>43949</v>
      </c>
      <c r="AM355" s="10">
        <v>568.25</v>
      </c>
      <c r="AN355" s="6">
        <v>5.4999000000000002</v>
      </c>
      <c r="AO355" s="8">
        <f t="shared" si="159"/>
        <v>141.76208778647771</v>
      </c>
      <c r="AS355" s="14">
        <f t="shared" si="166"/>
        <v>0.17566387559808619</v>
      </c>
      <c r="AT355" s="10">
        <v>298</v>
      </c>
      <c r="AU355" s="6">
        <v>8.36</v>
      </c>
      <c r="AV355" s="6">
        <f t="shared" si="160"/>
        <v>1.4685500000000005</v>
      </c>
      <c r="AW355" s="6">
        <f t="shared" si="161"/>
        <v>1.773218</v>
      </c>
      <c r="AX355" s="6">
        <f t="shared" si="162"/>
        <v>0.30466799999999949</v>
      </c>
      <c r="AY355" s="12">
        <f t="shared" si="163"/>
        <v>0.31323611615067032</v>
      </c>
      <c r="BB355" s="13">
        <f t="shared" si="164"/>
        <v>532.41572999999994</v>
      </c>
    </row>
    <row r="356" spans="1:54" x14ac:dyDescent="0.25">
      <c r="A356" s="1">
        <v>43950</v>
      </c>
      <c r="B356" s="6">
        <v>27.78</v>
      </c>
      <c r="C356" s="6">
        <v>24.63</v>
      </c>
      <c r="D356" s="6">
        <v>27.48</v>
      </c>
      <c r="E356" s="6">
        <f t="shared" si="146"/>
        <v>26.091917872657849</v>
      </c>
      <c r="F356" s="6">
        <v>25.820752945402887</v>
      </c>
      <c r="G356" s="6">
        <v>33.78</v>
      </c>
      <c r="H356" s="6">
        <v>26.17</v>
      </c>
      <c r="I356" s="6">
        <v>28.25</v>
      </c>
      <c r="J356" s="6">
        <v>21.221984872659473</v>
      </c>
      <c r="K356" s="6">
        <f t="shared" si="147"/>
        <v>-0.46999999999999886</v>
      </c>
      <c r="L356" s="7">
        <f t="shared" si="139"/>
        <v>7.0280151273405274</v>
      </c>
      <c r="M356" s="6">
        <f t="shared" si="140"/>
        <v>1.6099999999999994</v>
      </c>
      <c r="N356" s="6">
        <f t="shared" si="141"/>
        <v>3.1500000000000021</v>
      </c>
      <c r="O356" s="6">
        <f t="shared" si="142"/>
        <v>-1.5400000000000027</v>
      </c>
      <c r="P356" s="6">
        <f t="shared" si="143"/>
        <v>1.3099999999999987</v>
      </c>
      <c r="Q356" s="6">
        <f t="shared" si="148"/>
        <v>-7.8082127342153029E-2</v>
      </c>
      <c r="R356" s="6">
        <f t="shared" si="149"/>
        <v>-0.34924705459711447</v>
      </c>
      <c r="S356" s="6">
        <f t="shared" si="144"/>
        <v>7.6099999999999994</v>
      </c>
      <c r="T356" s="6">
        <f t="shared" si="150"/>
        <v>6</v>
      </c>
      <c r="U356" s="4" t="str">
        <f t="shared" si="151"/>
        <v>HIGHER</v>
      </c>
      <c r="V356" s="8">
        <v>569.25</v>
      </c>
      <c r="W356" s="9">
        <f t="shared" si="152"/>
        <v>1.6592470545971132</v>
      </c>
      <c r="X356" s="6">
        <f t="shared" si="153"/>
        <v>26.115588069065804</v>
      </c>
      <c r="Y356" s="6">
        <f t="shared" si="154"/>
        <v>1.364411930934196</v>
      </c>
      <c r="Z356" s="6">
        <f t="shared" si="155"/>
        <v>0.2948351236629172</v>
      </c>
      <c r="AA356" s="5">
        <f t="shared" si="156"/>
        <v>4</v>
      </c>
      <c r="AB356" s="5">
        <f t="shared" si="157"/>
        <v>2020</v>
      </c>
      <c r="AC356" s="5">
        <f t="shared" si="165"/>
        <v>18</v>
      </c>
      <c r="AF356" s="10">
        <v>66.67</v>
      </c>
      <c r="AG356" s="8">
        <f t="shared" si="158"/>
        <v>1721.4695988700105</v>
      </c>
      <c r="AL356" s="11">
        <f t="shared" si="145"/>
        <v>43950</v>
      </c>
      <c r="AM356" s="10">
        <v>575.75</v>
      </c>
      <c r="AN356" s="6">
        <v>5.3348000000000004</v>
      </c>
      <c r="AO356" s="8">
        <f t="shared" si="159"/>
        <v>139.32143923085229</v>
      </c>
      <c r="AS356" s="14">
        <f t="shared" si="166"/>
        <v>0.17674703087885971</v>
      </c>
      <c r="AT356" s="10">
        <v>299</v>
      </c>
      <c r="AU356" s="6">
        <v>8.42</v>
      </c>
      <c r="AV356" s="6">
        <f t="shared" si="160"/>
        <v>1.4882099999999987</v>
      </c>
      <c r="AW356" s="6">
        <f t="shared" si="161"/>
        <v>1.7917547999999996</v>
      </c>
      <c r="AX356" s="6">
        <f t="shared" si="162"/>
        <v>0.30354480000000095</v>
      </c>
      <c r="AY356" s="12">
        <f t="shared" si="163"/>
        <v>0.31627283307190207</v>
      </c>
      <c r="BB356" s="13">
        <f t="shared" si="164"/>
        <v>542.99790599999994</v>
      </c>
    </row>
    <row r="357" spans="1:54" x14ac:dyDescent="0.25">
      <c r="A357" s="1">
        <v>43951</v>
      </c>
      <c r="B357" s="6">
        <v>28.23</v>
      </c>
      <c r="C357" s="6">
        <v>25.08</v>
      </c>
      <c r="D357" s="6">
        <v>27.93</v>
      </c>
      <c r="E357" s="6">
        <f t="shared" si="146"/>
        <v>26.307179027490889</v>
      </c>
      <c r="F357" s="6">
        <v>26.126927881514384</v>
      </c>
      <c r="G357" s="6">
        <v>34.229999999999997</v>
      </c>
      <c r="H357" s="6">
        <v>26.6</v>
      </c>
      <c r="I357" s="6">
        <v>28.75</v>
      </c>
      <c r="J357" s="6">
        <v>21.998126734620048</v>
      </c>
      <c r="K357" s="6">
        <f t="shared" si="147"/>
        <v>-0.51999999999999957</v>
      </c>
      <c r="L357" s="7">
        <f t="shared" si="139"/>
        <v>6.7518732653799525</v>
      </c>
      <c r="M357" s="6">
        <f t="shared" si="140"/>
        <v>1.629999999999999</v>
      </c>
      <c r="N357" s="6">
        <f t="shared" si="141"/>
        <v>3.1500000000000021</v>
      </c>
      <c r="O357" s="6">
        <f t="shared" si="142"/>
        <v>-1.5200000000000031</v>
      </c>
      <c r="P357" s="6">
        <f t="shared" si="143"/>
        <v>1.3299999999999983</v>
      </c>
      <c r="Q357" s="6">
        <f t="shared" si="148"/>
        <v>-0.29282097250911221</v>
      </c>
      <c r="R357" s="6">
        <f t="shared" si="149"/>
        <v>-0.47307211848561792</v>
      </c>
      <c r="S357" s="6">
        <f t="shared" si="144"/>
        <v>7.6299999999999955</v>
      </c>
      <c r="T357" s="6">
        <f t="shared" si="150"/>
        <v>5.9999999999999964</v>
      </c>
      <c r="U357" s="4" t="str">
        <f t="shared" si="151"/>
        <v>HIGHER</v>
      </c>
      <c r="V357" s="8">
        <v>576</v>
      </c>
      <c r="W357" s="9">
        <f t="shared" si="152"/>
        <v>1.8030721184856162</v>
      </c>
      <c r="X357" s="6">
        <f t="shared" si="153"/>
        <v>26.331044505588711</v>
      </c>
      <c r="Y357" s="6">
        <f t="shared" si="154"/>
        <v>1.5989554944112889</v>
      </c>
      <c r="Z357" s="6">
        <f t="shared" si="155"/>
        <v>0.20411662407432729</v>
      </c>
      <c r="AA357" s="5">
        <f t="shared" si="156"/>
        <v>4</v>
      </c>
      <c r="AB357" s="5">
        <f t="shared" si="157"/>
        <v>2020</v>
      </c>
      <c r="AC357" s="5">
        <f t="shared" si="165"/>
        <v>18</v>
      </c>
      <c r="AF357" s="10">
        <v>66.77</v>
      </c>
      <c r="AG357" s="8">
        <f t="shared" si="158"/>
        <v>1744.4949746487155</v>
      </c>
      <c r="AL357" s="11">
        <f t="shared" si="145"/>
        <v>43951</v>
      </c>
      <c r="AM357" s="10">
        <v>580.5</v>
      </c>
      <c r="AN357" s="6">
        <v>5.4858000000000002</v>
      </c>
      <c r="AO357" s="8">
        <f t="shared" si="159"/>
        <v>144.44684394875858</v>
      </c>
      <c r="AS357" s="14">
        <f t="shared" si="166"/>
        <v>0.17463488372093011</v>
      </c>
      <c r="AT357" s="10">
        <v>305</v>
      </c>
      <c r="AU357" s="6">
        <v>8.6</v>
      </c>
      <c r="AV357" s="6">
        <f t="shared" si="160"/>
        <v>1.5018599999999989</v>
      </c>
      <c r="AW357" s="6">
        <f t="shared" si="161"/>
        <v>1.8043517999999992</v>
      </c>
      <c r="AX357" s="6">
        <f t="shared" si="162"/>
        <v>0.30249180000000031</v>
      </c>
      <c r="AY357" s="12">
        <f t="shared" si="163"/>
        <v>0.31545183044408004</v>
      </c>
      <c r="BB357" s="13">
        <f t="shared" si="164"/>
        <v>552.91869599999995</v>
      </c>
    </row>
    <row r="358" spans="1:54" x14ac:dyDescent="0.25">
      <c r="A358" s="1">
        <v>43952</v>
      </c>
      <c r="B358" s="6">
        <v>28.14</v>
      </c>
      <c r="C358" s="6">
        <v>24.99</v>
      </c>
      <c r="D358" s="6">
        <v>27.84</v>
      </c>
      <c r="E358" s="6" t="e">
        <f t="shared" si="146"/>
        <v>#VALUE!</v>
      </c>
      <c r="F358" s="6" t="s">
        <v>43</v>
      </c>
      <c r="G358" s="6">
        <v>34.14</v>
      </c>
      <c r="H358" s="6">
        <v>26.5</v>
      </c>
      <c r="I358" s="6">
        <v>28.75</v>
      </c>
      <c r="J358" s="6"/>
      <c r="K358" s="6">
        <f t="shared" si="147"/>
        <v>-0.60999999999999943</v>
      </c>
      <c r="L358" s="7" t="str">
        <f t="shared" si="139"/>
        <v/>
      </c>
      <c r="M358" s="6">
        <f t="shared" si="140"/>
        <v>1.6400000000000006</v>
      </c>
      <c r="N358" s="6">
        <f t="shared" si="141"/>
        <v>3.1500000000000021</v>
      </c>
      <c r="O358" s="6">
        <f t="shared" si="142"/>
        <v>-1.5100000000000016</v>
      </c>
      <c r="P358" s="6">
        <f t="shared" si="143"/>
        <v>1.3399999999999999</v>
      </c>
      <c r="Q358" s="6" t="e">
        <f t="shared" si="148"/>
        <v>#VALUE!</v>
      </c>
      <c r="R358" s="6" t="str">
        <f t="shared" si="149"/>
        <v/>
      </c>
      <c r="S358" s="6">
        <f t="shared" si="144"/>
        <v>7.6400000000000006</v>
      </c>
      <c r="T358" s="6">
        <f t="shared" si="150"/>
        <v>6</v>
      </c>
      <c r="U358" s="4" t="str">
        <f t="shared" si="151"/>
        <v>HIGHER</v>
      </c>
      <c r="W358" s="9"/>
      <c r="X358" s="6" t="str">
        <f t="shared" si="153"/>
        <v/>
      </c>
      <c r="Y358" s="6" t="str">
        <f t="shared" si="154"/>
        <v/>
      </c>
      <c r="Z358" s="6" t="str">
        <f t="shared" si="155"/>
        <v/>
      </c>
      <c r="AA358" s="5">
        <f t="shared" si="156"/>
        <v>5</v>
      </c>
      <c r="AB358" s="5">
        <f t="shared" si="157"/>
        <v>2020</v>
      </c>
      <c r="AC358" s="5">
        <f t="shared" si="165"/>
        <v>18</v>
      </c>
      <c r="AF358" s="10">
        <v>66.61</v>
      </c>
      <c r="AG358" s="8" t="str">
        <f t="shared" si="158"/>
        <v/>
      </c>
      <c r="AL358" s="11">
        <f t="shared" si="145"/>
        <v>43952</v>
      </c>
      <c r="AM358" s="10"/>
      <c r="AN358" s="6">
        <v>5.4855999999999998</v>
      </c>
      <c r="AO358" s="8" t="str">
        <f t="shared" si="159"/>
        <v/>
      </c>
      <c r="AS358" s="14">
        <f t="shared" si="166"/>
        <v>0.16794534883720919</v>
      </c>
      <c r="AT358" s="10">
        <v>303</v>
      </c>
      <c r="AU358" s="6">
        <v>8.6</v>
      </c>
      <c r="AV358" s="6">
        <f t="shared" si="160"/>
        <v>1.444329999999999</v>
      </c>
      <c r="AW358" s="6">
        <f t="shared" si="161"/>
        <v>1.7470324000000002</v>
      </c>
      <c r="AX358" s="6">
        <f t="shared" si="162"/>
        <v>0.30270240000000115</v>
      </c>
      <c r="AY358" s="12">
        <f t="shared" si="163"/>
        <v>0.31618341899647362</v>
      </c>
      <c r="BB358" s="13">
        <f t="shared" si="164"/>
        <v>550.93453799999997</v>
      </c>
    </row>
    <row r="359" spans="1:54" x14ac:dyDescent="0.25">
      <c r="A359" s="1">
        <v>43955</v>
      </c>
      <c r="B359" s="6">
        <v>28.15</v>
      </c>
      <c r="C359" s="6">
        <v>25</v>
      </c>
      <c r="D359" s="6">
        <v>27.85</v>
      </c>
      <c r="E359" s="6">
        <f t="shared" si="146"/>
        <v>25.740702304246039</v>
      </c>
      <c r="F359" s="6">
        <v>25.661995571122851</v>
      </c>
      <c r="G359" s="6">
        <v>34.15</v>
      </c>
      <c r="H359" s="6">
        <v>26.15</v>
      </c>
      <c r="I359" s="6">
        <v>28.25</v>
      </c>
      <c r="J359" s="6">
        <v>20.834770125676542</v>
      </c>
      <c r="K359" s="6">
        <f t="shared" si="147"/>
        <v>-0.10000000000000142</v>
      </c>
      <c r="L359" s="7">
        <f t="shared" si="139"/>
        <v>7.4152298743234581</v>
      </c>
      <c r="M359" s="6">
        <f t="shared" si="140"/>
        <v>2</v>
      </c>
      <c r="N359" s="6">
        <f t="shared" si="141"/>
        <v>3.1499999999999986</v>
      </c>
      <c r="O359" s="6">
        <f t="shared" si="142"/>
        <v>-1.1499999999999986</v>
      </c>
      <c r="P359" s="6">
        <f t="shared" si="143"/>
        <v>1.7000000000000028</v>
      </c>
      <c r="Q359" s="6">
        <f t="shared" si="148"/>
        <v>-0.4092976957539598</v>
      </c>
      <c r="R359" s="6">
        <f t="shared" si="149"/>
        <v>-0.48800442887714723</v>
      </c>
      <c r="S359" s="6">
        <f t="shared" si="144"/>
        <v>8</v>
      </c>
      <c r="T359" s="6">
        <f t="shared" si="150"/>
        <v>6</v>
      </c>
      <c r="U359" s="4" t="str">
        <f t="shared" si="151"/>
        <v>HIGHER</v>
      </c>
      <c r="V359" s="8">
        <v>565.75</v>
      </c>
      <c r="W359" s="9">
        <f t="shared" si="152"/>
        <v>2.1880044288771501</v>
      </c>
      <c r="X359" s="6">
        <f t="shared" si="153"/>
        <v>25.764053883160013</v>
      </c>
      <c r="Y359" s="6">
        <f t="shared" si="154"/>
        <v>2.0859461168399882</v>
      </c>
      <c r="Z359" s="6">
        <f t="shared" si="155"/>
        <v>0.10205831203716187</v>
      </c>
      <c r="AA359" s="5">
        <f t="shared" si="156"/>
        <v>5</v>
      </c>
      <c r="AB359" s="5">
        <f t="shared" si="157"/>
        <v>2020</v>
      </c>
      <c r="AC359" s="5">
        <f t="shared" si="165"/>
        <v>19</v>
      </c>
      <c r="AF359" s="10">
        <v>66.784999999999997</v>
      </c>
      <c r="AG359" s="8">
        <f t="shared" si="158"/>
        <v>1713.8363742174395</v>
      </c>
      <c r="AL359" s="11">
        <f t="shared" si="145"/>
        <v>43955</v>
      </c>
      <c r="AM359" s="10">
        <v>568</v>
      </c>
      <c r="AN359" s="6">
        <v>5.5449999999999999</v>
      </c>
      <c r="AO359" s="8">
        <f t="shared" si="159"/>
        <v>142.86167878212231</v>
      </c>
      <c r="AS359" s="14">
        <f t="shared" si="166"/>
        <v>0.17213695395513579</v>
      </c>
      <c r="AT359" s="10">
        <v>298</v>
      </c>
      <c r="AU359" s="6">
        <v>8.4700000000000006</v>
      </c>
      <c r="AV359" s="6">
        <f t="shared" si="160"/>
        <v>1.4580000000000002</v>
      </c>
      <c r="AW359" s="6">
        <f t="shared" si="161"/>
        <v>1.7606789999999979</v>
      </c>
      <c r="AX359" s="6">
        <f t="shared" si="162"/>
        <v>0.3026789999999977</v>
      </c>
      <c r="AY359" s="12">
        <f t="shared" si="163"/>
        <v>0.31986927660235709</v>
      </c>
      <c r="BB359" s="13">
        <f t="shared" si="164"/>
        <v>551.15499999999997</v>
      </c>
    </row>
    <row r="360" spans="1:54" x14ac:dyDescent="0.25">
      <c r="A360" s="1">
        <v>43956</v>
      </c>
      <c r="B360" s="6">
        <v>28.06</v>
      </c>
      <c r="C360" s="6">
        <v>24.91</v>
      </c>
      <c r="D360" s="6">
        <v>28.01</v>
      </c>
      <c r="E360" s="6">
        <f t="shared" si="146"/>
        <v>25.831338579965212</v>
      </c>
      <c r="F360" s="6">
        <v>25.661995571122851</v>
      </c>
      <c r="G360" s="6">
        <v>34.31</v>
      </c>
      <c r="H360" s="6">
        <v>26.31</v>
      </c>
      <c r="I360" s="6">
        <v>28</v>
      </c>
      <c r="J360" s="6">
        <v>20.849857438577725</v>
      </c>
      <c r="K360" s="6">
        <f t="shared" si="147"/>
        <v>5.9999999999998721E-2</v>
      </c>
      <c r="L360" s="7">
        <f t="shared" si="139"/>
        <v>7.1501425614222747</v>
      </c>
      <c r="M360" s="6">
        <f t="shared" si="140"/>
        <v>1.75</v>
      </c>
      <c r="N360" s="6">
        <f t="shared" si="141"/>
        <v>3.1499999999999986</v>
      </c>
      <c r="O360" s="6">
        <f t="shared" si="142"/>
        <v>-1.3999999999999986</v>
      </c>
      <c r="P360" s="6">
        <f t="shared" si="143"/>
        <v>1.7000000000000028</v>
      </c>
      <c r="Q360" s="6">
        <f t="shared" si="148"/>
        <v>-0.47866142003478629</v>
      </c>
      <c r="R360" s="6">
        <f t="shared" si="149"/>
        <v>-0.64800442887714738</v>
      </c>
      <c r="S360" s="6">
        <f t="shared" si="144"/>
        <v>8.0000000000000036</v>
      </c>
      <c r="T360" s="6">
        <f t="shared" si="150"/>
        <v>6.2500000000000036</v>
      </c>
      <c r="U360" s="4" t="str">
        <f t="shared" si="151"/>
        <v>HIGHER</v>
      </c>
      <c r="V360" s="8">
        <v>565.75</v>
      </c>
      <c r="W360" s="9">
        <f t="shared" si="152"/>
        <v>2.3480044288771502</v>
      </c>
      <c r="X360" s="6">
        <f t="shared" si="153"/>
        <v>25.854772382748607</v>
      </c>
      <c r="Y360" s="6">
        <f t="shared" si="154"/>
        <v>2.1552276172513949</v>
      </c>
      <c r="Z360" s="6">
        <f t="shared" si="155"/>
        <v>0.19277681162575533</v>
      </c>
      <c r="AA360" s="5">
        <f t="shared" si="156"/>
        <v>5</v>
      </c>
      <c r="AB360" s="5">
        <f t="shared" si="157"/>
        <v>2020</v>
      </c>
      <c r="AC360" s="5">
        <f t="shared" si="165"/>
        <v>19</v>
      </c>
      <c r="AF360" s="10">
        <v>66.866</v>
      </c>
      <c r="AG360" s="8">
        <f t="shared" si="158"/>
        <v>1715.9149958587004</v>
      </c>
      <c r="AL360" s="11">
        <f t="shared" si="145"/>
        <v>43956</v>
      </c>
      <c r="AM360" s="10">
        <v>570</v>
      </c>
      <c r="AN360" s="6">
        <v>5.5782999999999996</v>
      </c>
      <c r="AO360" s="8">
        <f t="shared" si="159"/>
        <v>144.22567678268655</v>
      </c>
      <c r="AS360" s="14">
        <f t="shared" si="166"/>
        <v>0.16952588235294119</v>
      </c>
      <c r="AT360" s="10">
        <v>299</v>
      </c>
      <c r="AU360" s="6">
        <v>8.5</v>
      </c>
      <c r="AV360" s="6">
        <f t="shared" si="160"/>
        <v>1.4409700000000001</v>
      </c>
      <c r="AW360" s="6">
        <f t="shared" si="161"/>
        <v>1.7438595999999986</v>
      </c>
      <c r="AX360" s="6">
        <f t="shared" si="162"/>
        <v>0.30288959999999854</v>
      </c>
      <c r="AY360" s="12">
        <f t="shared" si="163"/>
        <v>0.31844547563805103</v>
      </c>
      <c r="BB360" s="13">
        <f t="shared" si="164"/>
        <v>549.17084199999999</v>
      </c>
    </row>
    <row r="361" spans="1:54" x14ac:dyDescent="0.25">
      <c r="A361" s="1">
        <v>43957</v>
      </c>
      <c r="B361" s="6">
        <v>27.59</v>
      </c>
      <c r="C361" s="6">
        <v>24.44</v>
      </c>
      <c r="D361" s="6">
        <v>27.54</v>
      </c>
      <c r="E361" s="6">
        <f t="shared" si="146"/>
        <v>25.559429752807688</v>
      </c>
      <c r="F361" s="6">
        <v>25.276441947871337</v>
      </c>
      <c r="G361" s="6">
        <v>33.840000000000003</v>
      </c>
      <c r="H361" s="6">
        <v>25.84</v>
      </c>
      <c r="I361" s="6">
        <v>28</v>
      </c>
      <c r="J361" s="6">
        <v>20.433701839309098</v>
      </c>
      <c r="K361" s="6">
        <f t="shared" si="147"/>
        <v>-0.41000000000000014</v>
      </c>
      <c r="L361" s="7">
        <f t="shared" si="139"/>
        <v>7.5662981606909021</v>
      </c>
      <c r="M361" s="6">
        <f t="shared" si="140"/>
        <v>1.75</v>
      </c>
      <c r="N361" s="6">
        <f t="shared" si="141"/>
        <v>3.1499999999999986</v>
      </c>
      <c r="O361" s="6">
        <f t="shared" si="142"/>
        <v>-1.3999999999999986</v>
      </c>
      <c r="P361" s="6">
        <f t="shared" si="143"/>
        <v>1.6999999999999993</v>
      </c>
      <c r="Q361" s="6">
        <f t="shared" si="148"/>
        <v>-0.28057024719231194</v>
      </c>
      <c r="R361" s="6">
        <f t="shared" si="149"/>
        <v>-0.56355805212866272</v>
      </c>
      <c r="S361" s="6">
        <f t="shared" si="144"/>
        <v>8.0000000000000036</v>
      </c>
      <c r="T361" s="6">
        <f t="shared" si="150"/>
        <v>6.2500000000000036</v>
      </c>
      <c r="U361" s="4" t="str">
        <f t="shared" si="151"/>
        <v>HIGHER</v>
      </c>
      <c r="V361" s="8">
        <v>557.25</v>
      </c>
      <c r="W361" s="9">
        <f t="shared" si="152"/>
        <v>2.263558052128662</v>
      </c>
      <c r="X361" s="6">
        <f t="shared" si="153"/>
        <v>25.58261688398283</v>
      </c>
      <c r="Y361" s="6">
        <f t="shared" si="154"/>
        <v>1.9573831160171693</v>
      </c>
      <c r="Z361" s="6">
        <f t="shared" si="155"/>
        <v>0.30617493611149271</v>
      </c>
      <c r="AA361" s="5">
        <f t="shared" si="156"/>
        <v>5</v>
      </c>
      <c r="AB361" s="5">
        <f t="shared" si="157"/>
        <v>2020</v>
      </c>
      <c r="AC361" s="5">
        <f t="shared" si="165"/>
        <v>19</v>
      </c>
      <c r="AF361" s="10">
        <v>66.956000000000003</v>
      </c>
      <c r="AG361" s="8">
        <f t="shared" si="158"/>
        <v>1692.4094470616733</v>
      </c>
      <c r="AL361" s="11">
        <f t="shared" si="145"/>
        <v>43957</v>
      </c>
      <c r="AM361" s="10">
        <v>564</v>
      </c>
      <c r="AN361" s="6">
        <v>5.7140000000000004</v>
      </c>
      <c r="AO361" s="8">
        <f t="shared" si="159"/>
        <v>146.17907287507794</v>
      </c>
      <c r="AS361" s="14">
        <f t="shared" si="166"/>
        <v>0.16992645314353499</v>
      </c>
      <c r="AT361" s="10">
        <v>298</v>
      </c>
      <c r="AU361" s="6">
        <v>8.43</v>
      </c>
      <c r="AV361" s="6">
        <f t="shared" si="160"/>
        <v>1.43248</v>
      </c>
      <c r="AW361" s="6">
        <f t="shared" si="161"/>
        <v>1.7364694000000007</v>
      </c>
      <c r="AX361" s="6">
        <f t="shared" si="162"/>
        <v>0.30398940000000074</v>
      </c>
      <c r="AY361" s="12">
        <f t="shared" si="163"/>
        <v>0.31551368728270757</v>
      </c>
      <c r="BB361" s="13">
        <f t="shared" si="164"/>
        <v>538.80912799999999</v>
      </c>
    </row>
    <row r="362" spans="1:54" x14ac:dyDescent="0.25">
      <c r="A362" s="1">
        <v>43958</v>
      </c>
      <c r="B362" s="6">
        <v>28.01</v>
      </c>
      <c r="C362" s="6">
        <v>24.86</v>
      </c>
      <c r="D362" s="6">
        <v>27.96</v>
      </c>
      <c r="E362" s="6">
        <f t="shared" si="146"/>
        <v>25.85399764889501</v>
      </c>
      <c r="F362" s="6">
        <v>25.582616883982833</v>
      </c>
      <c r="G362" s="6">
        <v>34.26</v>
      </c>
      <c r="H362" s="6">
        <v>26.26</v>
      </c>
      <c r="I362" s="6">
        <v>28</v>
      </c>
      <c r="J362" s="6"/>
      <c r="K362" s="6">
        <f t="shared" si="147"/>
        <v>1.0000000000001563E-2</v>
      </c>
      <c r="L362" s="7" t="str">
        <f t="shared" si="139"/>
        <v/>
      </c>
      <c r="M362" s="6">
        <f t="shared" si="140"/>
        <v>1.75</v>
      </c>
      <c r="N362" s="6">
        <f t="shared" si="141"/>
        <v>3.1500000000000021</v>
      </c>
      <c r="O362" s="6">
        <f t="shared" si="142"/>
        <v>-1.4000000000000021</v>
      </c>
      <c r="P362" s="6">
        <f t="shared" si="143"/>
        <v>1.6999999999999993</v>
      </c>
      <c r="Q362" s="6">
        <f t="shared" si="148"/>
        <v>-0.40600235110499128</v>
      </c>
      <c r="R362" s="6">
        <f t="shared" si="149"/>
        <v>-0.67738311601716816</v>
      </c>
      <c r="S362" s="6">
        <f t="shared" si="144"/>
        <v>7.9999999999999964</v>
      </c>
      <c r="T362" s="6">
        <f t="shared" si="150"/>
        <v>6.2499999999999964</v>
      </c>
      <c r="U362" s="4" t="str">
        <f t="shared" si="151"/>
        <v>HIGHER</v>
      </c>
      <c r="V362" s="8">
        <v>564</v>
      </c>
      <c r="W362" s="9">
        <f t="shared" si="152"/>
        <v>2.3773831160171675</v>
      </c>
      <c r="X362" s="6">
        <f t="shared" si="153"/>
        <v>25.877452007645754</v>
      </c>
      <c r="Y362" s="6">
        <f t="shared" si="154"/>
        <v>2.0825479923542467</v>
      </c>
      <c r="Z362" s="6">
        <f t="shared" si="155"/>
        <v>0.29483512366292075</v>
      </c>
      <c r="AA362" s="5">
        <f t="shared" si="156"/>
        <v>5</v>
      </c>
      <c r="AB362" s="5">
        <f t="shared" si="157"/>
        <v>2020</v>
      </c>
      <c r="AC362" s="5">
        <f t="shared" si="165"/>
        <v>19</v>
      </c>
      <c r="AF362" s="10">
        <v>67.16</v>
      </c>
      <c r="AG362" s="8">
        <f t="shared" si="158"/>
        <v>1718.1285499282872</v>
      </c>
      <c r="AL362" s="11">
        <f t="shared" si="145"/>
        <v>43958</v>
      </c>
      <c r="AM362" s="10">
        <v>570.5</v>
      </c>
      <c r="AN362" s="6">
        <v>5.8307000000000002</v>
      </c>
      <c r="AO362" s="8">
        <f t="shared" si="159"/>
        <v>150.88365942098011</v>
      </c>
      <c r="AS362" s="14">
        <f t="shared" si="166"/>
        <v>0.16061124121779863</v>
      </c>
      <c r="AT362" s="10">
        <v>298</v>
      </c>
      <c r="AU362" s="6">
        <v>8.5399999999999991</v>
      </c>
      <c r="AV362" s="6">
        <f t="shared" si="160"/>
        <v>1.3716200000000001</v>
      </c>
      <c r="AW362" s="6">
        <f t="shared" si="161"/>
        <v>1.6746265999999999</v>
      </c>
      <c r="AX362" s="6">
        <f t="shared" si="162"/>
        <v>0.30300659999999979</v>
      </c>
      <c r="AY362" s="12">
        <f t="shared" si="163"/>
        <v>0.31878558428508474</v>
      </c>
      <c r="BB362" s="13">
        <f t="shared" si="164"/>
        <v>548.068532</v>
      </c>
    </row>
    <row r="363" spans="1:54" x14ac:dyDescent="0.25">
      <c r="A363" s="1">
        <v>43959</v>
      </c>
      <c r="B363" s="6">
        <v>28.29</v>
      </c>
      <c r="C363" s="6">
        <v>25.14</v>
      </c>
      <c r="D363" s="6">
        <v>28.24</v>
      </c>
      <c r="E363" s="6" t="e">
        <f t="shared" si="146"/>
        <v>#VALUE!</v>
      </c>
      <c r="F363" s="6" t="s">
        <v>43</v>
      </c>
      <c r="G363" s="6">
        <v>34.54</v>
      </c>
      <c r="H363" s="6">
        <v>26.54</v>
      </c>
      <c r="I363" s="6">
        <v>28.25</v>
      </c>
      <c r="J363" s="6">
        <v>21.145307165708434</v>
      </c>
      <c r="K363" s="6">
        <f t="shared" si="147"/>
        <v>3.9999999999999147E-2</v>
      </c>
      <c r="L363" s="7">
        <f t="shared" si="139"/>
        <v>7.1046928342915656</v>
      </c>
      <c r="M363" s="6">
        <f t="shared" si="140"/>
        <v>1.75</v>
      </c>
      <c r="N363" s="6">
        <f t="shared" si="141"/>
        <v>3.1499999999999986</v>
      </c>
      <c r="O363" s="6">
        <f t="shared" si="142"/>
        <v>-1.3999999999999986</v>
      </c>
      <c r="P363" s="6">
        <f t="shared" si="143"/>
        <v>1.6999999999999993</v>
      </c>
      <c r="Q363" s="6" t="e">
        <f t="shared" si="148"/>
        <v>#VALUE!</v>
      </c>
      <c r="R363" s="6" t="str">
        <f t="shared" si="149"/>
        <v/>
      </c>
      <c r="S363" s="6">
        <f t="shared" si="144"/>
        <v>8</v>
      </c>
      <c r="T363" s="6">
        <f t="shared" si="150"/>
        <v>6.25</v>
      </c>
      <c r="U363" s="4" t="str">
        <f t="shared" si="151"/>
        <v>HIGHER</v>
      </c>
      <c r="W363" s="9"/>
      <c r="X363" s="6" t="str">
        <f t="shared" si="153"/>
        <v/>
      </c>
      <c r="Y363" s="6" t="str">
        <f t="shared" si="154"/>
        <v/>
      </c>
      <c r="Z363" s="6" t="str">
        <f t="shared" si="155"/>
        <v/>
      </c>
      <c r="AA363" s="5">
        <f t="shared" si="156"/>
        <v>5</v>
      </c>
      <c r="AB363" s="5">
        <f t="shared" si="157"/>
        <v>2020</v>
      </c>
      <c r="AC363" s="5">
        <f t="shared" si="165"/>
        <v>19</v>
      </c>
      <c r="AF363" s="10">
        <v>67.27</v>
      </c>
      <c r="AG363" s="8" t="str">
        <f t="shared" si="158"/>
        <v/>
      </c>
      <c r="AL363" s="11">
        <f t="shared" si="145"/>
        <v>43959</v>
      </c>
      <c r="AM363" s="10"/>
      <c r="AN363" s="6">
        <v>5.7319000000000004</v>
      </c>
      <c r="AO363" s="8" t="str">
        <f t="shared" si="159"/>
        <v/>
      </c>
      <c r="AS363" s="14">
        <f t="shared" si="166"/>
        <v>0.16316840882694547</v>
      </c>
      <c r="AT363" s="10">
        <v>301</v>
      </c>
      <c r="AU363" s="6">
        <v>8.61</v>
      </c>
      <c r="AV363" s="6">
        <f t="shared" si="160"/>
        <v>1.4048800000000004</v>
      </c>
      <c r="AW363" s="6">
        <f t="shared" si="161"/>
        <v>1.7072314000000013</v>
      </c>
      <c r="AX363" s="6">
        <f t="shared" si="162"/>
        <v>0.30235140000000094</v>
      </c>
      <c r="AY363" s="12">
        <f t="shared" si="163"/>
        <v>0.31877038704936617</v>
      </c>
      <c r="BB363" s="13">
        <f t="shared" si="164"/>
        <v>554.24146799999994</v>
      </c>
    </row>
    <row r="364" spans="1:54" x14ac:dyDescent="0.25">
      <c r="A364" s="1">
        <v>43962</v>
      </c>
      <c r="B364" s="6">
        <v>28.24</v>
      </c>
      <c r="C364" s="6">
        <v>25.09</v>
      </c>
      <c r="D364" s="6">
        <v>28.19</v>
      </c>
      <c r="E364" s="6">
        <f t="shared" si="146"/>
        <v>25.921974855684393</v>
      </c>
      <c r="F364" s="6">
        <v>25.639315946225704</v>
      </c>
      <c r="G364" s="6">
        <v>34.49</v>
      </c>
      <c r="H364" s="6">
        <v>26.49</v>
      </c>
      <c r="I364" s="6">
        <v>28.25</v>
      </c>
      <c r="J364" s="6"/>
      <c r="K364" s="6">
        <f t="shared" si="147"/>
        <v>-1.0000000000001563E-2</v>
      </c>
      <c r="L364" s="7" t="str">
        <f t="shared" si="139"/>
        <v/>
      </c>
      <c r="M364" s="6">
        <f t="shared" si="140"/>
        <v>1.75</v>
      </c>
      <c r="N364" s="6">
        <f t="shared" si="141"/>
        <v>3.1499999999999986</v>
      </c>
      <c r="O364" s="6">
        <f t="shared" si="142"/>
        <v>-1.3999999999999986</v>
      </c>
      <c r="P364" s="6">
        <f t="shared" si="143"/>
        <v>1.7000000000000028</v>
      </c>
      <c r="Q364" s="6">
        <f t="shared" si="148"/>
        <v>-0.56802514431560525</v>
      </c>
      <c r="R364" s="6">
        <f t="shared" si="149"/>
        <v>-0.85068405377429457</v>
      </c>
      <c r="S364" s="6">
        <f t="shared" si="144"/>
        <v>8.0000000000000036</v>
      </c>
      <c r="T364" s="6">
        <f t="shared" si="150"/>
        <v>6.2500000000000036</v>
      </c>
      <c r="U364" s="4" t="str">
        <f t="shared" si="151"/>
        <v>HIGHER</v>
      </c>
      <c r="V364" s="8">
        <v>565.25</v>
      </c>
      <c r="W364" s="9">
        <f t="shared" si="152"/>
        <v>2.5506840537742974</v>
      </c>
      <c r="X364" s="6">
        <f t="shared" si="153"/>
        <v>25.945490882337197</v>
      </c>
      <c r="Y364" s="6">
        <f t="shared" si="154"/>
        <v>2.2445091176628047</v>
      </c>
      <c r="Z364" s="6">
        <f t="shared" si="155"/>
        <v>0.30617493611149271</v>
      </c>
      <c r="AA364" s="5">
        <f t="shared" si="156"/>
        <v>5</v>
      </c>
      <c r="AB364" s="5">
        <f t="shared" si="157"/>
        <v>2020</v>
      </c>
      <c r="AC364" s="5">
        <f t="shared" si="165"/>
        <v>20</v>
      </c>
      <c r="AF364" s="10">
        <v>67.33</v>
      </c>
      <c r="AG364" s="8">
        <f t="shared" si="158"/>
        <v>1726.2951426593766</v>
      </c>
      <c r="AL364" s="11">
        <f t="shared" si="145"/>
        <v>43962</v>
      </c>
      <c r="AM364" s="10">
        <v>572</v>
      </c>
      <c r="AN364" s="6">
        <v>5.8179999999999996</v>
      </c>
      <c r="AO364" s="8">
        <f t="shared" si="159"/>
        <v>150.95086595343784</v>
      </c>
      <c r="AS364" s="14">
        <f t="shared" si="166"/>
        <v>0.16381468531468538</v>
      </c>
      <c r="AT364" s="10">
        <v>300</v>
      </c>
      <c r="AU364" s="6">
        <v>8.58</v>
      </c>
      <c r="AV364" s="6">
        <f t="shared" si="160"/>
        <v>1.4055300000000006</v>
      </c>
      <c r="AW364" s="6">
        <f t="shared" si="161"/>
        <v>1.7079983999999993</v>
      </c>
      <c r="AX364" s="6">
        <f t="shared" si="162"/>
        <v>0.30246839999999864</v>
      </c>
      <c r="AY364" s="12">
        <f t="shared" si="163"/>
        <v>0.31910898892030964</v>
      </c>
      <c r="BB364" s="13">
        <f t="shared" si="164"/>
        <v>553.13915799999995</v>
      </c>
    </row>
    <row r="365" spans="1:54" x14ac:dyDescent="0.25">
      <c r="A365" s="1">
        <v>43963</v>
      </c>
      <c r="B365" s="6">
        <v>27.76</v>
      </c>
      <c r="C365" s="6">
        <v>24.61</v>
      </c>
      <c r="D365" s="6">
        <v>27.96</v>
      </c>
      <c r="E365" s="6">
        <f t="shared" si="146"/>
        <v>26.035270200333361</v>
      </c>
      <c r="F365" s="6">
        <v>25.70735482091715</v>
      </c>
      <c r="G365" s="6">
        <v>34.26</v>
      </c>
      <c r="H365" s="6">
        <v>26.26</v>
      </c>
      <c r="I365" s="6">
        <v>27.75</v>
      </c>
      <c r="J365" s="6">
        <v>20.954400251792606</v>
      </c>
      <c r="K365" s="6">
        <f t="shared" si="147"/>
        <v>1.0000000000001563E-2</v>
      </c>
      <c r="L365" s="7">
        <f t="shared" si="139"/>
        <v>6.795599748207394</v>
      </c>
      <c r="M365" s="6">
        <f t="shared" si="140"/>
        <v>1.5</v>
      </c>
      <c r="N365" s="6">
        <f t="shared" si="141"/>
        <v>3.1500000000000021</v>
      </c>
      <c r="O365" s="6">
        <f t="shared" si="142"/>
        <v>-1.6500000000000021</v>
      </c>
      <c r="P365" s="6">
        <f t="shared" si="143"/>
        <v>1.6999999999999993</v>
      </c>
      <c r="Q365" s="6">
        <f t="shared" si="148"/>
        <v>-0.22472979966664042</v>
      </c>
      <c r="R365" s="6">
        <f t="shared" si="149"/>
        <v>-0.55264517908285171</v>
      </c>
      <c r="S365" s="6">
        <f t="shared" si="144"/>
        <v>7.9999999999999964</v>
      </c>
      <c r="T365" s="6">
        <f t="shared" si="150"/>
        <v>6.4999999999999964</v>
      </c>
      <c r="U365" s="4" t="str">
        <f t="shared" si="151"/>
        <v>HIGHER</v>
      </c>
      <c r="V365" s="8">
        <v>566.75</v>
      </c>
      <c r="W365" s="9">
        <f t="shared" si="152"/>
        <v>2.252645179082851</v>
      </c>
      <c r="X365" s="6">
        <f t="shared" si="153"/>
        <v>26.058889006822938</v>
      </c>
      <c r="Y365" s="6">
        <f t="shared" si="154"/>
        <v>1.9011109931770633</v>
      </c>
      <c r="Z365" s="6">
        <f t="shared" si="155"/>
        <v>0.35153418590578767</v>
      </c>
      <c r="AA365" s="5">
        <f t="shared" si="156"/>
        <v>5</v>
      </c>
      <c r="AB365" s="5">
        <f t="shared" si="157"/>
        <v>2020</v>
      </c>
      <c r="AC365" s="5">
        <f t="shared" si="165"/>
        <v>20</v>
      </c>
      <c r="AF365" s="10">
        <v>67.314999999999998</v>
      </c>
      <c r="AG365" s="8">
        <f t="shared" si="158"/>
        <v>1730.4905897700376</v>
      </c>
      <c r="AL365" s="11">
        <f t="shared" si="145"/>
        <v>43963</v>
      </c>
      <c r="AM365" s="10">
        <v>574.5</v>
      </c>
      <c r="AN365" s="6">
        <v>5.8856000000000002</v>
      </c>
      <c r="AO365" s="8">
        <f t="shared" si="159"/>
        <v>153.37219713855711</v>
      </c>
      <c r="AS365" s="14">
        <f t="shared" si="166"/>
        <v>0.16682690058479513</v>
      </c>
      <c r="AT365" s="10">
        <v>302</v>
      </c>
      <c r="AU365" s="6">
        <v>8.5500000000000007</v>
      </c>
      <c r="AV365" s="6">
        <f t="shared" si="160"/>
        <v>1.4263699999999986</v>
      </c>
      <c r="AW365" s="6">
        <f t="shared" si="161"/>
        <v>1.7299615999999993</v>
      </c>
      <c r="AX365" s="6">
        <f t="shared" si="162"/>
        <v>0.30359160000000074</v>
      </c>
      <c r="AY365" s="12">
        <f t="shared" si="163"/>
        <v>0.31396279526569565</v>
      </c>
      <c r="BB365" s="13">
        <f t="shared" si="164"/>
        <v>542.55698199999995</v>
      </c>
    </row>
    <row r="366" spans="1:54" x14ac:dyDescent="0.25">
      <c r="A366" s="1">
        <v>43964</v>
      </c>
      <c r="B366" s="6">
        <v>27.66</v>
      </c>
      <c r="C366" s="6">
        <v>24.51</v>
      </c>
      <c r="D366" s="6">
        <v>27.61</v>
      </c>
      <c r="E366" s="6">
        <f t="shared" si="146"/>
        <v>25.412145804764023</v>
      </c>
      <c r="F366" s="6">
        <v>25.344480822562783</v>
      </c>
      <c r="G366" s="6">
        <v>33.909999999999997</v>
      </c>
      <c r="H366" s="6">
        <v>25.91</v>
      </c>
      <c r="I366" s="6">
        <v>28</v>
      </c>
      <c r="J366" s="6">
        <v>21.296209700094519</v>
      </c>
      <c r="K366" s="6">
        <f t="shared" si="147"/>
        <v>-0.33999999999999986</v>
      </c>
      <c r="L366" s="7">
        <f t="shared" si="139"/>
        <v>6.7037902999054815</v>
      </c>
      <c r="M366" s="6">
        <f t="shared" si="140"/>
        <v>1.75</v>
      </c>
      <c r="N366" s="6">
        <f t="shared" si="141"/>
        <v>3.1499999999999986</v>
      </c>
      <c r="O366" s="6">
        <f t="shared" si="142"/>
        <v>-1.3999999999999986</v>
      </c>
      <c r="P366" s="6">
        <f t="shared" si="143"/>
        <v>1.6999999999999993</v>
      </c>
      <c r="Q366" s="6">
        <f t="shared" si="148"/>
        <v>-0.49785419523597696</v>
      </c>
      <c r="R366" s="6">
        <f t="shared" si="149"/>
        <v>-0.56551917743721702</v>
      </c>
      <c r="S366" s="6">
        <f t="shared" si="144"/>
        <v>7.9999999999999964</v>
      </c>
      <c r="T366" s="6">
        <f t="shared" si="150"/>
        <v>6.2499999999999964</v>
      </c>
      <c r="U366" s="4" t="str">
        <f t="shared" si="151"/>
        <v>HIGHER</v>
      </c>
      <c r="V366" s="8">
        <v>558.75</v>
      </c>
      <c r="W366" s="9">
        <f t="shared" si="152"/>
        <v>2.2655191774372163</v>
      </c>
      <c r="X366" s="6">
        <f t="shared" si="153"/>
        <v>25.435199322151369</v>
      </c>
      <c r="Y366" s="6">
        <f t="shared" si="154"/>
        <v>2.17480067784863</v>
      </c>
      <c r="Z366" s="6">
        <f t="shared" si="155"/>
        <v>9.0718499588586354E-2</v>
      </c>
      <c r="AA366" s="5">
        <f t="shared" si="156"/>
        <v>5</v>
      </c>
      <c r="AB366" s="5">
        <f t="shared" si="157"/>
        <v>2020</v>
      </c>
      <c r="AC366" s="5">
        <f t="shared" si="165"/>
        <v>20</v>
      </c>
      <c r="AF366" s="10">
        <v>67.405000000000001</v>
      </c>
      <c r="AG366" s="8">
        <f t="shared" si="158"/>
        <v>1708.3447298448441</v>
      </c>
      <c r="AL366" s="11">
        <f t="shared" si="145"/>
        <v>43964</v>
      </c>
      <c r="AM366" s="10">
        <v>560.75</v>
      </c>
      <c r="AN366" s="6">
        <v>5.8852000000000002</v>
      </c>
      <c r="AO366" s="8">
        <f t="shared" si="159"/>
        <v>149.69123505072525</v>
      </c>
      <c r="AS366" s="14">
        <f t="shared" si="166"/>
        <v>0.17926097271648872</v>
      </c>
      <c r="AT366" s="10">
        <v>301</v>
      </c>
      <c r="AU366" s="6">
        <v>8.43</v>
      </c>
      <c r="AV366" s="6">
        <f t="shared" si="160"/>
        <v>1.5111699999999999</v>
      </c>
      <c r="AW366" s="6">
        <f t="shared" si="161"/>
        <v>1.8149955999999996</v>
      </c>
      <c r="AX366" s="6">
        <f t="shared" si="162"/>
        <v>0.3038255999999997</v>
      </c>
      <c r="AY366" s="12">
        <f t="shared" si="163"/>
        <v>0.31389989252860406</v>
      </c>
      <c r="BB366" s="13">
        <f t="shared" si="164"/>
        <v>540.35236199999997</v>
      </c>
    </row>
    <row r="367" spans="1:54" x14ac:dyDescent="0.25">
      <c r="A367" s="1">
        <v>43965</v>
      </c>
      <c r="B367" s="6">
        <v>27.93</v>
      </c>
      <c r="C367" s="6">
        <v>24.78</v>
      </c>
      <c r="D367" s="6">
        <v>27.88</v>
      </c>
      <c r="E367" s="6">
        <f t="shared" si="146"/>
        <v>26.375156234280272</v>
      </c>
      <c r="F367" s="6">
        <v>26.104248256617236</v>
      </c>
      <c r="G367" s="6">
        <v>34.18</v>
      </c>
      <c r="H367" s="6">
        <v>26.18</v>
      </c>
      <c r="I367" s="6">
        <v>28</v>
      </c>
      <c r="J367" s="6">
        <v>21.226204952148567</v>
      </c>
      <c r="K367" s="6">
        <f t="shared" si="147"/>
        <v>-7.0000000000000284E-2</v>
      </c>
      <c r="L367" s="7">
        <f t="shared" si="139"/>
        <v>6.7737950478514328</v>
      </c>
      <c r="M367" s="6">
        <f t="shared" si="140"/>
        <v>1.75</v>
      </c>
      <c r="N367" s="6">
        <f t="shared" si="141"/>
        <v>3.1499999999999986</v>
      </c>
      <c r="O367" s="6">
        <f t="shared" si="142"/>
        <v>-1.3999999999999986</v>
      </c>
      <c r="P367" s="6">
        <f t="shared" si="143"/>
        <v>1.6999999999999993</v>
      </c>
      <c r="Q367" s="6">
        <f t="shared" si="148"/>
        <v>0.1951562342802724</v>
      </c>
      <c r="R367" s="6">
        <f t="shared" si="149"/>
        <v>-7.5751743382763692E-2</v>
      </c>
      <c r="S367" s="6">
        <f t="shared" si="144"/>
        <v>8</v>
      </c>
      <c r="T367" s="6">
        <f t="shared" si="150"/>
        <v>6.25</v>
      </c>
      <c r="U367" s="4" t="str">
        <f t="shared" si="151"/>
        <v>HIGHER</v>
      </c>
      <c r="V367" s="8">
        <v>575.5</v>
      </c>
      <c r="W367" s="9">
        <f t="shared" si="152"/>
        <v>1.775751743382763</v>
      </c>
      <c r="X367" s="6">
        <f t="shared" si="153"/>
        <v>26.399083380280153</v>
      </c>
      <c r="Y367" s="6">
        <f t="shared" si="154"/>
        <v>1.4809166197198458</v>
      </c>
      <c r="Z367" s="6">
        <f t="shared" si="155"/>
        <v>0.2948351236629172</v>
      </c>
      <c r="AA367" s="5">
        <f t="shared" si="156"/>
        <v>5</v>
      </c>
      <c r="AB367" s="5">
        <f t="shared" si="157"/>
        <v>2020</v>
      </c>
      <c r="AC367" s="5">
        <f t="shared" si="165"/>
        <v>20</v>
      </c>
      <c r="AF367" s="10">
        <v>67.58</v>
      </c>
      <c r="AG367" s="8">
        <f t="shared" si="158"/>
        <v>1764.1250971821928</v>
      </c>
      <c r="AL367" s="11">
        <f t="shared" si="145"/>
        <v>43965</v>
      </c>
      <c r="AM367" s="10">
        <v>582</v>
      </c>
      <c r="AN367" s="6">
        <v>5.8114999999999997</v>
      </c>
      <c r="AO367" s="8">
        <f t="shared" si="159"/>
        <v>153.41827306449812</v>
      </c>
      <c r="AS367" s="14">
        <f t="shared" si="166"/>
        <v>0.17884047619047616</v>
      </c>
      <c r="AT367" s="10">
        <v>298</v>
      </c>
      <c r="AU367" s="6">
        <v>8.4</v>
      </c>
      <c r="AV367" s="6">
        <f t="shared" si="160"/>
        <v>1.5022599999999997</v>
      </c>
      <c r="AW367" s="6">
        <f t="shared" si="161"/>
        <v>1.8054538000000004</v>
      </c>
      <c r="AX367" s="6">
        <f t="shared" si="162"/>
        <v>0.30319380000000073</v>
      </c>
      <c r="AY367" s="12">
        <f t="shared" si="163"/>
        <v>0.31816477960355605</v>
      </c>
      <c r="BB367" s="13">
        <f t="shared" si="164"/>
        <v>546.30483600000002</v>
      </c>
    </row>
    <row r="368" spans="1:54" x14ac:dyDescent="0.25">
      <c r="A368" s="1">
        <v>43966</v>
      </c>
      <c r="B368" s="6">
        <v>28.33</v>
      </c>
      <c r="C368" s="6">
        <v>25.18</v>
      </c>
      <c r="D368" s="6">
        <v>28.28</v>
      </c>
      <c r="E368" s="6">
        <f t="shared" si="146"/>
        <v>27.088916905568784</v>
      </c>
      <c r="F368" s="6">
        <v>27.011433252503153</v>
      </c>
      <c r="G368" s="6">
        <v>34.58</v>
      </c>
      <c r="H368" s="6">
        <v>26.58</v>
      </c>
      <c r="I368" s="6">
        <v>28.25</v>
      </c>
      <c r="J368" s="6">
        <v>21.787876022139329</v>
      </c>
      <c r="K368" s="6">
        <f t="shared" si="147"/>
        <v>7.9999999999998295E-2</v>
      </c>
      <c r="L368" s="7">
        <f t="shared" si="139"/>
        <v>6.4621239778606707</v>
      </c>
      <c r="M368" s="6">
        <f t="shared" si="140"/>
        <v>1.75</v>
      </c>
      <c r="N368" s="6">
        <f t="shared" si="141"/>
        <v>3.1499999999999986</v>
      </c>
      <c r="O368" s="6">
        <f t="shared" si="142"/>
        <v>-1.3999999999999986</v>
      </c>
      <c r="P368" s="6">
        <f t="shared" si="143"/>
        <v>1.7000000000000028</v>
      </c>
      <c r="Q368" s="6">
        <f t="shared" si="148"/>
        <v>0.50891690556878544</v>
      </c>
      <c r="R368" s="6">
        <f t="shared" si="149"/>
        <v>0.43143325250315456</v>
      </c>
      <c r="S368" s="6">
        <f t="shared" si="144"/>
        <v>8</v>
      </c>
      <c r="T368" s="6">
        <f t="shared" si="150"/>
        <v>6.25</v>
      </c>
      <c r="U368" s="4" t="str">
        <f t="shared" si="151"/>
        <v>HIGHER</v>
      </c>
      <c r="V368" s="8">
        <v>595.5</v>
      </c>
      <c r="W368" s="9">
        <f t="shared" si="152"/>
        <v>1.2685667474968483</v>
      </c>
      <c r="X368" s="6">
        <f t="shared" si="153"/>
        <v>27.113491564540315</v>
      </c>
      <c r="Y368" s="6">
        <f t="shared" si="154"/>
        <v>1.1665084354596864</v>
      </c>
      <c r="Z368" s="6">
        <f t="shared" si="155"/>
        <v>0.10205831203716187</v>
      </c>
      <c r="AA368" s="5">
        <f t="shared" si="156"/>
        <v>5</v>
      </c>
      <c r="AB368" s="5">
        <f t="shared" si="157"/>
        <v>2020</v>
      </c>
      <c r="AC368" s="5">
        <f t="shared" si="165"/>
        <v>20</v>
      </c>
      <c r="AF368" s="10">
        <v>67.584999999999994</v>
      </c>
      <c r="AG368" s="8">
        <f t="shared" si="158"/>
        <v>1825.5677163704252</v>
      </c>
      <c r="AL368" s="11">
        <f t="shared" si="145"/>
        <v>43966</v>
      </c>
      <c r="AM368" s="10">
        <v>597.75</v>
      </c>
      <c r="AN368" s="6">
        <v>5.8554000000000004</v>
      </c>
      <c r="AO368" s="8">
        <f t="shared" si="159"/>
        <v>158.76033850700938</v>
      </c>
      <c r="AS368" s="14">
        <f t="shared" si="166"/>
        <v>0.18159857482185265</v>
      </c>
      <c r="AT368" s="10">
        <v>298</v>
      </c>
      <c r="AU368" s="6">
        <v>8.42</v>
      </c>
      <c r="AV368" s="6">
        <f t="shared" si="160"/>
        <v>1.5290599999999994</v>
      </c>
      <c r="AW368" s="6">
        <f t="shared" si="161"/>
        <v>1.831317799999999</v>
      </c>
      <c r="AX368" s="6">
        <f t="shared" si="162"/>
        <v>0.30225779999999958</v>
      </c>
      <c r="AY368" s="12">
        <f t="shared" si="163"/>
        <v>0.32125753929446832</v>
      </c>
      <c r="BB368" s="13">
        <f t="shared" si="164"/>
        <v>555.12331599999993</v>
      </c>
    </row>
    <row r="369" spans="1:54" x14ac:dyDescent="0.25">
      <c r="A369" s="1">
        <v>43969</v>
      </c>
      <c r="B369" s="6">
        <v>29.07</v>
      </c>
      <c r="C369" s="6">
        <v>25.92</v>
      </c>
      <c r="D369" s="6">
        <v>29.02</v>
      </c>
      <c r="E369" s="6">
        <f t="shared" si="146"/>
        <v>27.768688973462609</v>
      </c>
      <c r="F369" s="6">
        <v>27.487705375343257</v>
      </c>
      <c r="G369" s="6">
        <v>35.32</v>
      </c>
      <c r="H369" s="6">
        <v>27.32</v>
      </c>
      <c r="I369" s="6">
        <v>28.25</v>
      </c>
      <c r="J369" s="6">
        <v>22.367519967370637</v>
      </c>
      <c r="K369" s="6">
        <f t="shared" si="147"/>
        <v>0.82000000000000028</v>
      </c>
      <c r="L369" s="7">
        <f t="shared" si="139"/>
        <v>5.8824800326293634</v>
      </c>
      <c r="M369" s="6">
        <f t="shared" si="140"/>
        <v>1.75</v>
      </c>
      <c r="N369" s="6">
        <f t="shared" si="141"/>
        <v>3.1499999999999986</v>
      </c>
      <c r="O369" s="6">
        <f t="shared" si="142"/>
        <v>-1.3999999999999986</v>
      </c>
      <c r="P369" s="6">
        <f t="shared" si="143"/>
        <v>1.6999999999999993</v>
      </c>
      <c r="Q369" s="6">
        <f t="shared" si="148"/>
        <v>0.44868897346260894</v>
      </c>
      <c r="R369" s="6">
        <f t="shared" si="149"/>
        <v>0.16770537534325669</v>
      </c>
      <c r="S369" s="6">
        <f t="shared" si="144"/>
        <v>8</v>
      </c>
      <c r="T369" s="6">
        <f t="shared" si="150"/>
        <v>6.25</v>
      </c>
      <c r="U369" s="4" t="str">
        <f t="shared" si="151"/>
        <v>HIGHER</v>
      </c>
      <c r="V369" s="8">
        <v>606</v>
      </c>
      <c r="W369" s="9">
        <f t="shared" si="152"/>
        <v>1.5322946246567426</v>
      </c>
      <c r="X369" s="6">
        <f t="shared" si="153"/>
        <v>27.79388031145475</v>
      </c>
      <c r="Y369" s="6">
        <f t="shared" si="154"/>
        <v>1.2261196885452499</v>
      </c>
      <c r="Z369" s="6">
        <f t="shared" si="155"/>
        <v>0.30617493611149271</v>
      </c>
      <c r="AA369" s="5">
        <f t="shared" si="156"/>
        <v>5</v>
      </c>
      <c r="AB369" s="5">
        <f t="shared" si="157"/>
        <v>2020</v>
      </c>
      <c r="AC369" s="5">
        <f t="shared" si="165"/>
        <v>21</v>
      </c>
      <c r="AF369" s="10">
        <v>67.81</v>
      </c>
      <c r="AG369" s="8">
        <f t="shared" si="158"/>
        <v>1863.9413015020264</v>
      </c>
      <c r="AL369" s="11">
        <f t="shared" si="145"/>
        <v>43969</v>
      </c>
      <c r="AM369" s="10">
        <v>612.75</v>
      </c>
      <c r="AN369" s="6">
        <v>5.7190000000000003</v>
      </c>
      <c r="AO369" s="8">
        <f t="shared" si="159"/>
        <v>158.95320150120975</v>
      </c>
      <c r="AS369" s="14">
        <f t="shared" si="166"/>
        <v>0.17513443396226408</v>
      </c>
      <c r="AT369" s="10">
        <v>295</v>
      </c>
      <c r="AU369" s="6">
        <v>8.48</v>
      </c>
      <c r="AV369" s="6">
        <f t="shared" si="160"/>
        <v>1.4851399999999995</v>
      </c>
      <c r="AW369" s="6">
        <f t="shared" si="161"/>
        <v>1.7856661999999979</v>
      </c>
      <c r="AX369" s="6">
        <f t="shared" si="162"/>
        <v>0.30052619999999841</v>
      </c>
      <c r="AY369" s="12">
        <f t="shared" si="163"/>
        <v>0.32913605885216218</v>
      </c>
      <c r="BB369" s="13">
        <f t="shared" si="164"/>
        <v>571.43750399999999</v>
      </c>
    </row>
    <row r="370" spans="1:54" x14ac:dyDescent="0.25">
      <c r="A370" s="1">
        <v>43970</v>
      </c>
      <c r="B370" s="6">
        <v>28.84</v>
      </c>
      <c r="C370" s="6">
        <v>25.69</v>
      </c>
      <c r="D370" s="6">
        <v>28.79</v>
      </c>
      <c r="E370" s="6">
        <f t="shared" si="146"/>
        <v>27.610075490954049</v>
      </c>
      <c r="F370" s="6">
        <v>27.544404437586127</v>
      </c>
      <c r="G370" s="6">
        <v>35.090000000000003</v>
      </c>
      <c r="H370" s="6">
        <v>27.09</v>
      </c>
      <c r="I370" s="6">
        <v>28.5</v>
      </c>
      <c r="J370" s="6">
        <v>22.773557996123664</v>
      </c>
      <c r="K370" s="6">
        <f t="shared" si="147"/>
        <v>0.33999999999999986</v>
      </c>
      <c r="L370" s="7">
        <f t="shared" si="139"/>
        <v>5.7264420038763362</v>
      </c>
      <c r="M370" s="6">
        <f t="shared" si="140"/>
        <v>1.75</v>
      </c>
      <c r="N370" s="6">
        <f t="shared" si="141"/>
        <v>3.1499999999999986</v>
      </c>
      <c r="O370" s="6">
        <f t="shared" si="142"/>
        <v>-1.3999999999999986</v>
      </c>
      <c r="P370" s="6">
        <f t="shared" si="143"/>
        <v>1.6999999999999993</v>
      </c>
      <c r="Q370" s="6">
        <f t="shared" si="148"/>
        <v>0.52007549095404926</v>
      </c>
      <c r="R370" s="6">
        <f t="shared" si="149"/>
        <v>0.45440443758612759</v>
      </c>
      <c r="S370" s="6">
        <f t="shared" si="144"/>
        <v>8.0000000000000036</v>
      </c>
      <c r="T370" s="6">
        <f t="shared" si="150"/>
        <v>6.2500000000000036</v>
      </c>
      <c r="U370" s="4" t="str">
        <f t="shared" si="151"/>
        <v>HIGHER</v>
      </c>
      <c r="V370" s="8">
        <v>607.25</v>
      </c>
      <c r="W370" s="9">
        <f t="shared" si="152"/>
        <v>1.2455955624138717</v>
      </c>
      <c r="X370" s="6">
        <f t="shared" si="153"/>
        <v>27.635122937174714</v>
      </c>
      <c r="Y370" s="6">
        <f t="shared" si="154"/>
        <v>1.1548770628252853</v>
      </c>
      <c r="Z370" s="6">
        <f t="shared" si="155"/>
        <v>9.0718499588586354E-2</v>
      </c>
      <c r="AA370" s="5">
        <f t="shared" si="156"/>
        <v>5</v>
      </c>
      <c r="AB370" s="5">
        <f t="shared" si="157"/>
        <v>2020</v>
      </c>
      <c r="AC370" s="5">
        <f t="shared" si="165"/>
        <v>21</v>
      </c>
      <c r="AF370" s="10">
        <v>67.900000000000006</v>
      </c>
      <c r="AG370" s="8">
        <f t="shared" si="158"/>
        <v>1870.2650613120979</v>
      </c>
      <c r="AL370" s="11">
        <f t="shared" si="145"/>
        <v>43970</v>
      </c>
      <c r="AM370" s="10">
        <v>609.25</v>
      </c>
      <c r="AN370" s="6">
        <v>5.7539999999999996</v>
      </c>
      <c r="AO370" s="8">
        <f t="shared" si="159"/>
        <v>159.01249738050333</v>
      </c>
      <c r="AS370" s="14">
        <f t="shared" si="166"/>
        <v>0.17473167848699739</v>
      </c>
      <c r="AT370" s="10">
        <v>295</v>
      </c>
      <c r="AU370" s="6">
        <v>8.4600000000000009</v>
      </c>
      <c r="AV370" s="6">
        <f t="shared" si="160"/>
        <v>1.4782299999999982</v>
      </c>
      <c r="AW370" s="6">
        <f t="shared" si="161"/>
        <v>1.7792943999999977</v>
      </c>
      <c r="AX370" s="6">
        <f t="shared" si="162"/>
        <v>0.30106439999999957</v>
      </c>
      <c r="AY370" s="12">
        <f t="shared" si="163"/>
        <v>0.32738449835933242</v>
      </c>
      <c r="BB370" s="13">
        <f t="shared" si="164"/>
        <v>566.36687800000004</v>
      </c>
    </row>
    <row r="371" spans="1:54" x14ac:dyDescent="0.25">
      <c r="A371" s="1">
        <v>43971</v>
      </c>
      <c r="B371" s="6">
        <v>29.01</v>
      </c>
      <c r="C371" s="6">
        <v>25.86</v>
      </c>
      <c r="D371" s="6">
        <v>29.61</v>
      </c>
      <c r="E371" s="6">
        <f t="shared" si="146"/>
        <v>28.199211283128694</v>
      </c>
      <c r="F371" s="6">
        <v>27.827899748800476</v>
      </c>
      <c r="G371" s="6">
        <v>35.36</v>
      </c>
      <c r="H371" s="6">
        <v>27.36</v>
      </c>
      <c r="I371" s="6">
        <v>28.5</v>
      </c>
      <c r="J371" s="6">
        <v>22.55438076518022</v>
      </c>
      <c r="K371" s="6">
        <f t="shared" si="147"/>
        <v>0.51000000000000156</v>
      </c>
      <c r="L371" s="7">
        <f t="shared" si="139"/>
        <v>5.9456192348197803</v>
      </c>
      <c r="M371" s="6">
        <f t="shared" si="140"/>
        <v>1.6500000000000021</v>
      </c>
      <c r="N371" s="6">
        <f t="shared" si="141"/>
        <v>3.1500000000000021</v>
      </c>
      <c r="O371" s="6">
        <f t="shared" si="142"/>
        <v>-1.5</v>
      </c>
      <c r="P371" s="6">
        <f t="shared" si="143"/>
        <v>2.25</v>
      </c>
      <c r="Q371" s="6">
        <f t="shared" si="148"/>
        <v>0.83921128312869442</v>
      </c>
      <c r="R371" s="6">
        <f t="shared" si="149"/>
        <v>0.4678997488004768</v>
      </c>
      <c r="S371" s="6">
        <f t="shared" si="144"/>
        <v>8</v>
      </c>
      <c r="T371" s="6">
        <f t="shared" si="150"/>
        <v>6.3499999999999979</v>
      </c>
      <c r="U371" s="4" t="str">
        <f t="shared" si="151"/>
        <v>HIGHER</v>
      </c>
      <c r="V371" s="8">
        <v>613.5</v>
      </c>
      <c r="W371" s="9">
        <f t="shared" si="152"/>
        <v>1.7821002511995232</v>
      </c>
      <c r="X371" s="6">
        <f t="shared" si="153"/>
        <v>28.224793184500562</v>
      </c>
      <c r="Y371" s="6">
        <f t="shared" si="154"/>
        <v>1.385206815499437</v>
      </c>
      <c r="Z371" s="6">
        <f t="shared" si="155"/>
        <v>0.39689343570008617</v>
      </c>
      <c r="AA371" s="5">
        <f t="shared" si="156"/>
        <v>5</v>
      </c>
      <c r="AB371" s="5">
        <f t="shared" si="157"/>
        <v>2020</v>
      </c>
      <c r="AC371" s="5">
        <f t="shared" si="165"/>
        <v>21</v>
      </c>
      <c r="AF371" s="10">
        <v>67.930000000000007</v>
      </c>
      <c r="AG371" s="8">
        <f t="shared" si="158"/>
        <v>1890.3492299360166</v>
      </c>
      <c r="AL371" s="11">
        <f t="shared" si="145"/>
        <v>43971</v>
      </c>
      <c r="AM371" s="10">
        <v>622.25</v>
      </c>
      <c r="AN371" s="6">
        <v>5.6924999999999999</v>
      </c>
      <c r="AO371" s="8">
        <f t="shared" si="159"/>
        <v>160.66963520276946</v>
      </c>
      <c r="AS371" s="14">
        <f t="shared" si="166"/>
        <v>0.1743082352941176</v>
      </c>
      <c r="AT371" s="10">
        <v>296</v>
      </c>
      <c r="AU371" s="6">
        <v>8.5</v>
      </c>
      <c r="AV371" s="6">
        <f t="shared" si="160"/>
        <v>1.4816199999999995</v>
      </c>
      <c r="AW371" s="6">
        <f t="shared" si="161"/>
        <v>1.7822865999999991</v>
      </c>
      <c r="AX371" s="6">
        <f t="shared" si="162"/>
        <v>0.30066659999999956</v>
      </c>
      <c r="AY371" s="12">
        <f t="shared" si="163"/>
        <v>0.32793374408343057</v>
      </c>
      <c r="BB371" s="13">
        <f t="shared" si="164"/>
        <v>570.114732</v>
      </c>
    </row>
    <row r="372" spans="1:54" x14ac:dyDescent="0.25">
      <c r="A372" s="1">
        <v>43972</v>
      </c>
      <c r="B372" s="6">
        <v>28.76</v>
      </c>
      <c r="C372" s="6">
        <v>25.61</v>
      </c>
      <c r="D372" s="6">
        <v>29.36</v>
      </c>
      <c r="E372" s="6">
        <f t="shared" si="146"/>
        <v>27.666723163278533</v>
      </c>
      <c r="F372" s="6">
        <v>27.487705375343257</v>
      </c>
      <c r="G372" s="6">
        <v>35.36</v>
      </c>
      <c r="H372" s="6">
        <v>27.11</v>
      </c>
      <c r="I372" s="6">
        <v>29</v>
      </c>
      <c r="J372" s="6">
        <v>23.055530282183501</v>
      </c>
      <c r="K372" s="6">
        <f t="shared" si="147"/>
        <v>-0.23999999999999844</v>
      </c>
      <c r="L372" s="7">
        <f t="shared" si="139"/>
        <v>5.9444697178164994</v>
      </c>
      <c r="M372" s="6">
        <f t="shared" si="140"/>
        <v>1.6500000000000021</v>
      </c>
      <c r="N372" s="6">
        <f t="shared" si="141"/>
        <v>3.1500000000000021</v>
      </c>
      <c r="O372" s="6">
        <f t="shared" si="142"/>
        <v>-1.5</v>
      </c>
      <c r="P372" s="6">
        <f t="shared" si="143"/>
        <v>2.25</v>
      </c>
      <c r="Q372" s="6">
        <f t="shared" si="148"/>
        <v>0.55672316327853366</v>
      </c>
      <c r="R372" s="6">
        <f t="shared" si="149"/>
        <v>0.37770537534325754</v>
      </c>
      <c r="S372" s="6">
        <f t="shared" si="144"/>
        <v>8.25</v>
      </c>
      <c r="T372" s="6">
        <f t="shared" si="150"/>
        <v>6.5999999999999979</v>
      </c>
      <c r="U372" s="4" t="str">
        <f t="shared" si="151"/>
        <v>HIGHER</v>
      </c>
      <c r="V372" s="8">
        <v>606</v>
      </c>
      <c r="W372" s="9">
        <f t="shared" si="152"/>
        <v>1.8722946246567425</v>
      </c>
      <c r="X372" s="6">
        <f t="shared" si="153"/>
        <v>27.691821999417584</v>
      </c>
      <c r="Y372" s="6">
        <f t="shared" si="154"/>
        <v>1.6681780005824152</v>
      </c>
      <c r="Z372" s="6">
        <f t="shared" si="155"/>
        <v>0.20411662407432729</v>
      </c>
      <c r="AA372" s="5">
        <f t="shared" si="156"/>
        <v>5</v>
      </c>
      <c r="AB372" s="5">
        <f t="shared" si="157"/>
        <v>2020</v>
      </c>
      <c r="AC372" s="5">
        <f t="shared" si="165"/>
        <v>21</v>
      </c>
      <c r="AF372" s="10">
        <v>67.944000000000003</v>
      </c>
      <c r="AG372" s="8">
        <f t="shared" si="158"/>
        <v>1867.6246540223221</v>
      </c>
      <c r="AL372" s="11">
        <f t="shared" si="145"/>
        <v>43972</v>
      </c>
      <c r="AM372" s="10">
        <v>610.5</v>
      </c>
      <c r="AN372" s="6">
        <v>5.5507</v>
      </c>
      <c r="AO372" s="8">
        <f t="shared" si="159"/>
        <v>153.70899637216721</v>
      </c>
      <c r="AS372" s="14">
        <f t="shared" si="166"/>
        <v>0.17922076372315016</v>
      </c>
      <c r="AT372" s="10">
        <v>293</v>
      </c>
      <c r="AU372" s="6">
        <v>8.3800000000000008</v>
      </c>
      <c r="AV372" s="6">
        <f t="shared" si="160"/>
        <v>1.5018699999999985</v>
      </c>
      <c r="AW372" s="6">
        <f t="shared" si="161"/>
        <v>1.803121599999999</v>
      </c>
      <c r="AX372" s="6">
        <f t="shared" si="162"/>
        <v>0.30125160000000051</v>
      </c>
      <c r="AY372" s="12">
        <f t="shared" si="163"/>
        <v>0.32827142692689665</v>
      </c>
      <c r="BB372" s="13">
        <f t="shared" si="164"/>
        <v>564.60318199999995</v>
      </c>
    </row>
    <row r="373" spans="1:54" x14ac:dyDescent="0.25">
      <c r="A373" s="1">
        <v>43973</v>
      </c>
      <c r="B373" s="6">
        <v>28.29</v>
      </c>
      <c r="C373" s="6">
        <v>25.14</v>
      </c>
      <c r="D373" s="6">
        <v>28.89</v>
      </c>
      <c r="E373" s="6">
        <f t="shared" si="146"/>
        <v>27.224871319147546</v>
      </c>
      <c r="F373" s="6">
        <v>27.045452689848876</v>
      </c>
      <c r="G373" s="6">
        <v>34.64</v>
      </c>
      <c r="H373" s="6">
        <v>26.64</v>
      </c>
      <c r="I373" s="6">
        <v>28.75</v>
      </c>
      <c r="J373" s="6">
        <v>22.570413220275601</v>
      </c>
      <c r="K373" s="6">
        <f t="shared" si="147"/>
        <v>-0.46000000000000085</v>
      </c>
      <c r="L373" s="7">
        <f t="shared" si="139"/>
        <v>6.1795867797243993</v>
      </c>
      <c r="M373" s="6">
        <f t="shared" si="140"/>
        <v>1.6499999999999986</v>
      </c>
      <c r="N373" s="6">
        <f t="shared" si="141"/>
        <v>3.1499999999999986</v>
      </c>
      <c r="O373" s="6">
        <f t="shared" si="142"/>
        <v>-1.5</v>
      </c>
      <c r="P373" s="6">
        <f t="shared" si="143"/>
        <v>2.25</v>
      </c>
      <c r="Q373" s="6">
        <f t="shared" si="148"/>
        <v>0.58487131914754542</v>
      </c>
      <c r="R373" s="6">
        <f t="shared" si="149"/>
        <v>0.40545268984887528</v>
      </c>
      <c r="S373" s="6">
        <f t="shared" si="144"/>
        <v>8</v>
      </c>
      <c r="T373" s="6">
        <f t="shared" si="150"/>
        <v>6.3500000000000014</v>
      </c>
      <c r="U373" s="4" t="str">
        <f t="shared" si="151"/>
        <v>HIGHER</v>
      </c>
      <c r="V373" s="8">
        <v>596.25</v>
      </c>
      <c r="W373" s="9">
        <f t="shared" si="152"/>
        <v>1.8445473101511247</v>
      </c>
      <c r="X373" s="6">
        <f t="shared" si="153"/>
        <v>27.2495693139232</v>
      </c>
      <c r="Y373" s="6">
        <f t="shared" si="154"/>
        <v>1.640430686076801</v>
      </c>
      <c r="Z373" s="6">
        <f t="shared" si="155"/>
        <v>0.20411662407432374</v>
      </c>
      <c r="AA373" s="5">
        <f t="shared" si="156"/>
        <v>5</v>
      </c>
      <c r="AB373" s="5">
        <f t="shared" si="157"/>
        <v>2020</v>
      </c>
      <c r="AC373" s="5">
        <f t="shared" si="165"/>
        <v>21</v>
      </c>
      <c r="AF373" s="10">
        <v>68.17</v>
      </c>
      <c r="AG373" s="8">
        <f t="shared" si="158"/>
        <v>1843.6885098669979</v>
      </c>
      <c r="AL373" s="11">
        <f t="shared" si="145"/>
        <v>43973</v>
      </c>
      <c r="AM373" s="10">
        <v>600.75</v>
      </c>
      <c r="AN373" s="6">
        <v>5.5338000000000003</v>
      </c>
      <c r="AO373" s="8">
        <f t="shared" si="159"/>
        <v>150.79366666938822</v>
      </c>
      <c r="AS373" s="14">
        <f t="shared" si="166"/>
        <v>0.17827511961722489</v>
      </c>
      <c r="AT373" s="10">
        <v>294</v>
      </c>
      <c r="AU373" s="6">
        <v>8.36</v>
      </c>
      <c r="AV373" s="6">
        <f t="shared" si="160"/>
        <v>1.49038</v>
      </c>
      <c r="AW373" s="6">
        <f t="shared" si="161"/>
        <v>1.792731400000001</v>
      </c>
      <c r="AX373" s="6">
        <f t="shared" si="162"/>
        <v>0.30235140000000094</v>
      </c>
      <c r="AY373" s="12">
        <f t="shared" si="163"/>
        <v>0.32390181750926955</v>
      </c>
      <c r="BB373" s="13">
        <f t="shared" si="164"/>
        <v>554.24146799999994</v>
      </c>
    </row>
    <row r="374" spans="1:54" x14ac:dyDescent="0.25">
      <c r="A374" s="1">
        <v>43977</v>
      </c>
      <c r="B374" s="6">
        <v>28.92</v>
      </c>
      <c r="C374" s="6">
        <v>25.77</v>
      </c>
      <c r="D374" s="6">
        <v>29.52</v>
      </c>
      <c r="E374" s="6">
        <f t="shared" si="146"/>
        <v>27.98395012829565</v>
      </c>
      <c r="F374" s="6">
        <v>27.714501624314735</v>
      </c>
      <c r="G374" s="6">
        <v>35.270000000000003</v>
      </c>
      <c r="H374" s="6">
        <v>27.27</v>
      </c>
      <c r="I374" s="6">
        <v>28.75</v>
      </c>
      <c r="J374" s="6"/>
      <c r="K374" s="6">
        <f t="shared" si="147"/>
        <v>0.17000000000000171</v>
      </c>
      <c r="L374" s="7" t="str">
        <f t="shared" si="139"/>
        <v/>
      </c>
      <c r="M374" s="6">
        <f t="shared" si="140"/>
        <v>1.6500000000000021</v>
      </c>
      <c r="N374" s="6">
        <f t="shared" si="141"/>
        <v>3.1500000000000021</v>
      </c>
      <c r="O374" s="6">
        <f t="shared" si="142"/>
        <v>-1.5</v>
      </c>
      <c r="P374" s="6">
        <f t="shared" si="143"/>
        <v>2.25</v>
      </c>
      <c r="Q374" s="6">
        <f t="shared" si="148"/>
        <v>0.71395012829565019</v>
      </c>
      <c r="R374" s="6">
        <f t="shared" si="149"/>
        <v>0.44450162431473572</v>
      </c>
      <c r="S374" s="6">
        <f t="shared" si="144"/>
        <v>8.0000000000000036</v>
      </c>
      <c r="T374" s="6">
        <f t="shared" si="150"/>
        <v>6.3500000000000014</v>
      </c>
      <c r="U374" s="4" t="str">
        <f t="shared" si="151"/>
        <v>HIGHER</v>
      </c>
      <c r="V374" s="8">
        <v>611</v>
      </c>
      <c r="W374" s="9">
        <f t="shared" si="152"/>
        <v>1.8054983756852643</v>
      </c>
      <c r="X374" s="6">
        <f t="shared" si="153"/>
        <v>28.009336747977656</v>
      </c>
      <c r="Y374" s="6">
        <f t="shared" si="154"/>
        <v>1.5106632520223435</v>
      </c>
      <c r="Z374" s="6">
        <f t="shared" si="155"/>
        <v>0.29483512366292075</v>
      </c>
      <c r="AA374" s="5">
        <f t="shared" si="156"/>
        <v>5</v>
      </c>
      <c r="AB374" s="5">
        <f t="shared" si="157"/>
        <v>2020</v>
      </c>
      <c r="AC374" s="5">
        <f t="shared" si="165"/>
        <v>22</v>
      </c>
      <c r="AF374" s="10">
        <v>68.117000000000004</v>
      </c>
      <c r="AG374" s="8">
        <f t="shared" si="158"/>
        <v>1887.828707143447</v>
      </c>
      <c r="AL374" s="11">
        <f t="shared" si="145"/>
        <v>43977</v>
      </c>
      <c r="AM374" s="10">
        <v>617.5</v>
      </c>
      <c r="AN374" s="6">
        <v>5.3449999999999998</v>
      </c>
      <c r="AO374" s="8">
        <f t="shared" si="159"/>
        <v>149.70990491794058</v>
      </c>
      <c r="AS374" s="14">
        <f t="shared" si="166"/>
        <v>0.16753999999999997</v>
      </c>
      <c r="AT374" s="10">
        <v>294</v>
      </c>
      <c r="AU374" s="6">
        <v>8.5</v>
      </c>
      <c r="AV374" s="6">
        <f t="shared" si="160"/>
        <v>1.4240899999999996</v>
      </c>
      <c r="AW374" s="6">
        <f t="shared" si="161"/>
        <v>1.7249672</v>
      </c>
      <c r="AX374" s="6">
        <f t="shared" si="162"/>
        <v>0.3008772000000004</v>
      </c>
      <c r="AY374" s="12">
        <f t="shared" si="163"/>
        <v>0.32874364594506367</v>
      </c>
      <c r="BB374" s="13">
        <f t="shared" si="164"/>
        <v>568.13057399999991</v>
      </c>
    </row>
    <row r="375" spans="1:54" x14ac:dyDescent="0.25">
      <c r="A375" s="1">
        <v>43978</v>
      </c>
      <c r="B375" s="6">
        <v>29.25</v>
      </c>
      <c r="C375" s="6">
        <v>26.1</v>
      </c>
      <c r="D375" s="6">
        <v>29.85</v>
      </c>
      <c r="E375" s="6">
        <f t="shared" si="146"/>
        <v>28.233199886523387</v>
      </c>
      <c r="F375" s="6">
        <v>27.963977498183361</v>
      </c>
      <c r="G375" s="6">
        <v>35.6</v>
      </c>
      <c r="H375" s="6">
        <v>27.6</v>
      </c>
      <c r="I375" s="6">
        <v>29.5</v>
      </c>
      <c r="J375" s="6">
        <v>23.785439174561741</v>
      </c>
      <c r="K375" s="6">
        <f t="shared" si="147"/>
        <v>-0.25</v>
      </c>
      <c r="L375" s="7">
        <f t="shared" si="139"/>
        <v>5.7145608254382587</v>
      </c>
      <c r="M375" s="6">
        <f t="shared" si="140"/>
        <v>1.6499999999999986</v>
      </c>
      <c r="N375" s="6">
        <f t="shared" si="141"/>
        <v>3.1499999999999986</v>
      </c>
      <c r="O375" s="6">
        <f t="shared" si="142"/>
        <v>-1.5</v>
      </c>
      <c r="P375" s="6">
        <f t="shared" si="143"/>
        <v>2.25</v>
      </c>
      <c r="Q375" s="6">
        <f t="shared" si="148"/>
        <v>0.63319988652338566</v>
      </c>
      <c r="R375" s="6">
        <f t="shared" si="149"/>
        <v>0.36397749818335967</v>
      </c>
      <c r="S375" s="6">
        <f t="shared" si="144"/>
        <v>8</v>
      </c>
      <c r="T375" s="6">
        <f t="shared" si="150"/>
        <v>6.3500000000000014</v>
      </c>
      <c r="U375" s="4" t="str">
        <f t="shared" si="151"/>
        <v>HIGHER</v>
      </c>
      <c r="V375" s="8">
        <v>616.5</v>
      </c>
      <c r="W375" s="9">
        <f t="shared" si="152"/>
        <v>1.8860225018166403</v>
      </c>
      <c r="X375" s="6">
        <f t="shared" si="153"/>
        <v>28.258812621846282</v>
      </c>
      <c r="Y375" s="6">
        <f t="shared" si="154"/>
        <v>1.5911873781537196</v>
      </c>
      <c r="Z375" s="6">
        <f t="shared" si="155"/>
        <v>0.29483512366292075</v>
      </c>
      <c r="AA375" s="5">
        <f t="shared" si="156"/>
        <v>5</v>
      </c>
      <c r="AB375" s="5">
        <f t="shared" si="157"/>
        <v>2020</v>
      </c>
      <c r="AC375" s="5">
        <f t="shared" si="165"/>
        <v>22</v>
      </c>
      <c r="AF375" s="10">
        <v>68.212999999999994</v>
      </c>
      <c r="AG375" s="8">
        <f t="shared" si="158"/>
        <v>1907.5067970835814</v>
      </c>
      <c r="AL375" s="11">
        <f t="shared" si="145"/>
        <v>43978</v>
      </c>
      <c r="AM375" s="10">
        <v>623</v>
      </c>
      <c r="AN375" s="6">
        <v>5.2732999999999999</v>
      </c>
      <c r="AO375" s="8">
        <f t="shared" si="159"/>
        <v>149.01719659878202</v>
      </c>
      <c r="AS375" s="14">
        <f t="shared" si="166"/>
        <v>0.16381455399061032</v>
      </c>
      <c r="AT375" s="10">
        <v>292</v>
      </c>
      <c r="AU375" s="6">
        <v>8.52</v>
      </c>
      <c r="AV375" s="6">
        <f t="shared" si="160"/>
        <v>1.3956999999999997</v>
      </c>
      <c r="AW375" s="6">
        <f t="shared" si="161"/>
        <v>1.695805</v>
      </c>
      <c r="AX375" s="6">
        <f t="shared" si="162"/>
        <v>0.30010500000000029</v>
      </c>
      <c r="AY375" s="12">
        <f t="shared" si="163"/>
        <v>0.33276612295500402</v>
      </c>
      <c r="BB375" s="13">
        <f t="shared" si="164"/>
        <v>575.40581999999995</v>
      </c>
    </row>
    <row r="376" spans="1:54" x14ac:dyDescent="0.25">
      <c r="A376" s="1">
        <v>43979</v>
      </c>
      <c r="B376" s="6">
        <v>29.04</v>
      </c>
      <c r="C376" s="6">
        <v>25.89</v>
      </c>
      <c r="D376" s="6">
        <v>29.64</v>
      </c>
      <c r="E376" s="6">
        <f t="shared" si="146"/>
        <v>28.289847558847868</v>
      </c>
      <c r="F376" s="6">
        <v>27.907278435940498</v>
      </c>
      <c r="G376" s="6">
        <v>35.39</v>
      </c>
      <c r="H376" s="6">
        <v>27.39</v>
      </c>
      <c r="I376" s="6">
        <v>29.5</v>
      </c>
      <c r="J376" s="6">
        <v>23.64982044242608</v>
      </c>
      <c r="K376" s="6">
        <f t="shared" si="147"/>
        <v>-0.46000000000000085</v>
      </c>
      <c r="L376" s="7">
        <f t="shared" si="139"/>
        <v>5.8501795575739202</v>
      </c>
      <c r="M376" s="6">
        <f t="shared" si="140"/>
        <v>1.6499999999999986</v>
      </c>
      <c r="N376" s="6">
        <f t="shared" si="141"/>
        <v>3.1499999999999986</v>
      </c>
      <c r="O376" s="6">
        <f t="shared" si="142"/>
        <v>-1.5</v>
      </c>
      <c r="P376" s="6">
        <f t="shared" si="143"/>
        <v>2.25</v>
      </c>
      <c r="Q376" s="6">
        <f t="shared" si="148"/>
        <v>0.89984755884786694</v>
      </c>
      <c r="R376" s="6">
        <f t="shared" si="149"/>
        <v>0.51727843594049716</v>
      </c>
      <c r="S376" s="6">
        <f t="shared" si="144"/>
        <v>8</v>
      </c>
      <c r="T376" s="6">
        <f t="shared" si="150"/>
        <v>6.3500000000000014</v>
      </c>
      <c r="U376" s="4" t="str">
        <f t="shared" si="151"/>
        <v>HIGHER</v>
      </c>
      <c r="V376" s="8">
        <v>615.25</v>
      </c>
      <c r="W376" s="9">
        <f t="shared" si="152"/>
        <v>1.7327215640595028</v>
      </c>
      <c r="X376" s="6">
        <f t="shared" si="153"/>
        <v>28.315511684089152</v>
      </c>
      <c r="Y376" s="6">
        <f t="shared" si="154"/>
        <v>1.3244883159108483</v>
      </c>
      <c r="Z376" s="6">
        <f t="shared" si="155"/>
        <v>0.40823324814865458</v>
      </c>
      <c r="AA376" s="5">
        <f t="shared" si="156"/>
        <v>5</v>
      </c>
      <c r="AB376" s="5">
        <f t="shared" si="157"/>
        <v>2020</v>
      </c>
      <c r="AC376" s="5">
        <f t="shared" si="165"/>
        <v>22</v>
      </c>
      <c r="AF376" s="10">
        <v>68.302999999999997</v>
      </c>
      <c r="AG376" s="8">
        <f t="shared" si="158"/>
        <v>1906.1508390100435</v>
      </c>
      <c r="AL376" s="11">
        <f t="shared" si="145"/>
        <v>43979</v>
      </c>
      <c r="AM376" s="10">
        <v>624.25</v>
      </c>
      <c r="AN376" s="6">
        <v>5.4044999999999996</v>
      </c>
      <c r="AO376" s="8">
        <f t="shared" si="159"/>
        <v>153.03118289665983</v>
      </c>
      <c r="AS376" s="14">
        <f t="shared" si="166"/>
        <v>0.16919176470588226</v>
      </c>
      <c r="AT376" s="10">
        <v>294</v>
      </c>
      <c r="AU376" s="6">
        <v>8.5</v>
      </c>
      <c r="AV376" s="6">
        <f t="shared" si="160"/>
        <v>1.4381299999999992</v>
      </c>
      <c r="AW376" s="6">
        <f t="shared" si="161"/>
        <v>1.7387263999999991</v>
      </c>
      <c r="AX376" s="6">
        <f t="shared" si="162"/>
        <v>0.30059639999999987</v>
      </c>
      <c r="AY376" s="12">
        <f t="shared" si="163"/>
        <v>0.32965804701416945</v>
      </c>
      <c r="BB376" s="13">
        <f t="shared" si="164"/>
        <v>570.776118</v>
      </c>
    </row>
    <row r="377" spans="1:54" x14ac:dyDescent="0.25">
      <c r="A377" s="1">
        <v>43980</v>
      </c>
      <c r="B377" s="6">
        <v>29.03</v>
      </c>
      <c r="C377" s="6">
        <v>25.88</v>
      </c>
      <c r="D377" s="6">
        <v>29.63</v>
      </c>
      <c r="E377" s="6">
        <f t="shared" si="146"/>
        <v>28.652392661724573</v>
      </c>
      <c r="F377" s="6">
        <v>28.281492246743433</v>
      </c>
      <c r="G377" s="6">
        <v>35.380000000000003</v>
      </c>
      <c r="H377" s="6">
        <v>27.38</v>
      </c>
      <c r="I377" s="6">
        <v>30</v>
      </c>
      <c r="J377" s="6">
        <v>23.958452998367978</v>
      </c>
      <c r="K377" s="6">
        <f t="shared" si="147"/>
        <v>-0.96999999999999886</v>
      </c>
      <c r="L377" s="7">
        <f t="shared" si="139"/>
        <v>6.0415470016320221</v>
      </c>
      <c r="M377" s="6">
        <f t="shared" si="140"/>
        <v>1.6500000000000021</v>
      </c>
      <c r="N377" s="6">
        <f t="shared" si="141"/>
        <v>3.1500000000000021</v>
      </c>
      <c r="O377" s="6">
        <f t="shared" si="142"/>
        <v>-1.5</v>
      </c>
      <c r="P377" s="6">
        <f t="shared" si="143"/>
        <v>2.25</v>
      </c>
      <c r="Q377" s="6">
        <f t="shared" si="148"/>
        <v>1.2723926617245738</v>
      </c>
      <c r="R377" s="6">
        <f t="shared" si="149"/>
        <v>0.90149224674343387</v>
      </c>
      <c r="S377" s="6">
        <f t="shared" si="144"/>
        <v>8.0000000000000036</v>
      </c>
      <c r="T377" s="6">
        <f t="shared" si="150"/>
        <v>6.3500000000000014</v>
      </c>
      <c r="U377" s="4" t="str">
        <f t="shared" si="151"/>
        <v>HIGHER</v>
      </c>
      <c r="V377" s="8">
        <v>623.5</v>
      </c>
      <c r="W377" s="9">
        <f t="shared" si="152"/>
        <v>1.3485077532565661</v>
      </c>
      <c r="X377" s="6">
        <f t="shared" si="153"/>
        <v>28.678385682443519</v>
      </c>
      <c r="Y377" s="6">
        <f t="shared" si="154"/>
        <v>0.95161431755647996</v>
      </c>
      <c r="Z377" s="6">
        <f t="shared" si="155"/>
        <v>0.39689343570008617</v>
      </c>
      <c r="AA377" s="5">
        <f t="shared" si="156"/>
        <v>5</v>
      </c>
      <c r="AB377" s="5">
        <f t="shared" si="157"/>
        <v>2020</v>
      </c>
      <c r="AC377" s="5">
        <f t="shared" si="165"/>
        <v>22</v>
      </c>
      <c r="AF377" s="10">
        <v>68.388999999999996</v>
      </c>
      <c r="AG377" s="8">
        <f t="shared" si="158"/>
        <v>1934.1429732625368</v>
      </c>
      <c r="AL377" s="11">
        <f t="shared" si="145"/>
        <v>43980</v>
      </c>
      <c r="AM377" s="10">
        <v>632.25</v>
      </c>
      <c r="AN377" s="6">
        <v>5.3361000000000001</v>
      </c>
      <c r="AO377" s="8">
        <f t="shared" si="159"/>
        <v>153.03073384008687</v>
      </c>
      <c r="AS377" s="14">
        <f t="shared" si="166"/>
        <v>0.17458056872037908</v>
      </c>
      <c r="AT377" s="10">
        <v>293</v>
      </c>
      <c r="AU377" s="6">
        <v>8.44</v>
      </c>
      <c r="AV377" s="6">
        <f t="shared" si="160"/>
        <v>1.4734599999999993</v>
      </c>
      <c r="AW377" s="6">
        <f t="shared" si="161"/>
        <v>1.7740797999999991</v>
      </c>
      <c r="AX377" s="6">
        <f t="shared" si="162"/>
        <v>0.30061979999999977</v>
      </c>
      <c r="AY377" s="12">
        <f t="shared" si="163"/>
        <v>0.33033521655785203</v>
      </c>
      <c r="BB377" s="13">
        <f t="shared" si="164"/>
        <v>570.555656</v>
      </c>
    </row>
    <row r="378" spans="1:54" x14ac:dyDescent="0.25">
      <c r="A378" s="1">
        <v>43983</v>
      </c>
      <c r="B378" s="6">
        <v>29.25</v>
      </c>
      <c r="C378" s="6">
        <v>26.1</v>
      </c>
      <c r="D378" s="6">
        <v>29.85</v>
      </c>
      <c r="E378" s="6">
        <f t="shared" si="146"/>
        <v>29.173551247109835</v>
      </c>
      <c r="F378" s="6">
        <v>28.905181931415001</v>
      </c>
      <c r="G378" s="6">
        <v>35.6</v>
      </c>
      <c r="H378" s="6">
        <v>27.6</v>
      </c>
      <c r="I378" s="6">
        <v>30</v>
      </c>
      <c r="J378" s="6">
        <v>23.984018907930064</v>
      </c>
      <c r="K378" s="6">
        <f t="shared" si="147"/>
        <v>-0.75</v>
      </c>
      <c r="L378" s="7">
        <f t="shared" si="139"/>
        <v>6.0159810920699357</v>
      </c>
      <c r="M378" s="6">
        <f t="shared" si="140"/>
        <v>1.6499999999999986</v>
      </c>
      <c r="N378" s="6">
        <f t="shared" si="141"/>
        <v>3.1499999999999986</v>
      </c>
      <c r="O378" s="6">
        <f t="shared" si="142"/>
        <v>-1.5</v>
      </c>
      <c r="P378" s="6">
        <f t="shared" si="143"/>
        <v>2.25</v>
      </c>
      <c r="Q378" s="6">
        <f t="shared" si="148"/>
        <v>1.5735512471098332</v>
      </c>
      <c r="R378" s="6">
        <f t="shared" si="149"/>
        <v>1.3051819314149995</v>
      </c>
      <c r="S378" s="6">
        <f t="shared" si="144"/>
        <v>8</v>
      </c>
      <c r="T378" s="6">
        <f t="shared" si="150"/>
        <v>6.3500000000000014</v>
      </c>
      <c r="U378" s="4" t="str">
        <f t="shared" si="151"/>
        <v>HIGHER</v>
      </c>
      <c r="V378" s="8">
        <v>637.25</v>
      </c>
      <c r="W378" s="9">
        <f t="shared" si="152"/>
        <v>0.9448180685850005</v>
      </c>
      <c r="X378" s="6">
        <f t="shared" si="153"/>
        <v>29.200017055077922</v>
      </c>
      <c r="Y378" s="6">
        <f t="shared" si="154"/>
        <v>0.64998294492207975</v>
      </c>
      <c r="Z378" s="6">
        <f t="shared" si="155"/>
        <v>0.29483512366292075</v>
      </c>
      <c r="AA378" s="5">
        <f t="shared" si="156"/>
        <v>6</v>
      </c>
      <c r="AB378" s="5">
        <f t="shared" si="157"/>
        <v>2020</v>
      </c>
      <c r="AC378" s="5">
        <f t="shared" si="165"/>
        <v>23</v>
      </c>
      <c r="AF378" s="10">
        <v>68.56</v>
      </c>
      <c r="AG378" s="8">
        <f t="shared" si="158"/>
        <v>1981.7392732178125</v>
      </c>
      <c r="AL378" s="11">
        <f t="shared" si="145"/>
        <v>43983</v>
      </c>
      <c r="AM378" s="10">
        <v>643.75</v>
      </c>
      <c r="AN378" s="6">
        <v>5.3632999999999997</v>
      </c>
      <c r="AO378" s="8">
        <f t="shared" si="159"/>
        <v>156.60845147149942</v>
      </c>
      <c r="AS378" s="14">
        <f t="shared" si="166"/>
        <v>0.17763033175355453</v>
      </c>
      <c r="AT378" s="10">
        <v>293</v>
      </c>
      <c r="AU378" s="6">
        <v>8.44</v>
      </c>
      <c r="AV378" s="6">
        <f t="shared" si="160"/>
        <v>1.4992000000000001</v>
      </c>
      <c r="AW378" s="6">
        <f t="shared" si="161"/>
        <v>1.7993049999999986</v>
      </c>
      <c r="AX378" s="6">
        <f t="shared" si="162"/>
        <v>0.30010499999999851</v>
      </c>
      <c r="AY378" s="12">
        <f t="shared" si="163"/>
        <v>0.33200747010744341</v>
      </c>
      <c r="BB378" s="13">
        <f t="shared" si="164"/>
        <v>575.40581999999995</v>
      </c>
    </row>
    <row r="379" spans="1:54" x14ac:dyDescent="0.25">
      <c r="A379" s="1">
        <v>43984</v>
      </c>
      <c r="B379" s="6">
        <v>30.09</v>
      </c>
      <c r="C379" s="6">
        <v>26.94</v>
      </c>
      <c r="D379" s="6">
        <v>30.19</v>
      </c>
      <c r="E379" s="6">
        <f t="shared" si="146"/>
        <v>29.604073556775923</v>
      </c>
      <c r="F379" s="6">
        <v>29.630929928123734</v>
      </c>
      <c r="G379" s="6">
        <v>35.94</v>
      </c>
      <c r="H379" s="6">
        <v>27.94</v>
      </c>
      <c r="I379" s="6">
        <v>31</v>
      </c>
      <c r="J379" s="6">
        <v>24.813803082694125</v>
      </c>
      <c r="K379" s="6">
        <f t="shared" si="147"/>
        <v>-0.91000000000000014</v>
      </c>
      <c r="L379" s="7">
        <f t="shared" si="139"/>
        <v>6.1861969173058746</v>
      </c>
      <c r="M379" s="6">
        <f t="shared" si="140"/>
        <v>2.1499999999999986</v>
      </c>
      <c r="N379" s="6">
        <f t="shared" si="141"/>
        <v>3.1499999999999986</v>
      </c>
      <c r="O379" s="6">
        <f t="shared" si="142"/>
        <v>-1</v>
      </c>
      <c r="P379" s="6">
        <f t="shared" si="143"/>
        <v>2.25</v>
      </c>
      <c r="Q379" s="6">
        <f t="shared" si="148"/>
        <v>1.6640735567759215</v>
      </c>
      <c r="R379" s="6">
        <f t="shared" si="149"/>
        <v>1.6909299281237331</v>
      </c>
      <c r="S379" s="6">
        <f t="shared" si="144"/>
        <v>7.9999999999999964</v>
      </c>
      <c r="T379" s="6">
        <f t="shared" si="150"/>
        <v>5.8499999999999979</v>
      </c>
      <c r="U379" s="4" t="str">
        <f t="shared" si="151"/>
        <v>HIGHER</v>
      </c>
      <c r="V379" s="8">
        <v>653.25</v>
      </c>
      <c r="W379" s="9">
        <f t="shared" si="152"/>
        <v>0.55907007187626689</v>
      </c>
      <c r="X379" s="6">
        <f t="shared" si="153"/>
        <v>29.630929928123731</v>
      </c>
      <c r="Y379" s="6">
        <f t="shared" si="154"/>
        <v>0.55907007187627045</v>
      </c>
      <c r="Z379" s="6">
        <f t="shared" si="155"/>
        <v>-3.5527136788005009E-15</v>
      </c>
      <c r="AA379" s="5">
        <f t="shared" si="156"/>
        <v>6</v>
      </c>
      <c r="AB379" s="5">
        <f t="shared" si="157"/>
        <v>2020</v>
      </c>
      <c r="AC379" s="5">
        <f t="shared" si="165"/>
        <v>23</v>
      </c>
      <c r="AF379" s="10">
        <v>68.572999999999993</v>
      </c>
      <c r="AG379" s="8">
        <f t="shared" si="158"/>
        <v>2031.8817579612287</v>
      </c>
      <c r="AL379" s="11">
        <f t="shared" si="145"/>
        <v>43984</v>
      </c>
      <c r="AM379" s="10">
        <v>653.25</v>
      </c>
      <c r="AN379" s="6">
        <v>5.2013999999999996</v>
      </c>
      <c r="AO379" s="8">
        <f t="shared" si="159"/>
        <v>154.12231892814279</v>
      </c>
      <c r="AS379" s="14">
        <f t="shared" si="166"/>
        <v>0.1781007025761126</v>
      </c>
      <c r="AT379" s="10">
        <v>294</v>
      </c>
      <c r="AU379" s="6">
        <v>8.5399999999999991</v>
      </c>
      <c r="AV379" s="6">
        <f t="shared" si="160"/>
        <v>1.5209800000000016</v>
      </c>
      <c r="AW379" s="6">
        <f t="shared" si="161"/>
        <v>1.8191193999999999</v>
      </c>
      <c r="AX379" s="6">
        <f t="shared" si="162"/>
        <v>0.29813939999999839</v>
      </c>
      <c r="AY379" s="12">
        <f t="shared" si="163"/>
        <v>0.33755404126552202</v>
      </c>
      <c r="BB379" s="13">
        <f t="shared" si="164"/>
        <v>593.92462799999998</v>
      </c>
    </row>
    <row r="380" spans="1:54" x14ac:dyDescent="0.25">
      <c r="A380" s="1">
        <v>43985</v>
      </c>
      <c r="B380" s="6">
        <v>30.01</v>
      </c>
      <c r="C380" s="6">
        <v>26.86</v>
      </c>
      <c r="D380" s="6">
        <v>30.11</v>
      </c>
      <c r="E380" s="6">
        <f t="shared" si="146"/>
        <v>29.796675642679176</v>
      </c>
      <c r="F380" s="6">
        <v>29.415473491600828</v>
      </c>
      <c r="G380" s="6">
        <v>35.86</v>
      </c>
      <c r="H380" s="6">
        <v>27.86</v>
      </c>
      <c r="I380" s="6">
        <v>31.75</v>
      </c>
      <c r="J380" s="6">
        <v>25.584535724162148</v>
      </c>
      <c r="K380" s="6">
        <f t="shared" si="147"/>
        <v>-1.7399999999999984</v>
      </c>
      <c r="L380" s="7">
        <f t="shared" si="139"/>
        <v>6.1654642758378522</v>
      </c>
      <c r="M380" s="6">
        <f t="shared" si="140"/>
        <v>2.1500000000000021</v>
      </c>
      <c r="N380" s="6">
        <f t="shared" si="141"/>
        <v>3.1500000000000021</v>
      </c>
      <c r="O380" s="6">
        <f t="shared" si="142"/>
        <v>-1</v>
      </c>
      <c r="P380" s="6">
        <f t="shared" si="143"/>
        <v>2.25</v>
      </c>
      <c r="Q380" s="6">
        <f t="shared" si="148"/>
        <v>1.9366756426791767</v>
      </c>
      <c r="R380" s="6">
        <f t="shared" si="149"/>
        <v>1.5554734916008286</v>
      </c>
      <c r="S380" s="6">
        <f t="shared" si="144"/>
        <v>8</v>
      </c>
      <c r="T380" s="6">
        <f t="shared" si="150"/>
        <v>5.8499999999999979</v>
      </c>
      <c r="U380" s="4" t="str">
        <f t="shared" si="151"/>
        <v>HIGHER</v>
      </c>
      <c r="V380" s="8">
        <v>648.5</v>
      </c>
      <c r="W380" s="9">
        <f t="shared" si="152"/>
        <v>0.69452650839917141</v>
      </c>
      <c r="X380" s="6">
        <f t="shared" si="153"/>
        <v>29.823706739749486</v>
      </c>
      <c r="Y380" s="6">
        <f t="shared" si="154"/>
        <v>0.28629326025051327</v>
      </c>
      <c r="Z380" s="6">
        <f t="shared" si="155"/>
        <v>0.40823324814865813</v>
      </c>
      <c r="AA380" s="5">
        <f t="shared" si="156"/>
        <v>6</v>
      </c>
      <c r="AB380" s="5">
        <f t="shared" si="157"/>
        <v>2020</v>
      </c>
      <c r="AC380" s="5">
        <f t="shared" si="165"/>
        <v>23</v>
      </c>
      <c r="AF380" s="10">
        <v>68.790000000000006</v>
      </c>
      <c r="AG380" s="8">
        <f t="shared" si="158"/>
        <v>2023.4904214872213</v>
      </c>
      <c r="AL380" s="11">
        <f t="shared" si="145"/>
        <v>43985</v>
      </c>
      <c r="AM380" s="10">
        <v>657.5</v>
      </c>
      <c r="AN380" s="6">
        <v>5.0621999999999998</v>
      </c>
      <c r="AO380" s="8">
        <f t="shared" si="159"/>
        <v>150.97356825795987</v>
      </c>
      <c r="AS380" s="14">
        <f t="shared" si="166"/>
        <v>0.17289430894308955</v>
      </c>
      <c r="AT380" s="10">
        <v>296</v>
      </c>
      <c r="AU380" s="6">
        <v>8.61</v>
      </c>
      <c r="AV380" s="6">
        <f t="shared" si="160"/>
        <v>1.4886200000000009</v>
      </c>
      <c r="AW380" s="6">
        <f t="shared" si="161"/>
        <v>1.7869466000000003</v>
      </c>
      <c r="AX380" s="6">
        <f t="shared" si="162"/>
        <v>0.29832659999999933</v>
      </c>
      <c r="AY380" s="12">
        <f t="shared" si="163"/>
        <v>0.3354459705918601</v>
      </c>
      <c r="BB380" s="13">
        <f t="shared" si="164"/>
        <v>592.160932</v>
      </c>
    </row>
    <row r="381" spans="1:54" x14ac:dyDescent="0.25">
      <c r="A381" s="1">
        <v>43986</v>
      </c>
      <c r="B381" s="6">
        <v>29.97</v>
      </c>
      <c r="C381" s="6">
        <v>26.82</v>
      </c>
      <c r="D381" s="6">
        <v>30.07</v>
      </c>
      <c r="E381" s="6">
        <f t="shared" si="146"/>
        <v>29.740027970354689</v>
      </c>
      <c r="F381" s="6">
        <v>29.268055929769371</v>
      </c>
      <c r="G381" s="6">
        <v>35.82</v>
      </c>
      <c r="H381" s="6">
        <v>27.82</v>
      </c>
      <c r="I381" s="6">
        <v>31.25</v>
      </c>
      <c r="J381" s="6">
        <v>24.751066047004507</v>
      </c>
      <c r="K381" s="6">
        <f t="shared" si="147"/>
        <v>-1.2800000000000011</v>
      </c>
      <c r="L381" s="7">
        <f t="shared" si="139"/>
        <v>6.4989339529954933</v>
      </c>
      <c r="M381" s="6">
        <f t="shared" si="140"/>
        <v>2.1499999999999986</v>
      </c>
      <c r="N381" s="6">
        <f t="shared" si="141"/>
        <v>3.1499999999999986</v>
      </c>
      <c r="O381" s="6">
        <f t="shared" si="142"/>
        <v>-1</v>
      </c>
      <c r="P381" s="6">
        <f t="shared" si="143"/>
        <v>2.25</v>
      </c>
      <c r="Q381" s="6">
        <f t="shared" si="148"/>
        <v>1.9200279703546883</v>
      </c>
      <c r="R381" s="6">
        <f t="shared" si="149"/>
        <v>1.4480559297693709</v>
      </c>
      <c r="S381" s="6">
        <f t="shared" si="144"/>
        <v>8</v>
      </c>
      <c r="T381" s="6">
        <f t="shared" si="150"/>
        <v>5.8500000000000014</v>
      </c>
      <c r="U381" s="4" t="str">
        <f t="shared" si="151"/>
        <v>HIGHER</v>
      </c>
      <c r="V381" s="8">
        <v>645.25</v>
      </c>
      <c r="W381" s="9">
        <f t="shared" si="152"/>
        <v>0.80194407023062908</v>
      </c>
      <c r="X381" s="6">
        <f t="shared" si="153"/>
        <v>29.767007677506619</v>
      </c>
      <c r="Y381" s="6">
        <f t="shared" si="154"/>
        <v>0.30299232249338104</v>
      </c>
      <c r="Z381" s="6">
        <f t="shared" si="155"/>
        <v>0.49895174773724804</v>
      </c>
      <c r="AA381" s="5">
        <f t="shared" si="156"/>
        <v>6</v>
      </c>
      <c r="AB381" s="5">
        <f t="shared" si="157"/>
        <v>2020</v>
      </c>
      <c r="AC381" s="5">
        <f t="shared" si="165"/>
        <v>23</v>
      </c>
      <c r="AF381" s="10">
        <v>68.753</v>
      </c>
      <c r="AG381" s="8">
        <f t="shared" si="158"/>
        <v>2012.2666493394333</v>
      </c>
      <c r="AL381" s="11">
        <f t="shared" si="145"/>
        <v>43986</v>
      </c>
      <c r="AM381" s="10">
        <v>656.25</v>
      </c>
      <c r="AN381" s="6">
        <v>5.1189999999999998</v>
      </c>
      <c r="AO381" s="8">
        <f t="shared" si="159"/>
        <v>152.37731230115642</v>
      </c>
      <c r="AS381" s="14">
        <f t="shared" si="166"/>
        <v>0.16968312284730175</v>
      </c>
      <c r="AT381" s="10">
        <v>300</v>
      </c>
      <c r="AU381" s="6">
        <v>8.7100000000000009</v>
      </c>
      <c r="AV381" s="6">
        <f t="shared" si="160"/>
        <v>1.4779399999999985</v>
      </c>
      <c r="AW381" s="6">
        <f t="shared" si="161"/>
        <v>1.7763601999999992</v>
      </c>
      <c r="AX381" s="6">
        <f t="shared" si="162"/>
        <v>0.29842020000000069</v>
      </c>
      <c r="AY381" s="12">
        <f t="shared" si="163"/>
        <v>0.33216438418451583</v>
      </c>
      <c r="BB381" s="13">
        <f t="shared" si="164"/>
        <v>591.27908400000001</v>
      </c>
    </row>
    <row r="382" spans="1:54" x14ac:dyDescent="0.25">
      <c r="A382" s="1">
        <v>43987</v>
      </c>
      <c r="B382" s="6">
        <v>30.29</v>
      </c>
      <c r="C382" s="6">
        <v>27.14</v>
      </c>
      <c r="D382" s="6">
        <v>30.39</v>
      </c>
      <c r="E382" s="6">
        <f t="shared" si="146"/>
        <v>30.476447710572995</v>
      </c>
      <c r="F382" s="6">
        <v>29.903085426889508</v>
      </c>
      <c r="G382" s="6">
        <v>36.14</v>
      </c>
      <c r="H382" s="6">
        <v>28.14</v>
      </c>
      <c r="I382" s="6">
        <v>31.5</v>
      </c>
      <c r="J382" s="6">
        <v>25.003422336785331</v>
      </c>
      <c r="K382" s="6">
        <f t="shared" si="147"/>
        <v>-1.2100000000000009</v>
      </c>
      <c r="L382" s="7">
        <f t="shared" si="139"/>
        <v>6.4965776632146692</v>
      </c>
      <c r="M382" s="6">
        <f t="shared" si="140"/>
        <v>2.1499999999999986</v>
      </c>
      <c r="N382" s="6">
        <f t="shared" si="141"/>
        <v>3.1499999999999986</v>
      </c>
      <c r="O382" s="6">
        <f t="shared" si="142"/>
        <v>-1</v>
      </c>
      <c r="P382" s="6">
        <f t="shared" si="143"/>
        <v>2.25</v>
      </c>
      <c r="Q382" s="6">
        <f t="shared" si="148"/>
        <v>2.3364477105729939</v>
      </c>
      <c r="R382" s="6">
        <f t="shared" si="149"/>
        <v>1.7630854268895071</v>
      </c>
      <c r="S382" s="6">
        <f t="shared" si="144"/>
        <v>8</v>
      </c>
      <c r="T382" s="6">
        <f t="shared" si="150"/>
        <v>5.8500000000000014</v>
      </c>
      <c r="U382" s="4" t="str">
        <f t="shared" si="151"/>
        <v>HIGHER</v>
      </c>
      <c r="V382" s="8">
        <v>659.25</v>
      </c>
      <c r="W382" s="9">
        <f t="shared" si="152"/>
        <v>0.48691457311049291</v>
      </c>
      <c r="X382" s="6">
        <f t="shared" si="153"/>
        <v>30.504095486663925</v>
      </c>
      <c r="Y382" s="6">
        <f t="shared" si="154"/>
        <v>-0.11409548666392411</v>
      </c>
      <c r="Z382" s="6">
        <f t="shared" si="155"/>
        <v>0.60101005977441702</v>
      </c>
      <c r="AA382" s="5">
        <f t="shared" si="156"/>
        <v>6</v>
      </c>
      <c r="AB382" s="5">
        <f t="shared" si="157"/>
        <v>2020</v>
      </c>
      <c r="AC382" s="5">
        <f t="shared" si="165"/>
        <v>23</v>
      </c>
      <c r="AF382" s="10">
        <v>68.838999999999999</v>
      </c>
      <c r="AG382" s="8">
        <f t="shared" si="158"/>
        <v>2058.498497701647</v>
      </c>
      <c r="AL382" s="11">
        <f t="shared" si="145"/>
        <v>43987</v>
      </c>
      <c r="AM382" s="10">
        <v>672.5</v>
      </c>
      <c r="AN382" s="6">
        <v>4.9584999999999999</v>
      </c>
      <c r="AO382" s="8">
        <f t="shared" si="159"/>
        <v>151.2545574706231</v>
      </c>
      <c r="AS382" s="14">
        <f t="shared" si="166"/>
        <v>0.17128358208955202</v>
      </c>
      <c r="AT382" s="10">
        <v>299</v>
      </c>
      <c r="AU382" s="6">
        <v>8.7100000000000009</v>
      </c>
      <c r="AV382" s="6">
        <f t="shared" si="160"/>
        <v>1.4918799999999983</v>
      </c>
      <c r="AW382" s="6">
        <f t="shared" si="161"/>
        <v>1.7895513999999988</v>
      </c>
      <c r="AX382" s="6">
        <f t="shared" si="162"/>
        <v>0.29767140000000047</v>
      </c>
      <c r="AY382" s="12">
        <f t="shared" si="163"/>
        <v>0.33526829088315235</v>
      </c>
      <c r="BB382" s="13">
        <f t="shared" si="164"/>
        <v>598.33386799999994</v>
      </c>
    </row>
    <row r="383" spans="1:54" x14ac:dyDescent="0.25">
      <c r="A383" s="1">
        <v>43990</v>
      </c>
      <c r="B383" s="6">
        <v>30.25</v>
      </c>
      <c r="C383" s="6">
        <v>27.1</v>
      </c>
      <c r="D383" s="6">
        <v>30.35</v>
      </c>
      <c r="E383" s="6">
        <f t="shared" si="146"/>
        <v>30.034595866442011</v>
      </c>
      <c r="F383" s="6">
        <v>29.664949365469457</v>
      </c>
      <c r="G383" s="6">
        <v>36.1</v>
      </c>
      <c r="H383" s="6">
        <v>28.1</v>
      </c>
      <c r="I383" s="6">
        <v>31.5</v>
      </c>
      <c r="J383" s="6"/>
      <c r="K383" s="6">
        <f t="shared" si="147"/>
        <v>-1.25</v>
      </c>
      <c r="L383" s="7" t="str">
        <f t="shared" si="139"/>
        <v/>
      </c>
      <c r="M383" s="6">
        <f t="shared" si="140"/>
        <v>2.1499999999999986</v>
      </c>
      <c r="N383" s="6">
        <f t="shared" si="141"/>
        <v>3.1499999999999986</v>
      </c>
      <c r="O383" s="6">
        <f t="shared" si="142"/>
        <v>-1</v>
      </c>
      <c r="P383" s="6">
        <f t="shared" si="143"/>
        <v>2.25</v>
      </c>
      <c r="Q383" s="6">
        <f t="shared" si="148"/>
        <v>1.9345958664420095</v>
      </c>
      <c r="R383" s="6">
        <f t="shared" si="149"/>
        <v>1.564949365469456</v>
      </c>
      <c r="S383" s="6">
        <f t="shared" si="144"/>
        <v>8</v>
      </c>
      <c r="T383" s="6">
        <f t="shared" si="150"/>
        <v>5.8500000000000014</v>
      </c>
      <c r="U383" s="4" t="str">
        <f t="shared" si="151"/>
        <v>HIGHER</v>
      </c>
      <c r="V383" s="8">
        <v>654</v>
      </c>
      <c r="W383" s="9">
        <f t="shared" si="152"/>
        <v>0.68505063453054404</v>
      </c>
      <c r="X383" s="6">
        <f t="shared" si="153"/>
        <v>30.06184280116954</v>
      </c>
      <c r="Y383" s="6">
        <f t="shared" si="154"/>
        <v>0.28815719883046143</v>
      </c>
      <c r="Z383" s="6">
        <f t="shared" si="155"/>
        <v>0.39689343570008262</v>
      </c>
      <c r="AA383" s="5">
        <f t="shared" si="156"/>
        <v>6</v>
      </c>
      <c r="AB383" s="5">
        <f t="shared" si="157"/>
        <v>2020</v>
      </c>
      <c r="AC383" s="5">
        <f t="shared" si="165"/>
        <v>24</v>
      </c>
      <c r="AF383" s="10">
        <v>68.929000000000002</v>
      </c>
      <c r="AG383" s="8">
        <f t="shared" si="158"/>
        <v>2044.7752948124441</v>
      </c>
      <c r="AL383" s="11">
        <f t="shared" si="145"/>
        <v>43990</v>
      </c>
      <c r="AM383" s="10">
        <v>662.75</v>
      </c>
      <c r="AN383" s="6">
        <v>4.8230000000000004</v>
      </c>
      <c r="AO383" s="8">
        <f t="shared" si="159"/>
        <v>144.98826783004074</v>
      </c>
      <c r="AS383" s="14">
        <f t="shared" si="166"/>
        <v>0.16670871559633021</v>
      </c>
      <c r="AT383" s="10">
        <v>298</v>
      </c>
      <c r="AU383" s="6">
        <v>8.7200000000000006</v>
      </c>
      <c r="AV383" s="6">
        <f t="shared" si="160"/>
        <v>1.4536999999999995</v>
      </c>
      <c r="AW383" s="6">
        <f t="shared" si="161"/>
        <v>1.7514649999999996</v>
      </c>
      <c r="AX383" s="6">
        <f t="shared" si="162"/>
        <v>0.29776500000000006</v>
      </c>
      <c r="AY383" s="12">
        <f t="shared" si="163"/>
        <v>0.33572055301287673</v>
      </c>
      <c r="BB383" s="13">
        <f t="shared" si="164"/>
        <v>597.45201999999995</v>
      </c>
    </row>
    <row r="384" spans="1:54" x14ac:dyDescent="0.25">
      <c r="A384" s="1">
        <v>43991</v>
      </c>
      <c r="B384" s="6">
        <v>30.03</v>
      </c>
      <c r="C384" s="6">
        <v>26.88</v>
      </c>
      <c r="D384" s="6">
        <v>30.48</v>
      </c>
      <c r="E384" s="6">
        <f t="shared" si="146"/>
        <v>29.989277728582426</v>
      </c>
      <c r="F384" s="6">
        <v>29.823706739749493</v>
      </c>
      <c r="G384" s="6">
        <v>36.229999999999997</v>
      </c>
      <c r="H384" s="6">
        <v>28.23</v>
      </c>
      <c r="I384" s="6">
        <v>32</v>
      </c>
      <c r="J384" s="6">
        <v>25.343446071309874</v>
      </c>
      <c r="K384" s="6">
        <f t="shared" si="147"/>
        <v>-1.9699999999999989</v>
      </c>
      <c r="L384" s="7">
        <f t="shared" si="139"/>
        <v>6.6565539286901263</v>
      </c>
      <c r="M384" s="6">
        <f t="shared" si="140"/>
        <v>1.8000000000000007</v>
      </c>
      <c r="N384" s="6">
        <f t="shared" si="141"/>
        <v>3.1500000000000021</v>
      </c>
      <c r="O384" s="6">
        <f t="shared" si="142"/>
        <v>-1.3500000000000014</v>
      </c>
      <c r="P384" s="6">
        <f t="shared" si="143"/>
        <v>2.25</v>
      </c>
      <c r="Q384" s="6">
        <f t="shared" si="148"/>
        <v>1.7592777285824255</v>
      </c>
      <c r="R384" s="6">
        <f t="shared" si="149"/>
        <v>1.5937067397494928</v>
      </c>
      <c r="S384" s="6">
        <f t="shared" si="144"/>
        <v>7.9999999999999964</v>
      </c>
      <c r="T384" s="6">
        <f t="shared" si="150"/>
        <v>6.1999999999999957</v>
      </c>
      <c r="U384" s="4" t="str">
        <f t="shared" si="151"/>
        <v>HIGHER</v>
      </c>
      <c r="V384" s="8">
        <v>657.5</v>
      </c>
      <c r="W384" s="9">
        <f t="shared" si="152"/>
        <v>0.65629326025050716</v>
      </c>
      <c r="X384" s="6">
        <f t="shared" si="153"/>
        <v>30.016483551375245</v>
      </c>
      <c r="Y384" s="6">
        <f t="shared" si="154"/>
        <v>0.46351644862475538</v>
      </c>
      <c r="Z384" s="6">
        <f t="shared" si="155"/>
        <v>0.19277681162575178</v>
      </c>
      <c r="AA384" s="5">
        <f t="shared" si="156"/>
        <v>6</v>
      </c>
      <c r="AB384" s="5">
        <f t="shared" si="157"/>
        <v>2020</v>
      </c>
      <c r="AC384" s="5">
        <f t="shared" si="165"/>
        <v>24</v>
      </c>
      <c r="AF384" s="10">
        <v>69.022999999999996</v>
      </c>
      <c r="AG384" s="8">
        <f t="shared" si="158"/>
        <v>2058.5217102977294</v>
      </c>
      <c r="AL384" s="11">
        <f t="shared" si="145"/>
        <v>43991</v>
      </c>
      <c r="AM384" s="10">
        <v>661.75</v>
      </c>
      <c r="AN384" s="6">
        <v>4.8992000000000004</v>
      </c>
      <c r="AO384" s="8">
        <f t="shared" si="159"/>
        <v>147.05675621489763</v>
      </c>
      <c r="AS384" s="14">
        <f t="shared" si="166"/>
        <v>0.16373103448275861</v>
      </c>
      <c r="AT384" s="10">
        <v>297</v>
      </c>
      <c r="AU384" s="6">
        <v>8.6999999999999993</v>
      </c>
      <c r="AV384" s="6">
        <f t="shared" si="160"/>
        <v>1.4244599999999998</v>
      </c>
      <c r="AW384" s="6">
        <f t="shared" si="161"/>
        <v>1.7227398000000012</v>
      </c>
      <c r="AX384" s="6">
        <f t="shared" si="162"/>
        <v>0.29827980000000132</v>
      </c>
      <c r="AY384" s="12">
        <f t="shared" si="163"/>
        <v>0.33484290970846309</v>
      </c>
      <c r="BB384" s="13">
        <f t="shared" si="164"/>
        <v>592.601856</v>
      </c>
    </row>
    <row r="385" spans="1:54" x14ac:dyDescent="0.25">
      <c r="A385" s="1">
        <v>43992</v>
      </c>
      <c r="B385" s="6">
        <v>29.8</v>
      </c>
      <c r="C385" s="6">
        <v>26.65</v>
      </c>
      <c r="D385" s="6">
        <v>30.25</v>
      </c>
      <c r="E385" s="6">
        <f t="shared" si="146"/>
        <v>29.932630056257935</v>
      </c>
      <c r="F385" s="6">
        <v>29.857726177095213</v>
      </c>
      <c r="G385" s="6">
        <v>36</v>
      </c>
      <c r="H385" s="6">
        <v>28</v>
      </c>
      <c r="I385" s="6">
        <v>31.75</v>
      </c>
      <c r="J385" s="6">
        <v>25.097575021508458</v>
      </c>
      <c r="K385" s="6">
        <f t="shared" si="147"/>
        <v>-1.9499999999999993</v>
      </c>
      <c r="L385" s="7">
        <f t="shared" si="139"/>
        <v>6.6524249784915419</v>
      </c>
      <c r="M385" s="6">
        <f t="shared" si="140"/>
        <v>1.8000000000000007</v>
      </c>
      <c r="N385" s="6">
        <f t="shared" si="141"/>
        <v>3.1500000000000021</v>
      </c>
      <c r="O385" s="6">
        <f t="shared" si="142"/>
        <v>-1.3500000000000014</v>
      </c>
      <c r="P385" s="6">
        <f t="shared" si="143"/>
        <v>2.25</v>
      </c>
      <c r="Q385" s="6">
        <f t="shared" si="148"/>
        <v>1.9326300562579348</v>
      </c>
      <c r="R385" s="6">
        <f t="shared" si="149"/>
        <v>1.8577261770952127</v>
      </c>
      <c r="S385" s="6">
        <f t="shared" si="144"/>
        <v>8</v>
      </c>
      <c r="T385" s="6">
        <f t="shared" si="150"/>
        <v>6.1999999999999993</v>
      </c>
      <c r="U385" s="4" t="str">
        <f t="shared" si="151"/>
        <v>HIGHER</v>
      </c>
      <c r="V385" s="8">
        <v>658.25</v>
      </c>
      <c r="W385" s="9">
        <f t="shared" si="152"/>
        <v>0.39227382290478729</v>
      </c>
      <c r="X385" s="6">
        <f t="shared" si="153"/>
        <v>29.959784489132375</v>
      </c>
      <c r="Y385" s="6">
        <f t="shared" si="154"/>
        <v>0.29021551086762543</v>
      </c>
      <c r="Z385" s="6">
        <f t="shared" si="155"/>
        <v>0.10205831203716187</v>
      </c>
      <c r="AA385" s="5">
        <f t="shared" si="156"/>
        <v>6</v>
      </c>
      <c r="AB385" s="5">
        <f t="shared" si="157"/>
        <v>2020</v>
      </c>
      <c r="AC385" s="5">
        <f t="shared" si="165"/>
        <v>24</v>
      </c>
      <c r="AF385" s="10">
        <v>69.239999999999995</v>
      </c>
      <c r="AG385" s="8">
        <f t="shared" si="158"/>
        <v>2067.3489605020723</v>
      </c>
      <c r="AL385" s="11">
        <f t="shared" si="145"/>
        <v>43992</v>
      </c>
      <c r="AM385" s="10">
        <v>660.5</v>
      </c>
      <c r="AN385" s="6">
        <v>4.9732000000000003</v>
      </c>
      <c r="AO385" s="8">
        <f t="shared" si="159"/>
        <v>148.99600022135314</v>
      </c>
      <c r="AS385" s="14">
        <f t="shared" si="166"/>
        <v>0.16203321878579591</v>
      </c>
      <c r="AT385" s="10">
        <v>299</v>
      </c>
      <c r="AU385" s="6">
        <v>8.73</v>
      </c>
      <c r="AV385" s="6">
        <f t="shared" si="160"/>
        <v>1.4145499999999984</v>
      </c>
      <c r="AW385" s="6">
        <f t="shared" si="161"/>
        <v>1.7133679999999991</v>
      </c>
      <c r="AX385" s="6">
        <f t="shared" si="162"/>
        <v>0.29881800000000069</v>
      </c>
      <c r="AY385" s="12">
        <f t="shared" si="163"/>
        <v>0.33164337826140716</v>
      </c>
      <c r="BB385" s="13">
        <f t="shared" si="164"/>
        <v>587.53122999999994</v>
      </c>
    </row>
    <row r="386" spans="1:54" x14ac:dyDescent="0.25">
      <c r="A386" s="1">
        <v>43993</v>
      </c>
      <c r="B386" s="6">
        <v>29.3</v>
      </c>
      <c r="C386" s="6">
        <v>26.15</v>
      </c>
      <c r="D386" s="6">
        <v>29.75</v>
      </c>
      <c r="E386" s="6" t="e">
        <f t="shared" si="146"/>
        <v>#VALUE!</v>
      </c>
      <c r="F386" s="6">
        <v>29.687628990366605</v>
      </c>
      <c r="G386" s="6">
        <v>35.5</v>
      </c>
      <c r="H386" s="6">
        <v>27.5</v>
      </c>
      <c r="I386" s="6">
        <v>32</v>
      </c>
      <c r="J386" s="6">
        <v>25.290959150669284</v>
      </c>
      <c r="K386" s="6">
        <f t="shared" si="147"/>
        <v>-2.6999999999999993</v>
      </c>
      <c r="L386" s="7">
        <f t="shared" si="139"/>
        <v>6.7090408493307159</v>
      </c>
      <c r="M386" s="6">
        <f t="shared" si="140"/>
        <v>1.8000000000000007</v>
      </c>
      <c r="N386" s="6">
        <f t="shared" si="141"/>
        <v>3.1500000000000021</v>
      </c>
      <c r="O386" s="6">
        <f t="shared" si="142"/>
        <v>-1.3500000000000014</v>
      </c>
      <c r="P386" s="6">
        <f t="shared" si="143"/>
        <v>2.25</v>
      </c>
      <c r="Q386" s="6" t="e">
        <f t="shared" si="148"/>
        <v>#VALUE!</v>
      </c>
      <c r="R386" s="6">
        <f t="shared" si="149"/>
        <v>2.1876289903666049</v>
      </c>
      <c r="S386" s="6">
        <f t="shared" si="144"/>
        <v>8</v>
      </c>
      <c r="T386" s="6">
        <f t="shared" si="150"/>
        <v>6.1999999999999993</v>
      </c>
      <c r="U386" s="4" t="str">
        <f t="shared" si="151"/>
        <v>HIGHER</v>
      </c>
      <c r="V386" s="8">
        <v>654.5</v>
      </c>
      <c r="W386" s="9">
        <f t="shared" si="152"/>
        <v>6.2371009633395147E-2</v>
      </c>
      <c r="X386" s="6" t="str">
        <f t="shared" si="153"/>
        <v/>
      </c>
      <c r="Y386" s="6" t="str">
        <f t="shared" si="154"/>
        <v/>
      </c>
      <c r="Z386" s="6" t="str">
        <f t="shared" si="155"/>
        <v/>
      </c>
      <c r="AA386" s="5">
        <f t="shared" si="156"/>
        <v>6</v>
      </c>
      <c r="AB386" s="5">
        <f t="shared" si="157"/>
        <v>2020</v>
      </c>
      <c r="AC386" s="5">
        <f t="shared" si="165"/>
        <v>24</v>
      </c>
      <c r="AF386" s="10">
        <v>69.31</v>
      </c>
      <c r="AG386" s="8">
        <f t="shared" si="158"/>
        <v>2057.6495653223096</v>
      </c>
      <c r="AL386" s="11">
        <f t="shared" si="145"/>
        <v>43993</v>
      </c>
      <c r="AM386" s="10"/>
      <c r="AN386" s="6">
        <v>4.976</v>
      </c>
      <c r="AO386" s="8" t="str">
        <f t="shared" si="159"/>
        <v/>
      </c>
      <c r="AS386" s="14">
        <f t="shared" si="166"/>
        <v>0.15802405498281766</v>
      </c>
      <c r="AT386" s="10">
        <v>300</v>
      </c>
      <c r="AU386" s="6">
        <v>8.73</v>
      </c>
      <c r="AV386" s="6">
        <f t="shared" si="160"/>
        <v>1.3795499999999983</v>
      </c>
      <c r="AW386" s="6">
        <f t="shared" si="161"/>
        <v>1.6795379999999991</v>
      </c>
      <c r="AX386" s="6">
        <f t="shared" si="162"/>
        <v>0.29998800000000081</v>
      </c>
      <c r="AY386" s="12">
        <f t="shared" si="163"/>
        <v>0.32716809345205716</v>
      </c>
      <c r="BB386" s="13">
        <f t="shared" si="164"/>
        <v>576.50812999999994</v>
      </c>
    </row>
    <row r="387" spans="1:54" x14ac:dyDescent="0.25">
      <c r="A387" s="1">
        <v>43994</v>
      </c>
      <c r="B387" s="6">
        <v>29.3</v>
      </c>
      <c r="C387" s="6">
        <v>26.15</v>
      </c>
      <c r="D387" s="6">
        <v>29.75</v>
      </c>
      <c r="E387" s="6">
        <f t="shared" si="146"/>
        <v>29.592744022311031</v>
      </c>
      <c r="F387" s="6">
        <v>29.222696679975073</v>
      </c>
      <c r="G387" s="6">
        <v>35.5</v>
      </c>
      <c r="H387" s="6">
        <v>27.5</v>
      </c>
      <c r="I387" s="6">
        <v>32.25</v>
      </c>
      <c r="J387" s="6">
        <v>25.18777460461131</v>
      </c>
      <c r="K387" s="6">
        <f t="shared" si="147"/>
        <v>-2.9499999999999993</v>
      </c>
      <c r="L387" s="7">
        <f t="shared" ref="L387:L450" si="167">IF(I387="","",IF(J387="","",I387-J387))</f>
        <v>7.0622253953886904</v>
      </c>
      <c r="M387" s="6">
        <f t="shared" ref="M387:M450" si="168">B387-H387</f>
        <v>1.8000000000000007</v>
      </c>
      <c r="N387" s="6">
        <f t="shared" ref="N387:N450" si="169">B387-C387</f>
        <v>3.1500000000000021</v>
      </c>
      <c r="O387" s="6">
        <f t="shared" ref="O387:O450" si="170">C387-H387</f>
        <v>-1.3500000000000014</v>
      </c>
      <c r="P387" s="6">
        <f t="shared" ref="P387:P401" si="171">D387-H387</f>
        <v>2.25</v>
      </c>
      <c r="Q387" s="6">
        <f t="shared" si="148"/>
        <v>2.092744022311031</v>
      </c>
      <c r="R387" s="6">
        <f t="shared" si="149"/>
        <v>1.7226966799750727</v>
      </c>
      <c r="S387" s="6">
        <f t="shared" ref="S387:S401" si="172">G387-H387</f>
        <v>8</v>
      </c>
      <c r="T387" s="6">
        <f t="shared" si="150"/>
        <v>6.1999999999999993</v>
      </c>
      <c r="U387" s="4" t="str">
        <f t="shared" si="151"/>
        <v>HIGHER</v>
      </c>
      <c r="V387" s="8">
        <v>644.25</v>
      </c>
      <c r="W387" s="9">
        <f t="shared" si="152"/>
        <v>0.5273033200249273</v>
      </c>
      <c r="X387" s="6">
        <f t="shared" si="153"/>
        <v>29.619590115675155</v>
      </c>
      <c r="Y387" s="6">
        <f t="shared" si="154"/>
        <v>0.13040988432484468</v>
      </c>
      <c r="Z387" s="6">
        <f t="shared" si="155"/>
        <v>0.39689343570008262</v>
      </c>
      <c r="AA387" s="5">
        <f t="shared" si="156"/>
        <v>6</v>
      </c>
      <c r="AB387" s="5">
        <f t="shared" si="157"/>
        <v>2020</v>
      </c>
      <c r="AC387" s="5">
        <f t="shared" si="165"/>
        <v>24</v>
      </c>
      <c r="AF387" s="10">
        <v>69.37</v>
      </c>
      <c r="AG387" s="8">
        <f t="shared" si="158"/>
        <v>2027.1784686898709</v>
      </c>
      <c r="AL387" s="11">
        <f t="shared" ref="AL387:AL450" si="173">A387</f>
        <v>43994</v>
      </c>
      <c r="AM387" s="10">
        <v>653</v>
      </c>
      <c r="AN387" s="6">
        <v>5.0505000000000004</v>
      </c>
      <c r="AO387" s="8">
        <f t="shared" si="159"/>
        <v>149.5937398792174</v>
      </c>
      <c r="AS387" s="14">
        <f t="shared" si="166"/>
        <v>0.14875284738041011</v>
      </c>
      <c r="AT387" s="10">
        <v>299</v>
      </c>
      <c r="AU387" s="6">
        <v>8.7799999999999994</v>
      </c>
      <c r="AV387" s="6">
        <f t="shared" si="160"/>
        <v>1.3060500000000008</v>
      </c>
      <c r="AW387" s="6">
        <f t="shared" si="161"/>
        <v>1.6060379999999999</v>
      </c>
      <c r="AX387" s="6">
        <f t="shared" si="162"/>
        <v>0.29998799999999903</v>
      </c>
      <c r="AY387" s="12">
        <f t="shared" si="163"/>
        <v>0.32790350659040046</v>
      </c>
      <c r="BB387" s="13">
        <f t="shared" si="164"/>
        <v>576.50812999999994</v>
      </c>
    </row>
    <row r="388" spans="1:54" x14ac:dyDescent="0.25">
      <c r="A388" s="1">
        <v>43997</v>
      </c>
      <c r="B388" s="6">
        <v>29.54</v>
      </c>
      <c r="C388" s="6">
        <v>26.39</v>
      </c>
      <c r="D388" s="6">
        <v>29.99</v>
      </c>
      <c r="E388" s="6">
        <f t="shared" ref="E388:E451" si="174">IF(AM388="","",AM388/2206.622)*100</f>
        <v>29.909970987328144</v>
      </c>
      <c r="F388" s="6">
        <v>29.33609480446081</v>
      </c>
      <c r="G388" s="6">
        <v>35.74</v>
      </c>
      <c r="H388" s="6">
        <v>27.74</v>
      </c>
      <c r="I388" s="6">
        <v>32.25</v>
      </c>
      <c r="J388" s="6">
        <v>24.713446047166894</v>
      </c>
      <c r="K388" s="6">
        <f t="shared" ref="K388:K451" si="175">B388-I388</f>
        <v>-2.7100000000000009</v>
      </c>
      <c r="L388" s="7">
        <f t="shared" si="167"/>
        <v>7.5365539528331063</v>
      </c>
      <c r="M388" s="6">
        <f t="shared" si="168"/>
        <v>1.8000000000000007</v>
      </c>
      <c r="N388" s="6">
        <f t="shared" si="169"/>
        <v>3.1499999999999986</v>
      </c>
      <c r="O388" s="6">
        <f t="shared" si="170"/>
        <v>-1.3499999999999979</v>
      </c>
      <c r="P388" s="6">
        <f t="shared" si="171"/>
        <v>2.25</v>
      </c>
      <c r="Q388" s="6">
        <f t="shared" ref="Q388:Q451" si="176">IF(E388="","",E388-H388)</f>
        <v>2.1699709873281456</v>
      </c>
      <c r="R388" s="6">
        <f t="shared" ref="R388:R451" si="177">IF(F388="","",F388-H388)</f>
        <v>1.5960948044608116</v>
      </c>
      <c r="S388" s="6">
        <f t="shared" si="172"/>
        <v>8.0000000000000036</v>
      </c>
      <c r="T388" s="6">
        <f t="shared" ref="T388:T451" si="178">G388-B388</f>
        <v>6.2000000000000028</v>
      </c>
      <c r="U388" s="4" t="str">
        <f t="shared" ref="U388:U451" si="179">IF(P388=N388,"EQUAL",IF(N388&lt;P388,"LOWER","HIGHER"))</f>
        <v>HIGHER</v>
      </c>
      <c r="V388" s="8">
        <v>646.75</v>
      </c>
      <c r="W388" s="9">
        <f t="shared" ref="W388:W451" si="180">IF(V388="","",IF(D388="","",D388-F388))</f>
        <v>0.65390519553918836</v>
      </c>
      <c r="X388" s="6">
        <f t="shared" ref="X388:X451" si="181">IF(AM388="","",AM388/22.04622)</f>
        <v>29.937104864235227</v>
      </c>
      <c r="Y388" s="6">
        <f t="shared" ref="Y388:Y451" si="182">IF(X388="","",IF(D388="","",D388-X388))</f>
        <v>5.2895135764771339E-2</v>
      </c>
      <c r="Z388" s="6">
        <f t="shared" ref="Z388:Z451" si="183">IF(X388="","",IF(F388="","",X388-F388))</f>
        <v>0.60101005977441702</v>
      </c>
      <c r="AA388" s="5">
        <f t="shared" ref="AA388:AA451" si="184">MONTH(A388)</f>
        <v>6</v>
      </c>
      <c r="AB388" s="5">
        <f t="shared" ref="AB388:AB451" si="185">YEAR(A388)</f>
        <v>2020</v>
      </c>
      <c r="AC388" s="5">
        <f t="shared" si="165"/>
        <v>25</v>
      </c>
      <c r="AF388" s="10">
        <v>69.230999999999995</v>
      </c>
      <c r="AG388" s="8">
        <f t="shared" ref="AG388:AG451" si="186">IF(V388="","",V388*AF388/2204.622*100)</f>
        <v>2030.9671794076262</v>
      </c>
      <c r="AL388" s="11">
        <f t="shared" si="173"/>
        <v>43997</v>
      </c>
      <c r="AM388" s="10">
        <v>660</v>
      </c>
      <c r="AN388" s="6">
        <v>5.1557000000000004</v>
      </c>
      <c r="AO388" s="8">
        <f t="shared" ref="AO388:AO451" si="187">IF(AM388="","",AM388*AN388/2204.622*100)</f>
        <v>154.3467315485376</v>
      </c>
      <c r="AS388" s="14">
        <f t="shared" si="166"/>
        <v>0.15189840182648415</v>
      </c>
      <c r="AT388" s="10">
        <v>298</v>
      </c>
      <c r="AU388" s="6">
        <v>8.76</v>
      </c>
      <c r="AV388" s="6">
        <f t="shared" ref="AV388:AV401" si="188">(((C388/100*11.7)+(AT388/2000*47))-(AU388))</f>
        <v>1.3306300000000011</v>
      </c>
      <c r="AW388" s="6">
        <f t="shared" ref="AW388:AW451" si="189">(((B388/100*11.7*0.98)+(AT388/2000*47))-(AU388))</f>
        <v>1.6300563999999991</v>
      </c>
      <c r="AX388" s="6">
        <f t="shared" ref="AX388:AX401" si="190">AW388-AV388</f>
        <v>0.29942639999999798</v>
      </c>
      <c r="AY388" s="12">
        <f t="shared" ref="AY388:AY451" si="191">(B388*11.7/100)/((AT388/2000*47)+(B388*11.7/100))</f>
        <v>0.33044464288787456</v>
      </c>
      <c r="BB388" s="13">
        <f t="shared" ref="BB388:BB451" si="192">C388*22.0462</f>
        <v>581.799218</v>
      </c>
    </row>
    <row r="389" spans="1:54" x14ac:dyDescent="0.25">
      <c r="A389" s="1">
        <v>43998</v>
      </c>
      <c r="B389" s="6">
        <v>29.79</v>
      </c>
      <c r="C389" s="6">
        <v>26.64</v>
      </c>
      <c r="D389" s="6">
        <v>30.24</v>
      </c>
      <c r="E389" s="6">
        <f t="shared" si="174"/>
        <v>30.147891211090982</v>
      </c>
      <c r="F389" s="6">
        <v>29.27939574221794</v>
      </c>
      <c r="G389" s="6">
        <v>35.99</v>
      </c>
      <c r="H389" s="6">
        <v>27.99</v>
      </c>
      <c r="I389" s="6">
        <v>32.375</v>
      </c>
      <c r="J389" s="6">
        <v>25.029817605788022</v>
      </c>
      <c r="K389" s="6">
        <f t="shared" si="175"/>
        <v>-2.5850000000000009</v>
      </c>
      <c r="L389" s="7">
        <f t="shared" si="167"/>
        <v>7.345182394211978</v>
      </c>
      <c r="M389" s="6">
        <f t="shared" si="168"/>
        <v>1.8000000000000007</v>
      </c>
      <c r="N389" s="6">
        <f t="shared" si="169"/>
        <v>3.1499999999999986</v>
      </c>
      <c r="O389" s="6">
        <f t="shared" si="170"/>
        <v>-1.3499999999999979</v>
      </c>
      <c r="P389" s="6">
        <f t="shared" si="171"/>
        <v>2.25</v>
      </c>
      <c r="Q389" s="6">
        <f t="shared" si="176"/>
        <v>2.157891211090984</v>
      </c>
      <c r="R389" s="6">
        <f t="shared" si="177"/>
        <v>1.2893957422179412</v>
      </c>
      <c r="S389" s="6">
        <f t="shared" si="172"/>
        <v>8.0000000000000036</v>
      </c>
      <c r="T389" s="6">
        <f t="shared" si="178"/>
        <v>6.2000000000000028</v>
      </c>
      <c r="U389" s="4" t="str">
        <f t="shared" si="179"/>
        <v>HIGHER</v>
      </c>
      <c r="V389" s="8">
        <v>645.5</v>
      </c>
      <c r="W389" s="9">
        <f t="shared" si="180"/>
        <v>0.96060425778205882</v>
      </c>
      <c r="X389" s="6">
        <f t="shared" si="181"/>
        <v>30.175240925655281</v>
      </c>
      <c r="Y389" s="6">
        <f t="shared" si="182"/>
        <v>6.4759074344717504E-2</v>
      </c>
      <c r="Z389" s="6">
        <f t="shared" si="183"/>
        <v>0.89584518343734132</v>
      </c>
      <c r="AA389" s="5">
        <f t="shared" si="184"/>
        <v>6</v>
      </c>
      <c r="AB389" s="5">
        <f t="shared" si="185"/>
        <v>2020</v>
      </c>
      <c r="AC389" s="5">
        <f t="shared" si="165"/>
        <v>25</v>
      </c>
      <c r="AF389" s="10">
        <v>69.61</v>
      </c>
      <c r="AG389" s="8">
        <f t="shared" si="186"/>
        <v>2038.1387376157907</v>
      </c>
      <c r="AL389" s="11">
        <f t="shared" si="173"/>
        <v>43998</v>
      </c>
      <c r="AM389" s="10">
        <v>665.25</v>
      </c>
      <c r="AN389" s="6">
        <v>5.2430000000000003</v>
      </c>
      <c r="AO389" s="8">
        <f t="shared" si="187"/>
        <v>158.20878817321068</v>
      </c>
      <c r="AS389" s="14">
        <f t="shared" si="166"/>
        <v>0.15788100686498854</v>
      </c>
      <c r="AT389" s="10">
        <v>298</v>
      </c>
      <c r="AU389" s="6">
        <v>8.74</v>
      </c>
      <c r="AV389" s="6">
        <f t="shared" si="188"/>
        <v>1.37988</v>
      </c>
      <c r="AW389" s="6">
        <f t="shared" si="189"/>
        <v>1.6787213999999988</v>
      </c>
      <c r="AX389" s="6">
        <f t="shared" si="190"/>
        <v>0.29884139999999881</v>
      </c>
      <c r="AY389" s="12">
        <f t="shared" si="191"/>
        <v>0.3323118903401176</v>
      </c>
      <c r="BB389" s="13">
        <f t="shared" si="192"/>
        <v>587.31076799999994</v>
      </c>
    </row>
    <row r="390" spans="1:54" x14ac:dyDescent="0.25">
      <c r="A390" s="1">
        <v>43999</v>
      </c>
      <c r="B390" s="6">
        <v>29.9</v>
      </c>
      <c r="C390" s="6">
        <v>26.75</v>
      </c>
      <c r="D390" s="6">
        <v>30.35</v>
      </c>
      <c r="E390" s="6">
        <f t="shared" si="174"/>
        <v>29.751357504819588</v>
      </c>
      <c r="F390" s="6">
        <v>29.381454054255109</v>
      </c>
      <c r="G390" s="6">
        <v>36.1</v>
      </c>
      <c r="H390" s="6">
        <v>28.1</v>
      </c>
      <c r="I390" s="6">
        <v>32.375</v>
      </c>
      <c r="J390" s="6">
        <v>25.022868049214146</v>
      </c>
      <c r="K390" s="6">
        <f t="shared" si="175"/>
        <v>-2.4750000000000014</v>
      </c>
      <c r="L390" s="7">
        <f t="shared" si="167"/>
        <v>7.3521319507858536</v>
      </c>
      <c r="M390" s="6">
        <f t="shared" si="168"/>
        <v>1.7999999999999972</v>
      </c>
      <c r="N390" s="6">
        <f t="shared" si="169"/>
        <v>3.1499999999999986</v>
      </c>
      <c r="O390" s="6">
        <f t="shared" si="170"/>
        <v>-1.3500000000000014</v>
      </c>
      <c r="P390" s="6">
        <f t="shared" si="171"/>
        <v>2.25</v>
      </c>
      <c r="Q390" s="6">
        <f t="shared" si="176"/>
        <v>1.6513575048195861</v>
      </c>
      <c r="R390" s="6">
        <f t="shared" si="177"/>
        <v>1.2814540542551072</v>
      </c>
      <c r="S390" s="6">
        <f t="shared" si="172"/>
        <v>8</v>
      </c>
      <c r="T390" s="6">
        <f t="shared" si="178"/>
        <v>6.2000000000000028</v>
      </c>
      <c r="U390" s="4" t="str">
        <f t="shared" si="179"/>
        <v>HIGHER</v>
      </c>
      <c r="V390" s="8">
        <v>647.75</v>
      </c>
      <c r="W390" s="9">
        <f t="shared" si="180"/>
        <v>0.96854594574489283</v>
      </c>
      <c r="X390" s="6">
        <f t="shared" si="181"/>
        <v>29.778347489955191</v>
      </c>
      <c r="Y390" s="6">
        <f t="shared" si="182"/>
        <v>0.57165251004481021</v>
      </c>
      <c r="Z390" s="6">
        <f t="shared" si="183"/>
        <v>0.39689343570008262</v>
      </c>
      <c r="AA390" s="5">
        <f t="shared" si="184"/>
        <v>6</v>
      </c>
      <c r="AB390" s="5">
        <f t="shared" si="185"/>
        <v>2020</v>
      </c>
      <c r="AC390" s="5">
        <f t="shared" si="165"/>
        <v>25</v>
      </c>
      <c r="AF390" s="10">
        <v>69.531000000000006</v>
      </c>
      <c r="AG390" s="8">
        <f t="shared" si="186"/>
        <v>2042.9218818464121</v>
      </c>
      <c r="AL390" s="11">
        <f t="shared" si="173"/>
        <v>43999</v>
      </c>
      <c r="AM390" s="10">
        <v>656.5</v>
      </c>
      <c r="AN390" s="6">
        <v>5.2286000000000001</v>
      </c>
      <c r="AO390" s="8">
        <f t="shared" si="187"/>
        <v>155.69906768597974</v>
      </c>
      <c r="AS390" s="14">
        <f t="shared" si="166"/>
        <v>0.15407175398633263</v>
      </c>
      <c r="AT390" s="10">
        <v>298</v>
      </c>
      <c r="AU390" s="6">
        <v>8.7799999999999994</v>
      </c>
      <c r="AV390" s="6">
        <f t="shared" si="188"/>
        <v>1.3527500000000003</v>
      </c>
      <c r="AW390" s="6">
        <f t="shared" si="189"/>
        <v>1.6513340000000003</v>
      </c>
      <c r="AX390" s="6">
        <f t="shared" si="190"/>
        <v>0.29858399999999996</v>
      </c>
      <c r="AY390" s="12">
        <f t="shared" si="191"/>
        <v>0.33313018388199556</v>
      </c>
      <c r="BB390" s="13">
        <f t="shared" si="192"/>
        <v>589.73585000000003</v>
      </c>
    </row>
    <row r="391" spans="1:54" x14ac:dyDescent="0.25">
      <c r="A391" s="1">
        <v>44000</v>
      </c>
      <c r="B391" s="6">
        <v>29.86</v>
      </c>
      <c r="C391" s="6">
        <v>26.71</v>
      </c>
      <c r="D391" s="6">
        <v>30.31</v>
      </c>
      <c r="E391" s="6">
        <f t="shared" si="174"/>
        <v>29.808005177144071</v>
      </c>
      <c r="F391" s="6">
        <v>29.7329882401609</v>
      </c>
      <c r="G391" s="6">
        <v>36.06</v>
      </c>
      <c r="H391" s="6">
        <v>28.06</v>
      </c>
      <c r="I391" s="6">
        <v>32.375</v>
      </c>
      <c r="J391" s="6">
        <v>25.042251552515467</v>
      </c>
      <c r="K391" s="6">
        <f t="shared" si="175"/>
        <v>-2.5150000000000006</v>
      </c>
      <c r="L391" s="7">
        <f t="shared" si="167"/>
        <v>7.3327484474845335</v>
      </c>
      <c r="M391" s="6">
        <f t="shared" si="168"/>
        <v>1.8000000000000007</v>
      </c>
      <c r="N391" s="6">
        <f t="shared" si="169"/>
        <v>3.1499999999999986</v>
      </c>
      <c r="O391" s="6">
        <f t="shared" si="170"/>
        <v>-1.3499999999999979</v>
      </c>
      <c r="P391" s="6">
        <f t="shared" si="171"/>
        <v>2.25</v>
      </c>
      <c r="Q391" s="6">
        <f t="shared" si="176"/>
        <v>1.7480051771440728</v>
      </c>
      <c r="R391" s="6">
        <f t="shared" si="177"/>
        <v>1.6729882401609011</v>
      </c>
      <c r="S391" s="6">
        <f t="shared" si="172"/>
        <v>8.0000000000000036</v>
      </c>
      <c r="T391" s="6">
        <f t="shared" si="178"/>
        <v>6.2000000000000028</v>
      </c>
      <c r="U391" s="4" t="str">
        <f t="shared" si="179"/>
        <v>HIGHER</v>
      </c>
      <c r="V391" s="8">
        <v>655.5</v>
      </c>
      <c r="W391" s="9">
        <f t="shared" si="180"/>
        <v>0.57701175983909891</v>
      </c>
      <c r="X391" s="6">
        <f t="shared" si="181"/>
        <v>29.835046552198062</v>
      </c>
      <c r="Y391" s="6">
        <f t="shared" si="182"/>
        <v>0.47495344780193705</v>
      </c>
      <c r="Z391" s="6">
        <f t="shared" si="183"/>
        <v>0.10205831203716187</v>
      </c>
      <c r="AA391" s="5">
        <f t="shared" si="184"/>
        <v>6</v>
      </c>
      <c r="AB391" s="5">
        <f t="shared" si="185"/>
        <v>2020</v>
      </c>
      <c r="AC391" s="5">
        <f t="shared" si="165"/>
        <v>25</v>
      </c>
      <c r="AF391" s="10">
        <v>69.593000000000004</v>
      </c>
      <c r="AG391" s="8">
        <f t="shared" si="186"/>
        <v>2069.2078505975178</v>
      </c>
      <c r="AL391" s="11">
        <f t="shared" si="173"/>
        <v>44000</v>
      </c>
      <c r="AM391" s="10">
        <v>657.75</v>
      </c>
      <c r="AN391" s="6">
        <v>5.3776000000000002</v>
      </c>
      <c r="AO391" s="8">
        <f t="shared" si="187"/>
        <v>160.44094633910032</v>
      </c>
      <c r="AS391" s="14">
        <f t="shared" si="166"/>
        <v>0.15358749999999985</v>
      </c>
      <c r="AT391" s="10">
        <v>299</v>
      </c>
      <c r="AU391" s="6">
        <v>8.8000000000000007</v>
      </c>
      <c r="AV391" s="6">
        <f t="shared" si="188"/>
        <v>1.3515699999999988</v>
      </c>
      <c r="AW391" s="6">
        <f t="shared" si="189"/>
        <v>1.6502475999999984</v>
      </c>
      <c r="AX391" s="6">
        <f t="shared" si="190"/>
        <v>0.29867759999999954</v>
      </c>
      <c r="AY391" s="12">
        <f t="shared" si="191"/>
        <v>0.33208936780188819</v>
      </c>
      <c r="BB391" s="13">
        <f t="shared" si="192"/>
        <v>588.85400200000004</v>
      </c>
    </row>
    <row r="392" spans="1:54" x14ac:dyDescent="0.25">
      <c r="A392" s="1">
        <v>44001</v>
      </c>
      <c r="B392" s="6">
        <v>30.32</v>
      </c>
      <c r="C392" s="6">
        <v>27.17</v>
      </c>
      <c r="D392" s="6">
        <v>30.77</v>
      </c>
      <c r="E392" s="6">
        <f t="shared" si="174"/>
        <v>30.521765848432587</v>
      </c>
      <c r="F392" s="6">
        <v>30.345338112383896</v>
      </c>
      <c r="G392" s="6">
        <v>37.520000000000003</v>
      </c>
      <c r="H392" s="6">
        <v>28.52</v>
      </c>
      <c r="I392" s="6">
        <v>33.625</v>
      </c>
      <c r="J392" s="6">
        <v>26.322190677815271</v>
      </c>
      <c r="K392" s="6">
        <f t="shared" si="175"/>
        <v>-3.3049999999999997</v>
      </c>
      <c r="L392" s="7">
        <f t="shared" si="167"/>
        <v>7.3028093221847286</v>
      </c>
      <c r="M392" s="6">
        <f t="shared" si="168"/>
        <v>1.8000000000000007</v>
      </c>
      <c r="N392" s="6">
        <f t="shared" si="169"/>
        <v>3.1499999999999986</v>
      </c>
      <c r="O392" s="6">
        <f t="shared" si="170"/>
        <v>-1.3499999999999979</v>
      </c>
      <c r="P392" s="6">
        <f t="shared" si="171"/>
        <v>2.25</v>
      </c>
      <c r="Q392" s="6">
        <f t="shared" si="176"/>
        <v>2.0017658484325871</v>
      </c>
      <c r="R392" s="6">
        <f t="shared" si="177"/>
        <v>1.8253381123838963</v>
      </c>
      <c r="S392" s="6">
        <f t="shared" si="172"/>
        <v>9.0000000000000036</v>
      </c>
      <c r="T392" s="6">
        <f t="shared" si="178"/>
        <v>7.2000000000000028</v>
      </c>
      <c r="U392" s="4" t="str">
        <f t="shared" si="179"/>
        <v>HIGHER</v>
      </c>
      <c r="V392" s="8">
        <v>669</v>
      </c>
      <c r="W392" s="9">
        <f t="shared" si="180"/>
        <v>0.42466188761610368</v>
      </c>
      <c r="X392" s="6">
        <f t="shared" si="181"/>
        <v>30.54945473645822</v>
      </c>
      <c r="Y392" s="6">
        <f t="shared" si="182"/>
        <v>0.22054526354177995</v>
      </c>
      <c r="Z392" s="6">
        <f t="shared" si="183"/>
        <v>0.20411662407432374</v>
      </c>
      <c r="AA392" s="5">
        <f t="shared" si="184"/>
        <v>6</v>
      </c>
      <c r="AB392" s="5">
        <f t="shared" si="185"/>
        <v>2020</v>
      </c>
      <c r="AC392" s="5">
        <f t="shared" si="165"/>
        <v>25</v>
      </c>
      <c r="AF392" s="10">
        <v>69.739999999999995</v>
      </c>
      <c r="AG392" s="8">
        <f t="shared" si="186"/>
        <v>2116.2838799576525</v>
      </c>
      <c r="AL392" s="11">
        <f t="shared" si="173"/>
        <v>44001</v>
      </c>
      <c r="AM392" s="10">
        <v>673.5</v>
      </c>
      <c r="AN392" s="6">
        <v>5.3105000000000002</v>
      </c>
      <c r="AO392" s="8">
        <f t="shared" si="187"/>
        <v>162.23287937796144</v>
      </c>
      <c r="AS392" s="14">
        <f t="shared" si="166"/>
        <v>0.1491391402714933</v>
      </c>
      <c r="AT392" s="10">
        <v>297</v>
      </c>
      <c r="AU392" s="6">
        <v>8.84</v>
      </c>
      <c r="AV392" s="6">
        <f t="shared" si="188"/>
        <v>1.3183900000000008</v>
      </c>
      <c r="AW392" s="6">
        <f t="shared" si="189"/>
        <v>1.6159911999999998</v>
      </c>
      <c r="AX392" s="6">
        <f t="shared" si="190"/>
        <v>0.29760119999999901</v>
      </c>
      <c r="AY392" s="12">
        <f t="shared" si="191"/>
        <v>0.33698681668177077</v>
      </c>
      <c r="BB392" s="13">
        <f t="shared" si="192"/>
        <v>598.99525400000005</v>
      </c>
    </row>
    <row r="393" spans="1:54" x14ac:dyDescent="0.25">
      <c r="A393" s="1">
        <v>44004</v>
      </c>
      <c r="B393" s="6">
        <v>30.15</v>
      </c>
      <c r="C393" s="6">
        <v>27</v>
      </c>
      <c r="D393" s="6">
        <v>30.6</v>
      </c>
      <c r="E393" s="6">
        <f t="shared" si="174"/>
        <v>30.431129572713406</v>
      </c>
      <c r="F393" s="6">
        <v>30.254619612795302</v>
      </c>
      <c r="G393" s="6">
        <v>41.35</v>
      </c>
      <c r="H393" s="6">
        <v>28.35</v>
      </c>
      <c r="I393" s="6">
        <v>33.25</v>
      </c>
      <c r="J393" s="6">
        <v>25.931697426259401</v>
      </c>
      <c r="K393" s="6">
        <f t="shared" si="175"/>
        <v>-3.1000000000000014</v>
      </c>
      <c r="L393" s="7">
        <f t="shared" si="167"/>
        <v>7.3183025737405991</v>
      </c>
      <c r="M393" s="6">
        <f t="shared" si="168"/>
        <v>1.7999999999999972</v>
      </c>
      <c r="N393" s="6">
        <f t="shared" si="169"/>
        <v>3.1499999999999986</v>
      </c>
      <c r="O393" s="6">
        <f t="shared" si="170"/>
        <v>-1.3500000000000014</v>
      </c>
      <c r="P393" s="6">
        <f t="shared" si="171"/>
        <v>2.25</v>
      </c>
      <c r="Q393" s="6">
        <f t="shared" si="176"/>
        <v>2.0811295727134045</v>
      </c>
      <c r="R393" s="6">
        <f t="shared" si="177"/>
        <v>1.904619612795301</v>
      </c>
      <c r="S393" s="6">
        <f t="shared" si="172"/>
        <v>13</v>
      </c>
      <c r="T393" s="6">
        <f t="shared" si="178"/>
        <v>11.200000000000003</v>
      </c>
      <c r="U393" s="4" t="str">
        <f t="shared" si="179"/>
        <v>HIGHER</v>
      </c>
      <c r="V393" s="8">
        <v>667</v>
      </c>
      <c r="W393" s="9">
        <f t="shared" si="180"/>
        <v>0.34538038720469899</v>
      </c>
      <c r="X393" s="6">
        <f t="shared" si="181"/>
        <v>30.45873623686963</v>
      </c>
      <c r="Y393" s="6">
        <f t="shared" si="182"/>
        <v>0.1412637631303717</v>
      </c>
      <c r="Z393" s="6">
        <f t="shared" si="183"/>
        <v>0.20411662407432729</v>
      </c>
      <c r="AA393" s="5">
        <f t="shared" si="184"/>
        <v>6</v>
      </c>
      <c r="AB393" s="5">
        <f t="shared" si="185"/>
        <v>2020</v>
      </c>
      <c r="AC393" s="5">
        <f t="shared" si="165"/>
        <v>26</v>
      </c>
      <c r="AF393" s="10">
        <v>69.92</v>
      </c>
      <c r="AG393" s="8">
        <f t="shared" si="186"/>
        <v>2115.4030033266476</v>
      </c>
      <c r="AL393" s="11">
        <f t="shared" si="173"/>
        <v>44004</v>
      </c>
      <c r="AM393" s="10">
        <v>671.5</v>
      </c>
      <c r="AN393" s="6">
        <v>5.2523999999999997</v>
      </c>
      <c r="AO393" s="8">
        <f t="shared" si="187"/>
        <v>159.98146621053405</v>
      </c>
      <c r="AS393" s="14">
        <f t="shared" si="166"/>
        <v>0.14948979591836736</v>
      </c>
      <c r="AT393" s="10">
        <v>297</v>
      </c>
      <c r="AU393" s="6">
        <v>8.82</v>
      </c>
      <c r="AV393" s="6">
        <f t="shared" si="188"/>
        <v>1.3185000000000002</v>
      </c>
      <c r="AW393" s="6">
        <f t="shared" si="189"/>
        <v>1.6164989999999992</v>
      </c>
      <c r="AX393" s="6">
        <f t="shared" si="190"/>
        <v>0.29799899999999901</v>
      </c>
      <c r="AY393" s="12">
        <f t="shared" si="191"/>
        <v>0.33573172298599507</v>
      </c>
      <c r="BB393" s="13">
        <f t="shared" si="192"/>
        <v>595.24739999999997</v>
      </c>
    </row>
    <row r="394" spans="1:54" x14ac:dyDescent="0.25">
      <c r="A394" s="1">
        <v>44005</v>
      </c>
      <c r="B394" s="6">
        <v>29.97</v>
      </c>
      <c r="C394" s="6">
        <v>26.82</v>
      </c>
      <c r="D394" s="6">
        <v>30.42</v>
      </c>
      <c r="E394" s="6">
        <f t="shared" si="174"/>
        <v>30.669049796476244</v>
      </c>
      <c r="F394" s="6">
        <v>30.005143738926677</v>
      </c>
      <c r="G394" s="6">
        <v>41.17</v>
      </c>
      <c r="H394" s="6">
        <v>28.17</v>
      </c>
      <c r="I394" s="6">
        <v>33.25</v>
      </c>
      <c r="J394" s="6">
        <v>26.187987185239354</v>
      </c>
      <c r="K394" s="6">
        <f t="shared" si="175"/>
        <v>-3.2800000000000011</v>
      </c>
      <c r="L394" s="7">
        <f t="shared" si="167"/>
        <v>7.0620128147606458</v>
      </c>
      <c r="M394" s="6">
        <f t="shared" si="168"/>
        <v>1.7999999999999972</v>
      </c>
      <c r="N394" s="6">
        <f t="shared" si="169"/>
        <v>3.1499999999999986</v>
      </c>
      <c r="O394" s="6">
        <f t="shared" si="170"/>
        <v>-1.3500000000000014</v>
      </c>
      <c r="P394" s="6">
        <f t="shared" si="171"/>
        <v>2.25</v>
      </c>
      <c r="Q394" s="6">
        <f t="shared" si="176"/>
        <v>2.4990497964762426</v>
      </c>
      <c r="R394" s="6">
        <f t="shared" si="177"/>
        <v>1.8351437389266749</v>
      </c>
      <c r="S394" s="6">
        <f t="shared" si="172"/>
        <v>13</v>
      </c>
      <c r="T394" s="6">
        <f t="shared" si="178"/>
        <v>11.200000000000003</v>
      </c>
      <c r="U394" s="4" t="str">
        <f t="shared" si="179"/>
        <v>HIGHER</v>
      </c>
      <c r="V394" s="8">
        <v>661.5</v>
      </c>
      <c r="W394" s="9">
        <f t="shared" si="180"/>
        <v>0.41485626107332507</v>
      </c>
      <c r="X394" s="6">
        <f t="shared" si="181"/>
        <v>30.69687229828968</v>
      </c>
      <c r="Y394" s="6">
        <f t="shared" si="182"/>
        <v>-0.2768722982896783</v>
      </c>
      <c r="Z394" s="6">
        <f t="shared" si="183"/>
        <v>0.69172855936300337</v>
      </c>
      <c r="AA394" s="5">
        <f t="shared" si="184"/>
        <v>6</v>
      </c>
      <c r="AB394" s="5">
        <f t="shared" si="185"/>
        <v>2020</v>
      </c>
      <c r="AC394" s="5">
        <f t="shared" si="165"/>
        <v>26</v>
      </c>
      <c r="AF394" s="10">
        <v>70.03</v>
      </c>
      <c r="AG394" s="8">
        <f t="shared" si="186"/>
        <v>2101.2602160370352</v>
      </c>
      <c r="AL394" s="11">
        <f t="shared" si="173"/>
        <v>44005</v>
      </c>
      <c r="AM394" s="10">
        <v>676.75</v>
      </c>
      <c r="AN394" s="6">
        <v>5.1542000000000003</v>
      </c>
      <c r="AO394" s="8">
        <f t="shared" si="187"/>
        <v>158.21781919984471</v>
      </c>
      <c r="AS394" s="14">
        <f t="shared" si="166"/>
        <v>0.14834357224118327</v>
      </c>
      <c r="AT394" s="10">
        <v>296</v>
      </c>
      <c r="AU394" s="6">
        <v>8.7899999999999991</v>
      </c>
      <c r="AV394" s="6">
        <f t="shared" si="188"/>
        <v>1.3039400000000008</v>
      </c>
      <c r="AW394" s="6">
        <f t="shared" si="189"/>
        <v>1.6023601999999997</v>
      </c>
      <c r="AX394" s="6">
        <f t="shared" si="190"/>
        <v>0.29842019999999891</v>
      </c>
      <c r="AY394" s="12">
        <f t="shared" si="191"/>
        <v>0.33514870743006681</v>
      </c>
      <c r="BB394" s="13">
        <f t="shared" si="192"/>
        <v>591.27908400000001</v>
      </c>
    </row>
    <row r="395" spans="1:54" x14ac:dyDescent="0.25">
      <c r="A395" s="1">
        <v>44006</v>
      </c>
      <c r="B395" s="6">
        <v>29.45</v>
      </c>
      <c r="C395" s="6">
        <v>26.3</v>
      </c>
      <c r="D395" s="6">
        <v>29.9</v>
      </c>
      <c r="E395" s="6">
        <f t="shared" si="174"/>
        <v>30.238527486810156</v>
      </c>
      <c r="F395" s="6">
        <v>29.472172553843702</v>
      </c>
      <c r="G395" s="6">
        <v>40.65</v>
      </c>
      <c r="H395" s="6">
        <v>27.65</v>
      </c>
      <c r="I395" s="6">
        <v>33.25</v>
      </c>
      <c r="J395" s="6">
        <v>25.840769995066559</v>
      </c>
      <c r="K395" s="6">
        <f t="shared" si="175"/>
        <v>-3.8000000000000007</v>
      </c>
      <c r="L395" s="7">
        <f t="shared" si="167"/>
        <v>7.4092300049334412</v>
      </c>
      <c r="M395" s="6">
        <f t="shared" si="168"/>
        <v>1.8000000000000007</v>
      </c>
      <c r="N395" s="6">
        <f t="shared" si="169"/>
        <v>3.1499999999999986</v>
      </c>
      <c r="O395" s="6">
        <f t="shared" si="170"/>
        <v>-1.3499999999999979</v>
      </c>
      <c r="P395" s="6">
        <f t="shared" si="171"/>
        <v>2.25</v>
      </c>
      <c r="Q395" s="6">
        <f t="shared" si="176"/>
        <v>2.5885274868101575</v>
      </c>
      <c r="R395" s="6">
        <f t="shared" si="177"/>
        <v>1.8221725538437035</v>
      </c>
      <c r="S395" s="6">
        <f t="shared" si="172"/>
        <v>13</v>
      </c>
      <c r="T395" s="6">
        <f t="shared" si="178"/>
        <v>11.2</v>
      </c>
      <c r="U395" s="4" t="str">
        <f t="shared" si="179"/>
        <v>HIGHER</v>
      </c>
      <c r="V395" s="8">
        <v>649.75</v>
      </c>
      <c r="W395" s="9">
        <f t="shared" si="180"/>
        <v>0.42782744615629653</v>
      </c>
      <c r="X395" s="6">
        <f t="shared" si="181"/>
        <v>30.265959425243871</v>
      </c>
      <c r="Y395" s="6">
        <f t="shared" si="182"/>
        <v>-0.36595942524387226</v>
      </c>
      <c r="Z395" s="6">
        <f t="shared" si="183"/>
        <v>0.79378687140016879</v>
      </c>
      <c r="AA395" s="5">
        <f t="shared" si="184"/>
        <v>6</v>
      </c>
      <c r="AB395" s="5">
        <f t="shared" si="185"/>
        <v>2020</v>
      </c>
      <c r="AC395" s="5">
        <f t="shared" si="165"/>
        <v>26</v>
      </c>
      <c r="AF395" s="10">
        <v>70.08</v>
      </c>
      <c r="AG395" s="8">
        <f t="shared" si="186"/>
        <v>2065.4098525733662</v>
      </c>
      <c r="AL395" s="11">
        <f t="shared" si="173"/>
        <v>44006</v>
      </c>
      <c r="AM395" s="10">
        <v>667.25</v>
      </c>
      <c r="AN395" s="6">
        <v>5.3467000000000002</v>
      </c>
      <c r="AO395" s="8">
        <f t="shared" si="187"/>
        <v>161.82300525895144</v>
      </c>
      <c r="AS395" s="14">
        <f t="shared" si="166"/>
        <v>0.14932571428571423</v>
      </c>
      <c r="AT395" s="10">
        <v>297</v>
      </c>
      <c r="AU395" s="6">
        <v>8.75</v>
      </c>
      <c r="AV395" s="6">
        <f t="shared" si="188"/>
        <v>1.3065999999999995</v>
      </c>
      <c r="AW395" s="6">
        <f t="shared" si="189"/>
        <v>1.6062370000000001</v>
      </c>
      <c r="AX395" s="6">
        <f t="shared" si="190"/>
        <v>0.2996370000000006</v>
      </c>
      <c r="AY395" s="12">
        <f t="shared" si="191"/>
        <v>0.33051323002546723</v>
      </c>
      <c r="BB395" s="13">
        <f t="shared" si="192"/>
        <v>579.81506000000002</v>
      </c>
    </row>
    <row r="396" spans="1:54" x14ac:dyDescent="0.25">
      <c r="A396" s="1">
        <v>44007</v>
      </c>
      <c r="B396" s="6">
        <v>29.34</v>
      </c>
      <c r="C396" s="6">
        <v>26.19</v>
      </c>
      <c r="D396" s="6">
        <v>29.79</v>
      </c>
      <c r="E396" s="6">
        <f t="shared" si="174"/>
        <v>30.204538883415466</v>
      </c>
      <c r="F396" s="6">
        <v>29.528871616086573</v>
      </c>
      <c r="G396" s="6">
        <v>40.54</v>
      </c>
      <c r="H396" s="6">
        <v>27.54</v>
      </c>
      <c r="I396" s="6">
        <v>33</v>
      </c>
      <c r="J396" s="6">
        <v>25.437670955734642</v>
      </c>
      <c r="K396" s="6">
        <f t="shared" si="175"/>
        <v>-3.66</v>
      </c>
      <c r="L396" s="7">
        <f t="shared" si="167"/>
        <v>7.5623290442653577</v>
      </c>
      <c r="M396" s="6">
        <f t="shared" si="168"/>
        <v>1.8000000000000007</v>
      </c>
      <c r="N396" s="6">
        <f t="shared" si="169"/>
        <v>3.1499999999999986</v>
      </c>
      <c r="O396" s="6">
        <f t="shared" si="170"/>
        <v>-1.3499999999999979</v>
      </c>
      <c r="P396" s="6">
        <f t="shared" si="171"/>
        <v>2.25</v>
      </c>
      <c r="Q396" s="6">
        <f t="shared" si="176"/>
        <v>2.6645388834154673</v>
      </c>
      <c r="R396" s="6">
        <f t="shared" si="177"/>
        <v>1.9888716160865734</v>
      </c>
      <c r="S396" s="6">
        <f t="shared" si="172"/>
        <v>13</v>
      </c>
      <c r="T396" s="6">
        <f t="shared" si="178"/>
        <v>11.2</v>
      </c>
      <c r="U396" s="4" t="str">
        <f t="shared" si="179"/>
        <v>HIGHER</v>
      </c>
      <c r="V396" s="8">
        <v>651</v>
      </c>
      <c r="W396" s="9">
        <f t="shared" si="180"/>
        <v>0.26112838391342663</v>
      </c>
      <c r="X396" s="6">
        <f t="shared" si="181"/>
        <v>30.231939987898151</v>
      </c>
      <c r="Y396" s="6">
        <f t="shared" si="182"/>
        <v>-0.44193998789815225</v>
      </c>
      <c r="Z396" s="6">
        <f t="shared" si="183"/>
        <v>0.70306837181157888</v>
      </c>
      <c r="AA396" s="5">
        <f t="shared" si="184"/>
        <v>6</v>
      </c>
      <c r="AB396" s="5">
        <f t="shared" si="185"/>
        <v>2020</v>
      </c>
      <c r="AC396" s="5">
        <f t="shared" si="165"/>
        <v>26</v>
      </c>
      <c r="AF396" s="10">
        <v>70.150000000000006</v>
      </c>
      <c r="AG396" s="8">
        <f t="shared" si="186"/>
        <v>2071.4503438684728</v>
      </c>
      <c r="AL396" s="11">
        <f t="shared" si="173"/>
        <v>44007</v>
      </c>
      <c r="AM396" s="10">
        <v>666.5</v>
      </c>
      <c r="AN396" s="6">
        <v>5.3560999999999996</v>
      </c>
      <c r="AO396" s="8">
        <f t="shared" si="187"/>
        <v>161.92529376918128</v>
      </c>
      <c r="AS396" s="14">
        <f t="shared" si="166"/>
        <v>0.14647940503432488</v>
      </c>
      <c r="AT396" s="10">
        <v>296</v>
      </c>
      <c r="AU396" s="6">
        <v>8.74</v>
      </c>
      <c r="AV396" s="6">
        <f t="shared" si="188"/>
        <v>1.2802299999999995</v>
      </c>
      <c r="AW396" s="6">
        <f t="shared" si="189"/>
        <v>1.580124399999999</v>
      </c>
      <c r="AX396" s="6">
        <f t="shared" si="190"/>
        <v>0.29989439999999945</v>
      </c>
      <c r="AY396" s="12">
        <f t="shared" si="191"/>
        <v>0.33043148473641759</v>
      </c>
      <c r="BB396" s="13">
        <f t="shared" si="192"/>
        <v>577.38997800000004</v>
      </c>
    </row>
    <row r="397" spans="1:54" x14ac:dyDescent="0.25">
      <c r="A397" s="1">
        <v>44008</v>
      </c>
      <c r="B397" s="6">
        <v>29</v>
      </c>
      <c r="C397" s="6">
        <v>25.85</v>
      </c>
      <c r="D397" s="6">
        <v>29.45</v>
      </c>
      <c r="E397" s="6">
        <f t="shared" si="174"/>
        <v>29.672050763565306</v>
      </c>
      <c r="F397" s="6">
        <v>29.200017055077925</v>
      </c>
      <c r="G397" s="6">
        <v>40.200000000000003</v>
      </c>
      <c r="H397" s="6">
        <v>27.2</v>
      </c>
      <c r="I397" s="6">
        <v>32.75</v>
      </c>
      <c r="J397" s="6">
        <v>25.043297624829204</v>
      </c>
      <c r="K397" s="6">
        <f t="shared" si="175"/>
        <v>-3.75</v>
      </c>
      <c r="L397" s="7">
        <f t="shared" si="167"/>
        <v>7.7067023751707957</v>
      </c>
      <c r="M397" s="6">
        <f t="shared" si="168"/>
        <v>1.8000000000000007</v>
      </c>
      <c r="N397" s="6">
        <f t="shared" si="169"/>
        <v>3.1499999999999986</v>
      </c>
      <c r="O397" s="6">
        <f t="shared" si="170"/>
        <v>-1.3499999999999979</v>
      </c>
      <c r="P397" s="6">
        <f t="shared" si="171"/>
        <v>2.25</v>
      </c>
      <c r="Q397" s="6">
        <f t="shared" si="176"/>
        <v>2.4720507635653064</v>
      </c>
      <c r="R397" s="6">
        <f t="shared" si="177"/>
        <v>2.0000170550779259</v>
      </c>
      <c r="S397" s="6">
        <f t="shared" si="172"/>
        <v>13.000000000000004</v>
      </c>
      <c r="T397" s="6">
        <f t="shared" si="178"/>
        <v>11.200000000000003</v>
      </c>
      <c r="U397" s="4" t="str">
        <f t="shared" si="179"/>
        <v>HIGHER</v>
      </c>
      <c r="V397" s="8">
        <v>643.75</v>
      </c>
      <c r="W397" s="9">
        <f t="shared" si="180"/>
        <v>0.24998294492207407</v>
      </c>
      <c r="X397" s="6">
        <f t="shared" si="181"/>
        <v>29.698968802815173</v>
      </c>
      <c r="Y397" s="6">
        <f t="shared" si="182"/>
        <v>-0.24896880281517397</v>
      </c>
      <c r="Z397" s="6">
        <f t="shared" si="183"/>
        <v>0.49895174773724804</v>
      </c>
      <c r="AA397" s="5">
        <f t="shared" si="184"/>
        <v>6</v>
      </c>
      <c r="AB397" s="5">
        <f t="shared" si="185"/>
        <v>2020</v>
      </c>
      <c r="AC397" s="5">
        <f t="shared" si="165"/>
        <v>26</v>
      </c>
      <c r="AF397" s="10">
        <v>70.069999999999993</v>
      </c>
      <c r="AG397" s="8">
        <f t="shared" si="186"/>
        <v>2046.0451950493098</v>
      </c>
      <c r="AL397" s="11">
        <f t="shared" si="173"/>
        <v>44008</v>
      </c>
      <c r="AM397" s="10">
        <v>654.75</v>
      </c>
      <c r="AN397" s="6">
        <v>5.484</v>
      </c>
      <c r="AO397" s="8">
        <f t="shared" si="187"/>
        <v>162.86914491463844</v>
      </c>
      <c r="AS397" s="14">
        <f t="shared" si="166"/>
        <v>0.1403056516724337</v>
      </c>
      <c r="AT397" s="10">
        <v>292</v>
      </c>
      <c r="AU397" s="6">
        <v>8.67</v>
      </c>
      <c r="AV397" s="6">
        <f t="shared" si="188"/>
        <v>1.21645</v>
      </c>
      <c r="AW397" s="6">
        <f t="shared" si="189"/>
        <v>1.5171399999999995</v>
      </c>
      <c r="AX397" s="6">
        <f t="shared" si="190"/>
        <v>0.30068999999999946</v>
      </c>
      <c r="AY397" s="12">
        <f t="shared" si="191"/>
        <v>0.33086299366162847</v>
      </c>
      <c r="BB397" s="13">
        <f t="shared" si="192"/>
        <v>569.89427000000001</v>
      </c>
    </row>
    <row r="398" spans="1:54" x14ac:dyDescent="0.25">
      <c r="A398" s="1">
        <v>44011</v>
      </c>
      <c r="B398" s="6">
        <v>29.42</v>
      </c>
      <c r="C398" s="6">
        <v>26.27</v>
      </c>
      <c r="D398" s="6">
        <v>29.87</v>
      </c>
      <c r="E398" s="6">
        <f t="shared" si="174"/>
        <v>30.068584469836701</v>
      </c>
      <c r="F398" s="6">
        <v>29.404133679152256</v>
      </c>
      <c r="G398" s="6">
        <v>40.619999999999997</v>
      </c>
      <c r="H398" s="6">
        <v>27.62</v>
      </c>
      <c r="I398" s="6">
        <v>32.25</v>
      </c>
      <c r="J398" s="6">
        <v>24.745260980727465</v>
      </c>
      <c r="K398" s="6">
        <f t="shared" si="175"/>
        <v>-2.8299999999999983</v>
      </c>
      <c r="L398" s="7">
        <f t="shared" si="167"/>
        <v>7.5047390192725345</v>
      </c>
      <c r="M398" s="6">
        <f t="shared" si="168"/>
        <v>1.8000000000000007</v>
      </c>
      <c r="N398" s="6">
        <f t="shared" si="169"/>
        <v>3.1500000000000021</v>
      </c>
      <c r="O398" s="6">
        <f t="shared" si="170"/>
        <v>-1.3500000000000014</v>
      </c>
      <c r="P398" s="6">
        <f t="shared" si="171"/>
        <v>2.25</v>
      </c>
      <c r="Q398" s="6">
        <f t="shared" si="176"/>
        <v>2.4485844698366996</v>
      </c>
      <c r="R398" s="6">
        <f t="shared" si="177"/>
        <v>1.7841336791522551</v>
      </c>
      <c r="S398" s="6">
        <f t="shared" si="172"/>
        <v>12.999999999999996</v>
      </c>
      <c r="T398" s="6">
        <f t="shared" si="178"/>
        <v>11.199999999999996</v>
      </c>
      <c r="U398" s="4" t="str">
        <f t="shared" si="179"/>
        <v>HIGHER</v>
      </c>
      <c r="V398" s="8">
        <v>648.25</v>
      </c>
      <c r="W398" s="9">
        <f t="shared" si="180"/>
        <v>0.46586632084774493</v>
      </c>
      <c r="X398" s="6">
        <f t="shared" si="181"/>
        <v>30.095862238515263</v>
      </c>
      <c r="Y398" s="6">
        <f t="shared" si="182"/>
        <v>-0.22586223851526199</v>
      </c>
      <c r="Z398" s="6">
        <f t="shared" si="183"/>
        <v>0.69172855936300692</v>
      </c>
      <c r="AA398" s="5">
        <f t="shared" si="184"/>
        <v>6</v>
      </c>
      <c r="AB398" s="5">
        <f t="shared" si="185"/>
        <v>2020</v>
      </c>
      <c r="AC398" s="5">
        <f t="shared" si="165"/>
        <v>27</v>
      </c>
      <c r="AF398" s="10">
        <v>70.259</v>
      </c>
      <c r="AG398" s="8">
        <f t="shared" si="186"/>
        <v>2065.9050281635582</v>
      </c>
      <c r="AL398" s="11">
        <f t="shared" si="173"/>
        <v>44011</v>
      </c>
      <c r="AM398" s="10">
        <v>663.5</v>
      </c>
      <c r="AN398" s="6">
        <v>5.4034000000000004</v>
      </c>
      <c r="AO398" s="8">
        <f t="shared" si="187"/>
        <v>162.61998201959341</v>
      </c>
      <c r="AS398" s="14">
        <f t="shared" si="166"/>
        <v>0.14063176064441885</v>
      </c>
      <c r="AT398" s="10">
        <v>291</v>
      </c>
      <c r="AU398" s="6">
        <v>8.69</v>
      </c>
      <c r="AV398" s="6">
        <f t="shared" si="188"/>
        <v>1.2220899999999997</v>
      </c>
      <c r="AW398" s="6">
        <f t="shared" si="189"/>
        <v>1.5217972</v>
      </c>
      <c r="AX398" s="6">
        <f t="shared" si="190"/>
        <v>0.29970720000000028</v>
      </c>
      <c r="AY398" s="12">
        <f t="shared" si="191"/>
        <v>0.33481767672051549</v>
      </c>
      <c r="BB398" s="13">
        <f t="shared" si="192"/>
        <v>579.15367399999991</v>
      </c>
    </row>
    <row r="399" spans="1:54" x14ac:dyDescent="0.25">
      <c r="A399" s="1">
        <v>44012</v>
      </c>
      <c r="B399" s="6">
        <v>29.78</v>
      </c>
      <c r="C399" s="6">
        <v>26.63</v>
      </c>
      <c r="D399" s="6">
        <v>30.23</v>
      </c>
      <c r="E399" s="6">
        <f t="shared" si="174"/>
        <v>30.691708865406035</v>
      </c>
      <c r="F399" s="6">
        <v>29.914425239338083</v>
      </c>
      <c r="G399" s="6">
        <v>40.98</v>
      </c>
      <c r="H399" s="6">
        <v>28.81</v>
      </c>
      <c r="I399" s="6">
        <v>31.75</v>
      </c>
      <c r="J399" s="6">
        <v>24.342726769568369</v>
      </c>
      <c r="K399" s="6">
        <f t="shared" si="175"/>
        <v>-1.9699999999999989</v>
      </c>
      <c r="L399" s="7">
        <f t="shared" si="167"/>
        <v>7.4072732304316311</v>
      </c>
      <c r="M399" s="6">
        <f t="shared" si="168"/>
        <v>0.97000000000000242</v>
      </c>
      <c r="N399" s="6">
        <f t="shared" si="169"/>
        <v>3.1500000000000021</v>
      </c>
      <c r="O399" s="6">
        <f t="shared" si="170"/>
        <v>-2.1799999999999997</v>
      </c>
      <c r="P399" s="6">
        <f t="shared" si="171"/>
        <v>1.4200000000000017</v>
      </c>
      <c r="Q399" s="6">
        <f t="shared" si="176"/>
        <v>1.8817088654060363</v>
      </c>
      <c r="R399" s="6">
        <f t="shared" si="177"/>
        <v>1.1044252393380845</v>
      </c>
      <c r="S399" s="6">
        <f t="shared" si="172"/>
        <v>12.169999999999998</v>
      </c>
      <c r="T399" s="6">
        <f t="shared" si="178"/>
        <v>11.199999999999996</v>
      </c>
      <c r="U399" s="4" t="str">
        <f t="shared" si="179"/>
        <v>HIGHER</v>
      </c>
      <c r="V399" s="8">
        <v>659.5</v>
      </c>
      <c r="W399" s="9">
        <f t="shared" si="180"/>
        <v>0.31557476066191725</v>
      </c>
      <c r="X399" s="6">
        <f t="shared" si="181"/>
        <v>30.719551923186831</v>
      </c>
      <c r="Y399" s="6">
        <f t="shared" si="182"/>
        <v>-0.48955192318683061</v>
      </c>
      <c r="Z399" s="6">
        <f t="shared" si="183"/>
        <v>0.80512668384874786</v>
      </c>
      <c r="AA399" s="5">
        <f t="shared" si="184"/>
        <v>6</v>
      </c>
      <c r="AB399" s="5">
        <f t="shared" si="185"/>
        <v>2020</v>
      </c>
      <c r="AC399" s="5">
        <f t="shared" si="165"/>
        <v>27</v>
      </c>
      <c r="AF399" s="10">
        <v>70.308999999999997</v>
      </c>
      <c r="AG399" s="8">
        <f t="shared" si="186"/>
        <v>2103.2533241526212</v>
      </c>
      <c r="AL399" s="11">
        <f t="shared" si="173"/>
        <v>44012</v>
      </c>
      <c r="AM399" s="10">
        <v>677.25</v>
      </c>
      <c r="AN399" s="6">
        <v>5.4661</v>
      </c>
      <c r="AO399" s="8">
        <f t="shared" si="187"/>
        <v>167.91614276733156</v>
      </c>
      <c r="AS399" s="14">
        <f t="shared" si="166"/>
        <v>0.13676185101580138</v>
      </c>
      <c r="AT399" s="10">
        <v>296</v>
      </c>
      <c r="AU399" s="6">
        <v>8.86</v>
      </c>
      <c r="AV399" s="6">
        <f t="shared" si="188"/>
        <v>1.2117100000000001</v>
      </c>
      <c r="AW399" s="6">
        <f t="shared" si="189"/>
        <v>1.5105748000000006</v>
      </c>
      <c r="AX399" s="6">
        <f t="shared" si="190"/>
        <v>0.29886480000000049</v>
      </c>
      <c r="AY399" s="12">
        <f t="shared" si="191"/>
        <v>0.33373306795041507</v>
      </c>
      <c r="BB399" s="13">
        <f t="shared" si="192"/>
        <v>587.09030599999994</v>
      </c>
    </row>
    <row r="400" spans="1:54" x14ac:dyDescent="0.25">
      <c r="A400" s="1">
        <v>44013</v>
      </c>
      <c r="B400" s="6">
        <v>30.61</v>
      </c>
      <c r="C400" s="6">
        <v>27.46</v>
      </c>
      <c r="D400" s="6">
        <v>30.61</v>
      </c>
      <c r="E400" s="6">
        <f t="shared" si="174"/>
        <v>30.193209348950571</v>
      </c>
      <c r="F400" s="6">
        <v>29.619590115675159</v>
      </c>
      <c r="G400" s="6">
        <v>43.36</v>
      </c>
      <c r="H400" s="6">
        <v>29.01</v>
      </c>
      <c r="I400" s="6">
        <v>32</v>
      </c>
      <c r="J400" s="6">
        <v>24.670180210249587</v>
      </c>
      <c r="K400" s="6">
        <f t="shared" si="175"/>
        <v>-1.3900000000000006</v>
      </c>
      <c r="L400" s="7">
        <f t="shared" si="167"/>
        <v>7.3298197897504132</v>
      </c>
      <c r="M400" s="6">
        <f t="shared" si="168"/>
        <v>1.5999999999999979</v>
      </c>
      <c r="N400" s="6">
        <f t="shared" si="169"/>
        <v>3.1499999999999986</v>
      </c>
      <c r="O400" s="6">
        <f t="shared" si="170"/>
        <v>-1.5500000000000007</v>
      </c>
      <c r="P400" s="6">
        <f t="shared" si="171"/>
        <v>1.5999999999999979</v>
      </c>
      <c r="Q400" s="6">
        <f t="shared" si="176"/>
        <v>1.1832093489505695</v>
      </c>
      <c r="R400" s="6">
        <f t="shared" si="177"/>
        <v>0.60959011567515731</v>
      </c>
      <c r="S400" s="6">
        <f t="shared" si="172"/>
        <v>14.349999999999998</v>
      </c>
      <c r="T400" s="6">
        <f t="shared" si="178"/>
        <v>12.75</v>
      </c>
      <c r="U400" s="4" t="str">
        <f t="shared" si="179"/>
        <v>HIGHER</v>
      </c>
      <c r="V400" s="8">
        <v>653</v>
      </c>
      <c r="W400" s="9">
        <f t="shared" si="180"/>
        <v>0.99040988432484056</v>
      </c>
      <c r="X400" s="6">
        <f t="shared" si="181"/>
        <v>30.220600175449576</v>
      </c>
      <c r="Y400" s="6">
        <f t="shared" si="182"/>
        <v>0.38939982455042355</v>
      </c>
      <c r="Z400" s="6">
        <f t="shared" si="183"/>
        <v>0.60101005977441702</v>
      </c>
      <c r="AA400" s="5">
        <f t="shared" si="184"/>
        <v>7</v>
      </c>
      <c r="AB400" s="5">
        <f t="shared" si="185"/>
        <v>2020</v>
      </c>
      <c r="AC400" s="5">
        <f t="shared" si="165"/>
        <v>27</v>
      </c>
      <c r="AF400" s="10">
        <v>70.510000000000005</v>
      </c>
      <c r="AG400" s="8">
        <f t="shared" si="186"/>
        <v>2088.477299056256</v>
      </c>
      <c r="AL400" s="11">
        <f t="shared" si="173"/>
        <v>44013</v>
      </c>
      <c r="AM400" s="10">
        <v>666.25</v>
      </c>
      <c r="AN400" s="6">
        <v>5.3174000000000001</v>
      </c>
      <c r="AO400" s="8">
        <f t="shared" si="187"/>
        <v>160.6950193729356</v>
      </c>
      <c r="AS400" s="14">
        <f t="shared" si="166"/>
        <v>0.15726585094549492</v>
      </c>
      <c r="AT400" s="10">
        <v>306</v>
      </c>
      <c r="AU400" s="6">
        <v>8.99</v>
      </c>
      <c r="AV400" s="6">
        <f t="shared" si="188"/>
        <v>1.4138199999999994</v>
      </c>
      <c r="AW400" s="6">
        <f t="shared" si="189"/>
        <v>1.7107425999999997</v>
      </c>
      <c r="AX400" s="6">
        <f t="shared" si="190"/>
        <v>0.29692260000000026</v>
      </c>
      <c r="AY400" s="12">
        <f t="shared" si="191"/>
        <v>0.33245887395252854</v>
      </c>
      <c r="BB400" s="13">
        <f t="shared" si="192"/>
        <v>605.38865199999998</v>
      </c>
    </row>
    <row r="401" spans="1:54" x14ac:dyDescent="0.25">
      <c r="A401" s="1">
        <v>44014</v>
      </c>
      <c r="B401" s="6">
        <v>30.34</v>
      </c>
      <c r="C401" s="6">
        <v>27.19</v>
      </c>
      <c r="D401" s="6">
        <v>30.34</v>
      </c>
      <c r="E401" s="6">
        <f t="shared" si="174"/>
        <v>30.238527486810156</v>
      </c>
      <c r="F401" s="6">
        <v>29.767007677506623</v>
      </c>
      <c r="G401" s="6">
        <v>43.09</v>
      </c>
      <c r="H401" s="6">
        <v>28.75</v>
      </c>
      <c r="I401" s="6">
        <v>32</v>
      </c>
      <c r="J401" s="6">
        <v>25.004246734609481</v>
      </c>
      <c r="K401" s="6">
        <f t="shared" si="175"/>
        <v>-1.6600000000000001</v>
      </c>
      <c r="L401" s="7">
        <f t="shared" si="167"/>
        <v>6.995753265390519</v>
      </c>
      <c r="M401" s="6">
        <f t="shared" si="168"/>
        <v>1.5899999999999999</v>
      </c>
      <c r="N401" s="6">
        <f t="shared" si="169"/>
        <v>3.1499999999999986</v>
      </c>
      <c r="O401" s="6">
        <f t="shared" si="170"/>
        <v>-1.5599999999999987</v>
      </c>
      <c r="P401" s="6">
        <f t="shared" si="171"/>
        <v>1.5899999999999999</v>
      </c>
      <c r="Q401" s="6">
        <f t="shared" si="176"/>
        <v>1.4885274868101561</v>
      </c>
      <c r="R401" s="6">
        <f t="shared" si="177"/>
        <v>1.0170076775066228</v>
      </c>
      <c r="S401" s="6">
        <f t="shared" si="172"/>
        <v>14.340000000000003</v>
      </c>
      <c r="T401" s="6">
        <f t="shared" si="178"/>
        <v>12.750000000000004</v>
      </c>
      <c r="U401" s="4" t="str">
        <f t="shared" si="179"/>
        <v>HIGHER</v>
      </c>
      <c r="V401" s="8">
        <v>656.25</v>
      </c>
      <c r="W401" s="9">
        <f t="shared" si="180"/>
        <v>0.57299232249337706</v>
      </c>
      <c r="X401" s="6">
        <f t="shared" si="181"/>
        <v>30.265959425243871</v>
      </c>
      <c r="Y401" s="6">
        <f t="shared" si="182"/>
        <v>7.4040574756129018E-2</v>
      </c>
      <c r="Z401" s="6">
        <f t="shared" si="183"/>
        <v>0.49895174773724804</v>
      </c>
      <c r="AA401" s="5">
        <f t="shared" si="184"/>
        <v>7</v>
      </c>
      <c r="AB401" s="5">
        <f t="shared" si="185"/>
        <v>2020</v>
      </c>
      <c r="AC401" s="5">
        <f t="shared" si="165"/>
        <v>27</v>
      </c>
      <c r="AF401" s="10">
        <v>70.569999999999993</v>
      </c>
      <c r="AG401" s="8">
        <f t="shared" si="186"/>
        <v>2100.6577318016421</v>
      </c>
      <c r="AL401" s="11">
        <f t="shared" si="173"/>
        <v>44014</v>
      </c>
      <c r="AM401" s="10">
        <v>667.25</v>
      </c>
      <c r="AN401" s="6">
        <v>5.3596000000000004</v>
      </c>
      <c r="AO401" s="8">
        <f t="shared" si="187"/>
        <v>162.21343613553708</v>
      </c>
      <c r="AS401" s="14">
        <f t="shared" si="166"/>
        <v>0.15503674832962133</v>
      </c>
      <c r="AT401" s="10">
        <v>306</v>
      </c>
      <c r="AU401" s="6">
        <v>8.98</v>
      </c>
      <c r="AV401" s="6">
        <f t="shared" si="188"/>
        <v>1.3922299999999996</v>
      </c>
      <c r="AW401" s="6">
        <f t="shared" si="189"/>
        <v>1.6897843999999989</v>
      </c>
      <c r="AX401" s="6">
        <f t="shared" si="190"/>
        <v>0.29755439999999922</v>
      </c>
      <c r="AY401" s="12">
        <f t="shared" si="191"/>
        <v>0.33049555060247021</v>
      </c>
      <c r="BB401" s="13">
        <f t="shared" si="192"/>
        <v>599.43617800000004</v>
      </c>
    </row>
    <row r="402" spans="1:54" x14ac:dyDescent="0.25">
      <c r="A402" s="1">
        <v>44015</v>
      </c>
      <c r="B402" s="6">
        <v>30.34</v>
      </c>
      <c r="C402" s="6">
        <v>27.19</v>
      </c>
      <c r="D402" s="6">
        <v>30.34</v>
      </c>
      <c r="E402" s="6" t="e">
        <f t="shared" si="174"/>
        <v>#VALUE!</v>
      </c>
      <c r="F402" s="6" t="s">
        <v>43</v>
      </c>
      <c r="G402" s="6">
        <v>43.09</v>
      </c>
      <c r="H402" s="6">
        <v>28.74</v>
      </c>
      <c r="I402" s="6">
        <v>32</v>
      </c>
      <c r="J402" s="6"/>
      <c r="K402" s="6">
        <f t="shared" si="175"/>
        <v>-1.6600000000000001</v>
      </c>
      <c r="L402" s="7" t="str">
        <f t="shared" si="167"/>
        <v/>
      </c>
      <c r="M402" s="6">
        <f t="shared" si="168"/>
        <v>1.6000000000000014</v>
      </c>
      <c r="N402" s="6">
        <f t="shared" si="169"/>
        <v>3.1499999999999986</v>
      </c>
      <c r="O402" s="6">
        <f t="shared" si="170"/>
        <v>-1.5499999999999972</v>
      </c>
      <c r="P402" s="6"/>
      <c r="Q402" s="6" t="e">
        <f t="shared" si="176"/>
        <v>#VALUE!</v>
      </c>
      <c r="R402" s="6" t="str">
        <f t="shared" si="177"/>
        <v/>
      </c>
      <c r="S402" s="6"/>
      <c r="T402" s="6">
        <f t="shared" si="178"/>
        <v>12.750000000000004</v>
      </c>
      <c r="U402" s="4" t="str">
        <f t="shared" si="179"/>
        <v>HIGHER</v>
      </c>
      <c r="W402" s="9"/>
      <c r="X402" s="6" t="str">
        <f t="shared" si="181"/>
        <v/>
      </c>
      <c r="Y402" s="6" t="str">
        <f t="shared" si="182"/>
        <v/>
      </c>
      <c r="Z402" s="6" t="str">
        <f t="shared" si="183"/>
        <v/>
      </c>
      <c r="AA402" s="5">
        <f t="shared" si="184"/>
        <v>7</v>
      </c>
      <c r="AB402" s="5">
        <f t="shared" si="185"/>
        <v>2020</v>
      </c>
      <c r="AC402" s="5">
        <f t="shared" si="165"/>
        <v>27</v>
      </c>
      <c r="AF402" s="10">
        <v>70.63</v>
      </c>
      <c r="AG402" s="8" t="str">
        <f t="shared" si="186"/>
        <v/>
      </c>
      <c r="AL402" s="11">
        <f t="shared" si="173"/>
        <v>44015</v>
      </c>
      <c r="AM402" s="10"/>
      <c r="AN402" s="6">
        <v>5.3158000000000003</v>
      </c>
      <c r="AO402" s="8" t="str">
        <f t="shared" si="187"/>
        <v/>
      </c>
      <c r="AS402" s="14" t="e">
        <f t="shared" si="166"/>
        <v>#DIV/0!</v>
      </c>
      <c r="AT402" s="10"/>
      <c r="AU402" s="6"/>
      <c r="AV402" s="6"/>
      <c r="AW402" s="6"/>
      <c r="AX402" s="6"/>
      <c r="AY402" s="12"/>
      <c r="BB402" s="13">
        <f t="shared" si="192"/>
        <v>599.43617800000004</v>
      </c>
    </row>
    <row r="403" spans="1:54" x14ac:dyDescent="0.25">
      <c r="A403" s="1">
        <v>44018</v>
      </c>
      <c r="B403" s="6">
        <v>30.79</v>
      </c>
      <c r="C403" s="6">
        <v>27.64</v>
      </c>
      <c r="D403" s="6">
        <v>30.79</v>
      </c>
      <c r="E403" s="6">
        <f t="shared" si="174"/>
        <v>30.646390727546454</v>
      </c>
      <c r="F403" s="6">
        <v>29.971124301580954</v>
      </c>
      <c r="G403" s="6">
        <v>43.54</v>
      </c>
      <c r="H403" s="6">
        <v>29.23</v>
      </c>
      <c r="I403" s="6">
        <v>32.25</v>
      </c>
      <c r="J403" s="6">
        <v>25.379959183147498</v>
      </c>
      <c r="K403" s="6">
        <f t="shared" si="175"/>
        <v>-1.4600000000000009</v>
      </c>
      <c r="L403" s="7">
        <f t="shared" si="167"/>
        <v>6.8700408168525016</v>
      </c>
      <c r="M403" s="6">
        <f t="shared" si="168"/>
        <v>1.5599999999999987</v>
      </c>
      <c r="N403" s="6">
        <f t="shared" si="169"/>
        <v>3.1499999999999986</v>
      </c>
      <c r="O403" s="6">
        <f t="shared" si="170"/>
        <v>-1.5899999999999999</v>
      </c>
      <c r="P403" s="6">
        <f t="shared" ref="P403:P466" si="193">D403-H403</f>
        <v>1.5599999999999987</v>
      </c>
      <c r="Q403" s="6">
        <f t="shared" si="176"/>
        <v>1.4163907275464531</v>
      </c>
      <c r="R403" s="6">
        <f t="shared" si="177"/>
        <v>0.74112430158095322</v>
      </c>
      <c r="S403" s="6">
        <f t="shared" ref="S403:S466" si="194">G403-H403</f>
        <v>14.309999999999999</v>
      </c>
      <c r="T403" s="6">
        <f t="shared" si="178"/>
        <v>12.75</v>
      </c>
      <c r="U403" s="4" t="str">
        <f t="shared" si="179"/>
        <v>HIGHER</v>
      </c>
      <c r="V403" s="8">
        <v>660.75</v>
      </c>
      <c r="W403" s="9">
        <f t="shared" si="180"/>
        <v>0.81887569841904551</v>
      </c>
      <c r="X403" s="6">
        <f t="shared" si="181"/>
        <v>30.674192673392533</v>
      </c>
      <c r="Y403" s="6">
        <f t="shared" si="182"/>
        <v>0.11580732660746662</v>
      </c>
      <c r="Z403" s="6">
        <f t="shared" si="183"/>
        <v>0.70306837181157888</v>
      </c>
      <c r="AA403" s="5">
        <f t="shared" si="184"/>
        <v>7</v>
      </c>
      <c r="AB403" s="5">
        <f t="shared" si="185"/>
        <v>2020</v>
      </c>
      <c r="AC403" s="5">
        <f t="shared" si="165"/>
        <v>28</v>
      </c>
      <c r="AF403" s="10">
        <v>70.8</v>
      </c>
      <c r="AG403" s="8">
        <f t="shared" si="186"/>
        <v>2121.9556005519316</v>
      </c>
      <c r="AL403" s="11">
        <f t="shared" si="173"/>
        <v>44018</v>
      </c>
      <c r="AM403" s="10">
        <v>676.25</v>
      </c>
      <c r="AN403" s="6">
        <v>5.3562000000000003</v>
      </c>
      <c r="AO403" s="8">
        <f t="shared" si="187"/>
        <v>164.29711079722514</v>
      </c>
      <c r="AS403" s="14">
        <f t="shared" si="166"/>
        <v>0.15583664459161128</v>
      </c>
      <c r="AT403" s="10">
        <v>308</v>
      </c>
      <c r="AU403" s="6">
        <v>9.06</v>
      </c>
      <c r="AV403" s="6">
        <f>(((C403/100*11.7)+(AT403/2000*47))-(AU403))</f>
        <v>1.4118799999999982</v>
      </c>
      <c r="AW403" s="6">
        <f t="shared" si="189"/>
        <v>1.7083813999999986</v>
      </c>
      <c r="AX403" s="6">
        <f>AW403-AV403</f>
        <v>0.29650140000000036</v>
      </c>
      <c r="AY403" s="12">
        <f t="shared" si="191"/>
        <v>0.33231430856525068</v>
      </c>
      <c r="BB403" s="13">
        <f t="shared" si="192"/>
        <v>609.35696799999994</v>
      </c>
    </row>
    <row r="404" spans="1:54" x14ac:dyDescent="0.25">
      <c r="A404" s="1">
        <v>44019</v>
      </c>
      <c r="B404" s="6">
        <v>31.12</v>
      </c>
      <c r="C404" s="6">
        <v>27.97</v>
      </c>
      <c r="D404" s="6">
        <v>31.12</v>
      </c>
      <c r="E404" s="6">
        <f t="shared" si="174"/>
        <v>31.620730691527594</v>
      </c>
      <c r="F404" s="6">
        <v>31.048406484195478</v>
      </c>
      <c r="G404" s="6">
        <v>43.87</v>
      </c>
      <c r="H404" s="6">
        <v>29.56</v>
      </c>
      <c r="I404" s="6">
        <v>32.25</v>
      </c>
      <c r="J404" s="6">
        <v>25.052148259896587</v>
      </c>
      <c r="K404" s="6">
        <f t="shared" si="175"/>
        <v>-1.129999999999999</v>
      </c>
      <c r="L404" s="7">
        <f t="shared" si="167"/>
        <v>7.1978517401034132</v>
      </c>
      <c r="M404" s="6">
        <f t="shared" si="168"/>
        <v>1.5600000000000023</v>
      </c>
      <c r="N404" s="6">
        <f t="shared" si="169"/>
        <v>3.1500000000000021</v>
      </c>
      <c r="O404" s="6">
        <f t="shared" si="170"/>
        <v>-1.5899999999999999</v>
      </c>
      <c r="P404" s="6">
        <f t="shared" si="193"/>
        <v>1.5600000000000023</v>
      </c>
      <c r="Q404" s="6">
        <f t="shared" si="176"/>
        <v>2.0607306915275956</v>
      </c>
      <c r="R404" s="6">
        <f t="shared" si="177"/>
        <v>1.4884064841954796</v>
      </c>
      <c r="S404" s="6">
        <f t="shared" si="194"/>
        <v>14.309999999999999</v>
      </c>
      <c r="T404" s="6">
        <f t="shared" si="178"/>
        <v>12.749999999999996</v>
      </c>
      <c r="U404" s="4" t="str">
        <f t="shared" si="179"/>
        <v>HIGHER</v>
      </c>
      <c r="V404" s="8">
        <v>684.5</v>
      </c>
      <c r="W404" s="9">
        <f t="shared" si="180"/>
        <v>7.1593515804522667E-2</v>
      </c>
      <c r="X404" s="6">
        <f t="shared" si="181"/>
        <v>31.649416543969892</v>
      </c>
      <c r="Y404" s="6">
        <f t="shared" si="182"/>
        <v>-0.5294165439698908</v>
      </c>
      <c r="Z404" s="6">
        <f t="shared" si="183"/>
        <v>0.60101005977441346</v>
      </c>
      <c r="AA404" s="5">
        <f t="shared" si="184"/>
        <v>7</v>
      </c>
      <c r="AB404" s="5">
        <f t="shared" si="185"/>
        <v>2020</v>
      </c>
      <c r="AC404" s="5">
        <f t="shared" si="165"/>
        <v>28</v>
      </c>
      <c r="AF404" s="10">
        <v>70.87</v>
      </c>
      <c r="AG404" s="8">
        <f t="shared" si="186"/>
        <v>2200.400567534934</v>
      </c>
      <c r="AL404" s="11">
        <f t="shared" si="173"/>
        <v>44019</v>
      </c>
      <c r="AM404" s="10">
        <v>697.75</v>
      </c>
      <c r="AN404" s="6">
        <v>5.3789999999999996</v>
      </c>
      <c r="AO404" s="8">
        <f t="shared" si="187"/>
        <v>170.24221159001408</v>
      </c>
      <c r="AS404" s="14">
        <f t="shared" si="166"/>
        <v>0.15746570796460191</v>
      </c>
      <c r="AT404" s="10">
        <v>306</v>
      </c>
      <c r="AU404" s="6">
        <v>9.0399999999999991</v>
      </c>
      <c r="AV404" s="6">
        <f t="shared" ref="AV404:AV467" si="195">(((C404/100*11.7)+(AT404/2000*47))-(AU404))</f>
        <v>1.423490000000001</v>
      </c>
      <c r="AW404" s="6">
        <f t="shared" si="189"/>
        <v>1.7192192000000013</v>
      </c>
      <c r="AX404" s="6">
        <f t="shared" ref="AX404:AX467" si="196">AW404-AV404</f>
        <v>0.29572920000000025</v>
      </c>
      <c r="AY404" s="12">
        <f t="shared" si="191"/>
        <v>0.33613612948253513</v>
      </c>
      <c r="BB404" s="13">
        <f t="shared" si="192"/>
        <v>616.63221399999998</v>
      </c>
    </row>
    <row r="405" spans="1:54" x14ac:dyDescent="0.25">
      <c r="A405" s="1">
        <v>44020</v>
      </c>
      <c r="B405" s="6">
        <v>30.8</v>
      </c>
      <c r="C405" s="6">
        <v>28.55</v>
      </c>
      <c r="D405" s="6">
        <v>28.71</v>
      </c>
      <c r="E405" s="6">
        <f t="shared" si="174"/>
        <v>31.326162795440272</v>
      </c>
      <c r="F405" s="6">
        <v>30.753571360532554</v>
      </c>
      <c r="G405" s="6">
        <v>43.55</v>
      </c>
      <c r="H405" s="6">
        <v>29.21</v>
      </c>
      <c r="I405" s="6">
        <v>32.25</v>
      </c>
      <c r="J405" s="6">
        <v>25.597626788062879</v>
      </c>
      <c r="K405" s="6">
        <f t="shared" si="175"/>
        <v>-1.4499999999999993</v>
      </c>
      <c r="L405" s="7">
        <f t="shared" si="167"/>
        <v>6.6523732119371211</v>
      </c>
      <c r="M405" s="6">
        <f t="shared" si="168"/>
        <v>1.5899999999999999</v>
      </c>
      <c r="N405" s="6">
        <f t="shared" si="169"/>
        <v>2.25</v>
      </c>
      <c r="O405" s="6">
        <f t="shared" si="170"/>
        <v>-0.66000000000000014</v>
      </c>
      <c r="P405" s="6">
        <f t="shared" si="193"/>
        <v>-0.5</v>
      </c>
      <c r="Q405" s="6">
        <f t="shared" si="176"/>
        <v>2.1161627954402711</v>
      </c>
      <c r="R405" s="6">
        <f t="shared" si="177"/>
        <v>1.5435713605325532</v>
      </c>
      <c r="S405" s="6">
        <f t="shared" si="194"/>
        <v>14.339999999999996</v>
      </c>
      <c r="T405" s="6">
        <f t="shared" si="178"/>
        <v>12.749999999999996</v>
      </c>
      <c r="U405" s="4" t="str">
        <f t="shared" si="179"/>
        <v>HIGHER</v>
      </c>
      <c r="V405" s="8">
        <v>678</v>
      </c>
      <c r="W405" s="9">
        <f t="shared" si="180"/>
        <v>-2.0435713605325532</v>
      </c>
      <c r="X405" s="6">
        <f t="shared" si="181"/>
        <v>31.354581420306971</v>
      </c>
      <c r="Y405" s="6">
        <f t="shared" si="182"/>
        <v>-2.6445814203069702</v>
      </c>
      <c r="Z405" s="6">
        <f t="shared" si="183"/>
        <v>0.60101005977441702</v>
      </c>
      <c r="AA405" s="5">
        <f t="shared" si="184"/>
        <v>7</v>
      </c>
      <c r="AB405" s="5">
        <f t="shared" si="185"/>
        <v>2020</v>
      </c>
      <c r="AC405" s="5">
        <f t="shared" si="165"/>
        <v>28</v>
      </c>
      <c r="AF405" s="10">
        <v>70.787999999999997</v>
      </c>
      <c r="AG405" s="8">
        <f t="shared" si="186"/>
        <v>2176.9838094693787</v>
      </c>
      <c r="AL405" s="11">
        <f t="shared" si="173"/>
        <v>44020</v>
      </c>
      <c r="AM405" s="10">
        <v>691.25</v>
      </c>
      <c r="AN405" s="6">
        <v>5.3422000000000001</v>
      </c>
      <c r="AO405" s="8">
        <f t="shared" si="187"/>
        <v>167.50244486356394</v>
      </c>
      <c r="AS405" s="14">
        <f t="shared" si="166"/>
        <v>0.1649277777777779</v>
      </c>
      <c r="AT405" s="10">
        <v>304</v>
      </c>
      <c r="AU405" s="6">
        <v>9</v>
      </c>
      <c r="AV405" s="6">
        <f t="shared" si="195"/>
        <v>1.4843500000000009</v>
      </c>
      <c r="AW405" s="6">
        <f t="shared" si="189"/>
        <v>1.6755279999999999</v>
      </c>
      <c r="AX405" s="6">
        <f t="shared" si="196"/>
        <v>0.19117799999999896</v>
      </c>
      <c r="AY405" s="12">
        <f t="shared" si="191"/>
        <v>0.33529346086568163</v>
      </c>
      <c r="BB405" s="13">
        <f t="shared" si="192"/>
        <v>629.41900999999996</v>
      </c>
    </row>
    <row r="406" spans="1:54" x14ac:dyDescent="0.25">
      <c r="A406" s="1">
        <v>44021</v>
      </c>
      <c r="B406" s="6">
        <v>30.54</v>
      </c>
      <c r="C406" s="6">
        <v>27.39</v>
      </c>
      <c r="D406" s="6">
        <v>30.54</v>
      </c>
      <c r="E406" s="6" t="e">
        <f t="shared" si="174"/>
        <v>#VALUE!</v>
      </c>
      <c r="F406" s="6" t="s">
        <v>43</v>
      </c>
      <c r="G406" s="6">
        <v>43.29</v>
      </c>
      <c r="H406" s="6">
        <v>28.92</v>
      </c>
      <c r="I406" s="6">
        <v>32.25</v>
      </c>
      <c r="J406" s="6">
        <v>25.597097771241106</v>
      </c>
      <c r="K406" s="6">
        <f t="shared" si="175"/>
        <v>-1.7100000000000009</v>
      </c>
      <c r="L406" s="7">
        <f t="shared" si="167"/>
        <v>6.6529022287588937</v>
      </c>
      <c r="M406" s="6">
        <f t="shared" si="168"/>
        <v>1.6199999999999974</v>
      </c>
      <c r="N406" s="6">
        <f t="shared" si="169"/>
        <v>3.1499999999999986</v>
      </c>
      <c r="O406" s="6">
        <f t="shared" si="170"/>
        <v>-1.5300000000000011</v>
      </c>
      <c r="P406" s="6">
        <f t="shared" si="193"/>
        <v>1.6199999999999974</v>
      </c>
      <c r="Q406" s="6" t="e">
        <f t="shared" si="176"/>
        <v>#VALUE!</v>
      </c>
      <c r="R406" s="6" t="str">
        <f t="shared" si="177"/>
        <v/>
      </c>
      <c r="S406" s="6">
        <f t="shared" si="194"/>
        <v>14.369999999999997</v>
      </c>
      <c r="T406" s="6">
        <f t="shared" si="178"/>
        <v>12.75</v>
      </c>
      <c r="U406" s="4" t="str">
        <f t="shared" si="179"/>
        <v>HIGHER</v>
      </c>
      <c r="W406" s="9"/>
      <c r="X406" s="6" t="str">
        <f t="shared" si="181"/>
        <v/>
      </c>
      <c r="Y406" s="6" t="str">
        <f t="shared" si="182"/>
        <v/>
      </c>
      <c r="Z406" s="6" t="str">
        <f t="shared" si="183"/>
        <v/>
      </c>
      <c r="AA406" s="5">
        <f t="shared" si="184"/>
        <v>7</v>
      </c>
      <c r="AB406" s="5">
        <f t="shared" si="185"/>
        <v>2020</v>
      </c>
      <c r="AC406" s="5">
        <f t="shared" si="165"/>
        <v>28</v>
      </c>
      <c r="AF406" s="10">
        <v>70.787999999999997</v>
      </c>
      <c r="AG406" s="8" t="str">
        <f t="shared" si="186"/>
        <v/>
      </c>
      <c r="AL406" s="11">
        <f t="shared" si="173"/>
        <v>44021</v>
      </c>
      <c r="AM406" s="10"/>
      <c r="AN406" s="6">
        <v>5.3413000000000004</v>
      </c>
      <c r="AO406" s="8" t="str">
        <f t="shared" si="187"/>
        <v/>
      </c>
      <c r="AS406" s="14">
        <f t="shared" si="166"/>
        <v>0.15255862831858427</v>
      </c>
      <c r="AT406" s="10">
        <v>307</v>
      </c>
      <c r="AU406" s="6">
        <v>9.0399999999999991</v>
      </c>
      <c r="AV406" s="6">
        <f t="shared" si="195"/>
        <v>1.3791300000000017</v>
      </c>
      <c r="AW406" s="6">
        <f t="shared" si="189"/>
        <v>1.6762164000000013</v>
      </c>
      <c r="AX406" s="6">
        <f t="shared" si="196"/>
        <v>0.29708639999999953</v>
      </c>
      <c r="AY406" s="12">
        <f t="shared" si="191"/>
        <v>0.3312278450973703</v>
      </c>
      <c r="BB406" s="13">
        <f t="shared" si="192"/>
        <v>603.845418</v>
      </c>
    </row>
    <row r="407" spans="1:54" x14ac:dyDescent="0.25">
      <c r="A407" s="1">
        <v>44022</v>
      </c>
      <c r="B407" s="6">
        <v>30.47</v>
      </c>
      <c r="C407" s="6">
        <v>27.32</v>
      </c>
      <c r="D407" s="6">
        <v>30.47</v>
      </c>
      <c r="E407" s="6">
        <f t="shared" si="174"/>
        <v>31.462117209019034</v>
      </c>
      <c r="F407" s="6" t="s">
        <v>43</v>
      </c>
      <c r="G407" s="6">
        <v>43.22</v>
      </c>
      <c r="H407" s="6">
        <v>28.84</v>
      </c>
      <c r="I407" s="6">
        <v>32.25</v>
      </c>
      <c r="J407" s="6">
        <v>25.679462711873843</v>
      </c>
      <c r="K407" s="6">
        <f t="shared" si="175"/>
        <v>-1.7800000000000011</v>
      </c>
      <c r="L407" s="7">
        <f t="shared" si="167"/>
        <v>6.5705372881261574</v>
      </c>
      <c r="M407" s="6">
        <f t="shared" si="168"/>
        <v>1.629999999999999</v>
      </c>
      <c r="N407" s="6">
        <f t="shared" si="169"/>
        <v>3.1499999999999986</v>
      </c>
      <c r="O407" s="6">
        <f t="shared" si="170"/>
        <v>-1.5199999999999996</v>
      </c>
      <c r="P407" s="6">
        <f t="shared" si="193"/>
        <v>1.629999999999999</v>
      </c>
      <c r="Q407" s="6">
        <f t="shared" si="176"/>
        <v>2.6221172090190343</v>
      </c>
      <c r="R407" s="6" t="str">
        <f t="shared" si="177"/>
        <v/>
      </c>
      <c r="S407" s="6">
        <f t="shared" si="194"/>
        <v>14.379999999999999</v>
      </c>
      <c r="T407" s="6">
        <f t="shared" si="178"/>
        <v>12.75</v>
      </c>
      <c r="U407" s="4" t="str">
        <f t="shared" si="179"/>
        <v>HIGHER</v>
      </c>
      <c r="W407" s="9"/>
      <c r="X407" s="6">
        <f t="shared" si="181"/>
        <v>31.490659169689859</v>
      </c>
      <c r="Y407" s="6">
        <f t="shared" si="182"/>
        <v>-1.0206591696898606</v>
      </c>
      <c r="Z407" s="6" t="str">
        <f t="shared" si="183"/>
        <v/>
      </c>
      <c r="AA407" s="5">
        <f t="shared" si="184"/>
        <v>7</v>
      </c>
      <c r="AB407" s="5">
        <f t="shared" si="185"/>
        <v>2020</v>
      </c>
      <c r="AC407" s="5">
        <f t="shared" si="165"/>
        <v>28</v>
      </c>
      <c r="AF407" s="10">
        <v>70.86</v>
      </c>
      <c r="AG407" s="8" t="str">
        <f t="shared" si="186"/>
        <v/>
      </c>
      <c r="AL407" s="11">
        <f t="shared" si="173"/>
        <v>44022</v>
      </c>
      <c r="AM407" s="10">
        <v>694.25</v>
      </c>
      <c r="AN407" s="6">
        <v>5.3238000000000003</v>
      </c>
      <c r="AO407" s="8">
        <f t="shared" si="187"/>
        <v>167.64997128759489</v>
      </c>
      <c r="AS407" s="14">
        <f t="shared" si="166"/>
        <v>0.15402013422818786</v>
      </c>
      <c r="AT407" s="10">
        <v>303</v>
      </c>
      <c r="AU407" s="6">
        <v>8.94</v>
      </c>
      <c r="AV407" s="6">
        <f t="shared" si="195"/>
        <v>1.3769399999999994</v>
      </c>
      <c r="AW407" s="6">
        <f t="shared" si="189"/>
        <v>1.6741902</v>
      </c>
      <c r="AX407" s="6">
        <f t="shared" si="196"/>
        <v>0.29725020000000058</v>
      </c>
      <c r="AY407" s="12">
        <f t="shared" si="191"/>
        <v>0.33362906146559496</v>
      </c>
      <c r="BB407" s="13">
        <f t="shared" si="192"/>
        <v>602.30218400000001</v>
      </c>
    </row>
    <row r="408" spans="1:54" x14ac:dyDescent="0.25">
      <c r="A408" s="1">
        <v>44025</v>
      </c>
      <c r="B408" s="6">
        <v>30.22</v>
      </c>
      <c r="C408" s="6">
        <v>27.07</v>
      </c>
      <c r="D408" s="6">
        <v>30.22</v>
      </c>
      <c r="E408" s="6">
        <f t="shared" si="174"/>
        <v>31.405469536694554</v>
      </c>
      <c r="F408" s="6">
        <v>30.832950047672576</v>
      </c>
      <c r="G408" s="6">
        <v>42.97</v>
      </c>
      <c r="H408" s="6">
        <v>28.7</v>
      </c>
      <c r="I408" s="6">
        <v>32.25</v>
      </c>
      <c r="J408" s="6">
        <v>25.829868430491771</v>
      </c>
      <c r="K408" s="6">
        <f t="shared" si="175"/>
        <v>-2.0300000000000011</v>
      </c>
      <c r="L408" s="7">
        <f t="shared" si="167"/>
        <v>6.4201315695082286</v>
      </c>
      <c r="M408" s="6">
        <f t="shared" si="168"/>
        <v>1.5199999999999996</v>
      </c>
      <c r="N408" s="6">
        <f t="shared" si="169"/>
        <v>3.1499999999999986</v>
      </c>
      <c r="O408" s="6">
        <f t="shared" si="170"/>
        <v>-1.629999999999999</v>
      </c>
      <c r="P408" s="6">
        <f t="shared" si="193"/>
        <v>1.5199999999999996</v>
      </c>
      <c r="Q408" s="6">
        <f t="shared" si="176"/>
        <v>2.7054695366945545</v>
      </c>
      <c r="R408" s="6">
        <f t="shared" si="177"/>
        <v>2.1329500476725762</v>
      </c>
      <c r="S408" s="6">
        <f t="shared" si="194"/>
        <v>14.27</v>
      </c>
      <c r="T408" s="6">
        <f t="shared" si="178"/>
        <v>12.75</v>
      </c>
      <c r="U408" s="4" t="str">
        <f t="shared" si="179"/>
        <v>HIGHER</v>
      </c>
      <c r="V408" s="8">
        <v>679.75</v>
      </c>
      <c r="W408" s="9">
        <f t="shared" si="180"/>
        <v>-0.61295004767257666</v>
      </c>
      <c r="X408" s="6">
        <f t="shared" si="181"/>
        <v>31.433960107446989</v>
      </c>
      <c r="Y408" s="6">
        <f t="shared" si="182"/>
        <v>-1.2139601074469901</v>
      </c>
      <c r="Z408" s="6">
        <f t="shared" si="183"/>
        <v>0.60101005977441346</v>
      </c>
      <c r="AA408" s="5">
        <f t="shared" si="184"/>
        <v>7</v>
      </c>
      <c r="AB408" s="5">
        <f t="shared" si="185"/>
        <v>2020</v>
      </c>
      <c r="AC408" s="5">
        <f t="shared" ref="AC408:AC471" si="197">WEEKNUM(A408)</f>
        <v>29</v>
      </c>
      <c r="AF408" s="10">
        <v>71.087999999999994</v>
      </c>
      <c r="AG408" s="8">
        <f t="shared" si="186"/>
        <v>2191.8527529889479</v>
      </c>
      <c r="AL408" s="11">
        <f t="shared" si="173"/>
        <v>44025</v>
      </c>
      <c r="AM408" s="10">
        <v>693</v>
      </c>
      <c r="AN408" s="6">
        <v>5.4039999999999999</v>
      </c>
      <c r="AO408" s="8">
        <f t="shared" si="187"/>
        <v>169.86912042064355</v>
      </c>
      <c r="AS408" s="14">
        <f t="shared" si="166"/>
        <v>0.14638933030646972</v>
      </c>
      <c r="AT408" s="10">
        <v>295</v>
      </c>
      <c r="AU408" s="6">
        <v>8.81</v>
      </c>
      <c r="AV408" s="6">
        <f t="shared" si="195"/>
        <v>1.2896899999999984</v>
      </c>
      <c r="AW408" s="6">
        <f t="shared" si="189"/>
        <v>1.5875251999999982</v>
      </c>
      <c r="AX408" s="6">
        <f t="shared" si="196"/>
        <v>0.29783519999999974</v>
      </c>
      <c r="AY408" s="12">
        <f t="shared" si="191"/>
        <v>0.33775878275622268</v>
      </c>
      <c r="BB408" s="13">
        <f t="shared" si="192"/>
        <v>596.79063399999995</v>
      </c>
    </row>
    <row r="409" spans="1:54" x14ac:dyDescent="0.25">
      <c r="A409" s="1">
        <v>44026</v>
      </c>
      <c r="B409" s="6">
        <v>30.71</v>
      </c>
      <c r="C409" s="6">
        <v>27.56</v>
      </c>
      <c r="D409" s="6">
        <v>30.71</v>
      </c>
      <c r="E409" s="6">
        <f t="shared" si="174"/>
        <v>33.02559296517483</v>
      </c>
      <c r="F409" s="6">
        <v>32.057649792118561</v>
      </c>
      <c r="G409" s="6">
        <v>43.46</v>
      </c>
      <c r="H409" s="6">
        <v>29.09</v>
      </c>
      <c r="I409" s="6">
        <v>32.25</v>
      </c>
      <c r="J409" s="6">
        <v>26.569382494315725</v>
      </c>
      <c r="K409" s="6">
        <f t="shared" si="175"/>
        <v>-1.5399999999999991</v>
      </c>
      <c r="L409" s="7">
        <f t="shared" si="167"/>
        <v>5.6806175056842747</v>
      </c>
      <c r="M409" s="6">
        <f t="shared" si="168"/>
        <v>1.620000000000001</v>
      </c>
      <c r="N409" s="6">
        <f t="shared" si="169"/>
        <v>3.1500000000000021</v>
      </c>
      <c r="O409" s="6">
        <f t="shared" si="170"/>
        <v>-1.5300000000000011</v>
      </c>
      <c r="P409" s="6">
        <f t="shared" si="193"/>
        <v>1.620000000000001</v>
      </c>
      <c r="Q409" s="6">
        <f t="shared" si="176"/>
        <v>3.9355929651748305</v>
      </c>
      <c r="R409" s="6">
        <f t="shared" si="177"/>
        <v>2.9676497921185607</v>
      </c>
      <c r="S409" s="6">
        <f t="shared" si="194"/>
        <v>14.370000000000001</v>
      </c>
      <c r="T409" s="6">
        <f t="shared" si="178"/>
        <v>12.75</v>
      </c>
      <c r="U409" s="4" t="str">
        <f t="shared" si="179"/>
        <v>HIGHER</v>
      </c>
      <c r="V409" s="8">
        <v>706.75</v>
      </c>
      <c r="W409" s="9">
        <f t="shared" si="180"/>
        <v>-1.3476497921185597</v>
      </c>
      <c r="X409" s="6">
        <f t="shared" si="181"/>
        <v>33.055553287593064</v>
      </c>
      <c r="Y409" s="6">
        <f t="shared" si="182"/>
        <v>-2.3455532875930629</v>
      </c>
      <c r="Z409" s="6">
        <f t="shared" si="183"/>
        <v>0.99790349547450319</v>
      </c>
      <c r="AA409" s="5">
        <f t="shared" si="184"/>
        <v>7</v>
      </c>
      <c r="AB409" s="5">
        <f t="shared" si="185"/>
        <v>2020</v>
      </c>
      <c r="AC409" s="5">
        <f t="shared" si="197"/>
        <v>29</v>
      </c>
      <c r="AF409" s="10">
        <v>71.22</v>
      </c>
      <c r="AG409" s="8">
        <f t="shared" si="186"/>
        <v>2283.1458181946841</v>
      </c>
      <c r="AL409" s="11">
        <f t="shared" si="173"/>
        <v>44026</v>
      </c>
      <c r="AM409" s="10">
        <v>728.75</v>
      </c>
      <c r="AN409" s="6">
        <v>5.3673999999999999</v>
      </c>
      <c r="AO409" s="8">
        <f t="shared" si="187"/>
        <v>177.42237671582703</v>
      </c>
      <c r="AS409" s="14">
        <f t="shared" si="166"/>
        <v>0.14768587570621466</v>
      </c>
      <c r="AT409" s="10">
        <v>295</v>
      </c>
      <c r="AU409" s="6">
        <v>8.85</v>
      </c>
      <c r="AV409" s="6">
        <f t="shared" si="195"/>
        <v>1.3070199999999996</v>
      </c>
      <c r="AW409" s="6">
        <f t="shared" si="189"/>
        <v>1.6037085999999992</v>
      </c>
      <c r="AX409" s="6">
        <f t="shared" si="196"/>
        <v>0.29668859999999952</v>
      </c>
      <c r="AY409" s="12">
        <f t="shared" si="191"/>
        <v>0.34136583576946433</v>
      </c>
      <c r="BB409" s="13">
        <f t="shared" si="192"/>
        <v>607.59327199999996</v>
      </c>
    </row>
    <row r="410" spans="1:54" x14ac:dyDescent="0.25">
      <c r="A410" s="1">
        <v>44027</v>
      </c>
      <c r="B410" s="6">
        <v>31.05</v>
      </c>
      <c r="C410" s="6">
        <v>27.9</v>
      </c>
      <c r="D410" s="6">
        <v>32.049999999999997</v>
      </c>
      <c r="E410" s="6">
        <f t="shared" si="174"/>
        <v>33.444785740376012</v>
      </c>
      <c r="F410" s="6">
        <v>32.068989604567136</v>
      </c>
      <c r="G410" s="6">
        <v>43.8</v>
      </c>
      <c r="H410" s="6">
        <v>29.37</v>
      </c>
      <c r="I410" s="6">
        <v>33.75</v>
      </c>
      <c r="J410" s="6">
        <v>27.300731566332029</v>
      </c>
      <c r="K410" s="6">
        <f t="shared" si="175"/>
        <v>-2.6999999999999993</v>
      </c>
      <c r="L410" s="7">
        <f t="shared" si="167"/>
        <v>6.4492684336679709</v>
      </c>
      <c r="M410" s="6">
        <f t="shared" si="168"/>
        <v>1.6799999999999997</v>
      </c>
      <c r="N410" s="6">
        <f t="shared" si="169"/>
        <v>3.1500000000000021</v>
      </c>
      <c r="O410" s="6">
        <f t="shared" si="170"/>
        <v>-1.4700000000000024</v>
      </c>
      <c r="P410" s="6">
        <f t="shared" si="193"/>
        <v>2.6799999999999962</v>
      </c>
      <c r="Q410" s="6">
        <f t="shared" si="176"/>
        <v>4.0747857403760115</v>
      </c>
      <c r="R410" s="6">
        <f t="shared" si="177"/>
        <v>2.6989896045671351</v>
      </c>
      <c r="S410" s="6">
        <f t="shared" si="194"/>
        <v>14.429999999999996</v>
      </c>
      <c r="T410" s="6">
        <f t="shared" si="178"/>
        <v>12.749999999999996</v>
      </c>
      <c r="U410" s="4" t="str">
        <f t="shared" si="179"/>
        <v>HIGHER</v>
      </c>
      <c r="V410" s="8">
        <v>707</v>
      </c>
      <c r="W410" s="9">
        <f t="shared" si="180"/>
        <v>-1.898960456713894E-2</v>
      </c>
      <c r="X410" s="6">
        <f t="shared" si="181"/>
        <v>33.475126348190301</v>
      </c>
      <c r="Y410" s="6">
        <f t="shared" si="182"/>
        <v>-1.4251263481903038</v>
      </c>
      <c r="Z410" s="6">
        <f t="shared" si="183"/>
        <v>1.4061367436231649</v>
      </c>
      <c r="AA410" s="5">
        <f t="shared" si="184"/>
        <v>7</v>
      </c>
      <c r="AB410" s="5">
        <f t="shared" si="185"/>
        <v>2020</v>
      </c>
      <c r="AC410" s="5">
        <f t="shared" si="197"/>
        <v>29</v>
      </c>
      <c r="AF410" s="10">
        <v>71.206999999999994</v>
      </c>
      <c r="AG410" s="8">
        <f t="shared" si="186"/>
        <v>2283.5365427724118</v>
      </c>
      <c r="AL410" s="11">
        <f t="shared" si="173"/>
        <v>44027</v>
      </c>
      <c r="AM410" s="10">
        <v>738</v>
      </c>
      <c r="AN410" s="6">
        <v>5.3697999999999997</v>
      </c>
      <c r="AO410" s="8">
        <f t="shared" si="187"/>
        <v>179.75473346451227</v>
      </c>
      <c r="AS410" s="14">
        <f t="shared" si="166"/>
        <v>0.14449048152295615</v>
      </c>
      <c r="AT410" s="10">
        <v>296</v>
      </c>
      <c r="AU410" s="6">
        <v>8.93</v>
      </c>
      <c r="AV410" s="6">
        <f t="shared" si="195"/>
        <v>1.2902999999999984</v>
      </c>
      <c r="AW410" s="6">
        <f t="shared" si="189"/>
        <v>1.5861929999999997</v>
      </c>
      <c r="AX410" s="6">
        <f t="shared" si="196"/>
        <v>0.29589300000000129</v>
      </c>
      <c r="AY410" s="12">
        <f t="shared" si="191"/>
        <v>0.3430825821500918</v>
      </c>
      <c r="BB410" s="13">
        <f t="shared" si="192"/>
        <v>615.08897999999999</v>
      </c>
    </row>
    <row r="411" spans="1:54" x14ac:dyDescent="0.25">
      <c r="A411" s="1">
        <v>44028</v>
      </c>
      <c r="B411" s="6">
        <v>32.17</v>
      </c>
      <c r="C411" s="6">
        <v>29.02</v>
      </c>
      <c r="D411" s="6">
        <v>32.520000000000003</v>
      </c>
      <c r="E411" s="6">
        <f t="shared" si="174"/>
        <v>33.09357017196421</v>
      </c>
      <c r="F411" s="6">
        <v>32.318465478435762</v>
      </c>
      <c r="G411" s="6">
        <v>44.27</v>
      </c>
      <c r="H411" s="6">
        <v>29.84</v>
      </c>
      <c r="I411" s="6">
        <v>33.75</v>
      </c>
      <c r="J411" s="6">
        <v>26.762595342766652</v>
      </c>
      <c r="K411" s="6">
        <f t="shared" si="175"/>
        <v>-1.5799999999999983</v>
      </c>
      <c r="L411" s="7">
        <f t="shared" si="167"/>
        <v>6.9874046572333484</v>
      </c>
      <c r="M411" s="6">
        <f t="shared" si="168"/>
        <v>2.3300000000000018</v>
      </c>
      <c r="N411" s="6">
        <f t="shared" si="169"/>
        <v>3.1500000000000021</v>
      </c>
      <c r="O411" s="6">
        <f t="shared" si="170"/>
        <v>-0.82000000000000028</v>
      </c>
      <c r="P411" s="6">
        <f t="shared" si="193"/>
        <v>2.6800000000000033</v>
      </c>
      <c r="Q411" s="6">
        <f t="shared" si="176"/>
        <v>3.2535701719642098</v>
      </c>
      <c r="R411" s="6">
        <f t="shared" si="177"/>
        <v>2.478465478435762</v>
      </c>
      <c r="S411" s="6">
        <f t="shared" si="194"/>
        <v>14.430000000000003</v>
      </c>
      <c r="T411" s="6">
        <f t="shared" si="178"/>
        <v>12.100000000000001</v>
      </c>
      <c r="U411" s="4" t="str">
        <f t="shared" si="179"/>
        <v>HIGHER</v>
      </c>
      <c r="V411" s="8">
        <v>712.5</v>
      </c>
      <c r="W411" s="9">
        <f t="shared" si="180"/>
        <v>0.20153452156424123</v>
      </c>
      <c r="X411" s="6">
        <f t="shared" si="181"/>
        <v>33.12359216228451</v>
      </c>
      <c r="Y411" s="6">
        <f t="shared" si="182"/>
        <v>-0.60359216228450663</v>
      </c>
      <c r="Z411" s="6">
        <f t="shared" si="183"/>
        <v>0.80512668384874786</v>
      </c>
      <c r="AA411" s="5">
        <f t="shared" si="184"/>
        <v>7</v>
      </c>
      <c r="AB411" s="5">
        <f t="shared" si="185"/>
        <v>2020</v>
      </c>
      <c r="AC411" s="5">
        <f t="shared" si="197"/>
        <v>29</v>
      </c>
      <c r="AF411" s="10">
        <v>71.266999999999996</v>
      </c>
      <c r="AG411" s="8">
        <f t="shared" si="186"/>
        <v>2303.240079251681</v>
      </c>
      <c r="AL411" s="11">
        <f t="shared" si="173"/>
        <v>44028</v>
      </c>
      <c r="AM411" s="10">
        <v>730.25</v>
      </c>
      <c r="AN411" s="6">
        <v>5.3311000000000002</v>
      </c>
      <c r="AO411" s="8">
        <f t="shared" si="187"/>
        <v>176.58518217635498</v>
      </c>
      <c r="AS411" s="14">
        <f t="shared" si="166"/>
        <v>0.15148057713651489</v>
      </c>
      <c r="AT411" s="10">
        <v>297</v>
      </c>
      <c r="AU411" s="6">
        <v>9.01</v>
      </c>
      <c r="AV411" s="6">
        <f t="shared" si="195"/>
        <v>1.3648399999999992</v>
      </c>
      <c r="AW411" s="6">
        <f t="shared" si="189"/>
        <v>1.6581121999999997</v>
      </c>
      <c r="AX411" s="6">
        <f t="shared" si="196"/>
        <v>0.29327220000000054</v>
      </c>
      <c r="AY411" s="12">
        <f t="shared" si="191"/>
        <v>0.35034472359283242</v>
      </c>
      <c r="BB411" s="13">
        <f t="shared" si="192"/>
        <v>639.78072399999996</v>
      </c>
    </row>
    <row r="412" spans="1:54" x14ac:dyDescent="0.25">
      <c r="A412" s="1">
        <v>44029</v>
      </c>
      <c r="B412" s="6">
        <v>32.82</v>
      </c>
      <c r="C412" s="6">
        <v>29.67</v>
      </c>
      <c r="D412" s="6">
        <v>33.17</v>
      </c>
      <c r="E412" s="6">
        <f t="shared" si="174"/>
        <v>33.263513188937665</v>
      </c>
      <c r="F412" s="6">
        <v>32.488562665164373</v>
      </c>
      <c r="G412" s="6">
        <v>44.92</v>
      </c>
      <c r="H412" s="6">
        <v>30.54</v>
      </c>
      <c r="I412" s="6">
        <v>34.75</v>
      </c>
      <c r="J412" s="6">
        <v>27.85441254973658</v>
      </c>
      <c r="K412" s="6">
        <f t="shared" si="175"/>
        <v>-1.9299999999999997</v>
      </c>
      <c r="L412" s="7">
        <f t="shared" si="167"/>
        <v>6.8955874502634202</v>
      </c>
      <c r="M412" s="6">
        <f t="shared" si="168"/>
        <v>2.2800000000000011</v>
      </c>
      <c r="N412" s="6">
        <f t="shared" si="169"/>
        <v>3.1499999999999986</v>
      </c>
      <c r="O412" s="6">
        <f t="shared" si="170"/>
        <v>-0.86999999999999744</v>
      </c>
      <c r="P412" s="6">
        <f t="shared" si="193"/>
        <v>2.6300000000000026</v>
      </c>
      <c r="Q412" s="6">
        <f t="shared" si="176"/>
        <v>2.723513188937666</v>
      </c>
      <c r="R412" s="6">
        <f t="shared" si="177"/>
        <v>1.9485626651643742</v>
      </c>
      <c r="S412" s="6">
        <f t="shared" si="194"/>
        <v>14.380000000000003</v>
      </c>
      <c r="T412" s="6">
        <f t="shared" si="178"/>
        <v>12.100000000000001</v>
      </c>
      <c r="U412" s="4" t="str">
        <f t="shared" si="179"/>
        <v>HIGHER</v>
      </c>
      <c r="V412" s="8">
        <v>716.25</v>
      </c>
      <c r="W412" s="9">
        <f t="shared" si="180"/>
        <v>0.68143733483562841</v>
      </c>
      <c r="X412" s="6">
        <f t="shared" si="181"/>
        <v>33.293689349013114</v>
      </c>
      <c r="Y412" s="6">
        <f t="shared" si="182"/>
        <v>-0.12368934901311235</v>
      </c>
      <c r="Z412" s="6">
        <f t="shared" si="183"/>
        <v>0.80512668384874075</v>
      </c>
      <c r="AA412" s="5">
        <f t="shared" si="184"/>
        <v>7</v>
      </c>
      <c r="AB412" s="5">
        <f t="shared" si="185"/>
        <v>2020</v>
      </c>
      <c r="AC412" s="5">
        <f t="shared" si="197"/>
        <v>29</v>
      </c>
      <c r="AF412" s="10">
        <v>71.47</v>
      </c>
      <c r="AG412" s="8">
        <f t="shared" si="186"/>
        <v>2321.9575736792976</v>
      </c>
      <c r="AL412" s="11">
        <f t="shared" si="173"/>
        <v>44029</v>
      </c>
      <c r="AM412" s="10">
        <v>734</v>
      </c>
      <c r="AN412" s="6">
        <v>5.3849</v>
      </c>
      <c r="AO412" s="8">
        <f t="shared" si="187"/>
        <v>179.28318777550075</v>
      </c>
      <c r="AS412" s="14">
        <f t="shared" si="166"/>
        <v>0.15479447513812139</v>
      </c>
      <c r="AT412" s="10">
        <v>297</v>
      </c>
      <c r="AU412" s="6">
        <v>9.0500000000000007</v>
      </c>
      <c r="AV412" s="6">
        <f t="shared" si="195"/>
        <v>1.4008899999999986</v>
      </c>
      <c r="AW412" s="6">
        <f t="shared" si="189"/>
        <v>1.6926411999999988</v>
      </c>
      <c r="AX412" s="6">
        <f t="shared" si="196"/>
        <v>0.29175120000000021</v>
      </c>
      <c r="AY412" s="12">
        <f t="shared" si="191"/>
        <v>0.3549111599121581</v>
      </c>
      <c r="BB412" s="13">
        <f t="shared" si="192"/>
        <v>654.11075400000004</v>
      </c>
    </row>
    <row r="413" spans="1:54" x14ac:dyDescent="0.25">
      <c r="A413" s="1">
        <v>44032</v>
      </c>
      <c r="B413" s="6">
        <v>32.83</v>
      </c>
      <c r="C413" s="6">
        <v>29.68</v>
      </c>
      <c r="D413" s="6">
        <v>33.18</v>
      </c>
      <c r="E413" s="6">
        <f t="shared" si="174"/>
        <v>33.274842723402557</v>
      </c>
      <c r="F413" s="6">
        <v>32.613300602098683</v>
      </c>
      <c r="G413" s="6">
        <v>44.93</v>
      </c>
      <c r="H413" s="6">
        <v>30.53</v>
      </c>
      <c r="I413" s="6">
        <v>34.75</v>
      </c>
      <c r="J413" s="6">
        <v>28.341549085455124</v>
      </c>
      <c r="K413" s="6">
        <f t="shared" si="175"/>
        <v>-1.9200000000000017</v>
      </c>
      <c r="L413" s="7">
        <f t="shared" si="167"/>
        <v>6.4084509145448756</v>
      </c>
      <c r="M413" s="6">
        <f t="shared" si="168"/>
        <v>2.2999999999999972</v>
      </c>
      <c r="N413" s="6">
        <f t="shared" si="169"/>
        <v>3.1499999999999986</v>
      </c>
      <c r="O413" s="6">
        <f t="shared" si="170"/>
        <v>-0.85000000000000142</v>
      </c>
      <c r="P413" s="6">
        <f t="shared" si="193"/>
        <v>2.6499999999999986</v>
      </c>
      <c r="Q413" s="6">
        <f t="shared" si="176"/>
        <v>2.7448427234025559</v>
      </c>
      <c r="R413" s="6">
        <f t="shared" si="177"/>
        <v>2.0833006020986815</v>
      </c>
      <c r="S413" s="6">
        <f t="shared" si="194"/>
        <v>14.399999999999999</v>
      </c>
      <c r="T413" s="6">
        <f t="shared" si="178"/>
        <v>12.100000000000001</v>
      </c>
      <c r="U413" s="4" t="str">
        <f t="shared" si="179"/>
        <v>HIGHER</v>
      </c>
      <c r="V413" s="8">
        <v>719</v>
      </c>
      <c r="W413" s="9">
        <f t="shared" si="180"/>
        <v>0.56669939790131707</v>
      </c>
      <c r="X413" s="6">
        <f t="shared" si="181"/>
        <v>33.30502916146169</v>
      </c>
      <c r="Y413" s="6">
        <f t="shared" si="182"/>
        <v>-0.12502916146168985</v>
      </c>
      <c r="Z413" s="6">
        <f t="shared" si="183"/>
        <v>0.69172855936300692</v>
      </c>
      <c r="AA413" s="5">
        <f t="shared" si="184"/>
        <v>7</v>
      </c>
      <c r="AB413" s="5">
        <f t="shared" si="185"/>
        <v>2020</v>
      </c>
      <c r="AC413" s="5">
        <f t="shared" si="197"/>
        <v>30</v>
      </c>
      <c r="AF413" s="10">
        <v>71.506</v>
      </c>
      <c r="AG413" s="8">
        <f t="shared" si="186"/>
        <v>2332.0466728536685</v>
      </c>
      <c r="AL413" s="11">
        <f t="shared" si="173"/>
        <v>44032</v>
      </c>
      <c r="AM413" s="10">
        <v>734.25</v>
      </c>
      <c r="AN413" s="6">
        <v>5.3282999999999996</v>
      </c>
      <c r="AO413" s="8">
        <f t="shared" si="187"/>
        <v>177.45918688101631</v>
      </c>
      <c r="AS413" s="14">
        <f t="shared" si="166"/>
        <v>0.15374285714285718</v>
      </c>
      <c r="AT413" s="10">
        <v>299</v>
      </c>
      <c r="AU413" s="6">
        <v>9.1</v>
      </c>
      <c r="AV413" s="6">
        <f t="shared" si="195"/>
        <v>1.3990600000000004</v>
      </c>
      <c r="AW413" s="6">
        <f t="shared" si="189"/>
        <v>1.690787799999999</v>
      </c>
      <c r="AX413" s="6">
        <f t="shared" si="196"/>
        <v>0.29172779999999854</v>
      </c>
      <c r="AY413" s="12">
        <f t="shared" si="191"/>
        <v>0.35344569781212237</v>
      </c>
      <c r="BB413" s="13">
        <f t="shared" si="192"/>
        <v>654.33121599999993</v>
      </c>
    </row>
    <row r="414" spans="1:54" x14ac:dyDescent="0.25">
      <c r="A414" s="1">
        <v>44033</v>
      </c>
      <c r="B414" s="6">
        <v>32.97</v>
      </c>
      <c r="C414" s="6">
        <v>29.82</v>
      </c>
      <c r="D414" s="6">
        <v>33.32</v>
      </c>
      <c r="E414" s="6">
        <f t="shared" si="174"/>
        <v>33.002933896245032</v>
      </c>
      <c r="F414" s="6">
        <v>32.32980529088433</v>
      </c>
      <c r="G414" s="6">
        <v>45.07</v>
      </c>
      <c r="H414" s="6">
        <v>30.68</v>
      </c>
      <c r="I414" s="6">
        <v>35</v>
      </c>
      <c r="J414" s="6">
        <v>28.10995761900022</v>
      </c>
      <c r="K414" s="6">
        <f t="shared" si="175"/>
        <v>-2.0300000000000011</v>
      </c>
      <c r="L414" s="7">
        <f t="shared" si="167"/>
        <v>6.8900423809997804</v>
      </c>
      <c r="M414" s="6">
        <f t="shared" si="168"/>
        <v>2.2899999999999991</v>
      </c>
      <c r="N414" s="6">
        <f t="shared" si="169"/>
        <v>3.1499999999999986</v>
      </c>
      <c r="O414" s="6">
        <f t="shared" si="170"/>
        <v>-0.85999999999999943</v>
      </c>
      <c r="P414" s="6">
        <f t="shared" si="193"/>
        <v>2.6400000000000006</v>
      </c>
      <c r="Q414" s="6">
        <f t="shared" si="176"/>
        <v>2.3229338962450328</v>
      </c>
      <c r="R414" s="6">
        <f t="shared" si="177"/>
        <v>1.6498052908843306</v>
      </c>
      <c r="S414" s="6">
        <f t="shared" si="194"/>
        <v>14.39</v>
      </c>
      <c r="T414" s="6">
        <f t="shared" si="178"/>
        <v>12.100000000000001</v>
      </c>
      <c r="U414" s="4" t="str">
        <f t="shared" si="179"/>
        <v>HIGHER</v>
      </c>
      <c r="V414" s="8">
        <v>712.75</v>
      </c>
      <c r="W414" s="9">
        <f t="shared" si="180"/>
        <v>0.99019470911566998</v>
      </c>
      <c r="X414" s="6">
        <f t="shared" si="181"/>
        <v>33.032873662695913</v>
      </c>
      <c r="Y414" s="6">
        <f t="shared" si="182"/>
        <v>0.28712633730408754</v>
      </c>
      <c r="Z414" s="6">
        <f t="shared" si="183"/>
        <v>0.70306837181158244</v>
      </c>
      <c r="AA414" s="5">
        <f t="shared" si="184"/>
        <v>7</v>
      </c>
      <c r="AB414" s="5">
        <f t="shared" si="185"/>
        <v>2020</v>
      </c>
      <c r="AC414" s="5">
        <f t="shared" si="197"/>
        <v>30</v>
      </c>
      <c r="AF414" s="10">
        <v>71.709999999999994</v>
      </c>
      <c r="AG414" s="8">
        <f t="shared" si="186"/>
        <v>2318.3703374093157</v>
      </c>
      <c r="AL414" s="11">
        <f t="shared" si="173"/>
        <v>44033</v>
      </c>
      <c r="AM414" s="10">
        <v>728.25</v>
      </c>
      <c r="AN414" s="6">
        <v>5.1712999999999996</v>
      </c>
      <c r="AO414" s="8">
        <f t="shared" si="187"/>
        <v>170.8228995718994</v>
      </c>
      <c r="AS414" s="14">
        <f t="shared" si="166"/>
        <v>0.16577111111111106</v>
      </c>
      <c r="AT414" s="10">
        <v>298</v>
      </c>
      <c r="AU414" s="6">
        <v>9</v>
      </c>
      <c r="AV414" s="6">
        <f t="shared" si="195"/>
        <v>1.4919399999999996</v>
      </c>
      <c r="AW414" s="6">
        <f t="shared" si="189"/>
        <v>1.7833401999999996</v>
      </c>
      <c r="AX414" s="6">
        <f t="shared" si="196"/>
        <v>0.2914002</v>
      </c>
      <c r="AY414" s="12">
        <f t="shared" si="191"/>
        <v>0.35518563158752503</v>
      </c>
      <c r="BB414" s="13">
        <f t="shared" si="192"/>
        <v>657.41768400000001</v>
      </c>
    </row>
    <row r="415" spans="1:54" x14ac:dyDescent="0.25">
      <c r="A415" s="1">
        <v>44034</v>
      </c>
      <c r="B415" s="6">
        <v>32.83</v>
      </c>
      <c r="C415" s="6">
        <v>29.68</v>
      </c>
      <c r="D415" s="6">
        <v>33.18</v>
      </c>
      <c r="E415" s="6">
        <f t="shared" si="174"/>
        <v>33.490103878235608</v>
      </c>
      <c r="F415" s="6">
        <v>32.715358914135848</v>
      </c>
      <c r="G415" s="6">
        <v>44.93</v>
      </c>
      <c r="H415" s="6">
        <v>30.52</v>
      </c>
      <c r="I415" s="6">
        <v>35.75</v>
      </c>
      <c r="J415" s="6">
        <v>28.356206311244492</v>
      </c>
      <c r="K415" s="6">
        <f t="shared" si="175"/>
        <v>-2.9200000000000017</v>
      </c>
      <c r="L415" s="7">
        <f t="shared" si="167"/>
        <v>7.3937936887555082</v>
      </c>
      <c r="M415" s="6">
        <f t="shared" si="168"/>
        <v>2.3099999999999987</v>
      </c>
      <c r="N415" s="6">
        <f t="shared" si="169"/>
        <v>3.1499999999999986</v>
      </c>
      <c r="O415" s="6">
        <f t="shared" si="170"/>
        <v>-0.83999999999999986</v>
      </c>
      <c r="P415" s="6">
        <f t="shared" si="193"/>
        <v>2.66</v>
      </c>
      <c r="Q415" s="6">
        <f t="shared" si="176"/>
        <v>2.9701038782356086</v>
      </c>
      <c r="R415" s="6">
        <f t="shared" si="177"/>
        <v>2.1953589141358485</v>
      </c>
      <c r="S415" s="6">
        <f t="shared" si="194"/>
        <v>14.41</v>
      </c>
      <c r="T415" s="6">
        <f t="shared" si="178"/>
        <v>12.100000000000001</v>
      </c>
      <c r="U415" s="4" t="str">
        <f t="shared" si="179"/>
        <v>HIGHER</v>
      </c>
      <c r="V415" s="8">
        <v>721.25</v>
      </c>
      <c r="W415" s="9">
        <f t="shared" si="180"/>
        <v>0.46464108586415165</v>
      </c>
      <c r="X415" s="6">
        <f t="shared" si="181"/>
        <v>33.520485597984596</v>
      </c>
      <c r="Y415" s="6">
        <f t="shared" si="182"/>
        <v>-0.34048559798459621</v>
      </c>
      <c r="Z415" s="6">
        <f t="shared" si="183"/>
        <v>0.80512668384874786</v>
      </c>
      <c r="AA415" s="5">
        <f t="shared" si="184"/>
        <v>7</v>
      </c>
      <c r="AB415" s="5">
        <f t="shared" si="185"/>
        <v>2020</v>
      </c>
      <c r="AC415" s="5">
        <f t="shared" si="197"/>
        <v>30</v>
      </c>
      <c r="AF415" s="10">
        <v>71.77</v>
      </c>
      <c r="AG415" s="8">
        <f t="shared" si="186"/>
        <v>2347.9813092675295</v>
      </c>
      <c r="AL415" s="11">
        <f t="shared" si="173"/>
        <v>44034</v>
      </c>
      <c r="AM415" s="10">
        <v>739</v>
      </c>
      <c r="AN415" s="6">
        <v>5.1166</v>
      </c>
      <c r="AO415" s="8">
        <f t="shared" si="187"/>
        <v>171.510916610648</v>
      </c>
      <c r="AS415" s="14">
        <f t="shared" si="166"/>
        <v>0.16268660022148404</v>
      </c>
      <c r="AT415" s="10">
        <v>299</v>
      </c>
      <c r="AU415" s="6">
        <v>9.0299999999999994</v>
      </c>
      <c r="AV415" s="6">
        <f t="shared" si="195"/>
        <v>1.4690600000000007</v>
      </c>
      <c r="AW415" s="6">
        <f t="shared" si="189"/>
        <v>1.7607877999999992</v>
      </c>
      <c r="AX415" s="6">
        <f t="shared" si="196"/>
        <v>0.29172779999999854</v>
      </c>
      <c r="AY415" s="12">
        <f t="shared" si="191"/>
        <v>0.35344569781212237</v>
      </c>
      <c r="BB415" s="13">
        <f t="shared" si="192"/>
        <v>654.33121599999993</v>
      </c>
    </row>
    <row r="416" spans="1:54" x14ac:dyDescent="0.25">
      <c r="A416" s="1">
        <v>44035</v>
      </c>
      <c r="B416" s="6">
        <v>32.69</v>
      </c>
      <c r="C416" s="6">
        <v>29.54</v>
      </c>
      <c r="D416" s="6">
        <v>33.04</v>
      </c>
      <c r="E416" s="6">
        <f t="shared" si="174"/>
        <v>34.011262463620866</v>
      </c>
      <c r="F416" s="6">
        <v>32.840096851070157</v>
      </c>
      <c r="G416" s="6">
        <v>44.79</v>
      </c>
      <c r="H416" s="6">
        <v>30.36</v>
      </c>
      <c r="I416" s="6">
        <v>36</v>
      </c>
      <c r="J416" s="6">
        <v>28.861101607836709</v>
      </c>
      <c r="K416" s="6">
        <f t="shared" si="175"/>
        <v>-3.3100000000000023</v>
      </c>
      <c r="L416" s="7">
        <f t="shared" si="167"/>
        <v>7.1388983921632914</v>
      </c>
      <c r="M416" s="6">
        <f t="shared" si="168"/>
        <v>2.3299999999999983</v>
      </c>
      <c r="N416" s="6">
        <f t="shared" si="169"/>
        <v>3.1499999999999986</v>
      </c>
      <c r="O416" s="6">
        <f t="shared" si="170"/>
        <v>-0.82000000000000028</v>
      </c>
      <c r="P416" s="6">
        <f t="shared" si="193"/>
        <v>2.6799999999999997</v>
      </c>
      <c r="Q416" s="6">
        <f t="shared" si="176"/>
        <v>3.651262463620867</v>
      </c>
      <c r="R416" s="6">
        <f t="shared" si="177"/>
        <v>2.480096851070158</v>
      </c>
      <c r="S416" s="6">
        <f t="shared" si="194"/>
        <v>14.43</v>
      </c>
      <c r="T416" s="6">
        <f t="shared" si="178"/>
        <v>12.100000000000001</v>
      </c>
      <c r="U416" s="4" t="str">
        <f t="shared" si="179"/>
        <v>HIGHER</v>
      </c>
      <c r="V416" s="8">
        <v>724</v>
      </c>
      <c r="W416" s="9">
        <f t="shared" si="180"/>
        <v>0.19990314892984173</v>
      </c>
      <c r="X416" s="6">
        <f t="shared" si="181"/>
        <v>34.042116970618999</v>
      </c>
      <c r="Y416" s="6">
        <f t="shared" si="182"/>
        <v>-1.0021169706189994</v>
      </c>
      <c r="Z416" s="6">
        <f t="shared" si="183"/>
        <v>1.2020201195488411</v>
      </c>
      <c r="AA416" s="5">
        <f t="shared" si="184"/>
        <v>7</v>
      </c>
      <c r="AB416" s="5">
        <f t="shared" si="185"/>
        <v>2020</v>
      </c>
      <c r="AC416" s="5">
        <f t="shared" si="197"/>
        <v>30</v>
      </c>
      <c r="AF416" s="10">
        <v>71.686000000000007</v>
      </c>
      <c r="AG416" s="8">
        <f t="shared" si="186"/>
        <v>2354.1751828658162</v>
      </c>
      <c r="AL416" s="11">
        <f t="shared" si="173"/>
        <v>44035</v>
      </c>
      <c r="AM416" s="10">
        <v>750.5</v>
      </c>
      <c r="AN416" s="6">
        <v>5.2111999999999998</v>
      </c>
      <c r="AO416" s="8">
        <f t="shared" si="187"/>
        <v>177.40027995728974</v>
      </c>
      <c r="AS416" s="14">
        <f t="shared" ref="AS416:AS479" si="198">AV416/AU416</f>
        <v>0.16611686879823587</v>
      </c>
      <c r="AT416" s="10">
        <v>303</v>
      </c>
      <c r="AU416" s="6">
        <v>9.07</v>
      </c>
      <c r="AV416" s="6">
        <f t="shared" si="195"/>
        <v>1.5066799999999994</v>
      </c>
      <c r="AW416" s="6">
        <f t="shared" si="189"/>
        <v>1.7987353999999982</v>
      </c>
      <c r="AX416" s="6">
        <f t="shared" si="196"/>
        <v>0.29205539999999885</v>
      </c>
      <c r="AY416" s="12">
        <f t="shared" si="191"/>
        <v>0.34944263391449976</v>
      </c>
      <c r="BB416" s="13">
        <f t="shared" si="192"/>
        <v>651.24474799999996</v>
      </c>
    </row>
    <row r="417" spans="1:54" x14ac:dyDescent="0.25">
      <c r="A417" s="1">
        <v>44036</v>
      </c>
      <c r="B417" s="6">
        <v>32.700000000000003</v>
      </c>
      <c r="C417" s="6">
        <v>29.55</v>
      </c>
      <c r="D417" s="6">
        <v>33.049999999999997</v>
      </c>
      <c r="E417" s="6">
        <f t="shared" si="174"/>
        <v>34.033921532550657</v>
      </c>
      <c r="F417" s="6">
        <v>32.658659851892978</v>
      </c>
      <c r="G417" s="6">
        <v>44.8</v>
      </c>
      <c r="H417" s="6">
        <v>30.37</v>
      </c>
      <c r="I417" s="6">
        <v>36.5</v>
      </c>
      <c r="J417" s="6">
        <v>29.568694056046819</v>
      </c>
      <c r="K417" s="6">
        <f t="shared" si="175"/>
        <v>-3.7999999999999972</v>
      </c>
      <c r="L417" s="7">
        <f t="shared" si="167"/>
        <v>6.9313059439531806</v>
      </c>
      <c r="M417" s="6">
        <f t="shared" si="168"/>
        <v>2.3300000000000018</v>
      </c>
      <c r="N417" s="6">
        <f t="shared" si="169"/>
        <v>3.1500000000000021</v>
      </c>
      <c r="O417" s="6">
        <f t="shared" si="170"/>
        <v>-0.82000000000000028</v>
      </c>
      <c r="P417" s="6">
        <f t="shared" si="193"/>
        <v>2.6799999999999962</v>
      </c>
      <c r="Q417" s="6">
        <f t="shared" si="176"/>
        <v>3.6639215325506562</v>
      </c>
      <c r="R417" s="6">
        <f t="shared" si="177"/>
        <v>2.2886598518929766</v>
      </c>
      <c r="S417" s="6">
        <f t="shared" si="194"/>
        <v>14.429999999999996</v>
      </c>
      <c r="T417" s="6">
        <f t="shared" si="178"/>
        <v>12.099999999999994</v>
      </c>
      <c r="U417" s="4" t="str">
        <f t="shared" si="179"/>
        <v>HIGHER</v>
      </c>
      <c r="V417" s="8">
        <v>720</v>
      </c>
      <c r="W417" s="9">
        <f t="shared" si="180"/>
        <v>0.39134014810701956</v>
      </c>
      <c r="X417" s="6">
        <f t="shared" si="181"/>
        <v>34.064796595516142</v>
      </c>
      <c r="Y417" s="6">
        <f t="shared" si="182"/>
        <v>-1.0147965955161453</v>
      </c>
      <c r="Z417" s="6">
        <f t="shared" si="183"/>
        <v>1.4061367436231649</v>
      </c>
      <c r="AA417" s="5">
        <f t="shared" si="184"/>
        <v>7</v>
      </c>
      <c r="AB417" s="5">
        <f t="shared" si="185"/>
        <v>2020</v>
      </c>
      <c r="AC417" s="5">
        <f t="shared" si="197"/>
        <v>30</v>
      </c>
      <c r="AF417" s="10">
        <v>71.83</v>
      </c>
      <c r="AG417" s="8">
        <f t="shared" si="186"/>
        <v>2345.8715371614726</v>
      </c>
      <c r="AL417" s="11">
        <f t="shared" si="173"/>
        <v>44036</v>
      </c>
      <c r="AM417" s="10">
        <v>751</v>
      </c>
      <c r="AN417" s="6">
        <v>5.2328999999999999</v>
      </c>
      <c r="AO417" s="8">
        <f t="shared" si="187"/>
        <v>178.25767410467645</v>
      </c>
      <c r="AS417" s="14">
        <f t="shared" si="198"/>
        <v>0.17012693156732886</v>
      </c>
      <c r="AT417" s="10">
        <v>304</v>
      </c>
      <c r="AU417" s="6">
        <v>9.06</v>
      </c>
      <c r="AV417" s="6">
        <f t="shared" si="195"/>
        <v>1.5413499999999996</v>
      </c>
      <c r="AW417" s="6">
        <f t="shared" si="189"/>
        <v>1.8333819999999985</v>
      </c>
      <c r="AX417" s="6">
        <f t="shared" si="196"/>
        <v>0.29203199999999896</v>
      </c>
      <c r="AY417" s="12">
        <f t="shared" si="191"/>
        <v>0.34876343448891967</v>
      </c>
      <c r="BB417" s="13">
        <f t="shared" si="192"/>
        <v>651.46520999999996</v>
      </c>
    </row>
    <row r="418" spans="1:54" x14ac:dyDescent="0.25">
      <c r="A418" s="1">
        <v>44039</v>
      </c>
      <c r="B418" s="6">
        <v>32.5</v>
      </c>
      <c r="C418" s="6">
        <v>29.35</v>
      </c>
      <c r="D418" s="6">
        <v>32.85</v>
      </c>
      <c r="E418" s="6">
        <f t="shared" si="174"/>
        <v>34.543750583471031</v>
      </c>
      <c r="F418" s="6">
        <v>32.669999664341553</v>
      </c>
      <c r="G418" s="6">
        <v>44.6</v>
      </c>
      <c r="H418" s="6">
        <v>30.14</v>
      </c>
      <c r="I418" s="6">
        <v>36.5</v>
      </c>
      <c r="J418" s="6">
        <v>28.506954400132731</v>
      </c>
      <c r="K418" s="6">
        <f t="shared" si="175"/>
        <v>-4</v>
      </c>
      <c r="L418" s="7">
        <f t="shared" si="167"/>
        <v>7.9930455998672691</v>
      </c>
      <c r="M418" s="6">
        <f t="shared" si="168"/>
        <v>2.3599999999999994</v>
      </c>
      <c r="N418" s="6">
        <f t="shared" si="169"/>
        <v>3.1499999999999986</v>
      </c>
      <c r="O418" s="6">
        <f t="shared" si="170"/>
        <v>-0.78999999999999915</v>
      </c>
      <c r="P418" s="6">
        <f t="shared" si="193"/>
        <v>2.7100000000000009</v>
      </c>
      <c r="Q418" s="6">
        <f t="shared" si="176"/>
        <v>4.4037505834710302</v>
      </c>
      <c r="R418" s="6">
        <f t="shared" si="177"/>
        <v>2.5299996643415525</v>
      </c>
      <c r="S418" s="6">
        <f t="shared" si="194"/>
        <v>14.46</v>
      </c>
      <c r="T418" s="6">
        <f t="shared" si="178"/>
        <v>12.100000000000001</v>
      </c>
      <c r="U418" s="4" t="str">
        <f t="shared" si="179"/>
        <v>HIGHER</v>
      </c>
      <c r="V418" s="8">
        <v>720.25</v>
      </c>
      <c r="W418" s="9">
        <f t="shared" si="180"/>
        <v>0.18000033565844831</v>
      </c>
      <c r="X418" s="6">
        <f t="shared" si="181"/>
        <v>34.57508815570197</v>
      </c>
      <c r="Y418" s="6">
        <f t="shared" si="182"/>
        <v>-1.7250881557019682</v>
      </c>
      <c r="Z418" s="6">
        <f t="shared" si="183"/>
        <v>1.9050884913604165</v>
      </c>
      <c r="AA418" s="5">
        <f t="shared" si="184"/>
        <v>7</v>
      </c>
      <c r="AB418" s="5">
        <f t="shared" si="185"/>
        <v>2020</v>
      </c>
      <c r="AC418" s="5">
        <f t="shared" si="197"/>
        <v>31</v>
      </c>
      <c r="AF418" s="10">
        <v>71.926000000000002</v>
      </c>
      <c r="AG418" s="8">
        <f t="shared" si="186"/>
        <v>2349.8223958574308</v>
      </c>
      <c r="AL418" s="11">
        <f t="shared" si="173"/>
        <v>44039</v>
      </c>
      <c r="AM418" s="10">
        <v>762.25</v>
      </c>
      <c r="AN418" s="6">
        <v>5.1447000000000003</v>
      </c>
      <c r="AO418" s="8">
        <f t="shared" si="187"/>
        <v>177.87845603463995</v>
      </c>
      <c r="AS418" s="14">
        <f t="shared" si="198"/>
        <v>0.16884785005512673</v>
      </c>
      <c r="AT418" s="10">
        <v>305</v>
      </c>
      <c r="AU418" s="6">
        <v>9.07</v>
      </c>
      <c r="AV418" s="6">
        <f t="shared" si="195"/>
        <v>1.5314499999999995</v>
      </c>
      <c r="AW418" s="6">
        <f t="shared" si="189"/>
        <v>1.82395</v>
      </c>
      <c r="AX418" s="6">
        <f t="shared" si="196"/>
        <v>0.29250000000000043</v>
      </c>
      <c r="AY418" s="12">
        <f t="shared" si="191"/>
        <v>0.34662716499544216</v>
      </c>
      <c r="BB418" s="13">
        <f t="shared" si="192"/>
        <v>647.05597</v>
      </c>
    </row>
    <row r="419" spans="1:54" x14ac:dyDescent="0.25">
      <c r="A419" s="1">
        <v>44040</v>
      </c>
      <c r="B419" s="6">
        <v>32.32</v>
      </c>
      <c r="C419" s="6">
        <v>29.17</v>
      </c>
      <c r="D419" s="6">
        <v>32.67</v>
      </c>
      <c r="E419" s="6">
        <f t="shared" si="174"/>
        <v>34.668375462584891</v>
      </c>
      <c r="F419" s="6">
        <v>32.9988542253502</v>
      </c>
      <c r="G419" s="6">
        <v>44.42</v>
      </c>
      <c r="H419" s="6">
        <v>29.92</v>
      </c>
      <c r="I419" s="6">
        <v>36.5</v>
      </c>
      <c r="J419" s="6">
        <v>27.841121078729927</v>
      </c>
      <c r="K419" s="6">
        <f t="shared" si="175"/>
        <v>-4.18</v>
      </c>
      <c r="L419" s="7">
        <f t="shared" si="167"/>
        <v>8.6588789212700732</v>
      </c>
      <c r="M419" s="6">
        <f t="shared" si="168"/>
        <v>2.3999999999999986</v>
      </c>
      <c r="N419" s="6">
        <f t="shared" si="169"/>
        <v>3.1499999999999986</v>
      </c>
      <c r="O419" s="6">
        <f t="shared" si="170"/>
        <v>-0.75</v>
      </c>
      <c r="P419" s="6">
        <f t="shared" si="193"/>
        <v>2.75</v>
      </c>
      <c r="Q419" s="6">
        <f t="shared" si="176"/>
        <v>4.7483754625848889</v>
      </c>
      <c r="R419" s="6">
        <f t="shared" si="177"/>
        <v>3.0788542253501987</v>
      </c>
      <c r="S419" s="6">
        <f t="shared" si="194"/>
        <v>14.5</v>
      </c>
      <c r="T419" s="6">
        <f t="shared" si="178"/>
        <v>12.100000000000001</v>
      </c>
      <c r="U419" s="4" t="str">
        <f t="shared" si="179"/>
        <v>HIGHER</v>
      </c>
      <c r="V419" s="8">
        <v>727.5</v>
      </c>
      <c r="W419" s="9">
        <f t="shared" si="180"/>
        <v>-0.3288542253501987</v>
      </c>
      <c r="X419" s="6">
        <f t="shared" si="181"/>
        <v>34.699826092636286</v>
      </c>
      <c r="Y419" s="6">
        <f t="shared" si="182"/>
        <v>-2.0298260926362843</v>
      </c>
      <c r="Z419" s="6">
        <f t="shared" si="183"/>
        <v>1.7009718672860856</v>
      </c>
      <c r="AA419" s="5">
        <f t="shared" si="184"/>
        <v>7</v>
      </c>
      <c r="AB419" s="5">
        <f t="shared" si="185"/>
        <v>2020</v>
      </c>
      <c r="AC419" s="5">
        <f t="shared" si="197"/>
        <v>31</v>
      </c>
      <c r="AF419" s="10">
        <v>72.13</v>
      </c>
      <c r="AG419" s="8">
        <f t="shared" si="186"/>
        <v>2380.2073552745096</v>
      </c>
      <c r="AL419" s="11">
        <f t="shared" si="173"/>
        <v>44040</v>
      </c>
      <c r="AM419" s="10">
        <v>765</v>
      </c>
      <c r="AN419" s="6">
        <v>5.1532999999999998</v>
      </c>
      <c r="AO419" s="8">
        <f t="shared" si="187"/>
        <v>178.81861380318261</v>
      </c>
      <c r="AS419" s="14">
        <f t="shared" si="198"/>
        <v>0.17428938547486028</v>
      </c>
      <c r="AT419" s="10">
        <v>302</v>
      </c>
      <c r="AU419" s="6">
        <v>8.9499999999999993</v>
      </c>
      <c r="AV419" s="6">
        <f t="shared" si="195"/>
        <v>1.5598899999999993</v>
      </c>
      <c r="AW419" s="6">
        <f t="shared" si="189"/>
        <v>1.8528111999999997</v>
      </c>
      <c r="AX419" s="6">
        <f t="shared" si="196"/>
        <v>0.29292120000000033</v>
      </c>
      <c r="AY419" s="12">
        <f t="shared" si="191"/>
        <v>0.34760866447762734</v>
      </c>
      <c r="BB419" s="13">
        <f t="shared" si="192"/>
        <v>643.08765400000004</v>
      </c>
    </row>
    <row r="420" spans="1:54" x14ac:dyDescent="0.25">
      <c r="A420" s="1">
        <v>44041</v>
      </c>
      <c r="B420" s="6">
        <v>32.57</v>
      </c>
      <c r="C420" s="6">
        <v>29.42</v>
      </c>
      <c r="D420" s="6">
        <v>32.92</v>
      </c>
      <c r="E420" s="6">
        <f t="shared" si="174"/>
        <v>35.189534047970156</v>
      </c>
      <c r="F420" s="6">
        <v>33.520485597984603</v>
      </c>
      <c r="G420" s="6">
        <v>44.67</v>
      </c>
      <c r="H420" s="6">
        <v>30.06</v>
      </c>
      <c r="I420" s="6">
        <v>36.5</v>
      </c>
      <c r="J420" s="6">
        <v>28.278674005215308</v>
      </c>
      <c r="K420" s="6">
        <f t="shared" si="175"/>
        <v>-3.9299999999999997</v>
      </c>
      <c r="L420" s="7">
        <f t="shared" si="167"/>
        <v>8.2213259947846922</v>
      </c>
      <c r="M420" s="6">
        <f t="shared" si="168"/>
        <v>2.5100000000000016</v>
      </c>
      <c r="N420" s="6">
        <f t="shared" si="169"/>
        <v>3.1499999999999986</v>
      </c>
      <c r="O420" s="6">
        <f t="shared" si="170"/>
        <v>-0.63999999999999702</v>
      </c>
      <c r="P420" s="6">
        <f t="shared" si="193"/>
        <v>2.860000000000003</v>
      </c>
      <c r="Q420" s="6">
        <f t="shared" si="176"/>
        <v>5.1295340479701572</v>
      </c>
      <c r="R420" s="6">
        <f t="shared" si="177"/>
        <v>3.4604855979846043</v>
      </c>
      <c r="S420" s="6">
        <f t="shared" si="194"/>
        <v>14.610000000000003</v>
      </c>
      <c r="T420" s="6">
        <f t="shared" si="178"/>
        <v>12.100000000000001</v>
      </c>
      <c r="U420" s="4" t="str">
        <f t="shared" si="179"/>
        <v>HIGHER</v>
      </c>
      <c r="V420" s="8">
        <v>739</v>
      </c>
      <c r="W420" s="9">
        <f t="shared" si="180"/>
        <v>-0.60048559798460133</v>
      </c>
      <c r="X420" s="6">
        <f t="shared" si="181"/>
        <v>35.221457465270689</v>
      </c>
      <c r="Y420" s="6">
        <f t="shared" si="182"/>
        <v>-2.301457465270687</v>
      </c>
      <c r="Z420" s="6">
        <f t="shared" si="183"/>
        <v>1.7009718672860856</v>
      </c>
      <c r="AA420" s="5">
        <f t="shared" si="184"/>
        <v>7</v>
      </c>
      <c r="AB420" s="5">
        <f t="shared" si="185"/>
        <v>2020</v>
      </c>
      <c r="AC420" s="5">
        <f t="shared" si="197"/>
        <v>31</v>
      </c>
      <c r="AF420" s="10">
        <v>72.19</v>
      </c>
      <c r="AG420" s="8">
        <f t="shared" si="186"/>
        <v>2419.8438553185083</v>
      </c>
      <c r="AL420" s="11">
        <f t="shared" si="173"/>
        <v>44041</v>
      </c>
      <c r="AM420" s="10">
        <v>776.5</v>
      </c>
      <c r="AN420" s="6">
        <v>5.1692</v>
      </c>
      <c r="AO420" s="8">
        <f t="shared" si="187"/>
        <v>182.06675792947726</v>
      </c>
      <c r="AS420" s="14">
        <f t="shared" si="198"/>
        <v>0.17624887892376673</v>
      </c>
      <c r="AT420" s="10">
        <v>300</v>
      </c>
      <c r="AU420" s="6">
        <v>8.92</v>
      </c>
      <c r="AV420" s="6">
        <f t="shared" si="195"/>
        <v>1.5721399999999992</v>
      </c>
      <c r="AW420" s="6">
        <f t="shared" si="189"/>
        <v>1.8644762000000004</v>
      </c>
      <c r="AX420" s="6">
        <f t="shared" si="196"/>
        <v>0.29233620000000116</v>
      </c>
      <c r="AY420" s="12">
        <f t="shared" si="191"/>
        <v>0.35086997234982303</v>
      </c>
      <c r="BB420" s="13">
        <f t="shared" si="192"/>
        <v>648.59920399999999</v>
      </c>
    </row>
    <row r="421" spans="1:54" x14ac:dyDescent="0.25">
      <c r="A421" s="1">
        <v>44042</v>
      </c>
      <c r="B421" s="6">
        <v>32.880000000000003</v>
      </c>
      <c r="C421" s="6">
        <v>29.73</v>
      </c>
      <c r="D421" s="6">
        <v>33.229999999999997</v>
      </c>
      <c r="E421" s="6">
        <f t="shared" si="174"/>
        <v>36.039249132837433</v>
      </c>
      <c r="F421" s="6">
        <v>33.271009724115977</v>
      </c>
      <c r="G421" s="6">
        <v>44.98</v>
      </c>
      <c r="H421" s="6">
        <v>30.16</v>
      </c>
      <c r="I421" s="6">
        <v>36.5</v>
      </c>
      <c r="J421" s="6">
        <v>28.669358260355008</v>
      </c>
      <c r="K421" s="6">
        <f t="shared" si="175"/>
        <v>-3.6199999999999974</v>
      </c>
      <c r="L421" s="7">
        <f t="shared" si="167"/>
        <v>7.8306417396449923</v>
      </c>
      <c r="M421" s="6">
        <f t="shared" si="168"/>
        <v>2.7200000000000024</v>
      </c>
      <c r="N421" s="6">
        <f t="shared" si="169"/>
        <v>3.1500000000000021</v>
      </c>
      <c r="O421" s="6">
        <f t="shared" si="170"/>
        <v>-0.42999999999999972</v>
      </c>
      <c r="P421" s="6">
        <f t="shared" si="193"/>
        <v>3.0699999999999967</v>
      </c>
      <c r="Q421" s="6">
        <f t="shared" si="176"/>
        <v>5.8792491328374332</v>
      </c>
      <c r="R421" s="6">
        <f t="shared" si="177"/>
        <v>3.1110097241159771</v>
      </c>
      <c r="S421" s="6">
        <f t="shared" si="194"/>
        <v>14.819999999999997</v>
      </c>
      <c r="T421" s="6">
        <f t="shared" si="178"/>
        <v>12.099999999999994</v>
      </c>
      <c r="U421" s="4" t="str">
        <f t="shared" si="179"/>
        <v>HIGHER</v>
      </c>
      <c r="V421" s="8">
        <v>733.5</v>
      </c>
      <c r="W421" s="9">
        <f t="shared" si="180"/>
        <v>-4.1009724115980362E-2</v>
      </c>
      <c r="X421" s="6">
        <f t="shared" si="181"/>
        <v>36.071943398913731</v>
      </c>
      <c r="Y421" s="6">
        <f t="shared" si="182"/>
        <v>-2.8419433989137346</v>
      </c>
      <c r="Z421" s="6">
        <f t="shared" si="183"/>
        <v>2.8009336747977542</v>
      </c>
      <c r="AA421" s="5">
        <f t="shared" si="184"/>
        <v>7</v>
      </c>
      <c r="AB421" s="5">
        <f t="shared" si="185"/>
        <v>2020</v>
      </c>
      <c r="AC421" s="5">
        <f t="shared" si="197"/>
        <v>31</v>
      </c>
      <c r="AF421" s="10">
        <v>72.25</v>
      </c>
      <c r="AG421" s="8">
        <f t="shared" si="186"/>
        <v>2403.8304525673789</v>
      </c>
      <c r="AL421" s="11">
        <f t="shared" si="173"/>
        <v>44042</v>
      </c>
      <c r="AM421" s="10">
        <v>795.25</v>
      </c>
      <c r="AN421" s="6">
        <v>5.1534000000000004</v>
      </c>
      <c r="AO421" s="8">
        <f t="shared" si="187"/>
        <v>185.89315311196208</v>
      </c>
      <c r="AS421" s="14">
        <f t="shared" si="198"/>
        <v>0.18423575418994423</v>
      </c>
      <c r="AT421" s="10">
        <v>303</v>
      </c>
      <c r="AU421" s="6">
        <v>8.9499999999999993</v>
      </c>
      <c r="AV421" s="6">
        <f t="shared" si="195"/>
        <v>1.6489100000000008</v>
      </c>
      <c r="AW421" s="6">
        <f t="shared" si="189"/>
        <v>1.9405208000000016</v>
      </c>
      <c r="AX421" s="6">
        <f t="shared" si="196"/>
        <v>0.29161080000000084</v>
      </c>
      <c r="AY421" s="12">
        <f t="shared" si="191"/>
        <v>0.35076125192159358</v>
      </c>
      <c r="BB421" s="13">
        <f t="shared" si="192"/>
        <v>655.43352600000003</v>
      </c>
    </row>
    <row r="422" spans="1:54" x14ac:dyDescent="0.25">
      <c r="A422" s="1">
        <v>44043</v>
      </c>
      <c r="B422" s="6">
        <v>33.909999999999997</v>
      </c>
      <c r="C422" s="6">
        <v>30.76</v>
      </c>
      <c r="D422" s="6">
        <v>34.159999999999997</v>
      </c>
      <c r="E422" s="6">
        <f t="shared" si="174"/>
        <v>36.458441908038623</v>
      </c>
      <c r="F422" s="6">
        <v>33.588524472676049</v>
      </c>
      <c r="G422" s="6">
        <v>45.91</v>
      </c>
      <c r="H422" s="6">
        <v>30.76</v>
      </c>
      <c r="I422" s="6">
        <v>36.5</v>
      </c>
      <c r="J422" s="6"/>
      <c r="K422" s="6">
        <f t="shared" si="175"/>
        <v>-2.5900000000000034</v>
      </c>
      <c r="L422" s="7" t="str">
        <f t="shared" si="167"/>
        <v/>
      </c>
      <c r="M422" s="6">
        <f t="shared" si="168"/>
        <v>3.149999999999995</v>
      </c>
      <c r="N422" s="6">
        <f t="shared" si="169"/>
        <v>3.149999999999995</v>
      </c>
      <c r="O422" s="6">
        <f t="shared" si="170"/>
        <v>0</v>
      </c>
      <c r="P422" s="6">
        <f t="shared" si="193"/>
        <v>3.399999999999995</v>
      </c>
      <c r="Q422" s="6">
        <f t="shared" si="176"/>
        <v>5.6984419080386211</v>
      </c>
      <c r="R422" s="6">
        <f t="shared" si="177"/>
        <v>2.8285244726760475</v>
      </c>
      <c r="S422" s="6">
        <f t="shared" si="194"/>
        <v>15.149999999999995</v>
      </c>
      <c r="T422" s="6">
        <f t="shared" si="178"/>
        <v>12</v>
      </c>
      <c r="U422" s="4" t="str">
        <f t="shared" si="179"/>
        <v>LOWER</v>
      </c>
      <c r="V422" s="8">
        <v>740.5</v>
      </c>
      <c r="W422" s="9">
        <f t="shared" si="180"/>
        <v>0.57147552732394757</v>
      </c>
      <c r="X422" s="6">
        <f t="shared" si="181"/>
        <v>36.491516459510969</v>
      </c>
      <c r="Y422" s="6">
        <f t="shared" si="182"/>
        <v>-2.3315164595109721</v>
      </c>
      <c r="Z422" s="6">
        <f t="shared" si="183"/>
        <v>2.9029919868349197</v>
      </c>
      <c r="AA422" s="5">
        <f t="shared" si="184"/>
        <v>7</v>
      </c>
      <c r="AB422" s="5">
        <f t="shared" si="185"/>
        <v>2020</v>
      </c>
      <c r="AC422" s="5">
        <f t="shared" si="197"/>
        <v>31</v>
      </c>
      <c r="AF422" s="10">
        <v>72.31</v>
      </c>
      <c r="AG422" s="8">
        <f t="shared" si="186"/>
        <v>2428.7862046192045</v>
      </c>
      <c r="AL422" s="11">
        <f t="shared" si="173"/>
        <v>44043</v>
      </c>
      <c r="AM422" s="10">
        <v>804.5</v>
      </c>
      <c r="AN422" s="6">
        <v>5.2240000000000002</v>
      </c>
      <c r="AO422" s="8">
        <f t="shared" si="187"/>
        <v>190.63168198448537</v>
      </c>
      <c r="AS422" s="14">
        <f t="shared" si="198"/>
        <v>0.18582444444444451</v>
      </c>
      <c r="AT422" s="10">
        <v>301</v>
      </c>
      <c r="AU422" s="6">
        <v>9</v>
      </c>
      <c r="AV422" s="6">
        <f t="shared" si="195"/>
        <v>1.6724200000000007</v>
      </c>
      <c r="AW422" s="6">
        <f t="shared" si="189"/>
        <v>1.9616205999999998</v>
      </c>
      <c r="AX422" s="6">
        <f t="shared" si="196"/>
        <v>0.28920059999999914</v>
      </c>
      <c r="AY422" s="12">
        <f t="shared" si="191"/>
        <v>0.35934071010065238</v>
      </c>
      <c r="BB422" s="13">
        <f t="shared" si="192"/>
        <v>678.14111200000002</v>
      </c>
    </row>
    <row r="423" spans="1:54" x14ac:dyDescent="0.25">
      <c r="A423" s="1">
        <v>44046</v>
      </c>
      <c r="B423" s="6">
        <v>34.22</v>
      </c>
      <c r="C423" s="6">
        <v>31.07</v>
      </c>
      <c r="D423" s="6">
        <v>34.47</v>
      </c>
      <c r="E423" s="6">
        <f t="shared" si="174"/>
        <v>37.070236769143058</v>
      </c>
      <c r="F423" s="6">
        <v>34.098816032861876</v>
      </c>
      <c r="G423" s="6">
        <v>46.22</v>
      </c>
      <c r="H423" s="6">
        <v>31.32</v>
      </c>
      <c r="I423" s="6">
        <v>37</v>
      </c>
      <c r="J423" s="6">
        <v>29.308392571965641</v>
      </c>
      <c r="K423" s="6">
        <f t="shared" si="175"/>
        <v>-2.7800000000000011</v>
      </c>
      <c r="L423" s="7">
        <f t="shared" si="167"/>
        <v>7.6916074280343594</v>
      </c>
      <c r="M423" s="6">
        <f t="shared" si="168"/>
        <v>2.8999999999999986</v>
      </c>
      <c r="N423" s="6">
        <f t="shared" si="169"/>
        <v>3.1499999999999986</v>
      </c>
      <c r="O423" s="6">
        <f t="shared" si="170"/>
        <v>-0.25</v>
      </c>
      <c r="P423" s="6">
        <f t="shared" si="193"/>
        <v>3.1499999999999986</v>
      </c>
      <c r="Q423" s="6">
        <f t="shared" si="176"/>
        <v>5.7502367691430578</v>
      </c>
      <c r="R423" s="6">
        <f t="shared" si="177"/>
        <v>2.7788160328618758</v>
      </c>
      <c r="S423" s="6">
        <f t="shared" si="194"/>
        <v>14.899999999999999</v>
      </c>
      <c r="T423" s="6">
        <f t="shared" si="178"/>
        <v>12</v>
      </c>
      <c r="U423" s="4" t="str">
        <f t="shared" si="179"/>
        <v>EQUAL</v>
      </c>
      <c r="V423" s="8">
        <v>751.75</v>
      </c>
      <c r="W423" s="9">
        <f t="shared" si="180"/>
        <v>0.37118396713812274</v>
      </c>
      <c r="X423" s="6">
        <f t="shared" si="181"/>
        <v>37.103866331733961</v>
      </c>
      <c r="Y423" s="6">
        <f t="shared" si="182"/>
        <v>-2.6338663317339623</v>
      </c>
      <c r="Z423" s="6">
        <f t="shared" si="183"/>
        <v>3.0050502988720851</v>
      </c>
      <c r="AA423" s="5">
        <f t="shared" si="184"/>
        <v>8</v>
      </c>
      <c r="AB423" s="5">
        <f t="shared" si="185"/>
        <v>2020</v>
      </c>
      <c r="AC423" s="5">
        <f t="shared" si="197"/>
        <v>32</v>
      </c>
      <c r="AF423" s="10">
        <v>72.364999999999995</v>
      </c>
      <c r="AG423" s="8">
        <f t="shared" si="186"/>
        <v>2467.5608222180495</v>
      </c>
      <c r="AL423" s="11">
        <f t="shared" si="173"/>
        <v>44046</v>
      </c>
      <c r="AM423" s="10">
        <v>818</v>
      </c>
      <c r="AN423" s="6">
        <v>5.3212999999999999</v>
      </c>
      <c r="AO423" s="8">
        <f t="shared" si="187"/>
        <v>197.44080391105598</v>
      </c>
      <c r="AS423" s="14">
        <f t="shared" si="198"/>
        <v>0.18069656699889267</v>
      </c>
      <c r="AT423" s="10">
        <v>299</v>
      </c>
      <c r="AU423" s="6">
        <v>9.0299999999999994</v>
      </c>
      <c r="AV423" s="6">
        <f t="shared" si="195"/>
        <v>1.6316900000000008</v>
      </c>
      <c r="AW423" s="6">
        <f t="shared" si="189"/>
        <v>1.9201651999999996</v>
      </c>
      <c r="AX423" s="6">
        <f t="shared" si="196"/>
        <v>0.28847519999999882</v>
      </c>
      <c r="AY423" s="12">
        <f t="shared" si="191"/>
        <v>0.36297850273430132</v>
      </c>
      <c r="BB423" s="13">
        <f t="shared" si="192"/>
        <v>684.97543399999995</v>
      </c>
    </row>
    <row r="424" spans="1:54" x14ac:dyDescent="0.25">
      <c r="A424" s="1">
        <v>44047</v>
      </c>
      <c r="B424" s="6">
        <v>34.049999999999997</v>
      </c>
      <c r="C424" s="6">
        <v>30.9</v>
      </c>
      <c r="D424" s="6">
        <v>34.299999999999997</v>
      </c>
      <c r="E424" s="6">
        <f t="shared" si="174"/>
        <v>35.529420081917067</v>
      </c>
      <c r="F424" s="6">
        <v>34.06479659551615</v>
      </c>
      <c r="G424" s="6">
        <v>46.05</v>
      </c>
      <c r="H424" s="6">
        <v>31.05</v>
      </c>
      <c r="I424" s="6">
        <v>37.75</v>
      </c>
      <c r="J424" s="6">
        <v>29.77003144830649</v>
      </c>
      <c r="K424" s="6">
        <f t="shared" si="175"/>
        <v>-3.7000000000000028</v>
      </c>
      <c r="L424" s="7">
        <f t="shared" si="167"/>
        <v>7.9799685516935099</v>
      </c>
      <c r="M424" s="6">
        <f t="shared" si="168"/>
        <v>2.9999999999999964</v>
      </c>
      <c r="N424" s="6">
        <f t="shared" si="169"/>
        <v>3.1499999999999986</v>
      </c>
      <c r="O424" s="6">
        <f t="shared" si="170"/>
        <v>-0.15000000000000213</v>
      </c>
      <c r="P424" s="6">
        <f t="shared" si="193"/>
        <v>3.2499999999999964</v>
      </c>
      <c r="Q424" s="6">
        <f t="shared" si="176"/>
        <v>4.4794200819170662</v>
      </c>
      <c r="R424" s="6">
        <f t="shared" si="177"/>
        <v>3.0147965955161489</v>
      </c>
      <c r="S424" s="6">
        <f t="shared" si="194"/>
        <v>14.999999999999996</v>
      </c>
      <c r="T424" s="6">
        <f t="shared" si="178"/>
        <v>12</v>
      </c>
      <c r="U424" s="4" t="str">
        <f t="shared" si="179"/>
        <v>LOWER</v>
      </c>
      <c r="V424" s="8">
        <v>751</v>
      </c>
      <c r="W424" s="9">
        <f t="shared" si="180"/>
        <v>0.23520340448384758</v>
      </c>
      <c r="X424" s="6">
        <f t="shared" si="181"/>
        <v>35.561651838727904</v>
      </c>
      <c r="Y424" s="6">
        <f t="shared" si="182"/>
        <v>-1.2616518387279072</v>
      </c>
      <c r="Z424" s="6">
        <f t="shared" si="183"/>
        <v>1.4968552432117548</v>
      </c>
      <c r="AA424" s="5">
        <f t="shared" si="184"/>
        <v>8</v>
      </c>
      <c r="AB424" s="5">
        <f t="shared" si="185"/>
        <v>2020</v>
      </c>
      <c r="AC424" s="5">
        <f t="shared" si="197"/>
        <v>32</v>
      </c>
      <c r="AF424" s="10">
        <v>72.56</v>
      </c>
      <c r="AG424" s="8">
        <f t="shared" si="186"/>
        <v>2471.741640970652</v>
      </c>
      <c r="AL424" s="11">
        <f t="shared" si="173"/>
        <v>44047</v>
      </c>
      <c r="AM424" s="10">
        <v>784</v>
      </c>
      <c r="AN424" s="6">
        <v>5.29</v>
      </c>
      <c r="AO424" s="8">
        <f t="shared" si="187"/>
        <v>188.12113822687064</v>
      </c>
      <c r="AS424" s="14">
        <f t="shared" si="198"/>
        <v>0.19180383314543403</v>
      </c>
      <c r="AT424" s="10">
        <v>296</v>
      </c>
      <c r="AU424" s="6">
        <v>8.8699999999999992</v>
      </c>
      <c r="AV424" s="6">
        <f t="shared" si="195"/>
        <v>1.7012999999999998</v>
      </c>
      <c r="AW424" s="6">
        <f t="shared" si="189"/>
        <v>1.9901730000000004</v>
      </c>
      <c r="AX424" s="6">
        <f t="shared" si="196"/>
        <v>0.2888730000000006</v>
      </c>
      <c r="AY424" s="12">
        <f t="shared" si="191"/>
        <v>0.36415947202201121</v>
      </c>
      <c r="BB424" s="13">
        <f t="shared" si="192"/>
        <v>681.22757999999999</v>
      </c>
    </row>
    <row r="425" spans="1:54" x14ac:dyDescent="0.25">
      <c r="A425" s="1">
        <v>44048</v>
      </c>
      <c r="B425" s="6">
        <v>34.1</v>
      </c>
      <c r="C425" s="6">
        <v>30.95</v>
      </c>
      <c r="D425" s="6">
        <v>34.35</v>
      </c>
      <c r="E425" s="6">
        <f t="shared" si="174"/>
        <v>34.985602427602011</v>
      </c>
      <c r="F425" s="6">
        <v>34.223553969796185</v>
      </c>
      <c r="G425" s="6">
        <v>46.1</v>
      </c>
      <c r="H425" s="6">
        <v>31.13</v>
      </c>
      <c r="I425" s="6">
        <v>37.75</v>
      </c>
      <c r="J425" s="6">
        <v>29.391494795110525</v>
      </c>
      <c r="K425" s="6">
        <f t="shared" si="175"/>
        <v>-3.6499999999999986</v>
      </c>
      <c r="L425" s="7">
        <f t="shared" si="167"/>
        <v>8.3585052048894752</v>
      </c>
      <c r="M425" s="6">
        <f t="shared" si="168"/>
        <v>2.9700000000000024</v>
      </c>
      <c r="N425" s="6">
        <f t="shared" si="169"/>
        <v>3.1500000000000021</v>
      </c>
      <c r="O425" s="6">
        <f t="shared" si="170"/>
        <v>-0.17999999999999972</v>
      </c>
      <c r="P425" s="6">
        <f t="shared" si="193"/>
        <v>3.2200000000000024</v>
      </c>
      <c r="Q425" s="6">
        <f t="shared" si="176"/>
        <v>3.8556024276020118</v>
      </c>
      <c r="R425" s="6">
        <f t="shared" si="177"/>
        <v>3.0935539697961865</v>
      </c>
      <c r="S425" s="6">
        <f t="shared" si="194"/>
        <v>14.970000000000002</v>
      </c>
      <c r="T425" s="6">
        <f t="shared" si="178"/>
        <v>12</v>
      </c>
      <c r="U425" s="4" t="str">
        <f t="shared" si="179"/>
        <v>LOWER</v>
      </c>
      <c r="V425" s="8">
        <v>754.5</v>
      </c>
      <c r="W425" s="9">
        <f t="shared" si="180"/>
        <v>0.12644603020381595</v>
      </c>
      <c r="X425" s="6">
        <f t="shared" si="181"/>
        <v>35.017340841196358</v>
      </c>
      <c r="Y425" s="6">
        <f t="shared" si="182"/>
        <v>-0.66734084119635639</v>
      </c>
      <c r="Z425" s="6">
        <f t="shared" si="183"/>
        <v>0.79378687140017234</v>
      </c>
      <c r="AA425" s="5">
        <f t="shared" si="184"/>
        <v>8</v>
      </c>
      <c r="AB425" s="5">
        <f t="shared" si="185"/>
        <v>2020</v>
      </c>
      <c r="AC425" s="5">
        <f t="shared" si="197"/>
        <v>32</v>
      </c>
      <c r="AF425" s="10">
        <v>72.465999999999994</v>
      </c>
      <c r="AG425" s="8">
        <f t="shared" si="186"/>
        <v>2480.0440619752499</v>
      </c>
      <c r="AL425" s="11">
        <f t="shared" si="173"/>
        <v>44048</v>
      </c>
      <c r="AM425" s="10">
        <v>772</v>
      </c>
      <c r="AN425" s="6">
        <v>5.2901999999999996</v>
      </c>
      <c r="AO425" s="8">
        <f t="shared" si="187"/>
        <v>185.24873651809696</v>
      </c>
      <c r="AS425" s="14">
        <f t="shared" si="198"/>
        <v>0.19385180995475107</v>
      </c>
      <c r="AT425" s="10">
        <v>295</v>
      </c>
      <c r="AU425" s="6">
        <v>8.84</v>
      </c>
      <c r="AV425" s="6">
        <f t="shared" si="195"/>
        <v>1.7136499999999995</v>
      </c>
      <c r="AW425" s="6">
        <f t="shared" si="189"/>
        <v>2.0024059999999988</v>
      </c>
      <c r="AX425" s="6">
        <f t="shared" si="196"/>
        <v>0.28875599999999935</v>
      </c>
      <c r="AY425" s="12">
        <f t="shared" si="191"/>
        <v>0.36528355093296222</v>
      </c>
      <c r="BB425" s="13">
        <f t="shared" si="192"/>
        <v>682.32988999999998</v>
      </c>
    </row>
    <row r="426" spans="1:54" x14ac:dyDescent="0.25">
      <c r="A426" s="1">
        <v>44049</v>
      </c>
      <c r="B426" s="6">
        <v>34.770000000000003</v>
      </c>
      <c r="C426" s="6">
        <v>31.62</v>
      </c>
      <c r="D426" s="6">
        <v>34.47</v>
      </c>
      <c r="E426" s="6">
        <f t="shared" si="174"/>
        <v>35.563408685311757</v>
      </c>
      <c r="F426" s="6">
        <v>34.200874344899034</v>
      </c>
      <c r="G426" s="6">
        <v>46.22</v>
      </c>
      <c r="H426" s="6">
        <v>31.28</v>
      </c>
      <c r="I426" s="6">
        <v>37.75</v>
      </c>
      <c r="J426" s="6">
        <v>29.972213313669901</v>
      </c>
      <c r="K426" s="6">
        <f t="shared" si="175"/>
        <v>-2.9799999999999969</v>
      </c>
      <c r="L426" s="7">
        <f t="shared" si="167"/>
        <v>7.7777866863300993</v>
      </c>
      <c r="M426" s="6">
        <f t="shared" si="168"/>
        <v>3.490000000000002</v>
      </c>
      <c r="N426" s="6">
        <f t="shared" si="169"/>
        <v>3.1500000000000021</v>
      </c>
      <c r="O426" s="6">
        <f t="shared" si="170"/>
        <v>0.33999999999999986</v>
      </c>
      <c r="P426" s="6">
        <f t="shared" si="193"/>
        <v>3.1899999999999977</v>
      </c>
      <c r="Q426" s="6">
        <f t="shared" si="176"/>
        <v>4.2834086853117554</v>
      </c>
      <c r="R426" s="6">
        <f t="shared" si="177"/>
        <v>2.9208743448990333</v>
      </c>
      <c r="S426" s="6">
        <f t="shared" si="194"/>
        <v>14.939999999999998</v>
      </c>
      <c r="T426" s="6">
        <f t="shared" si="178"/>
        <v>11.449999999999996</v>
      </c>
      <c r="U426" s="4" t="str">
        <f t="shared" si="179"/>
        <v>LOWER</v>
      </c>
      <c r="V426" s="8">
        <v>754</v>
      </c>
      <c r="W426" s="9">
        <f t="shared" si="180"/>
        <v>0.26912565510096442</v>
      </c>
      <c r="X426" s="6">
        <f t="shared" si="181"/>
        <v>35.595671276073631</v>
      </c>
      <c r="Y426" s="6">
        <f t="shared" si="182"/>
        <v>-1.125671276073632</v>
      </c>
      <c r="Z426" s="6">
        <f t="shared" si="183"/>
        <v>1.3947969311745965</v>
      </c>
      <c r="AA426" s="5">
        <f t="shared" si="184"/>
        <v>8</v>
      </c>
      <c r="AB426" s="5">
        <f t="shared" si="185"/>
        <v>2020</v>
      </c>
      <c r="AC426" s="5">
        <f t="shared" si="197"/>
        <v>32</v>
      </c>
      <c r="AF426" s="10">
        <v>72.69</v>
      </c>
      <c r="AG426" s="8">
        <f t="shared" si="186"/>
        <v>2486.0615561307109</v>
      </c>
      <c r="AL426" s="11">
        <f t="shared" si="173"/>
        <v>44049</v>
      </c>
      <c r="AM426" s="10">
        <v>784.75</v>
      </c>
      <c r="AN426" s="6">
        <v>5.3315000000000001</v>
      </c>
      <c r="AO426" s="8">
        <f t="shared" si="187"/>
        <v>189.77832140838657</v>
      </c>
      <c r="AS426" s="14">
        <f t="shared" si="198"/>
        <v>0.19875877689694216</v>
      </c>
      <c r="AT426" s="10">
        <v>293</v>
      </c>
      <c r="AU426" s="6">
        <v>8.83</v>
      </c>
      <c r="AV426" s="6">
        <f t="shared" si="195"/>
        <v>1.7550399999999993</v>
      </c>
      <c r="AW426" s="6">
        <f t="shared" si="189"/>
        <v>2.0422281999999985</v>
      </c>
      <c r="AX426" s="6">
        <f t="shared" si="196"/>
        <v>0.28718819999999923</v>
      </c>
      <c r="AY426" s="12">
        <f t="shared" si="191"/>
        <v>0.37139330575637763</v>
      </c>
      <c r="BB426" s="13">
        <f t="shared" si="192"/>
        <v>697.10084399999994</v>
      </c>
    </row>
    <row r="427" spans="1:54" x14ac:dyDescent="0.25">
      <c r="A427" s="1">
        <v>44050</v>
      </c>
      <c r="B427" s="6">
        <v>34.4</v>
      </c>
      <c r="C427" s="6">
        <v>31.25</v>
      </c>
      <c r="D427" s="6">
        <v>35.1</v>
      </c>
      <c r="E427" s="6">
        <f t="shared" si="174"/>
        <v>35.4047952028032</v>
      </c>
      <c r="F427" s="6">
        <v>33.735942034507502</v>
      </c>
      <c r="G427" s="6">
        <v>46.35</v>
      </c>
      <c r="H427" s="6">
        <v>30.75</v>
      </c>
      <c r="I427" s="6">
        <v>37.75</v>
      </c>
      <c r="J427" s="6">
        <v>29.925182480776758</v>
      </c>
      <c r="K427" s="6">
        <f t="shared" si="175"/>
        <v>-3.3500000000000014</v>
      </c>
      <c r="L427" s="7">
        <f t="shared" si="167"/>
        <v>7.8248175192232416</v>
      </c>
      <c r="M427" s="6">
        <f t="shared" si="168"/>
        <v>3.6499999999999986</v>
      </c>
      <c r="N427" s="6">
        <f t="shared" si="169"/>
        <v>3.1499999999999986</v>
      </c>
      <c r="O427" s="6">
        <f t="shared" si="170"/>
        <v>0.5</v>
      </c>
      <c r="P427" s="6">
        <f t="shared" si="193"/>
        <v>4.3500000000000014</v>
      </c>
      <c r="Q427" s="6">
        <f t="shared" si="176"/>
        <v>4.6547952028032</v>
      </c>
      <c r="R427" s="6">
        <f t="shared" si="177"/>
        <v>2.9859420345075023</v>
      </c>
      <c r="S427" s="6">
        <f t="shared" si="194"/>
        <v>15.600000000000001</v>
      </c>
      <c r="T427" s="6">
        <f t="shared" si="178"/>
        <v>11.950000000000003</v>
      </c>
      <c r="U427" s="4" t="str">
        <f t="shared" si="179"/>
        <v>LOWER</v>
      </c>
      <c r="V427" s="8">
        <v>743.75</v>
      </c>
      <c r="W427" s="9">
        <f t="shared" si="180"/>
        <v>1.3640579654924991</v>
      </c>
      <c r="X427" s="6">
        <f t="shared" si="181"/>
        <v>35.436913901793595</v>
      </c>
      <c r="Y427" s="6">
        <f t="shared" si="182"/>
        <v>-0.3369139017935936</v>
      </c>
      <c r="Z427" s="6">
        <f t="shared" si="183"/>
        <v>1.7009718672860927</v>
      </c>
      <c r="AA427" s="5">
        <f t="shared" si="184"/>
        <v>8</v>
      </c>
      <c r="AB427" s="5">
        <f t="shared" si="185"/>
        <v>2020</v>
      </c>
      <c r="AC427" s="5">
        <f t="shared" si="197"/>
        <v>32</v>
      </c>
      <c r="AF427" s="10">
        <v>72.760000000000005</v>
      </c>
      <c r="AG427" s="8">
        <f t="shared" si="186"/>
        <v>2454.6271424307665</v>
      </c>
      <c r="AL427" s="11">
        <f t="shared" si="173"/>
        <v>44050</v>
      </c>
      <c r="AM427" s="10">
        <v>781.25</v>
      </c>
      <c r="AN427" s="6">
        <v>5.4382999999999999</v>
      </c>
      <c r="AO427" s="8">
        <f t="shared" si="187"/>
        <v>192.71656887212413</v>
      </c>
      <c r="AS427" s="14">
        <f t="shared" si="198"/>
        <v>0.20483963344788061</v>
      </c>
      <c r="AT427" s="10">
        <v>292</v>
      </c>
      <c r="AU427" s="6">
        <v>8.73</v>
      </c>
      <c r="AV427" s="6">
        <f t="shared" si="195"/>
        <v>1.7882499999999979</v>
      </c>
      <c r="AW427" s="6">
        <f t="shared" si="189"/>
        <v>2.0763039999999968</v>
      </c>
      <c r="AX427" s="6">
        <f t="shared" si="196"/>
        <v>0.28805399999999892</v>
      </c>
      <c r="AY427" s="12">
        <f t="shared" si="191"/>
        <v>0.36969541095638758</v>
      </c>
      <c r="BB427" s="13">
        <f t="shared" si="192"/>
        <v>688.94374999999991</v>
      </c>
    </row>
    <row r="428" spans="1:54" x14ac:dyDescent="0.25">
      <c r="A428" s="1">
        <v>44053</v>
      </c>
      <c r="B428" s="6">
        <v>34.28</v>
      </c>
      <c r="C428" s="6">
        <v>31.13</v>
      </c>
      <c r="D428" s="6">
        <v>35.479999999999997</v>
      </c>
      <c r="E428" s="6">
        <f t="shared" si="174"/>
        <v>35.212193116899954</v>
      </c>
      <c r="F428" s="6">
        <v>33.441106910844582</v>
      </c>
      <c r="G428" s="6">
        <v>45.73</v>
      </c>
      <c r="H428" s="6">
        <v>30.75</v>
      </c>
      <c r="I428" s="6">
        <v>37.75</v>
      </c>
      <c r="J428" s="6">
        <v>29.327194417442389</v>
      </c>
      <c r="K428" s="6">
        <f t="shared" si="175"/>
        <v>-3.4699999999999989</v>
      </c>
      <c r="L428" s="7">
        <f t="shared" si="167"/>
        <v>8.4228055825576114</v>
      </c>
      <c r="M428" s="6">
        <f t="shared" si="168"/>
        <v>3.5300000000000011</v>
      </c>
      <c r="N428" s="6">
        <f t="shared" si="169"/>
        <v>3.1500000000000021</v>
      </c>
      <c r="O428" s="6">
        <f t="shared" si="170"/>
        <v>0.37999999999999901</v>
      </c>
      <c r="P428" s="6">
        <f t="shared" si="193"/>
        <v>4.7299999999999969</v>
      </c>
      <c r="Q428" s="6">
        <f t="shared" si="176"/>
        <v>4.4621931168999538</v>
      </c>
      <c r="R428" s="6">
        <f t="shared" si="177"/>
        <v>2.6911069108445815</v>
      </c>
      <c r="S428" s="6">
        <f t="shared" si="194"/>
        <v>14.979999999999997</v>
      </c>
      <c r="T428" s="6">
        <f t="shared" si="178"/>
        <v>11.449999999999996</v>
      </c>
      <c r="U428" s="4" t="str">
        <f t="shared" si="179"/>
        <v>LOWER</v>
      </c>
      <c r="V428" s="8">
        <v>737.25</v>
      </c>
      <c r="W428" s="9">
        <f t="shared" si="180"/>
        <v>2.0388930891554153</v>
      </c>
      <c r="X428" s="6">
        <f t="shared" si="181"/>
        <v>35.244137090167833</v>
      </c>
      <c r="Y428" s="6">
        <f t="shared" si="182"/>
        <v>0.23586290983216429</v>
      </c>
      <c r="Z428" s="6">
        <f t="shared" si="183"/>
        <v>1.803030179323251</v>
      </c>
      <c r="AA428" s="5">
        <f t="shared" si="184"/>
        <v>8</v>
      </c>
      <c r="AB428" s="5">
        <f t="shared" si="185"/>
        <v>2020</v>
      </c>
      <c r="AC428" s="5">
        <f t="shared" si="197"/>
        <v>33</v>
      </c>
      <c r="AF428" s="10">
        <v>72.88</v>
      </c>
      <c r="AG428" s="8">
        <f t="shared" si="186"/>
        <v>2437.1878716623532</v>
      </c>
      <c r="AL428" s="11">
        <f t="shared" si="173"/>
        <v>44053</v>
      </c>
      <c r="AM428" s="10">
        <v>777</v>
      </c>
      <c r="AN428" s="6">
        <v>5.4812000000000003</v>
      </c>
      <c r="AO428" s="8">
        <f t="shared" si="187"/>
        <v>193.18016421862799</v>
      </c>
      <c r="AS428" s="14">
        <f t="shared" si="198"/>
        <v>0.20173234624145786</v>
      </c>
      <c r="AT428" s="10">
        <v>294</v>
      </c>
      <c r="AU428" s="6">
        <v>8.7799999999999994</v>
      </c>
      <c r="AV428" s="6">
        <f t="shared" si="195"/>
        <v>1.77121</v>
      </c>
      <c r="AW428" s="6">
        <f t="shared" si="189"/>
        <v>2.0595447999999994</v>
      </c>
      <c r="AX428" s="6">
        <f t="shared" si="196"/>
        <v>0.28833479999999945</v>
      </c>
      <c r="AY428" s="12">
        <f t="shared" si="191"/>
        <v>0.36729378667663021</v>
      </c>
      <c r="BB428" s="13">
        <f t="shared" si="192"/>
        <v>686.29820599999994</v>
      </c>
    </row>
    <row r="429" spans="1:54" x14ac:dyDescent="0.25">
      <c r="A429" s="1">
        <v>44054</v>
      </c>
      <c r="B429" s="6">
        <v>34.270000000000003</v>
      </c>
      <c r="C429" s="6">
        <v>31.12</v>
      </c>
      <c r="D429" s="6">
        <v>35.869999999999997</v>
      </c>
      <c r="E429" s="6">
        <f t="shared" si="174"/>
        <v>34.475773376681644</v>
      </c>
      <c r="F429" s="6">
        <v>32.511242290061517</v>
      </c>
      <c r="G429" s="6">
        <v>45.62</v>
      </c>
      <c r="H429" s="6">
        <v>30.51</v>
      </c>
      <c r="I429" s="6">
        <v>37</v>
      </c>
      <c r="J429" s="6">
        <v>28.624034093896189</v>
      </c>
      <c r="K429" s="6">
        <f t="shared" si="175"/>
        <v>-2.7299999999999969</v>
      </c>
      <c r="L429" s="7">
        <f t="shared" si="167"/>
        <v>8.3759659061038114</v>
      </c>
      <c r="M429" s="6">
        <f t="shared" si="168"/>
        <v>3.7600000000000016</v>
      </c>
      <c r="N429" s="6">
        <f t="shared" si="169"/>
        <v>3.1500000000000021</v>
      </c>
      <c r="O429" s="6">
        <f t="shared" si="170"/>
        <v>0.60999999999999943</v>
      </c>
      <c r="P429" s="6">
        <f t="shared" si="193"/>
        <v>5.3599999999999959</v>
      </c>
      <c r="Q429" s="6">
        <f t="shared" si="176"/>
        <v>3.9657733766816428</v>
      </c>
      <c r="R429" s="6">
        <f t="shared" si="177"/>
        <v>2.0012422900615157</v>
      </c>
      <c r="S429" s="6">
        <f t="shared" si="194"/>
        <v>15.109999999999996</v>
      </c>
      <c r="T429" s="6">
        <f t="shared" si="178"/>
        <v>11.349999999999994</v>
      </c>
      <c r="U429" s="4" t="str">
        <f t="shared" si="179"/>
        <v>LOWER</v>
      </c>
      <c r="V429" s="8">
        <v>716.75</v>
      </c>
      <c r="W429" s="9">
        <f t="shared" si="180"/>
        <v>3.3587577099384802</v>
      </c>
      <c r="X429" s="6">
        <f t="shared" si="181"/>
        <v>34.507049281010531</v>
      </c>
      <c r="Y429" s="6">
        <f t="shared" si="182"/>
        <v>1.3629507189894667</v>
      </c>
      <c r="Z429" s="6">
        <f t="shared" si="183"/>
        <v>1.9958069909490135</v>
      </c>
      <c r="AA429" s="5">
        <f t="shared" si="184"/>
        <v>8</v>
      </c>
      <c r="AB429" s="5">
        <f t="shared" si="185"/>
        <v>2020</v>
      </c>
      <c r="AC429" s="5">
        <f t="shared" si="197"/>
        <v>33</v>
      </c>
      <c r="AF429" s="10">
        <v>72.843999999999994</v>
      </c>
      <c r="AG429" s="8">
        <f t="shared" si="186"/>
        <v>2368.2489333772414</v>
      </c>
      <c r="AL429" s="11">
        <f t="shared" si="173"/>
        <v>44054</v>
      </c>
      <c r="AM429" s="10">
        <v>760.75</v>
      </c>
      <c r="AN429" s="6">
        <v>5.38</v>
      </c>
      <c r="AO429" s="8">
        <f t="shared" si="187"/>
        <v>185.64792513183667</v>
      </c>
      <c r="AS429" s="14">
        <f t="shared" si="198"/>
        <v>0.20023208191126282</v>
      </c>
      <c r="AT429" s="10">
        <v>294</v>
      </c>
      <c r="AU429" s="6">
        <v>8.7899999999999991</v>
      </c>
      <c r="AV429" s="6">
        <f t="shared" si="195"/>
        <v>1.76004</v>
      </c>
      <c r="AW429" s="6">
        <f t="shared" si="189"/>
        <v>2.0483982000000012</v>
      </c>
      <c r="AX429" s="6">
        <f t="shared" si="196"/>
        <v>0.28835820000000112</v>
      </c>
      <c r="AY429" s="12">
        <f t="shared" si="191"/>
        <v>0.36722598797097428</v>
      </c>
      <c r="BB429" s="13">
        <f t="shared" si="192"/>
        <v>686.07774399999994</v>
      </c>
    </row>
    <row r="430" spans="1:54" x14ac:dyDescent="0.25">
      <c r="A430" s="1">
        <v>44055</v>
      </c>
      <c r="B430" s="6">
        <v>35.11</v>
      </c>
      <c r="C430" s="6">
        <v>31.96</v>
      </c>
      <c r="D430" s="6">
        <v>36.31</v>
      </c>
      <c r="E430" s="6">
        <f t="shared" si="174"/>
        <v>35.212193116899954</v>
      </c>
      <c r="F430" s="6">
        <v>33.339048598807416</v>
      </c>
      <c r="G430" s="6">
        <v>46.56</v>
      </c>
      <c r="H430" s="6">
        <v>31.55</v>
      </c>
      <c r="I430" s="6">
        <v>37</v>
      </c>
      <c r="J430" s="6">
        <v>29.03814535864845</v>
      </c>
      <c r="K430" s="6">
        <f t="shared" si="175"/>
        <v>-1.8900000000000006</v>
      </c>
      <c r="L430" s="7">
        <f t="shared" si="167"/>
        <v>7.9618546413515503</v>
      </c>
      <c r="M430" s="6">
        <f t="shared" si="168"/>
        <v>3.5599999999999987</v>
      </c>
      <c r="N430" s="6">
        <f t="shared" si="169"/>
        <v>3.1499999999999986</v>
      </c>
      <c r="O430" s="6">
        <f t="shared" si="170"/>
        <v>0.41000000000000014</v>
      </c>
      <c r="P430" s="6">
        <f t="shared" si="193"/>
        <v>4.7600000000000016</v>
      </c>
      <c r="Q430" s="6">
        <f t="shared" si="176"/>
        <v>3.6621931168999531</v>
      </c>
      <c r="R430" s="6">
        <f t="shared" si="177"/>
        <v>1.7890485988074154</v>
      </c>
      <c r="S430" s="6">
        <f t="shared" si="194"/>
        <v>15.010000000000002</v>
      </c>
      <c r="T430" s="6">
        <f t="shared" si="178"/>
        <v>11.450000000000003</v>
      </c>
      <c r="U430" s="4" t="str">
        <f t="shared" si="179"/>
        <v>LOWER</v>
      </c>
      <c r="V430" s="8">
        <v>735</v>
      </c>
      <c r="W430" s="9">
        <f t="shared" si="180"/>
        <v>2.9709514011925862</v>
      </c>
      <c r="X430" s="6">
        <f t="shared" si="181"/>
        <v>35.244137090167833</v>
      </c>
      <c r="Y430" s="6">
        <f t="shared" si="182"/>
        <v>1.0658629098321697</v>
      </c>
      <c r="Z430" s="6">
        <f t="shared" si="183"/>
        <v>1.9050884913604165</v>
      </c>
      <c r="AA430" s="5">
        <f t="shared" si="184"/>
        <v>8</v>
      </c>
      <c r="AB430" s="5">
        <f t="shared" si="185"/>
        <v>2020</v>
      </c>
      <c r="AC430" s="5">
        <f t="shared" si="197"/>
        <v>33</v>
      </c>
      <c r="AF430" s="10">
        <v>73.040000000000006</v>
      </c>
      <c r="AG430" s="8">
        <f t="shared" si="186"/>
        <v>2435.0841096568938</v>
      </c>
      <c r="AL430" s="11">
        <f t="shared" si="173"/>
        <v>44055</v>
      </c>
      <c r="AM430" s="10">
        <v>777</v>
      </c>
      <c r="AN430" s="6">
        <v>5.4333</v>
      </c>
      <c r="AO430" s="8">
        <f t="shared" si="187"/>
        <v>191.49197005200892</v>
      </c>
      <c r="AS430" s="14">
        <f t="shared" si="198"/>
        <v>0.19913513513513503</v>
      </c>
      <c r="AT430" s="10">
        <v>294</v>
      </c>
      <c r="AU430" s="6">
        <v>8.8800000000000008</v>
      </c>
      <c r="AV430" s="6">
        <f t="shared" si="195"/>
        <v>1.7683199999999992</v>
      </c>
      <c r="AW430" s="6">
        <f t="shared" si="189"/>
        <v>2.0547125999999984</v>
      </c>
      <c r="AX430" s="6">
        <f t="shared" si="196"/>
        <v>0.28639259999999922</v>
      </c>
      <c r="AY430" s="12">
        <f t="shared" si="191"/>
        <v>0.37287087893385323</v>
      </c>
      <c r="BB430" s="13">
        <f t="shared" si="192"/>
        <v>704.59655199999997</v>
      </c>
    </row>
    <row r="431" spans="1:54" x14ac:dyDescent="0.25">
      <c r="A431" s="1">
        <v>44056</v>
      </c>
      <c r="B431" s="6">
        <v>34.78</v>
      </c>
      <c r="C431" s="6">
        <v>31.63</v>
      </c>
      <c r="D431" s="6">
        <v>35.979999999999997</v>
      </c>
      <c r="E431" s="6">
        <f t="shared" si="174"/>
        <v>34.849648014023252</v>
      </c>
      <c r="F431" s="6">
        <v>33.384407848601711</v>
      </c>
      <c r="G431" s="6">
        <v>46.23</v>
      </c>
      <c r="H431" s="6">
        <v>31.19</v>
      </c>
      <c r="I431" s="6">
        <v>37</v>
      </c>
      <c r="J431" s="6">
        <v>29.423971584939377</v>
      </c>
      <c r="K431" s="6">
        <f t="shared" si="175"/>
        <v>-2.2199999999999989</v>
      </c>
      <c r="L431" s="7">
        <f t="shared" si="167"/>
        <v>7.5760284150606232</v>
      </c>
      <c r="M431" s="6">
        <f t="shared" si="168"/>
        <v>3.59</v>
      </c>
      <c r="N431" s="6">
        <f t="shared" si="169"/>
        <v>3.1500000000000021</v>
      </c>
      <c r="O431" s="6">
        <f t="shared" si="170"/>
        <v>0.43999999999999773</v>
      </c>
      <c r="P431" s="6">
        <f t="shared" si="193"/>
        <v>4.7899999999999956</v>
      </c>
      <c r="Q431" s="6">
        <f t="shared" si="176"/>
        <v>3.6596480140232508</v>
      </c>
      <c r="R431" s="6">
        <f t="shared" si="177"/>
        <v>2.1944078486017098</v>
      </c>
      <c r="S431" s="6">
        <f t="shared" si="194"/>
        <v>15.039999999999996</v>
      </c>
      <c r="T431" s="6">
        <f t="shared" si="178"/>
        <v>11.449999999999996</v>
      </c>
      <c r="U431" s="4" t="str">
        <f t="shared" si="179"/>
        <v>LOWER</v>
      </c>
      <c r="V431" s="8">
        <v>736</v>
      </c>
      <c r="W431" s="9">
        <f t="shared" si="180"/>
        <v>2.5955921513982858</v>
      </c>
      <c r="X431" s="6">
        <f t="shared" si="181"/>
        <v>34.881263091813466</v>
      </c>
      <c r="Y431" s="6">
        <f t="shared" si="182"/>
        <v>1.098736908186531</v>
      </c>
      <c r="Z431" s="6">
        <f t="shared" si="183"/>
        <v>1.4968552432117548</v>
      </c>
      <c r="AA431" s="5">
        <f t="shared" si="184"/>
        <v>8</v>
      </c>
      <c r="AB431" s="5">
        <f t="shared" si="185"/>
        <v>2020</v>
      </c>
      <c r="AC431" s="5">
        <f t="shared" si="197"/>
        <v>33</v>
      </c>
      <c r="AF431" s="10">
        <v>72.954999999999998</v>
      </c>
      <c r="AG431" s="8">
        <f t="shared" si="186"/>
        <v>2435.5594745947378</v>
      </c>
      <c r="AL431" s="11">
        <f t="shared" si="173"/>
        <v>44056</v>
      </c>
      <c r="AM431" s="10">
        <v>769</v>
      </c>
      <c r="AN431" s="6">
        <v>5.3689999999999998</v>
      </c>
      <c r="AO431" s="8">
        <f t="shared" si="187"/>
        <v>187.27750153994651</v>
      </c>
      <c r="AS431" s="14">
        <f t="shared" si="198"/>
        <v>0.19311712707182296</v>
      </c>
      <c r="AT431" s="10">
        <v>302</v>
      </c>
      <c r="AU431" s="6">
        <v>9.0500000000000007</v>
      </c>
      <c r="AV431" s="6">
        <f t="shared" si="195"/>
        <v>1.7477099999999979</v>
      </c>
      <c r="AW431" s="6">
        <f t="shared" si="189"/>
        <v>2.034874799999999</v>
      </c>
      <c r="AX431" s="6">
        <f t="shared" si="196"/>
        <v>0.28716480000000111</v>
      </c>
      <c r="AY431" s="12">
        <f t="shared" si="191"/>
        <v>0.36442461486657129</v>
      </c>
      <c r="BB431" s="13">
        <f t="shared" si="192"/>
        <v>697.32130599999994</v>
      </c>
    </row>
    <row r="432" spans="1:54" x14ac:dyDescent="0.25">
      <c r="A432" s="1">
        <v>44057</v>
      </c>
      <c r="B432" s="6">
        <v>34.61</v>
      </c>
      <c r="C432" s="6">
        <v>31.46</v>
      </c>
      <c r="D432" s="6">
        <v>35.81</v>
      </c>
      <c r="E432" s="6">
        <f t="shared" si="174"/>
        <v>34.6457163936551</v>
      </c>
      <c r="F432" s="6">
        <v>33.18029122452738</v>
      </c>
      <c r="G432" s="6">
        <v>46.06</v>
      </c>
      <c r="H432" s="6">
        <v>31.09</v>
      </c>
      <c r="I432" s="6">
        <v>37</v>
      </c>
      <c r="J432" s="6">
        <v>29.0922604264059</v>
      </c>
      <c r="K432" s="6">
        <f t="shared" si="175"/>
        <v>-2.3900000000000006</v>
      </c>
      <c r="L432" s="7">
        <f t="shared" si="167"/>
        <v>7.9077395735940996</v>
      </c>
      <c r="M432" s="6">
        <f t="shared" si="168"/>
        <v>3.5199999999999996</v>
      </c>
      <c r="N432" s="6">
        <f t="shared" si="169"/>
        <v>3.1499999999999986</v>
      </c>
      <c r="O432" s="6">
        <f t="shared" si="170"/>
        <v>0.37000000000000099</v>
      </c>
      <c r="P432" s="6">
        <f t="shared" si="193"/>
        <v>4.7200000000000024</v>
      </c>
      <c r="Q432" s="6">
        <f t="shared" si="176"/>
        <v>3.5557163936550999</v>
      </c>
      <c r="R432" s="6">
        <f t="shared" si="177"/>
        <v>2.0902912245273804</v>
      </c>
      <c r="S432" s="6">
        <f t="shared" si="194"/>
        <v>14.970000000000002</v>
      </c>
      <c r="T432" s="6">
        <f t="shared" si="178"/>
        <v>11.450000000000003</v>
      </c>
      <c r="U432" s="4" t="str">
        <f t="shared" si="179"/>
        <v>LOWER</v>
      </c>
      <c r="V432" s="8">
        <v>731.5</v>
      </c>
      <c r="W432" s="9">
        <f t="shared" si="180"/>
        <v>2.6297087754726221</v>
      </c>
      <c r="X432" s="6">
        <f t="shared" si="181"/>
        <v>34.677146467739135</v>
      </c>
      <c r="Y432" s="6">
        <f t="shared" si="182"/>
        <v>1.1328535322608673</v>
      </c>
      <c r="Z432" s="6">
        <f t="shared" si="183"/>
        <v>1.4968552432117548</v>
      </c>
      <c r="AA432" s="5">
        <f t="shared" si="184"/>
        <v>8</v>
      </c>
      <c r="AB432" s="5">
        <f t="shared" si="185"/>
        <v>2020</v>
      </c>
      <c r="AC432" s="5">
        <f t="shared" si="197"/>
        <v>33</v>
      </c>
      <c r="AF432" s="10">
        <v>73.150000000000006</v>
      </c>
      <c r="AG432" s="8">
        <f t="shared" si="186"/>
        <v>2427.1383030741781</v>
      </c>
      <c r="AL432" s="11">
        <f t="shared" si="173"/>
        <v>44057</v>
      </c>
      <c r="AM432" s="10">
        <v>764.5</v>
      </c>
      <c r="AN432" s="6">
        <v>5.4203999999999999</v>
      </c>
      <c r="AO432" s="8">
        <f t="shared" si="187"/>
        <v>187.96400471373326</v>
      </c>
      <c r="AS432" s="14">
        <f t="shared" si="198"/>
        <v>0.19223672566371675</v>
      </c>
      <c r="AT432" s="10">
        <v>302</v>
      </c>
      <c r="AU432" s="6">
        <v>9.0399999999999991</v>
      </c>
      <c r="AV432" s="6">
        <f t="shared" si="195"/>
        <v>1.7378199999999993</v>
      </c>
      <c r="AW432" s="6">
        <f t="shared" si="189"/>
        <v>2.0253826000000004</v>
      </c>
      <c r="AX432" s="6">
        <f t="shared" si="196"/>
        <v>0.28756260000000111</v>
      </c>
      <c r="AY432" s="12">
        <f t="shared" si="191"/>
        <v>0.36329047035043693</v>
      </c>
      <c r="BB432" s="13">
        <f t="shared" si="192"/>
        <v>693.57345199999997</v>
      </c>
    </row>
    <row r="433" spans="1:54" x14ac:dyDescent="0.25">
      <c r="A433" s="1">
        <v>44060</v>
      </c>
      <c r="B433" s="6">
        <v>34.61</v>
      </c>
      <c r="C433" s="6">
        <v>31.46</v>
      </c>
      <c r="D433" s="6">
        <v>35.81</v>
      </c>
      <c r="E433" s="6">
        <f t="shared" si="174"/>
        <v>34.962943358672213</v>
      </c>
      <c r="F433" s="6" t="s">
        <v>43</v>
      </c>
      <c r="G433" s="6">
        <v>46.06</v>
      </c>
      <c r="H433" s="6">
        <v>31.53</v>
      </c>
      <c r="I433" s="6">
        <v>37</v>
      </c>
      <c r="J433" s="6">
        <v>28.994407673737719</v>
      </c>
      <c r="K433" s="6">
        <f t="shared" si="175"/>
        <v>-2.3900000000000006</v>
      </c>
      <c r="L433" s="7">
        <f t="shared" si="167"/>
        <v>8.0055923262622812</v>
      </c>
      <c r="M433" s="6">
        <f t="shared" si="168"/>
        <v>3.0799999999999983</v>
      </c>
      <c r="N433" s="6">
        <f t="shared" si="169"/>
        <v>3.1499999999999986</v>
      </c>
      <c r="O433" s="6">
        <f t="shared" si="170"/>
        <v>-7.0000000000000284E-2</v>
      </c>
      <c r="P433" s="6">
        <f t="shared" si="193"/>
        <v>4.2800000000000011</v>
      </c>
      <c r="Q433" s="6">
        <f t="shared" si="176"/>
        <v>3.4329433586722118</v>
      </c>
      <c r="R433" s="6" t="str">
        <f t="shared" si="177"/>
        <v/>
      </c>
      <c r="S433" s="6">
        <f t="shared" si="194"/>
        <v>14.530000000000001</v>
      </c>
      <c r="T433" s="6">
        <f t="shared" si="178"/>
        <v>11.450000000000003</v>
      </c>
      <c r="U433" s="4" t="str">
        <f t="shared" si="179"/>
        <v>LOWER</v>
      </c>
      <c r="W433" s="9"/>
      <c r="X433" s="6">
        <f t="shared" si="181"/>
        <v>34.994661216299207</v>
      </c>
      <c r="Y433" s="6">
        <f t="shared" si="182"/>
        <v>0.81533878370079549</v>
      </c>
      <c r="Z433" s="6" t="str">
        <f t="shared" si="183"/>
        <v/>
      </c>
      <c r="AA433" s="5">
        <f t="shared" si="184"/>
        <v>8</v>
      </c>
      <c r="AB433" s="5">
        <f t="shared" si="185"/>
        <v>2020</v>
      </c>
      <c r="AC433" s="5">
        <f t="shared" si="197"/>
        <v>34</v>
      </c>
      <c r="AF433" s="10">
        <v>73.099999999999994</v>
      </c>
      <c r="AG433" s="8" t="str">
        <f t="shared" si="186"/>
        <v/>
      </c>
      <c r="AL433" s="11">
        <f t="shared" si="173"/>
        <v>44060</v>
      </c>
      <c r="AM433" s="10">
        <v>771.5</v>
      </c>
      <c r="AN433" s="6">
        <v>5.5090000000000003</v>
      </c>
      <c r="AO433" s="8">
        <f t="shared" si="187"/>
        <v>192.78558864059238</v>
      </c>
      <c r="AS433" s="14">
        <f t="shared" si="198"/>
        <v>0.18682826086956533</v>
      </c>
      <c r="AT433" s="10">
        <v>308</v>
      </c>
      <c r="AU433" s="6">
        <v>9.1999999999999993</v>
      </c>
      <c r="AV433" s="6">
        <f t="shared" si="195"/>
        <v>1.7188200000000009</v>
      </c>
      <c r="AW433" s="6">
        <f t="shared" si="189"/>
        <v>2.0063826000000002</v>
      </c>
      <c r="AX433" s="6">
        <f t="shared" si="196"/>
        <v>0.28756259999999934</v>
      </c>
      <c r="AY433" s="12">
        <f t="shared" si="191"/>
        <v>0.35875230456696289</v>
      </c>
      <c r="BB433" s="13">
        <f t="shared" si="192"/>
        <v>693.57345199999997</v>
      </c>
    </row>
    <row r="434" spans="1:54" x14ac:dyDescent="0.25">
      <c r="A434" s="1">
        <v>44061</v>
      </c>
      <c r="B434" s="6">
        <v>35.130000000000003</v>
      </c>
      <c r="C434" s="6">
        <v>31.98</v>
      </c>
      <c r="D434" s="6">
        <v>35.83</v>
      </c>
      <c r="E434" s="6">
        <f t="shared" si="174"/>
        <v>34.860977548488144</v>
      </c>
      <c r="F434" s="6">
        <v>33.293689349013121</v>
      </c>
      <c r="G434" s="6">
        <v>46.58</v>
      </c>
      <c r="H434" s="6">
        <v>31.9</v>
      </c>
      <c r="I434" s="6">
        <v>37</v>
      </c>
      <c r="J434" s="6">
        <v>29.407551900129576</v>
      </c>
      <c r="K434" s="6">
        <f t="shared" si="175"/>
        <v>-1.8699999999999974</v>
      </c>
      <c r="L434" s="7">
        <f t="shared" si="167"/>
        <v>7.592448099870424</v>
      </c>
      <c r="M434" s="6">
        <f t="shared" si="168"/>
        <v>3.230000000000004</v>
      </c>
      <c r="N434" s="6">
        <f t="shared" si="169"/>
        <v>3.1500000000000021</v>
      </c>
      <c r="O434" s="6">
        <f t="shared" si="170"/>
        <v>8.0000000000001847E-2</v>
      </c>
      <c r="P434" s="6">
        <f t="shared" si="193"/>
        <v>3.9299999999999997</v>
      </c>
      <c r="Q434" s="6">
        <f t="shared" si="176"/>
        <v>2.9609775484881453</v>
      </c>
      <c r="R434" s="6">
        <f t="shared" si="177"/>
        <v>1.3936893490131226</v>
      </c>
      <c r="S434" s="6">
        <f t="shared" si="194"/>
        <v>14.68</v>
      </c>
      <c r="T434" s="6">
        <f t="shared" si="178"/>
        <v>11.449999999999996</v>
      </c>
      <c r="U434" s="4" t="str">
        <f t="shared" si="179"/>
        <v>LOWER</v>
      </c>
      <c r="V434" s="8">
        <v>734</v>
      </c>
      <c r="W434" s="9">
        <f t="shared" si="180"/>
        <v>2.5363106509868771</v>
      </c>
      <c r="X434" s="6">
        <f t="shared" si="181"/>
        <v>34.892602904262041</v>
      </c>
      <c r="Y434" s="6">
        <f t="shared" si="182"/>
        <v>0.93739709573795693</v>
      </c>
      <c r="Z434" s="6">
        <f t="shared" si="183"/>
        <v>1.5989135552489202</v>
      </c>
      <c r="AA434" s="5">
        <f t="shared" si="184"/>
        <v>8</v>
      </c>
      <c r="AB434" s="5">
        <f t="shared" si="185"/>
        <v>2020</v>
      </c>
      <c r="AC434" s="5">
        <f t="shared" si="197"/>
        <v>34</v>
      </c>
      <c r="AF434" s="10">
        <v>73.39</v>
      </c>
      <c r="AG434" s="8">
        <f t="shared" si="186"/>
        <v>2443.4238613240732</v>
      </c>
      <c r="AL434" s="11">
        <f t="shared" si="173"/>
        <v>44061</v>
      </c>
      <c r="AM434" s="10">
        <v>769.25</v>
      </c>
      <c r="AN434" s="6">
        <v>5.4665999999999997</v>
      </c>
      <c r="AO434" s="8">
        <f t="shared" si="187"/>
        <v>190.74390303643889</v>
      </c>
      <c r="AS434" s="14">
        <f t="shared" si="198"/>
        <v>0.18962568008705125</v>
      </c>
      <c r="AT434" s="10">
        <v>306</v>
      </c>
      <c r="AU434" s="6">
        <v>9.19</v>
      </c>
      <c r="AV434" s="6">
        <f t="shared" si="195"/>
        <v>1.7426600000000008</v>
      </c>
      <c r="AW434" s="6">
        <f t="shared" si="189"/>
        <v>2.0290057999999984</v>
      </c>
      <c r="AX434" s="6">
        <f t="shared" si="196"/>
        <v>0.28634579999999765</v>
      </c>
      <c r="AY434" s="12">
        <f t="shared" si="191"/>
        <v>0.36369645374256382</v>
      </c>
      <c r="BB434" s="13">
        <f t="shared" si="192"/>
        <v>705.03747599999997</v>
      </c>
    </row>
    <row r="435" spans="1:54" x14ac:dyDescent="0.25">
      <c r="A435" s="1">
        <v>44062</v>
      </c>
      <c r="B435" s="6">
        <v>35.42</v>
      </c>
      <c r="C435" s="6">
        <v>32.270000000000003</v>
      </c>
      <c r="D435" s="6">
        <v>35.92</v>
      </c>
      <c r="E435" s="6">
        <f t="shared" si="174"/>
        <v>34.6457163936551</v>
      </c>
      <c r="F435" s="6">
        <v>32.976174600453049</v>
      </c>
      <c r="G435" s="6">
        <v>46.67</v>
      </c>
      <c r="H435" s="6">
        <v>31.97</v>
      </c>
      <c r="I435" s="6">
        <v>37</v>
      </c>
      <c r="J435" s="6">
        <v>29.793521627476313</v>
      </c>
      <c r="K435" s="6">
        <f t="shared" si="175"/>
        <v>-1.5799999999999983</v>
      </c>
      <c r="L435" s="7">
        <f t="shared" si="167"/>
        <v>7.2064783725236872</v>
      </c>
      <c r="M435" s="6">
        <f t="shared" si="168"/>
        <v>3.4500000000000028</v>
      </c>
      <c r="N435" s="6">
        <f t="shared" si="169"/>
        <v>3.1499999999999986</v>
      </c>
      <c r="O435" s="6">
        <f t="shared" si="170"/>
        <v>0.30000000000000426</v>
      </c>
      <c r="P435" s="6">
        <f t="shared" si="193"/>
        <v>3.9500000000000028</v>
      </c>
      <c r="Q435" s="6">
        <f t="shared" si="176"/>
        <v>2.6757163936551009</v>
      </c>
      <c r="R435" s="6">
        <f t="shared" si="177"/>
        <v>1.0061746004530505</v>
      </c>
      <c r="S435" s="6">
        <f t="shared" si="194"/>
        <v>14.700000000000003</v>
      </c>
      <c r="T435" s="6">
        <f t="shared" si="178"/>
        <v>11.25</v>
      </c>
      <c r="U435" s="4" t="str">
        <f t="shared" si="179"/>
        <v>LOWER</v>
      </c>
      <c r="V435" s="8">
        <v>727</v>
      </c>
      <c r="W435" s="9">
        <f t="shared" si="180"/>
        <v>2.9438253995469523</v>
      </c>
      <c r="X435" s="6">
        <f t="shared" si="181"/>
        <v>34.677146467739135</v>
      </c>
      <c r="Y435" s="6">
        <f t="shared" si="182"/>
        <v>1.2428535322608667</v>
      </c>
      <c r="Z435" s="6">
        <f t="shared" si="183"/>
        <v>1.7009718672860856</v>
      </c>
      <c r="AA435" s="5">
        <f t="shared" si="184"/>
        <v>8</v>
      </c>
      <c r="AB435" s="5">
        <f t="shared" si="185"/>
        <v>2020</v>
      </c>
      <c r="AC435" s="5">
        <f t="shared" si="197"/>
        <v>34</v>
      </c>
      <c r="AF435" s="10">
        <v>73.47</v>
      </c>
      <c r="AG435" s="8">
        <f t="shared" si="186"/>
        <v>2422.7595478952858</v>
      </c>
      <c r="AL435" s="11">
        <f t="shared" si="173"/>
        <v>44062</v>
      </c>
      <c r="AM435" s="10">
        <v>764.5</v>
      </c>
      <c r="AN435" s="6">
        <v>5.5575000000000001</v>
      </c>
      <c r="AO435" s="8">
        <f t="shared" si="187"/>
        <v>192.71824149446027</v>
      </c>
      <c r="AS435" s="14">
        <f t="shared" si="198"/>
        <v>0.20644554455445546</v>
      </c>
      <c r="AT435" s="10">
        <v>306</v>
      </c>
      <c r="AU435" s="6">
        <v>9.09</v>
      </c>
      <c r="AV435" s="6">
        <f t="shared" si="195"/>
        <v>1.8765900000000002</v>
      </c>
      <c r="AW435" s="6">
        <f t="shared" si="189"/>
        <v>2.1622571999999991</v>
      </c>
      <c r="AX435" s="6">
        <f t="shared" si="196"/>
        <v>0.2856671999999989</v>
      </c>
      <c r="AY435" s="12">
        <f t="shared" si="191"/>
        <v>0.36560113064329164</v>
      </c>
      <c r="BB435" s="13">
        <f t="shared" si="192"/>
        <v>711.43087400000002</v>
      </c>
    </row>
    <row r="436" spans="1:54" x14ac:dyDescent="0.25">
      <c r="A436" s="1">
        <v>44063</v>
      </c>
      <c r="B436" s="6">
        <v>35.049999999999997</v>
      </c>
      <c r="C436" s="6">
        <v>31.9</v>
      </c>
      <c r="D436" s="6">
        <v>35.549999999999997</v>
      </c>
      <c r="E436" s="6">
        <f t="shared" si="174"/>
        <v>34.453114307751854</v>
      </c>
      <c r="F436" s="6">
        <v>32.840096851070157</v>
      </c>
      <c r="G436" s="6">
        <v>46.3</v>
      </c>
      <c r="H436" s="6">
        <v>31.52</v>
      </c>
      <c r="I436" s="6">
        <v>37</v>
      </c>
      <c r="J436" s="6"/>
      <c r="K436" s="6">
        <f t="shared" si="175"/>
        <v>-1.9500000000000028</v>
      </c>
      <c r="L436" s="7" t="str">
        <f t="shared" si="167"/>
        <v/>
      </c>
      <c r="M436" s="6">
        <f t="shared" si="168"/>
        <v>3.5299999999999976</v>
      </c>
      <c r="N436" s="6">
        <f t="shared" si="169"/>
        <v>3.1499999999999986</v>
      </c>
      <c r="O436" s="6">
        <f t="shared" si="170"/>
        <v>0.37999999999999901</v>
      </c>
      <c r="P436" s="6">
        <f t="shared" si="193"/>
        <v>4.0299999999999976</v>
      </c>
      <c r="Q436" s="6">
        <f t="shared" si="176"/>
        <v>2.933114307751854</v>
      </c>
      <c r="R436" s="6">
        <f t="shared" si="177"/>
        <v>1.3200968510701578</v>
      </c>
      <c r="S436" s="6">
        <f t="shared" si="194"/>
        <v>14.779999999999998</v>
      </c>
      <c r="T436" s="6">
        <f t="shared" si="178"/>
        <v>11.25</v>
      </c>
      <c r="U436" s="4" t="str">
        <f t="shared" si="179"/>
        <v>LOWER</v>
      </c>
      <c r="V436" s="8">
        <v>724</v>
      </c>
      <c r="W436" s="9">
        <f t="shared" si="180"/>
        <v>2.7099031489298397</v>
      </c>
      <c r="X436" s="6">
        <f t="shared" si="181"/>
        <v>34.48436965611338</v>
      </c>
      <c r="Y436" s="6">
        <f t="shared" si="182"/>
        <v>1.0656303438866175</v>
      </c>
      <c r="Z436" s="6">
        <f t="shared" si="183"/>
        <v>1.6442728050432223</v>
      </c>
      <c r="AA436" s="5">
        <f t="shared" si="184"/>
        <v>8</v>
      </c>
      <c r="AB436" s="5">
        <f t="shared" si="185"/>
        <v>2020</v>
      </c>
      <c r="AC436" s="5">
        <f t="shared" si="197"/>
        <v>34</v>
      </c>
      <c r="AF436" s="10">
        <v>73.369</v>
      </c>
      <c r="AG436" s="8">
        <f t="shared" si="186"/>
        <v>2409.4450658661667</v>
      </c>
      <c r="AL436" s="11">
        <f t="shared" si="173"/>
        <v>44063</v>
      </c>
      <c r="AM436" s="10">
        <v>760.25</v>
      </c>
      <c r="AN436" s="6">
        <v>5.5568</v>
      </c>
      <c r="AO436" s="8">
        <f t="shared" si="187"/>
        <v>191.62274530509086</v>
      </c>
      <c r="AS436" s="14">
        <f t="shared" si="198"/>
        <v>0.20847777777777785</v>
      </c>
      <c r="AT436" s="10">
        <v>304</v>
      </c>
      <c r="AU436" s="6">
        <v>9</v>
      </c>
      <c r="AV436" s="6">
        <f t="shared" si="195"/>
        <v>1.8763000000000005</v>
      </c>
      <c r="AW436" s="6">
        <f t="shared" si="189"/>
        <v>2.1628329999999991</v>
      </c>
      <c r="AX436" s="6">
        <f t="shared" si="196"/>
        <v>0.28653299999999859</v>
      </c>
      <c r="AY436" s="12">
        <f t="shared" si="191"/>
        <v>0.36468694557953191</v>
      </c>
      <c r="BB436" s="13">
        <f t="shared" si="192"/>
        <v>703.27377999999999</v>
      </c>
    </row>
    <row r="437" spans="1:54" x14ac:dyDescent="0.25">
      <c r="A437" s="1">
        <v>44064</v>
      </c>
      <c r="B437" s="6">
        <v>35.159999999999997</v>
      </c>
      <c r="C437" s="6">
        <v>32.01</v>
      </c>
      <c r="D437" s="6">
        <v>35.659999999999997</v>
      </c>
      <c r="E437" s="6">
        <f t="shared" si="174"/>
        <v>34.419125704357164</v>
      </c>
      <c r="F437" s="6">
        <v>32.851436663518733</v>
      </c>
      <c r="G437" s="6">
        <v>46.41</v>
      </c>
      <c r="H437" s="6">
        <v>31.67</v>
      </c>
      <c r="I437" s="6">
        <v>37</v>
      </c>
      <c r="J437" s="6">
        <v>29.067257944274747</v>
      </c>
      <c r="K437" s="6">
        <f t="shared" si="175"/>
        <v>-1.8400000000000034</v>
      </c>
      <c r="L437" s="7">
        <f t="shared" si="167"/>
        <v>7.932742055725253</v>
      </c>
      <c r="M437" s="6">
        <f t="shared" si="168"/>
        <v>3.4899999999999949</v>
      </c>
      <c r="N437" s="6">
        <f t="shared" si="169"/>
        <v>3.1499999999999986</v>
      </c>
      <c r="O437" s="6">
        <f t="shared" si="170"/>
        <v>0.33999999999999631</v>
      </c>
      <c r="P437" s="6">
        <f t="shared" si="193"/>
        <v>3.9899999999999949</v>
      </c>
      <c r="Q437" s="6">
        <f t="shared" si="176"/>
        <v>2.7491257043571622</v>
      </c>
      <c r="R437" s="6">
        <f t="shared" si="177"/>
        <v>1.1814366635187312</v>
      </c>
      <c r="S437" s="6">
        <f t="shared" si="194"/>
        <v>14.739999999999995</v>
      </c>
      <c r="T437" s="6">
        <f t="shared" si="178"/>
        <v>11.25</v>
      </c>
      <c r="U437" s="4" t="str">
        <f t="shared" si="179"/>
        <v>LOWER</v>
      </c>
      <c r="V437" s="8">
        <v>724.25</v>
      </c>
      <c r="W437" s="9">
        <f t="shared" si="180"/>
        <v>2.8085633364812637</v>
      </c>
      <c r="X437" s="6">
        <f t="shared" si="181"/>
        <v>34.45035021876766</v>
      </c>
      <c r="Y437" s="6">
        <f t="shared" si="182"/>
        <v>1.2096497812323364</v>
      </c>
      <c r="Z437" s="6">
        <f t="shared" si="183"/>
        <v>1.5989135552489273</v>
      </c>
      <c r="AA437" s="5">
        <f t="shared" si="184"/>
        <v>8</v>
      </c>
      <c r="AB437" s="5">
        <f t="shared" si="185"/>
        <v>2020</v>
      </c>
      <c r="AC437" s="5">
        <f t="shared" si="197"/>
        <v>34</v>
      </c>
      <c r="AF437" s="10">
        <v>73.569999999999993</v>
      </c>
      <c r="AG437" s="8">
        <f t="shared" si="186"/>
        <v>2416.8801953350735</v>
      </c>
      <c r="AL437" s="11">
        <f t="shared" si="173"/>
        <v>44064</v>
      </c>
      <c r="AM437" s="10">
        <v>759.5</v>
      </c>
      <c r="AN437" s="6">
        <v>5.6192000000000002</v>
      </c>
      <c r="AO437" s="8">
        <f t="shared" si="187"/>
        <v>193.58340794929927</v>
      </c>
      <c r="AS437" s="14">
        <f t="shared" si="198"/>
        <v>0.19946333333333321</v>
      </c>
      <c r="AT437" s="10">
        <v>300</v>
      </c>
      <c r="AU437" s="6">
        <v>9</v>
      </c>
      <c r="AV437" s="6">
        <f t="shared" si="195"/>
        <v>1.7951699999999988</v>
      </c>
      <c r="AW437" s="6">
        <f t="shared" si="189"/>
        <v>2.0814455999999986</v>
      </c>
      <c r="AX437" s="6">
        <f t="shared" si="196"/>
        <v>0.28627559999999974</v>
      </c>
      <c r="AY437" s="12">
        <f t="shared" si="191"/>
        <v>0.36849007320140598</v>
      </c>
      <c r="BB437" s="13">
        <f t="shared" si="192"/>
        <v>705.69886199999996</v>
      </c>
    </row>
    <row r="438" spans="1:54" x14ac:dyDescent="0.25">
      <c r="A438" s="1">
        <v>44067</v>
      </c>
      <c r="B438" s="6">
        <v>35.409999999999997</v>
      </c>
      <c r="C438" s="6">
        <v>32.26</v>
      </c>
      <c r="D438" s="6">
        <v>36.409999999999997</v>
      </c>
      <c r="E438" s="6">
        <f t="shared" si="174"/>
        <v>35.212193116899954</v>
      </c>
      <c r="F438" s="6">
        <v>33.044213475144495</v>
      </c>
      <c r="G438" s="6">
        <v>46.66</v>
      </c>
      <c r="H438" s="6">
        <v>31.95</v>
      </c>
      <c r="I438" s="6">
        <v>36.75</v>
      </c>
      <c r="J438" s="6">
        <v>28.946005799714769</v>
      </c>
      <c r="K438" s="6">
        <f t="shared" si="175"/>
        <v>-1.3400000000000034</v>
      </c>
      <c r="L438" s="7">
        <f t="shared" si="167"/>
        <v>7.8039942002852314</v>
      </c>
      <c r="M438" s="6">
        <f t="shared" si="168"/>
        <v>3.4599999999999973</v>
      </c>
      <c r="N438" s="6">
        <f t="shared" si="169"/>
        <v>3.1499999999999986</v>
      </c>
      <c r="O438" s="6">
        <f t="shared" si="170"/>
        <v>0.30999999999999872</v>
      </c>
      <c r="P438" s="6">
        <f t="shared" si="193"/>
        <v>4.4599999999999973</v>
      </c>
      <c r="Q438" s="6">
        <f t="shared" si="176"/>
        <v>3.2621931168999545</v>
      </c>
      <c r="R438" s="6">
        <f t="shared" si="177"/>
        <v>1.0942134751444961</v>
      </c>
      <c r="S438" s="6">
        <f t="shared" si="194"/>
        <v>14.709999999999997</v>
      </c>
      <c r="T438" s="6">
        <f t="shared" si="178"/>
        <v>11.25</v>
      </c>
      <c r="U438" s="4" t="str">
        <f t="shared" si="179"/>
        <v>LOWER</v>
      </c>
      <c r="V438" s="8">
        <v>728.5</v>
      </c>
      <c r="W438" s="9">
        <f t="shared" si="180"/>
        <v>3.3657865248555012</v>
      </c>
      <c r="X438" s="6">
        <f t="shared" si="181"/>
        <v>35.244137090167833</v>
      </c>
      <c r="Y438" s="6">
        <f t="shared" si="182"/>
        <v>1.165862909832164</v>
      </c>
      <c r="Z438" s="6">
        <f t="shared" si="183"/>
        <v>2.1999236150233372</v>
      </c>
      <c r="AA438" s="5">
        <f t="shared" si="184"/>
        <v>8</v>
      </c>
      <c r="AB438" s="5">
        <f t="shared" si="185"/>
        <v>2020</v>
      </c>
      <c r="AC438" s="5">
        <f t="shared" si="197"/>
        <v>35</v>
      </c>
      <c r="AF438" s="10">
        <v>73.573999999999998</v>
      </c>
      <c r="AG438" s="8">
        <f t="shared" si="186"/>
        <v>2431.194962220281</v>
      </c>
      <c r="AL438" s="11">
        <f t="shared" si="173"/>
        <v>44067</v>
      </c>
      <c r="AM438" s="10">
        <v>777</v>
      </c>
      <c r="AN438" s="6">
        <v>5.61</v>
      </c>
      <c r="AO438" s="8">
        <f t="shared" si="187"/>
        <v>197.71960907584162</v>
      </c>
      <c r="AS438" s="14">
        <f t="shared" si="198"/>
        <v>0.18039305103148726</v>
      </c>
      <c r="AT438" s="10">
        <v>302</v>
      </c>
      <c r="AU438" s="6">
        <v>9.2100000000000009</v>
      </c>
      <c r="AV438" s="6">
        <f t="shared" si="195"/>
        <v>1.6614199999999979</v>
      </c>
      <c r="AW438" s="6">
        <f t="shared" si="189"/>
        <v>1.9471105999999985</v>
      </c>
      <c r="AX438" s="6">
        <f t="shared" si="196"/>
        <v>0.28569060000000057</v>
      </c>
      <c r="AY438" s="12">
        <f t="shared" si="191"/>
        <v>0.36859262079880989</v>
      </c>
      <c r="BB438" s="13">
        <f t="shared" si="192"/>
        <v>711.21041199999991</v>
      </c>
    </row>
    <row r="439" spans="1:54" x14ac:dyDescent="0.25">
      <c r="A439" s="1">
        <v>44068</v>
      </c>
      <c r="B439" s="6">
        <v>35.729999999999997</v>
      </c>
      <c r="C439" s="6">
        <v>32.58</v>
      </c>
      <c r="D439" s="6">
        <v>36.729999999999997</v>
      </c>
      <c r="E439" s="6">
        <f t="shared" si="174"/>
        <v>35.155545444575466</v>
      </c>
      <c r="F439" s="6">
        <v>33.293689349013121</v>
      </c>
      <c r="G439" s="6">
        <v>46.98</v>
      </c>
      <c r="H439" s="6">
        <v>32.28</v>
      </c>
      <c r="I439" s="6">
        <v>36.75</v>
      </c>
      <c r="J439" s="6">
        <v>28.461132732186563</v>
      </c>
      <c r="K439" s="6">
        <f t="shared" si="175"/>
        <v>-1.0200000000000031</v>
      </c>
      <c r="L439" s="7">
        <f t="shared" si="167"/>
        <v>8.288867267813437</v>
      </c>
      <c r="M439" s="6">
        <f t="shared" si="168"/>
        <v>3.4499999999999957</v>
      </c>
      <c r="N439" s="6">
        <f t="shared" si="169"/>
        <v>3.1499999999999986</v>
      </c>
      <c r="O439" s="6">
        <f t="shared" si="170"/>
        <v>0.29999999999999716</v>
      </c>
      <c r="P439" s="6">
        <f t="shared" si="193"/>
        <v>4.4499999999999957</v>
      </c>
      <c r="Q439" s="6">
        <f t="shared" si="176"/>
        <v>2.8755454445754651</v>
      </c>
      <c r="R439" s="6">
        <f t="shared" si="177"/>
        <v>1.01368934901312</v>
      </c>
      <c r="S439" s="6">
        <f t="shared" si="194"/>
        <v>14.699999999999996</v>
      </c>
      <c r="T439" s="6">
        <f t="shared" si="178"/>
        <v>11.25</v>
      </c>
      <c r="U439" s="4" t="str">
        <f t="shared" si="179"/>
        <v>LOWER</v>
      </c>
      <c r="V439" s="8">
        <v>734</v>
      </c>
      <c r="W439" s="9">
        <f t="shared" si="180"/>
        <v>3.4363106509868757</v>
      </c>
      <c r="X439" s="6">
        <f t="shared" si="181"/>
        <v>35.187438027924969</v>
      </c>
      <c r="Y439" s="6">
        <f t="shared" si="182"/>
        <v>1.5425619720750277</v>
      </c>
      <c r="Z439" s="6">
        <f t="shared" si="183"/>
        <v>1.8937486789118481</v>
      </c>
      <c r="AA439" s="5">
        <f t="shared" si="184"/>
        <v>8</v>
      </c>
      <c r="AB439" s="5">
        <f t="shared" si="185"/>
        <v>2020</v>
      </c>
      <c r="AC439" s="5">
        <f t="shared" si="197"/>
        <v>35</v>
      </c>
      <c r="AF439" s="10">
        <v>73.652000000000001</v>
      </c>
      <c r="AG439" s="8">
        <f t="shared" si="186"/>
        <v>2452.1468079335145</v>
      </c>
      <c r="AL439" s="11">
        <f t="shared" si="173"/>
        <v>44068</v>
      </c>
      <c r="AM439" s="10">
        <v>775.75</v>
      </c>
      <c r="AN439" s="6">
        <v>5.5075000000000003</v>
      </c>
      <c r="AO439" s="8">
        <f t="shared" si="187"/>
        <v>193.79481493879678</v>
      </c>
      <c r="AS439" s="14">
        <f t="shared" si="198"/>
        <v>0.1742631016042781</v>
      </c>
      <c r="AT439" s="10">
        <v>305</v>
      </c>
      <c r="AU439" s="6">
        <v>9.35</v>
      </c>
      <c r="AV439" s="6">
        <f t="shared" si="195"/>
        <v>1.6293600000000001</v>
      </c>
      <c r="AW439" s="6">
        <f t="shared" si="189"/>
        <v>1.9143017999999987</v>
      </c>
      <c r="AX439" s="6">
        <f t="shared" si="196"/>
        <v>0.28494179999999858</v>
      </c>
      <c r="AY439" s="12">
        <f t="shared" si="191"/>
        <v>0.36838589661003651</v>
      </c>
      <c r="BB439" s="13">
        <f t="shared" si="192"/>
        <v>718.26519599999995</v>
      </c>
    </row>
    <row r="440" spans="1:54" x14ac:dyDescent="0.25">
      <c r="A440" s="1">
        <v>44069</v>
      </c>
      <c r="B440" s="6">
        <v>35.99</v>
      </c>
      <c r="C440" s="6">
        <v>32.840000000000003</v>
      </c>
      <c r="D440" s="6">
        <v>36.99</v>
      </c>
      <c r="E440" s="6">
        <f t="shared" si="174"/>
        <v>35.450113340662789</v>
      </c>
      <c r="F440" s="6">
        <v>33.781301284301804</v>
      </c>
      <c r="G440" s="6">
        <v>47.24</v>
      </c>
      <c r="H440" s="6">
        <v>32.53</v>
      </c>
      <c r="I440" s="6">
        <v>36.75</v>
      </c>
      <c r="J440" s="6">
        <v>28.798659554947765</v>
      </c>
      <c r="K440" s="6">
        <f t="shared" si="175"/>
        <v>-0.75999999999999801</v>
      </c>
      <c r="L440" s="7">
        <f t="shared" si="167"/>
        <v>7.9513404450522351</v>
      </c>
      <c r="M440" s="6">
        <f t="shared" si="168"/>
        <v>3.4600000000000009</v>
      </c>
      <c r="N440" s="6">
        <f t="shared" si="169"/>
        <v>3.1499999999999986</v>
      </c>
      <c r="O440" s="6">
        <f t="shared" si="170"/>
        <v>0.31000000000000227</v>
      </c>
      <c r="P440" s="6">
        <f t="shared" si="193"/>
        <v>4.4600000000000009</v>
      </c>
      <c r="Q440" s="6">
        <f t="shared" si="176"/>
        <v>2.9201133406627875</v>
      </c>
      <c r="R440" s="6">
        <f t="shared" si="177"/>
        <v>1.2513012843018032</v>
      </c>
      <c r="S440" s="6">
        <f t="shared" si="194"/>
        <v>14.71</v>
      </c>
      <c r="T440" s="6">
        <f t="shared" si="178"/>
        <v>11.25</v>
      </c>
      <c r="U440" s="4" t="str">
        <f t="shared" si="179"/>
        <v>LOWER</v>
      </c>
      <c r="V440" s="8">
        <v>744.75</v>
      </c>
      <c r="W440" s="9">
        <f t="shared" si="180"/>
        <v>3.2086987156981976</v>
      </c>
      <c r="X440" s="6">
        <f t="shared" si="181"/>
        <v>35.48227315158789</v>
      </c>
      <c r="Y440" s="6">
        <f t="shared" si="182"/>
        <v>1.507726848412112</v>
      </c>
      <c r="Z440" s="6">
        <f t="shared" si="183"/>
        <v>1.7009718672860856</v>
      </c>
      <c r="AA440" s="5">
        <f t="shared" si="184"/>
        <v>8</v>
      </c>
      <c r="AB440" s="5">
        <f t="shared" si="185"/>
        <v>2020</v>
      </c>
      <c r="AC440" s="5">
        <f t="shared" si="197"/>
        <v>35</v>
      </c>
      <c r="AF440" s="10">
        <v>73.700999999999993</v>
      </c>
      <c r="AG440" s="8">
        <f t="shared" si="186"/>
        <v>2489.715685954327</v>
      </c>
      <c r="AL440" s="11">
        <f t="shared" si="173"/>
        <v>44069</v>
      </c>
      <c r="AM440" s="10">
        <v>782.25</v>
      </c>
      <c r="AN440" s="6">
        <v>5.6054000000000004</v>
      </c>
      <c r="AO440" s="8">
        <f t="shared" si="187"/>
        <v>198.8923339239108</v>
      </c>
      <c r="AS440" s="14">
        <f t="shared" si="198"/>
        <v>0.16999787007454739</v>
      </c>
      <c r="AT440" s="10">
        <v>304</v>
      </c>
      <c r="AU440" s="6">
        <v>9.39</v>
      </c>
      <c r="AV440" s="6">
        <f t="shared" si="195"/>
        <v>1.5962800000000001</v>
      </c>
      <c r="AW440" s="6">
        <f t="shared" si="189"/>
        <v>1.8806133999999979</v>
      </c>
      <c r="AX440" s="6">
        <f t="shared" si="196"/>
        <v>0.28433339999999774</v>
      </c>
      <c r="AY440" s="12">
        <f t="shared" si="191"/>
        <v>0.37084042649691801</v>
      </c>
      <c r="BB440" s="13">
        <f t="shared" si="192"/>
        <v>723.997208</v>
      </c>
    </row>
    <row r="441" spans="1:54" x14ac:dyDescent="0.25">
      <c r="A441" s="1">
        <v>44070</v>
      </c>
      <c r="B441" s="6">
        <v>37.06</v>
      </c>
      <c r="C441" s="6">
        <v>33.909999999999997</v>
      </c>
      <c r="D441" s="6">
        <v>38.06</v>
      </c>
      <c r="E441" s="6">
        <f t="shared" si="174"/>
        <v>36.379135166784344</v>
      </c>
      <c r="F441" s="6">
        <v>34.813224217122027</v>
      </c>
      <c r="G441" s="6">
        <v>48.31</v>
      </c>
      <c r="H441" s="6">
        <v>33.5</v>
      </c>
      <c r="I441" s="6">
        <v>36.75</v>
      </c>
      <c r="J441" s="6">
        <v>29.151748069235673</v>
      </c>
      <c r="K441" s="6">
        <f t="shared" si="175"/>
        <v>0.31000000000000227</v>
      </c>
      <c r="L441" s="7">
        <f t="shared" si="167"/>
        <v>7.5982519307643273</v>
      </c>
      <c r="M441" s="6">
        <f t="shared" si="168"/>
        <v>3.5600000000000023</v>
      </c>
      <c r="N441" s="6">
        <f t="shared" si="169"/>
        <v>3.1500000000000057</v>
      </c>
      <c r="O441" s="6">
        <f t="shared" si="170"/>
        <v>0.40999999999999659</v>
      </c>
      <c r="P441" s="6">
        <f t="shared" si="193"/>
        <v>4.5600000000000023</v>
      </c>
      <c r="Q441" s="6">
        <f t="shared" si="176"/>
        <v>2.8791351667843443</v>
      </c>
      <c r="R441" s="6">
        <f t="shared" si="177"/>
        <v>1.313224217122027</v>
      </c>
      <c r="S441" s="6">
        <f t="shared" si="194"/>
        <v>14.810000000000002</v>
      </c>
      <c r="T441" s="6">
        <f t="shared" si="178"/>
        <v>11.25</v>
      </c>
      <c r="U441" s="4" t="str">
        <f t="shared" si="179"/>
        <v>LOWER</v>
      </c>
      <c r="V441" s="8">
        <v>767.5</v>
      </c>
      <c r="W441" s="9">
        <f t="shared" si="180"/>
        <v>3.2467757828779753</v>
      </c>
      <c r="X441" s="6">
        <f t="shared" si="181"/>
        <v>36.412137772370954</v>
      </c>
      <c r="Y441" s="6">
        <f t="shared" si="182"/>
        <v>1.647862227629048</v>
      </c>
      <c r="Z441" s="6">
        <f t="shared" si="183"/>
        <v>1.5989135552489273</v>
      </c>
      <c r="AA441" s="5">
        <f t="shared" si="184"/>
        <v>8</v>
      </c>
      <c r="AB441" s="5">
        <f t="shared" si="185"/>
        <v>2020</v>
      </c>
      <c r="AC441" s="5">
        <f t="shared" si="197"/>
        <v>35</v>
      </c>
      <c r="AF441" s="10">
        <v>73.784999999999997</v>
      </c>
      <c r="AG441" s="8">
        <f t="shared" si="186"/>
        <v>2568.6937488603485</v>
      </c>
      <c r="AL441" s="11">
        <f t="shared" si="173"/>
        <v>44070</v>
      </c>
      <c r="AM441" s="10">
        <v>802.75</v>
      </c>
      <c r="AN441" s="6">
        <v>5.5690999999999997</v>
      </c>
      <c r="AO441" s="8">
        <f t="shared" si="187"/>
        <v>202.7828364681111</v>
      </c>
      <c r="AS441" s="14">
        <f t="shared" si="198"/>
        <v>0.17089550679205831</v>
      </c>
      <c r="AT441" s="10">
        <v>308</v>
      </c>
      <c r="AU441" s="6">
        <v>9.57</v>
      </c>
      <c r="AV441" s="6">
        <f t="shared" si="195"/>
        <v>1.635469999999998</v>
      </c>
      <c r="AW441" s="6">
        <f t="shared" si="189"/>
        <v>1.9172995999999998</v>
      </c>
      <c r="AX441" s="6">
        <f t="shared" si="196"/>
        <v>0.28182960000000179</v>
      </c>
      <c r="AY441" s="12">
        <f t="shared" si="191"/>
        <v>0.37463387828947936</v>
      </c>
      <c r="BB441" s="13">
        <f t="shared" si="192"/>
        <v>747.58664199999987</v>
      </c>
    </row>
    <row r="442" spans="1:54" x14ac:dyDescent="0.25">
      <c r="A442" s="1">
        <v>44071</v>
      </c>
      <c r="B442" s="6">
        <v>37.14</v>
      </c>
      <c r="C442" s="6">
        <v>33.99</v>
      </c>
      <c r="D442" s="6">
        <v>38.14</v>
      </c>
      <c r="E442" s="6">
        <f t="shared" si="174"/>
        <v>35.710692633355421</v>
      </c>
      <c r="F442" s="6">
        <v>34.144175282656171</v>
      </c>
      <c r="G442" s="6">
        <v>48.39</v>
      </c>
      <c r="H442" s="6">
        <v>33.24</v>
      </c>
      <c r="I442" s="6">
        <v>37.5</v>
      </c>
      <c r="J442" s="6">
        <v>29.86541044587192</v>
      </c>
      <c r="K442" s="6">
        <f t="shared" si="175"/>
        <v>-0.35999999999999943</v>
      </c>
      <c r="L442" s="7">
        <f t="shared" si="167"/>
        <v>7.6345895541280804</v>
      </c>
      <c r="M442" s="6">
        <f t="shared" si="168"/>
        <v>3.8999999999999986</v>
      </c>
      <c r="N442" s="6">
        <f t="shared" si="169"/>
        <v>3.1499999999999986</v>
      </c>
      <c r="O442" s="6">
        <f t="shared" si="170"/>
        <v>0.75</v>
      </c>
      <c r="P442" s="6">
        <f t="shared" si="193"/>
        <v>4.8999999999999986</v>
      </c>
      <c r="Q442" s="6">
        <f t="shared" si="176"/>
        <v>2.4706926333554193</v>
      </c>
      <c r="R442" s="6">
        <f t="shared" si="177"/>
        <v>0.90417528265616909</v>
      </c>
      <c r="S442" s="6">
        <f t="shared" si="194"/>
        <v>15.149999999999999</v>
      </c>
      <c r="T442" s="6">
        <f t="shared" si="178"/>
        <v>11.25</v>
      </c>
      <c r="U442" s="4" t="str">
        <f t="shared" si="179"/>
        <v>LOWER</v>
      </c>
      <c r="V442" s="8">
        <v>752.75</v>
      </c>
      <c r="W442" s="9">
        <f t="shared" si="180"/>
        <v>3.9958247173438295</v>
      </c>
      <c r="X442" s="6">
        <f t="shared" si="181"/>
        <v>35.743088837905091</v>
      </c>
      <c r="Y442" s="6">
        <f t="shared" si="182"/>
        <v>2.3969111620949093</v>
      </c>
      <c r="Z442" s="6">
        <f t="shared" si="183"/>
        <v>1.5989135552489202</v>
      </c>
      <c r="AA442" s="5">
        <f t="shared" si="184"/>
        <v>8</v>
      </c>
      <c r="AB442" s="5">
        <f t="shared" si="185"/>
        <v>2020</v>
      </c>
      <c r="AC442" s="5">
        <f t="shared" si="197"/>
        <v>35</v>
      </c>
      <c r="AF442" s="10">
        <v>73.841999999999999</v>
      </c>
      <c r="AG442" s="8">
        <f t="shared" si="186"/>
        <v>2521.2741912218967</v>
      </c>
      <c r="AL442" s="11">
        <f t="shared" si="173"/>
        <v>44071</v>
      </c>
      <c r="AM442" s="10">
        <v>788</v>
      </c>
      <c r="AN442" s="6">
        <v>5.3880999999999997</v>
      </c>
      <c r="AO442" s="8">
        <f t="shared" si="187"/>
        <v>192.58733696751645</v>
      </c>
      <c r="AS442" s="14">
        <f t="shared" si="198"/>
        <v>0.1755517598343686</v>
      </c>
      <c r="AT442" s="10">
        <v>314</v>
      </c>
      <c r="AU442" s="6">
        <v>9.66</v>
      </c>
      <c r="AV442" s="6">
        <f t="shared" si="195"/>
        <v>1.6958300000000008</v>
      </c>
      <c r="AW442" s="6">
        <f t="shared" si="189"/>
        <v>1.9774723999999999</v>
      </c>
      <c r="AX442" s="6">
        <f t="shared" si="196"/>
        <v>0.28164239999999907</v>
      </c>
      <c r="AY442" s="12">
        <f t="shared" si="191"/>
        <v>0.37062770056924116</v>
      </c>
      <c r="BB442" s="13">
        <f t="shared" si="192"/>
        <v>749.35033799999997</v>
      </c>
    </row>
    <row r="443" spans="1:54" x14ac:dyDescent="0.25">
      <c r="A443" s="1">
        <v>44074</v>
      </c>
      <c r="B443" s="6">
        <v>36.71</v>
      </c>
      <c r="C443" s="6">
        <v>33.56</v>
      </c>
      <c r="D443" s="6">
        <v>37.71</v>
      </c>
      <c r="E443" s="6" t="e">
        <f t="shared" si="174"/>
        <v>#VALUE!</v>
      </c>
      <c r="F443" s="6" t="s">
        <v>43</v>
      </c>
      <c r="G443" s="6">
        <v>47.96</v>
      </c>
      <c r="H443" s="6">
        <v>32.86</v>
      </c>
      <c r="I443" s="6">
        <v>37.5</v>
      </c>
      <c r="J443" s="6"/>
      <c r="K443" s="6">
        <f t="shared" si="175"/>
        <v>-0.78999999999999915</v>
      </c>
      <c r="L443" s="7" t="str">
        <f t="shared" si="167"/>
        <v/>
      </c>
      <c r="M443" s="6">
        <f t="shared" si="168"/>
        <v>3.8500000000000014</v>
      </c>
      <c r="N443" s="6">
        <f t="shared" si="169"/>
        <v>3.1499999999999986</v>
      </c>
      <c r="O443" s="6">
        <f t="shared" si="170"/>
        <v>0.70000000000000284</v>
      </c>
      <c r="P443" s="6">
        <f t="shared" si="193"/>
        <v>4.8500000000000014</v>
      </c>
      <c r="Q443" s="6" t="e">
        <f t="shared" si="176"/>
        <v>#VALUE!</v>
      </c>
      <c r="R443" s="6" t="str">
        <f t="shared" si="177"/>
        <v/>
      </c>
      <c r="S443" s="6">
        <f t="shared" si="194"/>
        <v>15.100000000000001</v>
      </c>
      <c r="T443" s="6">
        <f t="shared" si="178"/>
        <v>11.25</v>
      </c>
      <c r="U443" s="4" t="str">
        <f t="shared" si="179"/>
        <v>LOWER</v>
      </c>
      <c r="W443" s="9"/>
      <c r="X443" s="6" t="str">
        <f t="shared" si="181"/>
        <v/>
      </c>
      <c r="Y443" s="6" t="str">
        <f t="shared" si="182"/>
        <v/>
      </c>
      <c r="Z443" s="6" t="str">
        <f t="shared" si="183"/>
        <v/>
      </c>
      <c r="AA443" s="5">
        <f t="shared" si="184"/>
        <v>8</v>
      </c>
      <c r="AB443" s="5">
        <f t="shared" si="185"/>
        <v>2020</v>
      </c>
      <c r="AC443" s="5">
        <f t="shared" si="197"/>
        <v>36</v>
      </c>
      <c r="AF443" s="10">
        <v>74.022000000000006</v>
      </c>
      <c r="AG443" s="8" t="str">
        <f t="shared" si="186"/>
        <v/>
      </c>
      <c r="AL443" s="11">
        <f t="shared" si="173"/>
        <v>44074</v>
      </c>
      <c r="AM443" s="10"/>
      <c r="AN443" s="6">
        <v>5.4913999999999996</v>
      </c>
      <c r="AO443" s="8" t="str">
        <f t="shared" si="187"/>
        <v/>
      </c>
      <c r="AS443" s="14">
        <f t="shared" si="198"/>
        <v>0.17399587203302386</v>
      </c>
      <c r="AT443" s="10">
        <v>317</v>
      </c>
      <c r="AU443" s="6">
        <v>9.69</v>
      </c>
      <c r="AV443" s="6">
        <f t="shared" si="195"/>
        <v>1.686020000000001</v>
      </c>
      <c r="AW443" s="6">
        <f t="shared" si="189"/>
        <v>1.9686686000000009</v>
      </c>
      <c r="AX443" s="6">
        <f t="shared" si="196"/>
        <v>0.28264859999999992</v>
      </c>
      <c r="AY443" s="12">
        <f t="shared" si="191"/>
        <v>0.36570687560293824</v>
      </c>
      <c r="BB443" s="13">
        <f t="shared" si="192"/>
        <v>739.87047200000006</v>
      </c>
    </row>
    <row r="444" spans="1:54" x14ac:dyDescent="0.25">
      <c r="A444" s="1">
        <v>44075</v>
      </c>
      <c r="B444" s="6">
        <v>36.659999999999997</v>
      </c>
      <c r="C444" s="6">
        <v>33.51</v>
      </c>
      <c r="D444" s="6">
        <v>37.51</v>
      </c>
      <c r="E444" s="6">
        <f t="shared" si="174"/>
        <v>35.722022167820313</v>
      </c>
      <c r="F444" s="6">
        <v>34.348291906730502</v>
      </c>
      <c r="G444" s="6">
        <v>47.76</v>
      </c>
      <c r="H444" s="6">
        <v>32.880000000000003</v>
      </c>
      <c r="I444" s="6">
        <v>38</v>
      </c>
      <c r="J444" s="6">
        <v>30.480539354524382</v>
      </c>
      <c r="K444" s="6">
        <f t="shared" si="175"/>
        <v>-1.3400000000000034</v>
      </c>
      <c r="L444" s="7">
        <f t="shared" si="167"/>
        <v>7.5194606454756183</v>
      </c>
      <c r="M444" s="6">
        <f t="shared" si="168"/>
        <v>3.779999999999994</v>
      </c>
      <c r="N444" s="6">
        <f t="shared" si="169"/>
        <v>3.1499999999999986</v>
      </c>
      <c r="O444" s="6">
        <f t="shared" si="170"/>
        <v>0.62999999999999545</v>
      </c>
      <c r="P444" s="6">
        <f t="shared" si="193"/>
        <v>4.6299999999999955</v>
      </c>
      <c r="Q444" s="6">
        <f t="shared" si="176"/>
        <v>2.8420221678203106</v>
      </c>
      <c r="R444" s="6">
        <f t="shared" si="177"/>
        <v>1.4682919067304994</v>
      </c>
      <c r="S444" s="6">
        <f t="shared" si="194"/>
        <v>14.879999999999995</v>
      </c>
      <c r="T444" s="6">
        <f t="shared" si="178"/>
        <v>11.100000000000001</v>
      </c>
      <c r="U444" s="4" t="str">
        <f t="shared" si="179"/>
        <v>LOWER</v>
      </c>
      <c r="V444" s="8">
        <v>757.25</v>
      </c>
      <c r="W444" s="9">
        <f t="shared" si="180"/>
        <v>3.1617080932694961</v>
      </c>
      <c r="X444" s="6">
        <f t="shared" si="181"/>
        <v>35.754428650353667</v>
      </c>
      <c r="Y444" s="6">
        <f t="shared" si="182"/>
        <v>1.7555713496463312</v>
      </c>
      <c r="Z444" s="6">
        <f t="shared" si="183"/>
        <v>1.4061367436231649</v>
      </c>
      <c r="AA444" s="5">
        <f t="shared" si="184"/>
        <v>9</v>
      </c>
      <c r="AB444" s="5">
        <f t="shared" si="185"/>
        <v>2020</v>
      </c>
      <c r="AC444" s="5">
        <f t="shared" si="197"/>
        <v>36</v>
      </c>
      <c r="AF444" s="10">
        <v>74.239999999999995</v>
      </c>
      <c r="AG444" s="8">
        <f t="shared" si="186"/>
        <v>2550.0171911556718</v>
      </c>
      <c r="AL444" s="11">
        <f t="shared" si="173"/>
        <v>44075</v>
      </c>
      <c r="AM444" s="10">
        <v>788.25</v>
      </c>
      <c r="AN444" s="6">
        <v>5.3959999999999999</v>
      </c>
      <c r="AO444" s="8">
        <f t="shared" si="187"/>
        <v>192.93089699730839</v>
      </c>
      <c r="AS444" s="14">
        <f t="shared" si="198"/>
        <v>0.16733711340206187</v>
      </c>
      <c r="AT444" s="10">
        <v>315</v>
      </c>
      <c r="AU444" s="6">
        <v>9.6999999999999993</v>
      </c>
      <c r="AV444" s="6">
        <f t="shared" si="195"/>
        <v>1.62317</v>
      </c>
      <c r="AW444" s="6">
        <f t="shared" si="189"/>
        <v>1.9059355999999994</v>
      </c>
      <c r="AX444" s="6">
        <f t="shared" si="196"/>
        <v>0.2827655999999994</v>
      </c>
      <c r="AY444" s="12">
        <f t="shared" si="191"/>
        <v>0.36685962373371916</v>
      </c>
      <c r="BB444" s="13">
        <f t="shared" si="192"/>
        <v>738.76816199999996</v>
      </c>
    </row>
    <row r="445" spans="1:54" x14ac:dyDescent="0.25">
      <c r="A445" s="1">
        <v>44076</v>
      </c>
      <c r="B445" s="6">
        <v>37.29</v>
      </c>
      <c r="C445" s="6">
        <v>34.14</v>
      </c>
      <c r="D445" s="6">
        <v>37.64</v>
      </c>
      <c r="E445" s="6">
        <f t="shared" si="174"/>
        <v>36.571737252687598</v>
      </c>
      <c r="F445" s="6">
        <v>35.21011765282212</v>
      </c>
      <c r="G445" s="6">
        <v>48.39</v>
      </c>
      <c r="H445" s="6">
        <v>33.53</v>
      </c>
      <c r="I445" s="6">
        <v>38</v>
      </c>
      <c r="J445" s="6">
        <v>30.754074987250043</v>
      </c>
      <c r="K445" s="6">
        <f t="shared" si="175"/>
        <v>-0.71000000000000085</v>
      </c>
      <c r="L445" s="7">
        <f t="shared" si="167"/>
        <v>7.2459250127499573</v>
      </c>
      <c r="M445" s="6">
        <f t="shared" si="168"/>
        <v>3.759999999999998</v>
      </c>
      <c r="N445" s="6">
        <f t="shared" si="169"/>
        <v>3.1499999999999986</v>
      </c>
      <c r="O445" s="6">
        <f t="shared" si="170"/>
        <v>0.60999999999999943</v>
      </c>
      <c r="P445" s="6">
        <f t="shared" si="193"/>
        <v>4.1099999999999994</v>
      </c>
      <c r="Q445" s="6">
        <f t="shared" si="176"/>
        <v>3.0417372526875965</v>
      </c>
      <c r="R445" s="6">
        <f t="shared" si="177"/>
        <v>1.6801176528221191</v>
      </c>
      <c r="S445" s="6">
        <f t="shared" si="194"/>
        <v>14.86</v>
      </c>
      <c r="T445" s="6">
        <f t="shared" si="178"/>
        <v>11.100000000000001</v>
      </c>
      <c r="U445" s="4" t="str">
        <f t="shared" si="179"/>
        <v>LOWER</v>
      </c>
      <c r="V445" s="8">
        <v>776.25</v>
      </c>
      <c r="W445" s="9">
        <f t="shared" si="180"/>
        <v>2.4298823471778803</v>
      </c>
      <c r="X445" s="6">
        <f t="shared" si="181"/>
        <v>36.60491458399671</v>
      </c>
      <c r="Y445" s="6">
        <f t="shared" si="182"/>
        <v>1.035085416003291</v>
      </c>
      <c r="Z445" s="6">
        <f t="shared" si="183"/>
        <v>1.3947969311745894</v>
      </c>
      <c r="AA445" s="5">
        <f t="shared" si="184"/>
        <v>9</v>
      </c>
      <c r="AB445" s="5">
        <f t="shared" si="185"/>
        <v>2020</v>
      </c>
      <c r="AC445" s="5">
        <f t="shared" si="197"/>
        <v>36</v>
      </c>
      <c r="AF445" s="10">
        <v>74.31</v>
      </c>
      <c r="AG445" s="8">
        <f t="shared" si="186"/>
        <v>2616.463842781212</v>
      </c>
      <c r="AL445" s="11">
        <f t="shared" si="173"/>
        <v>44076</v>
      </c>
      <c r="AM445" s="10">
        <v>807</v>
      </c>
      <c r="AN445" s="6">
        <v>5.3403</v>
      </c>
      <c r="AO445" s="8">
        <f t="shared" si="187"/>
        <v>195.48122535291762</v>
      </c>
      <c r="AS445" s="14">
        <f t="shared" si="198"/>
        <v>0.166517911975435</v>
      </c>
      <c r="AT445" s="10">
        <v>315</v>
      </c>
      <c r="AU445" s="6">
        <v>9.77</v>
      </c>
      <c r="AV445" s="6">
        <f t="shared" si="195"/>
        <v>1.6268799999999999</v>
      </c>
      <c r="AW445" s="6">
        <f t="shared" si="189"/>
        <v>1.9081714000000005</v>
      </c>
      <c r="AX445" s="6">
        <f t="shared" si="196"/>
        <v>0.28129140000000064</v>
      </c>
      <c r="AY445" s="12">
        <f t="shared" si="191"/>
        <v>0.37082622564581152</v>
      </c>
      <c r="BB445" s="13">
        <f t="shared" si="192"/>
        <v>752.65726799999993</v>
      </c>
    </row>
    <row r="446" spans="1:54" x14ac:dyDescent="0.25">
      <c r="A446" s="1">
        <v>44077</v>
      </c>
      <c r="B446" s="6">
        <v>37.04</v>
      </c>
      <c r="C446" s="6">
        <v>33.89</v>
      </c>
      <c r="D446" s="6">
        <v>37.39</v>
      </c>
      <c r="E446" s="6">
        <f t="shared" si="174"/>
        <v>36.492430511433312</v>
      </c>
      <c r="F446" s="6">
        <v>34.926622341607768</v>
      </c>
      <c r="G446" s="6">
        <v>48.14</v>
      </c>
      <c r="H446" s="6">
        <v>33.29</v>
      </c>
      <c r="I446" s="6">
        <v>39.25</v>
      </c>
      <c r="J446" s="6">
        <v>31.636572051944317</v>
      </c>
      <c r="K446" s="6">
        <f t="shared" si="175"/>
        <v>-2.2100000000000009</v>
      </c>
      <c r="L446" s="7">
        <f t="shared" si="167"/>
        <v>7.6134279480556835</v>
      </c>
      <c r="M446" s="6">
        <f t="shared" si="168"/>
        <v>3.75</v>
      </c>
      <c r="N446" s="6">
        <f t="shared" si="169"/>
        <v>3.1499999999999986</v>
      </c>
      <c r="O446" s="6">
        <f t="shared" si="170"/>
        <v>0.60000000000000142</v>
      </c>
      <c r="P446" s="6">
        <f t="shared" si="193"/>
        <v>4.1000000000000014</v>
      </c>
      <c r="Q446" s="6">
        <f t="shared" si="176"/>
        <v>3.2024305114333131</v>
      </c>
      <c r="R446" s="6">
        <f t="shared" si="177"/>
        <v>1.6366223416077688</v>
      </c>
      <c r="S446" s="6">
        <f t="shared" si="194"/>
        <v>14.850000000000001</v>
      </c>
      <c r="T446" s="6">
        <f t="shared" si="178"/>
        <v>11.100000000000001</v>
      </c>
      <c r="U446" s="4" t="str">
        <f t="shared" si="179"/>
        <v>LOWER</v>
      </c>
      <c r="V446" s="8">
        <v>770</v>
      </c>
      <c r="W446" s="9">
        <f t="shared" si="180"/>
        <v>2.4633776583922327</v>
      </c>
      <c r="X446" s="6">
        <f t="shared" si="181"/>
        <v>36.525535896856695</v>
      </c>
      <c r="Y446" s="6">
        <f t="shared" si="182"/>
        <v>0.86446410314330535</v>
      </c>
      <c r="Z446" s="6">
        <f t="shared" si="183"/>
        <v>1.5989135552489273</v>
      </c>
      <c r="AA446" s="5">
        <f t="shared" si="184"/>
        <v>9</v>
      </c>
      <c r="AB446" s="5">
        <f t="shared" si="185"/>
        <v>2020</v>
      </c>
      <c r="AC446" s="5">
        <f t="shared" si="197"/>
        <v>36</v>
      </c>
      <c r="AF446" s="10">
        <v>74.31</v>
      </c>
      <c r="AG446" s="8">
        <f t="shared" si="186"/>
        <v>2595.3973062048735</v>
      </c>
      <c r="AL446" s="11">
        <f t="shared" si="173"/>
        <v>44077</v>
      </c>
      <c r="AM446" s="10">
        <v>805.25</v>
      </c>
      <c r="AN446" s="6">
        <v>5.2914000000000003</v>
      </c>
      <c r="AO446" s="8">
        <f t="shared" si="187"/>
        <v>193.27122064462756</v>
      </c>
      <c r="AS446" s="14">
        <f t="shared" si="198"/>
        <v>0.16596636085626898</v>
      </c>
      <c r="AT446" s="10">
        <v>318</v>
      </c>
      <c r="AU446" s="6">
        <v>9.81</v>
      </c>
      <c r="AV446" s="6">
        <f t="shared" si="195"/>
        <v>1.6281299999999987</v>
      </c>
      <c r="AW446" s="6">
        <f t="shared" si="189"/>
        <v>1.9100063999999985</v>
      </c>
      <c r="AX446" s="6">
        <f t="shared" si="196"/>
        <v>0.2818763999999998</v>
      </c>
      <c r="AY446" s="12">
        <f t="shared" si="191"/>
        <v>0.36705322749494346</v>
      </c>
      <c r="BB446" s="13">
        <f t="shared" si="192"/>
        <v>747.14571799999999</v>
      </c>
    </row>
    <row r="447" spans="1:54" x14ac:dyDescent="0.25">
      <c r="A447" s="1">
        <v>44078</v>
      </c>
      <c r="B447" s="6">
        <v>36.67</v>
      </c>
      <c r="C447" s="6">
        <v>33.520000000000003</v>
      </c>
      <c r="D447" s="6">
        <v>37.020000000000003</v>
      </c>
      <c r="E447" s="6">
        <f t="shared" si="174"/>
        <v>36.764339338590844</v>
      </c>
      <c r="F447" s="6">
        <v>34.404990968973372</v>
      </c>
      <c r="G447" s="6">
        <v>47.77</v>
      </c>
      <c r="H447" s="6">
        <v>32.89</v>
      </c>
      <c r="I447" s="6">
        <v>38.625</v>
      </c>
      <c r="J447" s="6">
        <v>30.997857226195876</v>
      </c>
      <c r="K447" s="6">
        <f t="shared" si="175"/>
        <v>-1.9549999999999983</v>
      </c>
      <c r="L447" s="7">
        <f t="shared" si="167"/>
        <v>7.627142773804124</v>
      </c>
      <c r="M447" s="6">
        <f t="shared" si="168"/>
        <v>3.7800000000000011</v>
      </c>
      <c r="N447" s="6">
        <f t="shared" si="169"/>
        <v>3.1499999999999986</v>
      </c>
      <c r="O447" s="6">
        <f t="shared" si="170"/>
        <v>0.63000000000000256</v>
      </c>
      <c r="P447" s="6">
        <f t="shared" si="193"/>
        <v>4.1300000000000026</v>
      </c>
      <c r="Q447" s="6">
        <f t="shared" si="176"/>
        <v>3.8743393385908433</v>
      </c>
      <c r="R447" s="6">
        <f t="shared" si="177"/>
        <v>1.5149909689733718</v>
      </c>
      <c r="S447" s="6">
        <f t="shared" si="194"/>
        <v>14.880000000000003</v>
      </c>
      <c r="T447" s="6">
        <f t="shared" si="178"/>
        <v>11.100000000000001</v>
      </c>
      <c r="U447" s="4" t="str">
        <f t="shared" si="179"/>
        <v>LOWER</v>
      </c>
      <c r="V447" s="8">
        <v>758.5</v>
      </c>
      <c r="W447" s="9">
        <f t="shared" si="180"/>
        <v>2.6150090310266307</v>
      </c>
      <c r="X447" s="6">
        <f t="shared" si="181"/>
        <v>36.797691395622465</v>
      </c>
      <c r="Y447" s="6">
        <f t="shared" si="182"/>
        <v>0.22230860437753819</v>
      </c>
      <c r="Z447" s="6">
        <f t="shared" si="183"/>
        <v>2.3927004266490925</v>
      </c>
      <c r="AA447" s="5">
        <f t="shared" si="184"/>
        <v>9</v>
      </c>
      <c r="AB447" s="5">
        <f t="shared" si="185"/>
        <v>2020</v>
      </c>
      <c r="AC447" s="5">
        <f t="shared" si="197"/>
        <v>36</v>
      </c>
      <c r="AF447" s="10">
        <v>74.42</v>
      </c>
      <c r="AG447" s="8">
        <f t="shared" si="186"/>
        <v>2560.4194279109979</v>
      </c>
      <c r="AL447" s="11">
        <f t="shared" si="173"/>
        <v>44078</v>
      </c>
      <c r="AM447" s="10">
        <v>811.25</v>
      </c>
      <c r="AN447" s="6">
        <v>5.3011999999999997</v>
      </c>
      <c r="AO447" s="8">
        <f t="shared" si="187"/>
        <v>195.07192162647385</v>
      </c>
      <c r="AS447" s="14">
        <f t="shared" si="198"/>
        <v>0.16875279755849437</v>
      </c>
      <c r="AT447" s="10">
        <v>322</v>
      </c>
      <c r="AU447" s="6">
        <v>9.83</v>
      </c>
      <c r="AV447" s="6">
        <f t="shared" si="195"/>
        <v>1.6588399999999996</v>
      </c>
      <c r="AW447" s="6">
        <f t="shared" si="189"/>
        <v>1.9415822000000009</v>
      </c>
      <c r="AX447" s="6">
        <f t="shared" si="196"/>
        <v>0.28274220000000128</v>
      </c>
      <c r="AY447" s="12">
        <f t="shared" si="191"/>
        <v>0.36183257867034818</v>
      </c>
      <c r="BB447" s="13">
        <f t="shared" si="192"/>
        <v>738.98862400000007</v>
      </c>
    </row>
    <row r="448" spans="1:54" x14ac:dyDescent="0.25">
      <c r="A448" s="1">
        <v>44082</v>
      </c>
      <c r="B448" s="6">
        <v>36.92</v>
      </c>
      <c r="C448" s="6">
        <v>33.770000000000003</v>
      </c>
      <c r="D448" s="6">
        <v>37.520000000000003</v>
      </c>
      <c r="E448" s="6">
        <f t="shared" si="174"/>
        <v>37.421452337554875</v>
      </c>
      <c r="F448" s="6">
        <v>35.051360278542084</v>
      </c>
      <c r="G448" s="6">
        <v>48.27</v>
      </c>
      <c r="H448" s="6">
        <v>33.4</v>
      </c>
      <c r="I448" s="6">
        <v>38.625</v>
      </c>
      <c r="J448" s="6">
        <v>31.255953639766862</v>
      </c>
      <c r="K448" s="6">
        <f t="shared" si="175"/>
        <v>-1.7049999999999983</v>
      </c>
      <c r="L448" s="7">
        <f t="shared" si="167"/>
        <v>7.3690463602331384</v>
      </c>
      <c r="M448" s="6">
        <f t="shared" si="168"/>
        <v>3.5200000000000031</v>
      </c>
      <c r="N448" s="6">
        <f t="shared" si="169"/>
        <v>3.1499999999999986</v>
      </c>
      <c r="O448" s="6">
        <f t="shared" si="170"/>
        <v>0.37000000000000455</v>
      </c>
      <c r="P448" s="6">
        <f t="shared" si="193"/>
        <v>4.1200000000000045</v>
      </c>
      <c r="Q448" s="6">
        <f t="shared" si="176"/>
        <v>4.0214523375548765</v>
      </c>
      <c r="R448" s="6">
        <f t="shared" si="177"/>
        <v>1.6513602785420858</v>
      </c>
      <c r="S448" s="6">
        <f t="shared" si="194"/>
        <v>14.870000000000005</v>
      </c>
      <c r="T448" s="6">
        <f t="shared" si="178"/>
        <v>11.350000000000001</v>
      </c>
      <c r="U448" s="4" t="str">
        <f t="shared" si="179"/>
        <v>LOWER</v>
      </c>
      <c r="V448" s="8">
        <v>772.75</v>
      </c>
      <c r="W448" s="9">
        <f t="shared" si="180"/>
        <v>2.4686397214579188</v>
      </c>
      <c r="X448" s="6">
        <f t="shared" si="181"/>
        <v>37.455400517639752</v>
      </c>
      <c r="Y448" s="6">
        <f t="shared" si="182"/>
        <v>6.4599482360250704E-2</v>
      </c>
      <c r="Z448" s="6">
        <f t="shared" si="183"/>
        <v>2.4040402390976681</v>
      </c>
      <c r="AA448" s="5">
        <f t="shared" si="184"/>
        <v>9</v>
      </c>
      <c r="AB448" s="5">
        <f t="shared" si="185"/>
        <v>2020</v>
      </c>
      <c r="AC448" s="5">
        <f t="shared" si="197"/>
        <v>37</v>
      </c>
      <c r="AF448" s="10">
        <v>74.63</v>
      </c>
      <c r="AG448" s="8">
        <f t="shared" si="186"/>
        <v>2615.8830175875955</v>
      </c>
      <c r="AL448" s="11">
        <f t="shared" si="173"/>
        <v>44082</v>
      </c>
      <c r="AM448" s="10">
        <v>825.75</v>
      </c>
      <c r="AN448" s="6">
        <v>5.3638000000000003</v>
      </c>
      <c r="AO448" s="8">
        <f t="shared" si="187"/>
        <v>200.90327729651617</v>
      </c>
      <c r="AS448" s="14">
        <f t="shared" si="198"/>
        <v>0.14705310621242479</v>
      </c>
      <c r="AT448" s="10">
        <v>319</v>
      </c>
      <c r="AU448" s="6">
        <v>9.98</v>
      </c>
      <c r="AV448" s="6">
        <f t="shared" si="195"/>
        <v>1.4675899999999995</v>
      </c>
      <c r="AW448" s="6">
        <f t="shared" si="189"/>
        <v>1.7497471999999981</v>
      </c>
      <c r="AX448" s="6">
        <f t="shared" si="196"/>
        <v>0.28215719999999855</v>
      </c>
      <c r="AY448" s="12">
        <f t="shared" si="191"/>
        <v>0.36557115944800922</v>
      </c>
      <c r="BB448" s="13">
        <f t="shared" si="192"/>
        <v>744.50017400000002</v>
      </c>
    </row>
    <row r="449" spans="1:54" x14ac:dyDescent="0.25">
      <c r="A449" s="1">
        <v>44083</v>
      </c>
      <c r="B449" s="6">
        <v>36.65</v>
      </c>
      <c r="C449" s="6">
        <v>33.5</v>
      </c>
      <c r="D449" s="6">
        <v>37.25</v>
      </c>
      <c r="E449" s="6">
        <f t="shared" si="174"/>
        <v>37.081566303607957</v>
      </c>
      <c r="F449" s="6">
        <v>34.722505717533444</v>
      </c>
      <c r="G449" s="6">
        <v>48</v>
      </c>
      <c r="H449" s="6">
        <v>33.21</v>
      </c>
      <c r="I449" s="6">
        <v>38</v>
      </c>
      <c r="J449" s="6">
        <v>30.594917347459781</v>
      </c>
      <c r="K449" s="6">
        <f t="shared" si="175"/>
        <v>-1.3500000000000014</v>
      </c>
      <c r="L449" s="7">
        <f t="shared" si="167"/>
        <v>7.4050826525402194</v>
      </c>
      <c r="M449" s="6">
        <f t="shared" si="168"/>
        <v>3.4399999999999977</v>
      </c>
      <c r="N449" s="6">
        <f t="shared" si="169"/>
        <v>3.1499999999999986</v>
      </c>
      <c r="O449" s="6">
        <f t="shared" si="170"/>
        <v>0.28999999999999915</v>
      </c>
      <c r="P449" s="6">
        <f t="shared" si="193"/>
        <v>4.0399999999999991</v>
      </c>
      <c r="Q449" s="6">
        <f t="shared" si="176"/>
        <v>3.8715663036079562</v>
      </c>
      <c r="R449" s="6">
        <f t="shared" si="177"/>
        <v>1.5125057175334433</v>
      </c>
      <c r="S449" s="6">
        <f t="shared" si="194"/>
        <v>14.79</v>
      </c>
      <c r="T449" s="6">
        <f t="shared" si="178"/>
        <v>11.350000000000001</v>
      </c>
      <c r="U449" s="4" t="str">
        <f t="shared" si="179"/>
        <v>LOWER</v>
      </c>
      <c r="V449" s="8">
        <v>765.5</v>
      </c>
      <c r="W449" s="9">
        <f t="shared" si="180"/>
        <v>2.5274942824665558</v>
      </c>
      <c r="X449" s="6">
        <f t="shared" si="181"/>
        <v>37.115206144182537</v>
      </c>
      <c r="Y449" s="6">
        <f t="shared" si="182"/>
        <v>0.13479385581746328</v>
      </c>
      <c r="Z449" s="6">
        <f t="shared" si="183"/>
        <v>2.3927004266490925</v>
      </c>
      <c r="AA449" s="5">
        <f t="shared" si="184"/>
        <v>9</v>
      </c>
      <c r="AB449" s="5">
        <f t="shared" si="185"/>
        <v>2020</v>
      </c>
      <c r="AC449" s="5">
        <f t="shared" si="197"/>
        <v>37</v>
      </c>
      <c r="AF449" s="10">
        <v>74.61</v>
      </c>
      <c r="AG449" s="8">
        <f t="shared" si="186"/>
        <v>2590.6461515851697</v>
      </c>
      <c r="AL449" s="11">
        <f t="shared" si="173"/>
        <v>44083</v>
      </c>
      <c r="AM449" s="10">
        <v>818.25</v>
      </c>
      <c r="AN449" s="6">
        <v>5.3078000000000003</v>
      </c>
      <c r="AO449" s="8">
        <f t="shared" si="187"/>
        <v>197.00009117209211</v>
      </c>
      <c r="AS449" s="14">
        <f t="shared" si="198"/>
        <v>0.14641434262948233</v>
      </c>
      <c r="AT449" s="10">
        <v>323</v>
      </c>
      <c r="AU449" s="6">
        <v>10.039999999999999</v>
      </c>
      <c r="AV449" s="6">
        <f t="shared" si="195"/>
        <v>1.4700000000000024</v>
      </c>
      <c r="AW449" s="6">
        <f t="shared" si="189"/>
        <v>1.7527889999999999</v>
      </c>
      <c r="AX449" s="6">
        <f t="shared" si="196"/>
        <v>0.28278899999999751</v>
      </c>
      <c r="AY449" s="12">
        <f t="shared" si="191"/>
        <v>0.36099103004996391</v>
      </c>
      <c r="BB449" s="13">
        <f t="shared" si="192"/>
        <v>738.54769999999996</v>
      </c>
    </row>
    <row r="450" spans="1:54" x14ac:dyDescent="0.25">
      <c r="A450" s="1">
        <v>44084</v>
      </c>
      <c r="B450" s="6">
        <v>36.68</v>
      </c>
      <c r="C450" s="6">
        <v>33.53</v>
      </c>
      <c r="D450" s="6">
        <v>37.28</v>
      </c>
      <c r="E450" s="6">
        <f t="shared" si="174"/>
        <v>37.013589096818578</v>
      </c>
      <c r="F450" s="6">
        <v>34.745185342430588</v>
      </c>
      <c r="G450" s="6">
        <v>48.03</v>
      </c>
      <c r="H450" s="6">
        <v>33.200000000000003</v>
      </c>
      <c r="I450" s="6">
        <v>38</v>
      </c>
      <c r="J450" s="6">
        <v>30.646374440547767</v>
      </c>
      <c r="K450" s="6">
        <f t="shared" si="175"/>
        <v>-1.3200000000000003</v>
      </c>
      <c r="L450" s="7">
        <f t="shared" si="167"/>
        <v>7.3536255594522331</v>
      </c>
      <c r="M450" s="6">
        <f t="shared" si="168"/>
        <v>3.4799999999999969</v>
      </c>
      <c r="N450" s="6">
        <f t="shared" si="169"/>
        <v>3.1499999999999986</v>
      </c>
      <c r="O450" s="6">
        <f t="shared" si="170"/>
        <v>0.32999999999999829</v>
      </c>
      <c r="P450" s="6">
        <f t="shared" si="193"/>
        <v>4.0799999999999983</v>
      </c>
      <c r="Q450" s="6">
        <f t="shared" si="176"/>
        <v>3.8135890968185748</v>
      </c>
      <c r="R450" s="6">
        <f t="shared" si="177"/>
        <v>1.5451853424305853</v>
      </c>
      <c r="S450" s="6">
        <f t="shared" si="194"/>
        <v>14.829999999999998</v>
      </c>
      <c r="T450" s="6">
        <f t="shared" si="178"/>
        <v>11.350000000000001</v>
      </c>
      <c r="U450" s="4" t="str">
        <f t="shared" si="179"/>
        <v>LOWER</v>
      </c>
      <c r="V450" s="8">
        <v>766</v>
      </c>
      <c r="W450" s="9">
        <f t="shared" si="180"/>
        <v>2.534814657569413</v>
      </c>
      <c r="X450" s="6">
        <f t="shared" si="181"/>
        <v>37.047167269491091</v>
      </c>
      <c r="Y450" s="6">
        <f t="shared" si="182"/>
        <v>0.2328327305089104</v>
      </c>
      <c r="Z450" s="6">
        <f t="shared" si="183"/>
        <v>2.3019819270605026</v>
      </c>
      <c r="AA450" s="5">
        <f t="shared" si="184"/>
        <v>9</v>
      </c>
      <c r="AB450" s="5">
        <f t="shared" si="185"/>
        <v>2020</v>
      </c>
      <c r="AC450" s="5">
        <f t="shared" si="197"/>
        <v>37</v>
      </c>
      <c r="AF450" s="10">
        <v>74.680000000000007</v>
      </c>
      <c r="AG450" s="8">
        <f t="shared" si="186"/>
        <v>2594.7704413727165</v>
      </c>
      <c r="AL450" s="11">
        <f t="shared" si="173"/>
        <v>44084</v>
      </c>
      <c r="AM450" s="10">
        <v>816.75</v>
      </c>
      <c r="AN450" s="6">
        <v>5.3209999999999997</v>
      </c>
      <c r="AO450" s="8">
        <f t="shared" si="187"/>
        <v>197.12797704096212</v>
      </c>
      <c r="AS450" s="14">
        <f t="shared" si="198"/>
        <v>0.14790727816550359</v>
      </c>
      <c r="AT450" s="10">
        <v>323</v>
      </c>
      <c r="AU450" s="6">
        <v>10.029999999999999</v>
      </c>
      <c r="AV450" s="6">
        <f t="shared" si="195"/>
        <v>1.4835100000000008</v>
      </c>
      <c r="AW450" s="6">
        <f t="shared" si="189"/>
        <v>1.7662288000000004</v>
      </c>
      <c r="AX450" s="6">
        <f t="shared" si="196"/>
        <v>0.2827187999999996</v>
      </c>
      <c r="AY450" s="12">
        <f t="shared" si="191"/>
        <v>0.36117979542267925</v>
      </c>
      <c r="BB450" s="13">
        <f t="shared" si="192"/>
        <v>739.20908599999996</v>
      </c>
    </row>
    <row r="451" spans="1:54" x14ac:dyDescent="0.25">
      <c r="A451" s="1">
        <v>44085</v>
      </c>
      <c r="B451" s="6">
        <v>37.36</v>
      </c>
      <c r="C451" s="6">
        <v>34.21</v>
      </c>
      <c r="D451" s="6">
        <v>37.86</v>
      </c>
      <c r="E451" s="6">
        <f t="shared" si="174"/>
        <v>37.829315578291165</v>
      </c>
      <c r="F451" s="6">
        <v>35.754428650353667</v>
      </c>
      <c r="G451" s="6">
        <v>48.61</v>
      </c>
      <c r="H451" s="6">
        <v>33.71</v>
      </c>
      <c r="I451" s="6">
        <v>38.25</v>
      </c>
      <c r="J451" s="6">
        <v>30.716658918758256</v>
      </c>
      <c r="K451" s="6">
        <f t="shared" si="175"/>
        <v>-0.89000000000000057</v>
      </c>
      <c r="L451" s="7">
        <f t="shared" ref="L451:L514" si="199">IF(I451="","",IF(J451="","",I451-J451))</f>
        <v>7.5333410812417441</v>
      </c>
      <c r="M451" s="6">
        <f t="shared" ref="M451:M514" si="200">B451-H451</f>
        <v>3.6499999999999986</v>
      </c>
      <c r="N451" s="6">
        <f t="shared" ref="N451:N514" si="201">B451-C451</f>
        <v>3.1499999999999986</v>
      </c>
      <c r="O451" s="6">
        <f t="shared" ref="O451:O514" si="202">C451-H451</f>
        <v>0.5</v>
      </c>
      <c r="P451" s="6">
        <f t="shared" si="193"/>
        <v>4.1499999999999986</v>
      </c>
      <c r="Q451" s="6">
        <f t="shared" si="176"/>
        <v>4.1193155782911646</v>
      </c>
      <c r="R451" s="6">
        <f t="shared" si="177"/>
        <v>2.0444286503536659</v>
      </c>
      <c r="S451" s="6">
        <f t="shared" si="194"/>
        <v>14.899999999999999</v>
      </c>
      <c r="T451" s="6">
        <f t="shared" si="178"/>
        <v>11.25</v>
      </c>
      <c r="U451" s="4" t="str">
        <f t="shared" si="179"/>
        <v>LOWER</v>
      </c>
      <c r="V451" s="8">
        <v>788.25</v>
      </c>
      <c r="W451" s="9">
        <f t="shared" si="180"/>
        <v>2.1055713496463326</v>
      </c>
      <c r="X451" s="6">
        <f t="shared" si="181"/>
        <v>37.863633765788421</v>
      </c>
      <c r="Y451" s="6">
        <f t="shared" si="182"/>
        <v>-3.6337657884217833E-3</v>
      </c>
      <c r="Z451" s="6">
        <f t="shared" si="183"/>
        <v>2.1092051154347544</v>
      </c>
      <c r="AA451" s="5">
        <f t="shared" si="184"/>
        <v>9</v>
      </c>
      <c r="AB451" s="5">
        <f t="shared" si="185"/>
        <v>2020</v>
      </c>
      <c r="AC451" s="5">
        <f t="shared" si="197"/>
        <v>37</v>
      </c>
      <c r="AF451" s="10">
        <v>74.83</v>
      </c>
      <c r="AG451" s="8">
        <f t="shared" si="186"/>
        <v>2675.5038959059652</v>
      </c>
      <c r="AL451" s="11">
        <f t="shared" ref="AL451:AL514" si="203">A451</f>
        <v>44085</v>
      </c>
      <c r="AM451" s="10">
        <v>834.75</v>
      </c>
      <c r="AN451" s="6">
        <v>5.3189000000000002</v>
      </c>
      <c r="AO451" s="8">
        <f t="shared" si="187"/>
        <v>201.39288163685208</v>
      </c>
      <c r="AS451" s="14">
        <f t="shared" si="198"/>
        <v>0.15157394711067582</v>
      </c>
      <c r="AT451" s="10">
        <v>330</v>
      </c>
      <c r="AU451" s="6">
        <v>10.210000000000001</v>
      </c>
      <c r="AV451" s="6">
        <f t="shared" si="195"/>
        <v>1.5475700000000003</v>
      </c>
      <c r="AW451" s="6">
        <f t="shared" si="189"/>
        <v>1.8286975999999981</v>
      </c>
      <c r="AX451" s="6">
        <f t="shared" si="196"/>
        <v>0.28112759999999781</v>
      </c>
      <c r="AY451" s="12">
        <f t="shared" si="191"/>
        <v>0.36047144511187412</v>
      </c>
      <c r="BB451" s="13">
        <f t="shared" si="192"/>
        <v>754.20050200000003</v>
      </c>
    </row>
    <row r="452" spans="1:54" x14ac:dyDescent="0.25">
      <c r="A452" s="1">
        <v>44088</v>
      </c>
      <c r="B452" s="6">
        <v>37.880000000000003</v>
      </c>
      <c r="C452" s="6">
        <v>34.729999999999997</v>
      </c>
      <c r="D452" s="6">
        <v>38.479999999999997</v>
      </c>
      <c r="E452" s="6">
        <f t="shared" ref="E452:E515" si="204">IF(AM452="","",AM452/2206.622)*100</f>
        <v>38.497758111720088</v>
      </c>
      <c r="F452" s="6">
        <v>36.627594208893868</v>
      </c>
      <c r="G452" s="6">
        <v>49.23</v>
      </c>
      <c r="H452" s="6">
        <v>34.29</v>
      </c>
      <c r="I452" s="6">
        <v>39</v>
      </c>
      <c r="J452" s="6">
        <v>31.673741167004053</v>
      </c>
      <c r="K452" s="6">
        <f t="shared" ref="K452:K515" si="205">B452-I452</f>
        <v>-1.1199999999999974</v>
      </c>
      <c r="L452" s="7">
        <f t="shared" si="199"/>
        <v>7.326258832995947</v>
      </c>
      <c r="M452" s="6">
        <f t="shared" si="200"/>
        <v>3.5900000000000034</v>
      </c>
      <c r="N452" s="6">
        <f t="shared" si="201"/>
        <v>3.1500000000000057</v>
      </c>
      <c r="O452" s="6">
        <f t="shared" si="202"/>
        <v>0.43999999999999773</v>
      </c>
      <c r="P452" s="6">
        <f t="shared" si="193"/>
        <v>4.1899999999999977</v>
      </c>
      <c r="Q452" s="6">
        <f t="shared" ref="Q452:Q515" si="206">IF(E452="","",E452-H452)</f>
        <v>4.2077581117200893</v>
      </c>
      <c r="R452" s="6">
        <f t="shared" ref="R452:R515" si="207">IF(F452="","",F452-H452)</f>
        <v>2.3375942088938686</v>
      </c>
      <c r="S452" s="6">
        <f t="shared" si="194"/>
        <v>14.939999999999998</v>
      </c>
      <c r="T452" s="6">
        <f t="shared" ref="T452:T515" si="208">G452-B452</f>
        <v>11.349999999999994</v>
      </c>
      <c r="U452" s="4" t="str">
        <f t="shared" ref="U452:U515" si="209">IF(P452=N452,"EQUAL",IF(N452&lt;P452,"LOWER","HIGHER"))</f>
        <v>LOWER</v>
      </c>
      <c r="V452" s="8">
        <v>807.5</v>
      </c>
      <c r="W452" s="9">
        <f t="shared" ref="W452:W515" si="210">IF(V452="","",IF(D452="","",D452-F452))</f>
        <v>1.8524057911061291</v>
      </c>
      <c r="X452" s="6">
        <f t="shared" ref="X452:X515" si="211">IF(AM452="","",AM452/22.04622)</f>
        <v>38.532682700254284</v>
      </c>
      <c r="Y452" s="6">
        <f t="shared" ref="Y452:Y515" si="212">IF(X452="","",IF(D452="","",D452-X452))</f>
        <v>-5.268270025428734E-2</v>
      </c>
      <c r="Z452" s="6">
        <f t="shared" ref="Z452:Z515" si="213">IF(X452="","",IF(F452="","",X452-F452))</f>
        <v>1.9050884913604165</v>
      </c>
      <c r="AA452" s="5">
        <f t="shared" ref="AA452:AA515" si="214">MONTH(A452)</f>
        <v>9</v>
      </c>
      <c r="AB452" s="5">
        <f t="shared" ref="AB452:AB515" si="215">YEAR(A452)</f>
        <v>2020</v>
      </c>
      <c r="AC452" s="5">
        <f t="shared" si="197"/>
        <v>38</v>
      </c>
      <c r="AF452" s="10">
        <v>75.05</v>
      </c>
      <c r="AG452" s="8">
        <f t="shared" ref="AG452:AG515" si="216">IF(V452="","",V452*AF452/2204.622*100)</f>
        <v>2748.9009453774843</v>
      </c>
      <c r="AL452" s="11">
        <f t="shared" si="203"/>
        <v>44088</v>
      </c>
      <c r="AM452" s="10">
        <v>849.5</v>
      </c>
      <c r="AN452" s="6">
        <v>5.2706</v>
      </c>
      <c r="AO452" s="8">
        <f t="shared" ref="AO452:AO515" si="217">IF(AM452="","",AM452*AN452/2204.622*100)</f>
        <v>203.09035743996026</v>
      </c>
      <c r="AS452" s="14">
        <f t="shared" si="198"/>
        <v>0.15742955665024619</v>
      </c>
      <c r="AT452" s="10">
        <v>327</v>
      </c>
      <c r="AU452" s="6">
        <v>10.15</v>
      </c>
      <c r="AV452" s="6">
        <f t="shared" si="195"/>
        <v>1.5979099999999988</v>
      </c>
      <c r="AW452" s="6">
        <f t="shared" ref="AW452:AW515" si="218">(((B452/100*11.7*0.98)+(AT452/2000*47))-(AU452))</f>
        <v>1.8778208000000003</v>
      </c>
      <c r="AX452" s="6">
        <f t="shared" si="196"/>
        <v>0.27991080000000146</v>
      </c>
      <c r="AY452" s="12">
        <f t="shared" ref="AY452:AY515" si="219">(B452*11.7/100)/((AT452/2000*47)+(B452*11.7/100))</f>
        <v>0.36578010408980843</v>
      </c>
      <c r="BB452" s="13">
        <f t="shared" ref="BB452:BB515" si="220">C452*22.0462</f>
        <v>765.66452599999991</v>
      </c>
    </row>
    <row r="453" spans="1:54" x14ac:dyDescent="0.25">
      <c r="A453" s="1">
        <v>44089</v>
      </c>
      <c r="B453" s="6">
        <v>37.729999999999997</v>
      </c>
      <c r="C453" s="6">
        <v>34.58</v>
      </c>
      <c r="D453" s="6">
        <v>38.33</v>
      </c>
      <c r="E453" s="6">
        <f t="shared" si="204"/>
        <v>38.01058812972952</v>
      </c>
      <c r="F453" s="6">
        <v>36.854390457865343</v>
      </c>
      <c r="G453" s="6">
        <v>49.08</v>
      </c>
      <c r="H453" s="6">
        <v>34.15</v>
      </c>
      <c r="I453" s="6">
        <v>39.25</v>
      </c>
      <c r="J453" s="6">
        <v>32.316267840364333</v>
      </c>
      <c r="K453" s="6">
        <f t="shared" si="205"/>
        <v>-1.5200000000000031</v>
      </c>
      <c r="L453" s="7">
        <f t="shared" si="199"/>
        <v>6.9337321596356674</v>
      </c>
      <c r="M453" s="6">
        <f t="shared" si="200"/>
        <v>3.5799999999999983</v>
      </c>
      <c r="N453" s="6">
        <f t="shared" si="201"/>
        <v>3.1499999999999986</v>
      </c>
      <c r="O453" s="6">
        <f t="shared" si="202"/>
        <v>0.42999999999999972</v>
      </c>
      <c r="P453" s="6">
        <f t="shared" si="193"/>
        <v>4.18</v>
      </c>
      <c r="Q453" s="6">
        <f t="shared" si="206"/>
        <v>3.8605881297295213</v>
      </c>
      <c r="R453" s="6">
        <f t="shared" si="207"/>
        <v>2.7043904578653439</v>
      </c>
      <c r="S453" s="6">
        <f t="shared" si="194"/>
        <v>14.93</v>
      </c>
      <c r="T453" s="6">
        <f t="shared" si="208"/>
        <v>11.350000000000001</v>
      </c>
      <c r="U453" s="4" t="str">
        <f t="shared" si="209"/>
        <v>LOWER</v>
      </c>
      <c r="V453" s="8">
        <v>812.5</v>
      </c>
      <c r="W453" s="9">
        <f t="shared" si="210"/>
        <v>1.4756095421346558</v>
      </c>
      <c r="X453" s="6">
        <f t="shared" si="211"/>
        <v>38.045070764965601</v>
      </c>
      <c r="Y453" s="6">
        <f t="shared" si="212"/>
        <v>0.28492923503439727</v>
      </c>
      <c r="Z453" s="6">
        <f t="shared" si="213"/>
        <v>1.1906803071002585</v>
      </c>
      <c r="AA453" s="5">
        <f t="shared" si="214"/>
        <v>9</v>
      </c>
      <c r="AB453" s="5">
        <f t="shared" si="215"/>
        <v>2020</v>
      </c>
      <c r="AC453" s="5">
        <f t="shared" si="197"/>
        <v>38</v>
      </c>
      <c r="AF453" s="10">
        <v>75.13</v>
      </c>
      <c r="AG453" s="8">
        <f t="shared" si="216"/>
        <v>2768.8703550994228</v>
      </c>
      <c r="AL453" s="11">
        <f t="shared" si="203"/>
        <v>44089</v>
      </c>
      <c r="AM453" s="10">
        <v>838.75</v>
      </c>
      <c r="AN453" s="6">
        <v>5.2747999999999999</v>
      </c>
      <c r="AO453" s="8">
        <f t="shared" si="217"/>
        <v>200.68013927104059</v>
      </c>
      <c r="AS453" s="14">
        <f t="shared" si="198"/>
        <v>0.15788083416087367</v>
      </c>
      <c r="AT453" s="10">
        <v>324</v>
      </c>
      <c r="AU453" s="6">
        <v>10.07</v>
      </c>
      <c r="AV453" s="6">
        <f t="shared" si="195"/>
        <v>1.5898599999999981</v>
      </c>
      <c r="AW453" s="6">
        <f t="shared" si="218"/>
        <v>1.8701217999999997</v>
      </c>
      <c r="AX453" s="6">
        <f t="shared" si="196"/>
        <v>0.28026180000000167</v>
      </c>
      <c r="AY453" s="12">
        <f t="shared" si="219"/>
        <v>0.36699863074171896</v>
      </c>
      <c r="BB453" s="13">
        <f t="shared" si="220"/>
        <v>762.35759599999994</v>
      </c>
    </row>
    <row r="454" spans="1:54" x14ac:dyDescent="0.25">
      <c r="A454" s="1">
        <v>44090</v>
      </c>
      <c r="B454" s="6">
        <v>38.590000000000003</v>
      </c>
      <c r="C454" s="6">
        <v>35.44</v>
      </c>
      <c r="D454" s="6">
        <v>39.19</v>
      </c>
      <c r="E454" s="6">
        <f t="shared" si="204"/>
        <v>39.857302247507732</v>
      </c>
      <c r="F454" s="6">
        <v>37.886313390685572</v>
      </c>
      <c r="G454" s="6">
        <v>49.94</v>
      </c>
      <c r="H454" s="6">
        <v>34.909999999999997</v>
      </c>
      <c r="I454" s="6">
        <v>39.25</v>
      </c>
      <c r="J454" s="6"/>
      <c r="K454" s="6">
        <f t="shared" si="205"/>
        <v>-0.65999999999999659</v>
      </c>
      <c r="L454" s="7" t="str">
        <f t="shared" si="199"/>
        <v/>
      </c>
      <c r="M454" s="6">
        <f t="shared" si="200"/>
        <v>3.6800000000000068</v>
      </c>
      <c r="N454" s="6">
        <f t="shared" si="201"/>
        <v>3.1500000000000057</v>
      </c>
      <c r="O454" s="6">
        <f t="shared" si="202"/>
        <v>0.53000000000000114</v>
      </c>
      <c r="P454" s="6">
        <f t="shared" si="193"/>
        <v>4.2800000000000011</v>
      </c>
      <c r="Q454" s="6">
        <f t="shared" si="206"/>
        <v>4.9473022475077357</v>
      </c>
      <c r="R454" s="6">
        <f t="shared" si="207"/>
        <v>2.9763133906855757</v>
      </c>
      <c r="S454" s="6">
        <f t="shared" si="194"/>
        <v>15.030000000000001</v>
      </c>
      <c r="T454" s="6">
        <f t="shared" si="208"/>
        <v>11.349999999999994</v>
      </c>
      <c r="U454" s="4" t="str">
        <f t="shared" si="209"/>
        <v>LOWER</v>
      </c>
      <c r="V454" s="8">
        <v>835.25</v>
      </c>
      <c r="W454" s="9">
        <f t="shared" si="210"/>
        <v>1.3036866093144255</v>
      </c>
      <c r="X454" s="6">
        <f t="shared" si="211"/>
        <v>39.893460194083154</v>
      </c>
      <c r="Y454" s="6">
        <f t="shared" si="212"/>
        <v>-0.70346019408315641</v>
      </c>
      <c r="Z454" s="6">
        <f t="shared" si="213"/>
        <v>2.0071468033975819</v>
      </c>
      <c r="AA454" s="5">
        <f t="shared" si="214"/>
        <v>9</v>
      </c>
      <c r="AB454" s="5">
        <f t="shared" si="215"/>
        <v>2020</v>
      </c>
      <c r="AC454" s="5">
        <f t="shared" si="197"/>
        <v>38</v>
      </c>
      <c r="AF454" s="10">
        <v>75.09</v>
      </c>
      <c r="AG454" s="8">
        <f t="shared" si="216"/>
        <v>2844.8832725065795</v>
      </c>
      <c r="AL454" s="11">
        <f t="shared" si="203"/>
        <v>44090</v>
      </c>
      <c r="AM454" s="10">
        <v>879.5</v>
      </c>
      <c r="AN454" s="6">
        <v>5.2377000000000002</v>
      </c>
      <c r="AO454" s="8">
        <f t="shared" si="217"/>
        <v>208.9499764585494</v>
      </c>
      <c r="AS454" s="14">
        <f t="shared" si="198"/>
        <v>0.16227875243664716</v>
      </c>
      <c r="AT454" s="10">
        <v>331</v>
      </c>
      <c r="AU454" s="6">
        <v>10.26</v>
      </c>
      <c r="AV454" s="6">
        <f t="shared" si="195"/>
        <v>1.6649799999999999</v>
      </c>
      <c r="AW454" s="6">
        <f t="shared" si="218"/>
        <v>1.9432294000000017</v>
      </c>
      <c r="AX454" s="6">
        <f t="shared" si="196"/>
        <v>0.27824940000000176</v>
      </c>
      <c r="AY454" s="12">
        <f t="shared" si="219"/>
        <v>0.36726879911628307</v>
      </c>
      <c r="BB454" s="13">
        <f t="shared" si="220"/>
        <v>781.31732799999986</v>
      </c>
    </row>
    <row r="455" spans="1:54" x14ac:dyDescent="0.25">
      <c r="A455" s="1">
        <v>44091</v>
      </c>
      <c r="B455" s="6">
        <v>38.56</v>
      </c>
      <c r="C455" s="6">
        <v>35.409999999999997</v>
      </c>
      <c r="D455" s="6">
        <v>39.159999999999997</v>
      </c>
      <c r="E455" s="6">
        <f t="shared" si="204"/>
        <v>39.61938202374489</v>
      </c>
      <c r="F455" s="6">
        <v>37.852293953339853</v>
      </c>
      <c r="G455" s="6">
        <v>49.91</v>
      </c>
      <c r="H455" s="6">
        <v>34.86</v>
      </c>
      <c r="I455" s="6">
        <v>40.25</v>
      </c>
      <c r="J455" s="6">
        <v>32.629714137738539</v>
      </c>
      <c r="K455" s="6">
        <f t="shared" si="205"/>
        <v>-1.6899999999999977</v>
      </c>
      <c r="L455" s="7">
        <f t="shared" si="199"/>
        <v>7.6202858622614613</v>
      </c>
      <c r="M455" s="6">
        <f t="shared" si="200"/>
        <v>3.7000000000000028</v>
      </c>
      <c r="N455" s="6">
        <f t="shared" si="201"/>
        <v>3.1500000000000057</v>
      </c>
      <c r="O455" s="6">
        <f t="shared" si="202"/>
        <v>0.54999999999999716</v>
      </c>
      <c r="P455" s="6">
        <f t="shared" si="193"/>
        <v>4.2999999999999972</v>
      </c>
      <c r="Q455" s="6">
        <f t="shared" si="206"/>
        <v>4.7593820237448909</v>
      </c>
      <c r="R455" s="6">
        <f t="shared" si="207"/>
        <v>2.9922939533398534</v>
      </c>
      <c r="S455" s="6">
        <f t="shared" si="194"/>
        <v>15.049999999999997</v>
      </c>
      <c r="T455" s="6">
        <f t="shared" si="208"/>
        <v>11.349999999999994</v>
      </c>
      <c r="U455" s="4" t="str">
        <f t="shared" si="209"/>
        <v>LOWER</v>
      </c>
      <c r="V455" s="8">
        <v>834.5</v>
      </c>
      <c r="W455" s="9">
        <f t="shared" si="210"/>
        <v>1.3077060466601438</v>
      </c>
      <c r="X455" s="6">
        <f t="shared" si="211"/>
        <v>39.655324132663104</v>
      </c>
      <c r="Y455" s="6">
        <f t="shared" si="212"/>
        <v>-0.49532413266310726</v>
      </c>
      <c r="Z455" s="6">
        <f t="shared" si="213"/>
        <v>1.803030179323251</v>
      </c>
      <c r="AA455" s="5">
        <f t="shared" si="214"/>
        <v>9</v>
      </c>
      <c r="AB455" s="5">
        <f t="shared" si="215"/>
        <v>2020</v>
      </c>
      <c r="AC455" s="5">
        <f t="shared" si="197"/>
        <v>38</v>
      </c>
      <c r="AF455" s="10">
        <v>75.31</v>
      </c>
      <c r="AG455" s="8">
        <f t="shared" si="216"/>
        <v>2850.6562576260239</v>
      </c>
      <c r="AL455" s="11">
        <f t="shared" si="203"/>
        <v>44091</v>
      </c>
      <c r="AM455" s="10">
        <v>874.25</v>
      </c>
      <c r="AN455" s="6">
        <v>5.2393999999999998</v>
      </c>
      <c r="AO455" s="8">
        <f t="shared" si="217"/>
        <v>207.77010526067508</v>
      </c>
      <c r="AS455" s="14">
        <f t="shared" si="198"/>
        <v>0.16216187739463608</v>
      </c>
      <c r="AT455" s="10">
        <v>340</v>
      </c>
      <c r="AU455" s="6">
        <v>10.44</v>
      </c>
      <c r="AV455" s="6">
        <f t="shared" si="195"/>
        <v>1.6929700000000008</v>
      </c>
      <c r="AW455" s="6">
        <f t="shared" si="218"/>
        <v>1.9712896000000004</v>
      </c>
      <c r="AX455" s="6">
        <f t="shared" si="196"/>
        <v>0.27831959999999967</v>
      </c>
      <c r="AY455" s="12">
        <f t="shared" si="219"/>
        <v>0.36087771726958001</v>
      </c>
      <c r="BB455" s="13">
        <f t="shared" si="220"/>
        <v>780.65594199999987</v>
      </c>
    </row>
    <row r="456" spans="1:54" x14ac:dyDescent="0.25">
      <c r="A456" s="1">
        <v>44092</v>
      </c>
      <c r="B456" s="6">
        <v>38.880000000000003</v>
      </c>
      <c r="C456" s="6">
        <v>35.729999999999997</v>
      </c>
      <c r="D456" s="6">
        <v>39.479999999999997</v>
      </c>
      <c r="E456" s="6">
        <f t="shared" si="204"/>
        <v>40.3558017639632</v>
      </c>
      <c r="F456" s="6">
        <v>38.090430014759903</v>
      </c>
      <c r="G456" s="6">
        <v>50.23</v>
      </c>
      <c r="H456" s="6">
        <v>35.14</v>
      </c>
      <c r="I456" s="6">
        <v>41</v>
      </c>
      <c r="J456" s="6">
        <v>33.997375453798561</v>
      </c>
      <c r="K456" s="6">
        <f t="shared" si="205"/>
        <v>-2.1199999999999974</v>
      </c>
      <c r="L456" s="7">
        <f t="shared" si="199"/>
        <v>7.0026245462014387</v>
      </c>
      <c r="M456" s="6">
        <f t="shared" si="200"/>
        <v>3.740000000000002</v>
      </c>
      <c r="N456" s="6">
        <f t="shared" si="201"/>
        <v>3.1500000000000057</v>
      </c>
      <c r="O456" s="6">
        <f t="shared" si="202"/>
        <v>0.58999999999999631</v>
      </c>
      <c r="P456" s="6">
        <f t="shared" si="193"/>
        <v>4.3399999999999963</v>
      </c>
      <c r="Q456" s="6">
        <f t="shared" si="206"/>
        <v>5.2158017639631993</v>
      </c>
      <c r="R456" s="6">
        <f t="shared" si="207"/>
        <v>2.9504300147599025</v>
      </c>
      <c r="S456" s="6">
        <f t="shared" si="194"/>
        <v>15.089999999999996</v>
      </c>
      <c r="T456" s="6">
        <f t="shared" si="208"/>
        <v>11.349999999999994</v>
      </c>
      <c r="U456" s="4" t="str">
        <f t="shared" si="209"/>
        <v>LOWER</v>
      </c>
      <c r="V456" s="8">
        <v>839.75</v>
      </c>
      <c r="W456" s="9">
        <f t="shared" si="210"/>
        <v>1.3895699852400938</v>
      </c>
      <c r="X456" s="6">
        <f t="shared" si="211"/>
        <v>40.392411941820406</v>
      </c>
      <c r="Y456" s="6">
        <f t="shared" si="212"/>
        <v>-0.91241194182040886</v>
      </c>
      <c r="Z456" s="6">
        <f t="shared" si="213"/>
        <v>2.3019819270605026</v>
      </c>
      <c r="AA456" s="5">
        <f t="shared" si="214"/>
        <v>9</v>
      </c>
      <c r="AB456" s="5">
        <f t="shared" si="215"/>
        <v>2020</v>
      </c>
      <c r="AC456" s="5">
        <f t="shared" si="197"/>
        <v>38</v>
      </c>
      <c r="AF456" s="10">
        <v>75.218999999999994</v>
      </c>
      <c r="AG456" s="8">
        <f t="shared" si="216"/>
        <v>2865.1240552802251</v>
      </c>
      <c r="AL456" s="11">
        <f t="shared" si="203"/>
        <v>44092</v>
      </c>
      <c r="AM456" s="10">
        <v>890.5</v>
      </c>
      <c r="AN456" s="6">
        <v>5.3875999999999999</v>
      </c>
      <c r="AO456" s="8">
        <f t="shared" si="217"/>
        <v>217.61815857775167</v>
      </c>
      <c r="AS456" s="14">
        <f t="shared" si="198"/>
        <v>0.16476959395656254</v>
      </c>
      <c r="AT456" s="10">
        <v>347</v>
      </c>
      <c r="AU456" s="6">
        <v>10.59</v>
      </c>
      <c r="AV456" s="6">
        <f t="shared" si="195"/>
        <v>1.7449099999999973</v>
      </c>
      <c r="AW456" s="6">
        <f t="shared" si="218"/>
        <v>2.0224807999999985</v>
      </c>
      <c r="AX456" s="6">
        <f t="shared" si="196"/>
        <v>0.27757080000000123</v>
      </c>
      <c r="AY456" s="12">
        <f t="shared" si="219"/>
        <v>0.35808826886533279</v>
      </c>
      <c r="BB456" s="13">
        <f t="shared" si="220"/>
        <v>787.71072599999991</v>
      </c>
    </row>
    <row r="457" spans="1:54" x14ac:dyDescent="0.25">
      <c r="A457" s="1">
        <v>44095</v>
      </c>
      <c r="B457" s="6">
        <v>37.92</v>
      </c>
      <c r="C457" s="6">
        <v>34.770000000000003</v>
      </c>
      <c r="D457" s="6">
        <v>38.520000000000003</v>
      </c>
      <c r="E457" s="6">
        <f t="shared" si="204"/>
        <v>39.630711558209789</v>
      </c>
      <c r="F457" s="6">
        <v>37.670856954162666</v>
      </c>
      <c r="G457" s="6">
        <v>49.27</v>
      </c>
      <c r="H457" s="6">
        <v>34.200000000000003</v>
      </c>
      <c r="I457" s="6">
        <v>40.5</v>
      </c>
      <c r="J457" s="6">
        <v>33.116656160495573</v>
      </c>
      <c r="K457" s="6">
        <f t="shared" si="205"/>
        <v>-2.5799999999999983</v>
      </c>
      <c r="L457" s="7">
        <f t="shared" si="199"/>
        <v>7.3833438395044269</v>
      </c>
      <c r="M457" s="6">
        <f t="shared" si="200"/>
        <v>3.7199999999999989</v>
      </c>
      <c r="N457" s="6">
        <f t="shared" si="201"/>
        <v>3.1499999999999986</v>
      </c>
      <c r="O457" s="6">
        <f t="shared" si="202"/>
        <v>0.57000000000000028</v>
      </c>
      <c r="P457" s="6">
        <f t="shared" si="193"/>
        <v>4.32</v>
      </c>
      <c r="Q457" s="6">
        <f t="shared" si="206"/>
        <v>5.4307115582097865</v>
      </c>
      <c r="R457" s="6">
        <f t="shared" si="207"/>
        <v>3.470856954162663</v>
      </c>
      <c r="S457" s="6">
        <f t="shared" si="194"/>
        <v>15.07</v>
      </c>
      <c r="T457" s="6">
        <f t="shared" si="208"/>
        <v>11.350000000000001</v>
      </c>
      <c r="U457" s="4" t="str">
        <f t="shared" si="209"/>
        <v>LOWER</v>
      </c>
      <c r="V457" s="8">
        <v>830.5</v>
      </c>
      <c r="W457" s="9">
        <f t="shared" si="210"/>
        <v>0.84914304583733724</v>
      </c>
      <c r="X457" s="6">
        <f t="shared" si="211"/>
        <v>39.666663945111679</v>
      </c>
      <c r="Y457" s="6">
        <f t="shared" si="212"/>
        <v>-1.1466639451116762</v>
      </c>
      <c r="Z457" s="6">
        <f t="shared" si="213"/>
        <v>1.9958069909490135</v>
      </c>
      <c r="AA457" s="5">
        <f t="shared" si="214"/>
        <v>9</v>
      </c>
      <c r="AB457" s="5">
        <f t="shared" si="215"/>
        <v>2020</v>
      </c>
      <c r="AC457" s="5">
        <f t="shared" si="197"/>
        <v>39</v>
      </c>
      <c r="AF457" s="10">
        <v>75.510000000000005</v>
      </c>
      <c r="AG457" s="8">
        <f t="shared" si="216"/>
        <v>2844.5264086088232</v>
      </c>
      <c r="AL457" s="11">
        <f t="shared" si="203"/>
        <v>44095</v>
      </c>
      <c r="AM457" s="10">
        <v>874.5</v>
      </c>
      <c r="AN457" s="6">
        <v>5.4131</v>
      </c>
      <c r="AO457" s="8">
        <f t="shared" si="217"/>
        <v>214.71961860128403</v>
      </c>
      <c r="AS457" s="14">
        <f t="shared" si="198"/>
        <v>0.18559042033235584</v>
      </c>
      <c r="AT457" s="10">
        <v>343</v>
      </c>
      <c r="AU457" s="6">
        <v>10.23</v>
      </c>
      <c r="AV457" s="6">
        <f t="shared" si="195"/>
        <v>1.8985900000000004</v>
      </c>
      <c r="AW457" s="6">
        <f t="shared" si="218"/>
        <v>2.1784072000000023</v>
      </c>
      <c r="AX457" s="6">
        <f t="shared" si="196"/>
        <v>0.27981720000000188</v>
      </c>
      <c r="AY457" s="12">
        <f t="shared" si="219"/>
        <v>0.35501242684326167</v>
      </c>
      <c r="BB457" s="13">
        <f t="shared" si="220"/>
        <v>766.54637400000001</v>
      </c>
    </row>
    <row r="458" spans="1:54" x14ac:dyDescent="0.25">
      <c r="A458" s="1">
        <v>44096</v>
      </c>
      <c r="B458" s="6">
        <v>37.32</v>
      </c>
      <c r="C458" s="6">
        <v>34.17</v>
      </c>
      <c r="D458" s="6">
        <v>37.92</v>
      </c>
      <c r="E458" s="6">
        <f t="shared" si="204"/>
        <v>39.109552972824531</v>
      </c>
      <c r="F458" s="6">
        <v>37.035827457042522</v>
      </c>
      <c r="G458" s="6">
        <v>48.67</v>
      </c>
      <c r="H458" s="6">
        <v>33.6</v>
      </c>
      <c r="I458" s="6">
        <v>39.75</v>
      </c>
      <c r="J458" s="6">
        <v>32.449647239094489</v>
      </c>
      <c r="K458" s="6">
        <f t="shared" si="205"/>
        <v>-2.4299999999999997</v>
      </c>
      <c r="L458" s="7">
        <f t="shared" si="199"/>
        <v>7.3003527609055112</v>
      </c>
      <c r="M458" s="6">
        <f t="shared" si="200"/>
        <v>3.7199999999999989</v>
      </c>
      <c r="N458" s="6">
        <f t="shared" si="201"/>
        <v>3.1499999999999986</v>
      </c>
      <c r="O458" s="6">
        <f t="shared" si="202"/>
        <v>0.57000000000000028</v>
      </c>
      <c r="P458" s="6">
        <f t="shared" si="193"/>
        <v>4.32</v>
      </c>
      <c r="Q458" s="6">
        <f t="shared" si="206"/>
        <v>5.5095529728245296</v>
      </c>
      <c r="R458" s="6">
        <f t="shared" si="207"/>
        <v>3.4358274570425209</v>
      </c>
      <c r="S458" s="6">
        <f t="shared" si="194"/>
        <v>15.07</v>
      </c>
      <c r="T458" s="6">
        <f t="shared" si="208"/>
        <v>11.350000000000001</v>
      </c>
      <c r="U458" s="4" t="str">
        <f t="shared" si="209"/>
        <v>LOWER</v>
      </c>
      <c r="V458" s="8">
        <v>816.5</v>
      </c>
      <c r="W458" s="9">
        <f t="shared" si="210"/>
        <v>0.88417254295747938</v>
      </c>
      <c r="X458" s="6">
        <f t="shared" si="211"/>
        <v>39.145032572477277</v>
      </c>
      <c r="Y458" s="6">
        <f t="shared" si="212"/>
        <v>-1.225032572477275</v>
      </c>
      <c r="Z458" s="6">
        <f t="shared" si="213"/>
        <v>2.1092051154347544</v>
      </c>
      <c r="AA458" s="5">
        <f t="shared" si="214"/>
        <v>9</v>
      </c>
      <c r="AB458" s="5">
        <f t="shared" si="215"/>
        <v>2020</v>
      </c>
      <c r="AC458" s="5">
        <f t="shared" si="197"/>
        <v>39</v>
      </c>
      <c r="AF458" s="10">
        <v>75.489000000000004</v>
      </c>
      <c r="AG458" s="8">
        <f t="shared" si="216"/>
        <v>2795.7975789046836</v>
      </c>
      <c r="AL458" s="11">
        <f t="shared" si="203"/>
        <v>44096</v>
      </c>
      <c r="AM458" s="10">
        <v>863</v>
      </c>
      <c r="AN458" s="6">
        <v>5.4703999999999997</v>
      </c>
      <c r="AO458" s="8">
        <f t="shared" si="217"/>
        <v>214.13898618447971</v>
      </c>
      <c r="AS458" s="14">
        <f t="shared" si="198"/>
        <v>0.19141078431372544</v>
      </c>
      <c r="AT458" s="10">
        <v>347</v>
      </c>
      <c r="AU458" s="6">
        <v>10.199999999999999</v>
      </c>
      <c r="AV458" s="6">
        <f t="shared" si="195"/>
        <v>1.9523899999999994</v>
      </c>
      <c r="AW458" s="6">
        <f t="shared" si="218"/>
        <v>2.2336111999999986</v>
      </c>
      <c r="AX458" s="6">
        <f t="shared" si="196"/>
        <v>0.28122119999999917</v>
      </c>
      <c r="AY458" s="12">
        <f t="shared" si="219"/>
        <v>0.34873100581905192</v>
      </c>
      <c r="BB458" s="13">
        <f t="shared" si="220"/>
        <v>753.31865400000004</v>
      </c>
    </row>
    <row r="459" spans="1:54" x14ac:dyDescent="0.25">
      <c r="A459" s="1">
        <v>44097</v>
      </c>
      <c r="B459" s="6">
        <v>36.340000000000003</v>
      </c>
      <c r="C459" s="6">
        <v>33.19</v>
      </c>
      <c r="D459" s="6">
        <v>36.94</v>
      </c>
      <c r="E459" s="6">
        <f t="shared" si="204"/>
        <v>41.839970778864711</v>
      </c>
      <c r="F459" s="6">
        <v>36.378118335025235</v>
      </c>
      <c r="G459" s="6">
        <v>47.69</v>
      </c>
      <c r="H459" s="6">
        <v>32.799999999999997</v>
      </c>
      <c r="I459" s="6">
        <v>39</v>
      </c>
      <c r="J459" s="6">
        <v>31.23364527020513</v>
      </c>
      <c r="K459" s="6">
        <f t="shared" si="205"/>
        <v>-2.6599999999999966</v>
      </c>
      <c r="L459" s="7">
        <f t="shared" si="199"/>
        <v>7.7663547297948696</v>
      </c>
      <c r="M459" s="6">
        <f t="shared" si="200"/>
        <v>3.5400000000000063</v>
      </c>
      <c r="N459" s="6">
        <f t="shared" si="201"/>
        <v>3.1500000000000057</v>
      </c>
      <c r="O459" s="6">
        <f t="shared" si="202"/>
        <v>0.39000000000000057</v>
      </c>
      <c r="P459" s="6">
        <f t="shared" si="193"/>
        <v>4.1400000000000006</v>
      </c>
      <c r="Q459" s="6">
        <f t="shared" si="206"/>
        <v>9.0399707788647135</v>
      </c>
      <c r="R459" s="6">
        <f t="shared" si="207"/>
        <v>3.5781183350252377</v>
      </c>
      <c r="S459" s="6">
        <f t="shared" si="194"/>
        <v>14.89</v>
      </c>
      <c r="T459" s="6">
        <f t="shared" si="208"/>
        <v>11.349999999999994</v>
      </c>
      <c r="U459" s="4" t="str">
        <f t="shared" si="209"/>
        <v>LOWER</v>
      </c>
      <c r="V459" s="8">
        <v>802</v>
      </c>
      <c r="W459" s="9">
        <f t="shared" si="210"/>
        <v>0.56188166497476288</v>
      </c>
      <c r="X459" s="6">
        <f t="shared" si="211"/>
        <v>41.877927372583599</v>
      </c>
      <c r="Y459" s="6">
        <f t="shared" si="212"/>
        <v>-4.9379273725836015</v>
      </c>
      <c r="Z459" s="6">
        <f t="shared" si="213"/>
        <v>5.4998090375583644</v>
      </c>
      <c r="AA459" s="5">
        <f t="shared" si="214"/>
        <v>9</v>
      </c>
      <c r="AB459" s="5">
        <f t="shared" si="215"/>
        <v>2020</v>
      </c>
      <c r="AC459" s="5">
        <f t="shared" si="197"/>
        <v>39</v>
      </c>
      <c r="AF459" s="10">
        <v>75.558000000000007</v>
      </c>
      <c r="AG459" s="8">
        <f t="shared" si="216"/>
        <v>2748.657865157837</v>
      </c>
      <c r="AL459" s="11">
        <f t="shared" si="203"/>
        <v>44097</v>
      </c>
      <c r="AM459" s="10">
        <v>923.25</v>
      </c>
      <c r="AN459" s="6">
        <v>5.5942999999999996</v>
      </c>
      <c r="AO459" s="8">
        <f t="shared" si="217"/>
        <v>234.27768910044443</v>
      </c>
      <c r="AS459" s="14">
        <f t="shared" si="198"/>
        <v>0.19755960591132996</v>
      </c>
      <c r="AT459" s="10">
        <v>352</v>
      </c>
      <c r="AU459" s="6">
        <v>10.15</v>
      </c>
      <c r="AV459" s="6">
        <f t="shared" si="195"/>
        <v>2.0052299999999992</v>
      </c>
      <c r="AW459" s="6">
        <f t="shared" si="218"/>
        <v>2.2887444000000006</v>
      </c>
      <c r="AX459" s="6">
        <f t="shared" si="196"/>
        <v>0.28351440000000139</v>
      </c>
      <c r="AY459" s="12">
        <f t="shared" si="219"/>
        <v>0.3394965417789198</v>
      </c>
      <c r="BB459" s="13">
        <f t="shared" si="220"/>
        <v>731.71337799999992</v>
      </c>
    </row>
    <row r="460" spans="1:54" x14ac:dyDescent="0.25">
      <c r="A460" s="1">
        <v>44098</v>
      </c>
      <c r="B460" s="6">
        <v>36.01</v>
      </c>
      <c r="C460" s="6">
        <v>32.86</v>
      </c>
      <c r="D460" s="6">
        <v>36.61</v>
      </c>
      <c r="E460" s="6">
        <f t="shared" si="204"/>
        <v>41.160198710970889</v>
      </c>
      <c r="F460" s="6">
        <v>36.0039045242223</v>
      </c>
      <c r="G460" s="6">
        <v>47.36</v>
      </c>
      <c r="H460" s="6">
        <v>32.409999999999997</v>
      </c>
      <c r="I460" s="6">
        <v>37.875</v>
      </c>
      <c r="J460" s="6">
        <v>30.028999263722472</v>
      </c>
      <c r="K460" s="6">
        <f t="shared" si="205"/>
        <v>-1.865000000000002</v>
      </c>
      <c r="L460" s="7">
        <f t="shared" si="199"/>
        <v>7.8460007362775279</v>
      </c>
      <c r="M460" s="6">
        <f t="shared" si="200"/>
        <v>3.6000000000000014</v>
      </c>
      <c r="N460" s="6">
        <f t="shared" si="201"/>
        <v>3.1499999999999986</v>
      </c>
      <c r="O460" s="6">
        <f t="shared" si="202"/>
        <v>0.45000000000000284</v>
      </c>
      <c r="P460" s="6">
        <f t="shared" si="193"/>
        <v>4.2000000000000028</v>
      </c>
      <c r="Q460" s="6">
        <f t="shared" si="206"/>
        <v>8.7501987109708921</v>
      </c>
      <c r="R460" s="6">
        <f t="shared" si="207"/>
        <v>3.5939045242223031</v>
      </c>
      <c r="S460" s="6">
        <f t="shared" si="194"/>
        <v>14.950000000000003</v>
      </c>
      <c r="T460" s="6">
        <f t="shared" si="208"/>
        <v>11.350000000000001</v>
      </c>
      <c r="U460" s="4" t="str">
        <f t="shared" si="209"/>
        <v>LOWER</v>
      </c>
      <c r="V460" s="8">
        <v>793.75</v>
      </c>
      <c r="W460" s="9">
        <f t="shared" si="210"/>
        <v>0.60609547577769973</v>
      </c>
      <c r="X460" s="6">
        <f t="shared" si="211"/>
        <v>41.197538625669161</v>
      </c>
      <c r="Y460" s="6">
        <f t="shared" si="212"/>
        <v>-4.5875386256691613</v>
      </c>
      <c r="Z460" s="6">
        <f t="shared" si="213"/>
        <v>5.193634101446861</v>
      </c>
      <c r="AA460" s="5">
        <f t="shared" si="214"/>
        <v>9</v>
      </c>
      <c r="AB460" s="5">
        <f t="shared" si="215"/>
        <v>2020</v>
      </c>
      <c r="AC460" s="5">
        <f t="shared" si="197"/>
        <v>39</v>
      </c>
      <c r="AF460" s="10">
        <v>75.77</v>
      </c>
      <c r="AG460" s="8">
        <f t="shared" si="216"/>
        <v>2728.0158458003234</v>
      </c>
      <c r="AL460" s="11">
        <f t="shared" si="203"/>
        <v>44098</v>
      </c>
      <c r="AM460" s="10">
        <v>908.25</v>
      </c>
      <c r="AN460" s="6">
        <v>5.5088999999999997</v>
      </c>
      <c r="AO460" s="8">
        <f t="shared" si="217"/>
        <v>226.95312053494888</v>
      </c>
      <c r="AS460" s="14">
        <f t="shared" si="198"/>
        <v>0.19286199999999987</v>
      </c>
      <c r="AT460" s="10">
        <v>344</v>
      </c>
      <c r="AU460" s="6">
        <v>10</v>
      </c>
      <c r="AV460" s="6">
        <f t="shared" si="195"/>
        <v>1.9286199999999987</v>
      </c>
      <c r="AW460" s="6">
        <f t="shared" si="218"/>
        <v>2.2129066000000002</v>
      </c>
      <c r="AX460" s="6">
        <f t="shared" si="196"/>
        <v>0.2842866000000015</v>
      </c>
      <c r="AY460" s="12">
        <f t="shared" si="219"/>
        <v>0.34261297518046835</v>
      </c>
      <c r="BB460" s="13">
        <f t="shared" si="220"/>
        <v>724.438132</v>
      </c>
    </row>
    <row r="461" spans="1:54" x14ac:dyDescent="0.25">
      <c r="A461" s="1">
        <v>44099</v>
      </c>
      <c r="B461" s="6">
        <v>36.49</v>
      </c>
      <c r="C461" s="6">
        <v>33.340000000000003</v>
      </c>
      <c r="D461" s="6">
        <v>37.090000000000003</v>
      </c>
      <c r="E461" s="6">
        <f t="shared" si="204"/>
        <v>41.658698227426363</v>
      </c>
      <c r="F461" s="6">
        <v>36.502856271959551</v>
      </c>
      <c r="G461" s="6">
        <v>47.84</v>
      </c>
      <c r="H461" s="6">
        <v>32.82</v>
      </c>
      <c r="I461" s="6">
        <v>37.875</v>
      </c>
      <c r="J461" s="6">
        <v>30.725478872413372</v>
      </c>
      <c r="K461" s="6">
        <f t="shared" si="205"/>
        <v>-1.384999999999998</v>
      </c>
      <c r="L461" s="7">
        <f t="shared" si="199"/>
        <v>7.1495211275866275</v>
      </c>
      <c r="M461" s="6">
        <f t="shared" si="200"/>
        <v>3.6700000000000017</v>
      </c>
      <c r="N461" s="6">
        <f t="shared" si="201"/>
        <v>3.1499999999999986</v>
      </c>
      <c r="O461" s="6">
        <f t="shared" si="202"/>
        <v>0.52000000000000313</v>
      </c>
      <c r="P461" s="6">
        <f t="shared" si="193"/>
        <v>4.2700000000000031</v>
      </c>
      <c r="Q461" s="6">
        <f t="shared" si="206"/>
        <v>8.838698227426363</v>
      </c>
      <c r="R461" s="6">
        <f t="shared" si="207"/>
        <v>3.682856271959551</v>
      </c>
      <c r="S461" s="6">
        <f t="shared" si="194"/>
        <v>15.020000000000003</v>
      </c>
      <c r="T461" s="6">
        <f t="shared" si="208"/>
        <v>11.350000000000001</v>
      </c>
      <c r="U461" s="4" t="str">
        <f t="shared" si="209"/>
        <v>LOWER</v>
      </c>
      <c r="V461" s="8">
        <v>804.75</v>
      </c>
      <c r="W461" s="9">
        <f t="shared" si="210"/>
        <v>0.58714372804045212</v>
      </c>
      <c r="X461" s="6">
        <f t="shared" si="211"/>
        <v>41.696490373406412</v>
      </c>
      <c r="Y461" s="6">
        <f t="shared" si="212"/>
        <v>-4.6064903734064089</v>
      </c>
      <c r="Z461" s="6">
        <f t="shared" si="213"/>
        <v>5.193634101446861</v>
      </c>
      <c r="AA461" s="5">
        <f t="shared" si="214"/>
        <v>9</v>
      </c>
      <c r="AB461" s="5">
        <f t="shared" si="215"/>
        <v>2020</v>
      </c>
      <c r="AC461" s="5">
        <f t="shared" si="197"/>
        <v>39</v>
      </c>
      <c r="AF461" s="10">
        <v>75.686999999999998</v>
      </c>
      <c r="AG461" s="8">
        <f t="shared" si="216"/>
        <v>2762.7916826558021</v>
      </c>
      <c r="AL461" s="11">
        <f t="shared" si="203"/>
        <v>44099</v>
      </c>
      <c r="AM461" s="10">
        <v>919.25</v>
      </c>
      <c r="AN461" s="6">
        <v>5.5624000000000002</v>
      </c>
      <c r="AO461" s="8">
        <f t="shared" si="217"/>
        <v>231.9325580530359</v>
      </c>
      <c r="AS461" s="14">
        <f t="shared" si="198"/>
        <v>0.20192223330009976</v>
      </c>
      <c r="AT461" s="10">
        <v>347</v>
      </c>
      <c r="AU461" s="6">
        <v>10.029999999999999</v>
      </c>
      <c r="AV461" s="6">
        <f t="shared" si="195"/>
        <v>2.0252800000000004</v>
      </c>
      <c r="AW461" s="6">
        <f t="shared" si="218"/>
        <v>2.3084433999999998</v>
      </c>
      <c r="AX461" s="6">
        <f t="shared" si="196"/>
        <v>0.2831633999999994</v>
      </c>
      <c r="AY461" s="12">
        <f t="shared" si="219"/>
        <v>0.34364040718522393</v>
      </c>
      <c r="BB461" s="13">
        <f t="shared" si="220"/>
        <v>735.020308</v>
      </c>
    </row>
    <row r="462" spans="1:54" x14ac:dyDescent="0.25">
      <c r="A462" s="1">
        <v>44102</v>
      </c>
      <c r="B462" s="6">
        <v>36.94</v>
      </c>
      <c r="C462" s="6">
        <v>33.79</v>
      </c>
      <c r="D462" s="6">
        <v>37.54</v>
      </c>
      <c r="E462" s="6">
        <f t="shared" si="204"/>
        <v>41.794652641005129</v>
      </c>
      <c r="F462" s="6">
        <v>36.525535896856695</v>
      </c>
      <c r="G462" s="6">
        <v>48.29</v>
      </c>
      <c r="H462" s="6">
        <v>33.11</v>
      </c>
      <c r="I462" s="6">
        <v>38.5</v>
      </c>
      <c r="J462" s="6">
        <v>30.674287783250122</v>
      </c>
      <c r="K462" s="6">
        <f t="shared" si="205"/>
        <v>-1.5600000000000023</v>
      </c>
      <c r="L462" s="7">
        <f t="shared" si="199"/>
        <v>7.8257122167498778</v>
      </c>
      <c r="M462" s="6">
        <f t="shared" si="200"/>
        <v>3.8299999999999983</v>
      </c>
      <c r="N462" s="6">
        <f t="shared" si="201"/>
        <v>3.1499999999999986</v>
      </c>
      <c r="O462" s="6">
        <f t="shared" si="202"/>
        <v>0.67999999999999972</v>
      </c>
      <c r="P462" s="6">
        <f t="shared" si="193"/>
        <v>4.43</v>
      </c>
      <c r="Q462" s="6">
        <f t="shared" si="206"/>
        <v>8.6846526410051297</v>
      </c>
      <c r="R462" s="6">
        <f t="shared" si="207"/>
        <v>3.4155358968566958</v>
      </c>
      <c r="S462" s="6">
        <f t="shared" si="194"/>
        <v>15.18</v>
      </c>
      <c r="T462" s="6">
        <f t="shared" si="208"/>
        <v>11.350000000000001</v>
      </c>
      <c r="U462" s="4" t="str">
        <f t="shared" si="209"/>
        <v>LOWER</v>
      </c>
      <c r="V462" s="8">
        <v>805.25</v>
      </c>
      <c r="W462" s="9">
        <f t="shared" si="210"/>
        <v>1.0144641031433039</v>
      </c>
      <c r="X462" s="6">
        <f t="shared" si="211"/>
        <v>41.832568122789297</v>
      </c>
      <c r="Y462" s="6">
        <f t="shared" si="212"/>
        <v>-4.292568122789298</v>
      </c>
      <c r="Z462" s="6">
        <f t="shared" si="213"/>
        <v>5.3070322259326019</v>
      </c>
      <c r="AA462" s="5">
        <f t="shared" si="214"/>
        <v>9</v>
      </c>
      <c r="AB462" s="5">
        <f t="shared" si="215"/>
        <v>2020</v>
      </c>
      <c r="AC462" s="5">
        <f t="shared" si="197"/>
        <v>40</v>
      </c>
      <c r="AF462" s="10">
        <v>76.05</v>
      </c>
      <c r="AG462" s="8">
        <f t="shared" si="216"/>
        <v>2777.767004955952</v>
      </c>
      <c r="AL462" s="11">
        <f t="shared" si="203"/>
        <v>44102</v>
      </c>
      <c r="AM462" s="10">
        <v>922.25</v>
      </c>
      <c r="AN462" s="6">
        <v>5.6627000000000001</v>
      </c>
      <c r="AO462" s="8">
        <f t="shared" si="217"/>
        <v>236.88528350891903</v>
      </c>
      <c r="AS462" s="14">
        <f t="shared" si="198"/>
        <v>0.21565562248995951</v>
      </c>
      <c r="AT462" s="10">
        <v>347</v>
      </c>
      <c r="AU462" s="6">
        <v>9.9600000000000009</v>
      </c>
      <c r="AV462" s="6">
        <f t="shared" si="195"/>
        <v>2.147929999999997</v>
      </c>
      <c r="AW462" s="6">
        <f t="shared" si="218"/>
        <v>2.4300403999999958</v>
      </c>
      <c r="AX462" s="6">
        <f t="shared" si="196"/>
        <v>0.28211039999999876</v>
      </c>
      <c r="AY462" s="12">
        <f t="shared" si="219"/>
        <v>0.34641020544256068</v>
      </c>
      <c r="BB462" s="13">
        <f t="shared" si="220"/>
        <v>744.9410979999999</v>
      </c>
    </row>
    <row r="463" spans="1:54" x14ac:dyDescent="0.25">
      <c r="A463" s="1">
        <v>44103</v>
      </c>
      <c r="B463" s="6">
        <v>36.520000000000003</v>
      </c>
      <c r="C463" s="6">
        <v>33.369999999999997</v>
      </c>
      <c r="D463" s="6">
        <v>37.119999999999997</v>
      </c>
      <c r="E463" s="6">
        <f t="shared" si="204"/>
        <v>37.942610922940133</v>
      </c>
      <c r="F463" s="6">
        <v>35.777108275250818</v>
      </c>
      <c r="G463" s="6">
        <v>47.87</v>
      </c>
      <c r="H463" s="6">
        <v>32.69</v>
      </c>
      <c r="I463" s="6">
        <v>38.5</v>
      </c>
      <c r="J463" s="6">
        <v>30.28316701068028</v>
      </c>
      <c r="K463" s="6">
        <f t="shared" si="205"/>
        <v>-1.9799999999999969</v>
      </c>
      <c r="L463" s="7">
        <f t="shared" si="199"/>
        <v>8.2168329893197196</v>
      </c>
      <c r="M463" s="6">
        <f t="shared" si="200"/>
        <v>3.8300000000000054</v>
      </c>
      <c r="N463" s="6">
        <f t="shared" si="201"/>
        <v>3.1500000000000057</v>
      </c>
      <c r="O463" s="6">
        <f t="shared" si="202"/>
        <v>0.67999999999999972</v>
      </c>
      <c r="P463" s="6">
        <f t="shared" si="193"/>
        <v>4.43</v>
      </c>
      <c r="Q463" s="6">
        <f t="shared" si="206"/>
        <v>5.2526109229401357</v>
      </c>
      <c r="R463" s="6">
        <f t="shared" si="207"/>
        <v>3.0871082752508201</v>
      </c>
      <c r="S463" s="6">
        <f t="shared" si="194"/>
        <v>15.18</v>
      </c>
      <c r="T463" s="6">
        <f t="shared" si="208"/>
        <v>11.349999999999994</v>
      </c>
      <c r="U463" s="4" t="str">
        <f t="shared" si="209"/>
        <v>LOWER</v>
      </c>
      <c r="V463" s="8">
        <v>788.75</v>
      </c>
      <c r="W463" s="9">
        <f t="shared" si="210"/>
        <v>1.3428917247491796</v>
      </c>
      <c r="X463" s="6">
        <f t="shared" si="211"/>
        <v>37.977031890274155</v>
      </c>
      <c r="Y463" s="6">
        <f t="shared" si="212"/>
        <v>-0.8570318902741576</v>
      </c>
      <c r="Z463" s="6">
        <f t="shared" si="213"/>
        <v>2.1999236150233372</v>
      </c>
      <c r="AA463" s="5">
        <f t="shared" si="214"/>
        <v>9</v>
      </c>
      <c r="AB463" s="5">
        <f t="shared" si="215"/>
        <v>2020</v>
      </c>
      <c r="AC463" s="5">
        <f t="shared" si="197"/>
        <v>40</v>
      </c>
      <c r="AF463" s="10">
        <v>76.11</v>
      </c>
      <c r="AG463" s="8">
        <f t="shared" si="216"/>
        <v>2722.9957108293393</v>
      </c>
      <c r="AL463" s="11">
        <f t="shared" si="203"/>
        <v>44103</v>
      </c>
      <c r="AM463" s="10">
        <v>837.25</v>
      </c>
      <c r="AN463" s="6">
        <v>5.6344000000000003</v>
      </c>
      <c r="AO463" s="8">
        <f t="shared" si="217"/>
        <v>213.97778848256078</v>
      </c>
      <c r="AS463" s="14">
        <f t="shared" si="198"/>
        <v>0.19071399798590125</v>
      </c>
      <c r="AT463" s="10">
        <v>337</v>
      </c>
      <c r="AU463" s="6">
        <v>9.93</v>
      </c>
      <c r="AV463" s="6">
        <f t="shared" si="195"/>
        <v>1.8937899999999992</v>
      </c>
      <c r="AW463" s="6">
        <f t="shared" si="218"/>
        <v>2.1768832000000007</v>
      </c>
      <c r="AX463" s="6">
        <f t="shared" si="196"/>
        <v>0.28309320000000149</v>
      </c>
      <c r="AY463" s="12">
        <f t="shared" si="219"/>
        <v>0.35045282529850708</v>
      </c>
      <c r="BB463" s="13">
        <f t="shared" si="220"/>
        <v>735.68169399999988</v>
      </c>
    </row>
    <row r="464" spans="1:54" x14ac:dyDescent="0.25">
      <c r="A464" s="1">
        <v>44104</v>
      </c>
      <c r="B464" s="6">
        <v>37.119999999999997</v>
      </c>
      <c r="C464" s="6">
        <v>33.97</v>
      </c>
      <c r="D464" s="6">
        <v>37.619999999999997</v>
      </c>
      <c r="E464" s="6">
        <f t="shared" si="204"/>
        <v>38.780996473342519</v>
      </c>
      <c r="F464" s="6">
        <v>36.219360960745199</v>
      </c>
      <c r="G464" s="6">
        <v>48.37</v>
      </c>
      <c r="H464" s="6">
        <v>33.130000000000003</v>
      </c>
      <c r="I464" s="6">
        <v>38.25</v>
      </c>
      <c r="J464" s="6">
        <v>29.68611628723718</v>
      </c>
      <c r="K464" s="6">
        <f t="shared" si="205"/>
        <v>-1.1300000000000026</v>
      </c>
      <c r="L464" s="7">
        <f t="shared" si="199"/>
        <v>8.56388371276282</v>
      </c>
      <c r="M464" s="6">
        <f t="shared" si="200"/>
        <v>3.9899999999999949</v>
      </c>
      <c r="N464" s="6">
        <f t="shared" si="201"/>
        <v>3.1499999999999986</v>
      </c>
      <c r="O464" s="6">
        <f t="shared" si="202"/>
        <v>0.83999999999999631</v>
      </c>
      <c r="P464" s="6">
        <f t="shared" si="193"/>
        <v>4.4899999999999949</v>
      </c>
      <c r="Q464" s="6">
        <f t="shared" si="206"/>
        <v>5.6509964733425164</v>
      </c>
      <c r="R464" s="6">
        <f t="shared" si="207"/>
        <v>3.0893609607451964</v>
      </c>
      <c r="S464" s="6">
        <f t="shared" si="194"/>
        <v>15.239999999999995</v>
      </c>
      <c r="T464" s="6">
        <f t="shared" si="208"/>
        <v>11.25</v>
      </c>
      <c r="U464" s="4" t="str">
        <f t="shared" si="209"/>
        <v>LOWER</v>
      </c>
      <c r="V464" s="8">
        <v>798.5</v>
      </c>
      <c r="W464" s="9">
        <f t="shared" si="210"/>
        <v>1.4006390392547985</v>
      </c>
      <c r="X464" s="6">
        <f t="shared" si="211"/>
        <v>38.816178011468629</v>
      </c>
      <c r="Y464" s="6">
        <f t="shared" si="212"/>
        <v>-1.196178011468632</v>
      </c>
      <c r="Z464" s="6">
        <f t="shared" si="213"/>
        <v>2.5968170507234305</v>
      </c>
      <c r="AA464" s="5">
        <f t="shared" si="214"/>
        <v>9</v>
      </c>
      <c r="AB464" s="5">
        <f t="shared" si="215"/>
        <v>2020</v>
      </c>
      <c r="AC464" s="5">
        <f t="shared" si="197"/>
        <v>40</v>
      </c>
      <c r="AF464" s="10">
        <v>76.17</v>
      </c>
      <c r="AG464" s="8">
        <f t="shared" si="216"/>
        <v>2758.8287243799618</v>
      </c>
      <c r="AL464" s="11">
        <f t="shared" si="203"/>
        <v>44104</v>
      </c>
      <c r="AM464" s="10">
        <v>855.75</v>
      </c>
      <c r="AN464" s="6">
        <v>5.6112000000000002</v>
      </c>
      <c r="AO464" s="8">
        <f t="shared" si="217"/>
        <v>217.80533805795281</v>
      </c>
      <c r="AS464" s="14">
        <f t="shared" si="198"/>
        <v>0.19135644531249987</v>
      </c>
      <c r="AT464" s="10">
        <v>350</v>
      </c>
      <c r="AU464" s="6">
        <v>10.24</v>
      </c>
      <c r="AV464" s="6">
        <f t="shared" si="195"/>
        <v>1.9594899999999988</v>
      </c>
      <c r="AW464" s="6">
        <f t="shared" si="218"/>
        <v>2.2411791999999995</v>
      </c>
      <c r="AX464" s="6">
        <f t="shared" si="196"/>
        <v>0.28168920000000064</v>
      </c>
      <c r="AY464" s="12">
        <f t="shared" si="219"/>
        <v>0.34556223563896993</v>
      </c>
      <c r="BB464" s="13">
        <f t="shared" si="220"/>
        <v>748.90941399999997</v>
      </c>
    </row>
    <row r="465" spans="1:54" x14ac:dyDescent="0.25">
      <c r="A465" s="1">
        <v>44105</v>
      </c>
      <c r="B465" s="6">
        <v>36.17</v>
      </c>
      <c r="C465" s="6">
        <v>33.020000000000003</v>
      </c>
      <c r="D465" s="6">
        <v>36.67</v>
      </c>
      <c r="E465" s="6">
        <f t="shared" si="204"/>
        <v>37.863304181685855</v>
      </c>
      <c r="F465" s="6">
        <v>35.595671276073631</v>
      </c>
      <c r="G465" s="6">
        <v>47.42</v>
      </c>
      <c r="H465" s="6">
        <v>32.42</v>
      </c>
      <c r="I465" s="6">
        <v>38.25</v>
      </c>
      <c r="J465" s="6">
        <v>30.50923503521825</v>
      </c>
      <c r="K465" s="6">
        <f t="shared" si="205"/>
        <v>-2.0799999999999983</v>
      </c>
      <c r="L465" s="7">
        <f t="shared" si="199"/>
        <v>7.74076496478175</v>
      </c>
      <c r="M465" s="6">
        <f t="shared" si="200"/>
        <v>3.75</v>
      </c>
      <c r="N465" s="6">
        <f t="shared" si="201"/>
        <v>3.1499999999999986</v>
      </c>
      <c r="O465" s="6">
        <f t="shared" si="202"/>
        <v>0.60000000000000142</v>
      </c>
      <c r="P465" s="6">
        <f t="shared" si="193"/>
        <v>4.25</v>
      </c>
      <c r="Q465" s="6">
        <f t="shared" si="206"/>
        <v>5.4433041816858534</v>
      </c>
      <c r="R465" s="6">
        <f t="shared" si="207"/>
        <v>3.1756712760736292</v>
      </c>
      <c r="S465" s="6">
        <f t="shared" si="194"/>
        <v>15</v>
      </c>
      <c r="T465" s="6">
        <f t="shared" si="208"/>
        <v>11.25</v>
      </c>
      <c r="U465" s="4" t="str">
        <f t="shared" si="209"/>
        <v>LOWER</v>
      </c>
      <c r="V465" s="8">
        <v>784.75</v>
      </c>
      <c r="W465" s="9">
        <f t="shared" si="210"/>
        <v>1.0743287239263708</v>
      </c>
      <c r="X465" s="6">
        <f t="shared" si="211"/>
        <v>37.897653203134141</v>
      </c>
      <c r="Y465" s="6">
        <f t="shared" si="212"/>
        <v>-1.2276532031341389</v>
      </c>
      <c r="Z465" s="6">
        <f t="shared" si="213"/>
        <v>2.3019819270605097</v>
      </c>
      <c r="AA465" s="5">
        <f t="shared" si="214"/>
        <v>10</v>
      </c>
      <c r="AB465" s="5">
        <f t="shared" si="215"/>
        <v>2020</v>
      </c>
      <c r="AC465" s="5">
        <f t="shared" si="197"/>
        <v>40</v>
      </c>
      <c r="AF465" s="10">
        <v>76.180000000000007</v>
      </c>
      <c r="AG465" s="8">
        <f t="shared" si="216"/>
        <v>2711.6782378112894</v>
      </c>
      <c r="AL465" s="11">
        <f t="shared" si="203"/>
        <v>44105</v>
      </c>
      <c r="AM465" s="10">
        <v>835.5</v>
      </c>
      <c r="AN465" s="6">
        <v>5.6436999999999999</v>
      </c>
      <c r="AO465" s="8">
        <f t="shared" si="217"/>
        <v>213.8829853825282</v>
      </c>
      <c r="AS465" s="14">
        <f t="shared" si="198"/>
        <v>0.1988613281250001</v>
      </c>
      <c r="AT465" s="10">
        <v>358</v>
      </c>
      <c r="AU465" s="6">
        <v>10.24</v>
      </c>
      <c r="AV465" s="6">
        <f t="shared" si="195"/>
        <v>2.0363400000000009</v>
      </c>
      <c r="AW465" s="6">
        <f t="shared" si="218"/>
        <v>2.3202522000000005</v>
      </c>
      <c r="AX465" s="6">
        <f t="shared" si="196"/>
        <v>0.28391219999999961</v>
      </c>
      <c r="AY465" s="12">
        <f t="shared" si="219"/>
        <v>0.3346719504875092</v>
      </c>
      <c r="BB465" s="13">
        <f t="shared" si="220"/>
        <v>727.96552400000007</v>
      </c>
    </row>
    <row r="466" spans="1:54" x14ac:dyDescent="0.25">
      <c r="A466" s="1">
        <v>44106</v>
      </c>
      <c r="B466" s="6">
        <v>35.409999999999997</v>
      </c>
      <c r="C466" s="6">
        <v>32.26</v>
      </c>
      <c r="D466" s="6">
        <v>35.909999999999997</v>
      </c>
      <c r="E466" s="6">
        <f t="shared" si="204"/>
        <v>37.149543510397343</v>
      </c>
      <c r="F466" s="6">
        <v>34.983321403850645</v>
      </c>
      <c r="G466" s="6">
        <v>46.66</v>
      </c>
      <c r="H466" s="6">
        <v>31.66</v>
      </c>
      <c r="I466" s="6">
        <v>37.75</v>
      </c>
      <c r="J466" s="6">
        <v>29.556531821751616</v>
      </c>
      <c r="K466" s="6">
        <f t="shared" si="205"/>
        <v>-2.3400000000000034</v>
      </c>
      <c r="L466" s="7">
        <f t="shared" si="199"/>
        <v>8.1934681782483842</v>
      </c>
      <c r="M466" s="6">
        <f t="shared" si="200"/>
        <v>3.7499999999999964</v>
      </c>
      <c r="N466" s="6">
        <f t="shared" si="201"/>
        <v>3.1499999999999986</v>
      </c>
      <c r="O466" s="6">
        <f t="shared" si="202"/>
        <v>0.59999999999999787</v>
      </c>
      <c r="P466" s="6">
        <f t="shared" si="193"/>
        <v>4.2499999999999964</v>
      </c>
      <c r="Q466" s="6">
        <f t="shared" si="206"/>
        <v>5.4895435103973433</v>
      </c>
      <c r="R466" s="6">
        <f t="shared" si="207"/>
        <v>3.3233214038506453</v>
      </c>
      <c r="S466" s="6">
        <f t="shared" si="194"/>
        <v>14.999999999999996</v>
      </c>
      <c r="T466" s="6">
        <f t="shared" si="208"/>
        <v>11.25</v>
      </c>
      <c r="U466" s="4" t="str">
        <f t="shared" si="209"/>
        <v>LOWER</v>
      </c>
      <c r="V466" s="8">
        <v>771.25</v>
      </c>
      <c r="W466" s="9">
        <f t="shared" si="210"/>
        <v>0.92667859614935111</v>
      </c>
      <c r="X466" s="6">
        <f t="shared" si="211"/>
        <v>37.183245018873983</v>
      </c>
      <c r="Y466" s="6">
        <f t="shared" si="212"/>
        <v>-1.2732450188739861</v>
      </c>
      <c r="Z466" s="6">
        <f t="shared" si="213"/>
        <v>2.1999236150233372</v>
      </c>
      <c r="AA466" s="5">
        <f t="shared" si="214"/>
        <v>10</v>
      </c>
      <c r="AB466" s="5">
        <f t="shared" si="215"/>
        <v>2020</v>
      </c>
      <c r="AC466" s="5">
        <f t="shared" si="197"/>
        <v>40</v>
      </c>
      <c r="AF466" s="10">
        <v>76.789000000000001</v>
      </c>
      <c r="AG466" s="8">
        <f t="shared" si="216"/>
        <v>2686.3342672802869</v>
      </c>
      <c r="AL466" s="11">
        <f t="shared" si="203"/>
        <v>44106</v>
      </c>
      <c r="AM466" s="10">
        <v>819.75</v>
      </c>
      <c r="AN466" s="6">
        <v>5.6851000000000003</v>
      </c>
      <c r="AO466" s="8">
        <f t="shared" si="217"/>
        <v>211.39046625680052</v>
      </c>
      <c r="AS466" s="14">
        <f t="shared" si="198"/>
        <v>0.20288148873653261</v>
      </c>
      <c r="AT466" s="10">
        <v>362</v>
      </c>
      <c r="AU466" s="6">
        <v>10.210000000000001</v>
      </c>
      <c r="AV466" s="6">
        <f t="shared" si="195"/>
        <v>2.071419999999998</v>
      </c>
      <c r="AW466" s="6">
        <f t="shared" si="218"/>
        <v>2.3571105999999986</v>
      </c>
      <c r="AX466" s="6">
        <f t="shared" si="196"/>
        <v>0.28569060000000057</v>
      </c>
      <c r="AY466" s="12">
        <f t="shared" si="219"/>
        <v>0.32750828658091674</v>
      </c>
      <c r="BB466" s="13">
        <f t="shared" si="220"/>
        <v>711.21041199999991</v>
      </c>
    </row>
    <row r="467" spans="1:54" x14ac:dyDescent="0.25">
      <c r="A467" s="1">
        <v>44109</v>
      </c>
      <c r="B467" s="6">
        <v>36.31</v>
      </c>
      <c r="C467" s="6">
        <v>33.159999999999997</v>
      </c>
      <c r="D467" s="6">
        <v>36.81</v>
      </c>
      <c r="E467" s="6">
        <f t="shared" si="204"/>
        <v>37.783997440431577</v>
      </c>
      <c r="F467" s="6">
        <v>35.924525837082278</v>
      </c>
      <c r="G467" s="6">
        <v>47.56</v>
      </c>
      <c r="H467" s="6">
        <v>32.56</v>
      </c>
      <c r="I467" s="6">
        <v>38</v>
      </c>
      <c r="J467" s="6">
        <v>29.740365949464792</v>
      </c>
      <c r="K467" s="6">
        <f t="shared" si="205"/>
        <v>-1.6899999999999977</v>
      </c>
      <c r="L467" s="7">
        <f t="shared" si="199"/>
        <v>8.2596340505352082</v>
      </c>
      <c r="M467" s="6">
        <f t="shared" si="200"/>
        <v>3.75</v>
      </c>
      <c r="N467" s="6">
        <f t="shared" si="201"/>
        <v>3.1500000000000057</v>
      </c>
      <c r="O467" s="6">
        <f t="shared" si="202"/>
        <v>0.59999999999999432</v>
      </c>
      <c r="P467" s="6">
        <f t="shared" ref="P467:P530" si="221">D467-H467</f>
        <v>4.25</v>
      </c>
      <c r="Q467" s="6">
        <f t="shared" si="206"/>
        <v>5.2239974404315745</v>
      </c>
      <c r="R467" s="6">
        <f t="shared" si="207"/>
        <v>3.3645258370822759</v>
      </c>
      <c r="S467" s="6">
        <f t="shared" ref="S467:S530" si="222">G467-H467</f>
        <v>15</v>
      </c>
      <c r="T467" s="6">
        <f t="shared" si="208"/>
        <v>11.25</v>
      </c>
      <c r="U467" s="4" t="str">
        <f t="shared" si="209"/>
        <v>LOWER</v>
      </c>
      <c r="V467" s="8">
        <v>792</v>
      </c>
      <c r="W467" s="9">
        <f t="shared" si="210"/>
        <v>0.88547416291772407</v>
      </c>
      <c r="X467" s="6">
        <f t="shared" si="211"/>
        <v>37.818274515994119</v>
      </c>
      <c r="Y467" s="6">
        <f t="shared" si="212"/>
        <v>-1.0082745159941169</v>
      </c>
      <c r="Z467" s="6">
        <f t="shared" si="213"/>
        <v>1.893748678911841</v>
      </c>
      <c r="AA467" s="5">
        <f t="shared" si="214"/>
        <v>10</v>
      </c>
      <c r="AB467" s="5">
        <f t="shared" si="215"/>
        <v>2020</v>
      </c>
      <c r="AC467" s="5">
        <f t="shared" si="197"/>
        <v>41</v>
      </c>
      <c r="AF467" s="10">
        <v>76.94</v>
      </c>
      <c r="AG467" s="8">
        <f t="shared" si="216"/>
        <v>2764.0330179051102</v>
      </c>
      <c r="AL467" s="11">
        <f t="shared" si="203"/>
        <v>44109</v>
      </c>
      <c r="AM467" s="10">
        <v>833.75</v>
      </c>
      <c r="AN467" s="6">
        <v>5.5743</v>
      </c>
      <c r="AO467" s="8">
        <f t="shared" si="217"/>
        <v>210.81040763450605</v>
      </c>
      <c r="AS467" s="14">
        <f t="shared" si="198"/>
        <v>0.19237779941577401</v>
      </c>
      <c r="AT467" s="10">
        <v>356</v>
      </c>
      <c r="AU467" s="6">
        <v>10.27</v>
      </c>
      <c r="AV467" s="6">
        <f t="shared" si="195"/>
        <v>1.975719999999999</v>
      </c>
      <c r="AW467" s="6">
        <f t="shared" si="218"/>
        <v>2.2593046000000001</v>
      </c>
      <c r="AX467" s="6">
        <f t="shared" si="196"/>
        <v>0.28358460000000107</v>
      </c>
      <c r="AY467" s="12">
        <f t="shared" si="219"/>
        <v>0.3367828657544194</v>
      </c>
      <c r="BB467" s="13">
        <f t="shared" si="220"/>
        <v>731.05199199999993</v>
      </c>
    </row>
    <row r="468" spans="1:54" x14ac:dyDescent="0.25">
      <c r="A468" s="1">
        <v>44110</v>
      </c>
      <c r="B468" s="6">
        <v>36.840000000000003</v>
      </c>
      <c r="C468" s="6">
        <v>33.69</v>
      </c>
      <c r="D468" s="6">
        <v>37.840000000000003</v>
      </c>
      <c r="E468" s="6">
        <f t="shared" si="204"/>
        <v>38.112553939913589</v>
      </c>
      <c r="F468" s="6">
        <v>36.253380398090925</v>
      </c>
      <c r="G468" s="6">
        <v>48.09</v>
      </c>
      <c r="H468" s="6">
        <v>33.090000000000003</v>
      </c>
      <c r="I468" s="6">
        <v>38.75</v>
      </c>
      <c r="J468" s="6">
        <v>30.782222758499469</v>
      </c>
      <c r="K468" s="6">
        <f t="shared" si="205"/>
        <v>-1.9099999999999966</v>
      </c>
      <c r="L468" s="7">
        <f t="shared" si="199"/>
        <v>7.9677772415005315</v>
      </c>
      <c r="M468" s="6">
        <f t="shared" si="200"/>
        <v>3.75</v>
      </c>
      <c r="N468" s="6">
        <f t="shared" si="201"/>
        <v>3.1500000000000057</v>
      </c>
      <c r="O468" s="6">
        <f t="shared" si="202"/>
        <v>0.59999999999999432</v>
      </c>
      <c r="P468" s="6">
        <f t="shared" si="221"/>
        <v>4.75</v>
      </c>
      <c r="Q468" s="6">
        <f t="shared" si="206"/>
        <v>5.0225539399135855</v>
      </c>
      <c r="R468" s="6">
        <f t="shared" si="207"/>
        <v>3.1633803980909221</v>
      </c>
      <c r="S468" s="6">
        <f t="shared" si="222"/>
        <v>15</v>
      </c>
      <c r="T468" s="6">
        <f t="shared" si="208"/>
        <v>11.25</v>
      </c>
      <c r="U468" s="4" t="str">
        <f t="shared" si="209"/>
        <v>LOWER</v>
      </c>
      <c r="V468" s="8">
        <v>799.25</v>
      </c>
      <c r="W468" s="9">
        <f t="shared" si="210"/>
        <v>1.5866196019090779</v>
      </c>
      <c r="X468" s="6">
        <f t="shared" si="211"/>
        <v>38.147129077002766</v>
      </c>
      <c r="Y468" s="6">
        <f t="shared" si="212"/>
        <v>-0.30712907700276304</v>
      </c>
      <c r="Z468" s="6">
        <f t="shared" si="213"/>
        <v>1.893748678911841</v>
      </c>
      <c r="AA468" s="5">
        <f t="shared" si="214"/>
        <v>10</v>
      </c>
      <c r="AB468" s="5">
        <f t="shared" si="215"/>
        <v>2020</v>
      </c>
      <c r="AC468" s="5">
        <f t="shared" si="197"/>
        <v>41</v>
      </c>
      <c r="AF468" s="10">
        <v>77.06</v>
      </c>
      <c r="AG468" s="8">
        <f t="shared" si="216"/>
        <v>2793.6854934768867</v>
      </c>
      <c r="AL468" s="11">
        <f t="shared" si="203"/>
        <v>44110</v>
      </c>
      <c r="AM468" s="10">
        <v>841</v>
      </c>
      <c r="AN468" s="6">
        <v>5.593</v>
      </c>
      <c r="AO468" s="8">
        <f t="shared" si="217"/>
        <v>213.35689292767648</v>
      </c>
      <c r="AS468" s="14">
        <f t="shared" si="198"/>
        <v>0.19568446139180157</v>
      </c>
      <c r="AT468" s="10">
        <v>366</v>
      </c>
      <c r="AU468" s="6">
        <v>10.49</v>
      </c>
      <c r="AV468" s="6">
        <f t="shared" ref="AV468:AV531" si="223">(((C468/100*11.7)+(AT468/2000*47))-(AU468))</f>
        <v>2.0527299999999986</v>
      </c>
      <c r="AW468" s="6">
        <f t="shared" si="218"/>
        <v>2.3350743999999981</v>
      </c>
      <c r="AX468" s="6">
        <f t="shared" ref="AX468:AX531" si="224">AW468-AV468</f>
        <v>0.2823443999999995</v>
      </c>
      <c r="AY468" s="12">
        <f t="shared" si="219"/>
        <v>0.3338383181218284</v>
      </c>
      <c r="BB468" s="13">
        <f t="shared" si="220"/>
        <v>742.73647799999992</v>
      </c>
    </row>
    <row r="469" spans="1:54" x14ac:dyDescent="0.25">
      <c r="A469" s="1">
        <v>44111</v>
      </c>
      <c r="B469" s="6">
        <v>36.78</v>
      </c>
      <c r="C469" s="6">
        <v>33.630000000000003</v>
      </c>
      <c r="D469" s="6">
        <v>37.78</v>
      </c>
      <c r="E469" s="6">
        <f t="shared" si="204"/>
        <v>40.095222471270567</v>
      </c>
      <c r="F469" s="6">
        <v>36.627594208893868</v>
      </c>
      <c r="G469" s="6">
        <v>48.03</v>
      </c>
      <c r="H469" s="6">
        <v>33.03</v>
      </c>
      <c r="I469" s="6">
        <v>39.25</v>
      </c>
      <c r="J469" s="6">
        <v>31.353012132182322</v>
      </c>
      <c r="K469" s="6">
        <f t="shared" si="205"/>
        <v>-2.4699999999999989</v>
      </c>
      <c r="L469" s="7">
        <f t="shared" si="199"/>
        <v>7.8969878678176784</v>
      </c>
      <c r="M469" s="6">
        <f t="shared" si="200"/>
        <v>3.75</v>
      </c>
      <c r="N469" s="6">
        <f t="shared" si="201"/>
        <v>3.1499999999999986</v>
      </c>
      <c r="O469" s="6">
        <f t="shared" si="202"/>
        <v>0.60000000000000142</v>
      </c>
      <c r="P469" s="6">
        <f t="shared" si="221"/>
        <v>4.75</v>
      </c>
      <c r="Q469" s="6">
        <f t="shared" si="206"/>
        <v>7.065222471270566</v>
      </c>
      <c r="R469" s="6">
        <f t="shared" si="207"/>
        <v>3.5975942088938666</v>
      </c>
      <c r="S469" s="6">
        <f t="shared" si="222"/>
        <v>15</v>
      </c>
      <c r="T469" s="6">
        <f t="shared" si="208"/>
        <v>11.25</v>
      </c>
      <c r="U469" s="4" t="str">
        <f t="shared" si="209"/>
        <v>LOWER</v>
      </c>
      <c r="V469" s="8">
        <v>807.5</v>
      </c>
      <c r="W469" s="9">
        <f t="shared" si="210"/>
        <v>1.1524057911061334</v>
      </c>
      <c r="X469" s="6">
        <f t="shared" si="211"/>
        <v>40.131596255503204</v>
      </c>
      <c r="Y469" s="6">
        <f t="shared" si="212"/>
        <v>-2.3515962555032033</v>
      </c>
      <c r="Z469" s="6">
        <f t="shared" si="213"/>
        <v>3.5040020466093367</v>
      </c>
      <c r="AA469" s="5">
        <f t="shared" si="214"/>
        <v>10</v>
      </c>
      <c r="AB469" s="5">
        <f t="shared" si="215"/>
        <v>2020</v>
      </c>
      <c r="AC469" s="5">
        <f t="shared" si="197"/>
        <v>41</v>
      </c>
      <c r="AF469" s="10">
        <v>77.099999999999994</v>
      </c>
      <c r="AG469" s="8">
        <f t="shared" si="216"/>
        <v>2823.9875135057164</v>
      </c>
      <c r="AL469" s="11">
        <f t="shared" si="203"/>
        <v>44111</v>
      </c>
      <c r="AM469" s="10">
        <v>884.75</v>
      </c>
      <c r="AN469" s="6">
        <v>5.6097000000000001</v>
      </c>
      <c r="AO469" s="8">
        <f t="shared" si="217"/>
        <v>225.12621551449635</v>
      </c>
      <c r="AS469" s="14">
        <f t="shared" si="198"/>
        <v>0.20044602272727266</v>
      </c>
      <c r="AT469" s="10">
        <v>372</v>
      </c>
      <c r="AU469" s="6">
        <v>10.56</v>
      </c>
      <c r="AV469" s="6">
        <f t="shared" si="223"/>
        <v>2.1167099999999994</v>
      </c>
      <c r="AW469" s="6">
        <f t="shared" si="218"/>
        <v>2.3991947999999983</v>
      </c>
      <c r="AX469" s="6">
        <f t="shared" si="224"/>
        <v>0.28248479999999887</v>
      </c>
      <c r="AY469" s="12">
        <f t="shared" si="219"/>
        <v>0.32987153954769782</v>
      </c>
      <c r="BB469" s="13">
        <f t="shared" si="220"/>
        <v>741.41370600000005</v>
      </c>
    </row>
    <row r="470" spans="1:54" x14ac:dyDescent="0.25">
      <c r="A470" s="1">
        <v>44112</v>
      </c>
      <c r="B470" s="6">
        <v>36.75</v>
      </c>
      <c r="C470" s="6">
        <v>33.6</v>
      </c>
      <c r="D470" s="6">
        <v>37.75</v>
      </c>
      <c r="E470" s="6">
        <f t="shared" si="204"/>
        <v>40.344472229498301</v>
      </c>
      <c r="F470" s="6">
        <v>36.684293271136731</v>
      </c>
      <c r="G470" s="6">
        <v>48</v>
      </c>
      <c r="H470" s="6">
        <v>33</v>
      </c>
      <c r="I470" s="6">
        <v>39.25</v>
      </c>
      <c r="J470" s="6">
        <v>31.587525760365025</v>
      </c>
      <c r="K470" s="6">
        <f t="shared" si="205"/>
        <v>-2.5</v>
      </c>
      <c r="L470" s="7">
        <f t="shared" si="199"/>
        <v>7.6624742396349745</v>
      </c>
      <c r="M470" s="6">
        <f t="shared" si="200"/>
        <v>3.75</v>
      </c>
      <c r="N470" s="6">
        <f t="shared" si="201"/>
        <v>3.1499999999999986</v>
      </c>
      <c r="O470" s="6">
        <f t="shared" si="202"/>
        <v>0.60000000000000142</v>
      </c>
      <c r="P470" s="6">
        <f t="shared" si="221"/>
        <v>4.75</v>
      </c>
      <c r="Q470" s="6">
        <f t="shared" si="206"/>
        <v>7.3444722294983009</v>
      </c>
      <c r="R470" s="6">
        <f t="shared" si="207"/>
        <v>3.6842932711367311</v>
      </c>
      <c r="S470" s="6">
        <f t="shared" si="222"/>
        <v>15</v>
      </c>
      <c r="T470" s="6">
        <f t="shared" si="208"/>
        <v>11.25</v>
      </c>
      <c r="U470" s="4" t="str">
        <f t="shared" si="209"/>
        <v>LOWER</v>
      </c>
      <c r="V470" s="8">
        <v>808.75</v>
      </c>
      <c r="W470" s="9">
        <f t="shared" si="210"/>
        <v>1.0657067288632689</v>
      </c>
      <c r="X470" s="6">
        <f t="shared" si="211"/>
        <v>40.381072129371837</v>
      </c>
      <c r="Y470" s="6">
        <f t="shared" si="212"/>
        <v>-2.6310721293718373</v>
      </c>
      <c r="Z470" s="6">
        <f t="shared" si="213"/>
        <v>3.6967788582351062</v>
      </c>
      <c r="AA470" s="5">
        <f t="shared" si="214"/>
        <v>10</v>
      </c>
      <c r="AB470" s="5">
        <f t="shared" si="215"/>
        <v>2020</v>
      </c>
      <c r="AC470" s="5">
        <f t="shared" si="197"/>
        <v>41</v>
      </c>
      <c r="AF470" s="10">
        <v>77.11</v>
      </c>
      <c r="AG470" s="8">
        <f t="shared" si="216"/>
        <v>2828.7258541373535</v>
      </c>
      <c r="AL470" s="11">
        <f t="shared" si="203"/>
        <v>44112</v>
      </c>
      <c r="AM470" s="10">
        <v>890.25</v>
      </c>
      <c r="AN470" s="6">
        <v>5.5987</v>
      </c>
      <c r="AO470" s="8">
        <f t="shared" si="217"/>
        <v>226.08150853071413</v>
      </c>
      <c r="AS470" s="14">
        <f t="shared" si="198"/>
        <v>0.19679620853080568</v>
      </c>
      <c r="AT470" s="10">
        <v>370</v>
      </c>
      <c r="AU470" s="6">
        <v>10.55</v>
      </c>
      <c r="AV470" s="6">
        <f t="shared" si="223"/>
        <v>2.0762</v>
      </c>
      <c r="AW470" s="6">
        <f t="shared" si="218"/>
        <v>2.3587549999999986</v>
      </c>
      <c r="AX470" s="6">
        <f t="shared" si="224"/>
        <v>0.28255499999999856</v>
      </c>
      <c r="AY470" s="12">
        <f t="shared" si="219"/>
        <v>0.33088362607976296</v>
      </c>
      <c r="BB470" s="13">
        <f t="shared" si="220"/>
        <v>740.75231999999994</v>
      </c>
    </row>
    <row r="471" spans="1:54" x14ac:dyDescent="0.25">
      <c r="A471" s="1">
        <v>44113</v>
      </c>
      <c r="B471" s="6">
        <v>37.76</v>
      </c>
      <c r="C471" s="6">
        <v>34.61</v>
      </c>
      <c r="D471" s="6">
        <v>38.76</v>
      </c>
      <c r="E471" s="6">
        <f t="shared" si="204"/>
        <v>40.899619418278263</v>
      </c>
      <c r="F471" s="6">
        <v>37.444060705191191</v>
      </c>
      <c r="G471" s="6">
        <v>49.01</v>
      </c>
      <c r="H471" s="6">
        <v>34.01</v>
      </c>
      <c r="I471" s="6">
        <v>39.75</v>
      </c>
      <c r="J471" s="6">
        <v>31.965381838108339</v>
      </c>
      <c r="K471" s="6">
        <f t="shared" si="205"/>
        <v>-1.990000000000002</v>
      </c>
      <c r="L471" s="7">
        <f t="shared" si="199"/>
        <v>7.784618161891661</v>
      </c>
      <c r="M471" s="6">
        <f t="shared" si="200"/>
        <v>3.75</v>
      </c>
      <c r="N471" s="6">
        <f t="shared" si="201"/>
        <v>3.1499999999999986</v>
      </c>
      <c r="O471" s="6">
        <f t="shared" si="202"/>
        <v>0.60000000000000142</v>
      </c>
      <c r="P471" s="6">
        <f t="shared" si="221"/>
        <v>4.75</v>
      </c>
      <c r="Q471" s="6">
        <f t="shared" si="206"/>
        <v>6.8896194182782651</v>
      </c>
      <c r="R471" s="6">
        <f t="shared" si="207"/>
        <v>3.4340607051911931</v>
      </c>
      <c r="S471" s="6">
        <f t="shared" si="222"/>
        <v>15</v>
      </c>
      <c r="T471" s="6">
        <f t="shared" si="208"/>
        <v>11.25</v>
      </c>
      <c r="U471" s="4" t="str">
        <f t="shared" si="209"/>
        <v>LOWER</v>
      </c>
      <c r="V471" s="8">
        <v>825.5</v>
      </c>
      <c r="W471" s="9">
        <f t="shared" si="210"/>
        <v>1.3159392948088069</v>
      </c>
      <c r="X471" s="6">
        <f t="shared" si="211"/>
        <v>40.936722939351959</v>
      </c>
      <c r="Y471" s="6">
        <f t="shared" si="212"/>
        <v>-2.1767229393519614</v>
      </c>
      <c r="Z471" s="6">
        <f t="shared" si="213"/>
        <v>3.4926622341607683</v>
      </c>
      <c r="AA471" s="5">
        <f t="shared" si="214"/>
        <v>10</v>
      </c>
      <c r="AB471" s="5">
        <f t="shared" si="215"/>
        <v>2020</v>
      </c>
      <c r="AC471" s="5">
        <f t="shared" si="197"/>
        <v>41</v>
      </c>
      <c r="AF471" s="10">
        <v>77.14</v>
      </c>
      <c r="AG471" s="8">
        <f t="shared" si="216"/>
        <v>2888.4348427984482</v>
      </c>
      <c r="AL471" s="11">
        <f t="shared" si="203"/>
        <v>44113</v>
      </c>
      <c r="AM471" s="10">
        <v>902.5</v>
      </c>
      <c r="AN471" s="6">
        <v>5.5317999999999996</v>
      </c>
      <c r="AO471" s="8">
        <f t="shared" si="217"/>
        <v>226.45376395590716</v>
      </c>
      <c r="AS471" s="14">
        <f t="shared" si="198"/>
        <v>0.19872735760971039</v>
      </c>
      <c r="AT471" s="10">
        <v>374</v>
      </c>
      <c r="AU471" s="6">
        <v>10.71</v>
      </c>
      <c r="AV471" s="6">
        <f t="shared" si="223"/>
        <v>2.1283699999999985</v>
      </c>
      <c r="AW471" s="6">
        <f t="shared" si="218"/>
        <v>2.4085615999999987</v>
      </c>
      <c r="AX471" s="6">
        <f t="shared" si="224"/>
        <v>0.28019160000000021</v>
      </c>
      <c r="AY471" s="12">
        <f t="shared" si="219"/>
        <v>0.33451554185230165</v>
      </c>
      <c r="BB471" s="13">
        <f t="shared" si="220"/>
        <v>763.01898199999994</v>
      </c>
    </row>
    <row r="472" spans="1:54" x14ac:dyDescent="0.25">
      <c r="A472" s="1">
        <v>44116</v>
      </c>
      <c r="B472" s="6">
        <v>36.909999999999997</v>
      </c>
      <c r="C472" s="6">
        <v>33.76</v>
      </c>
      <c r="D472" s="6">
        <v>37.909999999999997</v>
      </c>
      <c r="E472" s="6" t="e">
        <f t="shared" si="204"/>
        <v>#VALUE!</v>
      </c>
      <c r="F472" s="6" t="s">
        <v>43</v>
      </c>
      <c r="G472" s="6">
        <v>48.16</v>
      </c>
      <c r="H472" s="6">
        <v>33.159999999999997</v>
      </c>
      <c r="I472" s="6">
        <v>40.75</v>
      </c>
      <c r="J472" s="6">
        <v>32.831248402534719</v>
      </c>
      <c r="K472" s="6">
        <f t="shared" si="205"/>
        <v>-3.8400000000000034</v>
      </c>
      <c r="L472" s="7">
        <f t="shared" si="199"/>
        <v>7.9187515974652811</v>
      </c>
      <c r="M472" s="6">
        <f t="shared" si="200"/>
        <v>3.75</v>
      </c>
      <c r="N472" s="6">
        <f t="shared" si="201"/>
        <v>3.1499999999999986</v>
      </c>
      <c r="O472" s="6">
        <f t="shared" si="202"/>
        <v>0.60000000000000142</v>
      </c>
      <c r="P472" s="6">
        <f t="shared" si="221"/>
        <v>4.75</v>
      </c>
      <c r="Q472" s="6" t="e">
        <f t="shared" si="206"/>
        <v>#VALUE!</v>
      </c>
      <c r="R472" s="6" t="str">
        <f t="shared" si="207"/>
        <v/>
      </c>
      <c r="S472" s="6">
        <f t="shared" si="222"/>
        <v>15</v>
      </c>
      <c r="T472" s="6">
        <f t="shared" si="208"/>
        <v>11.25</v>
      </c>
      <c r="U472" s="4" t="str">
        <f t="shared" si="209"/>
        <v>LOWER</v>
      </c>
      <c r="W472" s="9"/>
      <c r="X472" s="6" t="str">
        <f t="shared" si="211"/>
        <v/>
      </c>
      <c r="Y472" s="6" t="str">
        <f t="shared" si="212"/>
        <v/>
      </c>
      <c r="Z472" s="6" t="str">
        <f t="shared" si="213"/>
        <v/>
      </c>
      <c r="AA472" s="5">
        <f t="shared" si="214"/>
        <v>10</v>
      </c>
      <c r="AB472" s="5">
        <f t="shared" si="215"/>
        <v>2020</v>
      </c>
      <c r="AC472" s="5">
        <f t="shared" ref="AC472:AC535" si="225">WEEKNUM(A472)</f>
        <v>42</v>
      </c>
      <c r="AF472" s="10">
        <v>77.14</v>
      </c>
      <c r="AG472" s="8" t="str">
        <f t="shared" si="216"/>
        <v/>
      </c>
      <c r="AL472" s="11">
        <f t="shared" si="203"/>
        <v>44116</v>
      </c>
      <c r="AM472" s="10"/>
      <c r="AN472" s="6">
        <v>5.5316000000000001</v>
      </c>
      <c r="AO472" s="8" t="str">
        <f t="shared" si="217"/>
        <v/>
      </c>
      <c r="AS472" s="14">
        <f t="shared" si="198"/>
        <v>0.21515257531584062</v>
      </c>
      <c r="AT472" s="10">
        <v>364</v>
      </c>
      <c r="AU472" s="6">
        <v>10.29</v>
      </c>
      <c r="AV472" s="6">
        <f t="shared" si="223"/>
        <v>2.2139199999999999</v>
      </c>
      <c r="AW472" s="6">
        <f t="shared" si="218"/>
        <v>2.4961006000000019</v>
      </c>
      <c r="AX472" s="6">
        <f t="shared" si="224"/>
        <v>0.282180600000002</v>
      </c>
      <c r="AY472" s="12">
        <f t="shared" si="219"/>
        <v>0.33548106928973226</v>
      </c>
      <c r="BB472" s="13">
        <f t="shared" si="220"/>
        <v>744.2797119999999</v>
      </c>
    </row>
    <row r="473" spans="1:54" x14ac:dyDescent="0.25">
      <c r="A473" s="1">
        <v>44117</v>
      </c>
      <c r="B473" s="6">
        <v>37.369999999999997</v>
      </c>
      <c r="C473" s="6">
        <v>34.22</v>
      </c>
      <c r="D473" s="6">
        <v>38.369999999999997</v>
      </c>
      <c r="E473" s="6">
        <f t="shared" si="204"/>
        <v>40.242506419314225</v>
      </c>
      <c r="F473" s="6">
        <v>36.775011770725321</v>
      </c>
      <c r="G473" s="6">
        <v>48.62</v>
      </c>
      <c r="H473" s="6">
        <v>33.619999999999997</v>
      </c>
      <c r="I473" s="6">
        <v>40.75</v>
      </c>
      <c r="J473" s="6">
        <v>32.956672314309614</v>
      </c>
      <c r="K473" s="6">
        <f t="shared" si="205"/>
        <v>-3.3800000000000026</v>
      </c>
      <c r="L473" s="7">
        <f t="shared" si="199"/>
        <v>7.7933276856903859</v>
      </c>
      <c r="M473" s="6">
        <f t="shared" si="200"/>
        <v>3.75</v>
      </c>
      <c r="N473" s="6">
        <f t="shared" si="201"/>
        <v>3.1499999999999986</v>
      </c>
      <c r="O473" s="6">
        <f t="shared" si="202"/>
        <v>0.60000000000000142</v>
      </c>
      <c r="P473" s="6">
        <f t="shared" si="221"/>
        <v>4.75</v>
      </c>
      <c r="Q473" s="6">
        <f t="shared" si="206"/>
        <v>6.6225064193142273</v>
      </c>
      <c r="R473" s="6">
        <f t="shared" si="207"/>
        <v>3.1550117707253236</v>
      </c>
      <c r="S473" s="6">
        <f t="shared" si="222"/>
        <v>15</v>
      </c>
      <c r="T473" s="6">
        <f t="shared" si="208"/>
        <v>11.25</v>
      </c>
      <c r="U473" s="4" t="str">
        <f t="shared" si="209"/>
        <v>LOWER</v>
      </c>
      <c r="V473" s="8">
        <v>810.75</v>
      </c>
      <c r="W473" s="9">
        <f t="shared" si="210"/>
        <v>1.5949882292746764</v>
      </c>
      <c r="X473" s="6">
        <f t="shared" si="211"/>
        <v>40.279013817334672</v>
      </c>
      <c r="Y473" s="6">
        <f t="shared" si="212"/>
        <v>-1.9090138173346745</v>
      </c>
      <c r="Z473" s="6">
        <f t="shared" si="213"/>
        <v>3.5040020466093509</v>
      </c>
      <c r="AA473" s="5">
        <f t="shared" si="214"/>
        <v>10</v>
      </c>
      <c r="AB473" s="5">
        <f t="shared" si="215"/>
        <v>2020</v>
      </c>
      <c r="AC473" s="5">
        <f t="shared" si="225"/>
        <v>42</v>
      </c>
      <c r="AF473" s="10">
        <v>77.25</v>
      </c>
      <c r="AG473" s="8">
        <f t="shared" si="216"/>
        <v>2840.8696592885312</v>
      </c>
      <c r="AL473" s="11">
        <f t="shared" si="203"/>
        <v>44117</v>
      </c>
      <c r="AM473" s="10">
        <v>888</v>
      </c>
      <c r="AN473" s="6">
        <v>5.5693000000000001</v>
      </c>
      <c r="AO473" s="8">
        <f t="shared" si="217"/>
        <v>224.32591165288201</v>
      </c>
      <c r="AS473" s="14">
        <f t="shared" si="198"/>
        <v>0.21316073147256967</v>
      </c>
      <c r="AT473" s="10">
        <v>366</v>
      </c>
      <c r="AU473" s="6">
        <v>10.39</v>
      </c>
      <c r="AV473" s="6">
        <f t="shared" si="223"/>
        <v>2.214739999999999</v>
      </c>
      <c r="AW473" s="6">
        <f t="shared" si="218"/>
        <v>2.495844199999997</v>
      </c>
      <c r="AX473" s="6">
        <f t="shared" si="224"/>
        <v>0.28110419999999792</v>
      </c>
      <c r="AY473" s="12">
        <f t="shared" si="219"/>
        <v>0.33702245151384114</v>
      </c>
      <c r="BB473" s="13">
        <f t="shared" si="220"/>
        <v>754.42096399999991</v>
      </c>
    </row>
    <row r="474" spans="1:54" x14ac:dyDescent="0.25">
      <c r="A474" s="1">
        <v>44118</v>
      </c>
      <c r="B474" s="6">
        <v>37.630000000000003</v>
      </c>
      <c r="C474" s="6">
        <v>34.479999999999997</v>
      </c>
      <c r="D474" s="6">
        <v>38.630000000000003</v>
      </c>
      <c r="E474" s="6">
        <f t="shared" si="204"/>
        <v>41.296153124549654</v>
      </c>
      <c r="F474" s="6">
        <v>37.534779204779781</v>
      </c>
      <c r="G474" s="6">
        <v>48.88</v>
      </c>
      <c r="H474" s="6">
        <v>33.880000000000003</v>
      </c>
      <c r="I474" s="6">
        <v>40.75</v>
      </c>
      <c r="J474" s="6">
        <v>32.674406553846644</v>
      </c>
      <c r="K474" s="6">
        <f t="shared" si="205"/>
        <v>-3.1199999999999974</v>
      </c>
      <c r="L474" s="7">
        <f t="shared" si="199"/>
        <v>8.0755934461533556</v>
      </c>
      <c r="M474" s="6">
        <f t="shared" si="200"/>
        <v>3.75</v>
      </c>
      <c r="N474" s="6">
        <f t="shared" si="201"/>
        <v>3.1500000000000057</v>
      </c>
      <c r="O474" s="6">
        <f t="shared" si="202"/>
        <v>0.59999999999999432</v>
      </c>
      <c r="P474" s="6">
        <f t="shared" si="221"/>
        <v>4.75</v>
      </c>
      <c r="Q474" s="6">
        <f t="shared" si="206"/>
        <v>7.4161531245496519</v>
      </c>
      <c r="R474" s="6">
        <f t="shared" si="207"/>
        <v>3.6547792047797785</v>
      </c>
      <c r="S474" s="6">
        <f t="shared" si="222"/>
        <v>15</v>
      </c>
      <c r="T474" s="6">
        <f t="shared" si="208"/>
        <v>11.25</v>
      </c>
      <c r="U474" s="4" t="str">
        <f t="shared" si="209"/>
        <v>LOWER</v>
      </c>
      <c r="V474" s="8">
        <v>827.5</v>
      </c>
      <c r="W474" s="9">
        <f t="shared" si="210"/>
        <v>1.0952207952202215</v>
      </c>
      <c r="X474" s="6">
        <f t="shared" si="211"/>
        <v>41.333616375052046</v>
      </c>
      <c r="Y474" s="6">
        <f t="shared" si="212"/>
        <v>-2.703616375052043</v>
      </c>
      <c r="Z474" s="6">
        <f t="shared" si="213"/>
        <v>3.7988371702722645</v>
      </c>
      <c r="AA474" s="5">
        <f t="shared" si="214"/>
        <v>10</v>
      </c>
      <c r="AB474" s="5">
        <f t="shared" si="215"/>
        <v>2020</v>
      </c>
      <c r="AC474" s="5">
        <f t="shared" si="225"/>
        <v>42</v>
      </c>
      <c r="AF474" s="10">
        <v>77.400000000000006</v>
      </c>
      <c r="AG474" s="8">
        <f t="shared" si="216"/>
        <v>2905.1919104499552</v>
      </c>
      <c r="AL474" s="11">
        <f t="shared" si="203"/>
        <v>44118</v>
      </c>
      <c r="AM474" s="10">
        <v>911.25</v>
      </c>
      <c r="AN474" s="6">
        <v>5.5911999999999997</v>
      </c>
      <c r="AO474" s="8">
        <f t="shared" si="217"/>
        <v>231.10451587619104</v>
      </c>
      <c r="AS474" s="14">
        <f t="shared" si="198"/>
        <v>0.22009134157944812</v>
      </c>
      <c r="AT474" s="10">
        <v>374</v>
      </c>
      <c r="AU474" s="6">
        <v>10.51</v>
      </c>
      <c r="AV474" s="6">
        <f t="shared" si="223"/>
        <v>2.3131599999999999</v>
      </c>
      <c r="AW474" s="6">
        <f t="shared" si="218"/>
        <v>2.5936557999999987</v>
      </c>
      <c r="AX474" s="6">
        <f t="shared" si="224"/>
        <v>0.28049579999999885</v>
      </c>
      <c r="AY474" s="12">
        <f t="shared" si="219"/>
        <v>0.3337482403721731</v>
      </c>
      <c r="BB474" s="13">
        <f t="shared" si="220"/>
        <v>760.15297599999985</v>
      </c>
    </row>
    <row r="475" spans="1:54" x14ac:dyDescent="0.25">
      <c r="A475" s="1">
        <v>44119</v>
      </c>
      <c r="B475" s="6">
        <v>36.92</v>
      </c>
      <c r="C475" s="6">
        <v>33.770000000000003</v>
      </c>
      <c r="D475" s="6">
        <v>37.92</v>
      </c>
      <c r="E475" s="6">
        <f t="shared" si="204"/>
        <v>40.820312677023978</v>
      </c>
      <c r="F475" s="6">
        <v>36.956448769902508</v>
      </c>
      <c r="G475" s="6">
        <v>48.17</v>
      </c>
      <c r="H475" s="6">
        <v>33.17</v>
      </c>
      <c r="I475" s="6">
        <v>39.75</v>
      </c>
      <c r="J475" s="6">
        <v>31.82683696137202</v>
      </c>
      <c r="K475" s="6">
        <f t="shared" si="205"/>
        <v>-2.8299999999999983</v>
      </c>
      <c r="L475" s="7">
        <f t="shared" si="199"/>
        <v>7.9231630386279797</v>
      </c>
      <c r="M475" s="6">
        <f t="shared" si="200"/>
        <v>3.75</v>
      </c>
      <c r="N475" s="6">
        <f t="shared" si="201"/>
        <v>3.1499999999999986</v>
      </c>
      <c r="O475" s="6">
        <f t="shared" si="202"/>
        <v>0.60000000000000142</v>
      </c>
      <c r="P475" s="6">
        <f t="shared" si="221"/>
        <v>4.75</v>
      </c>
      <c r="Q475" s="6">
        <f t="shared" si="206"/>
        <v>7.650312677023976</v>
      </c>
      <c r="R475" s="6">
        <f t="shared" si="207"/>
        <v>3.7864487699025062</v>
      </c>
      <c r="S475" s="6">
        <f t="shared" si="222"/>
        <v>15</v>
      </c>
      <c r="T475" s="6">
        <f t="shared" si="208"/>
        <v>11.25</v>
      </c>
      <c r="U475" s="4" t="str">
        <f t="shared" si="209"/>
        <v>LOWER</v>
      </c>
      <c r="V475" s="8">
        <v>814.75</v>
      </c>
      <c r="W475" s="9">
        <f t="shared" si="210"/>
        <v>0.96355123009749377</v>
      </c>
      <c r="X475" s="6">
        <f t="shared" si="211"/>
        <v>40.857344252211938</v>
      </c>
      <c r="Y475" s="6">
        <f t="shared" si="212"/>
        <v>-2.9373442522119362</v>
      </c>
      <c r="Z475" s="6">
        <f t="shared" si="213"/>
        <v>3.90089548230943</v>
      </c>
      <c r="AA475" s="5">
        <f t="shared" si="214"/>
        <v>10</v>
      </c>
      <c r="AB475" s="5">
        <f t="shared" si="215"/>
        <v>2020</v>
      </c>
      <c r="AC475" s="5">
        <f t="shared" si="225"/>
        <v>42</v>
      </c>
      <c r="AF475" s="10">
        <v>77.47</v>
      </c>
      <c r="AG475" s="8">
        <f t="shared" si="216"/>
        <v>2863.0160862043476</v>
      </c>
      <c r="AL475" s="11">
        <f t="shared" si="203"/>
        <v>44119</v>
      </c>
      <c r="AM475" s="10">
        <v>900.75</v>
      </c>
      <c r="AN475" s="6">
        <v>5.6125999999999996</v>
      </c>
      <c r="AO475" s="8">
        <f t="shared" si="217"/>
        <v>229.31593034996473</v>
      </c>
      <c r="AS475" s="14">
        <f t="shared" si="198"/>
        <v>0.22309271523178814</v>
      </c>
      <c r="AT475" s="10">
        <v>382</v>
      </c>
      <c r="AU475" s="6">
        <v>10.57</v>
      </c>
      <c r="AV475" s="6">
        <f t="shared" si="223"/>
        <v>2.3580900000000007</v>
      </c>
      <c r="AW475" s="6">
        <f t="shared" si="218"/>
        <v>2.6402471999999992</v>
      </c>
      <c r="AX475" s="6">
        <f t="shared" si="224"/>
        <v>0.28215719999999855</v>
      </c>
      <c r="AY475" s="12">
        <f t="shared" si="219"/>
        <v>0.32486703407778206</v>
      </c>
      <c r="BB475" s="13">
        <f t="shared" si="220"/>
        <v>744.50017400000002</v>
      </c>
    </row>
    <row r="476" spans="1:54" x14ac:dyDescent="0.25">
      <c r="A476" s="1">
        <v>44120</v>
      </c>
      <c r="B476" s="6">
        <v>36.74</v>
      </c>
      <c r="C476" s="6">
        <v>33.590000000000003</v>
      </c>
      <c r="D476" s="6">
        <v>37.74</v>
      </c>
      <c r="E476" s="6">
        <f t="shared" si="204"/>
        <v>40.673028728980313</v>
      </c>
      <c r="F476" s="6">
        <v>36.809031208071048</v>
      </c>
      <c r="G476" s="6">
        <v>47.99</v>
      </c>
      <c r="H476" s="6">
        <v>32.99</v>
      </c>
      <c r="I476" s="6">
        <v>39.25</v>
      </c>
      <c r="J476" s="6">
        <v>31.38825076214054</v>
      </c>
      <c r="K476" s="6">
        <f t="shared" si="205"/>
        <v>-2.509999999999998</v>
      </c>
      <c r="L476" s="7">
        <f t="shared" si="199"/>
        <v>7.8617492378594598</v>
      </c>
      <c r="M476" s="6">
        <f t="shared" si="200"/>
        <v>3.75</v>
      </c>
      <c r="N476" s="6">
        <f t="shared" si="201"/>
        <v>3.1499999999999986</v>
      </c>
      <c r="O476" s="6">
        <f t="shared" si="202"/>
        <v>0.60000000000000142</v>
      </c>
      <c r="P476" s="6">
        <f t="shared" si="221"/>
        <v>4.75</v>
      </c>
      <c r="Q476" s="6">
        <f t="shared" si="206"/>
        <v>7.683028728980311</v>
      </c>
      <c r="R476" s="6">
        <f t="shared" si="207"/>
        <v>3.8190312080710456</v>
      </c>
      <c r="S476" s="6">
        <f t="shared" si="222"/>
        <v>15</v>
      </c>
      <c r="T476" s="6">
        <f t="shared" si="208"/>
        <v>11.25</v>
      </c>
      <c r="U476" s="4" t="str">
        <f t="shared" si="209"/>
        <v>LOWER</v>
      </c>
      <c r="V476" s="8">
        <v>811.5</v>
      </c>
      <c r="W476" s="9">
        <f t="shared" si="210"/>
        <v>0.93096879192895443</v>
      </c>
      <c r="X476" s="6">
        <f t="shared" si="211"/>
        <v>40.709926690380478</v>
      </c>
      <c r="Y476" s="6">
        <f t="shared" si="212"/>
        <v>-2.9699266903804755</v>
      </c>
      <c r="Z476" s="6">
        <f t="shared" si="213"/>
        <v>3.90089548230943</v>
      </c>
      <c r="AA476" s="5">
        <f t="shared" si="214"/>
        <v>10</v>
      </c>
      <c r="AB476" s="5">
        <f t="shared" si="215"/>
        <v>2020</v>
      </c>
      <c r="AC476" s="5">
        <f t="shared" si="225"/>
        <v>42</v>
      </c>
      <c r="AF476" s="10">
        <v>77.367999999999995</v>
      </c>
      <c r="AG476" s="8">
        <f t="shared" si="216"/>
        <v>2847.8411265060404</v>
      </c>
      <c r="AL476" s="11">
        <f t="shared" si="203"/>
        <v>44120</v>
      </c>
      <c r="AM476" s="10">
        <v>897.5</v>
      </c>
      <c r="AN476" s="6">
        <v>5.6428000000000003</v>
      </c>
      <c r="AO476" s="8">
        <f t="shared" si="217"/>
        <v>229.71797432847899</v>
      </c>
      <c r="AS476" s="14">
        <f t="shared" si="198"/>
        <v>0.22612727272727293</v>
      </c>
      <c r="AT476" s="10">
        <v>378</v>
      </c>
      <c r="AU476" s="6">
        <v>10.45</v>
      </c>
      <c r="AV476" s="6">
        <f t="shared" si="223"/>
        <v>2.363030000000002</v>
      </c>
      <c r="AW476" s="6">
        <f t="shared" si="218"/>
        <v>2.6456084000000004</v>
      </c>
      <c r="AX476" s="6">
        <f t="shared" si="224"/>
        <v>0.28257839999999845</v>
      </c>
      <c r="AY476" s="12">
        <f t="shared" si="219"/>
        <v>0.32610506479496387</v>
      </c>
      <c r="BB476" s="13">
        <f t="shared" si="220"/>
        <v>740.53185800000006</v>
      </c>
    </row>
    <row r="477" spans="1:54" x14ac:dyDescent="0.25">
      <c r="A477" s="1">
        <v>44123</v>
      </c>
      <c r="B477" s="6">
        <v>36.28</v>
      </c>
      <c r="C477" s="6">
        <v>33.130000000000003</v>
      </c>
      <c r="D477" s="6">
        <v>37.28</v>
      </c>
      <c r="E477" s="6">
        <f t="shared" si="204"/>
        <v>40.163199678059954</v>
      </c>
      <c r="F477" s="6">
        <v>36.29873964788522</v>
      </c>
      <c r="G477" s="6">
        <v>47.53</v>
      </c>
      <c r="H477" s="6">
        <v>32.53</v>
      </c>
      <c r="I477" s="6">
        <v>38.5</v>
      </c>
      <c r="J477" s="6">
        <v>30.38565500961527</v>
      </c>
      <c r="K477" s="6">
        <f t="shared" si="205"/>
        <v>-2.2199999999999989</v>
      </c>
      <c r="L477" s="7">
        <f t="shared" si="199"/>
        <v>8.1143449903847298</v>
      </c>
      <c r="M477" s="6">
        <f t="shared" si="200"/>
        <v>3.75</v>
      </c>
      <c r="N477" s="6">
        <f t="shared" si="201"/>
        <v>3.1499999999999986</v>
      </c>
      <c r="O477" s="6">
        <f t="shared" si="202"/>
        <v>0.60000000000000142</v>
      </c>
      <c r="P477" s="6">
        <f t="shared" si="221"/>
        <v>4.75</v>
      </c>
      <c r="Q477" s="6">
        <f t="shared" si="206"/>
        <v>7.6331996780599525</v>
      </c>
      <c r="R477" s="6">
        <f t="shared" si="207"/>
        <v>3.7687396478852193</v>
      </c>
      <c r="S477" s="6">
        <f t="shared" si="222"/>
        <v>15</v>
      </c>
      <c r="T477" s="6">
        <f t="shared" si="208"/>
        <v>11.25</v>
      </c>
      <c r="U477" s="4" t="str">
        <f t="shared" si="209"/>
        <v>LOWER</v>
      </c>
      <c r="V477" s="8">
        <v>800.25</v>
      </c>
      <c r="W477" s="9">
        <f t="shared" si="210"/>
        <v>0.98126035211478069</v>
      </c>
      <c r="X477" s="6">
        <f t="shared" si="211"/>
        <v>40.19963513019465</v>
      </c>
      <c r="Y477" s="6">
        <f t="shared" si="212"/>
        <v>-2.9196351301946493</v>
      </c>
      <c r="Z477" s="6">
        <f t="shared" si="213"/>
        <v>3.90089548230943</v>
      </c>
      <c r="AA477" s="5">
        <f t="shared" si="214"/>
        <v>10</v>
      </c>
      <c r="AB477" s="5">
        <f t="shared" si="215"/>
        <v>2020</v>
      </c>
      <c r="AC477" s="5">
        <f t="shared" si="225"/>
        <v>43</v>
      </c>
      <c r="AF477" s="10">
        <v>77.569999999999993</v>
      </c>
      <c r="AG477" s="8">
        <f t="shared" si="216"/>
        <v>2815.6932344864563</v>
      </c>
      <c r="AL477" s="11">
        <f t="shared" si="203"/>
        <v>44123</v>
      </c>
      <c r="AM477" s="10">
        <v>886.25</v>
      </c>
      <c r="AN477" s="6">
        <v>5.6069000000000004</v>
      </c>
      <c r="AO477" s="8">
        <f t="shared" si="217"/>
        <v>225.39533421148846</v>
      </c>
      <c r="AS477" s="14">
        <f t="shared" si="198"/>
        <v>0.22126033834586467</v>
      </c>
      <c r="AT477" s="10">
        <v>388</v>
      </c>
      <c r="AU477" s="6">
        <v>10.64</v>
      </c>
      <c r="AV477" s="6">
        <f t="shared" si="223"/>
        <v>2.3542100000000001</v>
      </c>
      <c r="AW477" s="6">
        <f t="shared" si="218"/>
        <v>2.6378647999999991</v>
      </c>
      <c r="AX477" s="6">
        <f t="shared" si="224"/>
        <v>0.28365479999999899</v>
      </c>
      <c r="AY477" s="12">
        <f t="shared" si="219"/>
        <v>0.3176559333550853</v>
      </c>
      <c r="BB477" s="13">
        <f t="shared" si="220"/>
        <v>730.39060600000005</v>
      </c>
    </row>
    <row r="478" spans="1:54" x14ac:dyDescent="0.25">
      <c r="A478" s="1">
        <v>44124</v>
      </c>
      <c r="B478" s="6">
        <v>37.06</v>
      </c>
      <c r="C478" s="6">
        <v>33.909999999999997</v>
      </c>
      <c r="D478" s="6">
        <v>38.06</v>
      </c>
      <c r="E478" s="6">
        <f t="shared" si="204"/>
        <v>40.808983142559079</v>
      </c>
      <c r="F478" s="6">
        <v>37.45540051763976</v>
      </c>
      <c r="G478" s="6">
        <v>48.31</v>
      </c>
      <c r="H478" s="6">
        <v>33.31</v>
      </c>
      <c r="I478" s="6">
        <v>39.25</v>
      </c>
      <c r="J478" s="6">
        <v>31.282241237445383</v>
      </c>
      <c r="K478" s="6">
        <f t="shared" si="205"/>
        <v>-2.1899999999999977</v>
      </c>
      <c r="L478" s="7">
        <f t="shared" si="199"/>
        <v>7.9677587625546167</v>
      </c>
      <c r="M478" s="6">
        <f t="shared" si="200"/>
        <v>3.75</v>
      </c>
      <c r="N478" s="6">
        <f t="shared" si="201"/>
        <v>3.1500000000000057</v>
      </c>
      <c r="O478" s="6">
        <f t="shared" si="202"/>
        <v>0.59999999999999432</v>
      </c>
      <c r="P478" s="6">
        <f t="shared" si="221"/>
        <v>4.75</v>
      </c>
      <c r="Q478" s="6">
        <f t="shared" si="206"/>
        <v>7.4989831425590765</v>
      </c>
      <c r="R478" s="6">
        <f t="shared" si="207"/>
        <v>4.1454005176397573</v>
      </c>
      <c r="S478" s="6">
        <f t="shared" si="222"/>
        <v>15</v>
      </c>
      <c r="T478" s="6">
        <f t="shared" si="208"/>
        <v>11.25</v>
      </c>
      <c r="U478" s="4" t="str">
        <f t="shared" si="209"/>
        <v>LOWER</v>
      </c>
      <c r="V478" s="8">
        <v>825.75</v>
      </c>
      <c r="W478" s="9">
        <f t="shared" si="210"/>
        <v>0.60459948236024275</v>
      </c>
      <c r="X478" s="6">
        <f t="shared" si="211"/>
        <v>40.846004439763369</v>
      </c>
      <c r="Y478" s="6">
        <f t="shared" si="212"/>
        <v>-2.7860044397633672</v>
      </c>
      <c r="Z478" s="6">
        <f t="shared" si="213"/>
        <v>3.3906039221236099</v>
      </c>
      <c r="AA478" s="5">
        <f t="shared" si="214"/>
        <v>10</v>
      </c>
      <c r="AB478" s="5">
        <f t="shared" si="215"/>
        <v>2020</v>
      </c>
      <c r="AC478" s="5">
        <f t="shared" si="225"/>
        <v>43</v>
      </c>
      <c r="AF478" s="10">
        <v>77.507000000000005</v>
      </c>
      <c r="AG478" s="8">
        <f t="shared" si="216"/>
        <v>2903.0557279207051</v>
      </c>
      <c r="AL478" s="11">
        <f t="shared" si="203"/>
        <v>44124</v>
      </c>
      <c r="AM478" s="10">
        <v>900.5</v>
      </c>
      <c r="AN478" s="6">
        <v>5.6054000000000004</v>
      </c>
      <c r="AO478" s="8">
        <f t="shared" si="217"/>
        <v>228.95819328664965</v>
      </c>
      <c r="AS478" s="14">
        <f t="shared" si="198"/>
        <v>0.21619832402234623</v>
      </c>
      <c r="AT478" s="10">
        <v>387</v>
      </c>
      <c r="AU478" s="6">
        <v>10.74</v>
      </c>
      <c r="AV478" s="6">
        <f t="shared" si="223"/>
        <v>2.3219699999999985</v>
      </c>
      <c r="AW478" s="6">
        <f t="shared" si="218"/>
        <v>2.6037996000000003</v>
      </c>
      <c r="AX478" s="6">
        <f t="shared" si="224"/>
        <v>0.28182960000000179</v>
      </c>
      <c r="AY478" s="12">
        <f t="shared" si="219"/>
        <v>0.32284825903985842</v>
      </c>
      <c r="BB478" s="13">
        <f t="shared" si="220"/>
        <v>747.58664199999987</v>
      </c>
    </row>
    <row r="479" spans="1:54" x14ac:dyDescent="0.25">
      <c r="A479" s="1">
        <v>44125</v>
      </c>
      <c r="B479" s="6">
        <v>36.950000000000003</v>
      </c>
      <c r="C479" s="6">
        <v>33.799999999999997</v>
      </c>
      <c r="D479" s="6">
        <v>37.950000000000003</v>
      </c>
      <c r="E479" s="6">
        <f t="shared" si="204"/>
        <v>40.944937556137845</v>
      </c>
      <c r="F479" s="6">
        <v>37.682196766611241</v>
      </c>
      <c r="G479" s="6">
        <v>48.2</v>
      </c>
      <c r="H479" s="6">
        <v>33.200000000000003</v>
      </c>
      <c r="I479" s="6">
        <v>39.75</v>
      </c>
      <c r="J479" s="6">
        <v>31.68903879615981</v>
      </c>
      <c r="K479" s="6">
        <f t="shared" si="205"/>
        <v>-2.7999999999999972</v>
      </c>
      <c r="L479" s="7">
        <f t="shared" si="199"/>
        <v>8.0609612038401899</v>
      </c>
      <c r="M479" s="6">
        <f t="shared" si="200"/>
        <v>3.75</v>
      </c>
      <c r="N479" s="6">
        <f t="shared" si="201"/>
        <v>3.1500000000000057</v>
      </c>
      <c r="O479" s="6">
        <f t="shared" si="202"/>
        <v>0.59999999999999432</v>
      </c>
      <c r="P479" s="6">
        <f t="shared" si="221"/>
        <v>4.75</v>
      </c>
      <c r="Q479" s="6">
        <f t="shared" si="206"/>
        <v>7.7449375561378417</v>
      </c>
      <c r="R479" s="6">
        <f t="shared" si="207"/>
        <v>4.4821967666112386</v>
      </c>
      <c r="S479" s="6">
        <f t="shared" si="222"/>
        <v>15</v>
      </c>
      <c r="T479" s="6">
        <f t="shared" si="208"/>
        <v>11.25</v>
      </c>
      <c r="U479" s="4" t="str">
        <f t="shared" si="209"/>
        <v>LOWER</v>
      </c>
      <c r="V479" s="8">
        <v>830.75</v>
      </c>
      <c r="W479" s="9">
        <f t="shared" si="210"/>
        <v>0.26780323338876144</v>
      </c>
      <c r="X479" s="6">
        <f t="shared" si="211"/>
        <v>40.982082189146254</v>
      </c>
      <c r="Y479" s="6">
        <f t="shared" si="212"/>
        <v>-3.0320821891462515</v>
      </c>
      <c r="Z479" s="6">
        <f t="shared" si="213"/>
        <v>3.2998854225350129</v>
      </c>
      <c r="AA479" s="5">
        <f t="shared" si="214"/>
        <v>10</v>
      </c>
      <c r="AB479" s="5">
        <f t="shared" si="215"/>
        <v>2020</v>
      </c>
      <c r="AC479" s="5">
        <f t="shared" si="225"/>
        <v>43</v>
      </c>
      <c r="AF479" s="10">
        <v>77.67</v>
      </c>
      <c r="AG479" s="8">
        <f t="shared" si="216"/>
        <v>2926.7762228626948</v>
      </c>
      <c r="AL479" s="11">
        <f t="shared" si="203"/>
        <v>44125</v>
      </c>
      <c r="AM479" s="10">
        <v>903.5</v>
      </c>
      <c r="AN479" s="6">
        <v>5.6066000000000003</v>
      </c>
      <c r="AO479" s="8">
        <f t="shared" si="217"/>
        <v>229.77014200166744</v>
      </c>
      <c r="AS479" s="14">
        <f t="shared" si="198"/>
        <v>0.22121996303142322</v>
      </c>
      <c r="AT479" s="10">
        <v>394</v>
      </c>
      <c r="AU479" s="6">
        <v>10.82</v>
      </c>
      <c r="AV479" s="6">
        <f t="shared" si="223"/>
        <v>2.3935999999999993</v>
      </c>
      <c r="AW479" s="6">
        <f t="shared" si="218"/>
        <v>2.6756869999999999</v>
      </c>
      <c r="AX479" s="6">
        <f t="shared" si="224"/>
        <v>0.28208700000000064</v>
      </c>
      <c r="AY479" s="12">
        <f t="shared" si="219"/>
        <v>0.31829644054880857</v>
      </c>
      <c r="BB479" s="13">
        <f t="shared" si="220"/>
        <v>745.16155999999989</v>
      </c>
    </row>
    <row r="480" spans="1:54" x14ac:dyDescent="0.25">
      <c r="A480" s="1">
        <v>44126</v>
      </c>
      <c r="B480" s="6">
        <v>37.44</v>
      </c>
      <c r="C480" s="6">
        <v>34.29</v>
      </c>
      <c r="D480" s="6">
        <v>38.44</v>
      </c>
      <c r="E480" s="6">
        <f t="shared" si="204"/>
        <v>41.5000847449178</v>
      </c>
      <c r="F480" s="6">
        <v>38.135789264554198</v>
      </c>
      <c r="G480" s="6">
        <v>48.69</v>
      </c>
      <c r="H480" s="6">
        <v>33.69</v>
      </c>
      <c r="I480" s="6">
        <v>40</v>
      </c>
      <c r="J480" s="6">
        <v>32.221879245398597</v>
      </c>
      <c r="K480" s="6">
        <f t="shared" si="205"/>
        <v>-2.5600000000000023</v>
      </c>
      <c r="L480" s="7">
        <f t="shared" si="199"/>
        <v>7.7781207546014031</v>
      </c>
      <c r="M480" s="6">
        <f t="shared" si="200"/>
        <v>3.75</v>
      </c>
      <c r="N480" s="6">
        <f t="shared" si="201"/>
        <v>3.1499999999999986</v>
      </c>
      <c r="O480" s="6">
        <f t="shared" si="202"/>
        <v>0.60000000000000142</v>
      </c>
      <c r="P480" s="6">
        <f t="shared" si="221"/>
        <v>4.75</v>
      </c>
      <c r="Q480" s="6">
        <f t="shared" si="206"/>
        <v>7.8100847449178019</v>
      </c>
      <c r="R480" s="6">
        <f t="shared" si="207"/>
        <v>4.4457892645542003</v>
      </c>
      <c r="S480" s="6">
        <f t="shared" si="222"/>
        <v>15</v>
      </c>
      <c r="T480" s="6">
        <f t="shared" si="208"/>
        <v>11.25</v>
      </c>
      <c r="U480" s="4" t="str">
        <f t="shared" si="209"/>
        <v>LOWER</v>
      </c>
      <c r="V480" s="8">
        <v>840.75</v>
      </c>
      <c r="W480" s="9">
        <f t="shared" si="210"/>
        <v>0.30421073544579968</v>
      </c>
      <c r="X480" s="6">
        <f t="shared" si="211"/>
        <v>41.537732999126376</v>
      </c>
      <c r="Y480" s="6">
        <f t="shared" si="212"/>
        <v>-3.0977329991263787</v>
      </c>
      <c r="Z480" s="6">
        <f t="shared" si="213"/>
        <v>3.4019437345721784</v>
      </c>
      <c r="AA480" s="5">
        <f t="shared" si="214"/>
        <v>10</v>
      </c>
      <c r="AB480" s="5">
        <f t="shared" si="215"/>
        <v>2020</v>
      </c>
      <c r="AC480" s="5">
        <f t="shared" si="225"/>
        <v>43</v>
      </c>
      <c r="AF480" s="10">
        <v>77.989999999999995</v>
      </c>
      <c r="AG480" s="8">
        <f t="shared" si="216"/>
        <v>2974.2102047425815</v>
      </c>
      <c r="AL480" s="11">
        <f t="shared" si="203"/>
        <v>44126</v>
      </c>
      <c r="AM480" s="10">
        <v>915.75</v>
      </c>
      <c r="AN480" s="6">
        <v>5.5892999999999997</v>
      </c>
      <c r="AO480" s="8">
        <f t="shared" si="217"/>
        <v>232.16685105201708</v>
      </c>
      <c r="AS480" s="14">
        <f t="shared" ref="AS480:AS543" si="226">AV480/AU480</f>
        <v>0.23075922509225102</v>
      </c>
      <c r="AT480" s="10">
        <v>397</v>
      </c>
      <c r="AU480" s="6">
        <v>10.84</v>
      </c>
      <c r="AV480" s="6">
        <f t="shared" si="223"/>
        <v>2.5014300000000009</v>
      </c>
      <c r="AW480" s="6">
        <f t="shared" si="218"/>
        <v>2.7823704000000014</v>
      </c>
      <c r="AX480" s="6">
        <f t="shared" si="224"/>
        <v>0.28094040000000042</v>
      </c>
      <c r="AY480" s="12">
        <f t="shared" si="219"/>
        <v>0.31951031292532878</v>
      </c>
      <c r="BB480" s="13">
        <f t="shared" si="220"/>
        <v>755.9641979999999</v>
      </c>
    </row>
    <row r="481" spans="1:54" x14ac:dyDescent="0.25">
      <c r="A481" s="1">
        <v>44127</v>
      </c>
      <c r="B481" s="6">
        <v>37.86</v>
      </c>
      <c r="C481" s="6">
        <v>34.71</v>
      </c>
      <c r="D481" s="6">
        <v>38.86</v>
      </c>
      <c r="E481" s="6">
        <f t="shared" si="204"/>
        <v>41.783323106540223</v>
      </c>
      <c r="F481" s="6">
        <v>38.124449452105623</v>
      </c>
      <c r="G481" s="6">
        <v>49.11</v>
      </c>
      <c r="H481" s="6">
        <v>34.11</v>
      </c>
      <c r="I481" s="6">
        <v>40</v>
      </c>
      <c r="J481" s="6">
        <v>32.128104005923596</v>
      </c>
      <c r="K481" s="6">
        <f t="shared" si="205"/>
        <v>-2.1400000000000006</v>
      </c>
      <c r="L481" s="7">
        <f t="shared" si="199"/>
        <v>7.8718959940764037</v>
      </c>
      <c r="M481" s="6">
        <f t="shared" si="200"/>
        <v>3.75</v>
      </c>
      <c r="N481" s="6">
        <f t="shared" si="201"/>
        <v>3.1499999999999986</v>
      </c>
      <c r="O481" s="6">
        <f t="shared" si="202"/>
        <v>0.60000000000000142</v>
      </c>
      <c r="P481" s="6">
        <f t="shared" si="221"/>
        <v>4.75</v>
      </c>
      <c r="Q481" s="6">
        <f t="shared" si="206"/>
        <v>7.6733231065402236</v>
      </c>
      <c r="R481" s="6">
        <f t="shared" si="207"/>
        <v>4.0144494521056231</v>
      </c>
      <c r="S481" s="6">
        <f t="shared" si="222"/>
        <v>15</v>
      </c>
      <c r="T481" s="6">
        <f t="shared" si="208"/>
        <v>11.25</v>
      </c>
      <c r="U481" s="4" t="str">
        <f t="shared" si="209"/>
        <v>LOWER</v>
      </c>
      <c r="V481" s="8">
        <v>840.5</v>
      </c>
      <c r="W481" s="9">
        <f t="shared" si="210"/>
        <v>0.7355505478943769</v>
      </c>
      <c r="X481" s="6">
        <f t="shared" si="211"/>
        <v>41.821228310340729</v>
      </c>
      <c r="Y481" s="6">
        <f t="shared" si="212"/>
        <v>-2.9612283103407293</v>
      </c>
      <c r="Z481" s="6">
        <f t="shared" si="213"/>
        <v>3.6967788582351062</v>
      </c>
      <c r="AA481" s="5">
        <f t="shared" si="214"/>
        <v>10</v>
      </c>
      <c r="AB481" s="5">
        <f t="shared" si="215"/>
        <v>2020</v>
      </c>
      <c r="AC481" s="5">
        <f t="shared" si="225"/>
        <v>43</v>
      </c>
      <c r="AF481" s="10">
        <v>78.12</v>
      </c>
      <c r="AG481" s="8">
        <f t="shared" si="216"/>
        <v>2978.2819911984911</v>
      </c>
      <c r="AL481" s="11">
        <f t="shared" si="203"/>
        <v>44127</v>
      </c>
      <c r="AM481" s="10">
        <v>922</v>
      </c>
      <c r="AN481" s="6">
        <v>5.6174999999999997</v>
      </c>
      <c r="AO481" s="8">
        <f t="shared" si="217"/>
        <v>234.93075003333908</v>
      </c>
      <c r="AS481" s="14">
        <f t="shared" si="226"/>
        <v>0.23259323583181007</v>
      </c>
      <c r="AT481" s="10">
        <v>401</v>
      </c>
      <c r="AU481" s="6">
        <v>10.94</v>
      </c>
      <c r="AV481" s="6">
        <f t="shared" si="223"/>
        <v>2.544570000000002</v>
      </c>
      <c r="AW481" s="6">
        <f t="shared" si="218"/>
        <v>2.8245276000000015</v>
      </c>
      <c r="AX481" s="6">
        <f t="shared" si="224"/>
        <v>0.27995759999999947</v>
      </c>
      <c r="AY481" s="12">
        <f t="shared" si="219"/>
        <v>0.31975612713959017</v>
      </c>
      <c r="BB481" s="13">
        <f t="shared" si="220"/>
        <v>765.22360200000003</v>
      </c>
    </row>
    <row r="482" spans="1:54" x14ac:dyDescent="0.25">
      <c r="A482" s="1">
        <v>44130</v>
      </c>
      <c r="B482" s="6">
        <v>38.21</v>
      </c>
      <c r="C482" s="6">
        <v>35.06</v>
      </c>
      <c r="D482" s="6">
        <v>39.21</v>
      </c>
      <c r="E482" s="6">
        <f t="shared" si="204"/>
        <v>42.327140760855279</v>
      </c>
      <c r="F482" s="6">
        <v>38.555362325151435</v>
      </c>
      <c r="G482" s="6">
        <v>49.46</v>
      </c>
      <c r="H482" s="6">
        <v>34.46</v>
      </c>
      <c r="I482" s="6">
        <v>41.5</v>
      </c>
      <c r="J482" s="6">
        <v>33.439235555775603</v>
      </c>
      <c r="K482" s="6">
        <f t="shared" si="205"/>
        <v>-3.2899999999999991</v>
      </c>
      <c r="L482" s="7">
        <f t="shared" si="199"/>
        <v>8.0607644442243966</v>
      </c>
      <c r="M482" s="6">
        <f t="shared" si="200"/>
        <v>3.75</v>
      </c>
      <c r="N482" s="6">
        <f t="shared" si="201"/>
        <v>3.1499999999999986</v>
      </c>
      <c r="O482" s="6">
        <f t="shared" si="202"/>
        <v>0.60000000000000142</v>
      </c>
      <c r="P482" s="6">
        <f t="shared" si="221"/>
        <v>4.75</v>
      </c>
      <c r="Q482" s="6">
        <f t="shared" si="206"/>
        <v>7.8671407608552784</v>
      </c>
      <c r="R482" s="6">
        <f t="shared" si="207"/>
        <v>4.0953623251514344</v>
      </c>
      <c r="S482" s="6">
        <f t="shared" si="222"/>
        <v>15</v>
      </c>
      <c r="T482" s="6">
        <f t="shared" si="208"/>
        <v>11.25</v>
      </c>
      <c r="U482" s="4" t="str">
        <f t="shared" si="209"/>
        <v>LOWER</v>
      </c>
      <c r="V482" s="8">
        <v>850</v>
      </c>
      <c r="W482" s="9">
        <f t="shared" si="210"/>
        <v>0.65463767484856561</v>
      </c>
      <c r="X482" s="6">
        <f t="shared" si="211"/>
        <v>42.365539307872275</v>
      </c>
      <c r="Y482" s="6">
        <f t="shared" si="212"/>
        <v>-3.1555393078722744</v>
      </c>
      <c r="Z482" s="6">
        <f t="shared" si="213"/>
        <v>3.81017698272084</v>
      </c>
      <c r="AA482" s="5">
        <f t="shared" si="214"/>
        <v>10</v>
      </c>
      <c r="AB482" s="5">
        <f t="shared" si="215"/>
        <v>2020</v>
      </c>
      <c r="AC482" s="5">
        <f t="shared" si="225"/>
        <v>44</v>
      </c>
      <c r="AF482" s="10">
        <v>78.084000000000003</v>
      </c>
      <c r="AG482" s="8">
        <f t="shared" si="216"/>
        <v>3010.5569117971249</v>
      </c>
      <c r="AL482" s="11">
        <f t="shared" si="203"/>
        <v>44130</v>
      </c>
      <c r="AM482" s="10">
        <v>934</v>
      </c>
      <c r="AN482" s="6">
        <v>5.6228999999999996</v>
      </c>
      <c r="AO482" s="8">
        <f t="shared" si="217"/>
        <v>238.21719097423505</v>
      </c>
      <c r="AS482" s="14">
        <f t="shared" si="226"/>
        <v>0.23926478616924488</v>
      </c>
      <c r="AT482" s="10">
        <v>405</v>
      </c>
      <c r="AU482" s="6">
        <v>10.99</v>
      </c>
      <c r="AV482" s="6">
        <f t="shared" si="223"/>
        <v>2.6295200000000012</v>
      </c>
      <c r="AW482" s="6">
        <f t="shared" si="218"/>
        <v>2.908658599999999</v>
      </c>
      <c r="AX482" s="6">
        <f t="shared" si="224"/>
        <v>0.27913859999999779</v>
      </c>
      <c r="AY482" s="12">
        <f t="shared" si="219"/>
        <v>0.31959877238246587</v>
      </c>
      <c r="BB482" s="13">
        <f t="shared" si="220"/>
        <v>772.93977200000006</v>
      </c>
    </row>
    <row r="483" spans="1:54" x14ac:dyDescent="0.25">
      <c r="A483" s="1">
        <v>44131</v>
      </c>
      <c r="B483" s="6">
        <v>37.86</v>
      </c>
      <c r="C483" s="6">
        <v>34.71</v>
      </c>
      <c r="D483" s="6">
        <v>38.86</v>
      </c>
      <c r="E483" s="6">
        <f t="shared" si="204"/>
        <v>41.896618451189191</v>
      </c>
      <c r="F483" s="6">
        <v>38.135789264554198</v>
      </c>
      <c r="G483" s="6">
        <v>49.11</v>
      </c>
      <c r="H483" s="6">
        <v>34.11</v>
      </c>
      <c r="I483" s="6">
        <v>41.5</v>
      </c>
      <c r="J483" s="6">
        <v>33.3680998847247</v>
      </c>
      <c r="K483" s="6">
        <f t="shared" si="205"/>
        <v>-3.6400000000000006</v>
      </c>
      <c r="L483" s="7">
        <f t="shared" si="199"/>
        <v>8.1319001152753003</v>
      </c>
      <c r="M483" s="6">
        <f t="shared" si="200"/>
        <v>3.75</v>
      </c>
      <c r="N483" s="6">
        <f t="shared" si="201"/>
        <v>3.1499999999999986</v>
      </c>
      <c r="O483" s="6">
        <f t="shared" si="202"/>
        <v>0.60000000000000142</v>
      </c>
      <c r="P483" s="6">
        <f t="shared" si="221"/>
        <v>4.75</v>
      </c>
      <c r="Q483" s="6">
        <f t="shared" si="206"/>
        <v>7.7866184511891916</v>
      </c>
      <c r="R483" s="6">
        <f t="shared" si="207"/>
        <v>4.0257892645541986</v>
      </c>
      <c r="S483" s="6">
        <f t="shared" si="222"/>
        <v>15</v>
      </c>
      <c r="T483" s="6">
        <f t="shared" si="208"/>
        <v>11.25</v>
      </c>
      <c r="U483" s="4" t="str">
        <f t="shared" si="209"/>
        <v>LOWER</v>
      </c>
      <c r="V483" s="8">
        <v>840.75</v>
      </c>
      <c r="W483" s="9">
        <f t="shared" si="210"/>
        <v>0.72421073544580139</v>
      </c>
      <c r="X483" s="6">
        <f t="shared" si="211"/>
        <v>41.934626434826463</v>
      </c>
      <c r="Y483" s="6">
        <f t="shared" si="212"/>
        <v>-3.0746264348264631</v>
      </c>
      <c r="Z483" s="6">
        <f t="shared" si="213"/>
        <v>3.7988371702722645</v>
      </c>
      <c r="AA483" s="5">
        <f t="shared" si="214"/>
        <v>10</v>
      </c>
      <c r="AB483" s="5">
        <f t="shared" si="215"/>
        <v>2020</v>
      </c>
      <c r="AC483" s="5">
        <f t="shared" si="225"/>
        <v>44</v>
      </c>
      <c r="AF483" s="10">
        <v>78.3</v>
      </c>
      <c r="AG483" s="8">
        <f t="shared" si="216"/>
        <v>2986.0322994145931</v>
      </c>
      <c r="AL483" s="11">
        <f t="shared" si="203"/>
        <v>44131</v>
      </c>
      <c r="AM483" s="10">
        <v>924.5</v>
      </c>
      <c r="AN483" s="6">
        <v>5.7054999999999998</v>
      </c>
      <c r="AO483" s="8">
        <f t="shared" si="217"/>
        <v>239.25801112390243</v>
      </c>
      <c r="AS483" s="14">
        <f t="shared" si="226"/>
        <v>0.23054670329670338</v>
      </c>
      <c r="AT483" s="10">
        <v>399</v>
      </c>
      <c r="AU483" s="6">
        <v>10.92</v>
      </c>
      <c r="AV483" s="6">
        <f t="shared" si="223"/>
        <v>2.517570000000001</v>
      </c>
      <c r="AW483" s="6">
        <f t="shared" si="218"/>
        <v>2.7975276000000004</v>
      </c>
      <c r="AX483" s="6">
        <f t="shared" si="224"/>
        <v>0.27995759999999947</v>
      </c>
      <c r="AY483" s="12">
        <f t="shared" si="219"/>
        <v>0.3208446688859723</v>
      </c>
      <c r="BB483" s="13">
        <f t="shared" si="220"/>
        <v>765.22360200000003</v>
      </c>
    </row>
    <row r="484" spans="1:54" x14ac:dyDescent="0.25">
      <c r="A484" s="1">
        <v>44132</v>
      </c>
      <c r="B484" s="6">
        <v>37.17</v>
      </c>
      <c r="C484" s="6">
        <v>34.020000000000003</v>
      </c>
      <c r="D484" s="6">
        <v>38.17</v>
      </c>
      <c r="E484" s="6">
        <f t="shared" si="204"/>
        <v>41.05823290078682</v>
      </c>
      <c r="F484" s="6">
        <v>37.500759767434054</v>
      </c>
      <c r="G484" s="6">
        <v>48.42</v>
      </c>
      <c r="H484" s="6">
        <v>33.42</v>
      </c>
      <c r="I484" s="6">
        <v>42</v>
      </c>
      <c r="J484" s="6">
        <v>33.315135080018422</v>
      </c>
      <c r="K484" s="6">
        <f t="shared" si="205"/>
        <v>-4.8299999999999983</v>
      </c>
      <c r="L484" s="7">
        <f t="shared" si="199"/>
        <v>8.6848649199815782</v>
      </c>
      <c r="M484" s="6">
        <f t="shared" si="200"/>
        <v>3.75</v>
      </c>
      <c r="N484" s="6">
        <f t="shared" si="201"/>
        <v>3.1499999999999986</v>
      </c>
      <c r="O484" s="6">
        <f t="shared" si="202"/>
        <v>0.60000000000000142</v>
      </c>
      <c r="P484" s="6">
        <f t="shared" si="221"/>
        <v>4.75</v>
      </c>
      <c r="Q484" s="6">
        <f t="shared" si="206"/>
        <v>7.6382329007868179</v>
      </c>
      <c r="R484" s="6">
        <f t="shared" si="207"/>
        <v>4.0807597674340528</v>
      </c>
      <c r="S484" s="6">
        <f t="shared" si="222"/>
        <v>15</v>
      </c>
      <c r="T484" s="6">
        <f t="shared" si="208"/>
        <v>11.25</v>
      </c>
      <c r="U484" s="4" t="str">
        <f t="shared" si="209"/>
        <v>LOWER</v>
      </c>
      <c r="V484" s="8">
        <v>826.75</v>
      </c>
      <c r="W484" s="9">
        <f t="shared" si="210"/>
        <v>0.66924023256594722</v>
      </c>
      <c r="X484" s="6">
        <f t="shared" si="211"/>
        <v>41.095480313631995</v>
      </c>
      <c r="Y484" s="6">
        <f t="shared" si="212"/>
        <v>-2.9254803136319936</v>
      </c>
      <c r="Z484" s="6">
        <f t="shared" si="213"/>
        <v>3.5947205461979408</v>
      </c>
      <c r="AA484" s="5">
        <f t="shared" si="214"/>
        <v>10</v>
      </c>
      <c r="AB484" s="5">
        <f t="shared" si="215"/>
        <v>2020</v>
      </c>
      <c r="AC484" s="5">
        <f t="shared" si="225"/>
        <v>44</v>
      </c>
      <c r="AF484" s="10">
        <v>78.3</v>
      </c>
      <c r="AG484" s="8">
        <f t="shared" si="216"/>
        <v>2936.3094897900864</v>
      </c>
      <c r="AL484" s="11">
        <f t="shared" si="203"/>
        <v>44132</v>
      </c>
      <c r="AM484" s="10">
        <v>906</v>
      </c>
      <c r="AN484" s="6">
        <v>5.7457000000000003</v>
      </c>
      <c r="AO484" s="8">
        <f t="shared" si="217"/>
        <v>236.12230123803539</v>
      </c>
      <c r="AS484" s="14">
        <f t="shared" si="226"/>
        <v>0.23292897196261689</v>
      </c>
      <c r="AT484" s="10">
        <v>392</v>
      </c>
      <c r="AU484" s="6">
        <v>10.7</v>
      </c>
      <c r="AV484" s="6">
        <f t="shared" si="223"/>
        <v>2.4923400000000004</v>
      </c>
      <c r="AW484" s="6">
        <f t="shared" si="218"/>
        <v>2.7739122000000016</v>
      </c>
      <c r="AX484" s="6">
        <f t="shared" si="224"/>
        <v>0.28157220000000116</v>
      </c>
      <c r="AY484" s="12">
        <f t="shared" si="219"/>
        <v>0.32069355329923033</v>
      </c>
      <c r="BB484" s="13">
        <f t="shared" si="220"/>
        <v>750.01172400000007</v>
      </c>
    </row>
    <row r="485" spans="1:54" x14ac:dyDescent="0.25">
      <c r="A485" s="1">
        <v>44133</v>
      </c>
      <c r="B485" s="6">
        <v>36.81</v>
      </c>
      <c r="C485" s="6">
        <v>33.659999999999997</v>
      </c>
      <c r="D485" s="6">
        <v>37.81</v>
      </c>
      <c r="E485" s="6">
        <f t="shared" si="204"/>
        <v>40.525744780936655</v>
      </c>
      <c r="F485" s="6">
        <v>36.854390457865343</v>
      </c>
      <c r="G485" s="6">
        <v>48.06</v>
      </c>
      <c r="H485" s="6">
        <v>33.06</v>
      </c>
      <c r="I485" s="6">
        <v>42</v>
      </c>
      <c r="J485" s="6"/>
      <c r="K485" s="6">
        <f t="shared" si="205"/>
        <v>-5.1899999999999977</v>
      </c>
      <c r="L485" s="7" t="str">
        <f t="shared" si="199"/>
        <v/>
      </c>
      <c r="M485" s="6">
        <f t="shared" si="200"/>
        <v>3.75</v>
      </c>
      <c r="N485" s="6">
        <f t="shared" si="201"/>
        <v>3.1500000000000057</v>
      </c>
      <c r="O485" s="6">
        <f t="shared" si="202"/>
        <v>0.59999999999999432</v>
      </c>
      <c r="P485" s="6">
        <f t="shared" si="221"/>
        <v>4.75</v>
      </c>
      <c r="Q485" s="6">
        <f t="shared" si="206"/>
        <v>7.4657447809366531</v>
      </c>
      <c r="R485" s="6">
        <f t="shared" si="207"/>
        <v>3.7943904578653402</v>
      </c>
      <c r="S485" s="6">
        <f t="shared" si="222"/>
        <v>15</v>
      </c>
      <c r="T485" s="6">
        <f t="shared" si="208"/>
        <v>11.25</v>
      </c>
      <c r="U485" s="4" t="str">
        <f t="shared" si="209"/>
        <v>LOWER</v>
      </c>
      <c r="V485" s="8">
        <v>812.5</v>
      </c>
      <c r="W485" s="9">
        <f t="shared" si="210"/>
        <v>0.95560954213465976</v>
      </c>
      <c r="X485" s="6">
        <f t="shared" si="211"/>
        <v>40.562509128549017</v>
      </c>
      <c r="Y485" s="6">
        <f t="shared" si="212"/>
        <v>-2.7525091285490149</v>
      </c>
      <c r="Z485" s="6">
        <f t="shared" si="213"/>
        <v>3.7081186706836746</v>
      </c>
      <c r="AA485" s="5">
        <f t="shared" si="214"/>
        <v>10</v>
      </c>
      <c r="AB485" s="5">
        <f t="shared" si="215"/>
        <v>2020</v>
      </c>
      <c r="AC485" s="5">
        <f t="shared" si="225"/>
        <v>44</v>
      </c>
      <c r="AF485" s="10">
        <v>78.290000000000006</v>
      </c>
      <c r="AG485" s="8">
        <f t="shared" si="216"/>
        <v>2885.3302289462777</v>
      </c>
      <c r="AL485" s="11">
        <f t="shared" si="203"/>
        <v>44133</v>
      </c>
      <c r="AM485" s="10">
        <v>894.25</v>
      </c>
      <c r="AN485" s="6">
        <v>5.7789999999999999</v>
      </c>
      <c r="AO485" s="8">
        <f t="shared" si="217"/>
        <v>234.41074025388482</v>
      </c>
      <c r="AS485" s="14">
        <f t="shared" si="226"/>
        <v>0.23360412757973723</v>
      </c>
      <c r="AT485" s="10">
        <v>392</v>
      </c>
      <c r="AU485" s="6">
        <v>10.66</v>
      </c>
      <c r="AV485" s="6">
        <f t="shared" si="223"/>
        <v>2.490219999999999</v>
      </c>
      <c r="AW485" s="6">
        <f t="shared" si="218"/>
        <v>2.7726345999999999</v>
      </c>
      <c r="AX485" s="6">
        <f t="shared" si="224"/>
        <v>0.28241460000000096</v>
      </c>
      <c r="AY485" s="12">
        <f t="shared" si="219"/>
        <v>0.31857705989524199</v>
      </c>
      <c r="BB485" s="13">
        <f t="shared" si="220"/>
        <v>742.07509199999993</v>
      </c>
    </row>
    <row r="486" spans="1:54" x14ac:dyDescent="0.25">
      <c r="A486" s="1">
        <v>44134</v>
      </c>
      <c r="B486" s="6">
        <v>37.36</v>
      </c>
      <c r="C486" s="6">
        <v>34.21</v>
      </c>
      <c r="D486" s="6">
        <v>38.36</v>
      </c>
      <c r="E486" s="6">
        <f t="shared" si="204"/>
        <v>40.808983142559079</v>
      </c>
      <c r="F486" s="6">
        <v>37.353342205602594</v>
      </c>
      <c r="G486" s="6">
        <v>48.61</v>
      </c>
      <c r="H486" s="6">
        <v>33.61</v>
      </c>
      <c r="I486" s="6">
        <v>42</v>
      </c>
      <c r="J486" s="6">
        <v>32.858411016971218</v>
      </c>
      <c r="K486" s="6">
        <f t="shared" si="205"/>
        <v>-4.6400000000000006</v>
      </c>
      <c r="L486" s="7">
        <f t="shared" si="199"/>
        <v>9.1415889830287824</v>
      </c>
      <c r="M486" s="6">
        <f t="shared" si="200"/>
        <v>3.75</v>
      </c>
      <c r="N486" s="6">
        <f t="shared" si="201"/>
        <v>3.1499999999999986</v>
      </c>
      <c r="O486" s="6">
        <f t="shared" si="202"/>
        <v>0.60000000000000142</v>
      </c>
      <c r="P486" s="6">
        <f t="shared" si="221"/>
        <v>4.75</v>
      </c>
      <c r="Q486" s="6">
        <f t="shared" si="206"/>
        <v>7.1989831425590793</v>
      </c>
      <c r="R486" s="6">
        <f t="shared" si="207"/>
        <v>3.7433422056025947</v>
      </c>
      <c r="S486" s="6">
        <f t="shared" si="222"/>
        <v>15</v>
      </c>
      <c r="T486" s="6">
        <f t="shared" si="208"/>
        <v>11.25</v>
      </c>
      <c r="U486" s="4" t="str">
        <f t="shared" si="209"/>
        <v>LOWER</v>
      </c>
      <c r="V486" s="8">
        <v>823.5</v>
      </c>
      <c r="W486" s="9">
        <f t="shared" si="210"/>
        <v>1.0066577943974053</v>
      </c>
      <c r="X486" s="6">
        <f t="shared" si="211"/>
        <v>40.846004439763369</v>
      </c>
      <c r="Y486" s="6">
        <f t="shared" si="212"/>
        <v>-2.48600443976337</v>
      </c>
      <c r="Z486" s="6">
        <f t="shared" si="213"/>
        <v>3.4926622341607754</v>
      </c>
      <c r="AA486" s="5">
        <f t="shared" si="214"/>
        <v>10</v>
      </c>
      <c r="AB486" s="5">
        <f t="shared" si="215"/>
        <v>2020</v>
      </c>
      <c r="AC486" s="5">
        <f t="shared" si="225"/>
        <v>44</v>
      </c>
      <c r="AF486" s="10">
        <v>78.319999999999993</v>
      </c>
      <c r="AG486" s="8">
        <f t="shared" si="216"/>
        <v>2925.5137615427952</v>
      </c>
      <c r="AL486" s="11">
        <f t="shared" si="203"/>
        <v>44134</v>
      </c>
      <c r="AM486" s="10">
        <v>900.5</v>
      </c>
      <c r="AN486" s="6">
        <v>5.7446000000000002</v>
      </c>
      <c r="AO486" s="8">
        <f t="shared" si="217"/>
        <v>234.64395710466471</v>
      </c>
      <c r="AS486" s="14">
        <f t="shared" si="226"/>
        <v>0.23824183006535929</v>
      </c>
      <c r="AT486" s="10">
        <v>394</v>
      </c>
      <c r="AU486" s="6">
        <v>10.71</v>
      </c>
      <c r="AV486" s="6">
        <f t="shared" si="223"/>
        <v>2.5515699999999981</v>
      </c>
      <c r="AW486" s="6">
        <f t="shared" si="218"/>
        <v>2.8326975999999995</v>
      </c>
      <c r="AX486" s="6">
        <f t="shared" si="224"/>
        <v>0.28112760000000137</v>
      </c>
      <c r="AY486" s="12">
        <f t="shared" si="219"/>
        <v>0.32069563584179739</v>
      </c>
      <c r="BB486" s="13">
        <f t="shared" si="220"/>
        <v>754.20050200000003</v>
      </c>
    </row>
    <row r="487" spans="1:54" x14ac:dyDescent="0.25">
      <c r="A487" s="1">
        <v>44137</v>
      </c>
      <c r="B487" s="6">
        <v>37.340000000000003</v>
      </c>
      <c r="C487" s="6">
        <v>34.19</v>
      </c>
      <c r="D487" s="6">
        <v>37.94</v>
      </c>
      <c r="E487" s="6" t="e">
        <f t="shared" si="204"/>
        <v>#VALUE!</v>
      </c>
      <c r="F487" s="6">
        <v>37.534779204779781</v>
      </c>
      <c r="G487" s="6">
        <v>48.19</v>
      </c>
      <c r="H487" s="6">
        <v>33.19</v>
      </c>
      <c r="I487" s="6">
        <v>42</v>
      </c>
      <c r="J487" s="6">
        <v>32.52110833627129</v>
      </c>
      <c r="K487" s="6">
        <f t="shared" si="205"/>
        <v>-4.6599999999999966</v>
      </c>
      <c r="L487" s="7">
        <f t="shared" si="199"/>
        <v>9.4788916637287102</v>
      </c>
      <c r="M487" s="6">
        <f t="shared" si="200"/>
        <v>4.1500000000000057</v>
      </c>
      <c r="N487" s="6">
        <f t="shared" si="201"/>
        <v>3.1500000000000057</v>
      </c>
      <c r="O487" s="6">
        <f t="shared" si="202"/>
        <v>1</v>
      </c>
      <c r="P487" s="6">
        <f t="shared" si="221"/>
        <v>4.75</v>
      </c>
      <c r="Q487" s="6" t="e">
        <f t="shared" si="206"/>
        <v>#VALUE!</v>
      </c>
      <c r="R487" s="6">
        <f t="shared" si="207"/>
        <v>4.3447792047797833</v>
      </c>
      <c r="S487" s="6">
        <f t="shared" si="222"/>
        <v>15</v>
      </c>
      <c r="T487" s="6">
        <f t="shared" si="208"/>
        <v>10.849999999999994</v>
      </c>
      <c r="U487" s="4" t="str">
        <f t="shared" si="209"/>
        <v>LOWER</v>
      </c>
      <c r="V487" s="8">
        <v>827.5</v>
      </c>
      <c r="W487" s="9">
        <f t="shared" si="210"/>
        <v>0.4052207952202167</v>
      </c>
      <c r="X487" s="6" t="str">
        <f t="shared" si="211"/>
        <v/>
      </c>
      <c r="Y487" s="6" t="str">
        <f t="shared" si="212"/>
        <v/>
      </c>
      <c r="Z487" s="6" t="str">
        <f t="shared" si="213"/>
        <v/>
      </c>
      <c r="AA487" s="5">
        <f t="shared" si="214"/>
        <v>11</v>
      </c>
      <c r="AB487" s="5">
        <f t="shared" si="215"/>
        <v>2020</v>
      </c>
      <c r="AC487" s="5">
        <f t="shared" si="225"/>
        <v>45</v>
      </c>
      <c r="AF487" s="10">
        <v>78.680000000000007</v>
      </c>
      <c r="AG487" s="8">
        <f t="shared" si="216"/>
        <v>2953.2364278320733</v>
      </c>
      <c r="AL487" s="11">
        <f t="shared" si="203"/>
        <v>44137</v>
      </c>
      <c r="AM487" s="10"/>
      <c r="AN487" s="6">
        <v>5.7424999999999997</v>
      </c>
      <c r="AO487" s="8" t="str">
        <f t="shared" si="217"/>
        <v/>
      </c>
      <c r="AS487" s="14">
        <f t="shared" si="226"/>
        <v>0.24200283018867938</v>
      </c>
      <c r="AT487" s="10">
        <v>390</v>
      </c>
      <c r="AU487" s="6">
        <v>10.6</v>
      </c>
      <c r="AV487" s="6">
        <f t="shared" si="223"/>
        <v>2.5652300000000015</v>
      </c>
      <c r="AW487" s="6">
        <f t="shared" si="218"/>
        <v>2.8464044000000026</v>
      </c>
      <c r="AX487" s="6">
        <f t="shared" si="224"/>
        <v>0.28117440000000116</v>
      </c>
      <c r="AY487" s="12">
        <f t="shared" si="219"/>
        <v>0.32280560198259467</v>
      </c>
      <c r="BB487" s="13">
        <f t="shared" si="220"/>
        <v>753.75957799999992</v>
      </c>
    </row>
    <row r="488" spans="1:54" x14ac:dyDescent="0.25">
      <c r="A488" s="1">
        <v>44138</v>
      </c>
      <c r="B488" s="6">
        <v>37.93</v>
      </c>
      <c r="C488" s="6">
        <v>34.78</v>
      </c>
      <c r="D488" s="6">
        <v>38.53</v>
      </c>
      <c r="E488" s="6">
        <f t="shared" si="204"/>
        <v>39.698688764999176</v>
      </c>
      <c r="F488" s="6">
        <v>38.124449452105623</v>
      </c>
      <c r="G488" s="6">
        <v>48.78</v>
      </c>
      <c r="H488" s="6">
        <v>33.78</v>
      </c>
      <c r="I488" s="6">
        <v>43</v>
      </c>
      <c r="J488" s="6">
        <v>33.511684549517049</v>
      </c>
      <c r="K488" s="6">
        <f t="shared" si="205"/>
        <v>-5.07</v>
      </c>
      <c r="L488" s="7">
        <f t="shared" si="199"/>
        <v>9.4883154504829506</v>
      </c>
      <c r="M488" s="6">
        <f t="shared" si="200"/>
        <v>4.1499999999999986</v>
      </c>
      <c r="N488" s="6">
        <f t="shared" si="201"/>
        <v>3.1499999999999986</v>
      </c>
      <c r="O488" s="6">
        <f t="shared" si="202"/>
        <v>1</v>
      </c>
      <c r="P488" s="6">
        <f t="shared" si="221"/>
        <v>4.75</v>
      </c>
      <c r="Q488" s="6">
        <f t="shared" si="206"/>
        <v>5.9186887649991746</v>
      </c>
      <c r="R488" s="6">
        <f t="shared" si="207"/>
        <v>4.3444494521056214</v>
      </c>
      <c r="S488" s="6">
        <f t="shared" si="222"/>
        <v>15</v>
      </c>
      <c r="T488" s="6">
        <f t="shared" si="208"/>
        <v>10.850000000000001</v>
      </c>
      <c r="U488" s="4" t="str">
        <f t="shared" si="209"/>
        <v>LOWER</v>
      </c>
      <c r="V488" s="8">
        <v>840.5</v>
      </c>
      <c r="W488" s="9">
        <f t="shared" si="210"/>
        <v>0.40555054789437861</v>
      </c>
      <c r="X488" s="6">
        <f t="shared" si="211"/>
        <v>39.734702819803118</v>
      </c>
      <c r="Y488" s="6">
        <f t="shared" si="212"/>
        <v>-1.2047028198031171</v>
      </c>
      <c r="Z488" s="6">
        <f t="shared" si="213"/>
        <v>1.6102533676974957</v>
      </c>
      <c r="AA488" s="5">
        <f t="shared" si="214"/>
        <v>11</v>
      </c>
      <c r="AB488" s="5">
        <f t="shared" si="215"/>
        <v>2020</v>
      </c>
      <c r="AC488" s="5">
        <f t="shared" si="225"/>
        <v>45</v>
      </c>
      <c r="AF488" s="10">
        <v>78.92</v>
      </c>
      <c r="AG488" s="8">
        <f t="shared" si="216"/>
        <v>3008.7815507601758</v>
      </c>
      <c r="AL488" s="11">
        <f t="shared" si="203"/>
        <v>44138</v>
      </c>
      <c r="AM488" s="10">
        <v>876</v>
      </c>
      <c r="AN488" s="6">
        <v>5.7560000000000002</v>
      </c>
      <c r="AO488" s="8">
        <f t="shared" si="217"/>
        <v>228.71294943078681</v>
      </c>
      <c r="AS488" s="14">
        <f t="shared" si="226"/>
        <v>0.23776887232059638</v>
      </c>
      <c r="AT488" s="10">
        <v>392</v>
      </c>
      <c r="AU488" s="6">
        <v>10.73</v>
      </c>
      <c r="AV488" s="6">
        <f t="shared" si="223"/>
        <v>2.5512599999999992</v>
      </c>
      <c r="AW488" s="6">
        <f t="shared" si="218"/>
        <v>2.8310537999999994</v>
      </c>
      <c r="AX488" s="6">
        <f t="shared" si="224"/>
        <v>0.2797938000000002</v>
      </c>
      <c r="AY488" s="12">
        <f t="shared" si="219"/>
        <v>0.3251188111775915</v>
      </c>
      <c r="BB488" s="13">
        <f t="shared" si="220"/>
        <v>766.76683600000001</v>
      </c>
    </row>
    <row r="489" spans="1:54" x14ac:dyDescent="0.25">
      <c r="A489" s="1">
        <v>44139</v>
      </c>
      <c r="B489" s="6">
        <v>38.54</v>
      </c>
      <c r="C489" s="6">
        <v>35.39</v>
      </c>
      <c r="D489" s="6">
        <v>39.14</v>
      </c>
      <c r="E489" s="6">
        <f t="shared" si="204"/>
        <v>40.741005935769699</v>
      </c>
      <c r="F489" s="6">
        <v>38.782158574122917</v>
      </c>
      <c r="G489" s="6">
        <v>49.39</v>
      </c>
      <c r="H489" s="6">
        <v>34.39</v>
      </c>
      <c r="I489" s="6">
        <v>43.25</v>
      </c>
      <c r="J489" s="6">
        <v>33.749895585239543</v>
      </c>
      <c r="K489" s="6">
        <f t="shared" si="205"/>
        <v>-4.7100000000000009</v>
      </c>
      <c r="L489" s="7">
        <f t="shared" si="199"/>
        <v>9.5001044147604574</v>
      </c>
      <c r="M489" s="6">
        <f t="shared" si="200"/>
        <v>4.1499999999999986</v>
      </c>
      <c r="N489" s="6">
        <f t="shared" si="201"/>
        <v>3.1499999999999986</v>
      </c>
      <c r="O489" s="6">
        <f t="shared" si="202"/>
        <v>1</v>
      </c>
      <c r="P489" s="6">
        <f t="shared" si="221"/>
        <v>4.75</v>
      </c>
      <c r="Q489" s="6">
        <f t="shared" si="206"/>
        <v>6.3510059357696989</v>
      </c>
      <c r="R489" s="6">
        <f t="shared" si="207"/>
        <v>4.3921585741229165</v>
      </c>
      <c r="S489" s="6">
        <f t="shared" si="222"/>
        <v>15</v>
      </c>
      <c r="T489" s="6">
        <f t="shared" si="208"/>
        <v>10.850000000000001</v>
      </c>
      <c r="U489" s="4" t="str">
        <f t="shared" si="209"/>
        <v>LOWER</v>
      </c>
      <c r="V489" s="8">
        <v>855</v>
      </c>
      <c r="W489" s="9">
        <f t="shared" si="210"/>
        <v>0.35784142587708345</v>
      </c>
      <c r="X489" s="6">
        <f t="shared" si="211"/>
        <v>40.777965565071923</v>
      </c>
      <c r="Y489" s="6">
        <f t="shared" si="212"/>
        <v>-1.6379655650719229</v>
      </c>
      <c r="Z489" s="6">
        <f t="shared" si="213"/>
        <v>1.9958069909490064</v>
      </c>
      <c r="AA489" s="5">
        <f t="shared" si="214"/>
        <v>11</v>
      </c>
      <c r="AB489" s="5">
        <f t="shared" si="215"/>
        <v>2020</v>
      </c>
      <c r="AC489" s="5">
        <f t="shared" si="225"/>
        <v>45</v>
      </c>
      <c r="AF489" s="10">
        <v>78.864999999999995</v>
      </c>
      <c r="AG489" s="8">
        <f t="shared" si="216"/>
        <v>3058.5549359482034</v>
      </c>
      <c r="AL489" s="11">
        <f t="shared" si="203"/>
        <v>44139</v>
      </c>
      <c r="AM489" s="10">
        <v>899</v>
      </c>
      <c r="AN489" s="6">
        <v>5.6635</v>
      </c>
      <c r="AO489" s="8">
        <f t="shared" si="217"/>
        <v>230.94600797778489</v>
      </c>
      <c r="AS489" s="14">
        <f t="shared" si="226"/>
        <v>0.23873333333333346</v>
      </c>
      <c r="AT489" s="10">
        <v>401</v>
      </c>
      <c r="AU489" s="6">
        <v>10.95</v>
      </c>
      <c r="AV489" s="6">
        <f t="shared" si="223"/>
        <v>2.6141300000000012</v>
      </c>
      <c r="AW489" s="6">
        <f t="shared" si="218"/>
        <v>2.8924964000000006</v>
      </c>
      <c r="AX489" s="6">
        <f t="shared" si="224"/>
        <v>0.27836639999999946</v>
      </c>
      <c r="AY489" s="12">
        <f t="shared" si="219"/>
        <v>0.32364053434084467</v>
      </c>
      <c r="BB489" s="13">
        <f t="shared" si="220"/>
        <v>780.21501799999999</v>
      </c>
    </row>
    <row r="490" spans="1:54" x14ac:dyDescent="0.25">
      <c r="A490" s="1">
        <v>44140</v>
      </c>
      <c r="B490" s="6">
        <v>39.619999999999997</v>
      </c>
      <c r="C490" s="6">
        <v>36.47</v>
      </c>
      <c r="D490" s="6">
        <v>40.72</v>
      </c>
      <c r="E490" s="6">
        <f t="shared" si="204"/>
        <v>41.964595657978577</v>
      </c>
      <c r="F490" s="6">
        <v>39.90480000653173</v>
      </c>
      <c r="G490" s="6">
        <v>50.47</v>
      </c>
      <c r="H490" s="6">
        <v>35.47</v>
      </c>
      <c r="I490" s="6">
        <v>44.25</v>
      </c>
      <c r="J490" s="6">
        <v>35.122489341081568</v>
      </c>
      <c r="K490" s="6">
        <f t="shared" si="205"/>
        <v>-4.6300000000000026</v>
      </c>
      <c r="L490" s="7">
        <f t="shared" si="199"/>
        <v>9.1275106589184318</v>
      </c>
      <c r="M490" s="6">
        <f t="shared" si="200"/>
        <v>4.1499999999999986</v>
      </c>
      <c r="N490" s="6">
        <f t="shared" si="201"/>
        <v>3.1499999999999986</v>
      </c>
      <c r="O490" s="6">
        <f t="shared" si="202"/>
        <v>1</v>
      </c>
      <c r="P490" s="6">
        <f t="shared" si="221"/>
        <v>5.25</v>
      </c>
      <c r="Q490" s="6">
        <f t="shared" si="206"/>
        <v>6.4945956579785786</v>
      </c>
      <c r="R490" s="6">
        <f t="shared" si="207"/>
        <v>4.4348000065317308</v>
      </c>
      <c r="S490" s="6">
        <f t="shared" si="222"/>
        <v>15</v>
      </c>
      <c r="T490" s="6">
        <f t="shared" si="208"/>
        <v>10.850000000000001</v>
      </c>
      <c r="U490" s="4" t="str">
        <f t="shared" si="209"/>
        <v>LOWER</v>
      </c>
      <c r="V490" s="8">
        <v>879.75</v>
      </c>
      <c r="W490" s="9">
        <f t="shared" si="210"/>
        <v>0.81519999346826921</v>
      </c>
      <c r="X490" s="6">
        <f t="shared" si="211"/>
        <v>42.002665309517909</v>
      </c>
      <c r="Y490" s="6">
        <f t="shared" si="212"/>
        <v>-1.2826653095179097</v>
      </c>
      <c r="Z490" s="6">
        <f t="shared" si="213"/>
        <v>2.0978653029861789</v>
      </c>
      <c r="AA490" s="5">
        <f t="shared" si="214"/>
        <v>11</v>
      </c>
      <c r="AB490" s="5">
        <f t="shared" si="215"/>
        <v>2020</v>
      </c>
      <c r="AC490" s="5">
        <f t="shared" si="225"/>
        <v>45</v>
      </c>
      <c r="AF490" s="10">
        <v>79.08</v>
      </c>
      <c r="AG490" s="8">
        <f t="shared" si="216"/>
        <v>3155.6715845165295</v>
      </c>
      <c r="AL490" s="11">
        <f t="shared" si="203"/>
        <v>44140</v>
      </c>
      <c r="AM490" s="10">
        <v>926</v>
      </c>
      <c r="AN490" s="6">
        <v>5.5250000000000004</v>
      </c>
      <c r="AO490" s="8">
        <f t="shared" si="217"/>
        <v>232.06472583508653</v>
      </c>
      <c r="AS490" s="14">
        <f t="shared" si="226"/>
        <v>0.23427583108715186</v>
      </c>
      <c r="AT490" s="10">
        <v>403</v>
      </c>
      <c r="AU490" s="6">
        <v>11.13</v>
      </c>
      <c r="AV490" s="6">
        <f t="shared" si="223"/>
        <v>2.6074900000000003</v>
      </c>
      <c r="AW490" s="6">
        <f t="shared" si="218"/>
        <v>2.8833292000000004</v>
      </c>
      <c r="AX490" s="6">
        <f t="shared" si="224"/>
        <v>0.27583920000000006</v>
      </c>
      <c r="AY490" s="12">
        <f t="shared" si="219"/>
        <v>0.32862093117558144</v>
      </c>
      <c r="BB490" s="13">
        <f t="shared" si="220"/>
        <v>804.02491399999997</v>
      </c>
    </row>
    <row r="491" spans="1:54" x14ac:dyDescent="0.25">
      <c r="A491" s="1">
        <v>44141</v>
      </c>
      <c r="B491" s="6">
        <v>39.49</v>
      </c>
      <c r="C491" s="6">
        <v>36.340000000000003</v>
      </c>
      <c r="D491" s="6">
        <v>40.590000000000003</v>
      </c>
      <c r="E491" s="6">
        <f t="shared" si="204"/>
        <v>41.930607054583888</v>
      </c>
      <c r="F491" s="6">
        <v>39.768722257148845</v>
      </c>
      <c r="G491" s="6">
        <v>50.34</v>
      </c>
      <c r="H491" s="6">
        <v>35.340000000000003</v>
      </c>
      <c r="I491" s="6">
        <v>44</v>
      </c>
      <c r="J491" s="6">
        <v>34.904415437927575</v>
      </c>
      <c r="K491" s="6">
        <f t="shared" si="205"/>
        <v>-4.509999999999998</v>
      </c>
      <c r="L491" s="7">
        <f t="shared" si="199"/>
        <v>9.0955845620724247</v>
      </c>
      <c r="M491" s="6">
        <f t="shared" si="200"/>
        <v>4.1499999999999986</v>
      </c>
      <c r="N491" s="6">
        <f t="shared" si="201"/>
        <v>3.1499999999999986</v>
      </c>
      <c r="O491" s="6">
        <f t="shared" si="202"/>
        <v>1</v>
      </c>
      <c r="P491" s="6">
        <f t="shared" si="221"/>
        <v>5.25</v>
      </c>
      <c r="Q491" s="6">
        <f t="shared" si="206"/>
        <v>6.5906070545838844</v>
      </c>
      <c r="R491" s="6">
        <f t="shared" si="207"/>
        <v>4.4287222571488414</v>
      </c>
      <c r="S491" s="6">
        <f t="shared" si="222"/>
        <v>15</v>
      </c>
      <c r="T491" s="6">
        <f t="shared" si="208"/>
        <v>10.850000000000001</v>
      </c>
      <c r="U491" s="4" t="str">
        <f t="shared" si="209"/>
        <v>LOWER</v>
      </c>
      <c r="V491" s="8">
        <v>876.75</v>
      </c>
      <c r="W491" s="9">
        <f t="shared" si="210"/>
        <v>0.82127774285115862</v>
      </c>
      <c r="X491" s="6">
        <f t="shared" si="211"/>
        <v>41.968645872172189</v>
      </c>
      <c r="Y491" s="6">
        <f t="shared" si="212"/>
        <v>-1.3786458721721857</v>
      </c>
      <c r="Z491" s="6">
        <f t="shared" si="213"/>
        <v>2.1999236150233443</v>
      </c>
      <c r="AA491" s="5">
        <f t="shared" si="214"/>
        <v>11</v>
      </c>
      <c r="AB491" s="5">
        <f t="shared" si="215"/>
        <v>2020</v>
      </c>
      <c r="AC491" s="5">
        <f t="shared" si="225"/>
        <v>45</v>
      </c>
      <c r="AF491" s="10">
        <v>79.03</v>
      </c>
      <c r="AG491" s="8">
        <f t="shared" si="216"/>
        <v>3142.9221199824738</v>
      </c>
      <c r="AL491" s="11">
        <f t="shared" si="203"/>
        <v>44141</v>
      </c>
      <c r="AM491" s="10">
        <v>925.25</v>
      </c>
      <c r="AN491" s="6">
        <v>5.3647</v>
      </c>
      <c r="AO491" s="8">
        <f t="shared" si="217"/>
        <v>225.14919451044219</v>
      </c>
      <c r="AS491" s="14">
        <f t="shared" si="226"/>
        <v>0.21914542190305211</v>
      </c>
      <c r="AT491" s="10">
        <v>397</v>
      </c>
      <c r="AU491" s="6">
        <v>11.14</v>
      </c>
      <c r="AV491" s="6">
        <f t="shared" si="223"/>
        <v>2.4412800000000008</v>
      </c>
      <c r="AW491" s="6">
        <f t="shared" si="218"/>
        <v>2.7174234000000013</v>
      </c>
      <c r="AX491" s="6">
        <f t="shared" si="224"/>
        <v>0.27614340000000048</v>
      </c>
      <c r="AY491" s="12">
        <f t="shared" si="219"/>
        <v>0.33121048786974461</v>
      </c>
      <c r="BB491" s="13">
        <f t="shared" si="220"/>
        <v>801.158908</v>
      </c>
    </row>
    <row r="492" spans="1:54" x14ac:dyDescent="0.25">
      <c r="A492" s="1">
        <v>44144</v>
      </c>
      <c r="B492" s="6">
        <v>39.630000000000003</v>
      </c>
      <c r="C492" s="6">
        <v>36.479999999999997</v>
      </c>
      <c r="D492" s="6">
        <v>40.729999999999997</v>
      </c>
      <c r="E492" s="6">
        <f t="shared" si="204"/>
        <v>42.021243330303065</v>
      </c>
      <c r="F492" s="6">
        <v>39.9614990687746</v>
      </c>
      <c r="G492" s="6">
        <v>48.48</v>
      </c>
      <c r="H492" s="6">
        <v>35.479999999999997</v>
      </c>
      <c r="I492" s="6">
        <v>44.5</v>
      </c>
      <c r="J492" s="6">
        <v>35.648879465706912</v>
      </c>
      <c r="K492" s="6">
        <f t="shared" si="205"/>
        <v>-4.8699999999999974</v>
      </c>
      <c r="L492" s="7">
        <f t="shared" si="199"/>
        <v>8.8511205342930879</v>
      </c>
      <c r="M492" s="6">
        <f t="shared" si="200"/>
        <v>4.1500000000000057</v>
      </c>
      <c r="N492" s="6">
        <f t="shared" si="201"/>
        <v>3.1500000000000057</v>
      </c>
      <c r="O492" s="6">
        <f t="shared" si="202"/>
        <v>1</v>
      </c>
      <c r="P492" s="6">
        <f t="shared" si="221"/>
        <v>5.25</v>
      </c>
      <c r="Q492" s="6">
        <f t="shared" si="206"/>
        <v>6.5412433303030681</v>
      </c>
      <c r="R492" s="6">
        <f t="shared" si="207"/>
        <v>4.4814990687746032</v>
      </c>
      <c r="S492" s="6">
        <f t="shared" si="222"/>
        <v>13</v>
      </c>
      <c r="T492" s="6">
        <f t="shared" si="208"/>
        <v>8.8499999999999943</v>
      </c>
      <c r="U492" s="4" t="str">
        <f t="shared" si="209"/>
        <v>LOWER</v>
      </c>
      <c r="V492" s="8">
        <v>881</v>
      </c>
      <c r="W492" s="9">
        <f t="shared" si="210"/>
        <v>0.76850093122539676</v>
      </c>
      <c r="X492" s="6">
        <f t="shared" si="211"/>
        <v>42.059364371760779</v>
      </c>
      <c r="Y492" s="6">
        <f t="shared" si="212"/>
        <v>-1.3293643717607821</v>
      </c>
      <c r="Z492" s="6">
        <f t="shared" si="213"/>
        <v>2.0978653029861789</v>
      </c>
      <c r="AA492" s="5">
        <f t="shared" si="214"/>
        <v>11</v>
      </c>
      <c r="AB492" s="5">
        <f t="shared" si="215"/>
        <v>2020</v>
      </c>
      <c r="AC492" s="5">
        <f t="shared" si="225"/>
        <v>46</v>
      </c>
      <c r="AF492" s="10">
        <v>79.177999999999997</v>
      </c>
      <c r="AG492" s="8">
        <f t="shared" si="216"/>
        <v>3164.0715732674357</v>
      </c>
      <c r="AL492" s="11">
        <f t="shared" si="203"/>
        <v>44144</v>
      </c>
      <c r="AM492" s="10">
        <v>927.25</v>
      </c>
      <c r="AN492" s="6">
        <v>5.3857999999999997</v>
      </c>
      <c r="AO492" s="8">
        <f t="shared" si="217"/>
        <v>226.52332463342924</v>
      </c>
      <c r="AS492" s="14">
        <f t="shared" si="226"/>
        <v>0.21936193029490605</v>
      </c>
      <c r="AT492" s="10">
        <v>399</v>
      </c>
      <c r="AU492" s="6">
        <v>11.19</v>
      </c>
      <c r="AV492" s="6">
        <f t="shared" si="223"/>
        <v>2.4546599999999987</v>
      </c>
      <c r="AW492" s="6">
        <f t="shared" si="218"/>
        <v>2.7304758000000007</v>
      </c>
      <c r="AX492" s="6">
        <f t="shared" si="224"/>
        <v>0.27581580000000194</v>
      </c>
      <c r="AY492" s="12">
        <f t="shared" si="219"/>
        <v>0.33088136122986805</v>
      </c>
      <c r="BB492" s="13">
        <f t="shared" si="220"/>
        <v>804.24537599999985</v>
      </c>
    </row>
    <row r="493" spans="1:54" x14ac:dyDescent="0.25">
      <c r="A493" s="1">
        <v>44145</v>
      </c>
      <c r="B493" s="6">
        <v>40.21</v>
      </c>
      <c r="C493" s="6">
        <v>37.06</v>
      </c>
      <c r="D493" s="6">
        <v>41.31</v>
      </c>
      <c r="E493" s="6">
        <f t="shared" si="204"/>
        <v>42.780322139451165</v>
      </c>
      <c r="F493" s="6">
        <v>40.823324814866226</v>
      </c>
      <c r="G493" s="6">
        <v>49.06</v>
      </c>
      <c r="H493" s="6">
        <v>36.06</v>
      </c>
      <c r="I493" s="6">
        <v>44.5</v>
      </c>
      <c r="J493" s="6">
        <v>35.853413812635459</v>
      </c>
      <c r="K493" s="6">
        <f t="shared" si="205"/>
        <v>-4.2899999999999991</v>
      </c>
      <c r="L493" s="7">
        <f t="shared" si="199"/>
        <v>8.6465861873645409</v>
      </c>
      <c r="M493" s="6">
        <f t="shared" si="200"/>
        <v>4.1499999999999986</v>
      </c>
      <c r="N493" s="6">
        <f t="shared" si="201"/>
        <v>3.1499999999999986</v>
      </c>
      <c r="O493" s="6">
        <f t="shared" si="202"/>
        <v>1</v>
      </c>
      <c r="P493" s="6">
        <f t="shared" si="221"/>
        <v>5.25</v>
      </c>
      <c r="Q493" s="6">
        <f t="shared" si="206"/>
        <v>6.720322139451163</v>
      </c>
      <c r="R493" s="6">
        <f t="shared" si="207"/>
        <v>4.7633248148662233</v>
      </c>
      <c r="S493" s="6">
        <f t="shared" si="222"/>
        <v>13</v>
      </c>
      <c r="T493" s="6">
        <f t="shared" si="208"/>
        <v>8.8500000000000014</v>
      </c>
      <c r="U493" s="4" t="str">
        <f t="shared" si="209"/>
        <v>LOWER</v>
      </c>
      <c r="V493" s="8">
        <v>900</v>
      </c>
      <c r="W493" s="9">
        <f t="shared" si="210"/>
        <v>0.48667518513377672</v>
      </c>
      <c r="X493" s="6">
        <f t="shared" si="211"/>
        <v>42.819131805815232</v>
      </c>
      <c r="Y493" s="6">
        <f t="shared" si="212"/>
        <v>-1.5091318058152297</v>
      </c>
      <c r="Z493" s="6">
        <f t="shared" si="213"/>
        <v>1.9958069909490064</v>
      </c>
      <c r="AA493" s="5">
        <f t="shared" si="214"/>
        <v>11</v>
      </c>
      <c r="AB493" s="5">
        <f t="shared" si="215"/>
        <v>2020</v>
      </c>
      <c r="AC493" s="5">
        <f t="shared" si="225"/>
        <v>46</v>
      </c>
      <c r="AF493" s="10">
        <v>79.37</v>
      </c>
      <c r="AG493" s="8">
        <f t="shared" si="216"/>
        <v>3240.1472905559322</v>
      </c>
      <c r="AL493" s="11">
        <f t="shared" si="203"/>
        <v>44145</v>
      </c>
      <c r="AM493" s="10">
        <v>944</v>
      </c>
      <c r="AN493" s="6">
        <v>5.4146999999999998</v>
      </c>
      <c r="AO493" s="8">
        <f t="shared" si="217"/>
        <v>231.85275298894777</v>
      </c>
      <c r="AS493" s="14">
        <f t="shared" si="226"/>
        <v>0.21066031195840557</v>
      </c>
      <c r="AT493" s="10">
        <v>410</v>
      </c>
      <c r="AU493" s="6">
        <v>11.54</v>
      </c>
      <c r="AV493" s="6">
        <f t="shared" si="223"/>
        <v>2.4310200000000002</v>
      </c>
      <c r="AW493" s="6">
        <f t="shared" si="218"/>
        <v>2.7054785999999993</v>
      </c>
      <c r="AX493" s="6">
        <f t="shared" si="224"/>
        <v>0.27445859999999911</v>
      </c>
      <c r="AY493" s="12">
        <f t="shared" si="219"/>
        <v>0.32808305967333751</v>
      </c>
      <c r="BB493" s="13">
        <f t="shared" si="220"/>
        <v>817.03217200000006</v>
      </c>
    </row>
    <row r="494" spans="1:54" x14ac:dyDescent="0.25">
      <c r="A494" s="1">
        <v>44146</v>
      </c>
      <c r="B494" s="6">
        <v>41.28</v>
      </c>
      <c r="C494" s="6">
        <v>38.130000000000003</v>
      </c>
      <c r="D494" s="6">
        <v>42.38</v>
      </c>
      <c r="E494" s="6">
        <f t="shared" si="204"/>
        <v>44.389116033466543</v>
      </c>
      <c r="F494" s="6">
        <v>42.433578182563721</v>
      </c>
      <c r="G494" s="6">
        <v>50.13</v>
      </c>
      <c r="H494" s="6">
        <v>37.130000000000003</v>
      </c>
      <c r="I494" s="6">
        <v>44.75</v>
      </c>
      <c r="J494" s="6">
        <v>36.808366261472415</v>
      </c>
      <c r="K494" s="6">
        <f t="shared" si="205"/>
        <v>-3.4699999999999989</v>
      </c>
      <c r="L494" s="7">
        <f t="shared" si="199"/>
        <v>7.9416337385275853</v>
      </c>
      <c r="M494" s="6">
        <f t="shared" si="200"/>
        <v>4.1499999999999986</v>
      </c>
      <c r="N494" s="6">
        <f t="shared" si="201"/>
        <v>3.1499999999999986</v>
      </c>
      <c r="O494" s="6">
        <f t="shared" si="202"/>
        <v>1</v>
      </c>
      <c r="P494" s="6">
        <f t="shared" si="221"/>
        <v>5.25</v>
      </c>
      <c r="Q494" s="6">
        <f t="shared" si="206"/>
        <v>7.2591160334665403</v>
      </c>
      <c r="R494" s="6">
        <f t="shared" si="207"/>
        <v>5.3035781825637187</v>
      </c>
      <c r="S494" s="6">
        <f t="shared" si="222"/>
        <v>13</v>
      </c>
      <c r="T494" s="6">
        <f t="shared" si="208"/>
        <v>8.8500000000000014</v>
      </c>
      <c r="U494" s="4" t="str">
        <f t="shared" si="209"/>
        <v>LOWER</v>
      </c>
      <c r="V494" s="8">
        <v>935.5</v>
      </c>
      <c r="W494" s="9">
        <f t="shared" si="210"/>
        <v>-5.3578182563718713E-2</v>
      </c>
      <c r="X494" s="6">
        <f t="shared" si="211"/>
        <v>44.429385173512735</v>
      </c>
      <c r="Y494" s="6">
        <f t="shared" si="212"/>
        <v>-2.0493851735127322</v>
      </c>
      <c r="Z494" s="6">
        <f t="shared" si="213"/>
        <v>1.9958069909490135</v>
      </c>
      <c r="AA494" s="5">
        <f t="shared" si="214"/>
        <v>11</v>
      </c>
      <c r="AB494" s="5">
        <f t="shared" si="215"/>
        <v>2020</v>
      </c>
      <c r="AC494" s="5">
        <f t="shared" si="225"/>
        <v>46</v>
      </c>
      <c r="AF494" s="10">
        <v>79.322000000000003</v>
      </c>
      <c r="AG494" s="8">
        <f t="shared" si="216"/>
        <v>3365.9162885973196</v>
      </c>
      <c r="AL494" s="11">
        <f t="shared" si="203"/>
        <v>44146</v>
      </c>
      <c r="AM494" s="10">
        <v>979.5</v>
      </c>
      <c r="AN494" s="6">
        <v>5.391</v>
      </c>
      <c r="AO494" s="8">
        <f t="shared" si="217"/>
        <v>239.51881547040719</v>
      </c>
      <c r="AS494" s="14">
        <f t="shared" si="226"/>
        <v>0.20905421686746983</v>
      </c>
      <c r="AT494" s="10">
        <v>408</v>
      </c>
      <c r="AU494" s="6">
        <v>11.62</v>
      </c>
      <c r="AV494" s="6">
        <f t="shared" si="223"/>
        <v>2.4292099999999994</v>
      </c>
      <c r="AW494" s="6">
        <f t="shared" si="218"/>
        <v>2.701164799999999</v>
      </c>
      <c r="AX494" s="6">
        <f t="shared" si="224"/>
        <v>0.27195479999999961</v>
      </c>
      <c r="AY494" s="12">
        <f t="shared" si="219"/>
        <v>0.33498684955221897</v>
      </c>
      <c r="BB494" s="13">
        <f t="shared" si="220"/>
        <v>840.62160600000004</v>
      </c>
    </row>
    <row r="495" spans="1:54" x14ac:dyDescent="0.25">
      <c r="A495" s="1">
        <v>44147</v>
      </c>
      <c r="B495" s="6">
        <v>41.2</v>
      </c>
      <c r="C495" s="6">
        <v>38.049999999999997</v>
      </c>
      <c r="D495" s="6">
        <v>42.3</v>
      </c>
      <c r="E495" s="6">
        <f t="shared" si="204"/>
        <v>44.332468361142055</v>
      </c>
      <c r="F495" s="6">
        <v>42.569655931946613</v>
      </c>
      <c r="G495" s="6">
        <v>50.05</v>
      </c>
      <c r="H495" s="6">
        <v>37.049999999999997</v>
      </c>
      <c r="I495" s="6">
        <v>45</v>
      </c>
      <c r="J495" s="6">
        <v>37.304906262508297</v>
      </c>
      <c r="K495" s="6">
        <f t="shared" si="205"/>
        <v>-3.7999999999999972</v>
      </c>
      <c r="L495" s="7">
        <f t="shared" si="199"/>
        <v>7.6950937374917032</v>
      </c>
      <c r="M495" s="6">
        <f t="shared" si="200"/>
        <v>4.1500000000000057</v>
      </c>
      <c r="N495" s="6">
        <f t="shared" si="201"/>
        <v>3.1500000000000057</v>
      </c>
      <c r="O495" s="6">
        <f t="shared" si="202"/>
        <v>1</v>
      </c>
      <c r="P495" s="6">
        <f t="shared" si="221"/>
        <v>5.25</v>
      </c>
      <c r="Q495" s="6">
        <f t="shared" si="206"/>
        <v>7.2824683611420582</v>
      </c>
      <c r="R495" s="6">
        <f t="shared" si="207"/>
        <v>5.5196559319466161</v>
      </c>
      <c r="S495" s="6">
        <f t="shared" si="222"/>
        <v>13</v>
      </c>
      <c r="T495" s="6">
        <f t="shared" si="208"/>
        <v>8.8499999999999943</v>
      </c>
      <c r="U495" s="4" t="str">
        <f t="shared" si="209"/>
        <v>LOWER</v>
      </c>
      <c r="V495" s="8">
        <v>938.5</v>
      </c>
      <c r="W495" s="9">
        <f t="shared" si="210"/>
        <v>-0.26965593194661608</v>
      </c>
      <c r="X495" s="6">
        <f t="shared" si="211"/>
        <v>44.372686111269864</v>
      </c>
      <c r="Y495" s="6">
        <f t="shared" si="212"/>
        <v>-2.0726861112698671</v>
      </c>
      <c r="Z495" s="6">
        <f t="shared" si="213"/>
        <v>1.803030179323251</v>
      </c>
      <c r="AA495" s="5">
        <f t="shared" si="214"/>
        <v>11</v>
      </c>
      <c r="AB495" s="5">
        <f t="shared" si="215"/>
        <v>2020</v>
      </c>
      <c r="AC495" s="5">
        <f t="shared" si="225"/>
        <v>46</v>
      </c>
      <c r="AF495" s="10">
        <v>79.5</v>
      </c>
      <c r="AG495" s="8">
        <f t="shared" si="216"/>
        <v>3384.2876465897562</v>
      </c>
      <c r="AL495" s="11">
        <f t="shared" si="203"/>
        <v>44147</v>
      </c>
      <c r="AM495" s="10">
        <v>978.25</v>
      </c>
      <c r="AN495" s="6">
        <v>5.4581</v>
      </c>
      <c r="AO495" s="8">
        <f t="shared" si="217"/>
        <v>242.19055806392208</v>
      </c>
      <c r="AS495" s="14">
        <f t="shared" si="226"/>
        <v>0.20539826839826847</v>
      </c>
      <c r="AT495" s="10">
        <v>403</v>
      </c>
      <c r="AU495" s="6">
        <v>11.55</v>
      </c>
      <c r="AV495" s="6">
        <f t="shared" si="223"/>
        <v>2.3723500000000008</v>
      </c>
      <c r="AW495" s="6">
        <f t="shared" si="218"/>
        <v>2.6444919999999996</v>
      </c>
      <c r="AX495" s="6">
        <f t="shared" si="224"/>
        <v>0.27214199999999877</v>
      </c>
      <c r="AY495" s="12">
        <f t="shared" si="219"/>
        <v>0.33730555808241608</v>
      </c>
      <c r="BB495" s="13">
        <f t="shared" si="220"/>
        <v>838.85790999999995</v>
      </c>
    </row>
    <row r="496" spans="1:54" x14ac:dyDescent="0.25">
      <c r="A496" s="1">
        <v>44148</v>
      </c>
      <c r="B496" s="6">
        <v>41.28</v>
      </c>
      <c r="C496" s="6">
        <v>38.130000000000003</v>
      </c>
      <c r="D496" s="6">
        <v>42.38</v>
      </c>
      <c r="E496" s="6">
        <f t="shared" si="204"/>
        <v>44.559059050439998</v>
      </c>
      <c r="F496" s="6">
        <v>42.898510492955253</v>
      </c>
      <c r="G496" s="6">
        <v>50.13</v>
      </c>
      <c r="H496" s="6">
        <v>37.130000000000003</v>
      </c>
      <c r="I496" s="6">
        <v>45.25</v>
      </c>
      <c r="J496" s="6">
        <v>37.311285813803025</v>
      </c>
      <c r="K496" s="6">
        <f t="shared" si="205"/>
        <v>-3.9699999999999989</v>
      </c>
      <c r="L496" s="7">
        <f t="shared" si="199"/>
        <v>7.9387141861969752</v>
      </c>
      <c r="M496" s="6">
        <f t="shared" si="200"/>
        <v>4.1499999999999986</v>
      </c>
      <c r="N496" s="6">
        <f t="shared" si="201"/>
        <v>3.1499999999999986</v>
      </c>
      <c r="O496" s="6">
        <f t="shared" si="202"/>
        <v>1</v>
      </c>
      <c r="P496" s="6">
        <f t="shared" si="221"/>
        <v>5.25</v>
      </c>
      <c r="Q496" s="6">
        <f t="shared" si="206"/>
        <v>7.4290590504399958</v>
      </c>
      <c r="R496" s="6">
        <f t="shared" si="207"/>
        <v>5.7685104929552509</v>
      </c>
      <c r="S496" s="6">
        <f t="shared" si="222"/>
        <v>13</v>
      </c>
      <c r="T496" s="6">
        <f t="shared" si="208"/>
        <v>8.8500000000000014</v>
      </c>
      <c r="U496" s="4" t="str">
        <f t="shared" si="209"/>
        <v>LOWER</v>
      </c>
      <c r="V496" s="8">
        <v>945.75</v>
      </c>
      <c r="W496" s="9">
        <f t="shared" si="210"/>
        <v>-0.51851049295525087</v>
      </c>
      <c r="X496" s="6">
        <f t="shared" si="211"/>
        <v>44.599482360241346</v>
      </c>
      <c r="Y496" s="6">
        <f t="shared" si="212"/>
        <v>-2.2194823602413436</v>
      </c>
      <c r="Z496" s="6">
        <f t="shared" si="213"/>
        <v>1.7009718672860927</v>
      </c>
      <c r="AA496" s="5">
        <f t="shared" si="214"/>
        <v>11</v>
      </c>
      <c r="AB496" s="5">
        <f t="shared" si="215"/>
        <v>2020</v>
      </c>
      <c r="AC496" s="5">
        <f t="shared" si="225"/>
        <v>46</v>
      </c>
      <c r="AF496" s="10">
        <v>79.739999999999995</v>
      </c>
      <c r="AG496" s="8">
        <f t="shared" si="216"/>
        <v>3420.7272267082521</v>
      </c>
      <c r="AL496" s="11">
        <f t="shared" si="203"/>
        <v>44148</v>
      </c>
      <c r="AM496" s="10">
        <v>983.25</v>
      </c>
      <c r="AN496" s="6">
        <v>5.4581999999999997</v>
      </c>
      <c r="AO496" s="8">
        <f t="shared" si="217"/>
        <v>243.43289461866934</v>
      </c>
      <c r="AS496" s="14">
        <f t="shared" si="226"/>
        <v>0.20308376511226273</v>
      </c>
      <c r="AT496" s="10">
        <v>403</v>
      </c>
      <c r="AU496" s="6">
        <v>11.58</v>
      </c>
      <c r="AV496" s="6">
        <f t="shared" si="223"/>
        <v>2.3517100000000024</v>
      </c>
      <c r="AW496" s="6">
        <f t="shared" si="218"/>
        <v>2.6236648000000002</v>
      </c>
      <c r="AX496" s="6">
        <f t="shared" si="224"/>
        <v>0.27195479999999783</v>
      </c>
      <c r="AY496" s="12">
        <f t="shared" si="219"/>
        <v>0.33773931383065758</v>
      </c>
      <c r="BB496" s="13">
        <f t="shared" si="220"/>
        <v>840.62160600000004</v>
      </c>
    </row>
    <row r="497" spans="1:54" x14ac:dyDescent="0.25">
      <c r="A497" s="1">
        <v>44151</v>
      </c>
      <c r="B497" s="6">
        <v>41.58</v>
      </c>
      <c r="C497" s="6">
        <v>38.43</v>
      </c>
      <c r="D497" s="6">
        <v>42.68</v>
      </c>
      <c r="E497" s="6">
        <f t="shared" si="204"/>
        <v>43.301480724836431</v>
      </c>
      <c r="F497" s="6">
        <v>43.442821490486807</v>
      </c>
      <c r="G497" s="6">
        <v>50.43</v>
      </c>
      <c r="H497" s="6">
        <v>37.43</v>
      </c>
      <c r="I497" s="6">
        <v>44.5</v>
      </c>
      <c r="J497" s="6">
        <v>36.166147891879596</v>
      </c>
      <c r="K497" s="6">
        <f t="shared" si="205"/>
        <v>-2.9200000000000017</v>
      </c>
      <c r="L497" s="7">
        <f t="shared" si="199"/>
        <v>8.3338521081204036</v>
      </c>
      <c r="M497" s="6">
        <f t="shared" si="200"/>
        <v>4.1499999999999986</v>
      </c>
      <c r="N497" s="6">
        <f t="shared" si="201"/>
        <v>3.1499999999999986</v>
      </c>
      <c r="O497" s="6">
        <f t="shared" si="202"/>
        <v>1</v>
      </c>
      <c r="P497" s="6">
        <f t="shared" si="221"/>
        <v>5.25</v>
      </c>
      <c r="Q497" s="6">
        <f t="shared" si="206"/>
        <v>5.8714807248364309</v>
      </c>
      <c r="R497" s="6">
        <f t="shared" si="207"/>
        <v>6.0128214904868074</v>
      </c>
      <c r="S497" s="6">
        <f t="shared" si="222"/>
        <v>13</v>
      </c>
      <c r="T497" s="6">
        <f t="shared" si="208"/>
        <v>8.8500000000000014</v>
      </c>
      <c r="U497" s="4" t="str">
        <f t="shared" si="209"/>
        <v>LOWER</v>
      </c>
      <c r="V497" s="8">
        <v>957.75</v>
      </c>
      <c r="W497" s="9">
        <f t="shared" si="210"/>
        <v>-0.76282149048680736</v>
      </c>
      <c r="X497" s="6">
        <f t="shared" si="211"/>
        <v>43.340763178449635</v>
      </c>
      <c r="Y497" s="6">
        <f t="shared" si="212"/>
        <v>-0.66076317844963484</v>
      </c>
      <c r="Z497" s="6">
        <f t="shared" si="213"/>
        <v>-0.10205831203717253</v>
      </c>
      <c r="AA497" s="5">
        <f t="shared" si="214"/>
        <v>11</v>
      </c>
      <c r="AB497" s="5">
        <f t="shared" si="215"/>
        <v>2020</v>
      </c>
      <c r="AC497" s="5">
        <f t="shared" si="225"/>
        <v>47</v>
      </c>
      <c r="AF497" s="10">
        <v>79.95</v>
      </c>
      <c r="AG497" s="8">
        <f t="shared" si="216"/>
        <v>3473.2535781644201</v>
      </c>
      <c r="AL497" s="11">
        <f t="shared" si="203"/>
        <v>44151</v>
      </c>
      <c r="AM497" s="10">
        <v>955.5</v>
      </c>
      <c r="AN497" s="6">
        <v>5.4151999999999996</v>
      </c>
      <c r="AO497" s="8">
        <f t="shared" si="217"/>
        <v>234.69890076394049</v>
      </c>
      <c r="AS497" s="14">
        <f t="shared" si="226"/>
        <v>0.20606120689655169</v>
      </c>
      <c r="AT497" s="10">
        <v>404</v>
      </c>
      <c r="AU497" s="6">
        <v>11.6</v>
      </c>
      <c r="AV497" s="6">
        <f t="shared" si="223"/>
        <v>2.3903099999999995</v>
      </c>
      <c r="AW497" s="6">
        <f t="shared" si="218"/>
        <v>2.6615628000000005</v>
      </c>
      <c r="AX497" s="6">
        <f t="shared" si="224"/>
        <v>0.27125280000000096</v>
      </c>
      <c r="AY497" s="12">
        <f t="shared" si="219"/>
        <v>0.3388054483433921</v>
      </c>
      <c r="BB497" s="13">
        <f t="shared" si="220"/>
        <v>847.23546599999997</v>
      </c>
    </row>
    <row r="498" spans="1:54" x14ac:dyDescent="0.25">
      <c r="A498" s="1">
        <v>44152</v>
      </c>
      <c r="B498" s="6">
        <v>41.65</v>
      </c>
      <c r="C498" s="6">
        <v>38.5</v>
      </c>
      <c r="D498" s="6">
        <v>42.75</v>
      </c>
      <c r="E498" s="6">
        <f t="shared" si="204"/>
        <v>43.698014431107822</v>
      </c>
      <c r="F498" s="6">
        <v>43.544879802523973</v>
      </c>
      <c r="G498" s="6">
        <v>50.5</v>
      </c>
      <c r="H498" s="6">
        <v>37.5</v>
      </c>
      <c r="I498" s="6">
        <v>44.5</v>
      </c>
      <c r="J498" s="6">
        <v>36.247591620112544</v>
      </c>
      <c r="K498" s="6">
        <f t="shared" si="205"/>
        <v>-2.8500000000000014</v>
      </c>
      <c r="L498" s="7">
        <f t="shared" si="199"/>
        <v>8.2524083798874557</v>
      </c>
      <c r="M498" s="6">
        <f t="shared" si="200"/>
        <v>4.1499999999999986</v>
      </c>
      <c r="N498" s="6">
        <f t="shared" si="201"/>
        <v>3.1499999999999986</v>
      </c>
      <c r="O498" s="6">
        <f t="shared" si="202"/>
        <v>1</v>
      </c>
      <c r="P498" s="6">
        <f t="shared" si="221"/>
        <v>5.25</v>
      </c>
      <c r="Q498" s="6">
        <f t="shared" si="206"/>
        <v>6.198014431107822</v>
      </c>
      <c r="R498" s="6">
        <f t="shared" si="207"/>
        <v>6.0448798025239725</v>
      </c>
      <c r="S498" s="6">
        <f t="shared" si="222"/>
        <v>13</v>
      </c>
      <c r="T498" s="6">
        <f t="shared" si="208"/>
        <v>8.8500000000000014</v>
      </c>
      <c r="U498" s="4" t="str">
        <f t="shared" si="209"/>
        <v>LOWER</v>
      </c>
      <c r="V498" s="8">
        <v>960</v>
      </c>
      <c r="W498" s="9">
        <f t="shared" si="210"/>
        <v>-0.7948798025239725</v>
      </c>
      <c r="X498" s="6">
        <f t="shared" si="211"/>
        <v>43.737656614149721</v>
      </c>
      <c r="Y498" s="6">
        <f t="shared" si="212"/>
        <v>-0.98765661414972072</v>
      </c>
      <c r="Z498" s="6">
        <f t="shared" si="213"/>
        <v>0.19277681162574822</v>
      </c>
      <c r="AA498" s="5">
        <f t="shared" si="214"/>
        <v>11</v>
      </c>
      <c r="AB498" s="5">
        <f t="shared" si="215"/>
        <v>2020</v>
      </c>
      <c r="AC498" s="5">
        <f t="shared" si="225"/>
        <v>47</v>
      </c>
      <c r="AF498" s="10">
        <v>80.03</v>
      </c>
      <c r="AG498" s="8">
        <f t="shared" si="216"/>
        <v>3484.8967305959936</v>
      </c>
      <c r="AL498" s="11">
        <f t="shared" si="203"/>
        <v>44152</v>
      </c>
      <c r="AM498" s="10">
        <v>964.25</v>
      </c>
      <c r="AN498" s="6">
        <v>5.3281000000000001</v>
      </c>
      <c r="AO498" s="8">
        <f t="shared" si="217"/>
        <v>233.03860820585118</v>
      </c>
      <c r="AS498" s="14">
        <f t="shared" si="226"/>
        <v>0.20638841567291311</v>
      </c>
      <c r="AT498" s="10">
        <v>411</v>
      </c>
      <c r="AU498" s="6">
        <v>11.74</v>
      </c>
      <c r="AV498" s="6">
        <f t="shared" si="223"/>
        <v>2.423</v>
      </c>
      <c r="AW498" s="6">
        <f t="shared" si="218"/>
        <v>2.694089</v>
      </c>
      <c r="AX498" s="6">
        <f t="shared" si="224"/>
        <v>0.27108899999999991</v>
      </c>
      <c r="AY498" s="12">
        <f t="shared" si="219"/>
        <v>0.33534275421410653</v>
      </c>
      <c r="BB498" s="13">
        <f t="shared" si="220"/>
        <v>848.77869999999996</v>
      </c>
    </row>
    <row r="499" spans="1:54" x14ac:dyDescent="0.25">
      <c r="A499" s="1">
        <v>44153</v>
      </c>
      <c r="B499" s="6">
        <v>42.61</v>
      </c>
      <c r="C499" s="6">
        <v>39.46</v>
      </c>
      <c r="D499" s="6">
        <v>43.71</v>
      </c>
      <c r="E499" s="6">
        <f t="shared" si="204"/>
        <v>44.86495648099222</v>
      </c>
      <c r="F499" s="6">
        <v>44.996375795941439</v>
      </c>
      <c r="G499" s="6">
        <v>51.46</v>
      </c>
      <c r="H499" s="6">
        <v>38.46</v>
      </c>
      <c r="I499" s="6">
        <v>45.5</v>
      </c>
      <c r="J499" s="6">
        <v>37.308954543166195</v>
      </c>
      <c r="K499" s="6">
        <f t="shared" si="205"/>
        <v>-2.8900000000000006</v>
      </c>
      <c r="L499" s="7">
        <f t="shared" si="199"/>
        <v>8.1910454568338054</v>
      </c>
      <c r="M499" s="6">
        <f t="shared" si="200"/>
        <v>4.1499999999999986</v>
      </c>
      <c r="N499" s="6">
        <f t="shared" si="201"/>
        <v>3.1499999999999986</v>
      </c>
      <c r="O499" s="6">
        <f t="shared" si="202"/>
        <v>1</v>
      </c>
      <c r="P499" s="6">
        <f t="shared" si="221"/>
        <v>5.25</v>
      </c>
      <c r="Q499" s="6">
        <f t="shared" si="206"/>
        <v>6.4049564809922188</v>
      </c>
      <c r="R499" s="6">
        <f t="shared" si="207"/>
        <v>6.5363757959414386</v>
      </c>
      <c r="S499" s="6">
        <f t="shared" si="222"/>
        <v>13</v>
      </c>
      <c r="T499" s="6">
        <f t="shared" si="208"/>
        <v>8.8500000000000014</v>
      </c>
      <c r="U499" s="4" t="str">
        <f t="shared" si="209"/>
        <v>LOWER</v>
      </c>
      <c r="V499" s="8">
        <v>992</v>
      </c>
      <c r="W499" s="9">
        <f t="shared" si="210"/>
        <v>-1.2863757959414386</v>
      </c>
      <c r="X499" s="6">
        <f t="shared" si="211"/>
        <v>44.905657296352842</v>
      </c>
      <c r="Y499" s="6">
        <f t="shared" si="212"/>
        <v>-1.1956572963528416</v>
      </c>
      <c r="Z499" s="6">
        <f t="shared" si="213"/>
        <v>-9.0718499588597012E-2</v>
      </c>
      <c r="AA499" s="5">
        <f t="shared" si="214"/>
        <v>11</v>
      </c>
      <c r="AB499" s="5">
        <f t="shared" si="215"/>
        <v>2020</v>
      </c>
      <c r="AC499" s="5">
        <f t="shared" si="225"/>
        <v>47</v>
      </c>
      <c r="AF499" s="10">
        <v>79.991</v>
      </c>
      <c r="AG499" s="8">
        <f t="shared" si="216"/>
        <v>3599.305096293152</v>
      </c>
      <c r="AL499" s="11">
        <f t="shared" si="203"/>
        <v>44153</v>
      </c>
      <c r="AM499" s="10">
        <v>990</v>
      </c>
      <c r="AN499" s="6">
        <v>5.3628999999999998</v>
      </c>
      <c r="AO499" s="8">
        <f t="shared" si="217"/>
        <v>240.82454951461068</v>
      </c>
      <c r="AS499" s="14">
        <f t="shared" si="226"/>
        <v>0.2077813559322032</v>
      </c>
      <c r="AT499" s="10">
        <v>410</v>
      </c>
      <c r="AU499" s="6">
        <v>11.8</v>
      </c>
      <c r="AV499" s="6">
        <f t="shared" si="223"/>
        <v>2.4518199999999979</v>
      </c>
      <c r="AW499" s="6">
        <f t="shared" si="218"/>
        <v>2.7206625999999989</v>
      </c>
      <c r="AX499" s="6">
        <f t="shared" si="224"/>
        <v>0.26884260000000104</v>
      </c>
      <c r="AY499" s="12">
        <f t="shared" si="219"/>
        <v>0.34098795037334895</v>
      </c>
      <c r="BB499" s="13">
        <f t="shared" si="220"/>
        <v>869.94305199999997</v>
      </c>
    </row>
    <row r="500" spans="1:54" x14ac:dyDescent="0.25">
      <c r="A500" s="1">
        <v>44154</v>
      </c>
      <c r="B500" s="6">
        <v>42.96</v>
      </c>
      <c r="C500" s="6">
        <v>39.81</v>
      </c>
      <c r="D500" s="6">
        <v>44.06</v>
      </c>
      <c r="E500" s="6">
        <f t="shared" si="204"/>
        <v>44.955592756711397</v>
      </c>
      <c r="F500" s="6">
        <v>45.098434107978605</v>
      </c>
      <c r="G500" s="6">
        <v>51.81</v>
      </c>
      <c r="H500" s="6">
        <v>38.81</v>
      </c>
      <c r="I500" s="6">
        <v>45.25</v>
      </c>
      <c r="J500" s="6">
        <v>37.013502028337037</v>
      </c>
      <c r="K500" s="6">
        <f t="shared" si="205"/>
        <v>-2.2899999999999991</v>
      </c>
      <c r="L500" s="7">
        <f t="shared" si="199"/>
        <v>8.2364979716629634</v>
      </c>
      <c r="M500" s="6">
        <f t="shared" si="200"/>
        <v>4.1499999999999986</v>
      </c>
      <c r="N500" s="6">
        <f t="shared" si="201"/>
        <v>3.1499999999999986</v>
      </c>
      <c r="O500" s="6">
        <f t="shared" si="202"/>
        <v>1</v>
      </c>
      <c r="P500" s="6">
        <f t="shared" si="221"/>
        <v>5.25</v>
      </c>
      <c r="Q500" s="6">
        <f t="shared" si="206"/>
        <v>6.1455927567113946</v>
      </c>
      <c r="R500" s="6">
        <f t="shared" si="207"/>
        <v>6.2884341079786026</v>
      </c>
      <c r="S500" s="6">
        <f t="shared" si="222"/>
        <v>13</v>
      </c>
      <c r="T500" s="6">
        <f t="shared" si="208"/>
        <v>8.8500000000000014</v>
      </c>
      <c r="U500" s="4" t="str">
        <f t="shared" si="209"/>
        <v>LOWER</v>
      </c>
      <c r="V500" s="8">
        <v>994.25</v>
      </c>
      <c r="W500" s="9">
        <f t="shared" si="210"/>
        <v>-1.0384341079786026</v>
      </c>
      <c r="X500" s="6">
        <f t="shared" si="211"/>
        <v>44.996375795941432</v>
      </c>
      <c r="Y500" s="6">
        <f t="shared" si="212"/>
        <v>-0.93637579594143006</v>
      </c>
      <c r="Z500" s="6">
        <f t="shared" si="213"/>
        <v>-0.10205831203717253</v>
      </c>
      <c r="AA500" s="5">
        <f t="shared" si="214"/>
        <v>11</v>
      </c>
      <c r="AB500" s="5">
        <f t="shared" si="215"/>
        <v>2020</v>
      </c>
      <c r="AC500" s="5">
        <f t="shared" si="225"/>
        <v>47</v>
      </c>
      <c r="AF500" s="10">
        <v>80.27</v>
      </c>
      <c r="AG500" s="8">
        <f t="shared" si="216"/>
        <v>3620.0513058474421</v>
      </c>
      <c r="AL500" s="11">
        <f t="shared" si="203"/>
        <v>44154</v>
      </c>
      <c r="AM500" s="10">
        <v>992</v>
      </c>
      <c r="AN500" s="6">
        <v>5.3053999999999997</v>
      </c>
      <c r="AO500" s="8">
        <f t="shared" si="217"/>
        <v>238.72377214778771</v>
      </c>
      <c r="AS500" s="14">
        <f t="shared" si="226"/>
        <v>0.20823624047417427</v>
      </c>
      <c r="AT500" s="10">
        <v>409</v>
      </c>
      <c r="AU500" s="6">
        <v>11.81</v>
      </c>
      <c r="AV500" s="6">
        <f t="shared" si="223"/>
        <v>2.4592699999999983</v>
      </c>
      <c r="AW500" s="6">
        <f t="shared" si="218"/>
        <v>2.7272935999999977</v>
      </c>
      <c r="AX500" s="6">
        <f t="shared" si="224"/>
        <v>0.26802359999999936</v>
      </c>
      <c r="AY500" s="12">
        <f t="shared" si="219"/>
        <v>0.34337900042492669</v>
      </c>
      <c r="BB500" s="13">
        <f t="shared" si="220"/>
        <v>877.659222</v>
      </c>
    </row>
    <row r="501" spans="1:54" x14ac:dyDescent="0.25">
      <c r="A501" s="1">
        <v>44155</v>
      </c>
      <c r="B501" s="6">
        <v>42.81</v>
      </c>
      <c r="C501" s="6">
        <v>39.659999999999997</v>
      </c>
      <c r="D501" s="6">
        <v>43.91</v>
      </c>
      <c r="E501" s="6">
        <f t="shared" si="204"/>
        <v>45.034899497965675</v>
      </c>
      <c r="F501" s="6">
        <v>44.882977671455698</v>
      </c>
      <c r="G501" s="6">
        <v>51.66</v>
      </c>
      <c r="H501" s="6">
        <v>38.659999999999997</v>
      </c>
      <c r="I501" s="6">
        <v>44.75</v>
      </c>
      <c r="J501" s="6">
        <v>36.464844333409438</v>
      </c>
      <c r="K501" s="6">
        <f t="shared" si="205"/>
        <v>-1.9399999999999977</v>
      </c>
      <c r="L501" s="7">
        <f t="shared" si="199"/>
        <v>8.2851556665905619</v>
      </c>
      <c r="M501" s="6">
        <f t="shared" si="200"/>
        <v>4.1500000000000057</v>
      </c>
      <c r="N501" s="6">
        <f t="shared" si="201"/>
        <v>3.1500000000000057</v>
      </c>
      <c r="O501" s="6">
        <f t="shared" si="202"/>
        <v>1</v>
      </c>
      <c r="P501" s="6">
        <f t="shared" si="221"/>
        <v>5.25</v>
      </c>
      <c r="Q501" s="6">
        <f t="shared" si="206"/>
        <v>6.3748994979656786</v>
      </c>
      <c r="R501" s="6">
        <f t="shared" si="207"/>
        <v>6.2229776714557019</v>
      </c>
      <c r="S501" s="6">
        <f t="shared" si="222"/>
        <v>13</v>
      </c>
      <c r="T501" s="6">
        <f t="shared" si="208"/>
        <v>8.8499999999999943</v>
      </c>
      <c r="U501" s="4" t="str">
        <f t="shared" si="209"/>
        <v>LOWER</v>
      </c>
      <c r="V501" s="8">
        <v>989.5</v>
      </c>
      <c r="W501" s="9">
        <f t="shared" si="210"/>
        <v>-0.97297767145570191</v>
      </c>
      <c r="X501" s="6">
        <f t="shared" si="211"/>
        <v>45.075754483081447</v>
      </c>
      <c r="Y501" s="6">
        <f t="shared" si="212"/>
        <v>-1.1657544830814501</v>
      </c>
      <c r="Z501" s="6">
        <f t="shared" si="213"/>
        <v>0.19277681162574822</v>
      </c>
      <c r="AA501" s="5">
        <f t="shared" si="214"/>
        <v>11</v>
      </c>
      <c r="AB501" s="5">
        <f t="shared" si="215"/>
        <v>2020</v>
      </c>
      <c r="AC501" s="5">
        <f t="shared" si="225"/>
        <v>47</v>
      </c>
      <c r="AF501" s="10">
        <v>80.349999999999994</v>
      </c>
      <c r="AG501" s="8">
        <f t="shared" si="216"/>
        <v>3606.3472559014654</v>
      </c>
      <c r="AL501" s="11">
        <f t="shared" si="203"/>
        <v>44155</v>
      </c>
      <c r="AM501" s="10">
        <v>993.75</v>
      </c>
      <c r="AN501" s="6">
        <v>5.3796999999999997</v>
      </c>
      <c r="AO501" s="8">
        <f t="shared" si="217"/>
        <v>242.49403639263329</v>
      </c>
      <c r="AS501" s="14">
        <f t="shared" si="226"/>
        <v>0.20364418212478919</v>
      </c>
      <c r="AT501" s="10">
        <v>410</v>
      </c>
      <c r="AU501" s="6">
        <v>11.86</v>
      </c>
      <c r="AV501" s="6">
        <f t="shared" si="223"/>
        <v>2.4152199999999997</v>
      </c>
      <c r="AW501" s="6">
        <f t="shared" si="218"/>
        <v>2.6835945999999993</v>
      </c>
      <c r="AX501" s="6">
        <f t="shared" si="224"/>
        <v>0.26837459999999957</v>
      </c>
      <c r="AY501" s="12">
        <f t="shared" si="219"/>
        <v>0.34204101812579685</v>
      </c>
      <c r="BB501" s="13">
        <f t="shared" si="220"/>
        <v>874.35229199999992</v>
      </c>
    </row>
    <row r="502" spans="1:54" x14ac:dyDescent="0.25">
      <c r="A502" s="1">
        <v>44158</v>
      </c>
      <c r="B502" s="6">
        <v>42.7</v>
      </c>
      <c r="C502" s="6">
        <v>39.549999999999997</v>
      </c>
      <c r="D502" s="6">
        <v>43.8</v>
      </c>
      <c r="E502" s="6">
        <f t="shared" si="204"/>
        <v>45.510739945491345</v>
      </c>
      <c r="F502" s="6" t="s">
        <v>43</v>
      </c>
      <c r="G502" s="6">
        <v>51.55</v>
      </c>
      <c r="H502" s="6">
        <v>38.340000000000003</v>
      </c>
      <c r="I502" s="6">
        <v>44.75</v>
      </c>
      <c r="J502" s="6">
        <v>36.948703966488509</v>
      </c>
      <c r="K502" s="6">
        <f t="shared" si="205"/>
        <v>-2.0499999999999972</v>
      </c>
      <c r="L502" s="7">
        <f t="shared" si="199"/>
        <v>7.8012960335114911</v>
      </c>
      <c r="M502" s="6">
        <f t="shared" si="200"/>
        <v>4.3599999999999994</v>
      </c>
      <c r="N502" s="6">
        <f t="shared" si="201"/>
        <v>3.1500000000000057</v>
      </c>
      <c r="O502" s="6">
        <f t="shared" si="202"/>
        <v>1.2099999999999937</v>
      </c>
      <c r="P502" s="6">
        <f t="shared" si="221"/>
        <v>5.4599999999999937</v>
      </c>
      <c r="Q502" s="6">
        <f t="shared" si="206"/>
        <v>7.1707399454913414</v>
      </c>
      <c r="R502" s="6" t="str">
        <f t="shared" si="207"/>
        <v/>
      </c>
      <c r="S502" s="6">
        <f t="shared" si="222"/>
        <v>13.209999999999994</v>
      </c>
      <c r="T502" s="6">
        <f t="shared" si="208"/>
        <v>8.8499999999999943</v>
      </c>
      <c r="U502" s="4" t="str">
        <f t="shared" si="209"/>
        <v>LOWER</v>
      </c>
      <c r="W502" s="9"/>
      <c r="X502" s="6">
        <f t="shared" si="211"/>
        <v>45.552026605921554</v>
      </c>
      <c r="Y502" s="6">
        <f t="shared" si="212"/>
        <v>-1.7520266059215572</v>
      </c>
      <c r="Z502" s="6" t="str">
        <f t="shared" si="213"/>
        <v/>
      </c>
      <c r="AA502" s="5">
        <f t="shared" si="214"/>
        <v>11</v>
      </c>
      <c r="AB502" s="5">
        <f t="shared" si="215"/>
        <v>2020</v>
      </c>
      <c r="AC502" s="5">
        <f t="shared" si="225"/>
        <v>48</v>
      </c>
      <c r="AF502" s="10">
        <v>80.290000000000006</v>
      </c>
      <c r="AG502" s="8" t="str">
        <f t="shared" si="216"/>
        <v/>
      </c>
      <c r="AL502" s="11">
        <f t="shared" si="203"/>
        <v>44158</v>
      </c>
      <c r="AM502" s="10">
        <v>1004.25</v>
      </c>
      <c r="AN502" s="6">
        <v>5.4390000000000001</v>
      </c>
      <c r="AO502" s="8">
        <f t="shared" si="217"/>
        <v>247.75747270960738</v>
      </c>
      <c r="AS502" s="14">
        <f t="shared" si="226"/>
        <v>0.1905133555926542</v>
      </c>
      <c r="AT502" s="10">
        <v>410</v>
      </c>
      <c r="AU502" s="6">
        <v>11.98</v>
      </c>
      <c r="AV502" s="6">
        <f t="shared" si="223"/>
        <v>2.2823499999999974</v>
      </c>
      <c r="AW502" s="6">
        <f t="shared" si="218"/>
        <v>2.5509820000000012</v>
      </c>
      <c r="AX502" s="6">
        <f t="shared" si="224"/>
        <v>0.26863200000000376</v>
      </c>
      <c r="AY502" s="12">
        <f t="shared" si="219"/>
        <v>0.34146224770861666</v>
      </c>
      <c r="BB502" s="13">
        <f t="shared" si="220"/>
        <v>871.92720999999995</v>
      </c>
    </row>
    <row r="503" spans="1:54" x14ac:dyDescent="0.25">
      <c r="A503" s="1">
        <v>44159</v>
      </c>
      <c r="B503" s="6">
        <v>42.21</v>
      </c>
      <c r="C503" s="6">
        <v>39.06</v>
      </c>
      <c r="D503" s="6">
        <v>43.31</v>
      </c>
      <c r="E503" s="6">
        <f t="shared" si="204"/>
        <v>44.298479757747366</v>
      </c>
      <c r="F503" s="6">
        <v>44.236608361886987</v>
      </c>
      <c r="G503" s="6">
        <v>51.06</v>
      </c>
      <c r="H503" s="6">
        <v>37.72</v>
      </c>
      <c r="I503" s="6">
        <v>44.5</v>
      </c>
      <c r="J503" s="6">
        <v>36.098634291617053</v>
      </c>
      <c r="K503" s="6">
        <f t="shared" si="205"/>
        <v>-2.2899999999999991</v>
      </c>
      <c r="L503" s="7">
        <f t="shared" si="199"/>
        <v>8.4013657083829472</v>
      </c>
      <c r="M503" s="6">
        <f t="shared" si="200"/>
        <v>4.490000000000002</v>
      </c>
      <c r="N503" s="6">
        <f t="shared" si="201"/>
        <v>3.1499999999999986</v>
      </c>
      <c r="O503" s="6">
        <f t="shared" si="202"/>
        <v>1.3400000000000034</v>
      </c>
      <c r="P503" s="6">
        <f t="shared" si="221"/>
        <v>5.5900000000000034</v>
      </c>
      <c r="Q503" s="6">
        <f t="shared" si="206"/>
        <v>6.5784797577473668</v>
      </c>
      <c r="R503" s="6">
        <f t="shared" si="207"/>
        <v>6.5166083618869877</v>
      </c>
      <c r="S503" s="6">
        <f t="shared" si="222"/>
        <v>13.340000000000003</v>
      </c>
      <c r="T503" s="6">
        <f t="shared" si="208"/>
        <v>8.8500000000000014</v>
      </c>
      <c r="U503" s="4" t="str">
        <f t="shared" si="209"/>
        <v>LOWER</v>
      </c>
      <c r="V503" s="8">
        <v>975.25</v>
      </c>
      <c r="W503" s="9">
        <f t="shared" si="210"/>
        <v>-0.92660836188698426</v>
      </c>
      <c r="X503" s="6">
        <f t="shared" si="211"/>
        <v>44.338666673924145</v>
      </c>
      <c r="Y503" s="6">
        <f t="shared" si="212"/>
        <v>-1.0286666739241426</v>
      </c>
      <c r="Z503" s="6">
        <f t="shared" si="213"/>
        <v>0.10205831203715832</v>
      </c>
      <c r="AA503" s="5">
        <f t="shared" si="214"/>
        <v>11</v>
      </c>
      <c r="AB503" s="5">
        <f t="shared" si="215"/>
        <v>2020</v>
      </c>
      <c r="AC503" s="5">
        <f t="shared" si="225"/>
        <v>48</v>
      </c>
      <c r="AF503" s="10">
        <v>80.680000000000007</v>
      </c>
      <c r="AG503" s="8">
        <f t="shared" si="216"/>
        <v>3569.0095626370421</v>
      </c>
      <c r="AL503" s="11">
        <f t="shared" si="203"/>
        <v>44159</v>
      </c>
      <c r="AM503" s="10">
        <v>977.5</v>
      </c>
      <c r="AN503" s="6">
        <v>5.3735999999999997</v>
      </c>
      <c r="AO503" s="8">
        <f t="shared" si="217"/>
        <v>238.25825923899879</v>
      </c>
      <c r="AS503" s="14">
        <f t="shared" si="226"/>
        <v>0.19161268781302154</v>
      </c>
      <c r="AT503" s="10">
        <v>413</v>
      </c>
      <c r="AU503" s="6">
        <v>11.98</v>
      </c>
      <c r="AV503" s="6">
        <f t="shared" si="223"/>
        <v>2.295519999999998</v>
      </c>
      <c r="AW503" s="6">
        <f t="shared" si="218"/>
        <v>2.5652985999999984</v>
      </c>
      <c r="AX503" s="6">
        <f t="shared" si="224"/>
        <v>0.26977860000000042</v>
      </c>
      <c r="AY503" s="12">
        <f t="shared" si="219"/>
        <v>0.33724026175783095</v>
      </c>
      <c r="BB503" s="13">
        <f t="shared" si="220"/>
        <v>861.12457200000006</v>
      </c>
    </row>
    <row r="504" spans="1:54" x14ac:dyDescent="0.25">
      <c r="A504" s="1">
        <v>44160</v>
      </c>
      <c r="B504" s="6">
        <v>42.93</v>
      </c>
      <c r="C504" s="6">
        <v>39.78</v>
      </c>
      <c r="D504" s="6">
        <v>43.43</v>
      </c>
      <c r="E504" s="6">
        <f t="shared" si="204"/>
        <v>44.525070447045309</v>
      </c>
      <c r="F504" s="6">
        <v>44.474744423307037</v>
      </c>
      <c r="G504" s="6">
        <v>51.08</v>
      </c>
      <c r="H504" s="6">
        <v>37.86</v>
      </c>
      <c r="I504" s="6">
        <v>44.25</v>
      </c>
      <c r="J504" s="6">
        <v>36.442853812699838</v>
      </c>
      <c r="K504" s="6">
        <f t="shared" si="205"/>
        <v>-1.3200000000000003</v>
      </c>
      <c r="L504" s="7">
        <f t="shared" si="199"/>
        <v>7.8071461873001624</v>
      </c>
      <c r="M504" s="6">
        <f t="shared" si="200"/>
        <v>5.07</v>
      </c>
      <c r="N504" s="6">
        <f t="shared" si="201"/>
        <v>3.1499999999999986</v>
      </c>
      <c r="O504" s="6">
        <f t="shared" si="202"/>
        <v>1.9200000000000017</v>
      </c>
      <c r="P504" s="6">
        <f t="shared" si="221"/>
        <v>5.57</v>
      </c>
      <c r="Q504" s="6">
        <f t="shared" si="206"/>
        <v>6.6650704470453093</v>
      </c>
      <c r="R504" s="6">
        <f t="shared" si="207"/>
        <v>6.6147444233070374</v>
      </c>
      <c r="S504" s="6">
        <f t="shared" si="222"/>
        <v>13.219999999999999</v>
      </c>
      <c r="T504" s="6">
        <f t="shared" si="208"/>
        <v>8.1499999999999986</v>
      </c>
      <c r="U504" s="4" t="str">
        <f t="shared" si="209"/>
        <v>LOWER</v>
      </c>
      <c r="V504" s="8">
        <v>980.5</v>
      </c>
      <c r="W504" s="9">
        <f t="shared" si="210"/>
        <v>-1.0447444233070371</v>
      </c>
      <c r="X504" s="6">
        <f t="shared" si="211"/>
        <v>44.56546292289562</v>
      </c>
      <c r="Y504" s="6">
        <f t="shared" si="212"/>
        <v>-1.1354629228956199</v>
      </c>
      <c r="Z504" s="6">
        <f t="shared" si="213"/>
        <v>9.0718499588582802E-2</v>
      </c>
      <c r="AA504" s="5">
        <f t="shared" si="214"/>
        <v>11</v>
      </c>
      <c r="AB504" s="5">
        <f t="shared" si="215"/>
        <v>2020</v>
      </c>
      <c r="AC504" s="5">
        <f t="shared" si="225"/>
        <v>48</v>
      </c>
      <c r="AF504" s="10">
        <v>80.790000000000006</v>
      </c>
      <c r="AG504" s="8">
        <f t="shared" si="216"/>
        <v>3593.1146019589755</v>
      </c>
      <c r="AL504" s="11">
        <f t="shared" si="203"/>
        <v>44160</v>
      </c>
      <c r="AM504" s="10">
        <v>982.5</v>
      </c>
      <c r="AN504" s="6">
        <v>5.3236999999999997</v>
      </c>
      <c r="AO504" s="8">
        <f t="shared" si="217"/>
        <v>237.25315496261948</v>
      </c>
      <c r="AS504" s="14">
        <f t="shared" si="226"/>
        <v>0.2037162048698572</v>
      </c>
      <c r="AT504" s="10">
        <v>412</v>
      </c>
      <c r="AU504" s="6">
        <v>11.91</v>
      </c>
      <c r="AV504" s="6">
        <f t="shared" si="223"/>
        <v>2.4262599999999992</v>
      </c>
      <c r="AW504" s="6">
        <f t="shared" si="218"/>
        <v>2.6943537999999982</v>
      </c>
      <c r="AX504" s="6">
        <f t="shared" si="224"/>
        <v>0.26809379999999905</v>
      </c>
      <c r="AY504" s="12">
        <f t="shared" si="219"/>
        <v>0.34157598772102465</v>
      </c>
      <c r="BB504" s="13">
        <f t="shared" si="220"/>
        <v>876.99783600000001</v>
      </c>
    </row>
    <row r="505" spans="1:54" x14ac:dyDescent="0.25">
      <c r="A505" s="1">
        <v>44162</v>
      </c>
      <c r="B505" s="6">
        <v>43.45</v>
      </c>
      <c r="C505" s="6">
        <v>40.299999999999997</v>
      </c>
      <c r="D505" s="6">
        <v>43.95</v>
      </c>
      <c r="E505" s="6">
        <f t="shared" si="204"/>
        <v>44.785649739737934</v>
      </c>
      <c r="F505" s="6">
        <v>44.134550049849821</v>
      </c>
      <c r="G505" s="6">
        <v>53.7</v>
      </c>
      <c r="H505" s="6">
        <v>38.43</v>
      </c>
      <c r="I505" s="6">
        <v>45</v>
      </c>
      <c r="J505" s="6">
        <v>37.239866010118931</v>
      </c>
      <c r="K505" s="6">
        <f t="shared" si="205"/>
        <v>-1.5499999999999972</v>
      </c>
      <c r="L505" s="7">
        <f t="shared" si="199"/>
        <v>7.7601339898810693</v>
      </c>
      <c r="M505" s="6">
        <f t="shared" si="200"/>
        <v>5.0200000000000031</v>
      </c>
      <c r="N505" s="6">
        <f t="shared" si="201"/>
        <v>3.1500000000000057</v>
      </c>
      <c r="O505" s="6">
        <f t="shared" si="202"/>
        <v>1.8699999999999974</v>
      </c>
      <c r="P505" s="6">
        <f t="shared" si="221"/>
        <v>5.5200000000000031</v>
      </c>
      <c r="Q505" s="6">
        <f t="shared" si="206"/>
        <v>6.3556497397379346</v>
      </c>
      <c r="R505" s="6">
        <f t="shared" si="207"/>
        <v>5.7045500498498214</v>
      </c>
      <c r="S505" s="6">
        <f t="shared" si="222"/>
        <v>15.270000000000003</v>
      </c>
      <c r="T505" s="6">
        <f t="shared" si="208"/>
        <v>10.25</v>
      </c>
      <c r="U505" s="4" t="str">
        <f t="shared" si="209"/>
        <v>LOWER</v>
      </c>
      <c r="V505" s="8">
        <v>973</v>
      </c>
      <c r="W505" s="9">
        <f t="shared" si="210"/>
        <v>-0.18455004984981827</v>
      </c>
      <c r="X505" s="6">
        <f t="shared" si="211"/>
        <v>44.826278609212821</v>
      </c>
      <c r="Y505" s="6">
        <f t="shared" si="212"/>
        <v>-0.87627860921281808</v>
      </c>
      <c r="Z505" s="6">
        <f t="shared" si="213"/>
        <v>0.69172855936299982</v>
      </c>
      <c r="AA505" s="5">
        <f t="shared" si="214"/>
        <v>11</v>
      </c>
      <c r="AB505" s="5">
        <f t="shared" si="215"/>
        <v>2020</v>
      </c>
      <c r="AC505" s="5">
        <f t="shared" si="225"/>
        <v>48</v>
      </c>
      <c r="AF505" s="10">
        <v>81.06</v>
      </c>
      <c r="AG505" s="8">
        <f t="shared" si="216"/>
        <v>3577.5466270408265</v>
      </c>
      <c r="AL505" s="11">
        <f t="shared" si="203"/>
        <v>44162</v>
      </c>
      <c r="AM505" s="10">
        <v>988.25</v>
      </c>
      <c r="AN505" s="6">
        <v>5.3437999999999999</v>
      </c>
      <c r="AO505" s="8">
        <f t="shared" si="217"/>
        <v>239.54266763191151</v>
      </c>
      <c r="AS505" s="14">
        <f t="shared" si="226"/>
        <v>0.2056844741235391</v>
      </c>
      <c r="AT505" s="10">
        <v>414</v>
      </c>
      <c r="AU505" s="6">
        <v>11.98</v>
      </c>
      <c r="AV505" s="6">
        <f t="shared" si="223"/>
        <v>2.4640999999999984</v>
      </c>
      <c r="AW505" s="6">
        <f t="shared" si="218"/>
        <v>2.7309769999999993</v>
      </c>
      <c r="AX505" s="6">
        <f t="shared" si="224"/>
        <v>0.26687700000000092</v>
      </c>
      <c r="AY505" s="12">
        <f t="shared" si="219"/>
        <v>0.34319652459215605</v>
      </c>
      <c r="BB505" s="13">
        <f t="shared" si="220"/>
        <v>888.46185999999989</v>
      </c>
    </row>
    <row r="506" spans="1:54" x14ac:dyDescent="0.25">
      <c r="A506" s="1">
        <v>44165</v>
      </c>
      <c r="B506" s="6">
        <v>42.63</v>
      </c>
      <c r="C506" s="6">
        <v>39.479999999999997</v>
      </c>
      <c r="D506" s="6">
        <v>43.13</v>
      </c>
      <c r="E506" s="6">
        <f t="shared" si="204"/>
        <v>44.037900465054733</v>
      </c>
      <c r="F506" s="6">
        <v>43.182005804169606</v>
      </c>
      <c r="G506" s="6">
        <v>52.88</v>
      </c>
      <c r="H506" s="6">
        <v>37.49</v>
      </c>
      <c r="I506" s="6">
        <v>44.5</v>
      </c>
      <c r="J506" s="6">
        <v>36.873183419816691</v>
      </c>
      <c r="K506" s="6">
        <f t="shared" si="205"/>
        <v>-1.8699999999999974</v>
      </c>
      <c r="L506" s="7">
        <f t="shared" si="199"/>
        <v>7.6268165801833092</v>
      </c>
      <c r="M506" s="6">
        <f t="shared" si="200"/>
        <v>5.1400000000000006</v>
      </c>
      <c r="N506" s="6">
        <f t="shared" si="201"/>
        <v>3.1500000000000057</v>
      </c>
      <c r="O506" s="6">
        <f t="shared" si="202"/>
        <v>1.9899999999999949</v>
      </c>
      <c r="P506" s="6">
        <f t="shared" si="221"/>
        <v>5.6400000000000006</v>
      </c>
      <c r="Q506" s="6">
        <f t="shared" si="206"/>
        <v>6.547900465054731</v>
      </c>
      <c r="R506" s="6">
        <f t="shared" si="207"/>
        <v>5.6920058041696038</v>
      </c>
      <c r="S506" s="6">
        <f t="shared" si="222"/>
        <v>15.39</v>
      </c>
      <c r="T506" s="6">
        <f t="shared" si="208"/>
        <v>10.25</v>
      </c>
      <c r="U506" s="4" t="str">
        <f t="shared" si="209"/>
        <v>LOWER</v>
      </c>
      <c r="V506" s="8">
        <v>952</v>
      </c>
      <c r="W506" s="9">
        <f t="shared" si="210"/>
        <v>-5.2005804169603209E-2</v>
      </c>
      <c r="X506" s="6">
        <f t="shared" si="211"/>
        <v>44.077850987606944</v>
      </c>
      <c r="Y506" s="6">
        <f t="shared" si="212"/>
        <v>-0.94785098760694098</v>
      </c>
      <c r="Z506" s="6">
        <f t="shared" si="213"/>
        <v>0.89584518343733777</v>
      </c>
      <c r="AA506" s="5">
        <f t="shared" si="214"/>
        <v>11</v>
      </c>
      <c r="AB506" s="5">
        <f t="shared" si="215"/>
        <v>2020</v>
      </c>
      <c r="AC506" s="5">
        <f t="shared" si="225"/>
        <v>49</v>
      </c>
      <c r="AF506" s="10">
        <v>81.3</v>
      </c>
      <c r="AG506" s="8">
        <f t="shared" si="216"/>
        <v>3510.6970718789889</v>
      </c>
      <c r="AL506" s="11">
        <f t="shared" si="203"/>
        <v>44165</v>
      </c>
      <c r="AM506" s="10">
        <v>971.75</v>
      </c>
      <c r="AN506" s="6">
        <v>5.3319000000000001</v>
      </c>
      <c r="AO506" s="8">
        <f t="shared" si="217"/>
        <v>235.01869368082149</v>
      </c>
      <c r="AS506" s="14">
        <f t="shared" si="226"/>
        <v>0.20911999999999986</v>
      </c>
      <c r="AT506" s="10">
        <v>408</v>
      </c>
      <c r="AU506" s="6">
        <v>11.75</v>
      </c>
      <c r="AV506" s="6">
        <f t="shared" si="223"/>
        <v>2.4571599999999982</v>
      </c>
      <c r="AW506" s="6">
        <f t="shared" si="218"/>
        <v>2.7259557999999977</v>
      </c>
      <c r="AX506" s="6">
        <f t="shared" si="224"/>
        <v>0.26879579999999947</v>
      </c>
      <c r="AY506" s="12">
        <f t="shared" si="219"/>
        <v>0.34219327909240788</v>
      </c>
      <c r="BB506" s="13">
        <f t="shared" si="220"/>
        <v>870.38397599999985</v>
      </c>
    </row>
    <row r="507" spans="1:54" x14ac:dyDescent="0.25">
      <c r="A507" s="1">
        <v>44166</v>
      </c>
      <c r="B507" s="6">
        <v>43.26</v>
      </c>
      <c r="C507" s="6">
        <v>39.26</v>
      </c>
      <c r="D507" s="6">
        <v>44.01</v>
      </c>
      <c r="E507" s="6">
        <f t="shared" si="204"/>
        <v>43.833968844686588</v>
      </c>
      <c r="F507" s="6">
        <v>42.569655931946613</v>
      </c>
      <c r="G507" s="6">
        <v>52.01</v>
      </c>
      <c r="H507" s="6">
        <v>37.01</v>
      </c>
      <c r="I507" s="6">
        <v>44.75</v>
      </c>
      <c r="J507" s="6">
        <v>37.250644325918742</v>
      </c>
      <c r="K507" s="6">
        <f t="shared" si="205"/>
        <v>-1.490000000000002</v>
      </c>
      <c r="L507" s="7">
        <f t="shared" si="199"/>
        <v>7.4993556740812579</v>
      </c>
      <c r="M507" s="6">
        <f t="shared" si="200"/>
        <v>6.25</v>
      </c>
      <c r="N507" s="6">
        <f t="shared" si="201"/>
        <v>4</v>
      </c>
      <c r="O507" s="6">
        <f t="shared" si="202"/>
        <v>2.25</v>
      </c>
      <c r="P507" s="6">
        <f t="shared" si="221"/>
        <v>7</v>
      </c>
      <c r="Q507" s="6">
        <f t="shared" si="206"/>
        <v>6.8239688446865898</v>
      </c>
      <c r="R507" s="6">
        <f t="shared" si="207"/>
        <v>5.5596559319466152</v>
      </c>
      <c r="S507" s="6">
        <f t="shared" si="222"/>
        <v>15</v>
      </c>
      <c r="T507" s="6">
        <f t="shared" si="208"/>
        <v>8.75</v>
      </c>
      <c r="U507" s="4" t="str">
        <f t="shared" si="209"/>
        <v>LOWER</v>
      </c>
      <c r="V507" s="8">
        <v>938.5</v>
      </c>
      <c r="W507" s="9">
        <f t="shared" si="210"/>
        <v>1.4403440680533848</v>
      </c>
      <c r="X507" s="6">
        <f t="shared" si="211"/>
        <v>43.873734363532613</v>
      </c>
      <c r="Y507" s="6">
        <f t="shared" si="212"/>
        <v>0.13626563646738532</v>
      </c>
      <c r="Z507" s="6">
        <f t="shared" si="213"/>
        <v>1.3040784315859995</v>
      </c>
      <c r="AA507" s="5">
        <f t="shared" si="214"/>
        <v>12</v>
      </c>
      <c r="AB507" s="5">
        <f t="shared" si="215"/>
        <v>2020</v>
      </c>
      <c r="AC507" s="5">
        <f t="shared" si="225"/>
        <v>49</v>
      </c>
      <c r="AF507" s="10">
        <v>81.430000000000007</v>
      </c>
      <c r="AG507" s="8">
        <f t="shared" si="216"/>
        <v>3466.4470825384128</v>
      </c>
      <c r="AL507" s="11">
        <f t="shared" si="203"/>
        <v>44166</v>
      </c>
      <c r="AM507" s="10">
        <v>967.25</v>
      </c>
      <c r="AN507" s="6">
        <v>5.2061000000000002</v>
      </c>
      <c r="AO507" s="8">
        <f t="shared" si="217"/>
        <v>228.41104846998718</v>
      </c>
      <c r="AS507" s="14">
        <f t="shared" si="226"/>
        <v>0.20812671232876717</v>
      </c>
      <c r="AT507" s="10">
        <v>405</v>
      </c>
      <c r="AU507" s="6">
        <v>11.68</v>
      </c>
      <c r="AV507" s="6">
        <f t="shared" si="223"/>
        <v>2.4309200000000004</v>
      </c>
      <c r="AW507" s="6">
        <f t="shared" si="218"/>
        <v>2.7976916000000003</v>
      </c>
      <c r="AX507" s="6">
        <f t="shared" si="224"/>
        <v>0.36677159999999986</v>
      </c>
      <c r="AY507" s="12">
        <f t="shared" si="219"/>
        <v>0.34717386473072076</v>
      </c>
      <c r="BB507" s="13">
        <f t="shared" si="220"/>
        <v>865.5338119999999</v>
      </c>
    </row>
    <row r="508" spans="1:54" x14ac:dyDescent="0.25">
      <c r="A508" s="1">
        <v>44167</v>
      </c>
      <c r="B508" s="6">
        <v>43.17</v>
      </c>
      <c r="C508" s="6">
        <v>39.17</v>
      </c>
      <c r="D508" s="6">
        <v>43.92</v>
      </c>
      <c r="E508" s="6">
        <f t="shared" si="204"/>
        <v>43.33546932823112</v>
      </c>
      <c r="F508" s="6">
        <v>42.184102308695095</v>
      </c>
      <c r="G508" s="6">
        <v>51.92</v>
      </c>
      <c r="H508" s="6">
        <v>36.92</v>
      </c>
      <c r="I508" s="6">
        <v>44.75</v>
      </c>
      <c r="J508" s="6">
        <v>36.877348360368586</v>
      </c>
      <c r="K508" s="6">
        <f t="shared" si="205"/>
        <v>-1.5799999999999983</v>
      </c>
      <c r="L508" s="7">
        <f t="shared" si="199"/>
        <v>7.8726516396314139</v>
      </c>
      <c r="M508" s="6">
        <f t="shared" si="200"/>
        <v>6.25</v>
      </c>
      <c r="N508" s="6">
        <f t="shared" si="201"/>
        <v>4</v>
      </c>
      <c r="O508" s="6">
        <f t="shared" si="202"/>
        <v>2.25</v>
      </c>
      <c r="P508" s="6">
        <f t="shared" si="221"/>
        <v>7</v>
      </c>
      <c r="Q508" s="6">
        <f t="shared" si="206"/>
        <v>6.4154693282311186</v>
      </c>
      <c r="R508" s="6">
        <f t="shared" si="207"/>
        <v>5.2641023086950938</v>
      </c>
      <c r="S508" s="6">
        <f t="shared" si="222"/>
        <v>15</v>
      </c>
      <c r="T508" s="6">
        <f t="shared" si="208"/>
        <v>8.75</v>
      </c>
      <c r="U508" s="4" t="str">
        <f t="shared" si="209"/>
        <v>LOWER</v>
      </c>
      <c r="V508" s="8">
        <v>930</v>
      </c>
      <c r="W508" s="9">
        <f t="shared" si="210"/>
        <v>1.7358976913049062</v>
      </c>
      <c r="X508" s="6">
        <f t="shared" si="211"/>
        <v>43.374782615795354</v>
      </c>
      <c r="Y508" s="6">
        <f t="shared" si="212"/>
        <v>0.54521738420464771</v>
      </c>
      <c r="Z508" s="6">
        <f t="shared" si="213"/>
        <v>1.1906803071002585</v>
      </c>
      <c r="AA508" s="5">
        <f t="shared" si="214"/>
        <v>12</v>
      </c>
      <c r="AB508" s="5">
        <f t="shared" si="215"/>
        <v>2020</v>
      </c>
      <c r="AC508" s="5">
        <f t="shared" si="225"/>
        <v>49</v>
      </c>
      <c r="AF508" s="10">
        <v>81.48</v>
      </c>
      <c r="AG508" s="8">
        <f t="shared" si="216"/>
        <v>3437.1606561124772</v>
      </c>
      <c r="AL508" s="11">
        <f t="shared" si="203"/>
        <v>44167</v>
      </c>
      <c r="AM508" s="10">
        <v>956.25</v>
      </c>
      <c r="AN508" s="6">
        <v>5.2175000000000002</v>
      </c>
      <c r="AO508" s="8">
        <f t="shared" si="217"/>
        <v>226.3079282979123</v>
      </c>
      <c r="AS508" s="14">
        <f t="shared" si="226"/>
        <v>0.20744741379310347</v>
      </c>
      <c r="AT508" s="10">
        <v>401</v>
      </c>
      <c r="AU508" s="6">
        <v>11.6</v>
      </c>
      <c r="AV508" s="6">
        <f t="shared" si="223"/>
        <v>2.40639</v>
      </c>
      <c r="AW508" s="6">
        <f t="shared" si="218"/>
        <v>2.7733722000000007</v>
      </c>
      <c r="AX508" s="6">
        <f t="shared" si="224"/>
        <v>0.3669822000000007</v>
      </c>
      <c r="AY508" s="12">
        <f t="shared" si="219"/>
        <v>0.3489535655734024</v>
      </c>
      <c r="BB508" s="13">
        <f t="shared" si="220"/>
        <v>863.54965400000003</v>
      </c>
    </row>
    <row r="509" spans="1:54" x14ac:dyDescent="0.25">
      <c r="A509" s="1">
        <v>44168</v>
      </c>
      <c r="B509" s="6">
        <v>43.98</v>
      </c>
      <c r="C509" s="6">
        <v>40.229999999999997</v>
      </c>
      <c r="D509" s="6">
        <v>44.73</v>
      </c>
      <c r="E509" s="6">
        <f t="shared" si="204"/>
        <v>44.105877671844119</v>
      </c>
      <c r="F509" s="6">
        <v>42.853151243160966</v>
      </c>
      <c r="G509" s="6">
        <v>52.73</v>
      </c>
      <c r="H509" s="6">
        <v>37.729999999999997</v>
      </c>
      <c r="I509" s="6">
        <v>45</v>
      </c>
      <c r="J509" s="6">
        <v>37.073641680631155</v>
      </c>
      <c r="K509" s="6">
        <f t="shared" si="205"/>
        <v>-1.0200000000000031</v>
      </c>
      <c r="L509" s="7">
        <f t="shared" si="199"/>
        <v>7.9263583193688447</v>
      </c>
      <c r="M509" s="6">
        <f t="shared" si="200"/>
        <v>6.25</v>
      </c>
      <c r="N509" s="6">
        <f t="shared" si="201"/>
        <v>3.75</v>
      </c>
      <c r="O509" s="6">
        <f t="shared" si="202"/>
        <v>2.5</v>
      </c>
      <c r="P509" s="6">
        <f t="shared" si="221"/>
        <v>7</v>
      </c>
      <c r="Q509" s="6">
        <f t="shared" si="206"/>
        <v>6.3758776718441226</v>
      </c>
      <c r="R509" s="6">
        <f t="shared" si="207"/>
        <v>5.1231512431609687</v>
      </c>
      <c r="S509" s="6">
        <f t="shared" si="222"/>
        <v>15</v>
      </c>
      <c r="T509" s="6">
        <f t="shared" si="208"/>
        <v>8.75</v>
      </c>
      <c r="U509" s="4" t="str">
        <f t="shared" si="209"/>
        <v>LOWER</v>
      </c>
      <c r="V509" s="8">
        <v>944.75</v>
      </c>
      <c r="W509" s="9">
        <f t="shared" si="210"/>
        <v>1.8768487568390313</v>
      </c>
      <c r="X509" s="6">
        <f t="shared" si="211"/>
        <v>44.14588986229839</v>
      </c>
      <c r="Y509" s="6">
        <f t="shared" si="212"/>
        <v>0.58411013770160736</v>
      </c>
      <c r="Z509" s="6">
        <f t="shared" si="213"/>
        <v>1.2927386191374239</v>
      </c>
      <c r="AA509" s="5">
        <f t="shared" si="214"/>
        <v>12</v>
      </c>
      <c r="AB509" s="5">
        <f t="shared" si="215"/>
        <v>2020</v>
      </c>
      <c r="AC509" s="5">
        <f t="shared" si="225"/>
        <v>49</v>
      </c>
      <c r="AF509" s="10">
        <v>81.400000000000006</v>
      </c>
      <c r="AG509" s="8">
        <f t="shared" si="216"/>
        <v>3488.2465111933029</v>
      </c>
      <c r="AL509" s="11">
        <f t="shared" si="203"/>
        <v>44168</v>
      </c>
      <c r="AM509" s="10">
        <v>973.25</v>
      </c>
      <c r="AN509" s="6">
        <v>5.1515000000000004</v>
      </c>
      <c r="AO509" s="8">
        <f t="shared" si="217"/>
        <v>227.41755162563021</v>
      </c>
      <c r="AS509" s="14">
        <f t="shared" si="226"/>
        <v>0.21058808510638288</v>
      </c>
      <c r="AT509" s="10">
        <v>405</v>
      </c>
      <c r="AU509" s="6">
        <v>11.75</v>
      </c>
      <c r="AV509" s="6">
        <f t="shared" si="223"/>
        <v>2.4744099999999989</v>
      </c>
      <c r="AW509" s="6">
        <f t="shared" si="218"/>
        <v>2.8102467999999998</v>
      </c>
      <c r="AX509" s="6">
        <f t="shared" si="224"/>
        <v>0.33583680000000093</v>
      </c>
      <c r="AY509" s="12">
        <f t="shared" si="219"/>
        <v>0.35092435736908001</v>
      </c>
      <c r="BB509" s="13">
        <f t="shared" si="220"/>
        <v>886.9186259999999</v>
      </c>
    </row>
    <row r="510" spans="1:54" x14ac:dyDescent="0.25">
      <c r="A510" s="1">
        <v>44169</v>
      </c>
      <c r="B510" s="6">
        <v>44.66</v>
      </c>
      <c r="C510" s="6">
        <v>40.909999999999997</v>
      </c>
      <c r="D510" s="6">
        <v>45.51</v>
      </c>
      <c r="E510" s="6">
        <f t="shared" si="204"/>
        <v>44.88761554992201</v>
      </c>
      <c r="F510" s="6">
        <v>43.93043342577549</v>
      </c>
      <c r="G510" s="6">
        <v>53.41</v>
      </c>
      <c r="H510" s="6">
        <v>38.409999999999997</v>
      </c>
      <c r="I510" s="6">
        <v>47</v>
      </c>
      <c r="J510" s="6">
        <v>38.440231651696223</v>
      </c>
      <c r="K510" s="6">
        <f t="shared" si="205"/>
        <v>-2.3400000000000034</v>
      </c>
      <c r="L510" s="7">
        <f t="shared" si="199"/>
        <v>8.559768348303777</v>
      </c>
      <c r="M510" s="6">
        <f t="shared" si="200"/>
        <v>6.25</v>
      </c>
      <c r="N510" s="6">
        <f t="shared" si="201"/>
        <v>3.75</v>
      </c>
      <c r="O510" s="6">
        <f t="shared" si="202"/>
        <v>2.5</v>
      </c>
      <c r="P510" s="6">
        <f t="shared" si="221"/>
        <v>7.1000000000000014</v>
      </c>
      <c r="Q510" s="6">
        <f t="shared" si="206"/>
        <v>6.4776155499220138</v>
      </c>
      <c r="R510" s="6">
        <f t="shared" si="207"/>
        <v>5.5204334257754937</v>
      </c>
      <c r="S510" s="6">
        <f t="shared" si="222"/>
        <v>15</v>
      </c>
      <c r="T510" s="6">
        <f t="shared" si="208"/>
        <v>8.75</v>
      </c>
      <c r="U510" s="4" t="str">
        <f t="shared" si="209"/>
        <v>LOWER</v>
      </c>
      <c r="V510" s="8">
        <v>968.5</v>
      </c>
      <c r="W510" s="9">
        <f t="shared" si="210"/>
        <v>1.5795665742245077</v>
      </c>
      <c r="X510" s="6">
        <f t="shared" si="211"/>
        <v>44.928336921249986</v>
      </c>
      <c r="Y510" s="6">
        <f t="shared" si="212"/>
        <v>0.58166307875001166</v>
      </c>
      <c r="Z510" s="6">
        <f t="shared" si="213"/>
        <v>0.99790349547449608</v>
      </c>
      <c r="AA510" s="5">
        <f t="shared" si="214"/>
        <v>12</v>
      </c>
      <c r="AB510" s="5">
        <f t="shared" si="215"/>
        <v>2020</v>
      </c>
      <c r="AC510" s="5">
        <f t="shared" si="225"/>
        <v>49</v>
      </c>
      <c r="AF510" s="10">
        <v>81.66</v>
      </c>
      <c r="AG510" s="8">
        <f t="shared" si="216"/>
        <v>3587.3591935488257</v>
      </c>
      <c r="AL510" s="11">
        <f t="shared" si="203"/>
        <v>44169</v>
      </c>
      <c r="AM510" s="10">
        <v>990.5</v>
      </c>
      <c r="AN510" s="6">
        <v>5.1557000000000004</v>
      </c>
      <c r="AO510" s="8">
        <f t="shared" si="217"/>
        <v>231.63702666488862</v>
      </c>
      <c r="AS510" s="14">
        <f t="shared" si="226"/>
        <v>0.21452735042735052</v>
      </c>
      <c r="AT510" s="10">
        <v>401</v>
      </c>
      <c r="AU510" s="6">
        <v>11.7</v>
      </c>
      <c r="AV510" s="6">
        <f t="shared" si="223"/>
        <v>2.5099700000000009</v>
      </c>
      <c r="AW510" s="6">
        <f t="shared" si="218"/>
        <v>2.8442156000000018</v>
      </c>
      <c r="AX510" s="6">
        <f t="shared" si="224"/>
        <v>0.33424560000000092</v>
      </c>
      <c r="AY510" s="12">
        <f t="shared" si="219"/>
        <v>0.3567014728931947</v>
      </c>
      <c r="BB510" s="13">
        <f t="shared" si="220"/>
        <v>901.91004199999986</v>
      </c>
    </row>
    <row r="511" spans="1:54" x14ac:dyDescent="0.25">
      <c r="A511" s="1">
        <v>44172</v>
      </c>
      <c r="B511" s="6">
        <v>44.28</v>
      </c>
      <c r="C511" s="6">
        <v>40.53</v>
      </c>
      <c r="D511" s="6">
        <v>45.03</v>
      </c>
      <c r="E511" s="6">
        <f t="shared" si="204"/>
        <v>44.729002067413454</v>
      </c>
      <c r="F511" s="6" t="s">
        <v>43</v>
      </c>
      <c r="G511" s="6">
        <v>53.03</v>
      </c>
      <c r="H511" s="6">
        <v>38.03</v>
      </c>
      <c r="I511" s="6">
        <v>46.75</v>
      </c>
      <c r="J511" s="6">
        <v>37.836524091310629</v>
      </c>
      <c r="K511" s="6">
        <f t="shared" si="205"/>
        <v>-2.4699999999999989</v>
      </c>
      <c r="L511" s="7">
        <f t="shared" si="199"/>
        <v>8.9134759086893709</v>
      </c>
      <c r="M511" s="6">
        <f t="shared" si="200"/>
        <v>6.25</v>
      </c>
      <c r="N511" s="6">
        <f t="shared" si="201"/>
        <v>3.75</v>
      </c>
      <c r="O511" s="6">
        <f t="shared" si="202"/>
        <v>2.5</v>
      </c>
      <c r="P511" s="6">
        <f t="shared" si="221"/>
        <v>7</v>
      </c>
      <c r="Q511" s="6">
        <f t="shared" si="206"/>
        <v>6.6990020674134527</v>
      </c>
      <c r="R511" s="6" t="str">
        <f t="shared" si="207"/>
        <v/>
      </c>
      <c r="S511" s="6">
        <f t="shared" si="222"/>
        <v>15</v>
      </c>
      <c r="T511" s="6">
        <f t="shared" si="208"/>
        <v>8.75</v>
      </c>
      <c r="U511" s="4" t="str">
        <f t="shared" si="209"/>
        <v>LOWER</v>
      </c>
      <c r="W511" s="9"/>
      <c r="X511" s="6">
        <f t="shared" si="211"/>
        <v>44.76957954696995</v>
      </c>
      <c r="Y511" s="6">
        <f t="shared" si="212"/>
        <v>0.26042045303005068</v>
      </c>
      <c r="Z511" s="6" t="str">
        <f t="shared" si="213"/>
        <v/>
      </c>
      <c r="AA511" s="5">
        <f t="shared" si="214"/>
        <v>12</v>
      </c>
      <c r="AB511" s="5">
        <f t="shared" si="215"/>
        <v>2020</v>
      </c>
      <c r="AC511" s="5">
        <f t="shared" si="225"/>
        <v>50</v>
      </c>
      <c r="AF511" s="10">
        <v>81.48</v>
      </c>
      <c r="AG511" s="8" t="str">
        <f t="shared" si="216"/>
        <v/>
      </c>
      <c r="AL511" s="11">
        <f t="shared" si="203"/>
        <v>44172</v>
      </c>
      <c r="AM511" s="10">
        <v>987</v>
      </c>
      <c r="AN511" s="6">
        <v>5.0990000000000002</v>
      </c>
      <c r="AO511" s="8">
        <f t="shared" si="217"/>
        <v>228.28008610999984</v>
      </c>
      <c r="AS511" s="14">
        <f t="shared" si="226"/>
        <v>0.20475256849315071</v>
      </c>
      <c r="AT511" s="10">
        <v>397</v>
      </c>
      <c r="AU511" s="6">
        <v>11.68</v>
      </c>
      <c r="AV511" s="6">
        <f t="shared" si="223"/>
        <v>2.3915100000000002</v>
      </c>
      <c r="AW511" s="6">
        <f t="shared" si="218"/>
        <v>2.7266448000000025</v>
      </c>
      <c r="AX511" s="6">
        <f t="shared" si="224"/>
        <v>0.33513480000000229</v>
      </c>
      <c r="AY511" s="12">
        <f t="shared" si="219"/>
        <v>0.35704115570637601</v>
      </c>
      <c r="BB511" s="13">
        <f t="shared" si="220"/>
        <v>893.53248599999995</v>
      </c>
    </row>
    <row r="512" spans="1:54" x14ac:dyDescent="0.25">
      <c r="A512" s="1">
        <v>44173</v>
      </c>
      <c r="B512" s="6">
        <v>43.69</v>
      </c>
      <c r="C512" s="6">
        <v>39.94</v>
      </c>
      <c r="D512" s="6">
        <v>44.44</v>
      </c>
      <c r="E512" s="6">
        <f t="shared" si="204"/>
        <v>44.253161619887777</v>
      </c>
      <c r="F512" s="6" t="s">
        <v>43</v>
      </c>
      <c r="G512" s="6">
        <v>52.44</v>
      </c>
      <c r="H512" s="6">
        <v>37.44</v>
      </c>
      <c r="I512" s="6">
        <v>46.625</v>
      </c>
      <c r="J512" s="6">
        <v>37.457601611456553</v>
      </c>
      <c r="K512" s="6">
        <f t="shared" si="205"/>
        <v>-2.9350000000000023</v>
      </c>
      <c r="L512" s="7">
        <f t="shared" si="199"/>
        <v>9.1673983885434467</v>
      </c>
      <c r="M512" s="6">
        <f t="shared" si="200"/>
        <v>6.25</v>
      </c>
      <c r="N512" s="6">
        <f t="shared" si="201"/>
        <v>3.75</v>
      </c>
      <c r="O512" s="6">
        <f t="shared" si="202"/>
        <v>2.5</v>
      </c>
      <c r="P512" s="6">
        <f t="shared" si="221"/>
        <v>7</v>
      </c>
      <c r="Q512" s="6">
        <f t="shared" si="206"/>
        <v>6.8131616198877794</v>
      </c>
      <c r="R512" s="6" t="str">
        <f t="shared" si="207"/>
        <v/>
      </c>
      <c r="S512" s="6">
        <f t="shared" si="222"/>
        <v>15</v>
      </c>
      <c r="T512" s="6">
        <f t="shared" si="208"/>
        <v>8.75</v>
      </c>
      <c r="U512" s="4" t="str">
        <f t="shared" si="209"/>
        <v>LOWER</v>
      </c>
      <c r="W512" s="9"/>
      <c r="X512" s="6">
        <f t="shared" si="211"/>
        <v>44.29330742412985</v>
      </c>
      <c r="Y512" s="6">
        <f t="shared" si="212"/>
        <v>0.14669257587014783</v>
      </c>
      <c r="Z512" s="6" t="str">
        <f t="shared" si="213"/>
        <v/>
      </c>
      <c r="AA512" s="5">
        <f t="shared" si="214"/>
        <v>12</v>
      </c>
      <c r="AB512" s="5">
        <f t="shared" si="215"/>
        <v>2020</v>
      </c>
      <c r="AC512" s="5">
        <f t="shared" si="225"/>
        <v>50</v>
      </c>
      <c r="AF512" s="10">
        <v>81.58</v>
      </c>
      <c r="AG512" s="8" t="str">
        <f t="shared" si="216"/>
        <v/>
      </c>
      <c r="AL512" s="11">
        <f t="shared" si="203"/>
        <v>44173</v>
      </c>
      <c r="AM512" s="10">
        <v>976.5</v>
      </c>
      <c r="AN512" s="6">
        <v>5.1201999999999996</v>
      </c>
      <c r="AO512" s="8">
        <f t="shared" si="217"/>
        <v>226.79059267302966</v>
      </c>
      <c r="AS512" s="14">
        <f t="shared" si="226"/>
        <v>0.20008470181503876</v>
      </c>
      <c r="AT512" s="10">
        <v>392</v>
      </c>
      <c r="AU512" s="6">
        <v>11.57</v>
      </c>
      <c r="AV512" s="6">
        <f t="shared" si="223"/>
        <v>2.3149799999999985</v>
      </c>
      <c r="AW512" s="6">
        <f t="shared" si="218"/>
        <v>2.6514953999999982</v>
      </c>
      <c r="AX512" s="6">
        <f t="shared" si="224"/>
        <v>0.33651539999999969</v>
      </c>
      <c r="AY512" s="12">
        <f t="shared" si="219"/>
        <v>0.35687142943911954</v>
      </c>
      <c r="BB512" s="13">
        <f t="shared" si="220"/>
        <v>880.52522799999986</v>
      </c>
    </row>
    <row r="513" spans="1:54" x14ac:dyDescent="0.25">
      <c r="A513" s="1">
        <v>44174</v>
      </c>
      <c r="B513" s="6">
        <v>44.11</v>
      </c>
      <c r="C513" s="6">
        <v>40.36</v>
      </c>
      <c r="D513" s="6">
        <v>44.86</v>
      </c>
      <c r="E513" s="6">
        <f t="shared" si="204"/>
        <v>44.423104636861233</v>
      </c>
      <c r="F513" s="6">
        <v>43.862394551084044</v>
      </c>
      <c r="G513" s="6">
        <v>52.86</v>
      </c>
      <c r="H513" s="6">
        <v>37.86</v>
      </c>
      <c r="I513" s="6">
        <v>46.375</v>
      </c>
      <c r="J513" s="6">
        <v>37.466316098857178</v>
      </c>
      <c r="K513" s="6">
        <f t="shared" si="205"/>
        <v>-2.2650000000000006</v>
      </c>
      <c r="L513" s="7">
        <f t="shared" si="199"/>
        <v>8.9086839011428225</v>
      </c>
      <c r="M513" s="6">
        <f t="shared" si="200"/>
        <v>6.25</v>
      </c>
      <c r="N513" s="6">
        <f t="shared" si="201"/>
        <v>3.75</v>
      </c>
      <c r="O513" s="6">
        <f t="shared" si="202"/>
        <v>2.5</v>
      </c>
      <c r="P513" s="6">
        <f t="shared" si="221"/>
        <v>7</v>
      </c>
      <c r="Q513" s="6">
        <f t="shared" si="206"/>
        <v>6.5631046368612331</v>
      </c>
      <c r="R513" s="6">
        <f t="shared" si="207"/>
        <v>6.0023945510840448</v>
      </c>
      <c r="S513" s="6">
        <f t="shared" si="222"/>
        <v>15</v>
      </c>
      <c r="T513" s="6">
        <f t="shared" si="208"/>
        <v>8.75</v>
      </c>
      <c r="U513" s="4" t="str">
        <f t="shared" si="209"/>
        <v>LOWER</v>
      </c>
      <c r="V513" s="8">
        <v>967</v>
      </c>
      <c r="W513" s="9">
        <f t="shared" si="210"/>
        <v>0.99760544891595515</v>
      </c>
      <c r="X513" s="6">
        <f t="shared" si="211"/>
        <v>44.463404610858454</v>
      </c>
      <c r="Y513" s="6">
        <f t="shared" si="212"/>
        <v>0.39659538914154524</v>
      </c>
      <c r="Z513" s="6">
        <f t="shared" si="213"/>
        <v>0.60101005977440991</v>
      </c>
      <c r="AA513" s="5">
        <f t="shared" si="214"/>
        <v>12</v>
      </c>
      <c r="AB513" s="5">
        <f t="shared" si="215"/>
        <v>2020</v>
      </c>
      <c r="AC513" s="5">
        <f t="shared" si="225"/>
        <v>50</v>
      </c>
      <c r="AF513" s="10">
        <v>82.04</v>
      </c>
      <c r="AG513" s="8">
        <f t="shared" si="216"/>
        <v>3598.4708489709355</v>
      </c>
      <c r="AL513" s="11">
        <f t="shared" si="203"/>
        <v>44174</v>
      </c>
      <c r="AM513" s="10">
        <v>980.25</v>
      </c>
      <c r="AN513" s="6">
        <v>5.1707999999999998</v>
      </c>
      <c r="AO513" s="8">
        <f t="shared" si="217"/>
        <v>229.91137256182691</v>
      </c>
      <c r="AS513" s="14">
        <f t="shared" si="226"/>
        <v>0.19598973481608223</v>
      </c>
      <c r="AT513" s="10">
        <v>394</v>
      </c>
      <c r="AU513" s="6">
        <v>11.69</v>
      </c>
      <c r="AV513" s="6">
        <f t="shared" si="223"/>
        <v>2.2911200000000012</v>
      </c>
      <c r="AW513" s="6">
        <f t="shared" si="218"/>
        <v>2.6266525999999999</v>
      </c>
      <c r="AX513" s="6">
        <f t="shared" si="224"/>
        <v>0.33553259999999874</v>
      </c>
      <c r="AY513" s="12">
        <f t="shared" si="219"/>
        <v>0.35789989784928716</v>
      </c>
      <c r="BB513" s="13">
        <f t="shared" si="220"/>
        <v>889.78463199999999</v>
      </c>
    </row>
    <row r="514" spans="1:54" x14ac:dyDescent="0.25">
      <c r="A514" s="1">
        <v>44175</v>
      </c>
      <c r="B514" s="6">
        <v>44.31</v>
      </c>
      <c r="C514" s="6">
        <v>40.56</v>
      </c>
      <c r="D514" s="6">
        <v>44.81</v>
      </c>
      <c r="E514" s="6">
        <f t="shared" si="204"/>
        <v>43.709343965572721</v>
      </c>
      <c r="F514" s="6">
        <v>43.748996426598303</v>
      </c>
      <c r="G514" s="6">
        <v>53.06</v>
      </c>
      <c r="H514" s="6">
        <v>38.06</v>
      </c>
      <c r="I514" s="6">
        <v>46.75</v>
      </c>
      <c r="J514" s="6">
        <v>38.041439790536266</v>
      </c>
      <c r="K514" s="6">
        <f t="shared" si="205"/>
        <v>-2.4399999999999977</v>
      </c>
      <c r="L514" s="7">
        <f t="shared" si="199"/>
        <v>8.7085602094637338</v>
      </c>
      <c r="M514" s="6">
        <f t="shared" si="200"/>
        <v>6.25</v>
      </c>
      <c r="N514" s="6">
        <f t="shared" si="201"/>
        <v>3.75</v>
      </c>
      <c r="O514" s="6">
        <f t="shared" si="202"/>
        <v>2.5</v>
      </c>
      <c r="P514" s="6">
        <f t="shared" si="221"/>
        <v>6.75</v>
      </c>
      <c r="Q514" s="6">
        <f t="shared" si="206"/>
        <v>5.6493439655727187</v>
      </c>
      <c r="R514" s="6">
        <f t="shared" si="207"/>
        <v>5.6889964265983011</v>
      </c>
      <c r="S514" s="6">
        <f t="shared" si="222"/>
        <v>15</v>
      </c>
      <c r="T514" s="6">
        <f t="shared" si="208"/>
        <v>8.75</v>
      </c>
      <c r="U514" s="4" t="str">
        <f t="shared" si="209"/>
        <v>LOWER</v>
      </c>
      <c r="V514" s="8">
        <v>964.5</v>
      </c>
      <c r="W514" s="9">
        <f t="shared" si="210"/>
        <v>1.0610035734016989</v>
      </c>
      <c r="X514" s="6">
        <f t="shared" si="211"/>
        <v>43.748996426598296</v>
      </c>
      <c r="Y514" s="6">
        <f t="shared" si="212"/>
        <v>1.061003573401706</v>
      </c>
      <c r="Z514" s="6">
        <f t="shared" si="213"/>
        <v>-7.1054273576010019E-15</v>
      </c>
      <c r="AA514" s="5">
        <f t="shared" si="214"/>
        <v>12</v>
      </c>
      <c r="AB514" s="5">
        <f t="shared" si="215"/>
        <v>2020</v>
      </c>
      <c r="AC514" s="5">
        <f t="shared" si="225"/>
        <v>50</v>
      </c>
      <c r="AF514" s="10">
        <v>82.13</v>
      </c>
      <c r="AG514" s="8">
        <f t="shared" si="216"/>
        <v>3593.1050765165182</v>
      </c>
      <c r="AL514" s="11">
        <f t="shared" si="203"/>
        <v>44175</v>
      </c>
      <c r="AM514" s="10">
        <v>964.5</v>
      </c>
      <c r="AN514" s="6">
        <v>5.0255999999999998</v>
      </c>
      <c r="AO514" s="8">
        <f t="shared" si="217"/>
        <v>219.86495644151245</v>
      </c>
      <c r="AS514" s="14">
        <f t="shared" si="226"/>
        <v>0.19909965635738816</v>
      </c>
      <c r="AT514" s="10">
        <v>392</v>
      </c>
      <c r="AU514" s="6">
        <v>11.64</v>
      </c>
      <c r="AV514" s="6">
        <f t="shared" si="223"/>
        <v>2.3175199999999982</v>
      </c>
      <c r="AW514" s="6">
        <f t="shared" si="218"/>
        <v>2.6525846000000008</v>
      </c>
      <c r="AX514" s="6">
        <f t="shared" si="224"/>
        <v>0.3350646000000026</v>
      </c>
      <c r="AY514" s="12">
        <f t="shared" si="219"/>
        <v>0.36011202901862777</v>
      </c>
      <c r="BB514" s="13">
        <f t="shared" si="220"/>
        <v>894.19387200000006</v>
      </c>
    </row>
    <row r="515" spans="1:54" x14ac:dyDescent="0.25">
      <c r="A515" s="1">
        <v>44176</v>
      </c>
      <c r="B515" s="6">
        <v>44.49</v>
      </c>
      <c r="C515" s="6">
        <v>40.74</v>
      </c>
      <c r="D515" s="6">
        <v>44.99</v>
      </c>
      <c r="E515" s="6">
        <f t="shared" si="204"/>
        <v>43.84529837915148</v>
      </c>
      <c r="F515" s="6">
        <v>43.794355676392598</v>
      </c>
      <c r="G515" s="6">
        <v>53.24</v>
      </c>
      <c r="H515" s="6">
        <v>38.24</v>
      </c>
      <c r="I515" s="6">
        <v>47</v>
      </c>
      <c r="J515" s="6">
        <v>38.157768901028597</v>
      </c>
      <c r="K515" s="6">
        <f t="shared" si="205"/>
        <v>-2.509999999999998</v>
      </c>
      <c r="L515" s="7">
        <f t="shared" ref="L515:L578" si="227">IF(I515="","",IF(J515="","",I515-J515))</f>
        <v>8.8422310989714035</v>
      </c>
      <c r="M515" s="6">
        <f t="shared" ref="M515:M578" si="228">B515-H515</f>
        <v>6.25</v>
      </c>
      <c r="N515" s="6">
        <f t="shared" ref="N515:N578" si="229">B515-C515</f>
        <v>3.75</v>
      </c>
      <c r="O515" s="6">
        <f t="shared" ref="O515:O578" si="230">C515-H515</f>
        <v>2.5</v>
      </c>
      <c r="P515" s="6">
        <f t="shared" si="221"/>
        <v>6.75</v>
      </c>
      <c r="Q515" s="6">
        <f t="shared" si="206"/>
        <v>5.6052983791514777</v>
      </c>
      <c r="R515" s="6">
        <f t="shared" si="207"/>
        <v>5.5543556763925963</v>
      </c>
      <c r="S515" s="6">
        <f t="shared" si="222"/>
        <v>15</v>
      </c>
      <c r="T515" s="6">
        <f t="shared" si="208"/>
        <v>8.75</v>
      </c>
      <c r="U515" s="4" t="str">
        <f t="shared" si="209"/>
        <v>LOWER</v>
      </c>
      <c r="V515" s="8">
        <v>965.5</v>
      </c>
      <c r="W515" s="9">
        <f t="shared" si="210"/>
        <v>1.1956443236074037</v>
      </c>
      <c r="X515" s="6">
        <f t="shared" si="211"/>
        <v>43.885074175981188</v>
      </c>
      <c r="Y515" s="6">
        <f t="shared" si="212"/>
        <v>1.1049258240188138</v>
      </c>
      <c r="Z515" s="6">
        <f t="shared" si="213"/>
        <v>9.0718499588589907E-2</v>
      </c>
      <c r="AA515" s="5">
        <f t="shared" si="214"/>
        <v>12</v>
      </c>
      <c r="AB515" s="5">
        <f t="shared" si="215"/>
        <v>2020</v>
      </c>
      <c r="AC515" s="5">
        <f t="shared" si="225"/>
        <v>50</v>
      </c>
      <c r="AF515" s="10">
        <v>82.14</v>
      </c>
      <c r="AG515" s="8">
        <f t="shared" si="216"/>
        <v>3597.2683752588878</v>
      </c>
      <c r="AL515" s="11">
        <f t="shared" ref="AL515:AL578" si="231">A515</f>
        <v>44176</v>
      </c>
      <c r="AM515" s="10">
        <v>967.5</v>
      </c>
      <c r="AN515" s="6">
        <v>5.0655999999999999</v>
      </c>
      <c r="AO515" s="8">
        <f t="shared" si="217"/>
        <v>222.3042317458503</v>
      </c>
      <c r="AS515" s="14">
        <f t="shared" si="226"/>
        <v>0.19975064047822366</v>
      </c>
      <c r="AT515" s="10">
        <v>395</v>
      </c>
      <c r="AU515" s="6">
        <v>11.71</v>
      </c>
      <c r="AV515" s="6">
        <f t="shared" si="223"/>
        <v>2.3390799999999992</v>
      </c>
      <c r="AW515" s="6">
        <f t="shared" si="218"/>
        <v>2.6737234000000001</v>
      </c>
      <c r="AX515" s="6">
        <f t="shared" si="224"/>
        <v>0.33464340000000092</v>
      </c>
      <c r="AY515" s="12">
        <f t="shared" si="219"/>
        <v>0.3592898315344672</v>
      </c>
      <c r="BB515" s="13">
        <f t="shared" si="220"/>
        <v>898.16218800000001</v>
      </c>
    </row>
    <row r="516" spans="1:54" x14ac:dyDescent="0.25">
      <c r="A516" s="1">
        <v>44179</v>
      </c>
      <c r="B516" s="6">
        <v>44.98</v>
      </c>
      <c r="C516" s="6">
        <v>41.23</v>
      </c>
      <c r="D516" s="6">
        <v>45.48</v>
      </c>
      <c r="E516" s="6">
        <f t="shared" ref="E516:E579" si="232">IF(AM516="","",AM516/2206.622)*100</f>
        <v>44.672354395088966</v>
      </c>
      <c r="F516" s="6">
        <v>44.406705548615591</v>
      </c>
      <c r="G516" s="6">
        <v>53.73</v>
      </c>
      <c r="H516" s="6">
        <v>38.729999999999997</v>
      </c>
      <c r="I516" s="6">
        <v>47.25</v>
      </c>
      <c r="J516" s="6">
        <v>38.652216808173065</v>
      </c>
      <c r="K516" s="6">
        <f t="shared" ref="K516:K579" si="233">B516-I516</f>
        <v>-2.2700000000000031</v>
      </c>
      <c r="L516" s="7">
        <f t="shared" si="227"/>
        <v>8.5977831918269345</v>
      </c>
      <c r="M516" s="6">
        <f t="shared" si="228"/>
        <v>6.25</v>
      </c>
      <c r="N516" s="6">
        <f t="shared" si="229"/>
        <v>3.75</v>
      </c>
      <c r="O516" s="6">
        <f t="shared" si="230"/>
        <v>2.5</v>
      </c>
      <c r="P516" s="6">
        <f t="shared" si="221"/>
        <v>6.75</v>
      </c>
      <c r="Q516" s="6">
        <f t="shared" ref="Q516:Q579" si="234">IF(E516="","",E516-H516)</f>
        <v>5.9423543950889695</v>
      </c>
      <c r="R516" s="6">
        <f t="shared" ref="R516:R579" si="235">IF(F516="","",F516-H516)</f>
        <v>5.676705548615594</v>
      </c>
      <c r="S516" s="6">
        <f t="shared" si="222"/>
        <v>15</v>
      </c>
      <c r="T516" s="6">
        <f t="shared" ref="T516:T579" si="236">G516-B516</f>
        <v>8.75</v>
      </c>
      <c r="U516" s="4" t="str">
        <f t="shared" ref="U516:U579" si="237">IF(P516=N516,"EQUAL",IF(N516&lt;P516,"LOWER","HIGHER"))</f>
        <v>LOWER</v>
      </c>
      <c r="V516" s="8">
        <v>979</v>
      </c>
      <c r="W516" s="9">
        <f t="shared" ref="W516:W579" si="238">IF(V516="","",IF(D516="","",D516-F516))</f>
        <v>1.073294451384406</v>
      </c>
      <c r="X516" s="6">
        <f t="shared" ref="X516:X579" si="239">IF(AM516="","",AM516/22.04622)</f>
        <v>44.712880484727087</v>
      </c>
      <c r="Y516" s="6">
        <f t="shared" ref="Y516:Y579" si="240">IF(X516="","",IF(D516="","",D516-X516))</f>
        <v>0.76711951527290978</v>
      </c>
      <c r="Z516" s="6">
        <f t="shared" ref="Z516:Z579" si="241">IF(X516="","",IF(F516="","",X516-F516))</f>
        <v>0.30617493611149627</v>
      </c>
      <c r="AA516" s="5">
        <f t="shared" ref="AA516:AA579" si="242">MONTH(A516)</f>
        <v>12</v>
      </c>
      <c r="AB516" s="5">
        <f t="shared" ref="AB516:AB579" si="243">YEAR(A516)</f>
        <v>2020</v>
      </c>
      <c r="AC516" s="5">
        <f t="shared" si="225"/>
        <v>51</v>
      </c>
      <c r="AF516" s="10">
        <v>82.37</v>
      </c>
      <c r="AG516" s="8">
        <f t="shared" ref="AG516:AG579" si="244">IF(V516="","",V516*AF516/2204.622*100)</f>
        <v>3657.7803360394669</v>
      </c>
      <c r="AL516" s="11">
        <f t="shared" si="231"/>
        <v>44179</v>
      </c>
      <c r="AM516" s="10">
        <v>985.75</v>
      </c>
      <c r="AN516" s="6">
        <v>5.1189</v>
      </c>
      <c r="AO516" s="8">
        <f t="shared" ref="AO516:AO579" si="245">IF(AM516="","",AM516*AN516/2204.622*100)</f>
        <v>228.8807639132695</v>
      </c>
      <c r="AS516" s="14">
        <f t="shared" si="226"/>
        <v>0.18248185654008436</v>
      </c>
      <c r="AT516" s="10">
        <v>391</v>
      </c>
      <c r="AU516" s="6">
        <v>11.85</v>
      </c>
      <c r="AV516" s="6">
        <f t="shared" si="223"/>
        <v>2.1624099999999995</v>
      </c>
      <c r="AW516" s="6">
        <f t="shared" ref="AW516:AW579" si="246">(((B516/100*11.7*0.98)+(AT516/2000*47))-(AU516))</f>
        <v>2.495906800000002</v>
      </c>
      <c r="AX516" s="6">
        <f t="shared" si="224"/>
        <v>0.33349680000000248</v>
      </c>
      <c r="AY516" s="12">
        <f t="shared" ref="AY516:AY579" si="247">(B516*11.7/100)/((AT516/2000*47)+(B516*11.7/100))</f>
        <v>0.3641686895723249</v>
      </c>
      <c r="BB516" s="13">
        <f t="shared" ref="BB516:BB579" si="248">C516*22.0462</f>
        <v>908.9648259999999</v>
      </c>
    </row>
    <row r="517" spans="1:54" x14ac:dyDescent="0.25">
      <c r="A517" s="1">
        <v>44180</v>
      </c>
      <c r="B517" s="6">
        <v>45.44</v>
      </c>
      <c r="C517" s="6">
        <v>41.69</v>
      </c>
      <c r="D517" s="6">
        <v>45.94</v>
      </c>
      <c r="E517" s="6">
        <f t="shared" si="232"/>
        <v>44.12853674077391</v>
      </c>
      <c r="F517" s="6">
        <v>44.973696171044288</v>
      </c>
      <c r="G517" s="6">
        <v>54.19</v>
      </c>
      <c r="H517" s="6">
        <v>39.19</v>
      </c>
      <c r="I517" s="6">
        <v>47.25</v>
      </c>
      <c r="J517" s="6">
        <v>38.575512041249596</v>
      </c>
      <c r="K517" s="6">
        <f t="shared" si="233"/>
        <v>-1.8100000000000023</v>
      </c>
      <c r="L517" s="7">
        <f t="shared" si="227"/>
        <v>8.6744879587504045</v>
      </c>
      <c r="M517" s="6">
        <f t="shared" si="228"/>
        <v>6.25</v>
      </c>
      <c r="N517" s="6">
        <f t="shared" si="229"/>
        <v>3.75</v>
      </c>
      <c r="O517" s="6">
        <f t="shared" si="230"/>
        <v>2.5</v>
      </c>
      <c r="P517" s="6">
        <f t="shared" si="221"/>
        <v>6.75</v>
      </c>
      <c r="Q517" s="6">
        <f t="shared" si="234"/>
        <v>4.9385367407739125</v>
      </c>
      <c r="R517" s="6">
        <f t="shared" si="235"/>
        <v>5.7836961710442907</v>
      </c>
      <c r="S517" s="6">
        <f t="shared" si="222"/>
        <v>15</v>
      </c>
      <c r="T517" s="6">
        <f t="shared" si="236"/>
        <v>8.75</v>
      </c>
      <c r="U517" s="4" t="str">
        <f t="shared" si="237"/>
        <v>LOWER</v>
      </c>
      <c r="V517" s="8">
        <v>991.5</v>
      </c>
      <c r="W517" s="9">
        <f t="shared" si="238"/>
        <v>0.96630382895570932</v>
      </c>
      <c r="X517" s="6">
        <f t="shared" si="239"/>
        <v>44.168569487195533</v>
      </c>
      <c r="Y517" s="6">
        <f t="shared" si="240"/>
        <v>1.7714305128044643</v>
      </c>
      <c r="Z517" s="6">
        <f t="shared" si="241"/>
        <v>-0.80512668384875496</v>
      </c>
      <c r="AA517" s="5">
        <f t="shared" si="242"/>
        <v>12</v>
      </c>
      <c r="AB517" s="5">
        <f t="shared" si="243"/>
        <v>2020</v>
      </c>
      <c r="AC517" s="5">
        <f t="shared" si="225"/>
        <v>51</v>
      </c>
      <c r="AF517" s="10">
        <v>82.47</v>
      </c>
      <c r="AG517" s="8">
        <f t="shared" si="244"/>
        <v>3708.9807232260227</v>
      </c>
      <c r="AL517" s="11">
        <f t="shared" si="231"/>
        <v>44180</v>
      </c>
      <c r="AM517" s="10">
        <v>973.75</v>
      </c>
      <c r="AN517" s="6">
        <v>5.0842000000000001</v>
      </c>
      <c r="AO517" s="8">
        <f t="shared" si="245"/>
        <v>224.56184098679955</v>
      </c>
      <c r="AS517" s="14">
        <f t="shared" si="226"/>
        <v>0.18688323603002496</v>
      </c>
      <c r="AT517" s="10">
        <v>398</v>
      </c>
      <c r="AU517" s="6">
        <v>11.99</v>
      </c>
      <c r="AV517" s="6">
        <f t="shared" si="223"/>
        <v>2.2407299999999992</v>
      </c>
      <c r="AW517" s="6">
        <f t="shared" si="246"/>
        <v>2.5731503999999976</v>
      </c>
      <c r="AX517" s="6">
        <f t="shared" si="224"/>
        <v>0.33242039999999839</v>
      </c>
      <c r="AY517" s="12">
        <f t="shared" si="247"/>
        <v>0.36241775441256263</v>
      </c>
      <c r="BB517" s="13">
        <f t="shared" si="248"/>
        <v>919.10607799999991</v>
      </c>
    </row>
    <row r="518" spans="1:54" x14ac:dyDescent="0.25">
      <c r="A518" s="1">
        <v>44181</v>
      </c>
      <c r="B518" s="6">
        <v>45.3</v>
      </c>
      <c r="C518" s="6">
        <v>41.55</v>
      </c>
      <c r="D518" s="6">
        <v>44.8</v>
      </c>
      <c r="E518" s="6">
        <f t="shared" si="232"/>
        <v>44.173854878633499</v>
      </c>
      <c r="F518" s="6">
        <v>43.612918677215418</v>
      </c>
      <c r="G518" s="6">
        <v>54.05</v>
      </c>
      <c r="H518" s="6">
        <v>39.049999999999997</v>
      </c>
      <c r="I518" s="6">
        <v>46.25</v>
      </c>
      <c r="J518" s="6">
        <v>37.730292246774084</v>
      </c>
      <c r="K518" s="6">
        <f t="shared" si="233"/>
        <v>-0.95000000000000284</v>
      </c>
      <c r="L518" s="7">
        <f t="shared" si="227"/>
        <v>8.5197077532259158</v>
      </c>
      <c r="M518" s="6">
        <f t="shared" si="228"/>
        <v>6.25</v>
      </c>
      <c r="N518" s="6">
        <f t="shared" si="229"/>
        <v>3.75</v>
      </c>
      <c r="O518" s="6">
        <f t="shared" si="230"/>
        <v>2.5</v>
      </c>
      <c r="P518" s="6">
        <f t="shared" si="221"/>
        <v>5.75</v>
      </c>
      <c r="Q518" s="6">
        <f t="shared" si="234"/>
        <v>5.1238548786335016</v>
      </c>
      <c r="R518" s="6">
        <f t="shared" si="235"/>
        <v>4.5629186772154213</v>
      </c>
      <c r="S518" s="6">
        <f t="shared" si="222"/>
        <v>15</v>
      </c>
      <c r="T518" s="6">
        <f t="shared" si="236"/>
        <v>8.75</v>
      </c>
      <c r="U518" s="4" t="str">
        <f t="shared" si="237"/>
        <v>LOWER</v>
      </c>
      <c r="V518" s="8">
        <v>961.5</v>
      </c>
      <c r="W518" s="9">
        <f t="shared" si="238"/>
        <v>1.1870813227845787</v>
      </c>
      <c r="X518" s="6">
        <f t="shared" si="239"/>
        <v>44.213928736989828</v>
      </c>
      <c r="Y518" s="6">
        <f t="shared" si="240"/>
        <v>0.58607126301016876</v>
      </c>
      <c r="Z518" s="6">
        <f t="shared" si="241"/>
        <v>0.60101005977440991</v>
      </c>
      <c r="AA518" s="5">
        <f t="shared" si="242"/>
        <v>12</v>
      </c>
      <c r="AB518" s="5">
        <f t="shared" si="243"/>
        <v>2020</v>
      </c>
      <c r="AC518" s="5">
        <f t="shared" si="225"/>
        <v>51</v>
      </c>
      <c r="AF518" s="10">
        <v>82.46</v>
      </c>
      <c r="AG518" s="8">
        <f t="shared" si="244"/>
        <v>3596.3212741231828</v>
      </c>
      <c r="AL518" s="11">
        <f t="shared" si="231"/>
        <v>44181</v>
      </c>
      <c r="AM518" s="10">
        <v>974.75</v>
      </c>
      <c r="AN518" s="6">
        <v>5.0838000000000001</v>
      </c>
      <c r="AO518" s="8">
        <f t="shared" si="245"/>
        <v>224.77477091310894</v>
      </c>
      <c r="AS518" s="14">
        <f t="shared" si="226"/>
        <v>0.20023789649415688</v>
      </c>
      <c r="AT518" s="10">
        <v>405</v>
      </c>
      <c r="AU518" s="6">
        <v>11.98</v>
      </c>
      <c r="AV518" s="6">
        <f t="shared" si="223"/>
        <v>2.3988499999999995</v>
      </c>
      <c r="AW518" s="6">
        <f t="shared" si="246"/>
        <v>2.7315979999999982</v>
      </c>
      <c r="AX518" s="6">
        <f t="shared" si="224"/>
        <v>0.33274799999999871</v>
      </c>
      <c r="AY518" s="12">
        <f t="shared" si="247"/>
        <v>0.35768950437317787</v>
      </c>
      <c r="BB518" s="13">
        <f t="shared" si="248"/>
        <v>916.01960999999994</v>
      </c>
    </row>
    <row r="519" spans="1:54" x14ac:dyDescent="0.25">
      <c r="A519" s="1">
        <v>44182</v>
      </c>
      <c r="B519" s="6">
        <v>46.18</v>
      </c>
      <c r="C519" s="6">
        <v>42.43</v>
      </c>
      <c r="D519" s="6">
        <v>45.68</v>
      </c>
      <c r="E519" s="6">
        <f t="shared" si="232"/>
        <v>44.287150223282467</v>
      </c>
      <c r="F519" s="6">
        <v>44.225268549438411</v>
      </c>
      <c r="G519" s="6">
        <v>54.93</v>
      </c>
      <c r="H519" s="6">
        <v>39.93</v>
      </c>
      <c r="I519" s="6">
        <v>46.375</v>
      </c>
      <c r="J519" s="6">
        <v>37.98120172460623</v>
      </c>
      <c r="K519" s="6">
        <f t="shared" si="233"/>
        <v>-0.19500000000000028</v>
      </c>
      <c r="L519" s="7">
        <f t="shared" si="227"/>
        <v>8.3937982753937703</v>
      </c>
      <c r="M519" s="6">
        <f t="shared" si="228"/>
        <v>6.25</v>
      </c>
      <c r="N519" s="6">
        <f t="shared" si="229"/>
        <v>3.75</v>
      </c>
      <c r="O519" s="6">
        <f t="shared" si="230"/>
        <v>2.5</v>
      </c>
      <c r="P519" s="6">
        <f t="shared" si="221"/>
        <v>5.75</v>
      </c>
      <c r="Q519" s="6">
        <f t="shared" si="234"/>
        <v>4.357150223282467</v>
      </c>
      <c r="R519" s="6">
        <f t="shared" si="235"/>
        <v>4.2952685494384113</v>
      </c>
      <c r="S519" s="6">
        <f t="shared" si="222"/>
        <v>15</v>
      </c>
      <c r="T519" s="6">
        <f t="shared" si="236"/>
        <v>8.75</v>
      </c>
      <c r="U519" s="4" t="str">
        <f t="shared" si="237"/>
        <v>LOWER</v>
      </c>
      <c r="V519" s="8">
        <v>975</v>
      </c>
      <c r="W519" s="9">
        <f t="shared" si="238"/>
        <v>1.4547314505615887</v>
      </c>
      <c r="X519" s="6">
        <f t="shared" si="239"/>
        <v>44.327326861475569</v>
      </c>
      <c r="Y519" s="6">
        <f t="shared" si="240"/>
        <v>1.3526731385244304</v>
      </c>
      <c r="Z519" s="6">
        <f t="shared" si="241"/>
        <v>0.10205831203715832</v>
      </c>
      <c r="AA519" s="5">
        <f t="shared" si="242"/>
        <v>12</v>
      </c>
      <c r="AB519" s="5">
        <f t="shared" si="243"/>
        <v>2020</v>
      </c>
      <c r="AC519" s="5">
        <f t="shared" si="225"/>
        <v>51</v>
      </c>
      <c r="AF519" s="10">
        <v>82.71</v>
      </c>
      <c r="AG519" s="8">
        <f t="shared" si="244"/>
        <v>3657.8719617240508</v>
      </c>
      <c r="AL519" s="11">
        <f t="shared" si="231"/>
        <v>44182</v>
      </c>
      <c r="AM519" s="10">
        <v>977.25</v>
      </c>
      <c r="AN519" s="6">
        <v>5.0582000000000003</v>
      </c>
      <c r="AO519" s="8">
        <f t="shared" si="245"/>
        <v>224.21648473071579</v>
      </c>
      <c r="AS519" s="14">
        <f t="shared" si="226"/>
        <v>0.19673601973684196</v>
      </c>
      <c r="AT519" s="10">
        <v>408</v>
      </c>
      <c r="AU519" s="6">
        <v>12.16</v>
      </c>
      <c r="AV519" s="6">
        <f t="shared" si="223"/>
        <v>2.3923099999999984</v>
      </c>
      <c r="AW519" s="6">
        <f t="shared" si="246"/>
        <v>2.7229987999999992</v>
      </c>
      <c r="AX519" s="6">
        <f t="shared" si="224"/>
        <v>0.33068880000000078</v>
      </c>
      <c r="AY519" s="12">
        <f t="shared" si="247"/>
        <v>0.36041880961052786</v>
      </c>
      <c r="BB519" s="13">
        <f t="shared" si="248"/>
        <v>935.42026599999997</v>
      </c>
    </row>
    <row r="520" spans="1:54" x14ac:dyDescent="0.25">
      <c r="A520" s="1">
        <v>44183</v>
      </c>
      <c r="B520" s="6">
        <v>46.32</v>
      </c>
      <c r="C520" s="6">
        <v>42.57</v>
      </c>
      <c r="D520" s="6">
        <v>45.82</v>
      </c>
      <c r="E520" s="6">
        <f t="shared" si="232"/>
        <v>45.227501583868921</v>
      </c>
      <c r="F520" s="6">
        <v>44.565462922895627</v>
      </c>
      <c r="G520" s="6">
        <v>55.07</v>
      </c>
      <c r="H520" s="6">
        <v>40.07</v>
      </c>
      <c r="I520" s="6">
        <v>47</v>
      </c>
      <c r="J520" s="6">
        <v>38.675556473937711</v>
      </c>
      <c r="K520" s="6">
        <f t="shared" si="233"/>
        <v>-0.67999999999999972</v>
      </c>
      <c r="L520" s="7">
        <f t="shared" si="227"/>
        <v>8.3244435260622893</v>
      </c>
      <c r="M520" s="6">
        <f t="shared" si="228"/>
        <v>6.25</v>
      </c>
      <c r="N520" s="6">
        <f t="shared" si="229"/>
        <v>3.75</v>
      </c>
      <c r="O520" s="6">
        <f t="shared" si="230"/>
        <v>2.5</v>
      </c>
      <c r="P520" s="6">
        <f t="shared" si="221"/>
        <v>5.75</v>
      </c>
      <c r="Q520" s="6">
        <f t="shared" si="234"/>
        <v>5.1575015838689211</v>
      </c>
      <c r="R520" s="6">
        <f t="shared" si="235"/>
        <v>4.4954629228956264</v>
      </c>
      <c r="S520" s="6">
        <f t="shared" si="222"/>
        <v>15</v>
      </c>
      <c r="T520" s="6">
        <f t="shared" si="236"/>
        <v>8.75</v>
      </c>
      <c r="U520" s="4" t="str">
        <f t="shared" si="237"/>
        <v>LOWER</v>
      </c>
      <c r="V520" s="8">
        <v>982.5</v>
      </c>
      <c r="W520" s="9">
        <f t="shared" si="238"/>
        <v>1.2545370771043736</v>
      </c>
      <c r="X520" s="6">
        <f t="shared" si="239"/>
        <v>45.268531294707209</v>
      </c>
      <c r="Y520" s="6">
        <f t="shared" si="240"/>
        <v>0.55146870529279113</v>
      </c>
      <c r="Z520" s="6">
        <f t="shared" si="241"/>
        <v>0.70306837181158244</v>
      </c>
      <c r="AA520" s="5">
        <f t="shared" si="242"/>
        <v>12</v>
      </c>
      <c r="AB520" s="5">
        <f t="shared" si="243"/>
        <v>2020</v>
      </c>
      <c r="AC520" s="5">
        <f t="shared" si="225"/>
        <v>51</v>
      </c>
      <c r="AF520" s="10">
        <v>82.664000000000001</v>
      </c>
      <c r="AG520" s="8">
        <f t="shared" si="244"/>
        <v>3683.9594270582447</v>
      </c>
      <c r="AL520" s="11">
        <f t="shared" si="231"/>
        <v>44183</v>
      </c>
      <c r="AM520" s="10">
        <v>998</v>
      </c>
      <c r="AN520" s="6">
        <v>5.1021999999999998</v>
      </c>
      <c r="AO520" s="8">
        <f t="shared" si="245"/>
        <v>230.96910037185518</v>
      </c>
      <c r="AS520" s="14">
        <f t="shared" si="226"/>
        <v>0.19584197730956232</v>
      </c>
      <c r="AT520" s="10">
        <v>416</v>
      </c>
      <c r="AU520" s="6">
        <v>12.34</v>
      </c>
      <c r="AV520" s="6">
        <f t="shared" si="223"/>
        <v>2.4166899999999991</v>
      </c>
      <c r="AW520" s="6">
        <f t="shared" si="246"/>
        <v>2.7470511999999996</v>
      </c>
      <c r="AX520" s="6">
        <f t="shared" si="224"/>
        <v>0.33036120000000047</v>
      </c>
      <c r="AY520" s="12">
        <f t="shared" si="247"/>
        <v>0.35664909999315586</v>
      </c>
      <c r="BB520" s="13">
        <f t="shared" si="248"/>
        <v>938.50673399999994</v>
      </c>
    </row>
    <row r="521" spans="1:54" x14ac:dyDescent="0.25">
      <c r="A521" s="1">
        <v>44186</v>
      </c>
      <c r="B521" s="6">
        <v>45.71</v>
      </c>
      <c r="C521" s="6">
        <v>42.46</v>
      </c>
      <c r="D521" s="6">
        <v>45.71</v>
      </c>
      <c r="E521" s="6">
        <f t="shared" si="232"/>
        <v>44.604377188299587</v>
      </c>
      <c r="F521" s="6">
        <v>44.35000648637272</v>
      </c>
      <c r="G521" s="6">
        <v>54.96</v>
      </c>
      <c r="H521" s="6">
        <v>39.549999999999997</v>
      </c>
      <c r="I521" s="6">
        <v>46.5</v>
      </c>
      <c r="J521" s="6">
        <v>38.144787737608596</v>
      </c>
      <c r="K521" s="6">
        <f t="shared" si="233"/>
        <v>-0.78999999999999915</v>
      </c>
      <c r="L521" s="7">
        <f t="shared" si="227"/>
        <v>8.3552122623914045</v>
      </c>
      <c r="M521" s="6">
        <f t="shared" si="228"/>
        <v>6.1600000000000037</v>
      </c>
      <c r="N521" s="6">
        <f t="shared" si="229"/>
        <v>3.25</v>
      </c>
      <c r="O521" s="6">
        <f t="shared" si="230"/>
        <v>2.9100000000000037</v>
      </c>
      <c r="P521" s="6">
        <f t="shared" si="221"/>
        <v>6.1600000000000037</v>
      </c>
      <c r="Q521" s="6">
        <f t="shared" si="234"/>
        <v>5.0543771882995898</v>
      </c>
      <c r="R521" s="6">
        <f t="shared" si="235"/>
        <v>4.8000064863727232</v>
      </c>
      <c r="S521" s="6">
        <f t="shared" si="222"/>
        <v>15.410000000000004</v>
      </c>
      <c r="T521" s="6">
        <f t="shared" si="236"/>
        <v>9.25</v>
      </c>
      <c r="U521" s="4" t="str">
        <f t="shared" si="237"/>
        <v>LOWER</v>
      </c>
      <c r="V521" s="8">
        <v>977.75</v>
      </c>
      <c r="W521" s="9">
        <f t="shared" si="238"/>
        <v>1.3599935136272805</v>
      </c>
      <c r="X521" s="6">
        <f t="shared" si="239"/>
        <v>44.644841610035641</v>
      </c>
      <c r="Y521" s="6">
        <f t="shared" si="240"/>
        <v>1.0651583899643597</v>
      </c>
      <c r="Z521" s="6">
        <f t="shared" si="241"/>
        <v>0.29483512366292075</v>
      </c>
      <c r="AA521" s="5">
        <f t="shared" si="242"/>
        <v>12</v>
      </c>
      <c r="AB521" s="5">
        <f t="shared" si="243"/>
        <v>2020</v>
      </c>
      <c r="AC521" s="5">
        <f t="shared" si="225"/>
        <v>52</v>
      </c>
      <c r="AF521" s="10">
        <v>82.974000000000004</v>
      </c>
      <c r="AG521" s="8">
        <f t="shared" si="244"/>
        <v>3679.8974382002903</v>
      </c>
      <c r="AL521" s="11">
        <f t="shared" si="231"/>
        <v>44186</v>
      </c>
      <c r="AM521" s="10">
        <v>984.25</v>
      </c>
      <c r="AN521" s="6">
        <v>5.1222000000000003</v>
      </c>
      <c r="AO521" s="8">
        <f t="shared" si="245"/>
        <v>228.67980769492456</v>
      </c>
      <c r="AS521" s="14">
        <f t="shared" si="226"/>
        <v>0.21211889250814334</v>
      </c>
      <c r="AT521" s="10">
        <v>422</v>
      </c>
      <c r="AU521" s="6">
        <v>12.28</v>
      </c>
      <c r="AV521" s="6">
        <f t="shared" si="223"/>
        <v>2.6048200000000001</v>
      </c>
      <c r="AW521" s="6">
        <f t="shared" si="246"/>
        <v>2.8781085999999991</v>
      </c>
      <c r="AX521" s="6">
        <f t="shared" si="224"/>
        <v>0.27328859999999899</v>
      </c>
      <c r="AY521" s="12">
        <f t="shared" si="247"/>
        <v>0.35034690309314009</v>
      </c>
      <c r="BB521" s="13">
        <f t="shared" si="248"/>
        <v>936.08165199999996</v>
      </c>
    </row>
    <row r="522" spans="1:54" x14ac:dyDescent="0.25">
      <c r="A522" s="1">
        <v>44187</v>
      </c>
      <c r="B522" s="6">
        <v>46.55</v>
      </c>
      <c r="C522" s="6">
        <v>43.55</v>
      </c>
      <c r="D522" s="6">
        <v>46.3</v>
      </c>
      <c r="E522" s="6">
        <f t="shared" si="232"/>
        <v>45.193512980474232</v>
      </c>
      <c r="F522" s="6">
        <v>44.633501797587073</v>
      </c>
      <c r="G522" s="6">
        <v>55.55</v>
      </c>
      <c r="H522" s="6">
        <v>39.96</v>
      </c>
      <c r="I522" s="6">
        <v>47</v>
      </c>
      <c r="J522" s="6">
        <v>38.173736707887286</v>
      </c>
      <c r="K522" s="6">
        <f t="shared" si="233"/>
        <v>-0.45000000000000284</v>
      </c>
      <c r="L522" s="7">
        <f t="shared" si="227"/>
        <v>8.8262632921127135</v>
      </c>
      <c r="M522" s="6">
        <f t="shared" si="228"/>
        <v>6.5899999999999963</v>
      </c>
      <c r="N522" s="6">
        <f t="shared" si="229"/>
        <v>3</v>
      </c>
      <c r="O522" s="6">
        <f t="shared" si="230"/>
        <v>3.5899999999999963</v>
      </c>
      <c r="P522" s="6">
        <f t="shared" si="221"/>
        <v>6.3399999999999963</v>
      </c>
      <c r="Q522" s="6">
        <f t="shared" si="234"/>
        <v>5.2335129804742309</v>
      </c>
      <c r="R522" s="6">
        <f t="shared" si="235"/>
        <v>4.6735017975870718</v>
      </c>
      <c r="S522" s="6">
        <f t="shared" si="222"/>
        <v>15.589999999999996</v>
      </c>
      <c r="T522" s="6">
        <f t="shared" si="236"/>
        <v>9</v>
      </c>
      <c r="U522" s="4" t="str">
        <f t="shared" si="237"/>
        <v>LOWER</v>
      </c>
      <c r="V522" s="8">
        <v>984</v>
      </c>
      <c r="W522" s="9">
        <f t="shared" si="238"/>
        <v>1.6664982024129245</v>
      </c>
      <c r="X522" s="6">
        <f t="shared" si="239"/>
        <v>45.234511857361483</v>
      </c>
      <c r="Y522" s="6">
        <f t="shared" si="240"/>
        <v>1.0654881426385145</v>
      </c>
      <c r="Z522" s="6">
        <f t="shared" si="241"/>
        <v>0.60101005977440991</v>
      </c>
      <c r="AA522" s="5">
        <f t="shared" si="242"/>
        <v>12</v>
      </c>
      <c r="AB522" s="5">
        <f t="shared" si="243"/>
        <v>2020</v>
      </c>
      <c r="AC522" s="5">
        <f t="shared" si="225"/>
        <v>52</v>
      </c>
      <c r="AF522" s="10">
        <v>83.24</v>
      </c>
      <c r="AG522" s="8">
        <f t="shared" si="244"/>
        <v>3715.2926896311478</v>
      </c>
      <c r="AL522" s="11">
        <f t="shared" si="231"/>
        <v>44187</v>
      </c>
      <c r="AM522" s="10">
        <v>997.25</v>
      </c>
      <c r="AN522" s="6">
        <v>5.1597</v>
      </c>
      <c r="AO522" s="8">
        <f t="shared" si="245"/>
        <v>233.39651083042813</v>
      </c>
      <c r="AS522" s="14">
        <f t="shared" si="226"/>
        <v>0.19705158730158723</v>
      </c>
      <c r="AT522" s="10">
        <v>425</v>
      </c>
      <c r="AU522" s="6">
        <v>12.6</v>
      </c>
      <c r="AV522" s="6">
        <f t="shared" si="223"/>
        <v>2.4828499999999991</v>
      </c>
      <c r="AW522" s="6">
        <f t="shared" si="246"/>
        <v>2.7249229999999987</v>
      </c>
      <c r="AX522" s="6">
        <f t="shared" si="224"/>
        <v>0.24207299999999954</v>
      </c>
      <c r="AY522" s="12">
        <f t="shared" si="247"/>
        <v>0.35288343478782025</v>
      </c>
      <c r="BB522" s="13">
        <f t="shared" si="248"/>
        <v>960.11200999999994</v>
      </c>
    </row>
    <row r="523" spans="1:54" x14ac:dyDescent="0.25">
      <c r="A523" s="1">
        <v>44188</v>
      </c>
      <c r="B523" s="6">
        <v>47.35</v>
      </c>
      <c r="C523" s="6">
        <v>44.35</v>
      </c>
      <c r="D523" s="6">
        <v>47.1</v>
      </c>
      <c r="E523" s="6">
        <f t="shared" si="232"/>
        <v>46.394443633753312</v>
      </c>
      <c r="F523" s="6">
        <v>45.540686793472993</v>
      </c>
      <c r="G523" s="6">
        <v>56.35</v>
      </c>
      <c r="H523" s="6">
        <v>40.61</v>
      </c>
      <c r="I523" s="6">
        <v>48.5</v>
      </c>
      <c r="J523" s="6">
        <v>39.495273891314937</v>
      </c>
      <c r="K523" s="6">
        <f t="shared" si="233"/>
        <v>-1.1499999999999986</v>
      </c>
      <c r="L523" s="7">
        <f t="shared" si="227"/>
        <v>9.0047261086850625</v>
      </c>
      <c r="M523" s="6">
        <f t="shared" si="228"/>
        <v>6.740000000000002</v>
      </c>
      <c r="N523" s="6">
        <f t="shared" si="229"/>
        <v>3</v>
      </c>
      <c r="O523" s="6">
        <f t="shared" si="230"/>
        <v>3.740000000000002</v>
      </c>
      <c r="P523" s="6">
        <f t="shared" si="221"/>
        <v>6.490000000000002</v>
      </c>
      <c r="Q523" s="6">
        <f t="shared" si="234"/>
        <v>5.7844436337533125</v>
      </c>
      <c r="R523" s="6">
        <f t="shared" si="235"/>
        <v>4.9306867934729937</v>
      </c>
      <c r="S523" s="6">
        <f t="shared" si="222"/>
        <v>15.740000000000002</v>
      </c>
      <c r="T523" s="6">
        <f t="shared" si="236"/>
        <v>9</v>
      </c>
      <c r="U523" s="4" t="str">
        <f t="shared" si="237"/>
        <v>LOWER</v>
      </c>
      <c r="V523" s="8">
        <v>1004</v>
      </c>
      <c r="W523" s="9">
        <f t="shared" si="238"/>
        <v>1.5593132065270083</v>
      </c>
      <c r="X523" s="6">
        <f t="shared" si="239"/>
        <v>46.436531976910324</v>
      </c>
      <c r="Y523" s="6">
        <f t="shared" si="240"/>
        <v>0.66346802308967767</v>
      </c>
      <c r="Z523" s="6">
        <f t="shared" si="241"/>
        <v>0.89584518343733066</v>
      </c>
      <c r="AA523" s="5">
        <f t="shared" si="242"/>
        <v>12</v>
      </c>
      <c r="AB523" s="5">
        <f t="shared" si="243"/>
        <v>2020</v>
      </c>
      <c r="AC523" s="5">
        <f t="shared" si="225"/>
        <v>52</v>
      </c>
      <c r="AF523" s="10">
        <v>83.35</v>
      </c>
      <c r="AG523" s="8">
        <f t="shared" si="244"/>
        <v>3795.8162442359735</v>
      </c>
      <c r="AL523" s="11">
        <f t="shared" si="231"/>
        <v>44188</v>
      </c>
      <c r="AM523" s="10">
        <v>1023.75</v>
      </c>
      <c r="AN523" s="6">
        <v>5.2164000000000001</v>
      </c>
      <c r="AO523" s="8">
        <f t="shared" si="245"/>
        <v>242.23152540435504</v>
      </c>
      <c r="AS523" s="14">
        <f t="shared" si="226"/>
        <v>0.20704885736800643</v>
      </c>
      <c r="AT523" s="10">
        <v>431</v>
      </c>
      <c r="AU523" s="6">
        <v>12.69</v>
      </c>
      <c r="AV523" s="6">
        <f t="shared" si="223"/>
        <v>2.6274500000000014</v>
      </c>
      <c r="AW523" s="6">
        <f t="shared" si="246"/>
        <v>2.8676510000000004</v>
      </c>
      <c r="AX523" s="6">
        <f t="shared" si="224"/>
        <v>0.240200999999999</v>
      </c>
      <c r="AY523" s="12">
        <f t="shared" si="247"/>
        <v>0.35357358258155719</v>
      </c>
      <c r="BB523" s="13">
        <f t="shared" si="248"/>
        <v>977.74896999999999</v>
      </c>
    </row>
    <row r="524" spans="1:54" x14ac:dyDescent="0.25">
      <c r="A524" s="1">
        <v>44189</v>
      </c>
      <c r="B524" s="6">
        <v>47.84</v>
      </c>
      <c r="C524" s="6">
        <v>44.84</v>
      </c>
      <c r="D524" s="6">
        <v>47.59</v>
      </c>
      <c r="E524" s="6">
        <f t="shared" si="232"/>
        <v>47.006238494857755</v>
      </c>
      <c r="F524" s="6">
        <v>46.05097835365882</v>
      </c>
      <c r="G524" s="6">
        <v>56.84</v>
      </c>
      <c r="H524" s="6">
        <v>41.13</v>
      </c>
      <c r="I524" s="6">
        <v>49.75</v>
      </c>
      <c r="J524" s="6">
        <v>39.883508873082462</v>
      </c>
      <c r="K524" s="6">
        <f t="shared" si="233"/>
        <v>-1.9099999999999966</v>
      </c>
      <c r="L524" s="7">
        <f t="shared" si="227"/>
        <v>9.8664911269175377</v>
      </c>
      <c r="M524" s="6">
        <f t="shared" si="228"/>
        <v>6.7100000000000009</v>
      </c>
      <c r="N524" s="6">
        <f t="shared" si="229"/>
        <v>3</v>
      </c>
      <c r="O524" s="6">
        <f t="shared" si="230"/>
        <v>3.7100000000000009</v>
      </c>
      <c r="P524" s="6">
        <f t="shared" si="221"/>
        <v>6.4600000000000009</v>
      </c>
      <c r="Q524" s="6">
        <f t="shared" si="234"/>
        <v>5.876238494857752</v>
      </c>
      <c r="R524" s="6">
        <f t="shared" si="235"/>
        <v>4.9209783536588176</v>
      </c>
      <c r="S524" s="6">
        <f t="shared" si="222"/>
        <v>15.71</v>
      </c>
      <c r="T524" s="6">
        <f t="shared" si="236"/>
        <v>9</v>
      </c>
      <c r="U524" s="4" t="str">
        <f t="shared" si="237"/>
        <v>LOWER</v>
      </c>
      <c r="V524" s="8">
        <v>1015.25</v>
      </c>
      <c r="W524" s="9">
        <f t="shared" si="238"/>
        <v>1.5390216463411832</v>
      </c>
      <c r="X524" s="6">
        <f t="shared" si="239"/>
        <v>47.048881849133316</v>
      </c>
      <c r="Y524" s="6">
        <f t="shared" si="240"/>
        <v>0.54111815086668713</v>
      </c>
      <c r="Z524" s="6">
        <f t="shared" si="241"/>
        <v>0.99790349547449608</v>
      </c>
      <c r="AA524" s="5">
        <f t="shared" si="242"/>
        <v>12</v>
      </c>
      <c r="AB524" s="5">
        <f t="shared" si="243"/>
        <v>2020</v>
      </c>
      <c r="AC524" s="5">
        <f t="shared" si="225"/>
        <v>52</v>
      </c>
      <c r="AF524" s="10">
        <v>83.18</v>
      </c>
      <c r="AG524" s="8">
        <f t="shared" si="244"/>
        <v>3830.5203794573408</v>
      </c>
      <c r="AL524" s="11">
        <f t="shared" si="231"/>
        <v>44189</v>
      </c>
      <c r="AM524" s="10">
        <v>1037.25</v>
      </c>
      <c r="AN524" s="6">
        <v>5.2164999999999999</v>
      </c>
      <c r="AO524" s="8">
        <f t="shared" si="245"/>
        <v>245.430492166004</v>
      </c>
      <c r="AS524" s="14">
        <f t="shared" si="226"/>
        <v>0.19943328100470956</v>
      </c>
      <c r="AT524" s="10">
        <v>427</v>
      </c>
      <c r="AU524" s="6">
        <v>12.74</v>
      </c>
      <c r="AV524" s="6">
        <f t="shared" si="223"/>
        <v>2.5407799999999998</v>
      </c>
      <c r="AW524" s="6">
        <f t="shared" si="246"/>
        <v>2.7798344000000004</v>
      </c>
      <c r="AX524" s="6">
        <f t="shared" si="224"/>
        <v>0.23905440000000056</v>
      </c>
      <c r="AY524" s="12">
        <f t="shared" si="247"/>
        <v>0.35807054602866722</v>
      </c>
      <c r="BB524" s="13">
        <f t="shared" si="248"/>
        <v>988.55160799999999</v>
      </c>
    </row>
    <row r="525" spans="1:54" x14ac:dyDescent="0.25">
      <c r="A525" s="1">
        <v>44193</v>
      </c>
      <c r="B525" s="6">
        <v>47.72</v>
      </c>
      <c r="C525" s="6">
        <v>44.72</v>
      </c>
      <c r="D525" s="6">
        <v>47.47</v>
      </c>
      <c r="E525" s="6" t="e">
        <f t="shared" si="232"/>
        <v>#VALUE!</v>
      </c>
      <c r="F525" s="6" t="s">
        <v>43</v>
      </c>
      <c r="G525" s="6">
        <v>56.72</v>
      </c>
      <c r="H525" s="6">
        <v>41.05</v>
      </c>
      <c r="I525" s="6">
        <v>49.75</v>
      </c>
      <c r="J525" s="6">
        <v>39.683039782977502</v>
      </c>
      <c r="K525" s="6">
        <f t="shared" si="233"/>
        <v>-2.0300000000000011</v>
      </c>
      <c r="L525" s="7">
        <f t="shared" si="227"/>
        <v>10.066960217022498</v>
      </c>
      <c r="M525" s="6">
        <f t="shared" si="228"/>
        <v>6.6700000000000017</v>
      </c>
      <c r="N525" s="6">
        <f t="shared" si="229"/>
        <v>3</v>
      </c>
      <c r="O525" s="6">
        <f t="shared" si="230"/>
        <v>3.6700000000000017</v>
      </c>
      <c r="P525" s="6">
        <f t="shared" si="221"/>
        <v>6.4200000000000017</v>
      </c>
      <c r="Q525" s="6" t="e">
        <f t="shared" si="234"/>
        <v>#VALUE!</v>
      </c>
      <c r="R525" s="6" t="str">
        <f t="shared" si="235"/>
        <v/>
      </c>
      <c r="S525" s="6">
        <f t="shared" si="222"/>
        <v>15.670000000000002</v>
      </c>
      <c r="T525" s="6">
        <f t="shared" si="236"/>
        <v>9</v>
      </c>
      <c r="U525" s="4" t="str">
        <f t="shared" si="237"/>
        <v>LOWER</v>
      </c>
      <c r="W525" s="9"/>
      <c r="X525" s="6" t="str">
        <f t="shared" si="239"/>
        <v/>
      </c>
      <c r="Y525" s="6" t="str">
        <f t="shared" si="240"/>
        <v/>
      </c>
      <c r="Z525" s="6" t="str">
        <f t="shared" si="241"/>
        <v/>
      </c>
      <c r="AA525" s="5">
        <v>1</v>
      </c>
      <c r="AB525" s="5">
        <v>2021</v>
      </c>
      <c r="AC525" s="5">
        <v>1</v>
      </c>
      <c r="AF525" s="10">
        <v>83.733000000000004</v>
      </c>
      <c r="AG525" s="8" t="str">
        <f t="shared" si="244"/>
        <v/>
      </c>
      <c r="AL525" s="11">
        <f t="shared" si="231"/>
        <v>44193</v>
      </c>
      <c r="AM525" s="10"/>
      <c r="AN525" s="6">
        <v>5.2461000000000002</v>
      </c>
      <c r="AO525" s="8" t="str">
        <f t="shared" si="245"/>
        <v/>
      </c>
      <c r="AS525" s="14">
        <f t="shared" si="226"/>
        <v>0.20219115323854644</v>
      </c>
      <c r="AT525" s="10">
        <v>425</v>
      </c>
      <c r="AU525" s="6">
        <v>12.66</v>
      </c>
      <c r="AV525" s="6">
        <f t="shared" si="223"/>
        <v>2.5597399999999979</v>
      </c>
      <c r="AW525" s="6">
        <f t="shared" si="246"/>
        <v>2.799075199999999</v>
      </c>
      <c r="AX525" s="6">
        <f t="shared" si="224"/>
        <v>0.23933520000000108</v>
      </c>
      <c r="AY525" s="12">
        <f t="shared" si="247"/>
        <v>0.35857255339181054</v>
      </c>
      <c r="BB525" s="13">
        <f t="shared" si="248"/>
        <v>985.9060639999999</v>
      </c>
    </row>
    <row r="526" spans="1:54" x14ac:dyDescent="0.25">
      <c r="A526" s="1">
        <v>44194</v>
      </c>
      <c r="B526" s="6">
        <v>48.48</v>
      </c>
      <c r="C526" s="6">
        <v>45.48</v>
      </c>
      <c r="D526" s="6">
        <v>48.23</v>
      </c>
      <c r="E526" s="6">
        <f t="shared" si="232"/>
        <v>47.56138568363771</v>
      </c>
      <c r="F526" s="6">
        <v>46.606629163638942</v>
      </c>
      <c r="G526" s="6">
        <v>57.48</v>
      </c>
      <c r="H526" s="6">
        <v>41.75</v>
      </c>
      <c r="I526" s="6">
        <v>49.75</v>
      </c>
      <c r="J526" s="6">
        <v>39.767781007894222</v>
      </c>
      <c r="K526" s="6">
        <f t="shared" si="233"/>
        <v>-1.2700000000000031</v>
      </c>
      <c r="L526" s="7">
        <f t="shared" si="227"/>
        <v>9.9822189921057785</v>
      </c>
      <c r="M526" s="6">
        <f t="shared" si="228"/>
        <v>6.7299999999999969</v>
      </c>
      <c r="N526" s="6">
        <f t="shared" si="229"/>
        <v>3</v>
      </c>
      <c r="O526" s="6">
        <f t="shared" si="230"/>
        <v>3.7299999999999969</v>
      </c>
      <c r="P526" s="6">
        <f t="shared" si="221"/>
        <v>6.4799999999999969</v>
      </c>
      <c r="Q526" s="6">
        <f t="shared" si="234"/>
        <v>5.8113856836377096</v>
      </c>
      <c r="R526" s="6">
        <f t="shared" si="235"/>
        <v>4.8566291636389423</v>
      </c>
      <c r="S526" s="6">
        <f t="shared" si="222"/>
        <v>15.729999999999997</v>
      </c>
      <c r="T526" s="6">
        <f t="shared" si="236"/>
        <v>9</v>
      </c>
      <c r="U526" s="4" t="str">
        <f t="shared" si="237"/>
        <v>LOWER</v>
      </c>
      <c r="V526" s="8">
        <v>1027.5</v>
      </c>
      <c r="W526" s="9">
        <f t="shared" si="238"/>
        <v>1.6233708363610546</v>
      </c>
      <c r="X526" s="6">
        <f t="shared" si="239"/>
        <v>47.604532659113438</v>
      </c>
      <c r="Y526" s="6">
        <f t="shared" si="240"/>
        <v>0.62546734088655853</v>
      </c>
      <c r="Z526" s="6">
        <f t="shared" si="241"/>
        <v>0.99790349547449608</v>
      </c>
      <c r="AA526" s="5">
        <v>1</v>
      </c>
      <c r="AB526" s="5">
        <v>2021</v>
      </c>
      <c r="AC526" s="5">
        <v>1</v>
      </c>
      <c r="AF526" s="10">
        <v>84.02</v>
      </c>
      <c r="AG526" s="8">
        <f t="shared" si="244"/>
        <v>3915.8889823289442</v>
      </c>
      <c r="AL526" s="11">
        <f t="shared" si="231"/>
        <v>44194</v>
      </c>
      <c r="AM526" s="10">
        <v>1049.5</v>
      </c>
      <c r="AN526" s="6">
        <v>5.2099000000000002</v>
      </c>
      <c r="AO526" s="8">
        <f t="shared" si="245"/>
        <v>248.01485470071518</v>
      </c>
      <c r="AS526" s="14">
        <f t="shared" si="226"/>
        <v>0.19285845447589897</v>
      </c>
      <c r="AT526" s="10">
        <v>437</v>
      </c>
      <c r="AU526" s="6">
        <v>13.07</v>
      </c>
      <c r="AV526" s="6">
        <f t="shared" si="223"/>
        <v>2.5206599999999995</v>
      </c>
      <c r="AW526" s="6">
        <f t="shared" si="246"/>
        <v>2.7582167999999996</v>
      </c>
      <c r="AX526" s="6">
        <f t="shared" si="224"/>
        <v>0.23755680000000012</v>
      </c>
      <c r="AY526" s="12">
        <f t="shared" si="247"/>
        <v>0.35580736259586515</v>
      </c>
      <c r="BB526" s="13">
        <f t="shared" si="248"/>
        <v>1002.6611759999998</v>
      </c>
    </row>
    <row r="527" spans="1:54" x14ac:dyDescent="0.25">
      <c r="A527" s="1">
        <v>44195</v>
      </c>
      <c r="B527" s="6">
        <v>48.67</v>
      </c>
      <c r="C527" s="6">
        <v>45.67</v>
      </c>
      <c r="D527" s="6">
        <v>48.42</v>
      </c>
      <c r="E527" s="6">
        <f t="shared" si="232"/>
        <v>47.572715218102609</v>
      </c>
      <c r="F527" s="6">
        <v>46.119017228350259</v>
      </c>
      <c r="G527" s="6">
        <v>57.67</v>
      </c>
      <c r="H527" s="6">
        <v>41.86</v>
      </c>
      <c r="I527" s="6">
        <v>49.75</v>
      </c>
      <c r="J527" s="6">
        <v>40.300597400879916</v>
      </c>
      <c r="K527" s="6">
        <f t="shared" si="233"/>
        <v>-1.0799999999999983</v>
      </c>
      <c r="L527" s="7">
        <f t="shared" si="227"/>
        <v>9.4494025991200843</v>
      </c>
      <c r="M527" s="6">
        <f t="shared" si="228"/>
        <v>6.8100000000000023</v>
      </c>
      <c r="N527" s="6">
        <f t="shared" si="229"/>
        <v>3</v>
      </c>
      <c r="O527" s="6">
        <f t="shared" si="230"/>
        <v>3.8100000000000023</v>
      </c>
      <c r="P527" s="6">
        <f t="shared" si="221"/>
        <v>6.5600000000000023</v>
      </c>
      <c r="Q527" s="6">
        <f t="shared" si="234"/>
        <v>5.7127152181026091</v>
      </c>
      <c r="R527" s="6">
        <f t="shared" si="235"/>
        <v>4.2590172283502596</v>
      </c>
      <c r="S527" s="6">
        <f t="shared" si="222"/>
        <v>15.810000000000002</v>
      </c>
      <c r="T527" s="6">
        <f t="shared" si="236"/>
        <v>9</v>
      </c>
      <c r="U527" s="4" t="str">
        <f t="shared" si="237"/>
        <v>LOWER</v>
      </c>
      <c r="V527" s="8">
        <v>1016.75</v>
      </c>
      <c r="W527" s="9">
        <f t="shared" si="238"/>
        <v>2.3009827716497426</v>
      </c>
      <c r="X527" s="6">
        <f t="shared" si="239"/>
        <v>47.615872471562014</v>
      </c>
      <c r="Y527" s="6">
        <f t="shared" si="240"/>
        <v>0.80412752843798785</v>
      </c>
      <c r="Z527" s="6">
        <f t="shared" si="241"/>
        <v>1.4968552432117548</v>
      </c>
      <c r="AA527" s="5">
        <v>1</v>
      </c>
      <c r="AB527" s="5">
        <v>2021</v>
      </c>
      <c r="AC527" s="5">
        <v>1</v>
      </c>
      <c r="AF527" s="10">
        <v>84.14</v>
      </c>
      <c r="AG527" s="8">
        <f t="shared" si="244"/>
        <v>3880.4541095933905</v>
      </c>
      <c r="AL527" s="11">
        <f t="shared" si="231"/>
        <v>44195</v>
      </c>
      <c r="AM527" s="10">
        <v>1049.75</v>
      </c>
      <c r="AN527" s="6">
        <v>5.1936999999999998</v>
      </c>
      <c r="AO527" s="8">
        <f t="shared" si="245"/>
        <v>247.30255685555161</v>
      </c>
      <c r="AS527" s="14">
        <f t="shared" si="226"/>
        <v>0.1971377473363774</v>
      </c>
      <c r="AT527" s="10">
        <v>442</v>
      </c>
      <c r="AU527" s="6">
        <v>13.14</v>
      </c>
      <c r="AV527" s="6">
        <f t="shared" si="223"/>
        <v>2.5903899999999993</v>
      </c>
      <c r="AW527" s="6">
        <f t="shared" si="246"/>
        <v>2.8275021999999996</v>
      </c>
      <c r="AX527" s="6">
        <f t="shared" si="224"/>
        <v>0.23711220000000033</v>
      </c>
      <c r="AY527" s="12">
        <f t="shared" si="247"/>
        <v>0.35409812211506592</v>
      </c>
      <c r="BB527" s="13">
        <f t="shared" si="248"/>
        <v>1006.849954</v>
      </c>
    </row>
    <row r="528" spans="1:54" x14ac:dyDescent="0.25">
      <c r="A528" s="1">
        <v>44196</v>
      </c>
      <c r="B528" s="6">
        <v>49.33</v>
      </c>
      <c r="C528" s="6">
        <v>46.33</v>
      </c>
      <c r="D528" s="6">
        <v>49.08</v>
      </c>
      <c r="E528" s="6">
        <f t="shared" si="232"/>
        <v>48.37711216511029</v>
      </c>
      <c r="F528" s="6">
        <v>46.924143912199014</v>
      </c>
      <c r="G528" s="6">
        <v>58.33</v>
      </c>
      <c r="H528" s="6">
        <v>42.4</v>
      </c>
      <c r="I528" s="6">
        <v>49.75</v>
      </c>
      <c r="J528" s="6">
        <v>40.642790487326742</v>
      </c>
      <c r="K528" s="6">
        <f t="shared" si="233"/>
        <v>-0.42000000000000171</v>
      </c>
      <c r="L528" s="7">
        <f t="shared" si="227"/>
        <v>9.1072095126732577</v>
      </c>
      <c r="M528" s="6">
        <f t="shared" si="228"/>
        <v>6.93</v>
      </c>
      <c r="N528" s="6">
        <f t="shared" si="229"/>
        <v>3</v>
      </c>
      <c r="O528" s="6">
        <f t="shared" si="230"/>
        <v>3.9299999999999997</v>
      </c>
      <c r="P528" s="6">
        <f t="shared" si="221"/>
        <v>6.68</v>
      </c>
      <c r="Q528" s="6">
        <f t="shared" si="234"/>
        <v>5.9771121651102916</v>
      </c>
      <c r="R528" s="6">
        <f t="shared" si="235"/>
        <v>4.5241439121990155</v>
      </c>
      <c r="S528" s="6">
        <f t="shared" si="222"/>
        <v>15.93</v>
      </c>
      <c r="T528" s="6">
        <f t="shared" si="236"/>
        <v>9</v>
      </c>
      <c r="U528" s="4" t="str">
        <f t="shared" si="237"/>
        <v>LOWER</v>
      </c>
      <c r="V528" s="8">
        <v>1034.5</v>
      </c>
      <c r="W528" s="9">
        <f t="shared" si="238"/>
        <v>2.1558560878009843</v>
      </c>
      <c r="X528" s="6">
        <f t="shared" si="239"/>
        <v>48.420999155410762</v>
      </c>
      <c r="Y528" s="6">
        <f t="shared" si="240"/>
        <v>0.65900084458923658</v>
      </c>
      <c r="Z528" s="6">
        <f t="shared" si="241"/>
        <v>1.4968552432117477</v>
      </c>
      <c r="AA528" s="5">
        <v>1</v>
      </c>
      <c r="AB528" s="5">
        <v>2021</v>
      </c>
      <c r="AC528" s="5">
        <v>1</v>
      </c>
      <c r="AF528" s="10">
        <v>84.08</v>
      </c>
      <c r="AG528" s="8">
        <f t="shared" si="244"/>
        <v>3945.382020137693</v>
      </c>
      <c r="AL528" s="11">
        <f t="shared" si="231"/>
        <v>44196</v>
      </c>
      <c r="AM528" s="10">
        <v>1067.5</v>
      </c>
      <c r="AN528" s="6">
        <v>5.1936999999999998</v>
      </c>
      <c r="AO528" s="8">
        <f t="shared" si="245"/>
        <v>251.48414331345691</v>
      </c>
      <c r="AS528" s="14">
        <f t="shared" si="226"/>
        <v>0.19657433962264145</v>
      </c>
      <c r="AT528" s="10">
        <v>444</v>
      </c>
      <c r="AU528" s="6">
        <v>13.25</v>
      </c>
      <c r="AV528" s="6">
        <f t="shared" si="223"/>
        <v>2.6046099999999992</v>
      </c>
      <c r="AW528" s="6">
        <f t="shared" si="246"/>
        <v>2.8401777999999993</v>
      </c>
      <c r="AX528" s="6">
        <f t="shared" si="224"/>
        <v>0.2355678000000001</v>
      </c>
      <c r="AY528" s="12">
        <f t="shared" si="247"/>
        <v>0.35614888918096876</v>
      </c>
      <c r="BB528" s="13">
        <f t="shared" si="248"/>
        <v>1021.4004459999999</v>
      </c>
    </row>
    <row r="529" spans="1:54" x14ac:dyDescent="0.25">
      <c r="A529" s="1">
        <v>44200</v>
      </c>
      <c r="B529" s="6">
        <v>48.13</v>
      </c>
      <c r="C529" s="6">
        <v>45.13</v>
      </c>
      <c r="D529" s="6">
        <v>47.88</v>
      </c>
      <c r="E529" s="6">
        <f t="shared" si="232"/>
        <v>48.705668664592302</v>
      </c>
      <c r="F529" s="6">
        <v>47.252998473207661</v>
      </c>
      <c r="G529" s="6">
        <v>57.13</v>
      </c>
      <c r="H529" s="6">
        <v>42.13</v>
      </c>
      <c r="I529" s="6">
        <v>51.5</v>
      </c>
      <c r="J529" s="6">
        <v>42.187274284205195</v>
      </c>
      <c r="K529" s="6">
        <f t="shared" si="233"/>
        <v>-3.3699999999999974</v>
      </c>
      <c r="L529" s="7">
        <f t="shared" si="227"/>
        <v>9.3127257157948051</v>
      </c>
      <c r="M529" s="6">
        <f t="shared" si="228"/>
        <v>6</v>
      </c>
      <c r="N529" s="6">
        <f t="shared" si="229"/>
        <v>3</v>
      </c>
      <c r="O529" s="6">
        <f t="shared" si="230"/>
        <v>3</v>
      </c>
      <c r="P529" s="6">
        <f t="shared" si="221"/>
        <v>5.75</v>
      </c>
      <c r="Q529" s="6">
        <f t="shared" si="234"/>
        <v>6.5756686645922997</v>
      </c>
      <c r="R529" s="6">
        <f t="shared" si="235"/>
        <v>5.1229984732076588</v>
      </c>
      <c r="S529" s="6">
        <f t="shared" si="222"/>
        <v>15</v>
      </c>
      <c r="T529" s="6">
        <f t="shared" si="236"/>
        <v>9</v>
      </c>
      <c r="U529" s="4" t="str">
        <f t="shared" si="237"/>
        <v>LOWER</v>
      </c>
      <c r="V529" s="8">
        <v>1041.75</v>
      </c>
      <c r="W529" s="9">
        <f t="shared" si="238"/>
        <v>0.62700152679234122</v>
      </c>
      <c r="X529" s="6">
        <f t="shared" si="239"/>
        <v>48.749853716419409</v>
      </c>
      <c r="Y529" s="6">
        <f t="shared" si="240"/>
        <v>-0.86985371641940645</v>
      </c>
      <c r="Z529" s="6">
        <f t="shared" si="241"/>
        <v>1.4968552432117477</v>
      </c>
      <c r="AA529" s="5">
        <f t="shared" si="242"/>
        <v>1</v>
      </c>
      <c r="AB529" s="5">
        <f t="shared" si="243"/>
        <v>2021</v>
      </c>
      <c r="AC529" s="5">
        <f t="shared" si="225"/>
        <v>2</v>
      </c>
      <c r="AF529" s="10">
        <v>84.521000000000001</v>
      </c>
      <c r="AG529" s="8">
        <f t="shared" si="244"/>
        <v>3993.8706839539841</v>
      </c>
      <c r="AL529" s="11">
        <f t="shared" si="231"/>
        <v>44200</v>
      </c>
      <c r="AM529" s="10">
        <v>1074.75</v>
      </c>
      <c r="AN529" s="6">
        <v>5.2968000000000002</v>
      </c>
      <c r="AO529" s="8">
        <f t="shared" si="245"/>
        <v>258.21822516513038</v>
      </c>
      <c r="AS529" s="14">
        <f t="shared" si="226"/>
        <v>0.17089334341906198</v>
      </c>
      <c r="AT529" s="10">
        <v>434</v>
      </c>
      <c r="AU529" s="6">
        <v>13.22</v>
      </c>
      <c r="AV529" s="6">
        <f t="shared" si="223"/>
        <v>2.2592099999999995</v>
      </c>
      <c r="AW529" s="6">
        <f t="shared" si="246"/>
        <v>2.4975857999999977</v>
      </c>
      <c r="AX529" s="6">
        <f t="shared" si="224"/>
        <v>0.23837579999999825</v>
      </c>
      <c r="AY529" s="12">
        <f t="shared" si="247"/>
        <v>0.35572553996440981</v>
      </c>
      <c r="BB529" s="13">
        <f t="shared" si="248"/>
        <v>994.94500600000003</v>
      </c>
    </row>
    <row r="530" spans="1:54" x14ac:dyDescent="0.25">
      <c r="A530" s="1">
        <v>44201</v>
      </c>
      <c r="B530" s="6">
        <v>49.6</v>
      </c>
      <c r="C530" s="6">
        <v>46.6</v>
      </c>
      <c r="D530" s="6">
        <v>49.35</v>
      </c>
      <c r="E530" s="6">
        <f t="shared" si="232"/>
        <v>49.725326766433042</v>
      </c>
      <c r="F530" s="6">
        <v>48.772533341316567</v>
      </c>
      <c r="G530" s="6">
        <v>58.6</v>
      </c>
      <c r="H530" s="6">
        <v>43.6</v>
      </c>
      <c r="I530" s="6">
        <v>51.674999999999997</v>
      </c>
      <c r="J530" s="6"/>
      <c r="K530" s="6">
        <f t="shared" si="233"/>
        <v>-2.0749999999999957</v>
      </c>
      <c r="L530" s="7" t="str">
        <f t="shared" si="227"/>
        <v/>
      </c>
      <c r="M530" s="6">
        <f t="shared" si="228"/>
        <v>6</v>
      </c>
      <c r="N530" s="6">
        <f t="shared" si="229"/>
        <v>3</v>
      </c>
      <c r="O530" s="6">
        <f t="shared" si="230"/>
        <v>3</v>
      </c>
      <c r="P530" s="6">
        <f t="shared" si="221"/>
        <v>5.75</v>
      </c>
      <c r="Q530" s="6">
        <f t="shared" si="234"/>
        <v>6.1253267664330409</v>
      </c>
      <c r="R530" s="6">
        <f t="shared" si="235"/>
        <v>5.1725333413165657</v>
      </c>
      <c r="S530" s="6">
        <f t="shared" si="222"/>
        <v>15</v>
      </c>
      <c r="T530" s="6">
        <f t="shared" si="236"/>
        <v>9</v>
      </c>
      <c r="U530" s="4" t="str">
        <f t="shared" si="237"/>
        <v>LOWER</v>
      </c>
      <c r="V530" s="8">
        <v>1075.25</v>
      </c>
      <c r="W530" s="9">
        <f t="shared" si="238"/>
        <v>0.57746665868343428</v>
      </c>
      <c r="X530" s="6">
        <f t="shared" si="239"/>
        <v>49.770436836791063</v>
      </c>
      <c r="Y530" s="6">
        <f t="shared" si="240"/>
        <v>-0.42043683679106181</v>
      </c>
      <c r="Z530" s="6">
        <f t="shared" si="241"/>
        <v>0.99790349547449608</v>
      </c>
      <c r="AA530" s="5">
        <f t="shared" si="242"/>
        <v>1</v>
      </c>
      <c r="AB530" s="5">
        <f t="shared" si="243"/>
        <v>2021</v>
      </c>
      <c r="AC530" s="5">
        <f t="shared" si="225"/>
        <v>2</v>
      </c>
      <c r="AF530" s="10">
        <v>84.79</v>
      </c>
      <c r="AG530" s="8">
        <f t="shared" si="244"/>
        <v>4135.4231020102316</v>
      </c>
      <c r="AL530" s="11">
        <f t="shared" si="231"/>
        <v>44201</v>
      </c>
      <c r="AM530" s="10">
        <v>1097.25</v>
      </c>
      <c r="AN530" s="6">
        <v>5.2854000000000001</v>
      </c>
      <c r="AO530" s="8">
        <f t="shared" si="245"/>
        <v>263.05666685717557</v>
      </c>
      <c r="AS530" s="14">
        <f t="shared" si="226"/>
        <v>0.16808259587020657</v>
      </c>
      <c r="AT530" s="10">
        <v>442</v>
      </c>
      <c r="AU530" s="6">
        <v>13.56</v>
      </c>
      <c r="AV530" s="6">
        <f t="shared" si="223"/>
        <v>2.2792000000000012</v>
      </c>
      <c r="AW530" s="6">
        <f t="shared" si="246"/>
        <v>2.5141359999999988</v>
      </c>
      <c r="AX530" s="6">
        <f t="shared" si="224"/>
        <v>0.23493599999999759</v>
      </c>
      <c r="AY530" s="12">
        <f t="shared" si="247"/>
        <v>0.35843905572506818</v>
      </c>
      <c r="BB530" s="13">
        <f t="shared" si="248"/>
        <v>1027.35292</v>
      </c>
    </row>
    <row r="531" spans="1:54" x14ac:dyDescent="0.25">
      <c r="A531" s="1">
        <v>44202</v>
      </c>
      <c r="B531" s="6">
        <v>49.84</v>
      </c>
      <c r="C531" s="6">
        <v>46.84</v>
      </c>
      <c r="D531" s="6">
        <v>49.59</v>
      </c>
      <c r="E531" s="6">
        <f t="shared" si="232"/>
        <v>50.643019058089699</v>
      </c>
      <c r="F531" s="6">
        <v>49.793116461688221</v>
      </c>
      <c r="G531" s="6">
        <v>58.84</v>
      </c>
      <c r="H531" s="6">
        <v>43.84</v>
      </c>
      <c r="I531" s="6">
        <v>52.25</v>
      </c>
      <c r="J531" s="6">
        <v>43.854065108008051</v>
      </c>
      <c r="K531" s="6">
        <f t="shared" si="233"/>
        <v>-2.4099999999999966</v>
      </c>
      <c r="L531" s="7">
        <f t="shared" si="227"/>
        <v>8.3959348919919492</v>
      </c>
      <c r="M531" s="6">
        <f t="shared" si="228"/>
        <v>6</v>
      </c>
      <c r="N531" s="6">
        <f t="shared" si="229"/>
        <v>3</v>
      </c>
      <c r="O531" s="6">
        <f t="shared" si="230"/>
        <v>3</v>
      </c>
      <c r="P531" s="6">
        <f t="shared" ref="P531:P594" si="249">D531-H531</f>
        <v>5.75</v>
      </c>
      <c r="Q531" s="6">
        <f t="shared" si="234"/>
        <v>6.8030190580896956</v>
      </c>
      <c r="R531" s="6">
        <f t="shared" si="235"/>
        <v>5.953116461688218</v>
      </c>
      <c r="S531" s="6">
        <f t="shared" ref="S531:S594" si="250">G531-H531</f>
        <v>15</v>
      </c>
      <c r="T531" s="6">
        <f t="shared" si="236"/>
        <v>9</v>
      </c>
      <c r="U531" s="4" t="str">
        <f t="shared" si="237"/>
        <v>LOWER</v>
      </c>
      <c r="V531" s="8">
        <v>1097.75</v>
      </c>
      <c r="W531" s="9">
        <f t="shared" si="238"/>
        <v>-0.20311646168821795</v>
      </c>
      <c r="X531" s="6">
        <f t="shared" si="239"/>
        <v>50.688961645125552</v>
      </c>
      <c r="Y531" s="6">
        <f t="shared" si="240"/>
        <v>-1.0989616451255486</v>
      </c>
      <c r="Z531" s="6">
        <f t="shared" si="241"/>
        <v>0.89584518343733066</v>
      </c>
      <c r="AA531" s="5">
        <f t="shared" si="242"/>
        <v>1</v>
      </c>
      <c r="AB531" s="5">
        <f t="shared" si="243"/>
        <v>2021</v>
      </c>
      <c r="AC531" s="5">
        <f t="shared" si="225"/>
        <v>2</v>
      </c>
      <c r="AF531" s="10">
        <v>84.9</v>
      </c>
      <c r="AG531" s="8">
        <f t="shared" si="244"/>
        <v>4227.4355875973297</v>
      </c>
      <c r="AL531" s="11">
        <f t="shared" si="231"/>
        <v>44202</v>
      </c>
      <c r="AM531" s="10">
        <v>1117.5</v>
      </c>
      <c r="AN531" s="6">
        <v>5.3139000000000003</v>
      </c>
      <c r="AO531" s="8">
        <f t="shared" si="245"/>
        <v>269.35607328603271</v>
      </c>
      <c r="AS531" s="14">
        <f t="shared" si="226"/>
        <v>0.1676353026987599</v>
      </c>
      <c r="AT531" s="10">
        <v>448</v>
      </c>
      <c r="AU531" s="6">
        <v>13.71</v>
      </c>
      <c r="AV531" s="6">
        <f t="shared" si="223"/>
        <v>2.2982799999999983</v>
      </c>
      <c r="AW531" s="6">
        <f t="shared" si="246"/>
        <v>2.5326543999999984</v>
      </c>
      <c r="AX531" s="6">
        <f t="shared" si="224"/>
        <v>0.23437440000000009</v>
      </c>
      <c r="AY531" s="12">
        <f t="shared" si="247"/>
        <v>0.35645089514941974</v>
      </c>
      <c r="BB531" s="13">
        <f t="shared" si="248"/>
        <v>1032.644008</v>
      </c>
    </row>
    <row r="532" spans="1:54" x14ac:dyDescent="0.25">
      <c r="A532" s="1">
        <v>44203</v>
      </c>
      <c r="B532" s="6">
        <v>49.79</v>
      </c>
      <c r="C532" s="6">
        <v>46.79</v>
      </c>
      <c r="D532" s="6">
        <v>49.54</v>
      </c>
      <c r="E532" s="6">
        <f t="shared" si="232"/>
        <v>50.337121627537485</v>
      </c>
      <c r="F532" s="6">
        <v>49.47560171312815</v>
      </c>
      <c r="G532" s="6">
        <v>58.79</v>
      </c>
      <c r="H532" s="6">
        <v>43.79</v>
      </c>
      <c r="I532" s="6">
        <v>52</v>
      </c>
      <c r="J532" s="6">
        <v>42.908613745929884</v>
      </c>
      <c r="K532" s="6">
        <f t="shared" si="233"/>
        <v>-2.2100000000000009</v>
      </c>
      <c r="L532" s="7">
        <f t="shared" si="227"/>
        <v>9.091386254070116</v>
      </c>
      <c r="M532" s="6">
        <f t="shared" si="228"/>
        <v>6</v>
      </c>
      <c r="N532" s="6">
        <f t="shared" si="229"/>
        <v>3</v>
      </c>
      <c r="O532" s="6">
        <f t="shared" si="230"/>
        <v>3</v>
      </c>
      <c r="P532" s="6">
        <f t="shared" si="249"/>
        <v>5.75</v>
      </c>
      <c r="Q532" s="6">
        <f t="shared" si="234"/>
        <v>6.5471216275374857</v>
      </c>
      <c r="R532" s="6">
        <f t="shared" si="235"/>
        <v>5.6856017131281504</v>
      </c>
      <c r="S532" s="6">
        <f t="shared" si="250"/>
        <v>15</v>
      </c>
      <c r="T532" s="6">
        <f t="shared" si="236"/>
        <v>9</v>
      </c>
      <c r="U532" s="4" t="str">
        <f t="shared" si="237"/>
        <v>LOWER</v>
      </c>
      <c r="V532" s="8">
        <v>1090.75</v>
      </c>
      <c r="W532" s="9">
        <f t="shared" si="238"/>
        <v>6.4398286871849564E-2</v>
      </c>
      <c r="X532" s="6">
        <f t="shared" si="239"/>
        <v>50.382786709014056</v>
      </c>
      <c r="Y532" s="6">
        <f t="shared" si="240"/>
        <v>-0.84278670901405661</v>
      </c>
      <c r="Z532" s="6">
        <f t="shared" si="241"/>
        <v>0.90718499588590618</v>
      </c>
      <c r="AA532" s="5">
        <f t="shared" si="242"/>
        <v>1</v>
      </c>
      <c r="AB532" s="5">
        <f t="shared" si="243"/>
        <v>2021</v>
      </c>
      <c r="AC532" s="5">
        <f t="shared" si="225"/>
        <v>2</v>
      </c>
      <c r="AF532" s="10">
        <v>84.831000000000003</v>
      </c>
      <c r="AG532" s="8">
        <f t="shared" si="244"/>
        <v>4197.0647689263742</v>
      </c>
      <c r="AL532" s="11">
        <f t="shared" si="231"/>
        <v>44203</v>
      </c>
      <c r="AM532" s="10">
        <v>1110.75</v>
      </c>
      <c r="AN532" s="6">
        <v>5.4100999999999999</v>
      </c>
      <c r="AO532" s="8">
        <f t="shared" si="245"/>
        <v>272.57591437443699</v>
      </c>
      <c r="AS532" s="14">
        <f t="shared" si="226"/>
        <v>0.1628614369501466</v>
      </c>
      <c r="AT532" s="10">
        <v>442</v>
      </c>
      <c r="AU532" s="6">
        <v>13.64</v>
      </c>
      <c r="AV532" s="6">
        <f t="shared" ref="AV532:AV595" si="251">(((C532/100*11.7)+(AT532/2000*47))-(AU532))</f>
        <v>2.2214299999999998</v>
      </c>
      <c r="AW532" s="6">
        <f t="shared" si="246"/>
        <v>2.4559214000000011</v>
      </c>
      <c r="AX532" s="6">
        <f t="shared" ref="AX532:AX595" si="252">AW532-AV532</f>
        <v>0.23449140000000135</v>
      </c>
      <c r="AY532" s="12">
        <f t="shared" si="247"/>
        <v>0.3593187449382973</v>
      </c>
      <c r="BB532" s="13">
        <f t="shared" si="248"/>
        <v>1031.541698</v>
      </c>
    </row>
    <row r="533" spans="1:54" x14ac:dyDescent="0.25">
      <c r="A533" s="1">
        <v>44204</v>
      </c>
      <c r="B533" s="6">
        <v>49.59</v>
      </c>
      <c r="C533" s="6">
        <v>46.59</v>
      </c>
      <c r="D533" s="6">
        <v>49.34</v>
      </c>
      <c r="E533" s="6">
        <f t="shared" si="232"/>
        <v>49.510065611599998</v>
      </c>
      <c r="F533" s="6">
        <v>48.965310152942322</v>
      </c>
      <c r="G533" s="6">
        <v>58.59</v>
      </c>
      <c r="H533" s="6">
        <v>43.59</v>
      </c>
      <c r="I533" s="6">
        <v>52</v>
      </c>
      <c r="J533" s="6">
        <v>42.995616430325057</v>
      </c>
      <c r="K533" s="6">
        <f t="shared" si="233"/>
        <v>-2.4099999999999966</v>
      </c>
      <c r="L533" s="7">
        <f t="shared" si="227"/>
        <v>9.0043835696749426</v>
      </c>
      <c r="M533" s="6">
        <f t="shared" si="228"/>
        <v>6</v>
      </c>
      <c r="N533" s="6">
        <f t="shared" si="229"/>
        <v>3</v>
      </c>
      <c r="O533" s="6">
        <f t="shared" si="230"/>
        <v>3</v>
      </c>
      <c r="P533" s="6">
        <f t="shared" si="249"/>
        <v>5.75</v>
      </c>
      <c r="Q533" s="6">
        <f t="shared" si="234"/>
        <v>5.9200656115999948</v>
      </c>
      <c r="R533" s="6">
        <f t="shared" si="235"/>
        <v>5.3753101529423191</v>
      </c>
      <c r="S533" s="6">
        <f t="shared" si="250"/>
        <v>15</v>
      </c>
      <c r="T533" s="6">
        <f t="shared" si="236"/>
        <v>9</v>
      </c>
      <c r="U533" s="4" t="str">
        <f t="shared" si="237"/>
        <v>LOWER</v>
      </c>
      <c r="V533" s="8">
        <v>1079.5</v>
      </c>
      <c r="W533" s="9">
        <f t="shared" si="238"/>
        <v>0.37468984705768094</v>
      </c>
      <c r="X533" s="6">
        <f t="shared" si="239"/>
        <v>49.554980400268157</v>
      </c>
      <c r="Y533" s="6">
        <f t="shared" si="240"/>
        <v>-0.21498040026815346</v>
      </c>
      <c r="Z533" s="6">
        <f t="shared" si="241"/>
        <v>0.5896702473258344</v>
      </c>
      <c r="AA533" s="5">
        <f t="shared" si="242"/>
        <v>1</v>
      </c>
      <c r="AB533" s="5">
        <f t="shared" si="243"/>
        <v>2021</v>
      </c>
      <c r="AC533" s="5">
        <f t="shared" si="225"/>
        <v>2</v>
      </c>
      <c r="AF533" s="10">
        <v>85.12</v>
      </c>
      <c r="AG533" s="8">
        <f t="shared" si="244"/>
        <v>4167.9272002184507</v>
      </c>
      <c r="AL533" s="11">
        <f t="shared" si="231"/>
        <v>44204</v>
      </c>
      <c r="AM533" s="10">
        <v>1092.5</v>
      </c>
      <c r="AN533" s="6">
        <v>5.4177999999999997</v>
      </c>
      <c r="AO533" s="8">
        <f t="shared" si="245"/>
        <v>268.47897281257292</v>
      </c>
      <c r="AS533" s="14">
        <f t="shared" si="226"/>
        <v>0.1579501445086707</v>
      </c>
      <c r="AT533" s="10">
        <v>450</v>
      </c>
      <c r="AU533" s="6">
        <v>13.84</v>
      </c>
      <c r="AV533" s="6">
        <f t="shared" si="251"/>
        <v>2.1860300000000024</v>
      </c>
      <c r="AW533" s="6">
        <f t="shared" si="246"/>
        <v>2.4209893999999998</v>
      </c>
      <c r="AX533" s="6">
        <f t="shared" si="252"/>
        <v>0.23495939999999749</v>
      </c>
      <c r="AY533" s="12">
        <f t="shared" si="247"/>
        <v>0.35427852302890078</v>
      </c>
      <c r="BB533" s="13">
        <f t="shared" si="248"/>
        <v>1027.132458</v>
      </c>
    </row>
    <row r="534" spans="1:54" x14ac:dyDescent="0.25">
      <c r="A534" s="1">
        <v>44207</v>
      </c>
      <c r="B534" s="6">
        <v>48.63</v>
      </c>
      <c r="C534" s="6">
        <v>45.63</v>
      </c>
      <c r="D534" s="6">
        <v>48.38</v>
      </c>
      <c r="E534" s="6">
        <f t="shared" si="232"/>
        <v>48.60370285440824</v>
      </c>
      <c r="F534" s="6">
        <v>48.046785344607834</v>
      </c>
      <c r="G534" s="6">
        <v>57.63</v>
      </c>
      <c r="H534" s="6">
        <v>42.63</v>
      </c>
      <c r="I534" s="6">
        <v>51.75</v>
      </c>
      <c r="J534" s="6">
        <v>42.525696658997823</v>
      </c>
      <c r="K534" s="6">
        <f t="shared" si="233"/>
        <v>-3.1199999999999974</v>
      </c>
      <c r="L534" s="7">
        <f t="shared" si="227"/>
        <v>9.2243033410021766</v>
      </c>
      <c r="M534" s="6">
        <f t="shared" si="228"/>
        <v>6</v>
      </c>
      <c r="N534" s="6">
        <f t="shared" si="229"/>
        <v>3</v>
      </c>
      <c r="O534" s="6">
        <f t="shared" si="230"/>
        <v>3</v>
      </c>
      <c r="P534" s="6">
        <f t="shared" si="249"/>
        <v>5.75</v>
      </c>
      <c r="Q534" s="6">
        <f t="shared" si="234"/>
        <v>5.9737028544082378</v>
      </c>
      <c r="R534" s="6">
        <f t="shared" si="235"/>
        <v>5.4167853446078311</v>
      </c>
      <c r="S534" s="6">
        <f t="shared" si="250"/>
        <v>15</v>
      </c>
      <c r="T534" s="6">
        <f t="shared" si="236"/>
        <v>9</v>
      </c>
      <c r="U534" s="4" t="str">
        <f t="shared" si="237"/>
        <v>LOWER</v>
      </c>
      <c r="V534" s="8">
        <v>1059.25</v>
      </c>
      <c r="W534" s="9">
        <f t="shared" si="238"/>
        <v>0.33321465539216888</v>
      </c>
      <c r="X534" s="6">
        <f t="shared" si="239"/>
        <v>48.647795404382244</v>
      </c>
      <c r="Y534" s="6">
        <f t="shared" si="240"/>
        <v>-0.26779540438224103</v>
      </c>
      <c r="Z534" s="6">
        <f t="shared" si="241"/>
        <v>0.60101005977440991</v>
      </c>
      <c r="AA534" s="5">
        <f t="shared" si="242"/>
        <v>1</v>
      </c>
      <c r="AB534" s="5">
        <f t="shared" si="243"/>
        <v>2021</v>
      </c>
      <c r="AC534" s="5">
        <f t="shared" si="225"/>
        <v>3</v>
      </c>
      <c r="AF534" s="10">
        <v>85.198999999999998</v>
      </c>
      <c r="AG534" s="8">
        <f t="shared" si="244"/>
        <v>4093.5380645752425</v>
      </c>
      <c r="AL534" s="11">
        <f t="shared" si="231"/>
        <v>44207</v>
      </c>
      <c r="AM534" s="10">
        <v>1072.5</v>
      </c>
      <c r="AN534" s="6">
        <v>5.4889999999999999</v>
      </c>
      <c r="AO534" s="8">
        <f t="shared" si="245"/>
        <v>267.02774897465417</v>
      </c>
      <c r="AS534" s="14">
        <f t="shared" si="226"/>
        <v>0.15421464465183049</v>
      </c>
      <c r="AT534" s="10">
        <v>457</v>
      </c>
      <c r="AU534" s="6">
        <v>13.93</v>
      </c>
      <c r="AV534" s="6">
        <f t="shared" si="251"/>
        <v>2.1482099999999988</v>
      </c>
      <c r="AW534" s="6">
        <f t="shared" si="246"/>
        <v>2.3854158000000005</v>
      </c>
      <c r="AX534" s="6">
        <f t="shared" si="252"/>
        <v>0.23720580000000169</v>
      </c>
      <c r="AY534" s="12">
        <f t="shared" si="247"/>
        <v>0.34631671273299208</v>
      </c>
      <c r="BB534" s="13">
        <f t="shared" si="248"/>
        <v>1005.968106</v>
      </c>
    </row>
    <row r="535" spans="1:54" x14ac:dyDescent="0.25">
      <c r="A535" s="1">
        <v>44208</v>
      </c>
      <c r="B535" s="6">
        <v>48.63</v>
      </c>
      <c r="C535" s="6">
        <v>45.63</v>
      </c>
      <c r="D535" s="6">
        <v>48.38</v>
      </c>
      <c r="E535" s="6">
        <f t="shared" si="232"/>
        <v>48.524396113153955</v>
      </c>
      <c r="F535" s="6">
        <v>47.774629845842057</v>
      </c>
      <c r="G535" s="6">
        <v>57.63</v>
      </c>
      <c r="H535" s="6">
        <v>42.63</v>
      </c>
      <c r="I535" s="6">
        <v>51</v>
      </c>
      <c r="J535" s="6">
        <v>41.410590071142565</v>
      </c>
      <c r="K535" s="6">
        <f t="shared" si="233"/>
        <v>-2.3699999999999974</v>
      </c>
      <c r="L535" s="7">
        <f t="shared" si="227"/>
        <v>9.5894099288574353</v>
      </c>
      <c r="M535" s="6">
        <f t="shared" si="228"/>
        <v>6</v>
      </c>
      <c r="N535" s="6">
        <f t="shared" si="229"/>
        <v>3</v>
      </c>
      <c r="O535" s="6">
        <f t="shared" si="230"/>
        <v>3</v>
      </c>
      <c r="P535" s="6">
        <f t="shared" si="249"/>
        <v>5.75</v>
      </c>
      <c r="Q535" s="6">
        <f t="shared" si="234"/>
        <v>5.8943961131539524</v>
      </c>
      <c r="R535" s="6">
        <f t="shared" si="235"/>
        <v>5.1446298458420543</v>
      </c>
      <c r="S535" s="6">
        <f t="shared" si="250"/>
        <v>15</v>
      </c>
      <c r="T535" s="6">
        <f t="shared" si="236"/>
        <v>9</v>
      </c>
      <c r="U535" s="4" t="str">
        <f t="shared" si="237"/>
        <v>LOWER</v>
      </c>
      <c r="V535" s="8">
        <v>1053.25</v>
      </c>
      <c r="W535" s="9">
        <f t="shared" si="238"/>
        <v>0.60537015415794571</v>
      </c>
      <c r="X535" s="6">
        <f t="shared" si="239"/>
        <v>48.568416717242229</v>
      </c>
      <c r="Y535" s="6">
        <f t="shared" si="240"/>
        <v>-0.18841671724222664</v>
      </c>
      <c r="Z535" s="6">
        <f t="shared" si="241"/>
        <v>0.79378687140017234</v>
      </c>
      <c r="AA535" s="5">
        <f t="shared" si="242"/>
        <v>1</v>
      </c>
      <c r="AB535" s="5">
        <f t="shared" si="243"/>
        <v>2021</v>
      </c>
      <c r="AC535" s="5">
        <f t="shared" si="225"/>
        <v>3</v>
      </c>
      <c r="AF535" s="10">
        <v>85.46</v>
      </c>
      <c r="AG535" s="8">
        <f t="shared" si="244"/>
        <v>4082.8198666256617</v>
      </c>
      <c r="AL535" s="11">
        <f t="shared" si="231"/>
        <v>44208</v>
      </c>
      <c r="AM535" s="10">
        <v>1070.75</v>
      </c>
      <c r="AN535" s="6">
        <v>5.3226000000000004</v>
      </c>
      <c r="AO535" s="8">
        <f t="shared" si="245"/>
        <v>258.51025481919356</v>
      </c>
      <c r="AS535" s="14">
        <f t="shared" si="226"/>
        <v>0.14751112656467313</v>
      </c>
      <c r="AT535" s="10">
        <v>475</v>
      </c>
      <c r="AU535" s="6">
        <v>14.38</v>
      </c>
      <c r="AV535" s="6">
        <f t="shared" si="251"/>
        <v>2.1212099999999996</v>
      </c>
      <c r="AW535" s="6">
        <f t="shared" si="246"/>
        <v>2.3584157999999977</v>
      </c>
      <c r="AX535" s="6">
        <f t="shared" si="252"/>
        <v>0.23720579999999813</v>
      </c>
      <c r="AY535" s="12">
        <f t="shared" si="247"/>
        <v>0.33762396742029682</v>
      </c>
      <c r="BB535" s="13">
        <f t="shared" si="248"/>
        <v>1005.968106</v>
      </c>
    </row>
    <row r="536" spans="1:54" x14ac:dyDescent="0.25">
      <c r="A536" s="1">
        <v>44209</v>
      </c>
      <c r="B536" s="6">
        <v>48.18</v>
      </c>
      <c r="C536" s="6">
        <v>45.18</v>
      </c>
      <c r="D536" s="6">
        <v>47.93</v>
      </c>
      <c r="E536" s="6">
        <f t="shared" si="232"/>
        <v>48.127862406882556</v>
      </c>
      <c r="F536" s="6">
        <v>47.17361978606764</v>
      </c>
      <c r="G536" s="6">
        <v>57.18</v>
      </c>
      <c r="H536" s="6">
        <v>42.18</v>
      </c>
      <c r="I536" s="6">
        <v>51.5</v>
      </c>
      <c r="J536" s="6">
        <v>41.397890274902828</v>
      </c>
      <c r="K536" s="6">
        <f t="shared" si="233"/>
        <v>-3.3200000000000003</v>
      </c>
      <c r="L536" s="7">
        <f t="shared" si="227"/>
        <v>10.102109725097172</v>
      </c>
      <c r="M536" s="6">
        <f t="shared" si="228"/>
        <v>6</v>
      </c>
      <c r="N536" s="6">
        <f t="shared" si="229"/>
        <v>3</v>
      </c>
      <c r="O536" s="6">
        <f t="shared" si="230"/>
        <v>3</v>
      </c>
      <c r="P536" s="6">
        <f t="shared" si="249"/>
        <v>5.75</v>
      </c>
      <c r="Q536" s="6">
        <f t="shared" si="234"/>
        <v>5.9478624068825567</v>
      </c>
      <c r="R536" s="6">
        <f t="shared" si="235"/>
        <v>4.9936197860676401</v>
      </c>
      <c r="S536" s="6">
        <f t="shared" si="250"/>
        <v>15</v>
      </c>
      <c r="T536" s="6">
        <f t="shared" si="236"/>
        <v>9</v>
      </c>
      <c r="U536" s="4" t="str">
        <f t="shared" si="237"/>
        <v>LOWER</v>
      </c>
      <c r="V536" s="8">
        <v>1040</v>
      </c>
      <c r="W536" s="9">
        <f t="shared" si="238"/>
        <v>0.75638021393235988</v>
      </c>
      <c r="X536" s="6">
        <f t="shared" si="239"/>
        <v>48.171523281542136</v>
      </c>
      <c r="Y536" s="6">
        <f t="shared" si="240"/>
        <v>-0.2415232815421362</v>
      </c>
      <c r="Z536" s="6">
        <f t="shared" si="241"/>
        <v>0.99790349547449608</v>
      </c>
      <c r="AA536" s="5">
        <f t="shared" si="242"/>
        <v>1</v>
      </c>
      <c r="AB536" s="5">
        <f t="shared" si="243"/>
        <v>2021</v>
      </c>
      <c r="AC536" s="5">
        <f t="shared" ref="AC536:AC599" si="253">WEEKNUM(A536)</f>
        <v>3</v>
      </c>
      <c r="AF536" s="10">
        <v>85.55</v>
      </c>
      <c r="AG536" s="8">
        <f t="shared" si="244"/>
        <v>4035.7031726980863</v>
      </c>
      <c r="AL536" s="11">
        <f t="shared" si="231"/>
        <v>44209</v>
      </c>
      <c r="AM536" s="10">
        <v>1062</v>
      </c>
      <c r="AN536" s="6">
        <v>5.2990000000000004</v>
      </c>
      <c r="AO536" s="8">
        <f t="shared" si="245"/>
        <v>255.26090186889184</v>
      </c>
      <c r="AS536" s="14">
        <f t="shared" si="226"/>
        <v>0.14029172510518922</v>
      </c>
      <c r="AT536" s="10">
        <v>467</v>
      </c>
      <c r="AU536" s="6">
        <v>14.26</v>
      </c>
      <c r="AV536" s="6">
        <f t="shared" si="251"/>
        <v>2.0005599999999983</v>
      </c>
      <c r="AW536" s="6">
        <f t="shared" si="246"/>
        <v>2.2388188000000024</v>
      </c>
      <c r="AX536" s="6">
        <f t="shared" si="252"/>
        <v>0.2382588000000041</v>
      </c>
      <c r="AY536" s="12">
        <f t="shared" si="247"/>
        <v>0.33934561233261656</v>
      </c>
      <c r="BB536" s="13">
        <f t="shared" si="248"/>
        <v>996.04731599999991</v>
      </c>
    </row>
    <row r="537" spans="1:54" x14ac:dyDescent="0.25">
      <c r="A537" s="1">
        <v>44210</v>
      </c>
      <c r="B537" s="6">
        <v>49.11</v>
      </c>
      <c r="C537" s="6">
        <v>46.11</v>
      </c>
      <c r="D537" s="6">
        <v>48.86</v>
      </c>
      <c r="E537" s="6">
        <f t="shared" si="232"/>
        <v>48.796304940311487</v>
      </c>
      <c r="F537" s="6">
        <v>47.536493784421999</v>
      </c>
      <c r="G537" s="6">
        <v>58.11</v>
      </c>
      <c r="H537" s="6">
        <v>43.11</v>
      </c>
      <c r="I537" s="6">
        <v>50.5</v>
      </c>
      <c r="J537" s="6">
        <v>39.692154629118541</v>
      </c>
      <c r="K537" s="6">
        <f t="shared" si="233"/>
        <v>-1.3900000000000006</v>
      </c>
      <c r="L537" s="7">
        <f t="shared" si="227"/>
        <v>10.807845370881459</v>
      </c>
      <c r="M537" s="6">
        <f t="shared" si="228"/>
        <v>6</v>
      </c>
      <c r="N537" s="6">
        <f t="shared" si="229"/>
        <v>3</v>
      </c>
      <c r="O537" s="6">
        <f t="shared" si="230"/>
        <v>3</v>
      </c>
      <c r="P537" s="6">
        <f t="shared" si="249"/>
        <v>5.75</v>
      </c>
      <c r="Q537" s="6">
        <f t="shared" si="234"/>
        <v>5.6863049403114871</v>
      </c>
      <c r="R537" s="6">
        <f t="shared" si="235"/>
        <v>4.426493784422</v>
      </c>
      <c r="S537" s="6">
        <f t="shared" si="250"/>
        <v>15</v>
      </c>
      <c r="T537" s="6">
        <f t="shared" si="236"/>
        <v>9</v>
      </c>
      <c r="U537" s="4" t="str">
        <f t="shared" si="237"/>
        <v>LOWER</v>
      </c>
      <c r="V537" s="8">
        <v>1048</v>
      </c>
      <c r="W537" s="9">
        <f t="shared" si="238"/>
        <v>1.323506215578</v>
      </c>
      <c r="X537" s="6">
        <f t="shared" si="239"/>
        <v>48.840572216007999</v>
      </c>
      <c r="Y537" s="6">
        <f t="shared" si="240"/>
        <v>1.9427783992000514E-2</v>
      </c>
      <c r="Z537" s="6">
        <f t="shared" si="241"/>
        <v>1.3040784315859995</v>
      </c>
      <c r="AA537" s="5">
        <f t="shared" si="242"/>
        <v>1</v>
      </c>
      <c r="AB537" s="5">
        <f t="shared" si="243"/>
        <v>2021</v>
      </c>
      <c r="AC537" s="5">
        <f t="shared" si="253"/>
        <v>3</v>
      </c>
      <c r="AF537" s="10">
        <v>85.64</v>
      </c>
      <c r="AG537" s="8">
        <f t="shared" si="244"/>
        <v>4071.0253276979001</v>
      </c>
      <c r="AL537" s="11">
        <f t="shared" si="231"/>
        <v>44210</v>
      </c>
      <c r="AM537" s="10">
        <v>1076.75</v>
      </c>
      <c r="AN537" s="6">
        <v>5.1966999999999999</v>
      </c>
      <c r="AO537" s="8">
        <f t="shared" si="245"/>
        <v>253.80980163492885</v>
      </c>
      <c r="AS537" s="14">
        <f t="shared" si="226"/>
        <v>0.1411006202618883</v>
      </c>
      <c r="AT537" s="10">
        <v>475</v>
      </c>
      <c r="AU537" s="6">
        <v>14.51</v>
      </c>
      <c r="AV537" s="6">
        <f t="shared" si="251"/>
        <v>2.047369999999999</v>
      </c>
      <c r="AW537" s="6">
        <f t="shared" si="246"/>
        <v>2.2834525999999986</v>
      </c>
      <c r="AX537" s="6">
        <f t="shared" si="252"/>
        <v>0.23608259999999959</v>
      </c>
      <c r="AY537" s="12">
        <f t="shared" si="247"/>
        <v>0.33982400432448551</v>
      </c>
      <c r="BB537" s="13">
        <f t="shared" si="248"/>
        <v>1016.5502819999999</v>
      </c>
    </row>
    <row r="538" spans="1:54" x14ac:dyDescent="0.25">
      <c r="A538" s="1">
        <v>44211</v>
      </c>
      <c r="B538" s="6">
        <v>48.35</v>
      </c>
      <c r="C538" s="6">
        <v>45.35</v>
      </c>
      <c r="D538" s="6">
        <v>48.35</v>
      </c>
      <c r="E538" s="6">
        <f t="shared" si="232"/>
        <v>47.686010562751576</v>
      </c>
      <c r="F538" s="6">
        <v>46.232415352836</v>
      </c>
      <c r="G538" s="6">
        <v>56.85</v>
      </c>
      <c r="H538" s="6">
        <v>41.85</v>
      </c>
      <c r="I538" s="6">
        <v>49.25</v>
      </c>
      <c r="J538" s="6">
        <v>38.501965438776487</v>
      </c>
      <c r="K538" s="6">
        <f t="shared" si="233"/>
        <v>-0.89999999999999858</v>
      </c>
      <c r="L538" s="7">
        <f t="shared" si="227"/>
        <v>10.748034561223513</v>
      </c>
      <c r="M538" s="6">
        <f t="shared" si="228"/>
        <v>6.5</v>
      </c>
      <c r="N538" s="6">
        <f t="shared" si="229"/>
        <v>3</v>
      </c>
      <c r="O538" s="6">
        <f t="shared" si="230"/>
        <v>3.5</v>
      </c>
      <c r="P538" s="6">
        <f t="shared" si="249"/>
        <v>6.5</v>
      </c>
      <c r="Q538" s="6">
        <f t="shared" si="234"/>
        <v>5.836010562751575</v>
      </c>
      <c r="R538" s="6">
        <f t="shared" si="235"/>
        <v>4.3824153528359986</v>
      </c>
      <c r="S538" s="6">
        <f t="shared" si="250"/>
        <v>15</v>
      </c>
      <c r="T538" s="6">
        <f t="shared" si="236"/>
        <v>8.5</v>
      </c>
      <c r="U538" s="4" t="str">
        <f t="shared" si="237"/>
        <v>LOWER</v>
      </c>
      <c r="V538" s="8">
        <v>1019.25</v>
      </c>
      <c r="W538" s="9">
        <f t="shared" si="238"/>
        <v>2.1175846471640014</v>
      </c>
      <c r="X538" s="6">
        <f t="shared" si="239"/>
        <v>47.729270596047755</v>
      </c>
      <c r="Y538" s="6">
        <f t="shared" si="240"/>
        <v>0.62072940395224663</v>
      </c>
      <c r="Z538" s="6">
        <f t="shared" si="241"/>
        <v>1.4968552432117548</v>
      </c>
      <c r="AA538" s="5">
        <f t="shared" si="242"/>
        <v>1</v>
      </c>
      <c r="AB538" s="5">
        <f t="shared" si="243"/>
        <v>2021</v>
      </c>
      <c r="AC538" s="5">
        <f t="shared" si="253"/>
        <v>3</v>
      </c>
      <c r="AF538" s="10">
        <v>85.73</v>
      </c>
      <c r="AG538" s="8">
        <f t="shared" si="244"/>
        <v>3963.5049681986302</v>
      </c>
      <c r="AL538" s="11">
        <f t="shared" si="231"/>
        <v>44211</v>
      </c>
      <c r="AM538" s="10">
        <v>1052.25</v>
      </c>
      <c r="AN538" s="6">
        <v>5.2927</v>
      </c>
      <c r="AO538" s="8">
        <f t="shared" si="245"/>
        <v>252.61671048370195</v>
      </c>
      <c r="AS538" s="14">
        <f t="shared" si="226"/>
        <v>0.1427592205984691</v>
      </c>
      <c r="AT538" s="10">
        <v>473</v>
      </c>
      <c r="AU538" s="6">
        <v>14.37</v>
      </c>
      <c r="AV538" s="6">
        <f t="shared" si="251"/>
        <v>2.0514500000000009</v>
      </c>
      <c r="AW538" s="6">
        <f t="shared" si="246"/>
        <v>2.2893109999999997</v>
      </c>
      <c r="AX538" s="6">
        <f t="shared" si="252"/>
        <v>0.23786099999999877</v>
      </c>
      <c r="AY538" s="12">
        <f t="shared" si="247"/>
        <v>0.33727630727770835</v>
      </c>
      <c r="BB538" s="13">
        <f t="shared" si="248"/>
        <v>999.79516999999998</v>
      </c>
    </row>
    <row r="539" spans="1:54" x14ac:dyDescent="0.25">
      <c r="A539" s="1">
        <v>44215</v>
      </c>
      <c r="B539" s="6">
        <v>48.2</v>
      </c>
      <c r="C539" s="6">
        <v>45.2</v>
      </c>
      <c r="D539" s="6">
        <v>48.2</v>
      </c>
      <c r="E539" s="6">
        <f t="shared" si="232"/>
        <v>44.762990670808144</v>
      </c>
      <c r="F539" s="6">
        <v>43.397462240692512</v>
      </c>
      <c r="G539" s="6">
        <v>56.7</v>
      </c>
      <c r="H539" s="6">
        <v>41.7</v>
      </c>
      <c r="I539" s="6">
        <v>47.75</v>
      </c>
      <c r="J539" s="6">
        <v>36.675104885555875</v>
      </c>
      <c r="K539" s="6">
        <f t="shared" si="233"/>
        <v>0.45000000000000284</v>
      </c>
      <c r="L539" s="7">
        <f t="shared" si="227"/>
        <v>11.074895114444125</v>
      </c>
      <c r="M539" s="6">
        <f t="shared" si="228"/>
        <v>6.5</v>
      </c>
      <c r="N539" s="6">
        <f t="shared" si="229"/>
        <v>3</v>
      </c>
      <c r="O539" s="6">
        <f t="shared" si="230"/>
        <v>3.5</v>
      </c>
      <c r="P539" s="6">
        <f t="shared" si="249"/>
        <v>6.5</v>
      </c>
      <c r="Q539" s="6">
        <f t="shared" si="234"/>
        <v>3.0629906708081407</v>
      </c>
      <c r="R539" s="6">
        <f t="shared" si="235"/>
        <v>1.6974622406925093</v>
      </c>
      <c r="S539" s="6">
        <f t="shared" si="250"/>
        <v>15</v>
      </c>
      <c r="T539" s="6">
        <f t="shared" si="236"/>
        <v>8.5</v>
      </c>
      <c r="U539" s="4" t="str">
        <f t="shared" si="237"/>
        <v>LOWER</v>
      </c>
      <c r="V539" s="8">
        <v>956.75</v>
      </c>
      <c r="W539" s="9">
        <f t="shared" si="238"/>
        <v>4.8025377593074907</v>
      </c>
      <c r="X539" s="6">
        <f t="shared" si="239"/>
        <v>44.803598984315677</v>
      </c>
      <c r="Y539" s="6">
        <f t="shared" si="240"/>
        <v>3.3964010156843258</v>
      </c>
      <c r="Z539" s="6">
        <f t="shared" si="241"/>
        <v>1.4061367436231649</v>
      </c>
      <c r="AA539" s="5">
        <f t="shared" si="242"/>
        <v>1</v>
      </c>
      <c r="AB539" s="5">
        <f t="shared" si="243"/>
        <v>2021</v>
      </c>
      <c r="AC539" s="5">
        <f t="shared" si="253"/>
        <v>4</v>
      </c>
      <c r="AF539" s="10">
        <v>86.2</v>
      </c>
      <c r="AG539" s="8">
        <f t="shared" si="244"/>
        <v>3740.8612451476947</v>
      </c>
      <c r="AL539" s="11">
        <f t="shared" si="231"/>
        <v>44215</v>
      </c>
      <c r="AM539" s="10">
        <v>987.75</v>
      </c>
      <c r="AN539" s="6">
        <v>5.3578000000000001</v>
      </c>
      <c r="AO539" s="8">
        <f t="shared" si="245"/>
        <v>240.04872263816654</v>
      </c>
      <c r="AS539" s="14">
        <f t="shared" si="226"/>
        <v>0.16751605995717345</v>
      </c>
      <c r="AT539" s="10">
        <v>471</v>
      </c>
      <c r="AU539" s="6">
        <v>14.01</v>
      </c>
      <c r="AV539" s="6">
        <f t="shared" si="251"/>
        <v>2.3468999999999998</v>
      </c>
      <c r="AW539" s="6">
        <f t="shared" si="246"/>
        <v>2.5851120000000005</v>
      </c>
      <c r="AX539" s="6">
        <f t="shared" si="252"/>
        <v>0.23821200000000076</v>
      </c>
      <c r="AY539" s="12">
        <f t="shared" si="247"/>
        <v>0.33752895336936417</v>
      </c>
      <c r="BB539" s="13">
        <f t="shared" si="248"/>
        <v>996.48824000000002</v>
      </c>
    </row>
    <row r="540" spans="1:54" x14ac:dyDescent="0.25">
      <c r="A540" s="1">
        <v>44216</v>
      </c>
      <c r="B540" s="6">
        <v>49.04</v>
      </c>
      <c r="C540" s="6">
        <v>46.04</v>
      </c>
      <c r="D540" s="6">
        <v>49.04</v>
      </c>
      <c r="E540" s="6">
        <f t="shared" si="232"/>
        <v>44.355127430071853</v>
      </c>
      <c r="F540" s="6">
        <v>43.590239052318267</v>
      </c>
      <c r="G540" s="6">
        <v>56.54</v>
      </c>
      <c r="H540" s="6">
        <v>42.54</v>
      </c>
      <c r="I540" s="6">
        <v>47.125</v>
      </c>
      <c r="J540" s="6">
        <v>36.181939299184762</v>
      </c>
      <c r="K540" s="6">
        <f t="shared" si="233"/>
        <v>1.9149999999999991</v>
      </c>
      <c r="L540" s="7">
        <f t="shared" si="227"/>
        <v>10.943060700815238</v>
      </c>
      <c r="M540" s="6">
        <f t="shared" si="228"/>
        <v>6.5</v>
      </c>
      <c r="N540" s="6">
        <f t="shared" si="229"/>
        <v>3</v>
      </c>
      <c r="O540" s="6">
        <f t="shared" si="230"/>
        <v>3.5</v>
      </c>
      <c r="P540" s="6">
        <f t="shared" si="249"/>
        <v>6.5</v>
      </c>
      <c r="Q540" s="6">
        <f t="shared" si="234"/>
        <v>1.8151274300718541</v>
      </c>
      <c r="R540" s="6">
        <f t="shared" si="235"/>
        <v>1.0502390523182683</v>
      </c>
      <c r="S540" s="6">
        <f t="shared" si="250"/>
        <v>14</v>
      </c>
      <c r="T540" s="6">
        <f t="shared" si="236"/>
        <v>7.5</v>
      </c>
      <c r="U540" s="4" t="str">
        <f t="shared" si="237"/>
        <v>LOWER</v>
      </c>
      <c r="V540" s="8">
        <v>961</v>
      </c>
      <c r="W540" s="9">
        <f t="shared" si="238"/>
        <v>5.4497609476817317</v>
      </c>
      <c r="X540" s="6">
        <f t="shared" si="239"/>
        <v>44.395365736167015</v>
      </c>
      <c r="Y540" s="6">
        <f t="shared" si="240"/>
        <v>4.6446342638329838</v>
      </c>
      <c r="Z540" s="6">
        <f t="shared" si="241"/>
        <v>0.80512668384874786</v>
      </c>
      <c r="AA540" s="5">
        <f t="shared" si="242"/>
        <v>1</v>
      </c>
      <c r="AB540" s="5">
        <f t="shared" si="243"/>
        <v>2021</v>
      </c>
      <c r="AC540" s="5">
        <f t="shared" si="253"/>
        <v>4</v>
      </c>
      <c r="AF540" s="10">
        <v>86.34</v>
      </c>
      <c r="AG540" s="8">
        <f t="shared" si="244"/>
        <v>3763.5812397771597</v>
      </c>
      <c r="AL540" s="11">
        <f t="shared" si="231"/>
        <v>44216</v>
      </c>
      <c r="AM540" s="10">
        <v>978.75</v>
      </c>
      <c r="AN540" s="6">
        <v>5.2916999999999996</v>
      </c>
      <c r="AO540" s="8">
        <f t="shared" si="245"/>
        <v>234.92695686607502</v>
      </c>
      <c r="AS540" s="14">
        <f t="shared" si="226"/>
        <v>0.151703597122302</v>
      </c>
      <c r="AT540" s="10">
        <v>452</v>
      </c>
      <c r="AU540" s="6">
        <v>13.9</v>
      </c>
      <c r="AV540" s="6">
        <f t="shared" si="251"/>
        <v>2.1086799999999979</v>
      </c>
      <c r="AW540" s="6">
        <f t="shared" si="246"/>
        <v>2.3449264000000003</v>
      </c>
      <c r="AX540" s="6">
        <f t="shared" si="252"/>
        <v>0.23624640000000241</v>
      </c>
      <c r="AY540" s="12">
        <f t="shared" si="247"/>
        <v>0.35072079649479698</v>
      </c>
      <c r="BB540" s="13">
        <f t="shared" si="248"/>
        <v>1015.0070479999999</v>
      </c>
    </row>
    <row r="541" spans="1:54" x14ac:dyDescent="0.25">
      <c r="A541" s="1">
        <v>44217</v>
      </c>
      <c r="B541" s="6">
        <v>49.93</v>
      </c>
      <c r="C541" s="6">
        <v>46.93</v>
      </c>
      <c r="D541" s="6">
        <v>49.93</v>
      </c>
      <c r="E541" s="6">
        <f t="shared" si="232"/>
        <v>45.182183446009333</v>
      </c>
      <c r="F541" s="6">
        <v>44.225268549438411</v>
      </c>
      <c r="G541" s="6">
        <v>57.43</v>
      </c>
      <c r="H541" s="6">
        <v>43.43</v>
      </c>
      <c r="I541" s="6">
        <v>47.5</v>
      </c>
      <c r="J541" s="6">
        <v>36.969815559750032</v>
      </c>
      <c r="K541" s="6">
        <f t="shared" si="233"/>
        <v>2.4299999999999997</v>
      </c>
      <c r="L541" s="7">
        <f t="shared" si="227"/>
        <v>10.530184440249968</v>
      </c>
      <c r="M541" s="6">
        <f t="shared" si="228"/>
        <v>6.5</v>
      </c>
      <c r="N541" s="6">
        <f t="shared" si="229"/>
        <v>3</v>
      </c>
      <c r="O541" s="6">
        <f t="shared" si="230"/>
        <v>3.5</v>
      </c>
      <c r="P541" s="6">
        <f t="shared" si="249"/>
        <v>6.5</v>
      </c>
      <c r="Q541" s="6">
        <f t="shared" si="234"/>
        <v>1.7521834460093331</v>
      </c>
      <c r="R541" s="6">
        <f t="shared" si="235"/>
        <v>0.7952685494384113</v>
      </c>
      <c r="S541" s="6">
        <f t="shared" si="250"/>
        <v>14</v>
      </c>
      <c r="T541" s="6">
        <f t="shared" si="236"/>
        <v>7.5</v>
      </c>
      <c r="U541" s="4" t="str">
        <f t="shared" si="237"/>
        <v>LOWER</v>
      </c>
      <c r="V541" s="8">
        <v>975</v>
      </c>
      <c r="W541" s="9">
        <f t="shared" si="238"/>
        <v>5.7047314505615887</v>
      </c>
      <c r="X541" s="6">
        <f t="shared" si="239"/>
        <v>45.223172044912914</v>
      </c>
      <c r="Y541" s="6">
        <f t="shared" si="240"/>
        <v>4.7068279550870855</v>
      </c>
      <c r="Z541" s="6">
        <f t="shared" si="241"/>
        <v>0.99790349547450319</v>
      </c>
      <c r="AA541" s="5">
        <f t="shared" si="242"/>
        <v>1</v>
      </c>
      <c r="AB541" s="5">
        <f t="shared" si="243"/>
        <v>2021</v>
      </c>
      <c r="AC541" s="5">
        <f t="shared" si="253"/>
        <v>4</v>
      </c>
      <c r="AF541" s="10">
        <v>86.42</v>
      </c>
      <c r="AG541" s="8">
        <f t="shared" si="244"/>
        <v>3821.9477080424676</v>
      </c>
      <c r="AL541" s="11">
        <f t="shared" si="231"/>
        <v>44217</v>
      </c>
      <c r="AM541" s="10">
        <v>997</v>
      </c>
      <c r="AN541" s="6">
        <v>5.3506</v>
      </c>
      <c r="AO541" s="8">
        <f t="shared" si="245"/>
        <v>241.97110434351106</v>
      </c>
      <c r="AS541" s="14">
        <f t="shared" si="226"/>
        <v>0.15243237410071953</v>
      </c>
      <c r="AT541" s="10">
        <v>448</v>
      </c>
      <c r="AU541" s="6">
        <v>13.9</v>
      </c>
      <c r="AV541" s="6">
        <f t="shared" si="251"/>
        <v>2.1188100000000016</v>
      </c>
      <c r="AW541" s="6">
        <f t="shared" si="246"/>
        <v>2.3529737999999991</v>
      </c>
      <c r="AX541" s="6">
        <f t="shared" si="252"/>
        <v>0.23416379999999748</v>
      </c>
      <c r="AY541" s="12">
        <f t="shared" si="247"/>
        <v>0.35686486281758911</v>
      </c>
      <c r="BB541" s="13">
        <f t="shared" si="248"/>
        <v>1034.628166</v>
      </c>
    </row>
    <row r="542" spans="1:54" x14ac:dyDescent="0.25">
      <c r="A542" s="1">
        <v>44218</v>
      </c>
      <c r="B542" s="6">
        <v>48.77</v>
      </c>
      <c r="C542" s="6">
        <v>45.77</v>
      </c>
      <c r="D542" s="6">
        <v>48.77</v>
      </c>
      <c r="E542" s="6">
        <f t="shared" si="232"/>
        <v>44.219173016493087</v>
      </c>
      <c r="F542" s="6">
        <v>42.955209555198124</v>
      </c>
      <c r="G542" s="6">
        <v>56.27</v>
      </c>
      <c r="H542" s="6">
        <v>42.27</v>
      </c>
      <c r="I542" s="6">
        <v>47.75</v>
      </c>
      <c r="J542" s="6">
        <v>36.801430180748717</v>
      </c>
      <c r="K542" s="6">
        <f t="shared" si="233"/>
        <v>1.0200000000000031</v>
      </c>
      <c r="L542" s="7">
        <f t="shared" si="227"/>
        <v>10.948569819251283</v>
      </c>
      <c r="M542" s="6">
        <f t="shared" si="228"/>
        <v>6.5</v>
      </c>
      <c r="N542" s="6">
        <f t="shared" si="229"/>
        <v>3</v>
      </c>
      <c r="O542" s="6">
        <f t="shared" si="230"/>
        <v>3.5</v>
      </c>
      <c r="P542" s="6">
        <f t="shared" si="249"/>
        <v>6.5</v>
      </c>
      <c r="Q542" s="6">
        <f t="shared" si="234"/>
        <v>1.9491730164930843</v>
      </c>
      <c r="R542" s="6">
        <f t="shared" si="235"/>
        <v>0.68520955519812077</v>
      </c>
      <c r="S542" s="6">
        <f t="shared" si="250"/>
        <v>14</v>
      </c>
      <c r="T542" s="6">
        <f t="shared" si="236"/>
        <v>7.5</v>
      </c>
      <c r="U542" s="4" t="str">
        <f t="shared" si="237"/>
        <v>LOWER</v>
      </c>
      <c r="V542" s="8">
        <v>947</v>
      </c>
      <c r="W542" s="9">
        <f t="shared" si="238"/>
        <v>5.8147904448018792</v>
      </c>
      <c r="X542" s="6">
        <f t="shared" si="239"/>
        <v>44.259287986784123</v>
      </c>
      <c r="Y542" s="6">
        <f t="shared" si="240"/>
        <v>4.5107120132158798</v>
      </c>
      <c r="Z542" s="6">
        <f t="shared" si="241"/>
        <v>1.3040784315859995</v>
      </c>
      <c r="AA542" s="5">
        <f t="shared" si="242"/>
        <v>1</v>
      </c>
      <c r="AB542" s="5">
        <f t="shared" si="243"/>
        <v>2021</v>
      </c>
      <c r="AC542" s="5">
        <f t="shared" si="253"/>
        <v>4</v>
      </c>
      <c r="AF542" s="10">
        <v>86.387</v>
      </c>
      <c r="AG542" s="8">
        <f t="shared" si="244"/>
        <v>3710.7716878449005</v>
      </c>
      <c r="AL542" s="11">
        <f t="shared" si="231"/>
        <v>44218</v>
      </c>
      <c r="AM542" s="10">
        <v>975.75</v>
      </c>
      <c r="AN542" s="6">
        <v>5.4665999999999997</v>
      </c>
      <c r="AO542" s="8">
        <f t="shared" si="245"/>
        <v>241.94782370855413</v>
      </c>
      <c r="AS542" s="14">
        <f t="shared" si="226"/>
        <v>0.16419594594594591</v>
      </c>
      <c r="AT542" s="10">
        <v>432</v>
      </c>
      <c r="AU542" s="6">
        <v>13.32</v>
      </c>
      <c r="AV542" s="6">
        <f t="shared" si="251"/>
        <v>2.1870899999999995</v>
      </c>
      <c r="AW542" s="6">
        <f t="shared" si="246"/>
        <v>2.4239681999999974</v>
      </c>
      <c r="AX542" s="6">
        <f t="shared" si="252"/>
        <v>0.23687819999999782</v>
      </c>
      <c r="AY542" s="12">
        <f t="shared" si="247"/>
        <v>0.35982202144142206</v>
      </c>
      <c r="BB542" s="13">
        <f t="shared" si="248"/>
        <v>1009.054574</v>
      </c>
    </row>
    <row r="543" spans="1:54" x14ac:dyDescent="0.25">
      <c r="A543" s="1">
        <v>44221</v>
      </c>
      <c r="B543" s="6">
        <v>49.44</v>
      </c>
      <c r="C543" s="6">
        <v>46.44</v>
      </c>
      <c r="D543" s="6">
        <v>49.44</v>
      </c>
      <c r="E543" s="6">
        <f t="shared" si="232"/>
        <v>44.944263222246491</v>
      </c>
      <c r="F543" s="6">
        <v>43.783015863944023</v>
      </c>
      <c r="G543" s="6">
        <v>56.94</v>
      </c>
      <c r="H543" s="6">
        <v>42.94</v>
      </c>
      <c r="I543" s="6">
        <v>47.5</v>
      </c>
      <c r="J543" s="6">
        <v>36.339008182964157</v>
      </c>
      <c r="K543" s="6">
        <f t="shared" si="233"/>
        <v>1.9399999999999977</v>
      </c>
      <c r="L543" s="7">
        <f t="shared" si="227"/>
        <v>11.160991817035843</v>
      </c>
      <c r="M543" s="6">
        <f t="shared" si="228"/>
        <v>6.5</v>
      </c>
      <c r="N543" s="6">
        <f t="shared" si="229"/>
        <v>3</v>
      </c>
      <c r="O543" s="6">
        <f t="shared" si="230"/>
        <v>3.5</v>
      </c>
      <c r="P543" s="6">
        <f t="shared" si="249"/>
        <v>6.5</v>
      </c>
      <c r="Q543" s="6">
        <f t="shared" si="234"/>
        <v>2.0042632222464931</v>
      </c>
      <c r="R543" s="6">
        <f t="shared" si="235"/>
        <v>0.84301586394402506</v>
      </c>
      <c r="S543" s="6">
        <f t="shared" si="250"/>
        <v>14</v>
      </c>
      <c r="T543" s="6">
        <f t="shared" si="236"/>
        <v>7.5</v>
      </c>
      <c r="U543" s="4" t="str">
        <f t="shared" si="237"/>
        <v>LOWER</v>
      </c>
      <c r="V543" s="8">
        <v>965.25</v>
      </c>
      <c r="W543" s="9">
        <f t="shared" si="238"/>
        <v>5.6569841360559749</v>
      </c>
      <c r="X543" s="6">
        <f t="shared" si="239"/>
        <v>44.985035983492857</v>
      </c>
      <c r="Y543" s="6">
        <f t="shared" si="240"/>
        <v>4.4549640165071409</v>
      </c>
      <c r="Z543" s="6">
        <f t="shared" si="241"/>
        <v>1.202020119548834</v>
      </c>
      <c r="AA543" s="5">
        <f t="shared" si="242"/>
        <v>1</v>
      </c>
      <c r="AB543" s="5">
        <f t="shared" si="243"/>
        <v>2021</v>
      </c>
      <c r="AC543" s="5">
        <f t="shared" si="253"/>
        <v>5</v>
      </c>
      <c r="AF543" s="10">
        <v>86.724999999999994</v>
      </c>
      <c r="AG543" s="8">
        <f t="shared" si="244"/>
        <v>3797.0820508005454</v>
      </c>
      <c r="AL543" s="11">
        <f t="shared" si="231"/>
        <v>44221</v>
      </c>
      <c r="AM543" s="10">
        <v>991.75</v>
      </c>
      <c r="AN543" s="6">
        <v>5.4664999999999999</v>
      </c>
      <c r="AO543" s="8">
        <f t="shared" si="245"/>
        <v>245.91069920376373</v>
      </c>
      <c r="AS543" s="14">
        <f t="shared" si="226"/>
        <v>0.15641348973607028</v>
      </c>
      <c r="AT543" s="10">
        <v>440</v>
      </c>
      <c r="AU543" s="6">
        <v>13.64</v>
      </c>
      <c r="AV543" s="6">
        <f t="shared" si="251"/>
        <v>2.1334799999999987</v>
      </c>
      <c r="AW543" s="6">
        <f t="shared" si="246"/>
        <v>2.3687903999999982</v>
      </c>
      <c r="AX543" s="6">
        <f t="shared" si="252"/>
        <v>0.23531039999999948</v>
      </c>
      <c r="AY543" s="12">
        <f t="shared" si="247"/>
        <v>0.35873901049832302</v>
      </c>
      <c r="BB543" s="13">
        <f t="shared" si="248"/>
        <v>1023.8255279999998</v>
      </c>
    </row>
    <row r="544" spans="1:54" x14ac:dyDescent="0.25">
      <c r="A544" s="1">
        <v>44222</v>
      </c>
      <c r="B544" s="6">
        <v>50.41</v>
      </c>
      <c r="C544" s="6">
        <v>47.41</v>
      </c>
      <c r="D544" s="6">
        <v>50.41</v>
      </c>
      <c r="E544" s="6">
        <f t="shared" si="232"/>
        <v>45.27281972172851</v>
      </c>
      <c r="F544" s="6">
        <v>44.009812112915505</v>
      </c>
      <c r="G544" s="6">
        <v>57.91</v>
      </c>
      <c r="H544" s="6">
        <v>43.91</v>
      </c>
      <c r="I544" s="6">
        <v>47.5</v>
      </c>
      <c r="J544" s="6">
        <v>36.594502243235937</v>
      </c>
      <c r="K544" s="6">
        <f t="shared" si="233"/>
        <v>2.9099999999999966</v>
      </c>
      <c r="L544" s="7">
        <f t="shared" si="227"/>
        <v>10.905497756764063</v>
      </c>
      <c r="M544" s="6">
        <f t="shared" si="228"/>
        <v>6.5</v>
      </c>
      <c r="N544" s="6">
        <f t="shared" si="229"/>
        <v>3</v>
      </c>
      <c r="O544" s="6">
        <f t="shared" si="230"/>
        <v>3.5</v>
      </c>
      <c r="P544" s="6">
        <f t="shared" si="249"/>
        <v>6.5</v>
      </c>
      <c r="Q544" s="6">
        <f t="shared" si="234"/>
        <v>1.3628197217285134</v>
      </c>
      <c r="R544" s="6">
        <f t="shared" si="235"/>
        <v>9.9812112915508067E-2</v>
      </c>
      <c r="S544" s="6">
        <f t="shared" si="250"/>
        <v>14</v>
      </c>
      <c r="T544" s="6">
        <f t="shared" si="236"/>
        <v>7.5</v>
      </c>
      <c r="U544" s="4" t="str">
        <f t="shared" si="237"/>
        <v>LOWER</v>
      </c>
      <c r="V544" s="8">
        <v>970.25</v>
      </c>
      <c r="W544" s="9">
        <f t="shared" si="238"/>
        <v>6.4001878870844919</v>
      </c>
      <c r="X544" s="6">
        <f t="shared" si="239"/>
        <v>45.313890544501504</v>
      </c>
      <c r="Y544" s="6">
        <f t="shared" si="240"/>
        <v>5.0961094554984925</v>
      </c>
      <c r="Z544" s="6">
        <f t="shared" si="241"/>
        <v>1.3040784315859995</v>
      </c>
      <c r="AA544" s="5">
        <f t="shared" si="242"/>
        <v>1</v>
      </c>
      <c r="AB544" s="5">
        <f t="shared" si="243"/>
        <v>2021</v>
      </c>
      <c r="AC544" s="5">
        <f t="shared" si="253"/>
        <v>5</v>
      </c>
      <c r="AF544" s="10">
        <v>86.93</v>
      </c>
      <c r="AG544" s="8">
        <f t="shared" si="244"/>
        <v>3825.7729669757455</v>
      </c>
      <c r="AL544" s="11">
        <f t="shared" si="231"/>
        <v>44222</v>
      </c>
      <c r="AM544" s="10">
        <v>999</v>
      </c>
      <c r="AN544" s="6">
        <v>5.3552</v>
      </c>
      <c r="AO544" s="8">
        <f t="shared" si="245"/>
        <v>242.6649466439145</v>
      </c>
      <c r="AS544" s="14">
        <f t="shared" ref="AS544:AS607" si="254">AV544/AU544</f>
        <v>0.15478201438848907</v>
      </c>
      <c r="AT544" s="10">
        <v>447</v>
      </c>
      <c r="AU544" s="6">
        <v>13.9</v>
      </c>
      <c r="AV544" s="6">
        <f t="shared" si="251"/>
        <v>2.151469999999998</v>
      </c>
      <c r="AW544" s="6">
        <f t="shared" si="246"/>
        <v>2.3845106000000005</v>
      </c>
      <c r="AX544" s="6">
        <f t="shared" si="252"/>
        <v>0.23304060000000248</v>
      </c>
      <c r="AY544" s="12">
        <f t="shared" si="247"/>
        <v>0.35957816109403029</v>
      </c>
      <c r="BB544" s="13">
        <f t="shared" si="248"/>
        <v>1045.2103419999999</v>
      </c>
    </row>
    <row r="545" spans="1:54" x14ac:dyDescent="0.25">
      <c r="A545" s="1">
        <v>44223</v>
      </c>
      <c r="B545" s="6">
        <v>51.02</v>
      </c>
      <c r="C545" s="6">
        <v>48.02</v>
      </c>
      <c r="D545" s="6">
        <v>51.02</v>
      </c>
      <c r="E545" s="6">
        <f t="shared" si="232"/>
        <v>44.9216041533167</v>
      </c>
      <c r="F545" s="6">
        <v>44.656181422484224</v>
      </c>
      <c r="G545" s="6">
        <v>58.52</v>
      </c>
      <c r="H545" s="6">
        <v>44.52</v>
      </c>
      <c r="I545" s="6">
        <v>48.5</v>
      </c>
      <c r="J545" s="6">
        <v>37.967621304077973</v>
      </c>
      <c r="K545" s="6">
        <f t="shared" si="233"/>
        <v>2.5200000000000031</v>
      </c>
      <c r="L545" s="7">
        <f t="shared" si="227"/>
        <v>10.532378695922027</v>
      </c>
      <c r="M545" s="6">
        <f t="shared" si="228"/>
        <v>6.5</v>
      </c>
      <c r="N545" s="6">
        <f t="shared" si="229"/>
        <v>3</v>
      </c>
      <c r="O545" s="6">
        <f t="shared" si="230"/>
        <v>3.5</v>
      </c>
      <c r="P545" s="6">
        <f t="shared" si="249"/>
        <v>6.5</v>
      </c>
      <c r="Q545" s="6">
        <f t="shared" si="234"/>
        <v>0.40160415331669697</v>
      </c>
      <c r="R545" s="6">
        <f t="shared" si="235"/>
        <v>0.1361814224842206</v>
      </c>
      <c r="S545" s="6">
        <f t="shared" si="250"/>
        <v>14</v>
      </c>
      <c r="T545" s="6">
        <f t="shared" si="236"/>
        <v>7.5</v>
      </c>
      <c r="U545" s="4" t="str">
        <f t="shared" si="237"/>
        <v>LOWER</v>
      </c>
      <c r="V545" s="8">
        <v>984.5</v>
      </c>
      <c r="W545" s="9">
        <f t="shared" si="238"/>
        <v>6.3638185775157794</v>
      </c>
      <c r="X545" s="6">
        <f t="shared" si="239"/>
        <v>44.962356358595713</v>
      </c>
      <c r="Y545" s="6">
        <f t="shared" si="240"/>
        <v>6.0576436414042902</v>
      </c>
      <c r="Z545" s="6">
        <f t="shared" si="241"/>
        <v>0.30617493611148916</v>
      </c>
      <c r="AA545" s="5">
        <f t="shared" si="242"/>
        <v>1</v>
      </c>
      <c r="AB545" s="5">
        <f t="shared" si="243"/>
        <v>2021</v>
      </c>
      <c r="AC545" s="5">
        <f t="shared" si="253"/>
        <v>5</v>
      </c>
      <c r="AF545" s="10">
        <v>87.11</v>
      </c>
      <c r="AG545" s="8">
        <f t="shared" si="244"/>
        <v>3889.9999637126002</v>
      </c>
      <c r="AL545" s="11">
        <f t="shared" si="231"/>
        <v>44223</v>
      </c>
      <c r="AM545" s="10">
        <v>991.25</v>
      </c>
      <c r="AN545" s="6">
        <v>5.4138000000000002</v>
      </c>
      <c r="AO545" s="8">
        <f t="shared" si="245"/>
        <v>243.4172048541655</v>
      </c>
      <c r="AS545" s="14">
        <f t="shared" si="254"/>
        <v>0.15575913978494629</v>
      </c>
      <c r="AT545" s="10">
        <v>447</v>
      </c>
      <c r="AU545" s="6">
        <v>13.95</v>
      </c>
      <c r="AV545" s="6">
        <f t="shared" si="251"/>
        <v>2.1728400000000008</v>
      </c>
      <c r="AW545" s="6">
        <f t="shared" si="246"/>
        <v>2.4044532000000025</v>
      </c>
      <c r="AX545" s="6">
        <f t="shared" si="252"/>
        <v>0.23161320000000174</v>
      </c>
      <c r="AY545" s="12">
        <f t="shared" si="247"/>
        <v>0.36235267551463413</v>
      </c>
      <c r="BB545" s="13">
        <f t="shared" si="248"/>
        <v>1058.6585239999999</v>
      </c>
    </row>
    <row r="546" spans="1:54" x14ac:dyDescent="0.25">
      <c r="A546" s="1">
        <v>44224</v>
      </c>
      <c r="B546" s="6">
        <v>51.15</v>
      </c>
      <c r="C546" s="6">
        <v>48.15</v>
      </c>
      <c r="D546" s="6">
        <v>51.15</v>
      </c>
      <c r="E546" s="6">
        <f t="shared" si="232"/>
        <v>44.343797895606954</v>
      </c>
      <c r="F546" s="6">
        <v>44.780919359418533</v>
      </c>
      <c r="G546" s="6">
        <v>58.65</v>
      </c>
      <c r="H546" s="6">
        <v>44.65</v>
      </c>
      <c r="I546" s="6">
        <v>48.5</v>
      </c>
      <c r="J546" s="6"/>
      <c r="K546" s="6">
        <f t="shared" si="233"/>
        <v>2.6499999999999986</v>
      </c>
      <c r="L546" s="7" t="str">
        <f t="shared" si="227"/>
        <v/>
      </c>
      <c r="M546" s="6">
        <f t="shared" si="228"/>
        <v>6.5</v>
      </c>
      <c r="N546" s="6">
        <f t="shared" si="229"/>
        <v>3</v>
      </c>
      <c r="O546" s="6">
        <f t="shared" si="230"/>
        <v>3.5</v>
      </c>
      <c r="P546" s="6">
        <f t="shared" si="249"/>
        <v>6.5</v>
      </c>
      <c r="Q546" s="6">
        <f t="shared" si="234"/>
        <v>-0.30620210439304429</v>
      </c>
      <c r="R546" s="6">
        <f t="shared" si="235"/>
        <v>0.1309193594185345</v>
      </c>
      <c r="S546" s="6">
        <f t="shared" si="250"/>
        <v>14</v>
      </c>
      <c r="T546" s="6">
        <f t="shared" si="236"/>
        <v>7.5</v>
      </c>
      <c r="U546" s="4" t="str">
        <f t="shared" si="237"/>
        <v>LOWER</v>
      </c>
      <c r="V546" s="8">
        <v>987.25</v>
      </c>
      <c r="W546" s="9">
        <f t="shared" si="238"/>
        <v>6.3690806405814655</v>
      </c>
      <c r="X546" s="6">
        <f t="shared" si="239"/>
        <v>44.38402592371844</v>
      </c>
      <c r="Y546" s="6">
        <f t="shared" si="240"/>
        <v>6.7659740762815588</v>
      </c>
      <c r="Z546" s="6">
        <f t="shared" si="241"/>
        <v>-0.39689343570009328</v>
      </c>
      <c r="AA546" s="5">
        <f t="shared" si="242"/>
        <v>1</v>
      </c>
      <c r="AB546" s="5">
        <f t="shared" si="243"/>
        <v>2021</v>
      </c>
      <c r="AC546" s="5">
        <f t="shared" si="253"/>
        <v>5</v>
      </c>
      <c r="AF546" s="10">
        <v>87.14</v>
      </c>
      <c r="AG546" s="8">
        <f t="shared" si="244"/>
        <v>3902.2093129797313</v>
      </c>
      <c r="AL546" s="11">
        <f t="shared" si="231"/>
        <v>44224</v>
      </c>
      <c r="AM546" s="10">
        <v>978.5</v>
      </c>
      <c r="AN546" s="6">
        <v>5.4409999999999998</v>
      </c>
      <c r="AO546" s="8">
        <f t="shared" si="245"/>
        <v>241.49348505095207</v>
      </c>
      <c r="AS546" s="14">
        <f t="shared" si="254"/>
        <v>0.15827021121631463</v>
      </c>
      <c r="AT546" s="10">
        <v>437</v>
      </c>
      <c r="AU546" s="6">
        <v>13.73</v>
      </c>
      <c r="AV546" s="6">
        <f t="shared" si="251"/>
        <v>2.1730499999999999</v>
      </c>
      <c r="AW546" s="6">
        <f t="shared" si="246"/>
        <v>2.4043589999999995</v>
      </c>
      <c r="AX546" s="6">
        <f t="shared" si="252"/>
        <v>0.23130899999999954</v>
      </c>
      <c r="AY546" s="12">
        <f t="shared" si="247"/>
        <v>0.36818823616267943</v>
      </c>
      <c r="BB546" s="13">
        <f t="shared" si="248"/>
        <v>1061.5245299999999</v>
      </c>
    </row>
    <row r="547" spans="1:54" x14ac:dyDescent="0.25">
      <c r="A547" s="1">
        <v>44225</v>
      </c>
      <c r="B547" s="6">
        <v>51.12</v>
      </c>
      <c r="C547" s="6">
        <v>48.12</v>
      </c>
      <c r="D547" s="6">
        <v>51.12</v>
      </c>
      <c r="E547" s="6">
        <f t="shared" si="232"/>
        <v>46.088546203201098</v>
      </c>
      <c r="F547" s="6">
        <v>46.425192164461762</v>
      </c>
      <c r="G547" s="6">
        <v>58.62</v>
      </c>
      <c r="H547" s="6">
        <v>44.62</v>
      </c>
      <c r="I547" s="6">
        <v>48.5</v>
      </c>
      <c r="J547" s="6">
        <v>39.172876864430215</v>
      </c>
      <c r="K547" s="6">
        <f t="shared" si="233"/>
        <v>2.6199999999999974</v>
      </c>
      <c r="L547" s="7">
        <f t="shared" si="227"/>
        <v>9.327123135569785</v>
      </c>
      <c r="M547" s="6">
        <f t="shared" si="228"/>
        <v>6.5</v>
      </c>
      <c r="N547" s="6">
        <f t="shared" si="229"/>
        <v>3</v>
      </c>
      <c r="O547" s="6">
        <f t="shared" si="230"/>
        <v>3.5</v>
      </c>
      <c r="P547" s="6">
        <f t="shared" si="249"/>
        <v>6.5</v>
      </c>
      <c r="Q547" s="6">
        <f t="shared" si="234"/>
        <v>1.4685462032011003</v>
      </c>
      <c r="R547" s="6">
        <f t="shared" si="235"/>
        <v>1.805192164461765</v>
      </c>
      <c r="S547" s="6">
        <f t="shared" si="250"/>
        <v>14</v>
      </c>
      <c r="T547" s="6">
        <f t="shared" si="236"/>
        <v>7.5</v>
      </c>
      <c r="U547" s="4" t="str">
        <f t="shared" si="237"/>
        <v>LOWER</v>
      </c>
      <c r="V547" s="8">
        <v>1023.5</v>
      </c>
      <c r="W547" s="9">
        <f t="shared" si="238"/>
        <v>4.694807835538235</v>
      </c>
      <c r="X547" s="6">
        <f t="shared" si="239"/>
        <v>46.130357040798827</v>
      </c>
      <c r="Y547" s="6">
        <f t="shared" si="240"/>
        <v>4.98964295920117</v>
      </c>
      <c r="Z547" s="6">
        <f t="shared" si="241"/>
        <v>-0.29483512366293496</v>
      </c>
      <c r="AA547" s="5">
        <f t="shared" si="242"/>
        <v>1</v>
      </c>
      <c r="AB547" s="5">
        <f t="shared" si="243"/>
        <v>2021</v>
      </c>
      <c r="AC547" s="5">
        <f t="shared" si="253"/>
        <v>5</v>
      </c>
      <c r="AF547" s="10">
        <v>87.3</v>
      </c>
      <c r="AG547" s="8">
        <f t="shared" si="244"/>
        <v>4052.9192759575117</v>
      </c>
      <c r="AL547" s="11">
        <f t="shared" si="231"/>
        <v>44225</v>
      </c>
      <c r="AM547" s="10">
        <v>1017</v>
      </c>
      <c r="AN547" s="6">
        <v>5.4625000000000004</v>
      </c>
      <c r="AO547" s="8">
        <f t="shared" si="245"/>
        <v>251.98707533536364</v>
      </c>
      <c r="AS547" s="14">
        <f t="shared" si="254"/>
        <v>0.15061438848920855</v>
      </c>
      <c r="AT547" s="10">
        <v>441</v>
      </c>
      <c r="AU547" s="6">
        <v>13.9</v>
      </c>
      <c r="AV547" s="6">
        <f t="shared" si="251"/>
        <v>2.0935399999999991</v>
      </c>
      <c r="AW547" s="6">
        <f t="shared" si="246"/>
        <v>2.3249191999999983</v>
      </c>
      <c r="AX547" s="6">
        <f t="shared" si="252"/>
        <v>0.23137919999999923</v>
      </c>
      <c r="AY547" s="12">
        <f t="shared" si="247"/>
        <v>0.36593504619891409</v>
      </c>
      <c r="BB547" s="13">
        <f t="shared" si="248"/>
        <v>1060.8631439999999</v>
      </c>
    </row>
    <row r="548" spans="1:54" x14ac:dyDescent="0.25">
      <c r="A548" s="1">
        <v>44228</v>
      </c>
      <c r="B548" s="6">
        <v>50.47</v>
      </c>
      <c r="C548" s="6">
        <v>47.97</v>
      </c>
      <c r="D548" s="6">
        <v>51.47</v>
      </c>
      <c r="E548" s="6">
        <f t="shared" si="232"/>
        <v>46.655022926445945</v>
      </c>
      <c r="F548" s="6">
        <v>46.595289351190367</v>
      </c>
      <c r="G548" s="6">
        <v>58.97</v>
      </c>
      <c r="H548" s="6">
        <v>44.97</v>
      </c>
      <c r="I548" s="6">
        <v>50.75</v>
      </c>
      <c r="J548" s="6"/>
      <c r="K548" s="6">
        <f t="shared" si="233"/>
        <v>-0.28000000000000114</v>
      </c>
      <c r="L548" s="7" t="str">
        <f t="shared" si="227"/>
        <v/>
      </c>
      <c r="M548" s="6">
        <f t="shared" si="228"/>
        <v>5.5</v>
      </c>
      <c r="N548" s="6">
        <f t="shared" si="229"/>
        <v>2.5</v>
      </c>
      <c r="O548" s="6">
        <f t="shared" si="230"/>
        <v>3</v>
      </c>
      <c r="P548" s="6">
        <f t="shared" si="249"/>
        <v>6.5</v>
      </c>
      <c r="Q548" s="6">
        <f t="shared" si="234"/>
        <v>1.6850229264459458</v>
      </c>
      <c r="R548" s="6">
        <f t="shared" si="235"/>
        <v>1.6252893511903679</v>
      </c>
      <c r="S548" s="6">
        <f t="shared" si="250"/>
        <v>14</v>
      </c>
      <c r="T548" s="6">
        <f t="shared" si="236"/>
        <v>8.5</v>
      </c>
      <c r="U548" s="4" t="str">
        <f t="shared" si="237"/>
        <v>LOWER</v>
      </c>
      <c r="V548" s="8">
        <v>1027.25</v>
      </c>
      <c r="W548" s="9">
        <f t="shared" si="238"/>
        <v>4.8747106488096321</v>
      </c>
      <c r="X548" s="6">
        <f t="shared" si="239"/>
        <v>46.697347663227525</v>
      </c>
      <c r="Y548" s="6">
        <f t="shared" si="240"/>
        <v>4.7726523367724738</v>
      </c>
      <c r="Z548" s="6">
        <f t="shared" si="241"/>
        <v>0.10205831203715832</v>
      </c>
      <c r="AA548" s="5">
        <f t="shared" si="242"/>
        <v>2</v>
      </c>
      <c r="AB548" s="5">
        <f t="shared" si="243"/>
        <v>2021</v>
      </c>
      <c r="AC548" s="5">
        <f t="shared" si="253"/>
        <v>6</v>
      </c>
      <c r="AF548" s="10">
        <v>87.6</v>
      </c>
      <c r="AG548" s="8">
        <f t="shared" si="244"/>
        <v>4081.7473471642757</v>
      </c>
      <c r="AL548" s="11">
        <f t="shared" si="231"/>
        <v>44228</v>
      </c>
      <c r="AM548" s="10">
        <v>1029.5</v>
      </c>
      <c r="AN548" s="6">
        <v>5.4321999999999999</v>
      </c>
      <c r="AO548" s="8">
        <f t="shared" si="245"/>
        <v>253.66933197618459</v>
      </c>
      <c r="AS548" s="14">
        <f t="shared" si="254"/>
        <v>0.16189018181818177</v>
      </c>
      <c r="AT548" s="10">
        <v>441</v>
      </c>
      <c r="AU548" s="6">
        <v>13.75</v>
      </c>
      <c r="AV548" s="6">
        <f t="shared" si="251"/>
        <v>2.2259899999999995</v>
      </c>
      <c r="AW548" s="6">
        <f t="shared" si="246"/>
        <v>2.4003902000000004</v>
      </c>
      <c r="AX548" s="6">
        <f t="shared" si="252"/>
        <v>0.17440020000000089</v>
      </c>
      <c r="AY548" s="12">
        <f t="shared" si="247"/>
        <v>0.36297099484955264</v>
      </c>
      <c r="BB548" s="13">
        <f t="shared" si="248"/>
        <v>1057.556214</v>
      </c>
    </row>
    <row r="549" spans="1:54" x14ac:dyDescent="0.25">
      <c r="A549" s="1">
        <v>44229</v>
      </c>
      <c r="B549" s="6">
        <v>49.82</v>
      </c>
      <c r="C549" s="6">
        <v>47.32</v>
      </c>
      <c r="D549" s="6">
        <v>50.82</v>
      </c>
      <c r="E549" s="6">
        <f t="shared" si="232"/>
        <v>46.269818754639445</v>
      </c>
      <c r="F549" s="6">
        <v>47.014862411787597</v>
      </c>
      <c r="G549" s="6">
        <v>58.32</v>
      </c>
      <c r="H549" s="6">
        <v>44.32</v>
      </c>
      <c r="I549" s="6">
        <v>50.75</v>
      </c>
      <c r="J549" s="6">
        <v>38.111642728474614</v>
      </c>
      <c r="K549" s="6">
        <f t="shared" si="233"/>
        <v>-0.92999999999999972</v>
      </c>
      <c r="L549" s="7">
        <f t="shared" si="227"/>
        <v>12.638357271525386</v>
      </c>
      <c r="M549" s="6">
        <f t="shared" si="228"/>
        <v>5.5</v>
      </c>
      <c r="N549" s="6">
        <f t="shared" si="229"/>
        <v>2.5</v>
      </c>
      <c r="O549" s="6">
        <f t="shared" si="230"/>
        <v>3</v>
      </c>
      <c r="P549" s="6">
        <f t="shared" si="249"/>
        <v>6.5</v>
      </c>
      <c r="Q549" s="6">
        <f t="shared" si="234"/>
        <v>1.9498187546394448</v>
      </c>
      <c r="R549" s="6">
        <f t="shared" si="235"/>
        <v>2.6948624117875966</v>
      </c>
      <c r="S549" s="6">
        <f t="shared" si="250"/>
        <v>14</v>
      </c>
      <c r="T549" s="6">
        <f t="shared" si="236"/>
        <v>8.5</v>
      </c>
      <c r="U549" s="4" t="str">
        <f t="shared" si="237"/>
        <v>LOWER</v>
      </c>
      <c r="V549" s="8">
        <v>1036.5</v>
      </c>
      <c r="W549" s="9">
        <f t="shared" si="238"/>
        <v>3.8051375882124034</v>
      </c>
      <c r="X549" s="6">
        <f t="shared" si="239"/>
        <v>46.311794039976007</v>
      </c>
      <c r="Y549" s="6">
        <f t="shared" si="240"/>
        <v>4.508205960023993</v>
      </c>
      <c r="Z549" s="6">
        <f t="shared" si="241"/>
        <v>-0.70306837181158954</v>
      </c>
      <c r="AA549" s="5">
        <f t="shared" si="242"/>
        <v>2</v>
      </c>
      <c r="AB549" s="5">
        <f t="shared" si="243"/>
        <v>2021</v>
      </c>
      <c r="AC549" s="5">
        <f t="shared" si="253"/>
        <v>6</v>
      </c>
      <c r="AF549" s="10">
        <v>87.7</v>
      </c>
      <c r="AG549" s="8">
        <f t="shared" si="244"/>
        <v>4123.2034335137723</v>
      </c>
      <c r="AL549" s="11">
        <f t="shared" si="231"/>
        <v>44229</v>
      </c>
      <c r="AM549" s="10">
        <v>1021</v>
      </c>
      <c r="AN549" s="6">
        <v>5.3680000000000003</v>
      </c>
      <c r="AO549" s="8">
        <f t="shared" si="245"/>
        <v>248.60171040659128</v>
      </c>
      <c r="AS549" s="14">
        <f t="shared" si="254"/>
        <v>0.15966593406593391</v>
      </c>
      <c r="AT549" s="10">
        <v>438</v>
      </c>
      <c r="AU549" s="6">
        <v>13.65</v>
      </c>
      <c r="AV549" s="6">
        <f t="shared" si="251"/>
        <v>2.1794399999999978</v>
      </c>
      <c r="AW549" s="6">
        <f t="shared" si="246"/>
        <v>2.355361199999999</v>
      </c>
      <c r="AX549" s="6">
        <f t="shared" si="252"/>
        <v>0.17592120000000122</v>
      </c>
      <c r="AY549" s="12">
        <f t="shared" si="247"/>
        <v>0.36155326220045481</v>
      </c>
      <c r="BB549" s="13">
        <f t="shared" si="248"/>
        <v>1043.2261839999999</v>
      </c>
    </row>
    <row r="550" spans="1:54" x14ac:dyDescent="0.25">
      <c r="A550" s="1">
        <v>44230</v>
      </c>
      <c r="B550" s="6">
        <v>49.98</v>
      </c>
      <c r="C550" s="6">
        <v>47.48</v>
      </c>
      <c r="D550" s="6">
        <v>50.98</v>
      </c>
      <c r="E550" s="6">
        <f t="shared" si="232"/>
        <v>46.666352460910844</v>
      </c>
      <c r="F550" s="6">
        <v>46.708687475676108</v>
      </c>
      <c r="G550" s="6">
        <v>58.48</v>
      </c>
      <c r="H550" s="6">
        <v>44.48</v>
      </c>
      <c r="I550" s="6">
        <v>49</v>
      </c>
      <c r="J550" s="6">
        <v>36.173133510936317</v>
      </c>
      <c r="K550" s="6">
        <f t="shared" si="233"/>
        <v>0.97999999999999687</v>
      </c>
      <c r="L550" s="7">
        <f t="shared" si="227"/>
        <v>12.826866489063683</v>
      </c>
      <c r="M550" s="6">
        <f t="shared" si="228"/>
        <v>5.5</v>
      </c>
      <c r="N550" s="6">
        <f t="shared" si="229"/>
        <v>2.5</v>
      </c>
      <c r="O550" s="6">
        <f t="shared" si="230"/>
        <v>3</v>
      </c>
      <c r="P550" s="6">
        <f t="shared" si="249"/>
        <v>6.5</v>
      </c>
      <c r="Q550" s="6">
        <f t="shared" si="234"/>
        <v>2.1863524609108467</v>
      </c>
      <c r="R550" s="6">
        <f t="shared" si="235"/>
        <v>2.2286874756761108</v>
      </c>
      <c r="S550" s="6">
        <f t="shared" si="250"/>
        <v>14</v>
      </c>
      <c r="T550" s="6">
        <f t="shared" si="236"/>
        <v>8.5</v>
      </c>
      <c r="U550" s="4" t="str">
        <f t="shared" si="237"/>
        <v>LOWER</v>
      </c>
      <c r="V550" s="8">
        <v>1029.75</v>
      </c>
      <c r="W550" s="9">
        <f t="shared" si="238"/>
        <v>4.2713125243238892</v>
      </c>
      <c r="X550" s="6">
        <f t="shared" si="239"/>
        <v>46.708687475676101</v>
      </c>
      <c r="Y550" s="6">
        <f t="shared" si="240"/>
        <v>4.2713125243238963</v>
      </c>
      <c r="Z550" s="6">
        <f t="shared" si="241"/>
        <v>-7.1054273576010019E-15</v>
      </c>
      <c r="AA550" s="5">
        <f t="shared" si="242"/>
        <v>2</v>
      </c>
      <c r="AB550" s="5">
        <f t="shared" si="243"/>
        <v>2021</v>
      </c>
      <c r="AC550" s="5">
        <f t="shared" si="253"/>
        <v>6</v>
      </c>
      <c r="AF550" s="10">
        <v>87.8</v>
      </c>
      <c r="AG550" s="8">
        <f t="shared" si="244"/>
        <v>4101.0227603643625</v>
      </c>
      <c r="AL550" s="11">
        <f t="shared" si="231"/>
        <v>44230</v>
      </c>
      <c r="AM550" s="10">
        <v>1029.75</v>
      </c>
      <c r="AN550" s="6">
        <v>5.3533999999999997</v>
      </c>
      <c r="AO550" s="8">
        <f t="shared" si="245"/>
        <v>250.05028753228444</v>
      </c>
      <c r="AS550" s="14">
        <f t="shared" si="254"/>
        <v>0.16119913106444592</v>
      </c>
      <c r="AT550" s="10">
        <v>446</v>
      </c>
      <c r="AU550" s="6">
        <v>13.81</v>
      </c>
      <c r="AV550" s="6">
        <f t="shared" si="251"/>
        <v>2.2261599999999984</v>
      </c>
      <c r="AW550" s="6">
        <f t="shared" si="246"/>
        <v>2.4017067999999977</v>
      </c>
      <c r="AX550" s="6">
        <f t="shared" si="252"/>
        <v>0.17554679999999934</v>
      </c>
      <c r="AY550" s="12">
        <f t="shared" si="247"/>
        <v>0.35812246687725752</v>
      </c>
      <c r="BB550" s="13">
        <f t="shared" si="248"/>
        <v>1046.7535759999998</v>
      </c>
    </row>
    <row r="551" spans="1:54" x14ac:dyDescent="0.25">
      <c r="A551" s="1">
        <v>44231</v>
      </c>
      <c r="B551" s="6">
        <v>50.44</v>
      </c>
      <c r="C551" s="6">
        <v>47.94</v>
      </c>
      <c r="D551" s="6">
        <v>51.44</v>
      </c>
      <c r="E551" s="6">
        <f t="shared" si="232"/>
        <v>47.017568029322653</v>
      </c>
      <c r="F551" s="6">
        <v>46.958163349544733</v>
      </c>
      <c r="G551" s="6">
        <v>58.94</v>
      </c>
      <c r="H551" s="6">
        <v>44.94</v>
      </c>
      <c r="I551" s="6">
        <v>49.75</v>
      </c>
      <c r="J551" s="6">
        <v>37.108047835165827</v>
      </c>
      <c r="K551" s="6">
        <f t="shared" si="233"/>
        <v>0.68999999999999773</v>
      </c>
      <c r="L551" s="7">
        <f t="shared" si="227"/>
        <v>12.641952164834173</v>
      </c>
      <c r="M551" s="6">
        <f t="shared" si="228"/>
        <v>5.5</v>
      </c>
      <c r="N551" s="6">
        <f t="shared" si="229"/>
        <v>2.5</v>
      </c>
      <c r="O551" s="6">
        <f t="shared" si="230"/>
        <v>3</v>
      </c>
      <c r="P551" s="6">
        <f t="shared" si="249"/>
        <v>6.5</v>
      </c>
      <c r="Q551" s="6">
        <f t="shared" si="234"/>
        <v>2.0775680293226557</v>
      </c>
      <c r="R551" s="6">
        <f t="shared" si="235"/>
        <v>2.0181633495447358</v>
      </c>
      <c r="S551" s="6">
        <f t="shared" si="250"/>
        <v>14</v>
      </c>
      <c r="T551" s="6">
        <f t="shared" si="236"/>
        <v>8.5</v>
      </c>
      <c r="U551" s="4" t="str">
        <f t="shared" si="237"/>
        <v>LOWER</v>
      </c>
      <c r="V551" s="8">
        <v>1035.25</v>
      </c>
      <c r="W551" s="9">
        <f t="shared" si="238"/>
        <v>4.4818366504552642</v>
      </c>
      <c r="X551" s="6">
        <f t="shared" si="239"/>
        <v>47.060221661581892</v>
      </c>
      <c r="Y551" s="6">
        <f t="shared" si="240"/>
        <v>4.3797783384181059</v>
      </c>
      <c r="Z551" s="6">
        <f t="shared" si="241"/>
        <v>0.10205831203715832</v>
      </c>
      <c r="AA551" s="5">
        <f t="shared" si="242"/>
        <v>2</v>
      </c>
      <c r="AB551" s="5">
        <f t="shared" si="243"/>
        <v>2021</v>
      </c>
      <c r="AC551" s="5">
        <f t="shared" si="253"/>
        <v>6</v>
      </c>
      <c r="AF551" s="10">
        <v>87.91</v>
      </c>
      <c r="AG551" s="8">
        <f t="shared" si="244"/>
        <v>4128.0921400584775</v>
      </c>
      <c r="AL551" s="11">
        <f t="shared" si="231"/>
        <v>44231</v>
      </c>
      <c r="AM551" s="10">
        <v>1037.5</v>
      </c>
      <c r="AN551" s="6">
        <v>5.4265999999999996</v>
      </c>
      <c r="AO551" s="8">
        <f t="shared" si="245"/>
        <v>255.37699886874032</v>
      </c>
      <c r="AS551" s="14">
        <f t="shared" si="254"/>
        <v>0.15831381055676078</v>
      </c>
      <c r="AT551" s="10">
        <v>443</v>
      </c>
      <c r="AU551" s="6">
        <v>13.83</v>
      </c>
      <c r="AV551" s="6">
        <f t="shared" si="251"/>
        <v>2.1894800000000014</v>
      </c>
      <c r="AW551" s="6">
        <f t="shared" si="246"/>
        <v>2.3639503999999985</v>
      </c>
      <c r="AX551" s="6">
        <f t="shared" si="252"/>
        <v>0.17447039999999703</v>
      </c>
      <c r="AY551" s="12">
        <f t="shared" si="247"/>
        <v>0.3617880845856849</v>
      </c>
      <c r="BB551" s="13">
        <f t="shared" si="248"/>
        <v>1056.894828</v>
      </c>
    </row>
    <row r="552" spans="1:54" x14ac:dyDescent="0.25">
      <c r="A552" s="1">
        <v>44232</v>
      </c>
      <c r="B552" s="6">
        <v>50.16</v>
      </c>
      <c r="C552" s="6">
        <v>47.66</v>
      </c>
      <c r="D552" s="6">
        <v>51.16</v>
      </c>
      <c r="E552" s="6">
        <f t="shared" si="232"/>
        <v>46.677681995375742</v>
      </c>
      <c r="F552" s="6">
        <v>46.425192164461762</v>
      </c>
      <c r="G552" s="6">
        <v>59.66</v>
      </c>
      <c r="H552" s="6">
        <v>44.66</v>
      </c>
      <c r="I552" s="6">
        <v>50.25</v>
      </c>
      <c r="J552" s="6">
        <v>37.710172764087616</v>
      </c>
      <c r="K552" s="6">
        <f t="shared" si="233"/>
        <v>-9.0000000000003411E-2</v>
      </c>
      <c r="L552" s="7">
        <f t="shared" si="227"/>
        <v>12.539827235912384</v>
      </c>
      <c r="M552" s="6">
        <f t="shared" si="228"/>
        <v>5.5</v>
      </c>
      <c r="N552" s="6">
        <f t="shared" si="229"/>
        <v>2.5</v>
      </c>
      <c r="O552" s="6">
        <f t="shared" si="230"/>
        <v>3</v>
      </c>
      <c r="P552" s="6">
        <f t="shared" si="249"/>
        <v>6.5</v>
      </c>
      <c r="Q552" s="6">
        <f t="shared" si="234"/>
        <v>2.0176819953757459</v>
      </c>
      <c r="R552" s="6">
        <f t="shared" si="235"/>
        <v>1.7651921644617659</v>
      </c>
      <c r="S552" s="6">
        <f t="shared" si="250"/>
        <v>15</v>
      </c>
      <c r="T552" s="6">
        <f t="shared" si="236"/>
        <v>9.5</v>
      </c>
      <c r="U552" s="4" t="str">
        <f t="shared" si="237"/>
        <v>LOWER</v>
      </c>
      <c r="V552" s="8">
        <v>1023.5</v>
      </c>
      <c r="W552" s="9">
        <f t="shared" si="238"/>
        <v>4.7348078355382341</v>
      </c>
      <c r="X552" s="6">
        <f t="shared" si="239"/>
        <v>46.720027288124676</v>
      </c>
      <c r="Y552" s="6">
        <f t="shared" si="240"/>
        <v>4.4399727118753205</v>
      </c>
      <c r="Z552" s="6">
        <f t="shared" si="241"/>
        <v>0.29483512366291365</v>
      </c>
      <c r="AA552" s="5">
        <f t="shared" si="242"/>
        <v>2</v>
      </c>
      <c r="AB552" s="5">
        <f t="shared" si="243"/>
        <v>2021</v>
      </c>
      <c r="AC552" s="5">
        <f t="shared" si="253"/>
        <v>6</v>
      </c>
      <c r="AF552" s="10">
        <v>87.823999999999998</v>
      </c>
      <c r="AG552" s="8">
        <f t="shared" si="244"/>
        <v>4077.2460766516892</v>
      </c>
      <c r="AL552" s="11">
        <f t="shared" si="231"/>
        <v>44232</v>
      </c>
      <c r="AM552" s="10">
        <v>1030</v>
      </c>
      <c r="AN552" s="6">
        <v>5.3704000000000001</v>
      </c>
      <c r="AO552" s="8">
        <f t="shared" si="245"/>
        <v>250.90523454814476</v>
      </c>
      <c r="AS552" s="14">
        <f t="shared" si="254"/>
        <v>0.15756862745098038</v>
      </c>
      <c r="AT552" s="10">
        <v>441</v>
      </c>
      <c r="AU552" s="6">
        <v>13.77</v>
      </c>
      <c r="AV552" s="6">
        <f t="shared" si="251"/>
        <v>2.1697199999999999</v>
      </c>
      <c r="AW552" s="6">
        <f t="shared" si="246"/>
        <v>2.3448455999999993</v>
      </c>
      <c r="AX552" s="6">
        <f t="shared" si="252"/>
        <v>0.17512559999999944</v>
      </c>
      <c r="AY552" s="12">
        <f t="shared" si="247"/>
        <v>0.36154758868472708</v>
      </c>
      <c r="BB552" s="13">
        <f t="shared" si="248"/>
        <v>1050.7218919999998</v>
      </c>
    </row>
    <row r="553" spans="1:54" x14ac:dyDescent="0.25">
      <c r="A553" s="1">
        <v>44235</v>
      </c>
      <c r="B553" s="6">
        <v>51.13</v>
      </c>
      <c r="C553" s="6">
        <v>48.63</v>
      </c>
      <c r="D553" s="6">
        <v>52.13</v>
      </c>
      <c r="E553" s="6">
        <f t="shared" si="232"/>
        <v>46.960920356998166</v>
      </c>
      <c r="F553" s="6">
        <v>46.901464287301863</v>
      </c>
      <c r="G553" s="6">
        <v>60.63</v>
      </c>
      <c r="H553" s="6">
        <v>45.63</v>
      </c>
      <c r="I553" s="6">
        <v>50.25</v>
      </c>
      <c r="J553" s="6">
        <v>38.38176243977086</v>
      </c>
      <c r="K553" s="6">
        <f t="shared" si="233"/>
        <v>0.88000000000000256</v>
      </c>
      <c r="L553" s="7">
        <f t="shared" si="227"/>
        <v>11.86823756022914</v>
      </c>
      <c r="M553" s="6">
        <f t="shared" si="228"/>
        <v>5.5</v>
      </c>
      <c r="N553" s="6">
        <f t="shared" si="229"/>
        <v>2.5</v>
      </c>
      <c r="O553" s="6">
        <f t="shared" si="230"/>
        <v>3</v>
      </c>
      <c r="P553" s="6">
        <f t="shared" si="249"/>
        <v>6.5</v>
      </c>
      <c r="Q553" s="6">
        <f t="shared" si="234"/>
        <v>1.3309203569981634</v>
      </c>
      <c r="R553" s="6">
        <f t="shared" si="235"/>
        <v>1.2714642873018605</v>
      </c>
      <c r="S553" s="6">
        <f t="shared" si="250"/>
        <v>15</v>
      </c>
      <c r="T553" s="6">
        <f t="shared" si="236"/>
        <v>9.5</v>
      </c>
      <c r="U553" s="4" t="str">
        <f t="shared" si="237"/>
        <v>LOWER</v>
      </c>
      <c r="V553" s="8">
        <v>1034</v>
      </c>
      <c r="W553" s="9">
        <f t="shared" si="238"/>
        <v>5.2285357126981395</v>
      </c>
      <c r="X553" s="6">
        <f t="shared" si="239"/>
        <v>47.003522599339021</v>
      </c>
      <c r="Y553" s="6">
        <f t="shared" si="240"/>
        <v>5.1264774006609812</v>
      </c>
      <c r="Z553" s="6">
        <f t="shared" si="241"/>
        <v>0.10205831203715832</v>
      </c>
      <c r="AA553" s="5">
        <f t="shared" si="242"/>
        <v>2</v>
      </c>
      <c r="AB553" s="5">
        <f t="shared" si="243"/>
        <v>2021</v>
      </c>
      <c r="AC553" s="5">
        <f t="shared" si="253"/>
        <v>7</v>
      </c>
      <c r="AF553" s="10">
        <v>88.16</v>
      </c>
      <c r="AG553" s="8">
        <f t="shared" si="244"/>
        <v>4134.8330915685328</v>
      </c>
      <c r="AL553" s="11">
        <f t="shared" si="231"/>
        <v>44235</v>
      </c>
      <c r="AM553" s="10">
        <v>1036.25</v>
      </c>
      <c r="AN553" s="6">
        <v>5.3657000000000004</v>
      </c>
      <c r="AO553" s="8">
        <f t="shared" si="245"/>
        <v>252.20680121127344</v>
      </c>
      <c r="AS553" s="14">
        <f t="shared" si="254"/>
        <v>0.16678898426323302</v>
      </c>
      <c r="AT553" s="10">
        <v>452</v>
      </c>
      <c r="AU553" s="6">
        <v>13.98</v>
      </c>
      <c r="AV553" s="6">
        <f t="shared" si="251"/>
        <v>2.3317099999999975</v>
      </c>
      <c r="AW553" s="6">
        <f t="shared" si="246"/>
        <v>2.5045657999999982</v>
      </c>
      <c r="AX553" s="6">
        <f t="shared" si="252"/>
        <v>0.17285580000000067</v>
      </c>
      <c r="AY553" s="12">
        <f t="shared" si="247"/>
        <v>0.36028272347796131</v>
      </c>
      <c r="BB553" s="13">
        <f t="shared" si="248"/>
        <v>1072.106706</v>
      </c>
    </row>
    <row r="554" spans="1:54" x14ac:dyDescent="0.25">
      <c r="A554" s="1">
        <v>44236</v>
      </c>
      <c r="B554" s="6">
        <v>52.02</v>
      </c>
      <c r="C554" s="6">
        <v>49.52</v>
      </c>
      <c r="D554" s="6">
        <v>53.02</v>
      </c>
      <c r="E554" s="6">
        <f t="shared" si="232"/>
        <v>47.436760804523843</v>
      </c>
      <c r="F554" s="6">
        <v>47.184959598516215</v>
      </c>
      <c r="G554" s="6">
        <v>61.52</v>
      </c>
      <c r="H554" s="6">
        <v>46.52</v>
      </c>
      <c r="I554" s="6">
        <v>51</v>
      </c>
      <c r="J554" s="6">
        <v>40.000445691064613</v>
      </c>
      <c r="K554" s="6">
        <f t="shared" si="233"/>
        <v>1.0200000000000031</v>
      </c>
      <c r="L554" s="7">
        <f t="shared" si="227"/>
        <v>10.999554308935387</v>
      </c>
      <c r="M554" s="6">
        <f t="shared" si="228"/>
        <v>5.5</v>
      </c>
      <c r="N554" s="6">
        <f t="shared" si="229"/>
        <v>2.5</v>
      </c>
      <c r="O554" s="6">
        <f t="shared" si="230"/>
        <v>3</v>
      </c>
      <c r="P554" s="6">
        <f t="shared" si="249"/>
        <v>6.5</v>
      </c>
      <c r="Q554" s="6">
        <f t="shared" si="234"/>
        <v>0.91676080452383957</v>
      </c>
      <c r="R554" s="6">
        <f t="shared" si="235"/>
        <v>0.66495959851621222</v>
      </c>
      <c r="S554" s="6">
        <f t="shared" si="250"/>
        <v>15</v>
      </c>
      <c r="T554" s="6">
        <f t="shared" si="236"/>
        <v>9.5</v>
      </c>
      <c r="U554" s="4" t="str">
        <f t="shared" si="237"/>
        <v>LOWER</v>
      </c>
      <c r="V554" s="8">
        <v>1040.25</v>
      </c>
      <c r="W554" s="9">
        <f t="shared" si="238"/>
        <v>5.8350404014837878</v>
      </c>
      <c r="X554" s="6">
        <f t="shared" si="239"/>
        <v>47.479794722179129</v>
      </c>
      <c r="Y554" s="6">
        <f t="shared" si="240"/>
        <v>5.5402052778208741</v>
      </c>
      <c r="Z554" s="6">
        <f t="shared" si="241"/>
        <v>0.29483512366291365</v>
      </c>
      <c r="AA554" s="5">
        <f t="shared" si="242"/>
        <v>2</v>
      </c>
      <c r="AB554" s="5">
        <f t="shared" si="243"/>
        <v>2021</v>
      </c>
      <c r="AC554" s="5">
        <f t="shared" si="253"/>
        <v>7</v>
      </c>
      <c r="AF554" s="10">
        <v>88.26</v>
      </c>
      <c r="AG554" s="8">
        <f t="shared" si="244"/>
        <v>4164.5445341650411</v>
      </c>
      <c r="AL554" s="11">
        <f t="shared" si="231"/>
        <v>44236</v>
      </c>
      <c r="AM554" s="10">
        <v>1046.75</v>
      </c>
      <c r="AN554" s="6">
        <v>5.3780999999999999</v>
      </c>
      <c r="AO554" s="8">
        <f t="shared" si="245"/>
        <v>255.35108399535159</v>
      </c>
      <c r="AS554" s="14">
        <f t="shared" si="254"/>
        <v>0.16592351274787542</v>
      </c>
      <c r="AT554" s="10">
        <v>454</v>
      </c>
      <c r="AU554" s="6">
        <v>14.12</v>
      </c>
      <c r="AV554" s="6">
        <f t="shared" si="251"/>
        <v>2.3428400000000007</v>
      </c>
      <c r="AW554" s="6">
        <f t="shared" si="246"/>
        <v>2.5136132</v>
      </c>
      <c r="AX554" s="6">
        <f t="shared" si="252"/>
        <v>0.17077319999999929</v>
      </c>
      <c r="AY554" s="12">
        <f t="shared" si="247"/>
        <v>0.3632477765297511</v>
      </c>
      <c r="BB554" s="13">
        <f t="shared" si="248"/>
        <v>1091.7278240000001</v>
      </c>
    </row>
    <row r="555" spans="1:54" x14ac:dyDescent="0.25">
      <c r="A555" s="1">
        <v>44237</v>
      </c>
      <c r="B555" s="6">
        <v>51.19</v>
      </c>
      <c r="C555" s="6">
        <v>48.69</v>
      </c>
      <c r="D555" s="6">
        <v>52.19</v>
      </c>
      <c r="E555" s="6">
        <f t="shared" si="232"/>
        <v>46.813636408954508</v>
      </c>
      <c r="F555" s="6">
        <v>46.856105037507568</v>
      </c>
      <c r="G555" s="6">
        <v>60.69</v>
      </c>
      <c r="H555" s="6">
        <v>45.69</v>
      </c>
      <c r="I555" s="6">
        <v>51.35</v>
      </c>
      <c r="J555" s="6">
        <v>40.690905431498415</v>
      </c>
      <c r="K555" s="6">
        <f t="shared" si="233"/>
        <v>-0.16000000000000369</v>
      </c>
      <c r="L555" s="7">
        <f t="shared" si="227"/>
        <v>10.659094568501587</v>
      </c>
      <c r="M555" s="6">
        <f t="shared" si="228"/>
        <v>5.5</v>
      </c>
      <c r="N555" s="6">
        <f t="shared" si="229"/>
        <v>2.5</v>
      </c>
      <c r="O555" s="6">
        <f t="shared" si="230"/>
        <v>3</v>
      </c>
      <c r="P555" s="6">
        <f t="shared" si="249"/>
        <v>6.5</v>
      </c>
      <c r="Q555" s="6">
        <f t="shared" si="234"/>
        <v>1.1236364089545106</v>
      </c>
      <c r="R555" s="6">
        <f t="shared" si="235"/>
        <v>1.1661050375075703</v>
      </c>
      <c r="S555" s="6">
        <f t="shared" si="250"/>
        <v>15</v>
      </c>
      <c r="T555" s="6">
        <f t="shared" si="236"/>
        <v>9.5</v>
      </c>
      <c r="U555" s="4" t="str">
        <f t="shared" si="237"/>
        <v>LOWER</v>
      </c>
      <c r="V555" s="8">
        <v>1033</v>
      </c>
      <c r="W555" s="9">
        <f t="shared" si="238"/>
        <v>5.3338949624924297</v>
      </c>
      <c r="X555" s="6">
        <f t="shared" si="239"/>
        <v>46.856105037507561</v>
      </c>
      <c r="Y555" s="6">
        <f t="shared" si="240"/>
        <v>5.3338949624924368</v>
      </c>
      <c r="Z555" s="6">
        <f t="shared" si="241"/>
        <v>-7.1054273576010019E-15</v>
      </c>
      <c r="AA555" s="5">
        <f t="shared" si="242"/>
        <v>2</v>
      </c>
      <c r="AB555" s="5">
        <f t="shared" si="243"/>
        <v>2021</v>
      </c>
      <c r="AC555" s="5">
        <f t="shared" si="253"/>
        <v>7</v>
      </c>
      <c r="AF555" s="10">
        <v>88.36</v>
      </c>
      <c r="AG555" s="8">
        <f t="shared" si="244"/>
        <v>4140.2054411141689</v>
      </c>
      <c r="AL555" s="11">
        <f t="shared" si="231"/>
        <v>44237</v>
      </c>
      <c r="AM555" s="10">
        <v>1033</v>
      </c>
      <c r="AN555" s="6">
        <v>5.3860000000000001</v>
      </c>
      <c r="AO555" s="8">
        <f t="shared" si="245"/>
        <v>252.36698173201577</v>
      </c>
      <c r="AS555" s="14">
        <f t="shared" si="254"/>
        <v>0.17054472140762456</v>
      </c>
      <c r="AT555" s="10">
        <v>437</v>
      </c>
      <c r="AU555" s="6">
        <v>13.64</v>
      </c>
      <c r="AV555" s="6">
        <f t="shared" si="251"/>
        <v>2.3262299999999989</v>
      </c>
      <c r="AW555" s="6">
        <f t="shared" si="246"/>
        <v>2.4989454000000002</v>
      </c>
      <c r="AX555" s="6">
        <f t="shared" si="252"/>
        <v>0.1727154000000013</v>
      </c>
      <c r="AY555" s="12">
        <f t="shared" si="247"/>
        <v>0.3683701002476823</v>
      </c>
      <c r="BB555" s="13">
        <f t="shared" si="248"/>
        <v>1073.4294779999998</v>
      </c>
    </row>
    <row r="556" spans="1:54" x14ac:dyDescent="0.25">
      <c r="A556" s="1">
        <v>44238</v>
      </c>
      <c r="B556" s="6">
        <v>50.63</v>
      </c>
      <c r="C556" s="6">
        <v>49.63</v>
      </c>
      <c r="D556" s="6">
        <v>52.63</v>
      </c>
      <c r="E556" s="6">
        <f t="shared" si="232"/>
        <v>47.051556632717336</v>
      </c>
      <c r="F556" s="6">
        <v>47.094241098927618</v>
      </c>
      <c r="G556" s="6">
        <v>60.63</v>
      </c>
      <c r="H556" s="6">
        <v>45.63</v>
      </c>
      <c r="I556" s="6">
        <v>50.5</v>
      </c>
      <c r="J556" s="6">
        <v>39.942633527559579</v>
      </c>
      <c r="K556" s="6">
        <f t="shared" si="233"/>
        <v>0.13000000000000256</v>
      </c>
      <c r="L556" s="7">
        <f t="shared" si="227"/>
        <v>10.557366472440421</v>
      </c>
      <c r="M556" s="6">
        <f t="shared" si="228"/>
        <v>5</v>
      </c>
      <c r="N556" s="6">
        <f t="shared" si="229"/>
        <v>1</v>
      </c>
      <c r="O556" s="6">
        <f t="shared" si="230"/>
        <v>4</v>
      </c>
      <c r="P556" s="6">
        <f t="shared" si="249"/>
        <v>7</v>
      </c>
      <c r="Q556" s="6">
        <f t="shared" si="234"/>
        <v>1.4215566327173335</v>
      </c>
      <c r="R556" s="6">
        <f t="shared" si="235"/>
        <v>1.4642410989276158</v>
      </c>
      <c r="S556" s="6">
        <f t="shared" si="250"/>
        <v>15</v>
      </c>
      <c r="T556" s="6">
        <f t="shared" si="236"/>
        <v>10</v>
      </c>
      <c r="U556" s="4" t="str">
        <f t="shared" si="237"/>
        <v>LOWER</v>
      </c>
      <c r="V556" s="8">
        <v>1038.25</v>
      </c>
      <c r="W556" s="9">
        <f t="shared" si="238"/>
        <v>5.5357589010723842</v>
      </c>
      <c r="X556" s="6">
        <f t="shared" si="239"/>
        <v>47.094241098927611</v>
      </c>
      <c r="Y556" s="6">
        <f t="shared" si="240"/>
        <v>5.5357589010723913</v>
      </c>
      <c r="Z556" s="6">
        <f t="shared" si="241"/>
        <v>-7.1054273576010019E-15</v>
      </c>
      <c r="AA556" s="5">
        <f t="shared" si="242"/>
        <v>2</v>
      </c>
      <c r="AB556" s="5">
        <f t="shared" si="243"/>
        <v>2021</v>
      </c>
      <c r="AC556" s="5">
        <f t="shared" si="253"/>
        <v>7</v>
      </c>
      <c r="AF556" s="10">
        <v>88.44</v>
      </c>
      <c r="AG556" s="8">
        <f t="shared" si="244"/>
        <v>4165.0146827891585</v>
      </c>
      <c r="AL556" s="11">
        <f t="shared" si="231"/>
        <v>44238</v>
      </c>
      <c r="AM556" s="10">
        <v>1038.25</v>
      </c>
      <c r="AN556" s="6">
        <v>5.3665000000000003</v>
      </c>
      <c r="AO556" s="8">
        <f t="shared" si="245"/>
        <v>252.7312448573951</v>
      </c>
      <c r="AS556" s="14">
        <f t="shared" si="254"/>
        <v>0.17857111756168365</v>
      </c>
      <c r="AT556" s="10">
        <v>444</v>
      </c>
      <c r="AU556" s="6">
        <v>13.78</v>
      </c>
      <c r="AV556" s="6">
        <f t="shared" si="251"/>
        <v>2.4607100000000006</v>
      </c>
      <c r="AW556" s="6">
        <f t="shared" si="246"/>
        <v>2.4592358000000001</v>
      </c>
      <c r="AX556" s="6">
        <f t="shared" si="252"/>
        <v>-1.4742000000005362E-3</v>
      </c>
      <c r="AY556" s="12">
        <f t="shared" si="247"/>
        <v>0.36213565346249571</v>
      </c>
      <c r="BB556" s="13">
        <f t="shared" si="248"/>
        <v>1094.152906</v>
      </c>
    </row>
    <row r="557" spans="1:54" x14ac:dyDescent="0.25">
      <c r="A557" s="1">
        <v>44239</v>
      </c>
      <c r="B557" s="6">
        <v>51.04</v>
      </c>
      <c r="C557" s="6">
        <v>50.04</v>
      </c>
      <c r="D557" s="6">
        <v>53.04</v>
      </c>
      <c r="E557" s="6">
        <f t="shared" si="232"/>
        <v>47.799305907400544</v>
      </c>
      <c r="F557" s="6">
        <v>47.434435472384841</v>
      </c>
      <c r="G557" s="6">
        <v>61.04</v>
      </c>
      <c r="H557" s="6">
        <v>46.04</v>
      </c>
      <c r="I557" s="6">
        <v>50.5</v>
      </c>
      <c r="J557" s="6"/>
      <c r="K557" s="6">
        <f t="shared" si="233"/>
        <v>0.53999999999999915</v>
      </c>
      <c r="L557" s="7" t="str">
        <f t="shared" si="227"/>
        <v/>
      </c>
      <c r="M557" s="6">
        <f t="shared" si="228"/>
        <v>5</v>
      </c>
      <c r="N557" s="6">
        <f t="shared" si="229"/>
        <v>1</v>
      </c>
      <c r="O557" s="6">
        <f t="shared" si="230"/>
        <v>4</v>
      </c>
      <c r="P557" s="6">
        <f t="shared" si="249"/>
        <v>7</v>
      </c>
      <c r="Q557" s="6">
        <f t="shared" si="234"/>
        <v>1.7593059074005453</v>
      </c>
      <c r="R557" s="6">
        <f t="shared" si="235"/>
        <v>1.394435472384842</v>
      </c>
      <c r="S557" s="6">
        <f t="shared" si="250"/>
        <v>15</v>
      </c>
      <c r="T557" s="6">
        <f t="shared" si="236"/>
        <v>10</v>
      </c>
      <c r="U557" s="4" t="str">
        <f t="shared" si="237"/>
        <v>LOWER</v>
      </c>
      <c r="V557" s="8">
        <v>1045.75</v>
      </c>
      <c r="W557" s="9">
        <f t="shared" si="238"/>
        <v>5.605564527615158</v>
      </c>
      <c r="X557" s="6">
        <f t="shared" si="239"/>
        <v>47.842668720533496</v>
      </c>
      <c r="Y557" s="6">
        <f t="shared" si="240"/>
        <v>5.1973312794665034</v>
      </c>
      <c r="Z557" s="6">
        <f t="shared" si="241"/>
        <v>0.40823324814865458</v>
      </c>
      <c r="AA557" s="5">
        <f t="shared" si="242"/>
        <v>2</v>
      </c>
      <c r="AB557" s="5">
        <f t="shared" si="243"/>
        <v>2021</v>
      </c>
      <c r="AC557" s="5">
        <f t="shared" si="253"/>
        <v>7</v>
      </c>
      <c r="AF557" s="10">
        <v>88.45</v>
      </c>
      <c r="AG557" s="8">
        <f t="shared" si="244"/>
        <v>4195.575817532439</v>
      </c>
      <c r="AL557" s="11">
        <f t="shared" si="231"/>
        <v>44239</v>
      </c>
      <c r="AM557" s="10">
        <v>1054.75</v>
      </c>
      <c r="AN557" s="6">
        <v>5.3697999999999997</v>
      </c>
      <c r="AO557" s="8">
        <f t="shared" si="245"/>
        <v>256.90556249552083</v>
      </c>
      <c r="AS557" s="14">
        <f t="shared" si="254"/>
        <v>0.17523010130246008</v>
      </c>
      <c r="AT557" s="10">
        <v>442</v>
      </c>
      <c r="AU557" s="6">
        <v>13.82</v>
      </c>
      <c r="AV557" s="6">
        <f t="shared" si="251"/>
        <v>2.4216799999999985</v>
      </c>
      <c r="AW557" s="6">
        <f t="shared" si="246"/>
        <v>2.4192463999999987</v>
      </c>
      <c r="AX557" s="6">
        <f t="shared" si="252"/>
        <v>-2.4335999999998137E-3</v>
      </c>
      <c r="AY557" s="12">
        <f t="shared" si="247"/>
        <v>0.36504656854954071</v>
      </c>
      <c r="BB557" s="13">
        <f t="shared" si="248"/>
        <v>1103.1918479999999</v>
      </c>
    </row>
    <row r="558" spans="1:54" x14ac:dyDescent="0.25">
      <c r="A558" s="1">
        <v>44243</v>
      </c>
      <c r="B558" s="6">
        <v>52.27</v>
      </c>
      <c r="C558" s="6">
        <v>51.27</v>
      </c>
      <c r="D558" s="6">
        <v>54.27</v>
      </c>
      <c r="E558" s="6" t="e">
        <f t="shared" si="232"/>
        <v>#VALUE!</v>
      </c>
      <c r="F558" s="6" t="s">
        <v>43</v>
      </c>
      <c r="G558" s="6">
        <v>64.27</v>
      </c>
      <c r="H558" s="6">
        <v>47.27</v>
      </c>
      <c r="I558" s="6">
        <v>51.75</v>
      </c>
      <c r="J558" s="6">
        <v>39.785061947181504</v>
      </c>
      <c r="K558" s="6">
        <f t="shared" si="233"/>
        <v>0.52000000000000313</v>
      </c>
      <c r="L558" s="7">
        <f t="shared" si="227"/>
        <v>11.964938052818496</v>
      </c>
      <c r="M558" s="6">
        <f t="shared" si="228"/>
        <v>5</v>
      </c>
      <c r="N558" s="6">
        <f t="shared" si="229"/>
        <v>1</v>
      </c>
      <c r="O558" s="6">
        <f t="shared" si="230"/>
        <v>4</v>
      </c>
      <c r="P558" s="6">
        <f t="shared" si="249"/>
        <v>7</v>
      </c>
      <c r="Q558" s="6" t="e">
        <f t="shared" si="234"/>
        <v>#VALUE!</v>
      </c>
      <c r="R558" s="6" t="str">
        <f t="shared" si="235"/>
        <v/>
      </c>
      <c r="S558" s="6">
        <f t="shared" si="250"/>
        <v>16.999999999999993</v>
      </c>
      <c r="T558" s="6">
        <f t="shared" si="236"/>
        <v>11.999999999999993</v>
      </c>
      <c r="U558" s="4" t="str">
        <f t="shared" si="237"/>
        <v>LOWER</v>
      </c>
      <c r="W558" s="9"/>
      <c r="X558" s="6" t="str">
        <f t="shared" si="239"/>
        <v/>
      </c>
      <c r="Y558" s="6" t="str">
        <f t="shared" si="240"/>
        <v/>
      </c>
      <c r="Z558" s="6" t="str">
        <f t="shared" si="241"/>
        <v/>
      </c>
      <c r="AA558" s="5">
        <f t="shared" si="242"/>
        <v>2</v>
      </c>
      <c r="AB558" s="5">
        <f t="shared" si="243"/>
        <v>2021</v>
      </c>
      <c r="AC558" s="5">
        <f t="shared" si="253"/>
        <v>8</v>
      </c>
      <c r="AF558" s="10">
        <v>88.45</v>
      </c>
      <c r="AG558" s="8" t="str">
        <f t="shared" si="244"/>
        <v/>
      </c>
      <c r="AL558" s="11">
        <f t="shared" si="231"/>
        <v>44243</v>
      </c>
      <c r="AM558" s="10"/>
      <c r="AN558" s="6">
        <v>5.3695000000000004</v>
      </c>
      <c r="AO558" s="8" t="str">
        <f t="shared" si="245"/>
        <v/>
      </c>
      <c r="AS558" s="14">
        <f t="shared" si="254"/>
        <v>0.17627885304659496</v>
      </c>
      <c r="AT558" s="10">
        <v>443</v>
      </c>
      <c r="AU558" s="6">
        <v>13.95</v>
      </c>
      <c r="AV558" s="6">
        <f t="shared" si="251"/>
        <v>2.4590899999999998</v>
      </c>
      <c r="AW558" s="6">
        <f t="shared" si="246"/>
        <v>2.4537782000000021</v>
      </c>
      <c r="AX558" s="6">
        <f t="shared" si="252"/>
        <v>-5.3117999999976462E-3</v>
      </c>
      <c r="AY558" s="12">
        <f t="shared" si="247"/>
        <v>0.37005668007375003</v>
      </c>
      <c r="BB558" s="13">
        <f t="shared" si="248"/>
        <v>1130.3086740000001</v>
      </c>
    </row>
    <row r="559" spans="1:54" x14ac:dyDescent="0.25">
      <c r="A559" s="1">
        <v>44244</v>
      </c>
      <c r="B559" s="6">
        <v>51.77</v>
      </c>
      <c r="C559" s="6">
        <v>50.77</v>
      </c>
      <c r="D559" s="6">
        <v>53.77</v>
      </c>
      <c r="E559" s="6">
        <f t="shared" si="232"/>
        <v>45.601376221210522</v>
      </c>
      <c r="F559" s="6">
        <v>45.438628481435821</v>
      </c>
      <c r="G559" s="6">
        <v>63.77</v>
      </c>
      <c r="H559" s="6">
        <v>46.77</v>
      </c>
      <c r="I559" s="6">
        <v>52.125</v>
      </c>
      <c r="J559" s="6">
        <v>40.831189931253647</v>
      </c>
      <c r="K559" s="6">
        <f t="shared" si="233"/>
        <v>-0.35499999999999687</v>
      </c>
      <c r="L559" s="7">
        <f t="shared" si="227"/>
        <v>11.293810068746353</v>
      </c>
      <c r="M559" s="6">
        <f t="shared" si="228"/>
        <v>5</v>
      </c>
      <c r="N559" s="6">
        <f t="shared" si="229"/>
        <v>1</v>
      </c>
      <c r="O559" s="6">
        <f t="shared" si="230"/>
        <v>4</v>
      </c>
      <c r="P559" s="6">
        <f t="shared" si="249"/>
        <v>7</v>
      </c>
      <c r="Q559" s="6">
        <f t="shared" si="234"/>
        <v>-1.1686237787894811</v>
      </c>
      <c r="R559" s="6">
        <f t="shared" si="235"/>
        <v>-1.3313715185641826</v>
      </c>
      <c r="S559" s="6">
        <f t="shared" si="250"/>
        <v>17</v>
      </c>
      <c r="T559" s="6">
        <f t="shared" si="236"/>
        <v>12</v>
      </c>
      <c r="U559" s="4" t="str">
        <f t="shared" si="237"/>
        <v>LOWER</v>
      </c>
      <c r="V559" s="8">
        <v>1001.75</v>
      </c>
      <c r="W559" s="9">
        <f t="shared" si="238"/>
        <v>8.3313715185641826</v>
      </c>
      <c r="X559" s="6">
        <f t="shared" si="239"/>
        <v>45.642745105510144</v>
      </c>
      <c r="Y559" s="6">
        <f t="shared" si="240"/>
        <v>8.1272548944898588</v>
      </c>
      <c r="Z559" s="6">
        <f t="shared" si="241"/>
        <v>0.20411662407432374</v>
      </c>
      <c r="AA559" s="5">
        <f t="shared" si="242"/>
        <v>2</v>
      </c>
      <c r="AB559" s="5">
        <f t="shared" si="243"/>
        <v>2021</v>
      </c>
      <c r="AC559" s="5">
        <f t="shared" si="253"/>
        <v>8</v>
      </c>
      <c r="AF559" s="10">
        <v>88.94</v>
      </c>
      <c r="AG559" s="8">
        <f t="shared" si="244"/>
        <v>4041.311617138902</v>
      </c>
      <c r="AL559" s="11">
        <f t="shared" si="231"/>
        <v>44244</v>
      </c>
      <c r="AM559" s="10">
        <v>1006.25</v>
      </c>
      <c r="AN559" s="6">
        <v>5.4104999999999999</v>
      </c>
      <c r="AO559" s="8">
        <f t="shared" si="245"/>
        <v>246.95007239336269</v>
      </c>
      <c r="AS559" s="14">
        <f t="shared" si="254"/>
        <v>0.17966929698708767</v>
      </c>
      <c r="AT559" s="10">
        <v>447</v>
      </c>
      <c r="AU559" s="6">
        <v>13.94</v>
      </c>
      <c r="AV559" s="6">
        <f t="shared" si="251"/>
        <v>2.5045900000000021</v>
      </c>
      <c r="AW559" s="6">
        <f t="shared" si="246"/>
        <v>2.5004481999999992</v>
      </c>
      <c r="AX559" s="6">
        <f t="shared" si="252"/>
        <v>-4.1418000000028599E-3</v>
      </c>
      <c r="AY559" s="12">
        <f t="shared" si="247"/>
        <v>0.36573118885324418</v>
      </c>
      <c r="BB559" s="13">
        <f t="shared" si="248"/>
        <v>1119.285574</v>
      </c>
    </row>
    <row r="560" spans="1:54" x14ac:dyDescent="0.25">
      <c r="A560" s="1">
        <v>44245</v>
      </c>
      <c r="B560" s="6">
        <v>51.91</v>
      </c>
      <c r="C560" s="6">
        <v>50.91</v>
      </c>
      <c r="D560" s="6">
        <v>53.91</v>
      </c>
      <c r="E560" s="6">
        <f t="shared" si="232"/>
        <v>45.578717152280731</v>
      </c>
      <c r="F560" s="6">
        <v>45.620065480613007</v>
      </c>
      <c r="G560" s="6">
        <v>63.91</v>
      </c>
      <c r="H560" s="6">
        <v>46.91</v>
      </c>
      <c r="I560" s="6">
        <v>51</v>
      </c>
      <c r="J560" s="6">
        <v>39.184104401508009</v>
      </c>
      <c r="K560" s="6">
        <f t="shared" si="233"/>
        <v>0.90999999999999659</v>
      </c>
      <c r="L560" s="7">
        <f t="shared" si="227"/>
        <v>11.815895598491991</v>
      </c>
      <c r="M560" s="6">
        <f t="shared" si="228"/>
        <v>5</v>
      </c>
      <c r="N560" s="6">
        <f t="shared" si="229"/>
        <v>1</v>
      </c>
      <c r="O560" s="6">
        <f t="shared" si="230"/>
        <v>4</v>
      </c>
      <c r="P560" s="6">
        <f t="shared" si="249"/>
        <v>7</v>
      </c>
      <c r="Q560" s="6">
        <f t="shared" si="234"/>
        <v>-1.3312828477192653</v>
      </c>
      <c r="R560" s="6">
        <f t="shared" si="235"/>
        <v>-1.2899345193869891</v>
      </c>
      <c r="S560" s="6">
        <f t="shared" si="250"/>
        <v>17</v>
      </c>
      <c r="T560" s="6">
        <f t="shared" si="236"/>
        <v>12</v>
      </c>
      <c r="U560" s="4" t="str">
        <f t="shared" si="237"/>
        <v>LOWER</v>
      </c>
      <c r="V560" s="8">
        <v>1005.75</v>
      </c>
      <c r="W560" s="9">
        <f t="shared" si="238"/>
        <v>8.2899345193869891</v>
      </c>
      <c r="X560" s="6">
        <f t="shared" si="239"/>
        <v>45.620065480613</v>
      </c>
      <c r="Y560" s="6">
        <f t="shared" si="240"/>
        <v>8.2899345193869962</v>
      </c>
      <c r="Z560" s="6">
        <f t="shared" si="241"/>
        <v>-7.1054273576010019E-15</v>
      </c>
      <c r="AA560" s="5">
        <f t="shared" si="242"/>
        <v>2</v>
      </c>
      <c r="AB560" s="5">
        <f t="shared" si="243"/>
        <v>2021</v>
      </c>
      <c r="AC560" s="5">
        <f t="shared" si="253"/>
        <v>8</v>
      </c>
      <c r="AF560" s="10">
        <v>89.05</v>
      </c>
      <c r="AG560" s="8">
        <f t="shared" si="244"/>
        <v>4062.4668310485881</v>
      </c>
      <c r="AL560" s="11">
        <f t="shared" si="231"/>
        <v>44245</v>
      </c>
      <c r="AM560" s="10">
        <v>1005.75</v>
      </c>
      <c r="AN560" s="6">
        <v>5.4269999999999996</v>
      </c>
      <c r="AO560" s="8">
        <f t="shared" si="245"/>
        <v>247.58009536328677</v>
      </c>
      <c r="AS560" s="14">
        <f t="shared" si="254"/>
        <v>0.17833718411552335</v>
      </c>
      <c r="AT560" s="10">
        <v>441</v>
      </c>
      <c r="AU560" s="6">
        <v>13.85</v>
      </c>
      <c r="AV560" s="6">
        <f t="shared" si="251"/>
        <v>2.4699699999999982</v>
      </c>
      <c r="AW560" s="6">
        <f t="shared" si="246"/>
        <v>2.4655006000000004</v>
      </c>
      <c r="AX560" s="6">
        <f t="shared" si="252"/>
        <v>-4.4693999999978473E-3</v>
      </c>
      <c r="AY560" s="12">
        <f t="shared" si="247"/>
        <v>0.369500583136673</v>
      </c>
      <c r="BB560" s="13">
        <f t="shared" si="248"/>
        <v>1122.372042</v>
      </c>
    </row>
    <row r="561" spans="1:54" x14ac:dyDescent="0.25">
      <c r="A561" s="1">
        <v>44246</v>
      </c>
      <c r="B561" s="6">
        <v>53.05</v>
      </c>
      <c r="C561" s="6">
        <v>51.3</v>
      </c>
      <c r="D561" s="6">
        <v>54.55</v>
      </c>
      <c r="E561" s="6">
        <f t="shared" si="232"/>
        <v>46.700341064305533</v>
      </c>
      <c r="F561" s="6">
        <v>46.334473664873165</v>
      </c>
      <c r="G561" s="6">
        <v>64.55</v>
      </c>
      <c r="H561" s="6">
        <v>46.89</v>
      </c>
      <c r="I561" s="6">
        <v>50.6</v>
      </c>
      <c r="J561" s="6">
        <v>39.60790360938261</v>
      </c>
      <c r="K561" s="6">
        <f t="shared" si="233"/>
        <v>2.4499999999999957</v>
      </c>
      <c r="L561" s="7">
        <f t="shared" si="227"/>
        <v>10.992096390617391</v>
      </c>
      <c r="M561" s="6">
        <f t="shared" si="228"/>
        <v>6.1599999999999966</v>
      </c>
      <c r="N561" s="6">
        <f t="shared" si="229"/>
        <v>1.75</v>
      </c>
      <c r="O561" s="6">
        <f t="shared" si="230"/>
        <v>4.4099999999999966</v>
      </c>
      <c r="P561" s="6">
        <f t="shared" si="249"/>
        <v>7.6599999999999966</v>
      </c>
      <c r="Q561" s="6">
        <f t="shared" si="234"/>
        <v>-0.18965893569446735</v>
      </c>
      <c r="R561" s="6">
        <f t="shared" si="235"/>
        <v>-0.55552633512683514</v>
      </c>
      <c r="S561" s="6">
        <f t="shared" si="250"/>
        <v>17.659999999999997</v>
      </c>
      <c r="T561" s="6">
        <f t="shared" si="236"/>
        <v>11.5</v>
      </c>
      <c r="U561" s="4" t="str">
        <f t="shared" si="237"/>
        <v>LOWER</v>
      </c>
      <c r="V561" s="8">
        <v>1021.5</v>
      </c>
      <c r="W561" s="9">
        <f t="shared" si="238"/>
        <v>8.2155263351268317</v>
      </c>
      <c r="X561" s="6">
        <f t="shared" si="239"/>
        <v>46.74270691302182</v>
      </c>
      <c r="Y561" s="6">
        <f t="shared" si="240"/>
        <v>7.8072930869781771</v>
      </c>
      <c r="Z561" s="6">
        <f t="shared" si="241"/>
        <v>0.40823324814865458</v>
      </c>
      <c r="AA561" s="5">
        <f t="shared" si="242"/>
        <v>2</v>
      </c>
      <c r="AB561" s="5">
        <f t="shared" si="243"/>
        <v>2021</v>
      </c>
      <c r="AC561" s="5">
        <f t="shared" si="253"/>
        <v>8</v>
      </c>
      <c r="AF561" s="10">
        <v>89.06</v>
      </c>
      <c r="AG561" s="8">
        <f t="shared" si="244"/>
        <v>4126.5482245936046</v>
      </c>
      <c r="AL561" s="11">
        <f t="shared" si="231"/>
        <v>44246</v>
      </c>
      <c r="AM561" s="10">
        <v>1030.5</v>
      </c>
      <c r="AN561" s="6">
        <v>5.3822999999999999</v>
      </c>
      <c r="AO561" s="8">
        <f t="shared" si="245"/>
        <v>251.58327141795738</v>
      </c>
      <c r="AS561" s="14">
        <f t="shared" si="254"/>
        <v>0.17653929343907721</v>
      </c>
      <c r="AT561" s="10">
        <v>439</v>
      </c>
      <c r="AU561" s="6">
        <v>13.87</v>
      </c>
      <c r="AV561" s="6">
        <f t="shared" si="251"/>
        <v>2.4486000000000008</v>
      </c>
      <c r="AW561" s="6">
        <f t="shared" si="246"/>
        <v>2.5292130000000004</v>
      </c>
      <c r="AX561" s="6">
        <f t="shared" si="252"/>
        <v>8.0612999999999602E-2</v>
      </c>
      <c r="AY561" s="12">
        <f t="shared" si="247"/>
        <v>0.37564113814692535</v>
      </c>
      <c r="BB561" s="13">
        <f t="shared" si="248"/>
        <v>1130.9700599999999</v>
      </c>
    </row>
    <row r="562" spans="1:54" x14ac:dyDescent="0.25">
      <c r="A562" s="1">
        <v>44249</v>
      </c>
      <c r="B562" s="6">
        <v>53.9</v>
      </c>
      <c r="C562" s="6">
        <v>51.65</v>
      </c>
      <c r="D562" s="6">
        <v>53.15</v>
      </c>
      <c r="E562" s="6">
        <f t="shared" si="232"/>
        <v>46.870284081278989</v>
      </c>
      <c r="F562" s="6">
        <v>46.606629163638942</v>
      </c>
      <c r="G562" s="6">
        <v>64.900000000000006</v>
      </c>
      <c r="H562" s="6">
        <v>47.22</v>
      </c>
      <c r="I562" s="6">
        <v>51</v>
      </c>
      <c r="J562" s="6">
        <v>39.745481255397806</v>
      </c>
      <c r="K562" s="6">
        <f t="shared" si="233"/>
        <v>2.8999999999999986</v>
      </c>
      <c r="L562" s="7">
        <f t="shared" si="227"/>
        <v>11.254518744602194</v>
      </c>
      <c r="M562" s="6">
        <f t="shared" si="228"/>
        <v>6.68</v>
      </c>
      <c r="N562" s="6">
        <f t="shared" si="229"/>
        <v>2.25</v>
      </c>
      <c r="O562" s="6">
        <f t="shared" si="230"/>
        <v>4.43</v>
      </c>
      <c r="P562" s="6">
        <f t="shared" si="249"/>
        <v>5.93</v>
      </c>
      <c r="Q562" s="6">
        <f t="shared" si="234"/>
        <v>-0.34971591872101015</v>
      </c>
      <c r="R562" s="6">
        <f t="shared" si="235"/>
        <v>-0.6133708363610566</v>
      </c>
      <c r="S562" s="6">
        <f t="shared" si="250"/>
        <v>17.680000000000007</v>
      </c>
      <c r="T562" s="6">
        <f t="shared" si="236"/>
        <v>11.000000000000007</v>
      </c>
      <c r="U562" s="4" t="str">
        <f t="shared" si="237"/>
        <v>LOWER</v>
      </c>
      <c r="V562" s="8">
        <v>1027.5</v>
      </c>
      <c r="W562" s="9">
        <f t="shared" si="238"/>
        <v>6.5433708363610563</v>
      </c>
      <c r="X562" s="6">
        <f t="shared" si="239"/>
        <v>46.912804099750431</v>
      </c>
      <c r="Y562" s="6">
        <f t="shared" si="240"/>
        <v>6.2371959002495672</v>
      </c>
      <c r="Z562" s="6">
        <f t="shared" si="241"/>
        <v>0.30617493611148916</v>
      </c>
      <c r="AA562" s="5">
        <f t="shared" si="242"/>
        <v>2</v>
      </c>
      <c r="AB562" s="5">
        <f t="shared" si="243"/>
        <v>2021</v>
      </c>
      <c r="AC562" s="5">
        <f t="shared" si="253"/>
        <v>9</v>
      </c>
      <c r="AF562" s="10">
        <v>89.43</v>
      </c>
      <c r="AG562" s="8">
        <f t="shared" si="244"/>
        <v>4168.0308461042305</v>
      </c>
      <c r="AL562" s="11">
        <f t="shared" si="231"/>
        <v>44249</v>
      </c>
      <c r="AM562" s="10">
        <v>1034.25</v>
      </c>
      <c r="AN562" s="6">
        <v>5.4659000000000004</v>
      </c>
      <c r="AO562" s="8">
        <f t="shared" si="245"/>
        <v>256.42069592882592</v>
      </c>
      <c r="AS562" s="14">
        <f t="shared" si="254"/>
        <v>0.16769478198713367</v>
      </c>
      <c r="AT562" s="10">
        <v>438</v>
      </c>
      <c r="AU562" s="6">
        <v>13.99</v>
      </c>
      <c r="AV562" s="6">
        <f t="shared" si="251"/>
        <v>2.34605</v>
      </c>
      <c r="AW562" s="6">
        <f t="shared" si="246"/>
        <v>2.483174</v>
      </c>
      <c r="AX562" s="6">
        <f t="shared" si="252"/>
        <v>0.13712400000000002</v>
      </c>
      <c r="AY562" s="12">
        <f t="shared" si="247"/>
        <v>0.37991361081491393</v>
      </c>
      <c r="BB562" s="13">
        <f t="shared" si="248"/>
        <v>1138.68623</v>
      </c>
    </row>
    <row r="563" spans="1:54" x14ac:dyDescent="0.25">
      <c r="A563" s="1">
        <v>44250</v>
      </c>
      <c r="B563" s="6">
        <v>55.26</v>
      </c>
      <c r="C563" s="6">
        <v>53.01</v>
      </c>
      <c r="D563" s="6">
        <v>54.51</v>
      </c>
      <c r="E563" s="6">
        <f t="shared" si="232"/>
        <v>48.343123561715601</v>
      </c>
      <c r="F563" s="6">
        <v>48.137503844196424</v>
      </c>
      <c r="G563" s="6">
        <v>66.260000000000005</v>
      </c>
      <c r="H563" s="6">
        <v>48.37</v>
      </c>
      <c r="I563" s="6">
        <v>51.25</v>
      </c>
      <c r="J563" s="6">
        <v>41.184672623717368</v>
      </c>
      <c r="K563" s="6">
        <f t="shared" si="233"/>
        <v>4.009999999999998</v>
      </c>
      <c r="L563" s="7">
        <f t="shared" si="227"/>
        <v>10.065327376282632</v>
      </c>
      <c r="M563" s="6">
        <f t="shared" si="228"/>
        <v>6.8900000000000006</v>
      </c>
      <c r="N563" s="6">
        <f t="shared" si="229"/>
        <v>2.25</v>
      </c>
      <c r="O563" s="6">
        <f t="shared" si="230"/>
        <v>4.6400000000000006</v>
      </c>
      <c r="P563" s="6">
        <f t="shared" si="249"/>
        <v>6.1400000000000006</v>
      </c>
      <c r="Q563" s="6">
        <f t="shared" si="234"/>
        <v>-2.6876438284396897E-2</v>
      </c>
      <c r="R563" s="6">
        <f t="shared" si="235"/>
        <v>-0.23249615580357386</v>
      </c>
      <c r="S563" s="6">
        <f t="shared" si="250"/>
        <v>17.890000000000008</v>
      </c>
      <c r="T563" s="6">
        <f t="shared" si="236"/>
        <v>11.000000000000007</v>
      </c>
      <c r="U563" s="4" t="str">
        <f t="shared" si="237"/>
        <v>LOWER</v>
      </c>
      <c r="V563" s="8">
        <v>1061.25</v>
      </c>
      <c r="W563" s="9">
        <f t="shared" si="238"/>
        <v>6.3724961558035744</v>
      </c>
      <c r="X563" s="6">
        <f t="shared" si="239"/>
        <v>48.386979718065042</v>
      </c>
      <c r="Y563" s="6">
        <f t="shared" si="240"/>
        <v>6.1230202819349557</v>
      </c>
      <c r="Z563" s="6">
        <f t="shared" si="241"/>
        <v>0.24947587386861869</v>
      </c>
      <c r="AA563" s="5">
        <f t="shared" si="242"/>
        <v>2</v>
      </c>
      <c r="AB563" s="5">
        <f t="shared" si="243"/>
        <v>2021</v>
      </c>
      <c r="AC563" s="5">
        <f t="shared" si="253"/>
        <v>9</v>
      </c>
      <c r="AF563" s="10">
        <v>89.45</v>
      </c>
      <c r="AG563" s="8">
        <f t="shared" si="244"/>
        <v>4305.8997188633703</v>
      </c>
      <c r="AL563" s="11">
        <f t="shared" si="231"/>
        <v>44250</v>
      </c>
      <c r="AM563" s="10">
        <v>1066.75</v>
      </c>
      <c r="AN563" s="6">
        <v>5.4409000000000001</v>
      </c>
      <c r="AO563" s="8">
        <f t="shared" si="245"/>
        <v>263.26871794802014</v>
      </c>
      <c r="AS563" s="14">
        <f t="shared" si="254"/>
        <v>0.16742927515833908</v>
      </c>
      <c r="AT563" s="10">
        <v>442</v>
      </c>
      <c r="AU563" s="6">
        <v>14.21</v>
      </c>
      <c r="AV563" s="6">
        <f t="shared" si="251"/>
        <v>2.3791699999999985</v>
      </c>
      <c r="AW563" s="6">
        <f t="shared" si="246"/>
        <v>2.5131115999999984</v>
      </c>
      <c r="AX563" s="6">
        <f t="shared" si="252"/>
        <v>0.13394159999999999</v>
      </c>
      <c r="AY563" s="12">
        <f t="shared" si="247"/>
        <v>0.38364935125044353</v>
      </c>
      <c r="BB563" s="13">
        <f t="shared" si="248"/>
        <v>1168.6690619999999</v>
      </c>
    </row>
    <row r="564" spans="1:54" x14ac:dyDescent="0.25">
      <c r="A564" s="1">
        <v>44251</v>
      </c>
      <c r="B564" s="6">
        <v>57.14</v>
      </c>
      <c r="C564" s="6">
        <v>54.89</v>
      </c>
      <c r="D564" s="6">
        <v>56.39</v>
      </c>
      <c r="E564" s="6">
        <f t="shared" si="232"/>
        <v>49.997235593590567</v>
      </c>
      <c r="F564" s="6">
        <v>50.042592335556847</v>
      </c>
      <c r="G564" s="6">
        <v>68.14</v>
      </c>
      <c r="H564" s="6">
        <v>50.03</v>
      </c>
      <c r="I564" s="6">
        <v>51</v>
      </c>
      <c r="J564" s="6">
        <v>41.00296540811096</v>
      </c>
      <c r="K564" s="6">
        <f t="shared" si="233"/>
        <v>6.1400000000000006</v>
      </c>
      <c r="L564" s="7">
        <f t="shared" si="227"/>
        <v>9.9970345918890402</v>
      </c>
      <c r="M564" s="6">
        <f t="shared" si="228"/>
        <v>7.1099999999999994</v>
      </c>
      <c r="N564" s="6">
        <f t="shared" si="229"/>
        <v>2.25</v>
      </c>
      <c r="O564" s="6">
        <f t="shared" si="230"/>
        <v>4.8599999999999994</v>
      </c>
      <c r="P564" s="6">
        <f t="shared" si="249"/>
        <v>6.3599999999999994</v>
      </c>
      <c r="Q564" s="6">
        <f t="shared" si="234"/>
        <v>-3.2764406409434343E-2</v>
      </c>
      <c r="R564" s="6">
        <f t="shared" si="235"/>
        <v>1.2592335556846024E-2</v>
      </c>
      <c r="S564" s="6">
        <f t="shared" si="250"/>
        <v>18.11</v>
      </c>
      <c r="T564" s="6">
        <f t="shared" si="236"/>
        <v>11</v>
      </c>
      <c r="U564" s="4" t="str">
        <f t="shared" si="237"/>
        <v>LOWER</v>
      </c>
      <c r="V564" s="8">
        <v>1103.25</v>
      </c>
      <c r="W564" s="9">
        <f t="shared" si="238"/>
        <v>6.3474076644431534</v>
      </c>
      <c r="X564" s="6">
        <f t="shared" si="239"/>
        <v>50.04259233555684</v>
      </c>
      <c r="Y564" s="6">
        <f t="shared" si="240"/>
        <v>6.3474076644431605</v>
      </c>
      <c r="Z564" s="6">
        <f t="shared" si="241"/>
        <v>-7.1054273576010019E-15</v>
      </c>
      <c r="AA564" s="5">
        <f t="shared" si="242"/>
        <v>2</v>
      </c>
      <c r="AB564" s="5">
        <f t="shared" si="243"/>
        <v>2021</v>
      </c>
      <c r="AC564" s="5">
        <f t="shared" si="253"/>
        <v>9</v>
      </c>
      <c r="AF564" s="10">
        <v>89.66</v>
      </c>
      <c r="AG564" s="8">
        <f t="shared" si="244"/>
        <v>4486.8188288060264</v>
      </c>
      <c r="AL564" s="11">
        <f t="shared" si="231"/>
        <v>44251</v>
      </c>
      <c r="AM564" s="10">
        <v>1103.25</v>
      </c>
      <c r="AN564" s="6">
        <v>5.4062000000000001</v>
      </c>
      <c r="AO564" s="8">
        <f t="shared" si="245"/>
        <v>270.54026268448746</v>
      </c>
      <c r="AS564" s="14">
        <f t="shared" si="254"/>
        <v>0.16974496177901327</v>
      </c>
      <c r="AT564" s="10">
        <v>443</v>
      </c>
      <c r="AU564" s="6">
        <v>14.39</v>
      </c>
      <c r="AV564" s="6">
        <f t="shared" si="251"/>
        <v>2.4426300000000012</v>
      </c>
      <c r="AW564" s="6">
        <f t="shared" si="246"/>
        <v>2.5721723999999995</v>
      </c>
      <c r="AX564" s="6">
        <f t="shared" si="252"/>
        <v>0.12954239999999828</v>
      </c>
      <c r="AY564" s="12">
        <f t="shared" si="247"/>
        <v>0.39105211314070992</v>
      </c>
      <c r="BB564" s="13">
        <f t="shared" si="248"/>
        <v>1210.115918</v>
      </c>
    </row>
    <row r="565" spans="1:54" x14ac:dyDescent="0.25">
      <c r="A565" s="1">
        <v>44252</v>
      </c>
      <c r="B565" s="6">
        <v>58.46</v>
      </c>
      <c r="C565" s="6">
        <v>54.96</v>
      </c>
      <c r="D565" s="6">
        <v>56.21</v>
      </c>
      <c r="E565" s="6">
        <f t="shared" si="232"/>
        <v>49.226827249977575</v>
      </c>
      <c r="F565" s="6">
        <v>48.874591653353733</v>
      </c>
      <c r="G565" s="6">
        <v>67.959999999999994</v>
      </c>
      <c r="H565" s="6">
        <v>49.67</v>
      </c>
      <c r="I565" s="6">
        <v>51.625</v>
      </c>
      <c r="J565" s="6">
        <v>42.506042897874025</v>
      </c>
      <c r="K565" s="6">
        <f t="shared" si="233"/>
        <v>6.8350000000000009</v>
      </c>
      <c r="L565" s="7">
        <f t="shared" si="227"/>
        <v>9.1189571021259752</v>
      </c>
      <c r="M565" s="6">
        <f t="shared" si="228"/>
        <v>8.7899999999999991</v>
      </c>
      <c r="N565" s="6">
        <f t="shared" si="229"/>
        <v>3.5</v>
      </c>
      <c r="O565" s="6">
        <f t="shared" si="230"/>
        <v>5.2899999999999991</v>
      </c>
      <c r="P565" s="6">
        <f t="shared" si="249"/>
        <v>6.5399999999999991</v>
      </c>
      <c r="Q565" s="6">
        <f t="shared" si="234"/>
        <v>-0.44317275002242695</v>
      </c>
      <c r="R565" s="6">
        <f t="shared" si="235"/>
        <v>-0.79540834664626914</v>
      </c>
      <c r="S565" s="6">
        <f t="shared" si="250"/>
        <v>18.289999999999992</v>
      </c>
      <c r="T565" s="6">
        <f t="shared" si="236"/>
        <v>9.4999999999999929</v>
      </c>
      <c r="U565" s="4" t="str">
        <f t="shared" si="237"/>
        <v>LOWER</v>
      </c>
      <c r="V565" s="8">
        <v>1077.5</v>
      </c>
      <c r="W565" s="9">
        <f t="shared" si="238"/>
        <v>7.3354083466462683</v>
      </c>
      <c r="X565" s="6">
        <f t="shared" si="239"/>
        <v>49.271485089053812</v>
      </c>
      <c r="Y565" s="6">
        <f t="shared" si="240"/>
        <v>6.9385149109461892</v>
      </c>
      <c r="Z565" s="6">
        <f t="shared" si="241"/>
        <v>0.39689343570007907</v>
      </c>
      <c r="AA565" s="5">
        <f t="shared" si="242"/>
        <v>2</v>
      </c>
      <c r="AB565" s="5">
        <f t="shared" si="243"/>
        <v>2021</v>
      </c>
      <c r="AC565" s="5">
        <f t="shared" si="253"/>
        <v>9</v>
      </c>
      <c r="AF565" s="10">
        <v>89.75</v>
      </c>
      <c r="AG565" s="8">
        <f t="shared" si="244"/>
        <v>4386.4946008884972</v>
      </c>
      <c r="AL565" s="11">
        <f t="shared" si="231"/>
        <v>44252</v>
      </c>
      <c r="AM565" s="10">
        <v>1086.25</v>
      </c>
      <c r="AN565" s="6">
        <v>5.5308000000000002</v>
      </c>
      <c r="AO565" s="8">
        <f t="shared" si="245"/>
        <v>272.51072973053886</v>
      </c>
      <c r="AS565" s="14">
        <f t="shared" si="254"/>
        <v>0.17852357494722018</v>
      </c>
      <c r="AT565" s="10">
        <v>439</v>
      </c>
      <c r="AU565" s="6">
        <v>14.21</v>
      </c>
      <c r="AV565" s="6">
        <f t="shared" si="251"/>
        <v>2.5368199999999987</v>
      </c>
      <c r="AW565" s="6">
        <f t="shared" si="246"/>
        <v>2.8095235999999986</v>
      </c>
      <c r="AX565" s="6">
        <f t="shared" si="252"/>
        <v>0.27270359999999982</v>
      </c>
      <c r="AY565" s="12">
        <f t="shared" si="247"/>
        <v>0.39867640612905325</v>
      </c>
      <c r="BB565" s="13">
        <f t="shared" si="248"/>
        <v>1211.6591519999999</v>
      </c>
    </row>
    <row r="566" spans="1:54" x14ac:dyDescent="0.25">
      <c r="A566" s="1">
        <v>44253</v>
      </c>
      <c r="B566" s="6">
        <v>58.84</v>
      </c>
      <c r="C566" s="6">
        <v>55.34</v>
      </c>
      <c r="D566" s="6">
        <v>56.59</v>
      </c>
      <c r="E566" s="6">
        <f t="shared" si="232"/>
        <v>48.977577491749834</v>
      </c>
      <c r="F566" s="6">
        <v>48.817892591110862</v>
      </c>
      <c r="G566" s="6">
        <v>68.34</v>
      </c>
      <c r="H566" s="6">
        <v>49.94</v>
      </c>
      <c r="I566" s="6">
        <v>51.125</v>
      </c>
      <c r="J566" s="6">
        <v>41.900215197445512</v>
      </c>
      <c r="K566" s="6">
        <f t="shared" si="233"/>
        <v>7.7150000000000034</v>
      </c>
      <c r="L566" s="7">
        <f t="shared" si="227"/>
        <v>9.2247848025544883</v>
      </c>
      <c r="M566" s="6">
        <f t="shared" si="228"/>
        <v>8.9000000000000057</v>
      </c>
      <c r="N566" s="6">
        <f t="shared" si="229"/>
        <v>3.5</v>
      </c>
      <c r="O566" s="6">
        <f t="shared" si="230"/>
        <v>5.4000000000000057</v>
      </c>
      <c r="P566" s="6">
        <f t="shared" si="249"/>
        <v>6.6500000000000057</v>
      </c>
      <c r="Q566" s="6">
        <f t="shared" si="234"/>
        <v>-0.96242250825016384</v>
      </c>
      <c r="R566" s="6">
        <f t="shared" si="235"/>
        <v>-1.1221074088891356</v>
      </c>
      <c r="S566" s="6">
        <f t="shared" si="250"/>
        <v>18.400000000000006</v>
      </c>
      <c r="T566" s="6">
        <f t="shared" si="236"/>
        <v>9.5</v>
      </c>
      <c r="U566" s="4" t="str">
        <f t="shared" si="237"/>
        <v>LOWER</v>
      </c>
      <c r="V566" s="8">
        <v>1076.25</v>
      </c>
      <c r="W566" s="9">
        <f t="shared" si="238"/>
        <v>7.7721074088891413</v>
      </c>
      <c r="X566" s="6">
        <f t="shared" si="239"/>
        <v>49.022009215185186</v>
      </c>
      <c r="Y566" s="6">
        <f t="shared" si="240"/>
        <v>7.5679907848148176</v>
      </c>
      <c r="Z566" s="6">
        <f t="shared" si="241"/>
        <v>0.20411662407432374</v>
      </c>
      <c r="AA566" s="5">
        <f t="shared" si="242"/>
        <v>2</v>
      </c>
      <c r="AB566" s="5">
        <f t="shared" si="243"/>
        <v>2021</v>
      </c>
      <c r="AC566" s="5">
        <f t="shared" si="253"/>
        <v>9</v>
      </c>
      <c r="AF566" s="10">
        <v>89.82</v>
      </c>
      <c r="AG566" s="8">
        <f t="shared" si="244"/>
        <v>4384.8231125335769</v>
      </c>
      <c r="AL566" s="11">
        <f t="shared" si="231"/>
        <v>44253</v>
      </c>
      <c r="AM566" s="10">
        <v>1080.75</v>
      </c>
      <c r="AN566" s="6">
        <v>5.5986000000000002</v>
      </c>
      <c r="AO566" s="8">
        <f t="shared" si="245"/>
        <v>274.45462079213581</v>
      </c>
      <c r="AS566" s="14">
        <f t="shared" si="254"/>
        <v>0.18082957746478867</v>
      </c>
      <c r="AT566" s="10">
        <v>438</v>
      </c>
      <c r="AU566" s="6">
        <v>14.2</v>
      </c>
      <c r="AV566" s="6">
        <f t="shared" si="251"/>
        <v>2.5677799999999991</v>
      </c>
      <c r="AW566" s="6">
        <f t="shared" si="246"/>
        <v>2.8395943999999993</v>
      </c>
      <c r="AX566" s="6">
        <f t="shared" si="252"/>
        <v>0.27181440000000023</v>
      </c>
      <c r="AY566" s="12">
        <f t="shared" si="247"/>
        <v>0.40077823729950263</v>
      </c>
      <c r="BB566" s="13">
        <f t="shared" si="248"/>
        <v>1220.0367080000001</v>
      </c>
    </row>
    <row r="567" spans="1:54" x14ac:dyDescent="0.25">
      <c r="A567" s="1">
        <v>44256</v>
      </c>
      <c r="B567" s="6">
        <v>56.73</v>
      </c>
      <c r="C567" s="6">
        <v>53.23</v>
      </c>
      <c r="D567" s="6">
        <v>54.48</v>
      </c>
      <c r="E567" s="6">
        <f t="shared" si="232"/>
        <v>48.784975405846588</v>
      </c>
      <c r="F567" s="6">
        <v>48.727174091522265</v>
      </c>
      <c r="G567" s="6">
        <v>66.23</v>
      </c>
      <c r="H567" s="6">
        <v>49.23</v>
      </c>
      <c r="I567" s="6">
        <v>50.625</v>
      </c>
      <c r="J567" s="6">
        <v>41.097381934461851</v>
      </c>
      <c r="K567" s="6">
        <f t="shared" si="233"/>
        <v>6.1049999999999969</v>
      </c>
      <c r="L567" s="7">
        <f t="shared" si="227"/>
        <v>9.5276180655381495</v>
      </c>
      <c r="M567" s="6">
        <f t="shared" si="228"/>
        <v>7.5</v>
      </c>
      <c r="N567" s="6">
        <f t="shared" si="229"/>
        <v>3.5</v>
      </c>
      <c r="O567" s="6">
        <f t="shared" si="230"/>
        <v>4</v>
      </c>
      <c r="P567" s="6">
        <f t="shared" si="249"/>
        <v>5.25</v>
      </c>
      <c r="Q567" s="6">
        <f t="shared" si="234"/>
        <v>-0.44502459415340923</v>
      </c>
      <c r="R567" s="6">
        <f t="shared" si="235"/>
        <v>-0.50282590847773179</v>
      </c>
      <c r="S567" s="6">
        <f t="shared" si="250"/>
        <v>17.000000000000007</v>
      </c>
      <c r="T567" s="6">
        <f t="shared" si="236"/>
        <v>9.5000000000000071</v>
      </c>
      <c r="U567" s="4" t="str">
        <f t="shared" si="237"/>
        <v>LOWER</v>
      </c>
      <c r="V567" s="8">
        <v>1074.25</v>
      </c>
      <c r="W567" s="9">
        <f t="shared" si="238"/>
        <v>5.7528259084777318</v>
      </c>
      <c r="X567" s="6">
        <f t="shared" si="239"/>
        <v>48.829232403559431</v>
      </c>
      <c r="Y567" s="6">
        <f t="shared" si="240"/>
        <v>5.6507675964405664</v>
      </c>
      <c r="Z567" s="6">
        <f t="shared" si="241"/>
        <v>0.10205831203716542</v>
      </c>
      <c r="AA567" s="5">
        <f t="shared" si="242"/>
        <v>3</v>
      </c>
      <c r="AB567" s="5">
        <f t="shared" si="243"/>
        <v>2021</v>
      </c>
      <c r="AC567" s="5">
        <f t="shared" si="253"/>
        <v>10</v>
      </c>
      <c r="AF567" s="10">
        <v>90.08</v>
      </c>
      <c r="AG567" s="8">
        <f t="shared" si="244"/>
        <v>4389.3438421643259</v>
      </c>
      <c r="AL567" s="11">
        <f t="shared" si="231"/>
        <v>44256</v>
      </c>
      <c r="AM567" s="10">
        <v>1076.5</v>
      </c>
      <c r="AN567" s="6">
        <v>5.6417999999999999</v>
      </c>
      <c r="AO567" s="8">
        <f t="shared" si="245"/>
        <v>275.48476337440155</v>
      </c>
      <c r="AS567" s="14">
        <f t="shared" si="254"/>
        <v>0.1591845280340666</v>
      </c>
      <c r="AT567" s="10">
        <v>430</v>
      </c>
      <c r="AU567" s="6">
        <v>14.09</v>
      </c>
      <c r="AV567" s="6">
        <f t="shared" si="251"/>
        <v>2.2429099999999984</v>
      </c>
      <c r="AW567" s="6">
        <f t="shared" si="246"/>
        <v>2.519661799999998</v>
      </c>
      <c r="AX567" s="6">
        <f t="shared" si="252"/>
        <v>0.27675179999999955</v>
      </c>
      <c r="AY567" s="12">
        <f t="shared" si="247"/>
        <v>0.39644292548085963</v>
      </c>
      <c r="BB567" s="13">
        <f t="shared" si="248"/>
        <v>1173.5192259999999</v>
      </c>
    </row>
    <row r="568" spans="1:54" x14ac:dyDescent="0.25">
      <c r="A568" s="1">
        <v>44257</v>
      </c>
      <c r="B568" s="6">
        <v>57.16</v>
      </c>
      <c r="C568" s="6">
        <v>53.66</v>
      </c>
      <c r="D568" s="6">
        <v>54.91</v>
      </c>
      <c r="E568" s="6">
        <f t="shared" si="232"/>
        <v>49.328793060161644</v>
      </c>
      <c r="F568" s="6">
        <v>49.974553460865408</v>
      </c>
      <c r="G568" s="6">
        <v>66.66</v>
      </c>
      <c r="H568" s="6">
        <v>49.66</v>
      </c>
      <c r="I568" s="6">
        <v>50.125</v>
      </c>
      <c r="J568" s="6">
        <v>40.696985272673579</v>
      </c>
      <c r="K568" s="6">
        <f t="shared" si="233"/>
        <v>7.0349999999999966</v>
      </c>
      <c r="L568" s="7">
        <f t="shared" si="227"/>
        <v>9.4280147273264205</v>
      </c>
      <c r="M568" s="6">
        <f t="shared" si="228"/>
        <v>7.5</v>
      </c>
      <c r="N568" s="6">
        <f t="shared" si="229"/>
        <v>3.5</v>
      </c>
      <c r="O568" s="6">
        <f t="shared" si="230"/>
        <v>4</v>
      </c>
      <c r="P568" s="6">
        <f t="shared" si="249"/>
        <v>5.25</v>
      </c>
      <c r="Q568" s="6">
        <f t="shared" si="234"/>
        <v>-0.33120693983835281</v>
      </c>
      <c r="R568" s="6">
        <f t="shared" si="235"/>
        <v>0.31455346086541169</v>
      </c>
      <c r="S568" s="6">
        <f t="shared" si="250"/>
        <v>17</v>
      </c>
      <c r="T568" s="6">
        <f t="shared" si="236"/>
        <v>9.5</v>
      </c>
      <c r="U568" s="4" t="str">
        <f t="shared" si="237"/>
        <v>LOWER</v>
      </c>
      <c r="V568" s="8">
        <v>1101.75</v>
      </c>
      <c r="W568" s="9">
        <f t="shared" si="238"/>
        <v>4.9354465391345883</v>
      </c>
      <c r="X568" s="6">
        <f t="shared" si="239"/>
        <v>49.373543401090977</v>
      </c>
      <c r="Y568" s="6">
        <f t="shared" si="240"/>
        <v>5.5364565989090195</v>
      </c>
      <c r="Z568" s="6">
        <f t="shared" si="241"/>
        <v>-0.60101005977443123</v>
      </c>
      <c r="AA568" s="5">
        <f t="shared" si="242"/>
        <v>3</v>
      </c>
      <c r="AB568" s="5">
        <f t="shared" si="243"/>
        <v>2021</v>
      </c>
      <c r="AC568" s="5">
        <f t="shared" si="253"/>
        <v>10</v>
      </c>
      <c r="AF568" s="10">
        <v>90.15</v>
      </c>
      <c r="AG568" s="8">
        <f t="shared" si="244"/>
        <v>4505.2059944970169</v>
      </c>
      <c r="AL568" s="11">
        <f t="shared" si="231"/>
        <v>44257</v>
      </c>
      <c r="AM568" s="10">
        <v>1088.5</v>
      </c>
      <c r="AN568" s="6">
        <v>5.6760999999999999</v>
      </c>
      <c r="AO568" s="8">
        <f t="shared" si="245"/>
        <v>280.24916969893252</v>
      </c>
      <c r="AS568" s="14">
        <f t="shared" si="254"/>
        <v>0.15144793850454216</v>
      </c>
      <c r="AT568" s="10">
        <v>434</v>
      </c>
      <c r="AU568" s="6">
        <v>14.31</v>
      </c>
      <c r="AV568" s="6">
        <f t="shared" si="251"/>
        <v>2.1672199999999986</v>
      </c>
      <c r="AW568" s="6">
        <f t="shared" si="246"/>
        <v>2.4429655999999991</v>
      </c>
      <c r="AX568" s="6">
        <f t="shared" si="252"/>
        <v>0.27574560000000048</v>
      </c>
      <c r="AY568" s="12">
        <f t="shared" si="247"/>
        <v>0.39603428019177195</v>
      </c>
      <c r="BB568" s="13">
        <f t="shared" si="248"/>
        <v>1182.9990919999998</v>
      </c>
    </row>
    <row r="569" spans="1:54" x14ac:dyDescent="0.25">
      <c r="A569" s="1">
        <v>44258</v>
      </c>
      <c r="B569" s="6">
        <v>57.28</v>
      </c>
      <c r="C569" s="6">
        <v>56.28</v>
      </c>
      <c r="D569" s="6">
        <v>55.03</v>
      </c>
      <c r="E569" s="6">
        <f t="shared" si="232"/>
        <v>49.849951645546909</v>
      </c>
      <c r="F569" s="6">
        <v>49.849815523931092</v>
      </c>
      <c r="G569" s="6">
        <v>66.78</v>
      </c>
      <c r="H569" s="6">
        <v>49.78</v>
      </c>
      <c r="I569" s="6">
        <v>50.125</v>
      </c>
      <c r="J569" s="6">
        <v>41.214294885950672</v>
      </c>
      <c r="K569" s="6">
        <f t="shared" si="233"/>
        <v>7.1550000000000011</v>
      </c>
      <c r="L569" s="7">
        <f t="shared" si="227"/>
        <v>8.9107051140493283</v>
      </c>
      <c r="M569" s="6">
        <f t="shared" si="228"/>
        <v>7.5</v>
      </c>
      <c r="N569" s="6">
        <f t="shared" si="229"/>
        <v>1</v>
      </c>
      <c r="O569" s="6">
        <f t="shared" si="230"/>
        <v>6.5</v>
      </c>
      <c r="P569" s="6">
        <f t="shared" si="249"/>
        <v>5.25</v>
      </c>
      <c r="Q569" s="6">
        <f t="shared" si="234"/>
        <v>6.9951645546908026E-2</v>
      </c>
      <c r="R569" s="6">
        <f t="shared" si="235"/>
        <v>6.9815523931090695E-2</v>
      </c>
      <c r="S569" s="6">
        <f t="shared" si="250"/>
        <v>17</v>
      </c>
      <c r="T569" s="6">
        <f t="shared" si="236"/>
        <v>9.5</v>
      </c>
      <c r="U569" s="4" t="str">
        <f t="shared" si="237"/>
        <v>LOWER</v>
      </c>
      <c r="V569" s="8">
        <v>1099</v>
      </c>
      <c r="W569" s="9">
        <f t="shared" si="238"/>
        <v>5.1801844760689093</v>
      </c>
      <c r="X569" s="6">
        <f t="shared" si="239"/>
        <v>49.89517477372538</v>
      </c>
      <c r="Y569" s="6">
        <f t="shared" si="240"/>
        <v>5.1348252262746215</v>
      </c>
      <c r="Z569" s="6">
        <f t="shared" si="241"/>
        <v>4.5359249794287848E-2</v>
      </c>
      <c r="AA569" s="5">
        <f t="shared" si="242"/>
        <v>3</v>
      </c>
      <c r="AB569" s="5">
        <f t="shared" si="243"/>
        <v>2021</v>
      </c>
      <c r="AC569" s="5">
        <f t="shared" si="253"/>
        <v>10</v>
      </c>
      <c r="AF569" s="10">
        <v>90.22</v>
      </c>
      <c r="AG569" s="8">
        <f t="shared" si="244"/>
        <v>4497.4503565690629</v>
      </c>
      <c r="AL569" s="11">
        <f t="shared" si="231"/>
        <v>44258</v>
      </c>
      <c r="AM569" s="10">
        <v>1100</v>
      </c>
      <c r="AN569" s="6">
        <v>5.6193</v>
      </c>
      <c r="AO569" s="8">
        <f t="shared" si="245"/>
        <v>280.37595560599505</v>
      </c>
      <c r="AS569" s="14">
        <f t="shared" si="254"/>
        <v>0.17203786816269273</v>
      </c>
      <c r="AT569" s="10">
        <v>431</v>
      </c>
      <c r="AU569" s="6">
        <v>14.26</v>
      </c>
      <c r="AV569" s="6">
        <f t="shared" si="251"/>
        <v>2.4532599999999984</v>
      </c>
      <c r="AW569" s="6">
        <f t="shared" si="246"/>
        <v>2.4362247999999997</v>
      </c>
      <c r="AX569" s="6">
        <f t="shared" si="252"/>
        <v>-1.7035199999998696E-2</v>
      </c>
      <c r="AY569" s="12">
        <f t="shared" si="247"/>
        <v>0.39819705696762853</v>
      </c>
      <c r="BB569" s="13">
        <f t="shared" si="248"/>
        <v>1240.7601359999999</v>
      </c>
    </row>
    <row r="570" spans="1:54" x14ac:dyDescent="0.25">
      <c r="A570" s="1">
        <v>44259</v>
      </c>
      <c r="B570" s="6">
        <v>58.21</v>
      </c>
      <c r="C570" s="6">
        <v>57.21</v>
      </c>
      <c r="D570" s="6">
        <v>55.96</v>
      </c>
      <c r="E570" s="6">
        <f t="shared" si="232"/>
        <v>51.118859505615376</v>
      </c>
      <c r="F570" s="6">
        <v>51.108534705722796</v>
      </c>
      <c r="G570" s="6">
        <v>67.709999999999994</v>
      </c>
      <c r="H570" s="6">
        <v>50.71</v>
      </c>
      <c r="I570" s="6">
        <v>50.375</v>
      </c>
      <c r="J570" s="6">
        <v>41.667868183415997</v>
      </c>
      <c r="K570" s="6">
        <f t="shared" si="233"/>
        <v>7.8350000000000009</v>
      </c>
      <c r="L570" s="7">
        <f t="shared" si="227"/>
        <v>8.7071318165840026</v>
      </c>
      <c r="M570" s="6">
        <f t="shared" si="228"/>
        <v>7.5</v>
      </c>
      <c r="N570" s="6">
        <f t="shared" si="229"/>
        <v>1</v>
      </c>
      <c r="O570" s="6">
        <f t="shared" si="230"/>
        <v>6.5</v>
      </c>
      <c r="P570" s="6">
        <f t="shared" si="249"/>
        <v>5.25</v>
      </c>
      <c r="Q570" s="6">
        <f t="shared" si="234"/>
        <v>0.40885950561537499</v>
      </c>
      <c r="R570" s="6">
        <f t="shared" si="235"/>
        <v>0.39853470572279548</v>
      </c>
      <c r="S570" s="6">
        <f t="shared" si="250"/>
        <v>16.999999999999993</v>
      </c>
      <c r="T570" s="6">
        <f t="shared" si="236"/>
        <v>9.4999999999999929</v>
      </c>
      <c r="U570" s="4" t="str">
        <f t="shared" si="237"/>
        <v>LOWER</v>
      </c>
      <c r="V570" s="8">
        <v>1126.75</v>
      </c>
      <c r="W570" s="9">
        <f t="shared" si="238"/>
        <v>4.8514652942772045</v>
      </c>
      <c r="X570" s="6">
        <f t="shared" si="239"/>
        <v>51.16523376796566</v>
      </c>
      <c r="Y570" s="6">
        <f t="shared" si="240"/>
        <v>4.7947662320343412</v>
      </c>
      <c r="Z570" s="6">
        <f t="shared" si="241"/>
        <v>5.6699062242863363E-2</v>
      </c>
      <c r="AA570" s="5">
        <f t="shared" si="242"/>
        <v>3</v>
      </c>
      <c r="AB570" s="5">
        <f t="shared" si="243"/>
        <v>2021</v>
      </c>
      <c r="AC570" s="5">
        <f t="shared" si="253"/>
        <v>10</v>
      </c>
      <c r="AF570" s="10">
        <v>90.29</v>
      </c>
      <c r="AG570" s="8">
        <f t="shared" si="244"/>
        <v>4614.5895985797115</v>
      </c>
      <c r="AL570" s="11">
        <f t="shared" si="231"/>
        <v>44259</v>
      </c>
      <c r="AM570" s="10">
        <v>1128</v>
      </c>
      <c r="AN570" s="6">
        <v>5.6692999999999998</v>
      </c>
      <c r="AO570" s="8">
        <f t="shared" si="245"/>
        <v>290.07105980072777</v>
      </c>
      <c r="AS570" s="14">
        <f t="shared" si="254"/>
        <v>0.17390272918124566</v>
      </c>
      <c r="AT570" s="10">
        <v>429</v>
      </c>
      <c r="AU570" s="6">
        <v>14.29</v>
      </c>
      <c r="AV570" s="6">
        <f t="shared" si="251"/>
        <v>2.4850700000000003</v>
      </c>
      <c r="AW570" s="6">
        <f t="shared" si="246"/>
        <v>2.4658586000000007</v>
      </c>
      <c r="AX570" s="6">
        <f t="shared" si="252"/>
        <v>-1.9211399999999657E-2</v>
      </c>
      <c r="AY570" s="12">
        <f t="shared" si="247"/>
        <v>0.40318149285433935</v>
      </c>
      <c r="BB570" s="13">
        <f t="shared" si="248"/>
        <v>1261.2631019999999</v>
      </c>
    </row>
    <row r="571" spans="1:54" x14ac:dyDescent="0.25">
      <c r="A571" s="1">
        <v>44260</v>
      </c>
      <c r="B571" s="6">
        <v>59.3</v>
      </c>
      <c r="C571" s="6">
        <v>58.3</v>
      </c>
      <c r="D571" s="6">
        <v>57.05</v>
      </c>
      <c r="E571" s="6">
        <f t="shared" si="232"/>
        <v>52.387767365683843</v>
      </c>
      <c r="F571" s="6">
        <v>52.843526010354616</v>
      </c>
      <c r="G571" s="6">
        <v>68.8</v>
      </c>
      <c r="H571" s="6">
        <v>51.8</v>
      </c>
      <c r="I571" s="6">
        <v>50.625</v>
      </c>
      <c r="J571" s="6">
        <v>41.638721937887453</v>
      </c>
      <c r="K571" s="6">
        <f t="shared" si="233"/>
        <v>8.6749999999999972</v>
      </c>
      <c r="L571" s="7">
        <f t="shared" si="227"/>
        <v>8.9862780621125466</v>
      </c>
      <c r="M571" s="6">
        <f t="shared" si="228"/>
        <v>7.5</v>
      </c>
      <c r="N571" s="6">
        <f t="shared" si="229"/>
        <v>1</v>
      </c>
      <c r="O571" s="6">
        <f t="shared" si="230"/>
        <v>6.5</v>
      </c>
      <c r="P571" s="6">
        <f t="shared" si="249"/>
        <v>5.25</v>
      </c>
      <c r="Q571" s="6">
        <f t="shared" si="234"/>
        <v>0.58776736568384536</v>
      </c>
      <c r="R571" s="6">
        <f t="shared" si="235"/>
        <v>1.0435260103546184</v>
      </c>
      <c r="S571" s="6">
        <f t="shared" si="250"/>
        <v>17</v>
      </c>
      <c r="T571" s="6">
        <f t="shared" si="236"/>
        <v>9.5</v>
      </c>
      <c r="U571" s="4" t="str">
        <f t="shared" si="237"/>
        <v>LOWER</v>
      </c>
      <c r="V571" s="8">
        <v>1165</v>
      </c>
      <c r="W571" s="9">
        <f t="shared" si="238"/>
        <v>4.2064739896453816</v>
      </c>
      <c r="X571" s="6">
        <f t="shared" si="239"/>
        <v>52.435292762205947</v>
      </c>
      <c r="Y571" s="6">
        <f t="shared" si="240"/>
        <v>4.6147072377940503</v>
      </c>
      <c r="Z571" s="6">
        <f t="shared" si="241"/>
        <v>-0.40823324814866879</v>
      </c>
      <c r="AA571" s="5">
        <f t="shared" si="242"/>
        <v>3</v>
      </c>
      <c r="AB571" s="5">
        <f t="shared" si="243"/>
        <v>2021</v>
      </c>
      <c r="AC571" s="5">
        <f t="shared" si="253"/>
        <v>10</v>
      </c>
      <c r="AF571" s="10">
        <v>90.179000000000002</v>
      </c>
      <c r="AG571" s="8">
        <f t="shared" si="244"/>
        <v>4765.3763320877688</v>
      </c>
      <c r="AL571" s="11">
        <f t="shared" si="231"/>
        <v>44260</v>
      </c>
      <c r="AM571" s="10">
        <v>1156</v>
      </c>
      <c r="AN571" s="6">
        <v>5.6908000000000003</v>
      </c>
      <c r="AO571" s="8">
        <f t="shared" si="245"/>
        <v>298.39876405116161</v>
      </c>
      <c r="AS571" s="14">
        <f t="shared" si="254"/>
        <v>0.16892955801104956</v>
      </c>
      <c r="AT571" s="10">
        <v>430</v>
      </c>
      <c r="AU571" s="6">
        <v>14.48</v>
      </c>
      <c r="AV571" s="6">
        <f t="shared" si="251"/>
        <v>2.4460999999999977</v>
      </c>
      <c r="AW571" s="6">
        <f t="shared" si="246"/>
        <v>2.4243379999999988</v>
      </c>
      <c r="AX571" s="6">
        <f t="shared" si="252"/>
        <v>-2.1761999999998949E-2</v>
      </c>
      <c r="AY571" s="12">
        <f t="shared" si="247"/>
        <v>0.40709143289659744</v>
      </c>
      <c r="BB571" s="13">
        <f t="shared" si="248"/>
        <v>1285.2934599999999</v>
      </c>
    </row>
    <row r="572" spans="1:54" x14ac:dyDescent="0.25">
      <c r="A572" s="1">
        <v>44263</v>
      </c>
      <c r="B572" s="6">
        <v>59.96</v>
      </c>
      <c r="C572" s="6">
        <v>58.96</v>
      </c>
      <c r="D572" s="6">
        <v>57.71</v>
      </c>
      <c r="E572" s="6">
        <f t="shared" si="232"/>
        <v>54.098527069883296</v>
      </c>
      <c r="F572" s="6">
        <v>54.544497877640708</v>
      </c>
      <c r="G572" s="6">
        <v>69.459999999999994</v>
      </c>
      <c r="H572" s="6">
        <v>52.46</v>
      </c>
      <c r="I572" s="6">
        <v>51.625</v>
      </c>
      <c r="J572" s="6">
        <v>42.906203885810129</v>
      </c>
      <c r="K572" s="6">
        <f t="shared" si="233"/>
        <v>8.3350000000000009</v>
      </c>
      <c r="L572" s="7">
        <f t="shared" si="227"/>
        <v>8.7187961141898711</v>
      </c>
      <c r="M572" s="6">
        <f t="shared" si="228"/>
        <v>7.5</v>
      </c>
      <c r="N572" s="6">
        <f t="shared" si="229"/>
        <v>1</v>
      </c>
      <c r="O572" s="6">
        <f t="shared" si="230"/>
        <v>6.5</v>
      </c>
      <c r="P572" s="6">
        <f t="shared" si="249"/>
        <v>5.25</v>
      </c>
      <c r="Q572" s="6">
        <f t="shared" si="234"/>
        <v>1.6385270698832954</v>
      </c>
      <c r="R572" s="6">
        <f t="shared" si="235"/>
        <v>2.0844978776407075</v>
      </c>
      <c r="S572" s="6">
        <f t="shared" si="250"/>
        <v>16.999999999999993</v>
      </c>
      <c r="T572" s="6">
        <f t="shared" si="236"/>
        <v>9.4999999999999929</v>
      </c>
      <c r="U572" s="4" t="str">
        <f t="shared" si="237"/>
        <v>LOWER</v>
      </c>
      <c r="V572" s="8">
        <v>1202.5</v>
      </c>
      <c r="W572" s="9">
        <f t="shared" si="238"/>
        <v>3.1655021223592925</v>
      </c>
      <c r="X572" s="6">
        <f t="shared" si="239"/>
        <v>54.147604441940608</v>
      </c>
      <c r="Y572" s="6">
        <f t="shared" si="240"/>
        <v>3.5623955580593929</v>
      </c>
      <c r="Z572" s="6">
        <f t="shared" si="241"/>
        <v>-0.39689343570010038</v>
      </c>
      <c r="AA572" s="5">
        <f t="shared" si="242"/>
        <v>3</v>
      </c>
      <c r="AB572" s="5">
        <f t="shared" si="243"/>
        <v>2021</v>
      </c>
      <c r="AC572" s="5">
        <f t="shared" si="253"/>
        <v>11</v>
      </c>
      <c r="AF572" s="10">
        <v>90.49</v>
      </c>
      <c r="AG572" s="8">
        <f t="shared" si="244"/>
        <v>4935.7316129477067</v>
      </c>
      <c r="AL572" s="11">
        <f t="shared" si="231"/>
        <v>44263</v>
      </c>
      <c r="AM572" s="10">
        <v>1193.75</v>
      </c>
      <c r="AN572" s="6">
        <v>5.8754999999999997</v>
      </c>
      <c r="AO572" s="8">
        <f t="shared" si="245"/>
        <v>318.14424989862204</v>
      </c>
      <c r="AS572" s="14">
        <f t="shared" si="254"/>
        <v>0.16779063360881533</v>
      </c>
      <c r="AT572" s="10">
        <v>428</v>
      </c>
      <c r="AU572" s="6">
        <v>14.52</v>
      </c>
      <c r="AV572" s="6">
        <f t="shared" si="251"/>
        <v>2.4363199999999985</v>
      </c>
      <c r="AW572" s="6">
        <f t="shared" si="246"/>
        <v>2.4130135999999993</v>
      </c>
      <c r="AX572" s="6">
        <f t="shared" si="252"/>
        <v>-2.3306399999999172E-2</v>
      </c>
      <c r="AY572" s="12">
        <f t="shared" si="247"/>
        <v>0.4108937219006028</v>
      </c>
      <c r="BB572" s="13">
        <f t="shared" si="248"/>
        <v>1299.8439519999999</v>
      </c>
    </row>
    <row r="573" spans="1:54" x14ac:dyDescent="0.25">
      <c r="A573" s="1">
        <v>44264</v>
      </c>
      <c r="B573" s="6">
        <v>61.05</v>
      </c>
      <c r="C573" s="6">
        <v>60.05</v>
      </c>
      <c r="D573" s="6">
        <v>58.8</v>
      </c>
      <c r="E573" s="6">
        <f t="shared" si="232"/>
        <v>55.265469119767687</v>
      </c>
      <c r="F573" s="6">
        <v>55.111488500069406</v>
      </c>
      <c r="G573" s="6">
        <v>72.55</v>
      </c>
      <c r="H573" s="6">
        <v>53.55</v>
      </c>
      <c r="I573" s="6">
        <v>51.625</v>
      </c>
      <c r="J573" s="6">
        <v>43.187737714228668</v>
      </c>
      <c r="K573" s="6">
        <f t="shared" si="233"/>
        <v>9.4249999999999972</v>
      </c>
      <c r="L573" s="7">
        <f t="shared" si="227"/>
        <v>8.4372622857713324</v>
      </c>
      <c r="M573" s="6">
        <f t="shared" si="228"/>
        <v>7.5</v>
      </c>
      <c r="N573" s="6">
        <f t="shared" si="229"/>
        <v>1</v>
      </c>
      <c r="O573" s="6">
        <f t="shared" si="230"/>
        <v>6.5</v>
      </c>
      <c r="P573" s="6">
        <f t="shared" si="249"/>
        <v>5.25</v>
      </c>
      <c r="Q573" s="6">
        <f t="shared" si="234"/>
        <v>1.7154691197676897</v>
      </c>
      <c r="R573" s="6">
        <f t="shared" si="235"/>
        <v>1.5614885000694088</v>
      </c>
      <c r="S573" s="6">
        <f t="shared" si="250"/>
        <v>19</v>
      </c>
      <c r="T573" s="6">
        <f t="shared" si="236"/>
        <v>11.5</v>
      </c>
      <c r="U573" s="4" t="str">
        <f t="shared" si="237"/>
        <v>LOWER</v>
      </c>
      <c r="V573" s="8">
        <v>1215</v>
      </c>
      <c r="W573" s="9">
        <f t="shared" si="238"/>
        <v>3.6885114999305912</v>
      </c>
      <c r="X573" s="6">
        <f t="shared" si="239"/>
        <v>55.31560512414373</v>
      </c>
      <c r="Y573" s="6">
        <f t="shared" si="240"/>
        <v>3.4843948758562675</v>
      </c>
      <c r="Z573" s="6">
        <f t="shared" si="241"/>
        <v>0.20411662407432374</v>
      </c>
      <c r="AA573" s="5">
        <f t="shared" si="242"/>
        <v>3</v>
      </c>
      <c r="AB573" s="5">
        <f t="shared" si="243"/>
        <v>2021</v>
      </c>
      <c r="AC573" s="5">
        <f t="shared" si="253"/>
        <v>11</v>
      </c>
      <c r="AF573" s="10">
        <v>90.454999999999998</v>
      </c>
      <c r="AG573" s="8">
        <f t="shared" si="244"/>
        <v>4985.109692273777</v>
      </c>
      <c r="AL573" s="11">
        <f t="shared" si="231"/>
        <v>44264</v>
      </c>
      <c r="AM573" s="10">
        <v>1219.5</v>
      </c>
      <c r="AN573" s="6">
        <v>5.8025000000000002</v>
      </c>
      <c r="AO573" s="8">
        <f t="shared" si="245"/>
        <v>320.96879873284405</v>
      </c>
      <c r="AS573" s="14">
        <f t="shared" si="254"/>
        <v>0.17334362139917672</v>
      </c>
      <c r="AT573" s="10">
        <v>429</v>
      </c>
      <c r="AU573" s="6">
        <v>14.58</v>
      </c>
      <c r="AV573" s="6">
        <f t="shared" si="251"/>
        <v>2.5273499999999967</v>
      </c>
      <c r="AW573" s="6">
        <f t="shared" si="246"/>
        <v>2.5014929999999982</v>
      </c>
      <c r="AX573" s="6">
        <f t="shared" si="252"/>
        <v>-2.5856999999998465E-2</v>
      </c>
      <c r="AY573" s="12">
        <f t="shared" si="247"/>
        <v>0.41469489414694888</v>
      </c>
      <c r="BB573" s="13">
        <f t="shared" si="248"/>
        <v>1323.8743099999999</v>
      </c>
    </row>
    <row r="574" spans="1:54" x14ac:dyDescent="0.25">
      <c r="A574" s="1">
        <v>44265</v>
      </c>
      <c r="B574" s="6">
        <v>63.51</v>
      </c>
      <c r="C574" s="6">
        <v>60.51</v>
      </c>
      <c r="D574" s="6">
        <v>59.01</v>
      </c>
      <c r="E574" s="6">
        <f t="shared" si="232"/>
        <v>55.537377946925218</v>
      </c>
      <c r="F574" s="6">
        <v>55.587760622909514</v>
      </c>
      <c r="G574" s="6">
        <v>72.510000000000005</v>
      </c>
      <c r="H574" s="6">
        <v>53.51</v>
      </c>
      <c r="I574" s="6">
        <v>51.625</v>
      </c>
      <c r="J574" s="6">
        <v>43.709822529048687</v>
      </c>
      <c r="K574" s="6">
        <f t="shared" si="233"/>
        <v>11.884999999999998</v>
      </c>
      <c r="L574" s="7">
        <f t="shared" si="227"/>
        <v>7.9151774709513134</v>
      </c>
      <c r="M574" s="6">
        <f t="shared" si="228"/>
        <v>10</v>
      </c>
      <c r="N574" s="6">
        <f t="shared" si="229"/>
        <v>3</v>
      </c>
      <c r="O574" s="6">
        <f t="shared" si="230"/>
        <v>7</v>
      </c>
      <c r="P574" s="6">
        <f t="shared" si="249"/>
        <v>5.5</v>
      </c>
      <c r="Q574" s="6">
        <f t="shared" si="234"/>
        <v>2.0273779469252204</v>
      </c>
      <c r="R574" s="6">
        <f t="shared" si="235"/>
        <v>2.0777606229095156</v>
      </c>
      <c r="S574" s="6">
        <f t="shared" si="250"/>
        <v>19.000000000000007</v>
      </c>
      <c r="T574" s="6">
        <f t="shared" si="236"/>
        <v>9.0000000000000071</v>
      </c>
      <c r="U574" s="4" t="str">
        <f t="shared" si="237"/>
        <v>LOWER</v>
      </c>
      <c r="V574" s="8">
        <v>1225.5</v>
      </c>
      <c r="W574" s="9">
        <f t="shared" si="238"/>
        <v>3.4222393770904844</v>
      </c>
      <c r="X574" s="6">
        <f t="shared" si="239"/>
        <v>55.587760622909499</v>
      </c>
      <c r="Y574" s="6">
        <f t="shared" si="240"/>
        <v>3.4222393770904986</v>
      </c>
      <c r="Z574" s="6">
        <f t="shared" si="241"/>
        <v>-1.4210854715202004E-14</v>
      </c>
      <c r="AA574" s="5">
        <f t="shared" si="242"/>
        <v>3</v>
      </c>
      <c r="AB574" s="5">
        <f t="shared" si="243"/>
        <v>2021</v>
      </c>
      <c r="AC574" s="5">
        <f t="shared" si="253"/>
        <v>11</v>
      </c>
      <c r="AF574" s="10">
        <v>90.71</v>
      </c>
      <c r="AG574" s="8">
        <f t="shared" si="244"/>
        <v>5042.3657661041216</v>
      </c>
      <c r="AL574" s="11">
        <f t="shared" si="231"/>
        <v>44265</v>
      </c>
      <c r="AM574" s="10">
        <v>1225.5</v>
      </c>
      <c r="AN574" s="6">
        <v>5.6719999999999997</v>
      </c>
      <c r="AO574" s="8">
        <f t="shared" si="245"/>
        <v>315.2937782531427</v>
      </c>
      <c r="AS574" s="14">
        <f t="shared" si="254"/>
        <v>0.18530602240896357</v>
      </c>
      <c r="AT574" s="10">
        <v>419</v>
      </c>
      <c r="AU574" s="6">
        <v>14.28</v>
      </c>
      <c r="AV574" s="6">
        <f t="shared" si="251"/>
        <v>2.6461699999999997</v>
      </c>
      <c r="AW574" s="6">
        <f t="shared" si="246"/>
        <v>2.8485565999999967</v>
      </c>
      <c r="AX574" s="6">
        <f t="shared" si="252"/>
        <v>0.20238659999999697</v>
      </c>
      <c r="AY574" s="12">
        <f t="shared" si="247"/>
        <v>0.43008606154827439</v>
      </c>
      <c r="BB574" s="13">
        <f t="shared" si="248"/>
        <v>1334.0155619999998</v>
      </c>
    </row>
    <row r="575" spans="1:54" x14ac:dyDescent="0.25">
      <c r="A575" s="1">
        <v>44266</v>
      </c>
      <c r="B575" s="6">
        <v>64.61</v>
      </c>
      <c r="C575" s="6">
        <v>61.61</v>
      </c>
      <c r="D575" s="6">
        <v>60.11</v>
      </c>
      <c r="E575" s="6">
        <f t="shared" si="232"/>
        <v>56.806285806993685</v>
      </c>
      <c r="F575" s="6">
        <v>56.358867869412542</v>
      </c>
      <c r="G575" s="6">
        <v>73.61</v>
      </c>
      <c r="H575" s="6">
        <v>54.61</v>
      </c>
      <c r="I575" s="6">
        <v>52.375</v>
      </c>
      <c r="J575" s="6">
        <v>44.78466246438024</v>
      </c>
      <c r="K575" s="6">
        <f t="shared" si="233"/>
        <v>12.234999999999999</v>
      </c>
      <c r="L575" s="7">
        <f t="shared" si="227"/>
        <v>7.59033753561976</v>
      </c>
      <c r="M575" s="6">
        <f t="shared" si="228"/>
        <v>10</v>
      </c>
      <c r="N575" s="6">
        <f t="shared" si="229"/>
        <v>3</v>
      </c>
      <c r="O575" s="6">
        <f t="shared" si="230"/>
        <v>7</v>
      </c>
      <c r="P575" s="6">
        <f t="shared" si="249"/>
        <v>5.5</v>
      </c>
      <c r="Q575" s="6">
        <f t="shared" si="234"/>
        <v>2.1962858069936857</v>
      </c>
      <c r="R575" s="6">
        <f t="shared" si="235"/>
        <v>1.7488678694125426</v>
      </c>
      <c r="S575" s="6">
        <f t="shared" si="250"/>
        <v>19</v>
      </c>
      <c r="T575" s="6">
        <f t="shared" si="236"/>
        <v>9</v>
      </c>
      <c r="U575" s="4" t="str">
        <f t="shared" si="237"/>
        <v>LOWER</v>
      </c>
      <c r="V575" s="8">
        <v>1242.5</v>
      </c>
      <c r="W575" s="9">
        <f t="shared" si="238"/>
        <v>3.7511321305874574</v>
      </c>
      <c r="X575" s="6">
        <f t="shared" si="239"/>
        <v>56.857819617149786</v>
      </c>
      <c r="Y575" s="6">
        <f t="shared" si="240"/>
        <v>3.2521803828502129</v>
      </c>
      <c r="Z575" s="6">
        <f t="shared" si="241"/>
        <v>0.49895174773724449</v>
      </c>
      <c r="AA575" s="5">
        <f t="shared" si="242"/>
        <v>3</v>
      </c>
      <c r="AB575" s="5">
        <f t="shared" si="243"/>
        <v>2021</v>
      </c>
      <c r="AC575" s="5">
        <f t="shared" si="253"/>
        <v>11</v>
      </c>
      <c r="AF575" s="10">
        <v>90.78</v>
      </c>
      <c r="AG575" s="8">
        <f t="shared" si="244"/>
        <v>5116.2580251852705</v>
      </c>
      <c r="AL575" s="11">
        <f t="shared" si="231"/>
        <v>44266</v>
      </c>
      <c r="AM575" s="10">
        <v>1253.5</v>
      </c>
      <c r="AN575" s="6">
        <v>5.5357000000000003</v>
      </c>
      <c r="AO575" s="8">
        <f t="shared" si="245"/>
        <v>314.7478320546561</v>
      </c>
      <c r="AS575" s="14">
        <f t="shared" si="254"/>
        <v>0.18770041899441342</v>
      </c>
      <c r="AT575" s="10">
        <v>417</v>
      </c>
      <c r="AU575" s="6">
        <v>14.32</v>
      </c>
      <c r="AV575" s="6">
        <f t="shared" si="251"/>
        <v>2.6878700000000002</v>
      </c>
      <c r="AW575" s="6">
        <f t="shared" si="246"/>
        <v>2.887682599999998</v>
      </c>
      <c r="AX575" s="6">
        <f t="shared" si="252"/>
        <v>0.19981259999999779</v>
      </c>
      <c r="AY575" s="12">
        <f t="shared" si="247"/>
        <v>0.43547592671642787</v>
      </c>
      <c r="BB575" s="13">
        <f t="shared" si="248"/>
        <v>1358.266382</v>
      </c>
    </row>
    <row r="576" spans="1:54" x14ac:dyDescent="0.25">
      <c r="A576" s="1">
        <v>44267</v>
      </c>
      <c r="B576" s="6">
        <v>65.36</v>
      </c>
      <c r="C576" s="6">
        <v>62.36</v>
      </c>
      <c r="D576" s="6">
        <v>68.36</v>
      </c>
      <c r="E576" s="6">
        <f t="shared" si="232"/>
        <v>57.293455788984247</v>
      </c>
      <c r="F576" s="6">
        <v>57.141314928364139</v>
      </c>
      <c r="G576" s="6">
        <v>74.36</v>
      </c>
      <c r="H576" s="6">
        <v>55.36</v>
      </c>
      <c r="I576" s="6">
        <v>53.625</v>
      </c>
      <c r="J576" s="6">
        <v>45.469452053271262</v>
      </c>
      <c r="K576" s="6">
        <f t="shared" si="233"/>
        <v>11.734999999999999</v>
      </c>
      <c r="L576" s="7">
        <f t="shared" si="227"/>
        <v>8.1555479467287384</v>
      </c>
      <c r="M576" s="6">
        <f t="shared" si="228"/>
        <v>10</v>
      </c>
      <c r="N576" s="6">
        <f t="shared" si="229"/>
        <v>3</v>
      </c>
      <c r="O576" s="6">
        <f t="shared" si="230"/>
        <v>7</v>
      </c>
      <c r="P576" s="6">
        <f t="shared" si="249"/>
        <v>13</v>
      </c>
      <c r="Q576" s="6">
        <f t="shared" si="234"/>
        <v>1.9334557889842472</v>
      </c>
      <c r="R576" s="6">
        <f t="shared" si="235"/>
        <v>1.7813149283641394</v>
      </c>
      <c r="S576" s="6">
        <f t="shared" si="250"/>
        <v>19</v>
      </c>
      <c r="T576" s="6">
        <f t="shared" si="236"/>
        <v>9</v>
      </c>
      <c r="U576" s="4" t="str">
        <f t="shared" si="237"/>
        <v>LOWER</v>
      </c>
      <c r="V576" s="8">
        <v>1259.75</v>
      </c>
      <c r="W576" s="9">
        <f t="shared" si="238"/>
        <v>11.218685071635861</v>
      </c>
      <c r="X576" s="6">
        <f t="shared" si="239"/>
        <v>57.345431552438463</v>
      </c>
      <c r="Y576" s="6">
        <f t="shared" si="240"/>
        <v>11.014568447561537</v>
      </c>
      <c r="Z576" s="6">
        <f t="shared" si="241"/>
        <v>0.20411662407432374</v>
      </c>
      <c r="AA576" s="5">
        <f t="shared" si="242"/>
        <v>3</v>
      </c>
      <c r="AB576" s="5">
        <f t="shared" si="243"/>
        <v>2021</v>
      </c>
      <c r="AC576" s="5">
        <f t="shared" si="253"/>
        <v>11</v>
      </c>
      <c r="AF576" s="10">
        <v>90.78</v>
      </c>
      <c r="AG576" s="8">
        <f t="shared" si="244"/>
        <v>5187.2885691968968</v>
      </c>
      <c r="AL576" s="11">
        <f t="shared" si="231"/>
        <v>44267</v>
      </c>
      <c r="AM576" s="10">
        <v>1264.25</v>
      </c>
      <c r="AN576" s="6">
        <v>5.5518000000000001</v>
      </c>
      <c r="AO576" s="8">
        <f t="shared" si="245"/>
        <v>318.37036689282792</v>
      </c>
      <c r="AS576" s="14">
        <f t="shared" si="254"/>
        <v>0.18809364081062183</v>
      </c>
      <c r="AT576" s="10">
        <v>413</v>
      </c>
      <c r="AU576" s="6">
        <v>14.31</v>
      </c>
      <c r="AV576" s="6">
        <f t="shared" si="251"/>
        <v>2.6916199999999986</v>
      </c>
      <c r="AW576" s="6">
        <f t="shared" si="246"/>
        <v>2.8896775999999971</v>
      </c>
      <c r="AX576" s="6">
        <f t="shared" si="252"/>
        <v>0.1980575999999985</v>
      </c>
      <c r="AY576" s="12">
        <f t="shared" si="247"/>
        <v>0.44068964801857013</v>
      </c>
      <c r="BB576" s="13">
        <f t="shared" si="248"/>
        <v>1374.8010319999999</v>
      </c>
    </row>
    <row r="577" spans="1:54" x14ac:dyDescent="0.25">
      <c r="A577" s="1">
        <v>44270</v>
      </c>
      <c r="B577" s="6">
        <v>65.09</v>
      </c>
      <c r="C577" s="6">
        <v>62.09</v>
      </c>
      <c r="D577" s="6">
        <v>60.59</v>
      </c>
      <c r="E577" s="6">
        <f t="shared" si="232"/>
        <v>56.976228823967134</v>
      </c>
      <c r="F577" s="6">
        <v>56.631023368178312</v>
      </c>
      <c r="G577" s="6">
        <v>74.09</v>
      </c>
      <c r="H577" s="6">
        <v>55.09</v>
      </c>
      <c r="I577" s="6">
        <v>53.625</v>
      </c>
      <c r="J577" s="6">
        <v>45.613085012122767</v>
      </c>
      <c r="K577" s="6">
        <f t="shared" si="233"/>
        <v>11.465000000000003</v>
      </c>
      <c r="L577" s="7">
        <f t="shared" si="227"/>
        <v>8.0119149878772333</v>
      </c>
      <c r="M577" s="6">
        <f t="shared" si="228"/>
        <v>10</v>
      </c>
      <c r="N577" s="6">
        <f t="shared" si="229"/>
        <v>3</v>
      </c>
      <c r="O577" s="6">
        <f t="shared" si="230"/>
        <v>7</v>
      </c>
      <c r="P577" s="6">
        <f t="shared" si="249"/>
        <v>5.5</v>
      </c>
      <c r="Q577" s="6">
        <f t="shared" si="234"/>
        <v>1.8862288239671301</v>
      </c>
      <c r="R577" s="6">
        <f t="shared" si="235"/>
        <v>1.5410233681783083</v>
      </c>
      <c r="S577" s="6">
        <f t="shared" si="250"/>
        <v>19</v>
      </c>
      <c r="T577" s="6">
        <f t="shared" si="236"/>
        <v>9</v>
      </c>
      <c r="U577" s="4" t="str">
        <f t="shared" si="237"/>
        <v>LOWER</v>
      </c>
      <c r="V577" s="8">
        <v>1248.5</v>
      </c>
      <c r="W577" s="9">
        <f t="shared" si="238"/>
        <v>3.9589766318216917</v>
      </c>
      <c r="X577" s="6">
        <f t="shared" si="239"/>
        <v>57.027916803878391</v>
      </c>
      <c r="Y577" s="6">
        <f t="shared" si="240"/>
        <v>3.5620831961216126</v>
      </c>
      <c r="Z577" s="6">
        <f t="shared" si="241"/>
        <v>0.39689343570007907</v>
      </c>
      <c r="AA577" s="5">
        <f t="shared" si="242"/>
        <v>3</v>
      </c>
      <c r="AB577" s="5">
        <f t="shared" si="243"/>
        <v>2021</v>
      </c>
      <c r="AC577" s="5">
        <f t="shared" si="253"/>
        <v>12</v>
      </c>
      <c r="AF577" s="10">
        <v>91.06</v>
      </c>
      <c r="AG577" s="8">
        <f t="shared" si="244"/>
        <v>5156.8209879063179</v>
      </c>
      <c r="AL577" s="11">
        <f t="shared" si="231"/>
        <v>44270</v>
      </c>
      <c r="AM577" s="10">
        <v>1257.25</v>
      </c>
      <c r="AN577" s="6">
        <v>5.6155999999999997</v>
      </c>
      <c r="AO577" s="8">
        <f t="shared" si="245"/>
        <v>320.24596960385952</v>
      </c>
      <c r="AS577" s="14">
        <f t="shared" si="254"/>
        <v>0.18991863699582745</v>
      </c>
      <c r="AT577" s="10">
        <v>419</v>
      </c>
      <c r="AU577" s="6">
        <v>14.38</v>
      </c>
      <c r="AV577" s="6">
        <f t="shared" si="251"/>
        <v>2.7310299999999987</v>
      </c>
      <c r="AW577" s="6">
        <f t="shared" si="246"/>
        <v>2.929719399999998</v>
      </c>
      <c r="AX577" s="6">
        <f t="shared" si="252"/>
        <v>0.19868939999999924</v>
      </c>
      <c r="AY577" s="12">
        <f t="shared" si="247"/>
        <v>0.43611939734383692</v>
      </c>
      <c r="BB577" s="13">
        <f t="shared" si="248"/>
        <v>1368.8485579999999</v>
      </c>
    </row>
    <row r="578" spans="1:54" x14ac:dyDescent="0.25">
      <c r="A578" s="1">
        <v>44271</v>
      </c>
      <c r="B578" s="6">
        <v>65.09</v>
      </c>
      <c r="C578" s="6">
        <v>62.09</v>
      </c>
      <c r="D578" s="6">
        <v>60.59</v>
      </c>
      <c r="E578" s="6">
        <f t="shared" si="232"/>
        <v>55.480730274600731</v>
      </c>
      <c r="F578" s="6">
        <v>55.224886624555147</v>
      </c>
      <c r="G578" s="6">
        <v>74.09</v>
      </c>
      <c r="H578" s="6">
        <v>55.09</v>
      </c>
      <c r="I578" s="6">
        <v>52.875</v>
      </c>
      <c r="J578" s="6">
        <v>43.020689250426472</v>
      </c>
      <c r="K578" s="6">
        <f t="shared" si="233"/>
        <v>12.215000000000003</v>
      </c>
      <c r="L578" s="7">
        <f t="shared" si="227"/>
        <v>9.8543107495735285</v>
      </c>
      <c r="M578" s="6">
        <f t="shared" si="228"/>
        <v>10</v>
      </c>
      <c r="N578" s="6">
        <f t="shared" si="229"/>
        <v>3</v>
      </c>
      <c r="O578" s="6">
        <f t="shared" si="230"/>
        <v>7</v>
      </c>
      <c r="P578" s="6">
        <f t="shared" si="249"/>
        <v>5.5</v>
      </c>
      <c r="Q578" s="6">
        <f t="shared" si="234"/>
        <v>0.39073027460072751</v>
      </c>
      <c r="R578" s="6">
        <f t="shared" si="235"/>
        <v>0.13488662455514344</v>
      </c>
      <c r="S578" s="6">
        <f t="shared" si="250"/>
        <v>19</v>
      </c>
      <c r="T578" s="6">
        <f t="shared" si="236"/>
        <v>9</v>
      </c>
      <c r="U578" s="4" t="str">
        <f t="shared" si="237"/>
        <v>LOWER</v>
      </c>
      <c r="V578" s="8">
        <v>1217.5</v>
      </c>
      <c r="W578" s="9">
        <f t="shared" si="238"/>
        <v>5.3651133754448566</v>
      </c>
      <c r="X578" s="6">
        <f t="shared" si="239"/>
        <v>55.531061560666629</v>
      </c>
      <c r="Y578" s="6">
        <f t="shared" si="240"/>
        <v>5.0589384393333745</v>
      </c>
      <c r="Z578" s="6">
        <f t="shared" si="241"/>
        <v>0.30617493611148205</v>
      </c>
      <c r="AA578" s="5">
        <f t="shared" si="242"/>
        <v>3</v>
      </c>
      <c r="AB578" s="5">
        <f t="shared" si="243"/>
        <v>2021</v>
      </c>
      <c r="AC578" s="5">
        <f t="shared" si="253"/>
        <v>12</v>
      </c>
      <c r="AF578" s="10">
        <v>91.13</v>
      </c>
      <c r="AG578" s="8">
        <f t="shared" si="244"/>
        <v>5032.6439180957104</v>
      </c>
      <c r="AL578" s="11">
        <f t="shared" si="231"/>
        <v>44271</v>
      </c>
      <c r="AM578" s="10">
        <v>1224.25</v>
      </c>
      <c r="AN578" s="6">
        <v>5.6246</v>
      </c>
      <c r="AO578" s="8">
        <f t="shared" si="245"/>
        <v>312.34000885412559</v>
      </c>
      <c r="AS578" s="14">
        <f t="shared" si="254"/>
        <v>0.18581054823039561</v>
      </c>
      <c r="AT578" s="10">
        <v>418</v>
      </c>
      <c r="AU578" s="6">
        <v>14.41</v>
      </c>
      <c r="AV578" s="6">
        <f t="shared" si="251"/>
        <v>2.6775300000000009</v>
      </c>
      <c r="AW578" s="6">
        <f t="shared" si="246"/>
        <v>2.8762194000000001</v>
      </c>
      <c r="AX578" s="6">
        <f t="shared" si="252"/>
        <v>0.19868939999999924</v>
      </c>
      <c r="AY578" s="12">
        <f t="shared" si="247"/>
        <v>0.43670710776653765</v>
      </c>
      <c r="BB578" s="13">
        <f t="shared" si="248"/>
        <v>1368.8485579999999</v>
      </c>
    </row>
    <row r="579" spans="1:54" x14ac:dyDescent="0.25">
      <c r="A579" s="1">
        <v>44272</v>
      </c>
      <c r="B579" s="6">
        <v>64.599999999999994</v>
      </c>
      <c r="C579" s="6">
        <v>61.6</v>
      </c>
      <c r="D579" s="6">
        <v>60.1</v>
      </c>
      <c r="E579" s="6">
        <f t="shared" si="232"/>
        <v>55.42408260227625</v>
      </c>
      <c r="F579" s="6">
        <v>55.3723041863866</v>
      </c>
      <c r="G579" s="6">
        <v>73.599999999999994</v>
      </c>
      <c r="H579" s="6">
        <v>54.6</v>
      </c>
      <c r="I579" s="6">
        <v>52.875</v>
      </c>
      <c r="J579" s="6">
        <v>43.333005083892694</v>
      </c>
      <c r="K579" s="6">
        <f t="shared" si="233"/>
        <v>11.724999999999994</v>
      </c>
      <c r="L579" s="7">
        <f t="shared" ref="L579:L642" si="255">IF(I579="","",IF(J579="","",I579-J579))</f>
        <v>9.5419949161073063</v>
      </c>
      <c r="M579" s="6">
        <f t="shared" ref="M579:M642" si="256">B579-H579</f>
        <v>9.9999999999999929</v>
      </c>
      <c r="N579" s="6">
        <f t="shared" ref="N579:N642" si="257">B579-C579</f>
        <v>2.9999999999999929</v>
      </c>
      <c r="O579" s="6">
        <f t="shared" ref="O579:O642" si="258">C579-H579</f>
        <v>7</v>
      </c>
      <c r="P579" s="6">
        <f t="shared" si="249"/>
        <v>5.5</v>
      </c>
      <c r="Q579" s="6">
        <f t="shared" si="234"/>
        <v>0.82408260227624908</v>
      </c>
      <c r="R579" s="6">
        <f t="shared" si="235"/>
        <v>0.7723041863865987</v>
      </c>
      <c r="S579" s="6">
        <f t="shared" si="250"/>
        <v>18.999999999999993</v>
      </c>
      <c r="T579" s="6">
        <f t="shared" si="236"/>
        <v>9</v>
      </c>
      <c r="U579" s="4" t="str">
        <f t="shared" si="237"/>
        <v>LOWER</v>
      </c>
      <c r="V579" s="8">
        <v>1220.75</v>
      </c>
      <c r="W579" s="9">
        <f t="shared" si="238"/>
        <v>4.7276958136134013</v>
      </c>
      <c r="X579" s="6">
        <f t="shared" si="239"/>
        <v>55.474362498423758</v>
      </c>
      <c r="Y579" s="6">
        <f t="shared" si="240"/>
        <v>4.625637501576243</v>
      </c>
      <c r="Z579" s="6">
        <f t="shared" si="241"/>
        <v>0.10205831203715832</v>
      </c>
      <c r="AA579" s="5">
        <f t="shared" si="242"/>
        <v>3</v>
      </c>
      <c r="AB579" s="5">
        <f t="shared" si="243"/>
        <v>2021</v>
      </c>
      <c r="AC579" s="5">
        <f t="shared" si="253"/>
        <v>12</v>
      </c>
      <c r="AF579" s="10">
        <v>91.2</v>
      </c>
      <c r="AG579" s="8">
        <f t="shared" si="244"/>
        <v>5049.9541417984592</v>
      </c>
      <c r="AL579" s="11">
        <f t="shared" ref="AL579:AL642" si="259">A579</f>
        <v>44272</v>
      </c>
      <c r="AM579" s="10">
        <v>1223</v>
      </c>
      <c r="AN579" s="6">
        <v>5.5831999999999997</v>
      </c>
      <c r="AO579" s="8">
        <f t="shared" si="245"/>
        <v>309.72446070119963</v>
      </c>
      <c r="AS579" s="14">
        <f t="shared" si="254"/>
        <v>0.18431058495821723</v>
      </c>
      <c r="AT579" s="10">
        <v>417</v>
      </c>
      <c r="AU579" s="6">
        <v>14.36</v>
      </c>
      <c r="AV579" s="6">
        <f t="shared" si="251"/>
        <v>2.6466999999999992</v>
      </c>
      <c r="AW579" s="6">
        <f t="shared" si="246"/>
        <v>2.8465360000000004</v>
      </c>
      <c r="AX579" s="6">
        <f t="shared" si="252"/>
        <v>0.19983600000000123</v>
      </c>
      <c r="AY579" s="12">
        <f t="shared" si="247"/>
        <v>0.43543787483364726</v>
      </c>
      <c r="BB579" s="13">
        <f t="shared" si="248"/>
        <v>1358.04592</v>
      </c>
    </row>
    <row r="580" spans="1:54" x14ac:dyDescent="0.25">
      <c r="A580" s="1">
        <v>44273</v>
      </c>
      <c r="B580" s="6">
        <v>63.52</v>
      </c>
      <c r="C580" s="6">
        <v>60.52</v>
      </c>
      <c r="D580" s="6">
        <v>59.02</v>
      </c>
      <c r="E580" s="6">
        <f t="shared" ref="E580:E643" si="260">IF(AM580="","",AM580/2206.622)*100</f>
        <v>54.665003793128143</v>
      </c>
      <c r="F580" s="6">
        <v>54.124924817043471</v>
      </c>
      <c r="G580" s="6">
        <v>72.52</v>
      </c>
      <c r="H580" s="6">
        <v>53.52</v>
      </c>
      <c r="I580" s="6">
        <v>52.125</v>
      </c>
      <c r="J580" s="6">
        <v>41.904042886139422</v>
      </c>
      <c r="K580" s="6">
        <f t="shared" ref="K580:K643" si="261">B580-I580</f>
        <v>11.395000000000003</v>
      </c>
      <c r="L580" s="7">
        <f t="shared" si="255"/>
        <v>10.220957113860578</v>
      </c>
      <c r="M580" s="6">
        <f t="shared" si="256"/>
        <v>10</v>
      </c>
      <c r="N580" s="6">
        <f t="shared" si="257"/>
        <v>3</v>
      </c>
      <c r="O580" s="6">
        <f t="shared" si="258"/>
        <v>7</v>
      </c>
      <c r="P580" s="6">
        <f t="shared" si="249"/>
        <v>5.5</v>
      </c>
      <c r="Q580" s="6">
        <f t="shared" ref="Q580:Q643" si="262">IF(E580="","",E580-H580)</f>
        <v>1.14500379312814</v>
      </c>
      <c r="R580" s="6">
        <f t="shared" ref="R580:R643" si="263">IF(F580="","",F580-H580)</f>
        <v>0.60492481704346801</v>
      </c>
      <c r="S580" s="6">
        <f t="shared" si="250"/>
        <v>18.999999999999993</v>
      </c>
      <c r="T580" s="6">
        <f t="shared" ref="T580:T643" si="264">G580-B580</f>
        <v>8.9999999999999929</v>
      </c>
      <c r="U580" s="4" t="str">
        <f t="shared" ref="U580:U643" si="265">IF(P580=N580,"EQUAL",IF(N580&lt;P580,"LOWER","HIGHER"))</f>
        <v>LOWER</v>
      </c>
      <c r="V580" s="8">
        <v>1193.25</v>
      </c>
      <c r="W580" s="9">
        <f t="shared" ref="W580:W643" si="266">IF(V580="","",IF(D580="","",D580-F580))</f>
        <v>4.895075182956532</v>
      </c>
      <c r="X580" s="6">
        <f t="shared" ref="X580:X643" si="267">IF(AM580="","",AM580/22.04622)</f>
        <v>54.714595064369306</v>
      </c>
      <c r="Y580" s="6">
        <f t="shared" ref="Y580:Y643" si="268">IF(X580="","",IF(D580="","",D580-X580))</f>
        <v>4.3054049356306976</v>
      </c>
      <c r="Z580" s="6">
        <f t="shared" ref="Z580:Z643" si="269">IF(X580="","",IF(F580="","",X580-F580))</f>
        <v>0.5896702473258344</v>
      </c>
      <c r="AA580" s="5">
        <f t="shared" ref="AA580:AA643" si="270">MONTH(A580)</f>
        <v>3</v>
      </c>
      <c r="AB580" s="5">
        <f t="shared" ref="AB580:AB643" si="271">YEAR(A580)</f>
        <v>2021</v>
      </c>
      <c r="AC580" s="5">
        <f t="shared" si="253"/>
        <v>12</v>
      </c>
      <c r="AF580" s="10">
        <v>91.28</v>
      </c>
      <c r="AG580" s="8">
        <f t="shared" ref="AG580:AG643" si="272">IF(V580="","",V580*AF580/2204.622*100)</f>
        <v>4940.5231372997278</v>
      </c>
      <c r="AL580" s="11">
        <f t="shared" si="259"/>
        <v>44273</v>
      </c>
      <c r="AM580" s="10">
        <v>1206.25</v>
      </c>
      <c r="AN580" s="6">
        <v>5.5603999999999996</v>
      </c>
      <c r="AO580" s="8">
        <f t="shared" ref="AO580:AO643" si="273">IF(AM580="","",AM580*AN580/2204.622*100)</f>
        <v>304.23503439591912</v>
      </c>
      <c r="AS580" s="14">
        <f t="shared" si="254"/>
        <v>0.18552056737588657</v>
      </c>
      <c r="AT580" s="10">
        <v>410</v>
      </c>
      <c r="AU580" s="6">
        <v>14.1</v>
      </c>
      <c r="AV580" s="6">
        <f t="shared" si="251"/>
        <v>2.6158400000000004</v>
      </c>
      <c r="AW580" s="6">
        <f t="shared" ref="AW580:AW643" si="274">(((B580/100*11.7*0.98)+(AT580/2000*47))-(AU580))</f>
        <v>2.818203200000001</v>
      </c>
      <c r="AX580" s="6">
        <f t="shared" si="252"/>
        <v>0.20236320000000063</v>
      </c>
      <c r="AY580" s="12">
        <f t="shared" ref="AY580:AY643" si="275">(B580*11.7/100)/((AT580/2000*47)+(B580*11.7/100))</f>
        <v>0.43545495241063958</v>
      </c>
      <c r="BB580" s="13">
        <f t="shared" ref="BB580:BB643" si="276">C580*22.0462</f>
        <v>1334.236024</v>
      </c>
    </row>
    <row r="581" spans="1:54" x14ac:dyDescent="0.25">
      <c r="A581" s="1">
        <v>44274</v>
      </c>
      <c r="B581" s="6">
        <v>63.87</v>
      </c>
      <c r="C581" s="6">
        <v>60.87</v>
      </c>
      <c r="D581" s="6">
        <v>59.37</v>
      </c>
      <c r="E581" s="6">
        <f t="shared" si="260"/>
        <v>54.78962867224201</v>
      </c>
      <c r="F581" s="6">
        <v>54.34038125356637</v>
      </c>
      <c r="G581" s="6">
        <v>72.87</v>
      </c>
      <c r="H581" s="6">
        <v>53.87</v>
      </c>
      <c r="I581" s="6">
        <v>51.625</v>
      </c>
      <c r="J581" s="6">
        <v>41.105093601651731</v>
      </c>
      <c r="K581" s="6">
        <f t="shared" si="261"/>
        <v>12.244999999999997</v>
      </c>
      <c r="L581" s="7">
        <f t="shared" si="255"/>
        <v>10.519906398348269</v>
      </c>
      <c r="M581" s="6">
        <f t="shared" si="256"/>
        <v>10</v>
      </c>
      <c r="N581" s="6">
        <f t="shared" si="257"/>
        <v>3</v>
      </c>
      <c r="O581" s="6">
        <f t="shared" si="258"/>
        <v>7</v>
      </c>
      <c r="P581" s="6">
        <f t="shared" si="249"/>
        <v>5.5</v>
      </c>
      <c r="Q581" s="6">
        <f t="shared" si="262"/>
        <v>0.91962867224201261</v>
      </c>
      <c r="R581" s="6">
        <f t="shared" si="263"/>
        <v>0.47038125356637295</v>
      </c>
      <c r="S581" s="6">
        <f t="shared" si="250"/>
        <v>19.000000000000007</v>
      </c>
      <c r="T581" s="6">
        <f t="shared" si="264"/>
        <v>9.0000000000000071</v>
      </c>
      <c r="U581" s="4" t="str">
        <f t="shared" si="265"/>
        <v>LOWER</v>
      </c>
      <c r="V581" s="8">
        <v>1198</v>
      </c>
      <c r="W581" s="9">
        <f t="shared" si="266"/>
        <v>5.0296187464336271</v>
      </c>
      <c r="X581" s="6">
        <f t="shared" si="267"/>
        <v>54.839333001303622</v>
      </c>
      <c r="Y581" s="6">
        <f t="shared" si="268"/>
        <v>4.5306669986963755</v>
      </c>
      <c r="Z581" s="6">
        <f t="shared" si="269"/>
        <v>0.49895174773725159</v>
      </c>
      <c r="AA581" s="5">
        <f t="shared" si="270"/>
        <v>3</v>
      </c>
      <c r="AB581" s="5">
        <f t="shared" si="271"/>
        <v>2021</v>
      </c>
      <c r="AC581" s="5">
        <f t="shared" si="253"/>
        <v>12</v>
      </c>
      <c r="AF581" s="10">
        <v>91.167000000000002</v>
      </c>
      <c r="AG581" s="8">
        <f t="shared" si="272"/>
        <v>4954.0495377438856</v>
      </c>
      <c r="AL581" s="11">
        <f t="shared" si="259"/>
        <v>44274</v>
      </c>
      <c r="AM581" s="10">
        <v>1209</v>
      </c>
      <c r="AN581" s="6">
        <v>5.4916999999999998</v>
      </c>
      <c r="AO581" s="8">
        <f t="shared" si="273"/>
        <v>301.16116504325913</v>
      </c>
      <c r="AS581" s="14">
        <f t="shared" si="254"/>
        <v>0.18492259414225931</v>
      </c>
      <c r="AT581" s="10">
        <v>420</v>
      </c>
      <c r="AU581" s="6">
        <v>14.34</v>
      </c>
      <c r="AV581" s="6">
        <f t="shared" si="251"/>
        <v>2.6517899999999983</v>
      </c>
      <c r="AW581" s="6">
        <f t="shared" si="274"/>
        <v>2.853334199999999</v>
      </c>
      <c r="AX581" s="6">
        <f t="shared" si="252"/>
        <v>0.20154420000000073</v>
      </c>
      <c r="AY581" s="12">
        <f t="shared" si="275"/>
        <v>0.43088741776842138</v>
      </c>
      <c r="BB581" s="13">
        <f t="shared" si="276"/>
        <v>1341.952194</v>
      </c>
    </row>
    <row r="582" spans="1:54" x14ac:dyDescent="0.25">
      <c r="A582" s="1">
        <v>44277</v>
      </c>
      <c r="B582" s="6">
        <v>66.37</v>
      </c>
      <c r="C582" s="6">
        <v>63.37</v>
      </c>
      <c r="D582" s="6">
        <v>61.87</v>
      </c>
      <c r="E582" s="6">
        <f t="shared" si="260"/>
        <v>55.718650498363566</v>
      </c>
      <c r="F582" s="6">
        <v>55.667139310049528</v>
      </c>
      <c r="G582" s="6">
        <v>75.37</v>
      </c>
      <c r="H582" s="6">
        <v>56.37</v>
      </c>
      <c r="I582" s="6">
        <v>51.625</v>
      </c>
      <c r="J582" s="6">
        <v>42.325739654842657</v>
      </c>
      <c r="K582" s="6">
        <f t="shared" si="261"/>
        <v>14.745000000000005</v>
      </c>
      <c r="L582" s="7">
        <f t="shared" si="255"/>
        <v>9.299260345157343</v>
      </c>
      <c r="M582" s="6">
        <f t="shared" si="256"/>
        <v>10.000000000000007</v>
      </c>
      <c r="N582" s="6">
        <f t="shared" si="257"/>
        <v>3.0000000000000071</v>
      </c>
      <c r="O582" s="6">
        <f t="shared" si="258"/>
        <v>7</v>
      </c>
      <c r="P582" s="6">
        <f t="shared" si="249"/>
        <v>5.5</v>
      </c>
      <c r="Q582" s="6">
        <f t="shared" si="262"/>
        <v>-0.65134950163643168</v>
      </c>
      <c r="R582" s="6">
        <f t="shared" si="263"/>
        <v>-0.70286068995046946</v>
      </c>
      <c r="S582" s="6">
        <f t="shared" si="250"/>
        <v>19.000000000000007</v>
      </c>
      <c r="T582" s="6">
        <f t="shared" si="264"/>
        <v>9</v>
      </c>
      <c r="U582" s="4" t="str">
        <f t="shared" si="265"/>
        <v>LOWER</v>
      </c>
      <c r="V582" s="8">
        <v>1227.25</v>
      </c>
      <c r="W582" s="9">
        <f t="shared" si="266"/>
        <v>6.2028606899504695</v>
      </c>
      <c r="X582" s="6">
        <f t="shared" si="267"/>
        <v>55.769197622086686</v>
      </c>
      <c r="Y582" s="6">
        <f t="shared" si="268"/>
        <v>6.1008023779133111</v>
      </c>
      <c r="Z582" s="6">
        <f t="shared" si="269"/>
        <v>0.10205831203715832</v>
      </c>
      <c r="AA582" s="5">
        <f t="shared" si="270"/>
        <v>3</v>
      </c>
      <c r="AB582" s="5">
        <f t="shared" si="271"/>
        <v>2021</v>
      </c>
      <c r="AC582" s="5">
        <f t="shared" si="253"/>
        <v>13</v>
      </c>
      <c r="AF582" s="10">
        <v>91.56</v>
      </c>
      <c r="AG582" s="8">
        <f t="shared" si="272"/>
        <v>5096.8832752281351</v>
      </c>
      <c r="AL582" s="11">
        <f t="shared" si="259"/>
        <v>44277</v>
      </c>
      <c r="AM582" s="10">
        <v>1229.5</v>
      </c>
      <c r="AN582" s="6">
        <v>5.5045000000000002</v>
      </c>
      <c r="AO582" s="8">
        <f t="shared" si="273"/>
        <v>306.98154831077619</v>
      </c>
      <c r="AS582" s="14">
        <f t="shared" si="254"/>
        <v>0.18646620209059217</v>
      </c>
      <c r="AT582" s="10">
        <v>409</v>
      </c>
      <c r="AU582" s="6">
        <v>14.35</v>
      </c>
      <c r="AV582" s="6">
        <f t="shared" si="251"/>
        <v>2.6757899999999974</v>
      </c>
      <c r="AW582" s="6">
        <f t="shared" si="274"/>
        <v>2.8714841999999994</v>
      </c>
      <c r="AX582" s="6">
        <f t="shared" si="252"/>
        <v>0.19569420000000193</v>
      </c>
      <c r="AY582" s="12">
        <f t="shared" si="275"/>
        <v>0.44687712747866554</v>
      </c>
      <c r="BB582" s="13">
        <f t="shared" si="276"/>
        <v>1397.0676939999998</v>
      </c>
    </row>
    <row r="583" spans="1:54" x14ac:dyDescent="0.25">
      <c r="A583" s="1">
        <v>44278</v>
      </c>
      <c r="B583" s="6">
        <v>67.02</v>
      </c>
      <c r="C583" s="6">
        <v>64.02</v>
      </c>
      <c r="D583" s="6">
        <v>62.52</v>
      </c>
      <c r="E583" s="6">
        <f t="shared" si="260"/>
        <v>57.055535565221419</v>
      </c>
      <c r="F583" s="6">
        <v>56.914518679392664</v>
      </c>
      <c r="G583" s="6">
        <v>76.02</v>
      </c>
      <c r="H583" s="6">
        <v>57.02</v>
      </c>
      <c r="I583" s="6">
        <v>51.625</v>
      </c>
      <c r="J583" s="6">
        <v>43.234411151019323</v>
      </c>
      <c r="K583" s="6">
        <f t="shared" si="261"/>
        <v>15.394999999999996</v>
      </c>
      <c r="L583" s="7">
        <f t="shared" si="255"/>
        <v>8.390588848980677</v>
      </c>
      <c r="M583" s="6">
        <f t="shared" si="256"/>
        <v>9.9999999999999929</v>
      </c>
      <c r="N583" s="6">
        <f t="shared" si="257"/>
        <v>3</v>
      </c>
      <c r="O583" s="6">
        <f t="shared" si="258"/>
        <v>6.9999999999999929</v>
      </c>
      <c r="P583" s="6">
        <f t="shared" si="249"/>
        <v>5.5</v>
      </c>
      <c r="Q583" s="6">
        <f t="shared" si="262"/>
        <v>3.5535565221415766E-2</v>
      </c>
      <c r="R583" s="6">
        <f t="shared" si="263"/>
        <v>-0.10548132060733906</v>
      </c>
      <c r="S583" s="6">
        <f t="shared" si="250"/>
        <v>18.999999999999993</v>
      </c>
      <c r="T583" s="6">
        <f t="shared" si="264"/>
        <v>9</v>
      </c>
      <c r="U583" s="4" t="str">
        <f t="shared" si="265"/>
        <v>LOWER</v>
      </c>
      <c r="V583" s="8">
        <v>1254.75</v>
      </c>
      <c r="W583" s="9">
        <f t="shared" si="266"/>
        <v>5.6054813206073391</v>
      </c>
      <c r="X583" s="6">
        <f t="shared" si="267"/>
        <v>57.107295491018412</v>
      </c>
      <c r="Y583" s="6">
        <f t="shared" si="268"/>
        <v>5.4127045089815908</v>
      </c>
      <c r="Z583" s="6">
        <f t="shared" si="269"/>
        <v>0.19277681162574822</v>
      </c>
      <c r="AA583" s="5">
        <f t="shared" si="270"/>
        <v>3</v>
      </c>
      <c r="AB583" s="5">
        <f t="shared" si="271"/>
        <v>2021</v>
      </c>
      <c r="AC583" s="5">
        <f t="shared" si="253"/>
        <v>13</v>
      </c>
      <c r="AF583" s="10">
        <v>91.447999999999993</v>
      </c>
      <c r="AG583" s="8">
        <f t="shared" si="272"/>
        <v>5204.7189041930997</v>
      </c>
      <c r="AL583" s="11">
        <f t="shared" si="259"/>
        <v>44278</v>
      </c>
      <c r="AM583" s="10">
        <v>1259</v>
      </c>
      <c r="AN583" s="6">
        <v>5.5213999999999999</v>
      </c>
      <c r="AO583" s="8">
        <f t="shared" si="273"/>
        <v>315.31222132410909</v>
      </c>
      <c r="AS583" s="14">
        <f t="shared" si="254"/>
        <v>0.19006523247744619</v>
      </c>
      <c r="AT583" s="10">
        <v>411</v>
      </c>
      <c r="AU583" s="6">
        <v>14.41</v>
      </c>
      <c r="AV583" s="6">
        <f t="shared" si="251"/>
        <v>2.7388399999999997</v>
      </c>
      <c r="AW583" s="6">
        <f t="shared" si="274"/>
        <v>2.9330131999999978</v>
      </c>
      <c r="AX583" s="6">
        <f t="shared" si="252"/>
        <v>0.19417319999999805</v>
      </c>
      <c r="AY583" s="12">
        <f t="shared" si="275"/>
        <v>0.44808066816610892</v>
      </c>
      <c r="BB583" s="13">
        <f t="shared" si="276"/>
        <v>1411.3977239999999</v>
      </c>
    </row>
    <row r="584" spans="1:54" x14ac:dyDescent="0.25">
      <c r="A584" s="1">
        <v>44279</v>
      </c>
      <c r="B584" s="6">
        <v>67.48</v>
      </c>
      <c r="C584" s="6">
        <v>64.48</v>
      </c>
      <c r="D584" s="6">
        <v>62.98</v>
      </c>
      <c r="E584" s="6">
        <f t="shared" si="260"/>
        <v>57.338773926843842</v>
      </c>
      <c r="F584" s="6">
        <v>57.186674178158434</v>
      </c>
      <c r="G584" s="6">
        <v>76.48</v>
      </c>
      <c r="H584" s="6">
        <v>57.48</v>
      </c>
      <c r="I584" s="6">
        <v>51.625</v>
      </c>
      <c r="J584" s="6">
        <v>43.173129496629336</v>
      </c>
      <c r="K584" s="6">
        <f t="shared" si="261"/>
        <v>15.855000000000004</v>
      </c>
      <c r="L584" s="7">
        <f t="shared" si="255"/>
        <v>8.4518705033706638</v>
      </c>
      <c r="M584" s="6">
        <f t="shared" si="256"/>
        <v>10.000000000000007</v>
      </c>
      <c r="N584" s="6">
        <f t="shared" si="257"/>
        <v>3</v>
      </c>
      <c r="O584" s="6">
        <f t="shared" si="258"/>
        <v>7.0000000000000071</v>
      </c>
      <c r="P584" s="6">
        <f t="shared" si="249"/>
        <v>5.5</v>
      </c>
      <c r="Q584" s="6">
        <f t="shared" si="262"/>
        <v>-0.14122607315615454</v>
      </c>
      <c r="R584" s="6">
        <f t="shared" si="263"/>
        <v>-0.29332582184156308</v>
      </c>
      <c r="S584" s="6">
        <f t="shared" si="250"/>
        <v>19.000000000000007</v>
      </c>
      <c r="T584" s="6">
        <f t="shared" si="264"/>
        <v>9</v>
      </c>
      <c r="U584" s="4" t="str">
        <f t="shared" si="265"/>
        <v>LOWER</v>
      </c>
      <c r="V584" s="8">
        <v>1260.75</v>
      </c>
      <c r="W584" s="9">
        <f t="shared" si="266"/>
        <v>5.7933258218415631</v>
      </c>
      <c r="X584" s="6">
        <f t="shared" si="267"/>
        <v>57.390790802232758</v>
      </c>
      <c r="Y584" s="6">
        <f t="shared" si="268"/>
        <v>5.5892091977672393</v>
      </c>
      <c r="Z584" s="6">
        <f t="shared" si="269"/>
        <v>0.20411662407432374</v>
      </c>
      <c r="AA584" s="5">
        <f t="shared" si="270"/>
        <v>3</v>
      </c>
      <c r="AB584" s="5">
        <f t="shared" si="271"/>
        <v>2021</v>
      </c>
      <c r="AC584" s="5">
        <f t="shared" si="253"/>
        <v>13</v>
      </c>
      <c r="AF584" s="10">
        <v>91.44</v>
      </c>
      <c r="AG584" s="8">
        <f t="shared" si="272"/>
        <v>5229.1494868508071</v>
      </c>
      <c r="AL584" s="11">
        <f t="shared" si="259"/>
        <v>44279</v>
      </c>
      <c r="AM584" s="10">
        <v>1265.25</v>
      </c>
      <c r="AN584" s="6">
        <v>5.6208999999999998</v>
      </c>
      <c r="AO584" s="8">
        <f t="shared" si="273"/>
        <v>322.58789602027014</v>
      </c>
      <c r="AS584" s="14">
        <f t="shared" si="254"/>
        <v>0.18881185389386623</v>
      </c>
      <c r="AT584" s="10">
        <v>413</v>
      </c>
      <c r="AU584" s="6">
        <v>14.51</v>
      </c>
      <c r="AV584" s="6">
        <f t="shared" si="251"/>
        <v>2.7396599999999989</v>
      </c>
      <c r="AW584" s="6">
        <f t="shared" si="274"/>
        <v>2.9327567999999982</v>
      </c>
      <c r="AX584" s="6">
        <f t="shared" si="252"/>
        <v>0.19309679999999929</v>
      </c>
      <c r="AY584" s="12">
        <f t="shared" si="275"/>
        <v>0.44857181492057691</v>
      </c>
      <c r="BB584" s="13">
        <f t="shared" si="276"/>
        <v>1421.538976</v>
      </c>
    </row>
    <row r="585" spans="1:54" x14ac:dyDescent="0.25">
      <c r="A585" s="1">
        <v>44280</v>
      </c>
      <c r="B585" s="6">
        <v>64.98</v>
      </c>
      <c r="C585" s="6">
        <v>61.98</v>
      </c>
      <c r="D585" s="6">
        <v>60.48</v>
      </c>
      <c r="E585" s="6">
        <f t="shared" si="260"/>
        <v>55.129514706188921</v>
      </c>
      <c r="F585" s="6">
        <v>55.383643998835176</v>
      </c>
      <c r="G585" s="6">
        <v>73.98</v>
      </c>
      <c r="H585" s="6">
        <v>54.98</v>
      </c>
      <c r="I585" s="6">
        <v>51.625</v>
      </c>
      <c r="J585" s="6">
        <v>42.349164443564305</v>
      </c>
      <c r="K585" s="6">
        <f t="shared" si="261"/>
        <v>13.355000000000004</v>
      </c>
      <c r="L585" s="7">
        <f t="shared" si="255"/>
        <v>9.2758355564356947</v>
      </c>
      <c r="M585" s="6">
        <f t="shared" si="256"/>
        <v>10.000000000000007</v>
      </c>
      <c r="N585" s="6">
        <f t="shared" si="257"/>
        <v>3.0000000000000071</v>
      </c>
      <c r="O585" s="6">
        <f t="shared" si="258"/>
        <v>7</v>
      </c>
      <c r="P585" s="6">
        <f t="shared" si="249"/>
        <v>5.5</v>
      </c>
      <c r="Q585" s="6">
        <f t="shared" si="262"/>
        <v>0.14951470618892415</v>
      </c>
      <c r="R585" s="6">
        <f t="shared" si="263"/>
        <v>0.40364399883517876</v>
      </c>
      <c r="S585" s="6">
        <f t="shared" si="250"/>
        <v>19.000000000000007</v>
      </c>
      <c r="T585" s="6">
        <f t="shared" si="264"/>
        <v>9</v>
      </c>
      <c r="U585" s="4" t="str">
        <f t="shared" si="265"/>
        <v>LOWER</v>
      </c>
      <c r="V585" s="8">
        <v>1221</v>
      </c>
      <c r="W585" s="9">
        <f t="shared" si="266"/>
        <v>5.0963560011648212</v>
      </c>
      <c r="X585" s="6">
        <f t="shared" si="267"/>
        <v>55.179527374760838</v>
      </c>
      <c r="Y585" s="6">
        <f t="shared" si="268"/>
        <v>5.3004726252391592</v>
      </c>
      <c r="Z585" s="6">
        <f t="shared" si="269"/>
        <v>-0.20411662407433795</v>
      </c>
      <c r="AA585" s="5">
        <f t="shared" si="270"/>
        <v>3</v>
      </c>
      <c r="AB585" s="5">
        <f t="shared" si="271"/>
        <v>2021</v>
      </c>
      <c r="AC585" s="5">
        <f t="shared" si="253"/>
        <v>13</v>
      </c>
      <c r="AF585" s="10">
        <v>91.585999999999999</v>
      </c>
      <c r="AG585" s="8">
        <f t="shared" si="272"/>
        <v>5072.3664192773185</v>
      </c>
      <c r="AL585" s="11">
        <f t="shared" si="259"/>
        <v>44280</v>
      </c>
      <c r="AM585" s="10">
        <v>1216.5</v>
      </c>
      <c r="AN585" s="6">
        <v>5.6475</v>
      </c>
      <c r="AO585" s="8">
        <f t="shared" si="273"/>
        <v>311.6263808489619</v>
      </c>
      <c r="AS585" s="14">
        <f t="shared" si="254"/>
        <v>0.19072346368715076</v>
      </c>
      <c r="AT585" s="10">
        <v>417</v>
      </c>
      <c r="AU585" s="6">
        <v>14.32</v>
      </c>
      <c r="AV585" s="6">
        <f t="shared" si="251"/>
        <v>2.7311599999999991</v>
      </c>
      <c r="AW585" s="6">
        <f t="shared" si="274"/>
        <v>2.9301068000000008</v>
      </c>
      <c r="AX585" s="6">
        <f t="shared" si="252"/>
        <v>0.19894680000000164</v>
      </c>
      <c r="AY585" s="12">
        <f t="shared" si="275"/>
        <v>0.43688024934835673</v>
      </c>
      <c r="BB585" s="13">
        <f t="shared" si="276"/>
        <v>1366.4234759999999</v>
      </c>
    </row>
    <row r="586" spans="1:54" x14ac:dyDescent="0.25">
      <c r="A586" s="1">
        <v>44281</v>
      </c>
      <c r="B586" s="6">
        <v>62.48</v>
      </c>
      <c r="C586" s="6">
        <v>59.48</v>
      </c>
      <c r="D586" s="6">
        <v>57.98</v>
      </c>
      <c r="E586" s="6">
        <f t="shared" si="260"/>
        <v>53.543379881103334</v>
      </c>
      <c r="F586" s="6">
        <v>53.387837007886162</v>
      </c>
      <c r="G586" s="6">
        <v>71.48</v>
      </c>
      <c r="H586" s="6">
        <v>52.48</v>
      </c>
      <c r="I586" s="6">
        <v>51.625</v>
      </c>
      <c r="J586" s="6">
        <v>40.439722038828087</v>
      </c>
      <c r="K586" s="6">
        <f t="shared" si="261"/>
        <v>10.854999999999997</v>
      </c>
      <c r="L586" s="7">
        <f t="shared" si="255"/>
        <v>11.185277961171913</v>
      </c>
      <c r="M586" s="6">
        <f t="shared" si="256"/>
        <v>10</v>
      </c>
      <c r="N586" s="6">
        <f t="shared" si="257"/>
        <v>3</v>
      </c>
      <c r="O586" s="6">
        <f t="shared" si="258"/>
        <v>7</v>
      </c>
      <c r="P586" s="6">
        <f t="shared" si="249"/>
        <v>5.5</v>
      </c>
      <c r="Q586" s="6">
        <f t="shared" si="262"/>
        <v>1.0633798811033373</v>
      </c>
      <c r="R586" s="6">
        <f t="shared" si="263"/>
        <v>0.90783700788616528</v>
      </c>
      <c r="S586" s="6">
        <f t="shared" si="250"/>
        <v>19.000000000000007</v>
      </c>
      <c r="T586" s="6">
        <f t="shared" si="264"/>
        <v>9.0000000000000071</v>
      </c>
      <c r="U586" s="4" t="str">
        <f t="shared" si="265"/>
        <v>LOWER</v>
      </c>
      <c r="V586" s="8">
        <v>1177</v>
      </c>
      <c r="W586" s="9">
        <f t="shared" si="266"/>
        <v>4.5921629921138347</v>
      </c>
      <c r="X586" s="6">
        <f t="shared" si="267"/>
        <v>53.591953631960486</v>
      </c>
      <c r="Y586" s="6">
        <f t="shared" si="268"/>
        <v>4.388046368039511</v>
      </c>
      <c r="Z586" s="6">
        <f t="shared" si="269"/>
        <v>0.20411662407432374</v>
      </c>
      <c r="AA586" s="5">
        <f t="shared" si="270"/>
        <v>3</v>
      </c>
      <c r="AB586" s="5">
        <f t="shared" si="271"/>
        <v>2021</v>
      </c>
      <c r="AC586" s="5">
        <f t="shared" si="253"/>
        <v>13</v>
      </c>
      <c r="AF586" s="10">
        <v>91.84</v>
      </c>
      <c r="AG586" s="8">
        <f t="shared" si="272"/>
        <v>4903.1389508042657</v>
      </c>
      <c r="AL586" s="11">
        <f t="shared" si="259"/>
        <v>44281</v>
      </c>
      <c r="AM586" s="10">
        <v>1181.5</v>
      </c>
      <c r="AN586" s="6">
        <v>5.7565999999999997</v>
      </c>
      <c r="AO586" s="8">
        <f t="shared" si="273"/>
        <v>308.5074402777438</v>
      </c>
      <c r="AS586" s="14">
        <f t="shared" si="254"/>
        <v>0.17936293164200148</v>
      </c>
      <c r="AT586" s="10">
        <v>416</v>
      </c>
      <c r="AU586" s="6">
        <v>14.19</v>
      </c>
      <c r="AV586" s="6">
        <f t="shared" si="251"/>
        <v>2.545160000000001</v>
      </c>
      <c r="AW586" s="6">
        <f t="shared" si="274"/>
        <v>2.7499567999999979</v>
      </c>
      <c r="AX586" s="6">
        <f t="shared" si="252"/>
        <v>0.20479679999999689</v>
      </c>
      <c r="AY586" s="12">
        <f t="shared" si="275"/>
        <v>0.42784101284314324</v>
      </c>
      <c r="BB586" s="13">
        <f t="shared" si="276"/>
        <v>1311.3079759999998</v>
      </c>
    </row>
    <row r="587" spans="1:54" x14ac:dyDescent="0.25">
      <c r="A587" s="1">
        <v>44284</v>
      </c>
      <c r="B587" s="6">
        <v>62.96</v>
      </c>
      <c r="C587" s="6">
        <v>59.96</v>
      </c>
      <c r="D587" s="6">
        <v>58.46</v>
      </c>
      <c r="E587" s="6">
        <f t="shared" si="260"/>
        <v>54.925583085820776</v>
      </c>
      <c r="F587" s="6">
        <v>54.567177502537859</v>
      </c>
      <c r="G587" s="6">
        <v>77.959999999999994</v>
      </c>
      <c r="H587" s="6">
        <v>52.96</v>
      </c>
      <c r="I587" s="6">
        <v>51.875</v>
      </c>
      <c r="J587" s="6">
        <v>41.118121582072447</v>
      </c>
      <c r="K587" s="6">
        <f t="shared" si="261"/>
        <v>11.085000000000001</v>
      </c>
      <c r="L587" s="7">
        <f t="shared" si="255"/>
        <v>10.756878417927553</v>
      </c>
      <c r="M587" s="6">
        <f t="shared" si="256"/>
        <v>10</v>
      </c>
      <c r="N587" s="6">
        <f t="shared" si="257"/>
        <v>3</v>
      </c>
      <c r="O587" s="6">
        <f t="shared" si="258"/>
        <v>7</v>
      </c>
      <c r="P587" s="6">
        <f t="shared" si="249"/>
        <v>5.5</v>
      </c>
      <c r="Q587" s="6">
        <f t="shared" si="262"/>
        <v>1.965583085820775</v>
      </c>
      <c r="R587" s="6">
        <f t="shared" si="263"/>
        <v>1.6071775025378585</v>
      </c>
      <c r="S587" s="6">
        <f t="shared" si="250"/>
        <v>24.999999999999993</v>
      </c>
      <c r="T587" s="6">
        <f t="shared" si="264"/>
        <v>14.999999999999993</v>
      </c>
      <c r="U587" s="4" t="str">
        <f t="shared" si="265"/>
        <v>LOWER</v>
      </c>
      <c r="V587" s="8">
        <v>1203</v>
      </c>
      <c r="W587" s="9">
        <f t="shared" si="266"/>
        <v>3.8928224974621415</v>
      </c>
      <c r="X587" s="6">
        <f t="shared" si="267"/>
        <v>54.975410750686507</v>
      </c>
      <c r="Y587" s="6">
        <f t="shared" si="268"/>
        <v>3.484589249313494</v>
      </c>
      <c r="Z587" s="6">
        <f t="shared" si="269"/>
        <v>0.40823324814864748</v>
      </c>
      <c r="AA587" s="5">
        <f t="shared" si="270"/>
        <v>3</v>
      </c>
      <c r="AB587" s="5">
        <f t="shared" si="271"/>
        <v>2021</v>
      </c>
      <c r="AC587" s="5">
        <f t="shared" si="253"/>
        <v>14</v>
      </c>
      <c r="AF587" s="10">
        <v>91.91</v>
      </c>
      <c r="AG587" s="8">
        <f t="shared" si="272"/>
        <v>5015.2692842582537</v>
      </c>
      <c r="AL587" s="11">
        <f t="shared" si="259"/>
        <v>44284</v>
      </c>
      <c r="AM587" s="10">
        <v>1212</v>
      </c>
      <c r="AN587" s="6">
        <v>5.7798999999999996</v>
      </c>
      <c r="AO587" s="8">
        <f t="shared" si="273"/>
        <v>317.75237659789298</v>
      </c>
      <c r="AS587" s="14">
        <f t="shared" si="254"/>
        <v>0.1708970380818054</v>
      </c>
      <c r="AT587" s="10">
        <v>408</v>
      </c>
      <c r="AU587" s="6">
        <v>14.18</v>
      </c>
      <c r="AV587" s="6">
        <f t="shared" si="251"/>
        <v>2.4233200000000004</v>
      </c>
      <c r="AW587" s="6">
        <f t="shared" si="274"/>
        <v>2.6269935999999987</v>
      </c>
      <c r="AX587" s="6">
        <f t="shared" si="252"/>
        <v>0.20367359999999834</v>
      </c>
      <c r="AY587" s="12">
        <f t="shared" si="275"/>
        <v>0.43448041561088852</v>
      </c>
      <c r="BB587" s="13">
        <f t="shared" si="276"/>
        <v>1321.8901519999999</v>
      </c>
    </row>
    <row r="588" spans="1:54" x14ac:dyDescent="0.25">
      <c r="A588" s="1">
        <v>44285</v>
      </c>
      <c r="B588" s="6">
        <v>60.46</v>
      </c>
      <c r="C588" s="6">
        <v>57.46</v>
      </c>
      <c r="D588" s="6">
        <v>55.96</v>
      </c>
      <c r="E588" s="6">
        <f t="shared" si="260"/>
        <v>51.911926918158166</v>
      </c>
      <c r="F588" s="6">
        <v>51.664185515702918</v>
      </c>
      <c r="G588" s="6">
        <v>75.459999999999994</v>
      </c>
      <c r="H588" s="6">
        <v>50.46</v>
      </c>
      <c r="I588" s="6">
        <v>50.25</v>
      </c>
      <c r="J588" s="6">
        <v>39.073019707113325</v>
      </c>
      <c r="K588" s="6">
        <f t="shared" si="261"/>
        <v>10.210000000000001</v>
      </c>
      <c r="L588" s="7">
        <f t="shared" si="255"/>
        <v>11.176980292886675</v>
      </c>
      <c r="M588" s="6">
        <f t="shared" si="256"/>
        <v>10</v>
      </c>
      <c r="N588" s="6">
        <f t="shared" si="257"/>
        <v>3</v>
      </c>
      <c r="O588" s="6">
        <f t="shared" si="258"/>
        <v>7</v>
      </c>
      <c r="P588" s="6">
        <f t="shared" si="249"/>
        <v>5.5</v>
      </c>
      <c r="Q588" s="6">
        <f t="shared" si="262"/>
        <v>1.4519269181581649</v>
      </c>
      <c r="R588" s="6">
        <f t="shared" si="263"/>
        <v>1.2041855157029175</v>
      </c>
      <c r="S588" s="6">
        <f t="shared" si="250"/>
        <v>24.999999999999993</v>
      </c>
      <c r="T588" s="6">
        <f t="shared" si="264"/>
        <v>14.999999999999993</v>
      </c>
      <c r="U588" s="4" t="str">
        <f t="shared" si="265"/>
        <v>LOWER</v>
      </c>
      <c r="V588" s="8">
        <v>1139</v>
      </c>
      <c r="W588" s="9">
        <f t="shared" si="266"/>
        <v>4.2958144842970825</v>
      </c>
      <c r="X588" s="6">
        <f t="shared" si="267"/>
        <v>51.959020639365839</v>
      </c>
      <c r="Y588" s="6">
        <f t="shared" si="268"/>
        <v>4.0009793606341617</v>
      </c>
      <c r="Z588" s="6">
        <f t="shared" si="269"/>
        <v>0.29483512366292075</v>
      </c>
      <c r="AA588" s="5">
        <f t="shared" si="270"/>
        <v>3</v>
      </c>
      <c r="AB588" s="5">
        <f t="shared" si="271"/>
        <v>2021</v>
      </c>
      <c r="AC588" s="5">
        <f t="shared" si="253"/>
        <v>14</v>
      </c>
      <c r="AF588" s="10">
        <v>91.95</v>
      </c>
      <c r="AG588" s="8">
        <f t="shared" si="272"/>
        <v>4750.5218581688841</v>
      </c>
      <c r="AL588" s="11">
        <f t="shared" si="259"/>
        <v>44285</v>
      </c>
      <c r="AM588" s="10">
        <v>1145.5</v>
      </c>
      <c r="AN588" s="6">
        <v>5.7744999999999997</v>
      </c>
      <c r="AO588" s="8">
        <f t="shared" si="273"/>
        <v>300.03736468201805</v>
      </c>
      <c r="AS588" s="14">
        <f t="shared" si="254"/>
        <v>0.17175431034482758</v>
      </c>
      <c r="AT588" s="10">
        <v>408</v>
      </c>
      <c r="AU588" s="6">
        <v>13.92</v>
      </c>
      <c r="AV588" s="6">
        <f t="shared" si="251"/>
        <v>2.3908199999999997</v>
      </c>
      <c r="AW588" s="6">
        <f t="shared" si="274"/>
        <v>2.6003435999999969</v>
      </c>
      <c r="AX588" s="6">
        <f t="shared" si="252"/>
        <v>0.20952359999999715</v>
      </c>
      <c r="AY588" s="12">
        <f t="shared" si="275"/>
        <v>0.42455265991350283</v>
      </c>
      <c r="BB588" s="13">
        <f t="shared" si="276"/>
        <v>1266.7746520000001</v>
      </c>
    </row>
    <row r="589" spans="1:54" x14ac:dyDescent="0.25">
      <c r="A589" s="1">
        <v>44286</v>
      </c>
      <c r="B589" s="6">
        <v>62.92</v>
      </c>
      <c r="C589" s="6">
        <v>59.92</v>
      </c>
      <c r="D589" s="6">
        <v>58.42</v>
      </c>
      <c r="E589" s="6">
        <f t="shared" si="260"/>
        <v>54.211822414532264</v>
      </c>
      <c r="F589" s="6">
        <v>53.86410913072627</v>
      </c>
      <c r="G589" s="6">
        <v>77.92</v>
      </c>
      <c r="H589" s="6">
        <v>52.92</v>
      </c>
      <c r="I589" s="6">
        <v>50.25</v>
      </c>
      <c r="J589" s="6">
        <v>39.570337094372412</v>
      </c>
      <c r="K589" s="6">
        <f t="shared" si="261"/>
        <v>12.670000000000002</v>
      </c>
      <c r="L589" s="7">
        <f t="shared" si="255"/>
        <v>10.679662905627588</v>
      </c>
      <c r="M589" s="6">
        <f t="shared" si="256"/>
        <v>10</v>
      </c>
      <c r="N589" s="6">
        <f t="shared" si="257"/>
        <v>3</v>
      </c>
      <c r="O589" s="6">
        <f t="shared" si="258"/>
        <v>7</v>
      </c>
      <c r="P589" s="6">
        <f t="shared" si="249"/>
        <v>5.5</v>
      </c>
      <c r="Q589" s="6">
        <f t="shared" si="262"/>
        <v>1.2918224145322625</v>
      </c>
      <c r="R589" s="6">
        <f t="shared" si="263"/>
        <v>0.94410913072626812</v>
      </c>
      <c r="S589" s="6">
        <f t="shared" si="250"/>
        <v>25</v>
      </c>
      <c r="T589" s="6">
        <f t="shared" si="264"/>
        <v>15</v>
      </c>
      <c r="U589" s="4" t="str">
        <f t="shared" si="265"/>
        <v>LOWER</v>
      </c>
      <c r="V589" s="8">
        <v>1187.5</v>
      </c>
      <c r="W589" s="9">
        <f t="shared" si="266"/>
        <v>4.5558908692737319</v>
      </c>
      <c r="X589" s="6">
        <f t="shared" si="267"/>
        <v>54.261002566426349</v>
      </c>
      <c r="Y589" s="6">
        <f t="shared" si="268"/>
        <v>4.1589974335736528</v>
      </c>
      <c r="Z589" s="6">
        <f t="shared" si="269"/>
        <v>0.39689343570007907</v>
      </c>
      <c r="AA589" s="5">
        <f t="shared" si="270"/>
        <v>3</v>
      </c>
      <c r="AB589" s="5">
        <f t="shared" si="271"/>
        <v>2021</v>
      </c>
      <c r="AC589" s="5">
        <f t="shared" si="253"/>
        <v>14</v>
      </c>
      <c r="AF589" s="10">
        <v>91.98</v>
      </c>
      <c r="AG589" s="8">
        <f t="shared" si="272"/>
        <v>4954.4207578442019</v>
      </c>
      <c r="AL589" s="11">
        <f t="shared" si="259"/>
        <v>44286</v>
      </c>
      <c r="AM589" s="10">
        <v>1196.25</v>
      </c>
      <c r="AN589" s="6">
        <v>5.6315</v>
      </c>
      <c r="AO589" s="8">
        <f t="shared" si="273"/>
        <v>305.57083595283007</v>
      </c>
      <c r="AS589" s="14">
        <f t="shared" si="254"/>
        <v>0.17552257181942563</v>
      </c>
      <c r="AT589" s="10">
        <v>433</v>
      </c>
      <c r="AU589" s="6">
        <v>14.62</v>
      </c>
      <c r="AV589" s="6">
        <f t="shared" si="251"/>
        <v>2.5661400000000025</v>
      </c>
      <c r="AW589" s="6">
        <f t="shared" si="274"/>
        <v>2.7699072000000005</v>
      </c>
      <c r="AX589" s="6">
        <f t="shared" si="252"/>
        <v>0.20376719999999793</v>
      </c>
      <c r="AY589" s="12">
        <f t="shared" si="275"/>
        <v>0.41977426193780737</v>
      </c>
      <c r="BB589" s="13">
        <f t="shared" si="276"/>
        <v>1321.008304</v>
      </c>
    </row>
    <row r="590" spans="1:54" x14ac:dyDescent="0.25">
      <c r="A590" s="1">
        <v>44287</v>
      </c>
      <c r="B590" s="6">
        <v>62.13</v>
      </c>
      <c r="C590" s="6">
        <v>59.13</v>
      </c>
      <c r="D590" s="6">
        <v>57.63</v>
      </c>
      <c r="E590" s="6">
        <f t="shared" si="260"/>
        <v>52.874937347674411</v>
      </c>
      <c r="F590" s="6">
        <v>52.423952949757378</v>
      </c>
      <c r="G590" s="6">
        <v>77.13</v>
      </c>
      <c r="H590" s="6">
        <v>52.13</v>
      </c>
      <c r="I590" s="6">
        <v>51.75</v>
      </c>
      <c r="J590" s="6">
        <v>40.926215005036681</v>
      </c>
      <c r="K590" s="6">
        <f t="shared" si="261"/>
        <v>10.380000000000003</v>
      </c>
      <c r="L590" s="7">
        <f t="shared" si="255"/>
        <v>10.823784994963319</v>
      </c>
      <c r="M590" s="6">
        <f t="shared" si="256"/>
        <v>10</v>
      </c>
      <c r="N590" s="6">
        <f t="shared" si="257"/>
        <v>3</v>
      </c>
      <c r="O590" s="6">
        <f t="shared" si="258"/>
        <v>7</v>
      </c>
      <c r="P590" s="6">
        <f t="shared" si="249"/>
        <v>5.5</v>
      </c>
      <c r="Q590" s="6">
        <f t="shared" si="262"/>
        <v>0.74493734767440856</v>
      </c>
      <c r="R590" s="6">
        <f t="shared" si="263"/>
        <v>0.29395294975737585</v>
      </c>
      <c r="S590" s="6">
        <f t="shared" si="250"/>
        <v>24.999999999999993</v>
      </c>
      <c r="T590" s="6">
        <f t="shared" si="264"/>
        <v>14.999999999999993</v>
      </c>
      <c r="U590" s="4" t="str">
        <f t="shared" si="265"/>
        <v>LOWER</v>
      </c>
      <c r="V590" s="8">
        <v>1155.75</v>
      </c>
      <c r="W590" s="9">
        <f t="shared" si="266"/>
        <v>5.2060470502426242</v>
      </c>
      <c r="X590" s="6">
        <f t="shared" si="267"/>
        <v>52.922904697494623</v>
      </c>
      <c r="Y590" s="6">
        <f t="shared" si="268"/>
        <v>4.7070953025053797</v>
      </c>
      <c r="Z590" s="6">
        <f t="shared" si="269"/>
        <v>0.49895174773724449</v>
      </c>
      <c r="AA590" s="5">
        <f t="shared" si="270"/>
        <v>4</v>
      </c>
      <c r="AB590" s="5">
        <f t="shared" si="271"/>
        <v>2021</v>
      </c>
      <c r="AC590" s="5">
        <f t="shared" si="253"/>
        <v>14</v>
      </c>
      <c r="AF590" s="10">
        <v>91.66</v>
      </c>
      <c r="AG590" s="8">
        <f t="shared" si="272"/>
        <v>4805.1795273747612</v>
      </c>
      <c r="AL590" s="11">
        <f t="shared" si="259"/>
        <v>44287</v>
      </c>
      <c r="AM590" s="10">
        <v>1166.75</v>
      </c>
      <c r="AN590" s="6">
        <v>5.7070999999999996</v>
      </c>
      <c r="AO590" s="8">
        <f t="shared" si="273"/>
        <v>302.03630939907157</v>
      </c>
      <c r="AS590" s="14">
        <f t="shared" si="254"/>
        <v>0.176468815697267</v>
      </c>
      <c r="AT590" s="10">
        <v>420</v>
      </c>
      <c r="AU590" s="6">
        <v>14.27</v>
      </c>
      <c r="AV590" s="6">
        <f t="shared" si="251"/>
        <v>2.5182099999999998</v>
      </c>
      <c r="AW590" s="6">
        <f t="shared" si="274"/>
        <v>2.7238258000000002</v>
      </c>
      <c r="AX590" s="6">
        <f t="shared" si="252"/>
        <v>0.20561580000000035</v>
      </c>
      <c r="AY590" s="12">
        <f t="shared" si="275"/>
        <v>0.42412748312203419</v>
      </c>
      <c r="BB590" s="13">
        <f t="shared" si="276"/>
        <v>1303.5918059999999</v>
      </c>
    </row>
    <row r="591" spans="1:54" x14ac:dyDescent="0.25">
      <c r="A591" s="1">
        <v>44291</v>
      </c>
      <c r="B591" s="6">
        <v>62.81</v>
      </c>
      <c r="C591" s="6">
        <v>59.81</v>
      </c>
      <c r="D591" s="6">
        <v>58.31</v>
      </c>
      <c r="E591" s="6" t="e">
        <f t="shared" si="260"/>
        <v>#VALUE!</v>
      </c>
      <c r="F591" s="6" t="s">
        <v>43</v>
      </c>
      <c r="G591" s="6">
        <v>77.81</v>
      </c>
      <c r="H591" s="6">
        <v>51.17</v>
      </c>
      <c r="I591" s="6">
        <v>52.25</v>
      </c>
      <c r="J591" s="6">
        <v>40.97671358228655</v>
      </c>
      <c r="K591" s="6">
        <f t="shared" si="261"/>
        <v>10.560000000000002</v>
      </c>
      <c r="L591" s="7">
        <f t="shared" si="255"/>
        <v>11.27328641771345</v>
      </c>
      <c r="M591" s="6">
        <f t="shared" si="256"/>
        <v>11.64</v>
      </c>
      <c r="N591" s="6">
        <f t="shared" si="257"/>
        <v>3</v>
      </c>
      <c r="O591" s="6">
        <f t="shared" si="258"/>
        <v>8.64</v>
      </c>
      <c r="P591" s="6">
        <f t="shared" si="249"/>
        <v>7.1400000000000006</v>
      </c>
      <c r="Q591" s="6" t="e">
        <f t="shared" si="262"/>
        <v>#VALUE!</v>
      </c>
      <c r="R591" s="6" t="str">
        <f t="shared" si="263"/>
        <v/>
      </c>
      <c r="S591" s="6">
        <f t="shared" si="250"/>
        <v>26.64</v>
      </c>
      <c r="T591" s="6">
        <f t="shared" si="264"/>
        <v>15</v>
      </c>
      <c r="U591" s="4" t="str">
        <f t="shared" si="265"/>
        <v>LOWER</v>
      </c>
      <c r="W591" s="9"/>
      <c r="X591" s="6" t="str">
        <f t="shared" si="267"/>
        <v/>
      </c>
      <c r="Y591" s="6" t="str">
        <f t="shared" si="268"/>
        <v/>
      </c>
      <c r="Z591" s="6" t="str">
        <f t="shared" si="269"/>
        <v/>
      </c>
      <c r="AA591" s="5">
        <f t="shared" si="270"/>
        <v>4</v>
      </c>
      <c r="AB591" s="5">
        <f t="shared" si="271"/>
        <v>2021</v>
      </c>
      <c r="AC591" s="5">
        <f t="shared" si="253"/>
        <v>15</v>
      </c>
      <c r="AF591" s="10">
        <v>92.046000000000006</v>
      </c>
      <c r="AG591" s="8" t="str">
        <f t="shared" si="272"/>
        <v/>
      </c>
      <c r="AL591" s="11">
        <f t="shared" si="259"/>
        <v>44291</v>
      </c>
      <c r="AM591" s="10"/>
      <c r="AN591" s="6">
        <v>5.6631999999999998</v>
      </c>
      <c r="AO591" s="8" t="str">
        <f t="shared" si="273"/>
        <v/>
      </c>
      <c r="AS591" s="14">
        <f t="shared" si="254"/>
        <v>0.16646522948539624</v>
      </c>
      <c r="AT591" s="10">
        <v>416</v>
      </c>
      <c r="AU591" s="6">
        <v>14.38</v>
      </c>
      <c r="AV591" s="6">
        <f t="shared" si="251"/>
        <v>2.3937699999999982</v>
      </c>
      <c r="AW591" s="6">
        <f t="shared" si="274"/>
        <v>2.5977945999999985</v>
      </c>
      <c r="AX591" s="6">
        <f t="shared" si="252"/>
        <v>0.20402460000000033</v>
      </c>
      <c r="AY591" s="12">
        <f t="shared" si="275"/>
        <v>0.42913101898594841</v>
      </c>
      <c r="BB591" s="13">
        <f t="shared" si="276"/>
        <v>1318.583222</v>
      </c>
    </row>
    <row r="592" spans="1:54" x14ac:dyDescent="0.25">
      <c r="A592" s="1">
        <v>44292</v>
      </c>
      <c r="B592" s="6">
        <v>63.92</v>
      </c>
      <c r="C592" s="6">
        <v>60.92</v>
      </c>
      <c r="D592" s="6">
        <v>59.42</v>
      </c>
      <c r="E592" s="6">
        <f t="shared" si="260"/>
        <v>55.367434929951756</v>
      </c>
      <c r="F592" s="6">
        <v>55.224886624555147</v>
      </c>
      <c r="G592" s="6">
        <v>78.92</v>
      </c>
      <c r="H592" s="6">
        <v>53.92</v>
      </c>
      <c r="I592" s="6">
        <v>52.25</v>
      </c>
      <c r="J592" s="6">
        <v>41.647040004835283</v>
      </c>
      <c r="K592" s="6">
        <f t="shared" si="261"/>
        <v>11.670000000000002</v>
      </c>
      <c r="L592" s="7">
        <f t="shared" si="255"/>
        <v>10.602959995164717</v>
      </c>
      <c r="M592" s="6">
        <f t="shared" si="256"/>
        <v>10</v>
      </c>
      <c r="N592" s="6">
        <f t="shared" si="257"/>
        <v>3</v>
      </c>
      <c r="O592" s="6">
        <f t="shared" si="258"/>
        <v>7</v>
      </c>
      <c r="P592" s="6">
        <f t="shared" si="249"/>
        <v>5.5</v>
      </c>
      <c r="Q592" s="6">
        <f t="shared" si="262"/>
        <v>1.4474349299517542</v>
      </c>
      <c r="R592" s="6">
        <f t="shared" si="263"/>
        <v>1.3048866245551451</v>
      </c>
      <c r="S592" s="6">
        <f t="shared" si="250"/>
        <v>25</v>
      </c>
      <c r="T592" s="6">
        <f t="shared" si="264"/>
        <v>15</v>
      </c>
      <c r="U592" s="4" t="str">
        <f t="shared" si="265"/>
        <v>LOWER</v>
      </c>
      <c r="V592" s="8">
        <v>1217.5</v>
      </c>
      <c r="W592" s="9">
        <f t="shared" si="266"/>
        <v>4.1951133754448549</v>
      </c>
      <c r="X592" s="6">
        <f t="shared" si="267"/>
        <v>55.417663436180895</v>
      </c>
      <c r="Y592" s="6">
        <f t="shared" si="268"/>
        <v>4.0023365638191066</v>
      </c>
      <c r="Z592" s="6">
        <f t="shared" si="269"/>
        <v>0.19277681162574822</v>
      </c>
      <c r="AA592" s="5">
        <f t="shared" si="270"/>
        <v>4</v>
      </c>
      <c r="AB592" s="5">
        <f t="shared" si="271"/>
        <v>2021</v>
      </c>
      <c r="AC592" s="5">
        <f t="shared" si="253"/>
        <v>15</v>
      </c>
      <c r="AF592" s="10">
        <v>92.28</v>
      </c>
      <c r="AG592" s="8">
        <f t="shared" si="272"/>
        <v>5096.1525377139478</v>
      </c>
      <c r="AL592" s="11">
        <f t="shared" si="259"/>
        <v>44292</v>
      </c>
      <c r="AM592" s="10">
        <v>1221.75</v>
      </c>
      <c r="AN592" s="6">
        <v>5.5903999999999998</v>
      </c>
      <c r="AO592" s="8">
        <f t="shared" si="273"/>
        <v>309.80690567362569</v>
      </c>
      <c r="AS592" s="14">
        <f t="shared" si="254"/>
        <v>0.17061218836565095</v>
      </c>
      <c r="AT592" s="10">
        <v>416</v>
      </c>
      <c r="AU592" s="6">
        <v>14.44</v>
      </c>
      <c r="AV592" s="6">
        <f t="shared" si="251"/>
        <v>2.4636399999999998</v>
      </c>
      <c r="AW592" s="6">
        <f t="shared" si="274"/>
        <v>2.6650672000000011</v>
      </c>
      <c r="AX592" s="6">
        <f t="shared" si="252"/>
        <v>0.20142720000000125</v>
      </c>
      <c r="AY592" s="12">
        <f t="shared" si="275"/>
        <v>0.43342776203966005</v>
      </c>
      <c r="BB592" s="13">
        <f t="shared" si="276"/>
        <v>1343.054504</v>
      </c>
    </row>
    <row r="593" spans="1:54" x14ac:dyDescent="0.25">
      <c r="A593" s="1">
        <v>44293</v>
      </c>
      <c r="B593" s="6">
        <v>62.85</v>
      </c>
      <c r="C593" s="6">
        <v>59.85</v>
      </c>
      <c r="D593" s="6">
        <v>58.35</v>
      </c>
      <c r="E593" s="6">
        <f t="shared" si="260"/>
        <v>54.732980999917523</v>
      </c>
      <c r="F593" s="6">
        <v>54.2836821913235</v>
      </c>
      <c r="G593" s="6">
        <v>82.85</v>
      </c>
      <c r="H593" s="6">
        <v>51</v>
      </c>
      <c r="I593" s="6">
        <v>53</v>
      </c>
      <c r="J593" s="6">
        <v>42.229132072413407</v>
      </c>
      <c r="K593" s="6">
        <f t="shared" si="261"/>
        <v>9.8500000000000014</v>
      </c>
      <c r="L593" s="7">
        <f t="shared" si="255"/>
        <v>10.770867927586593</v>
      </c>
      <c r="M593" s="6">
        <f t="shared" si="256"/>
        <v>11.850000000000001</v>
      </c>
      <c r="N593" s="6">
        <f t="shared" si="257"/>
        <v>3</v>
      </c>
      <c r="O593" s="6">
        <f t="shared" si="258"/>
        <v>8.8500000000000014</v>
      </c>
      <c r="P593" s="6">
        <f t="shared" si="249"/>
        <v>7.3500000000000014</v>
      </c>
      <c r="Q593" s="6">
        <f t="shared" si="262"/>
        <v>3.7329809999175225</v>
      </c>
      <c r="R593" s="6">
        <f t="shared" si="263"/>
        <v>3.2836821913234999</v>
      </c>
      <c r="S593" s="6">
        <f t="shared" si="250"/>
        <v>31.849999999999994</v>
      </c>
      <c r="T593" s="6">
        <f t="shared" si="264"/>
        <v>19.999999999999993</v>
      </c>
      <c r="U593" s="4" t="str">
        <f t="shared" si="265"/>
        <v>LOWER</v>
      </c>
      <c r="V593" s="8">
        <v>1196.75</v>
      </c>
      <c r="W593" s="9">
        <f t="shared" si="266"/>
        <v>4.0663178086765015</v>
      </c>
      <c r="X593" s="6">
        <f t="shared" si="267"/>
        <v>54.782633939060752</v>
      </c>
      <c r="Y593" s="6">
        <f t="shared" si="268"/>
        <v>3.5673660609392499</v>
      </c>
      <c r="Z593" s="6">
        <f t="shared" si="269"/>
        <v>0.49895174773725159</v>
      </c>
      <c r="AA593" s="5">
        <f t="shared" si="270"/>
        <v>4</v>
      </c>
      <c r="AB593" s="5">
        <f t="shared" si="271"/>
        <v>2021</v>
      </c>
      <c r="AC593" s="5">
        <f t="shared" si="253"/>
        <v>15</v>
      </c>
      <c r="AF593" s="10">
        <v>92.144999999999996</v>
      </c>
      <c r="AG593" s="8">
        <f t="shared" si="272"/>
        <v>5001.9698955195036</v>
      </c>
      <c r="AL593" s="11">
        <f t="shared" si="259"/>
        <v>44293</v>
      </c>
      <c r="AM593" s="10">
        <v>1207.75</v>
      </c>
      <c r="AN593" s="6">
        <v>5.6143000000000001</v>
      </c>
      <c r="AO593" s="8">
        <f t="shared" si="273"/>
        <v>307.56614172406887</v>
      </c>
      <c r="AS593" s="14">
        <f t="shared" si="254"/>
        <v>0.17496164574616449</v>
      </c>
      <c r="AT593" s="10">
        <v>419</v>
      </c>
      <c r="AU593" s="6">
        <v>14.34</v>
      </c>
      <c r="AV593" s="6">
        <f t="shared" si="251"/>
        <v>2.5089499999999987</v>
      </c>
      <c r="AW593" s="6">
        <f t="shared" si="274"/>
        <v>2.7128809999999994</v>
      </c>
      <c r="AX593" s="6">
        <f t="shared" si="252"/>
        <v>0.20393100000000075</v>
      </c>
      <c r="AY593" s="12">
        <f t="shared" si="275"/>
        <v>0.42752740560292324</v>
      </c>
      <c r="BB593" s="13">
        <f t="shared" si="276"/>
        <v>1319.46507</v>
      </c>
    </row>
    <row r="594" spans="1:54" x14ac:dyDescent="0.25">
      <c r="A594" s="1">
        <v>44294</v>
      </c>
      <c r="B594" s="6">
        <v>63.38</v>
      </c>
      <c r="C594" s="6">
        <v>60.38</v>
      </c>
      <c r="D594" s="6">
        <v>58.88</v>
      </c>
      <c r="E594" s="6">
        <f t="shared" si="260"/>
        <v>53.951243121839632</v>
      </c>
      <c r="F594" s="6">
        <v>53.603293444409076</v>
      </c>
      <c r="G594" s="6">
        <v>83.38</v>
      </c>
      <c r="H594" s="6">
        <v>53.38</v>
      </c>
      <c r="I594" s="6">
        <v>52.75</v>
      </c>
      <c r="J594" s="6">
        <v>41.542755856091027</v>
      </c>
      <c r="K594" s="6">
        <f t="shared" si="261"/>
        <v>10.630000000000003</v>
      </c>
      <c r="L594" s="7">
        <f t="shared" si="255"/>
        <v>11.207244143908973</v>
      </c>
      <c r="M594" s="6">
        <f t="shared" si="256"/>
        <v>10</v>
      </c>
      <c r="N594" s="6">
        <f t="shared" si="257"/>
        <v>3</v>
      </c>
      <c r="O594" s="6">
        <f t="shared" si="258"/>
        <v>7</v>
      </c>
      <c r="P594" s="6">
        <f t="shared" si="249"/>
        <v>5.5</v>
      </c>
      <c r="Q594" s="6">
        <f t="shared" si="262"/>
        <v>0.571243121839629</v>
      </c>
      <c r="R594" s="6">
        <f t="shared" si="263"/>
        <v>0.22329344440907306</v>
      </c>
      <c r="S594" s="6">
        <f t="shared" si="250"/>
        <v>29.999999999999993</v>
      </c>
      <c r="T594" s="6">
        <f t="shared" si="264"/>
        <v>19.999999999999993</v>
      </c>
      <c r="U594" s="4" t="str">
        <f t="shared" si="265"/>
        <v>LOWER</v>
      </c>
      <c r="V594" s="8">
        <v>1181.75</v>
      </c>
      <c r="W594" s="9">
        <f t="shared" si="266"/>
        <v>5.2767065555909269</v>
      </c>
      <c r="X594" s="6">
        <f t="shared" si="267"/>
        <v>54.000186880109148</v>
      </c>
      <c r="Y594" s="6">
        <f t="shared" si="268"/>
        <v>4.879813119890855</v>
      </c>
      <c r="Z594" s="6">
        <f t="shared" si="269"/>
        <v>0.39689343570007196</v>
      </c>
      <c r="AA594" s="5">
        <f t="shared" si="270"/>
        <v>4</v>
      </c>
      <c r="AB594" s="5">
        <f t="shared" si="271"/>
        <v>2021</v>
      </c>
      <c r="AC594" s="5">
        <f t="shared" si="253"/>
        <v>15</v>
      </c>
      <c r="AF594" s="10">
        <v>92.194999999999993</v>
      </c>
      <c r="AG594" s="8">
        <f t="shared" si="272"/>
        <v>4941.9556391072938</v>
      </c>
      <c r="AL594" s="11">
        <f t="shared" si="259"/>
        <v>44294</v>
      </c>
      <c r="AM594" s="10">
        <v>1190.5</v>
      </c>
      <c r="AN594" s="6">
        <v>5.5720000000000001</v>
      </c>
      <c r="AO594" s="8">
        <f t="shared" si="273"/>
        <v>300.88904129596824</v>
      </c>
      <c r="AS594" s="14">
        <f t="shared" si="254"/>
        <v>0.17110833333333322</v>
      </c>
      <c r="AT594" s="10">
        <v>417</v>
      </c>
      <c r="AU594" s="6">
        <v>14.4</v>
      </c>
      <c r="AV594" s="6">
        <f t="shared" si="251"/>
        <v>2.4639599999999984</v>
      </c>
      <c r="AW594" s="6">
        <f t="shared" si="274"/>
        <v>2.6666507999999975</v>
      </c>
      <c r="AX594" s="6">
        <f t="shared" si="252"/>
        <v>0.20269079999999917</v>
      </c>
      <c r="AY594" s="12">
        <f t="shared" si="275"/>
        <v>0.43075673716349039</v>
      </c>
      <c r="BB594" s="13">
        <f t="shared" si="276"/>
        <v>1331.1495560000001</v>
      </c>
    </row>
    <row r="595" spans="1:54" x14ac:dyDescent="0.25">
      <c r="A595" s="1">
        <v>44295</v>
      </c>
      <c r="B595" s="6">
        <v>62.85</v>
      </c>
      <c r="C595" s="6">
        <v>59.85</v>
      </c>
      <c r="D595" s="6">
        <v>58.35</v>
      </c>
      <c r="E595" s="6">
        <f t="shared" si="260"/>
        <v>53.826618242725765</v>
      </c>
      <c r="F595" s="6">
        <v>53.478555507474759</v>
      </c>
      <c r="G595" s="6">
        <v>82.85</v>
      </c>
      <c r="H595" s="6">
        <v>50.93</v>
      </c>
      <c r="I595" s="6">
        <v>52.75</v>
      </c>
      <c r="J595" s="6">
        <v>41.353412345731087</v>
      </c>
      <c r="K595" s="6">
        <f t="shared" si="261"/>
        <v>10.100000000000001</v>
      </c>
      <c r="L595" s="7">
        <f t="shared" si="255"/>
        <v>11.396587654268913</v>
      </c>
      <c r="M595" s="6">
        <f t="shared" si="256"/>
        <v>11.920000000000002</v>
      </c>
      <c r="N595" s="6">
        <f t="shared" si="257"/>
        <v>3</v>
      </c>
      <c r="O595" s="6">
        <f t="shared" si="258"/>
        <v>8.9200000000000017</v>
      </c>
      <c r="P595" s="6">
        <f t="shared" ref="P595:P658" si="277">D595-H595</f>
        <v>7.4200000000000017</v>
      </c>
      <c r="Q595" s="6">
        <f t="shared" si="262"/>
        <v>2.896618242725765</v>
      </c>
      <c r="R595" s="6">
        <f t="shared" si="263"/>
        <v>2.5485555074747595</v>
      </c>
      <c r="S595" s="6">
        <f t="shared" ref="S595:S658" si="278">G595-H595</f>
        <v>31.919999999999995</v>
      </c>
      <c r="T595" s="6">
        <f t="shared" si="264"/>
        <v>19.999999999999993</v>
      </c>
      <c r="U595" s="4" t="str">
        <f t="shared" si="265"/>
        <v>LOWER</v>
      </c>
      <c r="V595" s="8">
        <v>1179</v>
      </c>
      <c r="W595" s="9">
        <f t="shared" si="266"/>
        <v>4.8714444925252423</v>
      </c>
      <c r="X595" s="6">
        <f t="shared" si="267"/>
        <v>53.875448943174838</v>
      </c>
      <c r="Y595" s="6">
        <f t="shared" si="268"/>
        <v>4.4745510568251632</v>
      </c>
      <c r="Z595" s="6">
        <f t="shared" si="269"/>
        <v>0.39689343570007907</v>
      </c>
      <c r="AA595" s="5">
        <f t="shared" si="270"/>
        <v>4</v>
      </c>
      <c r="AB595" s="5">
        <f t="shared" si="271"/>
        <v>2021</v>
      </c>
      <c r="AC595" s="5">
        <f t="shared" si="253"/>
        <v>15</v>
      </c>
      <c r="AF595" s="10">
        <v>92.247</v>
      </c>
      <c r="AG595" s="8">
        <f t="shared" si="272"/>
        <v>4933.236309898024</v>
      </c>
      <c r="AL595" s="11">
        <f t="shared" si="259"/>
        <v>44295</v>
      </c>
      <c r="AM595" s="10">
        <v>1187.75</v>
      </c>
      <c r="AN595" s="6">
        <v>5.6821000000000002</v>
      </c>
      <c r="AO595" s="8">
        <f t="shared" si="273"/>
        <v>306.12568844001379</v>
      </c>
      <c r="AS595" s="14">
        <f t="shared" si="254"/>
        <v>0.16673319327731095</v>
      </c>
      <c r="AT595" s="10">
        <v>411</v>
      </c>
      <c r="AU595" s="6">
        <v>14.28</v>
      </c>
      <c r="AV595" s="6">
        <f t="shared" si="251"/>
        <v>2.3809500000000003</v>
      </c>
      <c r="AW595" s="6">
        <f t="shared" si="274"/>
        <v>2.5848810000000011</v>
      </c>
      <c r="AX595" s="6">
        <f t="shared" si="252"/>
        <v>0.20393100000000075</v>
      </c>
      <c r="AY595" s="12">
        <f t="shared" si="275"/>
        <v>0.43225203459920825</v>
      </c>
      <c r="BB595" s="13">
        <f t="shared" si="276"/>
        <v>1319.46507</v>
      </c>
    </row>
    <row r="596" spans="1:54" x14ac:dyDescent="0.25">
      <c r="A596" s="1">
        <v>44298</v>
      </c>
      <c r="B596" s="6">
        <v>61.45</v>
      </c>
      <c r="C596" s="6">
        <v>58.45</v>
      </c>
      <c r="D596" s="6">
        <v>56.95</v>
      </c>
      <c r="E596" s="6">
        <f t="shared" si="260"/>
        <v>52.557710382657298</v>
      </c>
      <c r="F596" s="6">
        <v>52.514671449345975</v>
      </c>
      <c r="G596" s="6">
        <v>81.45</v>
      </c>
      <c r="H596" s="6">
        <v>49.58</v>
      </c>
      <c r="I596" s="6">
        <v>52.75</v>
      </c>
      <c r="J596" s="6">
        <v>39.98992683389622</v>
      </c>
      <c r="K596" s="6">
        <f t="shared" si="261"/>
        <v>8.7000000000000028</v>
      </c>
      <c r="L596" s="7">
        <f t="shared" si="255"/>
        <v>12.76007316610378</v>
      </c>
      <c r="M596" s="6">
        <f t="shared" si="256"/>
        <v>11.870000000000005</v>
      </c>
      <c r="N596" s="6">
        <f t="shared" si="257"/>
        <v>3</v>
      </c>
      <c r="O596" s="6">
        <f t="shared" si="258"/>
        <v>8.8700000000000045</v>
      </c>
      <c r="P596" s="6">
        <f t="shared" si="277"/>
        <v>7.3700000000000045</v>
      </c>
      <c r="Q596" s="6">
        <f t="shared" si="262"/>
        <v>2.9777103826572997</v>
      </c>
      <c r="R596" s="6">
        <f t="shared" si="263"/>
        <v>2.9346714493459771</v>
      </c>
      <c r="S596" s="6">
        <f t="shared" si="278"/>
        <v>31.870000000000005</v>
      </c>
      <c r="T596" s="6">
        <f t="shared" si="264"/>
        <v>20</v>
      </c>
      <c r="U596" s="4" t="str">
        <f t="shared" si="265"/>
        <v>LOWER</v>
      </c>
      <c r="V596" s="8">
        <v>1157.75</v>
      </c>
      <c r="W596" s="9">
        <f t="shared" si="266"/>
        <v>4.4353285506540274</v>
      </c>
      <c r="X596" s="6">
        <f t="shared" si="267"/>
        <v>52.605389948934551</v>
      </c>
      <c r="Y596" s="6">
        <f t="shared" si="268"/>
        <v>4.3446100510654517</v>
      </c>
      <c r="Z596" s="6">
        <f t="shared" si="269"/>
        <v>9.0718499588575696E-2</v>
      </c>
      <c r="AA596" s="5">
        <f t="shared" si="270"/>
        <v>4</v>
      </c>
      <c r="AB596" s="5">
        <f t="shared" si="271"/>
        <v>2021</v>
      </c>
      <c r="AC596" s="5">
        <f t="shared" si="253"/>
        <v>16</v>
      </c>
      <c r="AF596" s="10">
        <v>92.57</v>
      </c>
      <c r="AG596" s="8">
        <f t="shared" si="272"/>
        <v>4861.2831360659566</v>
      </c>
      <c r="AL596" s="11">
        <f t="shared" si="259"/>
        <v>44298</v>
      </c>
      <c r="AM596" s="10">
        <v>1159.75</v>
      </c>
      <c r="AN596" s="6">
        <v>5.7332999999999998</v>
      </c>
      <c r="AO596" s="8">
        <f t="shared" si="273"/>
        <v>301.60248219422652</v>
      </c>
      <c r="AS596" s="14">
        <f t="shared" si="254"/>
        <v>0.17417555081734157</v>
      </c>
      <c r="AT596" s="10">
        <v>412</v>
      </c>
      <c r="AU596" s="6">
        <v>14.07</v>
      </c>
      <c r="AV596" s="6">
        <f t="shared" ref="AV596:AV659" si="279">(((C596/100*11.7)+(AT596/2000*47))-(AU596))</f>
        <v>2.450649999999996</v>
      </c>
      <c r="AW596" s="6">
        <f t="shared" si="274"/>
        <v>2.6578569999999999</v>
      </c>
      <c r="AX596" s="6">
        <f t="shared" ref="AX596:AX659" si="280">AW596-AV596</f>
        <v>0.20720700000000392</v>
      </c>
      <c r="AY596" s="12">
        <f t="shared" si="275"/>
        <v>0.42613792960380287</v>
      </c>
      <c r="BB596" s="13">
        <f t="shared" si="276"/>
        <v>1288.6003900000001</v>
      </c>
    </row>
    <row r="597" spans="1:54" x14ac:dyDescent="0.25">
      <c r="A597" s="1">
        <v>44299</v>
      </c>
      <c r="B597" s="6">
        <v>63.03</v>
      </c>
      <c r="C597" s="6">
        <v>60.03</v>
      </c>
      <c r="D597" s="6">
        <v>58.53</v>
      </c>
      <c r="E597" s="6">
        <f t="shared" si="260"/>
        <v>54.075868000953498</v>
      </c>
      <c r="F597" s="6">
        <v>53.614633256857644</v>
      </c>
      <c r="G597" s="6">
        <v>83.03</v>
      </c>
      <c r="H597" s="6">
        <v>51.15</v>
      </c>
      <c r="I597" s="6">
        <v>53</v>
      </c>
      <c r="J597" s="6">
        <v>40.870516872479456</v>
      </c>
      <c r="K597" s="6">
        <f t="shared" si="261"/>
        <v>10.030000000000001</v>
      </c>
      <c r="L597" s="7">
        <f t="shared" si="255"/>
        <v>12.129483127520544</v>
      </c>
      <c r="M597" s="6">
        <f t="shared" si="256"/>
        <v>11.880000000000003</v>
      </c>
      <c r="N597" s="6">
        <f t="shared" si="257"/>
        <v>3</v>
      </c>
      <c r="O597" s="6">
        <f t="shared" si="258"/>
        <v>8.8800000000000026</v>
      </c>
      <c r="P597" s="6">
        <f t="shared" si="277"/>
        <v>7.3800000000000026</v>
      </c>
      <c r="Q597" s="6">
        <f t="shared" si="262"/>
        <v>2.9258680009534999</v>
      </c>
      <c r="R597" s="6">
        <f t="shared" si="263"/>
        <v>2.4646332568576454</v>
      </c>
      <c r="S597" s="6">
        <f t="shared" si="278"/>
        <v>31.880000000000003</v>
      </c>
      <c r="T597" s="6">
        <f t="shared" si="264"/>
        <v>20</v>
      </c>
      <c r="U597" s="4" t="str">
        <f t="shared" si="265"/>
        <v>LOWER</v>
      </c>
      <c r="V597" s="8">
        <v>1182</v>
      </c>
      <c r="W597" s="9">
        <f t="shared" si="266"/>
        <v>4.9153667431423571</v>
      </c>
      <c r="X597" s="6">
        <f t="shared" si="267"/>
        <v>54.124924817043464</v>
      </c>
      <c r="Y597" s="6">
        <f t="shared" si="268"/>
        <v>4.4050751829565371</v>
      </c>
      <c r="Z597" s="6">
        <f t="shared" si="269"/>
        <v>0.51029156018582</v>
      </c>
      <c r="AA597" s="5">
        <f t="shared" si="270"/>
        <v>4</v>
      </c>
      <c r="AB597" s="5">
        <f t="shared" si="271"/>
        <v>2021</v>
      </c>
      <c r="AC597" s="5">
        <f t="shared" si="253"/>
        <v>16</v>
      </c>
      <c r="AF597" s="10">
        <v>92.62</v>
      </c>
      <c r="AG597" s="8">
        <f t="shared" si="272"/>
        <v>4965.7873322501555</v>
      </c>
      <c r="AL597" s="11">
        <f t="shared" si="259"/>
        <v>44299</v>
      </c>
      <c r="AM597" s="10">
        <v>1193.25</v>
      </c>
      <c r="AN597" s="6">
        <v>5.7165999999999997</v>
      </c>
      <c r="AO597" s="8">
        <f t="shared" si="273"/>
        <v>309.41054520911069</v>
      </c>
      <c r="AS597" s="14">
        <f t="shared" si="254"/>
        <v>0.15671398601398595</v>
      </c>
      <c r="AT597" s="10">
        <v>405</v>
      </c>
      <c r="AU597" s="6">
        <v>14.3</v>
      </c>
      <c r="AV597" s="6">
        <f t="shared" si="279"/>
        <v>2.2410099999999993</v>
      </c>
      <c r="AW597" s="6">
        <f t="shared" si="274"/>
        <v>2.4445197999999984</v>
      </c>
      <c r="AX597" s="6">
        <f t="shared" si="280"/>
        <v>0.20350979999999907</v>
      </c>
      <c r="AY597" s="12">
        <f t="shared" si="275"/>
        <v>0.43656793951696693</v>
      </c>
      <c r="BB597" s="13">
        <f t="shared" si="276"/>
        <v>1323.4333859999999</v>
      </c>
    </row>
    <row r="598" spans="1:54" x14ac:dyDescent="0.25">
      <c r="A598" s="1">
        <v>44300</v>
      </c>
      <c r="B598" s="6">
        <v>64.239999999999995</v>
      </c>
      <c r="C598" s="6">
        <v>61.24</v>
      </c>
      <c r="D598" s="6">
        <v>59.74</v>
      </c>
      <c r="E598" s="6">
        <f t="shared" si="260"/>
        <v>55.016219361539953</v>
      </c>
      <c r="F598" s="6">
        <v>54.272342378874924</v>
      </c>
      <c r="G598" s="6">
        <v>84.24</v>
      </c>
      <c r="H598" s="6">
        <v>52.22</v>
      </c>
      <c r="I598" s="6">
        <v>52.625</v>
      </c>
      <c r="J598" s="6">
        <v>40.951917793444679</v>
      </c>
      <c r="K598" s="6">
        <f t="shared" si="261"/>
        <v>11.614999999999995</v>
      </c>
      <c r="L598" s="7">
        <f t="shared" si="255"/>
        <v>11.673082206555321</v>
      </c>
      <c r="M598" s="6">
        <f t="shared" si="256"/>
        <v>12.019999999999996</v>
      </c>
      <c r="N598" s="6">
        <f t="shared" si="257"/>
        <v>2.9999999999999929</v>
      </c>
      <c r="O598" s="6">
        <f t="shared" si="258"/>
        <v>9.0200000000000031</v>
      </c>
      <c r="P598" s="6">
        <f t="shared" si="277"/>
        <v>7.5200000000000031</v>
      </c>
      <c r="Q598" s="6">
        <f t="shared" si="262"/>
        <v>2.7962193615399542</v>
      </c>
      <c r="R598" s="6">
        <f t="shared" si="263"/>
        <v>2.0523423788749255</v>
      </c>
      <c r="S598" s="6">
        <f t="shared" si="278"/>
        <v>32.019999999999996</v>
      </c>
      <c r="T598" s="6">
        <f t="shared" si="264"/>
        <v>20</v>
      </c>
      <c r="U598" s="4" t="str">
        <f t="shared" si="265"/>
        <v>LOWER</v>
      </c>
      <c r="V598" s="8">
        <v>1196.5</v>
      </c>
      <c r="W598" s="9">
        <f t="shared" si="266"/>
        <v>5.4676576211250776</v>
      </c>
      <c r="X598" s="6">
        <f t="shared" si="267"/>
        <v>55.066129250275097</v>
      </c>
      <c r="Y598" s="6">
        <f t="shared" si="268"/>
        <v>4.6738707497249052</v>
      </c>
      <c r="Z598" s="6">
        <f t="shared" si="269"/>
        <v>0.79378687140017234</v>
      </c>
      <c r="AA598" s="5">
        <f t="shared" si="270"/>
        <v>4</v>
      </c>
      <c r="AB598" s="5">
        <f t="shared" si="271"/>
        <v>2021</v>
      </c>
      <c r="AC598" s="5">
        <f t="shared" si="253"/>
        <v>16</v>
      </c>
      <c r="AF598" s="10">
        <v>92.66</v>
      </c>
      <c r="AG598" s="8">
        <f t="shared" si="272"/>
        <v>5028.8752448265514</v>
      </c>
      <c r="AL598" s="11">
        <f t="shared" si="259"/>
        <v>44300</v>
      </c>
      <c r="AM598" s="10">
        <v>1214</v>
      </c>
      <c r="AN598" s="6">
        <v>5.6525999999999996</v>
      </c>
      <c r="AO598" s="8">
        <f t="shared" si="273"/>
        <v>311.26680220010508</v>
      </c>
      <c r="AS598" s="14">
        <f t="shared" si="254"/>
        <v>0.15538482758620695</v>
      </c>
      <c r="AT598" s="10">
        <v>408</v>
      </c>
      <c r="AU598" s="6">
        <v>14.5</v>
      </c>
      <c r="AV598" s="6">
        <f t="shared" si="279"/>
        <v>2.2530800000000006</v>
      </c>
      <c r="AW598" s="6">
        <f t="shared" si="274"/>
        <v>2.4537583999999981</v>
      </c>
      <c r="AX598" s="6">
        <f t="shared" si="280"/>
        <v>0.20067839999999748</v>
      </c>
      <c r="AY598" s="12">
        <f t="shared" si="275"/>
        <v>0.43943199517308151</v>
      </c>
      <c r="BB598" s="13">
        <f t="shared" si="276"/>
        <v>1350.1092879999999</v>
      </c>
    </row>
    <row r="599" spans="1:54" x14ac:dyDescent="0.25">
      <c r="A599" s="1">
        <v>44301</v>
      </c>
      <c r="B599" s="6">
        <v>72.89</v>
      </c>
      <c r="C599" s="6">
        <v>62.39</v>
      </c>
      <c r="D599" s="6">
        <v>60.39</v>
      </c>
      <c r="E599" s="6">
        <f t="shared" si="260"/>
        <v>55.662002826039078</v>
      </c>
      <c r="F599" s="6">
        <v>55.213546812106571</v>
      </c>
      <c r="G599" s="6">
        <v>84.89</v>
      </c>
      <c r="H599" s="6">
        <v>52.87</v>
      </c>
      <c r="I599" s="6">
        <v>52.875</v>
      </c>
      <c r="J599" s="6">
        <v>41.926776853277055</v>
      </c>
      <c r="K599" s="6">
        <f t="shared" si="261"/>
        <v>20.015000000000001</v>
      </c>
      <c r="L599" s="7">
        <f t="shared" si="255"/>
        <v>10.948223146722945</v>
      </c>
      <c r="M599" s="6">
        <f t="shared" si="256"/>
        <v>20.020000000000003</v>
      </c>
      <c r="N599" s="6">
        <f t="shared" si="257"/>
        <v>10.5</v>
      </c>
      <c r="O599" s="6">
        <f t="shared" si="258"/>
        <v>9.5200000000000031</v>
      </c>
      <c r="P599" s="6">
        <f t="shared" si="277"/>
        <v>7.5200000000000031</v>
      </c>
      <c r="Q599" s="6">
        <f t="shared" si="262"/>
        <v>2.7920028260390808</v>
      </c>
      <c r="R599" s="6">
        <f t="shared" si="263"/>
        <v>2.3435468121065739</v>
      </c>
      <c r="S599" s="6">
        <f t="shared" si="278"/>
        <v>32.020000000000003</v>
      </c>
      <c r="T599" s="6">
        <f t="shared" si="264"/>
        <v>12</v>
      </c>
      <c r="U599" s="4" t="str">
        <f t="shared" si="265"/>
        <v>HIGHER</v>
      </c>
      <c r="V599" s="8">
        <v>1217.25</v>
      </c>
      <c r="W599" s="9">
        <f t="shared" si="266"/>
        <v>5.1764531878934292</v>
      </c>
      <c r="X599" s="6">
        <f t="shared" si="267"/>
        <v>55.712498559843816</v>
      </c>
      <c r="Y599" s="6">
        <f t="shared" si="268"/>
        <v>4.6775014401561847</v>
      </c>
      <c r="Z599" s="6">
        <f t="shared" si="269"/>
        <v>0.49895174773724449</v>
      </c>
      <c r="AA599" s="5">
        <f t="shared" si="270"/>
        <v>4</v>
      </c>
      <c r="AB599" s="5">
        <f t="shared" si="271"/>
        <v>2021</v>
      </c>
      <c r="AC599" s="5">
        <f t="shared" si="253"/>
        <v>16</v>
      </c>
      <c r="AF599" s="10">
        <v>92.72</v>
      </c>
      <c r="AG599" s="8">
        <f t="shared" si="272"/>
        <v>5119.4000604185212</v>
      </c>
      <c r="AL599" s="11">
        <f t="shared" si="259"/>
        <v>44301</v>
      </c>
      <c r="AM599" s="10">
        <v>1228.25</v>
      </c>
      <c r="AN599" s="6">
        <v>5.6162000000000001</v>
      </c>
      <c r="AO599" s="8">
        <f t="shared" si="273"/>
        <v>312.89253441179483</v>
      </c>
      <c r="AS599" s="14">
        <f t="shared" si="254"/>
        <v>0.16472085048010968</v>
      </c>
      <c r="AT599" s="10">
        <v>412</v>
      </c>
      <c r="AU599" s="6">
        <v>14.58</v>
      </c>
      <c r="AV599" s="6">
        <f t="shared" si="279"/>
        <v>2.401629999999999</v>
      </c>
      <c r="AW599" s="6">
        <f t="shared" si="274"/>
        <v>3.4595673999999956</v>
      </c>
      <c r="AX599" s="6">
        <f t="shared" si="280"/>
        <v>1.0579373999999966</v>
      </c>
      <c r="AY599" s="12">
        <f t="shared" si="275"/>
        <v>0.46831790876836132</v>
      </c>
      <c r="BB599" s="13">
        <f t="shared" si="276"/>
        <v>1375.4624179999998</v>
      </c>
    </row>
    <row r="600" spans="1:54" x14ac:dyDescent="0.25">
      <c r="A600" s="1">
        <v>44302</v>
      </c>
      <c r="B600" s="6">
        <v>74.33</v>
      </c>
      <c r="C600" s="6">
        <v>63.83</v>
      </c>
      <c r="D600" s="6">
        <v>61.83</v>
      </c>
      <c r="E600" s="6">
        <f t="shared" si="260"/>
        <v>53.90592498398005</v>
      </c>
      <c r="F600" s="6">
        <v>53.546594382166205</v>
      </c>
      <c r="G600" s="6">
        <v>86.33</v>
      </c>
      <c r="H600" s="6">
        <v>54.24</v>
      </c>
      <c r="I600" s="6">
        <v>52.625</v>
      </c>
      <c r="J600" s="6">
        <v>40.80572665781704</v>
      </c>
      <c r="K600" s="6">
        <f t="shared" si="261"/>
        <v>21.704999999999998</v>
      </c>
      <c r="L600" s="7">
        <f t="shared" si="255"/>
        <v>11.81927334218296</v>
      </c>
      <c r="M600" s="6">
        <f t="shared" si="256"/>
        <v>20.089999999999996</v>
      </c>
      <c r="N600" s="6">
        <f t="shared" si="257"/>
        <v>10.5</v>
      </c>
      <c r="O600" s="6">
        <f t="shared" si="258"/>
        <v>9.5899999999999963</v>
      </c>
      <c r="P600" s="6">
        <f t="shared" si="277"/>
        <v>7.5899999999999963</v>
      </c>
      <c r="Q600" s="6">
        <f t="shared" si="262"/>
        <v>-0.33407501601995193</v>
      </c>
      <c r="R600" s="6">
        <f t="shared" si="263"/>
        <v>-0.69340561783379684</v>
      </c>
      <c r="S600" s="6">
        <f t="shared" si="278"/>
        <v>32.089999999999996</v>
      </c>
      <c r="T600" s="6">
        <f t="shared" si="264"/>
        <v>12</v>
      </c>
      <c r="U600" s="4" t="str">
        <f t="shared" si="265"/>
        <v>HIGHER</v>
      </c>
      <c r="V600" s="8">
        <v>1180.5</v>
      </c>
      <c r="W600" s="9">
        <f t="shared" si="266"/>
        <v>8.2834056178337931</v>
      </c>
      <c r="X600" s="6">
        <f t="shared" si="267"/>
        <v>53.954827630314853</v>
      </c>
      <c r="Y600" s="6">
        <f t="shared" si="268"/>
        <v>7.8751723696851457</v>
      </c>
      <c r="Z600" s="6">
        <f t="shared" si="269"/>
        <v>0.40823324814864748</v>
      </c>
      <c r="AA600" s="5">
        <f t="shared" si="270"/>
        <v>4</v>
      </c>
      <c r="AB600" s="5">
        <f t="shared" si="271"/>
        <v>2021</v>
      </c>
      <c r="AC600" s="5">
        <f t="shared" ref="AC600:AC663" si="281">WEEKNUM(A600)</f>
        <v>16</v>
      </c>
      <c r="AF600" s="10">
        <v>92.79</v>
      </c>
      <c r="AG600" s="8">
        <f t="shared" si="272"/>
        <v>4968.5884927212019</v>
      </c>
      <c r="AL600" s="11">
        <f t="shared" si="259"/>
        <v>44302</v>
      </c>
      <c r="AM600" s="10">
        <v>1189.5</v>
      </c>
      <c r="AN600" s="6">
        <v>5.5883000000000003</v>
      </c>
      <c r="AO600" s="8">
        <f t="shared" si="273"/>
        <v>301.51576324648858</v>
      </c>
      <c r="AS600" s="14">
        <f t="shared" si="254"/>
        <v>0.16429803122878461</v>
      </c>
      <c r="AT600" s="10">
        <v>412</v>
      </c>
      <c r="AU600" s="6">
        <v>14.73</v>
      </c>
      <c r="AV600" s="6">
        <f t="shared" si="279"/>
        <v>2.4201099999999975</v>
      </c>
      <c r="AW600" s="6">
        <f t="shared" si="274"/>
        <v>3.4746777999999985</v>
      </c>
      <c r="AX600" s="6">
        <f t="shared" si="280"/>
        <v>1.0545678000000009</v>
      </c>
      <c r="AY600" s="12">
        <f t="shared" si="275"/>
        <v>0.47319193344872112</v>
      </c>
      <c r="BB600" s="13">
        <f t="shared" si="276"/>
        <v>1407.208946</v>
      </c>
    </row>
    <row r="601" spans="1:54" x14ac:dyDescent="0.25">
      <c r="A601" s="1">
        <v>44305</v>
      </c>
      <c r="B601" s="6">
        <v>72.27</v>
      </c>
      <c r="C601" s="6">
        <v>63.77</v>
      </c>
      <c r="D601" s="6">
        <v>61.77</v>
      </c>
      <c r="E601" s="6">
        <f t="shared" si="260"/>
        <v>52.931585019998892</v>
      </c>
      <c r="F601" s="6">
        <v>52.77548713566317</v>
      </c>
      <c r="G601" s="6">
        <v>86.27</v>
      </c>
      <c r="H601" s="6">
        <v>53.87</v>
      </c>
      <c r="I601" s="6">
        <v>52.625</v>
      </c>
      <c r="J601" s="6">
        <v>40.880546575887649</v>
      </c>
      <c r="K601" s="6">
        <f t="shared" si="261"/>
        <v>19.644999999999996</v>
      </c>
      <c r="L601" s="7">
        <f t="shared" si="255"/>
        <v>11.744453424112351</v>
      </c>
      <c r="M601" s="6">
        <f t="shared" si="256"/>
        <v>18.399999999999999</v>
      </c>
      <c r="N601" s="6">
        <f t="shared" si="257"/>
        <v>8.4999999999999929</v>
      </c>
      <c r="O601" s="6">
        <f t="shared" si="258"/>
        <v>9.9000000000000057</v>
      </c>
      <c r="P601" s="6">
        <f t="shared" si="277"/>
        <v>7.9000000000000057</v>
      </c>
      <c r="Q601" s="6">
        <f t="shared" si="262"/>
        <v>-0.9384149800011059</v>
      </c>
      <c r="R601" s="6">
        <f t="shared" si="263"/>
        <v>-1.0945128643368278</v>
      </c>
      <c r="S601" s="6">
        <f t="shared" si="278"/>
        <v>32.4</v>
      </c>
      <c r="T601" s="6">
        <f t="shared" si="264"/>
        <v>14</v>
      </c>
      <c r="U601" s="4" t="str">
        <f t="shared" si="265"/>
        <v>HIGHER</v>
      </c>
      <c r="V601" s="8">
        <v>1163.5</v>
      </c>
      <c r="W601" s="9">
        <f t="shared" si="266"/>
        <v>8.9945128643368335</v>
      </c>
      <c r="X601" s="6">
        <f t="shared" si="267"/>
        <v>52.979603759737493</v>
      </c>
      <c r="Y601" s="6">
        <f t="shared" si="268"/>
        <v>8.7903962402625098</v>
      </c>
      <c r="Z601" s="6">
        <f t="shared" si="269"/>
        <v>0.20411662407432374</v>
      </c>
      <c r="AA601" s="5">
        <f t="shared" si="270"/>
        <v>4</v>
      </c>
      <c r="AB601" s="5">
        <f t="shared" si="271"/>
        <v>2021</v>
      </c>
      <c r="AC601" s="5">
        <f t="shared" si="281"/>
        <v>17</v>
      </c>
      <c r="AF601" s="10">
        <v>92.92</v>
      </c>
      <c r="AG601" s="8">
        <f t="shared" si="272"/>
        <v>4903.8982646458217</v>
      </c>
      <c r="AL601" s="11">
        <f t="shared" si="259"/>
        <v>44305</v>
      </c>
      <c r="AM601" s="10">
        <v>1168</v>
      </c>
      <c r="AN601" s="6">
        <v>5.5461</v>
      </c>
      <c r="AO601" s="8">
        <f t="shared" si="273"/>
        <v>293.83018041188012</v>
      </c>
      <c r="AS601" s="14">
        <f t="shared" si="254"/>
        <v>0.16000604026845627</v>
      </c>
      <c r="AT601" s="10">
        <v>418</v>
      </c>
      <c r="AU601" s="6">
        <v>14.9</v>
      </c>
      <c r="AV601" s="6">
        <f t="shared" si="279"/>
        <v>2.3840899999999987</v>
      </c>
      <c r="AW601" s="6">
        <f t="shared" si="274"/>
        <v>3.2094781999999977</v>
      </c>
      <c r="AX601" s="6">
        <f t="shared" si="280"/>
        <v>0.82538819999999902</v>
      </c>
      <c r="AY601" s="12">
        <f t="shared" si="275"/>
        <v>0.46259530959444894</v>
      </c>
      <c r="BB601" s="13">
        <f t="shared" si="276"/>
        <v>1405.886174</v>
      </c>
    </row>
    <row r="602" spans="1:54" x14ac:dyDescent="0.25">
      <c r="A602" s="1">
        <v>44306</v>
      </c>
      <c r="B602" s="6">
        <v>74.319999999999993</v>
      </c>
      <c r="C602" s="6">
        <v>65.819999999999993</v>
      </c>
      <c r="D602" s="6">
        <v>63.82</v>
      </c>
      <c r="E602" s="6">
        <f t="shared" si="260"/>
        <v>53.71332289807679</v>
      </c>
      <c r="F602" s="6">
        <v>53.365157382989011</v>
      </c>
      <c r="G602" s="6">
        <v>88.32</v>
      </c>
      <c r="H602" s="6">
        <v>55.14</v>
      </c>
      <c r="I602" s="6">
        <v>53.875</v>
      </c>
      <c r="J602" s="6">
        <v>41.951516221128429</v>
      </c>
      <c r="K602" s="6">
        <f t="shared" si="261"/>
        <v>20.444999999999993</v>
      </c>
      <c r="L602" s="7">
        <f t="shared" si="255"/>
        <v>11.923483778871571</v>
      </c>
      <c r="M602" s="6">
        <f t="shared" si="256"/>
        <v>19.179999999999993</v>
      </c>
      <c r="N602" s="6">
        <f t="shared" si="257"/>
        <v>8.5</v>
      </c>
      <c r="O602" s="6">
        <f t="shared" si="258"/>
        <v>10.679999999999993</v>
      </c>
      <c r="P602" s="6">
        <f t="shared" si="277"/>
        <v>8.68</v>
      </c>
      <c r="Q602" s="6">
        <f t="shared" si="262"/>
        <v>-1.426677101923211</v>
      </c>
      <c r="R602" s="6">
        <f t="shared" si="263"/>
        <v>-1.7748426170109894</v>
      </c>
      <c r="S602" s="6">
        <f t="shared" si="278"/>
        <v>33.179999999999993</v>
      </c>
      <c r="T602" s="6">
        <f t="shared" si="264"/>
        <v>14</v>
      </c>
      <c r="U602" s="4" t="str">
        <f t="shared" si="265"/>
        <v>LOWER</v>
      </c>
      <c r="V602" s="8">
        <v>1176.5</v>
      </c>
      <c r="W602" s="9">
        <f t="shared" si="266"/>
        <v>10.454842617010989</v>
      </c>
      <c r="X602" s="6">
        <f t="shared" si="267"/>
        <v>53.762050818689097</v>
      </c>
      <c r="Y602" s="6">
        <f t="shared" si="268"/>
        <v>10.057949181310903</v>
      </c>
      <c r="Z602" s="6">
        <f t="shared" si="269"/>
        <v>0.39689343570008617</v>
      </c>
      <c r="AA602" s="5">
        <f t="shared" si="270"/>
        <v>4</v>
      </c>
      <c r="AB602" s="5">
        <f t="shared" si="271"/>
        <v>2021</v>
      </c>
      <c r="AC602" s="5">
        <f t="shared" si="281"/>
        <v>17</v>
      </c>
      <c r="AF602" s="10">
        <v>92.97</v>
      </c>
      <c r="AG602" s="8">
        <f t="shared" si="272"/>
        <v>4961.3586818964886</v>
      </c>
      <c r="AL602" s="11">
        <f t="shared" si="259"/>
        <v>44306</v>
      </c>
      <c r="AM602" s="10">
        <v>1185.25</v>
      </c>
      <c r="AN602" s="6">
        <v>5.5686999999999998</v>
      </c>
      <c r="AO602" s="8">
        <f t="shared" si="273"/>
        <v>299.38473239403402</v>
      </c>
      <c r="AS602" s="14">
        <f t="shared" si="254"/>
        <v>0.16209920634920619</v>
      </c>
      <c r="AT602" s="10">
        <v>420</v>
      </c>
      <c r="AU602" s="6">
        <v>15.12</v>
      </c>
      <c r="AV602" s="6">
        <f t="shared" si="279"/>
        <v>2.4509399999999975</v>
      </c>
      <c r="AW602" s="6">
        <f t="shared" si="274"/>
        <v>3.2715312000000001</v>
      </c>
      <c r="AX602" s="6">
        <f t="shared" si="280"/>
        <v>0.82059120000000263</v>
      </c>
      <c r="AY602" s="12">
        <f t="shared" si="275"/>
        <v>0.46836703035317234</v>
      </c>
      <c r="BB602" s="13">
        <f t="shared" si="276"/>
        <v>1451.0808839999997</v>
      </c>
    </row>
    <row r="603" spans="1:54" x14ac:dyDescent="0.25">
      <c r="A603" s="1">
        <v>44307</v>
      </c>
      <c r="B603" s="6">
        <v>76.19</v>
      </c>
      <c r="C603" s="6">
        <v>67.69</v>
      </c>
      <c r="D603" s="6">
        <v>65.69</v>
      </c>
      <c r="E603" s="6" t="e">
        <f t="shared" si="260"/>
        <v>#VALUE!</v>
      </c>
      <c r="F603" s="6">
        <v>54.487798815397838</v>
      </c>
      <c r="G603" s="6">
        <v>90.19</v>
      </c>
      <c r="H603" s="6">
        <v>56.94</v>
      </c>
      <c r="I603" s="6">
        <v>54.625</v>
      </c>
      <c r="J603" s="6">
        <v>42.859480504831097</v>
      </c>
      <c r="K603" s="6">
        <f t="shared" si="261"/>
        <v>21.564999999999998</v>
      </c>
      <c r="L603" s="7">
        <f t="shared" si="255"/>
        <v>11.765519495168903</v>
      </c>
      <c r="M603" s="6">
        <f t="shared" si="256"/>
        <v>19.25</v>
      </c>
      <c r="N603" s="6">
        <f t="shared" si="257"/>
        <v>8.5</v>
      </c>
      <c r="O603" s="6">
        <f t="shared" si="258"/>
        <v>10.75</v>
      </c>
      <c r="P603" s="6">
        <f t="shared" si="277"/>
        <v>8.75</v>
      </c>
      <c r="Q603" s="6" t="e">
        <f t="shared" si="262"/>
        <v>#VALUE!</v>
      </c>
      <c r="R603" s="6">
        <f t="shared" si="263"/>
        <v>-2.4522011846021599</v>
      </c>
      <c r="S603" s="6">
        <f t="shared" si="278"/>
        <v>33.25</v>
      </c>
      <c r="T603" s="6">
        <f t="shared" si="264"/>
        <v>14</v>
      </c>
      <c r="U603" s="4" t="str">
        <f t="shared" si="265"/>
        <v>LOWER</v>
      </c>
      <c r="V603" s="8">
        <v>1201.25</v>
      </c>
      <c r="W603" s="9">
        <f t="shared" si="266"/>
        <v>11.20220118460216</v>
      </c>
      <c r="X603" s="6" t="str">
        <f t="shared" si="267"/>
        <v/>
      </c>
      <c r="Y603" s="6" t="str">
        <f t="shared" si="268"/>
        <v/>
      </c>
      <c r="Z603" s="6" t="str">
        <f t="shared" si="269"/>
        <v/>
      </c>
      <c r="AA603" s="5">
        <f t="shared" si="270"/>
        <v>4</v>
      </c>
      <c r="AB603" s="5">
        <f t="shared" si="271"/>
        <v>2021</v>
      </c>
      <c r="AC603" s="5">
        <f t="shared" si="281"/>
        <v>17</v>
      </c>
      <c r="AF603" s="10">
        <v>92.843999999999994</v>
      </c>
      <c r="AG603" s="8">
        <f t="shared" si="272"/>
        <v>5058.8651932167959</v>
      </c>
      <c r="AL603" s="11">
        <f t="shared" si="259"/>
        <v>44307</v>
      </c>
      <c r="AM603" s="10"/>
      <c r="AN603" s="6">
        <v>5.569</v>
      </c>
      <c r="AO603" s="8" t="str">
        <f t="shared" si="273"/>
        <v/>
      </c>
      <c r="AS603" s="14">
        <f t="shared" si="254"/>
        <v>0.16048991541964869</v>
      </c>
      <c r="AT603" s="10">
        <v>422</v>
      </c>
      <c r="AU603" s="6">
        <v>15.37</v>
      </c>
      <c r="AV603" s="6">
        <f t="shared" si="279"/>
        <v>2.4667300000000001</v>
      </c>
      <c r="AW603" s="6">
        <f t="shared" si="274"/>
        <v>3.2829454000000009</v>
      </c>
      <c r="AX603" s="6">
        <f t="shared" si="280"/>
        <v>0.81621540000000081</v>
      </c>
      <c r="AY603" s="12">
        <f t="shared" si="275"/>
        <v>0.47337481407215565</v>
      </c>
      <c r="BB603" s="13">
        <f t="shared" si="276"/>
        <v>1492.3072779999998</v>
      </c>
    </row>
    <row r="604" spans="1:54" x14ac:dyDescent="0.25">
      <c r="A604" s="1">
        <v>44308</v>
      </c>
      <c r="B604" s="6">
        <v>82.52</v>
      </c>
      <c r="C604" s="6">
        <v>70.52</v>
      </c>
      <c r="D604" s="6">
        <v>68.52</v>
      </c>
      <c r="E604" s="6">
        <f t="shared" si="260"/>
        <v>57.16883090987038</v>
      </c>
      <c r="F604" s="6">
        <v>56.324848432066823</v>
      </c>
      <c r="G604" s="6">
        <v>92.52</v>
      </c>
      <c r="H604" s="6">
        <v>58.95</v>
      </c>
      <c r="I604" s="6">
        <v>55.625</v>
      </c>
      <c r="J604" s="6">
        <v>44.062640658952233</v>
      </c>
      <c r="K604" s="6">
        <f t="shared" si="261"/>
        <v>26.894999999999996</v>
      </c>
      <c r="L604" s="7">
        <f t="shared" si="255"/>
        <v>11.562359341047767</v>
      </c>
      <c r="M604" s="6">
        <f t="shared" si="256"/>
        <v>23.569999999999993</v>
      </c>
      <c r="N604" s="6">
        <f t="shared" si="257"/>
        <v>12</v>
      </c>
      <c r="O604" s="6">
        <f t="shared" si="258"/>
        <v>11.569999999999993</v>
      </c>
      <c r="P604" s="6">
        <f t="shared" si="277"/>
        <v>9.5699999999999932</v>
      </c>
      <c r="Q604" s="6">
        <f t="shared" si="262"/>
        <v>-1.7811690901296231</v>
      </c>
      <c r="R604" s="6">
        <f t="shared" si="263"/>
        <v>-2.6251515679331803</v>
      </c>
      <c r="S604" s="6">
        <f t="shared" si="278"/>
        <v>33.569999999999993</v>
      </c>
      <c r="T604" s="6">
        <f t="shared" si="264"/>
        <v>10</v>
      </c>
      <c r="U604" s="4" t="str">
        <f t="shared" si="265"/>
        <v>HIGHER</v>
      </c>
      <c r="V604" s="8">
        <v>1241.75</v>
      </c>
      <c r="W604" s="9">
        <f t="shared" si="266"/>
        <v>12.195151567933173</v>
      </c>
      <c r="X604" s="6">
        <f t="shared" si="267"/>
        <v>57.220693615504153</v>
      </c>
      <c r="Y604" s="6">
        <f t="shared" si="268"/>
        <v>11.299306384495843</v>
      </c>
      <c r="Z604" s="6">
        <f t="shared" si="269"/>
        <v>0.89584518343733066</v>
      </c>
      <c r="AA604" s="5">
        <f t="shared" si="270"/>
        <v>4</v>
      </c>
      <c r="AB604" s="5">
        <f t="shared" si="271"/>
        <v>2021</v>
      </c>
      <c r="AC604" s="5">
        <f t="shared" si="281"/>
        <v>17</v>
      </c>
      <c r="AF604" s="10">
        <v>93.07</v>
      </c>
      <c r="AG604" s="8">
        <f t="shared" si="272"/>
        <v>5242.1536435724574</v>
      </c>
      <c r="AL604" s="11">
        <f t="shared" si="259"/>
        <v>44308</v>
      </c>
      <c r="AM604" s="10">
        <v>1261.5</v>
      </c>
      <c r="AN604" s="6">
        <v>5.4447999999999999</v>
      </c>
      <c r="AO604" s="8">
        <f t="shared" si="273"/>
        <v>311.55523259769706</v>
      </c>
      <c r="AS604" s="14">
        <f t="shared" si="254"/>
        <v>0.16991989828353446</v>
      </c>
      <c r="AT604" s="10">
        <v>432</v>
      </c>
      <c r="AU604" s="6">
        <v>15.73</v>
      </c>
      <c r="AV604" s="6">
        <f t="shared" si="279"/>
        <v>2.6728399999999972</v>
      </c>
      <c r="AW604" s="6">
        <f t="shared" si="274"/>
        <v>3.8837431999999978</v>
      </c>
      <c r="AX604" s="6">
        <f t="shared" si="280"/>
        <v>1.2109032000000006</v>
      </c>
      <c r="AY604" s="12">
        <f t="shared" si="275"/>
        <v>0.48744979007252037</v>
      </c>
      <c r="BB604" s="13">
        <f t="shared" si="276"/>
        <v>1554.6980239999998</v>
      </c>
    </row>
    <row r="605" spans="1:54" x14ac:dyDescent="0.25">
      <c r="A605" s="1">
        <v>44309</v>
      </c>
      <c r="B605" s="6">
        <v>82.71</v>
      </c>
      <c r="C605" s="6">
        <v>70.709999999999994</v>
      </c>
      <c r="D605" s="6">
        <v>68.709999999999994</v>
      </c>
      <c r="E605" s="6">
        <f t="shared" si="260"/>
        <v>55.673332360503977</v>
      </c>
      <c r="F605" s="6">
        <v>55.417663436180895</v>
      </c>
      <c r="G605" s="6">
        <v>97.71</v>
      </c>
      <c r="H605" s="6">
        <v>58.78</v>
      </c>
      <c r="I605" s="6">
        <v>55.375</v>
      </c>
      <c r="J605" s="6">
        <v>43.393350971947456</v>
      </c>
      <c r="K605" s="6">
        <f t="shared" si="261"/>
        <v>27.334999999999994</v>
      </c>
      <c r="L605" s="7">
        <f t="shared" si="255"/>
        <v>11.981649028052544</v>
      </c>
      <c r="M605" s="6">
        <f t="shared" si="256"/>
        <v>23.929999999999993</v>
      </c>
      <c r="N605" s="6">
        <f t="shared" si="257"/>
        <v>12</v>
      </c>
      <c r="O605" s="6">
        <f t="shared" si="258"/>
        <v>11.929999999999993</v>
      </c>
      <c r="P605" s="6">
        <f t="shared" si="277"/>
        <v>9.9299999999999926</v>
      </c>
      <c r="Q605" s="6">
        <f t="shared" si="262"/>
        <v>-3.106667639496024</v>
      </c>
      <c r="R605" s="6">
        <f t="shared" si="263"/>
        <v>-3.3623365638191061</v>
      </c>
      <c r="S605" s="6">
        <f t="shared" si="278"/>
        <v>38.929999999999993</v>
      </c>
      <c r="T605" s="6">
        <f t="shared" si="264"/>
        <v>15</v>
      </c>
      <c r="U605" s="4" t="str">
        <f t="shared" si="265"/>
        <v>HIGHER</v>
      </c>
      <c r="V605" s="8">
        <v>1221.75</v>
      </c>
      <c r="W605" s="9">
        <f t="shared" si="266"/>
        <v>13.292336563819099</v>
      </c>
      <c r="X605" s="6">
        <f t="shared" si="267"/>
        <v>55.723838372292391</v>
      </c>
      <c r="Y605" s="6">
        <f t="shared" si="268"/>
        <v>12.986161627707602</v>
      </c>
      <c r="Z605" s="6">
        <f t="shared" si="269"/>
        <v>0.30617493611149627</v>
      </c>
      <c r="AA605" s="5">
        <f t="shared" si="270"/>
        <v>4</v>
      </c>
      <c r="AB605" s="5">
        <f t="shared" si="271"/>
        <v>2021</v>
      </c>
      <c r="AC605" s="5">
        <f t="shared" si="281"/>
        <v>17</v>
      </c>
      <c r="AF605" s="10">
        <v>93.12</v>
      </c>
      <c r="AG605" s="8">
        <f t="shared" si="272"/>
        <v>5160.492819177166</v>
      </c>
      <c r="AL605" s="11">
        <f t="shared" si="259"/>
        <v>44309</v>
      </c>
      <c r="AM605" s="10">
        <v>1228.5</v>
      </c>
      <c r="AN605" s="6">
        <v>5.4751000000000003</v>
      </c>
      <c r="AO605" s="8">
        <f t="shared" si="273"/>
        <v>305.0935874721381</v>
      </c>
      <c r="AS605" s="14">
        <f t="shared" si="254"/>
        <v>0.16614367088607576</v>
      </c>
      <c r="AT605" s="10">
        <v>432</v>
      </c>
      <c r="AU605" s="6">
        <v>15.8</v>
      </c>
      <c r="AV605" s="6">
        <f t="shared" si="279"/>
        <v>2.6250699999999973</v>
      </c>
      <c r="AW605" s="6">
        <f t="shared" si="274"/>
        <v>3.8355285999999964</v>
      </c>
      <c r="AX605" s="6">
        <f t="shared" si="280"/>
        <v>1.2104585999999991</v>
      </c>
      <c r="AY605" s="12">
        <f t="shared" si="275"/>
        <v>0.48802440053920831</v>
      </c>
      <c r="BB605" s="13">
        <f t="shared" si="276"/>
        <v>1558.8868019999998</v>
      </c>
    </row>
    <row r="606" spans="1:54" x14ac:dyDescent="0.25">
      <c r="A606" s="1">
        <v>44312</v>
      </c>
      <c r="B606" s="6">
        <v>80.89</v>
      </c>
      <c r="C606" s="6">
        <v>73.39</v>
      </c>
      <c r="D606" s="6">
        <v>66.89</v>
      </c>
      <c r="E606" s="6">
        <f t="shared" si="260"/>
        <v>57.01021742736183</v>
      </c>
      <c r="F606" s="6">
        <v>56.154751245338211</v>
      </c>
      <c r="G606" s="6">
        <v>95.21</v>
      </c>
      <c r="H606" s="6">
        <v>60.89</v>
      </c>
      <c r="I606" s="6">
        <v>55.125</v>
      </c>
      <c r="J606" s="6">
        <v>43.122294604245084</v>
      </c>
      <c r="K606" s="6">
        <f t="shared" si="261"/>
        <v>25.765000000000001</v>
      </c>
      <c r="L606" s="7">
        <f t="shared" si="255"/>
        <v>12.002705395754916</v>
      </c>
      <c r="M606" s="6">
        <f t="shared" si="256"/>
        <v>20</v>
      </c>
      <c r="N606" s="6">
        <f t="shared" si="257"/>
        <v>7.5</v>
      </c>
      <c r="O606" s="6">
        <f t="shared" si="258"/>
        <v>12.5</v>
      </c>
      <c r="P606" s="6">
        <f t="shared" si="277"/>
        <v>6</v>
      </c>
      <c r="Q606" s="6">
        <f t="shared" si="262"/>
        <v>-3.8797825726381703</v>
      </c>
      <c r="R606" s="6">
        <f t="shared" si="263"/>
        <v>-4.7352487546617894</v>
      </c>
      <c r="S606" s="6">
        <f t="shared" si="278"/>
        <v>34.319999999999993</v>
      </c>
      <c r="T606" s="6">
        <f t="shared" si="264"/>
        <v>14.319999999999993</v>
      </c>
      <c r="U606" s="4" t="str">
        <f t="shared" si="265"/>
        <v>HIGHER</v>
      </c>
      <c r="V606" s="8">
        <v>1238</v>
      </c>
      <c r="W606" s="9">
        <f t="shared" si="266"/>
        <v>10.735248754661789</v>
      </c>
      <c r="X606" s="6">
        <f t="shared" si="267"/>
        <v>57.061936241224117</v>
      </c>
      <c r="Y606" s="6">
        <f t="shared" si="268"/>
        <v>9.8280637587758832</v>
      </c>
      <c r="Z606" s="6">
        <f t="shared" si="269"/>
        <v>0.90718499588590618</v>
      </c>
      <c r="AA606" s="5">
        <f t="shared" si="270"/>
        <v>4</v>
      </c>
      <c r="AB606" s="5">
        <f t="shared" si="271"/>
        <v>2021</v>
      </c>
      <c r="AC606" s="5">
        <f t="shared" si="281"/>
        <v>18</v>
      </c>
      <c r="AF606" s="10">
        <v>93.27</v>
      </c>
      <c r="AG606" s="8">
        <f t="shared" si="272"/>
        <v>5237.5536486526944</v>
      </c>
      <c r="AL606" s="11">
        <f t="shared" si="259"/>
        <v>44312</v>
      </c>
      <c r="AM606" s="10">
        <v>1258</v>
      </c>
      <c r="AN606" s="6">
        <v>5.4363999999999999</v>
      </c>
      <c r="AO606" s="8">
        <f t="shared" si="273"/>
        <v>310.2115101817908</v>
      </c>
      <c r="AS606" s="14">
        <f t="shared" si="254"/>
        <v>0.19394183864915568</v>
      </c>
      <c r="AT606" s="10">
        <v>447</v>
      </c>
      <c r="AU606" s="6">
        <v>15.99</v>
      </c>
      <c r="AV606" s="6">
        <f t="shared" si="279"/>
        <v>3.1011299999999995</v>
      </c>
      <c r="AW606" s="6">
        <f t="shared" si="274"/>
        <v>3.7893473999999987</v>
      </c>
      <c r="AX606" s="6">
        <f t="shared" si="280"/>
        <v>0.6882173999999992</v>
      </c>
      <c r="AY606" s="12">
        <f t="shared" si="275"/>
        <v>0.47394989040309726</v>
      </c>
      <c r="BB606" s="13">
        <f t="shared" si="276"/>
        <v>1617.9706179999998</v>
      </c>
    </row>
    <row r="607" spans="1:54" x14ac:dyDescent="0.25">
      <c r="A607" s="1">
        <v>44313</v>
      </c>
      <c r="B607" s="6">
        <v>80.88</v>
      </c>
      <c r="C607" s="6">
        <v>73.38</v>
      </c>
      <c r="D607" s="6">
        <v>66.88</v>
      </c>
      <c r="E607" s="6">
        <f t="shared" si="260"/>
        <v>55.571366550319901</v>
      </c>
      <c r="F607" s="6">
        <v>54.62387656478073</v>
      </c>
      <c r="G607" s="6">
        <v>96.45</v>
      </c>
      <c r="H607" s="6">
        <v>60.88</v>
      </c>
      <c r="I607" s="6">
        <v>56.625</v>
      </c>
      <c r="J607" s="6">
        <v>45.093472940032349</v>
      </c>
      <c r="K607" s="6">
        <f t="shared" si="261"/>
        <v>24.254999999999995</v>
      </c>
      <c r="L607" s="7">
        <f t="shared" si="255"/>
        <v>11.531527059967651</v>
      </c>
      <c r="M607" s="6">
        <f t="shared" si="256"/>
        <v>19.999999999999993</v>
      </c>
      <c r="N607" s="6">
        <f t="shared" si="257"/>
        <v>7.5</v>
      </c>
      <c r="O607" s="6">
        <f t="shared" si="258"/>
        <v>12.499999999999993</v>
      </c>
      <c r="P607" s="6">
        <f t="shared" si="277"/>
        <v>5.9999999999999929</v>
      </c>
      <c r="Q607" s="6">
        <f t="shared" si="262"/>
        <v>-5.3086334496801015</v>
      </c>
      <c r="R607" s="6">
        <f t="shared" si="263"/>
        <v>-6.2561234352192727</v>
      </c>
      <c r="S607" s="6">
        <f t="shared" si="278"/>
        <v>35.57</v>
      </c>
      <c r="T607" s="6">
        <f t="shared" si="264"/>
        <v>15.570000000000007</v>
      </c>
      <c r="U607" s="4" t="str">
        <f t="shared" si="265"/>
        <v>HIGHER</v>
      </c>
      <c r="V607" s="8">
        <v>1204.25</v>
      </c>
      <c r="W607" s="9">
        <f t="shared" si="266"/>
        <v>12.256123435219266</v>
      </c>
      <c r="X607" s="6">
        <f t="shared" si="267"/>
        <v>55.621780060255226</v>
      </c>
      <c r="Y607" s="6">
        <f t="shared" si="268"/>
        <v>11.25821993974477</v>
      </c>
      <c r="Z607" s="6">
        <f t="shared" si="269"/>
        <v>0.99790349547449608</v>
      </c>
      <c r="AA607" s="5">
        <f t="shared" si="270"/>
        <v>4</v>
      </c>
      <c r="AB607" s="5">
        <f t="shared" si="271"/>
        <v>2021</v>
      </c>
      <c r="AC607" s="5">
        <f t="shared" si="281"/>
        <v>18</v>
      </c>
      <c r="AF607" s="10">
        <v>93.33</v>
      </c>
      <c r="AG607" s="8">
        <f t="shared" si="272"/>
        <v>5098.0463997909847</v>
      </c>
      <c r="AL607" s="11">
        <f t="shared" si="259"/>
        <v>44313</v>
      </c>
      <c r="AM607" s="10">
        <v>1226.25</v>
      </c>
      <c r="AN607" s="6">
        <v>5.4489999999999998</v>
      </c>
      <c r="AO607" s="8">
        <f t="shared" si="273"/>
        <v>303.08307954833072</v>
      </c>
      <c r="AS607" s="14">
        <f t="shared" si="254"/>
        <v>0.20078860759493652</v>
      </c>
      <c r="AT607" s="10">
        <v>442</v>
      </c>
      <c r="AU607" s="6">
        <v>15.8</v>
      </c>
      <c r="AV607" s="6">
        <f t="shared" si="279"/>
        <v>3.1724599999999974</v>
      </c>
      <c r="AW607" s="6">
        <f t="shared" si="274"/>
        <v>3.8607008</v>
      </c>
      <c r="AX607" s="6">
        <f t="shared" si="280"/>
        <v>0.68824080000000265</v>
      </c>
      <c r="AY607" s="12">
        <f t="shared" si="275"/>
        <v>0.47672438634637043</v>
      </c>
      <c r="BB607" s="13">
        <f t="shared" si="276"/>
        <v>1617.7501559999998</v>
      </c>
    </row>
    <row r="608" spans="1:54" x14ac:dyDescent="0.25">
      <c r="A608" s="1">
        <v>44314</v>
      </c>
      <c r="B608" s="6">
        <v>81.16</v>
      </c>
      <c r="C608" s="6">
        <v>73.66</v>
      </c>
      <c r="D608" s="6">
        <v>67.16</v>
      </c>
      <c r="E608" s="6">
        <f t="shared" si="260"/>
        <v>56.692990462344703</v>
      </c>
      <c r="F608" s="6">
        <v>54.941391313340795</v>
      </c>
      <c r="G608" s="6">
        <v>98.95</v>
      </c>
      <c r="H608" s="6">
        <v>61.16</v>
      </c>
      <c r="I608" s="6">
        <v>55.625</v>
      </c>
      <c r="J608" s="6">
        <v>43.611259192466854</v>
      </c>
      <c r="K608" s="6">
        <f t="shared" si="261"/>
        <v>25.534999999999997</v>
      </c>
      <c r="L608" s="7">
        <f t="shared" si="255"/>
        <v>12.013740807533146</v>
      </c>
      <c r="M608" s="6">
        <f t="shared" si="256"/>
        <v>20</v>
      </c>
      <c r="N608" s="6">
        <f t="shared" si="257"/>
        <v>7.5</v>
      </c>
      <c r="O608" s="6">
        <f t="shared" si="258"/>
        <v>12.5</v>
      </c>
      <c r="P608" s="6">
        <f t="shared" si="277"/>
        <v>6</v>
      </c>
      <c r="Q608" s="6">
        <f t="shared" si="262"/>
        <v>-4.4670095376552936</v>
      </c>
      <c r="R608" s="6">
        <f t="shared" si="263"/>
        <v>-6.2186086866592021</v>
      </c>
      <c r="S608" s="6">
        <f t="shared" si="278"/>
        <v>37.790000000000006</v>
      </c>
      <c r="T608" s="6">
        <f t="shared" si="264"/>
        <v>17.790000000000006</v>
      </c>
      <c r="U608" s="4" t="str">
        <f t="shared" si="265"/>
        <v>HIGHER</v>
      </c>
      <c r="V608" s="8">
        <v>1211.25</v>
      </c>
      <c r="W608" s="9">
        <f t="shared" si="266"/>
        <v>12.218608686659202</v>
      </c>
      <c r="X608" s="6">
        <f t="shared" si="267"/>
        <v>56.744421492664046</v>
      </c>
      <c r="Y608" s="6">
        <f t="shared" si="268"/>
        <v>10.415578507335951</v>
      </c>
      <c r="Z608" s="6">
        <f t="shared" si="269"/>
        <v>1.803030179323251</v>
      </c>
      <c r="AA608" s="5">
        <f t="shared" si="270"/>
        <v>4</v>
      </c>
      <c r="AB608" s="5">
        <f t="shared" si="271"/>
        <v>2021</v>
      </c>
      <c r="AC608" s="5">
        <f t="shared" si="281"/>
        <v>18</v>
      </c>
      <c r="AF608" s="10">
        <v>93.43</v>
      </c>
      <c r="AG608" s="8">
        <f t="shared" si="272"/>
        <v>5133.1741904054315</v>
      </c>
      <c r="AL608" s="11">
        <f t="shared" si="259"/>
        <v>44314</v>
      </c>
      <c r="AM608" s="10">
        <v>1251</v>
      </c>
      <c r="AN608" s="6">
        <v>5.343</v>
      </c>
      <c r="AO608" s="8">
        <f t="shared" si="273"/>
        <v>303.18544403530404</v>
      </c>
      <c r="AS608" s="14">
        <f t="shared" ref="AS608:AS671" si="282">AV608/AU608</f>
        <v>0.19998221092757315</v>
      </c>
      <c r="AT608" s="10">
        <v>437</v>
      </c>
      <c r="AU608" s="6">
        <v>15.74</v>
      </c>
      <c r="AV608" s="6">
        <f t="shared" si="279"/>
        <v>3.1477200000000014</v>
      </c>
      <c r="AW608" s="6">
        <f t="shared" si="274"/>
        <v>3.8353055999999999</v>
      </c>
      <c r="AX608" s="6">
        <f t="shared" si="280"/>
        <v>0.68758559999999846</v>
      </c>
      <c r="AY608" s="12">
        <f t="shared" si="275"/>
        <v>0.48042571749770552</v>
      </c>
      <c r="BB608" s="13">
        <f t="shared" si="276"/>
        <v>1623.9230919999998</v>
      </c>
    </row>
    <row r="609" spans="1:54" x14ac:dyDescent="0.25">
      <c r="A609" s="1">
        <v>44315</v>
      </c>
      <c r="B609" s="6">
        <v>79.89</v>
      </c>
      <c r="C609" s="6">
        <v>72.39</v>
      </c>
      <c r="D609" s="6">
        <v>65.89</v>
      </c>
      <c r="E609" s="6">
        <f t="shared" si="260"/>
        <v>55.016219361539953</v>
      </c>
      <c r="F609" s="6">
        <v>53.569274007063349</v>
      </c>
      <c r="G609" s="6">
        <v>95.99</v>
      </c>
      <c r="H609" s="6">
        <v>59.89</v>
      </c>
      <c r="I609" s="6">
        <v>55.625</v>
      </c>
      <c r="J609" s="6"/>
      <c r="K609" s="6">
        <f t="shared" si="261"/>
        <v>24.265000000000001</v>
      </c>
      <c r="L609" s="7" t="str">
        <f t="shared" si="255"/>
        <v/>
      </c>
      <c r="M609" s="6">
        <f t="shared" si="256"/>
        <v>20</v>
      </c>
      <c r="N609" s="6">
        <f t="shared" si="257"/>
        <v>7.5</v>
      </c>
      <c r="O609" s="6">
        <f t="shared" si="258"/>
        <v>12.5</v>
      </c>
      <c r="P609" s="6">
        <f t="shared" si="277"/>
        <v>6</v>
      </c>
      <c r="Q609" s="6">
        <f t="shared" si="262"/>
        <v>-4.8737806384600475</v>
      </c>
      <c r="R609" s="6">
        <f t="shared" si="263"/>
        <v>-6.3207259929366515</v>
      </c>
      <c r="S609" s="6">
        <f t="shared" si="278"/>
        <v>36.099999999999994</v>
      </c>
      <c r="T609" s="6">
        <f t="shared" si="264"/>
        <v>16.099999999999994</v>
      </c>
      <c r="U609" s="4" t="str">
        <f t="shared" si="265"/>
        <v>HIGHER</v>
      </c>
      <c r="V609" s="8">
        <v>1181</v>
      </c>
      <c r="W609" s="9">
        <f t="shared" si="266"/>
        <v>12.320725992936651</v>
      </c>
      <c r="X609" s="6">
        <f t="shared" si="267"/>
        <v>55.066129250275097</v>
      </c>
      <c r="Y609" s="6">
        <f t="shared" si="268"/>
        <v>10.823870749724904</v>
      </c>
      <c r="Z609" s="6">
        <f t="shared" si="269"/>
        <v>1.4968552432117477</v>
      </c>
      <c r="AA609" s="5">
        <f t="shared" si="270"/>
        <v>4</v>
      </c>
      <c r="AB609" s="5">
        <f t="shared" si="271"/>
        <v>2021</v>
      </c>
      <c r="AC609" s="5">
        <f t="shared" si="281"/>
        <v>18</v>
      </c>
      <c r="AF609" s="10">
        <v>93.46</v>
      </c>
      <c r="AG609" s="8">
        <f t="shared" si="272"/>
        <v>5006.5843487001403</v>
      </c>
      <c r="AL609" s="11">
        <f t="shared" si="259"/>
        <v>44315</v>
      </c>
      <c r="AM609" s="10">
        <v>1214</v>
      </c>
      <c r="AN609" s="6">
        <v>5.3375000000000004</v>
      </c>
      <c r="AO609" s="8">
        <f t="shared" si="273"/>
        <v>293.91546487334341</v>
      </c>
      <c r="AS609" s="14">
        <f t="shared" si="282"/>
        <v>0.20119270166453257</v>
      </c>
      <c r="AT609" s="10">
        <v>438</v>
      </c>
      <c r="AU609" s="6">
        <v>15.62</v>
      </c>
      <c r="AV609" s="6">
        <f t="shared" si="279"/>
        <v>3.1426299999999987</v>
      </c>
      <c r="AW609" s="6">
        <f t="shared" si="274"/>
        <v>3.8331873999999981</v>
      </c>
      <c r="AX609" s="6">
        <f t="shared" si="280"/>
        <v>0.69055739999999943</v>
      </c>
      <c r="AY609" s="12">
        <f t="shared" si="275"/>
        <v>0.47591996590653934</v>
      </c>
      <c r="BB609" s="13">
        <f t="shared" si="276"/>
        <v>1595.9244179999998</v>
      </c>
    </row>
    <row r="610" spans="1:54" x14ac:dyDescent="0.25">
      <c r="A610" s="1">
        <v>44316</v>
      </c>
      <c r="B610" s="6">
        <v>82.39</v>
      </c>
      <c r="C610" s="6">
        <v>74.89</v>
      </c>
      <c r="D610" s="6">
        <v>68.39</v>
      </c>
      <c r="E610" s="6">
        <f t="shared" si="260"/>
        <v>56.692990462344703</v>
      </c>
      <c r="F610" s="6">
        <v>55.054789437826535</v>
      </c>
      <c r="G610" s="6">
        <v>106.46</v>
      </c>
      <c r="H610" s="6">
        <v>62.39</v>
      </c>
      <c r="I610" s="6">
        <v>55.625</v>
      </c>
      <c r="J610" s="6">
        <v>42.876847655541283</v>
      </c>
      <c r="K610" s="6">
        <f t="shared" si="261"/>
        <v>26.765000000000001</v>
      </c>
      <c r="L610" s="7">
        <f t="shared" si="255"/>
        <v>12.748152344458717</v>
      </c>
      <c r="M610" s="6">
        <f t="shared" si="256"/>
        <v>20</v>
      </c>
      <c r="N610" s="6">
        <f t="shared" si="257"/>
        <v>7.5</v>
      </c>
      <c r="O610" s="6">
        <f t="shared" si="258"/>
        <v>12.5</v>
      </c>
      <c r="P610" s="6">
        <f t="shared" si="277"/>
        <v>6</v>
      </c>
      <c r="Q610" s="6">
        <f t="shared" si="262"/>
        <v>-5.6970095376552976</v>
      </c>
      <c r="R610" s="6">
        <f t="shared" si="263"/>
        <v>-7.3352105621734651</v>
      </c>
      <c r="S610" s="6">
        <f t="shared" si="278"/>
        <v>44.069999999999993</v>
      </c>
      <c r="T610" s="6">
        <f t="shared" si="264"/>
        <v>24.069999999999993</v>
      </c>
      <c r="U610" s="4" t="str">
        <f t="shared" si="265"/>
        <v>HIGHER</v>
      </c>
      <c r="V610" s="8">
        <v>1213.75</v>
      </c>
      <c r="W610" s="9">
        <f t="shared" si="266"/>
        <v>13.335210562173465</v>
      </c>
      <c r="X610" s="6">
        <f t="shared" si="267"/>
        <v>56.744421492664046</v>
      </c>
      <c r="Y610" s="6">
        <f t="shared" si="268"/>
        <v>11.645578507335955</v>
      </c>
      <c r="Z610" s="6">
        <f t="shared" si="269"/>
        <v>1.6896320548375101</v>
      </c>
      <c r="AA610" s="5">
        <f t="shared" si="270"/>
        <v>4</v>
      </c>
      <c r="AB610" s="5">
        <f t="shared" si="271"/>
        <v>2021</v>
      </c>
      <c r="AC610" s="5">
        <f t="shared" si="281"/>
        <v>18</v>
      </c>
      <c r="AF610" s="10">
        <v>93.363</v>
      </c>
      <c r="AG610" s="8">
        <f t="shared" si="272"/>
        <v>5140.0803062837986</v>
      </c>
      <c r="AL610" s="11">
        <f t="shared" si="259"/>
        <v>44316</v>
      </c>
      <c r="AM610" s="10">
        <v>1251</v>
      </c>
      <c r="AN610" s="6">
        <v>5.4366000000000003</v>
      </c>
      <c r="AO610" s="8">
        <f t="shared" si="273"/>
        <v>308.49672188701737</v>
      </c>
      <c r="AS610" s="14">
        <f t="shared" si="282"/>
        <v>0.1998513174404016</v>
      </c>
      <c r="AT610" s="10">
        <v>441</v>
      </c>
      <c r="AU610" s="6">
        <v>15.94</v>
      </c>
      <c r="AV610" s="6">
        <f t="shared" si="279"/>
        <v>3.1856300000000015</v>
      </c>
      <c r="AW610" s="6">
        <f t="shared" si="274"/>
        <v>3.8703373999999986</v>
      </c>
      <c r="AX610" s="6">
        <f t="shared" si="280"/>
        <v>0.68470739999999708</v>
      </c>
      <c r="AY610" s="12">
        <f t="shared" si="275"/>
        <v>0.48190608169821425</v>
      </c>
      <c r="BB610" s="13">
        <f t="shared" si="276"/>
        <v>1651.0399179999999</v>
      </c>
    </row>
    <row r="611" spans="1:54" x14ac:dyDescent="0.25">
      <c r="A611" s="1">
        <v>44319</v>
      </c>
      <c r="B611" s="6">
        <v>83.06</v>
      </c>
      <c r="C611" s="6">
        <v>75.56</v>
      </c>
      <c r="D611" s="6">
        <v>69.06</v>
      </c>
      <c r="E611" s="6" t="e">
        <f t="shared" si="260"/>
        <v>#VALUE!</v>
      </c>
      <c r="F611" s="6" t="s">
        <v>43</v>
      </c>
      <c r="G611" s="6">
        <v>101.06</v>
      </c>
      <c r="H611" s="6">
        <v>63.06</v>
      </c>
      <c r="I611" s="6">
        <v>57.125</v>
      </c>
      <c r="J611" s="6">
        <v>44.828602952929444</v>
      </c>
      <c r="K611" s="6">
        <f t="shared" si="261"/>
        <v>25.935000000000002</v>
      </c>
      <c r="L611" s="7">
        <f t="shared" si="255"/>
        <v>12.296397047070556</v>
      </c>
      <c r="M611" s="6">
        <f t="shared" si="256"/>
        <v>20</v>
      </c>
      <c r="N611" s="6">
        <f t="shared" si="257"/>
        <v>7.5</v>
      </c>
      <c r="O611" s="6">
        <f t="shared" si="258"/>
        <v>12.5</v>
      </c>
      <c r="P611" s="6">
        <f t="shared" si="277"/>
        <v>6</v>
      </c>
      <c r="Q611" s="6" t="e">
        <f t="shared" si="262"/>
        <v>#VALUE!</v>
      </c>
      <c r="R611" s="6" t="str">
        <f t="shared" si="263"/>
        <v/>
      </c>
      <c r="S611" s="6">
        <f t="shared" si="278"/>
        <v>38</v>
      </c>
      <c r="T611" s="6">
        <f t="shared" si="264"/>
        <v>18</v>
      </c>
      <c r="U611" s="4" t="str">
        <f t="shared" si="265"/>
        <v>HIGHER</v>
      </c>
      <c r="W611" s="9"/>
      <c r="X611" s="6" t="str">
        <f t="shared" si="267"/>
        <v/>
      </c>
      <c r="Y611" s="6" t="str">
        <f t="shared" si="268"/>
        <v/>
      </c>
      <c r="Z611" s="6" t="str">
        <f t="shared" si="269"/>
        <v/>
      </c>
      <c r="AA611" s="5">
        <f t="shared" si="270"/>
        <v>5</v>
      </c>
      <c r="AB611" s="5">
        <f t="shared" si="271"/>
        <v>2021</v>
      </c>
      <c r="AC611" s="5">
        <f t="shared" si="281"/>
        <v>19</v>
      </c>
      <c r="AF611" s="10">
        <v>93.67</v>
      </c>
      <c r="AG611" s="8" t="str">
        <f t="shared" si="272"/>
        <v/>
      </c>
      <c r="AL611" s="11">
        <f t="shared" si="259"/>
        <v>44319</v>
      </c>
      <c r="AM611" s="10"/>
      <c r="AN611" s="6">
        <v>5.4420000000000002</v>
      </c>
      <c r="AO611" s="8" t="str">
        <f t="shared" si="273"/>
        <v/>
      </c>
      <c r="AS611" s="14">
        <f t="shared" si="282"/>
        <v>0.18489741976085575</v>
      </c>
      <c r="AT611" s="10">
        <v>425</v>
      </c>
      <c r="AU611" s="6">
        <v>15.89</v>
      </c>
      <c r="AV611" s="6">
        <f t="shared" si="279"/>
        <v>2.9380199999999981</v>
      </c>
      <c r="AW611" s="6">
        <f t="shared" si="274"/>
        <v>3.6211595999999986</v>
      </c>
      <c r="AX611" s="6">
        <f t="shared" si="280"/>
        <v>0.68313960000000051</v>
      </c>
      <c r="AY611" s="12">
        <f t="shared" si="275"/>
        <v>0.49316232202956334</v>
      </c>
      <c r="BB611" s="13">
        <f t="shared" si="276"/>
        <v>1665.810872</v>
      </c>
    </row>
    <row r="612" spans="1:54" x14ac:dyDescent="0.25">
      <c r="A612" s="1">
        <v>44320</v>
      </c>
      <c r="B612" s="6">
        <v>83.58</v>
      </c>
      <c r="C612" s="6">
        <v>76.08</v>
      </c>
      <c r="D612" s="6">
        <v>69.58</v>
      </c>
      <c r="E612" s="6">
        <f t="shared" si="260"/>
        <v>56.783626738063887</v>
      </c>
      <c r="F612" s="6">
        <v>55.145507937415125</v>
      </c>
      <c r="G612" s="6">
        <v>101.58</v>
      </c>
      <c r="H612" s="6">
        <v>63.58</v>
      </c>
      <c r="I612" s="6">
        <v>56.875</v>
      </c>
      <c r="J612" s="6">
        <v>44.500506715665935</v>
      </c>
      <c r="K612" s="6">
        <f t="shared" si="261"/>
        <v>26.704999999999998</v>
      </c>
      <c r="L612" s="7">
        <f t="shared" si="255"/>
        <v>12.374493284334065</v>
      </c>
      <c r="M612" s="6">
        <f t="shared" si="256"/>
        <v>20</v>
      </c>
      <c r="N612" s="6">
        <f t="shared" si="257"/>
        <v>7.5</v>
      </c>
      <c r="O612" s="6">
        <f t="shared" si="258"/>
        <v>12.5</v>
      </c>
      <c r="P612" s="6">
        <f t="shared" si="277"/>
        <v>6</v>
      </c>
      <c r="Q612" s="6">
        <f t="shared" si="262"/>
        <v>-6.796373261936111</v>
      </c>
      <c r="R612" s="6">
        <f t="shared" si="263"/>
        <v>-8.4344920625848729</v>
      </c>
      <c r="S612" s="6">
        <f t="shared" si="278"/>
        <v>38</v>
      </c>
      <c r="T612" s="6">
        <f t="shared" si="264"/>
        <v>18</v>
      </c>
      <c r="U612" s="4" t="str">
        <f t="shared" si="265"/>
        <v>HIGHER</v>
      </c>
      <c r="V612" s="8">
        <v>1215.75</v>
      </c>
      <c r="W612" s="9">
        <f t="shared" si="266"/>
        <v>14.434492062584873</v>
      </c>
      <c r="X612" s="6">
        <f t="shared" si="267"/>
        <v>56.835139992252635</v>
      </c>
      <c r="Y612" s="6">
        <f t="shared" si="268"/>
        <v>12.744860007747363</v>
      </c>
      <c r="Z612" s="6">
        <f t="shared" si="269"/>
        <v>1.6896320548375101</v>
      </c>
      <c r="AA612" s="5">
        <f t="shared" si="270"/>
        <v>5</v>
      </c>
      <c r="AB612" s="5">
        <f t="shared" si="271"/>
        <v>2021</v>
      </c>
      <c r="AC612" s="5">
        <f t="shared" si="281"/>
        <v>19</v>
      </c>
      <c r="AF612" s="10">
        <v>93.71</v>
      </c>
      <c r="AG612" s="8">
        <f t="shared" si="272"/>
        <v>5167.6855488151705</v>
      </c>
      <c r="AL612" s="11">
        <f t="shared" si="259"/>
        <v>44320</v>
      </c>
      <c r="AM612" s="10">
        <v>1253</v>
      </c>
      <c r="AN612" s="6">
        <v>5.4435000000000002</v>
      </c>
      <c r="AO612" s="8">
        <f t="shared" si="273"/>
        <v>309.38208454782728</v>
      </c>
      <c r="AS612" s="14">
        <f t="shared" si="282"/>
        <v>0.18860636306924494</v>
      </c>
      <c r="AT612" s="10">
        <v>432</v>
      </c>
      <c r="AU612" s="6">
        <v>16.03</v>
      </c>
      <c r="AV612" s="6">
        <f t="shared" si="279"/>
        <v>3.0233599999999967</v>
      </c>
      <c r="AW612" s="6">
        <f t="shared" si="274"/>
        <v>3.7052827999999991</v>
      </c>
      <c r="AX612" s="6">
        <f t="shared" si="280"/>
        <v>0.68192280000000238</v>
      </c>
      <c r="AY612" s="12">
        <f t="shared" si="275"/>
        <v>0.49063913950526972</v>
      </c>
      <c r="BB612" s="13">
        <f t="shared" si="276"/>
        <v>1677.2748959999999</v>
      </c>
    </row>
    <row r="613" spans="1:54" x14ac:dyDescent="0.25">
      <c r="A613" s="1">
        <v>44321</v>
      </c>
      <c r="B613" s="6">
        <v>83.46</v>
      </c>
      <c r="C613" s="6">
        <v>75.959999999999994</v>
      </c>
      <c r="D613" s="6">
        <v>69.459999999999994</v>
      </c>
      <c r="E613" s="6">
        <f t="shared" si="260"/>
        <v>56.794956272528786</v>
      </c>
      <c r="F613" s="6">
        <v>55.848576309226708</v>
      </c>
      <c r="G613" s="6">
        <v>101.46</v>
      </c>
      <c r="H613" s="6">
        <v>63.46</v>
      </c>
      <c r="I613" s="6">
        <v>57.125</v>
      </c>
      <c r="J613" s="6">
        <v>44.532531997315928</v>
      </c>
      <c r="K613" s="6">
        <f t="shared" si="261"/>
        <v>26.334999999999994</v>
      </c>
      <c r="L613" s="7">
        <f t="shared" si="255"/>
        <v>12.592468002684072</v>
      </c>
      <c r="M613" s="6">
        <f t="shared" si="256"/>
        <v>19.999999999999993</v>
      </c>
      <c r="N613" s="6">
        <f t="shared" si="257"/>
        <v>7.5</v>
      </c>
      <c r="O613" s="6">
        <f t="shared" si="258"/>
        <v>12.499999999999993</v>
      </c>
      <c r="P613" s="6">
        <f t="shared" si="277"/>
        <v>5.9999999999999929</v>
      </c>
      <c r="Q613" s="6">
        <f t="shared" si="262"/>
        <v>-6.6650437274712147</v>
      </c>
      <c r="R613" s="6">
        <f t="shared" si="263"/>
        <v>-7.6114236907732931</v>
      </c>
      <c r="S613" s="6">
        <f t="shared" si="278"/>
        <v>37.999999999999993</v>
      </c>
      <c r="T613" s="6">
        <f t="shared" si="264"/>
        <v>18</v>
      </c>
      <c r="U613" s="4" t="str">
        <f t="shared" si="265"/>
        <v>HIGHER</v>
      </c>
      <c r="V613" s="8">
        <v>1231.25</v>
      </c>
      <c r="W613" s="9">
        <f t="shared" si="266"/>
        <v>13.611423690773286</v>
      </c>
      <c r="X613" s="6">
        <f t="shared" si="267"/>
        <v>56.846479804701211</v>
      </c>
      <c r="Y613" s="6">
        <f t="shared" si="268"/>
        <v>12.613520195298783</v>
      </c>
      <c r="Z613" s="6">
        <f t="shared" si="269"/>
        <v>0.99790349547450319</v>
      </c>
      <c r="AA613" s="5">
        <f t="shared" si="270"/>
        <v>5</v>
      </c>
      <c r="AB613" s="5">
        <f t="shared" si="271"/>
        <v>2021</v>
      </c>
      <c r="AC613" s="5">
        <f t="shared" si="281"/>
        <v>19</v>
      </c>
      <c r="AF613" s="10">
        <v>93.563999999999993</v>
      </c>
      <c r="AG613" s="8">
        <f t="shared" si="272"/>
        <v>5225.4161937964873</v>
      </c>
      <c r="AL613" s="11">
        <f t="shared" si="259"/>
        <v>44321</v>
      </c>
      <c r="AM613" s="10">
        <v>1253.25</v>
      </c>
      <c r="AN613" s="6">
        <v>5.3541999999999996</v>
      </c>
      <c r="AO613" s="8">
        <f t="shared" si="273"/>
        <v>304.36742217033122</v>
      </c>
      <c r="AS613" s="14">
        <f t="shared" si="282"/>
        <v>0.18769881767268204</v>
      </c>
      <c r="AT613" s="10">
        <v>434</v>
      </c>
      <c r="AU613" s="6">
        <v>16.07</v>
      </c>
      <c r="AV613" s="6">
        <f t="shared" si="279"/>
        <v>3.0163200000000003</v>
      </c>
      <c r="AW613" s="6">
        <f t="shared" si="274"/>
        <v>3.6985235999999979</v>
      </c>
      <c r="AX613" s="6">
        <f t="shared" si="280"/>
        <v>0.68220359999999758</v>
      </c>
      <c r="AY613" s="12">
        <f t="shared" si="275"/>
        <v>0.48912582862398074</v>
      </c>
      <c r="BB613" s="13">
        <f t="shared" si="276"/>
        <v>1674.6293519999997</v>
      </c>
    </row>
    <row r="614" spans="1:54" x14ac:dyDescent="0.25">
      <c r="A614" s="1">
        <v>44322</v>
      </c>
      <c r="B614" s="6">
        <v>84.35</v>
      </c>
      <c r="C614" s="6">
        <v>76.849999999999994</v>
      </c>
      <c r="D614" s="6">
        <v>70.349999999999994</v>
      </c>
      <c r="E614" s="6">
        <f t="shared" si="260"/>
        <v>58.313113890824987</v>
      </c>
      <c r="F614" s="6">
        <v>57.765004613035707</v>
      </c>
      <c r="G614" s="6">
        <v>102.35</v>
      </c>
      <c r="H614" s="6">
        <v>64.349999999999994</v>
      </c>
      <c r="I614" s="6">
        <v>58.625</v>
      </c>
      <c r="J614" s="6">
        <v>46.350107192714887</v>
      </c>
      <c r="K614" s="6">
        <f t="shared" si="261"/>
        <v>25.724999999999994</v>
      </c>
      <c r="L614" s="7">
        <f t="shared" si="255"/>
        <v>12.274892807285113</v>
      </c>
      <c r="M614" s="6">
        <f t="shared" si="256"/>
        <v>20</v>
      </c>
      <c r="N614" s="6">
        <f t="shared" si="257"/>
        <v>7.5</v>
      </c>
      <c r="O614" s="6">
        <f t="shared" si="258"/>
        <v>12.5</v>
      </c>
      <c r="P614" s="6">
        <f t="shared" si="277"/>
        <v>6</v>
      </c>
      <c r="Q614" s="6">
        <f t="shared" si="262"/>
        <v>-6.0368861091750077</v>
      </c>
      <c r="R614" s="6">
        <f t="shared" si="263"/>
        <v>-6.5849953869642874</v>
      </c>
      <c r="S614" s="6">
        <f t="shared" si="278"/>
        <v>38</v>
      </c>
      <c r="T614" s="6">
        <f t="shared" si="264"/>
        <v>18</v>
      </c>
      <c r="U614" s="4" t="str">
        <f t="shared" si="265"/>
        <v>HIGHER</v>
      </c>
      <c r="V614" s="8">
        <v>1273.5</v>
      </c>
      <c r="W614" s="9">
        <f t="shared" si="266"/>
        <v>12.584995386964287</v>
      </c>
      <c r="X614" s="6">
        <f t="shared" si="267"/>
        <v>58.366014672810117</v>
      </c>
      <c r="Y614" s="6">
        <f t="shared" si="268"/>
        <v>11.983985327189878</v>
      </c>
      <c r="Z614" s="6">
        <f t="shared" si="269"/>
        <v>0.60101005977440991</v>
      </c>
      <c r="AA614" s="5">
        <f t="shared" si="270"/>
        <v>5</v>
      </c>
      <c r="AB614" s="5">
        <f t="shared" si="271"/>
        <v>2021</v>
      </c>
      <c r="AC614" s="5">
        <f t="shared" si="281"/>
        <v>19</v>
      </c>
      <c r="AF614" s="10">
        <v>93.79</v>
      </c>
      <c r="AG614" s="8">
        <f t="shared" si="272"/>
        <v>5417.7797826566193</v>
      </c>
      <c r="AL614" s="11">
        <f t="shared" si="259"/>
        <v>44322</v>
      </c>
      <c r="AM614" s="10">
        <v>1286.75</v>
      </c>
      <c r="AN614" s="6">
        <v>5.2759999999999998</v>
      </c>
      <c r="AO614" s="8">
        <f t="shared" si="273"/>
        <v>307.93909341374626</v>
      </c>
      <c r="AS614" s="14">
        <f t="shared" si="282"/>
        <v>0.17803975535168193</v>
      </c>
      <c r="AT614" s="10">
        <v>437</v>
      </c>
      <c r="AU614" s="6">
        <v>16.350000000000001</v>
      </c>
      <c r="AV614" s="6">
        <f t="shared" si="279"/>
        <v>2.9109499999999997</v>
      </c>
      <c r="AW614" s="6">
        <f t="shared" si="274"/>
        <v>3.5910709999999995</v>
      </c>
      <c r="AX614" s="6">
        <f t="shared" si="280"/>
        <v>0.68012099999999975</v>
      </c>
      <c r="AY614" s="12">
        <f t="shared" si="275"/>
        <v>0.49005509361445387</v>
      </c>
      <c r="BB614" s="13">
        <f t="shared" si="276"/>
        <v>1694.2504699999997</v>
      </c>
    </row>
    <row r="615" spans="1:54" x14ac:dyDescent="0.25">
      <c r="A615" s="1">
        <v>44323</v>
      </c>
      <c r="B615" s="6">
        <v>84.48</v>
      </c>
      <c r="C615" s="6">
        <v>76.98</v>
      </c>
      <c r="D615" s="6">
        <v>70.48</v>
      </c>
      <c r="E615" s="6">
        <f t="shared" si="260"/>
        <v>62.890245814643386</v>
      </c>
      <c r="F615" s="6">
        <v>62.448347154296748</v>
      </c>
      <c r="G615" s="6">
        <v>102.48</v>
      </c>
      <c r="H615" s="6">
        <v>64.48</v>
      </c>
      <c r="I615" s="6">
        <v>60.125</v>
      </c>
      <c r="J615" s="6">
        <v>48.835688647143293</v>
      </c>
      <c r="K615" s="6">
        <f t="shared" si="261"/>
        <v>24.355000000000004</v>
      </c>
      <c r="L615" s="7">
        <f t="shared" si="255"/>
        <v>11.289311352856707</v>
      </c>
      <c r="M615" s="6">
        <f t="shared" si="256"/>
        <v>20</v>
      </c>
      <c r="N615" s="6">
        <f t="shared" si="257"/>
        <v>7.5</v>
      </c>
      <c r="O615" s="6">
        <f t="shared" si="258"/>
        <v>12.5</v>
      </c>
      <c r="P615" s="6">
        <f t="shared" si="277"/>
        <v>6</v>
      </c>
      <c r="Q615" s="6">
        <f t="shared" si="262"/>
        <v>-1.5897541853566182</v>
      </c>
      <c r="R615" s="6">
        <f t="shared" si="263"/>
        <v>-2.0316528457032561</v>
      </c>
      <c r="S615" s="6">
        <f t="shared" si="278"/>
        <v>38</v>
      </c>
      <c r="T615" s="6">
        <f t="shared" si="264"/>
        <v>18</v>
      </c>
      <c r="U615" s="4" t="str">
        <f t="shared" si="265"/>
        <v>HIGHER</v>
      </c>
      <c r="V615" s="8">
        <v>1376.75</v>
      </c>
      <c r="W615" s="9">
        <f t="shared" si="266"/>
        <v>8.0316528457032561</v>
      </c>
      <c r="X615" s="6">
        <f t="shared" si="267"/>
        <v>62.947298902033992</v>
      </c>
      <c r="Y615" s="6">
        <f t="shared" si="268"/>
        <v>7.5327010979660116</v>
      </c>
      <c r="Z615" s="6">
        <f t="shared" si="269"/>
        <v>0.49895174773724449</v>
      </c>
      <c r="AA615" s="5">
        <f t="shared" si="270"/>
        <v>5</v>
      </c>
      <c r="AB615" s="5">
        <f t="shared" si="271"/>
        <v>2021</v>
      </c>
      <c r="AC615" s="5">
        <f t="shared" si="281"/>
        <v>19</v>
      </c>
      <c r="AF615" s="10">
        <v>93.83</v>
      </c>
      <c r="AG615" s="8">
        <f t="shared" si="272"/>
        <v>5859.5284134876647</v>
      </c>
      <c r="AL615" s="11">
        <f t="shared" si="259"/>
        <v>44323</v>
      </c>
      <c r="AM615" s="10">
        <v>1387.75</v>
      </c>
      <c r="AN615" s="6">
        <v>5.2367999999999997</v>
      </c>
      <c r="AO615" s="8">
        <f t="shared" si="273"/>
        <v>329.64241489017161</v>
      </c>
      <c r="AS615" s="14">
        <f t="shared" si="282"/>
        <v>0.18602175226586098</v>
      </c>
      <c r="AT615" s="10">
        <v>452</v>
      </c>
      <c r="AU615" s="6">
        <v>16.55</v>
      </c>
      <c r="AV615" s="6">
        <f t="shared" si="279"/>
        <v>3.0786599999999993</v>
      </c>
      <c r="AW615" s="6">
        <f t="shared" si="274"/>
        <v>3.7584768000000004</v>
      </c>
      <c r="AX615" s="6">
        <f t="shared" si="280"/>
        <v>0.67981680000000111</v>
      </c>
      <c r="AY615" s="12">
        <f t="shared" si="275"/>
        <v>0.48200930842244472</v>
      </c>
      <c r="BB615" s="13">
        <f t="shared" si="276"/>
        <v>1697.1164759999999</v>
      </c>
    </row>
    <row r="616" spans="1:54" x14ac:dyDescent="0.25">
      <c r="A616" s="1">
        <v>44326</v>
      </c>
      <c r="B616" s="6">
        <v>83.84</v>
      </c>
      <c r="C616" s="6">
        <v>76.34</v>
      </c>
      <c r="D616" s="6">
        <v>69.84</v>
      </c>
      <c r="E616" s="6">
        <f t="shared" si="260"/>
        <v>60.59035031826928</v>
      </c>
      <c r="F616" s="6">
        <v>60.248423539273396</v>
      </c>
      <c r="G616" s="6">
        <v>101.84</v>
      </c>
      <c r="H616" s="6">
        <v>63.84</v>
      </c>
      <c r="I616" s="6">
        <v>59.625</v>
      </c>
      <c r="J616" s="6">
        <v>48.232186443873609</v>
      </c>
      <c r="K616" s="6">
        <f t="shared" si="261"/>
        <v>24.215000000000003</v>
      </c>
      <c r="L616" s="7">
        <f t="shared" si="255"/>
        <v>11.392813556126391</v>
      </c>
      <c r="M616" s="6">
        <f t="shared" si="256"/>
        <v>20</v>
      </c>
      <c r="N616" s="6">
        <f t="shared" si="257"/>
        <v>7.5</v>
      </c>
      <c r="O616" s="6">
        <f t="shared" si="258"/>
        <v>12.5</v>
      </c>
      <c r="P616" s="6">
        <f t="shared" si="277"/>
        <v>6</v>
      </c>
      <c r="Q616" s="6">
        <f t="shared" si="262"/>
        <v>-3.2496496817307232</v>
      </c>
      <c r="R616" s="6">
        <f t="shared" si="263"/>
        <v>-3.591576460726607</v>
      </c>
      <c r="S616" s="6">
        <f t="shared" si="278"/>
        <v>38</v>
      </c>
      <c r="T616" s="6">
        <f t="shared" si="264"/>
        <v>18</v>
      </c>
      <c r="U616" s="4" t="str">
        <f t="shared" si="265"/>
        <v>HIGHER</v>
      </c>
      <c r="V616" s="8">
        <v>1328.25</v>
      </c>
      <c r="W616" s="9">
        <f t="shared" si="266"/>
        <v>9.591576460726607</v>
      </c>
      <c r="X616" s="6">
        <f t="shared" si="267"/>
        <v>60.645316974973483</v>
      </c>
      <c r="Y616" s="6">
        <f t="shared" si="268"/>
        <v>9.1946830250265208</v>
      </c>
      <c r="Z616" s="6">
        <f t="shared" si="269"/>
        <v>0.39689343570008617</v>
      </c>
      <c r="AA616" s="5">
        <f t="shared" si="270"/>
        <v>5</v>
      </c>
      <c r="AB616" s="5">
        <f t="shared" si="271"/>
        <v>2021</v>
      </c>
      <c r="AC616" s="5">
        <f t="shared" si="281"/>
        <v>20</v>
      </c>
      <c r="AF616" s="10">
        <v>93.731999999999999</v>
      </c>
      <c r="AG616" s="8">
        <f t="shared" si="272"/>
        <v>5647.2052351831744</v>
      </c>
      <c r="AL616" s="11">
        <f t="shared" si="259"/>
        <v>44326</v>
      </c>
      <c r="AM616" s="10">
        <v>1337</v>
      </c>
      <c r="AN616" s="6">
        <v>5.2271999999999998</v>
      </c>
      <c r="AO616" s="8">
        <f t="shared" si="273"/>
        <v>317.00520089158141</v>
      </c>
      <c r="AS616" s="14">
        <f t="shared" si="282"/>
        <v>0.18651577669902908</v>
      </c>
      <c r="AT616" s="10">
        <v>452</v>
      </c>
      <c r="AU616" s="6">
        <v>16.48</v>
      </c>
      <c r="AV616" s="6">
        <f t="shared" si="279"/>
        <v>3.0737799999999993</v>
      </c>
      <c r="AW616" s="6">
        <f t="shared" si="274"/>
        <v>3.7550944000000008</v>
      </c>
      <c r="AX616" s="6">
        <f t="shared" si="280"/>
        <v>0.68131440000000154</v>
      </c>
      <c r="AY616" s="12">
        <f t="shared" si="275"/>
        <v>0.48011088879404518</v>
      </c>
      <c r="BB616" s="13">
        <f t="shared" si="276"/>
        <v>1683.0069080000001</v>
      </c>
    </row>
    <row r="617" spans="1:54" x14ac:dyDescent="0.25">
      <c r="A617" s="1">
        <v>44327</v>
      </c>
      <c r="B617" s="6">
        <v>84.8</v>
      </c>
      <c r="C617" s="6">
        <v>77.3</v>
      </c>
      <c r="D617" s="6">
        <v>70.8</v>
      </c>
      <c r="E617" s="6">
        <f t="shared" si="260"/>
        <v>62.584348384091157</v>
      </c>
      <c r="F617" s="6">
        <v>61.835997282073748</v>
      </c>
      <c r="G617" s="6">
        <v>102.8</v>
      </c>
      <c r="H617" s="6">
        <v>64.8</v>
      </c>
      <c r="I617" s="6">
        <v>59.625</v>
      </c>
      <c r="J617" s="6">
        <v>47.88288152483365</v>
      </c>
      <c r="K617" s="6">
        <f t="shared" si="261"/>
        <v>25.174999999999997</v>
      </c>
      <c r="L617" s="7">
        <f t="shared" si="255"/>
        <v>11.74211847516635</v>
      </c>
      <c r="M617" s="6">
        <f t="shared" si="256"/>
        <v>20</v>
      </c>
      <c r="N617" s="6">
        <f t="shared" si="257"/>
        <v>7.5</v>
      </c>
      <c r="O617" s="6">
        <f t="shared" si="258"/>
        <v>12.5</v>
      </c>
      <c r="P617" s="6">
        <f t="shared" si="277"/>
        <v>6</v>
      </c>
      <c r="Q617" s="6">
        <f t="shared" si="262"/>
        <v>-2.2156516159088397</v>
      </c>
      <c r="R617" s="6">
        <f t="shared" si="263"/>
        <v>-2.9640027179262489</v>
      </c>
      <c r="S617" s="6">
        <f t="shared" si="278"/>
        <v>38</v>
      </c>
      <c r="T617" s="6">
        <f t="shared" si="264"/>
        <v>18</v>
      </c>
      <c r="U617" s="4" t="str">
        <f t="shared" si="265"/>
        <v>HIGHER</v>
      </c>
      <c r="V617" s="8">
        <v>1363.25</v>
      </c>
      <c r="W617" s="9">
        <f t="shared" si="266"/>
        <v>8.9640027179262489</v>
      </c>
      <c r="X617" s="6">
        <f t="shared" si="267"/>
        <v>62.641123965922496</v>
      </c>
      <c r="Y617" s="6">
        <f t="shared" si="268"/>
        <v>8.1588760340775011</v>
      </c>
      <c r="Z617" s="6">
        <f t="shared" si="269"/>
        <v>0.80512668384874786</v>
      </c>
      <c r="AA617" s="5">
        <f t="shared" si="270"/>
        <v>5</v>
      </c>
      <c r="AB617" s="5">
        <f t="shared" si="271"/>
        <v>2021</v>
      </c>
      <c r="AC617" s="5">
        <f t="shared" si="281"/>
        <v>20</v>
      </c>
      <c r="AF617" s="10">
        <v>93.86</v>
      </c>
      <c r="AG617" s="8">
        <f t="shared" si="272"/>
        <v>5803.9267048954425</v>
      </c>
      <c r="AL617" s="11">
        <f t="shared" si="259"/>
        <v>44327</v>
      </c>
      <c r="AM617" s="10">
        <v>1381</v>
      </c>
      <c r="AN617" s="6">
        <v>5.2207999999999997</v>
      </c>
      <c r="AO617" s="8">
        <f t="shared" si="273"/>
        <v>327.03678000128821</v>
      </c>
      <c r="AS617" s="14">
        <f t="shared" si="282"/>
        <v>0.18111044776119403</v>
      </c>
      <c r="AT617" s="10">
        <v>457</v>
      </c>
      <c r="AU617" s="6">
        <v>16.75</v>
      </c>
      <c r="AV617" s="6">
        <f t="shared" si="279"/>
        <v>3.0335999999999999</v>
      </c>
      <c r="AW617" s="6">
        <f t="shared" si="274"/>
        <v>3.7126680000000007</v>
      </c>
      <c r="AX617" s="6">
        <f t="shared" si="280"/>
        <v>0.67906800000000089</v>
      </c>
      <c r="AY617" s="12">
        <f t="shared" si="275"/>
        <v>0.48020676537067236</v>
      </c>
      <c r="BB617" s="13">
        <f t="shared" si="276"/>
        <v>1704.1712599999998</v>
      </c>
    </row>
    <row r="618" spans="1:54" x14ac:dyDescent="0.25">
      <c r="A618" s="1">
        <v>44328</v>
      </c>
      <c r="B618" s="6">
        <v>97.4</v>
      </c>
      <c r="C618" s="6">
        <v>77.400000000000006</v>
      </c>
      <c r="D618" s="6">
        <v>72.400000000000006</v>
      </c>
      <c r="E618" s="6">
        <f t="shared" si="260"/>
        <v>63.094177435011531</v>
      </c>
      <c r="F618" s="6">
        <v>62.34628884225959</v>
      </c>
      <c r="G618" s="6">
        <v>104.4</v>
      </c>
      <c r="H618" s="6">
        <v>66.400000000000006</v>
      </c>
      <c r="I618" s="6">
        <v>59.625</v>
      </c>
      <c r="J618" s="6">
        <v>49.770857644771823</v>
      </c>
      <c r="K618" s="6">
        <f t="shared" si="261"/>
        <v>37.775000000000006</v>
      </c>
      <c r="L618" s="7">
        <f t="shared" si="255"/>
        <v>9.8541423552281771</v>
      </c>
      <c r="M618" s="6">
        <f t="shared" si="256"/>
        <v>31</v>
      </c>
      <c r="N618" s="6">
        <f t="shared" si="257"/>
        <v>20</v>
      </c>
      <c r="O618" s="6">
        <f t="shared" si="258"/>
        <v>11</v>
      </c>
      <c r="P618" s="6">
        <f t="shared" si="277"/>
        <v>6</v>
      </c>
      <c r="Q618" s="6">
        <f t="shared" si="262"/>
        <v>-3.3058225649884747</v>
      </c>
      <c r="R618" s="6">
        <f t="shared" si="263"/>
        <v>-4.0537111577404161</v>
      </c>
      <c r="S618" s="6">
        <f t="shared" si="278"/>
        <v>38</v>
      </c>
      <c r="T618" s="6">
        <f t="shared" si="264"/>
        <v>7</v>
      </c>
      <c r="U618" s="4" t="str">
        <f t="shared" si="265"/>
        <v>HIGHER</v>
      </c>
      <c r="V618" s="8">
        <v>1374.5</v>
      </c>
      <c r="W618" s="9">
        <f t="shared" si="266"/>
        <v>10.053711157740416</v>
      </c>
      <c r="X618" s="6">
        <f t="shared" si="267"/>
        <v>63.151415526108323</v>
      </c>
      <c r="Y618" s="6">
        <f t="shared" si="268"/>
        <v>9.2485844738916825</v>
      </c>
      <c r="Z618" s="6">
        <f t="shared" si="269"/>
        <v>0.80512668384873365</v>
      </c>
      <c r="AA618" s="5">
        <f t="shared" si="270"/>
        <v>5</v>
      </c>
      <c r="AB618" s="5">
        <f t="shared" si="271"/>
        <v>2021</v>
      </c>
      <c r="AC618" s="5">
        <f t="shared" si="281"/>
        <v>20</v>
      </c>
      <c r="AF618" s="10">
        <v>93.98</v>
      </c>
      <c r="AG618" s="8">
        <f t="shared" si="272"/>
        <v>5859.3042253955555</v>
      </c>
      <c r="AL618" s="11">
        <f t="shared" si="259"/>
        <v>44328</v>
      </c>
      <c r="AM618" s="10">
        <v>1392.25</v>
      </c>
      <c r="AN618" s="6">
        <v>5.3060999999999998</v>
      </c>
      <c r="AO618" s="8">
        <f t="shared" si="273"/>
        <v>335.08772592308344</v>
      </c>
      <c r="AS618" s="14">
        <f t="shared" si="282"/>
        <v>0.16513799177921318</v>
      </c>
      <c r="AT618" s="10">
        <v>459</v>
      </c>
      <c r="AU618" s="6">
        <v>17.03</v>
      </c>
      <c r="AV618" s="6">
        <f t="shared" si="279"/>
        <v>2.8123000000000005</v>
      </c>
      <c r="AW618" s="6">
        <f t="shared" si="274"/>
        <v>4.9243839999999963</v>
      </c>
      <c r="AX618" s="6">
        <f t="shared" si="280"/>
        <v>2.1120839999999959</v>
      </c>
      <c r="AY618" s="12">
        <f t="shared" si="275"/>
        <v>0.5137339229926563</v>
      </c>
      <c r="BB618" s="13">
        <f t="shared" si="276"/>
        <v>1706.3758800000001</v>
      </c>
    </row>
    <row r="619" spans="1:54" x14ac:dyDescent="0.25">
      <c r="A619" s="1">
        <v>44329</v>
      </c>
      <c r="B619" s="6">
        <v>96.78</v>
      </c>
      <c r="C619" s="6">
        <v>76.78</v>
      </c>
      <c r="D619" s="6">
        <v>71.78</v>
      </c>
      <c r="E619" s="6">
        <f t="shared" si="260"/>
        <v>61.519372144390836</v>
      </c>
      <c r="F619" s="6">
        <v>61.178288160056468</v>
      </c>
      <c r="G619" s="6">
        <v>103.78</v>
      </c>
      <c r="H619" s="6">
        <v>65.78</v>
      </c>
      <c r="I619" s="6">
        <v>59.625</v>
      </c>
      <c r="J619" s="6"/>
      <c r="K619" s="6">
        <f t="shared" si="261"/>
        <v>37.155000000000001</v>
      </c>
      <c r="L619" s="7" t="str">
        <f t="shared" si="255"/>
        <v/>
      </c>
      <c r="M619" s="6">
        <f t="shared" si="256"/>
        <v>31</v>
      </c>
      <c r="N619" s="6">
        <f t="shared" si="257"/>
        <v>20</v>
      </c>
      <c r="O619" s="6">
        <f t="shared" si="258"/>
        <v>11</v>
      </c>
      <c r="P619" s="6">
        <f t="shared" si="277"/>
        <v>6</v>
      </c>
      <c r="Q619" s="6">
        <f t="shared" si="262"/>
        <v>-4.2606278556091652</v>
      </c>
      <c r="R619" s="6">
        <f t="shared" si="263"/>
        <v>-4.6017118399435333</v>
      </c>
      <c r="S619" s="6">
        <f t="shared" si="278"/>
        <v>38</v>
      </c>
      <c r="T619" s="6">
        <f t="shared" si="264"/>
        <v>7</v>
      </c>
      <c r="U619" s="4" t="str">
        <f t="shared" si="265"/>
        <v>HIGHER</v>
      </c>
      <c r="V619" s="8">
        <v>1348.75</v>
      </c>
      <c r="W619" s="9">
        <f t="shared" si="266"/>
        <v>10.601711839943533</v>
      </c>
      <c r="X619" s="6">
        <f t="shared" si="267"/>
        <v>61.575181595756547</v>
      </c>
      <c r="Y619" s="6">
        <f t="shared" si="268"/>
        <v>10.204818404243454</v>
      </c>
      <c r="Z619" s="6">
        <f t="shared" si="269"/>
        <v>0.39689343570007907</v>
      </c>
      <c r="AA619" s="5">
        <f t="shared" si="270"/>
        <v>5</v>
      </c>
      <c r="AB619" s="5">
        <f t="shared" si="271"/>
        <v>2021</v>
      </c>
      <c r="AC619" s="5">
        <f t="shared" si="281"/>
        <v>20</v>
      </c>
      <c r="AF619" s="10">
        <v>94.01</v>
      </c>
      <c r="AG619" s="8">
        <f t="shared" si="272"/>
        <v>5751.3708699269091</v>
      </c>
      <c r="AL619" s="11">
        <f t="shared" si="259"/>
        <v>44329</v>
      </c>
      <c r="AM619" s="10">
        <v>1357.5</v>
      </c>
      <c r="AN619" s="6">
        <v>5.3090000000000002</v>
      </c>
      <c r="AO619" s="8">
        <f t="shared" si="273"/>
        <v>326.90263909187161</v>
      </c>
      <c r="AS619" s="14">
        <f t="shared" si="282"/>
        <v>0.16251581508515808</v>
      </c>
      <c r="AT619" s="10">
        <v>431</v>
      </c>
      <c r="AU619" s="6">
        <v>16.440000000000001</v>
      </c>
      <c r="AV619" s="6">
        <f t="shared" si="279"/>
        <v>2.671759999999999</v>
      </c>
      <c r="AW619" s="6">
        <f t="shared" si="274"/>
        <v>4.7852947999999991</v>
      </c>
      <c r="AX619" s="6">
        <f t="shared" si="280"/>
        <v>2.1135348</v>
      </c>
      <c r="AY619" s="12">
        <f t="shared" si="275"/>
        <v>0.52784759851872287</v>
      </c>
      <c r="BB619" s="13">
        <f t="shared" si="276"/>
        <v>1692.707236</v>
      </c>
    </row>
    <row r="620" spans="1:54" x14ac:dyDescent="0.25">
      <c r="A620" s="1">
        <v>44330</v>
      </c>
      <c r="B620" s="6">
        <v>98.58</v>
      </c>
      <c r="C620" s="6">
        <v>78.58</v>
      </c>
      <c r="D620" s="6">
        <v>73.58</v>
      </c>
      <c r="E620" s="6">
        <f t="shared" si="260"/>
        <v>63.626665554861695</v>
      </c>
      <c r="F620" s="6">
        <v>63.094716463865467</v>
      </c>
      <c r="G620" s="6">
        <v>105.58</v>
      </c>
      <c r="H620" s="6">
        <v>67.58</v>
      </c>
      <c r="I620" s="6">
        <v>59.625</v>
      </c>
      <c r="J620" s="6"/>
      <c r="K620" s="6">
        <f t="shared" si="261"/>
        <v>38.954999999999998</v>
      </c>
      <c r="L620" s="7" t="str">
        <f t="shared" si="255"/>
        <v/>
      </c>
      <c r="M620" s="6">
        <f t="shared" si="256"/>
        <v>31</v>
      </c>
      <c r="N620" s="6">
        <f t="shared" si="257"/>
        <v>20</v>
      </c>
      <c r="O620" s="6">
        <f t="shared" si="258"/>
        <v>11</v>
      </c>
      <c r="P620" s="6">
        <f t="shared" si="277"/>
        <v>6</v>
      </c>
      <c r="Q620" s="6">
        <f t="shared" si="262"/>
        <v>-3.953334445138303</v>
      </c>
      <c r="R620" s="6">
        <f t="shared" si="263"/>
        <v>-4.4852835361345313</v>
      </c>
      <c r="S620" s="6">
        <f t="shared" si="278"/>
        <v>38</v>
      </c>
      <c r="T620" s="6">
        <f t="shared" si="264"/>
        <v>7</v>
      </c>
      <c r="U620" s="4" t="str">
        <f t="shared" si="265"/>
        <v>HIGHER</v>
      </c>
      <c r="V620" s="8">
        <v>1391</v>
      </c>
      <c r="W620" s="9">
        <f t="shared" si="266"/>
        <v>10.485283536134531</v>
      </c>
      <c r="X620" s="6">
        <f t="shared" si="267"/>
        <v>63.684386711191301</v>
      </c>
      <c r="Y620" s="6">
        <f t="shared" si="268"/>
        <v>9.895613288808697</v>
      </c>
      <c r="Z620" s="6">
        <f t="shared" si="269"/>
        <v>0.5896702473258344</v>
      </c>
      <c r="AA620" s="5">
        <f t="shared" si="270"/>
        <v>5</v>
      </c>
      <c r="AB620" s="5">
        <f t="shared" si="271"/>
        <v>2021</v>
      </c>
      <c r="AC620" s="5">
        <f t="shared" si="281"/>
        <v>20</v>
      </c>
      <c r="AF620" s="10">
        <v>93.852000000000004</v>
      </c>
      <c r="AG620" s="8">
        <f t="shared" si="272"/>
        <v>5921.5653295667025</v>
      </c>
      <c r="AL620" s="11">
        <f t="shared" si="259"/>
        <v>44330</v>
      </c>
      <c r="AM620" s="10">
        <v>1404</v>
      </c>
      <c r="AN620" s="6">
        <v>5.2728000000000002</v>
      </c>
      <c r="AO620" s="8">
        <f t="shared" si="273"/>
        <v>335.7950342507695</v>
      </c>
      <c r="AS620" s="14">
        <f t="shared" si="282"/>
        <v>0.17104252733900355</v>
      </c>
      <c r="AT620" s="10">
        <v>429</v>
      </c>
      <c r="AU620" s="6">
        <v>16.46</v>
      </c>
      <c r="AV620" s="6">
        <f t="shared" si="279"/>
        <v>2.8153599999999983</v>
      </c>
      <c r="AW620" s="6">
        <f t="shared" si="274"/>
        <v>4.9246827999999994</v>
      </c>
      <c r="AX620" s="6">
        <f t="shared" si="280"/>
        <v>2.1093228000000011</v>
      </c>
      <c r="AY620" s="12">
        <f t="shared" si="275"/>
        <v>0.53359555427251726</v>
      </c>
      <c r="BB620" s="13">
        <f t="shared" si="276"/>
        <v>1732.3903959999998</v>
      </c>
    </row>
    <row r="621" spans="1:54" x14ac:dyDescent="0.25">
      <c r="A621" s="1">
        <v>44333</v>
      </c>
      <c r="B621" s="6">
        <v>99.97</v>
      </c>
      <c r="C621" s="6">
        <v>79.97</v>
      </c>
      <c r="D621" s="6">
        <v>74.97</v>
      </c>
      <c r="E621" s="6">
        <f t="shared" si="260"/>
        <v>64.113835536852264</v>
      </c>
      <c r="F621" s="6">
        <v>63.072036838968316</v>
      </c>
      <c r="G621" s="6">
        <v>106.97</v>
      </c>
      <c r="H621" s="6">
        <v>68.97</v>
      </c>
      <c r="I621" s="6">
        <v>57.875</v>
      </c>
      <c r="J621" s="6">
        <v>46.578643528170076</v>
      </c>
      <c r="K621" s="6">
        <f t="shared" si="261"/>
        <v>42.094999999999999</v>
      </c>
      <c r="L621" s="7">
        <f t="shared" si="255"/>
        <v>11.296356471829924</v>
      </c>
      <c r="M621" s="6">
        <f t="shared" si="256"/>
        <v>31</v>
      </c>
      <c r="N621" s="6">
        <f t="shared" si="257"/>
        <v>20</v>
      </c>
      <c r="O621" s="6">
        <f t="shared" si="258"/>
        <v>11</v>
      </c>
      <c r="P621" s="6">
        <f t="shared" si="277"/>
        <v>6</v>
      </c>
      <c r="Q621" s="6">
        <f t="shared" si="262"/>
        <v>-4.856164463147735</v>
      </c>
      <c r="R621" s="6">
        <f t="shared" si="263"/>
        <v>-5.8979631610316829</v>
      </c>
      <c r="S621" s="6">
        <f t="shared" si="278"/>
        <v>38</v>
      </c>
      <c r="T621" s="6">
        <f t="shared" si="264"/>
        <v>7</v>
      </c>
      <c r="U621" s="4" t="str">
        <f t="shared" si="265"/>
        <v>HIGHER</v>
      </c>
      <c r="V621" s="8">
        <v>1390.5</v>
      </c>
      <c r="W621" s="9">
        <f t="shared" si="266"/>
        <v>11.897963161031683</v>
      </c>
      <c r="X621" s="6">
        <f t="shared" si="267"/>
        <v>64.171998646479977</v>
      </c>
      <c r="Y621" s="6">
        <f t="shared" si="268"/>
        <v>10.798001353520021</v>
      </c>
      <c r="Z621" s="6">
        <f t="shared" si="269"/>
        <v>1.0999618075116615</v>
      </c>
      <c r="AA621" s="5">
        <f t="shared" si="270"/>
        <v>5</v>
      </c>
      <c r="AB621" s="5">
        <f t="shared" si="271"/>
        <v>2021</v>
      </c>
      <c r="AC621" s="5">
        <f t="shared" si="281"/>
        <v>21</v>
      </c>
      <c r="AF621" s="10">
        <v>93.941999999999993</v>
      </c>
      <c r="AG621" s="8">
        <f t="shared" si="272"/>
        <v>5925.1132847263616</v>
      </c>
      <c r="AL621" s="11">
        <f t="shared" si="259"/>
        <v>44333</v>
      </c>
      <c r="AM621" s="10">
        <v>1414.75</v>
      </c>
      <c r="AN621" s="6">
        <v>5.2728999999999999</v>
      </c>
      <c r="AO621" s="8">
        <f t="shared" si="273"/>
        <v>338.37253166302429</v>
      </c>
      <c r="AS621" s="14">
        <f t="shared" si="282"/>
        <v>0.19186629698089941</v>
      </c>
      <c r="AT621" s="10">
        <v>425</v>
      </c>
      <c r="AU621" s="6">
        <v>16.23</v>
      </c>
      <c r="AV621" s="6">
        <f t="shared" si="279"/>
        <v>3.1139899999999976</v>
      </c>
      <c r="AW621" s="6">
        <f t="shared" si="274"/>
        <v>5.2200601999999954</v>
      </c>
      <c r="AX621" s="6">
        <f t="shared" si="280"/>
        <v>2.1060701999999978</v>
      </c>
      <c r="AY621" s="12">
        <f t="shared" si="275"/>
        <v>0.53940672357808683</v>
      </c>
      <c r="BB621" s="13">
        <f t="shared" si="276"/>
        <v>1763.0346139999999</v>
      </c>
    </row>
    <row r="622" spans="1:54" x14ac:dyDescent="0.25">
      <c r="A622" s="1">
        <v>44334</v>
      </c>
      <c r="B622" s="6">
        <v>99.67</v>
      </c>
      <c r="C622" s="6">
        <v>79.67</v>
      </c>
      <c r="D622" s="6">
        <v>74.67</v>
      </c>
      <c r="E622" s="6">
        <f t="shared" si="260"/>
        <v>63.570017882537201</v>
      </c>
      <c r="F622" s="6">
        <v>62.334949029811014</v>
      </c>
      <c r="G622" s="6">
        <v>106.67</v>
      </c>
      <c r="H622" s="6">
        <v>68.67</v>
      </c>
      <c r="I622" s="6">
        <v>60.625</v>
      </c>
      <c r="J622" s="6">
        <v>48.987989777839466</v>
      </c>
      <c r="K622" s="6">
        <f t="shared" si="261"/>
        <v>39.045000000000002</v>
      </c>
      <c r="L622" s="7">
        <f t="shared" si="255"/>
        <v>11.637010222160534</v>
      </c>
      <c r="M622" s="6">
        <f t="shared" si="256"/>
        <v>31</v>
      </c>
      <c r="N622" s="6">
        <f t="shared" si="257"/>
        <v>20</v>
      </c>
      <c r="O622" s="6">
        <f t="shared" si="258"/>
        <v>11</v>
      </c>
      <c r="P622" s="6">
        <f t="shared" si="277"/>
        <v>6</v>
      </c>
      <c r="Q622" s="6">
        <f t="shared" si="262"/>
        <v>-5.0999821174628011</v>
      </c>
      <c r="R622" s="6">
        <f t="shared" si="263"/>
        <v>-6.3350509701889877</v>
      </c>
      <c r="S622" s="6">
        <f t="shared" si="278"/>
        <v>38</v>
      </c>
      <c r="T622" s="6">
        <f t="shared" si="264"/>
        <v>7</v>
      </c>
      <c r="U622" s="4" t="str">
        <f t="shared" si="265"/>
        <v>HIGHER</v>
      </c>
      <c r="V622" s="8">
        <v>1374.25</v>
      </c>
      <c r="W622" s="9">
        <f t="shared" si="266"/>
        <v>12.335050970188988</v>
      </c>
      <c r="X622" s="6">
        <f t="shared" si="267"/>
        <v>63.627687648948431</v>
      </c>
      <c r="Y622" s="6">
        <f t="shared" si="268"/>
        <v>11.042312351051571</v>
      </c>
      <c r="Z622" s="6">
        <f t="shared" si="269"/>
        <v>1.2927386191374168</v>
      </c>
      <c r="AA622" s="5">
        <f t="shared" si="270"/>
        <v>5</v>
      </c>
      <c r="AB622" s="5">
        <f t="shared" si="271"/>
        <v>2021</v>
      </c>
      <c r="AC622" s="5">
        <f t="shared" si="281"/>
        <v>21</v>
      </c>
      <c r="AF622" s="10">
        <v>93.972999999999999</v>
      </c>
      <c r="AG622" s="8">
        <f t="shared" si="272"/>
        <v>5857.8021651784302</v>
      </c>
      <c r="AL622" s="11">
        <f t="shared" si="259"/>
        <v>44334</v>
      </c>
      <c r="AM622" s="10">
        <v>1402.75</v>
      </c>
      <c r="AN622" s="6">
        <v>5.2605000000000004</v>
      </c>
      <c r="AO622" s="8">
        <f t="shared" si="273"/>
        <v>334.71345087729333</v>
      </c>
      <c r="AS622" s="14">
        <f t="shared" si="282"/>
        <v>0.19421317588564307</v>
      </c>
      <c r="AT622" s="10">
        <v>421</v>
      </c>
      <c r="AU622" s="6">
        <v>16.09</v>
      </c>
      <c r="AV622" s="6">
        <f t="shared" si="279"/>
        <v>3.1248899999999971</v>
      </c>
      <c r="AW622" s="6">
        <f t="shared" si="274"/>
        <v>5.2316621999999988</v>
      </c>
      <c r="AX622" s="6">
        <f t="shared" si="280"/>
        <v>2.1067722000000018</v>
      </c>
      <c r="AY622" s="12">
        <f t="shared" si="275"/>
        <v>0.54100902393841954</v>
      </c>
      <c r="BB622" s="13">
        <f t="shared" si="276"/>
        <v>1756.420754</v>
      </c>
    </row>
    <row r="623" spans="1:54" x14ac:dyDescent="0.25">
      <c r="A623" s="1">
        <v>44335</v>
      </c>
      <c r="B623" s="6">
        <v>97.47</v>
      </c>
      <c r="C623" s="6">
        <v>77.47</v>
      </c>
      <c r="D623" s="6">
        <v>72.47</v>
      </c>
      <c r="E623" s="6">
        <f t="shared" si="260"/>
        <v>61.23613378276842</v>
      </c>
      <c r="F623" s="6">
        <v>60.690676224767792</v>
      </c>
      <c r="G623" s="6">
        <v>104.47</v>
      </c>
      <c r="H623" s="6">
        <v>66.47</v>
      </c>
      <c r="I623" s="6">
        <v>60.625</v>
      </c>
      <c r="J623" s="6">
        <v>47.157827397357828</v>
      </c>
      <c r="K623" s="6">
        <f t="shared" si="261"/>
        <v>36.844999999999999</v>
      </c>
      <c r="L623" s="7">
        <f t="shared" si="255"/>
        <v>13.467172602642172</v>
      </c>
      <c r="M623" s="6">
        <f t="shared" si="256"/>
        <v>31</v>
      </c>
      <c r="N623" s="6">
        <f t="shared" si="257"/>
        <v>20</v>
      </c>
      <c r="O623" s="6">
        <f t="shared" si="258"/>
        <v>11</v>
      </c>
      <c r="P623" s="6">
        <f t="shared" si="277"/>
        <v>6</v>
      </c>
      <c r="Q623" s="6">
        <f t="shared" si="262"/>
        <v>-5.2338662172315793</v>
      </c>
      <c r="R623" s="6">
        <f t="shared" si="263"/>
        <v>-5.7793237752322071</v>
      </c>
      <c r="S623" s="6">
        <f t="shared" si="278"/>
        <v>38</v>
      </c>
      <c r="T623" s="6">
        <f t="shared" si="264"/>
        <v>7</v>
      </c>
      <c r="U623" s="4" t="str">
        <f t="shared" si="265"/>
        <v>HIGHER</v>
      </c>
      <c r="V623" s="8">
        <v>1338</v>
      </c>
      <c r="W623" s="9">
        <f t="shared" si="266"/>
        <v>11.779323775232207</v>
      </c>
      <c r="X623" s="6">
        <f t="shared" si="267"/>
        <v>61.291686284542195</v>
      </c>
      <c r="Y623" s="6">
        <f t="shared" si="268"/>
        <v>11.178313715457804</v>
      </c>
      <c r="Z623" s="6">
        <f t="shared" si="269"/>
        <v>0.60101005977440281</v>
      </c>
      <c r="AA623" s="5">
        <f t="shared" si="270"/>
        <v>5</v>
      </c>
      <c r="AB623" s="5">
        <f t="shared" si="271"/>
        <v>2021</v>
      </c>
      <c r="AC623" s="5">
        <f t="shared" si="281"/>
        <v>21</v>
      </c>
      <c r="AF623" s="10">
        <v>94.2</v>
      </c>
      <c r="AG623" s="8">
        <f t="shared" si="272"/>
        <v>5717.0617003731259</v>
      </c>
      <c r="AL623" s="11">
        <f t="shared" si="259"/>
        <v>44335</v>
      </c>
      <c r="AM623" s="10">
        <v>1351.25</v>
      </c>
      <c r="AN623" s="6">
        <v>5.3094000000000001</v>
      </c>
      <c r="AO623" s="8">
        <f t="shared" si="273"/>
        <v>325.42207915914838</v>
      </c>
      <c r="AS623" s="14">
        <f t="shared" si="282"/>
        <v>0.19322886204704368</v>
      </c>
      <c r="AT623" s="10">
        <v>413</v>
      </c>
      <c r="AU623" s="6">
        <v>15.73</v>
      </c>
      <c r="AV623" s="6">
        <f t="shared" si="279"/>
        <v>3.0394899999999971</v>
      </c>
      <c r="AW623" s="6">
        <f t="shared" si="274"/>
        <v>5.1514101999999973</v>
      </c>
      <c r="AX623" s="6">
        <f t="shared" si="280"/>
        <v>2.1119202000000001</v>
      </c>
      <c r="AY623" s="12">
        <f t="shared" si="275"/>
        <v>0.54023048401453566</v>
      </c>
      <c r="BB623" s="13">
        <f t="shared" si="276"/>
        <v>1707.9191139999998</v>
      </c>
    </row>
    <row r="624" spans="1:54" x14ac:dyDescent="0.25">
      <c r="A624" s="1">
        <v>44336</v>
      </c>
      <c r="B624" s="6">
        <v>96.76</v>
      </c>
      <c r="C624" s="6">
        <v>76.760000000000005</v>
      </c>
      <c r="D624" s="6">
        <v>71.760000000000005</v>
      </c>
      <c r="E624" s="6">
        <f t="shared" si="260"/>
        <v>61.020872627935375</v>
      </c>
      <c r="F624" s="6">
        <v>61.178288160056468</v>
      </c>
      <c r="G624" s="6">
        <v>103.76</v>
      </c>
      <c r="H624" s="6">
        <v>65.760000000000005</v>
      </c>
      <c r="I624" s="6">
        <v>58.875</v>
      </c>
      <c r="J624" s="6">
        <v>44.997865138764233</v>
      </c>
      <c r="K624" s="6">
        <f t="shared" si="261"/>
        <v>37.885000000000005</v>
      </c>
      <c r="L624" s="7">
        <f t="shared" si="255"/>
        <v>13.877134861235767</v>
      </c>
      <c r="M624" s="6">
        <f t="shared" si="256"/>
        <v>31</v>
      </c>
      <c r="N624" s="6">
        <f t="shared" si="257"/>
        <v>20</v>
      </c>
      <c r="O624" s="6">
        <f t="shared" si="258"/>
        <v>11</v>
      </c>
      <c r="P624" s="6">
        <f t="shared" si="277"/>
        <v>6</v>
      </c>
      <c r="Q624" s="6">
        <f t="shared" si="262"/>
        <v>-4.7391273720646296</v>
      </c>
      <c r="R624" s="6">
        <f t="shared" si="263"/>
        <v>-4.5817118399435373</v>
      </c>
      <c r="S624" s="6">
        <f t="shared" si="278"/>
        <v>38</v>
      </c>
      <c r="T624" s="6">
        <f t="shared" si="264"/>
        <v>7</v>
      </c>
      <c r="U624" s="4" t="str">
        <f t="shared" si="265"/>
        <v>HIGHER</v>
      </c>
      <c r="V624" s="8">
        <v>1348.75</v>
      </c>
      <c r="W624" s="9">
        <f t="shared" si="266"/>
        <v>10.581711839943537</v>
      </c>
      <c r="X624" s="6">
        <f t="shared" si="267"/>
        <v>61.076229848019295</v>
      </c>
      <c r="Y624" s="6">
        <f t="shared" si="268"/>
        <v>10.68377015198071</v>
      </c>
      <c r="Z624" s="6">
        <f t="shared" si="269"/>
        <v>-0.10205831203717253</v>
      </c>
      <c r="AA624" s="5">
        <f t="shared" si="270"/>
        <v>5</v>
      </c>
      <c r="AB624" s="5">
        <f t="shared" si="271"/>
        <v>2021</v>
      </c>
      <c r="AC624" s="5">
        <f t="shared" si="281"/>
        <v>21</v>
      </c>
      <c r="AF624" s="10">
        <v>94.24</v>
      </c>
      <c r="AG624" s="8">
        <f t="shared" si="272"/>
        <v>5765.4418762037221</v>
      </c>
      <c r="AL624" s="11">
        <f t="shared" si="259"/>
        <v>44336</v>
      </c>
      <c r="AM624" s="10">
        <v>1346.5</v>
      </c>
      <c r="AN624" s="6">
        <v>5.2824999999999998</v>
      </c>
      <c r="AO624" s="8">
        <f t="shared" si="273"/>
        <v>322.63518417216193</v>
      </c>
      <c r="AS624" s="14">
        <f t="shared" si="282"/>
        <v>0.18873852040816336</v>
      </c>
      <c r="AT624" s="10">
        <v>411</v>
      </c>
      <c r="AU624" s="6">
        <v>15.68</v>
      </c>
      <c r="AV624" s="6">
        <f t="shared" si="279"/>
        <v>2.9594200000000015</v>
      </c>
      <c r="AW624" s="6">
        <f t="shared" si="274"/>
        <v>5.0730015999999978</v>
      </c>
      <c r="AX624" s="6">
        <f t="shared" si="280"/>
        <v>2.1135815999999963</v>
      </c>
      <c r="AY624" s="12">
        <f t="shared" si="275"/>
        <v>0.53962025642272282</v>
      </c>
      <c r="BB624" s="13">
        <f t="shared" si="276"/>
        <v>1692.266312</v>
      </c>
    </row>
    <row r="625" spans="1:54" x14ac:dyDescent="0.25">
      <c r="A625" s="1">
        <v>44337</v>
      </c>
      <c r="B625" s="6">
        <v>96.49</v>
      </c>
      <c r="C625" s="6">
        <v>76.489999999999995</v>
      </c>
      <c r="D625" s="6">
        <v>71.489999999999995</v>
      </c>
      <c r="E625" s="6">
        <f t="shared" si="260"/>
        <v>60.567691249339497</v>
      </c>
      <c r="F625" s="6">
        <v>60.815414161702094</v>
      </c>
      <c r="G625" s="6">
        <v>103.49</v>
      </c>
      <c r="H625" s="6">
        <v>65.489999999999995</v>
      </c>
      <c r="I625" s="6">
        <v>58.875</v>
      </c>
      <c r="J625" s="6">
        <v>43.759237600537126</v>
      </c>
      <c r="K625" s="6">
        <f t="shared" si="261"/>
        <v>37.614999999999995</v>
      </c>
      <c r="L625" s="7">
        <f t="shared" si="255"/>
        <v>15.115762399462874</v>
      </c>
      <c r="M625" s="6">
        <f t="shared" si="256"/>
        <v>31</v>
      </c>
      <c r="N625" s="6">
        <f t="shared" si="257"/>
        <v>20</v>
      </c>
      <c r="O625" s="6">
        <f t="shared" si="258"/>
        <v>11</v>
      </c>
      <c r="P625" s="6">
        <f t="shared" si="277"/>
        <v>6</v>
      </c>
      <c r="Q625" s="6">
        <f t="shared" si="262"/>
        <v>-4.9223087506604983</v>
      </c>
      <c r="R625" s="6">
        <f t="shared" si="263"/>
        <v>-4.6745858382979009</v>
      </c>
      <c r="S625" s="6">
        <f t="shared" si="278"/>
        <v>38</v>
      </c>
      <c r="T625" s="6">
        <f t="shared" si="264"/>
        <v>7</v>
      </c>
      <c r="U625" s="4" t="str">
        <f t="shared" si="265"/>
        <v>HIGHER</v>
      </c>
      <c r="V625" s="8">
        <v>1340.75</v>
      </c>
      <c r="W625" s="9">
        <f t="shared" si="266"/>
        <v>10.674585838297901</v>
      </c>
      <c r="X625" s="6">
        <f t="shared" si="267"/>
        <v>60.622637350076332</v>
      </c>
      <c r="Y625" s="6">
        <f t="shared" si="268"/>
        <v>10.867362649923663</v>
      </c>
      <c r="Z625" s="6">
        <f t="shared" si="269"/>
        <v>-0.19277681162576243</v>
      </c>
      <c r="AA625" s="5">
        <f t="shared" si="270"/>
        <v>5</v>
      </c>
      <c r="AB625" s="5">
        <f t="shared" si="271"/>
        <v>2021</v>
      </c>
      <c r="AC625" s="5">
        <f t="shared" si="281"/>
        <v>21</v>
      </c>
      <c r="AF625" s="10">
        <v>94.082999999999998</v>
      </c>
      <c r="AG625" s="8">
        <f t="shared" si="272"/>
        <v>5721.6966105754191</v>
      </c>
      <c r="AL625" s="11">
        <f t="shared" si="259"/>
        <v>44337</v>
      </c>
      <c r="AM625" s="10">
        <v>1336.5</v>
      </c>
      <c r="AN625" s="6">
        <v>5.3616999999999999</v>
      </c>
      <c r="AO625" s="8">
        <f t="shared" si="273"/>
        <v>325.0403946799043</v>
      </c>
      <c r="AS625" s="14">
        <f t="shared" si="282"/>
        <v>0.18903459320948088</v>
      </c>
      <c r="AT625" s="10">
        <v>409</v>
      </c>
      <c r="AU625" s="6">
        <v>15.61</v>
      </c>
      <c r="AV625" s="6">
        <f t="shared" si="279"/>
        <v>2.9508299999999963</v>
      </c>
      <c r="AW625" s="6">
        <f t="shared" si="274"/>
        <v>5.0650434000000004</v>
      </c>
      <c r="AX625" s="6">
        <f t="shared" si="280"/>
        <v>2.1142134000000041</v>
      </c>
      <c r="AY625" s="12">
        <f t="shared" si="275"/>
        <v>0.540137879691859</v>
      </c>
      <c r="BB625" s="13">
        <f t="shared" si="276"/>
        <v>1686.3138379999998</v>
      </c>
    </row>
    <row r="626" spans="1:54" x14ac:dyDescent="0.25">
      <c r="A626" s="1">
        <v>44340</v>
      </c>
      <c r="B626" s="6">
        <v>96.13</v>
      </c>
      <c r="C626" s="6">
        <v>76.13</v>
      </c>
      <c r="D626" s="6">
        <v>71.13</v>
      </c>
      <c r="E626" s="6">
        <f t="shared" si="260"/>
        <v>61.360758661882286</v>
      </c>
      <c r="F626" s="6" t="s">
        <v>43</v>
      </c>
      <c r="G626" s="6">
        <v>103.13</v>
      </c>
      <c r="H626" s="6">
        <v>65.13</v>
      </c>
      <c r="I626" s="6">
        <v>56.875</v>
      </c>
      <c r="J626" s="6">
        <v>42.546188211975817</v>
      </c>
      <c r="K626" s="6">
        <f t="shared" si="261"/>
        <v>39.254999999999995</v>
      </c>
      <c r="L626" s="7">
        <f t="shared" si="255"/>
        <v>14.328811788024183</v>
      </c>
      <c r="M626" s="6">
        <f t="shared" si="256"/>
        <v>31</v>
      </c>
      <c r="N626" s="6">
        <f t="shared" si="257"/>
        <v>20</v>
      </c>
      <c r="O626" s="6">
        <f t="shared" si="258"/>
        <v>11</v>
      </c>
      <c r="P626" s="6">
        <f t="shared" si="277"/>
        <v>6</v>
      </c>
      <c r="Q626" s="6">
        <f t="shared" si="262"/>
        <v>-3.769241338117709</v>
      </c>
      <c r="R626" s="6" t="str">
        <f t="shared" si="263"/>
        <v/>
      </c>
      <c r="S626" s="6">
        <f t="shared" si="278"/>
        <v>38</v>
      </c>
      <c r="T626" s="6">
        <f t="shared" si="264"/>
        <v>7</v>
      </c>
      <c r="U626" s="4" t="str">
        <f t="shared" si="265"/>
        <v>HIGHER</v>
      </c>
      <c r="W626" s="9"/>
      <c r="X626" s="6">
        <f t="shared" si="267"/>
        <v>61.416424221476511</v>
      </c>
      <c r="Y626" s="6">
        <f t="shared" si="268"/>
        <v>9.7135757785234844</v>
      </c>
      <c r="Z626" s="6" t="str">
        <f t="shared" si="269"/>
        <v/>
      </c>
      <c r="AA626" s="5">
        <f t="shared" si="270"/>
        <v>5</v>
      </c>
      <c r="AB626" s="5">
        <f t="shared" si="271"/>
        <v>2021</v>
      </c>
      <c r="AC626" s="5">
        <f t="shared" si="281"/>
        <v>22</v>
      </c>
      <c r="AF626" s="10">
        <v>94.082999999999998</v>
      </c>
      <c r="AG626" s="8" t="str">
        <f t="shared" si="272"/>
        <v/>
      </c>
      <c r="AL626" s="11">
        <f t="shared" si="259"/>
        <v>44340</v>
      </c>
      <c r="AM626" s="10">
        <v>1354</v>
      </c>
      <c r="AN626" s="6">
        <v>5.3174999999999999</v>
      </c>
      <c r="AO626" s="8">
        <f t="shared" si="273"/>
        <v>326.58183579770139</v>
      </c>
      <c r="AS626" s="14">
        <f t="shared" si="282"/>
        <v>0.19473002577319573</v>
      </c>
      <c r="AT626" s="10">
        <v>410</v>
      </c>
      <c r="AU626" s="6">
        <v>15.52</v>
      </c>
      <c r="AV626" s="6">
        <f t="shared" si="279"/>
        <v>3.0222099999999976</v>
      </c>
      <c r="AW626" s="6">
        <f t="shared" si="274"/>
        <v>5.137265799999998</v>
      </c>
      <c r="AX626" s="6">
        <f t="shared" si="280"/>
        <v>2.1150558000000004</v>
      </c>
      <c r="AY626" s="12">
        <f t="shared" si="275"/>
        <v>0.53860247550426887</v>
      </c>
      <c r="BB626" s="13">
        <f t="shared" si="276"/>
        <v>1678.3772059999999</v>
      </c>
    </row>
    <row r="627" spans="1:54" x14ac:dyDescent="0.25">
      <c r="A627" s="1">
        <v>44341</v>
      </c>
      <c r="B627" s="6">
        <v>97.69</v>
      </c>
      <c r="C627" s="6">
        <v>77.69</v>
      </c>
      <c r="D627" s="6">
        <v>72.69</v>
      </c>
      <c r="E627" s="6">
        <f t="shared" si="260"/>
        <v>62.176485143354867</v>
      </c>
      <c r="F627" s="6" t="s">
        <v>43</v>
      </c>
      <c r="G627" s="6">
        <v>104.69</v>
      </c>
      <c r="H627" s="6">
        <v>66.69</v>
      </c>
      <c r="I627" s="6">
        <v>56.875</v>
      </c>
      <c r="J627" s="6">
        <v>44.099270633343146</v>
      </c>
      <c r="K627" s="6">
        <f t="shared" si="261"/>
        <v>40.814999999999998</v>
      </c>
      <c r="L627" s="7">
        <f t="shared" si="255"/>
        <v>12.775729366656854</v>
      </c>
      <c r="M627" s="6">
        <f t="shared" si="256"/>
        <v>31</v>
      </c>
      <c r="N627" s="6">
        <f t="shared" si="257"/>
        <v>20</v>
      </c>
      <c r="O627" s="6">
        <f t="shared" si="258"/>
        <v>11</v>
      </c>
      <c r="P627" s="6">
        <f t="shared" si="277"/>
        <v>6</v>
      </c>
      <c r="Q627" s="6">
        <f t="shared" si="262"/>
        <v>-4.5135148566451306</v>
      </c>
      <c r="R627" s="6" t="str">
        <f t="shared" si="263"/>
        <v/>
      </c>
      <c r="S627" s="6">
        <f t="shared" si="278"/>
        <v>38</v>
      </c>
      <c r="T627" s="6">
        <f t="shared" si="264"/>
        <v>7</v>
      </c>
      <c r="U627" s="4" t="str">
        <f t="shared" si="265"/>
        <v>HIGHER</v>
      </c>
      <c r="W627" s="9"/>
      <c r="X627" s="6">
        <f t="shared" si="267"/>
        <v>62.232890717773834</v>
      </c>
      <c r="Y627" s="6">
        <f t="shared" si="268"/>
        <v>10.457109282226163</v>
      </c>
      <c r="Z627" s="6" t="str">
        <f t="shared" si="269"/>
        <v/>
      </c>
      <c r="AA627" s="5">
        <f t="shared" si="270"/>
        <v>5</v>
      </c>
      <c r="AB627" s="5">
        <f t="shared" si="271"/>
        <v>2021</v>
      </c>
      <c r="AC627" s="5">
        <f t="shared" si="281"/>
        <v>22</v>
      </c>
      <c r="AF627" s="10">
        <v>94.21</v>
      </c>
      <c r="AG627" s="8" t="str">
        <f t="shared" si="272"/>
        <v/>
      </c>
      <c r="AL627" s="11">
        <f t="shared" si="259"/>
        <v>44341</v>
      </c>
      <c r="AM627" s="10">
        <v>1372</v>
      </c>
      <c r="AN627" s="6">
        <v>5.3311999999999999</v>
      </c>
      <c r="AO627" s="8">
        <f t="shared" si="273"/>
        <v>331.77598699459588</v>
      </c>
      <c r="AS627" s="14">
        <f t="shared" si="282"/>
        <v>0.1968594664931686</v>
      </c>
      <c r="AT627" s="10">
        <v>396</v>
      </c>
      <c r="AU627" s="6">
        <v>15.37</v>
      </c>
      <c r="AV627" s="6">
        <f t="shared" si="279"/>
        <v>3.0257300000000011</v>
      </c>
      <c r="AW627" s="6">
        <f t="shared" si="274"/>
        <v>5.1371354</v>
      </c>
      <c r="AX627" s="6">
        <f t="shared" si="280"/>
        <v>2.1114053999999989</v>
      </c>
      <c r="AY627" s="12">
        <f t="shared" si="275"/>
        <v>0.55120943415061829</v>
      </c>
      <c r="BB627" s="13">
        <f t="shared" si="276"/>
        <v>1712.7692779999998</v>
      </c>
    </row>
    <row r="628" spans="1:54" x14ac:dyDescent="0.25">
      <c r="A628" s="1">
        <v>44342</v>
      </c>
      <c r="B628" s="6">
        <v>96.68</v>
      </c>
      <c r="C628" s="6">
        <v>76.680000000000007</v>
      </c>
      <c r="D628" s="6">
        <v>71.680000000000007</v>
      </c>
      <c r="E628" s="6">
        <f t="shared" si="260"/>
        <v>61.859258178337754</v>
      </c>
      <c r="F628" s="6">
        <v>61.212307597402194</v>
      </c>
      <c r="G628" s="6">
        <v>103.68</v>
      </c>
      <c r="H628" s="6">
        <v>65.680000000000007</v>
      </c>
      <c r="I628" s="6">
        <v>56.875</v>
      </c>
      <c r="J628" s="6"/>
      <c r="K628" s="6">
        <f t="shared" si="261"/>
        <v>39.805000000000007</v>
      </c>
      <c r="L628" s="7" t="str">
        <f t="shared" si="255"/>
        <v/>
      </c>
      <c r="M628" s="6">
        <f t="shared" si="256"/>
        <v>31</v>
      </c>
      <c r="N628" s="6">
        <f t="shared" si="257"/>
        <v>20</v>
      </c>
      <c r="O628" s="6">
        <f t="shared" si="258"/>
        <v>11</v>
      </c>
      <c r="P628" s="6">
        <f t="shared" si="277"/>
        <v>6</v>
      </c>
      <c r="Q628" s="6">
        <f t="shared" si="262"/>
        <v>-3.8207418216622528</v>
      </c>
      <c r="R628" s="6">
        <f t="shared" si="263"/>
        <v>-4.4676924025978124</v>
      </c>
      <c r="S628" s="6">
        <f t="shared" si="278"/>
        <v>38</v>
      </c>
      <c r="T628" s="6">
        <f t="shared" si="264"/>
        <v>7</v>
      </c>
      <c r="U628" s="4" t="str">
        <f t="shared" si="265"/>
        <v>HIGHER</v>
      </c>
      <c r="V628" s="8">
        <v>1349.5</v>
      </c>
      <c r="W628" s="9">
        <f t="shared" si="266"/>
        <v>10.467692402597812</v>
      </c>
      <c r="X628" s="6">
        <f t="shared" si="267"/>
        <v>61.915375969213763</v>
      </c>
      <c r="Y628" s="6">
        <f t="shared" si="268"/>
        <v>9.7646240307862442</v>
      </c>
      <c r="Z628" s="6">
        <f t="shared" si="269"/>
        <v>0.70306837181156823</v>
      </c>
      <c r="AA628" s="5">
        <f t="shared" si="270"/>
        <v>5</v>
      </c>
      <c r="AB628" s="5">
        <f t="shared" si="271"/>
        <v>2021</v>
      </c>
      <c r="AC628" s="5">
        <f t="shared" si="281"/>
        <v>22</v>
      </c>
      <c r="AF628" s="10">
        <v>94.48</v>
      </c>
      <c r="AG628" s="8">
        <f t="shared" si="272"/>
        <v>5783.3388218025593</v>
      </c>
      <c r="AL628" s="11">
        <f t="shared" si="259"/>
        <v>44342</v>
      </c>
      <c r="AM628" s="10">
        <v>1365</v>
      </c>
      <c r="AN628" s="6">
        <v>5.3114999999999997</v>
      </c>
      <c r="AO628" s="8">
        <f t="shared" si="273"/>
        <v>328.86351946047893</v>
      </c>
      <c r="AS628" s="14">
        <f t="shared" si="282"/>
        <v>0.1861132075471699</v>
      </c>
      <c r="AT628" s="10">
        <v>394</v>
      </c>
      <c r="AU628" s="6">
        <v>15.37</v>
      </c>
      <c r="AV628" s="6">
        <f t="shared" si="279"/>
        <v>2.8605600000000013</v>
      </c>
      <c r="AW628" s="6">
        <f t="shared" si="274"/>
        <v>4.9743288000000003</v>
      </c>
      <c r="AX628" s="6">
        <f t="shared" si="280"/>
        <v>2.113768799999999</v>
      </c>
      <c r="AY628" s="12">
        <f t="shared" si="275"/>
        <v>0.54989071760807673</v>
      </c>
      <c r="BB628" s="13">
        <f t="shared" si="276"/>
        <v>1690.502616</v>
      </c>
    </row>
    <row r="629" spans="1:54" x14ac:dyDescent="0.25">
      <c r="A629" s="1">
        <v>44343</v>
      </c>
      <c r="B629" s="6">
        <v>97.81</v>
      </c>
      <c r="C629" s="6">
        <v>77.81</v>
      </c>
      <c r="D629" s="6">
        <v>72.81</v>
      </c>
      <c r="E629" s="6">
        <f t="shared" si="260"/>
        <v>60.737634266312945</v>
      </c>
      <c r="F629" s="6">
        <v>61.189627972505043</v>
      </c>
      <c r="G629" s="6">
        <v>104.81</v>
      </c>
      <c r="H629" s="6">
        <v>66.81</v>
      </c>
      <c r="I629" s="6">
        <v>56.375</v>
      </c>
      <c r="J629" s="6">
        <v>42.936728236891412</v>
      </c>
      <c r="K629" s="6">
        <f t="shared" si="261"/>
        <v>41.435000000000002</v>
      </c>
      <c r="L629" s="7">
        <f t="shared" si="255"/>
        <v>13.438271763108588</v>
      </c>
      <c r="M629" s="6">
        <f t="shared" si="256"/>
        <v>31</v>
      </c>
      <c r="N629" s="6">
        <f t="shared" si="257"/>
        <v>20</v>
      </c>
      <c r="O629" s="6">
        <f t="shared" si="258"/>
        <v>11</v>
      </c>
      <c r="P629" s="6">
        <f t="shared" si="277"/>
        <v>6</v>
      </c>
      <c r="Q629" s="6">
        <f t="shared" si="262"/>
        <v>-6.0723657336870573</v>
      </c>
      <c r="R629" s="6">
        <f t="shared" si="263"/>
        <v>-5.6203720274949589</v>
      </c>
      <c r="S629" s="6">
        <f t="shared" si="278"/>
        <v>38</v>
      </c>
      <c r="T629" s="6">
        <f t="shared" si="264"/>
        <v>7</v>
      </c>
      <c r="U629" s="4" t="str">
        <f t="shared" si="265"/>
        <v>HIGHER</v>
      </c>
      <c r="V629" s="8">
        <v>1349</v>
      </c>
      <c r="W629" s="9">
        <f t="shared" si="266"/>
        <v>11.620372027494959</v>
      </c>
      <c r="X629" s="6">
        <f t="shared" si="267"/>
        <v>60.792734536804943</v>
      </c>
      <c r="Y629" s="6">
        <f t="shared" si="268"/>
        <v>12.017265463195059</v>
      </c>
      <c r="Z629" s="6">
        <f t="shared" si="269"/>
        <v>-0.39689343570010038</v>
      </c>
      <c r="AA629" s="5">
        <f t="shared" si="270"/>
        <v>5</v>
      </c>
      <c r="AB629" s="5">
        <f t="shared" si="271"/>
        <v>2021</v>
      </c>
      <c r="AC629" s="5">
        <f t="shared" si="281"/>
        <v>22</v>
      </c>
      <c r="AF629" s="10">
        <v>94.44</v>
      </c>
      <c r="AG629" s="8">
        <f t="shared" si="272"/>
        <v>5778.7484657233763</v>
      </c>
      <c r="AL629" s="11">
        <f t="shared" si="259"/>
        <v>44343</v>
      </c>
      <c r="AM629" s="10">
        <v>1340.25</v>
      </c>
      <c r="AN629" s="6">
        <v>5.2382999999999997</v>
      </c>
      <c r="AO629" s="8">
        <f t="shared" si="273"/>
        <v>318.45058132414533</v>
      </c>
      <c r="AS629" s="14">
        <f t="shared" si="282"/>
        <v>0.18008737244897957</v>
      </c>
      <c r="AT629" s="10">
        <v>400</v>
      </c>
      <c r="AU629" s="6">
        <v>15.68</v>
      </c>
      <c r="AV629" s="6">
        <f t="shared" si="279"/>
        <v>2.8237699999999997</v>
      </c>
      <c r="AW629" s="6">
        <f t="shared" si="274"/>
        <v>4.9348945999999998</v>
      </c>
      <c r="AX629" s="6">
        <f t="shared" si="280"/>
        <v>2.1111246000000001</v>
      </c>
      <c r="AY629" s="12">
        <f t="shared" si="275"/>
        <v>0.54902591997512917</v>
      </c>
      <c r="BB629" s="13">
        <f t="shared" si="276"/>
        <v>1715.414822</v>
      </c>
    </row>
    <row r="630" spans="1:54" x14ac:dyDescent="0.25">
      <c r="A630" s="1">
        <v>44344</v>
      </c>
      <c r="B630" s="6">
        <v>96.79</v>
      </c>
      <c r="C630" s="6">
        <v>76.790000000000006</v>
      </c>
      <c r="D630" s="6">
        <v>71.790000000000006</v>
      </c>
      <c r="E630" s="6">
        <f t="shared" si="260"/>
        <v>59.751964767866909</v>
      </c>
      <c r="F630" s="6">
        <v>59.715452354190425</v>
      </c>
      <c r="G630" s="6">
        <v>103.79</v>
      </c>
      <c r="H630" s="6">
        <v>65.790000000000006</v>
      </c>
      <c r="I630" s="6">
        <v>55.875</v>
      </c>
      <c r="J630" s="6">
        <v>44.074876070691602</v>
      </c>
      <c r="K630" s="6">
        <f t="shared" si="261"/>
        <v>40.915000000000006</v>
      </c>
      <c r="L630" s="7">
        <f t="shared" si="255"/>
        <v>11.800123929308398</v>
      </c>
      <c r="M630" s="6">
        <f t="shared" si="256"/>
        <v>31</v>
      </c>
      <c r="N630" s="6">
        <f t="shared" si="257"/>
        <v>20</v>
      </c>
      <c r="O630" s="6">
        <f t="shared" si="258"/>
        <v>11</v>
      </c>
      <c r="P630" s="6">
        <f t="shared" si="277"/>
        <v>6</v>
      </c>
      <c r="Q630" s="6">
        <f t="shared" si="262"/>
        <v>-6.0380352321330975</v>
      </c>
      <c r="R630" s="6">
        <f t="shared" si="263"/>
        <v>-6.0745476458095808</v>
      </c>
      <c r="S630" s="6">
        <f t="shared" si="278"/>
        <v>38</v>
      </c>
      <c r="T630" s="6">
        <f t="shared" si="264"/>
        <v>7</v>
      </c>
      <c r="U630" s="4" t="str">
        <f t="shared" si="265"/>
        <v>HIGHER</v>
      </c>
      <c r="V630" s="8">
        <v>1316.5</v>
      </c>
      <c r="W630" s="9">
        <f t="shared" si="266"/>
        <v>12.074547645809581</v>
      </c>
      <c r="X630" s="6">
        <f t="shared" si="267"/>
        <v>59.806170853779008</v>
      </c>
      <c r="Y630" s="6">
        <f t="shared" si="268"/>
        <v>11.983829146220998</v>
      </c>
      <c r="Z630" s="6">
        <f t="shared" si="269"/>
        <v>9.0718499588582802E-2</v>
      </c>
      <c r="AA630" s="5">
        <f t="shared" si="270"/>
        <v>5</v>
      </c>
      <c r="AB630" s="5">
        <f t="shared" si="271"/>
        <v>2021</v>
      </c>
      <c r="AC630" s="5">
        <f t="shared" si="281"/>
        <v>22</v>
      </c>
      <c r="AF630" s="10">
        <v>94.56</v>
      </c>
      <c r="AG630" s="8">
        <f t="shared" si="272"/>
        <v>5646.6931746122473</v>
      </c>
      <c r="AL630" s="11">
        <f t="shared" si="259"/>
        <v>44344</v>
      </c>
      <c r="AM630" s="10">
        <v>1318.5</v>
      </c>
      <c r="AN630" s="6">
        <v>5.2244000000000002</v>
      </c>
      <c r="AO630" s="8">
        <f t="shared" si="273"/>
        <v>312.45135900848311</v>
      </c>
      <c r="AS630" s="14">
        <f t="shared" si="282"/>
        <v>0.18524824056301978</v>
      </c>
      <c r="AT630" s="10">
        <v>406</v>
      </c>
      <c r="AU630" s="6">
        <v>15.63</v>
      </c>
      <c r="AV630" s="6">
        <f t="shared" si="279"/>
        <v>2.8954299999999993</v>
      </c>
      <c r="AW630" s="6">
        <f t="shared" si="274"/>
        <v>5.0089413999999994</v>
      </c>
      <c r="AX630" s="6">
        <f t="shared" si="280"/>
        <v>2.1135114000000002</v>
      </c>
      <c r="AY630" s="12">
        <f t="shared" si="275"/>
        <v>0.54273647847180717</v>
      </c>
      <c r="BB630" s="13">
        <f t="shared" si="276"/>
        <v>1692.927698</v>
      </c>
    </row>
    <row r="631" spans="1:54" x14ac:dyDescent="0.25">
      <c r="A631" s="1">
        <v>44348</v>
      </c>
      <c r="B631" s="6">
        <v>98.39</v>
      </c>
      <c r="C631" s="6">
        <v>78.39</v>
      </c>
      <c r="D631" s="6">
        <v>73.39</v>
      </c>
      <c r="E631" s="6">
        <f t="shared" si="260"/>
        <v>59.729305698937111</v>
      </c>
      <c r="F631" s="6">
        <v>59.284539481144613</v>
      </c>
      <c r="G631" s="6">
        <v>102.39</v>
      </c>
      <c r="H631" s="6">
        <v>67.39</v>
      </c>
      <c r="I631" s="6">
        <v>53.625</v>
      </c>
      <c r="J631" s="6">
        <v>42.774520477695539</v>
      </c>
      <c r="K631" s="6">
        <f t="shared" si="261"/>
        <v>44.765000000000001</v>
      </c>
      <c r="L631" s="7">
        <f t="shared" si="255"/>
        <v>10.850479522304461</v>
      </c>
      <c r="M631" s="6">
        <f t="shared" si="256"/>
        <v>31</v>
      </c>
      <c r="N631" s="6">
        <f t="shared" si="257"/>
        <v>20</v>
      </c>
      <c r="O631" s="6">
        <f t="shared" si="258"/>
        <v>11</v>
      </c>
      <c r="P631" s="6">
        <f t="shared" si="277"/>
        <v>6</v>
      </c>
      <c r="Q631" s="6">
        <f t="shared" si="262"/>
        <v>-7.6606943010628896</v>
      </c>
      <c r="R631" s="6">
        <f t="shared" si="263"/>
        <v>-8.1054605188553879</v>
      </c>
      <c r="S631" s="6">
        <f t="shared" si="278"/>
        <v>35</v>
      </c>
      <c r="T631" s="6">
        <f t="shared" si="264"/>
        <v>4</v>
      </c>
      <c r="U631" s="4" t="str">
        <f t="shared" si="265"/>
        <v>HIGHER</v>
      </c>
      <c r="V631" s="8">
        <v>1307</v>
      </c>
      <c r="W631" s="9">
        <f t="shared" si="266"/>
        <v>14.105460518855388</v>
      </c>
      <c r="X631" s="6">
        <f t="shared" si="267"/>
        <v>59.783491228881864</v>
      </c>
      <c r="Y631" s="6">
        <f t="shared" si="268"/>
        <v>13.606508771118136</v>
      </c>
      <c r="Z631" s="6">
        <f t="shared" si="269"/>
        <v>0.49895174773725159</v>
      </c>
      <c r="AA631" s="5">
        <f t="shared" si="270"/>
        <v>6</v>
      </c>
      <c r="AB631" s="5">
        <f t="shared" si="271"/>
        <v>2021</v>
      </c>
      <c r="AC631" s="5">
        <f t="shared" si="281"/>
        <v>23</v>
      </c>
      <c r="AF631" s="10">
        <v>94.64</v>
      </c>
      <c r="AG631" s="8">
        <f t="shared" si="272"/>
        <v>5610.6888164955262</v>
      </c>
      <c r="AL631" s="11">
        <f t="shared" si="259"/>
        <v>44348</v>
      </c>
      <c r="AM631" s="10">
        <v>1318</v>
      </c>
      <c r="AN631" s="6">
        <v>5.1509</v>
      </c>
      <c r="AO631" s="8">
        <f t="shared" si="273"/>
        <v>307.93878497084762</v>
      </c>
      <c r="AS631" s="14">
        <f t="shared" si="282"/>
        <v>0.18356206679269066</v>
      </c>
      <c r="AT631" s="10">
        <v>409</v>
      </c>
      <c r="AU631" s="6">
        <v>15.87</v>
      </c>
      <c r="AV631" s="6">
        <f t="shared" si="279"/>
        <v>2.9131300000000007</v>
      </c>
      <c r="AW631" s="6">
        <f t="shared" si="274"/>
        <v>5.0228973999999962</v>
      </c>
      <c r="AX631" s="6">
        <f t="shared" si="280"/>
        <v>2.1097673999999955</v>
      </c>
      <c r="AY631" s="12">
        <f t="shared" si="275"/>
        <v>0.54497747256206819</v>
      </c>
      <c r="BB631" s="13">
        <f t="shared" si="276"/>
        <v>1728.2016179999998</v>
      </c>
    </row>
    <row r="632" spans="1:54" x14ac:dyDescent="0.25">
      <c r="A632" s="1">
        <v>44349</v>
      </c>
      <c r="B632" s="6">
        <v>101.38</v>
      </c>
      <c r="C632" s="6">
        <v>81.38</v>
      </c>
      <c r="D632" s="6">
        <v>76.38</v>
      </c>
      <c r="E632" s="6">
        <f t="shared" si="260"/>
        <v>61.734633299223887</v>
      </c>
      <c r="F632" s="6">
        <v>59.79483104133044</v>
      </c>
      <c r="G632" s="6">
        <v>105.38</v>
      </c>
      <c r="H632" s="6">
        <v>70.38</v>
      </c>
      <c r="I632" s="6">
        <v>53.625</v>
      </c>
      <c r="J632" s="6">
        <v>45.029204319197852</v>
      </c>
      <c r="K632" s="6">
        <f t="shared" si="261"/>
        <v>47.754999999999995</v>
      </c>
      <c r="L632" s="7">
        <f t="shared" si="255"/>
        <v>8.5957956808021478</v>
      </c>
      <c r="M632" s="6">
        <f t="shared" si="256"/>
        <v>31</v>
      </c>
      <c r="N632" s="6">
        <f t="shared" si="257"/>
        <v>20</v>
      </c>
      <c r="O632" s="6">
        <f t="shared" si="258"/>
        <v>11</v>
      </c>
      <c r="P632" s="6">
        <f t="shared" si="277"/>
        <v>6</v>
      </c>
      <c r="Q632" s="6">
        <f t="shared" si="262"/>
        <v>-8.6453667007761084</v>
      </c>
      <c r="R632" s="6">
        <f t="shared" si="263"/>
        <v>-10.585168958669556</v>
      </c>
      <c r="S632" s="6">
        <f t="shared" si="278"/>
        <v>35</v>
      </c>
      <c r="T632" s="6">
        <f t="shared" si="264"/>
        <v>4</v>
      </c>
      <c r="U632" s="4" t="str">
        <f t="shared" si="265"/>
        <v>HIGHER</v>
      </c>
      <c r="V632" s="8">
        <v>1318.25</v>
      </c>
      <c r="W632" s="9">
        <f t="shared" si="266"/>
        <v>16.585168958669556</v>
      </c>
      <c r="X632" s="6">
        <f t="shared" si="267"/>
        <v>61.790638032279453</v>
      </c>
      <c r="Y632" s="6">
        <f t="shared" si="268"/>
        <v>14.589361967720542</v>
      </c>
      <c r="Z632" s="6">
        <f t="shared" si="269"/>
        <v>1.9958069909490135</v>
      </c>
      <c r="AA632" s="5">
        <f t="shared" si="270"/>
        <v>6</v>
      </c>
      <c r="AB632" s="5">
        <f t="shared" si="271"/>
        <v>2021</v>
      </c>
      <c r="AC632" s="5">
        <f t="shared" si="281"/>
        <v>23</v>
      </c>
      <c r="AF632" s="10">
        <v>94.77</v>
      </c>
      <c r="AG632" s="8">
        <f t="shared" si="272"/>
        <v>5666.756137786886</v>
      </c>
      <c r="AL632" s="11">
        <f t="shared" si="259"/>
        <v>44349</v>
      </c>
      <c r="AM632" s="10">
        <v>1362.25</v>
      </c>
      <c r="AN632" s="6">
        <v>5.0754000000000001</v>
      </c>
      <c r="AO632" s="8">
        <f t="shared" si="273"/>
        <v>313.61220426903122</v>
      </c>
      <c r="AS632" s="14">
        <f t="shared" si="282"/>
        <v>0.18550249376558595</v>
      </c>
      <c r="AT632" s="10">
        <v>404</v>
      </c>
      <c r="AU632" s="6">
        <v>16.04</v>
      </c>
      <c r="AV632" s="6">
        <f t="shared" si="279"/>
        <v>2.9754599999999982</v>
      </c>
      <c r="AW632" s="6">
        <f t="shared" si="274"/>
        <v>5.0782308</v>
      </c>
      <c r="AX632" s="6">
        <f t="shared" si="280"/>
        <v>2.1027708000000018</v>
      </c>
      <c r="AY632" s="12">
        <f t="shared" si="275"/>
        <v>0.55542985259975663</v>
      </c>
      <c r="BB632" s="13">
        <f t="shared" si="276"/>
        <v>1794.1197559999998</v>
      </c>
    </row>
    <row r="633" spans="1:54" x14ac:dyDescent="0.25">
      <c r="A633" s="1">
        <v>44350</v>
      </c>
      <c r="B633" s="6">
        <v>100.85</v>
      </c>
      <c r="C633" s="6">
        <v>79.849999999999994</v>
      </c>
      <c r="D633" s="6">
        <v>74.849999999999994</v>
      </c>
      <c r="E633" s="6">
        <f t="shared" si="260"/>
        <v>60.035203129489332</v>
      </c>
      <c r="F633" s="6">
        <v>57.594907426307095</v>
      </c>
      <c r="G633" s="6">
        <v>103.85</v>
      </c>
      <c r="H633" s="6">
        <v>68.849999999999994</v>
      </c>
      <c r="I633" s="6">
        <v>55.5</v>
      </c>
      <c r="J633" s="6">
        <v>45.689535593768831</v>
      </c>
      <c r="K633" s="6">
        <f t="shared" si="261"/>
        <v>45.349999999999994</v>
      </c>
      <c r="L633" s="7">
        <f t="shared" si="255"/>
        <v>9.8104644062311692</v>
      </c>
      <c r="M633" s="6">
        <f t="shared" si="256"/>
        <v>32</v>
      </c>
      <c r="N633" s="6">
        <f t="shared" si="257"/>
        <v>21</v>
      </c>
      <c r="O633" s="6">
        <f t="shared" si="258"/>
        <v>11</v>
      </c>
      <c r="P633" s="6">
        <f t="shared" si="277"/>
        <v>6</v>
      </c>
      <c r="Q633" s="6">
        <f t="shared" si="262"/>
        <v>-8.8147968705106621</v>
      </c>
      <c r="R633" s="6">
        <f t="shared" si="263"/>
        <v>-11.255092573692899</v>
      </c>
      <c r="S633" s="6">
        <f t="shared" si="278"/>
        <v>35</v>
      </c>
      <c r="T633" s="6">
        <f t="shared" si="264"/>
        <v>3</v>
      </c>
      <c r="U633" s="4" t="str">
        <f t="shared" si="265"/>
        <v>HIGHER</v>
      </c>
      <c r="V633" s="8">
        <v>1269.75</v>
      </c>
      <c r="W633" s="9">
        <f t="shared" si="266"/>
        <v>17.255092573692899</v>
      </c>
      <c r="X633" s="6">
        <f t="shared" si="267"/>
        <v>60.089666164993361</v>
      </c>
      <c r="Y633" s="6">
        <f t="shared" si="268"/>
        <v>14.760333835006634</v>
      </c>
      <c r="Z633" s="6">
        <f t="shared" si="269"/>
        <v>2.4947587386862651</v>
      </c>
      <c r="AA633" s="5">
        <f t="shared" si="270"/>
        <v>6</v>
      </c>
      <c r="AB633" s="5">
        <f t="shared" si="271"/>
        <v>2021</v>
      </c>
      <c r="AC633" s="5">
        <f t="shared" si="281"/>
        <v>23</v>
      </c>
      <c r="AF633" s="10">
        <v>94.620999999999995</v>
      </c>
      <c r="AG633" s="8">
        <f t="shared" si="272"/>
        <v>5449.6877355846027</v>
      </c>
      <c r="AL633" s="11">
        <f t="shared" si="259"/>
        <v>44350</v>
      </c>
      <c r="AM633" s="10">
        <v>1324.75</v>
      </c>
      <c r="AN633" s="6">
        <v>5.0774999999999997</v>
      </c>
      <c r="AO633" s="8">
        <f t="shared" si="273"/>
        <v>305.10527995275379</v>
      </c>
      <c r="AS633" s="14">
        <f t="shared" si="282"/>
        <v>0.17876097867001273</v>
      </c>
      <c r="AT633" s="10">
        <v>402</v>
      </c>
      <c r="AU633" s="6">
        <v>15.94</v>
      </c>
      <c r="AV633" s="6">
        <f t="shared" si="279"/>
        <v>2.8494500000000027</v>
      </c>
      <c r="AW633" s="6">
        <f t="shared" si="274"/>
        <v>5.0704609999999999</v>
      </c>
      <c r="AX633" s="6">
        <f t="shared" si="280"/>
        <v>2.2210109999999972</v>
      </c>
      <c r="AY633" s="12">
        <f t="shared" si="275"/>
        <v>0.55536101325162546</v>
      </c>
      <c r="BB633" s="13">
        <f t="shared" si="276"/>
        <v>1760.3890699999997</v>
      </c>
    </row>
    <row r="634" spans="1:54" x14ac:dyDescent="0.25">
      <c r="A634" s="1">
        <v>44351</v>
      </c>
      <c r="B634" s="6">
        <v>103.34</v>
      </c>
      <c r="C634" s="6">
        <v>82.34</v>
      </c>
      <c r="D634" s="6">
        <v>79.34</v>
      </c>
      <c r="E634" s="6">
        <f t="shared" si="260"/>
        <v>61.576019816715331</v>
      </c>
      <c r="F634" s="6">
        <v>59.624733854601843</v>
      </c>
      <c r="G634" s="6">
        <v>106.34</v>
      </c>
      <c r="H634" s="6">
        <v>71.34</v>
      </c>
      <c r="I634" s="6">
        <v>54.875</v>
      </c>
      <c r="J634" s="6">
        <v>45.414217377662617</v>
      </c>
      <c r="K634" s="6">
        <f t="shared" si="261"/>
        <v>48.465000000000003</v>
      </c>
      <c r="L634" s="7">
        <f t="shared" si="255"/>
        <v>9.4607826223373834</v>
      </c>
      <c r="M634" s="6">
        <f t="shared" si="256"/>
        <v>32</v>
      </c>
      <c r="N634" s="6">
        <f t="shared" si="257"/>
        <v>21</v>
      </c>
      <c r="O634" s="6">
        <f t="shared" si="258"/>
        <v>11</v>
      </c>
      <c r="P634" s="6">
        <f t="shared" si="277"/>
        <v>8</v>
      </c>
      <c r="Q634" s="6">
        <f t="shared" si="262"/>
        <v>-9.7639801832846729</v>
      </c>
      <c r="R634" s="6">
        <f t="shared" si="263"/>
        <v>-11.715266145398161</v>
      </c>
      <c r="S634" s="6">
        <f t="shared" si="278"/>
        <v>35</v>
      </c>
      <c r="T634" s="6">
        <f t="shared" si="264"/>
        <v>3</v>
      </c>
      <c r="U634" s="4" t="str">
        <f t="shared" si="265"/>
        <v>HIGHER</v>
      </c>
      <c r="V634" s="8">
        <v>1314.5</v>
      </c>
      <c r="W634" s="9">
        <f t="shared" si="266"/>
        <v>19.715266145398161</v>
      </c>
      <c r="X634" s="6">
        <f t="shared" si="267"/>
        <v>61.631880657999417</v>
      </c>
      <c r="Y634" s="6">
        <f t="shared" si="268"/>
        <v>17.708119342000586</v>
      </c>
      <c r="Z634" s="6">
        <f t="shared" si="269"/>
        <v>2.0071468033975748</v>
      </c>
      <c r="AA634" s="5">
        <f t="shared" si="270"/>
        <v>6</v>
      </c>
      <c r="AB634" s="5">
        <f t="shared" si="271"/>
        <v>2021</v>
      </c>
      <c r="AC634" s="5">
        <f t="shared" si="281"/>
        <v>23</v>
      </c>
      <c r="AF634" s="10">
        <v>94.77</v>
      </c>
      <c r="AG634" s="8">
        <f t="shared" si="272"/>
        <v>5650.6360274006156</v>
      </c>
      <c r="AL634" s="11">
        <f t="shared" si="259"/>
        <v>44351</v>
      </c>
      <c r="AM634" s="10">
        <v>1358.75</v>
      </c>
      <c r="AN634" s="6">
        <v>5.0495000000000001</v>
      </c>
      <c r="AO634" s="8">
        <f t="shared" si="273"/>
        <v>311.21018138256812</v>
      </c>
      <c r="AS634" s="14">
        <f t="shared" si="282"/>
        <v>0.17926076260762586</v>
      </c>
      <c r="AT634" s="10">
        <v>406</v>
      </c>
      <c r="AU634" s="6">
        <v>16.260000000000002</v>
      </c>
      <c r="AV634" s="6">
        <f t="shared" si="279"/>
        <v>2.9147799999999968</v>
      </c>
      <c r="AW634" s="6">
        <f t="shared" si="274"/>
        <v>5.1299643999999986</v>
      </c>
      <c r="AX634" s="6">
        <f t="shared" si="280"/>
        <v>2.2151844000000018</v>
      </c>
      <c r="AY634" s="12">
        <f t="shared" si="275"/>
        <v>0.55893597290652919</v>
      </c>
      <c r="BB634" s="13">
        <f t="shared" si="276"/>
        <v>1815.2841080000001</v>
      </c>
    </row>
    <row r="635" spans="1:54" x14ac:dyDescent="0.25">
      <c r="A635" s="1">
        <v>44354</v>
      </c>
      <c r="B635" s="6">
        <v>102.83</v>
      </c>
      <c r="C635" s="6">
        <v>81.83</v>
      </c>
      <c r="D635" s="6">
        <v>78.83</v>
      </c>
      <c r="E635" s="6">
        <f t="shared" si="260"/>
        <v>60.012544060559534</v>
      </c>
      <c r="F635" s="6">
        <v>58.071179549147203</v>
      </c>
      <c r="G635" s="6">
        <v>105.83</v>
      </c>
      <c r="H635" s="6">
        <v>70.83</v>
      </c>
      <c r="I635" s="6">
        <v>54.875</v>
      </c>
      <c r="J635" s="6"/>
      <c r="K635" s="6">
        <f t="shared" si="261"/>
        <v>47.954999999999998</v>
      </c>
      <c r="L635" s="7" t="str">
        <f t="shared" si="255"/>
        <v/>
      </c>
      <c r="M635" s="6">
        <f t="shared" si="256"/>
        <v>32</v>
      </c>
      <c r="N635" s="6">
        <f t="shared" si="257"/>
        <v>21</v>
      </c>
      <c r="O635" s="6">
        <f t="shared" si="258"/>
        <v>11</v>
      </c>
      <c r="P635" s="6">
        <f t="shared" si="277"/>
        <v>8</v>
      </c>
      <c r="Q635" s="6">
        <f t="shared" si="262"/>
        <v>-10.817455939440464</v>
      </c>
      <c r="R635" s="6">
        <f t="shared" si="263"/>
        <v>-12.758820450852795</v>
      </c>
      <c r="S635" s="6">
        <f t="shared" si="278"/>
        <v>35</v>
      </c>
      <c r="T635" s="6">
        <f t="shared" si="264"/>
        <v>3</v>
      </c>
      <c r="U635" s="4" t="str">
        <f t="shared" si="265"/>
        <v>HIGHER</v>
      </c>
      <c r="V635" s="8">
        <v>1280.25</v>
      </c>
      <c r="W635" s="9">
        <f t="shared" si="266"/>
        <v>20.758820450852795</v>
      </c>
      <c r="X635" s="6">
        <f t="shared" si="267"/>
        <v>60.06698654009621</v>
      </c>
      <c r="Y635" s="6">
        <f t="shared" si="268"/>
        <v>18.763013459903789</v>
      </c>
      <c r="Z635" s="6">
        <f t="shared" si="269"/>
        <v>1.9958069909490064</v>
      </c>
      <c r="AA635" s="5">
        <f t="shared" si="270"/>
        <v>6</v>
      </c>
      <c r="AB635" s="5">
        <f t="shared" si="271"/>
        <v>2021</v>
      </c>
      <c r="AC635" s="5">
        <f t="shared" si="281"/>
        <v>24</v>
      </c>
      <c r="AF635" s="10">
        <v>94.778000000000006</v>
      </c>
      <c r="AG635" s="8">
        <f t="shared" si="272"/>
        <v>5503.8702553090743</v>
      </c>
      <c r="AL635" s="11">
        <f t="shared" si="259"/>
        <v>44354</v>
      </c>
      <c r="AM635" s="10">
        <v>1324.25</v>
      </c>
      <c r="AN635" s="6">
        <v>5.0450999999999997</v>
      </c>
      <c r="AO635" s="8">
        <f t="shared" si="273"/>
        <v>303.04395379343941</v>
      </c>
      <c r="AS635" s="14">
        <f t="shared" si="282"/>
        <v>0.2120070967741936</v>
      </c>
      <c r="AT635" s="10">
        <v>392</v>
      </c>
      <c r="AU635" s="6">
        <v>15.5</v>
      </c>
      <c r="AV635" s="6">
        <f t="shared" si="279"/>
        <v>3.2861100000000008</v>
      </c>
      <c r="AW635" s="6">
        <f t="shared" si="274"/>
        <v>5.5024877999999973</v>
      </c>
      <c r="AX635" s="6">
        <f t="shared" si="280"/>
        <v>2.2163777999999965</v>
      </c>
      <c r="AY635" s="12">
        <f t="shared" si="275"/>
        <v>0.56635351415117652</v>
      </c>
      <c r="BB635" s="13">
        <f t="shared" si="276"/>
        <v>1804.0405459999999</v>
      </c>
    </row>
    <row r="636" spans="1:54" x14ac:dyDescent="0.25">
      <c r="A636" s="1">
        <v>44355</v>
      </c>
      <c r="B636" s="6">
        <v>104.08</v>
      </c>
      <c r="C636" s="6">
        <v>83.08</v>
      </c>
      <c r="D636" s="6">
        <v>80.08</v>
      </c>
      <c r="E636" s="6">
        <f t="shared" si="260"/>
        <v>59.536703613033858</v>
      </c>
      <c r="F636" s="6">
        <v>58.592810921781599</v>
      </c>
      <c r="G636" s="6">
        <v>107.08</v>
      </c>
      <c r="H636" s="6">
        <v>72.08</v>
      </c>
      <c r="I636" s="6">
        <v>55.125</v>
      </c>
      <c r="J636" s="6">
        <v>44.500298232277096</v>
      </c>
      <c r="K636" s="6">
        <f t="shared" si="261"/>
        <v>48.954999999999998</v>
      </c>
      <c r="L636" s="7">
        <f t="shared" si="255"/>
        <v>10.624701767722904</v>
      </c>
      <c r="M636" s="6">
        <f t="shared" si="256"/>
        <v>32</v>
      </c>
      <c r="N636" s="6">
        <f t="shared" si="257"/>
        <v>21</v>
      </c>
      <c r="O636" s="6">
        <f t="shared" si="258"/>
        <v>11</v>
      </c>
      <c r="P636" s="6">
        <f t="shared" si="277"/>
        <v>8</v>
      </c>
      <c r="Q636" s="6">
        <f t="shared" si="262"/>
        <v>-12.543296386966141</v>
      </c>
      <c r="R636" s="6">
        <f t="shared" si="263"/>
        <v>-13.4871890782184</v>
      </c>
      <c r="S636" s="6">
        <f t="shared" si="278"/>
        <v>35</v>
      </c>
      <c r="T636" s="6">
        <f t="shared" si="264"/>
        <v>3</v>
      </c>
      <c r="U636" s="4" t="str">
        <f t="shared" si="265"/>
        <v>HIGHER</v>
      </c>
      <c r="V636" s="8">
        <v>1291.75</v>
      </c>
      <c r="W636" s="9">
        <f t="shared" si="266"/>
        <v>21.4871890782184</v>
      </c>
      <c r="X636" s="6">
        <f t="shared" si="267"/>
        <v>59.590714417256109</v>
      </c>
      <c r="Y636" s="6">
        <f t="shared" si="268"/>
        <v>20.489285582743889</v>
      </c>
      <c r="Z636" s="6">
        <f t="shared" si="269"/>
        <v>0.99790349547451029</v>
      </c>
      <c r="AA636" s="5">
        <f t="shared" si="270"/>
        <v>6</v>
      </c>
      <c r="AB636" s="5">
        <f t="shared" si="271"/>
        <v>2021</v>
      </c>
      <c r="AC636" s="5">
        <f t="shared" si="281"/>
        <v>24</v>
      </c>
      <c r="AF636" s="10">
        <v>94.82</v>
      </c>
      <c r="AG636" s="8">
        <f t="shared" si="272"/>
        <v>5555.7703316033312</v>
      </c>
      <c r="AL636" s="11">
        <f t="shared" si="259"/>
        <v>44355</v>
      </c>
      <c r="AM636" s="10">
        <v>1313.75</v>
      </c>
      <c r="AN636" s="6">
        <v>5.0324999999999998</v>
      </c>
      <c r="AO636" s="8">
        <f t="shared" si="273"/>
        <v>299.89027030484141</v>
      </c>
      <c r="AS636" s="14">
        <f t="shared" si="282"/>
        <v>0.21269049138481164</v>
      </c>
      <c r="AT636" s="10">
        <v>395</v>
      </c>
      <c r="AU636" s="6">
        <v>15.67</v>
      </c>
      <c r="AV636" s="6">
        <f t="shared" si="279"/>
        <v>3.3328599999999984</v>
      </c>
      <c r="AW636" s="6">
        <f t="shared" si="274"/>
        <v>5.5463127999999973</v>
      </c>
      <c r="AX636" s="6">
        <f t="shared" si="280"/>
        <v>2.2134527999999989</v>
      </c>
      <c r="AY636" s="12">
        <f t="shared" si="275"/>
        <v>0.567448249895386</v>
      </c>
      <c r="BB636" s="13">
        <f t="shared" si="276"/>
        <v>1831.5982959999999</v>
      </c>
    </row>
    <row r="637" spans="1:54" x14ac:dyDescent="0.25">
      <c r="A637" s="1">
        <v>44356</v>
      </c>
      <c r="B637" s="6">
        <v>104.59</v>
      </c>
      <c r="C637" s="6">
        <v>82.59</v>
      </c>
      <c r="D637" s="6">
        <v>79.59</v>
      </c>
      <c r="E637" s="6">
        <f t="shared" si="260"/>
        <v>58.18848901171112</v>
      </c>
      <c r="F637" s="6">
        <v>56.245469744926801</v>
      </c>
      <c r="G637" s="6">
        <v>106.59</v>
      </c>
      <c r="H637" s="6">
        <v>71.59</v>
      </c>
      <c r="I637" s="6">
        <v>54</v>
      </c>
      <c r="J637" s="6">
        <v>42.516031512729164</v>
      </c>
      <c r="K637" s="6">
        <f t="shared" si="261"/>
        <v>50.59</v>
      </c>
      <c r="L637" s="7">
        <f t="shared" si="255"/>
        <v>11.483968487270836</v>
      </c>
      <c r="M637" s="6">
        <f t="shared" si="256"/>
        <v>33</v>
      </c>
      <c r="N637" s="6">
        <f t="shared" si="257"/>
        <v>22</v>
      </c>
      <c r="O637" s="6">
        <f t="shared" si="258"/>
        <v>11</v>
      </c>
      <c r="P637" s="6">
        <f t="shared" si="277"/>
        <v>8</v>
      </c>
      <c r="Q637" s="6">
        <f t="shared" si="262"/>
        <v>-13.401510988288884</v>
      </c>
      <c r="R637" s="6">
        <f t="shared" si="263"/>
        <v>-15.344530255073202</v>
      </c>
      <c r="S637" s="6">
        <f t="shared" si="278"/>
        <v>35</v>
      </c>
      <c r="T637" s="6">
        <f t="shared" si="264"/>
        <v>2</v>
      </c>
      <c r="U637" s="4" t="str">
        <f t="shared" si="265"/>
        <v>HIGHER</v>
      </c>
      <c r="V637" s="8">
        <v>1240</v>
      </c>
      <c r="W637" s="9">
        <f t="shared" si="266"/>
        <v>23.344530255073202</v>
      </c>
      <c r="X637" s="6">
        <f t="shared" si="267"/>
        <v>58.241276735875807</v>
      </c>
      <c r="Y637" s="6">
        <f t="shared" si="268"/>
        <v>21.348723264124196</v>
      </c>
      <c r="Z637" s="6">
        <f t="shared" si="269"/>
        <v>1.9958069909490064</v>
      </c>
      <c r="AA637" s="5">
        <f t="shared" si="270"/>
        <v>6</v>
      </c>
      <c r="AB637" s="5">
        <f t="shared" si="271"/>
        <v>2021</v>
      </c>
      <c r="AC637" s="5">
        <f t="shared" si="281"/>
        <v>24</v>
      </c>
      <c r="AF637" s="10">
        <v>95.05</v>
      </c>
      <c r="AG637" s="8">
        <f t="shared" si="272"/>
        <v>5346.1318992552924</v>
      </c>
      <c r="AL637" s="11">
        <f t="shared" si="259"/>
        <v>44356</v>
      </c>
      <c r="AM637" s="10">
        <v>1284</v>
      </c>
      <c r="AN637" s="6">
        <v>5.0621</v>
      </c>
      <c r="AO637" s="8">
        <f t="shared" si="273"/>
        <v>294.82316696467694</v>
      </c>
      <c r="AS637" s="14">
        <f t="shared" si="282"/>
        <v>0.20998267008985905</v>
      </c>
      <c r="AT637" s="10">
        <v>391</v>
      </c>
      <c r="AU637" s="6">
        <v>15.58</v>
      </c>
      <c r="AV637" s="6">
        <f t="shared" si="279"/>
        <v>3.2715300000000038</v>
      </c>
      <c r="AW637" s="6">
        <f t="shared" si="274"/>
        <v>5.6007894000000018</v>
      </c>
      <c r="AX637" s="6">
        <f t="shared" si="280"/>
        <v>2.329259399999998</v>
      </c>
      <c r="AY637" s="12">
        <f t="shared" si="275"/>
        <v>0.57114246415374548</v>
      </c>
      <c r="BB637" s="13">
        <f t="shared" si="276"/>
        <v>1820.795658</v>
      </c>
    </row>
    <row r="638" spans="1:54" x14ac:dyDescent="0.25">
      <c r="A638" s="1">
        <v>44357</v>
      </c>
      <c r="B638" s="6">
        <v>103.46</v>
      </c>
      <c r="C638" s="6">
        <v>86.46</v>
      </c>
      <c r="D638" s="6">
        <v>78.459999999999994</v>
      </c>
      <c r="E638" s="6">
        <f t="shared" si="260"/>
        <v>55.49205980906563</v>
      </c>
      <c r="F638" s="6">
        <v>55.292925499246579</v>
      </c>
      <c r="G638" s="6">
        <v>105.46</v>
      </c>
      <c r="H638" s="6">
        <v>70.459999999999994</v>
      </c>
      <c r="I638" s="6">
        <v>53.875</v>
      </c>
      <c r="J638" s="6">
        <v>42.347047580203316</v>
      </c>
      <c r="K638" s="6">
        <f t="shared" si="261"/>
        <v>49.584999999999994</v>
      </c>
      <c r="L638" s="7">
        <f t="shared" si="255"/>
        <v>11.527952419796684</v>
      </c>
      <c r="M638" s="6">
        <f t="shared" si="256"/>
        <v>33</v>
      </c>
      <c r="N638" s="6">
        <f t="shared" si="257"/>
        <v>17</v>
      </c>
      <c r="O638" s="6">
        <f t="shared" si="258"/>
        <v>16</v>
      </c>
      <c r="P638" s="6">
        <f t="shared" si="277"/>
        <v>8</v>
      </c>
      <c r="Q638" s="6">
        <f t="shared" si="262"/>
        <v>-14.967940190934364</v>
      </c>
      <c r="R638" s="6">
        <f t="shared" si="263"/>
        <v>-15.167074500753415</v>
      </c>
      <c r="S638" s="6">
        <f t="shared" si="278"/>
        <v>35</v>
      </c>
      <c r="T638" s="6">
        <f t="shared" si="264"/>
        <v>2</v>
      </c>
      <c r="U638" s="4" t="str">
        <f t="shared" si="265"/>
        <v>HIGHER</v>
      </c>
      <c r="V638" s="8">
        <v>1219</v>
      </c>
      <c r="W638" s="9">
        <f t="shared" si="266"/>
        <v>23.167074500753415</v>
      </c>
      <c r="X638" s="6">
        <f t="shared" si="267"/>
        <v>55.542401373115204</v>
      </c>
      <c r="Y638" s="6">
        <f t="shared" si="268"/>
        <v>22.917598626884789</v>
      </c>
      <c r="Z638" s="6">
        <f t="shared" si="269"/>
        <v>0.2494758738686258</v>
      </c>
      <c r="AA638" s="5">
        <f t="shared" si="270"/>
        <v>6</v>
      </c>
      <c r="AB638" s="5">
        <f t="shared" si="271"/>
        <v>2021</v>
      </c>
      <c r="AC638" s="5">
        <f t="shared" si="281"/>
        <v>24</v>
      </c>
      <c r="AF638" s="10">
        <v>95.09</v>
      </c>
      <c r="AG638" s="8">
        <f t="shared" si="272"/>
        <v>5257.8042857233586</v>
      </c>
      <c r="AL638" s="11">
        <f t="shared" si="259"/>
        <v>44357</v>
      </c>
      <c r="AM638" s="10">
        <v>1224.5</v>
      </c>
      <c r="AN638" s="6">
        <v>5.0552000000000001</v>
      </c>
      <c r="AO638" s="8">
        <f t="shared" si="273"/>
        <v>280.77794742137201</v>
      </c>
      <c r="AS638" s="14">
        <f t="shared" si="282"/>
        <v>0.22358726114649682</v>
      </c>
      <c r="AT638" s="10">
        <v>387</v>
      </c>
      <c r="AU638" s="6">
        <v>15.7</v>
      </c>
      <c r="AV638" s="6">
        <f t="shared" si="279"/>
        <v>3.5103200000000001</v>
      </c>
      <c r="AW638" s="6">
        <f t="shared" si="274"/>
        <v>5.2572235999999997</v>
      </c>
      <c r="AX638" s="6">
        <f t="shared" si="280"/>
        <v>1.7469035999999996</v>
      </c>
      <c r="AY638" s="12">
        <f t="shared" si="275"/>
        <v>0.57100039057856566</v>
      </c>
      <c r="BB638" s="13">
        <f t="shared" si="276"/>
        <v>1906.1144519999998</v>
      </c>
    </row>
    <row r="639" spans="1:54" x14ac:dyDescent="0.25">
      <c r="A639" s="1">
        <v>44358</v>
      </c>
      <c r="B639" s="6">
        <v>100.48</v>
      </c>
      <c r="C639" s="6">
        <v>82.98</v>
      </c>
      <c r="D639" s="6">
        <v>74.98</v>
      </c>
      <c r="E639" s="6">
        <f t="shared" si="260"/>
        <v>54.415754034900409</v>
      </c>
      <c r="F639" s="6">
        <v>53.705351756446227</v>
      </c>
      <c r="G639" s="6">
        <v>101.98</v>
      </c>
      <c r="H639" s="6">
        <v>66.98</v>
      </c>
      <c r="I639" s="6">
        <v>52</v>
      </c>
      <c r="J639" s="6">
        <v>40.410164575629338</v>
      </c>
      <c r="K639" s="6">
        <f t="shared" si="261"/>
        <v>48.480000000000004</v>
      </c>
      <c r="L639" s="7">
        <f t="shared" si="255"/>
        <v>11.589835424370662</v>
      </c>
      <c r="M639" s="6">
        <f t="shared" si="256"/>
        <v>33.5</v>
      </c>
      <c r="N639" s="6">
        <f t="shared" si="257"/>
        <v>17.5</v>
      </c>
      <c r="O639" s="6">
        <f t="shared" si="258"/>
        <v>16</v>
      </c>
      <c r="P639" s="6">
        <f t="shared" si="277"/>
        <v>8</v>
      </c>
      <c r="Q639" s="6">
        <f t="shared" si="262"/>
        <v>-12.564245965099595</v>
      </c>
      <c r="R639" s="6">
        <f t="shared" si="263"/>
        <v>-13.274648243553777</v>
      </c>
      <c r="S639" s="6">
        <f t="shared" si="278"/>
        <v>35</v>
      </c>
      <c r="T639" s="6">
        <f t="shared" si="264"/>
        <v>1.5</v>
      </c>
      <c r="U639" s="4" t="str">
        <f t="shared" si="265"/>
        <v>HIGHER</v>
      </c>
      <c r="V639" s="8">
        <v>1184</v>
      </c>
      <c r="W639" s="9">
        <f t="shared" si="266"/>
        <v>21.274648243553777</v>
      </c>
      <c r="X639" s="6">
        <f t="shared" si="267"/>
        <v>54.46511919050068</v>
      </c>
      <c r="Y639" s="6">
        <f t="shared" si="268"/>
        <v>20.514880809499324</v>
      </c>
      <c r="Z639" s="6">
        <f t="shared" si="269"/>
        <v>0.75976743405445291</v>
      </c>
      <c r="AA639" s="5">
        <f t="shared" si="270"/>
        <v>6</v>
      </c>
      <c r="AB639" s="5">
        <f t="shared" si="271"/>
        <v>2021</v>
      </c>
      <c r="AC639" s="5">
        <f t="shared" si="281"/>
        <v>24</v>
      </c>
      <c r="AF639" s="10">
        <v>95.13</v>
      </c>
      <c r="AG639" s="8">
        <f t="shared" si="272"/>
        <v>5108.99011259073</v>
      </c>
      <c r="AL639" s="11">
        <f t="shared" si="259"/>
        <v>44358</v>
      </c>
      <c r="AM639" s="10">
        <v>1200.75</v>
      </c>
      <c r="AN639" s="6">
        <v>5.1170999999999998</v>
      </c>
      <c r="AO639" s="8">
        <f t="shared" si="273"/>
        <v>278.70346140971105</v>
      </c>
      <c r="AS639" s="14">
        <f t="shared" si="282"/>
        <v>0.21540735958683022</v>
      </c>
      <c r="AT639" s="10">
        <v>388</v>
      </c>
      <c r="AU639" s="6">
        <v>15.49</v>
      </c>
      <c r="AV639" s="6">
        <f t="shared" si="279"/>
        <v>3.3366600000000002</v>
      </c>
      <c r="AW639" s="6">
        <f t="shared" si="274"/>
        <v>5.1490367999999993</v>
      </c>
      <c r="AX639" s="6">
        <f t="shared" si="280"/>
        <v>1.8123767999999991</v>
      </c>
      <c r="AY639" s="12">
        <f t="shared" si="275"/>
        <v>0.56319200389380941</v>
      </c>
      <c r="BB639" s="13">
        <f t="shared" si="276"/>
        <v>1829.3936759999999</v>
      </c>
    </row>
    <row r="640" spans="1:54" x14ac:dyDescent="0.25">
      <c r="A640" s="1">
        <v>44361</v>
      </c>
      <c r="B640" s="6">
        <v>99.46</v>
      </c>
      <c r="C640" s="6">
        <v>81.96</v>
      </c>
      <c r="D640" s="6">
        <v>73.959999999999994</v>
      </c>
      <c r="E640" s="6">
        <f t="shared" si="260"/>
        <v>53.735981967006587</v>
      </c>
      <c r="F640" s="6">
        <v>52.77548713566317</v>
      </c>
      <c r="G640" s="6">
        <v>100.96</v>
      </c>
      <c r="H640" s="6">
        <v>65.959999999999994</v>
      </c>
      <c r="I640" s="6">
        <v>48.25</v>
      </c>
      <c r="J640" s="6">
        <v>37.253475761033599</v>
      </c>
      <c r="K640" s="6">
        <f t="shared" si="261"/>
        <v>51.209999999999994</v>
      </c>
      <c r="L640" s="7">
        <f t="shared" si="255"/>
        <v>10.996524238966401</v>
      </c>
      <c r="M640" s="6">
        <f t="shared" si="256"/>
        <v>33.5</v>
      </c>
      <c r="N640" s="6">
        <f t="shared" si="257"/>
        <v>17.5</v>
      </c>
      <c r="O640" s="6">
        <f t="shared" si="258"/>
        <v>16</v>
      </c>
      <c r="P640" s="6">
        <f t="shared" si="277"/>
        <v>8</v>
      </c>
      <c r="Q640" s="6">
        <f t="shared" si="262"/>
        <v>-12.224018032993406</v>
      </c>
      <c r="R640" s="6">
        <f t="shared" si="263"/>
        <v>-13.184512864336824</v>
      </c>
      <c r="S640" s="6">
        <f t="shared" si="278"/>
        <v>35</v>
      </c>
      <c r="T640" s="6">
        <f t="shared" si="264"/>
        <v>1.5</v>
      </c>
      <c r="U640" s="4" t="str">
        <f t="shared" si="265"/>
        <v>HIGHER</v>
      </c>
      <c r="V640" s="8">
        <v>1163.5</v>
      </c>
      <c r="W640" s="9">
        <f t="shared" si="266"/>
        <v>21.184512864336824</v>
      </c>
      <c r="X640" s="6">
        <f t="shared" si="267"/>
        <v>53.784730443586241</v>
      </c>
      <c r="Y640" s="6">
        <f t="shared" si="268"/>
        <v>20.175269556413753</v>
      </c>
      <c r="Z640" s="6">
        <f t="shared" si="269"/>
        <v>1.0092433079230716</v>
      </c>
      <c r="AA640" s="5">
        <f t="shared" si="270"/>
        <v>6</v>
      </c>
      <c r="AB640" s="5">
        <f t="shared" si="271"/>
        <v>2021</v>
      </c>
      <c r="AC640" s="5">
        <f t="shared" si="281"/>
        <v>25</v>
      </c>
      <c r="AF640" s="10">
        <v>95.25</v>
      </c>
      <c r="AG640" s="8">
        <f t="shared" si="272"/>
        <v>5026.8651496719167</v>
      </c>
      <c r="AL640" s="11">
        <f t="shared" si="259"/>
        <v>44361</v>
      </c>
      <c r="AM640" s="10">
        <v>1185.75</v>
      </c>
      <c r="AN640" s="6">
        <v>5.0601000000000003</v>
      </c>
      <c r="AO640" s="8">
        <f t="shared" si="273"/>
        <v>272.15611451759082</v>
      </c>
      <c r="AS640" s="14">
        <f t="shared" si="282"/>
        <v>0.26251331058020438</v>
      </c>
      <c r="AT640" s="10">
        <v>379</v>
      </c>
      <c r="AU640" s="6">
        <v>14.65</v>
      </c>
      <c r="AV640" s="6">
        <f t="shared" si="279"/>
        <v>3.8458199999999945</v>
      </c>
      <c r="AW640" s="6">
        <f t="shared" si="274"/>
        <v>5.6605835999999972</v>
      </c>
      <c r="AX640" s="6">
        <f t="shared" si="280"/>
        <v>1.8147636000000027</v>
      </c>
      <c r="AY640" s="12">
        <f t="shared" si="275"/>
        <v>0.56645274473648854</v>
      </c>
      <c r="BB640" s="13">
        <f t="shared" si="276"/>
        <v>1806.9065519999997</v>
      </c>
    </row>
    <row r="641" spans="1:54" x14ac:dyDescent="0.25">
      <c r="A641" s="1">
        <v>44362</v>
      </c>
      <c r="B641" s="6">
        <v>99.07</v>
      </c>
      <c r="C641" s="6">
        <v>81.569999999999993</v>
      </c>
      <c r="D641" s="6">
        <v>73.569999999999993</v>
      </c>
      <c r="E641" s="6">
        <f t="shared" si="260"/>
        <v>52.013892728342235</v>
      </c>
      <c r="F641" s="6">
        <v>51.562127203665753</v>
      </c>
      <c r="G641" s="6">
        <v>100.57</v>
      </c>
      <c r="H641" s="6">
        <v>65.569999999999993</v>
      </c>
      <c r="I641" s="6">
        <v>48.875</v>
      </c>
      <c r="J641" s="6">
        <v>39.495064887718563</v>
      </c>
      <c r="K641" s="6">
        <f t="shared" si="261"/>
        <v>50.194999999999993</v>
      </c>
      <c r="L641" s="7">
        <f t="shared" si="255"/>
        <v>9.3799351122814372</v>
      </c>
      <c r="M641" s="6">
        <f t="shared" si="256"/>
        <v>33.5</v>
      </c>
      <c r="N641" s="6">
        <f t="shared" si="257"/>
        <v>17.5</v>
      </c>
      <c r="O641" s="6">
        <f t="shared" si="258"/>
        <v>16</v>
      </c>
      <c r="P641" s="6">
        <f t="shared" si="277"/>
        <v>8</v>
      </c>
      <c r="Q641" s="6">
        <f t="shared" si="262"/>
        <v>-13.556107271657758</v>
      </c>
      <c r="R641" s="6">
        <f t="shared" si="263"/>
        <v>-14.00787279633424</v>
      </c>
      <c r="S641" s="6">
        <f t="shared" si="278"/>
        <v>35</v>
      </c>
      <c r="T641" s="6">
        <f t="shared" si="264"/>
        <v>1.5</v>
      </c>
      <c r="U641" s="4" t="str">
        <f t="shared" si="265"/>
        <v>HIGHER</v>
      </c>
      <c r="V641" s="8">
        <v>1136.75</v>
      </c>
      <c r="W641" s="9">
        <f t="shared" si="266"/>
        <v>22.00787279633424</v>
      </c>
      <c r="X641" s="6">
        <f t="shared" si="267"/>
        <v>52.061078951403005</v>
      </c>
      <c r="Y641" s="6">
        <f t="shared" si="268"/>
        <v>21.508921048596989</v>
      </c>
      <c r="Z641" s="6">
        <f t="shared" si="269"/>
        <v>0.49895174773725159</v>
      </c>
      <c r="AA641" s="5">
        <f t="shared" si="270"/>
        <v>6</v>
      </c>
      <c r="AB641" s="5">
        <f t="shared" si="271"/>
        <v>2021</v>
      </c>
      <c r="AC641" s="5">
        <f t="shared" si="281"/>
        <v>25</v>
      </c>
      <c r="AF641" s="10">
        <v>95.088999999999999</v>
      </c>
      <c r="AG641" s="8">
        <f t="shared" si="272"/>
        <v>4902.9911136693736</v>
      </c>
      <c r="AL641" s="11">
        <f t="shared" si="259"/>
        <v>44362</v>
      </c>
      <c r="AM641" s="10">
        <v>1147.75</v>
      </c>
      <c r="AN641" s="6">
        <v>5.0437000000000003</v>
      </c>
      <c r="AO641" s="8">
        <f t="shared" si="273"/>
        <v>262.58046390719136</v>
      </c>
      <c r="AS641" s="14">
        <f t="shared" si="282"/>
        <v>0.27445914127423843</v>
      </c>
      <c r="AT641" s="10">
        <v>377</v>
      </c>
      <c r="AU641" s="6">
        <v>14.44</v>
      </c>
      <c r="AV641" s="6">
        <f t="shared" si="279"/>
        <v>3.9631900000000027</v>
      </c>
      <c r="AW641" s="6">
        <f t="shared" si="274"/>
        <v>5.7788661999999977</v>
      </c>
      <c r="AX641" s="6">
        <f t="shared" si="280"/>
        <v>1.8156761999999951</v>
      </c>
      <c r="AY641" s="12">
        <f t="shared" si="275"/>
        <v>0.56678723309580259</v>
      </c>
      <c r="BB641" s="13">
        <f t="shared" si="276"/>
        <v>1798.3085339999998</v>
      </c>
    </row>
    <row r="642" spans="1:54" x14ac:dyDescent="0.25">
      <c r="A642" s="1">
        <v>44363</v>
      </c>
      <c r="B642" s="6">
        <v>95.07</v>
      </c>
      <c r="C642" s="6">
        <v>73.569999999999993</v>
      </c>
      <c r="D642" s="6">
        <v>66.569999999999993</v>
      </c>
      <c r="E642" s="6">
        <f t="shared" si="260"/>
        <v>50.22382628288851</v>
      </c>
      <c r="F642" s="6">
        <v>50.019912710659696</v>
      </c>
      <c r="G642" s="6">
        <v>97.07</v>
      </c>
      <c r="H642" s="6">
        <v>62.07</v>
      </c>
      <c r="I642" s="6">
        <v>48.75</v>
      </c>
      <c r="J642" s="6">
        <v>37.446727599858399</v>
      </c>
      <c r="K642" s="6">
        <f t="shared" si="261"/>
        <v>46.319999999999993</v>
      </c>
      <c r="L642" s="7">
        <f t="shared" si="255"/>
        <v>11.303272400141601</v>
      </c>
      <c r="M642" s="6">
        <f t="shared" si="256"/>
        <v>32.999999999999993</v>
      </c>
      <c r="N642" s="6">
        <f t="shared" si="257"/>
        <v>21.5</v>
      </c>
      <c r="O642" s="6">
        <f t="shared" si="258"/>
        <v>11.499999999999993</v>
      </c>
      <c r="P642" s="6">
        <f t="shared" si="277"/>
        <v>4.4999999999999929</v>
      </c>
      <c r="Q642" s="6">
        <f t="shared" si="262"/>
        <v>-11.84617371711149</v>
      </c>
      <c r="R642" s="6">
        <f t="shared" si="263"/>
        <v>-12.050087289340304</v>
      </c>
      <c r="S642" s="6">
        <f t="shared" si="278"/>
        <v>34.999999999999993</v>
      </c>
      <c r="T642" s="6">
        <f t="shared" si="264"/>
        <v>2</v>
      </c>
      <c r="U642" s="4" t="str">
        <f t="shared" si="265"/>
        <v>HIGHER</v>
      </c>
      <c r="V642" s="8">
        <v>1102.75</v>
      </c>
      <c r="W642" s="9">
        <f t="shared" si="266"/>
        <v>16.550087289340297</v>
      </c>
      <c r="X642" s="6">
        <f t="shared" si="267"/>
        <v>50.269388584528322</v>
      </c>
      <c r="Y642" s="6">
        <f t="shared" si="268"/>
        <v>16.300611415471671</v>
      </c>
      <c r="Z642" s="6">
        <f t="shared" si="269"/>
        <v>0.2494758738686258</v>
      </c>
      <c r="AA642" s="5">
        <f t="shared" si="270"/>
        <v>6</v>
      </c>
      <c r="AB642" s="5">
        <f t="shared" si="271"/>
        <v>2021</v>
      </c>
      <c r="AC642" s="5">
        <f t="shared" si="281"/>
        <v>25</v>
      </c>
      <c r="AF642" s="10">
        <v>95.31</v>
      </c>
      <c r="AG642" s="8">
        <f t="shared" si="272"/>
        <v>4767.3978804529761</v>
      </c>
      <c r="AL642" s="11">
        <f t="shared" si="259"/>
        <v>44363</v>
      </c>
      <c r="AM642" s="10">
        <v>1108.25</v>
      </c>
      <c r="AN642" s="6">
        <v>5.0545</v>
      </c>
      <c r="AO642" s="8">
        <f t="shared" si="273"/>
        <v>254.08662460049842</v>
      </c>
      <c r="AS642" s="14">
        <f t="shared" si="282"/>
        <v>0.24781953290870473</v>
      </c>
      <c r="AT642" s="10">
        <v>384</v>
      </c>
      <c r="AU642" s="6">
        <v>14.13</v>
      </c>
      <c r="AV642" s="6">
        <f t="shared" si="279"/>
        <v>3.5016899999999982</v>
      </c>
      <c r="AW642" s="6">
        <f t="shared" si="274"/>
        <v>5.7947261999999977</v>
      </c>
      <c r="AX642" s="6">
        <f t="shared" si="280"/>
        <v>2.2930361999999995</v>
      </c>
      <c r="AY642" s="12">
        <f t="shared" si="275"/>
        <v>0.55209634693473375</v>
      </c>
      <c r="BB642" s="13">
        <f t="shared" si="276"/>
        <v>1621.9389339999998</v>
      </c>
    </row>
    <row r="643" spans="1:54" x14ac:dyDescent="0.25">
      <c r="A643" s="1">
        <v>44364</v>
      </c>
      <c r="B643" s="6">
        <v>89.57</v>
      </c>
      <c r="C643" s="6">
        <v>67.569999999999993</v>
      </c>
      <c r="D643" s="6">
        <v>61.07</v>
      </c>
      <c r="E643" s="6">
        <f t="shared" si="260"/>
        <v>47.391442666664254</v>
      </c>
      <c r="F643" s="6">
        <v>45.937580229173072</v>
      </c>
      <c r="G643" s="6">
        <v>91.57</v>
      </c>
      <c r="H643" s="6">
        <v>56.57</v>
      </c>
      <c r="I643" s="6">
        <v>48.75</v>
      </c>
      <c r="J643" s="6">
        <v>36.940713341415389</v>
      </c>
      <c r="K643" s="6">
        <f t="shared" si="261"/>
        <v>40.819999999999993</v>
      </c>
      <c r="L643" s="7">
        <f t="shared" ref="L643:L706" si="283">IF(I643="","",IF(J643="","",I643-J643))</f>
        <v>11.809286658584611</v>
      </c>
      <c r="M643" s="6">
        <f t="shared" ref="M643:M706" si="284">B643-H643</f>
        <v>32.999999999999993</v>
      </c>
      <c r="N643" s="6">
        <f t="shared" ref="N643:N706" si="285">B643-C643</f>
        <v>22</v>
      </c>
      <c r="O643" s="6">
        <f t="shared" ref="O643:O706" si="286">C643-H643</f>
        <v>10.999999999999993</v>
      </c>
      <c r="P643" s="6">
        <f t="shared" si="277"/>
        <v>4.5</v>
      </c>
      <c r="Q643" s="6">
        <f t="shared" si="262"/>
        <v>-9.1785573333357462</v>
      </c>
      <c r="R643" s="6">
        <f t="shared" si="263"/>
        <v>-10.632419770826928</v>
      </c>
      <c r="S643" s="6">
        <f t="shared" si="278"/>
        <v>34.999999999999993</v>
      </c>
      <c r="T643" s="6">
        <f t="shared" si="264"/>
        <v>2</v>
      </c>
      <c r="U643" s="4" t="str">
        <f t="shared" si="265"/>
        <v>HIGHER</v>
      </c>
      <c r="V643" s="8">
        <v>1012.75</v>
      </c>
      <c r="W643" s="9">
        <f t="shared" si="266"/>
        <v>15.132419770826928</v>
      </c>
      <c r="X643" s="6">
        <f t="shared" si="267"/>
        <v>47.434435472384834</v>
      </c>
      <c r="Y643" s="6">
        <f t="shared" si="268"/>
        <v>13.635564527615166</v>
      </c>
      <c r="Z643" s="6">
        <f t="shared" si="269"/>
        <v>1.4968552432117619</v>
      </c>
      <c r="AA643" s="5">
        <f t="shared" si="270"/>
        <v>6</v>
      </c>
      <c r="AB643" s="5">
        <f t="shared" si="271"/>
        <v>2021</v>
      </c>
      <c r="AC643" s="5">
        <f t="shared" si="281"/>
        <v>25</v>
      </c>
      <c r="AF643" s="10">
        <v>95.35</v>
      </c>
      <c r="AG643" s="8">
        <f t="shared" si="272"/>
        <v>4380.1482748516528</v>
      </c>
      <c r="AL643" s="11">
        <f t="shared" ref="AL643:AL706" si="287">A643</f>
        <v>44364</v>
      </c>
      <c r="AM643" s="10">
        <v>1045.75</v>
      </c>
      <c r="AN643" s="6">
        <v>5.0058999999999996</v>
      </c>
      <c r="AO643" s="8">
        <f t="shared" si="273"/>
        <v>237.45204053121122</v>
      </c>
      <c r="AS643" s="14">
        <f t="shared" si="282"/>
        <v>0.24944746787603908</v>
      </c>
      <c r="AT643" s="10">
        <v>367</v>
      </c>
      <c r="AU643" s="6">
        <v>13.23</v>
      </c>
      <c r="AV643" s="6">
        <f t="shared" si="279"/>
        <v>3.3001899999999971</v>
      </c>
      <c r="AW643" s="6">
        <f t="shared" si="274"/>
        <v>5.6645961999999948</v>
      </c>
      <c r="AX643" s="6">
        <f t="shared" si="280"/>
        <v>2.3644061999999977</v>
      </c>
      <c r="AY643" s="12">
        <f t="shared" si="275"/>
        <v>0.54855453175455227</v>
      </c>
      <c r="BB643" s="13">
        <f t="shared" si="276"/>
        <v>1489.6617339999998</v>
      </c>
    </row>
    <row r="644" spans="1:54" x14ac:dyDescent="0.25">
      <c r="A644" s="1">
        <v>44365</v>
      </c>
      <c r="B644" s="6">
        <v>91.12</v>
      </c>
      <c r="C644" s="6">
        <v>69.12</v>
      </c>
      <c r="D644" s="6">
        <v>62.62</v>
      </c>
      <c r="E644" s="6">
        <f t="shared" ref="E644:E707" si="288">IF(AM644="","",AM644/2206.622)*100</f>
        <v>49.022895629609422</v>
      </c>
      <c r="F644" s="6">
        <v>48.817892591110862</v>
      </c>
      <c r="G644" s="6">
        <v>93.12</v>
      </c>
      <c r="H644" s="6">
        <v>56.01</v>
      </c>
      <c r="I644" s="6">
        <v>48.125</v>
      </c>
      <c r="J644" s="6">
        <v>37.44303554448156</v>
      </c>
      <c r="K644" s="6">
        <f t="shared" ref="K644:K707" si="289">B644-I644</f>
        <v>42.995000000000005</v>
      </c>
      <c r="L644" s="7">
        <f t="shared" si="283"/>
        <v>10.68196445551844</v>
      </c>
      <c r="M644" s="6">
        <f t="shared" si="284"/>
        <v>35.110000000000007</v>
      </c>
      <c r="N644" s="6">
        <f t="shared" si="285"/>
        <v>22</v>
      </c>
      <c r="O644" s="6">
        <f t="shared" si="286"/>
        <v>13.110000000000007</v>
      </c>
      <c r="P644" s="6">
        <f t="shared" si="277"/>
        <v>6.6099999999999994</v>
      </c>
      <c r="Q644" s="6">
        <f t="shared" ref="Q644:Q707" si="290">IF(E644="","",E644-H644)</f>
        <v>-6.9871043703905755</v>
      </c>
      <c r="R644" s="6">
        <f t="shared" ref="R644:R707" si="291">IF(F644="","",F644-H644)</f>
        <v>-7.1921074088891359</v>
      </c>
      <c r="S644" s="6">
        <f t="shared" si="278"/>
        <v>37.110000000000007</v>
      </c>
      <c r="T644" s="6">
        <f t="shared" ref="T644:T707" si="292">G644-B644</f>
        <v>2</v>
      </c>
      <c r="U644" s="4" t="str">
        <f t="shared" ref="U644:U707" si="293">IF(P644=N644,"EQUAL",IF(N644&lt;P644,"LOWER","HIGHER"))</f>
        <v>HIGHER</v>
      </c>
      <c r="V644" s="8">
        <v>1076.25</v>
      </c>
      <c r="W644" s="9">
        <f t="shared" ref="W644:W707" si="294">IF(V644="","",IF(D644="","",D644-F644))</f>
        <v>13.802107408889135</v>
      </c>
      <c r="X644" s="6">
        <f t="shared" ref="X644:X707" si="295">IF(AM644="","",AM644/22.04622)</f>
        <v>49.067368464979481</v>
      </c>
      <c r="Y644" s="6">
        <f t="shared" ref="Y644:Y707" si="296">IF(X644="","",IF(D644="","",D644-X644))</f>
        <v>13.552631535020517</v>
      </c>
      <c r="Z644" s="6">
        <f t="shared" ref="Z644:Z707" si="297">IF(X644="","",IF(F644="","",X644-F644))</f>
        <v>0.24947587386861869</v>
      </c>
      <c r="AA644" s="5">
        <f t="shared" ref="AA644:AA707" si="298">MONTH(A644)</f>
        <v>6</v>
      </c>
      <c r="AB644" s="5">
        <f t="shared" ref="AB644:AB707" si="299">YEAR(A644)</f>
        <v>2021</v>
      </c>
      <c r="AC644" s="5">
        <f t="shared" si="281"/>
        <v>25</v>
      </c>
      <c r="AF644" s="10">
        <v>95.38</v>
      </c>
      <c r="AG644" s="8">
        <f t="shared" ref="AG644:AG707" si="300">IF(V644="","",V644*AF644/2204.622*100)</f>
        <v>4656.2505953401533</v>
      </c>
      <c r="AL644" s="11">
        <f t="shared" si="287"/>
        <v>44365</v>
      </c>
      <c r="AM644" s="10">
        <v>1081.75</v>
      </c>
      <c r="AN644" s="6">
        <v>5.0894000000000004</v>
      </c>
      <c r="AO644" s="8">
        <f t="shared" ref="AO644:AO707" si="301">IF(AM644="","",AM644*AN644/2204.622*100)</f>
        <v>249.7234650656666</v>
      </c>
      <c r="AS644" s="14">
        <f t="shared" si="282"/>
        <v>0.22704555314533628</v>
      </c>
      <c r="AT644" s="10">
        <v>378</v>
      </c>
      <c r="AU644" s="6">
        <v>13.83</v>
      </c>
      <c r="AV644" s="6">
        <f t="shared" si="279"/>
        <v>3.1400400000000008</v>
      </c>
      <c r="AW644" s="6">
        <f t="shared" ref="AW644:AW707" si="302">(((B644/100*11.7*0.98)+(AT644/2000*47))-(AU644))</f>
        <v>5.5008192000000005</v>
      </c>
      <c r="AX644" s="6">
        <f t="shared" si="280"/>
        <v>2.3607791999999996</v>
      </c>
      <c r="AY644" s="12">
        <f t="shared" ref="AY644:AY707" si="303">(B644*11.7/100)/((AT644/2000*47)+(B644*11.7/100))</f>
        <v>0.5454880362504374</v>
      </c>
      <c r="BB644" s="13">
        <f t="shared" ref="BB644:BB707" si="304">C644*22.0462</f>
        <v>1523.8333440000001</v>
      </c>
    </row>
    <row r="645" spans="1:54" x14ac:dyDescent="0.25">
      <c r="A645" s="1">
        <v>44368</v>
      </c>
      <c r="B645" s="6">
        <v>93.33</v>
      </c>
      <c r="C645" s="6">
        <v>71.33</v>
      </c>
      <c r="D645" s="6">
        <v>64.83</v>
      </c>
      <c r="E645" s="6">
        <f t="shared" si="288"/>
        <v>51.220825315799445</v>
      </c>
      <c r="F645" s="6" t="s">
        <v>43</v>
      </c>
      <c r="G645" s="6">
        <v>92.33</v>
      </c>
      <c r="H645" s="6">
        <v>57.93</v>
      </c>
      <c r="I645" s="6">
        <v>48.25</v>
      </c>
      <c r="J645" s="6">
        <v>37.119077274367044</v>
      </c>
      <c r="K645" s="6">
        <f t="shared" si="289"/>
        <v>45.08</v>
      </c>
      <c r="L645" s="7">
        <f t="shared" si="283"/>
        <v>11.130922725632956</v>
      </c>
      <c r="M645" s="6">
        <f t="shared" si="284"/>
        <v>35.4</v>
      </c>
      <c r="N645" s="6">
        <f t="shared" si="285"/>
        <v>22</v>
      </c>
      <c r="O645" s="6">
        <f t="shared" si="286"/>
        <v>13.399999999999999</v>
      </c>
      <c r="P645" s="6">
        <f t="shared" si="277"/>
        <v>6.8999999999999986</v>
      </c>
      <c r="Q645" s="6">
        <f t="shared" si="290"/>
        <v>-6.7091746842005549</v>
      </c>
      <c r="R645" s="6" t="str">
        <f t="shared" si="291"/>
        <v/>
      </c>
      <c r="S645" s="6">
        <f t="shared" si="278"/>
        <v>34.4</v>
      </c>
      <c r="T645" s="6">
        <f t="shared" si="292"/>
        <v>-1</v>
      </c>
      <c r="U645" s="4" t="str">
        <f t="shared" si="293"/>
        <v>HIGHER</v>
      </c>
      <c r="W645" s="9"/>
      <c r="X645" s="6">
        <f t="shared" si="295"/>
        <v>51.267292080002825</v>
      </c>
      <c r="Y645" s="6">
        <f t="shared" si="296"/>
        <v>13.562707919997173</v>
      </c>
      <c r="Z645" s="6" t="str">
        <f t="shared" si="297"/>
        <v/>
      </c>
      <c r="AA645" s="5">
        <f t="shared" si="298"/>
        <v>6</v>
      </c>
      <c r="AB645" s="5">
        <f t="shared" si="299"/>
        <v>2021</v>
      </c>
      <c r="AC645" s="5">
        <f t="shared" si="281"/>
        <v>26</v>
      </c>
      <c r="AF645" s="10">
        <v>95.18</v>
      </c>
      <c r="AG645" s="8" t="str">
        <f t="shared" si="300"/>
        <v/>
      </c>
      <c r="AL645" s="11">
        <f t="shared" si="287"/>
        <v>44368</v>
      </c>
      <c r="AM645" s="10">
        <v>1130.25</v>
      </c>
      <c r="AN645" s="6">
        <v>5.0129999999999999</v>
      </c>
      <c r="AO645" s="8">
        <f t="shared" si="301"/>
        <v>257.00293519705423</v>
      </c>
      <c r="AS645" s="14">
        <f t="shared" si="282"/>
        <v>0.24036069114470834</v>
      </c>
      <c r="AT645" s="10">
        <v>378</v>
      </c>
      <c r="AU645" s="6">
        <v>13.89</v>
      </c>
      <c r="AV645" s="6">
        <f t="shared" si="279"/>
        <v>3.3386099999999992</v>
      </c>
      <c r="AW645" s="6">
        <f t="shared" si="302"/>
        <v>5.694217799999997</v>
      </c>
      <c r="AX645" s="6">
        <f t="shared" si="280"/>
        <v>2.3556077999999978</v>
      </c>
      <c r="AY645" s="12">
        <f t="shared" si="303"/>
        <v>0.55142276699889559</v>
      </c>
      <c r="BB645" s="13">
        <f t="shared" si="304"/>
        <v>1572.5554459999998</v>
      </c>
    </row>
    <row r="646" spans="1:54" x14ac:dyDescent="0.25">
      <c r="A646" s="1">
        <v>44369</v>
      </c>
      <c r="B646" s="6">
        <v>93.67</v>
      </c>
      <c r="C646" s="6">
        <v>69.67</v>
      </c>
      <c r="D646" s="6">
        <v>64.67</v>
      </c>
      <c r="E646" s="6">
        <f t="shared" si="288"/>
        <v>53.078868968042556</v>
      </c>
      <c r="F646" s="6">
        <v>51.426049454282875</v>
      </c>
      <c r="G646" s="6">
        <v>92.67</v>
      </c>
      <c r="H646" s="6">
        <v>57.99</v>
      </c>
      <c r="I646" s="6">
        <v>48.25</v>
      </c>
      <c r="J646" s="6">
        <v>36.967870369674905</v>
      </c>
      <c r="K646" s="6">
        <f t="shared" si="289"/>
        <v>45.42</v>
      </c>
      <c r="L646" s="7">
        <f t="shared" si="283"/>
        <v>11.282129630325095</v>
      </c>
      <c r="M646" s="6">
        <f t="shared" si="284"/>
        <v>35.68</v>
      </c>
      <c r="N646" s="6">
        <f t="shared" si="285"/>
        <v>24</v>
      </c>
      <c r="O646" s="6">
        <f t="shared" si="286"/>
        <v>11.68</v>
      </c>
      <c r="P646" s="6">
        <f t="shared" si="277"/>
        <v>6.68</v>
      </c>
      <c r="Q646" s="6">
        <f t="shared" si="290"/>
        <v>-4.9111310319574457</v>
      </c>
      <c r="R646" s="6">
        <f t="shared" si="291"/>
        <v>-6.5639505457171268</v>
      </c>
      <c r="S646" s="6">
        <f t="shared" si="278"/>
        <v>34.68</v>
      </c>
      <c r="T646" s="6">
        <f t="shared" si="292"/>
        <v>-1</v>
      </c>
      <c r="U646" s="4" t="str">
        <f t="shared" si="293"/>
        <v>HIGHER</v>
      </c>
      <c r="V646" s="8">
        <v>1133.75</v>
      </c>
      <c r="W646" s="9">
        <f t="shared" si="294"/>
        <v>13.243950545717126</v>
      </c>
      <c r="X646" s="6">
        <f t="shared" si="295"/>
        <v>53.127021321568954</v>
      </c>
      <c r="Y646" s="6">
        <f t="shared" si="296"/>
        <v>11.542978678431048</v>
      </c>
      <c r="Z646" s="6">
        <f t="shared" si="297"/>
        <v>1.7009718672860785</v>
      </c>
      <c r="AA646" s="5">
        <f t="shared" si="298"/>
        <v>6</v>
      </c>
      <c r="AB646" s="5">
        <f t="shared" si="299"/>
        <v>2021</v>
      </c>
      <c r="AC646" s="5">
        <f t="shared" si="281"/>
        <v>26</v>
      </c>
      <c r="AF646" s="10">
        <v>95.296999999999997</v>
      </c>
      <c r="AG646" s="8">
        <f t="shared" si="300"/>
        <v>4900.7482348447948</v>
      </c>
      <c r="AL646" s="11">
        <f t="shared" si="287"/>
        <v>44369</v>
      </c>
      <c r="AM646" s="10">
        <v>1171.25</v>
      </c>
      <c r="AN646" s="6">
        <v>4.9573999999999998</v>
      </c>
      <c r="AO646" s="8">
        <f t="shared" si="301"/>
        <v>263.37189549954599</v>
      </c>
      <c r="AS646" s="14">
        <f t="shared" si="282"/>
        <v>0.22444533527696781</v>
      </c>
      <c r="AT646" s="10">
        <v>368</v>
      </c>
      <c r="AU646" s="6">
        <v>13.72</v>
      </c>
      <c r="AV646" s="6">
        <f t="shared" si="279"/>
        <v>3.0793899999999983</v>
      </c>
      <c r="AW646" s="6">
        <f t="shared" si="302"/>
        <v>5.6682021999999979</v>
      </c>
      <c r="AX646" s="6">
        <f t="shared" si="280"/>
        <v>2.5888121999999996</v>
      </c>
      <c r="AY646" s="12">
        <f t="shared" si="303"/>
        <v>0.55894180714516306</v>
      </c>
      <c r="BB646" s="13">
        <f t="shared" si="304"/>
        <v>1535.958754</v>
      </c>
    </row>
    <row r="647" spans="1:54" x14ac:dyDescent="0.25">
      <c r="A647" s="1">
        <v>44370</v>
      </c>
      <c r="B647" s="6">
        <v>92.13</v>
      </c>
      <c r="C647" s="6">
        <v>72.13</v>
      </c>
      <c r="D647" s="6">
        <v>66.13</v>
      </c>
      <c r="E647" s="6">
        <f t="shared" si="288"/>
        <v>54.325117759181232</v>
      </c>
      <c r="F647" s="6">
        <v>50.575563520639818</v>
      </c>
      <c r="G647" s="6">
        <v>94.13</v>
      </c>
      <c r="H647" s="6">
        <v>59.54</v>
      </c>
      <c r="I647" s="6">
        <v>48.5</v>
      </c>
      <c r="J647" s="6">
        <v>37.572160505253443</v>
      </c>
      <c r="K647" s="6">
        <f t="shared" si="289"/>
        <v>43.629999999999995</v>
      </c>
      <c r="L647" s="7">
        <f t="shared" si="283"/>
        <v>10.927839494746557</v>
      </c>
      <c r="M647" s="6">
        <f t="shared" si="284"/>
        <v>32.589999999999996</v>
      </c>
      <c r="N647" s="6">
        <f t="shared" si="285"/>
        <v>20</v>
      </c>
      <c r="O647" s="6">
        <f t="shared" si="286"/>
        <v>12.589999999999996</v>
      </c>
      <c r="P647" s="6">
        <f t="shared" si="277"/>
        <v>6.5899999999999963</v>
      </c>
      <c r="Q647" s="6">
        <f t="shared" si="290"/>
        <v>-5.2148822408187669</v>
      </c>
      <c r="R647" s="6">
        <f t="shared" si="291"/>
        <v>-8.964436479360181</v>
      </c>
      <c r="S647" s="6">
        <f t="shared" si="278"/>
        <v>34.589999999999996</v>
      </c>
      <c r="T647" s="6">
        <f t="shared" si="292"/>
        <v>2</v>
      </c>
      <c r="U647" s="4" t="str">
        <f t="shared" si="293"/>
        <v>HIGHER</v>
      </c>
      <c r="V647" s="8">
        <v>1115</v>
      </c>
      <c r="W647" s="9">
        <f t="shared" si="294"/>
        <v>15.554436479360177</v>
      </c>
      <c r="X647" s="6">
        <f t="shared" si="295"/>
        <v>54.37440069091209</v>
      </c>
      <c r="Y647" s="6">
        <f t="shared" si="296"/>
        <v>11.755599309087906</v>
      </c>
      <c r="Z647" s="6">
        <f t="shared" si="297"/>
        <v>3.7988371702722716</v>
      </c>
      <c r="AA647" s="5">
        <f t="shared" si="298"/>
        <v>6</v>
      </c>
      <c r="AB647" s="5">
        <f t="shared" si="299"/>
        <v>2021</v>
      </c>
      <c r="AC647" s="5">
        <f t="shared" si="281"/>
        <v>26</v>
      </c>
      <c r="AF647" s="10">
        <v>95.334000000000003</v>
      </c>
      <c r="AG647" s="8">
        <f t="shared" si="300"/>
        <v>4821.5707726766777</v>
      </c>
      <c r="AL647" s="11">
        <f t="shared" si="287"/>
        <v>44370</v>
      </c>
      <c r="AM647" s="10">
        <v>1198.75</v>
      </c>
      <c r="AN647" s="6">
        <v>4.9667000000000003</v>
      </c>
      <c r="AO647" s="8">
        <f t="shared" si="301"/>
        <v>270.0613359115531</v>
      </c>
      <c r="AS647" s="14">
        <f t="shared" si="282"/>
        <v>0.23180364963503641</v>
      </c>
      <c r="AT647" s="10">
        <v>359</v>
      </c>
      <c r="AU647" s="6">
        <v>13.7</v>
      </c>
      <c r="AV647" s="6">
        <f t="shared" si="279"/>
        <v>3.1757099999999987</v>
      </c>
      <c r="AW647" s="6">
        <f t="shared" si="302"/>
        <v>5.3001258</v>
      </c>
      <c r="AX647" s="6">
        <f t="shared" si="280"/>
        <v>2.1244158000000013</v>
      </c>
      <c r="AY647" s="12">
        <f t="shared" si="303"/>
        <v>0.56095819514345291</v>
      </c>
      <c r="BB647" s="13">
        <f t="shared" si="304"/>
        <v>1590.1924059999999</v>
      </c>
    </row>
    <row r="648" spans="1:54" x14ac:dyDescent="0.25">
      <c r="A648" s="1">
        <v>44371</v>
      </c>
      <c r="B648" s="6">
        <v>92.7</v>
      </c>
      <c r="C648" s="6">
        <v>72.7</v>
      </c>
      <c r="D648" s="6">
        <v>66.7</v>
      </c>
      <c r="E648" s="6">
        <f t="shared" si="288"/>
        <v>51.436086470632489</v>
      </c>
      <c r="F648" s="6">
        <v>49.180766589465222</v>
      </c>
      <c r="G648" s="6">
        <v>94.7</v>
      </c>
      <c r="H648" s="6">
        <v>60.16</v>
      </c>
      <c r="I648" s="6">
        <v>48.5</v>
      </c>
      <c r="J648" s="6">
        <v>37.352109498717844</v>
      </c>
      <c r="K648" s="6">
        <f t="shared" si="289"/>
        <v>44.2</v>
      </c>
      <c r="L648" s="7">
        <f t="shared" si="283"/>
        <v>11.147890501282156</v>
      </c>
      <c r="M648" s="6">
        <f t="shared" si="284"/>
        <v>32.540000000000006</v>
      </c>
      <c r="N648" s="6">
        <f t="shared" si="285"/>
        <v>20</v>
      </c>
      <c r="O648" s="6">
        <f t="shared" si="286"/>
        <v>12.540000000000006</v>
      </c>
      <c r="P648" s="6">
        <f t="shared" si="277"/>
        <v>6.5400000000000063</v>
      </c>
      <c r="Q648" s="6">
        <f t="shared" si="290"/>
        <v>-8.7239135293675076</v>
      </c>
      <c r="R648" s="6">
        <f t="shared" si="291"/>
        <v>-10.979233410534775</v>
      </c>
      <c r="S648" s="6">
        <f t="shared" si="278"/>
        <v>34.540000000000006</v>
      </c>
      <c r="T648" s="6">
        <f t="shared" si="292"/>
        <v>2</v>
      </c>
      <c r="U648" s="4" t="str">
        <f t="shared" si="293"/>
        <v>HIGHER</v>
      </c>
      <c r="V648" s="8">
        <v>1084.25</v>
      </c>
      <c r="W648" s="9">
        <f t="shared" si="294"/>
        <v>17.519233410534781</v>
      </c>
      <c r="X648" s="6">
        <f t="shared" si="295"/>
        <v>51.482748516525731</v>
      </c>
      <c r="Y648" s="6">
        <f t="shared" si="296"/>
        <v>15.217251483474271</v>
      </c>
      <c r="Z648" s="6">
        <f t="shared" si="297"/>
        <v>2.3019819270605097</v>
      </c>
      <c r="AA648" s="5">
        <f t="shared" si="298"/>
        <v>6</v>
      </c>
      <c r="AB648" s="5">
        <f t="shared" si="299"/>
        <v>2021</v>
      </c>
      <c r="AC648" s="5">
        <f t="shared" si="281"/>
        <v>26</v>
      </c>
      <c r="AF648" s="10">
        <v>95.361999999999995</v>
      </c>
      <c r="AG648" s="8">
        <f t="shared" si="300"/>
        <v>4689.9762635045836</v>
      </c>
      <c r="AL648" s="11">
        <f t="shared" si="287"/>
        <v>44371</v>
      </c>
      <c r="AM648" s="10">
        <v>1135</v>
      </c>
      <c r="AN648" s="6">
        <v>4.9137000000000004</v>
      </c>
      <c r="AO648" s="8">
        <f t="shared" si="301"/>
        <v>252.97078138565254</v>
      </c>
      <c r="AS648" s="14">
        <f t="shared" si="282"/>
        <v>0.23013215859030822</v>
      </c>
      <c r="AT648" s="10">
        <v>351</v>
      </c>
      <c r="AU648" s="6">
        <v>13.62</v>
      </c>
      <c r="AV648" s="6">
        <f t="shared" si="279"/>
        <v>3.1343999999999976</v>
      </c>
      <c r="AW648" s="6">
        <f t="shared" si="302"/>
        <v>5.2574820000000013</v>
      </c>
      <c r="AX648" s="6">
        <f t="shared" si="280"/>
        <v>2.1230820000000037</v>
      </c>
      <c r="AY648" s="12">
        <f t="shared" si="303"/>
        <v>0.56801470588235281</v>
      </c>
      <c r="BB648" s="13">
        <f t="shared" si="304"/>
        <v>1602.75874</v>
      </c>
    </row>
    <row r="649" spans="1:54" x14ac:dyDescent="0.25">
      <c r="A649" s="1">
        <v>44372</v>
      </c>
      <c r="B649" s="6">
        <v>88.71</v>
      </c>
      <c r="C649" s="6">
        <v>70.709999999999994</v>
      </c>
      <c r="D649" s="6">
        <v>63.71</v>
      </c>
      <c r="E649" s="6">
        <f t="shared" si="288"/>
        <v>48.025896596698487</v>
      </c>
      <c r="F649" s="6">
        <v>47.615872471562021</v>
      </c>
      <c r="G649" s="6">
        <v>91.71</v>
      </c>
      <c r="H649" s="6">
        <v>57.24</v>
      </c>
      <c r="I649" s="6">
        <v>48.75</v>
      </c>
      <c r="J649" s="6">
        <v>38.392663042066459</v>
      </c>
      <c r="K649" s="6">
        <f t="shared" si="289"/>
        <v>39.959999999999994</v>
      </c>
      <c r="L649" s="7">
        <f t="shared" si="283"/>
        <v>10.357336957933541</v>
      </c>
      <c r="M649" s="6">
        <f t="shared" si="284"/>
        <v>31.469999999999992</v>
      </c>
      <c r="N649" s="6">
        <f t="shared" si="285"/>
        <v>18</v>
      </c>
      <c r="O649" s="6">
        <f t="shared" si="286"/>
        <v>13.469999999999992</v>
      </c>
      <c r="P649" s="6">
        <f t="shared" si="277"/>
        <v>6.4699999999999989</v>
      </c>
      <c r="Q649" s="6">
        <f t="shared" si="290"/>
        <v>-9.2141034033015146</v>
      </c>
      <c r="R649" s="6">
        <f t="shared" si="291"/>
        <v>-9.624127528437981</v>
      </c>
      <c r="S649" s="6">
        <f t="shared" si="278"/>
        <v>34.469999999999992</v>
      </c>
      <c r="T649" s="6">
        <f t="shared" si="292"/>
        <v>3</v>
      </c>
      <c r="U649" s="4" t="str">
        <f t="shared" si="293"/>
        <v>HIGHER</v>
      </c>
      <c r="V649" s="8">
        <v>1049.75</v>
      </c>
      <c r="W649" s="9">
        <f t="shared" si="294"/>
        <v>16.09412752843798</v>
      </c>
      <c r="X649" s="6">
        <f t="shared" si="295"/>
        <v>48.06946496950497</v>
      </c>
      <c r="Y649" s="6">
        <f t="shared" si="296"/>
        <v>15.64053503049503</v>
      </c>
      <c r="Z649" s="6">
        <f t="shared" si="297"/>
        <v>0.45359249794294954</v>
      </c>
      <c r="AA649" s="5">
        <f t="shared" si="298"/>
        <v>6</v>
      </c>
      <c r="AB649" s="5">
        <f t="shared" si="299"/>
        <v>2021</v>
      </c>
      <c r="AC649" s="5">
        <f t="shared" si="281"/>
        <v>26</v>
      </c>
      <c r="AF649" s="10">
        <v>95.409000000000006</v>
      </c>
      <c r="AG649" s="8">
        <f t="shared" si="300"/>
        <v>4542.9827766392609</v>
      </c>
      <c r="AL649" s="11">
        <f t="shared" si="287"/>
        <v>44372</v>
      </c>
      <c r="AM649" s="10">
        <v>1059.75</v>
      </c>
      <c r="AN649" s="6">
        <v>4.9335000000000004</v>
      </c>
      <c r="AO649" s="8">
        <f t="shared" si="301"/>
        <v>237.15070542705283</v>
      </c>
      <c r="AS649" s="14">
        <f t="shared" si="282"/>
        <v>0.23470671641791035</v>
      </c>
      <c r="AT649" s="10">
        <v>352</v>
      </c>
      <c r="AU649" s="6">
        <v>13.4</v>
      </c>
      <c r="AV649" s="6">
        <f t="shared" si="279"/>
        <v>3.1450699999999987</v>
      </c>
      <c r="AW649" s="6">
        <f t="shared" si="302"/>
        <v>5.0434885999999981</v>
      </c>
      <c r="AX649" s="6">
        <f t="shared" si="280"/>
        <v>1.8984185999999994</v>
      </c>
      <c r="AY649" s="12">
        <f t="shared" si="303"/>
        <v>0.55648657154790582</v>
      </c>
      <c r="BB649" s="13">
        <f t="shared" si="304"/>
        <v>1558.8868019999998</v>
      </c>
    </row>
    <row r="650" spans="1:54" x14ac:dyDescent="0.25">
      <c r="A650" s="1">
        <v>44375</v>
      </c>
      <c r="B650" s="6">
        <v>91.31</v>
      </c>
      <c r="C650" s="6">
        <v>73.31</v>
      </c>
      <c r="D650" s="6">
        <v>66.31</v>
      </c>
      <c r="E650" s="6">
        <f t="shared" si="288"/>
        <v>51.175507177939863</v>
      </c>
      <c r="F650" s="6">
        <v>49.62301927495961</v>
      </c>
      <c r="G650" s="6">
        <v>94.31</v>
      </c>
      <c r="H650" s="6">
        <v>60.03</v>
      </c>
      <c r="I650" s="6">
        <v>49.75</v>
      </c>
      <c r="J650" s="6">
        <v>38.330372563318754</v>
      </c>
      <c r="K650" s="6">
        <f t="shared" si="289"/>
        <v>41.56</v>
      </c>
      <c r="L650" s="7">
        <f t="shared" si="283"/>
        <v>11.419627436681246</v>
      </c>
      <c r="M650" s="6">
        <f t="shared" si="284"/>
        <v>31.28</v>
      </c>
      <c r="N650" s="6">
        <f t="shared" si="285"/>
        <v>18</v>
      </c>
      <c r="O650" s="6">
        <f t="shared" si="286"/>
        <v>13.280000000000001</v>
      </c>
      <c r="P650" s="6">
        <f t="shared" si="277"/>
        <v>6.2800000000000011</v>
      </c>
      <c r="Q650" s="6">
        <f t="shared" si="290"/>
        <v>-8.8544928220601378</v>
      </c>
      <c r="R650" s="6">
        <f t="shared" si="291"/>
        <v>-10.406980725040391</v>
      </c>
      <c r="S650" s="6">
        <f t="shared" si="278"/>
        <v>34.28</v>
      </c>
      <c r="T650" s="6">
        <f t="shared" si="292"/>
        <v>3</v>
      </c>
      <c r="U650" s="4" t="str">
        <f t="shared" si="293"/>
        <v>HIGHER</v>
      </c>
      <c r="V650" s="8">
        <v>1094</v>
      </c>
      <c r="W650" s="9">
        <f t="shared" si="294"/>
        <v>16.686980725040392</v>
      </c>
      <c r="X650" s="6">
        <f t="shared" si="295"/>
        <v>51.22193283020853</v>
      </c>
      <c r="Y650" s="6">
        <f t="shared" si="296"/>
        <v>15.088067169791472</v>
      </c>
      <c r="Z650" s="6">
        <f t="shared" si="297"/>
        <v>1.5989135552489202</v>
      </c>
      <c r="AA650" s="5">
        <f t="shared" si="298"/>
        <v>6</v>
      </c>
      <c r="AB650" s="5">
        <f t="shared" si="299"/>
        <v>2021</v>
      </c>
      <c r="AC650" s="5">
        <f t="shared" si="281"/>
        <v>27</v>
      </c>
      <c r="AF650" s="10">
        <v>95.489000000000004</v>
      </c>
      <c r="AG650" s="8">
        <f t="shared" si="300"/>
        <v>4738.4524875466186</v>
      </c>
      <c r="AL650" s="11">
        <f t="shared" si="287"/>
        <v>44375</v>
      </c>
      <c r="AM650" s="10">
        <v>1129.25</v>
      </c>
      <c r="AN650" s="6">
        <v>4.9244000000000003</v>
      </c>
      <c r="AO650" s="8">
        <f t="shared" si="301"/>
        <v>252.23728602907894</v>
      </c>
      <c r="AS650" s="14">
        <f t="shared" si="282"/>
        <v>0.24319811320754728</v>
      </c>
      <c r="AT650" s="10">
        <v>364</v>
      </c>
      <c r="AU650" s="6">
        <v>13.78</v>
      </c>
      <c r="AV650" s="6">
        <f t="shared" si="279"/>
        <v>3.3512700000000013</v>
      </c>
      <c r="AW650" s="6">
        <f t="shared" si="302"/>
        <v>5.2436045999999994</v>
      </c>
      <c r="AX650" s="6">
        <f t="shared" si="280"/>
        <v>1.8923345999999981</v>
      </c>
      <c r="AY650" s="12">
        <f t="shared" si="303"/>
        <v>0.55534231208482276</v>
      </c>
      <c r="BB650" s="13">
        <f t="shared" si="304"/>
        <v>1616.2069220000001</v>
      </c>
    </row>
    <row r="651" spans="1:54" x14ac:dyDescent="0.25">
      <c r="A651" s="1">
        <v>44376</v>
      </c>
      <c r="B651" s="6">
        <v>94.15</v>
      </c>
      <c r="C651" s="6">
        <v>75.150000000000006</v>
      </c>
      <c r="D651" s="6">
        <v>68.150000000000006</v>
      </c>
      <c r="E651" s="6">
        <f t="shared" si="288"/>
        <v>51.911926918158166</v>
      </c>
      <c r="F651" s="6">
        <v>50.155990460042588</v>
      </c>
      <c r="G651" s="6">
        <v>96.15</v>
      </c>
      <c r="H651" s="6">
        <v>61.29</v>
      </c>
      <c r="I651" s="6">
        <v>50</v>
      </c>
      <c r="J651" s="6">
        <v>38.823145848033413</v>
      </c>
      <c r="K651" s="6">
        <f t="shared" si="289"/>
        <v>44.150000000000006</v>
      </c>
      <c r="L651" s="7">
        <f t="shared" si="283"/>
        <v>11.176854151966587</v>
      </c>
      <c r="M651" s="6">
        <f t="shared" si="284"/>
        <v>32.860000000000007</v>
      </c>
      <c r="N651" s="6">
        <f t="shared" si="285"/>
        <v>19</v>
      </c>
      <c r="O651" s="6">
        <f t="shared" si="286"/>
        <v>13.860000000000007</v>
      </c>
      <c r="P651" s="6">
        <f t="shared" si="277"/>
        <v>6.8600000000000065</v>
      </c>
      <c r="Q651" s="6">
        <f t="shared" si="290"/>
        <v>-9.3780730818418334</v>
      </c>
      <c r="R651" s="6">
        <f t="shared" si="291"/>
        <v>-11.134009539957411</v>
      </c>
      <c r="S651" s="6">
        <f t="shared" si="278"/>
        <v>34.860000000000007</v>
      </c>
      <c r="T651" s="6">
        <f t="shared" si="292"/>
        <v>2</v>
      </c>
      <c r="U651" s="4" t="str">
        <f t="shared" si="293"/>
        <v>HIGHER</v>
      </c>
      <c r="V651" s="8">
        <v>1105.75</v>
      </c>
      <c r="W651" s="9">
        <f t="shared" si="294"/>
        <v>17.994009539957418</v>
      </c>
      <c r="X651" s="6">
        <f t="shared" si="295"/>
        <v>51.959020639365839</v>
      </c>
      <c r="Y651" s="6">
        <f t="shared" si="296"/>
        <v>16.190979360634167</v>
      </c>
      <c r="Z651" s="6">
        <f t="shared" si="297"/>
        <v>1.803030179323251</v>
      </c>
      <c r="AA651" s="5">
        <f t="shared" si="298"/>
        <v>6</v>
      </c>
      <c r="AB651" s="5">
        <f t="shared" si="299"/>
        <v>2021</v>
      </c>
      <c r="AC651" s="5">
        <f t="shared" si="281"/>
        <v>27</v>
      </c>
      <c r="AF651" s="10">
        <v>95.69</v>
      </c>
      <c r="AG651" s="8">
        <f t="shared" si="300"/>
        <v>4799.4267271214749</v>
      </c>
      <c r="AL651" s="11">
        <f t="shared" si="287"/>
        <v>44376</v>
      </c>
      <c r="AM651" s="10">
        <v>1145.5</v>
      </c>
      <c r="AN651" s="6">
        <v>4.9558999999999997</v>
      </c>
      <c r="AO651" s="8">
        <f t="shared" si="301"/>
        <v>257.5037103866332</v>
      </c>
      <c r="AS651" s="14">
        <f t="shared" si="282"/>
        <v>0.2519992743105951</v>
      </c>
      <c r="AT651" s="10">
        <v>360</v>
      </c>
      <c r="AU651" s="6">
        <v>13.78</v>
      </c>
      <c r="AV651" s="6">
        <f t="shared" si="279"/>
        <v>3.47255</v>
      </c>
      <c r="AW651" s="6">
        <f t="shared" si="302"/>
        <v>5.4752389999999966</v>
      </c>
      <c r="AX651" s="6">
        <f t="shared" si="280"/>
        <v>2.0026889999999966</v>
      </c>
      <c r="AY651" s="12">
        <f t="shared" si="303"/>
        <v>0.5656091869035792</v>
      </c>
      <c r="BB651" s="13">
        <f t="shared" si="304"/>
        <v>1656.7719300000001</v>
      </c>
    </row>
    <row r="652" spans="1:54" x14ac:dyDescent="0.25">
      <c r="A652" s="1">
        <v>44377</v>
      </c>
      <c r="B652" s="6">
        <v>102.16</v>
      </c>
      <c r="C652" s="6">
        <v>72.66</v>
      </c>
      <c r="D652" s="6">
        <v>67.16</v>
      </c>
      <c r="E652" s="6">
        <f t="shared" si="288"/>
        <v>52.625687589446677</v>
      </c>
      <c r="F652" s="6">
        <v>51.165233767965667</v>
      </c>
      <c r="G652" s="6">
        <v>97.16</v>
      </c>
      <c r="H652" s="6">
        <v>62.76</v>
      </c>
      <c r="I652" s="6">
        <v>50.75</v>
      </c>
      <c r="J652" s="6">
        <v>39.314993134959515</v>
      </c>
      <c r="K652" s="6">
        <f t="shared" si="289"/>
        <v>51.41</v>
      </c>
      <c r="L652" s="7">
        <f t="shared" si="283"/>
        <v>11.435006865040485</v>
      </c>
      <c r="M652" s="6">
        <f t="shared" si="284"/>
        <v>39.4</v>
      </c>
      <c r="N652" s="6">
        <f t="shared" si="285"/>
        <v>29.5</v>
      </c>
      <c r="O652" s="6">
        <f t="shared" si="286"/>
        <v>9.8999999999999986</v>
      </c>
      <c r="P652" s="6">
        <f t="shared" si="277"/>
        <v>4.3999999999999986</v>
      </c>
      <c r="Q652" s="6">
        <f t="shared" si="290"/>
        <v>-10.134312410553321</v>
      </c>
      <c r="R652" s="6">
        <f t="shared" si="291"/>
        <v>-11.594766232034331</v>
      </c>
      <c r="S652" s="6">
        <f t="shared" si="278"/>
        <v>34.4</v>
      </c>
      <c r="T652" s="6">
        <f t="shared" si="292"/>
        <v>-5</v>
      </c>
      <c r="U652" s="4" t="str">
        <f t="shared" si="293"/>
        <v>HIGHER</v>
      </c>
      <c r="V652" s="8">
        <v>1128</v>
      </c>
      <c r="W652" s="9">
        <f t="shared" si="294"/>
        <v>15.99476623203433</v>
      </c>
      <c r="X652" s="6">
        <f t="shared" si="295"/>
        <v>52.673428823625997</v>
      </c>
      <c r="Y652" s="6">
        <f t="shared" si="296"/>
        <v>14.486571176373999</v>
      </c>
      <c r="Z652" s="6">
        <f t="shared" si="297"/>
        <v>1.5081950556603303</v>
      </c>
      <c r="AA652" s="5">
        <f t="shared" si="298"/>
        <v>6</v>
      </c>
      <c r="AB652" s="5">
        <f t="shared" si="299"/>
        <v>2021</v>
      </c>
      <c r="AC652" s="5">
        <f t="shared" si="281"/>
        <v>27</v>
      </c>
      <c r="AF652" s="10">
        <v>95.7</v>
      </c>
      <c r="AG652" s="8">
        <f t="shared" si="300"/>
        <v>4896.5128715943147</v>
      </c>
      <c r="AL652" s="11">
        <f t="shared" si="287"/>
        <v>44377</v>
      </c>
      <c r="AM652" s="10">
        <v>1161.25</v>
      </c>
      <c r="AN652" s="6">
        <v>4.9686000000000003</v>
      </c>
      <c r="AO652" s="8">
        <f t="shared" si="301"/>
        <v>261.71319845306817</v>
      </c>
      <c r="AS652" s="14">
        <f t="shared" si="282"/>
        <v>0.20349863387978129</v>
      </c>
      <c r="AT652" s="10">
        <v>388</v>
      </c>
      <c r="AU652" s="6">
        <v>14.64</v>
      </c>
      <c r="AV652" s="6">
        <f t="shared" si="279"/>
        <v>2.979219999999998</v>
      </c>
      <c r="AW652" s="6">
        <f t="shared" si="302"/>
        <v>6.1916656000000003</v>
      </c>
      <c r="AX652" s="6">
        <f t="shared" si="280"/>
        <v>3.2124456000000023</v>
      </c>
      <c r="AY652" s="12">
        <f t="shared" si="303"/>
        <v>0.56726680436169241</v>
      </c>
      <c r="BB652" s="13">
        <f t="shared" si="304"/>
        <v>1601.8768919999998</v>
      </c>
    </row>
    <row r="653" spans="1:54" x14ac:dyDescent="0.25">
      <c r="A653" s="1">
        <v>44378</v>
      </c>
      <c r="B653" s="6">
        <v>99.65</v>
      </c>
      <c r="C653" s="6">
        <v>70.150000000000006</v>
      </c>
      <c r="D653" s="6">
        <v>64.650000000000006</v>
      </c>
      <c r="E653" s="6">
        <f t="shared" si="288"/>
        <v>53.951243121839632</v>
      </c>
      <c r="F653" s="6">
        <v>51.199253205311393</v>
      </c>
      <c r="G653" s="6">
        <v>95.04</v>
      </c>
      <c r="H653" s="6">
        <v>61.49</v>
      </c>
      <c r="I653" s="6">
        <v>51.25</v>
      </c>
      <c r="J653" s="6">
        <v>40.530314864913898</v>
      </c>
      <c r="K653" s="6">
        <f t="shared" si="289"/>
        <v>48.400000000000006</v>
      </c>
      <c r="L653" s="7">
        <f t="shared" si="283"/>
        <v>10.719685135086102</v>
      </c>
      <c r="M653" s="6">
        <f t="shared" si="284"/>
        <v>38.160000000000004</v>
      </c>
      <c r="N653" s="6">
        <f t="shared" si="285"/>
        <v>29.5</v>
      </c>
      <c r="O653" s="6">
        <f t="shared" si="286"/>
        <v>8.6600000000000037</v>
      </c>
      <c r="P653" s="6">
        <f t="shared" si="277"/>
        <v>3.1600000000000037</v>
      </c>
      <c r="Q653" s="6">
        <f t="shared" si="290"/>
        <v>-7.5387568781603704</v>
      </c>
      <c r="R653" s="6">
        <f t="shared" si="291"/>
        <v>-10.290746794688609</v>
      </c>
      <c r="S653" s="6">
        <f t="shared" si="278"/>
        <v>33.550000000000004</v>
      </c>
      <c r="T653" s="6">
        <f t="shared" si="292"/>
        <v>-4.6099999999999994</v>
      </c>
      <c r="U653" s="4" t="str">
        <f t="shared" si="293"/>
        <v>HIGHER</v>
      </c>
      <c r="V653" s="8">
        <v>1128.75</v>
      </c>
      <c r="W653" s="9">
        <f t="shared" si="294"/>
        <v>13.450746794688612</v>
      </c>
      <c r="X653" s="6">
        <f t="shared" si="295"/>
        <v>54.000186880109148</v>
      </c>
      <c r="Y653" s="6">
        <f t="shared" si="296"/>
        <v>10.649813119890858</v>
      </c>
      <c r="Z653" s="6">
        <f t="shared" si="297"/>
        <v>2.8009336747977542</v>
      </c>
      <c r="AA653" s="5">
        <f t="shared" si="298"/>
        <v>7</v>
      </c>
      <c r="AB653" s="5">
        <f t="shared" si="299"/>
        <v>2021</v>
      </c>
      <c r="AC653" s="5">
        <f t="shared" si="281"/>
        <v>27</v>
      </c>
      <c r="AF653" s="10">
        <v>95.76</v>
      </c>
      <c r="AG653" s="8">
        <f t="shared" si="300"/>
        <v>4902.8404869406186</v>
      </c>
      <c r="AL653" s="11">
        <f t="shared" si="287"/>
        <v>44378</v>
      </c>
      <c r="AM653" s="10">
        <v>1190.5</v>
      </c>
      <c r="AN653" s="6">
        <v>5.0476000000000001</v>
      </c>
      <c r="AO653" s="8">
        <f t="shared" si="301"/>
        <v>272.571343296039</v>
      </c>
      <c r="AS653" s="14">
        <f t="shared" si="282"/>
        <v>0.19391170431211499</v>
      </c>
      <c r="AT653" s="10">
        <v>393</v>
      </c>
      <c r="AU653" s="6">
        <v>14.61</v>
      </c>
      <c r="AV653" s="6">
        <f t="shared" si="279"/>
        <v>2.8330500000000001</v>
      </c>
      <c r="AW653" s="6">
        <f t="shared" si="302"/>
        <v>6.0513690000000011</v>
      </c>
      <c r="AX653" s="6">
        <f t="shared" si="280"/>
        <v>3.218319000000001</v>
      </c>
      <c r="AY653" s="12">
        <f t="shared" si="303"/>
        <v>0.55799478811460401</v>
      </c>
      <c r="BB653" s="13">
        <f t="shared" si="304"/>
        <v>1546.5409300000001</v>
      </c>
    </row>
    <row r="654" spans="1:54" x14ac:dyDescent="0.25">
      <c r="A654" s="1">
        <v>44379</v>
      </c>
      <c r="B654" s="6">
        <v>100.47</v>
      </c>
      <c r="C654" s="6">
        <v>70.97</v>
      </c>
      <c r="D654" s="6">
        <v>65.47</v>
      </c>
      <c r="E654" s="6">
        <f t="shared" si="288"/>
        <v>54.948242154750574</v>
      </c>
      <c r="F654" s="6">
        <v>54.499138627846413</v>
      </c>
      <c r="G654" s="6">
        <v>95.86</v>
      </c>
      <c r="H654" s="6">
        <v>62.28</v>
      </c>
      <c r="I654" s="6">
        <v>51.25</v>
      </c>
      <c r="J654" s="6">
        <v>41.348628957125968</v>
      </c>
      <c r="K654" s="6">
        <f t="shared" si="289"/>
        <v>49.22</v>
      </c>
      <c r="L654" s="7">
        <f t="shared" si="283"/>
        <v>9.9013710428740325</v>
      </c>
      <c r="M654" s="6">
        <f t="shared" si="284"/>
        <v>38.19</v>
      </c>
      <c r="N654" s="6">
        <f t="shared" si="285"/>
        <v>29.5</v>
      </c>
      <c r="O654" s="6">
        <f t="shared" si="286"/>
        <v>8.6899999999999977</v>
      </c>
      <c r="P654" s="6">
        <f t="shared" si="277"/>
        <v>3.1899999999999977</v>
      </c>
      <c r="Q654" s="6">
        <f t="shared" si="290"/>
        <v>-7.3317578452494274</v>
      </c>
      <c r="R654" s="6">
        <f t="shared" si="291"/>
        <v>-7.7808613721535878</v>
      </c>
      <c r="S654" s="6">
        <f t="shared" si="278"/>
        <v>33.58</v>
      </c>
      <c r="T654" s="6">
        <f t="shared" si="292"/>
        <v>-4.6099999999999994</v>
      </c>
      <c r="U654" s="4" t="str">
        <f t="shared" si="293"/>
        <v>HIGHER</v>
      </c>
      <c r="V654" s="8">
        <v>1201.5</v>
      </c>
      <c r="W654" s="9">
        <f t="shared" si="294"/>
        <v>10.970861372153585</v>
      </c>
      <c r="X654" s="6">
        <f t="shared" si="295"/>
        <v>54.998090375583658</v>
      </c>
      <c r="Y654" s="6">
        <f t="shared" si="296"/>
        <v>10.471909624416341</v>
      </c>
      <c r="Z654" s="6">
        <f t="shared" si="297"/>
        <v>0.49895174773724449</v>
      </c>
      <c r="AA654" s="5">
        <f t="shared" si="298"/>
        <v>7</v>
      </c>
      <c r="AB654" s="5">
        <f t="shared" si="299"/>
        <v>2021</v>
      </c>
      <c r="AC654" s="5">
        <f t="shared" si="281"/>
        <v>27</v>
      </c>
      <c r="AF654" s="10">
        <v>95.79</v>
      </c>
      <c r="AG654" s="8">
        <f t="shared" si="300"/>
        <v>5220.4724891614087</v>
      </c>
      <c r="AL654" s="11">
        <f t="shared" si="287"/>
        <v>44379</v>
      </c>
      <c r="AM654" s="10">
        <v>1212.5</v>
      </c>
      <c r="AN654" s="6">
        <v>5.0575000000000001</v>
      </c>
      <c r="AO654" s="8">
        <f t="shared" si="301"/>
        <v>278.15284207451441</v>
      </c>
      <c r="AS654" s="14">
        <f t="shared" si="282"/>
        <v>0.19641325136612015</v>
      </c>
      <c r="AT654" s="10">
        <v>392</v>
      </c>
      <c r="AU654" s="6">
        <v>14.64</v>
      </c>
      <c r="AV654" s="6">
        <f t="shared" si="279"/>
        <v>2.8754899999999992</v>
      </c>
      <c r="AW654" s="6">
        <f t="shared" si="302"/>
        <v>6.0918901999999946</v>
      </c>
      <c r="AX654" s="6">
        <f t="shared" si="280"/>
        <v>3.2164001999999954</v>
      </c>
      <c r="AY654" s="12">
        <f t="shared" si="303"/>
        <v>0.56064270550994677</v>
      </c>
      <c r="BB654" s="13">
        <f t="shared" si="304"/>
        <v>1564.6188139999999</v>
      </c>
    </row>
    <row r="655" spans="1:54" x14ac:dyDescent="0.25">
      <c r="A655" s="1">
        <v>44383</v>
      </c>
      <c r="B655" s="6">
        <v>97.4</v>
      </c>
      <c r="C655" s="6">
        <v>68.400000000000006</v>
      </c>
      <c r="D655" s="6">
        <v>63.4</v>
      </c>
      <c r="E655" s="6">
        <f t="shared" si="288"/>
        <v>56.953569755037336</v>
      </c>
      <c r="F655" s="6">
        <v>55.746517997189549</v>
      </c>
      <c r="G655" s="6">
        <v>94.4</v>
      </c>
      <c r="H655" s="6">
        <v>58.78</v>
      </c>
      <c r="I655" s="6">
        <v>50.375</v>
      </c>
      <c r="J655" s="6">
        <v>42.039747642763324</v>
      </c>
      <c r="K655" s="6">
        <f t="shared" si="289"/>
        <v>47.025000000000006</v>
      </c>
      <c r="L655" s="7">
        <f t="shared" si="283"/>
        <v>8.3352523572366763</v>
      </c>
      <c r="M655" s="6">
        <f t="shared" si="284"/>
        <v>38.620000000000005</v>
      </c>
      <c r="N655" s="6">
        <f t="shared" si="285"/>
        <v>29</v>
      </c>
      <c r="O655" s="6">
        <f t="shared" si="286"/>
        <v>9.6200000000000045</v>
      </c>
      <c r="P655" s="6">
        <f t="shared" si="277"/>
        <v>4.6199999999999974</v>
      </c>
      <c r="Q655" s="6">
        <f t="shared" si="290"/>
        <v>-1.8264302449626655</v>
      </c>
      <c r="R655" s="6">
        <f t="shared" si="291"/>
        <v>-3.0334820028104517</v>
      </c>
      <c r="S655" s="6">
        <f t="shared" si="278"/>
        <v>35.620000000000005</v>
      </c>
      <c r="T655" s="6">
        <f t="shared" si="292"/>
        <v>-3</v>
      </c>
      <c r="U655" s="4" t="str">
        <f t="shared" si="293"/>
        <v>HIGHER</v>
      </c>
      <c r="V655" s="8">
        <v>1229</v>
      </c>
      <c r="W655" s="9">
        <f t="shared" si="294"/>
        <v>7.6534820028104491</v>
      </c>
      <c r="X655" s="6">
        <f t="shared" si="295"/>
        <v>57.005237178981247</v>
      </c>
      <c r="Y655" s="6">
        <f t="shared" si="296"/>
        <v>6.3947628210187517</v>
      </c>
      <c r="Z655" s="6">
        <f t="shared" si="297"/>
        <v>1.2587191817916974</v>
      </c>
      <c r="AA655" s="5">
        <f t="shared" si="298"/>
        <v>7</v>
      </c>
      <c r="AB655" s="5">
        <f t="shared" si="299"/>
        <v>2021</v>
      </c>
      <c r="AC655" s="5">
        <f t="shared" si="281"/>
        <v>28</v>
      </c>
      <c r="AF655" s="10">
        <v>95.91</v>
      </c>
      <c r="AG655" s="8">
        <f t="shared" si="300"/>
        <v>5346.6485411104495</v>
      </c>
      <c r="AL655" s="11">
        <f t="shared" si="287"/>
        <v>44383</v>
      </c>
      <c r="AM655" s="10">
        <v>1256.75</v>
      </c>
      <c r="AN655" s="6">
        <v>5.1969000000000003</v>
      </c>
      <c r="AO655" s="8">
        <f t="shared" si="301"/>
        <v>296.25051709544772</v>
      </c>
      <c r="AS655" s="14">
        <f t="shared" si="282"/>
        <v>0.21367153284671525</v>
      </c>
      <c r="AT655" s="10">
        <v>367</v>
      </c>
      <c r="AU655" s="6">
        <v>13.7</v>
      </c>
      <c r="AV655" s="6">
        <f t="shared" si="279"/>
        <v>2.9272999999999989</v>
      </c>
      <c r="AW655" s="6">
        <f t="shared" si="302"/>
        <v>6.0923839999999991</v>
      </c>
      <c r="AX655" s="6">
        <f t="shared" si="280"/>
        <v>3.1650840000000002</v>
      </c>
      <c r="AY655" s="12">
        <f t="shared" si="303"/>
        <v>0.56921224956668981</v>
      </c>
      <c r="BB655" s="13">
        <f t="shared" si="304"/>
        <v>1507.9600800000001</v>
      </c>
    </row>
    <row r="656" spans="1:54" x14ac:dyDescent="0.25">
      <c r="A656" s="1">
        <v>44384</v>
      </c>
      <c r="B656" s="6">
        <v>93.06</v>
      </c>
      <c r="C656" s="6">
        <v>72.06</v>
      </c>
      <c r="D656" s="6">
        <v>66.06</v>
      </c>
      <c r="E656" s="6">
        <f t="shared" si="288"/>
        <v>57.45206927149281</v>
      </c>
      <c r="F656" s="6">
        <v>55.995993871058168</v>
      </c>
      <c r="G656" s="6">
        <v>93.06</v>
      </c>
      <c r="H656" s="6">
        <v>59.69</v>
      </c>
      <c r="I656" s="6">
        <v>51.75</v>
      </c>
      <c r="J656" s="6">
        <v>41.335797108215239</v>
      </c>
      <c r="K656" s="6">
        <f t="shared" si="289"/>
        <v>41.31</v>
      </c>
      <c r="L656" s="7">
        <f t="shared" si="283"/>
        <v>10.414202891784761</v>
      </c>
      <c r="M656" s="6">
        <f t="shared" si="284"/>
        <v>33.370000000000005</v>
      </c>
      <c r="N656" s="6">
        <f t="shared" si="285"/>
        <v>21</v>
      </c>
      <c r="O656" s="6">
        <f t="shared" si="286"/>
        <v>12.370000000000005</v>
      </c>
      <c r="P656" s="6">
        <f t="shared" si="277"/>
        <v>6.3700000000000045</v>
      </c>
      <c r="Q656" s="6">
        <f t="shared" si="290"/>
        <v>-2.2379307285071874</v>
      </c>
      <c r="R656" s="6">
        <f t="shared" si="291"/>
        <v>-3.6940061289418296</v>
      </c>
      <c r="S656" s="6">
        <f t="shared" si="278"/>
        <v>33.370000000000005</v>
      </c>
      <c r="T656" s="6">
        <f t="shared" si="292"/>
        <v>0</v>
      </c>
      <c r="U656" s="4" t="str">
        <f t="shared" si="293"/>
        <v>HIGHER</v>
      </c>
      <c r="V656" s="8">
        <v>1234.5</v>
      </c>
      <c r="W656" s="9">
        <f t="shared" si="294"/>
        <v>10.064006128941834</v>
      </c>
      <c r="X656" s="6">
        <f t="shared" si="295"/>
        <v>57.504188926718498</v>
      </c>
      <c r="Y656" s="6">
        <f t="shared" si="296"/>
        <v>8.5558110732815038</v>
      </c>
      <c r="Z656" s="6">
        <f t="shared" si="297"/>
        <v>1.5081950556603303</v>
      </c>
      <c r="AA656" s="5">
        <f t="shared" si="298"/>
        <v>7</v>
      </c>
      <c r="AB656" s="5">
        <f t="shared" si="299"/>
        <v>2021</v>
      </c>
      <c r="AC656" s="5">
        <f t="shared" si="281"/>
        <v>28</v>
      </c>
      <c r="AF656" s="10">
        <v>95.94</v>
      </c>
      <c r="AG656" s="8">
        <f t="shared" si="300"/>
        <v>5372.2556519893214</v>
      </c>
      <c r="AL656" s="11">
        <f t="shared" si="287"/>
        <v>44384</v>
      </c>
      <c r="AM656" s="10">
        <v>1267.75</v>
      </c>
      <c r="AN656" s="6">
        <v>5.2314999999999996</v>
      </c>
      <c r="AO656" s="8">
        <f t="shared" si="301"/>
        <v>300.8331643701278</v>
      </c>
      <c r="AS656" s="14">
        <f t="shared" si="282"/>
        <v>0.22862931034482747</v>
      </c>
      <c r="AT656" s="10">
        <v>369</v>
      </c>
      <c r="AU656" s="6">
        <v>13.92</v>
      </c>
      <c r="AV656" s="6">
        <f t="shared" si="279"/>
        <v>3.1825199999999985</v>
      </c>
      <c r="AW656" s="6">
        <f t="shared" si="302"/>
        <v>5.4217595999999997</v>
      </c>
      <c r="AX656" s="6">
        <f t="shared" si="280"/>
        <v>2.2392396000000012</v>
      </c>
      <c r="AY656" s="12">
        <f t="shared" si="303"/>
        <v>0.55666089965397925</v>
      </c>
      <c r="BB656" s="13">
        <f t="shared" si="304"/>
        <v>1588.6491719999999</v>
      </c>
    </row>
    <row r="657" spans="1:54" x14ac:dyDescent="0.25">
      <c r="A657" s="1">
        <v>44385</v>
      </c>
      <c r="B657" s="6">
        <v>90.48</v>
      </c>
      <c r="C657" s="6">
        <v>69.48</v>
      </c>
      <c r="D657" s="6">
        <v>64.48</v>
      </c>
      <c r="E657" s="6">
        <f t="shared" si="288"/>
        <v>57.45206927149281</v>
      </c>
      <c r="F657" s="6">
        <v>56.801120554906923</v>
      </c>
      <c r="G657" s="6">
        <v>92.48</v>
      </c>
      <c r="H657" s="6">
        <v>59.18</v>
      </c>
      <c r="I657" s="6">
        <v>51</v>
      </c>
      <c r="J657" s="6">
        <v>40.920988271361118</v>
      </c>
      <c r="K657" s="6">
        <f t="shared" si="289"/>
        <v>39.480000000000004</v>
      </c>
      <c r="L657" s="7">
        <f t="shared" si="283"/>
        <v>10.079011728638882</v>
      </c>
      <c r="M657" s="6">
        <f t="shared" si="284"/>
        <v>31.300000000000004</v>
      </c>
      <c r="N657" s="6">
        <f t="shared" si="285"/>
        <v>21</v>
      </c>
      <c r="O657" s="6">
        <f t="shared" si="286"/>
        <v>10.300000000000004</v>
      </c>
      <c r="P657" s="6">
        <f t="shared" si="277"/>
        <v>5.3000000000000043</v>
      </c>
      <c r="Q657" s="6">
        <f t="shared" si="290"/>
        <v>-1.7279307285071894</v>
      </c>
      <c r="R657" s="6">
        <f t="shared" si="291"/>
        <v>-2.3788794450930766</v>
      </c>
      <c r="S657" s="6">
        <f t="shared" si="278"/>
        <v>33.300000000000004</v>
      </c>
      <c r="T657" s="6">
        <f t="shared" si="292"/>
        <v>2</v>
      </c>
      <c r="U657" s="4" t="str">
        <f t="shared" si="293"/>
        <v>HIGHER</v>
      </c>
      <c r="V657" s="8">
        <v>1252.25</v>
      </c>
      <c r="W657" s="9">
        <f t="shared" si="294"/>
        <v>7.6788794450930808</v>
      </c>
      <c r="X657" s="6">
        <f t="shared" si="295"/>
        <v>57.504188926718498</v>
      </c>
      <c r="Y657" s="6">
        <f t="shared" si="296"/>
        <v>6.9758110732815055</v>
      </c>
      <c r="Z657" s="6">
        <f t="shared" si="297"/>
        <v>0.70306837181157533</v>
      </c>
      <c r="AA657" s="5">
        <f t="shared" si="298"/>
        <v>7</v>
      </c>
      <c r="AB657" s="5">
        <f t="shared" si="299"/>
        <v>2021</v>
      </c>
      <c r="AC657" s="5">
        <f t="shared" si="281"/>
        <v>28</v>
      </c>
      <c r="AF657" s="10">
        <v>95.98</v>
      </c>
      <c r="AG657" s="8">
        <f t="shared" si="300"/>
        <v>5451.7715508599667</v>
      </c>
      <c r="AL657" s="11">
        <f t="shared" si="287"/>
        <v>44385</v>
      </c>
      <c r="AM657" s="10">
        <v>1267.75</v>
      </c>
      <c r="AN657" s="6">
        <v>5.2579000000000002</v>
      </c>
      <c r="AO657" s="8">
        <f t="shared" si="301"/>
        <v>302.35127495779324</v>
      </c>
      <c r="AS657" s="14">
        <f t="shared" si="282"/>
        <v>0.20965054151624551</v>
      </c>
      <c r="AT657" s="10">
        <v>367</v>
      </c>
      <c r="AU657" s="6">
        <v>13.85</v>
      </c>
      <c r="AV657" s="6">
        <f t="shared" si="279"/>
        <v>2.9036600000000004</v>
      </c>
      <c r="AW657" s="6">
        <f t="shared" si="302"/>
        <v>5.1489367999999995</v>
      </c>
      <c r="AX657" s="6">
        <f t="shared" si="280"/>
        <v>2.2452767999999992</v>
      </c>
      <c r="AY657" s="12">
        <f t="shared" si="303"/>
        <v>0.55105654881196175</v>
      </c>
      <c r="BB657" s="13">
        <f t="shared" si="304"/>
        <v>1531.769976</v>
      </c>
    </row>
    <row r="658" spans="1:54" x14ac:dyDescent="0.25">
      <c r="A658" s="1">
        <v>44386</v>
      </c>
      <c r="B658" s="6">
        <v>91.35</v>
      </c>
      <c r="C658" s="6">
        <v>71.349999999999994</v>
      </c>
      <c r="D658" s="6">
        <v>66.349999999999994</v>
      </c>
      <c r="E658" s="6">
        <f t="shared" si="288"/>
        <v>57.45206927149281</v>
      </c>
      <c r="F658" s="6">
        <v>57.005237178981247</v>
      </c>
      <c r="G658" s="6">
        <v>94.35</v>
      </c>
      <c r="H658" s="6">
        <v>60.94</v>
      </c>
      <c r="I658" s="6">
        <v>51.25</v>
      </c>
      <c r="J658" s="6">
        <v>42.208249152104337</v>
      </c>
      <c r="K658" s="6">
        <f t="shared" si="289"/>
        <v>40.099999999999994</v>
      </c>
      <c r="L658" s="7">
        <f t="shared" si="283"/>
        <v>9.0417508478956634</v>
      </c>
      <c r="M658" s="6">
        <f t="shared" si="284"/>
        <v>30.409999999999997</v>
      </c>
      <c r="N658" s="6">
        <f t="shared" si="285"/>
        <v>20</v>
      </c>
      <c r="O658" s="6">
        <f t="shared" si="286"/>
        <v>10.409999999999997</v>
      </c>
      <c r="P658" s="6">
        <f t="shared" si="277"/>
        <v>5.4099999999999966</v>
      </c>
      <c r="Q658" s="6">
        <f t="shared" si="290"/>
        <v>-3.4879307285071874</v>
      </c>
      <c r="R658" s="6">
        <f t="shared" si="291"/>
        <v>-3.9347628210187509</v>
      </c>
      <c r="S658" s="6">
        <f t="shared" si="278"/>
        <v>33.409999999999997</v>
      </c>
      <c r="T658" s="6">
        <f t="shared" si="292"/>
        <v>3</v>
      </c>
      <c r="U658" s="4" t="str">
        <f t="shared" si="293"/>
        <v>HIGHER</v>
      </c>
      <c r="V658" s="8">
        <v>1256.75</v>
      </c>
      <c r="W658" s="9">
        <f t="shared" si="294"/>
        <v>9.3447628210187474</v>
      </c>
      <c r="X658" s="6">
        <f t="shared" si="295"/>
        <v>57.504188926718498</v>
      </c>
      <c r="Y658" s="6">
        <f t="shared" si="296"/>
        <v>8.8458110732814959</v>
      </c>
      <c r="Z658" s="6">
        <f t="shared" si="297"/>
        <v>0.49895174773725159</v>
      </c>
      <c r="AA658" s="5">
        <f t="shared" si="298"/>
        <v>7</v>
      </c>
      <c r="AB658" s="5">
        <f t="shared" si="299"/>
        <v>2021</v>
      </c>
      <c r="AC658" s="5">
        <f t="shared" si="281"/>
        <v>28</v>
      </c>
      <c r="AF658" s="10">
        <v>95.94</v>
      </c>
      <c r="AG658" s="8">
        <f t="shared" si="300"/>
        <v>5469.0824549514618</v>
      </c>
      <c r="AL658" s="11">
        <f t="shared" si="287"/>
        <v>44386</v>
      </c>
      <c r="AM658" s="10">
        <v>1267.75</v>
      </c>
      <c r="AN658" s="6">
        <v>5.2579000000000002</v>
      </c>
      <c r="AO658" s="8">
        <f t="shared" si="301"/>
        <v>302.35127495779324</v>
      </c>
      <c r="AS658" s="14">
        <f t="shared" si="282"/>
        <v>0.21247847919655666</v>
      </c>
      <c r="AT658" s="10">
        <v>364</v>
      </c>
      <c r="AU658" s="6">
        <v>13.94</v>
      </c>
      <c r="AV658" s="6">
        <f t="shared" si="279"/>
        <v>2.9619499999999999</v>
      </c>
      <c r="AW658" s="6">
        <f t="shared" si="302"/>
        <v>5.0881910000000001</v>
      </c>
      <c r="AX658" s="6">
        <f t="shared" si="280"/>
        <v>2.1262410000000003</v>
      </c>
      <c r="AY658" s="12">
        <f t="shared" si="303"/>
        <v>0.55545046110191532</v>
      </c>
      <c r="BB658" s="13">
        <f t="shared" si="304"/>
        <v>1572.9963699999998</v>
      </c>
    </row>
    <row r="659" spans="1:54" x14ac:dyDescent="0.25">
      <c r="A659" s="1">
        <v>44389</v>
      </c>
      <c r="B659" s="6">
        <v>92.05</v>
      </c>
      <c r="C659" s="6">
        <v>73.05</v>
      </c>
      <c r="D659" s="6">
        <v>68.05</v>
      </c>
      <c r="E659" s="6">
        <f t="shared" si="288"/>
        <v>57.45206927149281</v>
      </c>
      <c r="F659" s="6">
        <v>56.699062242869758</v>
      </c>
      <c r="G659" s="6">
        <v>96.05</v>
      </c>
      <c r="H659" s="6">
        <v>62.36</v>
      </c>
      <c r="I659" s="6">
        <v>51.25</v>
      </c>
      <c r="J659" s="6">
        <v>41.840091001470277</v>
      </c>
      <c r="K659" s="6">
        <f t="shared" si="289"/>
        <v>40.799999999999997</v>
      </c>
      <c r="L659" s="7">
        <f t="shared" si="283"/>
        <v>9.4099089985297226</v>
      </c>
      <c r="M659" s="6">
        <f t="shared" si="284"/>
        <v>29.689999999999998</v>
      </c>
      <c r="N659" s="6">
        <f t="shared" si="285"/>
        <v>19</v>
      </c>
      <c r="O659" s="6">
        <f t="shared" si="286"/>
        <v>10.689999999999998</v>
      </c>
      <c r="P659" s="6">
        <f t="shared" ref="P659:P722" si="305">D659-H659</f>
        <v>5.6899999999999977</v>
      </c>
      <c r="Q659" s="6">
        <f t="shared" si="290"/>
        <v>-4.9079307285071891</v>
      </c>
      <c r="R659" s="6">
        <f t="shared" si="291"/>
        <v>-5.6609377571302417</v>
      </c>
      <c r="S659" s="6">
        <f t="shared" ref="S659:S722" si="306">G659-H659</f>
        <v>33.69</v>
      </c>
      <c r="T659" s="6">
        <f t="shared" si="292"/>
        <v>4</v>
      </c>
      <c r="U659" s="4" t="str">
        <f t="shared" si="293"/>
        <v>HIGHER</v>
      </c>
      <c r="V659" s="8">
        <v>1250</v>
      </c>
      <c r="W659" s="9">
        <f t="shared" si="294"/>
        <v>11.350937757130239</v>
      </c>
      <c r="X659" s="6">
        <f t="shared" si="295"/>
        <v>57.504188926718498</v>
      </c>
      <c r="Y659" s="6">
        <f t="shared" si="296"/>
        <v>10.545811073281499</v>
      </c>
      <c r="Z659" s="6">
        <f t="shared" si="297"/>
        <v>0.80512668384874075</v>
      </c>
      <c r="AA659" s="5">
        <f t="shared" si="298"/>
        <v>7</v>
      </c>
      <c r="AB659" s="5">
        <f t="shared" si="299"/>
        <v>2021</v>
      </c>
      <c r="AC659" s="5">
        <f t="shared" si="281"/>
        <v>29</v>
      </c>
      <c r="AF659" s="10">
        <v>96.09</v>
      </c>
      <c r="AG659" s="8">
        <f t="shared" si="300"/>
        <v>5448.2128909173543</v>
      </c>
      <c r="AL659" s="11">
        <f t="shared" si="287"/>
        <v>44389</v>
      </c>
      <c r="AM659" s="10">
        <v>1267.75</v>
      </c>
      <c r="AN659" s="6">
        <v>5.173</v>
      </c>
      <c r="AO659" s="8">
        <f t="shared" si="301"/>
        <v>297.4691693179148</v>
      </c>
      <c r="AS659" s="14">
        <f t="shared" si="282"/>
        <v>0.21352296819787961</v>
      </c>
      <c r="AT659" s="10">
        <v>367</v>
      </c>
      <c r="AU659" s="6">
        <v>14.15</v>
      </c>
      <c r="AV659" s="6">
        <f t="shared" si="279"/>
        <v>3.0213499999999964</v>
      </c>
      <c r="AW659" s="6">
        <f t="shared" si="302"/>
        <v>5.0289529999999996</v>
      </c>
      <c r="AX659" s="6">
        <f t="shared" si="280"/>
        <v>2.0076030000000031</v>
      </c>
      <c r="AY659" s="12">
        <f t="shared" si="303"/>
        <v>0.55530863370002093</v>
      </c>
      <c r="BB659" s="13">
        <f t="shared" si="304"/>
        <v>1610.4749099999999</v>
      </c>
    </row>
    <row r="660" spans="1:54" x14ac:dyDescent="0.25">
      <c r="A660" s="1">
        <v>44390</v>
      </c>
      <c r="B660" s="6">
        <v>93.54</v>
      </c>
      <c r="C660" s="6">
        <v>74.540000000000006</v>
      </c>
      <c r="D660" s="6">
        <v>69.540000000000006</v>
      </c>
      <c r="E660" s="6">
        <f t="shared" si="288"/>
        <v>56.953569755037336</v>
      </c>
      <c r="F660" s="6">
        <v>56.098052183095334</v>
      </c>
      <c r="G660" s="6">
        <v>97.54</v>
      </c>
      <c r="H660" s="6">
        <v>63.48</v>
      </c>
      <c r="I660" s="6">
        <v>51.75</v>
      </c>
      <c r="J660" s="6">
        <v>43.043124894276886</v>
      </c>
      <c r="K660" s="6">
        <f t="shared" si="289"/>
        <v>41.790000000000006</v>
      </c>
      <c r="L660" s="7">
        <f t="shared" si="283"/>
        <v>8.706875105723114</v>
      </c>
      <c r="M660" s="6">
        <f t="shared" si="284"/>
        <v>30.060000000000009</v>
      </c>
      <c r="N660" s="6">
        <f t="shared" si="285"/>
        <v>19</v>
      </c>
      <c r="O660" s="6">
        <f t="shared" si="286"/>
        <v>11.060000000000009</v>
      </c>
      <c r="P660" s="6">
        <f t="shared" si="305"/>
        <v>6.0600000000000094</v>
      </c>
      <c r="Q660" s="6">
        <f t="shared" si="290"/>
        <v>-6.5264302449626612</v>
      </c>
      <c r="R660" s="6">
        <f t="shared" si="291"/>
        <v>-7.3819478169046633</v>
      </c>
      <c r="S660" s="6">
        <f t="shared" si="306"/>
        <v>34.060000000000009</v>
      </c>
      <c r="T660" s="6">
        <f t="shared" si="292"/>
        <v>4</v>
      </c>
      <c r="U660" s="4" t="str">
        <f t="shared" si="293"/>
        <v>HIGHER</v>
      </c>
      <c r="V660" s="8">
        <v>1236.75</v>
      </c>
      <c r="W660" s="9">
        <f t="shared" si="294"/>
        <v>13.441947816904673</v>
      </c>
      <c r="X660" s="6">
        <f t="shared" si="295"/>
        <v>57.005237178981247</v>
      </c>
      <c r="Y660" s="6">
        <f t="shared" si="296"/>
        <v>12.534762821018759</v>
      </c>
      <c r="Z660" s="6">
        <f t="shared" si="297"/>
        <v>0.90718499588591328</v>
      </c>
      <c r="AA660" s="5">
        <f t="shared" si="298"/>
        <v>7</v>
      </c>
      <c r="AB660" s="5">
        <f t="shared" si="299"/>
        <v>2021</v>
      </c>
      <c r="AC660" s="5">
        <f t="shared" si="281"/>
        <v>29</v>
      </c>
      <c r="AF660" s="10">
        <v>96.12</v>
      </c>
      <c r="AG660" s="8">
        <f t="shared" si="300"/>
        <v>5392.1447758391241</v>
      </c>
      <c r="AL660" s="11">
        <f t="shared" si="287"/>
        <v>44390</v>
      </c>
      <c r="AM660" s="10">
        <v>1256.75</v>
      </c>
      <c r="AN660" s="6">
        <v>5.1622000000000003</v>
      </c>
      <c r="AO660" s="8">
        <f t="shared" si="301"/>
        <v>294.272435365337</v>
      </c>
      <c r="AS660" s="14">
        <f t="shared" si="282"/>
        <v>0.22411291460832758</v>
      </c>
      <c r="AT660" s="10">
        <v>367</v>
      </c>
      <c r="AU660" s="6">
        <v>14.17</v>
      </c>
      <c r="AV660" s="6">
        <f t="shared" ref="AV660:AV723" si="307">(((C660/100*11.7)+(AT660/2000*47))-(AU660))</f>
        <v>3.1756800000000016</v>
      </c>
      <c r="AW660" s="6">
        <f t="shared" si="302"/>
        <v>5.179796399999999</v>
      </c>
      <c r="AX660" s="6">
        <f t="shared" ref="AX660:AX723" si="308">AW660-AV660</f>
        <v>2.0041163999999974</v>
      </c>
      <c r="AY660" s="12">
        <f t="shared" si="303"/>
        <v>0.55927022159900419</v>
      </c>
      <c r="BB660" s="13">
        <f t="shared" si="304"/>
        <v>1643.323748</v>
      </c>
    </row>
    <row r="661" spans="1:54" x14ac:dyDescent="0.25">
      <c r="A661" s="1">
        <v>44391</v>
      </c>
      <c r="B661" s="6">
        <v>90.22</v>
      </c>
      <c r="C661" s="6">
        <v>75.22</v>
      </c>
      <c r="D661" s="6">
        <v>70.22</v>
      </c>
      <c r="E661" s="6">
        <f t="shared" si="288"/>
        <v>56.443740704116976</v>
      </c>
      <c r="F661" s="6">
        <v>56.302168807169672</v>
      </c>
      <c r="G661" s="6">
        <v>98.22</v>
      </c>
      <c r="H661" s="6">
        <v>63.75</v>
      </c>
      <c r="I661" s="6">
        <v>51.75</v>
      </c>
      <c r="J661" s="6">
        <v>43.447226166386699</v>
      </c>
      <c r="K661" s="6">
        <f t="shared" si="289"/>
        <v>38.47</v>
      </c>
      <c r="L661" s="7">
        <f t="shared" si="283"/>
        <v>8.3027738336133012</v>
      </c>
      <c r="M661" s="6">
        <f t="shared" si="284"/>
        <v>26.47</v>
      </c>
      <c r="N661" s="6">
        <f t="shared" si="285"/>
        <v>15</v>
      </c>
      <c r="O661" s="6">
        <f t="shared" si="286"/>
        <v>11.469999999999999</v>
      </c>
      <c r="P661" s="6">
        <f t="shared" si="305"/>
        <v>6.4699999999999989</v>
      </c>
      <c r="Q661" s="6">
        <f t="shared" si="290"/>
        <v>-7.3062592958830237</v>
      </c>
      <c r="R661" s="6">
        <f t="shared" si="291"/>
        <v>-7.4478311928303285</v>
      </c>
      <c r="S661" s="6">
        <f t="shared" si="306"/>
        <v>34.47</v>
      </c>
      <c r="T661" s="6">
        <f t="shared" si="292"/>
        <v>8</v>
      </c>
      <c r="U661" s="4" t="str">
        <f t="shared" si="293"/>
        <v>HIGHER</v>
      </c>
      <c r="V661" s="8">
        <v>1241.25</v>
      </c>
      <c r="W661" s="9">
        <f t="shared" si="294"/>
        <v>13.917831192830327</v>
      </c>
      <c r="X661" s="6">
        <f t="shared" si="295"/>
        <v>56.49494561879542</v>
      </c>
      <c r="Y661" s="6">
        <f t="shared" si="296"/>
        <v>13.725054381204579</v>
      </c>
      <c r="Z661" s="6">
        <f t="shared" si="297"/>
        <v>0.19277681162574822</v>
      </c>
      <c r="AA661" s="5">
        <f t="shared" si="298"/>
        <v>7</v>
      </c>
      <c r="AB661" s="5">
        <f t="shared" si="299"/>
        <v>2021</v>
      </c>
      <c r="AC661" s="5">
        <f t="shared" si="281"/>
        <v>29</v>
      </c>
      <c r="AF661" s="10">
        <v>96.15</v>
      </c>
      <c r="AG661" s="8">
        <f t="shared" si="300"/>
        <v>5413.4535308093637</v>
      </c>
      <c r="AL661" s="11">
        <f t="shared" si="287"/>
        <v>44391</v>
      </c>
      <c r="AM661" s="10">
        <v>1245.5</v>
      </c>
      <c r="AN661" s="6">
        <v>5.0705999999999998</v>
      </c>
      <c r="AO661" s="8">
        <f t="shared" si="301"/>
        <v>286.46327125466405</v>
      </c>
      <c r="AS661" s="14">
        <f t="shared" si="282"/>
        <v>0.22287569060773468</v>
      </c>
      <c r="AT661" s="10">
        <v>379</v>
      </c>
      <c r="AU661" s="6">
        <v>14.48</v>
      </c>
      <c r="AV661" s="6">
        <f t="shared" si="307"/>
        <v>3.2272399999999983</v>
      </c>
      <c r="AW661" s="6">
        <f t="shared" si="302"/>
        <v>4.7711251999999966</v>
      </c>
      <c r="AX661" s="6">
        <f t="shared" si="308"/>
        <v>1.5438851999999983</v>
      </c>
      <c r="AY661" s="12">
        <f t="shared" si="303"/>
        <v>0.54237025131742289</v>
      </c>
      <c r="BB661" s="13">
        <f t="shared" si="304"/>
        <v>1658.3151639999999</v>
      </c>
    </row>
    <row r="662" spans="1:54" x14ac:dyDescent="0.25">
      <c r="A662" s="1">
        <v>44392</v>
      </c>
      <c r="B662" s="6">
        <v>91.31</v>
      </c>
      <c r="C662" s="6">
        <v>76.31</v>
      </c>
      <c r="D662" s="6">
        <v>71.31</v>
      </c>
      <c r="E662" s="6">
        <f t="shared" si="288"/>
        <v>56.692990462344703</v>
      </c>
      <c r="F662" s="6">
        <v>55.247566249452298</v>
      </c>
      <c r="G662" s="6">
        <v>99.31</v>
      </c>
      <c r="H662" s="6">
        <v>64.489999999999995</v>
      </c>
      <c r="I662" s="6">
        <v>51.75</v>
      </c>
      <c r="J662" s="6">
        <v>44.884170767647625</v>
      </c>
      <c r="K662" s="6">
        <f t="shared" si="289"/>
        <v>39.56</v>
      </c>
      <c r="L662" s="7">
        <f t="shared" si="283"/>
        <v>6.8658292323523753</v>
      </c>
      <c r="M662" s="6">
        <f t="shared" si="284"/>
        <v>26.820000000000007</v>
      </c>
      <c r="N662" s="6">
        <f t="shared" si="285"/>
        <v>15</v>
      </c>
      <c r="O662" s="6">
        <f t="shared" si="286"/>
        <v>11.820000000000007</v>
      </c>
      <c r="P662" s="6">
        <f t="shared" si="305"/>
        <v>6.8200000000000074</v>
      </c>
      <c r="Q662" s="6">
        <f t="shared" si="290"/>
        <v>-7.7970095376552919</v>
      </c>
      <c r="R662" s="6">
        <f t="shared" si="291"/>
        <v>-9.242433750547697</v>
      </c>
      <c r="S662" s="6">
        <f t="shared" si="306"/>
        <v>34.820000000000007</v>
      </c>
      <c r="T662" s="6">
        <f t="shared" si="292"/>
        <v>8</v>
      </c>
      <c r="U662" s="4" t="str">
        <f t="shared" si="293"/>
        <v>HIGHER</v>
      </c>
      <c r="V662" s="8">
        <v>1218</v>
      </c>
      <c r="W662" s="9">
        <f t="shared" si="294"/>
        <v>16.062433750547704</v>
      </c>
      <c r="X662" s="6">
        <f t="shared" si="295"/>
        <v>56.744421492664046</v>
      </c>
      <c r="Y662" s="6">
        <f t="shared" si="296"/>
        <v>14.565578507335957</v>
      </c>
      <c r="Z662" s="6">
        <f t="shared" si="297"/>
        <v>1.4968552432117477</v>
      </c>
      <c r="AA662" s="5">
        <f t="shared" si="298"/>
        <v>7</v>
      </c>
      <c r="AB662" s="5">
        <f t="shared" si="299"/>
        <v>2021</v>
      </c>
      <c r="AC662" s="5">
        <f t="shared" si="281"/>
        <v>29</v>
      </c>
      <c r="AF662" s="10">
        <v>96.18</v>
      </c>
      <c r="AG662" s="8">
        <f t="shared" si="300"/>
        <v>5313.7109218723217</v>
      </c>
      <c r="AL662" s="11">
        <f t="shared" si="287"/>
        <v>44392</v>
      </c>
      <c r="AM662" s="10">
        <v>1251</v>
      </c>
      <c r="AN662" s="6">
        <v>5.1100000000000003</v>
      </c>
      <c r="AO662" s="8">
        <f t="shared" si="301"/>
        <v>289.96399382751332</v>
      </c>
      <c r="AS662" s="14">
        <f t="shared" si="282"/>
        <v>0.22448235294117658</v>
      </c>
      <c r="AT662" s="10">
        <v>373</v>
      </c>
      <c r="AU662" s="6">
        <v>14.45</v>
      </c>
      <c r="AV662" s="6">
        <f t="shared" si="307"/>
        <v>3.2437700000000014</v>
      </c>
      <c r="AW662" s="6">
        <f t="shared" si="302"/>
        <v>4.7851046000000004</v>
      </c>
      <c r="AX662" s="6">
        <f t="shared" si="308"/>
        <v>1.541334599999999</v>
      </c>
      <c r="AY662" s="12">
        <f t="shared" si="303"/>
        <v>0.54930311788354746</v>
      </c>
      <c r="BB662" s="13">
        <f t="shared" si="304"/>
        <v>1682.3455220000001</v>
      </c>
    </row>
    <row r="663" spans="1:54" x14ac:dyDescent="0.25">
      <c r="A663" s="1">
        <v>44393</v>
      </c>
      <c r="B663" s="6">
        <v>92.31</v>
      </c>
      <c r="C663" s="6">
        <v>77.31</v>
      </c>
      <c r="D663" s="6">
        <v>72.31</v>
      </c>
      <c r="E663" s="6">
        <f t="shared" si="288"/>
        <v>60.873588679891711</v>
      </c>
      <c r="F663" s="6">
        <v>58.728888671164491</v>
      </c>
      <c r="G663" s="6">
        <v>100.31</v>
      </c>
      <c r="H663" s="6">
        <v>65.22</v>
      </c>
      <c r="I663" s="6">
        <v>54.25</v>
      </c>
      <c r="J663" s="6">
        <v>44.539829070652715</v>
      </c>
      <c r="K663" s="6">
        <f t="shared" si="289"/>
        <v>38.06</v>
      </c>
      <c r="L663" s="7">
        <f t="shared" si="283"/>
        <v>9.7101709293472851</v>
      </c>
      <c r="M663" s="6">
        <f t="shared" si="284"/>
        <v>27.090000000000003</v>
      </c>
      <c r="N663" s="6">
        <f t="shared" si="285"/>
        <v>15</v>
      </c>
      <c r="O663" s="6">
        <f t="shared" si="286"/>
        <v>12.090000000000003</v>
      </c>
      <c r="P663" s="6">
        <f t="shared" si="305"/>
        <v>7.0900000000000034</v>
      </c>
      <c r="Q663" s="6">
        <f t="shared" si="290"/>
        <v>-4.3464113201082881</v>
      </c>
      <c r="R663" s="6">
        <f t="shared" si="291"/>
        <v>-6.4911113288355082</v>
      </c>
      <c r="S663" s="6">
        <f t="shared" si="306"/>
        <v>35.090000000000003</v>
      </c>
      <c r="T663" s="6">
        <f t="shared" si="292"/>
        <v>8</v>
      </c>
      <c r="U663" s="4" t="str">
        <f t="shared" si="293"/>
        <v>HIGHER</v>
      </c>
      <c r="V663" s="8">
        <v>1294.75</v>
      </c>
      <c r="W663" s="9">
        <f t="shared" si="294"/>
        <v>13.581111328835512</v>
      </c>
      <c r="X663" s="6">
        <f t="shared" si="295"/>
        <v>60.928812286187835</v>
      </c>
      <c r="Y663" s="6">
        <f t="shared" si="296"/>
        <v>11.381187713812167</v>
      </c>
      <c r="Z663" s="6">
        <f t="shared" si="297"/>
        <v>2.1999236150233443</v>
      </c>
      <c r="AA663" s="5">
        <f t="shared" si="298"/>
        <v>7</v>
      </c>
      <c r="AB663" s="5">
        <f t="shared" si="299"/>
        <v>2021</v>
      </c>
      <c r="AC663" s="5">
        <f t="shared" si="281"/>
        <v>29</v>
      </c>
      <c r="AF663" s="10">
        <v>96.21</v>
      </c>
      <c r="AG663" s="8">
        <f t="shared" si="300"/>
        <v>5650.3063790527358</v>
      </c>
      <c r="AL663" s="11">
        <f t="shared" si="287"/>
        <v>44393</v>
      </c>
      <c r="AM663" s="10">
        <v>1343.25</v>
      </c>
      <c r="AN663" s="6">
        <v>5.1147</v>
      </c>
      <c r="AO663" s="8">
        <f t="shared" si="301"/>
        <v>311.63259620016498</v>
      </c>
      <c r="AS663" s="14">
        <f t="shared" si="282"/>
        <v>0.22242759094028811</v>
      </c>
      <c r="AT663" s="10">
        <v>373</v>
      </c>
      <c r="AU663" s="6">
        <v>14.57</v>
      </c>
      <c r="AV663" s="6">
        <f t="shared" si="307"/>
        <v>3.2407699999999977</v>
      </c>
      <c r="AW663" s="6">
        <f t="shared" si="302"/>
        <v>4.7797646</v>
      </c>
      <c r="AX663" s="6">
        <f t="shared" si="308"/>
        <v>1.5389946000000023</v>
      </c>
      <c r="AY663" s="12">
        <f t="shared" si="303"/>
        <v>0.55199820911724917</v>
      </c>
      <c r="BB663" s="13">
        <f t="shared" si="304"/>
        <v>1704.3917220000001</v>
      </c>
    </row>
    <row r="664" spans="1:54" x14ac:dyDescent="0.25">
      <c r="A664" s="1">
        <v>44396</v>
      </c>
      <c r="B664" s="6">
        <v>90.69</v>
      </c>
      <c r="C664" s="6">
        <v>74.69</v>
      </c>
      <c r="D664" s="6">
        <v>68.69</v>
      </c>
      <c r="E664" s="6">
        <f t="shared" si="288"/>
        <v>57.927909719018487</v>
      </c>
      <c r="F664" s="6">
        <v>57.98046104955862</v>
      </c>
      <c r="G664" s="6">
        <v>98.69</v>
      </c>
      <c r="H664" s="6">
        <v>63.08</v>
      </c>
      <c r="I664" s="6">
        <v>54.75</v>
      </c>
      <c r="J664" s="6">
        <v>44.531996778151608</v>
      </c>
      <c r="K664" s="6">
        <f t="shared" si="289"/>
        <v>35.94</v>
      </c>
      <c r="L664" s="7">
        <f t="shared" si="283"/>
        <v>10.218003221848392</v>
      </c>
      <c r="M664" s="6">
        <f t="shared" si="284"/>
        <v>27.61</v>
      </c>
      <c r="N664" s="6">
        <f t="shared" si="285"/>
        <v>16</v>
      </c>
      <c r="O664" s="6">
        <f t="shared" si="286"/>
        <v>11.61</v>
      </c>
      <c r="P664" s="6">
        <f t="shared" si="305"/>
        <v>5.6099999999999994</v>
      </c>
      <c r="Q664" s="6">
        <f t="shared" si="290"/>
        <v>-5.1520902809815112</v>
      </c>
      <c r="R664" s="6">
        <f t="shared" si="291"/>
        <v>-5.0995389504413779</v>
      </c>
      <c r="S664" s="6">
        <f t="shared" si="306"/>
        <v>35.61</v>
      </c>
      <c r="T664" s="6">
        <f t="shared" si="292"/>
        <v>8</v>
      </c>
      <c r="U664" s="4" t="str">
        <f t="shared" si="293"/>
        <v>HIGHER</v>
      </c>
      <c r="V664" s="8">
        <v>1278.25</v>
      </c>
      <c r="W664" s="9">
        <f t="shared" si="294"/>
        <v>10.709538950441377</v>
      </c>
      <c r="X664" s="6">
        <f t="shared" si="295"/>
        <v>57.980461049558606</v>
      </c>
      <c r="Y664" s="6">
        <f t="shared" si="296"/>
        <v>10.709538950441392</v>
      </c>
      <c r="Z664" s="6">
        <f t="shared" si="297"/>
        <v>-1.4210854715202004E-14</v>
      </c>
      <c r="AA664" s="5">
        <f t="shared" si="298"/>
        <v>7</v>
      </c>
      <c r="AB664" s="5">
        <f t="shared" si="299"/>
        <v>2021</v>
      </c>
      <c r="AC664" s="5">
        <f t="shared" ref="AC664:AC727" si="309">WEEKNUM(A664)</f>
        <v>30</v>
      </c>
      <c r="AF664" s="10">
        <v>96.3</v>
      </c>
      <c r="AG664" s="8">
        <f t="shared" si="300"/>
        <v>5583.5183990724945</v>
      </c>
      <c r="AL664" s="11">
        <f t="shared" si="287"/>
        <v>44396</v>
      </c>
      <c r="AM664" s="10">
        <v>1278.25</v>
      </c>
      <c r="AN664" s="6">
        <v>5.2519</v>
      </c>
      <c r="AO664" s="8">
        <f t="shared" si="301"/>
        <v>304.50758338617686</v>
      </c>
      <c r="AS664" s="14">
        <f t="shared" si="282"/>
        <v>0.21914195804195802</v>
      </c>
      <c r="AT664" s="10">
        <v>370</v>
      </c>
      <c r="AU664" s="6">
        <v>14.3</v>
      </c>
      <c r="AV664" s="6">
        <f t="shared" si="307"/>
        <v>3.1337299999999999</v>
      </c>
      <c r="AW664" s="6">
        <f t="shared" si="302"/>
        <v>4.7935154000000004</v>
      </c>
      <c r="AX664" s="6">
        <f t="shared" si="308"/>
        <v>1.6597854000000005</v>
      </c>
      <c r="AY664" s="12">
        <f t="shared" si="303"/>
        <v>0.54961558045202119</v>
      </c>
      <c r="BB664" s="13">
        <f t="shared" si="304"/>
        <v>1646.6306779999998</v>
      </c>
    </row>
    <row r="665" spans="1:54" x14ac:dyDescent="0.25">
      <c r="A665" s="1">
        <v>44397</v>
      </c>
      <c r="B665" s="6">
        <v>91.02</v>
      </c>
      <c r="C665" s="6">
        <v>74.02</v>
      </c>
      <c r="D665" s="6">
        <v>69.02</v>
      </c>
      <c r="E665" s="6">
        <f t="shared" si="288"/>
        <v>60.159828008603199</v>
      </c>
      <c r="F665" s="6">
        <v>58.263956360772958</v>
      </c>
      <c r="G665" s="6">
        <v>99.02</v>
      </c>
      <c r="H665" s="6">
        <v>63.93</v>
      </c>
      <c r="I665" s="6">
        <v>54.75</v>
      </c>
      <c r="J665" s="6">
        <v>0</v>
      </c>
      <c r="K665" s="6">
        <f t="shared" si="289"/>
        <v>36.269999999999996</v>
      </c>
      <c r="L665" s="7">
        <f t="shared" si="283"/>
        <v>54.75</v>
      </c>
      <c r="M665" s="6">
        <f t="shared" si="284"/>
        <v>27.089999999999996</v>
      </c>
      <c r="N665" s="6">
        <f t="shared" si="285"/>
        <v>17</v>
      </c>
      <c r="O665" s="6">
        <f t="shared" si="286"/>
        <v>10.089999999999996</v>
      </c>
      <c r="P665" s="6">
        <f t="shared" si="305"/>
        <v>5.0899999999999963</v>
      </c>
      <c r="Q665" s="6">
        <f t="shared" si="290"/>
        <v>-3.7701719913968006</v>
      </c>
      <c r="R665" s="6">
        <f t="shared" si="291"/>
        <v>-5.6660436392270412</v>
      </c>
      <c r="S665" s="6">
        <f t="shared" si="306"/>
        <v>35.089999999999996</v>
      </c>
      <c r="T665" s="6">
        <f t="shared" si="292"/>
        <v>8</v>
      </c>
      <c r="U665" s="4" t="str">
        <f t="shared" si="293"/>
        <v>HIGHER</v>
      </c>
      <c r="V665" s="8">
        <v>1284.5</v>
      </c>
      <c r="W665" s="9">
        <f t="shared" si="294"/>
        <v>10.756043639227038</v>
      </c>
      <c r="X665" s="6">
        <f t="shared" si="295"/>
        <v>60.21440410192767</v>
      </c>
      <c r="Y665" s="6">
        <f t="shared" si="296"/>
        <v>8.8055958980723261</v>
      </c>
      <c r="Z665" s="6">
        <f t="shared" si="297"/>
        <v>1.9504477411547114</v>
      </c>
      <c r="AA665" s="5">
        <f t="shared" si="298"/>
        <v>7</v>
      </c>
      <c r="AB665" s="5">
        <f t="shared" si="299"/>
        <v>2021</v>
      </c>
      <c r="AC665" s="5">
        <f t="shared" si="309"/>
        <v>30</v>
      </c>
      <c r="AF665" s="10">
        <v>96.33</v>
      </c>
      <c r="AG665" s="8">
        <f t="shared" si="300"/>
        <v>5612.5669162332588</v>
      </c>
      <c r="AL665" s="11">
        <f t="shared" si="287"/>
        <v>44397</v>
      </c>
      <c r="AM665" s="10">
        <v>1327.5</v>
      </c>
      <c r="AN665" s="6">
        <v>5.2205000000000004</v>
      </c>
      <c r="AO665" s="8">
        <f t="shared" si="301"/>
        <v>314.34929661411348</v>
      </c>
      <c r="AS665" s="14">
        <f t="shared" si="282"/>
        <v>0.20332462173315</v>
      </c>
      <c r="AT665" s="10">
        <v>376</v>
      </c>
      <c r="AU665" s="6">
        <v>14.54</v>
      </c>
      <c r="AV665" s="6">
        <f t="shared" si="307"/>
        <v>2.9563400000000009</v>
      </c>
      <c r="AW665" s="6">
        <f t="shared" si="302"/>
        <v>4.7323531999999986</v>
      </c>
      <c r="AX665" s="6">
        <f t="shared" si="308"/>
        <v>1.7760131999999977</v>
      </c>
      <c r="AY665" s="12">
        <f t="shared" si="303"/>
        <v>0.54653087911219411</v>
      </c>
      <c r="BB665" s="13">
        <f t="shared" si="304"/>
        <v>1631.8597239999999</v>
      </c>
    </row>
    <row r="666" spans="1:54" x14ac:dyDescent="0.25">
      <c r="A666" s="1">
        <v>44398</v>
      </c>
      <c r="B666" s="6">
        <v>89.46</v>
      </c>
      <c r="C666" s="6">
        <v>71.459999999999994</v>
      </c>
      <c r="D666" s="6">
        <v>67.459999999999994</v>
      </c>
      <c r="E666" s="6">
        <f t="shared" si="288"/>
        <v>58.369761563149467</v>
      </c>
      <c r="F666" s="6">
        <v>56.767101117561204</v>
      </c>
      <c r="G666" s="6">
        <v>97.46</v>
      </c>
      <c r="H666" s="6">
        <v>62.78</v>
      </c>
      <c r="I666" s="6">
        <v>54.75</v>
      </c>
      <c r="J666" s="6">
        <v>44.447775507649197</v>
      </c>
      <c r="K666" s="6">
        <f t="shared" si="289"/>
        <v>34.709999999999994</v>
      </c>
      <c r="L666" s="7">
        <f t="shared" si="283"/>
        <v>10.302224492350803</v>
      </c>
      <c r="M666" s="6">
        <f t="shared" si="284"/>
        <v>26.679999999999993</v>
      </c>
      <c r="N666" s="6">
        <f t="shared" si="285"/>
        <v>18</v>
      </c>
      <c r="O666" s="6">
        <f t="shared" si="286"/>
        <v>8.6799999999999926</v>
      </c>
      <c r="P666" s="6">
        <f t="shared" si="305"/>
        <v>4.6799999999999926</v>
      </c>
      <c r="Q666" s="6">
        <f t="shared" si="290"/>
        <v>-4.4102384368505341</v>
      </c>
      <c r="R666" s="6">
        <f t="shared" si="291"/>
        <v>-6.0128988824387974</v>
      </c>
      <c r="S666" s="6">
        <f t="shared" si="306"/>
        <v>34.679999999999993</v>
      </c>
      <c r="T666" s="6">
        <f t="shared" si="292"/>
        <v>8</v>
      </c>
      <c r="U666" s="4" t="str">
        <f t="shared" si="293"/>
        <v>HIGHER</v>
      </c>
      <c r="V666" s="8">
        <v>1251.5</v>
      </c>
      <c r="W666" s="9">
        <f t="shared" si="294"/>
        <v>10.69289888243879</v>
      </c>
      <c r="X666" s="6">
        <f t="shared" si="295"/>
        <v>58.422713735052987</v>
      </c>
      <c r="Y666" s="6">
        <f t="shared" si="296"/>
        <v>9.0372862649470065</v>
      </c>
      <c r="Z666" s="6">
        <f t="shared" si="297"/>
        <v>1.6556126174917836</v>
      </c>
      <c r="AA666" s="5">
        <f t="shared" si="298"/>
        <v>7</v>
      </c>
      <c r="AB666" s="5">
        <f t="shared" si="299"/>
        <v>2021</v>
      </c>
      <c r="AC666" s="5">
        <f t="shared" si="309"/>
        <v>30</v>
      </c>
      <c r="AF666" s="10">
        <v>96.36</v>
      </c>
      <c r="AG666" s="8">
        <f t="shared" si="300"/>
        <v>5470.0778636881969</v>
      </c>
      <c r="AL666" s="11">
        <f t="shared" si="287"/>
        <v>44398</v>
      </c>
      <c r="AM666" s="10">
        <v>1288</v>
      </c>
      <c r="AN666" s="6">
        <v>5.1874000000000002</v>
      </c>
      <c r="AO666" s="8">
        <f t="shared" si="301"/>
        <v>303.06198522921392</v>
      </c>
      <c r="AS666" s="14">
        <f t="shared" si="282"/>
        <v>0.188372508591065</v>
      </c>
      <c r="AT666" s="10">
        <v>380</v>
      </c>
      <c r="AU666" s="6">
        <v>14.55</v>
      </c>
      <c r="AV666" s="6">
        <f t="shared" si="307"/>
        <v>2.7408199999999958</v>
      </c>
      <c r="AW666" s="6">
        <f t="shared" si="302"/>
        <v>4.6374835999999995</v>
      </c>
      <c r="AX666" s="6">
        <f t="shared" si="308"/>
        <v>1.8966636000000037</v>
      </c>
      <c r="AY666" s="12">
        <f t="shared" si="303"/>
        <v>0.53961525652142972</v>
      </c>
      <c r="BB666" s="13">
        <f t="shared" si="304"/>
        <v>1575.4214519999998</v>
      </c>
    </row>
    <row r="667" spans="1:54" x14ac:dyDescent="0.25">
      <c r="A667" s="1">
        <v>44399</v>
      </c>
      <c r="B667" s="6">
        <v>89</v>
      </c>
      <c r="C667" s="6">
        <v>71</v>
      </c>
      <c r="D667" s="6">
        <v>67</v>
      </c>
      <c r="E667" s="6">
        <f t="shared" si="288"/>
        <v>58.347102494219669</v>
      </c>
      <c r="F667" s="6">
        <v>56.597003930832592</v>
      </c>
      <c r="G667" s="6">
        <v>97</v>
      </c>
      <c r="H667" s="6">
        <v>61.96</v>
      </c>
      <c r="I667" s="6">
        <v>54.75</v>
      </c>
      <c r="J667" s="6">
        <v>44.193437025687231</v>
      </c>
      <c r="K667" s="6">
        <f t="shared" si="289"/>
        <v>34.25</v>
      </c>
      <c r="L667" s="7">
        <f t="shared" si="283"/>
        <v>10.556562974312769</v>
      </c>
      <c r="M667" s="6">
        <f t="shared" si="284"/>
        <v>27.04</v>
      </c>
      <c r="N667" s="6">
        <f t="shared" si="285"/>
        <v>18</v>
      </c>
      <c r="O667" s="6">
        <f t="shared" si="286"/>
        <v>9.0399999999999991</v>
      </c>
      <c r="P667" s="6">
        <f t="shared" si="305"/>
        <v>5.0399999999999991</v>
      </c>
      <c r="Q667" s="6">
        <f t="shared" si="290"/>
        <v>-3.6128975057803316</v>
      </c>
      <c r="R667" s="6">
        <f t="shared" si="291"/>
        <v>-5.3629960691674086</v>
      </c>
      <c r="S667" s="6">
        <f t="shared" si="306"/>
        <v>35.04</v>
      </c>
      <c r="T667" s="6">
        <f t="shared" si="292"/>
        <v>8</v>
      </c>
      <c r="U667" s="4" t="str">
        <f t="shared" si="293"/>
        <v>HIGHER</v>
      </c>
      <c r="V667" s="8">
        <v>1247.75</v>
      </c>
      <c r="W667" s="9">
        <f t="shared" si="294"/>
        <v>10.402996069167408</v>
      </c>
      <c r="X667" s="6">
        <f t="shared" si="295"/>
        <v>58.400034110155843</v>
      </c>
      <c r="Y667" s="6">
        <f t="shared" si="296"/>
        <v>8.5999658898441567</v>
      </c>
      <c r="Z667" s="6">
        <f t="shared" si="297"/>
        <v>1.803030179323251</v>
      </c>
      <c r="AA667" s="5">
        <f t="shared" si="298"/>
        <v>7</v>
      </c>
      <c r="AB667" s="5">
        <f t="shared" si="299"/>
        <v>2021</v>
      </c>
      <c r="AC667" s="5">
        <f t="shared" si="309"/>
        <v>30</v>
      </c>
      <c r="AF667" s="10">
        <v>96.4</v>
      </c>
      <c r="AG667" s="8">
        <f t="shared" si="300"/>
        <v>5455.9511789322623</v>
      </c>
      <c r="AL667" s="11">
        <f t="shared" si="287"/>
        <v>44399</v>
      </c>
      <c r="AM667" s="10">
        <v>1287.5</v>
      </c>
      <c r="AN667" s="6">
        <v>5.2003000000000004</v>
      </c>
      <c r="AO667" s="8">
        <f t="shared" si="301"/>
        <v>303.69769738304348</v>
      </c>
      <c r="AS667" s="14">
        <f t="shared" si="282"/>
        <v>0.19639103013314635</v>
      </c>
      <c r="AT667" s="10">
        <v>373</v>
      </c>
      <c r="AU667" s="6">
        <v>14.27</v>
      </c>
      <c r="AV667" s="6">
        <f t="shared" si="307"/>
        <v>2.8024999999999984</v>
      </c>
      <c r="AW667" s="6">
        <f t="shared" si="302"/>
        <v>4.7002399999999973</v>
      </c>
      <c r="AX667" s="6">
        <f t="shared" si="308"/>
        <v>1.8977399999999989</v>
      </c>
      <c r="AY667" s="12">
        <f t="shared" si="303"/>
        <v>0.54295174283703107</v>
      </c>
      <c r="BB667" s="13">
        <f t="shared" si="304"/>
        <v>1565.2801999999999</v>
      </c>
    </row>
    <row r="668" spans="1:54" x14ac:dyDescent="0.25">
      <c r="A668" s="1">
        <v>44400</v>
      </c>
      <c r="B668" s="6">
        <v>91.16</v>
      </c>
      <c r="C668" s="6">
        <v>72.16</v>
      </c>
      <c r="D668" s="6">
        <v>67.66</v>
      </c>
      <c r="E668" s="6">
        <f t="shared" si="288"/>
        <v>59.298783389271023</v>
      </c>
      <c r="F668" s="6">
        <v>57.799024050381433</v>
      </c>
      <c r="G668" s="6">
        <v>97.66</v>
      </c>
      <c r="H668" s="6">
        <v>63.23</v>
      </c>
      <c r="I668" s="6">
        <v>55.5</v>
      </c>
      <c r="J668" s="6">
        <v>45.681327307628088</v>
      </c>
      <c r="K668" s="6">
        <f t="shared" si="289"/>
        <v>35.659999999999997</v>
      </c>
      <c r="L668" s="7">
        <f t="shared" si="283"/>
        <v>9.8186726923719121</v>
      </c>
      <c r="M668" s="6">
        <f t="shared" si="284"/>
        <v>27.93</v>
      </c>
      <c r="N668" s="6">
        <f t="shared" si="285"/>
        <v>19</v>
      </c>
      <c r="O668" s="6">
        <f t="shared" si="286"/>
        <v>8.93</v>
      </c>
      <c r="P668" s="6">
        <f t="shared" si="305"/>
        <v>4.43</v>
      </c>
      <c r="Q668" s="6">
        <f t="shared" si="290"/>
        <v>-3.9312166107289741</v>
      </c>
      <c r="R668" s="6">
        <f t="shared" si="291"/>
        <v>-5.4309759496185634</v>
      </c>
      <c r="S668" s="6">
        <f t="shared" si="306"/>
        <v>34.43</v>
      </c>
      <c r="T668" s="6">
        <f t="shared" si="292"/>
        <v>6.5</v>
      </c>
      <c r="U668" s="4" t="str">
        <f t="shared" si="293"/>
        <v>HIGHER</v>
      </c>
      <c r="V668" s="8">
        <v>1274.25</v>
      </c>
      <c r="W668" s="9">
        <f t="shared" si="294"/>
        <v>9.8609759496185632</v>
      </c>
      <c r="X668" s="6">
        <f t="shared" si="295"/>
        <v>59.352578355836052</v>
      </c>
      <c r="Y668" s="6">
        <f t="shared" si="296"/>
        <v>8.307421644163945</v>
      </c>
      <c r="Z668" s="6">
        <f t="shared" si="297"/>
        <v>1.5535543054546181</v>
      </c>
      <c r="AA668" s="5">
        <f t="shared" si="298"/>
        <v>7</v>
      </c>
      <c r="AB668" s="5">
        <f t="shared" si="299"/>
        <v>2021</v>
      </c>
      <c r="AC668" s="5">
        <f t="shared" si="309"/>
        <v>30</v>
      </c>
      <c r="AF668" s="10">
        <v>96.218000000000004</v>
      </c>
      <c r="AG668" s="8">
        <f t="shared" si="300"/>
        <v>5561.3064960796</v>
      </c>
      <c r="AL668" s="11">
        <f t="shared" si="287"/>
        <v>44400</v>
      </c>
      <c r="AM668" s="10">
        <v>1308.5</v>
      </c>
      <c r="AN668" s="6">
        <v>5.2005999999999997</v>
      </c>
      <c r="AO668" s="8">
        <f t="shared" si="301"/>
        <v>308.66901899736104</v>
      </c>
      <c r="AS668" s="14">
        <f t="shared" si="282"/>
        <v>0.19948623853211009</v>
      </c>
      <c r="AT668" s="10">
        <v>364</v>
      </c>
      <c r="AU668" s="6">
        <v>14.17</v>
      </c>
      <c r="AV668" s="6">
        <f t="shared" si="307"/>
        <v>2.8267199999999999</v>
      </c>
      <c r="AW668" s="6">
        <f t="shared" si="302"/>
        <v>4.8364056000000009</v>
      </c>
      <c r="AX668" s="6">
        <f t="shared" si="308"/>
        <v>2.009685600000001</v>
      </c>
      <c r="AY668" s="12">
        <f t="shared" si="303"/>
        <v>0.55493628419144503</v>
      </c>
      <c r="BB668" s="13">
        <f t="shared" si="304"/>
        <v>1590.8537919999999</v>
      </c>
    </row>
    <row r="669" spans="1:54" x14ac:dyDescent="0.25">
      <c r="A669" s="1">
        <v>44403</v>
      </c>
      <c r="B669" s="6">
        <v>91.93</v>
      </c>
      <c r="C669" s="6">
        <v>72.930000000000007</v>
      </c>
      <c r="D669" s="6">
        <v>68.430000000000007</v>
      </c>
      <c r="E669" s="6">
        <f t="shared" si="288"/>
        <v>59.083522234437979</v>
      </c>
      <c r="F669" s="6">
        <v>58.093859174044347</v>
      </c>
      <c r="G669" s="6">
        <v>98.43</v>
      </c>
      <c r="H669" s="6">
        <v>64.069999999999993</v>
      </c>
      <c r="I669" s="6">
        <v>57.25</v>
      </c>
      <c r="J669" s="6">
        <v>47.010626737161417</v>
      </c>
      <c r="K669" s="6">
        <f t="shared" si="289"/>
        <v>34.680000000000007</v>
      </c>
      <c r="L669" s="7">
        <f t="shared" si="283"/>
        <v>10.239373262838583</v>
      </c>
      <c r="M669" s="6">
        <f t="shared" si="284"/>
        <v>27.860000000000014</v>
      </c>
      <c r="N669" s="6">
        <f t="shared" si="285"/>
        <v>19</v>
      </c>
      <c r="O669" s="6">
        <f t="shared" si="286"/>
        <v>8.8600000000000136</v>
      </c>
      <c r="P669" s="6">
        <f t="shared" si="305"/>
        <v>4.3600000000000136</v>
      </c>
      <c r="Q669" s="6">
        <f t="shared" si="290"/>
        <v>-4.9864777655620145</v>
      </c>
      <c r="R669" s="6">
        <f t="shared" si="291"/>
        <v>-5.9761408259556461</v>
      </c>
      <c r="S669" s="6">
        <f t="shared" si="306"/>
        <v>34.360000000000014</v>
      </c>
      <c r="T669" s="6">
        <f t="shared" si="292"/>
        <v>6.5</v>
      </c>
      <c r="U669" s="4" t="str">
        <f t="shared" si="293"/>
        <v>HIGHER</v>
      </c>
      <c r="V669" s="8">
        <v>1280.75</v>
      </c>
      <c r="W669" s="9">
        <f t="shared" si="294"/>
        <v>10.33614082595566</v>
      </c>
      <c r="X669" s="6">
        <f t="shared" si="295"/>
        <v>59.137121919313145</v>
      </c>
      <c r="Y669" s="6">
        <f t="shared" si="296"/>
        <v>9.2928780806868616</v>
      </c>
      <c r="Z669" s="6">
        <f t="shared" si="297"/>
        <v>1.0432627452687981</v>
      </c>
      <c r="AA669" s="5">
        <f t="shared" si="298"/>
        <v>7</v>
      </c>
      <c r="AB669" s="5">
        <f t="shared" si="299"/>
        <v>2021</v>
      </c>
      <c r="AC669" s="5">
        <f t="shared" si="309"/>
        <v>31</v>
      </c>
      <c r="AF669" s="10">
        <v>96.53</v>
      </c>
      <c r="AG669" s="8">
        <f t="shared" si="300"/>
        <v>5607.8002260705016</v>
      </c>
      <c r="AL669" s="11">
        <f t="shared" si="287"/>
        <v>44403</v>
      </c>
      <c r="AM669" s="10">
        <v>1303.75</v>
      </c>
      <c r="AN669" s="6">
        <v>5.1760999999999999</v>
      </c>
      <c r="AO669" s="8">
        <f t="shared" si="301"/>
        <v>306.09965676655679</v>
      </c>
      <c r="AS669" s="14">
        <f t="shared" si="282"/>
        <v>0.18405437026841021</v>
      </c>
      <c r="AT669" s="10">
        <v>369</v>
      </c>
      <c r="AU669" s="6">
        <v>14.53</v>
      </c>
      <c r="AV669" s="6">
        <f t="shared" si="307"/>
        <v>2.6743100000000002</v>
      </c>
      <c r="AW669" s="6">
        <f t="shared" si="302"/>
        <v>4.6821938000000021</v>
      </c>
      <c r="AX669" s="6">
        <f t="shared" si="308"/>
        <v>2.0078838000000019</v>
      </c>
      <c r="AY669" s="12">
        <f t="shared" si="303"/>
        <v>0.55364381378585092</v>
      </c>
      <c r="BB669" s="13">
        <f t="shared" si="304"/>
        <v>1607.8293660000002</v>
      </c>
    </row>
    <row r="670" spans="1:54" x14ac:dyDescent="0.25">
      <c r="A670" s="1">
        <v>44404</v>
      </c>
      <c r="B670" s="6">
        <v>93.26</v>
      </c>
      <c r="C670" s="6">
        <v>72.760000000000005</v>
      </c>
      <c r="D670" s="6">
        <v>68.260000000000005</v>
      </c>
      <c r="E670" s="6">
        <f t="shared" si="288"/>
        <v>60.545032180409699</v>
      </c>
      <c r="F670" s="6">
        <v>58.604150734230174</v>
      </c>
      <c r="G670" s="6">
        <v>96.26</v>
      </c>
      <c r="H670" s="6">
        <v>62.91</v>
      </c>
      <c r="I670" s="6">
        <v>58.125</v>
      </c>
      <c r="J670" s="6">
        <v>47.487558761124248</v>
      </c>
      <c r="K670" s="6">
        <f t="shared" si="289"/>
        <v>35.135000000000005</v>
      </c>
      <c r="L670" s="7">
        <f t="shared" si="283"/>
        <v>10.637441238875752</v>
      </c>
      <c r="M670" s="6">
        <f t="shared" si="284"/>
        <v>30.350000000000009</v>
      </c>
      <c r="N670" s="6">
        <f t="shared" si="285"/>
        <v>20.5</v>
      </c>
      <c r="O670" s="6">
        <f t="shared" si="286"/>
        <v>9.8500000000000085</v>
      </c>
      <c r="P670" s="6">
        <f t="shared" si="305"/>
        <v>5.3500000000000085</v>
      </c>
      <c r="Q670" s="6">
        <f t="shared" si="290"/>
        <v>-2.3649678195902979</v>
      </c>
      <c r="R670" s="6">
        <f t="shared" si="291"/>
        <v>-4.3058492657698224</v>
      </c>
      <c r="S670" s="6">
        <f t="shared" si="306"/>
        <v>33.350000000000009</v>
      </c>
      <c r="T670" s="6">
        <f t="shared" si="292"/>
        <v>3</v>
      </c>
      <c r="U670" s="4" t="str">
        <f t="shared" si="293"/>
        <v>HIGHER</v>
      </c>
      <c r="V670" s="8">
        <v>1292</v>
      </c>
      <c r="W670" s="9">
        <f t="shared" si="294"/>
        <v>9.6558492657698309</v>
      </c>
      <c r="X670" s="6">
        <f t="shared" si="295"/>
        <v>60.599957725179188</v>
      </c>
      <c r="Y670" s="6">
        <f t="shared" si="296"/>
        <v>7.6600422748208175</v>
      </c>
      <c r="Z670" s="6">
        <f t="shared" si="297"/>
        <v>1.9958069909490135</v>
      </c>
      <c r="AA670" s="5">
        <f t="shared" si="298"/>
        <v>7</v>
      </c>
      <c r="AB670" s="5">
        <f t="shared" si="299"/>
        <v>2021</v>
      </c>
      <c r="AC670" s="5">
        <f t="shared" si="309"/>
        <v>31</v>
      </c>
      <c r="AF670" s="10">
        <v>96.57</v>
      </c>
      <c r="AG670" s="8">
        <f t="shared" si="300"/>
        <v>5659.402836404608</v>
      </c>
      <c r="AL670" s="11">
        <f t="shared" si="287"/>
        <v>44404</v>
      </c>
      <c r="AM670" s="10">
        <v>1336</v>
      </c>
      <c r="AN670" s="6">
        <v>5.1689999999999996</v>
      </c>
      <c r="AO670" s="8">
        <f t="shared" si="301"/>
        <v>313.24118148145124</v>
      </c>
      <c r="AS670" s="14">
        <f t="shared" si="282"/>
        <v>0.18913539518900332</v>
      </c>
      <c r="AT670" s="10">
        <v>374</v>
      </c>
      <c r="AU670" s="6">
        <v>14.55</v>
      </c>
      <c r="AV670" s="6">
        <f t="shared" si="307"/>
        <v>2.7519199999999984</v>
      </c>
      <c r="AW670" s="6">
        <f t="shared" si="302"/>
        <v>4.9321915999999995</v>
      </c>
      <c r="AX670" s="6">
        <f t="shared" si="308"/>
        <v>2.1802716000000011</v>
      </c>
      <c r="AY670" s="12">
        <f t="shared" si="303"/>
        <v>0.55386737947718878</v>
      </c>
      <c r="BB670" s="13">
        <f t="shared" si="304"/>
        <v>1604.081512</v>
      </c>
    </row>
    <row r="671" spans="1:54" x14ac:dyDescent="0.25">
      <c r="A671" s="1">
        <v>44405</v>
      </c>
      <c r="B671" s="6">
        <v>93.55</v>
      </c>
      <c r="C671" s="6">
        <v>73.55</v>
      </c>
      <c r="D671" s="6">
        <v>68.55</v>
      </c>
      <c r="E671" s="6">
        <f t="shared" si="288"/>
        <v>61.485383540996153</v>
      </c>
      <c r="F671" s="6">
        <v>59.443296855424656</v>
      </c>
      <c r="G671" s="6">
        <v>96.55</v>
      </c>
      <c r="H671" s="6">
        <v>63.4</v>
      </c>
      <c r="I671" s="6">
        <v>57.75</v>
      </c>
      <c r="J671" s="6">
        <v>46.066815496593968</v>
      </c>
      <c r="K671" s="6">
        <f t="shared" si="289"/>
        <v>35.799999999999997</v>
      </c>
      <c r="L671" s="7">
        <f t="shared" si="283"/>
        <v>11.683184503406032</v>
      </c>
      <c r="M671" s="6">
        <f t="shared" si="284"/>
        <v>30.15</v>
      </c>
      <c r="N671" s="6">
        <f t="shared" si="285"/>
        <v>20</v>
      </c>
      <c r="O671" s="6">
        <f t="shared" si="286"/>
        <v>10.149999999999999</v>
      </c>
      <c r="P671" s="6">
        <f t="shared" si="305"/>
        <v>5.1499999999999986</v>
      </c>
      <c r="Q671" s="6">
        <f t="shared" si="290"/>
        <v>-1.9146164590038453</v>
      </c>
      <c r="R671" s="6">
        <f t="shared" si="291"/>
        <v>-3.9567031445753429</v>
      </c>
      <c r="S671" s="6">
        <f t="shared" si="306"/>
        <v>33.15</v>
      </c>
      <c r="T671" s="6">
        <f t="shared" si="292"/>
        <v>3</v>
      </c>
      <c r="U671" s="4" t="str">
        <f t="shared" si="293"/>
        <v>HIGHER</v>
      </c>
      <c r="V671" s="8">
        <v>1310.5</v>
      </c>
      <c r="W671" s="9">
        <f t="shared" si="294"/>
        <v>9.1067031445753415</v>
      </c>
      <c r="X671" s="6">
        <f t="shared" si="295"/>
        <v>61.541162158410827</v>
      </c>
      <c r="Y671" s="6">
        <f t="shared" si="296"/>
        <v>7.0088378415891697</v>
      </c>
      <c r="Z671" s="6">
        <f t="shared" si="297"/>
        <v>2.0978653029861718</v>
      </c>
      <c r="AA671" s="5">
        <f t="shared" si="298"/>
        <v>7</v>
      </c>
      <c r="AB671" s="5">
        <f t="shared" si="299"/>
        <v>2021</v>
      </c>
      <c r="AC671" s="5">
        <f t="shared" si="309"/>
        <v>31</v>
      </c>
      <c r="AF671" s="10">
        <v>96.61</v>
      </c>
      <c r="AG671" s="8">
        <f t="shared" si="300"/>
        <v>5742.8169092025755</v>
      </c>
      <c r="AL671" s="11">
        <f t="shared" si="287"/>
        <v>44405</v>
      </c>
      <c r="AM671" s="10">
        <v>1356.75</v>
      </c>
      <c r="AN671" s="6">
        <v>5.1157000000000004</v>
      </c>
      <c r="AO671" s="8">
        <f t="shared" si="301"/>
        <v>314.82612325378227</v>
      </c>
      <c r="AS671" s="14">
        <f t="shared" si="282"/>
        <v>0.18982486263736262</v>
      </c>
      <c r="AT671" s="10">
        <v>371</v>
      </c>
      <c r="AU671" s="6">
        <v>14.56</v>
      </c>
      <c r="AV671" s="6">
        <f t="shared" si="307"/>
        <v>2.7638499999999997</v>
      </c>
      <c r="AW671" s="6">
        <f t="shared" si="302"/>
        <v>4.8849430000000016</v>
      </c>
      <c r="AX671" s="6">
        <f t="shared" si="308"/>
        <v>2.1210930000000019</v>
      </c>
      <c r="AY671" s="12">
        <f t="shared" si="303"/>
        <v>0.5566229400651449</v>
      </c>
      <c r="BB671" s="13">
        <f t="shared" si="304"/>
        <v>1621.4980099999998</v>
      </c>
    </row>
    <row r="672" spans="1:54" x14ac:dyDescent="0.25">
      <c r="A672" s="1">
        <v>44406</v>
      </c>
      <c r="B672" s="6">
        <v>93.93</v>
      </c>
      <c r="C672" s="6">
        <v>73.430000000000007</v>
      </c>
      <c r="D672" s="6">
        <v>68.930000000000007</v>
      </c>
      <c r="E672" s="6">
        <f t="shared" si="288"/>
        <v>62.856257211248689</v>
      </c>
      <c r="F672" s="6">
        <v>61.461783471270813</v>
      </c>
      <c r="G672" s="6">
        <v>96.93</v>
      </c>
      <c r="H672" s="6">
        <v>64.709999999999994</v>
      </c>
      <c r="I672" s="6">
        <v>56.625</v>
      </c>
      <c r="J672" s="6">
        <v>47.436118913977978</v>
      </c>
      <c r="K672" s="6">
        <f t="shared" si="289"/>
        <v>37.305000000000007</v>
      </c>
      <c r="L672" s="7">
        <f t="shared" si="283"/>
        <v>9.1888810860220218</v>
      </c>
      <c r="M672" s="6">
        <f t="shared" si="284"/>
        <v>29.220000000000013</v>
      </c>
      <c r="N672" s="6">
        <f t="shared" si="285"/>
        <v>20.5</v>
      </c>
      <c r="O672" s="6">
        <f t="shared" si="286"/>
        <v>8.7200000000000131</v>
      </c>
      <c r="P672" s="6">
        <f t="shared" si="305"/>
        <v>4.2200000000000131</v>
      </c>
      <c r="Q672" s="6">
        <f t="shared" si="290"/>
        <v>-1.8537427887513047</v>
      </c>
      <c r="R672" s="6">
        <f t="shared" si="291"/>
        <v>-3.2482165287291807</v>
      </c>
      <c r="S672" s="6">
        <f t="shared" si="306"/>
        <v>32.220000000000013</v>
      </c>
      <c r="T672" s="6">
        <f t="shared" si="292"/>
        <v>3</v>
      </c>
      <c r="U672" s="4" t="str">
        <f t="shared" si="293"/>
        <v>HIGHER</v>
      </c>
      <c r="V672" s="8">
        <v>1355</v>
      </c>
      <c r="W672" s="9">
        <f t="shared" si="294"/>
        <v>7.4682165287291937</v>
      </c>
      <c r="X672" s="6">
        <f t="shared" si="295"/>
        <v>62.913279464688273</v>
      </c>
      <c r="Y672" s="6">
        <f t="shared" si="296"/>
        <v>6.0167205353117339</v>
      </c>
      <c r="Z672" s="6">
        <f t="shared" si="297"/>
        <v>1.4514959934174598</v>
      </c>
      <c r="AA672" s="5">
        <f t="shared" si="298"/>
        <v>7</v>
      </c>
      <c r="AB672" s="5">
        <f t="shared" si="299"/>
        <v>2021</v>
      </c>
      <c r="AC672" s="5">
        <f t="shared" si="309"/>
        <v>31</v>
      </c>
      <c r="AF672" s="10">
        <v>96.447000000000003</v>
      </c>
      <c r="AG672" s="8">
        <f t="shared" si="300"/>
        <v>5927.8046304536565</v>
      </c>
      <c r="AL672" s="11">
        <f t="shared" si="287"/>
        <v>44406</v>
      </c>
      <c r="AM672" s="10">
        <v>1387</v>
      </c>
      <c r="AN672" s="6">
        <v>5.0811999999999999</v>
      </c>
      <c r="AO672" s="8">
        <f t="shared" si="301"/>
        <v>319.67495561597411</v>
      </c>
      <c r="AS672" s="14">
        <f t="shared" ref="AS672:AS735" si="310">AV672/AU672</f>
        <v>0.17673523421588574</v>
      </c>
      <c r="AT672" s="10">
        <v>372</v>
      </c>
      <c r="AU672" s="6">
        <v>14.73</v>
      </c>
      <c r="AV672" s="6">
        <f t="shared" si="307"/>
        <v>2.6033099999999969</v>
      </c>
      <c r="AW672" s="6">
        <f t="shared" si="302"/>
        <v>4.7820137999999979</v>
      </c>
      <c r="AX672" s="6">
        <f t="shared" si="308"/>
        <v>2.178703800000001</v>
      </c>
      <c r="AY672" s="12">
        <f t="shared" si="303"/>
        <v>0.5569590422774191</v>
      </c>
      <c r="BB672" s="13">
        <f t="shared" si="304"/>
        <v>1618.852466</v>
      </c>
    </row>
    <row r="673" spans="1:54" x14ac:dyDescent="0.25">
      <c r="A673" s="1">
        <v>44407</v>
      </c>
      <c r="B673" s="6">
        <v>92.82</v>
      </c>
      <c r="C673" s="6">
        <v>72.319999999999993</v>
      </c>
      <c r="D673" s="6">
        <v>67.819999999999993</v>
      </c>
      <c r="E673" s="6">
        <f t="shared" si="288"/>
        <v>60.760293335242743</v>
      </c>
      <c r="F673" s="6">
        <v>59.52267554256467</v>
      </c>
      <c r="G673" s="6">
        <v>94.42</v>
      </c>
      <c r="H673" s="6">
        <v>63.04</v>
      </c>
      <c r="I673" s="6">
        <v>57.875</v>
      </c>
      <c r="J673" s="6">
        <v>47.004571088398997</v>
      </c>
      <c r="K673" s="6">
        <f t="shared" si="289"/>
        <v>34.944999999999993</v>
      </c>
      <c r="L673" s="7">
        <f t="shared" si="283"/>
        <v>10.870428911601003</v>
      </c>
      <c r="M673" s="6">
        <f t="shared" si="284"/>
        <v>29.779999999999994</v>
      </c>
      <c r="N673" s="6">
        <f t="shared" si="285"/>
        <v>20.5</v>
      </c>
      <c r="O673" s="6">
        <f t="shared" si="286"/>
        <v>9.279999999999994</v>
      </c>
      <c r="P673" s="6">
        <f t="shared" si="305"/>
        <v>4.779999999999994</v>
      </c>
      <c r="Q673" s="6">
        <f t="shared" si="290"/>
        <v>-2.2797066647572564</v>
      </c>
      <c r="R673" s="6">
        <f t="shared" si="291"/>
        <v>-3.5173244574353291</v>
      </c>
      <c r="S673" s="6">
        <f t="shared" si="306"/>
        <v>31.380000000000003</v>
      </c>
      <c r="T673" s="6">
        <f t="shared" si="292"/>
        <v>1.6000000000000085</v>
      </c>
      <c r="U673" s="4" t="str">
        <f t="shared" si="293"/>
        <v>HIGHER</v>
      </c>
      <c r="V673" s="8">
        <v>1312.25</v>
      </c>
      <c r="W673" s="9">
        <f t="shared" si="294"/>
        <v>8.2973244574353231</v>
      </c>
      <c r="X673" s="6">
        <f t="shared" si="295"/>
        <v>60.815414161702094</v>
      </c>
      <c r="Y673" s="6">
        <f t="shared" si="296"/>
        <v>7.0045858382978992</v>
      </c>
      <c r="Z673" s="6">
        <f t="shared" si="297"/>
        <v>1.2927386191374239</v>
      </c>
      <c r="AA673" s="5">
        <f t="shared" si="298"/>
        <v>7</v>
      </c>
      <c r="AB673" s="5">
        <f t="shared" si="299"/>
        <v>2021</v>
      </c>
      <c r="AC673" s="5">
        <f t="shared" si="309"/>
        <v>31</v>
      </c>
      <c r="AF673" s="10">
        <v>96.68</v>
      </c>
      <c r="AG673" s="8">
        <f t="shared" si="300"/>
        <v>5754.652271455152</v>
      </c>
      <c r="AL673" s="11">
        <f t="shared" si="287"/>
        <v>44407</v>
      </c>
      <c r="AM673" s="10">
        <v>1340.75</v>
      </c>
      <c r="AN673" s="6">
        <v>5.2122999999999999</v>
      </c>
      <c r="AO673" s="8">
        <f t="shared" si="301"/>
        <v>316.98818323503986</v>
      </c>
      <c r="AS673" s="14">
        <f t="shared" si="310"/>
        <v>0.18486426592797783</v>
      </c>
      <c r="AT673" s="10">
        <v>368</v>
      </c>
      <c r="AU673" s="6">
        <v>14.44</v>
      </c>
      <c r="AV673" s="6">
        <f t="shared" si="307"/>
        <v>2.6694399999999998</v>
      </c>
      <c r="AW673" s="6">
        <f t="shared" si="302"/>
        <v>4.8507411999999999</v>
      </c>
      <c r="AX673" s="6">
        <f t="shared" si="308"/>
        <v>2.1813012000000001</v>
      </c>
      <c r="AY673" s="12">
        <f t="shared" si="303"/>
        <v>0.55669332589704501</v>
      </c>
      <c r="BB673" s="13">
        <f t="shared" si="304"/>
        <v>1594.3811839999998</v>
      </c>
    </row>
    <row r="674" spans="1:54" x14ac:dyDescent="0.25">
      <c r="A674" s="1">
        <v>44410</v>
      </c>
      <c r="B674" s="6">
        <v>89.71</v>
      </c>
      <c r="C674" s="6">
        <v>70.209999999999994</v>
      </c>
      <c r="D674" s="6">
        <v>65.709999999999994</v>
      </c>
      <c r="E674" s="6">
        <f t="shared" si="288"/>
        <v>60.193816611997889</v>
      </c>
      <c r="F674" s="6">
        <v>59.250520043798893</v>
      </c>
      <c r="G674" s="6">
        <v>91.71</v>
      </c>
      <c r="H674" s="6">
        <v>62.59</v>
      </c>
      <c r="I674" s="6">
        <v>56.25</v>
      </c>
      <c r="J674" s="6">
        <v>44.215468545783317</v>
      </c>
      <c r="K674" s="6">
        <f t="shared" si="289"/>
        <v>33.459999999999994</v>
      </c>
      <c r="L674" s="7">
        <f t="shared" si="283"/>
        <v>12.034531454216683</v>
      </c>
      <c r="M674" s="6">
        <f t="shared" si="284"/>
        <v>27.11999999999999</v>
      </c>
      <c r="N674" s="6">
        <f t="shared" si="285"/>
        <v>19.5</v>
      </c>
      <c r="O674" s="6">
        <f t="shared" si="286"/>
        <v>7.6199999999999903</v>
      </c>
      <c r="P674" s="6">
        <f t="shared" si="305"/>
        <v>3.1199999999999903</v>
      </c>
      <c r="Q674" s="6">
        <f t="shared" si="290"/>
        <v>-2.3961833880021146</v>
      </c>
      <c r="R674" s="6">
        <f t="shared" si="291"/>
        <v>-3.3394799562011102</v>
      </c>
      <c r="S674" s="6">
        <f t="shared" si="306"/>
        <v>29.11999999999999</v>
      </c>
      <c r="T674" s="6">
        <f t="shared" si="292"/>
        <v>2</v>
      </c>
      <c r="U674" s="4" t="str">
        <f t="shared" si="293"/>
        <v>HIGHER</v>
      </c>
      <c r="V674" s="8">
        <v>1306.25</v>
      </c>
      <c r="W674" s="9">
        <f t="shared" si="294"/>
        <v>6.4594799562011005</v>
      </c>
      <c r="X674" s="6">
        <f t="shared" si="295"/>
        <v>60.248423539273396</v>
      </c>
      <c r="Y674" s="6">
        <f t="shared" si="296"/>
        <v>5.4615764607265973</v>
      </c>
      <c r="Z674" s="6">
        <f t="shared" si="297"/>
        <v>0.99790349547450319</v>
      </c>
      <c r="AA674" s="5">
        <f t="shared" si="298"/>
        <v>8</v>
      </c>
      <c r="AB674" s="5">
        <f t="shared" si="299"/>
        <v>2021</v>
      </c>
      <c r="AC674" s="5">
        <f t="shared" si="309"/>
        <v>32</v>
      </c>
      <c r="AF674" s="10">
        <v>96.79</v>
      </c>
      <c r="AG674" s="8">
        <f t="shared" si="300"/>
        <v>5734.8578350392954</v>
      </c>
      <c r="AL674" s="11">
        <f t="shared" si="287"/>
        <v>44410</v>
      </c>
      <c r="AM674" s="10">
        <v>1328.25</v>
      </c>
      <c r="AN674" s="6">
        <v>5.1746999999999996</v>
      </c>
      <c r="AO674" s="8">
        <f t="shared" si="301"/>
        <v>311.76751728867805</v>
      </c>
      <c r="AS674" s="14">
        <f t="shared" si="310"/>
        <v>0.16049482401656295</v>
      </c>
      <c r="AT674" s="10">
        <v>366</v>
      </c>
      <c r="AU674" s="6">
        <v>14.49</v>
      </c>
      <c r="AV674" s="6">
        <f t="shared" si="307"/>
        <v>2.3255699999999973</v>
      </c>
      <c r="AW674" s="6">
        <f t="shared" si="302"/>
        <v>4.397148599999996</v>
      </c>
      <c r="AX674" s="6">
        <f t="shared" si="308"/>
        <v>2.0715785999999987</v>
      </c>
      <c r="AY674" s="12">
        <f t="shared" si="303"/>
        <v>0.54961677367261053</v>
      </c>
      <c r="BB674" s="13">
        <f t="shared" si="304"/>
        <v>1547.8637019999999</v>
      </c>
    </row>
    <row r="675" spans="1:54" x14ac:dyDescent="0.25">
      <c r="A675" s="1">
        <v>44411</v>
      </c>
      <c r="B675" s="6">
        <v>88.45</v>
      </c>
      <c r="C675" s="6">
        <v>69.95</v>
      </c>
      <c r="D675" s="6">
        <v>65.45</v>
      </c>
      <c r="E675" s="6">
        <f t="shared" si="288"/>
        <v>60.896247748821509</v>
      </c>
      <c r="F675" s="6">
        <v>59.79483104133044</v>
      </c>
      <c r="G675" s="6">
        <v>90.45</v>
      </c>
      <c r="H675" s="6">
        <v>61.8</v>
      </c>
      <c r="I675" s="6">
        <v>56.25</v>
      </c>
      <c r="J675" s="6">
        <v>44.563473482115178</v>
      </c>
      <c r="K675" s="6">
        <f t="shared" si="289"/>
        <v>32.200000000000003</v>
      </c>
      <c r="L675" s="7">
        <f t="shared" si="283"/>
        <v>11.686526517884822</v>
      </c>
      <c r="M675" s="6">
        <f t="shared" si="284"/>
        <v>26.650000000000006</v>
      </c>
      <c r="N675" s="6">
        <f t="shared" si="285"/>
        <v>18.5</v>
      </c>
      <c r="O675" s="6">
        <f t="shared" si="286"/>
        <v>8.1500000000000057</v>
      </c>
      <c r="P675" s="6">
        <f t="shared" si="305"/>
        <v>3.6500000000000057</v>
      </c>
      <c r="Q675" s="6">
        <f t="shared" si="290"/>
        <v>-0.90375225117848856</v>
      </c>
      <c r="R675" s="6">
        <f t="shared" si="291"/>
        <v>-2.0051689586695574</v>
      </c>
      <c r="S675" s="6">
        <f t="shared" si="306"/>
        <v>28.650000000000006</v>
      </c>
      <c r="T675" s="6">
        <f t="shared" si="292"/>
        <v>2</v>
      </c>
      <c r="U675" s="4" t="str">
        <f t="shared" si="293"/>
        <v>HIGHER</v>
      </c>
      <c r="V675" s="8">
        <v>1318.25</v>
      </c>
      <c r="W675" s="9">
        <f t="shared" si="294"/>
        <v>5.655168958669563</v>
      </c>
      <c r="X675" s="6">
        <f t="shared" si="295"/>
        <v>60.951491911084979</v>
      </c>
      <c r="Y675" s="6">
        <f t="shared" si="296"/>
        <v>4.498508088915024</v>
      </c>
      <c r="Z675" s="6">
        <f t="shared" si="297"/>
        <v>1.1566608697545391</v>
      </c>
      <c r="AA675" s="5">
        <f t="shared" si="298"/>
        <v>8</v>
      </c>
      <c r="AB675" s="5">
        <f t="shared" si="299"/>
        <v>2021</v>
      </c>
      <c r="AC675" s="5">
        <f t="shared" si="309"/>
        <v>32</v>
      </c>
      <c r="AF675" s="10">
        <v>96.8</v>
      </c>
      <c r="AG675" s="8">
        <f t="shared" si="300"/>
        <v>5788.1396448007872</v>
      </c>
      <c r="AL675" s="11">
        <f t="shared" si="287"/>
        <v>44411</v>
      </c>
      <c r="AM675" s="10">
        <v>1343.75</v>
      </c>
      <c r="AN675" s="6">
        <v>5.1966999999999999</v>
      </c>
      <c r="AO675" s="8">
        <f t="shared" si="301"/>
        <v>316.74661801433535</v>
      </c>
      <c r="AS675" s="14">
        <f t="shared" si="310"/>
        <v>0.17294346289752641</v>
      </c>
      <c r="AT675" s="10">
        <v>358</v>
      </c>
      <c r="AU675" s="6">
        <v>14.15</v>
      </c>
      <c r="AV675" s="6">
        <f t="shared" si="307"/>
        <v>2.4471499999999988</v>
      </c>
      <c r="AW675" s="6">
        <f t="shared" si="302"/>
        <v>4.4046769999999977</v>
      </c>
      <c r="AX675" s="6">
        <f t="shared" si="308"/>
        <v>1.9575269999999989</v>
      </c>
      <c r="AY675" s="12">
        <f t="shared" si="303"/>
        <v>0.55158528167831722</v>
      </c>
      <c r="BB675" s="13">
        <f t="shared" si="304"/>
        <v>1542.1316899999999</v>
      </c>
    </row>
    <row r="676" spans="1:54" x14ac:dyDescent="0.25">
      <c r="A676" s="1">
        <v>44412</v>
      </c>
      <c r="B676" s="6">
        <v>88.32</v>
      </c>
      <c r="C676" s="6">
        <v>69.819999999999993</v>
      </c>
      <c r="D676" s="6">
        <v>65.319999999999993</v>
      </c>
      <c r="E676" s="6">
        <f t="shared" si="288"/>
        <v>60.94156588668109</v>
      </c>
      <c r="F676" s="6">
        <v>60.146365227236245</v>
      </c>
      <c r="G676" s="6">
        <v>91.32</v>
      </c>
      <c r="H676" s="6">
        <v>61.54</v>
      </c>
      <c r="I676" s="6">
        <v>56.375</v>
      </c>
      <c r="J676" s="6">
        <v>46.143900323912767</v>
      </c>
      <c r="K676" s="6">
        <f t="shared" si="289"/>
        <v>31.944999999999993</v>
      </c>
      <c r="L676" s="7">
        <f t="shared" si="283"/>
        <v>10.231099676087233</v>
      </c>
      <c r="M676" s="6">
        <f t="shared" si="284"/>
        <v>26.779999999999994</v>
      </c>
      <c r="N676" s="6">
        <f t="shared" si="285"/>
        <v>18.5</v>
      </c>
      <c r="O676" s="6">
        <f t="shared" si="286"/>
        <v>8.279999999999994</v>
      </c>
      <c r="P676" s="6">
        <f t="shared" si="305"/>
        <v>3.779999999999994</v>
      </c>
      <c r="Q676" s="6">
        <f t="shared" si="290"/>
        <v>-0.59843411331890906</v>
      </c>
      <c r="R676" s="6">
        <f t="shared" si="291"/>
        <v>-1.3936347727637539</v>
      </c>
      <c r="S676" s="6">
        <f t="shared" si="306"/>
        <v>29.779999999999994</v>
      </c>
      <c r="T676" s="6">
        <f t="shared" si="292"/>
        <v>3</v>
      </c>
      <c r="U676" s="4" t="str">
        <f t="shared" si="293"/>
        <v>HIGHER</v>
      </c>
      <c r="V676" s="8">
        <v>1326</v>
      </c>
      <c r="W676" s="9">
        <f t="shared" si="294"/>
        <v>5.1736347727637479</v>
      </c>
      <c r="X676" s="6">
        <f t="shared" si="295"/>
        <v>60.996851160879274</v>
      </c>
      <c r="Y676" s="6">
        <f t="shared" si="296"/>
        <v>4.3231488391207193</v>
      </c>
      <c r="Z676" s="6">
        <f t="shared" si="297"/>
        <v>0.8504859336430286</v>
      </c>
      <c r="AA676" s="5">
        <f t="shared" si="298"/>
        <v>8</v>
      </c>
      <c r="AB676" s="5">
        <f t="shared" si="299"/>
        <v>2021</v>
      </c>
      <c r="AC676" s="5">
        <f t="shared" si="309"/>
        <v>32</v>
      </c>
      <c r="AF676" s="10">
        <v>96.83</v>
      </c>
      <c r="AG676" s="8">
        <f t="shared" si="300"/>
        <v>5823.9725449532853</v>
      </c>
      <c r="AL676" s="11">
        <f t="shared" si="287"/>
        <v>44412</v>
      </c>
      <c r="AM676" s="10">
        <v>1344.75</v>
      </c>
      <c r="AN676" s="6">
        <v>5.1684999999999999</v>
      </c>
      <c r="AO676" s="8">
        <f t="shared" si="301"/>
        <v>315.26222522500456</v>
      </c>
      <c r="AS676" s="14">
        <f t="shared" si="310"/>
        <v>0.17353553835327207</v>
      </c>
      <c r="AT676" s="10">
        <v>362</v>
      </c>
      <c r="AU676" s="6">
        <v>14.21</v>
      </c>
      <c r="AV676" s="6">
        <f t="shared" si="307"/>
        <v>2.4659399999999962</v>
      </c>
      <c r="AW676" s="6">
        <f t="shared" si="302"/>
        <v>4.4237711999999974</v>
      </c>
      <c r="AX676" s="6">
        <f t="shared" si="308"/>
        <v>1.9578312000000011</v>
      </c>
      <c r="AY676" s="12">
        <f t="shared" si="303"/>
        <v>0.54847126712539618</v>
      </c>
      <c r="BB676" s="13">
        <f t="shared" si="304"/>
        <v>1539.2656839999997</v>
      </c>
    </row>
    <row r="677" spans="1:54" x14ac:dyDescent="0.25">
      <c r="A677" s="1">
        <v>44413</v>
      </c>
      <c r="B677" s="6">
        <v>87.47</v>
      </c>
      <c r="C677" s="6">
        <v>68.97</v>
      </c>
      <c r="D677" s="6">
        <v>64.47</v>
      </c>
      <c r="E677" s="6">
        <f t="shared" si="288"/>
        <v>61.100179369189654</v>
      </c>
      <c r="F677" s="6">
        <v>59.998947665404778</v>
      </c>
      <c r="G677" s="6">
        <v>90.47</v>
      </c>
      <c r="H677" s="6">
        <v>60.86</v>
      </c>
      <c r="I677" s="6">
        <v>56.75</v>
      </c>
      <c r="J677" s="6">
        <v>45.337727018592702</v>
      </c>
      <c r="K677" s="6">
        <f t="shared" si="289"/>
        <v>30.72</v>
      </c>
      <c r="L677" s="7">
        <f t="shared" si="283"/>
        <v>11.412272981407298</v>
      </c>
      <c r="M677" s="6">
        <f t="shared" si="284"/>
        <v>26.61</v>
      </c>
      <c r="N677" s="6">
        <f t="shared" si="285"/>
        <v>18.5</v>
      </c>
      <c r="O677" s="6">
        <f t="shared" si="286"/>
        <v>8.11</v>
      </c>
      <c r="P677" s="6">
        <f t="shared" si="305"/>
        <v>3.6099999999999994</v>
      </c>
      <c r="Q677" s="6">
        <f t="shared" si="290"/>
        <v>0.24017936918965432</v>
      </c>
      <c r="R677" s="6">
        <f t="shared" si="291"/>
        <v>-0.86105233459522168</v>
      </c>
      <c r="S677" s="6">
        <f t="shared" si="306"/>
        <v>29.61</v>
      </c>
      <c r="T677" s="6">
        <f t="shared" si="292"/>
        <v>3</v>
      </c>
      <c r="U677" s="4" t="str">
        <f t="shared" si="293"/>
        <v>HIGHER</v>
      </c>
      <c r="V677" s="8">
        <v>1322.75</v>
      </c>
      <c r="W677" s="9">
        <f t="shared" si="294"/>
        <v>4.4710523345952211</v>
      </c>
      <c r="X677" s="6">
        <f t="shared" si="295"/>
        <v>61.15560853515931</v>
      </c>
      <c r="Y677" s="6">
        <f t="shared" si="296"/>
        <v>3.3143914648406891</v>
      </c>
      <c r="Z677" s="6">
        <f t="shared" si="297"/>
        <v>1.156660869754532</v>
      </c>
      <c r="AA677" s="5">
        <f t="shared" si="298"/>
        <v>8</v>
      </c>
      <c r="AB677" s="5">
        <f t="shared" si="299"/>
        <v>2021</v>
      </c>
      <c r="AC677" s="5">
        <f t="shared" si="309"/>
        <v>32</v>
      </c>
      <c r="AF677" s="10">
        <v>96.69</v>
      </c>
      <c r="AG677" s="8">
        <f t="shared" si="300"/>
        <v>5801.2982497679877</v>
      </c>
      <c r="AL677" s="11">
        <f t="shared" si="287"/>
        <v>44413</v>
      </c>
      <c r="AM677" s="10">
        <v>1348.25</v>
      </c>
      <c r="AN677" s="6">
        <v>5.2488000000000001</v>
      </c>
      <c r="AO677" s="8">
        <f t="shared" si="301"/>
        <v>320.99355807934427</v>
      </c>
      <c r="AS677" s="14">
        <f t="shared" si="310"/>
        <v>0.17068047752808993</v>
      </c>
      <c r="AT677" s="10">
        <v>366</v>
      </c>
      <c r="AU677" s="6">
        <v>14.24</v>
      </c>
      <c r="AV677" s="6">
        <f t="shared" si="307"/>
        <v>2.4304900000000007</v>
      </c>
      <c r="AW677" s="6">
        <f t="shared" si="302"/>
        <v>4.3903101999999965</v>
      </c>
      <c r="AX677" s="6">
        <f t="shared" si="308"/>
        <v>1.9598201999999958</v>
      </c>
      <c r="AY677" s="12">
        <f t="shared" si="303"/>
        <v>0.54334990355715607</v>
      </c>
      <c r="BB677" s="13">
        <f t="shared" si="304"/>
        <v>1520.5264139999999</v>
      </c>
    </row>
    <row r="678" spans="1:54" x14ac:dyDescent="0.25">
      <c r="A678" s="1">
        <v>44414</v>
      </c>
      <c r="B678" s="6">
        <v>87.81</v>
      </c>
      <c r="C678" s="6">
        <v>69.31</v>
      </c>
      <c r="D678" s="6">
        <v>64.81</v>
      </c>
      <c r="E678" s="6">
        <f t="shared" si="288"/>
        <v>61.100179369189654</v>
      </c>
      <c r="F678" s="6">
        <v>59.85153010357331</v>
      </c>
      <c r="G678" s="6">
        <v>90.81</v>
      </c>
      <c r="H678" s="6">
        <v>61.27</v>
      </c>
      <c r="I678" s="6">
        <v>57.25</v>
      </c>
      <c r="J678" s="6">
        <v>46.069164540898498</v>
      </c>
      <c r="K678" s="6">
        <f t="shared" si="289"/>
        <v>30.560000000000002</v>
      </c>
      <c r="L678" s="7">
        <f t="shared" si="283"/>
        <v>11.180835459101502</v>
      </c>
      <c r="M678" s="6">
        <f t="shared" si="284"/>
        <v>26.54</v>
      </c>
      <c r="N678" s="6">
        <f t="shared" si="285"/>
        <v>18.5</v>
      </c>
      <c r="O678" s="6">
        <f t="shared" si="286"/>
        <v>8.0399999999999991</v>
      </c>
      <c r="P678" s="6">
        <f t="shared" si="305"/>
        <v>3.5399999999999991</v>
      </c>
      <c r="Q678" s="6">
        <f t="shared" si="290"/>
        <v>-0.16982063081034937</v>
      </c>
      <c r="R678" s="6">
        <f t="shared" si="291"/>
        <v>-1.4184698964266929</v>
      </c>
      <c r="S678" s="6">
        <f t="shared" si="306"/>
        <v>29.54</v>
      </c>
      <c r="T678" s="6">
        <f t="shared" si="292"/>
        <v>3</v>
      </c>
      <c r="U678" s="4" t="str">
        <f t="shared" si="293"/>
        <v>HIGHER</v>
      </c>
      <c r="V678" s="8">
        <v>1319.5</v>
      </c>
      <c r="W678" s="9">
        <f t="shared" si="294"/>
        <v>4.958469896426692</v>
      </c>
      <c r="X678" s="6">
        <f t="shared" si="295"/>
        <v>61.15560853515931</v>
      </c>
      <c r="Y678" s="6">
        <f t="shared" si="296"/>
        <v>3.6543914648406925</v>
      </c>
      <c r="Z678" s="6">
        <f t="shared" si="297"/>
        <v>1.3040784315859995</v>
      </c>
      <c r="AA678" s="5">
        <f t="shared" si="298"/>
        <v>8</v>
      </c>
      <c r="AB678" s="5">
        <f t="shared" si="299"/>
        <v>2021</v>
      </c>
      <c r="AC678" s="5">
        <f t="shared" si="309"/>
        <v>32</v>
      </c>
      <c r="AF678" s="10">
        <v>96.9</v>
      </c>
      <c r="AG678" s="8">
        <f t="shared" si="300"/>
        <v>5799.613267036254</v>
      </c>
      <c r="AL678" s="11">
        <f t="shared" si="287"/>
        <v>44414</v>
      </c>
      <c r="AM678" s="10">
        <v>1348.25</v>
      </c>
      <c r="AN678" s="6">
        <v>5.2301000000000002</v>
      </c>
      <c r="AO678" s="8">
        <f t="shared" si="301"/>
        <v>319.84994819973673</v>
      </c>
      <c r="AS678" s="14">
        <f t="shared" si="310"/>
        <v>0.16691829608938555</v>
      </c>
      <c r="AT678" s="10">
        <v>366</v>
      </c>
      <c r="AU678" s="6">
        <v>14.32</v>
      </c>
      <c r="AV678" s="6">
        <f t="shared" si="307"/>
        <v>2.390270000000001</v>
      </c>
      <c r="AW678" s="6">
        <f t="shared" si="302"/>
        <v>4.3492945999999968</v>
      </c>
      <c r="AX678" s="6">
        <f t="shared" si="308"/>
        <v>1.9590245999999958</v>
      </c>
      <c r="AY678" s="12">
        <f t="shared" si="303"/>
        <v>0.54431232804426222</v>
      </c>
      <c r="BB678" s="13">
        <f t="shared" si="304"/>
        <v>1528.0221220000001</v>
      </c>
    </row>
    <row r="679" spans="1:54" x14ac:dyDescent="0.25">
      <c r="A679" s="1">
        <v>44417</v>
      </c>
      <c r="B679" s="6">
        <v>85.72</v>
      </c>
      <c r="C679" s="6">
        <v>67.72</v>
      </c>
      <c r="D679" s="6">
        <v>63.72</v>
      </c>
      <c r="E679" s="6">
        <f t="shared" si="288"/>
        <v>61.440065403136565</v>
      </c>
      <c r="F679" s="6">
        <v>60.055646727647648</v>
      </c>
      <c r="G679" s="6">
        <v>90.72</v>
      </c>
      <c r="H679" s="6">
        <v>59.94</v>
      </c>
      <c r="I679" s="6">
        <v>57</v>
      </c>
      <c r="J679" s="6">
        <v>45.047981870955866</v>
      </c>
      <c r="K679" s="6">
        <f t="shared" si="289"/>
        <v>28.72</v>
      </c>
      <c r="L679" s="7">
        <f t="shared" si="283"/>
        <v>11.952018129044134</v>
      </c>
      <c r="M679" s="6">
        <f t="shared" si="284"/>
        <v>25.78</v>
      </c>
      <c r="N679" s="6">
        <f t="shared" si="285"/>
        <v>18</v>
      </c>
      <c r="O679" s="6">
        <f t="shared" si="286"/>
        <v>7.7800000000000011</v>
      </c>
      <c r="P679" s="6">
        <f t="shared" si="305"/>
        <v>3.7800000000000011</v>
      </c>
      <c r="Q679" s="6">
        <f t="shared" si="290"/>
        <v>1.500065403136567</v>
      </c>
      <c r="R679" s="6">
        <f t="shared" si="291"/>
        <v>0.11564672764765049</v>
      </c>
      <c r="S679" s="6">
        <f t="shared" si="306"/>
        <v>30.78</v>
      </c>
      <c r="T679" s="6">
        <f t="shared" si="292"/>
        <v>5</v>
      </c>
      <c r="U679" s="4" t="str">
        <f t="shared" si="293"/>
        <v>HIGHER</v>
      </c>
      <c r="V679" s="8">
        <v>1324</v>
      </c>
      <c r="W679" s="9">
        <f t="shared" si="294"/>
        <v>3.6643532723523506</v>
      </c>
      <c r="X679" s="6">
        <f t="shared" si="295"/>
        <v>61.495802908616533</v>
      </c>
      <c r="Y679" s="6">
        <f t="shared" si="296"/>
        <v>2.2241970913834663</v>
      </c>
      <c r="Z679" s="6">
        <f t="shared" si="297"/>
        <v>1.4401561809688843</v>
      </c>
      <c r="AA679" s="5">
        <f t="shared" si="298"/>
        <v>8</v>
      </c>
      <c r="AB679" s="5">
        <f t="shared" si="299"/>
        <v>2021</v>
      </c>
      <c r="AC679" s="5">
        <f t="shared" si="309"/>
        <v>33</v>
      </c>
      <c r="AF679" s="10">
        <v>96.99</v>
      </c>
      <c r="AG679" s="8">
        <f t="shared" si="300"/>
        <v>5824.7971761145454</v>
      </c>
      <c r="AL679" s="11">
        <f t="shared" si="287"/>
        <v>44417</v>
      </c>
      <c r="AM679" s="10">
        <v>1355.75</v>
      </c>
      <c r="AN679" s="6">
        <v>5.2331000000000003</v>
      </c>
      <c r="AO679" s="8">
        <f t="shared" si="301"/>
        <v>321.81368620108123</v>
      </c>
      <c r="AS679" s="14">
        <f t="shared" si="310"/>
        <v>0.16124491228070156</v>
      </c>
      <c r="AT679" s="10">
        <v>367</v>
      </c>
      <c r="AU679" s="6">
        <v>14.25</v>
      </c>
      <c r="AV679" s="6">
        <f t="shared" si="307"/>
        <v>2.2977399999999975</v>
      </c>
      <c r="AW679" s="6">
        <f t="shared" si="302"/>
        <v>4.2031551999999976</v>
      </c>
      <c r="AX679" s="6">
        <f t="shared" si="308"/>
        <v>1.9054152000000002</v>
      </c>
      <c r="AY679" s="12">
        <f t="shared" si="303"/>
        <v>0.53765303901523231</v>
      </c>
      <c r="BB679" s="13">
        <f t="shared" si="304"/>
        <v>1492.968664</v>
      </c>
    </row>
    <row r="680" spans="1:54" x14ac:dyDescent="0.25">
      <c r="A680" s="1">
        <v>44418</v>
      </c>
      <c r="B680" s="6">
        <v>82.19</v>
      </c>
      <c r="C680" s="6">
        <v>68.19</v>
      </c>
      <c r="D680" s="6">
        <v>64.69</v>
      </c>
      <c r="E680" s="6">
        <f t="shared" si="288"/>
        <v>57.689989495255645</v>
      </c>
      <c r="F680" s="6">
        <v>56.49494561879542</v>
      </c>
      <c r="G680" s="6">
        <v>91.19</v>
      </c>
      <c r="H680" s="6">
        <v>60.62</v>
      </c>
      <c r="I680" s="6">
        <v>57</v>
      </c>
      <c r="J680" s="6"/>
      <c r="K680" s="6">
        <f t="shared" si="289"/>
        <v>25.189999999999998</v>
      </c>
      <c r="L680" s="7" t="str">
        <f t="shared" si="283"/>
        <v/>
      </c>
      <c r="M680" s="6">
        <f t="shared" si="284"/>
        <v>21.57</v>
      </c>
      <c r="N680" s="6">
        <f t="shared" si="285"/>
        <v>14</v>
      </c>
      <c r="O680" s="6">
        <f t="shared" si="286"/>
        <v>7.57</v>
      </c>
      <c r="P680" s="6">
        <f t="shared" si="305"/>
        <v>4.07</v>
      </c>
      <c r="Q680" s="6">
        <f t="shared" si="290"/>
        <v>-2.9300105047443523</v>
      </c>
      <c r="R680" s="6">
        <f t="shared" si="291"/>
        <v>-4.1250543812045777</v>
      </c>
      <c r="S680" s="6">
        <f t="shared" si="306"/>
        <v>30.57</v>
      </c>
      <c r="T680" s="6">
        <f t="shared" si="292"/>
        <v>9</v>
      </c>
      <c r="U680" s="4" t="str">
        <f t="shared" si="293"/>
        <v>HIGHER</v>
      </c>
      <c r="V680" s="8">
        <v>1245.5</v>
      </c>
      <c r="W680" s="9">
        <f t="shared" si="294"/>
        <v>8.195054381204578</v>
      </c>
      <c r="X680" s="6">
        <f t="shared" si="295"/>
        <v>57.742324988138549</v>
      </c>
      <c r="Y680" s="6">
        <f t="shared" si="296"/>
        <v>6.947675011861449</v>
      </c>
      <c r="Z680" s="6">
        <f t="shared" si="297"/>
        <v>1.247379369343129</v>
      </c>
      <c r="AA680" s="5">
        <f t="shared" si="298"/>
        <v>8</v>
      </c>
      <c r="AB680" s="5">
        <f t="shared" si="299"/>
        <v>2021</v>
      </c>
      <c r="AC680" s="5">
        <f t="shared" si="309"/>
        <v>33</v>
      </c>
      <c r="AF680" s="10">
        <v>97.02</v>
      </c>
      <c r="AG680" s="8">
        <f t="shared" si="300"/>
        <v>5481.1396239355317</v>
      </c>
      <c r="AL680" s="11">
        <f t="shared" si="287"/>
        <v>44418</v>
      </c>
      <c r="AM680" s="10">
        <v>1273</v>
      </c>
      <c r="AN680" s="6">
        <v>5.1894999999999998</v>
      </c>
      <c r="AO680" s="8">
        <f t="shared" si="301"/>
        <v>299.65379552594504</v>
      </c>
      <c r="AS680" s="14">
        <f t="shared" si="310"/>
        <v>0.16104958100558656</v>
      </c>
      <c r="AT680" s="10">
        <v>368</v>
      </c>
      <c r="AU680" s="6">
        <v>14.32</v>
      </c>
      <c r="AV680" s="6">
        <f t="shared" si="307"/>
        <v>2.3062299999999993</v>
      </c>
      <c r="AW680" s="6">
        <f t="shared" si="302"/>
        <v>3.7519053999999983</v>
      </c>
      <c r="AX680" s="6">
        <f t="shared" si="308"/>
        <v>1.4456753999999989</v>
      </c>
      <c r="AY680" s="12">
        <f t="shared" si="303"/>
        <v>0.52650618175526709</v>
      </c>
      <c r="BB680" s="13">
        <f t="shared" si="304"/>
        <v>1503.3303779999999</v>
      </c>
    </row>
    <row r="681" spans="1:54" x14ac:dyDescent="0.25">
      <c r="A681" s="1">
        <v>44419</v>
      </c>
      <c r="B681" s="6">
        <v>83.22</v>
      </c>
      <c r="C681" s="6">
        <v>69.22</v>
      </c>
      <c r="D681" s="6">
        <v>65.72</v>
      </c>
      <c r="E681" s="6">
        <f t="shared" si="288"/>
        <v>58.471727373333536</v>
      </c>
      <c r="F681" s="6">
        <v>56.767101117561204</v>
      </c>
      <c r="G681" s="6">
        <v>92.22</v>
      </c>
      <c r="H681" s="6">
        <v>61.6</v>
      </c>
      <c r="I681" s="6">
        <v>57</v>
      </c>
      <c r="J681" s="6">
        <v>48.21694674924553</v>
      </c>
      <c r="K681" s="6">
        <f t="shared" si="289"/>
        <v>26.22</v>
      </c>
      <c r="L681" s="7">
        <f t="shared" si="283"/>
        <v>8.7830532507544703</v>
      </c>
      <c r="M681" s="6">
        <f t="shared" si="284"/>
        <v>21.619999999999997</v>
      </c>
      <c r="N681" s="6">
        <f t="shared" si="285"/>
        <v>14</v>
      </c>
      <c r="O681" s="6">
        <f t="shared" si="286"/>
        <v>7.6199999999999974</v>
      </c>
      <c r="P681" s="6">
        <f t="shared" si="305"/>
        <v>4.1199999999999974</v>
      </c>
      <c r="Q681" s="6">
        <f t="shared" si="290"/>
        <v>-3.1282726266664653</v>
      </c>
      <c r="R681" s="6">
        <f t="shared" si="291"/>
        <v>-4.8328988824387977</v>
      </c>
      <c r="S681" s="6">
        <f t="shared" si="306"/>
        <v>30.619999999999997</v>
      </c>
      <c r="T681" s="6">
        <f t="shared" si="292"/>
        <v>9</v>
      </c>
      <c r="U681" s="4" t="str">
        <f t="shared" si="293"/>
        <v>HIGHER</v>
      </c>
      <c r="V681" s="8">
        <v>1251.5</v>
      </c>
      <c r="W681" s="9">
        <f t="shared" si="294"/>
        <v>8.9528988824387952</v>
      </c>
      <c r="X681" s="6">
        <f t="shared" si="295"/>
        <v>58.524772047090153</v>
      </c>
      <c r="Y681" s="6">
        <f t="shared" si="296"/>
        <v>7.1952279529098462</v>
      </c>
      <c r="Z681" s="6">
        <f t="shared" si="297"/>
        <v>1.757670929528949</v>
      </c>
      <c r="AA681" s="5">
        <f t="shared" si="298"/>
        <v>8</v>
      </c>
      <c r="AB681" s="5">
        <f t="shared" si="299"/>
        <v>2021</v>
      </c>
      <c r="AC681" s="5">
        <f t="shared" si="309"/>
        <v>33</v>
      </c>
      <c r="AF681" s="10">
        <v>96.846999999999994</v>
      </c>
      <c r="AG681" s="8">
        <f t="shared" si="300"/>
        <v>5497.7234419324495</v>
      </c>
      <c r="AL681" s="11">
        <f t="shared" si="287"/>
        <v>44419</v>
      </c>
      <c r="AM681" s="10">
        <v>1290.25</v>
      </c>
      <c r="AN681" s="6">
        <v>5.2184999999999997</v>
      </c>
      <c r="AO681" s="8">
        <f t="shared" si="301"/>
        <v>305.41152292774001</v>
      </c>
      <c r="AS681" s="14">
        <f t="shared" si="310"/>
        <v>0.16046968641114995</v>
      </c>
      <c r="AT681" s="10">
        <v>364</v>
      </c>
      <c r="AU681" s="6">
        <v>14.35</v>
      </c>
      <c r="AV681" s="6">
        <f t="shared" si="307"/>
        <v>2.3027400000000018</v>
      </c>
      <c r="AW681" s="6">
        <f t="shared" si="302"/>
        <v>3.7460052000000008</v>
      </c>
      <c r="AX681" s="6">
        <f t="shared" si="308"/>
        <v>1.443265199999999</v>
      </c>
      <c r="AY681" s="12">
        <f t="shared" si="303"/>
        <v>0.53233166072012394</v>
      </c>
      <c r="BB681" s="13">
        <f t="shared" si="304"/>
        <v>1526.0379639999999</v>
      </c>
    </row>
    <row r="682" spans="1:54" x14ac:dyDescent="0.25">
      <c r="A682" s="1">
        <v>44420</v>
      </c>
      <c r="B682" s="6">
        <v>82.25</v>
      </c>
      <c r="C682" s="6">
        <v>69.25</v>
      </c>
      <c r="D682" s="6">
        <v>65.75</v>
      </c>
      <c r="E682" s="6">
        <f t="shared" si="288"/>
        <v>59.446067337314688</v>
      </c>
      <c r="F682" s="6">
        <v>57.753664800587131</v>
      </c>
      <c r="G682" s="6">
        <v>92.25</v>
      </c>
      <c r="H682" s="6">
        <v>61.58</v>
      </c>
      <c r="I682" s="6">
        <v>57</v>
      </c>
      <c r="J682" s="6">
        <v>47.932215984470936</v>
      </c>
      <c r="K682" s="6">
        <f t="shared" si="289"/>
        <v>25.25</v>
      </c>
      <c r="L682" s="7">
        <f t="shared" si="283"/>
        <v>9.0677840155290639</v>
      </c>
      <c r="M682" s="6">
        <f t="shared" si="284"/>
        <v>20.67</v>
      </c>
      <c r="N682" s="6">
        <f t="shared" si="285"/>
        <v>13</v>
      </c>
      <c r="O682" s="6">
        <f t="shared" si="286"/>
        <v>7.6700000000000017</v>
      </c>
      <c r="P682" s="6">
        <f t="shared" si="305"/>
        <v>4.1700000000000017</v>
      </c>
      <c r="Q682" s="6">
        <f t="shared" si="290"/>
        <v>-2.1339326626853108</v>
      </c>
      <c r="R682" s="6">
        <f t="shared" si="291"/>
        <v>-3.8263351994128669</v>
      </c>
      <c r="S682" s="6">
        <f t="shared" si="306"/>
        <v>30.67</v>
      </c>
      <c r="T682" s="6">
        <f t="shared" si="292"/>
        <v>10</v>
      </c>
      <c r="U682" s="4" t="str">
        <f t="shared" si="293"/>
        <v>HIGHER</v>
      </c>
      <c r="V682" s="8">
        <v>1273.25</v>
      </c>
      <c r="W682" s="9">
        <f t="shared" si="294"/>
        <v>7.9963351994128686</v>
      </c>
      <c r="X682" s="6">
        <f t="shared" si="295"/>
        <v>59.499995917667512</v>
      </c>
      <c r="Y682" s="6">
        <f t="shared" si="296"/>
        <v>6.2500040823324881</v>
      </c>
      <c r="Z682" s="6">
        <f t="shared" si="297"/>
        <v>1.7463311170803806</v>
      </c>
      <c r="AA682" s="5">
        <f t="shared" si="298"/>
        <v>8</v>
      </c>
      <c r="AB682" s="5">
        <f t="shared" si="299"/>
        <v>2021</v>
      </c>
      <c r="AC682" s="5">
        <f t="shared" si="309"/>
        <v>33</v>
      </c>
      <c r="AF682" s="10">
        <v>96.876000000000005</v>
      </c>
      <c r="AG682" s="8">
        <f t="shared" si="300"/>
        <v>5594.9440312216802</v>
      </c>
      <c r="AL682" s="11">
        <f t="shared" si="287"/>
        <v>44420</v>
      </c>
      <c r="AM682" s="10">
        <v>1311.75</v>
      </c>
      <c r="AN682" s="6">
        <v>5.2523999999999997</v>
      </c>
      <c r="AO682" s="8">
        <f t="shared" si="301"/>
        <v>312.51777855795689</v>
      </c>
      <c r="AS682" s="14">
        <f t="shared" si="310"/>
        <v>0.16154247910863503</v>
      </c>
      <c r="AT682" s="10">
        <v>365</v>
      </c>
      <c r="AU682" s="6">
        <v>14.36</v>
      </c>
      <c r="AV682" s="6">
        <f t="shared" si="307"/>
        <v>2.3197499999999991</v>
      </c>
      <c r="AW682" s="6">
        <f t="shared" si="302"/>
        <v>3.6482850000000013</v>
      </c>
      <c r="AX682" s="6">
        <f t="shared" si="308"/>
        <v>1.3285350000000022</v>
      </c>
      <c r="AY682" s="12">
        <f t="shared" si="303"/>
        <v>0.52872821174951579</v>
      </c>
      <c r="BB682" s="13">
        <f t="shared" si="304"/>
        <v>1526.6993499999999</v>
      </c>
    </row>
    <row r="683" spans="1:54" x14ac:dyDescent="0.25">
      <c r="A683" s="1">
        <v>44421</v>
      </c>
      <c r="B683" s="6">
        <v>83.72</v>
      </c>
      <c r="C683" s="6">
        <v>70.72</v>
      </c>
      <c r="D683" s="6">
        <v>67.22</v>
      </c>
      <c r="E683" s="6">
        <f t="shared" si="288"/>
        <v>58.788954338350663</v>
      </c>
      <c r="F683" s="6">
        <v>58.740228483613066</v>
      </c>
      <c r="G683" s="6">
        <v>93.72</v>
      </c>
      <c r="H683" s="6">
        <v>63.28</v>
      </c>
      <c r="I683" s="6">
        <v>58.375</v>
      </c>
      <c r="J683" s="6">
        <v>48.389624603499236</v>
      </c>
      <c r="K683" s="6">
        <f t="shared" si="289"/>
        <v>25.344999999999999</v>
      </c>
      <c r="L683" s="7">
        <f t="shared" si="283"/>
        <v>9.9853753965007641</v>
      </c>
      <c r="M683" s="6">
        <f t="shared" si="284"/>
        <v>20.439999999999998</v>
      </c>
      <c r="N683" s="6">
        <f t="shared" si="285"/>
        <v>13</v>
      </c>
      <c r="O683" s="6">
        <f t="shared" si="286"/>
        <v>7.4399999999999977</v>
      </c>
      <c r="P683" s="6">
        <f t="shared" si="305"/>
        <v>3.9399999999999977</v>
      </c>
      <c r="Q683" s="6">
        <f t="shared" si="290"/>
        <v>-4.4910456616493377</v>
      </c>
      <c r="R683" s="6">
        <f t="shared" si="291"/>
        <v>-4.539771516386935</v>
      </c>
      <c r="S683" s="6">
        <f t="shared" si="306"/>
        <v>30.439999999999998</v>
      </c>
      <c r="T683" s="6">
        <f t="shared" si="292"/>
        <v>10</v>
      </c>
      <c r="U683" s="4" t="str">
        <f t="shared" si="293"/>
        <v>HIGHER</v>
      </c>
      <c r="V683" s="8">
        <v>1295</v>
      </c>
      <c r="W683" s="9">
        <f t="shared" si="294"/>
        <v>8.4797715163869327</v>
      </c>
      <c r="X683" s="6">
        <f t="shared" si="295"/>
        <v>58.842286795650224</v>
      </c>
      <c r="Y683" s="6">
        <f t="shared" si="296"/>
        <v>8.3777132043497744</v>
      </c>
      <c r="Z683" s="6">
        <f t="shared" si="297"/>
        <v>0.10205831203715832</v>
      </c>
      <c r="AA683" s="5">
        <f t="shared" si="298"/>
        <v>8</v>
      </c>
      <c r="AB683" s="5">
        <f t="shared" si="299"/>
        <v>2021</v>
      </c>
      <c r="AC683" s="5">
        <f t="shared" si="309"/>
        <v>33</v>
      </c>
      <c r="AF683" s="10">
        <v>97.1</v>
      </c>
      <c r="AG683" s="8">
        <f t="shared" si="300"/>
        <v>5703.6761857588281</v>
      </c>
      <c r="AL683" s="11">
        <f t="shared" si="287"/>
        <v>44421</v>
      </c>
      <c r="AM683" s="10">
        <v>1297.25</v>
      </c>
      <c r="AN683" s="6">
        <v>5.2465999999999999</v>
      </c>
      <c r="AO683" s="8">
        <f t="shared" si="301"/>
        <v>308.72194190205852</v>
      </c>
      <c r="AS683" s="14">
        <f t="shared" si="310"/>
        <v>0.15905753424657529</v>
      </c>
      <c r="AT683" s="10">
        <v>368</v>
      </c>
      <c r="AU683" s="6">
        <v>14.6</v>
      </c>
      <c r="AV683" s="6">
        <f t="shared" si="307"/>
        <v>2.322239999999999</v>
      </c>
      <c r="AW683" s="6">
        <f t="shared" si="302"/>
        <v>3.6473351999999952</v>
      </c>
      <c r="AX683" s="6">
        <f t="shared" si="308"/>
        <v>1.3250951999999963</v>
      </c>
      <c r="AY683" s="12">
        <f t="shared" si="303"/>
        <v>0.53110191051030076</v>
      </c>
      <c r="BB683" s="13">
        <f t="shared" si="304"/>
        <v>1559.107264</v>
      </c>
    </row>
    <row r="684" spans="1:54" x14ac:dyDescent="0.25">
      <c r="A684" s="1">
        <v>44424</v>
      </c>
      <c r="B684" s="6">
        <v>83.29</v>
      </c>
      <c r="C684" s="6">
        <v>69.790000000000006</v>
      </c>
      <c r="D684" s="6">
        <v>66.790000000000006</v>
      </c>
      <c r="E684" s="6">
        <f t="shared" si="288"/>
        <v>60.49971404255011</v>
      </c>
      <c r="F684" s="6" t="s">
        <v>43</v>
      </c>
      <c r="G684" s="6">
        <v>93.29</v>
      </c>
      <c r="H684" s="6">
        <v>62.94</v>
      </c>
      <c r="I684" s="6">
        <v>59.25</v>
      </c>
      <c r="J684" s="6">
        <v>47.57633709238771</v>
      </c>
      <c r="K684" s="6">
        <f t="shared" si="289"/>
        <v>24.040000000000006</v>
      </c>
      <c r="L684" s="7">
        <f t="shared" si="283"/>
        <v>11.67366290761229</v>
      </c>
      <c r="M684" s="6">
        <f t="shared" si="284"/>
        <v>20.350000000000009</v>
      </c>
      <c r="N684" s="6">
        <f t="shared" si="285"/>
        <v>13.5</v>
      </c>
      <c r="O684" s="6">
        <f t="shared" si="286"/>
        <v>6.8500000000000085</v>
      </c>
      <c r="P684" s="6">
        <f t="shared" si="305"/>
        <v>3.8500000000000085</v>
      </c>
      <c r="Q684" s="6">
        <f t="shared" si="290"/>
        <v>-2.4402859574498876</v>
      </c>
      <c r="R684" s="6" t="str">
        <f t="shared" si="291"/>
        <v/>
      </c>
      <c r="S684" s="6">
        <f t="shared" si="306"/>
        <v>30.350000000000009</v>
      </c>
      <c r="T684" s="6">
        <f t="shared" si="292"/>
        <v>10</v>
      </c>
      <c r="U684" s="4" t="str">
        <f t="shared" si="293"/>
        <v>HIGHER</v>
      </c>
      <c r="W684" s="9"/>
      <c r="X684" s="6">
        <f t="shared" si="295"/>
        <v>60.554598475384893</v>
      </c>
      <c r="Y684" s="6">
        <f t="shared" si="296"/>
        <v>6.2354015246151135</v>
      </c>
      <c r="Z684" s="6" t="str">
        <f t="shared" si="297"/>
        <v/>
      </c>
      <c r="AA684" s="5">
        <f t="shared" si="298"/>
        <v>8</v>
      </c>
      <c r="AB684" s="5">
        <f t="shared" si="299"/>
        <v>2021</v>
      </c>
      <c r="AC684" s="5">
        <f t="shared" si="309"/>
        <v>34</v>
      </c>
      <c r="AF684" s="10">
        <v>97.02</v>
      </c>
      <c r="AG684" s="8" t="str">
        <f t="shared" si="300"/>
        <v/>
      </c>
      <c r="AL684" s="11">
        <f t="shared" si="287"/>
        <v>44424</v>
      </c>
      <c r="AM684" s="10">
        <v>1335</v>
      </c>
      <c r="AN684" s="6">
        <v>5.2595000000000001</v>
      </c>
      <c r="AO684" s="8">
        <f t="shared" si="301"/>
        <v>318.48691068128687</v>
      </c>
      <c r="AS684" s="14">
        <f t="shared" si="310"/>
        <v>0.19580468750000016</v>
      </c>
      <c r="AT684" s="10">
        <v>369</v>
      </c>
      <c r="AU684" s="6">
        <v>14.08</v>
      </c>
      <c r="AV684" s="6">
        <f t="shared" si="307"/>
        <v>2.7569300000000023</v>
      </c>
      <c r="AW684" s="6">
        <f t="shared" si="302"/>
        <v>4.1415313999999999</v>
      </c>
      <c r="AX684" s="6">
        <f t="shared" si="308"/>
        <v>1.3846013999999975</v>
      </c>
      <c r="AY684" s="12">
        <f t="shared" si="303"/>
        <v>0.52914327043840748</v>
      </c>
      <c r="BB684" s="13">
        <f t="shared" si="304"/>
        <v>1538.604298</v>
      </c>
    </row>
    <row r="685" spans="1:54" x14ac:dyDescent="0.25">
      <c r="A685" s="1">
        <v>44425</v>
      </c>
      <c r="B685" s="6">
        <v>82.54</v>
      </c>
      <c r="C685" s="6">
        <v>69.040000000000006</v>
      </c>
      <c r="D685" s="6">
        <v>66.040000000000006</v>
      </c>
      <c r="E685" s="6">
        <f t="shared" si="288"/>
        <v>58.868261079604935</v>
      </c>
      <c r="F685" s="6">
        <v>57.92376198731575</v>
      </c>
      <c r="G685" s="6">
        <v>92.54</v>
      </c>
      <c r="H685" s="6">
        <v>62.12</v>
      </c>
      <c r="I685" s="6">
        <v>59</v>
      </c>
      <c r="J685" s="6">
        <v>47.168908249261811</v>
      </c>
      <c r="K685" s="6">
        <f t="shared" si="289"/>
        <v>23.540000000000006</v>
      </c>
      <c r="L685" s="7">
        <f t="shared" si="283"/>
        <v>11.831091750738189</v>
      </c>
      <c r="M685" s="6">
        <f t="shared" si="284"/>
        <v>20.420000000000009</v>
      </c>
      <c r="N685" s="6">
        <f t="shared" si="285"/>
        <v>13.5</v>
      </c>
      <c r="O685" s="6">
        <f t="shared" si="286"/>
        <v>6.9200000000000088</v>
      </c>
      <c r="P685" s="6">
        <f t="shared" si="305"/>
        <v>3.9200000000000088</v>
      </c>
      <c r="Q685" s="6">
        <f t="shared" si="290"/>
        <v>-3.2517389203950628</v>
      </c>
      <c r="R685" s="6">
        <f t="shared" si="291"/>
        <v>-4.1962380126842476</v>
      </c>
      <c r="S685" s="6">
        <f t="shared" si="306"/>
        <v>30.420000000000009</v>
      </c>
      <c r="T685" s="6">
        <f t="shared" si="292"/>
        <v>10</v>
      </c>
      <c r="U685" s="4" t="str">
        <f t="shared" si="293"/>
        <v>HIGHER</v>
      </c>
      <c r="V685" s="8">
        <v>1277</v>
      </c>
      <c r="W685" s="9">
        <f t="shared" si="294"/>
        <v>8.1162380126842564</v>
      </c>
      <c r="X685" s="6">
        <f t="shared" si="295"/>
        <v>58.921665482790246</v>
      </c>
      <c r="Y685" s="6">
        <f t="shared" si="296"/>
        <v>7.1183345172097603</v>
      </c>
      <c r="Z685" s="6">
        <f t="shared" si="297"/>
        <v>0.99790349547449608</v>
      </c>
      <c r="AA685" s="5">
        <f t="shared" si="298"/>
        <v>8</v>
      </c>
      <c r="AB685" s="5">
        <f t="shared" si="299"/>
        <v>2021</v>
      </c>
      <c r="AC685" s="5">
        <f t="shared" si="309"/>
        <v>34</v>
      </c>
      <c r="AF685" s="10">
        <v>97.046000000000006</v>
      </c>
      <c r="AG685" s="8">
        <f t="shared" si="300"/>
        <v>5621.2694058210445</v>
      </c>
      <c r="AL685" s="11">
        <f t="shared" si="287"/>
        <v>44425</v>
      </c>
      <c r="AM685" s="10">
        <v>1299</v>
      </c>
      <c r="AN685" s="6">
        <v>5.2948000000000004</v>
      </c>
      <c r="AO685" s="8">
        <f t="shared" si="301"/>
        <v>311.97843439827784</v>
      </c>
      <c r="AS685" s="14">
        <f t="shared" si="310"/>
        <v>0.19633951497860211</v>
      </c>
      <c r="AT685" s="10">
        <v>370</v>
      </c>
      <c r="AU685" s="6">
        <v>14.02</v>
      </c>
      <c r="AV685" s="6">
        <f t="shared" si="307"/>
        <v>2.7526800000000016</v>
      </c>
      <c r="AW685" s="6">
        <f t="shared" si="302"/>
        <v>4.1390363999999984</v>
      </c>
      <c r="AX685" s="6">
        <f t="shared" si="308"/>
        <v>1.3863563999999968</v>
      </c>
      <c r="AY685" s="12">
        <f t="shared" si="303"/>
        <v>0.52621432440178773</v>
      </c>
      <c r="BB685" s="13">
        <f t="shared" si="304"/>
        <v>1522.0696480000001</v>
      </c>
    </row>
    <row r="686" spans="1:54" x14ac:dyDescent="0.25">
      <c r="A686" s="1">
        <v>44426</v>
      </c>
      <c r="B686" s="6">
        <v>81.93</v>
      </c>
      <c r="C686" s="6">
        <v>69.930000000000007</v>
      </c>
      <c r="D686" s="6">
        <v>65.430000000000007</v>
      </c>
      <c r="E686" s="6">
        <f t="shared" si="288"/>
        <v>58.811613407280447</v>
      </c>
      <c r="F686" s="6">
        <v>59.817510666227591</v>
      </c>
      <c r="G686" s="6">
        <v>91.93</v>
      </c>
      <c r="H686" s="6">
        <v>61.48</v>
      </c>
      <c r="I686" s="6">
        <v>58.25</v>
      </c>
      <c r="J686" s="6">
        <v>46.076688353365171</v>
      </c>
      <c r="K686" s="6">
        <f t="shared" si="289"/>
        <v>23.680000000000007</v>
      </c>
      <c r="L686" s="7">
        <f t="shared" si="283"/>
        <v>12.173311646634829</v>
      </c>
      <c r="M686" s="6">
        <f t="shared" si="284"/>
        <v>20.45000000000001</v>
      </c>
      <c r="N686" s="6">
        <f t="shared" si="285"/>
        <v>12</v>
      </c>
      <c r="O686" s="6">
        <f t="shared" si="286"/>
        <v>8.4500000000000099</v>
      </c>
      <c r="P686" s="6">
        <f t="shared" si="305"/>
        <v>3.9500000000000099</v>
      </c>
      <c r="Q686" s="6">
        <f t="shared" si="290"/>
        <v>-2.6683865927195498</v>
      </c>
      <c r="R686" s="6">
        <f t="shared" si="291"/>
        <v>-1.662489333772406</v>
      </c>
      <c r="S686" s="6">
        <f t="shared" si="306"/>
        <v>30.45000000000001</v>
      </c>
      <c r="T686" s="6">
        <f t="shared" si="292"/>
        <v>10</v>
      </c>
      <c r="U686" s="4" t="str">
        <f t="shared" si="293"/>
        <v>HIGHER</v>
      </c>
      <c r="V686" s="8">
        <v>1318.75</v>
      </c>
      <c r="W686" s="9">
        <f t="shared" si="294"/>
        <v>5.612489333772416</v>
      </c>
      <c r="X686" s="6">
        <f t="shared" si="295"/>
        <v>58.864966420547375</v>
      </c>
      <c r="Y686" s="6">
        <f t="shared" si="296"/>
        <v>6.5650335794526313</v>
      </c>
      <c r="Z686" s="6">
        <f t="shared" si="297"/>
        <v>-0.95254424568021534</v>
      </c>
      <c r="AA686" s="5">
        <f t="shared" si="298"/>
        <v>8</v>
      </c>
      <c r="AB686" s="5">
        <f t="shared" si="299"/>
        <v>2021</v>
      </c>
      <c r="AC686" s="5">
        <f t="shared" si="309"/>
        <v>34</v>
      </c>
      <c r="AF686" s="10">
        <v>97.26</v>
      </c>
      <c r="AG686" s="8">
        <f t="shared" si="300"/>
        <v>5817.8510873972964</v>
      </c>
      <c r="AL686" s="11">
        <f t="shared" si="287"/>
        <v>44426</v>
      </c>
      <c r="AM686" s="10">
        <v>1297.75</v>
      </c>
      <c r="AN686" s="6">
        <v>5.3794000000000004</v>
      </c>
      <c r="AO686" s="8">
        <f t="shared" si="301"/>
        <v>316.65820036269258</v>
      </c>
      <c r="AS686" s="14">
        <f t="shared" si="310"/>
        <v>0.20817013639626722</v>
      </c>
      <c r="AT686" s="10">
        <v>368</v>
      </c>
      <c r="AU686" s="6">
        <v>13.93</v>
      </c>
      <c r="AV686" s="6">
        <f t="shared" si="307"/>
        <v>2.8998100000000022</v>
      </c>
      <c r="AW686" s="6">
        <f t="shared" si="302"/>
        <v>4.1120938000000002</v>
      </c>
      <c r="AX686" s="6">
        <f t="shared" si="308"/>
        <v>1.212283799999998</v>
      </c>
      <c r="AY686" s="12">
        <f t="shared" si="303"/>
        <v>0.5257162381312519</v>
      </c>
      <c r="BB686" s="13">
        <f t="shared" si="304"/>
        <v>1541.6907660000002</v>
      </c>
    </row>
    <row r="687" spans="1:54" x14ac:dyDescent="0.25">
      <c r="A687" s="1">
        <v>44427</v>
      </c>
      <c r="B687" s="6">
        <v>80.599999999999994</v>
      </c>
      <c r="C687" s="6">
        <v>68.599999999999994</v>
      </c>
      <c r="D687" s="6">
        <v>64.099999999999994</v>
      </c>
      <c r="E687" s="6">
        <f t="shared" si="288"/>
        <v>60.420407301295832</v>
      </c>
      <c r="F687" s="6">
        <v>58.717548858715915</v>
      </c>
      <c r="G687" s="6">
        <v>90.6</v>
      </c>
      <c r="H687" s="6">
        <v>59.92</v>
      </c>
      <c r="I687" s="6">
        <v>57.75</v>
      </c>
      <c r="J687" s="6">
        <v>45.391366327074394</v>
      </c>
      <c r="K687" s="6">
        <f t="shared" si="289"/>
        <v>22.849999999999994</v>
      </c>
      <c r="L687" s="7">
        <f t="shared" si="283"/>
        <v>12.358633672925606</v>
      </c>
      <c r="M687" s="6">
        <f t="shared" si="284"/>
        <v>20.679999999999993</v>
      </c>
      <c r="N687" s="6">
        <f t="shared" si="285"/>
        <v>12</v>
      </c>
      <c r="O687" s="6">
        <f t="shared" si="286"/>
        <v>8.6799999999999926</v>
      </c>
      <c r="P687" s="6">
        <f t="shared" si="305"/>
        <v>4.1799999999999926</v>
      </c>
      <c r="Q687" s="6">
        <f t="shared" si="290"/>
        <v>0.50040730129583011</v>
      </c>
      <c r="R687" s="6">
        <f t="shared" si="291"/>
        <v>-1.2024511412840866</v>
      </c>
      <c r="S687" s="6">
        <f t="shared" si="306"/>
        <v>30.679999999999993</v>
      </c>
      <c r="T687" s="6">
        <f t="shared" si="292"/>
        <v>10</v>
      </c>
      <c r="U687" s="4" t="str">
        <f t="shared" si="293"/>
        <v>HIGHER</v>
      </c>
      <c r="V687" s="8">
        <v>1294.5</v>
      </c>
      <c r="W687" s="9">
        <f t="shared" si="294"/>
        <v>5.3824511412840792</v>
      </c>
      <c r="X687" s="6">
        <f t="shared" si="295"/>
        <v>60.475219788244871</v>
      </c>
      <c r="Y687" s="6">
        <f t="shared" si="296"/>
        <v>3.6247802117551231</v>
      </c>
      <c r="Z687" s="6">
        <f t="shared" si="297"/>
        <v>1.7576709295289561</v>
      </c>
      <c r="AA687" s="5">
        <f t="shared" si="298"/>
        <v>8</v>
      </c>
      <c r="AB687" s="5">
        <f t="shared" si="299"/>
        <v>2021</v>
      </c>
      <c r="AC687" s="5">
        <f t="shared" si="309"/>
        <v>34</v>
      </c>
      <c r="AF687" s="10">
        <v>97.28</v>
      </c>
      <c r="AG687" s="8">
        <f t="shared" si="300"/>
        <v>5712.0431529758844</v>
      </c>
      <c r="AL687" s="11">
        <f t="shared" si="287"/>
        <v>44427</v>
      </c>
      <c r="AM687" s="10">
        <v>1333.25</v>
      </c>
      <c r="AN687" s="6">
        <v>5.4142000000000001</v>
      </c>
      <c r="AO687" s="8">
        <f t="shared" si="301"/>
        <v>327.42493497751542</v>
      </c>
      <c r="AS687" s="14">
        <f t="shared" si="310"/>
        <v>0.21567647058823539</v>
      </c>
      <c r="AT687" s="10">
        <v>362</v>
      </c>
      <c r="AU687" s="6">
        <v>13.6</v>
      </c>
      <c r="AV687" s="6">
        <f t="shared" si="307"/>
        <v>2.9332000000000011</v>
      </c>
      <c r="AW687" s="6">
        <f t="shared" si="302"/>
        <v>4.1485959999999995</v>
      </c>
      <c r="AX687" s="6">
        <f t="shared" si="308"/>
        <v>1.2153959999999984</v>
      </c>
      <c r="AY687" s="12">
        <f t="shared" si="303"/>
        <v>0.52573422830765115</v>
      </c>
      <c r="BB687" s="13">
        <f t="shared" si="304"/>
        <v>1512.3693199999998</v>
      </c>
    </row>
    <row r="688" spans="1:54" x14ac:dyDescent="0.25">
      <c r="A688" s="1">
        <v>44428</v>
      </c>
      <c r="B688" s="6">
        <v>77.489999999999995</v>
      </c>
      <c r="C688" s="6">
        <v>65.989999999999995</v>
      </c>
      <c r="D688" s="6">
        <v>60.99</v>
      </c>
      <c r="E688" s="6">
        <f t="shared" si="288"/>
        <v>59.400749199455092</v>
      </c>
      <c r="F688" s="6">
        <v>58.456733172398721</v>
      </c>
      <c r="G688" s="6">
        <v>87.49</v>
      </c>
      <c r="H688" s="6">
        <v>56.65</v>
      </c>
      <c r="I688" s="6">
        <v>57.75</v>
      </c>
      <c r="J688" s="6">
        <v>45.648366825562569</v>
      </c>
      <c r="K688" s="6">
        <f t="shared" si="289"/>
        <v>19.739999999999995</v>
      </c>
      <c r="L688" s="7">
        <f t="shared" si="283"/>
        <v>12.101633174437431</v>
      </c>
      <c r="M688" s="6">
        <f t="shared" si="284"/>
        <v>20.839999999999996</v>
      </c>
      <c r="N688" s="6">
        <f t="shared" si="285"/>
        <v>11.5</v>
      </c>
      <c r="O688" s="6">
        <f t="shared" si="286"/>
        <v>9.3399999999999963</v>
      </c>
      <c r="P688" s="6">
        <f t="shared" si="305"/>
        <v>4.3400000000000034</v>
      </c>
      <c r="Q688" s="6">
        <f t="shared" si="290"/>
        <v>2.7507491994550932</v>
      </c>
      <c r="R688" s="6">
        <f t="shared" si="291"/>
        <v>1.8067331723987223</v>
      </c>
      <c r="S688" s="6">
        <f t="shared" si="306"/>
        <v>30.839999999999996</v>
      </c>
      <c r="T688" s="6">
        <f t="shared" si="292"/>
        <v>10</v>
      </c>
      <c r="U688" s="4" t="str">
        <f t="shared" si="293"/>
        <v>HIGHER</v>
      </c>
      <c r="V688" s="8">
        <v>1288.75</v>
      </c>
      <c r="W688" s="9">
        <f t="shared" si="294"/>
        <v>2.5332668276012811</v>
      </c>
      <c r="X688" s="6">
        <f t="shared" si="295"/>
        <v>59.454636667873217</v>
      </c>
      <c r="Y688" s="6">
        <f t="shared" si="296"/>
        <v>1.535363332126785</v>
      </c>
      <c r="Z688" s="6">
        <f t="shared" si="297"/>
        <v>0.99790349547449608</v>
      </c>
      <c r="AA688" s="5">
        <f t="shared" si="298"/>
        <v>8</v>
      </c>
      <c r="AB688" s="5">
        <f t="shared" si="299"/>
        <v>2021</v>
      </c>
      <c r="AC688" s="5">
        <f t="shared" si="309"/>
        <v>34</v>
      </c>
      <c r="AF688" s="10">
        <v>97.22</v>
      </c>
      <c r="AG688" s="8">
        <f t="shared" si="300"/>
        <v>5683.1635990206032</v>
      </c>
      <c r="AL688" s="11">
        <f t="shared" si="287"/>
        <v>44428</v>
      </c>
      <c r="AM688" s="10">
        <v>1310.75</v>
      </c>
      <c r="AN688" s="6">
        <v>5.3769999999999998</v>
      </c>
      <c r="AO688" s="8">
        <f t="shared" si="301"/>
        <v>319.68758136315432</v>
      </c>
      <c r="AS688" s="14">
        <f t="shared" si="310"/>
        <v>0.22098647633358368</v>
      </c>
      <c r="AT688" s="10">
        <v>363</v>
      </c>
      <c r="AU688" s="6">
        <v>13.31</v>
      </c>
      <c r="AV688" s="6">
        <f t="shared" si="307"/>
        <v>2.9413299999999989</v>
      </c>
      <c r="AW688" s="6">
        <f t="shared" si="302"/>
        <v>4.1055033999999981</v>
      </c>
      <c r="AX688" s="6">
        <f t="shared" si="308"/>
        <v>1.1641733999999992</v>
      </c>
      <c r="AY688" s="12">
        <f t="shared" si="303"/>
        <v>0.51522518544533302</v>
      </c>
      <c r="BB688" s="13">
        <f t="shared" si="304"/>
        <v>1454.8287379999997</v>
      </c>
    </row>
    <row r="689" spans="1:54" x14ac:dyDescent="0.25">
      <c r="A689" s="1">
        <v>44431</v>
      </c>
      <c r="B689" s="6">
        <v>79.25</v>
      </c>
      <c r="C689" s="6">
        <v>67.25</v>
      </c>
      <c r="D689" s="6">
        <v>62.75</v>
      </c>
      <c r="E689" s="6">
        <f t="shared" si="288"/>
        <v>60.794281938637425</v>
      </c>
      <c r="F689" s="6">
        <v>58.853626608098807</v>
      </c>
      <c r="G689" s="6">
        <v>89.25</v>
      </c>
      <c r="H689" s="6">
        <v>58.56</v>
      </c>
      <c r="I689" s="6">
        <v>58.25</v>
      </c>
      <c r="J689" s="6">
        <v>46.422357211349613</v>
      </c>
      <c r="K689" s="6">
        <f t="shared" si="289"/>
        <v>21</v>
      </c>
      <c r="L689" s="7">
        <f t="shared" si="283"/>
        <v>11.827642788650387</v>
      </c>
      <c r="M689" s="6">
        <f t="shared" si="284"/>
        <v>20.689999999999998</v>
      </c>
      <c r="N689" s="6">
        <f t="shared" si="285"/>
        <v>12</v>
      </c>
      <c r="O689" s="6">
        <f t="shared" si="286"/>
        <v>8.6899999999999977</v>
      </c>
      <c r="P689" s="6">
        <f t="shared" si="305"/>
        <v>4.1899999999999977</v>
      </c>
      <c r="Q689" s="6">
        <f t="shared" si="290"/>
        <v>2.2342819386374231</v>
      </c>
      <c r="R689" s="6">
        <f t="shared" si="291"/>
        <v>0.29362660809880481</v>
      </c>
      <c r="S689" s="6">
        <f t="shared" si="306"/>
        <v>30.689999999999998</v>
      </c>
      <c r="T689" s="6">
        <f t="shared" si="292"/>
        <v>10</v>
      </c>
      <c r="U689" s="4" t="str">
        <f t="shared" si="293"/>
        <v>HIGHER</v>
      </c>
      <c r="V689" s="8">
        <v>1297.5</v>
      </c>
      <c r="W689" s="9">
        <f t="shared" si="294"/>
        <v>3.8963733919011929</v>
      </c>
      <c r="X689" s="6">
        <f t="shared" si="295"/>
        <v>60.849433599047813</v>
      </c>
      <c r="Y689" s="6">
        <f t="shared" si="296"/>
        <v>1.9005664009521865</v>
      </c>
      <c r="Z689" s="6">
        <f t="shared" si="297"/>
        <v>1.9958069909490064</v>
      </c>
      <c r="AA689" s="5">
        <f t="shared" si="298"/>
        <v>8</v>
      </c>
      <c r="AB689" s="5">
        <f t="shared" si="299"/>
        <v>2021</v>
      </c>
      <c r="AC689" s="5">
        <f t="shared" si="309"/>
        <v>35</v>
      </c>
      <c r="AF689" s="10">
        <v>97.4</v>
      </c>
      <c r="AG689" s="8">
        <f t="shared" si="300"/>
        <v>5732.3432316288245</v>
      </c>
      <c r="AL689" s="11">
        <f t="shared" si="287"/>
        <v>44431</v>
      </c>
      <c r="AM689" s="10">
        <v>1341.5</v>
      </c>
      <c r="AN689" s="6">
        <v>5.3802000000000003</v>
      </c>
      <c r="AO689" s="8">
        <f t="shared" si="301"/>
        <v>327.38212264959714</v>
      </c>
      <c r="AS689" s="14">
        <f t="shared" si="310"/>
        <v>0.21963615903976005</v>
      </c>
      <c r="AT689" s="10">
        <v>357</v>
      </c>
      <c r="AU689" s="6">
        <v>13.33</v>
      </c>
      <c r="AV689" s="6">
        <f t="shared" si="307"/>
        <v>2.9277500000000014</v>
      </c>
      <c r="AW689" s="6">
        <f t="shared" si="302"/>
        <v>4.1463049999999999</v>
      </c>
      <c r="AX689" s="6">
        <f t="shared" si="308"/>
        <v>1.2185549999999985</v>
      </c>
      <c r="AY689" s="12">
        <f t="shared" si="303"/>
        <v>0.5249904454541594</v>
      </c>
      <c r="BB689" s="13">
        <f t="shared" si="304"/>
        <v>1482.6069499999999</v>
      </c>
    </row>
    <row r="690" spans="1:54" x14ac:dyDescent="0.25">
      <c r="A690" s="1">
        <v>44432</v>
      </c>
      <c r="B690" s="6">
        <v>82.09</v>
      </c>
      <c r="C690" s="6">
        <v>69.09</v>
      </c>
      <c r="D690" s="6">
        <v>64.59</v>
      </c>
      <c r="E690" s="6">
        <f t="shared" si="288"/>
        <v>62.78828000445931</v>
      </c>
      <c r="F690" s="6">
        <v>59.885549540919037</v>
      </c>
      <c r="G690" s="6">
        <v>91.09</v>
      </c>
      <c r="H690" s="6">
        <v>60.55</v>
      </c>
      <c r="I690" s="6">
        <v>58</v>
      </c>
      <c r="J690" s="6">
        <v>46.252021369568887</v>
      </c>
      <c r="K690" s="6">
        <f t="shared" si="289"/>
        <v>24.090000000000003</v>
      </c>
      <c r="L690" s="7">
        <f t="shared" si="283"/>
        <v>11.747978630431113</v>
      </c>
      <c r="M690" s="6">
        <f t="shared" si="284"/>
        <v>21.540000000000006</v>
      </c>
      <c r="N690" s="6">
        <f t="shared" si="285"/>
        <v>13</v>
      </c>
      <c r="O690" s="6">
        <f t="shared" si="286"/>
        <v>8.5400000000000063</v>
      </c>
      <c r="P690" s="6">
        <f t="shared" si="305"/>
        <v>4.0400000000000063</v>
      </c>
      <c r="Q690" s="6">
        <f t="shared" si="290"/>
        <v>2.2382800044593125</v>
      </c>
      <c r="R690" s="6">
        <f t="shared" si="291"/>
        <v>-0.66445045908096034</v>
      </c>
      <c r="S690" s="6">
        <f t="shared" si="306"/>
        <v>30.540000000000006</v>
      </c>
      <c r="T690" s="6">
        <f t="shared" si="292"/>
        <v>9</v>
      </c>
      <c r="U690" s="4" t="str">
        <f t="shared" si="293"/>
        <v>HIGHER</v>
      </c>
      <c r="V690" s="8">
        <v>1320.25</v>
      </c>
      <c r="W690" s="9">
        <f t="shared" si="294"/>
        <v>4.7044504590809666</v>
      </c>
      <c r="X690" s="6">
        <f t="shared" si="295"/>
        <v>62.845240589996827</v>
      </c>
      <c r="Y690" s="6">
        <f t="shared" si="296"/>
        <v>1.7447594100031765</v>
      </c>
      <c r="Z690" s="6">
        <f t="shared" si="297"/>
        <v>2.9596910490777901</v>
      </c>
      <c r="AA690" s="5">
        <f t="shared" si="298"/>
        <v>8</v>
      </c>
      <c r="AB690" s="5">
        <f t="shared" si="299"/>
        <v>2021</v>
      </c>
      <c r="AC690" s="5">
        <f t="shared" si="309"/>
        <v>35</v>
      </c>
      <c r="AF690" s="10">
        <v>97.35</v>
      </c>
      <c r="AG690" s="8">
        <f t="shared" si="300"/>
        <v>5829.8582478084681</v>
      </c>
      <c r="AL690" s="11">
        <f t="shared" si="287"/>
        <v>44432</v>
      </c>
      <c r="AM690" s="10">
        <v>1385.5</v>
      </c>
      <c r="AN690" s="6">
        <v>5.2462999999999997</v>
      </c>
      <c r="AO690" s="8">
        <f t="shared" si="301"/>
        <v>329.70498570730041</v>
      </c>
      <c r="AS690" s="14">
        <f t="shared" si="310"/>
        <v>0.21436078717201162</v>
      </c>
      <c r="AT690" s="10">
        <v>365</v>
      </c>
      <c r="AU690" s="6">
        <v>13.72</v>
      </c>
      <c r="AV690" s="6">
        <f t="shared" si="307"/>
        <v>2.9410299999999996</v>
      </c>
      <c r="AW690" s="6">
        <f t="shared" si="302"/>
        <v>4.2699394000000002</v>
      </c>
      <c r="AX690" s="6">
        <f t="shared" si="308"/>
        <v>1.3289094000000006</v>
      </c>
      <c r="AY690" s="12">
        <f t="shared" si="303"/>
        <v>0.52824299596909696</v>
      </c>
      <c r="BB690" s="13">
        <f t="shared" si="304"/>
        <v>1523.1719579999999</v>
      </c>
    </row>
    <row r="691" spans="1:54" x14ac:dyDescent="0.25">
      <c r="A691" s="1">
        <v>44433</v>
      </c>
      <c r="B691" s="6">
        <v>82.89</v>
      </c>
      <c r="C691" s="6">
        <v>68.39</v>
      </c>
      <c r="D691" s="6">
        <v>65.39</v>
      </c>
      <c r="E691" s="6">
        <f t="shared" si="288"/>
        <v>60.782952404172541</v>
      </c>
      <c r="F691" s="6">
        <v>60.13502541478767</v>
      </c>
      <c r="G691" s="6">
        <v>91.89</v>
      </c>
      <c r="H691" s="6">
        <v>61.24</v>
      </c>
      <c r="I691" s="6">
        <v>58.25</v>
      </c>
      <c r="J691" s="6">
        <v>47.118782806306804</v>
      </c>
      <c r="K691" s="6">
        <f t="shared" si="289"/>
        <v>24.64</v>
      </c>
      <c r="L691" s="7">
        <f t="shared" si="283"/>
        <v>11.131217193693196</v>
      </c>
      <c r="M691" s="6">
        <f t="shared" si="284"/>
        <v>21.65</v>
      </c>
      <c r="N691" s="6">
        <f t="shared" si="285"/>
        <v>14.5</v>
      </c>
      <c r="O691" s="6">
        <f t="shared" si="286"/>
        <v>7.1499999999999986</v>
      </c>
      <c r="P691" s="6">
        <f t="shared" si="305"/>
        <v>4.1499999999999986</v>
      </c>
      <c r="Q691" s="6">
        <f t="shared" si="290"/>
        <v>-0.45704759582746135</v>
      </c>
      <c r="R691" s="6">
        <f t="shared" si="291"/>
        <v>-1.1049745852123323</v>
      </c>
      <c r="S691" s="6">
        <f t="shared" si="306"/>
        <v>30.65</v>
      </c>
      <c r="T691" s="6">
        <f t="shared" si="292"/>
        <v>9</v>
      </c>
      <c r="U691" s="4" t="str">
        <f t="shared" si="293"/>
        <v>HIGHER</v>
      </c>
      <c r="V691" s="8">
        <v>1325.75</v>
      </c>
      <c r="W691" s="9">
        <f t="shared" si="294"/>
        <v>5.2549745852123309</v>
      </c>
      <c r="X691" s="6">
        <f t="shared" si="295"/>
        <v>60.838093786599238</v>
      </c>
      <c r="Y691" s="6">
        <f t="shared" si="296"/>
        <v>4.5519062134007626</v>
      </c>
      <c r="Z691" s="6">
        <f t="shared" si="297"/>
        <v>0.70306837181156823</v>
      </c>
      <c r="AA691" s="5">
        <f t="shared" si="298"/>
        <v>8</v>
      </c>
      <c r="AB691" s="5">
        <f t="shared" si="299"/>
        <v>2021</v>
      </c>
      <c r="AC691" s="5">
        <f t="shared" si="309"/>
        <v>35</v>
      </c>
      <c r="AF691" s="10">
        <v>97.287000000000006</v>
      </c>
      <c r="AG691" s="8">
        <f t="shared" si="300"/>
        <v>5850.3562175284478</v>
      </c>
      <c r="AL691" s="11">
        <f t="shared" si="287"/>
        <v>44433</v>
      </c>
      <c r="AM691" s="10">
        <v>1341.25</v>
      </c>
      <c r="AN691" s="6">
        <v>5.2117000000000004</v>
      </c>
      <c r="AO691" s="8">
        <f t="shared" si="301"/>
        <v>317.06989338761935</v>
      </c>
      <c r="AS691" s="14">
        <f t="shared" si="310"/>
        <v>0.20237654770575353</v>
      </c>
      <c r="AT691" s="10">
        <v>362</v>
      </c>
      <c r="AU691" s="6">
        <v>13.73</v>
      </c>
      <c r="AV691" s="6">
        <f t="shared" si="307"/>
        <v>2.7786299999999962</v>
      </c>
      <c r="AW691" s="6">
        <f t="shared" si="302"/>
        <v>4.2811673999999975</v>
      </c>
      <c r="AX691" s="6">
        <f t="shared" si="308"/>
        <v>1.5025374000000014</v>
      </c>
      <c r="AY691" s="12">
        <f t="shared" si="303"/>
        <v>0.53271413057748007</v>
      </c>
      <c r="BB691" s="13">
        <f t="shared" si="304"/>
        <v>1507.7396179999998</v>
      </c>
    </row>
    <row r="692" spans="1:54" x14ac:dyDescent="0.25">
      <c r="A692" s="1">
        <v>44434</v>
      </c>
      <c r="B692" s="6">
        <v>82.33</v>
      </c>
      <c r="C692" s="6">
        <v>67.83</v>
      </c>
      <c r="D692" s="6">
        <v>64.83</v>
      </c>
      <c r="E692" s="6">
        <f t="shared" si="288"/>
        <v>59.344101527130611</v>
      </c>
      <c r="F692" s="6">
        <v>59.001044169930275</v>
      </c>
      <c r="G692" s="6">
        <v>91.33</v>
      </c>
      <c r="H692" s="6">
        <v>60.03</v>
      </c>
      <c r="I692" s="6">
        <v>58.25</v>
      </c>
      <c r="J692" s="6">
        <v>47.490366467197376</v>
      </c>
      <c r="K692" s="6">
        <f t="shared" si="289"/>
        <v>24.08</v>
      </c>
      <c r="L692" s="7">
        <f t="shared" si="283"/>
        <v>10.759633532802624</v>
      </c>
      <c r="M692" s="6">
        <f t="shared" si="284"/>
        <v>22.299999999999997</v>
      </c>
      <c r="N692" s="6">
        <f t="shared" si="285"/>
        <v>14.5</v>
      </c>
      <c r="O692" s="6">
        <f t="shared" si="286"/>
        <v>7.7999999999999972</v>
      </c>
      <c r="P692" s="6">
        <f t="shared" si="305"/>
        <v>4.7999999999999972</v>
      </c>
      <c r="Q692" s="6">
        <f t="shared" si="290"/>
        <v>-0.68589847286938976</v>
      </c>
      <c r="R692" s="6">
        <f t="shared" si="291"/>
        <v>-1.0289558300697266</v>
      </c>
      <c r="S692" s="6">
        <f t="shared" si="306"/>
        <v>31.299999999999997</v>
      </c>
      <c r="T692" s="6">
        <f t="shared" si="292"/>
        <v>9</v>
      </c>
      <c r="U692" s="4" t="str">
        <f t="shared" si="293"/>
        <v>HIGHER</v>
      </c>
      <c r="V692" s="8">
        <v>1300.75</v>
      </c>
      <c r="W692" s="9">
        <f t="shared" si="294"/>
        <v>5.8289558300697237</v>
      </c>
      <c r="X692" s="6">
        <f t="shared" si="295"/>
        <v>59.397937605630347</v>
      </c>
      <c r="Y692" s="6">
        <f t="shared" si="296"/>
        <v>5.4320623943696518</v>
      </c>
      <c r="Z692" s="6">
        <f t="shared" si="297"/>
        <v>0.39689343570007196</v>
      </c>
      <c r="AA692" s="5">
        <f t="shared" si="298"/>
        <v>8</v>
      </c>
      <c r="AB692" s="5">
        <f t="shared" si="299"/>
        <v>2021</v>
      </c>
      <c r="AC692" s="5">
        <f t="shared" si="309"/>
        <v>35</v>
      </c>
      <c r="AF692" s="10">
        <v>97.325000000000003</v>
      </c>
      <c r="AG692" s="8">
        <f t="shared" si="300"/>
        <v>5742.2766238384638</v>
      </c>
      <c r="AL692" s="11">
        <f t="shared" si="287"/>
        <v>44434</v>
      </c>
      <c r="AM692" s="10">
        <v>1309.5</v>
      </c>
      <c r="AN692" s="6">
        <v>5.2522000000000002</v>
      </c>
      <c r="AO692" s="8">
        <f t="shared" si="301"/>
        <v>311.9698478922918</v>
      </c>
      <c r="AS692" s="14">
        <f t="shared" si="310"/>
        <v>0.21234333821376258</v>
      </c>
      <c r="AT692" s="10">
        <v>367</v>
      </c>
      <c r="AU692" s="6">
        <v>13.66</v>
      </c>
      <c r="AV692" s="6">
        <f t="shared" si="307"/>
        <v>2.9006099999999968</v>
      </c>
      <c r="AW692" s="6">
        <f t="shared" si="302"/>
        <v>4.4044577999999994</v>
      </c>
      <c r="AX692" s="6">
        <f t="shared" si="308"/>
        <v>1.5038478000000026</v>
      </c>
      <c r="AY692" s="12">
        <f t="shared" si="303"/>
        <v>0.52760869600939042</v>
      </c>
      <c r="BB692" s="13">
        <f t="shared" si="304"/>
        <v>1495.393746</v>
      </c>
    </row>
    <row r="693" spans="1:54" x14ac:dyDescent="0.25">
      <c r="A693" s="1">
        <v>44435</v>
      </c>
      <c r="B693" s="6">
        <v>81.3</v>
      </c>
      <c r="C693" s="6">
        <v>67.8</v>
      </c>
      <c r="D693" s="6">
        <v>64.8</v>
      </c>
      <c r="E693" s="6">
        <f t="shared" si="288"/>
        <v>59.638669423217941</v>
      </c>
      <c r="F693" s="6">
        <v>58.887646045444534</v>
      </c>
      <c r="G693" s="6">
        <v>91.3</v>
      </c>
      <c r="H693" s="6">
        <v>60.34</v>
      </c>
      <c r="I693" s="6">
        <v>58.25</v>
      </c>
      <c r="J693" s="6">
        <v>46.886387860436145</v>
      </c>
      <c r="K693" s="6">
        <f t="shared" si="289"/>
        <v>23.049999999999997</v>
      </c>
      <c r="L693" s="7">
        <f t="shared" si="283"/>
        <v>11.363612139563855</v>
      </c>
      <c r="M693" s="6">
        <f t="shared" si="284"/>
        <v>20.959999999999994</v>
      </c>
      <c r="N693" s="6">
        <f t="shared" si="285"/>
        <v>13.5</v>
      </c>
      <c r="O693" s="6">
        <f t="shared" si="286"/>
        <v>7.4599999999999937</v>
      </c>
      <c r="P693" s="6">
        <f t="shared" si="305"/>
        <v>4.4599999999999937</v>
      </c>
      <c r="Q693" s="6">
        <f t="shared" si="290"/>
        <v>-0.70133057678206256</v>
      </c>
      <c r="R693" s="6">
        <f t="shared" si="291"/>
        <v>-1.4523539545554698</v>
      </c>
      <c r="S693" s="6">
        <f t="shared" si="306"/>
        <v>30.959999999999994</v>
      </c>
      <c r="T693" s="6">
        <f t="shared" si="292"/>
        <v>10</v>
      </c>
      <c r="U693" s="4" t="str">
        <f t="shared" si="293"/>
        <v>HIGHER</v>
      </c>
      <c r="V693" s="8">
        <v>1298.25</v>
      </c>
      <c r="W693" s="9">
        <f t="shared" si="294"/>
        <v>5.9123539545554635</v>
      </c>
      <c r="X693" s="6">
        <f t="shared" si="295"/>
        <v>59.692772729293274</v>
      </c>
      <c r="Y693" s="6">
        <f t="shared" si="296"/>
        <v>5.1072272707067228</v>
      </c>
      <c r="Z693" s="6">
        <f t="shared" si="297"/>
        <v>0.80512668384874075</v>
      </c>
      <c r="AA693" s="5">
        <f t="shared" si="298"/>
        <v>8</v>
      </c>
      <c r="AB693" s="5">
        <f t="shared" si="299"/>
        <v>2021</v>
      </c>
      <c r="AC693" s="5">
        <f t="shared" si="309"/>
        <v>35</v>
      </c>
      <c r="AF693" s="10">
        <v>97.364000000000004</v>
      </c>
      <c r="AG693" s="8">
        <f t="shared" si="300"/>
        <v>5733.5367695686618</v>
      </c>
      <c r="AL693" s="11">
        <f t="shared" si="287"/>
        <v>44435</v>
      </c>
      <c r="AM693" s="10">
        <v>1316</v>
      </c>
      <c r="AN693" s="6">
        <v>5.1996000000000002</v>
      </c>
      <c r="AO693" s="8">
        <f t="shared" si="301"/>
        <v>310.3785410832333</v>
      </c>
      <c r="AS693" s="14">
        <f t="shared" si="310"/>
        <v>0.20958180484225961</v>
      </c>
      <c r="AT693" s="10">
        <v>364</v>
      </c>
      <c r="AU693" s="6">
        <v>13.63</v>
      </c>
      <c r="AV693" s="6">
        <f t="shared" si="307"/>
        <v>2.8565999999999985</v>
      </c>
      <c r="AW693" s="6">
        <f t="shared" si="302"/>
        <v>4.2458580000000001</v>
      </c>
      <c r="AX693" s="6">
        <f t="shared" si="308"/>
        <v>1.3892580000000017</v>
      </c>
      <c r="AY693" s="12">
        <f t="shared" si="303"/>
        <v>0.52651651435561631</v>
      </c>
      <c r="BB693" s="13">
        <f t="shared" si="304"/>
        <v>1494.73236</v>
      </c>
    </row>
    <row r="694" spans="1:54" x14ac:dyDescent="0.25">
      <c r="A694" s="1">
        <v>44438</v>
      </c>
      <c r="B694" s="6">
        <v>75.28</v>
      </c>
      <c r="C694" s="6">
        <v>67.28</v>
      </c>
      <c r="D694" s="6">
        <v>63.28</v>
      </c>
      <c r="E694" s="6" t="e">
        <f t="shared" si="288"/>
        <v>#VALUE!</v>
      </c>
      <c r="F694" s="6" t="s">
        <v>43</v>
      </c>
      <c r="G694" s="6">
        <v>90.28</v>
      </c>
      <c r="H694" s="6">
        <v>59.61</v>
      </c>
      <c r="I694" s="6">
        <v>58.5</v>
      </c>
      <c r="J694" s="6">
        <v>46.440011702751946</v>
      </c>
      <c r="K694" s="6">
        <f t="shared" si="289"/>
        <v>16.78</v>
      </c>
      <c r="L694" s="7">
        <f t="shared" si="283"/>
        <v>12.059988297248054</v>
      </c>
      <c r="M694" s="6">
        <f t="shared" si="284"/>
        <v>15.670000000000002</v>
      </c>
      <c r="N694" s="6">
        <f t="shared" si="285"/>
        <v>8</v>
      </c>
      <c r="O694" s="6">
        <f t="shared" si="286"/>
        <v>7.6700000000000017</v>
      </c>
      <c r="P694" s="6">
        <f t="shared" si="305"/>
        <v>3.6700000000000017</v>
      </c>
      <c r="Q694" s="6" t="e">
        <f t="shared" si="290"/>
        <v>#VALUE!</v>
      </c>
      <c r="R694" s="6" t="str">
        <f t="shared" si="291"/>
        <v/>
      </c>
      <c r="S694" s="6">
        <f t="shared" si="306"/>
        <v>30.67</v>
      </c>
      <c r="T694" s="6">
        <f t="shared" si="292"/>
        <v>15</v>
      </c>
      <c r="U694" s="4" t="str">
        <f t="shared" si="293"/>
        <v>HIGHER</v>
      </c>
      <c r="W694" s="9"/>
      <c r="X694" s="6" t="str">
        <f t="shared" si="295"/>
        <v/>
      </c>
      <c r="Y694" s="6" t="str">
        <f t="shared" si="296"/>
        <v/>
      </c>
      <c r="Z694" s="6" t="str">
        <f t="shared" si="297"/>
        <v/>
      </c>
      <c r="AA694" s="5">
        <f t="shared" si="298"/>
        <v>8</v>
      </c>
      <c r="AB694" s="5">
        <f t="shared" si="299"/>
        <v>2021</v>
      </c>
      <c r="AC694" s="5">
        <f t="shared" si="309"/>
        <v>36</v>
      </c>
      <c r="AF694" s="10">
        <v>97.507000000000005</v>
      </c>
      <c r="AG694" s="8" t="str">
        <f t="shared" si="300"/>
        <v/>
      </c>
      <c r="AL694" s="11">
        <f t="shared" si="287"/>
        <v>44438</v>
      </c>
      <c r="AM694" s="10"/>
      <c r="AN694" s="6">
        <v>5.1840000000000002</v>
      </c>
      <c r="AO694" s="8" t="str">
        <f t="shared" si="301"/>
        <v/>
      </c>
      <c r="AS694" s="14">
        <f t="shared" si="310"/>
        <v>0.21256589724497385</v>
      </c>
      <c r="AT694" s="10">
        <v>358</v>
      </c>
      <c r="AU694" s="6">
        <v>13.43</v>
      </c>
      <c r="AV694" s="6">
        <f t="shared" si="307"/>
        <v>2.8547599999999989</v>
      </c>
      <c r="AW694" s="6">
        <f t="shared" si="302"/>
        <v>3.6146048000000022</v>
      </c>
      <c r="AX694" s="6">
        <f t="shared" si="308"/>
        <v>0.75984480000000332</v>
      </c>
      <c r="AY694" s="12">
        <f t="shared" si="303"/>
        <v>0.51146174733287042</v>
      </c>
      <c r="BB694" s="13">
        <f t="shared" si="304"/>
        <v>1483.2683359999999</v>
      </c>
    </row>
    <row r="695" spans="1:54" x14ac:dyDescent="0.25">
      <c r="A695" s="1">
        <v>44439</v>
      </c>
      <c r="B695" s="6">
        <v>74.36</v>
      </c>
      <c r="C695" s="6">
        <v>67.36</v>
      </c>
      <c r="D695" s="6">
        <v>62.36</v>
      </c>
      <c r="E695" s="6">
        <f t="shared" si="288"/>
        <v>57.746637167580126</v>
      </c>
      <c r="F695" s="6">
        <v>57.402130614681347</v>
      </c>
      <c r="G695" s="6">
        <v>89.36</v>
      </c>
      <c r="H695" s="6">
        <v>58.75</v>
      </c>
      <c r="I695" s="6">
        <v>58.5</v>
      </c>
      <c r="J695" s="6"/>
      <c r="K695" s="6">
        <f t="shared" si="289"/>
        <v>15.86</v>
      </c>
      <c r="L695" s="7" t="str">
        <f t="shared" si="283"/>
        <v/>
      </c>
      <c r="M695" s="6">
        <f t="shared" si="284"/>
        <v>15.61</v>
      </c>
      <c r="N695" s="6">
        <f t="shared" si="285"/>
        <v>7</v>
      </c>
      <c r="O695" s="6">
        <f t="shared" si="286"/>
        <v>8.61</v>
      </c>
      <c r="P695" s="6">
        <f t="shared" si="305"/>
        <v>3.6099999999999994</v>
      </c>
      <c r="Q695" s="6">
        <f t="shared" si="290"/>
        <v>-1.0033628324198745</v>
      </c>
      <c r="R695" s="6">
        <f t="shared" si="291"/>
        <v>-1.3478693853186527</v>
      </c>
      <c r="S695" s="6">
        <f t="shared" si="306"/>
        <v>30.61</v>
      </c>
      <c r="T695" s="6">
        <f t="shared" si="292"/>
        <v>15</v>
      </c>
      <c r="U695" s="4" t="str">
        <f t="shared" si="293"/>
        <v>HIGHER</v>
      </c>
      <c r="V695" s="8">
        <v>1265.5</v>
      </c>
      <c r="W695" s="9">
        <f t="shared" si="294"/>
        <v>4.9578693853186522</v>
      </c>
      <c r="X695" s="6">
        <f t="shared" si="295"/>
        <v>57.799024050381419</v>
      </c>
      <c r="Y695" s="6">
        <f t="shared" si="296"/>
        <v>4.5609759496185802</v>
      </c>
      <c r="Z695" s="6">
        <f t="shared" si="297"/>
        <v>0.39689343570007196</v>
      </c>
      <c r="AA695" s="5">
        <f t="shared" si="298"/>
        <v>8</v>
      </c>
      <c r="AB695" s="5">
        <f t="shared" si="299"/>
        <v>2021</v>
      </c>
      <c r="AC695" s="5">
        <f t="shared" si="309"/>
        <v>36</v>
      </c>
      <c r="AF695" s="10">
        <v>97.74</v>
      </c>
      <c r="AG695" s="8">
        <f t="shared" si="300"/>
        <v>5610.4842462789538</v>
      </c>
      <c r="AL695" s="11">
        <f t="shared" si="287"/>
        <v>44439</v>
      </c>
      <c r="AM695" s="10">
        <v>1274.25</v>
      </c>
      <c r="AN695" s="6">
        <v>5.1492000000000004</v>
      </c>
      <c r="AO695" s="8">
        <f t="shared" si="301"/>
        <v>297.61873464022409</v>
      </c>
      <c r="AS695" s="14">
        <f t="shared" si="310"/>
        <v>0.21883870967741925</v>
      </c>
      <c r="AT695" s="10">
        <v>356</v>
      </c>
      <c r="AU695" s="6">
        <v>13.33</v>
      </c>
      <c r="AV695" s="6">
        <f t="shared" si="307"/>
        <v>2.9171199999999988</v>
      </c>
      <c r="AW695" s="6">
        <f t="shared" si="302"/>
        <v>3.5621175999999988</v>
      </c>
      <c r="AX695" s="6">
        <f t="shared" si="308"/>
        <v>0.64499759999999995</v>
      </c>
      <c r="AY695" s="12">
        <f t="shared" si="303"/>
        <v>0.50978898542843953</v>
      </c>
      <c r="BB695" s="13">
        <f t="shared" si="304"/>
        <v>1485.0320319999998</v>
      </c>
    </row>
    <row r="696" spans="1:54" x14ac:dyDescent="0.25">
      <c r="A696" s="1">
        <v>44440</v>
      </c>
      <c r="B696" s="6">
        <v>73.11</v>
      </c>
      <c r="C696" s="6">
        <v>66.11</v>
      </c>
      <c r="D696" s="6">
        <v>61.11</v>
      </c>
      <c r="E696" s="6">
        <f t="shared" si="288"/>
        <v>58.56236364905272</v>
      </c>
      <c r="F696" s="6">
        <v>57.92376198731575</v>
      </c>
      <c r="G696" s="6">
        <v>88.11</v>
      </c>
      <c r="H696" s="6">
        <v>57.94</v>
      </c>
      <c r="I696" s="6">
        <v>58.25</v>
      </c>
      <c r="J696" s="6">
        <v>45.583178661432008</v>
      </c>
      <c r="K696" s="6">
        <f t="shared" si="289"/>
        <v>14.86</v>
      </c>
      <c r="L696" s="7">
        <f t="shared" si="283"/>
        <v>12.666821338567992</v>
      </c>
      <c r="M696" s="6">
        <f t="shared" si="284"/>
        <v>15.170000000000002</v>
      </c>
      <c r="N696" s="6">
        <f t="shared" si="285"/>
        <v>7</v>
      </c>
      <c r="O696" s="6">
        <f t="shared" si="286"/>
        <v>8.1700000000000017</v>
      </c>
      <c r="P696" s="6">
        <f t="shared" si="305"/>
        <v>3.1700000000000017</v>
      </c>
      <c r="Q696" s="6">
        <f t="shared" si="290"/>
        <v>0.62236364905272268</v>
      </c>
      <c r="R696" s="6">
        <f t="shared" si="291"/>
        <v>-1.6238012684247849E-2</v>
      </c>
      <c r="S696" s="6">
        <f t="shared" si="306"/>
        <v>30.17</v>
      </c>
      <c r="T696" s="6">
        <f t="shared" si="292"/>
        <v>15</v>
      </c>
      <c r="U696" s="4" t="str">
        <f t="shared" si="293"/>
        <v>HIGHER</v>
      </c>
      <c r="V696" s="8">
        <v>1277</v>
      </c>
      <c r="W696" s="9">
        <f t="shared" si="294"/>
        <v>3.1862380126842496</v>
      </c>
      <c r="X696" s="6">
        <f t="shared" si="295"/>
        <v>58.615490546678743</v>
      </c>
      <c r="Y696" s="6">
        <f t="shared" si="296"/>
        <v>2.4945094533212568</v>
      </c>
      <c r="Z696" s="6">
        <f t="shared" si="297"/>
        <v>0.69172855936299271</v>
      </c>
      <c r="AA696" s="5">
        <f t="shared" si="298"/>
        <v>9</v>
      </c>
      <c r="AB696" s="5">
        <f t="shared" si="299"/>
        <v>2021</v>
      </c>
      <c r="AC696" s="5">
        <f t="shared" si="309"/>
        <v>36</v>
      </c>
      <c r="AF696" s="10">
        <v>97.596000000000004</v>
      </c>
      <c r="AG696" s="8">
        <f t="shared" si="300"/>
        <v>5653.1274749140675</v>
      </c>
      <c r="AL696" s="11">
        <f t="shared" si="287"/>
        <v>44440</v>
      </c>
      <c r="AM696" s="10">
        <v>1292.25</v>
      </c>
      <c r="AN696" s="6">
        <v>5.1858000000000004</v>
      </c>
      <c r="AO696" s="8">
        <f t="shared" si="301"/>
        <v>303.96821087696674</v>
      </c>
      <c r="AS696" s="14">
        <f t="shared" si="310"/>
        <v>0.2126987860394538</v>
      </c>
      <c r="AT696" s="10">
        <v>351</v>
      </c>
      <c r="AU696" s="6">
        <v>13.18</v>
      </c>
      <c r="AV696" s="6">
        <f t="shared" si="307"/>
        <v>2.803370000000001</v>
      </c>
      <c r="AW696" s="6">
        <f t="shared" si="302"/>
        <v>3.4512926000000022</v>
      </c>
      <c r="AX696" s="6">
        <f t="shared" si="308"/>
        <v>0.64792260000000113</v>
      </c>
      <c r="AY696" s="12">
        <f t="shared" si="303"/>
        <v>0.50908711092542303</v>
      </c>
      <c r="BB696" s="13">
        <f t="shared" si="304"/>
        <v>1457.4742819999999</v>
      </c>
    </row>
    <row r="697" spans="1:54" x14ac:dyDescent="0.25">
      <c r="A697" s="1">
        <v>44441</v>
      </c>
      <c r="B697" s="6">
        <v>73.87</v>
      </c>
      <c r="C697" s="6">
        <v>66.87</v>
      </c>
      <c r="D697" s="6">
        <v>61.87</v>
      </c>
      <c r="E697" s="6">
        <f t="shared" si="288"/>
        <v>59.015545027648599</v>
      </c>
      <c r="F697" s="6">
        <v>58.717548858715915</v>
      </c>
      <c r="G697" s="6">
        <v>88.87</v>
      </c>
      <c r="H697" s="6">
        <v>58.79</v>
      </c>
      <c r="I697" s="6">
        <v>58.75</v>
      </c>
      <c r="J697" s="6">
        <v>46.297867571559863</v>
      </c>
      <c r="K697" s="6">
        <f t="shared" si="289"/>
        <v>15.120000000000005</v>
      </c>
      <c r="L697" s="7">
        <f t="shared" si="283"/>
        <v>12.452132428440137</v>
      </c>
      <c r="M697" s="6">
        <f t="shared" si="284"/>
        <v>15.080000000000005</v>
      </c>
      <c r="N697" s="6">
        <f t="shared" si="285"/>
        <v>7</v>
      </c>
      <c r="O697" s="6">
        <f t="shared" si="286"/>
        <v>8.0800000000000054</v>
      </c>
      <c r="P697" s="6">
        <f t="shared" si="305"/>
        <v>3.0799999999999983</v>
      </c>
      <c r="Q697" s="6">
        <f t="shared" si="290"/>
        <v>0.22554502764860018</v>
      </c>
      <c r="R697" s="6">
        <f t="shared" si="291"/>
        <v>-7.2451141284084031E-2</v>
      </c>
      <c r="S697" s="6">
        <f t="shared" si="306"/>
        <v>30.080000000000005</v>
      </c>
      <c r="T697" s="6">
        <f t="shared" si="292"/>
        <v>15</v>
      </c>
      <c r="U697" s="4" t="str">
        <f t="shared" si="293"/>
        <v>HIGHER</v>
      </c>
      <c r="V697" s="8">
        <v>1294.5</v>
      </c>
      <c r="W697" s="9">
        <f t="shared" si="294"/>
        <v>3.1524511412840823</v>
      </c>
      <c r="X697" s="6">
        <f t="shared" si="295"/>
        <v>59.069083044621706</v>
      </c>
      <c r="Y697" s="6">
        <f t="shared" si="296"/>
        <v>2.8009169553782911</v>
      </c>
      <c r="Z697" s="6">
        <f t="shared" si="297"/>
        <v>0.35153418590579122</v>
      </c>
      <c r="AA697" s="5">
        <f t="shared" si="298"/>
        <v>9</v>
      </c>
      <c r="AB697" s="5">
        <f t="shared" si="299"/>
        <v>2021</v>
      </c>
      <c r="AC697" s="5">
        <f t="shared" si="309"/>
        <v>36</v>
      </c>
      <c r="AF697" s="10">
        <v>97.83</v>
      </c>
      <c r="AG697" s="8">
        <f t="shared" si="300"/>
        <v>5744.3378048481782</v>
      </c>
      <c r="AL697" s="11">
        <f t="shared" si="287"/>
        <v>44441</v>
      </c>
      <c r="AM697" s="10">
        <v>1302.25</v>
      </c>
      <c r="AN697" s="6">
        <v>5.1818999999999997</v>
      </c>
      <c r="AO697" s="8">
        <f t="shared" si="301"/>
        <v>306.0900814289252</v>
      </c>
      <c r="AS697" s="14">
        <f t="shared" si="310"/>
        <v>0.20773167044595608</v>
      </c>
      <c r="AT697" s="10">
        <v>347</v>
      </c>
      <c r="AU697" s="6">
        <v>13.23</v>
      </c>
      <c r="AV697" s="6">
        <f t="shared" si="307"/>
        <v>2.748289999999999</v>
      </c>
      <c r="AW697" s="6">
        <f t="shared" si="302"/>
        <v>3.3944341999999956</v>
      </c>
      <c r="AX697" s="6">
        <f t="shared" si="308"/>
        <v>0.64614419999999662</v>
      </c>
      <c r="AY697" s="12">
        <f t="shared" si="303"/>
        <v>0.51453478507544981</v>
      </c>
      <c r="BB697" s="13">
        <f t="shared" si="304"/>
        <v>1474.229394</v>
      </c>
    </row>
    <row r="698" spans="1:54" x14ac:dyDescent="0.25">
      <c r="A698" s="1">
        <v>44442</v>
      </c>
      <c r="B698" s="6">
        <v>74</v>
      </c>
      <c r="C698" s="6">
        <v>67</v>
      </c>
      <c r="D698" s="6">
        <v>62</v>
      </c>
      <c r="E698" s="6">
        <f t="shared" si="288"/>
        <v>58.970226889789011</v>
      </c>
      <c r="F698" s="6">
        <v>58.524772047090167</v>
      </c>
      <c r="G698" s="6">
        <v>89</v>
      </c>
      <c r="H698" s="6">
        <v>59</v>
      </c>
      <c r="I698" s="6">
        <v>58.75</v>
      </c>
      <c r="J698" s="6">
        <v>47.176246769646461</v>
      </c>
      <c r="K698" s="6">
        <f t="shared" si="289"/>
        <v>15.25</v>
      </c>
      <c r="L698" s="7">
        <f t="shared" si="283"/>
        <v>11.573753230353539</v>
      </c>
      <c r="M698" s="6">
        <f t="shared" si="284"/>
        <v>15</v>
      </c>
      <c r="N698" s="6">
        <f t="shared" si="285"/>
        <v>7</v>
      </c>
      <c r="O698" s="6">
        <f t="shared" si="286"/>
        <v>8</v>
      </c>
      <c r="P698" s="6">
        <f t="shared" si="305"/>
        <v>3</v>
      </c>
      <c r="Q698" s="6">
        <f t="shared" si="290"/>
        <v>-2.9773110210989273E-2</v>
      </c>
      <c r="R698" s="6">
        <f t="shared" si="291"/>
        <v>-0.47522795290983311</v>
      </c>
      <c r="S698" s="6">
        <f t="shared" si="306"/>
        <v>30</v>
      </c>
      <c r="T698" s="6">
        <f t="shared" si="292"/>
        <v>15</v>
      </c>
      <c r="U698" s="4" t="str">
        <f t="shared" si="293"/>
        <v>HIGHER</v>
      </c>
      <c r="V698" s="8">
        <v>1290.25</v>
      </c>
      <c r="W698" s="9">
        <f t="shared" si="294"/>
        <v>3.4752279529098331</v>
      </c>
      <c r="X698" s="6">
        <f t="shared" si="295"/>
        <v>59.023723794827411</v>
      </c>
      <c r="Y698" s="6">
        <f t="shared" si="296"/>
        <v>2.9762762051725886</v>
      </c>
      <c r="Z698" s="6">
        <f t="shared" si="297"/>
        <v>0.49895174773724449</v>
      </c>
      <c r="AA698" s="5">
        <f t="shared" si="298"/>
        <v>9</v>
      </c>
      <c r="AB698" s="5">
        <f t="shared" si="299"/>
        <v>2021</v>
      </c>
      <c r="AC698" s="5">
        <f t="shared" si="309"/>
        <v>36</v>
      </c>
      <c r="AF698" s="10">
        <v>97.86</v>
      </c>
      <c r="AG698" s="8">
        <f t="shared" si="300"/>
        <v>5727.2341925282435</v>
      </c>
      <c r="AL698" s="11">
        <f t="shared" si="287"/>
        <v>44442</v>
      </c>
      <c r="AM698" s="10">
        <v>1301.25</v>
      </c>
      <c r="AN698" s="6">
        <v>5.1908000000000003</v>
      </c>
      <c r="AO698" s="8">
        <f t="shared" si="301"/>
        <v>306.38034547419016</v>
      </c>
      <c r="AS698" s="14">
        <f t="shared" si="310"/>
        <v>0.20247747747747741</v>
      </c>
      <c r="AT698" s="10">
        <v>348</v>
      </c>
      <c r="AU698" s="6">
        <v>13.32</v>
      </c>
      <c r="AV698" s="6">
        <f t="shared" si="307"/>
        <v>2.6969999999999992</v>
      </c>
      <c r="AW698" s="6">
        <f t="shared" si="302"/>
        <v>3.3428399999999989</v>
      </c>
      <c r="AX698" s="6">
        <f t="shared" si="308"/>
        <v>0.64583999999999975</v>
      </c>
      <c r="AY698" s="12">
        <f t="shared" si="303"/>
        <v>0.51425516749821809</v>
      </c>
      <c r="BB698" s="13">
        <f t="shared" si="304"/>
        <v>1477.0953999999999</v>
      </c>
    </row>
    <row r="699" spans="1:54" x14ac:dyDescent="0.25">
      <c r="A699" s="1">
        <v>44446</v>
      </c>
      <c r="B699" s="6">
        <v>72.72</v>
      </c>
      <c r="C699" s="6">
        <v>65.72</v>
      </c>
      <c r="D699" s="6">
        <v>60.72</v>
      </c>
      <c r="E699" s="6" t="e">
        <f t="shared" si="288"/>
        <v>#VALUE!</v>
      </c>
      <c r="F699" s="6">
        <v>58.819607170753088</v>
      </c>
      <c r="G699" s="6">
        <v>87.72</v>
      </c>
      <c r="H699" s="6">
        <v>57.76</v>
      </c>
      <c r="I699" s="6">
        <v>59.5</v>
      </c>
      <c r="J699" s="6">
        <v>47.95807055766663</v>
      </c>
      <c r="K699" s="6">
        <f t="shared" si="289"/>
        <v>13.219999999999999</v>
      </c>
      <c r="L699" s="7">
        <f t="shared" si="283"/>
        <v>11.54192944233337</v>
      </c>
      <c r="M699" s="6">
        <f t="shared" si="284"/>
        <v>14.96</v>
      </c>
      <c r="N699" s="6">
        <f t="shared" si="285"/>
        <v>7</v>
      </c>
      <c r="O699" s="6">
        <f t="shared" si="286"/>
        <v>7.9600000000000009</v>
      </c>
      <c r="P699" s="6">
        <f t="shared" si="305"/>
        <v>2.9600000000000009</v>
      </c>
      <c r="Q699" s="6" t="e">
        <f t="shared" si="290"/>
        <v>#VALUE!</v>
      </c>
      <c r="R699" s="6">
        <f t="shared" si="291"/>
        <v>1.0596071707530896</v>
      </c>
      <c r="S699" s="6">
        <f t="shared" si="306"/>
        <v>29.96</v>
      </c>
      <c r="T699" s="6">
        <f t="shared" si="292"/>
        <v>15</v>
      </c>
      <c r="U699" s="4" t="str">
        <f t="shared" si="293"/>
        <v>HIGHER</v>
      </c>
      <c r="V699" s="8">
        <v>1296.75</v>
      </c>
      <c r="W699" s="9">
        <f t="shared" si="294"/>
        <v>1.9003928292469112</v>
      </c>
      <c r="X699" s="6" t="str">
        <f t="shared" si="295"/>
        <v/>
      </c>
      <c r="Y699" s="6" t="str">
        <f t="shared" si="296"/>
        <v/>
      </c>
      <c r="Z699" s="6" t="str">
        <f t="shared" si="297"/>
        <v/>
      </c>
      <c r="AA699" s="5">
        <f t="shared" si="298"/>
        <v>9</v>
      </c>
      <c r="AB699" s="5">
        <f t="shared" si="299"/>
        <v>2021</v>
      </c>
      <c r="AC699" s="5">
        <f t="shared" si="309"/>
        <v>37</v>
      </c>
      <c r="AF699" s="10">
        <v>97.784999999999997</v>
      </c>
      <c r="AG699" s="8">
        <f t="shared" si="300"/>
        <v>5751.6752871920899</v>
      </c>
      <c r="AL699" s="11">
        <f t="shared" si="287"/>
        <v>44446</v>
      </c>
      <c r="AM699" s="10"/>
      <c r="AN699" s="6">
        <v>5.1692</v>
      </c>
      <c r="AO699" s="8" t="str">
        <f t="shared" si="301"/>
        <v/>
      </c>
      <c r="AS699" s="14">
        <f t="shared" si="310"/>
        <v>0.24678295185477506</v>
      </c>
      <c r="AT699" s="10">
        <v>345</v>
      </c>
      <c r="AU699" s="6">
        <v>12.67</v>
      </c>
      <c r="AV699" s="6">
        <f t="shared" si="307"/>
        <v>3.1267399999999999</v>
      </c>
      <c r="AW699" s="6">
        <f t="shared" si="302"/>
        <v>3.7755752000000005</v>
      </c>
      <c r="AX699" s="6">
        <f t="shared" si="308"/>
        <v>0.64883520000000061</v>
      </c>
      <c r="AY699" s="12">
        <f t="shared" si="303"/>
        <v>0.5120590476259258</v>
      </c>
      <c r="BB699" s="13">
        <f t="shared" si="304"/>
        <v>1448.876264</v>
      </c>
    </row>
    <row r="700" spans="1:54" x14ac:dyDescent="0.25">
      <c r="A700" s="1">
        <v>44447</v>
      </c>
      <c r="B700" s="6">
        <v>77.459999999999994</v>
      </c>
      <c r="C700" s="6">
        <v>66.459999999999994</v>
      </c>
      <c r="D700" s="6">
        <v>63.21</v>
      </c>
      <c r="E700" s="6">
        <f t="shared" si="288"/>
        <v>58.732306666026176</v>
      </c>
      <c r="F700" s="6">
        <v>58.479412797295872</v>
      </c>
      <c r="G700" s="6">
        <v>87.46</v>
      </c>
      <c r="H700" s="6">
        <v>57.49</v>
      </c>
      <c r="I700" s="6">
        <v>59.5</v>
      </c>
      <c r="J700" s="6">
        <v>48.93075826593914</v>
      </c>
      <c r="K700" s="6">
        <f t="shared" si="289"/>
        <v>17.959999999999994</v>
      </c>
      <c r="L700" s="7">
        <f t="shared" si="283"/>
        <v>10.56924173406086</v>
      </c>
      <c r="M700" s="6">
        <f t="shared" si="284"/>
        <v>19.969999999999992</v>
      </c>
      <c r="N700" s="6">
        <f t="shared" si="285"/>
        <v>11</v>
      </c>
      <c r="O700" s="6">
        <f t="shared" si="286"/>
        <v>8.9699999999999918</v>
      </c>
      <c r="P700" s="6">
        <f t="shared" si="305"/>
        <v>5.7199999999999989</v>
      </c>
      <c r="Q700" s="6">
        <f t="shared" si="290"/>
        <v>1.2423066660261739</v>
      </c>
      <c r="R700" s="6">
        <f t="shared" si="291"/>
        <v>0.98941279729586995</v>
      </c>
      <c r="S700" s="6">
        <f t="shared" si="306"/>
        <v>29.969999999999992</v>
      </c>
      <c r="T700" s="6">
        <f t="shared" si="292"/>
        <v>10</v>
      </c>
      <c r="U700" s="4" t="str">
        <f t="shared" si="293"/>
        <v>HIGHER</v>
      </c>
      <c r="V700" s="8">
        <v>1289.25</v>
      </c>
      <c r="W700" s="9">
        <f t="shared" si="294"/>
        <v>4.7305872027041289</v>
      </c>
      <c r="X700" s="6">
        <f t="shared" si="295"/>
        <v>58.785587733407354</v>
      </c>
      <c r="Y700" s="6">
        <f t="shared" si="296"/>
        <v>4.4244122665926469</v>
      </c>
      <c r="Z700" s="6">
        <f t="shared" si="297"/>
        <v>0.30617493611148205</v>
      </c>
      <c r="AA700" s="5">
        <f t="shared" si="298"/>
        <v>9</v>
      </c>
      <c r="AB700" s="5">
        <f t="shared" si="299"/>
        <v>2021</v>
      </c>
      <c r="AC700" s="5">
        <f t="shared" si="309"/>
        <v>37</v>
      </c>
      <c r="AF700" s="10">
        <v>98</v>
      </c>
      <c r="AG700" s="8">
        <f t="shared" si="300"/>
        <v>5730.9824541349944</v>
      </c>
      <c r="AL700" s="11">
        <f t="shared" si="287"/>
        <v>44447</v>
      </c>
      <c r="AM700" s="10">
        <v>1296</v>
      </c>
      <c r="AN700" s="6">
        <v>5.3213999999999997</v>
      </c>
      <c r="AO700" s="8">
        <f t="shared" si="301"/>
        <v>312.82162656455392</v>
      </c>
      <c r="AS700" s="14">
        <f t="shared" si="310"/>
        <v>0.25065511811023622</v>
      </c>
      <c r="AT700" s="10">
        <v>345</v>
      </c>
      <c r="AU700" s="6">
        <v>12.7</v>
      </c>
      <c r="AV700" s="6">
        <f t="shared" si="307"/>
        <v>3.1833200000000001</v>
      </c>
      <c r="AW700" s="6">
        <f t="shared" si="302"/>
        <v>4.2890635999999986</v>
      </c>
      <c r="AX700" s="6">
        <f t="shared" si="308"/>
        <v>1.1057435999999985</v>
      </c>
      <c r="AY700" s="12">
        <f t="shared" si="303"/>
        <v>0.5278189340676237</v>
      </c>
      <c r="BB700" s="13">
        <f t="shared" si="304"/>
        <v>1465.1904519999998</v>
      </c>
    </row>
    <row r="701" spans="1:54" x14ac:dyDescent="0.25">
      <c r="A701" s="1">
        <v>44448</v>
      </c>
      <c r="B701" s="6">
        <v>76.06</v>
      </c>
      <c r="C701" s="6">
        <v>65.56</v>
      </c>
      <c r="D701" s="6">
        <v>59.06</v>
      </c>
      <c r="E701" s="6">
        <f t="shared" si="288"/>
        <v>58.27912528743029</v>
      </c>
      <c r="F701" s="6">
        <v>57.878402737521448</v>
      </c>
      <c r="G701" s="6">
        <v>86.06</v>
      </c>
      <c r="H701" s="6">
        <v>56.19</v>
      </c>
      <c r="I701" s="6">
        <v>59.25</v>
      </c>
      <c r="J701" s="6">
        <v>48.039668559274695</v>
      </c>
      <c r="K701" s="6">
        <f t="shared" si="289"/>
        <v>16.810000000000002</v>
      </c>
      <c r="L701" s="7">
        <f t="shared" si="283"/>
        <v>11.210331440725305</v>
      </c>
      <c r="M701" s="6">
        <f t="shared" si="284"/>
        <v>19.870000000000005</v>
      </c>
      <c r="N701" s="6">
        <f t="shared" si="285"/>
        <v>10.5</v>
      </c>
      <c r="O701" s="6">
        <f t="shared" si="286"/>
        <v>9.3700000000000045</v>
      </c>
      <c r="P701" s="6">
        <f t="shared" si="305"/>
        <v>2.8700000000000045</v>
      </c>
      <c r="Q701" s="6">
        <f t="shared" si="290"/>
        <v>2.0891252874302921</v>
      </c>
      <c r="R701" s="6">
        <f t="shared" si="291"/>
        <v>1.6884027375214501</v>
      </c>
      <c r="S701" s="6">
        <f t="shared" si="306"/>
        <v>29.870000000000005</v>
      </c>
      <c r="T701" s="6">
        <f t="shared" si="292"/>
        <v>10</v>
      </c>
      <c r="U701" s="4" t="str">
        <f t="shared" si="293"/>
        <v>HIGHER</v>
      </c>
      <c r="V701" s="8">
        <v>1276</v>
      </c>
      <c r="W701" s="9">
        <f t="shared" si="294"/>
        <v>1.1815972624785545</v>
      </c>
      <c r="X701" s="6">
        <f t="shared" si="295"/>
        <v>58.331995235464397</v>
      </c>
      <c r="Y701" s="6">
        <f t="shared" si="296"/>
        <v>0.72800476453560492</v>
      </c>
      <c r="Z701" s="6">
        <f t="shared" si="297"/>
        <v>0.45359249794294954</v>
      </c>
      <c r="AA701" s="5">
        <f t="shared" si="298"/>
        <v>9</v>
      </c>
      <c r="AB701" s="5">
        <f t="shared" si="299"/>
        <v>2021</v>
      </c>
      <c r="AC701" s="5">
        <f t="shared" si="309"/>
        <v>37</v>
      </c>
      <c r="AF701" s="10">
        <v>97.853999999999999</v>
      </c>
      <c r="AG701" s="8">
        <f t="shared" si="300"/>
        <v>5663.6332214774238</v>
      </c>
      <c r="AL701" s="11">
        <f t="shared" si="287"/>
        <v>44448</v>
      </c>
      <c r="AM701" s="10">
        <v>1286</v>
      </c>
      <c r="AN701" s="6">
        <v>5.1976000000000004</v>
      </c>
      <c r="AO701" s="8">
        <f t="shared" si="301"/>
        <v>303.1863784358498</v>
      </c>
      <c r="AS701" s="14">
        <f t="shared" si="310"/>
        <v>0.25123076923076942</v>
      </c>
      <c r="AT701" s="10">
        <v>345</v>
      </c>
      <c r="AU701" s="6">
        <v>12.61</v>
      </c>
      <c r="AV701" s="6">
        <f t="shared" si="307"/>
        <v>3.1680200000000021</v>
      </c>
      <c r="AW701" s="6">
        <f t="shared" si="302"/>
        <v>4.2185395999999997</v>
      </c>
      <c r="AX701" s="6">
        <f t="shared" si="308"/>
        <v>1.0505195999999977</v>
      </c>
      <c r="AY701" s="12">
        <f t="shared" si="303"/>
        <v>0.52327107485834845</v>
      </c>
      <c r="BB701" s="13">
        <f t="shared" si="304"/>
        <v>1445.348872</v>
      </c>
    </row>
    <row r="702" spans="1:54" x14ac:dyDescent="0.25">
      <c r="A702" s="1">
        <v>44449</v>
      </c>
      <c r="B702" s="6">
        <v>75.78</v>
      </c>
      <c r="C702" s="6">
        <v>64.28</v>
      </c>
      <c r="D702" s="6">
        <v>58.78</v>
      </c>
      <c r="E702" s="6">
        <f t="shared" si="288"/>
        <v>58.086523201527044</v>
      </c>
      <c r="F702" s="6">
        <v>56.789780742458348</v>
      </c>
      <c r="G702" s="6">
        <v>82.78</v>
      </c>
      <c r="H702" s="6">
        <v>55.99</v>
      </c>
      <c r="I702" s="6">
        <v>59</v>
      </c>
      <c r="J702" s="6">
        <v>46.938870585197527</v>
      </c>
      <c r="K702" s="6">
        <f t="shared" si="289"/>
        <v>16.78</v>
      </c>
      <c r="L702" s="7">
        <f t="shared" si="283"/>
        <v>12.061129414802473</v>
      </c>
      <c r="M702" s="6">
        <f t="shared" si="284"/>
        <v>19.79</v>
      </c>
      <c r="N702" s="6">
        <f t="shared" si="285"/>
        <v>11.5</v>
      </c>
      <c r="O702" s="6">
        <f t="shared" si="286"/>
        <v>8.2899999999999991</v>
      </c>
      <c r="P702" s="6">
        <f t="shared" si="305"/>
        <v>2.7899999999999991</v>
      </c>
      <c r="Q702" s="6">
        <f t="shared" si="290"/>
        <v>2.0965232015270416</v>
      </c>
      <c r="R702" s="6">
        <f t="shared" si="291"/>
        <v>0.79978074245834563</v>
      </c>
      <c r="S702" s="6">
        <f t="shared" si="306"/>
        <v>26.79</v>
      </c>
      <c r="T702" s="6">
        <f t="shared" si="292"/>
        <v>7</v>
      </c>
      <c r="U702" s="4" t="str">
        <f t="shared" si="293"/>
        <v>HIGHER</v>
      </c>
      <c r="V702" s="8">
        <v>1252</v>
      </c>
      <c r="W702" s="9">
        <f t="shared" si="294"/>
        <v>1.9902192575416535</v>
      </c>
      <c r="X702" s="6">
        <f t="shared" si="295"/>
        <v>58.139218423838642</v>
      </c>
      <c r="Y702" s="6">
        <f t="shared" si="296"/>
        <v>0.64078157616135911</v>
      </c>
      <c r="Z702" s="6">
        <f t="shared" si="297"/>
        <v>1.3494376813802944</v>
      </c>
      <c r="AA702" s="5">
        <f t="shared" si="298"/>
        <v>9</v>
      </c>
      <c r="AB702" s="5">
        <f t="shared" si="299"/>
        <v>2021</v>
      </c>
      <c r="AC702" s="5">
        <f t="shared" si="309"/>
        <v>37</v>
      </c>
      <c r="AF702" s="10">
        <v>97.903999999999996</v>
      </c>
      <c r="AG702" s="8">
        <f t="shared" si="300"/>
        <v>5559.9466938096421</v>
      </c>
      <c r="AL702" s="11">
        <f t="shared" si="287"/>
        <v>44449</v>
      </c>
      <c r="AM702" s="10">
        <v>1281.75</v>
      </c>
      <c r="AN702" s="6">
        <v>5.2454000000000001</v>
      </c>
      <c r="AO702" s="8">
        <f t="shared" si="301"/>
        <v>304.96345632040322</v>
      </c>
      <c r="AS702" s="14">
        <f t="shared" si="310"/>
        <v>0.23302740798747074</v>
      </c>
      <c r="AT702" s="10">
        <v>350</v>
      </c>
      <c r="AU702" s="6">
        <v>12.77</v>
      </c>
      <c r="AV702" s="6">
        <f t="shared" si="307"/>
        <v>2.9757600000000011</v>
      </c>
      <c r="AW702" s="6">
        <f t="shared" si="302"/>
        <v>4.1439348000000003</v>
      </c>
      <c r="AX702" s="6">
        <f t="shared" si="308"/>
        <v>1.1681747999999992</v>
      </c>
      <c r="AY702" s="12">
        <f t="shared" si="303"/>
        <v>0.5187598807811713</v>
      </c>
      <c r="BB702" s="13">
        <f t="shared" si="304"/>
        <v>1417.1297359999999</v>
      </c>
    </row>
    <row r="703" spans="1:54" x14ac:dyDescent="0.25">
      <c r="A703" s="1">
        <v>44452</v>
      </c>
      <c r="B703" s="6">
        <v>75.8</v>
      </c>
      <c r="C703" s="6">
        <v>62.8</v>
      </c>
      <c r="D703" s="6">
        <v>58.8</v>
      </c>
      <c r="E703" s="6">
        <f t="shared" si="288"/>
        <v>58.27912528743029</v>
      </c>
      <c r="F703" s="6">
        <v>58.082519361595772</v>
      </c>
      <c r="G703" s="6">
        <v>80.8</v>
      </c>
      <c r="H703" s="6">
        <v>55.99</v>
      </c>
      <c r="I703" s="6">
        <v>59.25</v>
      </c>
      <c r="J703" s="6">
        <v>47.228719959353548</v>
      </c>
      <c r="K703" s="6">
        <f t="shared" si="289"/>
        <v>16.549999999999997</v>
      </c>
      <c r="L703" s="7">
        <f t="shared" si="283"/>
        <v>12.021280040646452</v>
      </c>
      <c r="M703" s="6">
        <f t="shared" si="284"/>
        <v>19.809999999999995</v>
      </c>
      <c r="N703" s="6">
        <f t="shared" si="285"/>
        <v>13</v>
      </c>
      <c r="O703" s="6">
        <f t="shared" si="286"/>
        <v>6.8099999999999952</v>
      </c>
      <c r="P703" s="6">
        <f t="shared" si="305"/>
        <v>2.8099999999999952</v>
      </c>
      <c r="Q703" s="6">
        <f t="shared" si="290"/>
        <v>2.2891252874302879</v>
      </c>
      <c r="R703" s="6">
        <f t="shared" si="291"/>
        <v>2.0925193615957696</v>
      </c>
      <c r="S703" s="6">
        <f t="shared" si="306"/>
        <v>24.809999999999995</v>
      </c>
      <c r="T703" s="6">
        <f t="shared" si="292"/>
        <v>5</v>
      </c>
      <c r="U703" s="4" t="str">
        <f t="shared" si="293"/>
        <v>HIGHER</v>
      </c>
      <c r="V703" s="8">
        <v>1280.5</v>
      </c>
      <c r="W703" s="9">
        <f t="shared" si="294"/>
        <v>0.7174806384042256</v>
      </c>
      <c r="X703" s="6">
        <f t="shared" si="295"/>
        <v>58.331995235464397</v>
      </c>
      <c r="Y703" s="6">
        <f t="shared" si="296"/>
        <v>0.4680047645355998</v>
      </c>
      <c r="Z703" s="6">
        <f t="shared" si="297"/>
        <v>0.2494758738686258</v>
      </c>
      <c r="AA703" s="5">
        <f t="shared" si="298"/>
        <v>9</v>
      </c>
      <c r="AB703" s="5">
        <f t="shared" si="299"/>
        <v>2021</v>
      </c>
      <c r="AC703" s="5">
        <f t="shared" si="309"/>
        <v>38</v>
      </c>
      <c r="AF703" s="10">
        <v>98.18</v>
      </c>
      <c r="AG703" s="8">
        <f t="shared" si="300"/>
        <v>5702.541750921474</v>
      </c>
      <c r="AL703" s="11">
        <f t="shared" si="287"/>
        <v>44452</v>
      </c>
      <c r="AM703" s="10">
        <v>1286</v>
      </c>
      <c r="AN703" s="6">
        <v>5.2144000000000004</v>
      </c>
      <c r="AO703" s="8">
        <f t="shared" si="301"/>
        <v>304.16635595580561</v>
      </c>
      <c r="AS703" s="14">
        <f t="shared" si="310"/>
        <v>0.22506666666666666</v>
      </c>
      <c r="AT703" s="10">
        <v>352</v>
      </c>
      <c r="AU703" s="6">
        <v>12.75</v>
      </c>
      <c r="AV703" s="6">
        <f t="shared" si="307"/>
        <v>2.8696000000000002</v>
      </c>
      <c r="AW703" s="6">
        <f t="shared" si="302"/>
        <v>4.2132280000000009</v>
      </c>
      <c r="AX703" s="6">
        <f t="shared" si="308"/>
        <v>1.3436280000000007</v>
      </c>
      <c r="AY703" s="12">
        <f t="shared" si="303"/>
        <v>0.51740312474475803</v>
      </c>
      <c r="BB703" s="13">
        <f t="shared" si="304"/>
        <v>1384.50136</v>
      </c>
    </row>
    <row r="704" spans="1:54" x14ac:dyDescent="0.25">
      <c r="A704" s="1">
        <v>44453</v>
      </c>
      <c r="B704" s="6">
        <v>76.739999999999995</v>
      </c>
      <c r="C704" s="6">
        <v>63.74</v>
      </c>
      <c r="D704" s="6">
        <v>59.74</v>
      </c>
      <c r="E704" s="6">
        <f t="shared" si="288"/>
        <v>59.774623836796707</v>
      </c>
      <c r="F704" s="6">
        <v>59.227840418901742</v>
      </c>
      <c r="G704" s="6">
        <v>81.739999999999995</v>
      </c>
      <c r="H704" s="6">
        <v>56.87</v>
      </c>
      <c r="I704" s="6">
        <v>59.25</v>
      </c>
      <c r="J704" s="6">
        <v>47.300102309532498</v>
      </c>
      <c r="K704" s="6">
        <f t="shared" si="289"/>
        <v>17.489999999999995</v>
      </c>
      <c r="L704" s="7">
        <f t="shared" si="283"/>
        <v>11.949897690467502</v>
      </c>
      <c r="M704" s="6">
        <f t="shared" si="284"/>
        <v>19.869999999999997</v>
      </c>
      <c r="N704" s="6">
        <f t="shared" si="285"/>
        <v>12.999999999999993</v>
      </c>
      <c r="O704" s="6">
        <f t="shared" si="286"/>
        <v>6.8700000000000045</v>
      </c>
      <c r="P704" s="6">
        <f t="shared" si="305"/>
        <v>2.8700000000000045</v>
      </c>
      <c r="Q704" s="6">
        <f t="shared" si="290"/>
        <v>2.9046238367967092</v>
      </c>
      <c r="R704" s="6">
        <f t="shared" si="291"/>
        <v>2.3578404189017448</v>
      </c>
      <c r="S704" s="6">
        <f t="shared" si="306"/>
        <v>24.869999999999997</v>
      </c>
      <c r="T704" s="6">
        <f t="shared" si="292"/>
        <v>5</v>
      </c>
      <c r="U704" s="4" t="str">
        <f t="shared" si="293"/>
        <v>HIGHER</v>
      </c>
      <c r="V704" s="8">
        <v>1305.75</v>
      </c>
      <c r="W704" s="9">
        <f t="shared" si="294"/>
        <v>0.51215958109825976</v>
      </c>
      <c r="X704" s="6">
        <f t="shared" si="295"/>
        <v>59.828850478676159</v>
      </c>
      <c r="Y704" s="6">
        <f t="shared" si="296"/>
        <v>-8.8850478676157252E-2</v>
      </c>
      <c r="Z704" s="6">
        <f t="shared" si="297"/>
        <v>0.60101005977441702</v>
      </c>
      <c r="AA704" s="5">
        <f t="shared" si="298"/>
        <v>9</v>
      </c>
      <c r="AB704" s="5">
        <f t="shared" si="299"/>
        <v>2021</v>
      </c>
      <c r="AC704" s="5">
        <f t="shared" si="309"/>
        <v>38</v>
      </c>
      <c r="AF704" s="10">
        <v>98.013999999999996</v>
      </c>
      <c r="AG704" s="8">
        <f t="shared" si="300"/>
        <v>5805.157550818235</v>
      </c>
      <c r="AL704" s="11">
        <f t="shared" si="287"/>
        <v>44453</v>
      </c>
      <c r="AM704" s="10">
        <v>1319</v>
      </c>
      <c r="AN704" s="6">
        <v>5.2397999999999998</v>
      </c>
      <c r="AO704" s="8">
        <f t="shared" si="301"/>
        <v>313.49121073816735</v>
      </c>
      <c r="AS704" s="14">
        <f t="shared" si="310"/>
        <v>0.22824666142969338</v>
      </c>
      <c r="AT704" s="10">
        <v>348</v>
      </c>
      <c r="AU704" s="6">
        <v>12.73</v>
      </c>
      <c r="AV704" s="6">
        <f t="shared" si="307"/>
        <v>2.9055799999999969</v>
      </c>
      <c r="AW704" s="6">
        <f t="shared" si="302"/>
        <v>4.247008399999995</v>
      </c>
      <c r="AX704" s="6">
        <f t="shared" si="308"/>
        <v>1.3414283999999981</v>
      </c>
      <c r="AY704" s="12">
        <f t="shared" si="303"/>
        <v>0.52333157307575284</v>
      </c>
      <c r="BB704" s="13">
        <f t="shared" si="304"/>
        <v>1405.224788</v>
      </c>
    </row>
    <row r="705" spans="1:54" x14ac:dyDescent="0.25">
      <c r="A705" s="1">
        <v>44454</v>
      </c>
      <c r="B705" s="6">
        <v>78.31</v>
      </c>
      <c r="C705" s="6">
        <v>65.31</v>
      </c>
      <c r="D705" s="6">
        <v>61.31</v>
      </c>
      <c r="E705" s="6">
        <f t="shared" si="288"/>
        <v>61.077520300259856</v>
      </c>
      <c r="F705" s="6">
        <v>60.225743914376253</v>
      </c>
      <c r="G705" s="6">
        <v>83.31</v>
      </c>
      <c r="H705" s="6">
        <v>58.37</v>
      </c>
      <c r="I705" s="6">
        <v>59.75</v>
      </c>
      <c r="J705" s="6">
        <v>48.42539104813202</v>
      </c>
      <c r="K705" s="6">
        <f t="shared" si="289"/>
        <v>18.560000000000002</v>
      </c>
      <c r="L705" s="7">
        <f t="shared" si="283"/>
        <v>11.32460895186798</v>
      </c>
      <c r="M705" s="6">
        <f t="shared" si="284"/>
        <v>19.940000000000005</v>
      </c>
      <c r="N705" s="6">
        <f t="shared" si="285"/>
        <v>13</v>
      </c>
      <c r="O705" s="6">
        <f t="shared" si="286"/>
        <v>6.9400000000000048</v>
      </c>
      <c r="P705" s="6">
        <f t="shared" si="305"/>
        <v>2.9400000000000048</v>
      </c>
      <c r="Q705" s="6">
        <f t="shared" si="290"/>
        <v>2.7075203002598585</v>
      </c>
      <c r="R705" s="6">
        <f t="shared" si="291"/>
        <v>1.8557439143762551</v>
      </c>
      <c r="S705" s="6">
        <f t="shared" si="306"/>
        <v>24.940000000000005</v>
      </c>
      <c r="T705" s="6">
        <f t="shared" si="292"/>
        <v>5</v>
      </c>
      <c r="U705" s="4" t="str">
        <f t="shared" si="293"/>
        <v>HIGHER</v>
      </c>
      <c r="V705" s="8">
        <v>1327.75</v>
      </c>
      <c r="W705" s="9">
        <f t="shared" si="294"/>
        <v>1.0842560856237498</v>
      </c>
      <c r="X705" s="6">
        <f t="shared" si="295"/>
        <v>61.132928910262166</v>
      </c>
      <c r="Y705" s="6">
        <f t="shared" si="296"/>
        <v>0.17707108973783647</v>
      </c>
      <c r="Z705" s="6">
        <f t="shared" si="297"/>
        <v>0.90718499588591328</v>
      </c>
      <c r="AA705" s="5">
        <f t="shared" si="298"/>
        <v>9</v>
      </c>
      <c r="AB705" s="5">
        <f t="shared" si="299"/>
        <v>2021</v>
      </c>
      <c r="AC705" s="5">
        <f t="shared" si="309"/>
        <v>38</v>
      </c>
      <c r="AF705" s="10">
        <v>98.054000000000002</v>
      </c>
      <c r="AG705" s="8">
        <f t="shared" si="300"/>
        <v>5905.3750937802488</v>
      </c>
      <c r="AL705" s="11">
        <f t="shared" si="287"/>
        <v>44454</v>
      </c>
      <c r="AM705" s="10">
        <v>1347.75</v>
      </c>
      <c r="AN705" s="6">
        <v>5.2218999999999998</v>
      </c>
      <c r="AO705" s="8">
        <f t="shared" si="301"/>
        <v>319.230041476498</v>
      </c>
      <c r="AS705" s="14">
        <f t="shared" si="310"/>
        <v>0.22741400778210111</v>
      </c>
      <c r="AT705" s="10">
        <v>346</v>
      </c>
      <c r="AU705" s="6">
        <v>12.85</v>
      </c>
      <c r="AV705" s="6">
        <f t="shared" si="307"/>
        <v>2.9222699999999993</v>
      </c>
      <c r="AW705" s="6">
        <f t="shared" si="302"/>
        <v>4.2600245999999995</v>
      </c>
      <c r="AX705" s="6">
        <f t="shared" si="308"/>
        <v>1.3377546000000002</v>
      </c>
      <c r="AY705" s="12">
        <f t="shared" si="303"/>
        <v>0.52981709069481941</v>
      </c>
      <c r="BB705" s="13">
        <f t="shared" si="304"/>
        <v>1439.8373220000001</v>
      </c>
    </row>
    <row r="706" spans="1:54" x14ac:dyDescent="0.25">
      <c r="A706" s="1">
        <v>44455</v>
      </c>
      <c r="B706" s="6">
        <v>76.83</v>
      </c>
      <c r="C706" s="6">
        <v>62.33</v>
      </c>
      <c r="D706" s="6">
        <v>59.58</v>
      </c>
      <c r="E706" s="6">
        <f t="shared" si="288"/>
        <v>59.42340826838489</v>
      </c>
      <c r="F706" s="6">
        <v>58.933005295238829</v>
      </c>
      <c r="G706" s="6">
        <v>81.83</v>
      </c>
      <c r="H706" s="6">
        <v>56.84</v>
      </c>
      <c r="I706" s="6">
        <v>59.75</v>
      </c>
      <c r="J706" s="6"/>
      <c r="K706" s="6">
        <f t="shared" si="289"/>
        <v>17.079999999999998</v>
      </c>
      <c r="L706" s="7" t="str">
        <f t="shared" si="283"/>
        <v/>
      </c>
      <c r="M706" s="6">
        <f t="shared" si="284"/>
        <v>19.989999999999995</v>
      </c>
      <c r="N706" s="6">
        <f t="shared" si="285"/>
        <v>14.5</v>
      </c>
      <c r="O706" s="6">
        <f t="shared" si="286"/>
        <v>5.4899999999999949</v>
      </c>
      <c r="P706" s="6">
        <f t="shared" si="305"/>
        <v>2.7399999999999949</v>
      </c>
      <c r="Q706" s="6">
        <f t="shared" si="290"/>
        <v>2.5834082683848862</v>
      </c>
      <c r="R706" s="6">
        <f t="shared" si="291"/>
        <v>2.0930052952388252</v>
      </c>
      <c r="S706" s="6">
        <f t="shared" si="306"/>
        <v>24.989999999999995</v>
      </c>
      <c r="T706" s="6">
        <f t="shared" si="292"/>
        <v>5</v>
      </c>
      <c r="U706" s="4" t="str">
        <f t="shared" si="293"/>
        <v>HIGHER</v>
      </c>
      <c r="V706" s="8">
        <v>1299.25</v>
      </c>
      <c r="W706" s="9">
        <f t="shared" si="294"/>
        <v>0.64699470476116971</v>
      </c>
      <c r="X706" s="6">
        <f t="shared" si="295"/>
        <v>59.477316292770368</v>
      </c>
      <c r="Y706" s="6">
        <f t="shared" si="296"/>
        <v>0.10268370722963027</v>
      </c>
      <c r="Z706" s="6">
        <f t="shared" si="297"/>
        <v>0.54431099753153944</v>
      </c>
      <c r="AA706" s="5">
        <f t="shared" si="298"/>
        <v>9</v>
      </c>
      <c r="AB706" s="5">
        <f t="shared" si="299"/>
        <v>2021</v>
      </c>
      <c r="AC706" s="5">
        <f t="shared" si="309"/>
        <v>38</v>
      </c>
      <c r="AF706" s="10">
        <v>98.3</v>
      </c>
      <c r="AG706" s="8">
        <f t="shared" si="300"/>
        <v>5793.1144205219762</v>
      </c>
      <c r="AL706" s="11">
        <f t="shared" si="287"/>
        <v>44455</v>
      </c>
      <c r="AM706" s="10">
        <v>1311.25</v>
      </c>
      <c r="AN706" s="6">
        <v>5.2534999999999998</v>
      </c>
      <c r="AO706" s="8">
        <f t="shared" si="301"/>
        <v>312.46408114406916</v>
      </c>
      <c r="AS706" s="14">
        <f t="shared" si="310"/>
        <v>0.20665707620528759</v>
      </c>
      <c r="AT706" s="10">
        <v>350</v>
      </c>
      <c r="AU706" s="6">
        <v>12.86</v>
      </c>
      <c r="AV706" s="6">
        <f t="shared" si="307"/>
        <v>2.6576099999999983</v>
      </c>
      <c r="AW706" s="6">
        <f t="shared" si="302"/>
        <v>4.1743278000000004</v>
      </c>
      <c r="AX706" s="6">
        <f t="shared" si="308"/>
        <v>1.5167178000000021</v>
      </c>
      <c r="AY706" s="12">
        <f t="shared" si="303"/>
        <v>0.52219429293759601</v>
      </c>
      <c r="BB706" s="13">
        <f t="shared" si="304"/>
        <v>1374.1396459999999</v>
      </c>
    </row>
    <row r="707" spans="1:54" x14ac:dyDescent="0.25">
      <c r="A707" s="1">
        <v>44456</v>
      </c>
      <c r="B707" s="6">
        <v>74.290000000000006</v>
      </c>
      <c r="C707" s="6">
        <v>61.79</v>
      </c>
      <c r="D707" s="6">
        <v>59.04</v>
      </c>
      <c r="E707" s="6">
        <f t="shared" si="288"/>
        <v>58.811613407280447</v>
      </c>
      <c r="F707" s="6">
        <v>58.366014672810131</v>
      </c>
      <c r="G707" s="6">
        <v>81.290000000000006</v>
      </c>
      <c r="H707" s="6">
        <v>56.26</v>
      </c>
      <c r="I707" s="6">
        <v>59.25</v>
      </c>
      <c r="J707" s="6">
        <v>46.283838818879772</v>
      </c>
      <c r="K707" s="6">
        <f t="shared" si="289"/>
        <v>15.040000000000006</v>
      </c>
      <c r="L707" s="7">
        <f t="shared" ref="L707:L770" si="311">IF(I707="","",IF(J707="","",I707-J707))</f>
        <v>12.966161181120228</v>
      </c>
      <c r="M707" s="6">
        <f t="shared" ref="M707:M770" si="312">B707-H707</f>
        <v>18.030000000000008</v>
      </c>
      <c r="N707" s="6">
        <f t="shared" ref="N707:N770" si="313">B707-C707</f>
        <v>12.500000000000007</v>
      </c>
      <c r="O707" s="6">
        <f t="shared" ref="O707:O770" si="314">C707-H707</f>
        <v>5.5300000000000011</v>
      </c>
      <c r="P707" s="6">
        <f t="shared" si="305"/>
        <v>2.7800000000000011</v>
      </c>
      <c r="Q707" s="6">
        <f t="shared" si="290"/>
        <v>2.5516134072804491</v>
      </c>
      <c r="R707" s="6">
        <f t="shared" si="291"/>
        <v>2.106014672810133</v>
      </c>
      <c r="S707" s="6">
        <f t="shared" si="306"/>
        <v>25.030000000000008</v>
      </c>
      <c r="T707" s="6">
        <f t="shared" si="292"/>
        <v>7</v>
      </c>
      <c r="U707" s="4" t="str">
        <f t="shared" si="293"/>
        <v>HIGHER</v>
      </c>
      <c r="V707" s="8">
        <v>1286.75</v>
      </c>
      <c r="W707" s="9">
        <f t="shared" si="294"/>
        <v>0.67398532718986814</v>
      </c>
      <c r="X707" s="6">
        <f t="shared" si="295"/>
        <v>58.864966420547375</v>
      </c>
      <c r="Y707" s="6">
        <f t="shared" si="296"/>
        <v>0.17503357945262366</v>
      </c>
      <c r="Z707" s="6">
        <f t="shared" si="297"/>
        <v>0.49895174773724449</v>
      </c>
      <c r="AA707" s="5">
        <f t="shared" si="298"/>
        <v>9</v>
      </c>
      <c r="AB707" s="5">
        <f t="shared" si="299"/>
        <v>2021</v>
      </c>
      <c r="AC707" s="5">
        <f t="shared" si="309"/>
        <v>38</v>
      </c>
      <c r="AF707" s="10">
        <v>98.153999999999996</v>
      </c>
      <c r="AG707" s="8">
        <f t="shared" si="300"/>
        <v>5728.857804195005</v>
      </c>
      <c r="AL707" s="11">
        <f t="shared" ref="AL707:AL770" si="315">A707</f>
        <v>44456</v>
      </c>
      <c r="AM707" s="10">
        <v>1297.75</v>
      </c>
      <c r="AN707" s="6">
        <v>5.2882999999999996</v>
      </c>
      <c r="AO707" s="8">
        <f t="shared" si="301"/>
        <v>311.2956019217807</v>
      </c>
      <c r="AS707" s="14">
        <f t="shared" si="310"/>
        <v>0.21121899529042384</v>
      </c>
      <c r="AT707" s="10">
        <v>349</v>
      </c>
      <c r="AU707" s="6">
        <v>12.74</v>
      </c>
      <c r="AV707" s="6">
        <f t="shared" si="307"/>
        <v>2.6909299999999998</v>
      </c>
      <c r="AW707" s="6">
        <f t="shared" si="302"/>
        <v>3.9795913999999986</v>
      </c>
      <c r="AX707" s="6">
        <f t="shared" si="308"/>
        <v>1.2886613999999987</v>
      </c>
      <c r="AY707" s="12">
        <f t="shared" si="303"/>
        <v>0.51451540628516534</v>
      </c>
      <c r="BB707" s="13">
        <f t="shared" si="304"/>
        <v>1362.234698</v>
      </c>
    </row>
    <row r="708" spans="1:54" x14ac:dyDescent="0.25">
      <c r="A708" s="1">
        <v>44459</v>
      </c>
      <c r="B708" s="6">
        <v>72.91</v>
      </c>
      <c r="C708" s="6">
        <v>60.41</v>
      </c>
      <c r="D708" s="6">
        <v>57.91</v>
      </c>
      <c r="E708" s="6">
        <f t="shared" ref="E708:E771" si="316">IF(AM708="","",AM708/2206.622)*100</f>
        <v>57.633341822931158</v>
      </c>
      <c r="F708" s="6">
        <v>57.084615866121268</v>
      </c>
      <c r="G708" s="6">
        <v>79.91</v>
      </c>
      <c r="H708" s="6">
        <v>54.87</v>
      </c>
      <c r="I708" s="6">
        <v>58.5</v>
      </c>
      <c r="J708" s="6">
        <v>45.110261072274611</v>
      </c>
      <c r="K708" s="6">
        <f t="shared" ref="K708:K771" si="317">B708-I708</f>
        <v>14.409999999999997</v>
      </c>
      <c r="L708" s="7">
        <f t="shared" si="311"/>
        <v>13.389738927725389</v>
      </c>
      <c r="M708" s="6">
        <f t="shared" si="312"/>
        <v>18.04</v>
      </c>
      <c r="N708" s="6">
        <f t="shared" si="313"/>
        <v>12.5</v>
      </c>
      <c r="O708" s="6">
        <f t="shared" si="314"/>
        <v>5.5399999999999991</v>
      </c>
      <c r="P708" s="6">
        <f t="shared" si="305"/>
        <v>3.0399999999999991</v>
      </c>
      <c r="Q708" s="6">
        <f t="shared" ref="Q708:Q771" si="318">IF(E708="","",E708-H708)</f>
        <v>2.7633418229311602</v>
      </c>
      <c r="R708" s="6">
        <f t="shared" ref="R708:R771" si="319">IF(F708="","",F708-H708)</f>
        <v>2.2146158661212709</v>
      </c>
      <c r="S708" s="6">
        <f t="shared" si="306"/>
        <v>25.04</v>
      </c>
      <c r="T708" s="6">
        <f t="shared" ref="T708:T771" si="320">G708-B708</f>
        <v>7</v>
      </c>
      <c r="U708" s="4" t="str">
        <f t="shared" ref="U708:U771" si="321">IF(P708=N708,"EQUAL",IF(N708&lt;P708,"LOWER","HIGHER"))</f>
        <v>HIGHER</v>
      </c>
      <c r="V708" s="8">
        <v>1258.5</v>
      </c>
      <c r="W708" s="9">
        <f t="shared" ref="W708:W771" si="322">IF(V708="","",IF(D708="","",D708-F708))</f>
        <v>0.82538413387872822</v>
      </c>
      <c r="X708" s="6">
        <f t="shared" ref="X708:X771" si="323">IF(AM708="","",AM708/22.04622)</f>
        <v>57.685625925895685</v>
      </c>
      <c r="Y708" s="6">
        <f t="shared" ref="Y708:Y771" si="324">IF(X708="","",IF(D708="","",D708-X708))</f>
        <v>0.22437407410431121</v>
      </c>
      <c r="Z708" s="6">
        <f t="shared" ref="Z708:Z771" si="325">IF(X708="","",IF(F708="","",X708-F708))</f>
        <v>0.60101005977441702</v>
      </c>
      <c r="AA708" s="5">
        <f t="shared" ref="AA708:AA771" si="326">MONTH(A708)</f>
        <v>9</v>
      </c>
      <c r="AB708" s="5">
        <f t="shared" ref="AB708:AB771" si="327">YEAR(A708)</f>
        <v>2021</v>
      </c>
      <c r="AC708" s="5">
        <f t="shared" si="309"/>
        <v>39</v>
      </c>
      <c r="AF708" s="10">
        <v>98.263000000000005</v>
      </c>
      <c r="AG708" s="8">
        <f t="shared" ref="AG708:AG771" si="328">IF(V708="","",V708*AF708/2204.622*100)</f>
        <v>5609.3056088526755</v>
      </c>
      <c r="AL708" s="11">
        <f t="shared" si="315"/>
        <v>44459</v>
      </c>
      <c r="AM708" s="10">
        <v>1271.75</v>
      </c>
      <c r="AN708" s="6">
        <v>5.3239999999999998</v>
      </c>
      <c r="AO708" s="8">
        <f t="shared" ref="AO708:AO771" si="329">IF(AM708="","",AM708*AN708/2204.622*100)</f>
        <v>307.11827242946862</v>
      </c>
      <c r="AS708" s="14">
        <f t="shared" si="310"/>
        <v>0.21300638467677574</v>
      </c>
      <c r="AT708" s="10">
        <v>346</v>
      </c>
      <c r="AU708" s="6">
        <v>12.53</v>
      </c>
      <c r="AV708" s="6">
        <f t="shared" si="307"/>
        <v>2.6689699999999998</v>
      </c>
      <c r="AW708" s="6">
        <f t="shared" ref="AW708:AW771" si="330">(((B708/100*11.7*0.98)+(AT708/2000*47))-(AU708))</f>
        <v>3.9608605999999984</v>
      </c>
      <c r="AX708" s="6">
        <f t="shared" si="308"/>
        <v>1.2918905999999986</v>
      </c>
      <c r="AY708" s="12">
        <f t="shared" ref="AY708:AY771" si="331">(B708*11.7/100)/((AT708/2000*47)+(B708*11.7/100))</f>
        <v>0.51198783780782842</v>
      </c>
      <c r="BB708" s="13">
        <f t="shared" ref="BB708:BB771" si="332">C708*22.0462</f>
        <v>1331.8109419999998</v>
      </c>
    </row>
    <row r="709" spans="1:54" x14ac:dyDescent="0.25">
      <c r="A709" s="1">
        <v>44460</v>
      </c>
      <c r="B709" s="6">
        <v>72.319999999999993</v>
      </c>
      <c r="C709" s="6">
        <v>61.32</v>
      </c>
      <c r="D709" s="6">
        <v>59.32</v>
      </c>
      <c r="E709" s="6">
        <f t="shared" si="316"/>
        <v>58.041205063667455</v>
      </c>
      <c r="F709" s="6">
        <v>57.685625925895692</v>
      </c>
      <c r="G709" s="6">
        <v>80.319999999999993</v>
      </c>
      <c r="H709" s="6">
        <v>55.29</v>
      </c>
      <c r="I709" s="6">
        <v>57.5</v>
      </c>
      <c r="J709" s="6">
        <v>45.478530632865557</v>
      </c>
      <c r="K709" s="6">
        <f t="shared" si="317"/>
        <v>14.819999999999993</v>
      </c>
      <c r="L709" s="7">
        <f t="shared" si="311"/>
        <v>12.021469367134443</v>
      </c>
      <c r="M709" s="6">
        <f t="shared" si="312"/>
        <v>17.029999999999994</v>
      </c>
      <c r="N709" s="6">
        <f t="shared" si="313"/>
        <v>10.999999999999993</v>
      </c>
      <c r="O709" s="6">
        <f t="shared" si="314"/>
        <v>6.0300000000000011</v>
      </c>
      <c r="P709" s="6">
        <f t="shared" si="305"/>
        <v>4.0300000000000011</v>
      </c>
      <c r="Q709" s="6">
        <f t="shared" si="318"/>
        <v>2.7512050636674559</v>
      </c>
      <c r="R709" s="6">
        <f t="shared" si="319"/>
        <v>2.3956259258956933</v>
      </c>
      <c r="S709" s="6">
        <f t="shared" si="306"/>
        <v>25.029999999999994</v>
      </c>
      <c r="T709" s="6">
        <f t="shared" si="320"/>
        <v>8</v>
      </c>
      <c r="U709" s="4" t="str">
        <f t="shared" si="321"/>
        <v>HIGHER</v>
      </c>
      <c r="V709" s="8">
        <v>1271.75</v>
      </c>
      <c r="W709" s="9">
        <f t="shared" si="322"/>
        <v>1.6343740741043078</v>
      </c>
      <c r="X709" s="6">
        <f t="shared" si="323"/>
        <v>58.093859174044347</v>
      </c>
      <c r="Y709" s="6">
        <f t="shared" si="324"/>
        <v>1.2261408259556532</v>
      </c>
      <c r="Z709" s="6">
        <f t="shared" si="325"/>
        <v>0.40823324814865458</v>
      </c>
      <c r="AA709" s="5">
        <f t="shared" si="326"/>
        <v>9</v>
      </c>
      <c r="AB709" s="5">
        <f t="shared" si="327"/>
        <v>2021</v>
      </c>
      <c r="AC709" s="5">
        <f t="shared" si="309"/>
        <v>39</v>
      </c>
      <c r="AF709" s="10">
        <v>98.272000000000006</v>
      </c>
      <c r="AG709" s="8">
        <f t="shared" si="328"/>
        <v>5668.8818309896224</v>
      </c>
      <c r="AL709" s="11">
        <f t="shared" si="315"/>
        <v>44460</v>
      </c>
      <c r="AM709" s="10">
        <v>1280.75</v>
      </c>
      <c r="AN709" s="6">
        <v>5.2698999999999998</v>
      </c>
      <c r="AO709" s="8">
        <f t="shared" si="329"/>
        <v>306.14882846129638</v>
      </c>
      <c r="AS709" s="14">
        <f t="shared" si="310"/>
        <v>0.21459177215189851</v>
      </c>
      <c r="AT709" s="10">
        <v>348</v>
      </c>
      <c r="AU709" s="6">
        <v>12.64</v>
      </c>
      <c r="AV709" s="6">
        <f t="shared" si="307"/>
        <v>2.7124399999999973</v>
      </c>
      <c r="AW709" s="6">
        <f t="shared" si="330"/>
        <v>3.8302111999999973</v>
      </c>
      <c r="AX709" s="6">
        <f t="shared" si="308"/>
        <v>1.1177712</v>
      </c>
      <c r="AY709" s="12">
        <f t="shared" si="331"/>
        <v>0.50851711355670615</v>
      </c>
      <c r="BB709" s="13">
        <f t="shared" si="332"/>
        <v>1351.8729839999999</v>
      </c>
    </row>
    <row r="710" spans="1:54" x14ac:dyDescent="0.25">
      <c r="A710" s="1">
        <v>44461</v>
      </c>
      <c r="B710" s="6">
        <v>73.39</v>
      </c>
      <c r="C710" s="6">
        <v>62.39</v>
      </c>
      <c r="D710" s="6">
        <v>60.39</v>
      </c>
      <c r="E710" s="6">
        <f t="shared" si="316"/>
        <v>59.151499441227365</v>
      </c>
      <c r="F710" s="6">
        <v>58.456733172398721</v>
      </c>
      <c r="G710" s="6">
        <v>81.39</v>
      </c>
      <c r="H710" s="6">
        <v>56.35</v>
      </c>
      <c r="I710" s="6">
        <v>58</v>
      </c>
      <c r="J710" s="6">
        <v>46.874471691504446</v>
      </c>
      <c r="K710" s="6">
        <f t="shared" si="317"/>
        <v>15.39</v>
      </c>
      <c r="L710" s="7">
        <f t="shared" si="311"/>
        <v>11.125528308495554</v>
      </c>
      <c r="M710" s="6">
        <f t="shared" si="312"/>
        <v>17.04</v>
      </c>
      <c r="N710" s="6">
        <f t="shared" si="313"/>
        <v>11</v>
      </c>
      <c r="O710" s="6">
        <f t="shared" si="314"/>
        <v>6.0399999999999991</v>
      </c>
      <c r="P710" s="6">
        <f t="shared" si="305"/>
        <v>4.0399999999999991</v>
      </c>
      <c r="Q710" s="6">
        <f t="shared" si="318"/>
        <v>2.8014994412273637</v>
      </c>
      <c r="R710" s="6">
        <f t="shared" si="319"/>
        <v>2.1067331723987195</v>
      </c>
      <c r="S710" s="6">
        <f t="shared" si="306"/>
        <v>25.04</v>
      </c>
      <c r="T710" s="6">
        <f t="shared" si="320"/>
        <v>8</v>
      </c>
      <c r="U710" s="4" t="str">
        <f t="shared" si="321"/>
        <v>HIGHER</v>
      </c>
      <c r="V710" s="8">
        <v>1288.75</v>
      </c>
      <c r="W710" s="9">
        <f t="shared" si="322"/>
        <v>1.9332668276012797</v>
      </c>
      <c r="X710" s="6">
        <f t="shared" si="323"/>
        <v>59.205160794004591</v>
      </c>
      <c r="Y710" s="6">
        <f t="shared" si="324"/>
        <v>1.1848392059954094</v>
      </c>
      <c r="Z710" s="6">
        <f t="shared" si="325"/>
        <v>0.74842762160587029</v>
      </c>
      <c r="AA710" s="5">
        <f t="shared" si="326"/>
        <v>9</v>
      </c>
      <c r="AB710" s="5">
        <f t="shared" si="327"/>
        <v>2021</v>
      </c>
      <c r="AC710" s="5">
        <f t="shared" si="309"/>
        <v>39</v>
      </c>
      <c r="AF710" s="10">
        <v>98.48</v>
      </c>
      <c r="AG710" s="8">
        <f t="shared" si="328"/>
        <v>5756.8190828178258</v>
      </c>
      <c r="AL710" s="11">
        <f t="shared" si="315"/>
        <v>44461</v>
      </c>
      <c r="AM710" s="10">
        <v>1305.25</v>
      </c>
      <c r="AN710" s="6">
        <v>5.2888000000000002</v>
      </c>
      <c r="AO710" s="8">
        <f t="shared" si="329"/>
        <v>313.12425440733153</v>
      </c>
      <c r="AS710" s="14">
        <f t="shared" si="310"/>
        <v>0.21583896307933992</v>
      </c>
      <c r="AT710" s="10">
        <v>348</v>
      </c>
      <c r="AU710" s="6">
        <v>12.73</v>
      </c>
      <c r="AV710" s="6">
        <f t="shared" si="307"/>
        <v>2.7476299999999974</v>
      </c>
      <c r="AW710" s="6">
        <f t="shared" si="330"/>
        <v>3.8628973999999978</v>
      </c>
      <c r="AX710" s="6">
        <f t="shared" si="308"/>
        <v>1.1152674000000005</v>
      </c>
      <c r="AY710" s="12">
        <f t="shared" si="331"/>
        <v>0.51218726568972894</v>
      </c>
      <c r="BB710" s="13">
        <f t="shared" si="332"/>
        <v>1375.4624179999998</v>
      </c>
    </row>
    <row r="711" spans="1:54" x14ac:dyDescent="0.25">
      <c r="A711" s="1">
        <v>44462</v>
      </c>
      <c r="B711" s="6">
        <v>74.099999999999994</v>
      </c>
      <c r="C711" s="6">
        <v>63.1</v>
      </c>
      <c r="D711" s="6">
        <v>61.1</v>
      </c>
      <c r="E711" s="6">
        <f t="shared" si="316"/>
        <v>60.363759628971344</v>
      </c>
      <c r="F711" s="6">
        <v>59.216500606453174</v>
      </c>
      <c r="G711" s="6">
        <v>82.1</v>
      </c>
      <c r="H711" s="6">
        <v>57.02</v>
      </c>
      <c r="I711" s="6">
        <v>59.75</v>
      </c>
      <c r="J711" s="6">
        <v>48.310856479474864</v>
      </c>
      <c r="K711" s="6">
        <f t="shared" si="317"/>
        <v>14.349999999999994</v>
      </c>
      <c r="L711" s="7">
        <f t="shared" si="311"/>
        <v>11.439143520525136</v>
      </c>
      <c r="M711" s="6">
        <f t="shared" si="312"/>
        <v>17.079999999999991</v>
      </c>
      <c r="N711" s="6">
        <f t="shared" si="313"/>
        <v>10.999999999999993</v>
      </c>
      <c r="O711" s="6">
        <f t="shared" si="314"/>
        <v>6.0799999999999983</v>
      </c>
      <c r="P711" s="6">
        <f t="shared" si="305"/>
        <v>4.0799999999999983</v>
      </c>
      <c r="Q711" s="6">
        <f t="shared" si="318"/>
        <v>3.3437596289713412</v>
      </c>
      <c r="R711" s="6">
        <f t="shared" si="319"/>
        <v>2.1965006064531707</v>
      </c>
      <c r="S711" s="6">
        <f t="shared" si="306"/>
        <v>25.079999999999991</v>
      </c>
      <c r="T711" s="6">
        <f t="shared" si="320"/>
        <v>8</v>
      </c>
      <c r="U711" s="4" t="str">
        <f t="shared" si="321"/>
        <v>HIGHER</v>
      </c>
      <c r="V711" s="8">
        <v>1305.5</v>
      </c>
      <c r="W711" s="9">
        <f t="shared" si="322"/>
        <v>1.8834993935468276</v>
      </c>
      <c r="X711" s="6">
        <f t="shared" si="323"/>
        <v>60.418520726002001</v>
      </c>
      <c r="Y711" s="6">
        <f t="shared" si="324"/>
        <v>0.68147927399800068</v>
      </c>
      <c r="Z711" s="6">
        <f t="shared" si="325"/>
        <v>1.2020201195488269</v>
      </c>
      <c r="AA711" s="5">
        <f t="shared" si="326"/>
        <v>9</v>
      </c>
      <c r="AB711" s="5">
        <f t="shared" si="327"/>
        <v>2021</v>
      </c>
      <c r="AC711" s="5">
        <f t="shared" si="309"/>
        <v>39</v>
      </c>
      <c r="AF711" s="10">
        <v>98.332999999999998</v>
      </c>
      <c r="AG711" s="8">
        <f t="shared" si="328"/>
        <v>5822.9361541343596</v>
      </c>
      <c r="AL711" s="11">
        <f t="shared" si="315"/>
        <v>44462</v>
      </c>
      <c r="AM711" s="10">
        <v>1332</v>
      </c>
      <c r="AN711" s="6">
        <v>5.3029999999999999</v>
      </c>
      <c r="AO711" s="8">
        <f t="shared" si="329"/>
        <v>320.39941540998865</v>
      </c>
      <c r="AS711" s="14">
        <f t="shared" si="310"/>
        <v>0.21956043956043944</v>
      </c>
      <c r="AT711" s="10">
        <v>347</v>
      </c>
      <c r="AU711" s="6">
        <v>12.74</v>
      </c>
      <c r="AV711" s="6">
        <f t="shared" si="307"/>
        <v>2.7971999999999984</v>
      </c>
      <c r="AW711" s="6">
        <f t="shared" si="330"/>
        <v>3.9108059999999956</v>
      </c>
      <c r="AX711" s="6">
        <f t="shared" si="308"/>
        <v>1.1136059999999972</v>
      </c>
      <c r="AY711" s="12">
        <f t="shared" si="331"/>
        <v>0.51531127780221353</v>
      </c>
      <c r="BB711" s="13">
        <f t="shared" si="332"/>
        <v>1391.1152199999999</v>
      </c>
    </row>
    <row r="712" spans="1:54" x14ac:dyDescent="0.25">
      <c r="A712" s="1">
        <v>44463</v>
      </c>
      <c r="B712" s="6">
        <v>74.97</v>
      </c>
      <c r="C712" s="6">
        <v>63.47</v>
      </c>
      <c r="D712" s="6">
        <v>60.97</v>
      </c>
      <c r="E712" s="6">
        <f t="shared" si="316"/>
        <v>60.930236352216191</v>
      </c>
      <c r="F712" s="6">
        <v>60.237083726824828</v>
      </c>
      <c r="G712" s="6">
        <v>82.97</v>
      </c>
      <c r="H712" s="6">
        <v>57.87</v>
      </c>
      <c r="I712" s="6">
        <v>59.5</v>
      </c>
      <c r="J712" s="6">
        <v>48.12175485700071</v>
      </c>
      <c r="K712" s="6">
        <f t="shared" si="317"/>
        <v>15.469999999999999</v>
      </c>
      <c r="L712" s="7">
        <f t="shared" si="311"/>
        <v>11.37824514299929</v>
      </c>
      <c r="M712" s="6">
        <f t="shared" si="312"/>
        <v>17.100000000000001</v>
      </c>
      <c r="N712" s="6">
        <f t="shared" si="313"/>
        <v>11.5</v>
      </c>
      <c r="O712" s="6">
        <f t="shared" si="314"/>
        <v>5.6000000000000014</v>
      </c>
      <c r="P712" s="6">
        <f t="shared" si="305"/>
        <v>3.1000000000000014</v>
      </c>
      <c r="Q712" s="6">
        <f t="shared" si="318"/>
        <v>3.0602363522161937</v>
      </c>
      <c r="R712" s="6">
        <f t="shared" si="319"/>
        <v>2.3670837268248306</v>
      </c>
      <c r="S712" s="6">
        <f t="shared" si="306"/>
        <v>25.1</v>
      </c>
      <c r="T712" s="6">
        <f t="shared" si="320"/>
        <v>8</v>
      </c>
      <c r="U712" s="4" t="str">
        <f t="shared" si="321"/>
        <v>HIGHER</v>
      </c>
      <c r="V712" s="8">
        <v>1328</v>
      </c>
      <c r="W712" s="9">
        <f t="shared" si="322"/>
        <v>0.73291627317517083</v>
      </c>
      <c r="X712" s="6">
        <f t="shared" si="323"/>
        <v>60.985511348430698</v>
      </c>
      <c r="Y712" s="6">
        <f t="shared" si="324"/>
        <v>-1.5511348430699456E-2</v>
      </c>
      <c r="Z712" s="6">
        <f t="shared" si="325"/>
        <v>0.74842762160587029</v>
      </c>
      <c r="AA712" s="5">
        <f t="shared" si="326"/>
        <v>9</v>
      </c>
      <c r="AB712" s="5">
        <f t="shared" si="327"/>
        <v>2021</v>
      </c>
      <c r="AC712" s="5">
        <f t="shared" si="309"/>
        <v>39</v>
      </c>
      <c r="AF712" s="10">
        <v>98.57</v>
      </c>
      <c r="AG712" s="8">
        <f t="shared" si="328"/>
        <v>5937.5693429531229</v>
      </c>
      <c r="AL712" s="11">
        <f t="shared" si="315"/>
        <v>44463</v>
      </c>
      <c r="AM712" s="10">
        <v>1344.5</v>
      </c>
      <c r="AN712" s="6">
        <v>5.3343999999999996</v>
      </c>
      <c r="AO712" s="8">
        <f t="shared" si="329"/>
        <v>325.32111173706875</v>
      </c>
      <c r="AS712" s="14">
        <f t="shared" si="310"/>
        <v>0.22015607843137247</v>
      </c>
      <c r="AT712" s="10">
        <v>346</v>
      </c>
      <c r="AU712" s="6">
        <v>12.75</v>
      </c>
      <c r="AV712" s="6">
        <f t="shared" si="307"/>
        <v>2.806989999999999</v>
      </c>
      <c r="AW712" s="6">
        <f t="shared" si="330"/>
        <v>3.9770602000000004</v>
      </c>
      <c r="AX712" s="6">
        <f t="shared" si="308"/>
        <v>1.1700702000000014</v>
      </c>
      <c r="AY712" s="12">
        <f t="shared" si="331"/>
        <v>0.51894661674108356</v>
      </c>
      <c r="BB712" s="13">
        <f t="shared" si="332"/>
        <v>1399.2723139999998</v>
      </c>
    </row>
    <row r="713" spans="1:54" x14ac:dyDescent="0.25">
      <c r="A713" s="1">
        <v>44466</v>
      </c>
      <c r="B713" s="6">
        <v>76.3</v>
      </c>
      <c r="C713" s="6">
        <v>63.8</v>
      </c>
      <c r="D713" s="6">
        <v>60.3</v>
      </c>
      <c r="E713" s="6">
        <f t="shared" si="316"/>
        <v>60.998213559005578</v>
      </c>
      <c r="F713" s="6">
        <v>59.896889353367612</v>
      </c>
      <c r="G713" s="6">
        <v>83.3</v>
      </c>
      <c r="H713" s="6">
        <v>58.11</v>
      </c>
      <c r="I713" s="6">
        <v>59</v>
      </c>
      <c r="J713" s="6">
        <v>47.618273700210217</v>
      </c>
      <c r="K713" s="6">
        <f t="shared" si="317"/>
        <v>17.299999999999997</v>
      </c>
      <c r="L713" s="7">
        <f t="shared" si="311"/>
        <v>11.381726299789783</v>
      </c>
      <c r="M713" s="6">
        <f t="shared" si="312"/>
        <v>18.189999999999998</v>
      </c>
      <c r="N713" s="6">
        <f t="shared" si="313"/>
        <v>12.5</v>
      </c>
      <c r="O713" s="6">
        <f t="shared" si="314"/>
        <v>5.6899999999999977</v>
      </c>
      <c r="P713" s="6">
        <f t="shared" si="305"/>
        <v>2.1899999999999977</v>
      </c>
      <c r="Q713" s="6">
        <f t="shared" si="318"/>
        <v>2.8882135590055782</v>
      </c>
      <c r="R713" s="6">
        <f t="shared" si="319"/>
        <v>1.7868893533676129</v>
      </c>
      <c r="S713" s="6">
        <f t="shared" si="306"/>
        <v>25.189999999999998</v>
      </c>
      <c r="T713" s="6">
        <f t="shared" si="320"/>
        <v>7</v>
      </c>
      <c r="U713" s="4" t="str">
        <f t="shared" si="321"/>
        <v>HIGHER</v>
      </c>
      <c r="V713" s="8">
        <v>1320.5</v>
      </c>
      <c r="W713" s="9">
        <f t="shared" si="322"/>
        <v>0.40311064663238483</v>
      </c>
      <c r="X713" s="6">
        <f t="shared" si="323"/>
        <v>61.053550223122144</v>
      </c>
      <c r="Y713" s="6">
        <f t="shared" si="324"/>
        <v>-0.75355022312214714</v>
      </c>
      <c r="Z713" s="6">
        <f t="shared" si="325"/>
        <v>1.156660869754532</v>
      </c>
      <c r="AA713" s="5">
        <f t="shared" si="326"/>
        <v>9</v>
      </c>
      <c r="AB713" s="5">
        <f t="shared" si="327"/>
        <v>2021</v>
      </c>
      <c r="AC713" s="5">
        <f t="shared" si="309"/>
        <v>40</v>
      </c>
      <c r="AF713" s="10">
        <v>98.433999999999997</v>
      </c>
      <c r="AG713" s="8">
        <f t="shared" si="328"/>
        <v>5895.8904066093874</v>
      </c>
      <c r="AL713" s="11">
        <f t="shared" si="315"/>
        <v>44466</v>
      </c>
      <c r="AM713" s="10">
        <v>1346</v>
      </c>
      <c r="AN713" s="6">
        <v>5.3914</v>
      </c>
      <c r="AO713" s="8">
        <f t="shared" si="329"/>
        <v>329.16411067294075</v>
      </c>
      <c r="AS713" s="14">
        <f t="shared" si="310"/>
        <v>0.22766823161189353</v>
      </c>
      <c r="AT713" s="10">
        <v>350</v>
      </c>
      <c r="AU713" s="6">
        <v>12.78</v>
      </c>
      <c r="AV713" s="6">
        <f t="shared" si="307"/>
        <v>2.9095999999999993</v>
      </c>
      <c r="AW713" s="6">
        <f t="shared" si="330"/>
        <v>4.1935579999999977</v>
      </c>
      <c r="AX713" s="6">
        <f t="shared" si="308"/>
        <v>1.2839579999999984</v>
      </c>
      <c r="AY713" s="12">
        <f t="shared" si="331"/>
        <v>0.52046688160633392</v>
      </c>
      <c r="BB713" s="13">
        <f t="shared" si="332"/>
        <v>1406.54756</v>
      </c>
    </row>
    <row r="714" spans="1:54" x14ac:dyDescent="0.25">
      <c r="A714" s="1">
        <v>44467</v>
      </c>
      <c r="B714" s="6">
        <v>75.77</v>
      </c>
      <c r="C714" s="6">
        <v>63.77</v>
      </c>
      <c r="D714" s="6">
        <v>59.77</v>
      </c>
      <c r="E714" s="6">
        <f t="shared" si="316"/>
        <v>59.480055940709377</v>
      </c>
      <c r="F714" s="6">
        <v>58.933005295238829</v>
      </c>
      <c r="G714" s="6">
        <v>82.77</v>
      </c>
      <c r="H714" s="6">
        <v>57.46</v>
      </c>
      <c r="I714" s="6">
        <v>60</v>
      </c>
      <c r="J714" s="6">
        <v>48.234896013312159</v>
      </c>
      <c r="K714" s="6">
        <f t="shared" si="317"/>
        <v>15.769999999999996</v>
      </c>
      <c r="L714" s="7">
        <f t="shared" si="311"/>
        <v>11.765103986687841</v>
      </c>
      <c r="M714" s="6">
        <f t="shared" si="312"/>
        <v>18.309999999999995</v>
      </c>
      <c r="N714" s="6">
        <f t="shared" si="313"/>
        <v>11.999999999999993</v>
      </c>
      <c r="O714" s="6">
        <f t="shared" si="314"/>
        <v>6.3100000000000023</v>
      </c>
      <c r="P714" s="6">
        <f t="shared" si="305"/>
        <v>2.3100000000000023</v>
      </c>
      <c r="Q714" s="6">
        <f t="shared" si="318"/>
        <v>2.0200559407093763</v>
      </c>
      <c r="R714" s="6">
        <f t="shared" si="319"/>
        <v>1.4730052952388277</v>
      </c>
      <c r="S714" s="6">
        <f t="shared" si="306"/>
        <v>25.309999999999995</v>
      </c>
      <c r="T714" s="6">
        <f t="shared" si="320"/>
        <v>7</v>
      </c>
      <c r="U714" s="4" t="str">
        <f t="shared" si="321"/>
        <v>HIGHER</v>
      </c>
      <c r="V714" s="8">
        <v>1299.25</v>
      </c>
      <c r="W714" s="9">
        <f t="shared" si="322"/>
        <v>0.83699470476117455</v>
      </c>
      <c r="X714" s="6">
        <f t="shared" si="323"/>
        <v>59.534015355013238</v>
      </c>
      <c r="Y714" s="6">
        <f t="shared" si="324"/>
        <v>0.23598464498676464</v>
      </c>
      <c r="Z714" s="6">
        <f t="shared" si="325"/>
        <v>0.60101005977440991</v>
      </c>
      <c r="AA714" s="5">
        <f t="shared" si="326"/>
        <v>9</v>
      </c>
      <c r="AB714" s="5">
        <f t="shared" si="327"/>
        <v>2021</v>
      </c>
      <c r="AC714" s="5">
        <f t="shared" si="309"/>
        <v>40</v>
      </c>
      <c r="AF714" s="10">
        <v>98.57</v>
      </c>
      <c r="AG714" s="8">
        <f t="shared" si="328"/>
        <v>5809.0263319516907</v>
      </c>
      <c r="AL714" s="11">
        <f t="shared" si="315"/>
        <v>44467</v>
      </c>
      <c r="AM714" s="10">
        <v>1312.5</v>
      </c>
      <c r="AN714" s="6">
        <v>5.4292999999999996</v>
      </c>
      <c r="AO714" s="8">
        <f t="shared" si="329"/>
        <v>323.22802956697336</v>
      </c>
      <c r="AS714" s="14">
        <f t="shared" si="310"/>
        <v>0.23804972375690608</v>
      </c>
      <c r="AT714" s="10">
        <v>350</v>
      </c>
      <c r="AU714" s="6">
        <v>12.67</v>
      </c>
      <c r="AV714" s="6">
        <f t="shared" si="307"/>
        <v>3.0160900000000002</v>
      </c>
      <c r="AW714" s="6">
        <f t="shared" si="330"/>
        <v>4.2427881999999979</v>
      </c>
      <c r="AX714" s="6">
        <f t="shared" si="308"/>
        <v>1.2266981999999977</v>
      </c>
      <c r="AY714" s="12">
        <f t="shared" si="331"/>
        <v>0.51872693473235076</v>
      </c>
      <c r="BB714" s="13">
        <f t="shared" si="332"/>
        <v>1405.886174</v>
      </c>
    </row>
    <row r="715" spans="1:54" x14ac:dyDescent="0.25">
      <c r="A715" s="1">
        <v>44468</v>
      </c>
      <c r="B715" s="6">
        <v>75.78</v>
      </c>
      <c r="C715" s="6">
        <v>64.78</v>
      </c>
      <c r="D715" s="6">
        <v>60.28</v>
      </c>
      <c r="E715" s="6">
        <f t="shared" si="316"/>
        <v>59.491385475174276</v>
      </c>
      <c r="F715" s="6">
        <v>59.239180231350318</v>
      </c>
      <c r="G715" s="6">
        <v>82.78</v>
      </c>
      <c r="H715" s="6">
        <v>57.83</v>
      </c>
      <c r="I715" s="6">
        <v>60</v>
      </c>
      <c r="J715" s="6">
        <v>48.25959623148335</v>
      </c>
      <c r="K715" s="6">
        <f t="shared" si="317"/>
        <v>15.780000000000001</v>
      </c>
      <c r="L715" s="7">
        <f t="shared" si="311"/>
        <v>11.74040376851665</v>
      </c>
      <c r="M715" s="6">
        <f t="shared" si="312"/>
        <v>17.950000000000003</v>
      </c>
      <c r="N715" s="6">
        <f t="shared" si="313"/>
        <v>11</v>
      </c>
      <c r="O715" s="6">
        <f t="shared" si="314"/>
        <v>6.9500000000000028</v>
      </c>
      <c r="P715" s="6">
        <f t="shared" si="305"/>
        <v>2.4500000000000028</v>
      </c>
      <c r="Q715" s="6">
        <f t="shared" si="318"/>
        <v>1.6613854751742778</v>
      </c>
      <c r="R715" s="6">
        <f t="shared" si="319"/>
        <v>1.4091802313503194</v>
      </c>
      <c r="S715" s="6">
        <f t="shared" si="306"/>
        <v>24.950000000000003</v>
      </c>
      <c r="T715" s="6">
        <f t="shared" si="320"/>
        <v>7</v>
      </c>
      <c r="U715" s="4" t="str">
        <f t="shared" si="321"/>
        <v>HIGHER</v>
      </c>
      <c r="V715" s="8">
        <v>1306</v>
      </c>
      <c r="W715" s="9">
        <f t="shared" si="322"/>
        <v>1.0408197686496834</v>
      </c>
      <c r="X715" s="6">
        <f t="shared" si="323"/>
        <v>59.545355167461807</v>
      </c>
      <c r="Y715" s="6">
        <f t="shared" si="324"/>
        <v>0.73464483253819424</v>
      </c>
      <c r="Z715" s="6">
        <f t="shared" si="325"/>
        <v>0.30617493611148916</v>
      </c>
      <c r="AA715" s="5">
        <f t="shared" si="326"/>
        <v>9</v>
      </c>
      <c r="AB715" s="5">
        <f t="shared" si="327"/>
        <v>2021</v>
      </c>
      <c r="AC715" s="5">
        <f t="shared" si="309"/>
        <v>40</v>
      </c>
      <c r="AF715" s="10">
        <v>98.513000000000005</v>
      </c>
      <c r="AG715" s="8">
        <f t="shared" si="328"/>
        <v>5835.8293621310149</v>
      </c>
      <c r="AL715" s="11">
        <f t="shared" si="315"/>
        <v>44468</v>
      </c>
      <c r="AM715" s="10">
        <v>1312.75</v>
      </c>
      <c r="AN715" s="6">
        <v>5.4151999999999996</v>
      </c>
      <c r="AO715" s="8">
        <f t="shared" si="329"/>
        <v>322.4500073028392</v>
      </c>
      <c r="AS715" s="14">
        <f t="shared" si="310"/>
        <v>0.24236734693877546</v>
      </c>
      <c r="AT715" s="10">
        <v>351</v>
      </c>
      <c r="AU715" s="6">
        <v>12.74</v>
      </c>
      <c r="AV715" s="6">
        <f t="shared" si="307"/>
        <v>3.0877599999999994</v>
      </c>
      <c r="AW715" s="6">
        <f t="shared" si="330"/>
        <v>4.1974347999999981</v>
      </c>
      <c r="AX715" s="6">
        <f t="shared" si="308"/>
        <v>1.1096747999999987</v>
      </c>
      <c r="AY715" s="12">
        <f t="shared" si="331"/>
        <v>0.51804757998359308</v>
      </c>
      <c r="BB715" s="13">
        <f t="shared" si="332"/>
        <v>1428.152836</v>
      </c>
    </row>
    <row r="716" spans="1:54" x14ac:dyDescent="0.25">
      <c r="A716" s="1">
        <v>44469</v>
      </c>
      <c r="B716" s="6">
        <v>77.790000000000006</v>
      </c>
      <c r="C716" s="6">
        <v>66.290000000000006</v>
      </c>
      <c r="D716" s="6">
        <v>61.79</v>
      </c>
      <c r="E716" s="6">
        <f t="shared" si="316"/>
        <v>59.332771992665712</v>
      </c>
      <c r="F716" s="6">
        <v>59.137121919313152</v>
      </c>
      <c r="G716" s="6">
        <v>83.79</v>
      </c>
      <c r="H716" s="6">
        <v>58.69</v>
      </c>
      <c r="I716" s="6">
        <v>61.5</v>
      </c>
      <c r="J716" s="6">
        <v>49.824724326016209</v>
      </c>
      <c r="K716" s="6">
        <f t="shared" si="317"/>
        <v>16.290000000000006</v>
      </c>
      <c r="L716" s="7">
        <f t="shared" si="311"/>
        <v>11.675275673983791</v>
      </c>
      <c r="M716" s="6">
        <f t="shared" si="312"/>
        <v>19.100000000000009</v>
      </c>
      <c r="N716" s="6">
        <f t="shared" si="313"/>
        <v>11.5</v>
      </c>
      <c r="O716" s="6">
        <f t="shared" si="314"/>
        <v>7.6000000000000085</v>
      </c>
      <c r="P716" s="6">
        <f t="shared" si="305"/>
        <v>3.1000000000000014</v>
      </c>
      <c r="Q716" s="6">
        <f t="shared" si="318"/>
        <v>0.64277199266571472</v>
      </c>
      <c r="R716" s="6">
        <f t="shared" si="319"/>
        <v>0.44712191931315459</v>
      </c>
      <c r="S716" s="6">
        <f t="shared" si="306"/>
        <v>25.100000000000009</v>
      </c>
      <c r="T716" s="6">
        <f t="shared" si="320"/>
        <v>6</v>
      </c>
      <c r="U716" s="4" t="str">
        <f t="shared" si="321"/>
        <v>HIGHER</v>
      </c>
      <c r="V716" s="8">
        <v>1303.75</v>
      </c>
      <c r="W716" s="9">
        <f t="shared" si="322"/>
        <v>2.6528780806868468</v>
      </c>
      <c r="X716" s="6">
        <f t="shared" si="323"/>
        <v>59.386597793181771</v>
      </c>
      <c r="Y716" s="6">
        <f t="shared" si="324"/>
        <v>2.4034022068182281</v>
      </c>
      <c r="Z716" s="6">
        <f t="shared" si="325"/>
        <v>0.24947587386861869</v>
      </c>
      <c r="AA716" s="5">
        <f t="shared" si="326"/>
        <v>9</v>
      </c>
      <c r="AB716" s="5">
        <f t="shared" si="327"/>
        <v>2021</v>
      </c>
      <c r="AC716" s="5">
        <f t="shared" si="309"/>
        <v>40</v>
      </c>
      <c r="AF716" s="10">
        <v>98.73</v>
      </c>
      <c r="AG716" s="8">
        <f t="shared" si="328"/>
        <v>5838.6080470937886</v>
      </c>
      <c r="AL716" s="11">
        <f t="shared" si="315"/>
        <v>44469</v>
      </c>
      <c r="AM716" s="10">
        <v>1309.25</v>
      </c>
      <c r="AN716" s="6">
        <v>5.4428000000000001</v>
      </c>
      <c r="AO716" s="8">
        <f t="shared" si="329"/>
        <v>323.22937446872982</v>
      </c>
      <c r="AS716" s="14">
        <f t="shared" si="310"/>
        <v>0.26183226324237557</v>
      </c>
      <c r="AT716" s="10">
        <v>339</v>
      </c>
      <c r="AU716" s="6">
        <v>12.46</v>
      </c>
      <c r="AV716" s="6">
        <f t="shared" si="307"/>
        <v>3.2624300000000002</v>
      </c>
      <c r="AW716" s="6">
        <f t="shared" si="330"/>
        <v>4.4259014000000008</v>
      </c>
      <c r="AX716" s="6">
        <f t="shared" si="308"/>
        <v>1.1634714000000006</v>
      </c>
      <c r="AY716" s="12">
        <f t="shared" si="331"/>
        <v>0.53324744125386037</v>
      </c>
      <c r="BB716" s="13">
        <f t="shared" si="332"/>
        <v>1461.4425980000001</v>
      </c>
    </row>
    <row r="717" spans="1:54" x14ac:dyDescent="0.25">
      <c r="A717" s="1">
        <v>44470</v>
      </c>
      <c r="B717" s="6">
        <v>76.819999999999993</v>
      </c>
      <c r="C717" s="6">
        <v>66.819999999999993</v>
      </c>
      <c r="D717" s="6">
        <v>61.82</v>
      </c>
      <c r="E717" s="6">
        <f t="shared" si="316"/>
        <v>60.171157543068098</v>
      </c>
      <c r="F717" s="6">
        <v>60.225743914376253</v>
      </c>
      <c r="G717" s="6">
        <v>83.92</v>
      </c>
      <c r="H717" s="6">
        <v>58.82</v>
      </c>
      <c r="I717" s="6">
        <v>61.5</v>
      </c>
      <c r="J717" s="6">
        <v>48.822533825980905</v>
      </c>
      <c r="K717" s="6">
        <f t="shared" si="317"/>
        <v>15.319999999999993</v>
      </c>
      <c r="L717" s="7">
        <f t="shared" si="311"/>
        <v>12.677466174019095</v>
      </c>
      <c r="M717" s="6">
        <f t="shared" si="312"/>
        <v>17.999999999999993</v>
      </c>
      <c r="N717" s="6">
        <f t="shared" si="313"/>
        <v>10</v>
      </c>
      <c r="O717" s="6">
        <f t="shared" si="314"/>
        <v>7.9999999999999929</v>
      </c>
      <c r="P717" s="6">
        <f t="shared" si="305"/>
        <v>3</v>
      </c>
      <c r="Q717" s="6">
        <f t="shared" si="318"/>
        <v>1.3511575430680978</v>
      </c>
      <c r="R717" s="6">
        <f t="shared" si="319"/>
        <v>1.4057439143762522</v>
      </c>
      <c r="S717" s="6">
        <f t="shared" si="306"/>
        <v>25.1</v>
      </c>
      <c r="T717" s="6">
        <f t="shared" si="320"/>
        <v>7.1000000000000085</v>
      </c>
      <c r="U717" s="4" t="str">
        <f t="shared" si="321"/>
        <v>HIGHER</v>
      </c>
      <c r="V717" s="8">
        <v>1327.75</v>
      </c>
      <c r="W717" s="9">
        <f t="shared" si="322"/>
        <v>1.5942560856237478</v>
      </c>
      <c r="X717" s="6">
        <f t="shared" si="323"/>
        <v>60.225743914376245</v>
      </c>
      <c r="Y717" s="6">
        <f t="shared" si="324"/>
        <v>1.5942560856237549</v>
      </c>
      <c r="Z717" s="6">
        <f t="shared" si="325"/>
        <v>-7.1054273576010019E-15</v>
      </c>
      <c r="AA717" s="5">
        <f t="shared" si="326"/>
        <v>10</v>
      </c>
      <c r="AB717" s="5">
        <f t="shared" si="327"/>
        <v>2021</v>
      </c>
      <c r="AC717" s="5">
        <f t="shared" si="309"/>
        <v>40</v>
      </c>
      <c r="AF717" s="10">
        <v>98.591999999999999</v>
      </c>
      <c r="AG717" s="8">
        <f t="shared" si="328"/>
        <v>5937.7765440061839</v>
      </c>
      <c r="AL717" s="11">
        <f t="shared" si="315"/>
        <v>44470</v>
      </c>
      <c r="AM717" s="10">
        <v>1327.75</v>
      </c>
      <c r="AN717" s="6">
        <v>5.3628</v>
      </c>
      <c r="AO717" s="8">
        <f t="shared" si="329"/>
        <v>322.97861946401702</v>
      </c>
      <c r="AS717" s="14">
        <f t="shared" si="310"/>
        <v>0.2722263540824576</v>
      </c>
      <c r="AT717" s="10">
        <v>337</v>
      </c>
      <c r="AU717" s="6">
        <v>12.37</v>
      </c>
      <c r="AV717" s="6">
        <f t="shared" si="307"/>
        <v>3.3674400000000002</v>
      </c>
      <c r="AW717" s="6">
        <f t="shared" si="330"/>
        <v>4.3576812</v>
      </c>
      <c r="AX717" s="6">
        <f t="shared" si="308"/>
        <v>0.99024119999999982</v>
      </c>
      <c r="AY717" s="12">
        <f t="shared" si="331"/>
        <v>0.53159674084308439</v>
      </c>
      <c r="BB717" s="13">
        <f t="shared" si="332"/>
        <v>1473.1270839999997</v>
      </c>
    </row>
    <row r="718" spans="1:54" x14ac:dyDescent="0.25">
      <c r="A718" s="1">
        <v>44473</v>
      </c>
      <c r="B718" s="6">
        <v>76.83</v>
      </c>
      <c r="C718" s="6">
        <v>64.83</v>
      </c>
      <c r="D718" s="6">
        <v>61.83</v>
      </c>
      <c r="E718" s="6">
        <f t="shared" si="316"/>
        <v>60.669657059523566</v>
      </c>
      <c r="F718" s="6">
        <v>60.475219788244885</v>
      </c>
      <c r="G718" s="6">
        <v>83.93</v>
      </c>
      <c r="H718" s="6">
        <v>58.83</v>
      </c>
      <c r="I718" s="6">
        <v>61.75</v>
      </c>
      <c r="J718" s="6">
        <v>49.86038340283811</v>
      </c>
      <c r="K718" s="6">
        <f t="shared" si="317"/>
        <v>15.079999999999998</v>
      </c>
      <c r="L718" s="7">
        <f t="shared" si="311"/>
        <v>11.88961659716189</v>
      </c>
      <c r="M718" s="6">
        <f t="shared" si="312"/>
        <v>18</v>
      </c>
      <c r="N718" s="6">
        <f t="shared" si="313"/>
        <v>12</v>
      </c>
      <c r="O718" s="6">
        <f t="shared" si="314"/>
        <v>6</v>
      </c>
      <c r="P718" s="6">
        <f t="shared" si="305"/>
        <v>3</v>
      </c>
      <c r="Q718" s="6">
        <f t="shared" si="318"/>
        <v>1.8396570595235673</v>
      </c>
      <c r="R718" s="6">
        <f t="shared" si="319"/>
        <v>1.6452197882448871</v>
      </c>
      <c r="S718" s="6">
        <f t="shared" si="306"/>
        <v>25.100000000000009</v>
      </c>
      <c r="T718" s="6">
        <f t="shared" si="320"/>
        <v>7.1000000000000085</v>
      </c>
      <c r="U718" s="4" t="str">
        <f t="shared" si="321"/>
        <v>HIGHER</v>
      </c>
      <c r="V718" s="8">
        <v>1333.25</v>
      </c>
      <c r="W718" s="9">
        <f t="shared" si="322"/>
        <v>1.3547802117551129</v>
      </c>
      <c r="X718" s="6">
        <f t="shared" si="323"/>
        <v>60.724695662113497</v>
      </c>
      <c r="Y718" s="6">
        <f t="shared" si="324"/>
        <v>1.1053043378865013</v>
      </c>
      <c r="Z718" s="6">
        <f t="shared" si="325"/>
        <v>0.24947587386861159</v>
      </c>
      <c r="AA718" s="5">
        <f t="shared" si="326"/>
        <v>10</v>
      </c>
      <c r="AB718" s="5">
        <f t="shared" si="327"/>
        <v>2021</v>
      </c>
      <c r="AC718" s="5">
        <f t="shared" si="309"/>
        <v>41</v>
      </c>
      <c r="AF718" s="10">
        <v>98.89</v>
      </c>
      <c r="AG718" s="8">
        <f t="shared" si="328"/>
        <v>5980.3944848595365</v>
      </c>
      <c r="AL718" s="11">
        <f t="shared" si="315"/>
        <v>44473</v>
      </c>
      <c r="AM718" s="10">
        <v>1338.75</v>
      </c>
      <c r="AN718" s="6">
        <v>5.4535</v>
      </c>
      <c r="AO718" s="8">
        <f t="shared" si="329"/>
        <v>331.16212779333603</v>
      </c>
      <c r="AS718" s="14">
        <f t="shared" si="310"/>
        <v>0.2537863525588952</v>
      </c>
      <c r="AT718" s="10">
        <v>334</v>
      </c>
      <c r="AU718" s="6">
        <v>12.31</v>
      </c>
      <c r="AV718" s="6">
        <f t="shared" si="307"/>
        <v>3.1241099999999999</v>
      </c>
      <c r="AW718" s="6">
        <f t="shared" si="330"/>
        <v>4.3483277999999981</v>
      </c>
      <c r="AX718" s="6">
        <f t="shared" si="308"/>
        <v>1.2242177999999981</v>
      </c>
      <c r="AY718" s="12">
        <f t="shared" si="331"/>
        <v>0.53385504667685391</v>
      </c>
      <c r="BB718" s="13">
        <f t="shared" si="332"/>
        <v>1429.255146</v>
      </c>
    </row>
    <row r="719" spans="1:54" x14ac:dyDescent="0.25">
      <c r="A719" s="1">
        <v>44474</v>
      </c>
      <c r="B719" s="6">
        <v>79.14</v>
      </c>
      <c r="C719" s="6">
        <v>66.64</v>
      </c>
      <c r="D719" s="6">
        <v>63.64</v>
      </c>
      <c r="E719" s="6">
        <f t="shared" si="316"/>
        <v>62.335098625863431</v>
      </c>
      <c r="F719" s="6">
        <v>62.142172218185252</v>
      </c>
      <c r="G719" s="6">
        <v>86.24</v>
      </c>
      <c r="H719" s="6">
        <v>61.14</v>
      </c>
      <c r="I719" s="6">
        <v>62.75</v>
      </c>
      <c r="J719" s="6">
        <v>51.48858468570932</v>
      </c>
      <c r="K719" s="6">
        <f t="shared" si="317"/>
        <v>16.39</v>
      </c>
      <c r="L719" s="7">
        <f t="shared" si="311"/>
        <v>11.26141531429068</v>
      </c>
      <c r="M719" s="6">
        <f t="shared" si="312"/>
        <v>18</v>
      </c>
      <c r="N719" s="6">
        <f t="shared" si="313"/>
        <v>12.5</v>
      </c>
      <c r="O719" s="6">
        <f t="shared" si="314"/>
        <v>5.5</v>
      </c>
      <c r="P719" s="6">
        <f t="shared" si="305"/>
        <v>2.5</v>
      </c>
      <c r="Q719" s="6">
        <f t="shared" si="318"/>
        <v>1.1950986258634302</v>
      </c>
      <c r="R719" s="6">
        <f t="shared" si="319"/>
        <v>1.002172218185251</v>
      </c>
      <c r="S719" s="6">
        <f t="shared" si="306"/>
        <v>25.099999999999994</v>
      </c>
      <c r="T719" s="6">
        <f t="shared" si="320"/>
        <v>7.0999999999999943</v>
      </c>
      <c r="U719" s="4" t="str">
        <f t="shared" si="321"/>
        <v>HIGHER</v>
      </c>
      <c r="V719" s="8">
        <v>1370</v>
      </c>
      <c r="W719" s="9">
        <f t="shared" si="322"/>
        <v>1.497827781814749</v>
      </c>
      <c r="X719" s="6">
        <f t="shared" si="323"/>
        <v>62.39164809205387</v>
      </c>
      <c r="Y719" s="6">
        <f t="shared" si="324"/>
        <v>1.2483519079461303</v>
      </c>
      <c r="Z719" s="6">
        <f t="shared" si="325"/>
        <v>0.24947587386861869</v>
      </c>
      <c r="AA719" s="5">
        <f t="shared" si="326"/>
        <v>10</v>
      </c>
      <c r="AB719" s="5">
        <f t="shared" si="327"/>
        <v>2021</v>
      </c>
      <c r="AC719" s="5">
        <f t="shared" si="309"/>
        <v>41</v>
      </c>
      <c r="AF719" s="10">
        <v>98.89</v>
      </c>
      <c r="AG719" s="8">
        <f t="shared" si="328"/>
        <v>6145.2394106563388</v>
      </c>
      <c r="AL719" s="11">
        <f t="shared" si="315"/>
        <v>44474</v>
      </c>
      <c r="AM719" s="10">
        <v>1375.5</v>
      </c>
      <c r="AN719" s="6">
        <v>5.4748000000000001</v>
      </c>
      <c r="AO719" s="8">
        <f t="shared" si="329"/>
        <v>341.58179497437658</v>
      </c>
      <c r="AS719" s="14">
        <f t="shared" si="310"/>
        <v>0.25003049759229518</v>
      </c>
      <c r="AT719" s="10">
        <v>331</v>
      </c>
      <c r="AU719" s="6">
        <v>12.46</v>
      </c>
      <c r="AV719" s="6">
        <f t="shared" si="307"/>
        <v>3.1153799999999983</v>
      </c>
      <c r="AW719" s="6">
        <f t="shared" si="330"/>
        <v>4.3926923999999978</v>
      </c>
      <c r="AX719" s="6">
        <f t="shared" si="308"/>
        <v>1.2773123999999996</v>
      </c>
      <c r="AY719" s="12">
        <f t="shared" si="331"/>
        <v>0.54345845844670815</v>
      </c>
      <c r="BB719" s="13">
        <f t="shared" si="332"/>
        <v>1469.158768</v>
      </c>
    </row>
    <row r="720" spans="1:54" x14ac:dyDescent="0.25">
      <c r="A720" s="1">
        <v>44475</v>
      </c>
      <c r="B720" s="6">
        <v>78.34</v>
      </c>
      <c r="C720" s="6">
        <v>65.34</v>
      </c>
      <c r="D720" s="6">
        <v>62.84</v>
      </c>
      <c r="E720" s="6">
        <f t="shared" si="316"/>
        <v>61.32677005848759</v>
      </c>
      <c r="F720" s="6">
        <v>61.178288160056468</v>
      </c>
      <c r="G720" s="6">
        <v>85.44</v>
      </c>
      <c r="H720" s="6">
        <v>60.34</v>
      </c>
      <c r="I720" s="6">
        <v>64.25</v>
      </c>
      <c r="J720" s="6">
        <v>52.819724061203658</v>
      </c>
      <c r="K720" s="6">
        <f t="shared" si="317"/>
        <v>14.090000000000003</v>
      </c>
      <c r="L720" s="7">
        <f t="shared" si="311"/>
        <v>11.430275938796342</v>
      </c>
      <c r="M720" s="6">
        <f t="shared" si="312"/>
        <v>18</v>
      </c>
      <c r="N720" s="6">
        <f t="shared" si="313"/>
        <v>13</v>
      </c>
      <c r="O720" s="6">
        <f t="shared" si="314"/>
        <v>5</v>
      </c>
      <c r="P720" s="6">
        <f t="shared" si="305"/>
        <v>2.5</v>
      </c>
      <c r="Q720" s="6">
        <f t="shared" si="318"/>
        <v>0.98677005848758625</v>
      </c>
      <c r="R720" s="6">
        <f t="shared" si="319"/>
        <v>0.83828816005646445</v>
      </c>
      <c r="S720" s="6">
        <f t="shared" si="306"/>
        <v>25.099999999999994</v>
      </c>
      <c r="T720" s="6">
        <f t="shared" si="320"/>
        <v>7.0999999999999943</v>
      </c>
      <c r="U720" s="4" t="str">
        <f t="shared" si="321"/>
        <v>HIGHER</v>
      </c>
      <c r="V720" s="8">
        <v>1348.75</v>
      </c>
      <c r="W720" s="9">
        <f t="shared" si="322"/>
        <v>1.6617118399435356</v>
      </c>
      <c r="X720" s="6">
        <f t="shared" si="323"/>
        <v>61.382404784130792</v>
      </c>
      <c r="Y720" s="6">
        <f t="shared" si="324"/>
        <v>1.4575952158692118</v>
      </c>
      <c r="Z720" s="6">
        <f t="shared" si="325"/>
        <v>0.20411662407432374</v>
      </c>
      <c r="AA720" s="5">
        <f t="shared" si="326"/>
        <v>10</v>
      </c>
      <c r="AB720" s="5">
        <f t="shared" si="327"/>
        <v>2021</v>
      </c>
      <c r="AC720" s="5">
        <f t="shared" si="309"/>
        <v>41</v>
      </c>
      <c r="AF720" s="10">
        <v>98.91</v>
      </c>
      <c r="AG720" s="8">
        <f t="shared" si="328"/>
        <v>6051.1444819111848</v>
      </c>
      <c r="AL720" s="11">
        <f t="shared" si="315"/>
        <v>44475</v>
      </c>
      <c r="AM720" s="10">
        <v>1353.25</v>
      </c>
      <c r="AN720" s="6">
        <v>5.4912000000000001</v>
      </c>
      <c r="AO720" s="8">
        <f t="shared" si="329"/>
        <v>337.06306115061903</v>
      </c>
      <c r="AS720" s="14">
        <f t="shared" si="310"/>
        <v>0.25062894098625704</v>
      </c>
      <c r="AT720" s="10">
        <v>333</v>
      </c>
      <c r="AU720" s="6">
        <v>12.37</v>
      </c>
      <c r="AV720" s="6">
        <f t="shared" si="307"/>
        <v>3.1002799999999997</v>
      </c>
      <c r="AW720" s="6">
        <f t="shared" si="330"/>
        <v>4.4379644000000003</v>
      </c>
      <c r="AX720" s="6">
        <f t="shared" si="308"/>
        <v>1.3376844000000006</v>
      </c>
      <c r="AY720" s="12">
        <f t="shared" si="331"/>
        <v>0.5394402305182423</v>
      </c>
      <c r="BB720" s="13">
        <f t="shared" si="332"/>
        <v>1440.4987080000001</v>
      </c>
    </row>
    <row r="721" spans="1:54" x14ac:dyDescent="0.25">
      <c r="A721" s="1">
        <v>44476</v>
      </c>
      <c r="B721" s="6">
        <v>80.06</v>
      </c>
      <c r="C721" s="6">
        <v>67.06</v>
      </c>
      <c r="D721" s="6">
        <v>64.56</v>
      </c>
      <c r="E721" s="6">
        <f t="shared" si="316"/>
        <v>61.972553522986729</v>
      </c>
      <c r="F721" s="6">
        <v>62.130832405736683</v>
      </c>
      <c r="G721" s="6">
        <v>87.16</v>
      </c>
      <c r="H721" s="6">
        <v>62.06</v>
      </c>
      <c r="I721" s="6">
        <v>63.75</v>
      </c>
      <c r="J721" s="6">
        <v>52.55035037144026</v>
      </c>
      <c r="K721" s="6">
        <f t="shared" si="317"/>
        <v>16.310000000000002</v>
      </c>
      <c r="L721" s="7">
        <f t="shared" si="311"/>
        <v>11.19964962855974</v>
      </c>
      <c r="M721" s="6">
        <f t="shared" si="312"/>
        <v>18</v>
      </c>
      <c r="N721" s="6">
        <f t="shared" si="313"/>
        <v>13</v>
      </c>
      <c r="O721" s="6">
        <f t="shared" si="314"/>
        <v>5</v>
      </c>
      <c r="P721" s="6">
        <f t="shared" si="305"/>
        <v>2.5</v>
      </c>
      <c r="Q721" s="6">
        <f t="shared" si="318"/>
        <v>-8.7446477013273238E-2</v>
      </c>
      <c r="R721" s="6">
        <f t="shared" si="319"/>
        <v>7.0832405736680926E-2</v>
      </c>
      <c r="S721" s="6">
        <f t="shared" si="306"/>
        <v>25.099999999999994</v>
      </c>
      <c r="T721" s="6">
        <f t="shared" si="320"/>
        <v>7.0999999999999943</v>
      </c>
      <c r="U721" s="4" t="str">
        <f t="shared" si="321"/>
        <v>HIGHER</v>
      </c>
      <c r="V721" s="8">
        <v>1369.75</v>
      </c>
      <c r="W721" s="9">
        <f t="shared" si="322"/>
        <v>2.4291675942633191</v>
      </c>
      <c r="X721" s="6">
        <f t="shared" si="323"/>
        <v>62.028774093699504</v>
      </c>
      <c r="Y721" s="6">
        <f t="shared" si="324"/>
        <v>2.5312259063004987</v>
      </c>
      <c r="Z721" s="6">
        <f t="shared" si="325"/>
        <v>-0.10205831203717963</v>
      </c>
      <c r="AA721" s="5">
        <f t="shared" si="326"/>
        <v>10</v>
      </c>
      <c r="AB721" s="5">
        <f t="shared" si="327"/>
        <v>2021</v>
      </c>
      <c r="AC721" s="5">
        <f t="shared" si="309"/>
        <v>41</v>
      </c>
      <c r="AF721" s="10">
        <v>98.85</v>
      </c>
      <c r="AG721" s="8">
        <f t="shared" si="328"/>
        <v>6141.6327833070709</v>
      </c>
      <c r="AL721" s="11">
        <f t="shared" si="315"/>
        <v>44476</v>
      </c>
      <c r="AM721" s="10">
        <v>1367.5</v>
      </c>
      <c r="AN721" s="6">
        <v>5.5187999999999997</v>
      </c>
      <c r="AO721" s="8">
        <f t="shared" si="329"/>
        <v>342.32439846830886</v>
      </c>
      <c r="AS721" s="14">
        <f t="shared" si="310"/>
        <v>0.25422866344605477</v>
      </c>
      <c r="AT721" s="10">
        <v>329</v>
      </c>
      <c r="AU721" s="6">
        <v>12.42</v>
      </c>
      <c r="AV721" s="6">
        <f t="shared" si="307"/>
        <v>3.1575199999999999</v>
      </c>
      <c r="AW721" s="6">
        <f t="shared" si="330"/>
        <v>4.4911795999999971</v>
      </c>
      <c r="AX721" s="6">
        <f t="shared" si="308"/>
        <v>1.3336595999999972</v>
      </c>
      <c r="AY721" s="12">
        <f t="shared" si="331"/>
        <v>0.54782636157983267</v>
      </c>
      <c r="BB721" s="13">
        <f t="shared" si="332"/>
        <v>1478.4181719999999</v>
      </c>
    </row>
    <row r="722" spans="1:54" x14ac:dyDescent="0.25">
      <c r="A722" s="1">
        <v>44477</v>
      </c>
      <c r="B722" s="6">
        <v>79.510000000000005</v>
      </c>
      <c r="C722" s="6">
        <v>66.510000000000005</v>
      </c>
      <c r="D722" s="6">
        <v>64.510000000000005</v>
      </c>
      <c r="E722" s="6">
        <f t="shared" si="316"/>
        <v>62.142496539960177</v>
      </c>
      <c r="F722" s="6" t="s">
        <v>43</v>
      </c>
      <c r="G722" s="6">
        <v>86.61</v>
      </c>
      <c r="H722" s="6">
        <v>61.51</v>
      </c>
      <c r="I722" s="6">
        <v>64.5</v>
      </c>
      <c r="J722" s="6">
        <v>53.940142355956176</v>
      </c>
      <c r="K722" s="6">
        <f t="shared" si="317"/>
        <v>15.010000000000005</v>
      </c>
      <c r="L722" s="7">
        <f t="shared" si="311"/>
        <v>10.559857644043824</v>
      </c>
      <c r="M722" s="6">
        <f t="shared" si="312"/>
        <v>18.000000000000007</v>
      </c>
      <c r="N722" s="6">
        <f t="shared" si="313"/>
        <v>13</v>
      </c>
      <c r="O722" s="6">
        <f t="shared" si="314"/>
        <v>5.0000000000000071</v>
      </c>
      <c r="P722" s="6">
        <f t="shared" si="305"/>
        <v>3.0000000000000071</v>
      </c>
      <c r="Q722" s="6">
        <f t="shared" si="318"/>
        <v>0.6324965399601794</v>
      </c>
      <c r="R722" s="6" t="str">
        <f t="shared" si="319"/>
        <v/>
      </c>
      <c r="S722" s="6">
        <f t="shared" si="306"/>
        <v>25.1</v>
      </c>
      <c r="T722" s="6">
        <f t="shared" si="320"/>
        <v>7.0999999999999943</v>
      </c>
      <c r="U722" s="4" t="str">
        <f t="shared" si="321"/>
        <v>HIGHER</v>
      </c>
      <c r="W722" s="9"/>
      <c r="X722" s="6">
        <f t="shared" si="323"/>
        <v>62.198871280428115</v>
      </c>
      <c r="Y722" s="6">
        <f t="shared" si="324"/>
        <v>2.3111287195718901</v>
      </c>
      <c r="Z722" s="6" t="str">
        <f t="shared" si="325"/>
        <v/>
      </c>
      <c r="AA722" s="5">
        <f t="shared" si="326"/>
        <v>10</v>
      </c>
      <c r="AB722" s="5">
        <f t="shared" si="327"/>
        <v>2021</v>
      </c>
      <c r="AC722" s="5">
        <f t="shared" si="309"/>
        <v>41</v>
      </c>
      <c r="AF722" s="10">
        <v>98.85</v>
      </c>
      <c r="AG722" s="8" t="str">
        <f t="shared" si="328"/>
        <v/>
      </c>
      <c r="AL722" s="11">
        <f t="shared" si="315"/>
        <v>44477</v>
      </c>
      <c r="AM722" s="10">
        <v>1371.25</v>
      </c>
      <c r="AN722" s="6">
        <v>5.5082000000000004</v>
      </c>
      <c r="AO722" s="8">
        <f t="shared" si="329"/>
        <v>342.60382278685421</v>
      </c>
      <c r="AS722" s="14">
        <f t="shared" si="310"/>
        <v>0.25308319870759288</v>
      </c>
      <c r="AT722" s="10">
        <v>329</v>
      </c>
      <c r="AU722" s="6">
        <v>12.38</v>
      </c>
      <c r="AV722" s="6">
        <f t="shared" si="307"/>
        <v>3.1331699999999998</v>
      </c>
      <c r="AW722" s="6">
        <f t="shared" si="330"/>
        <v>4.4681165999999966</v>
      </c>
      <c r="AX722" s="6">
        <f t="shared" si="308"/>
        <v>1.3349465999999968</v>
      </c>
      <c r="AY722" s="12">
        <f t="shared" si="331"/>
        <v>0.5461181848014901</v>
      </c>
      <c r="BB722" s="13">
        <f t="shared" si="332"/>
        <v>1466.292762</v>
      </c>
    </row>
    <row r="723" spans="1:54" x14ac:dyDescent="0.25">
      <c r="A723" s="1">
        <v>44480</v>
      </c>
      <c r="B723" s="6">
        <v>78.510000000000005</v>
      </c>
      <c r="C723" s="6">
        <v>65.510000000000005</v>
      </c>
      <c r="D723" s="6">
        <v>64.010000000000005</v>
      </c>
      <c r="E723" s="6">
        <f t="shared" si="316"/>
        <v>61.043531696865173</v>
      </c>
      <c r="F723" s="6" t="s">
        <v>43</v>
      </c>
      <c r="G723" s="6">
        <v>85.51</v>
      </c>
      <c r="H723" s="6">
        <v>60.51</v>
      </c>
      <c r="I723" s="6">
        <v>64.25</v>
      </c>
      <c r="J723" s="6">
        <v>53.9021987118875</v>
      </c>
      <c r="K723" s="6">
        <f t="shared" si="317"/>
        <v>14.260000000000005</v>
      </c>
      <c r="L723" s="7">
        <f t="shared" si="311"/>
        <v>10.3478012881125</v>
      </c>
      <c r="M723" s="6">
        <f t="shared" si="312"/>
        <v>18.000000000000007</v>
      </c>
      <c r="N723" s="6">
        <f t="shared" si="313"/>
        <v>13</v>
      </c>
      <c r="O723" s="6">
        <f t="shared" si="314"/>
        <v>5.0000000000000071</v>
      </c>
      <c r="P723" s="6">
        <f t="shared" ref="P723:P786" si="333">D723-H723</f>
        <v>3.5000000000000071</v>
      </c>
      <c r="Q723" s="6">
        <f t="shared" si="318"/>
        <v>0.53353169686517532</v>
      </c>
      <c r="R723" s="6" t="str">
        <f t="shared" si="319"/>
        <v/>
      </c>
      <c r="S723" s="6">
        <f t="shared" ref="S723:S786" si="334">G723-H723</f>
        <v>25.000000000000007</v>
      </c>
      <c r="T723" s="6">
        <f t="shared" si="320"/>
        <v>7</v>
      </c>
      <c r="U723" s="4" t="str">
        <f t="shared" si="321"/>
        <v>HIGHER</v>
      </c>
      <c r="W723" s="9"/>
      <c r="X723" s="6">
        <f t="shared" si="323"/>
        <v>61.098909472916439</v>
      </c>
      <c r="Y723" s="6">
        <f t="shared" si="324"/>
        <v>2.9110905270835659</v>
      </c>
      <c r="Z723" s="6" t="str">
        <f t="shared" si="325"/>
        <v/>
      </c>
      <c r="AA723" s="5">
        <f t="shared" si="326"/>
        <v>10</v>
      </c>
      <c r="AB723" s="5">
        <f t="shared" si="327"/>
        <v>2021</v>
      </c>
      <c r="AC723" s="5">
        <f t="shared" si="309"/>
        <v>42</v>
      </c>
      <c r="AF723" s="10">
        <v>98.85</v>
      </c>
      <c r="AG723" s="8" t="str">
        <f t="shared" si="328"/>
        <v/>
      </c>
      <c r="AL723" s="11">
        <f t="shared" si="315"/>
        <v>44480</v>
      </c>
      <c r="AM723" s="10">
        <v>1347</v>
      </c>
      <c r="AN723" s="6">
        <v>5.5366999999999997</v>
      </c>
      <c r="AO723" s="8">
        <f t="shared" si="329"/>
        <v>338.28633207869649</v>
      </c>
      <c r="AS723" s="14">
        <f t="shared" si="310"/>
        <v>0.24993241042345291</v>
      </c>
      <c r="AT723" s="10">
        <v>327</v>
      </c>
      <c r="AU723" s="6">
        <v>12.28</v>
      </c>
      <c r="AV723" s="6">
        <f t="shared" si="307"/>
        <v>3.0691700000000015</v>
      </c>
      <c r="AW723" s="6">
        <f t="shared" si="330"/>
        <v>4.4064566000000003</v>
      </c>
      <c r="AX723" s="6">
        <f t="shared" si="308"/>
        <v>1.3372865999999988</v>
      </c>
      <c r="AY723" s="12">
        <f t="shared" si="331"/>
        <v>0.54449184566604836</v>
      </c>
      <c r="BB723" s="13">
        <f t="shared" si="332"/>
        <v>1444.246562</v>
      </c>
    </row>
    <row r="724" spans="1:54" x14ac:dyDescent="0.25">
      <c r="A724" s="1">
        <v>44481</v>
      </c>
      <c r="B724" s="6">
        <v>76.849999999999994</v>
      </c>
      <c r="C724" s="6">
        <v>63.85</v>
      </c>
      <c r="D724" s="6">
        <v>62.35</v>
      </c>
      <c r="E724" s="6">
        <f t="shared" si="316"/>
        <v>60.080521267348921</v>
      </c>
      <c r="F724" s="6">
        <v>60.384501288656288</v>
      </c>
      <c r="G724" s="6">
        <v>83.85</v>
      </c>
      <c r="H724" s="6">
        <v>58.85</v>
      </c>
      <c r="I724" s="6">
        <v>64.75</v>
      </c>
      <c r="J724" s="6">
        <v>52.866461686745907</v>
      </c>
      <c r="K724" s="6">
        <f t="shared" si="317"/>
        <v>12.099999999999994</v>
      </c>
      <c r="L724" s="7">
        <f t="shared" si="311"/>
        <v>11.883538313254093</v>
      </c>
      <c r="M724" s="6">
        <f t="shared" si="312"/>
        <v>17.999999999999993</v>
      </c>
      <c r="N724" s="6">
        <f t="shared" si="313"/>
        <v>12.999999999999993</v>
      </c>
      <c r="O724" s="6">
        <f t="shared" si="314"/>
        <v>5</v>
      </c>
      <c r="P724" s="6">
        <f t="shared" si="333"/>
        <v>3.5</v>
      </c>
      <c r="Q724" s="6">
        <f t="shared" si="318"/>
        <v>1.2305212673489194</v>
      </c>
      <c r="R724" s="6">
        <f t="shared" si="319"/>
        <v>1.534501288656287</v>
      </c>
      <c r="S724" s="6">
        <f t="shared" si="334"/>
        <v>24.999999999999993</v>
      </c>
      <c r="T724" s="6">
        <f t="shared" si="320"/>
        <v>7</v>
      </c>
      <c r="U724" s="4" t="str">
        <f t="shared" si="321"/>
        <v>HIGHER</v>
      </c>
      <c r="V724" s="8">
        <v>1331.25</v>
      </c>
      <c r="W724" s="9">
        <f t="shared" si="322"/>
        <v>1.965498711343713</v>
      </c>
      <c r="X724" s="6">
        <f t="shared" si="323"/>
        <v>60.135025414787656</v>
      </c>
      <c r="Y724" s="6">
        <f t="shared" si="324"/>
        <v>2.2149745852123459</v>
      </c>
      <c r="Z724" s="6">
        <f t="shared" si="325"/>
        <v>-0.2494758738686329</v>
      </c>
      <c r="AA724" s="5">
        <f t="shared" si="326"/>
        <v>10</v>
      </c>
      <c r="AB724" s="5">
        <f t="shared" si="327"/>
        <v>2021</v>
      </c>
      <c r="AC724" s="5">
        <f t="shared" si="309"/>
        <v>42</v>
      </c>
      <c r="AF724" s="10">
        <v>98.891999999999996</v>
      </c>
      <c r="AG724" s="8">
        <f t="shared" si="328"/>
        <v>5971.5441014377984</v>
      </c>
      <c r="AL724" s="11">
        <f t="shared" si="315"/>
        <v>44481</v>
      </c>
      <c r="AM724" s="10">
        <v>1325.75</v>
      </c>
      <c r="AN724" s="6">
        <v>5.5324999999999998</v>
      </c>
      <c r="AO724" s="8">
        <f t="shared" si="329"/>
        <v>332.69702810731275</v>
      </c>
      <c r="AS724" s="14">
        <f t="shared" si="310"/>
        <v>0.25717445742904854</v>
      </c>
      <c r="AT724" s="10">
        <v>323</v>
      </c>
      <c r="AU724" s="6">
        <v>11.98</v>
      </c>
      <c r="AV724" s="6">
        <f t="shared" ref="AV724:AV787" si="335">(((C724/100*11.7)+(AT724/2000*47))-(AU724))</f>
        <v>3.0809500000000014</v>
      </c>
      <c r="AW724" s="6">
        <f t="shared" si="330"/>
        <v>4.4221210000000006</v>
      </c>
      <c r="AX724" s="6">
        <f t="shared" ref="AX724:AX787" si="336">AW724-AV724</f>
        <v>1.3411709999999992</v>
      </c>
      <c r="AY724" s="12">
        <f t="shared" si="331"/>
        <v>0.5422432222989455</v>
      </c>
      <c r="BB724" s="13">
        <f t="shared" si="332"/>
        <v>1407.64987</v>
      </c>
    </row>
    <row r="725" spans="1:54" x14ac:dyDescent="0.25">
      <c r="A725" s="1">
        <v>44482</v>
      </c>
      <c r="B725" s="6">
        <v>78.59</v>
      </c>
      <c r="C725" s="6">
        <v>64.59</v>
      </c>
      <c r="D725" s="6">
        <v>62.59</v>
      </c>
      <c r="E725" s="6">
        <f t="shared" si="316"/>
        <v>62.187814677819766</v>
      </c>
      <c r="F725" s="6">
        <v>62.334949029811014</v>
      </c>
      <c r="G725" s="6">
        <v>84.59</v>
      </c>
      <c r="H725" s="6">
        <v>59.59</v>
      </c>
      <c r="I725" s="6">
        <v>65.25</v>
      </c>
      <c r="J725" s="6">
        <v>54.695031911130918</v>
      </c>
      <c r="K725" s="6">
        <f t="shared" si="317"/>
        <v>13.340000000000003</v>
      </c>
      <c r="L725" s="7">
        <f t="shared" si="311"/>
        <v>10.554968088869082</v>
      </c>
      <c r="M725" s="6">
        <f t="shared" si="312"/>
        <v>19</v>
      </c>
      <c r="N725" s="6">
        <f t="shared" si="313"/>
        <v>14</v>
      </c>
      <c r="O725" s="6">
        <f t="shared" si="314"/>
        <v>5</v>
      </c>
      <c r="P725" s="6">
        <f t="shared" si="333"/>
        <v>3</v>
      </c>
      <c r="Q725" s="6">
        <f t="shared" si="318"/>
        <v>2.5978146778197626</v>
      </c>
      <c r="R725" s="6">
        <f t="shared" si="319"/>
        <v>2.7449490298110106</v>
      </c>
      <c r="S725" s="6">
        <f t="shared" si="334"/>
        <v>25</v>
      </c>
      <c r="T725" s="6">
        <f t="shared" si="320"/>
        <v>6</v>
      </c>
      <c r="U725" s="4" t="str">
        <f t="shared" si="321"/>
        <v>HIGHER</v>
      </c>
      <c r="V725" s="8">
        <v>1374.25</v>
      </c>
      <c r="W725" s="9">
        <f t="shared" si="322"/>
        <v>0.25505097018898937</v>
      </c>
      <c r="X725" s="6">
        <f t="shared" si="323"/>
        <v>62.24423053022241</v>
      </c>
      <c r="Y725" s="6">
        <f t="shared" si="324"/>
        <v>0.34576946977759349</v>
      </c>
      <c r="Z725" s="6">
        <f t="shared" si="325"/>
        <v>-9.0718499588604118E-2</v>
      </c>
      <c r="AA725" s="5">
        <f t="shared" si="326"/>
        <v>10</v>
      </c>
      <c r="AB725" s="5">
        <f t="shared" si="327"/>
        <v>2021</v>
      </c>
      <c r="AC725" s="5">
        <f t="shared" si="309"/>
        <v>42</v>
      </c>
      <c r="AF725" s="10">
        <v>98.921999999999997</v>
      </c>
      <c r="AG725" s="8">
        <f t="shared" si="328"/>
        <v>6166.2978279269637</v>
      </c>
      <c r="AL725" s="11">
        <f t="shared" si="315"/>
        <v>44482</v>
      </c>
      <c r="AM725" s="10">
        <v>1372.25</v>
      </c>
      <c r="AN725" s="6">
        <v>5.5133000000000001</v>
      </c>
      <c r="AO725" s="8">
        <f t="shared" si="329"/>
        <v>343.17111618227528</v>
      </c>
      <c r="AS725" s="14">
        <f t="shared" si="310"/>
        <v>0.26560920502092067</v>
      </c>
      <c r="AT725" s="10">
        <v>322</v>
      </c>
      <c r="AU725" s="6">
        <v>11.95</v>
      </c>
      <c r="AV725" s="6">
        <f t="shared" si="335"/>
        <v>3.1740300000000019</v>
      </c>
      <c r="AW725" s="6">
        <f t="shared" si="330"/>
        <v>4.6281294000000024</v>
      </c>
      <c r="AX725" s="6">
        <f t="shared" si="336"/>
        <v>1.4540994000000005</v>
      </c>
      <c r="AY725" s="12">
        <f t="shared" si="331"/>
        <v>0.54856303204325485</v>
      </c>
      <c r="BB725" s="13">
        <f t="shared" si="332"/>
        <v>1423.964058</v>
      </c>
    </row>
    <row r="726" spans="1:54" x14ac:dyDescent="0.25">
      <c r="A726" s="1">
        <v>44483</v>
      </c>
      <c r="B726" s="6">
        <v>79.44</v>
      </c>
      <c r="C726" s="6">
        <v>65.44</v>
      </c>
      <c r="D726" s="6">
        <v>63.44</v>
      </c>
      <c r="E726" s="6">
        <f t="shared" si="316"/>
        <v>63.309438589844568</v>
      </c>
      <c r="F726" s="6">
        <v>63.219454400799776</v>
      </c>
      <c r="G726" s="6">
        <v>85.44</v>
      </c>
      <c r="H726" s="6">
        <v>60.44</v>
      </c>
      <c r="I726" s="6">
        <v>65.25</v>
      </c>
      <c r="J726" s="6">
        <v>53.273223659670229</v>
      </c>
      <c r="K726" s="6">
        <f t="shared" si="317"/>
        <v>14.189999999999998</v>
      </c>
      <c r="L726" s="7">
        <f t="shared" si="311"/>
        <v>11.976776340329771</v>
      </c>
      <c r="M726" s="6">
        <f t="shared" si="312"/>
        <v>19</v>
      </c>
      <c r="N726" s="6">
        <f t="shared" si="313"/>
        <v>14</v>
      </c>
      <c r="O726" s="6">
        <f t="shared" si="314"/>
        <v>5</v>
      </c>
      <c r="P726" s="6">
        <f t="shared" si="333"/>
        <v>3</v>
      </c>
      <c r="Q726" s="6">
        <f t="shared" si="318"/>
        <v>2.8694385898445702</v>
      </c>
      <c r="R726" s="6">
        <f t="shared" si="319"/>
        <v>2.7794544007997786</v>
      </c>
      <c r="S726" s="6">
        <f t="shared" si="334"/>
        <v>25</v>
      </c>
      <c r="T726" s="6">
        <f t="shared" si="320"/>
        <v>6</v>
      </c>
      <c r="U726" s="4" t="str">
        <f t="shared" si="321"/>
        <v>HIGHER</v>
      </c>
      <c r="V726" s="8">
        <v>1393.75</v>
      </c>
      <c r="W726" s="9">
        <f t="shared" si="322"/>
        <v>0.22054559920022143</v>
      </c>
      <c r="X726" s="6">
        <f t="shared" si="323"/>
        <v>63.36687196263123</v>
      </c>
      <c r="Y726" s="6">
        <f t="shared" si="324"/>
        <v>7.3128037368768162E-2</v>
      </c>
      <c r="Z726" s="6">
        <f t="shared" si="325"/>
        <v>0.14741756183145327</v>
      </c>
      <c r="AA726" s="5">
        <f t="shared" si="326"/>
        <v>10</v>
      </c>
      <c r="AB726" s="5">
        <f t="shared" si="327"/>
        <v>2021</v>
      </c>
      <c r="AC726" s="5">
        <f t="shared" si="309"/>
        <v>42</v>
      </c>
      <c r="AF726" s="10">
        <v>98.951999999999998</v>
      </c>
      <c r="AG726" s="8">
        <f t="shared" si="328"/>
        <v>6255.6914518679396</v>
      </c>
      <c r="AL726" s="11">
        <f t="shared" si="315"/>
        <v>44483</v>
      </c>
      <c r="AM726" s="10">
        <v>1397</v>
      </c>
      <c r="AN726" s="6">
        <v>5.5132000000000003</v>
      </c>
      <c r="AO726" s="8">
        <f t="shared" si="329"/>
        <v>349.3542385043786</v>
      </c>
      <c r="AS726" s="14">
        <f t="shared" si="310"/>
        <v>0.26620895522388049</v>
      </c>
      <c r="AT726" s="10">
        <v>324</v>
      </c>
      <c r="AU726" s="6">
        <v>12.06</v>
      </c>
      <c r="AV726" s="6">
        <f t="shared" si="335"/>
        <v>3.2104799999999987</v>
      </c>
      <c r="AW726" s="6">
        <f t="shared" si="330"/>
        <v>4.6625904000000009</v>
      </c>
      <c r="AX726" s="6">
        <f t="shared" si="336"/>
        <v>1.4521104000000022</v>
      </c>
      <c r="AY726" s="12">
        <f t="shared" si="331"/>
        <v>0.54969340827797653</v>
      </c>
      <c r="BB726" s="13">
        <f t="shared" si="332"/>
        <v>1442.7033279999998</v>
      </c>
    </row>
    <row r="727" spans="1:54" x14ac:dyDescent="0.25">
      <c r="A727" s="1">
        <v>44484</v>
      </c>
      <c r="B727" s="6">
        <v>80.290000000000006</v>
      </c>
      <c r="C727" s="6">
        <v>66.290000000000006</v>
      </c>
      <c r="D727" s="6">
        <v>64.290000000000006</v>
      </c>
      <c r="E727" s="6">
        <f t="shared" si="316"/>
        <v>63.570017882537201</v>
      </c>
      <c r="F727" s="6">
        <v>63.582328399154143</v>
      </c>
      <c r="G727" s="6">
        <v>86.29</v>
      </c>
      <c r="H727" s="6">
        <v>61.29</v>
      </c>
      <c r="I727" s="6">
        <v>66.25</v>
      </c>
      <c r="J727" s="6">
        <v>54.188805396698434</v>
      </c>
      <c r="K727" s="6">
        <f t="shared" si="317"/>
        <v>14.040000000000006</v>
      </c>
      <c r="L727" s="7">
        <f t="shared" si="311"/>
        <v>12.061194603301566</v>
      </c>
      <c r="M727" s="6">
        <f t="shared" si="312"/>
        <v>19.000000000000007</v>
      </c>
      <c r="N727" s="6">
        <f t="shared" si="313"/>
        <v>14</v>
      </c>
      <c r="O727" s="6">
        <f t="shared" si="314"/>
        <v>5.0000000000000071</v>
      </c>
      <c r="P727" s="6">
        <f t="shared" si="333"/>
        <v>3.0000000000000071</v>
      </c>
      <c r="Q727" s="6">
        <f t="shared" si="318"/>
        <v>2.2800178825372015</v>
      </c>
      <c r="R727" s="6">
        <f t="shared" si="319"/>
        <v>2.2923283991541439</v>
      </c>
      <c r="S727" s="6">
        <f t="shared" si="334"/>
        <v>25.000000000000007</v>
      </c>
      <c r="T727" s="6">
        <f t="shared" si="320"/>
        <v>6</v>
      </c>
      <c r="U727" s="4" t="str">
        <f t="shared" si="321"/>
        <v>HIGHER</v>
      </c>
      <c r="V727" s="8">
        <v>1401.75</v>
      </c>
      <c r="W727" s="9">
        <f t="shared" si="322"/>
        <v>0.70767160084586322</v>
      </c>
      <c r="X727" s="6">
        <f t="shared" si="323"/>
        <v>63.627687648948431</v>
      </c>
      <c r="Y727" s="6">
        <f t="shared" si="324"/>
        <v>0.66231235105157538</v>
      </c>
      <c r="Z727" s="6">
        <f t="shared" si="325"/>
        <v>4.5359249794287848E-2</v>
      </c>
      <c r="AA727" s="5">
        <f t="shared" si="326"/>
        <v>10</v>
      </c>
      <c r="AB727" s="5">
        <f t="shared" si="327"/>
        <v>2021</v>
      </c>
      <c r="AC727" s="5">
        <f t="shared" si="309"/>
        <v>42</v>
      </c>
      <c r="AF727" s="10">
        <v>99.084999999999994</v>
      </c>
      <c r="AG727" s="8">
        <f t="shared" si="328"/>
        <v>6300.055009430188</v>
      </c>
      <c r="AL727" s="11">
        <f t="shared" si="315"/>
        <v>44484</v>
      </c>
      <c r="AM727" s="10">
        <v>1402.75</v>
      </c>
      <c r="AN727" s="6">
        <v>5.4611000000000001</v>
      </c>
      <c r="AO727" s="8">
        <f t="shared" si="329"/>
        <v>347.47716501967238</v>
      </c>
      <c r="AS727" s="14">
        <f t="shared" si="310"/>
        <v>0.26768719211822656</v>
      </c>
      <c r="AT727" s="10">
        <v>327</v>
      </c>
      <c r="AU727" s="6">
        <v>12.18</v>
      </c>
      <c r="AV727" s="6">
        <f t="shared" si="335"/>
        <v>3.2604299999999995</v>
      </c>
      <c r="AW727" s="6">
        <f t="shared" si="330"/>
        <v>4.7105513999999999</v>
      </c>
      <c r="AX727" s="6">
        <f t="shared" si="336"/>
        <v>1.4501214000000004</v>
      </c>
      <c r="AY727" s="12">
        <f t="shared" si="331"/>
        <v>0.55004646211624841</v>
      </c>
      <c r="BB727" s="13">
        <f t="shared" si="332"/>
        <v>1461.4425980000001</v>
      </c>
    </row>
    <row r="728" spans="1:54" x14ac:dyDescent="0.25">
      <c r="A728" s="1">
        <v>44487</v>
      </c>
      <c r="B728" s="6">
        <v>81.02</v>
      </c>
      <c r="C728" s="6">
        <v>67.02</v>
      </c>
      <c r="D728" s="6">
        <v>65.52</v>
      </c>
      <c r="E728" s="6">
        <f t="shared" si="316"/>
        <v>64.068517398992668</v>
      </c>
      <c r="F728" s="6">
        <v>63.933862585059941</v>
      </c>
      <c r="G728" s="6">
        <v>87.02</v>
      </c>
      <c r="H728" s="6">
        <v>62.02</v>
      </c>
      <c r="I728" s="6">
        <v>66.25</v>
      </c>
      <c r="J728" s="6">
        <v>53.828412994885625</v>
      </c>
      <c r="K728" s="6">
        <f t="shared" si="317"/>
        <v>14.769999999999996</v>
      </c>
      <c r="L728" s="7">
        <f t="shared" si="311"/>
        <v>12.421587005114375</v>
      </c>
      <c r="M728" s="6">
        <f t="shared" si="312"/>
        <v>18.999999999999993</v>
      </c>
      <c r="N728" s="6">
        <f t="shared" si="313"/>
        <v>14</v>
      </c>
      <c r="O728" s="6">
        <f t="shared" si="314"/>
        <v>4.9999999999999929</v>
      </c>
      <c r="P728" s="6">
        <f t="shared" si="333"/>
        <v>3.4999999999999929</v>
      </c>
      <c r="Q728" s="6">
        <f t="shared" si="318"/>
        <v>2.0485173989926651</v>
      </c>
      <c r="R728" s="6">
        <f t="shared" si="319"/>
        <v>1.9138625850599382</v>
      </c>
      <c r="S728" s="6">
        <f t="shared" si="334"/>
        <v>24.999999999999993</v>
      </c>
      <c r="T728" s="6">
        <f t="shared" si="320"/>
        <v>6</v>
      </c>
      <c r="U728" s="4" t="str">
        <f t="shared" si="321"/>
        <v>HIGHER</v>
      </c>
      <c r="V728" s="8">
        <v>1409.5</v>
      </c>
      <c r="W728" s="9">
        <f t="shared" si="322"/>
        <v>1.5861374149400547</v>
      </c>
      <c r="X728" s="6">
        <f t="shared" si="323"/>
        <v>64.12663939668569</v>
      </c>
      <c r="Y728" s="6">
        <f t="shared" si="324"/>
        <v>1.3933606033143064</v>
      </c>
      <c r="Z728" s="6">
        <f t="shared" si="325"/>
        <v>0.19277681162574822</v>
      </c>
      <c r="AA728" s="5">
        <f t="shared" si="326"/>
        <v>10</v>
      </c>
      <c r="AB728" s="5">
        <f t="shared" si="327"/>
        <v>2021</v>
      </c>
      <c r="AC728" s="5">
        <f t="shared" ref="AC728:AC791" si="337">WEEKNUM(A728)</f>
        <v>43</v>
      </c>
      <c r="AF728" s="10">
        <v>99.27</v>
      </c>
      <c r="AG728" s="8">
        <f t="shared" si="328"/>
        <v>6346.7145388189001</v>
      </c>
      <c r="AL728" s="11">
        <f t="shared" si="315"/>
        <v>44487</v>
      </c>
      <c r="AM728" s="10">
        <v>1413.75</v>
      </c>
      <c r="AN728" s="6">
        <v>5.5117000000000003</v>
      </c>
      <c r="AO728" s="8">
        <f t="shared" si="329"/>
        <v>353.44679836271257</v>
      </c>
      <c r="AS728" s="14">
        <f t="shared" si="310"/>
        <v>0.27245008183306041</v>
      </c>
      <c r="AT728" s="10">
        <v>328</v>
      </c>
      <c r="AU728" s="6">
        <v>12.22</v>
      </c>
      <c r="AV728" s="6">
        <f t="shared" si="335"/>
        <v>3.3293399999999984</v>
      </c>
      <c r="AW728" s="6">
        <f t="shared" si="330"/>
        <v>4.7777531999999976</v>
      </c>
      <c r="AX728" s="6">
        <f t="shared" si="336"/>
        <v>1.4484131999999992</v>
      </c>
      <c r="AY728" s="12">
        <f t="shared" si="331"/>
        <v>0.55153037060999544</v>
      </c>
      <c r="BB728" s="13">
        <f t="shared" si="332"/>
        <v>1477.5363239999999</v>
      </c>
    </row>
    <row r="729" spans="1:54" x14ac:dyDescent="0.25">
      <c r="A729" s="1">
        <v>44488</v>
      </c>
      <c r="B729" s="6">
        <v>80.89</v>
      </c>
      <c r="C729" s="6">
        <v>66.89</v>
      </c>
      <c r="D729" s="6">
        <v>65.89</v>
      </c>
      <c r="E729" s="6">
        <f t="shared" si="316"/>
        <v>64.04585833006287</v>
      </c>
      <c r="F729" s="6">
        <v>63.899843147714222</v>
      </c>
      <c r="G729" s="6">
        <v>87.39</v>
      </c>
      <c r="H729" s="6">
        <v>62.39</v>
      </c>
      <c r="I729" s="6">
        <v>66.25</v>
      </c>
      <c r="J729" s="6"/>
      <c r="K729" s="6">
        <f t="shared" si="317"/>
        <v>14.64</v>
      </c>
      <c r="L729" s="7" t="str">
        <f t="shared" si="311"/>
        <v/>
      </c>
      <c r="M729" s="6">
        <f t="shared" si="312"/>
        <v>18.5</v>
      </c>
      <c r="N729" s="6">
        <f t="shared" si="313"/>
        <v>14</v>
      </c>
      <c r="O729" s="6">
        <f t="shared" si="314"/>
        <v>4.5</v>
      </c>
      <c r="P729" s="6">
        <f t="shared" si="333"/>
        <v>3.5</v>
      </c>
      <c r="Q729" s="6">
        <f t="shared" si="318"/>
        <v>1.6558583300628698</v>
      </c>
      <c r="R729" s="6">
        <f t="shared" si="319"/>
        <v>1.5098431477142213</v>
      </c>
      <c r="S729" s="6">
        <f t="shared" si="334"/>
        <v>25</v>
      </c>
      <c r="T729" s="6">
        <f t="shared" si="320"/>
        <v>6.5</v>
      </c>
      <c r="U729" s="4" t="str">
        <f t="shared" si="321"/>
        <v>HIGHER</v>
      </c>
      <c r="V729" s="8">
        <v>1408.75</v>
      </c>
      <c r="W729" s="9">
        <f t="shared" si="322"/>
        <v>1.9901568522857787</v>
      </c>
      <c r="X729" s="6">
        <f t="shared" si="323"/>
        <v>64.103959771788539</v>
      </c>
      <c r="Y729" s="6">
        <f t="shared" si="324"/>
        <v>1.786040228211462</v>
      </c>
      <c r="Z729" s="6">
        <f t="shared" si="325"/>
        <v>0.20411662407431663</v>
      </c>
      <c r="AA729" s="5">
        <f t="shared" si="326"/>
        <v>10</v>
      </c>
      <c r="AB729" s="5">
        <f t="shared" si="327"/>
        <v>2021</v>
      </c>
      <c r="AC729" s="5">
        <f t="shared" si="337"/>
        <v>43</v>
      </c>
      <c r="AF729" s="10">
        <v>99.3</v>
      </c>
      <c r="AG729" s="8">
        <f t="shared" si="328"/>
        <v>6345.2544245680219</v>
      </c>
      <c r="AL729" s="11">
        <f t="shared" si="315"/>
        <v>44488</v>
      </c>
      <c r="AM729" s="10">
        <v>1413.25</v>
      </c>
      <c r="AN729" s="6">
        <v>5.5843999999999996</v>
      </c>
      <c r="AO729" s="8">
        <f t="shared" si="329"/>
        <v>357.98215294957589</v>
      </c>
      <c r="AS729" s="14">
        <f t="shared" si="310"/>
        <v>0.27456270358306201</v>
      </c>
      <c r="AT729" s="10">
        <v>333</v>
      </c>
      <c r="AU729" s="6">
        <v>12.28</v>
      </c>
      <c r="AV729" s="6">
        <f t="shared" si="335"/>
        <v>3.3716300000000015</v>
      </c>
      <c r="AW729" s="6">
        <f t="shared" si="330"/>
        <v>4.8203474000000011</v>
      </c>
      <c r="AX729" s="6">
        <f t="shared" si="336"/>
        <v>1.4487173999999996</v>
      </c>
      <c r="AY729" s="12">
        <f t="shared" si="331"/>
        <v>0.54738765375545917</v>
      </c>
      <c r="BB729" s="13">
        <f t="shared" si="332"/>
        <v>1474.670318</v>
      </c>
    </row>
    <row r="730" spans="1:54" x14ac:dyDescent="0.25">
      <c r="A730" s="1">
        <v>44489</v>
      </c>
      <c r="B730" s="6">
        <v>83.2</v>
      </c>
      <c r="C730" s="6">
        <v>69.2</v>
      </c>
      <c r="D730" s="6">
        <v>68.2</v>
      </c>
      <c r="E730" s="6">
        <f t="shared" si="316"/>
        <v>65.258118517806864</v>
      </c>
      <c r="F730" s="6">
        <v>65.623494639897459</v>
      </c>
      <c r="G730" s="6">
        <v>89.7</v>
      </c>
      <c r="H730" s="6">
        <v>64.7</v>
      </c>
      <c r="I730" s="6">
        <v>67</v>
      </c>
      <c r="J730" s="6">
        <v>55.237971023534271</v>
      </c>
      <c r="K730" s="6">
        <f t="shared" si="317"/>
        <v>16.200000000000003</v>
      </c>
      <c r="L730" s="7">
        <f t="shared" si="311"/>
        <v>11.762028976465729</v>
      </c>
      <c r="M730" s="6">
        <f t="shared" si="312"/>
        <v>18.5</v>
      </c>
      <c r="N730" s="6">
        <f t="shared" si="313"/>
        <v>14</v>
      </c>
      <c r="O730" s="6">
        <f t="shared" si="314"/>
        <v>4.5</v>
      </c>
      <c r="P730" s="6">
        <f t="shared" si="333"/>
        <v>3.5</v>
      </c>
      <c r="Q730" s="6">
        <f t="shared" si="318"/>
        <v>0.55811851780686084</v>
      </c>
      <c r="R730" s="6">
        <f t="shared" si="319"/>
        <v>0.92349463989745573</v>
      </c>
      <c r="S730" s="6">
        <f t="shared" si="334"/>
        <v>25</v>
      </c>
      <c r="T730" s="6">
        <f t="shared" si="320"/>
        <v>6.5</v>
      </c>
      <c r="U730" s="4" t="str">
        <f t="shared" si="321"/>
        <v>HIGHER</v>
      </c>
      <c r="V730" s="8">
        <v>1446.75</v>
      </c>
      <c r="W730" s="9">
        <f t="shared" si="322"/>
        <v>2.5765053601025443</v>
      </c>
      <c r="X730" s="6">
        <f t="shared" si="323"/>
        <v>65.317319703785955</v>
      </c>
      <c r="Y730" s="6">
        <f t="shared" si="324"/>
        <v>2.8826802962140476</v>
      </c>
      <c r="Z730" s="6">
        <f t="shared" si="325"/>
        <v>-0.30617493611150337</v>
      </c>
      <c r="AA730" s="5">
        <f t="shared" si="326"/>
        <v>10</v>
      </c>
      <c r="AB730" s="5">
        <f t="shared" si="327"/>
        <v>2021</v>
      </c>
      <c r="AC730" s="5">
        <f t="shared" si="337"/>
        <v>43</v>
      </c>
      <c r="AF730" s="10">
        <v>99.35</v>
      </c>
      <c r="AG730" s="8">
        <f t="shared" si="328"/>
        <v>6519.6941924738112</v>
      </c>
      <c r="AL730" s="11">
        <f t="shared" si="315"/>
        <v>44489</v>
      </c>
      <c r="AM730" s="10">
        <v>1440</v>
      </c>
      <c r="AN730" s="6">
        <v>5.5975000000000001</v>
      </c>
      <c r="AO730" s="8">
        <f t="shared" si="329"/>
        <v>365.61369704194198</v>
      </c>
      <c r="AS730" s="14">
        <f t="shared" si="310"/>
        <v>0.28727126805778486</v>
      </c>
      <c r="AT730" s="10">
        <v>338</v>
      </c>
      <c r="AU730" s="6">
        <v>12.46</v>
      </c>
      <c r="AV730" s="6">
        <f t="shared" si="335"/>
        <v>3.5793999999999997</v>
      </c>
      <c r="AW730" s="6">
        <f t="shared" si="330"/>
        <v>5.0227120000000021</v>
      </c>
      <c r="AX730" s="6">
        <f t="shared" si="336"/>
        <v>1.4433120000000024</v>
      </c>
      <c r="AY730" s="12">
        <f t="shared" si="331"/>
        <v>0.55066921606118546</v>
      </c>
      <c r="BB730" s="13">
        <f t="shared" si="332"/>
        <v>1525.5970399999999</v>
      </c>
    </row>
    <row r="731" spans="1:54" x14ac:dyDescent="0.25">
      <c r="A731" s="1">
        <v>44490</v>
      </c>
      <c r="B731" s="6">
        <v>81.08</v>
      </c>
      <c r="C731" s="6">
        <v>66.58</v>
      </c>
      <c r="D731" s="6">
        <v>65.58</v>
      </c>
      <c r="E731" s="6">
        <f t="shared" si="316"/>
        <v>63.694642761651068</v>
      </c>
      <c r="F731" s="6">
        <v>63.695726523639884</v>
      </c>
      <c r="G731" s="6">
        <v>87.58</v>
      </c>
      <c r="H731" s="6">
        <v>62.58</v>
      </c>
      <c r="I731" s="6">
        <v>67.75</v>
      </c>
      <c r="J731" s="6">
        <v>54.199719556899183</v>
      </c>
      <c r="K731" s="6">
        <f t="shared" si="317"/>
        <v>13.329999999999998</v>
      </c>
      <c r="L731" s="7">
        <f t="shared" si="311"/>
        <v>13.550280443100817</v>
      </c>
      <c r="M731" s="6">
        <f t="shared" si="312"/>
        <v>18.5</v>
      </c>
      <c r="N731" s="6">
        <f t="shared" si="313"/>
        <v>14.5</v>
      </c>
      <c r="O731" s="6">
        <f t="shared" si="314"/>
        <v>4</v>
      </c>
      <c r="P731" s="6">
        <f t="shared" si="333"/>
        <v>3</v>
      </c>
      <c r="Q731" s="6">
        <f t="shared" si="318"/>
        <v>1.1146427616510692</v>
      </c>
      <c r="R731" s="6">
        <f t="shared" si="319"/>
        <v>1.1157265236398857</v>
      </c>
      <c r="S731" s="6">
        <f t="shared" si="334"/>
        <v>25</v>
      </c>
      <c r="T731" s="6">
        <f t="shared" si="320"/>
        <v>6.5</v>
      </c>
      <c r="U731" s="4" t="str">
        <f t="shared" si="321"/>
        <v>HIGHER</v>
      </c>
      <c r="V731" s="8">
        <v>1404.25</v>
      </c>
      <c r="W731" s="9">
        <f t="shared" si="322"/>
        <v>1.8842734763601143</v>
      </c>
      <c r="X731" s="6">
        <f t="shared" si="323"/>
        <v>63.752425585882747</v>
      </c>
      <c r="Y731" s="6">
        <f t="shared" si="324"/>
        <v>1.827574414117251</v>
      </c>
      <c r="Z731" s="6">
        <f t="shared" si="325"/>
        <v>5.6699062242863363E-2</v>
      </c>
      <c r="AA731" s="5">
        <f t="shared" si="326"/>
        <v>10</v>
      </c>
      <c r="AB731" s="5">
        <f t="shared" si="327"/>
        <v>2021</v>
      </c>
      <c r="AC731" s="5">
        <f t="shared" si="337"/>
        <v>43</v>
      </c>
      <c r="AF731" s="10">
        <v>99.271000000000001</v>
      </c>
      <c r="AG731" s="8">
        <f t="shared" si="328"/>
        <v>6323.1384677282558</v>
      </c>
      <c r="AL731" s="11">
        <f t="shared" si="315"/>
        <v>44490</v>
      </c>
      <c r="AM731" s="10">
        <v>1405.5</v>
      </c>
      <c r="AN731" s="6">
        <v>5.6577000000000002</v>
      </c>
      <c r="AO731" s="8">
        <f t="shared" si="329"/>
        <v>360.6920982372489</v>
      </c>
      <c r="AS731" s="14">
        <f t="shared" si="310"/>
        <v>0.27768464052287573</v>
      </c>
      <c r="AT731" s="10">
        <v>334</v>
      </c>
      <c r="AU731" s="6">
        <v>12.24</v>
      </c>
      <c r="AV731" s="6">
        <f t="shared" si="335"/>
        <v>3.3988599999999991</v>
      </c>
      <c r="AW731" s="6">
        <f t="shared" si="330"/>
        <v>4.9056328000000011</v>
      </c>
      <c r="AX731" s="6">
        <f t="shared" si="336"/>
        <v>1.506772800000002</v>
      </c>
      <c r="AY731" s="12">
        <f t="shared" si="331"/>
        <v>0.54722601665036086</v>
      </c>
      <c r="BB731" s="13">
        <f t="shared" si="332"/>
        <v>1467.8359959999998</v>
      </c>
    </row>
    <row r="732" spans="1:54" x14ac:dyDescent="0.25">
      <c r="A732" s="1">
        <v>44491</v>
      </c>
      <c r="B732" s="6">
        <v>81.09</v>
      </c>
      <c r="C732" s="6">
        <v>66.09</v>
      </c>
      <c r="D732" s="6">
        <v>65.09</v>
      </c>
      <c r="E732" s="6">
        <f t="shared" si="316"/>
        <v>63.048859297151935</v>
      </c>
      <c r="F732" s="6">
        <v>63.162755338556906</v>
      </c>
      <c r="G732" s="6">
        <v>87.09</v>
      </c>
      <c r="H732" s="6">
        <v>62.09</v>
      </c>
      <c r="I732" s="6">
        <v>66.25</v>
      </c>
      <c r="J732" s="6">
        <v>53.834037304078663</v>
      </c>
      <c r="K732" s="6">
        <f t="shared" si="317"/>
        <v>14.840000000000003</v>
      </c>
      <c r="L732" s="7">
        <f t="shared" si="311"/>
        <v>12.415962695921337</v>
      </c>
      <c r="M732" s="6">
        <f t="shared" si="312"/>
        <v>19</v>
      </c>
      <c r="N732" s="6">
        <f t="shared" si="313"/>
        <v>15</v>
      </c>
      <c r="O732" s="6">
        <f t="shared" si="314"/>
        <v>4</v>
      </c>
      <c r="P732" s="6">
        <f t="shared" si="333"/>
        <v>3</v>
      </c>
      <c r="Q732" s="6">
        <f t="shared" si="318"/>
        <v>0.95885929715193186</v>
      </c>
      <c r="R732" s="6">
        <f t="shared" si="319"/>
        <v>1.0727553385569024</v>
      </c>
      <c r="S732" s="6">
        <f t="shared" si="334"/>
        <v>25</v>
      </c>
      <c r="T732" s="6">
        <f t="shared" si="320"/>
        <v>6</v>
      </c>
      <c r="U732" s="4" t="str">
        <f t="shared" si="321"/>
        <v>HIGHER</v>
      </c>
      <c r="V732" s="8">
        <v>1392.5</v>
      </c>
      <c r="W732" s="9">
        <f t="shared" si="322"/>
        <v>1.9272446614430976</v>
      </c>
      <c r="X732" s="6">
        <f t="shared" si="323"/>
        <v>63.106056276314028</v>
      </c>
      <c r="Y732" s="6">
        <f t="shared" si="324"/>
        <v>1.9839437236859752</v>
      </c>
      <c r="Z732" s="6">
        <f t="shared" si="325"/>
        <v>-5.6699062242877574E-2</v>
      </c>
      <c r="AA732" s="5">
        <f t="shared" si="326"/>
        <v>10</v>
      </c>
      <c r="AB732" s="5">
        <f t="shared" si="327"/>
        <v>2021</v>
      </c>
      <c r="AC732" s="5">
        <f t="shared" si="337"/>
        <v>43</v>
      </c>
      <c r="AF732" s="10">
        <v>99.293999999999997</v>
      </c>
      <c r="AG732" s="8">
        <f t="shared" si="328"/>
        <v>6271.6826285866691</v>
      </c>
      <c r="AL732" s="11">
        <f t="shared" si="315"/>
        <v>44491</v>
      </c>
      <c r="AM732" s="10">
        <v>1391.25</v>
      </c>
      <c r="AN732" s="6">
        <v>5.6474000000000002</v>
      </c>
      <c r="AO732" s="8">
        <f t="shared" si="329"/>
        <v>356.38514221485593</v>
      </c>
      <c r="AS732" s="14">
        <f t="shared" si="310"/>
        <v>0.2819025389025388</v>
      </c>
      <c r="AT732" s="10">
        <v>337</v>
      </c>
      <c r="AU732" s="6">
        <v>12.21</v>
      </c>
      <c r="AV732" s="6">
        <f t="shared" si="335"/>
        <v>3.442029999999999</v>
      </c>
      <c r="AW732" s="6">
        <f t="shared" si="330"/>
        <v>5.007279399999998</v>
      </c>
      <c r="AX732" s="6">
        <f t="shared" si="336"/>
        <v>1.565249399999999</v>
      </c>
      <c r="AY732" s="12">
        <f t="shared" si="331"/>
        <v>0.54504013608295043</v>
      </c>
      <c r="BB732" s="13">
        <f t="shared" si="332"/>
        <v>1457.0333579999999</v>
      </c>
    </row>
    <row r="733" spans="1:54" x14ac:dyDescent="0.25">
      <c r="A733" s="1">
        <v>44494</v>
      </c>
      <c r="B733" s="6">
        <v>82.14</v>
      </c>
      <c r="C733" s="6">
        <v>67.14</v>
      </c>
      <c r="D733" s="6">
        <v>66.14</v>
      </c>
      <c r="E733" s="6">
        <f t="shared" si="316"/>
        <v>64.170483209176737</v>
      </c>
      <c r="F733" s="6">
        <v>64.024581084648531</v>
      </c>
      <c r="G733" s="6">
        <v>88.14</v>
      </c>
      <c r="H733" s="6">
        <v>63.14</v>
      </c>
      <c r="I733" s="6">
        <v>66.25</v>
      </c>
      <c r="J733" s="6">
        <v>54.328345939908466</v>
      </c>
      <c r="K733" s="6">
        <f t="shared" si="317"/>
        <v>15.89</v>
      </c>
      <c r="L733" s="7">
        <f t="shared" si="311"/>
        <v>11.921654060091534</v>
      </c>
      <c r="M733" s="6">
        <f t="shared" si="312"/>
        <v>19</v>
      </c>
      <c r="N733" s="6">
        <f t="shared" si="313"/>
        <v>15</v>
      </c>
      <c r="O733" s="6">
        <f t="shared" si="314"/>
        <v>4</v>
      </c>
      <c r="P733" s="6">
        <f t="shared" si="333"/>
        <v>3</v>
      </c>
      <c r="Q733" s="6">
        <f t="shared" si="318"/>
        <v>1.0304832091767366</v>
      </c>
      <c r="R733" s="6">
        <f t="shared" si="319"/>
        <v>0.88458108464853069</v>
      </c>
      <c r="S733" s="6">
        <f t="shared" si="334"/>
        <v>25</v>
      </c>
      <c r="T733" s="6">
        <f t="shared" si="320"/>
        <v>6</v>
      </c>
      <c r="U733" s="4" t="str">
        <f t="shared" si="321"/>
        <v>HIGHER</v>
      </c>
      <c r="V733" s="8">
        <v>1411.5</v>
      </c>
      <c r="W733" s="9">
        <f t="shared" si="322"/>
        <v>2.1154189153514693</v>
      </c>
      <c r="X733" s="6">
        <f t="shared" si="323"/>
        <v>64.228697708722848</v>
      </c>
      <c r="Y733" s="6">
        <f t="shared" si="324"/>
        <v>1.9113022912771527</v>
      </c>
      <c r="Z733" s="6">
        <f t="shared" si="325"/>
        <v>0.20411662407431663</v>
      </c>
      <c r="AA733" s="5">
        <f t="shared" si="326"/>
        <v>10</v>
      </c>
      <c r="AB733" s="5">
        <f t="shared" si="327"/>
        <v>2021</v>
      </c>
      <c r="AC733" s="5">
        <f t="shared" si="337"/>
        <v>44</v>
      </c>
      <c r="AF733" s="10">
        <v>99.381</v>
      </c>
      <c r="AG733" s="8">
        <f t="shared" si="328"/>
        <v>6362.8268927734562</v>
      </c>
      <c r="AL733" s="11">
        <f t="shared" si="315"/>
        <v>44494</v>
      </c>
      <c r="AM733" s="10">
        <v>1416</v>
      </c>
      <c r="AN733" s="6">
        <v>5.5563000000000002</v>
      </c>
      <c r="AO733" s="8">
        <f t="shared" si="329"/>
        <v>356.87391307897684</v>
      </c>
      <c r="AS733" s="14">
        <f t="shared" si="310"/>
        <v>0.2752530315278901</v>
      </c>
      <c r="AT733" s="10">
        <v>337</v>
      </c>
      <c r="AU733" s="6">
        <v>12.37</v>
      </c>
      <c r="AV733" s="6">
        <f t="shared" si="335"/>
        <v>3.4048800000000004</v>
      </c>
      <c r="AW733" s="6">
        <f t="shared" si="330"/>
        <v>4.9676723999999997</v>
      </c>
      <c r="AX733" s="6">
        <f t="shared" si="336"/>
        <v>1.5627923999999993</v>
      </c>
      <c r="AY733" s="12">
        <f t="shared" si="331"/>
        <v>0.54822851040623211</v>
      </c>
      <c r="BB733" s="13">
        <f t="shared" si="332"/>
        <v>1480.1818679999999</v>
      </c>
    </row>
    <row r="734" spans="1:54" x14ac:dyDescent="0.25">
      <c r="A734" s="1">
        <v>44495</v>
      </c>
      <c r="B734" s="6">
        <v>80.31</v>
      </c>
      <c r="C734" s="6">
        <v>67.31</v>
      </c>
      <c r="D734" s="6">
        <v>65.31</v>
      </c>
      <c r="E734" s="6">
        <f t="shared" si="316"/>
        <v>63.626665554861695</v>
      </c>
      <c r="F734" s="6">
        <v>63.729745960985603</v>
      </c>
      <c r="G734" s="6">
        <v>90.31</v>
      </c>
      <c r="H734" s="6">
        <v>62.31</v>
      </c>
      <c r="I734" s="6">
        <v>66.25</v>
      </c>
      <c r="J734" s="6">
        <v>54.846938472620174</v>
      </c>
      <c r="K734" s="6">
        <f t="shared" si="317"/>
        <v>14.060000000000002</v>
      </c>
      <c r="L734" s="7">
        <f t="shared" si="311"/>
        <v>11.403061527379826</v>
      </c>
      <c r="M734" s="6">
        <f t="shared" si="312"/>
        <v>18</v>
      </c>
      <c r="N734" s="6">
        <f t="shared" si="313"/>
        <v>13</v>
      </c>
      <c r="O734" s="6">
        <f t="shared" si="314"/>
        <v>5</v>
      </c>
      <c r="P734" s="6">
        <f t="shared" si="333"/>
        <v>3</v>
      </c>
      <c r="Q734" s="6">
        <f t="shared" si="318"/>
        <v>1.316665554861693</v>
      </c>
      <c r="R734" s="6">
        <f t="shared" si="319"/>
        <v>1.4197459609856011</v>
      </c>
      <c r="S734" s="6">
        <f t="shared" si="334"/>
        <v>28</v>
      </c>
      <c r="T734" s="6">
        <f t="shared" si="320"/>
        <v>10</v>
      </c>
      <c r="U734" s="4" t="str">
        <f t="shared" si="321"/>
        <v>HIGHER</v>
      </c>
      <c r="V734" s="8">
        <v>1405</v>
      </c>
      <c r="W734" s="9">
        <f t="shared" si="322"/>
        <v>1.5802540390143989</v>
      </c>
      <c r="X734" s="6">
        <f t="shared" si="323"/>
        <v>63.684386711191301</v>
      </c>
      <c r="Y734" s="6">
        <f t="shared" si="324"/>
        <v>1.6256132888087009</v>
      </c>
      <c r="Z734" s="6">
        <f t="shared" si="325"/>
        <v>-4.5359249794302059E-2</v>
      </c>
      <c r="AA734" s="5">
        <f t="shared" si="326"/>
        <v>10</v>
      </c>
      <c r="AB734" s="5">
        <f t="shared" si="327"/>
        <v>2021</v>
      </c>
      <c r="AC734" s="5">
        <f t="shared" si="337"/>
        <v>44</v>
      </c>
      <c r="AF734" s="10">
        <v>99.54</v>
      </c>
      <c r="AG734" s="8">
        <f t="shared" si="328"/>
        <v>6343.6589129565082</v>
      </c>
      <c r="AL734" s="11">
        <f t="shared" si="315"/>
        <v>44495</v>
      </c>
      <c r="AM734" s="10">
        <v>1404</v>
      </c>
      <c r="AN734" s="6">
        <v>5.5666000000000002</v>
      </c>
      <c r="AO734" s="8">
        <f t="shared" si="329"/>
        <v>354.50550706651757</v>
      </c>
      <c r="AS734" s="14">
        <f t="shared" si="310"/>
        <v>0.27582956381260088</v>
      </c>
      <c r="AT734" s="10">
        <v>337</v>
      </c>
      <c r="AU734" s="6">
        <v>12.38</v>
      </c>
      <c r="AV734" s="6">
        <f t="shared" si="335"/>
        <v>3.414769999999999</v>
      </c>
      <c r="AW734" s="6">
        <f t="shared" si="330"/>
        <v>4.7478445999999987</v>
      </c>
      <c r="AX734" s="6">
        <f t="shared" si="336"/>
        <v>1.3330745999999998</v>
      </c>
      <c r="AY734" s="12">
        <f t="shared" si="331"/>
        <v>0.54264234278926082</v>
      </c>
      <c r="BB734" s="13">
        <f t="shared" si="332"/>
        <v>1483.9297220000001</v>
      </c>
    </row>
    <row r="735" spans="1:54" x14ac:dyDescent="0.25">
      <c r="A735" s="1">
        <v>44496</v>
      </c>
      <c r="B735" s="6">
        <v>79.42</v>
      </c>
      <c r="C735" s="6">
        <v>66.42</v>
      </c>
      <c r="D735" s="6">
        <v>64.42</v>
      </c>
      <c r="E735" s="6">
        <f t="shared" si="316"/>
        <v>62.516371177301778</v>
      </c>
      <c r="F735" s="6">
        <v>62.471026779193892</v>
      </c>
      <c r="G735" s="6">
        <v>89.42</v>
      </c>
      <c r="H735" s="6">
        <v>61.42</v>
      </c>
      <c r="I735" s="6">
        <v>66.5</v>
      </c>
      <c r="J735" s="6">
        <v>54.195183597229914</v>
      </c>
      <c r="K735" s="6">
        <f t="shared" si="317"/>
        <v>12.920000000000002</v>
      </c>
      <c r="L735" s="7">
        <f t="shared" si="311"/>
        <v>12.304816402770086</v>
      </c>
      <c r="M735" s="6">
        <f t="shared" si="312"/>
        <v>18</v>
      </c>
      <c r="N735" s="6">
        <f t="shared" si="313"/>
        <v>13</v>
      </c>
      <c r="O735" s="6">
        <f t="shared" si="314"/>
        <v>5</v>
      </c>
      <c r="P735" s="6">
        <f t="shared" si="333"/>
        <v>3</v>
      </c>
      <c r="Q735" s="6">
        <f t="shared" si="318"/>
        <v>1.0963711773017764</v>
      </c>
      <c r="R735" s="6">
        <f t="shared" si="319"/>
        <v>1.0510267791938901</v>
      </c>
      <c r="S735" s="6">
        <f t="shared" si="334"/>
        <v>28</v>
      </c>
      <c r="T735" s="6">
        <f t="shared" si="320"/>
        <v>10</v>
      </c>
      <c r="U735" s="4" t="str">
        <f t="shared" si="321"/>
        <v>HIGHER</v>
      </c>
      <c r="V735" s="8">
        <v>1377.25</v>
      </c>
      <c r="W735" s="9">
        <f t="shared" si="322"/>
        <v>1.9489732208061099</v>
      </c>
      <c r="X735" s="6">
        <f t="shared" si="323"/>
        <v>62.573085091231057</v>
      </c>
      <c r="Y735" s="6">
        <f t="shared" si="324"/>
        <v>1.8469149087689445</v>
      </c>
      <c r="Z735" s="6">
        <f t="shared" si="325"/>
        <v>0.10205831203716542</v>
      </c>
      <c r="AA735" s="5">
        <f t="shared" si="326"/>
        <v>10</v>
      </c>
      <c r="AB735" s="5">
        <f t="shared" si="327"/>
        <v>2021</v>
      </c>
      <c r="AC735" s="5">
        <f t="shared" si="337"/>
        <v>44</v>
      </c>
      <c r="AF735" s="10">
        <v>99.64</v>
      </c>
      <c r="AG735" s="8">
        <f t="shared" si="328"/>
        <v>6224.6131082788797</v>
      </c>
      <c r="AL735" s="11">
        <f t="shared" si="315"/>
        <v>44496</v>
      </c>
      <c r="AM735" s="10">
        <v>1379.5</v>
      </c>
      <c r="AN735" s="6">
        <v>5.5380000000000003</v>
      </c>
      <c r="AO735" s="8">
        <f t="shared" si="329"/>
        <v>346.52974523523767</v>
      </c>
      <c r="AS735" s="14">
        <f t="shared" si="310"/>
        <v>0.2739822437449555</v>
      </c>
      <c r="AT735" s="10">
        <v>341</v>
      </c>
      <c r="AU735" s="6">
        <v>12.39</v>
      </c>
      <c r="AV735" s="6">
        <f t="shared" si="335"/>
        <v>3.394639999999999</v>
      </c>
      <c r="AW735" s="6">
        <f t="shared" si="330"/>
        <v>4.7297972000000001</v>
      </c>
      <c r="AX735" s="6">
        <f t="shared" si="336"/>
        <v>1.3351572000000012</v>
      </c>
      <c r="AY735" s="12">
        <f t="shared" si="331"/>
        <v>0.536942869492258</v>
      </c>
      <c r="BB735" s="13">
        <f t="shared" si="332"/>
        <v>1464.3086040000001</v>
      </c>
    </row>
    <row r="736" spans="1:54" x14ac:dyDescent="0.25">
      <c r="A736" s="1">
        <v>44497</v>
      </c>
      <c r="B736" s="6">
        <v>79.37</v>
      </c>
      <c r="C736" s="6">
        <v>65.37</v>
      </c>
      <c r="D736" s="6">
        <v>63.87</v>
      </c>
      <c r="E736" s="6">
        <f t="shared" si="316"/>
        <v>62.312439556933633</v>
      </c>
      <c r="F736" s="6">
        <v>62.323609217362439</v>
      </c>
      <c r="G736" s="6">
        <v>88.87</v>
      </c>
      <c r="H736" s="6">
        <v>60.87</v>
      </c>
      <c r="I736" s="6">
        <v>66.5</v>
      </c>
      <c r="J736" s="6">
        <v>53.877778142838821</v>
      </c>
      <c r="K736" s="6">
        <f t="shared" si="317"/>
        <v>12.870000000000005</v>
      </c>
      <c r="L736" s="7">
        <f t="shared" si="311"/>
        <v>12.622221857161179</v>
      </c>
      <c r="M736" s="6">
        <f t="shared" si="312"/>
        <v>18.500000000000007</v>
      </c>
      <c r="N736" s="6">
        <f t="shared" si="313"/>
        <v>14</v>
      </c>
      <c r="O736" s="6">
        <f t="shared" si="314"/>
        <v>4.5000000000000071</v>
      </c>
      <c r="P736" s="6">
        <f t="shared" si="333"/>
        <v>3</v>
      </c>
      <c r="Q736" s="6">
        <f t="shared" si="318"/>
        <v>1.4424395569336355</v>
      </c>
      <c r="R736" s="6">
        <f t="shared" si="319"/>
        <v>1.4536092173624411</v>
      </c>
      <c r="S736" s="6">
        <f t="shared" si="334"/>
        <v>28.000000000000007</v>
      </c>
      <c r="T736" s="6">
        <f t="shared" si="320"/>
        <v>9.5</v>
      </c>
      <c r="U736" s="4" t="str">
        <f t="shared" si="321"/>
        <v>HIGHER</v>
      </c>
      <c r="V736" s="8">
        <v>1374</v>
      </c>
      <c r="W736" s="9">
        <f t="shared" si="322"/>
        <v>1.5463907826375589</v>
      </c>
      <c r="X736" s="6">
        <f t="shared" si="323"/>
        <v>62.368968467156726</v>
      </c>
      <c r="Y736" s="6">
        <f t="shared" si="324"/>
        <v>1.5010315328432711</v>
      </c>
      <c r="Z736" s="6">
        <f t="shared" si="325"/>
        <v>4.5359249794287848E-2</v>
      </c>
      <c r="AA736" s="5">
        <f t="shared" si="326"/>
        <v>10</v>
      </c>
      <c r="AB736" s="5">
        <f t="shared" si="327"/>
        <v>2021</v>
      </c>
      <c r="AC736" s="5">
        <f t="shared" si="337"/>
        <v>44</v>
      </c>
      <c r="AF736" s="10">
        <v>99.68</v>
      </c>
      <c r="AG736" s="8">
        <f t="shared" si="328"/>
        <v>6212.417366786688</v>
      </c>
      <c r="AL736" s="11">
        <f t="shared" si="315"/>
        <v>44497</v>
      </c>
      <c r="AM736" s="10">
        <v>1375</v>
      </c>
      <c r="AN736" s="6">
        <v>5.6463999999999999</v>
      </c>
      <c r="AO736" s="8">
        <f t="shared" si="329"/>
        <v>352.1601435529538</v>
      </c>
      <c r="AS736" s="14">
        <f t="shared" ref="AS736:AS799" si="338">AV736/AU736</f>
        <v>0.26918881685575363</v>
      </c>
      <c r="AT736" s="10">
        <v>341</v>
      </c>
      <c r="AU736" s="6">
        <v>12.34</v>
      </c>
      <c r="AV736" s="6">
        <f t="shared" si="335"/>
        <v>3.32179</v>
      </c>
      <c r="AW736" s="6">
        <f t="shared" si="330"/>
        <v>4.7740642000000015</v>
      </c>
      <c r="AX736" s="6">
        <f t="shared" si="336"/>
        <v>1.4522742000000015</v>
      </c>
      <c r="AY736" s="12">
        <f t="shared" si="331"/>
        <v>0.53678628468900491</v>
      </c>
      <c r="BB736" s="13">
        <f t="shared" si="332"/>
        <v>1441.1600940000001</v>
      </c>
    </row>
    <row r="737" spans="1:54" x14ac:dyDescent="0.25">
      <c r="A737" s="1">
        <v>44498</v>
      </c>
      <c r="B737" s="6">
        <v>79.77</v>
      </c>
      <c r="C737" s="6">
        <v>65.77</v>
      </c>
      <c r="D737" s="6">
        <v>64.27</v>
      </c>
      <c r="E737" s="6">
        <f t="shared" si="316"/>
        <v>63.717301830580865</v>
      </c>
      <c r="F737" s="6">
        <v>63.230794213248352</v>
      </c>
      <c r="G737" s="6">
        <v>89.27</v>
      </c>
      <c r="H737" s="6">
        <v>61.27</v>
      </c>
      <c r="I737" s="6">
        <v>68</v>
      </c>
      <c r="J737" s="6">
        <v>55.046994857875767</v>
      </c>
      <c r="K737" s="6">
        <f t="shared" si="317"/>
        <v>11.769999999999996</v>
      </c>
      <c r="L737" s="7">
        <f t="shared" si="311"/>
        <v>12.953005142124233</v>
      </c>
      <c r="M737" s="6">
        <f t="shared" si="312"/>
        <v>18.499999999999993</v>
      </c>
      <c r="N737" s="6">
        <f t="shared" si="313"/>
        <v>14</v>
      </c>
      <c r="O737" s="6">
        <f t="shared" si="314"/>
        <v>4.4999999999999929</v>
      </c>
      <c r="P737" s="6">
        <f t="shared" si="333"/>
        <v>2.9999999999999929</v>
      </c>
      <c r="Q737" s="6">
        <f t="shared" si="318"/>
        <v>2.4473018305808623</v>
      </c>
      <c r="R737" s="6">
        <f t="shared" si="319"/>
        <v>1.9607942132483487</v>
      </c>
      <c r="S737" s="6">
        <f t="shared" si="334"/>
        <v>27.999999999999993</v>
      </c>
      <c r="T737" s="6">
        <f t="shared" si="320"/>
        <v>9.5</v>
      </c>
      <c r="U737" s="4" t="str">
        <f t="shared" si="321"/>
        <v>HIGHER</v>
      </c>
      <c r="V737" s="8">
        <v>1394</v>
      </c>
      <c r="W737" s="9">
        <f t="shared" si="322"/>
        <v>1.0392057867516442</v>
      </c>
      <c r="X737" s="6">
        <f t="shared" si="323"/>
        <v>63.775105210779891</v>
      </c>
      <c r="Y737" s="6">
        <f t="shared" si="324"/>
        <v>0.49489478922010477</v>
      </c>
      <c r="Z737" s="6">
        <f t="shared" si="325"/>
        <v>0.54431099753153944</v>
      </c>
      <c r="AA737" s="5">
        <f t="shared" si="326"/>
        <v>10</v>
      </c>
      <c r="AB737" s="5">
        <f t="shared" si="327"/>
        <v>2021</v>
      </c>
      <c r="AC737" s="5">
        <f t="shared" si="337"/>
        <v>44</v>
      </c>
      <c r="AF737" s="10">
        <v>99.62</v>
      </c>
      <c r="AG737" s="8">
        <f t="shared" si="328"/>
        <v>6299.0517195238008</v>
      </c>
      <c r="AL737" s="11">
        <f t="shared" si="315"/>
        <v>44498</v>
      </c>
      <c r="AM737" s="10">
        <v>1406</v>
      </c>
      <c r="AN737" s="6">
        <v>5.6372</v>
      </c>
      <c r="AO737" s="8">
        <f t="shared" si="329"/>
        <v>359.51302309420845</v>
      </c>
      <c r="AS737" s="14">
        <f t="shared" si="338"/>
        <v>0.27472411003236252</v>
      </c>
      <c r="AT737" s="10">
        <v>343</v>
      </c>
      <c r="AU737" s="6">
        <v>12.36</v>
      </c>
      <c r="AV737" s="6">
        <f t="shared" si="335"/>
        <v>3.3955900000000003</v>
      </c>
      <c r="AW737" s="6">
        <f t="shared" si="330"/>
        <v>4.8469282000000007</v>
      </c>
      <c r="AX737" s="6">
        <f t="shared" si="336"/>
        <v>1.4513382000000004</v>
      </c>
      <c r="AY737" s="12">
        <f t="shared" si="331"/>
        <v>0.53658215469031978</v>
      </c>
      <c r="BB737" s="13">
        <f t="shared" si="332"/>
        <v>1449.9785739999998</v>
      </c>
    </row>
    <row r="738" spans="1:54" x14ac:dyDescent="0.25">
      <c r="A738" s="1">
        <v>44501</v>
      </c>
      <c r="B738" s="6">
        <v>79.97</v>
      </c>
      <c r="C738" s="6">
        <v>66.47</v>
      </c>
      <c r="D738" s="6">
        <v>64.97</v>
      </c>
      <c r="E738" s="6">
        <f t="shared" si="316"/>
        <v>63.853256244159631</v>
      </c>
      <c r="F738" s="6">
        <v>64.115299584237121</v>
      </c>
      <c r="G738" s="6">
        <v>89.97</v>
      </c>
      <c r="H738" s="6">
        <v>61.97</v>
      </c>
      <c r="I738" s="6">
        <v>68</v>
      </c>
      <c r="J738" s="6">
        <v>54.114131501580367</v>
      </c>
      <c r="K738" s="6">
        <f t="shared" si="317"/>
        <v>11.969999999999999</v>
      </c>
      <c r="L738" s="7">
        <f t="shared" si="311"/>
        <v>13.885868498419633</v>
      </c>
      <c r="M738" s="6">
        <f t="shared" si="312"/>
        <v>18</v>
      </c>
      <c r="N738" s="6">
        <f t="shared" si="313"/>
        <v>13.5</v>
      </c>
      <c r="O738" s="6">
        <f t="shared" si="314"/>
        <v>4.5</v>
      </c>
      <c r="P738" s="6">
        <f t="shared" si="333"/>
        <v>3</v>
      </c>
      <c r="Q738" s="6">
        <f t="shared" si="318"/>
        <v>1.8832562441596323</v>
      </c>
      <c r="R738" s="6">
        <f t="shared" si="319"/>
        <v>2.1452995842371223</v>
      </c>
      <c r="S738" s="6">
        <f t="shared" si="334"/>
        <v>28</v>
      </c>
      <c r="T738" s="6">
        <f t="shared" si="320"/>
        <v>10</v>
      </c>
      <c r="U738" s="4" t="str">
        <f t="shared" si="321"/>
        <v>HIGHER</v>
      </c>
      <c r="V738" s="8">
        <v>1413.5</v>
      </c>
      <c r="W738" s="9">
        <f t="shared" si="322"/>
        <v>0.8547004157628777</v>
      </c>
      <c r="X738" s="6">
        <f t="shared" si="323"/>
        <v>63.911182960162783</v>
      </c>
      <c r="Y738" s="6">
        <f t="shared" si="324"/>
        <v>1.0588170398372156</v>
      </c>
      <c r="Z738" s="6">
        <f t="shared" si="325"/>
        <v>-0.20411662407433795</v>
      </c>
      <c r="AA738" s="5">
        <f t="shared" si="326"/>
        <v>11</v>
      </c>
      <c r="AB738" s="5">
        <f t="shared" si="327"/>
        <v>2021</v>
      </c>
      <c r="AC738" s="5">
        <f t="shared" si="337"/>
        <v>45</v>
      </c>
      <c r="AF738" s="10">
        <v>99.71</v>
      </c>
      <c r="AG738" s="8">
        <f t="shared" si="328"/>
        <v>6392.9365215442831</v>
      </c>
      <c r="AL738" s="11">
        <f t="shared" si="315"/>
        <v>44501</v>
      </c>
      <c r="AM738" s="10">
        <v>1409</v>
      </c>
      <c r="AN738" s="6">
        <v>5.6814999999999998</v>
      </c>
      <c r="AO738" s="8">
        <f t="shared" si="329"/>
        <v>363.11138598816484</v>
      </c>
      <c r="AS738" s="14">
        <f t="shared" si="338"/>
        <v>0.27397510040160628</v>
      </c>
      <c r="AT738" s="10">
        <v>344</v>
      </c>
      <c r="AU738" s="6">
        <v>12.45</v>
      </c>
      <c r="AV738" s="6">
        <f t="shared" si="335"/>
        <v>3.4109899999999982</v>
      </c>
      <c r="AW738" s="6">
        <f t="shared" si="330"/>
        <v>4.8033601999999966</v>
      </c>
      <c r="AX738" s="6">
        <f t="shared" si="336"/>
        <v>1.3923701999999984</v>
      </c>
      <c r="AY738" s="12">
        <f t="shared" si="331"/>
        <v>0.53648091309361157</v>
      </c>
      <c r="BB738" s="13">
        <f t="shared" si="332"/>
        <v>1465.4109139999998</v>
      </c>
    </row>
    <row r="739" spans="1:54" x14ac:dyDescent="0.25">
      <c r="A739" s="1">
        <v>44502</v>
      </c>
      <c r="B739" s="6">
        <v>79.989999999999995</v>
      </c>
      <c r="C739" s="6">
        <v>66.489999999999995</v>
      </c>
      <c r="D739" s="6">
        <v>65.489999999999995</v>
      </c>
      <c r="E739" s="6">
        <f t="shared" si="316"/>
        <v>64.295108088290604</v>
      </c>
      <c r="F739" s="6">
        <v>64.353435645657171</v>
      </c>
      <c r="G739" s="6">
        <v>91.99</v>
      </c>
      <c r="H739" s="6">
        <v>61.99</v>
      </c>
      <c r="I739" s="6">
        <v>68</v>
      </c>
      <c r="J739" s="6">
        <v>54.363268747673871</v>
      </c>
      <c r="K739" s="6">
        <f t="shared" si="317"/>
        <v>11.989999999999995</v>
      </c>
      <c r="L739" s="7">
        <f t="shared" si="311"/>
        <v>13.636731252326129</v>
      </c>
      <c r="M739" s="6">
        <f t="shared" si="312"/>
        <v>17.999999999999993</v>
      </c>
      <c r="N739" s="6">
        <f t="shared" si="313"/>
        <v>13.5</v>
      </c>
      <c r="O739" s="6">
        <f t="shared" si="314"/>
        <v>4.4999999999999929</v>
      </c>
      <c r="P739" s="6">
        <f t="shared" si="333"/>
        <v>3.4999999999999929</v>
      </c>
      <c r="Q739" s="6">
        <f t="shared" si="318"/>
        <v>2.3051080882906021</v>
      </c>
      <c r="R739" s="6">
        <f t="shared" si="319"/>
        <v>2.3634356456571695</v>
      </c>
      <c r="S739" s="6">
        <f t="shared" si="334"/>
        <v>29.999999999999993</v>
      </c>
      <c r="T739" s="6">
        <f t="shared" si="320"/>
        <v>12</v>
      </c>
      <c r="U739" s="4" t="str">
        <f t="shared" si="321"/>
        <v>HIGHER</v>
      </c>
      <c r="V739" s="8">
        <v>1418.75</v>
      </c>
      <c r="W739" s="9">
        <f t="shared" si="322"/>
        <v>1.1365643543428234</v>
      </c>
      <c r="X739" s="6">
        <f t="shared" si="323"/>
        <v>64.353435645657171</v>
      </c>
      <c r="Y739" s="6">
        <f t="shared" si="324"/>
        <v>1.1365643543428234</v>
      </c>
      <c r="Z739" s="6">
        <f t="shared" si="325"/>
        <v>0</v>
      </c>
      <c r="AA739" s="5">
        <f t="shared" si="326"/>
        <v>11</v>
      </c>
      <c r="AB739" s="5">
        <f t="shared" si="327"/>
        <v>2021</v>
      </c>
      <c r="AC739" s="5">
        <f t="shared" si="337"/>
        <v>45</v>
      </c>
      <c r="AF739" s="10">
        <v>99.76</v>
      </c>
      <c r="AG739" s="8">
        <f t="shared" si="328"/>
        <v>6419.8987400107599</v>
      </c>
      <c r="AL739" s="11">
        <f t="shared" si="315"/>
        <v>44502</v>
      </c>
      <c r="AM739" s="10">
        <v>1418.75</v>
      </c>
      <c r="AN739" s="6">
        <v>5.6795</v>
      </c>
      <c r="AO739" s="8">
        <f t="shared" si="329"/>
        <v>365.49533774950993</v>
      </c>
      <c r="AS739" s="14">
        <f t="shared" si="338"/>
        <v>0.28205511182108634</v>
      </c>
      <c r="AT739" s="10">
        <v>352</v>
      </c>
      <c r="AU739" s="6">
        <v>12.52</v>
      </c>
      <c r="AV739" s="6">
        <f t="shared" si="335"/>
        <v>3.5313300000000005</v>
      </c>
      <c r="AW739" s="6">
        <f t="shared" si="330"/>
        <v>4.9236533999999992</v>
      </c>
      <c r="AX739" s="6">
        <f t="shared" si="336"/>
        <v>1.3923233999999987</v>
      </c>
      <c r="AY739" s="12">
        <f t="shared" si="331"/>
        <v>0.53082186147787713</v>
      </c>
      <c r="BB739" s="13">
        <f t="shared" si="332"/>
        <v>1465.8518379999998</v>
      </c>
    </row>
    <row r="740" spans="1:54" x14ac:dyDescent="0.25">
      <c r="A740" s="1">
        <v>44503</v>
      </c>
      <c r="B740" s="6">
        <v>79.03</v>
      </c>
      <c r="C740" s="6">
        <v>65.53</v>
      </c>
      <c r="D740" s="6">
        <v>64.53</v>
      </c>
      <c r="E740" s="6">
        <f t="shared" si="316"/>
        <v>63.898574382019213</v>
      </c>
      <c r="F740" s="6">
        <v>63.661707086294165</v>
      </c>
      <c r="G740" s="6">
        <v>91.03</v>
      </c>
      <c r="H740" s="6">
        <v>61.03</v>
      </c>
      <c r="I740" s="6">
        <v>68</v>
      </c>
      <c r="J740" s="6">
        <v>55.420875290573839</v>
      </c>
      <c r="K740" s="6">
        <f t="shared" si="317"/>
        <v>11.030000000000001</v>
      </c>
      <c r="L740" s="7">
        <f t="shared" si="311"/>
        <v>12.579124709426161</v>
      </c>
      <c r="M740" s="6">
        <f t="shared" si="312"/>
        <v>18</v>
      </c>
      <c r="N740" s="6">
        <f t="shared" si="313"/>
        <v>13.5</v>
      </c>
      <c r="O740" s="6">
        <f t="shared" si="314"/>
        <v>4.5</v>
      </c>
      <c r="P740" s="6">
        <f t="shared" si="333"/>
        <v>3.5</v>
      </c>
      <c r="Q740" s="6">
        <f t="shared" si="318"/>
        <v>2.8685743820192116</v>
      </c>
      <c r="R740" s="6">
        <f t="shared" si="319"/>
        <v>2.6317070862941634</v>
      </c>
      <c r="S740" s="6">
        <f t="shared" si="334"/>
        <v>30</v>
      </c>
      <c r="T740" s="6">
        <f t="shared" si="320"/>
        <v>12</v>
      </c>
      <c r="U740" s="4" t="str">
        <f t="shared" si="321"/>
        <v>HIGHER</v>
      </c>
      <c r="V740" s="8">
        <v>1403.5</v>
      </c>
      <c r="W740" s="9">
        <f t="shared" si="322"/>
        <v>0.86829291370583661</v>
      </c>
      <c r="X740" s="6">
        <f t="shared" si="323"/>
        <v>63.956542209957078</v>
      </c>
      <c r="Y740" s="6">
        <f t="shared" si="324"/>
        <v>0.57345779004292297</v>
      </c>
      <c r="Z740" s="6">
        <f t="shared" si="325"/>
        <v>0.29483512366291365</v>
      </c>
      <c r="AA740" s="5">
        <f t="shared" si="326"/>
        <v>11</v>
      </c>
      <c r="AB740" s="5">
        <f t="shared" si="327"/>
        <v>2021</v>
      </c>
      <c r="AC740" s="5">
        <f t="shared" si="337"/>
        <v>45</v>
      </c>
      <c r="AF740" s="10">
        <v>99.81</v>
      </c>
      <c r="AG740" s="8">
        <f t="shared" si="328"/>
        <v>6354.0749842830201</v>
      </c>
      <c r="AL740" s="11">
        <f t="shared" si="315"/>
        <v>44503</v>
      </c>
      <c r="AM740" s="10">
        <v>1410</v>
      </c>
      <c r="AN740" s="6">
        <v>5.5525000000000002</v>
      </c>
      <c r="AO740" s="8">
        <f t="shared" si="329"/>
        <v>355.11870062078674</v>
      </c>
      <c r="AS740" s="14">
        <f t="shared" si="338"/>
        <v>0.29298467741935458</v>
      </c>
      <c r="AT740" s="10">
        <v>356</v>
      </c>
      <c r="AU740" s="6">
        <v>12.4</v>
      </c>
      <c r="AV740" s="6">
        <f t="shared" si="335"/>
        <v>3.633009999999997</v>
      </c>
      <c r="AW740" s="6">
        <f t="shared" si="330"/>
        <v>5.0275797999999963</v>
      </c>
      <c r="AX740" s="6">
        <f t="shared" si="336"/>
        <v>1.3945697999999993</v>
      </c>
      <c r="AY740" s="12">
        <f t="shared" si="331"/>
        <v>0.52499672108064088</v>
      </c>
      <c r="BB740" s="13">
        <f t="shared" si="332"/>
        <v>1444.687486</v>
      </c>
    </row>
    <row r="741" spans="1:54" x14ac:dyDescent="0.25">
      <c r="A741" s="1">
        <v>44504</v>
      </c>
      <c r="B741" s="6">
        <v>77.58</v>
      </c>
      <c r="C741" s="6">
        <v>63.58</v>
      </c>
      <c r="D741" s="6">
        <v>62.58</v>
      </c>
      <c r="E741" s="6">
        <f t="shared" si="316"/>
        <v>61.847928643872848</v>
      </c>
      <c r="F741" s="6">
        <v>61.847337094522324</v>
      </c>
      <c r="G741" s="6">
        <v>91.58</v>
      </c>
      <c r="H741" s="6">
        <v>59.58</v>
      </c>
      <c r="I741" s="6">
        <v>67.75</v>
      </c>
      <c r="J741" s="6"/>
      <c r="K741" s="6">
        <f t="shared" si="317"/>
        <v>9.8299999999999983</v>
      </c>
      <c r="L741" s="7" t="str">
        <f t="shared" si="311"/>
        <v/>
      </c>
      <c r="M741" s="6">
        <f t="shared" si="312"/>
        <v>18</v>
      </c>
      <c r="N741" s="6">
        <f t="shared" si="313"/>
        <v>14</v>
      </c>
      <c r="O741" s="6">
        <f t="shared" si="314"/>
        <v>4</v>
      </c>
      <c r="P741" s="6">
        <f t="shared" si="333"/>
        <v>3</v>
      </c>
      <c r="Q741" s="6">
        <f t="shared" si="318"/>
        <v>2.2679286438728496</v>
      </c>
      <c r="R741" s="6">
        <f t="shared" si="319"/>
        <v>2.2673370945223255</v>
      </c>
      <c r="S741" s="6">
        <f t="shared" si="334"/>
        <v>32</v>
      </c>
      <c r="T741" s="6">
        <f t="shared" si="320"/>
        <v>14</v>
      </c>
      <c r="U741" s="4" t="str">
        <f t="shared" si="321"/>
        <v>HIGHER</v>
      </c>
      <c r="V741" s="8">
        <v>1363.5</v>
      </c>
      <c r="W741" s="9">
        <f t="shared" si="322"/>
        <v>0.73266290547767454</v>
      </c>
      <c r="X741" s="6">
        <f t="shared" si="323"/>
        <v>61.904036156765194</v>
      </c>
      <c r="Y741" s="6">
        <f t="shared" si="324"/>
        <v>0.67596384323480407</v>
      </c>
      <c r="Z741" s="6">
        <f t="shared" si="325"/>
        <v>5.6699062242870468E-2</v>
      </c>
      <c r="AA741" s="5">
        <f t="shared" si="326"/>
        <v>11</v>
      </c>
      <c r="AB741" s="5">
        <f t="shared" si="327"/>
        <v>2021</v>
      </c>
      <c r="AC741" s="5">
        <f t="shared" si="337"/>
        <v>45</v>
      </c>
      <c r="AF741" s="10">
        <v>99.85</v>
      </c>
      <c r="AG741" s="8">
        <f t="shared" si="328"/>
        <v>6175.4566088880547</v>
      </c>
      <c r="AL741" s="11">
        <f t="shared" si="315"/>
        <v>44504</v>
      </c>
      <c r="AM741" s="10">
        <v>1364.75</v>
      </c>
      <c r="AN741" s="6">
        <v>5.6020000000000003</v>
      </c>
      <c r="AO741" s="8">
        <f t="shared" si="329"/>
        <v>346.7864105501987</v>
      </c>
      <c r="AS741" s="14">
        <f t="shared" si="338"/>
        <v>0.27435905767668556</v>
      </c>
      <c r="AT741" s="10">
        <v>351</v>
      </c>
      <c r="AU741" s="6">
        <v>12.31</v>
      </c>
      <c r="AV741" s="6">
        <f t="shared" si="335"/>
        <v>3.3773599999999995</v>
      </c>
      <c r="AW741" s="6">
        <f t="shared" si="330"/>
        <v>4.8338227999999983</v>
      </c>
      <c r="AX741" s="6">
        <f t="shared" si="336"/>
        <v>1.4564627999999988</v>
      </c>
      <c r="AY741" s="12">
        <f t="shared" si="331"/>
        <v>0.52390599675850891</v>
      </c>
      <c r="BB741" s="13">
        <f t="shared" si="332"/>
        <v>1401.6973959999998</v>
      </c>
    </row>
    <row r="742" spans="1:54" x14ac:dyDescent="0.25">
      <c r="A742" s="1">
        <v>44505</v>
      </c>
      <c r="B742" s="6">
        <v>77.28</v>
      </c>
      <c r="C742" s="6">
        <v>62.78</v>
      </c>
      <c r="D742" s="6">
        <v>61.78</v>
      </c>
      <c r="E742" s="6">
        <f t="shared" si="316"/>
        <v>61.587349351180222</v>
      </c>
      <c r="F742" s="6">
        <v>61.337045534336497</v>
      </c>
      <c r="G742" s="6">
        <v>90.78</v>
      </c>
      <c r="H742" s="6">
        <v>58.78</v>
      </c>
      <c r="I742" s="6">
        <v>67.5</v>
      </c>
      <c r="J742" s="6">
        <v>53.23548316406049</v>
      </c>
      <c r="K742" s="6">
        <f t="shared" si="317"/>
        <v>9.7800000000000011</v>
      </c>
      <c r="L742" s="7">
        <f t="shared" si="311"/>
        <v>14.26451683593951</v>
      </c>
      <c r="M742" s="6">
        <f t="shared" si="312"/>
        <v>18.5</v>
      </c>
      <c r="N742" s="6">
        <f t="shared" si="313"/>
        <v>14.5</v>
      </c>
      <c r="O742" s="6">
        <f t="shared" si="314"/>
        <v>4</v>
      </c>
      <c r="P742" s="6">
        <f t="shared" si="333"/>
        <v>3</v>
      </c>
      <c r="Q742" s="6">
        <f t="shared" si="318"/>
        <v>2.8073493511802212</v>
      </c>
      <c r="R742" s="6">
        <f t="shared" si="319"/>
        <v>2.5570455343364955</v>
      </c>
      <c r="S742" s="6">
        <f t="shared" si="334"/>
        <v>32</v>
      </c>
      <c r="T742" s="6">
        <f t="shared" si="320"/>
        <v>13.5</v>
      </c>
      <c r="U742" s="4" t="str">
        <f t="shared" si="321"/>
        <v>HIGHER</v>
      </c>
      <c r="V742" s="8">
        <v>1352.25</v>
      </c>
      <c r="W742" s="9">
        <f t="shared" si="322"/>
        <v>0.44295446566350449</v>
      </c>
      <c r="X742" s="6">
        <f t="shared" si="323"/>
        <v>61.643220470447993</v>
      </c>
      <c r="Y742" s="6">
        <f t="shared" si="324"/>
        <v>0.13677952955200823</v>
      </c>
      <c r="Z742" s="6">
        <f t="shared" si="325"/>
        <v>0.30617493611149627</v>
      </c>
      <c r="AA742" s="5">
        <f t="shared" si="326"/>
        <v>11</v>
      </c>
      <c r="AB742" s="5">
        <f t="shared" si="327"/>
        <v>2021</v>
      </c>
      <c r="AC742" s="5">
        <f t="shared" si="337"/>
        <v>45</v>
      </c>
      <c r="AF742" s="10">
        <v>99.843000000000004</v>
      </c>
      <c r="AG742" s="8">
        <f t="shared" si="328"/>
        <v>6124.0746372847598</v>
      </c>
      <c r="AL742" s="11">
        <f t="shared" si="315"/>
        <v>44505</v>
      </c>
      <c r="AM742" s="10">
        <v>1359</v>
      </c>
      <c r="AN742" s="6">
        <v>5.5427999999999997</v>
      </c>
      <c r="AO742" s="8">
        <f t="shared" si="329"/>
        <v>341.67604242359914</v>
      </c>
      <c r="AS742" s="14">
        <f t="shared" si="338"/>
        <v>0.27974113767518533</v>
      </c>
      <c r="AT742" s="10">
        <v>348</v>
      </c>
      <c r="AU742" s="6">
        <v>12.13</v>
      </c>
      <c r="AV742" s="6">
        <f t="shared" si="335"/>
        <v>3.3932599999999979</v>
      </c>
      <c r="AW742" s="6">
        <f t="shared" si="330"/>
        <v>4.9089247999999959</v>
      </c>
      <c r="AX742" s="6">
        <f t="shared" si="336"/>
        <v>1.5156647999999979</v>
      </c>
      <c r="AY742" s="12">
        <f t="shared" si="331"/>
        <v>0.52508048892667492</v>
      </c>
      <c r="BB742" s="13">
        <f t="shared" si="332"/>
        <v>1384.060436</v>
      </c>
    </row>
    <row r="743" spans="1:54" x14ac:dyDescent="0.25">
      <c r="A743" s="1">
        <v>44508</v>
      </c>
      <c r="B743" s="6">
        <v>76.55</v>
      </c>
      <c r="C743" s="6">
        <v>62.05</v>
      </c>
      <c r="D743" s="6">
        <v>61.05</v>
      </c>
      <c r="E743" s="6">
        <f t="shared" si="316"/>
        <v>60.964224955610888</v>
      </c>
      <c r="F743" s="6">
        <v>61.064890035570727</v>
      </c>
      <c r="G743" s="6">
        <v>90.05</v>
      </c>
      <c r="H743" s="6">
        <v>58.05</v>
      </c>
      <c r="I743" s="6">
        <v>67.75</v>
      </c>
      <c r="J743" s="6">
        <v>53.463406632091981</v>
      </c>
      <c r="K743" s="6">
        <f t="shared" si="317"/>
        <v>8.7999999999999972</v>
      </c>
      <c r="L743" s="7">
        <f t="shared" si="311"/>
        <v>14.286593367908019</v>
      </c>
      <c r="M743" s="6">
        <f t="shared" si="312"/>
        <v>18.5</v>
      </c>
      <c r="N743" s="6">
        <f t="shared" si="313"/>
        <v>14.5</v>
      </c>
      <c r="O743" s="6">
        <f t="shared" si="314"/>
        <v>4</v>
      </c>
      <c r="P743" s="6">
        <f t="shared" si="333"/>
        <v>3</v>
      </c>
      <c r="Q743" s="6">
        <f t="shared" si="318"/>
        <v>2.9142249556108908</v>
      </c>
      <c r="R743" s="6">
        <f t="shared" si="319"/>
        <v>3.0148900355707298</v>
      </c>
      <c r="S743" s="6">
        <f t="shared" si="334"/>
        <v>32</v>
      </c>
      <c r="T743" s="6">
        <f t="shared" si="320"/>
        <v>13.5</v>
      </c>
      <c r="U743" s="4" t="str">
        <f t="shared" si="321"/>
        <v>HIGHER</v>
      </c>
      <c r="V743" s="8">
        <v>1346.25</v>
      </c>
      <c r="W743" s="9">
        <f t="shared" si="322"/>
        <v>-1.4890035570729765E-2</v>
      </c>
      <c r="X743" s="6">
        <f t="shared" si="323"/>
        <v>61.019530785776425</v>
      </c>
      <c r="Y743" s="6">
        <f t="shared" si="324"/>
        <v>3.0469214223572294E-2</v>
      </c>
      <c r="Z743" s="6">
        <f t="shared" si="325"/>
        <v>-4.5359249794302059E-2</v>
      </c>
      <c r="AA743" s="5">
        <f t="shared" si="326"/>
        <v>11</v>
      </c>
      <c r="AB743" s="5">
        <f t="shared" si="327"/>
        <v>2021</v>
      </c>
      <c r="AC743" s="5">
        <f t="shared" si="337"/>
        <v>46</v>
      </c>
      <c r="AF743" s="10">
        <v>100.01</v>
      </c>
      <c r="AG743" s="8">
        <f t="shared" si="328"/>
        <v>6107.0996524574284</v>
      </c>
      <c r="AL743" s="11">
        <f t="shared" si="315"/>
        <v>44508</v>
      </c>
      <c r="AM743" s="10">
        <v>1345.25</v>
      </c>
      <c r="AN743" s="6">
        <v>5.5439999999999996</v>
      </c>
      <c r="AO743" s="8">
        <f t="shared" si="329"/>
        <v>338.29227867634455</v>
      </c>
      <c r="AS743" s="14">
        <f t="shared" si="338"/>
        <v>0.28774853801169575</v>
      </c>
      <c r="AT743" s="10">
        <v>347</v>
      </c>
      <c r="AU743" s="6">
        <v>11.97</v>
      </c>
      <c r="AV743" s="6">
        <f t="shared" si="335"/>
        <v>3.4443499999999982</v>
      </c>
      <c r="AW743" s="6">
        <f t="shared" si="330"/>
        <v>4.9617229999999974</v>
      </c>
      <c r="AX743" s="6">
        <f t="shared" si="336"/>
        <v>1.5173729999999992</v>
      </c>
      <c r="AY743" s="12">
        <f t="shared" si="331"/>
        <v>0.52343103936975655</v>
      </c>
      <c r="BB743" s="13">
        <f t="shared" si="332"/>
        <v>1367.9667099999999</v>
      </c>
    </row>
    <row r="744" spans="1:54" x14ac:dyDescent="0.25">
      <c r="A744" s="1">
        <v>44509</v>
      </c>
      <c r="B744" s="6">
        <v>76.97</v>
      </c>
      <c r="C744" s="6">
        <v>62.47</v>
      </c>
      <c r="D744" s="6">
        <v>61.47</v>
      </c>
      <c r="E744" s="6">
        <f t="shared" si="316"/>
        <v>61.190815644908824</v>
      </c>
      <c r="F744" s="6">
        <v>61.200967784953619</v>
      </c>
      <c r="G744" s="6">
        <v>90.47</v>
      </c>
      <c r="H744" s="6">
        <v>58.47</v>
      </c>
      <c r="I744" s="6">
        <v>66.5</v>
      </c>
      <c r="J744" s="6">
        <v>52.375032493039811</v>
      </c>
      <c r="K744" s="6">
        <f t="shared" si="317"/>
        <v>10.469999999999999</v>
      </c>
      <c r="L744" s="7">
        <f t="shared" si="311"/>
        <v>14.124967506960189</v>
      </c>
      <c r="M744" s="6">
        <f t="shared" si="312"/>
        <v>18.5</v>
      </c>
      <c r="N744" s="6">
        <f t="shared" si="313"/>
        <v>14.5</v>
      </c>
      <c r="O744" s="6">
        <f t="shared" si="314"/>
        <v>4</v>
      </c>
      <c r="P744" s="6">
        <f t="shared" si="333"/>
        <v>3</v>
      </c>
      <c r="Q744" s="6">
        <f t="shared" si="318"/>
        <v>2.720815644908825</v>
      </c>
      <c r="R744" s="6">
        <f t="shared" si="319"/>
        <v>2.73096778495362</v>
      </c>
      <c r="S744" s="6">
        <f t="shared" si="334"/>
        <v>32</v>
      </c>
      <c r="T744" s="6">
        <f t="shared" si="320"/>
        <v>13.5</v>
      </c>
      <c r="U744" s="4" t="str">
        <f t="shared" si="321"/>
        <v>HIGHER</v>
      </c>
      <c r="V744" s="8">
        <v>1349.25</v>
      </c>
      <c r="W744" s="9">
        <f t="shared" si="322"/>
        <v>0.26903221504637997</v>
      </c>
      <c r="X744" s="6">
        <f t="shared" si="323"/>
        <v>61.2463270347479</v>
      </c>
      <c r="Y744" s="6">
        <f t="shared" si="324"/>
        <v>0.22367296525209923</v>
      </c>
      <c r="Z744" s="6">
        <f t="shared" si="325"/>
        <v>4.5359249794280743E-2</v>
      </c>
      <c r="AA744" s="5">
        <f t="shared" si="326"/>
        <v>11</v>
      </c>
      <c r="AB744" s="5">
        <f t="shared" si="327"/>
        <v>2021</v>
      </c>
      <c r="AC744" s="5">
        <f t="shared" si="337"/>
        <v>46</v>
      </c>
      <c r="AF744" s="10">
        <v>100.01</v>
      </c>
      <c r="AG744" s="8">
        <f t="shared" si="328"/>
        <v>6120.7087881732105</v>
      </c>
      <c r="AL744" s="11">
        <f t="shared" si="315"/>
        <v>44509</v>
      </c>
      <c r="AM744" s="10">
        <v>1350.25</v>
      </c>
      <c r="AN744" s="6">
        <v>5.4804000000000004</v>
      </c>
      <c r="AO744" s="8">
        <f t="shared" si="329"/>
        <v>335.65437068123248</v>
      </c>
      <c r="AS744" s="14">
        <f t="shared" si="338"/>
        <v>0.297193894389439</v>
      </c>
      <c r="AT744" s="10">
        <v>358</v>
      </c>
      <c r="AU744" s="6">
        <v>12.12</v>
      </c>
      <c r="AV744" s="6">
        <f t="shared" si="335"/>
        <v>3.6019900000000007</v>
      </c>
      <c r="AW744" s="6">
        <f t="shared" si="330"/>
        <v>5.1183801999999989</v>
      </c>
      <c r="AX744" s="6">
        <f t="shared" si="336"/>
        <v>1.5163901999999982</v>
      </c>
      <c r="AY744" s="12">
        <f t="shared" si="331"/>
        <v>0.5170075017983764</v>
      </c>
      <c r="BB744" s="13">
        <f t="shared" si="332"/>
        <v>1377.2261139999998</v>
      </c>
    </row>
    <row r="745" spans="1:54" x14ac:dyDescent="0.25">
      <c r="A745" s="1">
        <v>44510</v>
      </c>
      <c r="B745" s="6">
        <v>77.64</v>
      </c>
      <c r="C745" s="6">
        <v>63.14</v>
      </c>
      <c r="D745" s="6">
        <v>62.14</v>
      </c>
      <c r="E745" s="6">
        <f t="shared" si="316"/>
        <v>62.267121419074044</v>
      </c>
      <c r="F745" s="6">
        <v>62.221550905325273</v>
      </c>
      <c r="G745" s="6">
        <v>91.14</v>
      </c>
      <c r="H745" s="6">
        <v>59.14</v>
      </c>
      <c r="I745" s="6">
        <v>66.5</v>
      </c>
      <c r="J745" s="6">
        <v>53.782174069681666</v>
      </c>
      <c r="K745" s="6">
        <f t="shared" si="317"/>
        <v>11.14</v>
      </c>
      <c r="L745" s="7">
        <f t="shared" si="311"/>
        <v>12.717825930318334</v>
      </c>
      <c r="M745" s="6">
        <f t="shared" si="312"/>
        <v>18.5</v>
      </c>
      <c r="N745" s="6">
        <f t="shared" si="313"/>
        <v>14.5</v>
      </c>
      <c r="O745" s="6">
        <f t="shared" si="314"/>
        <v>4</v>
      </c>
      <c r="P745" s="6">
        <f t="shared" si="333"/>
        <v>3</v>
      </c>
      <c r="Q745" s="6">
        <f t="shared" si="318"/>
        <v>3.1271214190740437</v>
      </c>
      <c r="R745" s="6">
        <f t="shared" si="319"/>
        <v>3.0815509053252725</v>
      </c>
      <c r="S745" s="6">
        <f t="shared" si="334"/>
        <v>32</v>
      </c>
      <c r="T745" s="6">
        <f t="shared" si="320"/>
        <v>13.5</v>
      </c>
      <c r="U745" s="4" t="str">
        <f t="shared" si="321"/>
        <v>HIGHER</v>
      </c>
      <c r="V745" s="8">
        <v>1371.75</v>
      </c>
      <c r="W745" s="9">
        <f t="shared" si="322"/>
        <v>-8.1550905325272538E-2</v>
      </c>
      <c r="X745" s="6">
        <f t="shared" si="323"/>
        <v>62.323609217362424</v>
      </c>
      <c r="Y745" s="6">
        <f t="shared" si="324"/>
        <v>-0.18360921736242375</v>
      </c>
      <c r="Z745" s="6">
        <f t="shared" si="325"/>
        <v>0.10205831203715121</v>
      </c>
      <c r="AA745" s="5">
        <f t="shared" si="326"/>
        <v>11</v>
      </c>
      <c r="AB745" s="5">
        <f t="shared" si="327"/>
        <v>2021</v>
      </c>
      <c r="AC745" s="5">
        <f t="shared" si="337"/>
        <v>46</v>
      </c>
      <c r="AF745" s="10">
        <v>100.13</v>
      </c>
      <c r="AG745" s="8">
        <f t="shared" si="328"/>
        <v>6230.2438921502189</v>
      </c>
      <c r="AL745" s="11">
        <f t="shared" si="315"/>
        <v>44510</v>
      </c>
      <c r="AM745" s="10">
        <v>1374</v>
      </c>
      <c r="AN745" s="6">
        <v>5.4909999999999997</v>
      </c>
      <c r="AO745" s="8">
        <f t="shared" si="329"/>
        <v>342.21893821253707</v>
      </c>
      <c r="AS745" s="14">
        <f t="shared" si="338"/>
        <v>0.29637469186524229</v>
      </c>
      <c r="AT745" s="10">
        <v>357</v>
      </c>
      <c r="AU745" s="6">
        <v>12.17</v>
      </c>
      <c r="AV745" s="6">
        <f t="shared" si="335"/>
        <v>3.6068799999999985</v>
      </c>
      <c r="AW745" s="6">
        <f t="shared" si="330"/>
        <v>5.1217023999999984</v>
      </c>
      <c r="AX745" s="6">
        <f t="shared" si="336"/>
        <v>1.5148223999999999</v>
      </c>
      <c r="AY745" s="12">
        <f t="shared" si="331"/>
        <v>0.51986965315239519</v>
      </c>
      <c r="BB745" s="13">
        <f t="shared" si="332"/>
        <v>1391.9970679999999</v>
      </c>
    </row>
    <row r="746" spans="1:54" x14ac:dyDescent="0.25">
      <c r="A746" s="1">
        <v>44511</v>
      </c>
      <c r="B746" s="6">
        <v>77.64</v>
      </c>
      <c r="C746" s="6">
        <v>63.14</v>
      </c>
      <c r="D746" s="6">
        <v>62.14</v>
      </c>
      <c r="E746" s="6">
        <f t="shared" si="316"/>
        <v>61.881917247267552</v>
      </c>
      <c r="F746" s="6">
        <v>62.040113906148086</v>
      </c>
      <c r="G746" s="6">
        <v>91.14</v>
      </c>
      <c r="H746" s="6">
        <v>59.14</v>
      </c>
      <c r="I746" s="6">
        <v>66.5</v>
      </c>
      <c r="J746" s="6">
        <v>53.176806527926232</v>
      </c>
      <c r="K746" s="6">
        <f t="shared" si="317"/>
        <v>11.14</v>
      </c>
      <c r="L746" s="7">
        <f t="shared" si="311"/>
        <v>13.323193472073768</v>
      </c>
      <c r="M746" s="6">
        <f t="shared" si="312"/>
        <v>18.5</v>
      </c>
      <c r="N746" s="6">
        <f t="shared" si="313"/>
        <v>14.5</v>
      </c>
      <c r="O746" s="6">
        <f t="shared" si="314"/>
        <v>4</v>
      </c>
      <c r="P746" s="6">
        <f t="shared" si="333"/>
        <v>3</v>
      </c>
      <c r="Q746" s="6">
        <f t="shared" si="318"/>
        <v>2.7419172472675513</v>
      </c>
      <c r="R746" s="6">
        <f t="shared" si="319"/>
        <v>2.9001139061480856</v>
      </c>
      <c r="S746" s="6">
        <f t="shared" si="334"/>
        <v>32</v>
      </c>
      <c r="T746" s="6">
        <f t="shared" si="320"/>
        <v>13.5</v>
      </c>
      <c r="U746" s="4" t="str">
        <f t="shared" si="321"/>
        <v>HIGHER</v>
      </c>
      <c r="V746" s="8">
        <v>1367.75</v>
      </c>
      <c r="W746" s="9">
        <f t="shared" si="322"/>
        <v>9.9886093851914382E-2</v>
      </c>
      <c r="X746" s="6">
        <f t="shared" si="323"/>
        <v>61.938055594110914</v>
      </c>
      <c r="Y746" s="6">
        <f t="shared" si="324"/>
        <v>0.20194440588908691</v>
      </c>
      <c r="Z746" s="6">
        <f t="shared" si="325"/>
        <v>-0.10205831203717253</v>
      </c>
      <c r="AA746" s="5">
        <f t="shared" si="326"/>
        <v>11</v>
      </c>
      <c r="AB746" s="5">
        <f t="shared" si="327"/>
        <v>2021</v>
      </c>
      <c r="AC746" s="5">
        <f t="shared" si="337"/>
        <v>46</v>
      </c>
      <c r="AF746" s="10">
        <v>100.18</v>
      </c>
      <c r="AG746" s="8">
        <f t="shared" si="328"/>
        <v>6215.1786111179154</v>
      </c>
      <c r="AL746" s="11">
        <f t="shared" si="315"/>
        <v>44511</v>
      </c>
      <c r="AM746" s="10">
        <v>1365.5</v>
      </c>
      <c r="AN746" s="6">
        <v>5.3989000000000003</v>
      </c>
      <c r="AO746" s="8">
        <f t="shared" si="329"/>
        <v>334.39736834704547</v>
      </c>
      <c r="AS746" s="14">
        <f t="shared" si="338"/>
        <v>0.29683960720130909</v>
      </c>
      <c r="AT746" s="10">
        <v>360</v>
      </c>
      <c r="AU746" s="6">
        <v>12.22</v>
      </c>
      <c r="AV746" s="6">
        <f t="shared" si="335"/>
        <v>3.6273799999999969</v>
      </c>
      <c r="AW746" s="6">
        <f t="shared" si="330"/>
        <v>5.1422023999999968</v>
      </c>
      <c r="AX746" s="6">
        <f t="shared" si="336"/>
        <v>1.5148223999999999</v>
      </c>
      <c r="AY746" s="12">
        <f t="shared" si="331"/>
        <v>0.51778055937455114</v>
      </c>
      <c r="BB746" s="13">
        <f t="shared" si="332"/>
        <v>1391.9970679999999</v>
      </c>
    </row>
    <row r="747" spans="1:54" x14ac:dyDescent="0.25">
      <c r="A747" s="1">
        <v>44512</v>
      </c>
      <c r="B747" s="6">
        <v>77.47</v>
      </c>
      <c r="C747" s="6">
        <v>62.97</v>
      </c>
      <c r="D747" s="6">
        <v>61.97</v>
      </c>
      <c r="E747" s="6">
        <f t="shared" si="316"/>
        <v>62.199144212284665</v>
      </c>
      <c r="F747" s="6">
        <v>62.414327716951021</v>
      </c>
      <c r="G747" s="6">
        <v>90.88</v>
      </c>
      <c r="H747" s="6">
        <v>58.97</v>
      </c>
      <c r="I747" s="6">
        <v>67.75</v>
      </c>
      <c r="J747" s="6">
        <v>53.768793704285329</v>
      </c>
      <c r="K747" s="6">
        <f t="shared" si="317"/>
        <v>9.7199999999999989</v>
      </c>
      <c r="L747" s="7">
        <f t="shared" si="311"/>
        <v>13.981206295714671</v>
      </c>
      <c r="M747" s="6">
        <f t="shared" si="312"/>
        <v>18.5</v>
      </c>
      <c r="N747" s="6">
        <f t="shared" si="313"/>
        <v>14.5</v>
      </c>
      <c r="O747" s="6">
        <f t="shared" si="314"/>
        <v>4</v>
      </c>
      <c r="P747" s="6">
        <f t="shared" si="333"/>
        <v>3</v>
      </c>
      <c r="Q747" s="6">
        <f t="shared" si="318"/>
        <v>3.2291442122846661</v>
      </c>
      <c r="R747" s="6">
        <f t="shared" si="319"/>
        <v>3.4443277169510225</v>
      </c>
      <c r="S747" s="6">
        <f t="shared" si="334"/>
        <v>31.909999999999997</v>
      </c>
      <c r="T747" s="6">
        <f t="shared" si="320"/>
        <v>13.409999999999997</v>
      </c>
      <c r="U747" s="4" t="str">
        <f t="shared" si="321"/>
        <v>HIGHER</v>
      </c>
      <c r="V747" s="8">
        <v>1376</v>
      </c>
      <c r="W747" s="9">
        <f t="shared" si="322"/>
        <v>-0.44432771695102247</v>
      </c>
      <c r="X747" s="6">
        <f t="shared" si="323"/>
        <v>62.255570342670985</v>
      </c>
      <c r="Y747" s="6">
        <f t="shared" si="324"/>
        <v>-0.28557034267098658</v>
      </c>
      <c r="Z747" s="6">
        <f t="shared" si="325"/>
        <v>-0.15875737428003589</v>
      </c>
      <c r="AA747" s="5">
        <f t="shared" si="326"/>
        <v>11</v>
      </c>
      <c r="AB747" s="5">
        <f t="shared" si="327"/>
        <v>2021</v>
      </c>
      <c r="AC747" s="5">
        <f t="shared" si="337"/>
        <v>46</v>
      </c>
      <c r="AF747" s="10">
        <v>100.11</v>
      </c>
      <c r="AG747" s="8">
        <f t="shared" si="328"/>
        <v>6248.2983477439666</v>
      </c>
      <c r="AL747" s="11">
        <f t="shared" si="315"/>
        <v>44512</v>
      </c>
      <c r="AM747" s="10">
        <v>1372.5</v>
      </c>
      <c r="AN747" s="6">
        <v>5.4588000000000001</v>
      </c>
      <c r="AO747" s="8">
        <f t="shared" si="329"/>
        <v>339.84070738657243</v>
      </c>
      <c r="AS747" s="14">
        <f t="shared" si="338"/>
        <v>0.30442041800643099</v>
      </c>
      <c r="AT747" s="10">
        <v>377</v>
      </c>
      <c r="AU747" s="6">
        <v>12.44</v>
      </c>
      <c r="AV747" s="6">
        <f t="shared" si="335"/>
        <v>3.7869900000000012</v>
      </c>
      <c r="AW747" s="6">
        <f t="shared" si="330"/>
        <v>5.3022101999999993</v>
      </c>
      <c r="AX747" s="6">
        <f t="shared" si="336"/>
        <v>1.5152201999999981</v>
      </c>
      <c r="AY747" s="12">
        <f t="shared" si="331"/>
        <v>0.50570452517896891</v>
      </c>
      <c r="BB747" s="13">
        <f t="shared" si="332"/>
        <v>1388.2492139999999</v>
      </c>
    </row>
    <row r="748" spans="1:54" x14ac:dyDescent="0.25">
      <c r="A748" s="1">
        <v>44515</v>
      </c>
      <c r="B748" s="6">
        <v>76.2</v>
      </c>
      <c r="C748" s="6">
        <v>62.2</v>
      </c>
      <c r="D748" s="6">
        <v>61.2</v>
      </c>
      <c r="E748" s="6">
        <f t="shared" si="316"/>
        <v>60.488384508085211</v>
      </c>
      <c r="F748" s="6">
        <v>61.144268722710748</v>
      </c>
      <c r="G748" s="6">
        <v>90.2</v>
      </c>
      <c r="H748" s="6">
        <v>58.2</v>
      </c>
      <c r="I748" s="6">
        <v>67.75</v>
      </c>
      <c r="J748" s="6">
        <v>54.136700776124684</v>
      </c>
      <c r="K748" s="6">
        <f t="shared" si="317"/>
        <v>8.4500000000000028</v>
      </c>
      <c r="L748" s="7">
        <f t="shared" si="311"/>
        <v>13.613299223875316</v>
      </c>
      <c r="M748" s="6">
        <f t="shared" si="312"/>
        <v>18</v>
      </c>
      <c r="N748" s="6">
        <f t="shared" si="313"/>
        <v>14</v>
      </c>
      <c r="O748" s="6">
        <f t="shared" si="314"/>
        <v>4</v>
      </c>
      <c r="P748" s="6">
        <f t="shared" si="333"/>
        <v>3</v>
      </c>
      <c r="Q748" s="6">
        <f t="shared" si="318"/>
        <v>2.2883845080852083</v>
      </c>
      <c r="R748" s="6">
        <f t="shared" si="319"/>
        <v>2.9442687227107456</v>
      </c>
      <c r="S748" s="6">
        <f t="shared" si="334"/>
        <v>32</v>
      </c>
      <c r="T748" s="6">
        <f t="shared" si="320"/>
        <v>14</v>
      </c>
      <c r="U748" s="4" t="str">
        <f t="shared" si="321"/>
        <v>HIGHER</v>
      </c>
      <c r="V748" s="8">
        <v>1348</v>
      </c>
      <c r="W748" s="9">
        <f t="shared" si="322"/>
        <v>5.5731277289254422E-2</v>
      </c>
      <c r="X748" s="6">
        <f t="shared" si="323"/>
        <v>60.543258662936317</v>
      </c>
      <c r="Y748" s="6">
        <f t="shared" si="324"/>
        <v>0.65674133706368565</v>
      </c>
      <c r="Z748" s="6">
        <f t="shared" si="325"/>
        <v>-0.60101005977443123</v>
      </c>
      <c r="AA748" s="5">
        <f t="shared" si="326"/>
        <v>11</v>
      </c>
      <c r="AB748" s="5">
        <f t="shared" si="327"/>
        <v>2021</v>
      </c>
      <c r="AC748" s="5">
        <f t="shared" si="337"/>
        <v>47</v>
      </c>
      <c r="AF748" s="10">
        <v>100.27</v>
      </c>
      <c r="AG748" s="8">
        <f t="shared" si="328"/>
        <v>6130.935824826206</v>
      </c>
      <c r="AL748" s="11">
        <f t="shared" si="315"/>
        <v>44515</v>
      </c>
      <c r="AM748" s="10">
        <v>1334.75</v>
      </c>
      <c r="AN748" s="6">
        <v>5.4574999999999996</v>
      </c>
      <c r="AO748" s="8">
        <f t="shared" si="329"/>
        <v>330.414834152975</v>
      </c>
      <c r="AS748" s="14">
        <f t="shared" si="338"/>
        <v>0.30245823389021476</v>
      </c>
      <c r="AT748" s="10">
        <v>387</v>
      </c>
      <c r="AU748" s="6">
        <v>12.57</v>
      </c>
      <c r="AV748" s="6">
        <f t="shared" si="335"/>
        <v>3.8018999999999998</v>
      </c>
      <c r="AW748" s="6">
        <f t="shared" si="330"/>
        <v>5.2615920000000003</v>
      </c>
      <c r="AX748" s="6">
        <f t="shared" si="336"/>
        <v>1.4596920000000004</v>
      </c>
      <c r="AY748" s="12">
        <f t="shared" si="331"/>
        <v>0.49502773474588974</v>
      </c>
      <c r="BB748" s="13">
        <f t="shared" si="332"/>
        <v>1371.2736399999999</v>
      </c>
    </row>
    <row r="749" spans="1:54" x14ac:dyDescent="0.25">
      <c r="A749" s="1">
        <v>44516</v>
      </c>
      <c r="B749" s="6">
        <v>77.17</v>
      </c>
      <c r="C749" s="6">
        <v>65.17</v>
      </c>
      <c r="D749" s="6">
        <v>63.42</v>
      </c>
      <c r="E749" s="6">
        <f t="shared" si="316"/>
        <v>62.221803281214463</v>
      </c>
      <c r="F749" s="6">
        <v>62.028774093699511</v>
      </c>
      <c r="G749" s="6">
        <v>91.17</v>
      </c>
      <c r="H749" s="6">
        <v>59.17</v>
      </c>
      <c r="I749" s="6">
        <v>67.75</v>
      </c>
      <c r="J749" s="6">
        <v>52.128555532596877</v>
      </c>
      <c r="K749" s="6">
        <f t="shared" si="317"/>
        <v>9.4200000000000017</v>
      </c>
      <c r="L749" s="7">
        <f t="shared" si="311"/>
        <v>15.621444467403123</v>
      </c>
      <c r="M749" s="6">
        <f t="shared" si="312"/>
        <v>18</v>
      </c>
      <c r="N749" s="6">
        <f t="shared" si="313"/>
        <v>12</v>
      </c>
      <c r="O749" s="6">
        <f t="shared" si="314"/>
        <v>6</v>
      </c>
      <c r="P749" s="6">
        <f t="shared" si="333"/>
        <v>4.25</v>
      </c>
      <c r="Q749" s="6">
        <f t="shared" si="318"/>
        <v>3.0518032812144611</v>
      </c>
      <c r="R749" s="6">
        <f t="shared" si="319"/>
        <v>2.858774093699509</v>
      </c>
      <c r="S749" s="6">
        <f t="shared" si="334"/>
        <v>32</v>
      </c>
      <c r="T749" s="6">
        <f t="shared" si="320"/>
        <v>14</v>
      </c>
      <c r="U749" s="4" t="str">
        <f t="shared" si="321"/>
        <v>HIGHER</v>
      </c>
      <c r="V749" s="8">
        <v>1367.5</v>
      </c>
      <c r="W749" s="9">
        <f t="shared" si="322"/>
        <v>1.391225906300491</v>
      </c>
      <c r="X749" s="6">
        <f t="shared" si="323"/>
        <v>62.278249967568129</v>
      </c>
      <c r="Y749" s="6">
        <f t="shared" si="324"/>
        <v>1.1417500324318723</v>
      </c>
      <c r="Z749" s="6">
        <f t="shared" si="325"/>
        <v>0.24947587386861869</v>
      </c>
      <c r="AA749" s="5">
        <f t="shared" si="326"/>
        <v>11</v>
      </c>
      <c r="AB749" s="5">
        <f t="shared" si="327"/>
        <v>2021</v>
      </c>
      <c r="AC749" s="5">
        <f t="shared" si="337"/>
        <v>47</v>
      </c>
      <c r="AF749" s="10">
        <v>100.29</v>
      </c>
      <c r="AG749" s="8">
        <f t="shared" si="328"/>
        <v>6220.8657538571242</v>
      </c>
      <c r="AL749" s="11">
        <f t="shared" si="315"/>
        <v>44516</v>
      </c>
      <c r="AM749" s="10">
        <v>1373</v>
      </c>
      <c r="AN749" s="6">
        <v>5.5027999999999997</v>
      </c>
      <c r="AO749" s="8">
        <f t="shared" si="329"/>
        <v>342.70475392153395</v>
      </c>
      <c r="AS749" s="14">
        <f t="shared" si="338"/>
        <v>0.33430096308186213</v>
      </c>
      <c r="AT749" s="10">
        <v>383</v>
      </c>
      <c r="AU749" s="6">
        <v>12.46</v>
      </c>
      <c r="AV749" s="6">
        <f t="shared" si="335"/>
        <v>4.1653900000000021</v>
      </c>
      <c r="AW749" s="6">
        <f t="shared" si="330"/>
        <v>5.3888122000000003</v>
      </c>
      <c r="AX749" s="6">
        <f t="shared" si="336"/>
        <v>1.2234221999999981</v>
      </c>
      <c r="AY749" s="12">
        <f t="shared" si="331"/>
        <v>0.50078732558339467</v>
      </c>
      <c r="BB749" s="13">
        <f t="shared" si="332"/>
        <v>1436.7508539999999</v>
      </c>
    </row>
    <row r="750" spans="1:54" x14ac:dyDescent="0.25">
      <c r="A750" s="1">
        <v>44517</v>
      </c>
      <c r="B750" s="6">
        <v>77.23</v>
      </c>
      <c r="C750" s="6">
        <v>64.73</v>
      </c>
      <c r="D750" s="6">
        <v>63.23</v>
      </c>
      <c r="E750" s="6">
        <f t="shared" si="316"/>
        <v>62.267121419074044</v>
      </c>
      <c r="F750" s="6">
        <v>62.765861902856827</v>
      </c>
      <c r="G750" s="6">
        <v>91.23</v>
      </c>
      <c r="H750" s="6">
        <v>59.23</v>
      </c>
      <c r="I750" s="6">
        <v>67.5</v>
      </c>
      <c r="J750" s="6">
        <v>53.123641367894443</v>
      </c>
      <c r="K750" s="6">
        <f t="shared" si="317"/>
        <v>9.730000000000004</v>
      </c>
      <c r="L750" s="7">
        <f t="shared" si="311"/>
        <v>14.376358632105557</v>
      </c>
      <c r="M750" s="6">
        <f t="shared" si="312"/>
        <v>18.000000000000007</v>
      </c>
      <c r="N750" s="6">
        <f t="shared" si="313"/>
        <v>12.5</v>
      </c>
      <c r="O750" s="6">
        <f t="shared" si="314"/>
        <v>5.5000000000000071</v>
      </c>
      <c r="P750" s="6">
        <f t="shared" si="333"/>
        <v>4</v>
      </c>
      <c r="Q750" s="6">
        <f t="shared" si="318"/>
        <v>3.0371214190740474</v>
      </c>
      <c r="R750" s="6">
        <f t="shared" si="319"/>
        <v>3.5358619028568299</v>
      </c>
      <c r="S750" s="6">
        <f t="shared" si="334"/>
        <v>32.000000000000007</v>
      </c>
      <c r="T750" s="6">
        <f t="shared" si="320"/>
        <v>14</v>
      </c>
      <c r="U750" s="4" t="str">
        <f t="shared" si="321"/>
        <v>HIGHER</v>
      </c>
      <c r="V750" s="8">
        <v>1383.75</v>
      </c>
      <c r="W750" s="9">
        <f t="shared" si="322"/>
        <v>0.46413809714317011</v>
      </c>
      <c r="X750" s="6">
        <f t="shared" si="323"/>
        <v>62.323609217362424</v>
      </c>
      <c r="Y750" s="6">
        <f t="shared" si="324"/>
        <v>0.90639078263757256</v>
      </c>
      <c r="Z750" s="6">
        <f t="shared" si="325"/>
        <v>-0.44225268549440244</v>
      </c>
      <c r="AA750" s="5">
        <f t="shared" si="326"/>
        <v>11</v>
      </c>
      <c r="AB750" s="5">
        <f t="shared" si="327"/>
        <v>2021</v>
      </c>
      <c r="AC750" s="5">
        <f t="shared" si="337"/>
        <v>47</v>
      </c>
      <c r="AF750" s="10">
        <v>100.24</v>
      </c>
      <c r="AG750" s="8">
        <f t="shared" si="328"/>
        <v>6291.6499971423682</v>
      </c>
      <c r="AL750" s="11">
        <f t="shared" si="315"/>
        <v>44517</v>
      </c>
      <c r="AM750" s="10">
        <v>1374</v>
      </c>
      <c r="AN750" s="6">
        <v>5.5292000000000003</v>
      </c>
      <c r="AO750" s="8">
        <f t="shared" si="329"/>
        <v>344.5997000846404</v>
      </c>
      <c r="AS750" s="14">
        <f t="shared" si="338"/>
        <v>0.31591273584905666</v>
      </c>
      <c r="AT750" s="10">
        <v>390</v>
      </c>
      <c r="AU750" s="6">
        <v>12.72</v>
      </c>
      <c r="AV750" s="6">
        <f t="shared" si="335"/>
        <v>4.0184100000000011</v>
      </c>
      <c r="AW750" s="6">
        <f t="shared" si="330"/>
        <v>5.3001917999999986</v>
      </c>
      <c r="AX750" s="6">
        <f t="shared" si="336"/>
        <v>1.2817817999999974</v>
      </c>
      <c r="AY750" s="12">
        <f t="shared" si="331"/>
        <v>0.49645374874113435</v>
      </c>
      <c r="BB750" s="13">
        <f t="shared" si="332"/>
        <v>1427.050526</v>
      </c>
    </row>
    <row r="751" spans="1:54" x14ac:dyDescent="0.25">
      <c r="A751" s="1">
        <v>44518</v>
      </c>
      <c r="B751" s="6">
        <v>77.17</v>
      </c>
      <c r="C751" s="6">
        <v>64.67</v>
      </c>
      <c r="D751" s="6">
        <v>63.17</v>
      </c>
      <c r="E751" s="6">
        <f t="shared" si="316"/>
        <v>62.561689315161374</v>
      </c>
      <c r="F751" s="6">
        <v>62.119492593288108</v>
      </c>
      <c r="G751" s="6">
        <v>91.17</v>
      </c>
      <c r="H751" s="6">
        <v>59.17</v>
      </c>
      <c r="I751" s="6">
        <v>67.75</v>
      </c>
      <c r="J751" s="6">
        <v>54.246624335331276</v>
      </c>
      <c r="K751" s="6">
        <f t="shared" si="317"/>
        <v>9.4200000000000017</v>
      </c>
      <c r="L751" s="7">
        <f t="shared" si="311"/>
        <v>13.503375664668724</v>
      </c>
      <c r="M751" s="6">
        <f t="shared" si="312"/>
        <v>18</v>
      </c>
      <c r="N751" s="6">
        <f t="shared" si="313"/>
        <v>12.5</v>
      </c>
      <c r="O751" s="6">
        <f t="shared" si="314"/>
        <v>5.5</v>
      </c>
      <c r="P751" s="6">
        <f t="shared" si="333"/>
        <v>4</v>
      </c>
      <c r="Q751" s="6">
        <f t="shared" si="318"/>
        <v>3.3916893151613721</v>
      </c>
      <c r="R751" s="6">
        <f t="shared" si="319"/>
        <v>2.949492593288106</v>
      </c>
      <c r="S751" s="6">
        <f t="shared" si="334"/>
        <v>32</v>
      </c>
      <c r="T751" s="6">
        <f t="shared" si="320"/>
        <v>14</v>
      </c>
      <c r="U751" s="4" t="str">
        <f t="shared" si="321"/>
        <v>HIGHER</v>
      </c>
      <c r="V751" s="8">
        <v>1369.5</v>
      </c>
      <c r="W751" s="9">
        <f t="shared" si="322"/>
        <v>1.050507406711894</v>
      </c>
      <c r="X751" s="6">
        <f t="shared" si="323"/>
        <v>62.618444341025352</v>
      </c>
      <c r="Y751" s="6">
        <f t="shared" si="324"/>
        <v>0.55155565897464953</v>
      </c>
      <c r="Z751" s="6">
        <f t="shared" si="325"/>
        <v>0.49895174773724449</v>
      </c>
      <c r="AA751" s="5">
        <f t="shared" si="326"/>
        <v>11</v>
      </c>
      <c r="AB751" s="5">
        <f t="shared" si="327"/>
        <v>2021</v>
      </c>
      <c r="AC751" s="5">
        <f t="shared" si="337"/>
        <v>47</v>
      </c>
      <c r="AF751" s="10">
        <v>100.3</v>
      </c>
      <c r="AG751" s="8">
        <f t="shared" si="328"/>
        <v>6230.5851071067973</v>
      </c>
      <c r="AL751" s="11">
        <f t="shared" si="315"/>
        <v>44518</v>
      </c>
      <c r="AM751" s="10">
        <v>1380.5</v>
      </c>
      <c r="AN751" s="6">
        <v>5.5575999999999999</v>
      </c>
      <c r="AO751" s="8">
        <f t="shared" si="329"/>
        <v>348.00826626968251</v>
      </c>
      <c r="AS751" s="14">
        <f t="shared" si="338"/>
        <v>0.3185626984126983</v>
      </c>
      <c r="AT751" s="10">
        <v>385</v>
      </c>
      <c r="AU751" s="6">
        <v>12.6</v>
      </c>
      <c r="AV751" s="6">
        <f t="shared" si="335"/>
        <v>4.0138899999999982</v>
      </c>
      <c r="AW751" s="6">
        <f t="shared" si="330"/>
        <v>5.2958122000000021</v>
      </c>
      <c r="AX751" s="6">
        <f t="shared" si="336"/>
        <v>1.2819222000000039</v>
      </c>
      <c r="AY751" s="12">
        <f t="shared" si="331"/>
        <v>0.49948524013920925</v>
      </c>
      <c r="BB751" s="13">
        <f t="shared" si="332"/>
        <v>1425.727754</v>
      </c>
    </row>
    <row r="752" spans="1:54" x14ac:dyDescent="0.25">
      <c r="A752" s="1">
        <v>44519</v>
      </c>
      <c r="B752" s="6">
        <v>76.16</v>
      </c>
      <c r="C752" s="6">
        <v>63.16</v>
      </c>
      <c r="D752" s="6">
        <v>62.16</v>
      </c>
      <c r="E752" s="6">
        <f t="shared" si="316"/>
        <v>61.519372144390836</v>
      </c>
      <c r="F752" s="6">
        <v>61.55250197085941</v>
      </c>
      <c r="G752" s="6">
        <v>90.16</v>
      </c>
      <c r="H752" s="6">
        <v>58.06</v>
      </c>
      <c r="I752" s="6">
        <v>67.75</v>
      </c>
      <c r="J752" s="6">
        <v>54.101372064549842</v>
      </c>
      <c r="K752" s="6">
        <f t="shared" si="317"/>
        <v>8.4099999999999966</v>
      </c>
      <c r="L752" s="7">
        <f t="shared" si="311"/>
        <v>13.648627935450158</v>
      </c>
      <c r="M752" s="6">
        <f t="shared" si="312"/>
        <v>18.099999999999994</v>
      </c>
      <c r="N752" s="6">
        <f t="shared" si="313"/>
        <v>13</v>
      </c>
      <c r="O752" s="6">
        <f t="shared" si="314"/>
        <v>5.0999999999999943</v>
      </c>
      <c r="P752" s="6">
        <f t="shared" si="333"/>
        <v>4.0999999999999943</v>
      </c>
      <c r="Q752" s="6">
        <f t="shared" si="318"/>
        <v>3.4593721443908336</v>
      </c>
      <c r="R752" s="6">
        <f t="shared" si="319"/>
        <v>3.4925019708594078</v>
      </c>
      <c r="S752" s="6">
        <f t="shared" si="334"/>
        <v>32.099999999999994</v>
      </c>
      <c r="T752" s="6">
        <f t="shared" si="320"/>
        <v>14</v>
      </c>
      <c r="U752" s="4" t="str">
        <f t="shared" si="321"/>
        <v>HIGHER</v>
      </c>
      <c r="V752" s="8">
        <v>1357</v>
      </c>
      <c r="W752" s="9">
        <f t="shared" si="322"/>
        <v>0.60749802914058648</v>
      </c>
      <c r="X752" s="6">
        <f t="shared" si="323"/>
        <v>61.575181595756547</v>
      </c>
      <c r="Y752" s="6">
        <f t="shared" si="324"/>
        <v>0.58481840424344966</v>
      </c>
      <c r="Z752" s="6">
        <f t="shared" si="325"/>
        <v>2.2679624897136819E-2</v>
      </c>
      <c r="AA752" s="5">
        <f t="shared" si="326"/>
        <v>11</v>
      </c>
      <c r="AB752" s="5">
        <f t="shared" si="327"/>
        <v>2021</v>
      </c>
      <c r="AC752" s="5">
        <f t="shared" si="337"/>
        <v>47</v>
      </c>
      <c r="AD752" s="6">
        <f t="shared" ref="AD752:AD815" si="339">AVERAGE(H502,H252,H1)</f>
        <v>34.42</v>
      </c>
      <c r="AF752" s="10">
        <v>100.45</v>
      </c>
      <c r="AG752" s="8">
        <f t="shared" si="328"/>
        <v>6182.9488229728267</v>
      </c>
      <c r="AL752" s="11">
        <f t="shared" si="315"/>
        <v>44519</v>
      </c>
      <c r="AM752" s="10">
        <v>1357.5</v>
      </c>
      <c r="AN752" s="6">
        <v>5.6135000000000002</v>
      </c>
      <c r="AO752" s="8">
        <f t="shared" si="329"/>
        <v>345.6522818877794</v>
      </c>
      <c r="AS752" s="14">
        <f t="shared" si="338"/>
        <v>0.31035135135135139</v>
      </c>
      <c r="AT752" s="10">
        <v>387</v>
      </c>
      <c r="AU752" s="6">
        <v>12.58</v>
      </c>
      <c r="AV752" s="6">
        <f t="shared" si="335"/>
        <v>3.9042200000000005</v>
      </c>
      <c r="AW752" s="6">
        <f t="shared" si="330"/>
        <v>5.2470055999999996</v>
      </c>
      <c r="AX752" s="6">
        <f t="shared" si="336"/>
        <v>1.3427855999999991</v>
      </c>
      <c r="AY752" s="12">
        <f t="shared" si="331"/>
        <v>0.49489648002079389</v>
      </c>
      <c r="BB752" s="13">
        <f t="shared" si="332"/>
        <v>1392.4379919999999</v>
      </c>
    </row>
    <row r="753" spans="1:54" x14ac:dyDescent="0.25">
      <c r="A753" s="1">
        <v>44522</v>
      </c>
      <c r="B753" s="6">
        <v>77.41</v>
      </c>
      <c r="C753" s="6">
        <v>64.41</v>
      </c>
      <c r="D753" s="6">
        <v>63.41</v>
      </c>
      <c r="E753" s="6">
        <f t="shared" si="316"/>
        <v>62.980882090362556</v>
      </c>
      <c r="F753" s="6" t="s">
        <v>43</v>
      </c>
      <c r="G753" s="6">
        <v>91.41</v>
      </c>
      <c r="H753" s="6">
        <v>59.35</v>
      </c>
      <c r="I753" s="6">
        <v>67.75</v>
      </c>
      <c r="J753" s="6">
        <v>53.782800724068238</v>
      </c>
      <c r="K753" s="6">
        <f t="shared" si="317"/>
        <v>9.6599999999999966</v>
      </c>
      <c r="L753" s="7">
        <f t="shared" si="311"/>
        <v>13.967199275931762</v>
      </c>
      <c r="M753" s="6">
        <f t="shared" si="312"/>
        <v>18.059999999999995</v>
      </c>
      <c r="N753" s="6">
        <f t="shared" si="313"/>
        <v>13</v>
      </c>
      <c r="O753" s="6">
        <f t="shared" si="314"/>
        <v>5.0599999999999952</v>
      </c>
      <c r="P753" s="6">
        <f t="shared" si="333"/>
        <v>4.0599999999999952</v>
      </c>
      <c r="Q753" s="6">
        <f t="shared" si="318"/>
        <v>3.6308820903625545</v>
      </c>
      <c r="R753" s="6" t="str">
        <f t="shared" si="319"/>
        <v/>
      </c>
      <c r="S753" s="6">
        <f t="shared" si="334"/>
        <v>32.059999999999995</v>
      </c>
      <c r="T753" s="6">
        <f t="shared" si="320"/>
        <v>14</v>
      </c>
      <c r="U753" s="4" t="str">
        <f t="shared" si="321"/>
        <v>HIGHER</v>
      </c>
      <c r="W753" s="9"/>
      <c r="X753" s="6">
        <f t="shared" si="323"/>
        <v>63.038017401622589</v>
      </c>
      <c r="Y753" s="6">
        <f t="shared" si="324"/>
        <v>0.37198259837740721</v>
      </c>
      <c r="Z753" s="6" t="str">
        <f t="shared" si="325"/>
        <v/>
      </c>
      <c r="AA753" s="5">
        <f t="shared" si="326"/>
        <v>11</v>
      </c>
      <c r="AB753" s="5">
        <f t="shared" si="327"/>
        <v>2021</v>
      </c>
      <c r="AC753" s="5">
        <f t="shared" si="337"/>
        <v>48</v>
      </c>
      <c r="AD753" s="6">
        <f t="shared" si="339"/>
        <v>34.15</v>
      </c>
      <c r="AF753" s="10">
        <v>100.35</v>
      </c>
      <c r="AG753" s="8" t="str">
        <f t="shared" si="328"/>
        <v/>
      </c>
      <c r="AL753" s="11">
        <f t="shared" si="315"/>
        <v>44522</v>
      </c>
      <c r="AM753" s="10">
        <v>1389.75</v>
      </c>
      <c r="AN753" s="6">
        <v>5.5865</v>
      </c>
      <c r="AO753" s="8">
        <f t="shared" si="329"/>
        <v>352.16188421416462</v>
      </c>
      <c r="AS753" s="14">
        <f t="shared" si="338"/>
        <v>0.28653762606671818</v>
      </c>
      <c r="AT753" s="10">
        <v>385</v>
      </c>
      <c r="AU753" s="6">
        <v>12.89</v>
      </c>
      <c r="AV753" s="6">
        <f t="shared" si="335"/>
        <v>3.6934699999999978</v>
      </c>
      <c r="AW753" s="6">
        <f t="shared" si="330"/>
        <v>5.0333305999999993</v>
      </c>
      <c r="AX753" s="6">
        <f t="shared" si="336"/>
        <v>1.3398606000000015</v>
      </c>
      <c r="AY753" s="12">
        <f t="shared" si="331"/>
        <v>0.50026153762026726</v>
      </c>
      <c r="BB753" s="13">
        <f t="shared" si="332"/>
        <v>1419.9957419999998</v>
      </c>
    </row>
    <row r="754" spans="1:54" x14ac:dyDescent="0.25">
      <c r="A754" s="1">
        <v>44523</v>
      </c>
      <c r="B754" s="6">
        <v>78.14</v>
      </c>
      <c r="C754" s="6">
        <v>65.14</v>
      </c>
      <c r="D754" s="6">
        <v>64.14</v>
      </c>
      <c r="E754" s="6">
        <f t="shared" si="316"/>
        <v>63.921233450949011</v>
      </c>
      <c r="F754" s="6">
        <v>63.729745960985603</v>
      </c>
      <c r="G754" s="6">
        <v>92.14</v>
      </c>
      <c r="H754" s="6">
        <v>60.08</v>
      </c>
      <c r="I754" s="6">
        <v>66.75</v>
      </c>
      <c r="J754" s="6">
        <v>52.39495901900073</v>
      </c>
      <c r="K754" s="6">
        <f t="shared" si="317"/>
        <v>11.39</v>
      </c>
      <c r="L754" s="7">
        <f t="shared" si="311"/>
        <v>14.35504098099927</v>
      </c>
      <c r="M754" s="6">
        <f t="shared" si="312"/>
        <v>18.060000000000002</v>
      </c>
      <c r="N754" s="6">
        <f t="shared" si="313"/>
        <v>13</v>
      </c>
      <c r="O754" s="6">
        <f t="shared" si="314"/>
        <v>5.0600000000000023</v>
      </c>
      <c r="P754" s="6">
        <f t="shared" si="333"/>
        <v>4.0600000000000023</v>
      </c>
      <c r="Q754" s="6">
        <f t="shared" si="318"/>
        <v>3.8412334509490123</v>
      </c>
      <c r="R754" s="6">
        <f t="shared" si="319"/>
        <v>3.6497459609856051</v>
      </c>
      <c r="S754" s="6">
        <f t="shared" si="334"/>
        <v>32.06</v>
      </c>
      <c r="T754" s="6">
        <f t="shared" si="320"/>
        <v>14</v>
      </c>
      <c r="U754" s="4" t="str">
        <f t="shared" si="321"/>
        <v>HIGHER</v>
      </c>
      <c r="V754" s="8">
        <v>1405</v>
      </c>
      <c r="W754" s="9">
        <f t="shared" si="322"/>
        <v>0.41025403901439716</v>
      </c>
      <c r="X754" s="6">
        <f t="shared" si="323"/>
        <v>63.979221834854222</v>
      </c>
      <c r="Y754" s="6">
        <f t="shared" si="324"/>
        <v>0.16077816514577847</v>
      </c>
      <c r="Z754" s="6">
        <f t="shared" si="325"/>
        <v>0.24947587386861869</v>
      </c>
      <c r="AA754" s="5">
        <f t="shared" si="326"/>
        <v>11</v>
      </c>
      <c r="AB754" s="5">
        <f t="shared" si="327"/>
        <v>2021</v>
      </c>
      <c r="AC754" s="5">
        <f t="shared" si="337"/>
        <v>48</v>
      </c>
      <c r="AD754" s="6">
        <f t="shared" si="339"/>
        <v>32.196666666666665</v>
      </c>
      <c r="AF754" s="10">
        <v>100.57</v>
      </c>
      <c r="AG754" s="8">
        <f t="shared" si="328"/>
        <v>6409.3005512963218</v>
      </c>
      <c r="AL754" s="11">
        <f t="shared" si="315"/>
        <v>44523</v>
      </c>
      <c r="AM754" s="10">
        <v>1410.5</v>
      </c>
      <c r="AN754" s="6">
        <v>5.5712000000000002</v>
      </c>
      <c r="AO754" s="8">
        <f t="shared" si="329"/>
        <v>356.44104068633993</v>
      </c>
      <c r="AS754" s="14">
        <f t="shared" si="338"/>
        <v>0.27957142857142842</v>
      </c>
      <c r="AT754" s="10">
        <v>377</v>
      </c>
      <c r="AU754" s="6">
        <v>12.88</v>
      </c>
      <c r="AV754" s="6">
        <f t="shared" si="335"/>
        <v>3.6008799999999983</v>
      </c>
      <c r="AW754" s="6">
        <f t="shared" si="330"/>
        <v>4.9390323999999968</v>
      </c>
      <c r="AX754" s="6">
        <f t="shared" si="336"/>
        <v>1.3381523999999985</v>
      </c>
      <c r="AY754" s="12">
        <f t="shared" si="331"/>
        <v>0.50785695716225188</v>
      </c>
      <c r="BB754" s="13">
        <f t="shared" si="332"/>
        <v>1436.0894679999999</v>
      </c>
    </row>
    <row r="755" spans="1:54" x14ac:dyDescent="0.25">
      <c r="A755" s="1">
        <v>44524</v>
      </c>
      <c r="B755" s="6">
        <v>78.94</v>
      </c>
      <c r="C755" s="6">
        <v>65.94</v>
      </c>
      <c r="D755" s="6">
        <v>64.94</v>
      </c>
      <c r="E755" s="6">
        <f t="shared" si="316"/>
        <v>64.363085295079998</v>
      </c>
      <c r="F755" s="6">
        <v>64.421474520348625</v>
      </c>
      <c r="G755" s="6">
        <v>92.94</v>
      </c>
      <c r="H755" s="6">
        <v>60.7</v>
      </c>
      <c r="I755" s="6">
        <v>67.25</v>
      </c>
      <c r="J755" s="6">
        <v>52.902959667426501</v>
      </c>
      <c r="K755" s="6">
        <f t="shared" si="317"/>
        <v>11.689999999999998</v>
      </c>
      <c r="L755" s="7">
        <f t="shared" si="311"/>
        <v>14.347040332573499</v>
      </c>
      <c r="M755" s="6">
        <f t="shared" si="312"/>
        <v>18.239999999999995</v>
      </c>
      <c r="N755" s="6">
        <f t="shared" si="313"/>
        <v>13</v>
      </c>
      <c r="O755" s="6">
        <f t="shared" si="314"/>
        <v>5.2399999999999949</v>
      </c>
      <c r="P755" s="6">
        <f t="shared" si="333"/>
        <v>4.2399999999999949</v>
      </c>
      <c r="Q755" s="6">
        <f t="shared" si="318"/>
        <v>3.6630852950799948</v>
      </c>
      <c r="R755" s="6">
        <f t="shared" si="319"/>
        <v>3.7214745203486217</v>
      </c>
      <c r="S755" s="6">
        <f t="shared" si="334"/>
        <v>32.239999999999995</v>
      </c>
      <c r="T755" s="6">
        <f t="shared" si="320"/>
        <v>14</v>
      </c>
      <c r="U755" s="4" t="str">
        <f t="shared" si="321"/>
        <v>HIGHER</v>
      </c>
      <c r="V755" s="8">
        <v>1420.25</v>
      </c>
      <c r="W755" s="9">
        <f t="shared" si="322"/>
        <v>0.51852547965137319</v>
      </c>
      <c r="X755" s="6">
        <f t="shared" si="323"/>
        <v>64.42147452034861</v>
      </c>
      <c r="Y755" s="6">
        <f t="shared" si="324"/>
        <v>0.5185254796513874</v>
      </c>
      <c r="Z755" s="6">
        <f t="shared" si="325"/>
        <v>-1.4210854715202004E-14</v>
      </c>
      <c r="AA755" s="5">
        <f t="shared" si="326"/>
        <v>11</v>
      </c>
      <c r="AB755" s="5">
        <f t="shared" si="327"/>
        <v>2021</v>
      </c>
      <c r="AC755" s="5">
        <f t="shared" si="337"/>
        <v>48</v>
      </c>
      <c r="AD755" s="6">
        <f t="shared" si="339"/>
        <v>32.506666666666668</v>
      </c>
      <c r="AF755" s="10">
        <v>100.52</v>
      </c>
      <c r="AG755" s="8">
        <f t="shared" si="328"/>
        <v>6475.646618785443</v>
      </c>
      <c r="AL755" s="11">
        <f t="shared" si="315"/>
        <v>44524</v>
      </c>
      <c r="AM755" s="10">
        <v>1420.25</v>
      </c>
      <c r="AN755" s="6">
        <v>5.6060999999999996</v>
      </c>
      <c r="AO755" s="8">
        <f t="shared" si="329"/>
        <v>361.15322830852637</v>
      </c>
      <c r="AS755" s="14">
        <f t="shared" si="338"/>
        <v>0.28552886115444615</v>
      </c>
      <c r="AT755" s="10">
        <v>373</v>
      </c>
      <c r="AU755" s="6">
        <v>12.82</v>
      </c>
      <c r="AV755" s="6">
        <f t="shared" si="335"/>
        <v>3.6604799999999997</v>
      </c>
      <c r="AW755" s="6">
        <f t="shared" si="330"/>
        <v>4.9967603999999994</v>
      </c>
      <c r="AX755" s="6">
        <f t="shared" si="336"/>
        <v>1.3362803999999997</v>
      </c>
      <c r="AY755" s="12">
        <f t="shared" si="331"/>
        <v>0.51306781442414728</v>
      </c>
      <c r="BB755" s="13">
        <f t="shared" si="332"/>
        <v>1453.7264279999999</v>
      </c>
    </row>
    <row r="756" spans="1:54" x14ac:dyDescent="0.25">
      <c r="A756" s="1">
        <v>44526</v>
      </c>
      <c r="B756" s="6">
        <v>77.02</v>
      </c>
      <c r="C756" s="6">
        <v>64.02</v>
      </c>
      <c r="D756" s="6">
        <v>63.02</v>
      </c>
      <c r="E756" s="6">
        <f t="shared" si="316"/>
        <v>62.867586745713588</v>
      </c>
      <c r="F756" s="6">
        <v>63.174095151005481</v>
      </c>
      <c r="G756" s="6">
        <v>91.02</v>
      </c>
      <c r="H756" s="6">
        <v>58.88</v>
      </c>
      <c r="I756" s="6">
        <v>66.25</v>
      </c>
      <c r="J756" s="6">
        <v>51.932433502980636</v>
      </c>
      <c r="K756" s="6">
        <f t="shared" si="317"/>
        <v>10.769999999999996</v>
      </c>
      <c r="L756" s="7">
        <f t="shared" si="311"/>
        <v>14.317566497019364</v>
      </c>
      <c r="M756" s="6">
        <f t="shared" si="312"/>
        <v>18.139999999999993</v>
      </c>
      <c r="N756" s="6">
        <f t="shared" si="313"/>
        <v>13</v>
      </c>
      <c r="O756" s="6">
        <f t="shared" si="314"/>
        <v>5.1399999999999935</v>
      </c>
      <c r="P756" s="6">
        <f t="shared" si="333"/>
        <v>4.1400000000000006</v>
      </c>
      <c r="Q756" s="6">
        <f t="shared" si="318"/>
        <v>3.9875867457135854</v>
      </c>
      <c r="R756" s="6">
        <f t="shared" si="319"/>
        <v>4.2940951510054788</v>
      </c>
      <c r="S756" s="6">
        <f t="shared" si="334"/>
        <v>32.139999999999993</v>
      </c>
      <c r="T756" s="6">
        <f t="shared" si="320"/>
        <v>14</v>
      </c>
      <c r="U756" s="4" t="str">
        <f t="shared" si="321"/>
        <v>HIGHER</v>
      </c>
      <c r="V756" s="8">
        <v>1392.75</v>
      </c>
      <c r="W756" s="9">
        <f t="shared" si="322"/>
        <v>-0.15409515100547821</v>
      </c>
      <c r="X756" s="6">
        <f t="shared" si="323"/>
        <v>62.924619277136848</v>
      </c>
      <c r="Y756" s="6">
        <f t="shared" si="324"/>
        <v>9.5380722863154688E-2</v>
      </c>
      <c r="Z756" s="6">
        <f t="shared" si="325"/>
        <v>-0.2494758738686329</v>
      </c>
      <c r="AA756" s="5">
        <f t="shared" si="326"/>
        <v>11</v>
      </c>
      <c r="AB756" s="5">
        <f t="shared" si="327"/>
        <v>2021</v>
      </c>
      <c r="AC756" s="5">
        <f t="shared" si="337"/>
        <v>48</v>
      </c>
      <c r="AD756" s="6">
        <f t="shared" si="339"/>
        <v>32.266666666666673</v>
      </c>
      <c r="AF756" s="10">
        <v>100.75</v>
      </c>
      <c r="AG756" s="8">
        <f t="shared" si="328"/>
        <v>6364.7900864638023</v>
      </c>
      <c r="AL756" s="11">
        <f t="shared" si="315"/>
        <v>44526</v>
      </c>
      <c r="AM756" s="10">
        <v>1387.25</v>
      </c>
      <c r="AN756" s="6">
        <v>5.6093000000000002</v>
      </c>
      <c r="AO756" s="8">
        <f t="shared" si="329"/>
        <v>352.9630669112438</v>
      </c>
      <c r="AS756" s="14">
        <f t="shared" si="338"/>
        <v>0.27829968454258697</v>
      </c>
      <c r="AT756" s="10">
        <v>371</v>
      </c>
      <c r="AU756" s="6">
        <v>12.68</v>
      </c>
      <c r="AV756" s="6">
        <f t="shared" si="335"/>
        <v>3.5288400000000024</v>
      </c>
      <c r="AW756" s="6">
        <f t="shared" si="330"/>
        <v>4.8696131999999999</v>
      </c>
      <c r="AX756" s="6">
        <f t="shared" si="336"/>
        <v>1.3407731999999974</v>
      </c>
      <c r="AY756" s="12">
        <f t="shared" si="331"/>
        <v>0.50825839375877047</v>
      </c>
      <c r="BB756" s="13">
        <f t="shared" si="332"/>
        <v>1411.3977239999999</v>
      </c>
    </row>
    <row r="757" spans="1:54" x14ac:dyDescent="0.25">
      <c r="A757" s="1">
        <v>44529</v>
      </c>
      <c r="B757" s="6">
        <v>76.260000000000005</v>
      </c>
      <c r="C757" s="6">
        <v>63.26</v>
      </c>
      <c r="D757" s="6">
        <v>62.26</v>
      </c>
      <c r="E757" s="6">
        <f t="shared" si="316"/>
        <v>62.539030246231576</v>
      </c>
      <c r="F757" s="6">
        <v>62.34628884225959</v>
      </c>
      <c r="G757" s="6">
        <v>90.26</v>
      </c>
      <c r="H757" s="6">
        <v>58.28</v>
      </c>
      <c r="I757" s="6">
        <v>66.25</v>
      </c>
      <c r="J757" s="6">
        <v>52.007372079464012</v>
      </c>
      <c r="K757" s="6">
        <f t="shared" si="317"/>
        <v>10.010000000000005</v>
      </c>
      <c r="L757" s="7">
        <f t="shared" si="311"/>
        <v>14.242627920535988</v>
      </c>
      <c r="M757" s="6">
        <f t="shared" si="312"/>
        <v>17.980000000000004</v>
      </c>
      <c r="N757" s="6">
        <f t="shared" si="313"/>
        <v>13.000000000000007</v>
      </c>
      <c r="O757" s="6">
        <f t="shared" si="314"/>
        <v>4.9799999999999969</v>
      </c>
      <c r="P757" s="6">
        <f t="shared" si="333"/>
        <v>3.9799999999999969</v>
      </c>
      <c r="Q757" s="6">
        <f t="shared" si="318"/>
        <v>4.2590302462315748</v>
      </c>
      <c r="R757" s="6">
        <f t="shared" si="319"/>
        <v>4.0662888422595884</v>
      </c>
      <c r="S757" s="6">
        <f t="shared" si="334"/>
        <v>31.980000000000004</v>
      </c>
      <c r="T757" s="6">
        <f t="shared" si="320"/>
        <v>14</v>
      </c>
      <c r="U757" s="4" t="str">
        <f t="shared" si="321"/>
        <v>HIGHER</v>
      </c>
      <c r="V757" s="8">
        <v>1374.5</v>
      </c>
      <c r="W757" s="9">
        <f t="shared" si="322"/>
        <v>-8.6288842259591547E-2</v>
      </c>
      <c r="X757" s="6">
        <f t="shared" si="323"/>
        <v>62.595764716128201</v>
      </c>
      <c r="Y757" s="6">
        <f t="shared" si="324"/>
        <v>-0.33576471612820313</v>
      </c>
      <c r="Z757" s="6">
        <f t="shared" si="325"/>
        <v>0.24947587386861159</v>
      </c>
      <c r="AA757" s="5">
        <f t="shared" si="326"/>
        <v>11</v>
      </c>
      <c r="AB757" s="5">
        <f t="shared" si="327"/>
        <v>2021</v>
      </c>
      <c r="AC757" s="5">
        <f t="shared" si="337"/>
        <v>49</v>
      </c>
      <c r="AD757" s="6">
        <f t="shared" si="339"/>
        <v>32.073333333333331</v>
      </c>
      <c r="AF757" s="10">
        <v>100.83</v>
      </c>
      <c r="AG757" s="8">
        <f t="shared" si="328"/>
        <v>6286.3763039650339</v>
      </c>
      <c r="AL757" s="11">
        <f t="shared" si="315"/>
        <v>44529</v>
      </c>
      <c r="AM757" s="10">
        <v>1380</v>
      </c>
      <c r="AN757" s="6">
        <v>5.6017000000000001</v>
      </c>
      <c r="AO757" s="8">
        <f t="shared" si="329"/>
        <v>350.64269521033543</v>
      </c>
      <c r="AS757" s="14">
        <f t="shared" si="338"/>
        <v>0.2581081941129672</v>
      </c>
      <c r="AT757" s="10">
        <v>358</v>
      </c>
      <c r="AU757" s="6">
        <v>12.57</v>
      </c>
      <c r="AV757" s="6">
        <f t="shared" si="335"/>
        <v>3.2444199999999981</v>
      </c>
      <c r="AW757" s="6">
        <f t="shared" si="330"/>
        <v>4.5869715999999983</v>
      </c>
      <c r="AX757" s="6">
        <f t="shared" si="336"/>
        <v>1.3425516000000002</v>
      </c>
      <c r="AY757" s="12">
        <f t="shared" si="331"/>
        <v>0.51469303887647366</v>
      </c>
      <c r="BB757" s="13">
        <f t="shared" si="332"/>
        <v>1394.6426119999999</v>
      </c>
    </row>
    <row r="758" spans="1:54" x14ac:dyDescent="0.25">
      <c r="A758" s="1">
        <v>44530</v>
      </c>
      <c r="B758" s="6">
        <v>73.11</v>
      </c>
      <c r="C758" s="6">
        <v>60.11</v>
      </c>
      <c r="D758" s="6">
        <v>59.11</v>
      </c>
      <c r="E758" s="6">
        <f t="shared" si="316"/>
        <v>59.42340826838489</v>
      </c>
      <c r="F758" s="6">
        <v>59.284539481144613</v>
      </c>
      <c r="G758" s="6">
        <v>87.11</v>
      </c>
      <c r="H758" s="6">
        <v>55.21</v>
      </c>
      <c r="I758" s="6">
        <v>64.75</v>
      </c>
      <c r="J758" s="6">
        <v>50.413566199945905</v>
      </c>
      <c r="K758" s="6">
        <f t="shared" si="317"/>
        <v>8.36</v>
      </c>
      <c r="L758" s="7">
        <f t="shared" si="311"/>
        <v>14.336433800054095</v>
      </c>
      <c r="M758" s="6">
        <f t="shared" si="312"/>
        <v>17.899999999999999</v>
      </c>
      <c r="N758" s="6">
        <f t="shared" si="313"/>
        <v>13</v>
      </c>
      <c r="O758" s="6">
        <f t="shared" si="314"/>
        <v>4.8999999999999986</v>
      </c>
      <c r="P758" s="6">
        <f t="shared" si="333"/>
        <v>3.8999999999999986</v>
      </c>
      <c r="Q758" s="6">
        <f t="shared" si="318"/>
        <v>4.2134082683848888</v>
      </c>
      <c r="R758" s="6">
        <f t="shared" si="319"/>
        <v>4.0745394811446118</v>
      </c>
      <c r="S758" s="6">
        <f t="shared" si="334"/>
        <v>31.9</v>
      </c>
      <c r="T758" s="6">
        <f t="shared" si="320"/>
        <v>14</v>
      </c>
      <c r="U758" s="4" t="str">
        <f t="shared" si="321"/>
        <v>HIGHER</v>
      </c>
      <c r="V758" s="8">
        <v>1307</v>
      </c>
      <c r="W758" s="9">
        <f t="shared" si="322"/>
        <v>-0.17453948114461326</v>
      </c>
      <c r="X758" s="6">
        <f t="shared" si="323"/>
        <v>59.477316292770368</v>
      </c>
      <c r="Y758" s="6">
        <f t="shared" si="324"/>
        <v>-0.36731629277036859</v>
      </c>
      <c r="Z758" s="6">
        <f t="shared" si="325"/>
        <v>0.19277681162575533</v>
      </c>
      <c r="AA758" s="5">
        <f t="shared" si="326"/>
        <v>11</v>
      </c>
      <c r="AB758" s="5">
        <f t="shared" si="327"/>
        <v>2021</v>
      </c>
      <c r="AC758" s="5">
        <f t="shared" si="337"/>
        <v>49</v>
      </c>
      <c r="AD758" s="6">
        <f t="shared" si="339"/>
        <v>32.293333333333329</v>
      </c>
      <c r="AF758" s="10">
        <v>100.93</v>
      </c>
      <c r="AG758" s="8">
        <f t="shared" si="328"/>
        <v>5983.5885698319271</v>
      </c>
      <c r="AL758" s="11">
        <f t="shared" si="315"/>
        <v>44530</v>
      </c>
      <c r="AM758" s="10">
        <v>1311.25</v>
      </c>
      <c r="AN758" s="6">
        <v>5.6238999999999999</v>
      </c>
      <c r="AO758" s="8">
        <f t="shared" si="329"/>
        <v>334.49447909891126</v>
      </c>
      <c r="AS758" s="14">
        <f t="shared" si="338"/>
        <v>0.25181574675324664</v>
      </c>
      <c r="AT758" s="10">
        <v>357</v>
      </c>
      <c r="AU758" s="6">
        <v>12.32</v>
      </c>
      <c r="AV758" s="6">
        <f t="shared" si="335"/>
        <v>3.1023699999999987</v>
      </c>
      <c r="AW758" s="6">
        <f t="shared" si="330"/>
        <v>4.4522925999999998</v>
      </c>
      <c r="AX758" s="6">
        <f t="shared" si="336"/>
        <v>1.3499226000000011</v>
      </c>
      <c r="AY758" s="12">
        <f t="shared" si="331"/>
        <v>0.50485056986892207</v>
      </c>
      <c r="BB758" s="13">
        <f t="shared" si="332"/>
        <v>1325.1970819999999</v>
      </c>
    </row>
    <row r="759" spans="1:54" x14ac:dyDescent="0.25">
      <c r="A759" s="1">
        <v>44531</v>
      </c>
      <c r="B759" s="6">
        <v>73.180000000000007</v>
      </c>
      <c r="C759" s="6">
        <v>60.68</v>
      </c>
      <c r="D759" s="6">
        <v>59.18</v>
      </c>
      <c r="E759" s="6">
        <f t="shared" si="316"/>
        <v>59.989884991629751</v>
      </c>
      <c r="F759" s="6">
        <v>59.885549540919037</v>
      </c>
      <c r="G759" s="6">
        <v>87.18</v>
      </c>
      <c r="H759" s="6">
        <v>55.18</v>
      </c>
      <c r="I759" s="6">
        <v>65</v>
      </c>
      <c r="J759" s="6">
        <v>50.413504750037632</v>
      </c>
      <c r="K759" s="6">
        <f t="shared" si="317"/>
        <v>8.1800000000000068</v>
      </c>
      <c r="L759" s="7">
        <f t="shared" si="311"/>
        <v>14.586495249962368</v>
      </c>
      <c r="M759" s="6">
        <f t="shared" si="312"/>
        <v>18.000000000000007</v>
      </c>
      <c r="N759" s="6">
        <f t="shared" si="313"/>
        <v>12.500000000000007</v>
      </c>
      <c r="O759" s="6">
        <f t="shared" si="314"/>
        <v>5.5</v>
      </c>
      <c r="P759" s="6">
        <f t="shared" si="333"/>
        <v>4</v>
      </c>
      <c r="Q759" s="6">
        <f t="shared" si="318"/>
        <v>4.809884991629751</v>
      </c>
      <c r="R759" s="6">
        <f t="shared" si="319"/>
        <v>4.7055495409190371</v>
      </c>
      <c r="S759" s="6">
        <f t="shared" si="334"/>
        <v>32.000000000000007</v>
      </c>
      <c r="T759" s="6">
        <f t="shared" si="320"/>
        <v>14</v>
      </c>
      <c r="U759" s="4" t="str">
        <f t="shared" si="321"/>
        <v>HIGHER</v>
      </c>
      <c r="V759" s="8">
        <v>1320.25</v>
      </c>
      <c r="W759" s="9">
        <f t="shared" si="322"/>
        <v>-0.7055495409190371</v>
      </c>
      <c r="X759" s="6">
        <f t="shared" si="323"/>
        <v>60.044306915199066</v>
      </c>
      <c r="Y759" s="6">
        <f t="shared" si="324"/>
        <v>-0.86430691519906588</v>
      </c>
      <c r="Z759" s="6">
        <f t="shared" si="325"/>
        <v>0.15875737428002878</v>
      </c>
      <c r="AA759" s="5">
        <f t="shared" si="326"/>
        <v>12</v>
      </c>
      <c r="AB759" s="5">
        <f t="shared" si="327"/>
        <v>2021</v>
      </c>
      <c r="AC759" s="5">
        <f t="shared" si="337"/>
        <v>49</v>
      </c>
      <c r="AD759" s="6">
        <f t="shared" si="339"/>
        <v>32.693333333333335</v>
      </c>
      <c r="AF759" s="10">
        <v>100.9</v>
      </c>
      <c r="AG759" s="8">
        <f t="shared" si="328"/>
        <v>6042.4519486787312</v>
      </c>
      <c r="AL759" s="11">
        <f t="shared" si="315"/>
        <v>44531</v>
      </c>
      <c r="AM759" s="10">
        <v>1323.75</v>
      </c>
      <c r="AN759" s="6">
        <v>5.6955</v>
      </c>
      <c r="AO759" s="8">
        <f t="shared" si="329"/>
        <v>341.98235003551633</v>
      </c>
      <c r="AS759" s="14">
        <f t="shared" si="338"/>
        <v>0.25933708769106995</v>
      </c>
      <c r="AT759" s="10">
        <v>364</v>
      </c>
      <c r="AU759" s="6">
        <v>12.43</v>
      </c>
      <c r="AV759" s="6">
        <f t="shared" si="335"/>
        <v>3.2235599999999991</v>
      </c>
      <c r="AW759" s="6">
        <f t="shared" si="330"/>
        <v>4.5148188000000005</v>
      </c>
      <c r="AX759" s="6">
        <f t="shared" si="336"/>
        <v>1.2912588000000014</v>
      </c>
      <c r="AY759" s="12">
        <f t="shared" si="331"/>
        <v>0.500235451383087</v>
      </c>
      <c r="BB759" s="13">
        <f t="shared" si="332"/>
        <v>1337.763416</v>
      </c>
    </row>
    <row r="760" spans="1:54" x14ac:dyDescent="0.25">
      <c r="A760" s="1">
        <v>44532</v>
      </c>
      <c r="B760" s="6">
        <v>74.34</v>
      </c>
      <c r="C760" s="6">
        <v>61.84</v>
      </c>
      <c r="D760" s="6">
        <v>60.34</v>
      </c>
      <c r="E760" s="6">
        <f t="shared" si="316"/>
        <v>61.156827041514141</v>
      </c>
      <c r="F760" s="6">
        <v>60.962831723533562</v>
      </c>
      <c r="G760" s="6">
        <v>88.34</v>
      </c>
      <c r="H760" s="6">
        <v>56.34</v>
      </c>
      <c r="I760" s="6">
        <v>61.5</v>
      </c>
      <c r="J760" s="6">
        <v>49.908048732985833</v>
      </c>
      <c r="K760" s="6">
        <f t="shared" si="317"/>
        <v>12.840000000000003</v>
      </c>
      <c r="L760" s="7">
        <f t="shared" si="311"/>
        <v>11.591951267014167</v>
      </c>
      <c r="M760" s="6">
        <f t="shared" si="312"/>
        <v>18</v>
      </c>
      <c r="N760" s="6">
        <f t="shared" si="313"/>
        <v>12.5</v>
      </c>
      <c r="O760" s="6">
        <f t="shared" si="314"/>
        <v>5.5</v>
      </c>
      <c r="P760" s="6">
        <f t="shared" si="333"/>
        <v>4</v>
      </c>
      <c r="Q760" s="6">
        <f t="shared" si="318"/>
        <v>4.8168270415141379</v>
      </c>
      <c r="R760" s="6">
        <f t="shared" si="319"/>
        <v>4.6228317235335581</v>
      </c>
      <c r="S760" s="6">
        <f t="shared" si="334"/>
        <v>32</v>
      </c>
      <c r="T760" s="6">
        <f t="shared" si="320"/>
        <v>14</v>
      </c>
      <c r="U760" s="4" t="str">
        <f t="shared" si="321"/>
        <v>HIGHER</v>
      </c>
      <c r="V760" s="8">
        <v>1344</v>
      </c>
      <c r="W760" s="9">
        <f t="shared" si="322"/>
        <v>-0.62283172353355809</v>
      </c>
      <c r="X760" s="6">
        <f t="shared" si="323"/>
        <v>61.21230759740218</v>
      </c>
      <c r="Y760" s="6">
        <f t="shared" si="324"/>
        <v>-0.87230759740217678</v>
      </c>
      <c r="Z760" s="6">
        <f t="shared" si="325"/>
        <v>0.24947587386861869</v>
      </c>
      <c r="AA760" s="5">
        <f t="shared" si="326"/>
        <v>12</v>
      </c>
      <c r="AB760" s="5">
        <f t="shared" si="327"/>
        <v>2021</v>
      </c>
      <c r="AC760" s="5">
        <f t="shared" si="337"/>
        <v>49</v>
      </c>
      <c r="AD760" s="6">
        <f t="shared" si="339"/>
        <v>33.016666666666673</v>
      </c>
      <c r="AF760" s="10">
        <v>100.99</v>
      </c>
      <c r="AG760" s="8">
        <f t="shared" si="328"/>
        <v>6156.6363757596537</v>
      </c>
      <c r="AL760" s="11">
        <f t="shared" si="315"/>
        <v>44532</v>
      </c>
      <c r="AM760" s="10">
        <v>1349.5</v>
      </c>
      <c r="AN760" s="6">
        <v>5.6462000000000003</v>
      </c>
      <c r="AO760" s="8">
        <f t="shared" si="329"/>
        <v>345.61693115645227</v>
      </c>
      <c r="AS760" s="14">
        <f t="shared" si="338"/>
        <v>0.25224622716441619</v>
      </c>
      <c r="AT760" s="10">
        <v>363</v>
      </c>
      <c r="AU760" s="6">
        <v>12.59</v>
      </c>
      <c r="AV760" s="6">
        <f t="shared" si="335"/>
        <v>3.1757799999999996</v>
      </c>
      <c r="AW760" s="6">
        <f t="shared" si="330"/>
        <v>4.4643243999999989</v>
      </c>
      <c r="AX760" s="6">
        <f t="shared" si="336"/>
        <v>1.2885443999999993</v>
      </c>
      <c r="AY760" s="12">
        <f t="shared" si="331"/>
        <v>0.50485480848929787</v>
      </c>
      <c r="BB760" s="13">
        <f t="shared" si="332"/>
        <v>1363.337008</v>
      </c>
    </row>
    <row r="761" spans="1:54" x14ac:dyDescent="0.25">
      <c r="A761" s="1">
        <v>44533</v>
      </c>
      <c r="B761" s="6">
        <v>75.22</v>
      </c>
      <c r="C761" s="6">
        <v>62.72</v>
      </c>
      <c r="D761" s="6">
        <v>61.22</v>
      </c>
      <c r="E761" s="6">
        <f t="shared" si="316"/>
        <v>62.108507936565481</v>
      </c>
      <c r="F761" s="6">
        <v>61.665900095345151</v>
      </c>
      <c r="G761" s="6">
        <v>89.22</v>
      </c>
      <c r="H761" s="6">
        <v>57.22</v>
      </c>
      <c r="I761" s="6">
        <v>59.75</v>
      </c>
      <c r="J761" s="6"/>
      <c r="K761" s="6">
        <f t="shared" si="317"/>
        <v>15.469999999999999</v>
      </c>
      <c r="L761" s="7" t="str">
        <f t="shared" si="311"/>
        <v/>
      </c>
      <c r="M761" s="6">
        <f t="shared" si="312"/>
        <v>18</v>
      </c>
      <c r="N761" s="6">
        <f t="shared" si="313"/>
        <v>12.5</v>
      </c>
      <c r="O761" s="6">
        <f t="shared" si="314"/>
        <v>5.5</v>
      </c>
      <c r="P761" s="6">
        <f t="shared" si="333"/>
        <v>4</v>
      </c>
      <c r="Q761" s="6">
        <f t="shared" si="318"/>
        <v>4.8885079365654818</v>
      </c>
      <c r="R761" s="6">
        <f t="shared" si="319"/>
        <v>4.4459000953451522</v>
      </c>
      <c r="S761" s="6">
        <f t="shared" si="334"/>
        <v>32</v>
      </c>
      <c r="T761" s="6">
        <f t="shared" si="320"/>
        <v>14</v>
      </c>
      <c r="U761" s="4" t="str">
        <f t="shared" si="321"/>
        <v>HIGHER</v>
      </c>
      <c r="V761" s="8">
        <v>1359.5</v>
      </c>
      <c r="W761" s="9">
        <f t="shared" si="322"/>
        <v>-0.44590009534515218</v>
      </c>
      <c r="X761" s="6">
        <f t="shared" si="323"/>
        <v>62.164851843082396</v>
      </c>
      <c r="Y761" s="6">
        <f t="shared" si="324"/>
        <v>-0.94485184308239667</v>
      </c>
      <c r="Z761" s="6">
        <f t="shared" si="325"/>
        <v>0.49895174773724449</v>
      </c>
      <c r="AA761" s="5">
        <f t="shared" si="326"/>
        <v>12</v>
      </c>
      <c r="AB761" s="5">
        <f t="shared" si="327"/>
        <v>2021</v>
      </c>
      <c r="AC761" s="5">
        <f t="shared" si="337"/>
        <v>49</v>
      </c>
      <c r="AD761" s="6">
        <f t="shared" si="339"/>
        <v>32.836666666666666</v>
      </c>
      <c r="AF761" s="10">
        <v>101.05</v>
      </c>
      <c r="AG761" s="8">
        <f t="shared" si="328"/>
        <v>6231.3392046346271</v>
      </c>
      <c r="AL761" s="11">
        <f t="shared" si="315"/>
        <v>44533</v>
      </c>
      <c r="AM761" s="10">
        <v>1370.5</v>
      </c>
      <c r="AN761" s="6">
        <v>5.6532</v>
      </c>
      <c r="AO761" s="8">
        <f t="shared" si="329"/>
        <v>351.43034043931345</v>
      </c>
      <c r="AS761" s="14">
        <f t="shared" si="338"/>
        <v>0.25797503900156005</v>
      </c>
      <c r="AT761" s="10">
        <v>374</v>
      </c>
      <c r="AU761" s="6">
        <v>12.82</v>
      </c>
      <c r="AV761" s="6">
        <f t="shared" si="335"/>
        <v>3.3072400000000002</v>
      </c>
      <c r="AW761" s="6">
        <f t="shared" si="330"/>
        <v>4.593725199999998</v>
      </c>
      <c r="AX761" s="6">
        <f t="shared" si="336"/>
        <v>1.2864851999999978</v>
      </c>
      <c r="AY761" s="12">
        <f t="shared" si="331"/>
        <v>0.50033371726927178</v>
      </c>
      <c r="BB761" s="13">
        <f t="shared" si="332"/>
        <v>1382.737664</v>
      </c>
    </row>
    <row r="762" spans="1:54" x14ac:dyDescent="0.25">
      <c r="A762" s="1">
        <v>44536</v>
      </c>
      <c r="B762" s="6">
        <v>75.86</v>
      </c>
      <c r="C762" s="6">
        <v>63.36</v>
      </c>
      <c r="D762" s="6">
        <v>61.86</v>
      </c>
      <c r="E762" s="6">
        <f t="shared" si="316"/>
        <v>62.40307583265281</v>
      </c>
      <c r="F762" s="6">
        <v>62.210211092876698</v>
      </c>
      <c r="G762" s="6">
        <v>89.86</v>
      </c>
      <c r="H762" s="6">
        <v>57.86</v>
      </c>
      <c r="I762" s="6">
        <v>65</v>
      </c>
      <c r="J762" s="6">
        <v>51.257024590244427</v>
      </c>
      <c r="K762" s="6">
        <f t="shared" si="317"/>
        <v>10.86</v>
      </c>
      <c r="L762" s="7">
        <f t="shared" si="311"/>
        <v>13.742975409755573</v>
      </c>
      <c r="M762" s="6">
        <f t="shared" si="312"/>
        <v>18</v>
      </c>
      <c r="N762" s="6">
        <f t="shared" si="313"/>
        <v>12.5</v>
      </c>
      <c r="O762" s="6">
        <f t="shared" si="314"/>
        <v>5.5</v>
      </c>
      <c r="P762" s="6">
        <f t="shared" si="333"/>
        <v>4</v>
      </c>
      <c r="Q762" s="6">
        <f t="shared" si="318"/>
        <v>4.5430758326528107</v>
      </c>
      <c r="R762" s="6">
        <f t="shared" si="319"/>
        <v>4.3502110928766982</v>
      </c>
      <c r="S762" s="6">
        <f t="shared" si="334"/>
        <v>32</v>
      </c>
      <c r="T762" s="6">
        <f t="shared" si="320"/>
        <v>14</v>
      </c>
      <c r="U762" s="4" t="str">
        <f t="shared" si="321"/>
        <v>HIGHER</v>
      </c>
      <c r="V762" s="8">
        <v>1371.5</v>
      </c>
      <c r="W762" s="9">
        <f t="shared" si="322"/>
        <v>-0.35021109287669816</v>
      </c>
      <c r="X762" s="6">
        <f t="shared" si="323"/>
        <v>62.459686966745316</v>
      </c>
      <c r="Y762" s="6">
        <f t="shared" si="324"/>
        <v>-0.59968696674531685</v>
      </c>
      <c r="Z762" s="6">
        <f t="shared" si="325"/>
        <v>0.24947587386861869</v>
      </c>
      <c r="AA762" s="5">
        <f t="shared" si="326"/>
        <v>12</v>
      </c>
      <c r="AB762" s="5">
        <f t="shared" si="327"/>
        <v>2021</v>
      </c>
      <c r="AC762" s="5">
        <f t="shared" si="337"/>
        <v>50</v>
      </c>
      <c r="AD762" s="6">
        <f t="shared" si="339"/>
        <v>32.833333333333329</v>
      </c>
      <c r="AF762" s="10">
        <v>101.18</v>
      </c>
      <c r="AG762" s="8">
        <f t="shared" si="328"/>
        <v>6294.4291583772638</v>
      </c>
      <c r="AL762" s="11">
        <f t="shared" si="315"/>
        <v>44536</v>
      </c>
      <c r="AM762" s="10">
        <v>1377</v>
      </c>
      <c r="AN762" s="6">
        <v>5.6890999999999998</v>
      </c>
      <c r="AO762" s="8">
        <f t="shared" si="329"/>
        <v>355.33940512251081</v>
      </c>
      <c r="AS762" s="14">
        <f t="shared" si="338"/>
        <v>0.25772278778386842</v>
      </c>
      <c r="AT762" s="10">
        <v>368</v>
      </c>
      <c r="AU762" s="6">
        <v>12.77</v>
      </c>
      <c r="AV762" s="6">
        <f t="shared" si="335"/>
        <v>3.2911199999999994</v>
      </c>
      <c r="AW762" s="6">
        <f t="shared" si="330"/>
        <v>4.5761076000000003</v>
      </c>
      <c r="AX762" s="6">
        <f t="shared" si="336"/>
        <v>1.2849876000000009</v>
      </c>
      <c r="AY762" s="12">
        <f t="shared" si="331"/>
        <v>0.50649466263249254</v>
      </c>
      <c r="BB762" s="13">
        <f t="shared" si="332"/>
        <v>1396.8472319999998</v>
      </c>
    </row>
    <row r="763" spans="1:54" x14ac:dyDescent="0.25">
      <c r="A763" s="1">
        <v>44537</v>
      </c>
      <c r="B763" s="6">
        <v>75.099999999999994</v>
      </c>
      <c r="C763" s="6">
        <v>62.6</v>
      </c>
      <c r="D763" s="6">
        <v>61.1</v>
      </c>
      <c r="E763" s="6">
        <f t="shared" si="316"/>
        <v>61.96122398852183</v>
      </c>
      <c r="F763" s="6">
        <v>61.870016719419475</v>
      </c>
      <c r="G763" s="6">
        <v>89.1</v>
      </c>
      <c r="H763" s="6">
        <v>57.1</v>
      </c>
      <c r="I763" s="6">
        <v>65.75</v>
      </c>
      <c r="J763" s="6">
        <v>52.854785398601415</v>
      </c>
      <c r="K763" s="6">
        <f t="shared" si="317"/>
        <v>9.3499999999999943</v>
      </c>
      <c r="L763" s="7">
        <f t="shared" si="311"/>
        <v>12.895214601398585</v>
      </c>
      <c r="M763" s="6">
        <f t="shared" si="312"/>
        <v>17.999999999999993</v>
      </c>
      <c r="N763" s="6">
        <f t="shared" si="313"/>
        <v>12.499999999999993</v>
      </c>
      <c r="O763" s="6">
        <f t="shared" si="314"/>
        <v>5.5</v>
      </c>
      <c r="P763" s="6">
        <f t="shared" si="333"/>
        <v>4</v>
      </c>
      <c r="Q763" s="6">
        <f t="shared" si="318"/>
        <v>4.8612239885218287</v>
      </c>
      <c r="R763" s="6">
        <f t="shared" si="319"/>
        <v>4.7700167194194734</v>
      </c>
      <c r="S763" s="6">
        <f t="shared" si="334"/>
        <v>31.999999999999993</v>
      </c>
      <c r="T763" s="6">
        <f t="shared" si="320"/>
        <v>14</v>
      </c>
      <c r="U763" s="4" t="str">
        <f t="shared" si="321"/>
        <v>HIGHER</v>
      </c>
      <c r="V763" s="8">
        <v>1364</v>
      </c>
      <c r="W763" s="9">
        <f t="shared" si="322"/>
        <v>-0.77001671941947336</v>
      </c>
      <c r="X763" s="6">
        <f t="shared" si="323"/>
        <v>62.017434281250928</v>
      </c>
      <c r="Y763" s="6">
        <f t="shared" si="324"/>
        <v>-0.91743428125092663</v>
      </c>
      <c r="Z763" s="6">
        <f t="shared" si="325"/>
        <v>0.14741756183145327</v>
      </c>
      <c r="AA763" s="5">
        <f t="shared" si="326"/>
        <v>12</v>
      </c>
      <c r="AB763" s="5">
        <f t="shared" si="327"/>
        <v>2021</v>
      </c>
      <c r="AC763" s="5">
        <f t="shared" si="337"/>
        <v>50</v>
      </c>
      <c r="AD763" s="6">
        <f t="shared" si="339"/>
        <v>32.983333333333334</v>
      </c>
      <c r="AF763" s="10">
        <v>101.41</v>
      </c>
      <c r="AG763" s="8">
        <f t="shared" si="328"/>
        <v>6274.2383955163295</v>
      </c>
      <c r="AL763" s="11">
        <f t="shared" si="315"/>
        <v>44537</v>
      </c>
      <c r="AM763" s="10">
        <v>1367.25</v>
      </c>
      <c r="AN763" s="6">
        <v>5.6128</v>
      </c>
      <c r="AO763" s="8">
        <f t="shared" si="329"/>
        <v>348.09145513380531</v>
      </c>
      <c r="AS763" s="14">
        <f t="shared" si="338"/>
        <v>0.25705138339920947</v>
      </c>
      <c r="AT763" s="10">
        <v>365</v>
      </c>
      <c r="AU763" s="6">
        <v>12.65</v>
      </c>
      <c r="AV763" s="6">
        <f t="shared" si="335"/>
        <v>3.2516999999999996</v>
      </c>
      <c r="AW763" s="6">
        <f t="shared" si="330"/>
        <v>4.5384659999999979</v>
      </c>
      <c r="AX763" s="6">
        <f t="shared" si="336"/>
        <v>1.2867659999999983</v>
      </c>
      <c r="AY763" s="12">
        <f t="shared" si="331"/>
        <v>0.50602388822980615</v>
      </c>
      <c r="BB763" s="13">
        <f t="shared" si="332"/>
        <v>1380.09212</v>
      </c>
    </row>
    <row r="764" spans="1:54" x14ac:dyDescent="0.25">
      <c r="A764" s="1">
        <v>44538</v>
      </c>
      <c r="B764" s="6">
        <v>73.55</v>
      </c>
      <c r="C764" s="6">
        <v>61.05</v>
      </c>
      <c r="D764" s="6">
        <v>59.55</v>
      </c>
      <c r="E764" s="6">
        <f t="shared" si="316"/>
        <v>60.669657059523566</v>
      </c>
      <c r="F764" s="6" t="s">
        <v>43</v>
      </c>
      <c r="G764" s="6">
        <v>87.55</v>
      </c>
      <c r="H764" s="6">
        <v>55.55</v>
      </c>
      <c r="I764" s="6">
        <v>64.75</v>
      </c>
      <c r="J764" s="6">
        <v>52.06163479823627</v>
      </c>
      <c r="K764" s="6">
        <f t="shared" si="317"/>
        <v>8.7999999999999972</v>
      </c>
      <c r="L764" s="7">
        <f t="shared" si="311"/>
        <v>12.68836520176373</v>
      </c>
      <c r="M764" s="6">
        <f t="shared" si="312"/>
        <v>18</v>
      </c>
      <c r="N764" s="6">
        <f t="shared" si="313"/>
        <v>12.5</v>
      </c>
      <c r="O764" s="6">
        <f t="shared" si="314"/>
        <v>5.5</v>
      </c>
      <c r="P764" s="6">
        <f t="shared" si="333"/>
        <v>4</v>
      </c>
      <c r="Q764" s="6">
        <f t="shared" si="318"/>
        <v>5.1196570595235684</v>
      </c>
      <c r="R764" s="6" t="str">
        <f t="shared" si="319"/>
        <v/>
      </c>
      <c r="S764" s="6">
        <f t="shared" si="334"/>
        <v>32</v>
      </c>
      <c r="T764" s="6">
        <f t="shared" si="320"/>
        <v>14</v>
      </c>
      <c r="U764" s="4" t="str">
        <f t="shared" si="321"/>
        <v>HIGHER</v>
      </c>
      <c r="W764" s="9"/>
      <c r="X764" s="6">
        <f t="shared" si="323"/>
        <v>60.724695662113497</v>
      </c>
      <c r="Y764" s="6">
        <f t="shared" si="324"/>
        <v>-1.1746956621134998</v>
      </c>
      <c r="Z764" s="6" t="str">
        <f t="shared" si="325"/>
        <v/>
      </c>
      <c r="AA764" s="5">
        <f t="shared" si="326"/>
        <v>12</v>
      </c>
      <c r="AB764" s="5">
        <f t="shared" si="327"/>
        <v>2021</v>
      </c>
      <c r="AC764" s="5">
        <f t="shared" si="337"/>
        <v>50</v>
      </c>
      <c r="AD764" s="6">
        <f t="shared" si="339"/>
        <v>33.123333333333335</v>
      </c>
      <c r="AF764" s="10">
        <v>101.31</v>
      </c>
      <c r="AG764" s="8" t="str">
        <f t="shared" si="328"/>
        <v/>
      </c>
      <c r="AL764" s="11">
        <f t="shared" si="315"/>
        <v>44538</v>
      </c>
      <c r="AM764" s="10">
        <v>1338.75</v>
      </c>
      <c r="AN764" s="6">
        <v>5.5327000000000002</v>
      </c>
      <c r="AO764" s="8">
        <f t="shared" si="329"/>
        <v>335.97152368977544</v>
      </c>
      <c r="AS764" s="14">
        <f t="shared" si="338"/>
        <v>0.24489420062695899</v>
      </c>
      <c r="AT764" s="10">
        <v>372</v>
      </c>
      <c r="AU764" s="6">
        <v>12.76</v>
      </c>
      <c r="AV764" s="6">
        <f t="shared" si="335"/>
        <v>3.1248499999999968</v>
      </c>
      <c r="AW764" s="6">
        <f t="shared" si="330"/>
        <v>4.4152429999999949</v>
      </c>
      <c r="AX764" s="6">
        <f t="shared" si="336"/>
        <v>1.2903929999999981</v>
      </c>
      <c r="AY764" s="12">
        <f t="shared" si="331"/>
        <v>0.49606135807486446</v>
      </c>
      <c r="BB764" s="13">
        <f t="shared" si="332"/>
        <v>1345.9205099999999</v>
      </c>
    </row>
    <row r="765" spans="1:54" x14ac:dyDescent="0.25">
      <c r="A765" s="1">
        <v>44539</v>
      </c>
      <c r="B765" s="6">
        <v>72.849999999999994</v>
      </c>
      <c r="C765" s="6">
        <v>60.35</v>
      </c>
      <c r="D765" s="6">
        <v>58.85</v>
      </c>
      <c r="E765" s="6">
        <f t="shared" si="316"/>
        <v>60.465725439155413</v>
      </c>
      <c r="F765" s="6">
        <v>59.273199668696044</v>
      </c>
      <c r="G765" s="6">
        <v>86.85</v>
      </c>
      <c r="H765" s="6">
        <v>54.85</v>
      </c>
      <c r="I765" s="6">
        <v>64.625</v>
      </c>
      <c r="J765" s="6">
        <v>51.385626991165481</v>
      </c>
      <c r="K765" s="6">
        <f t="shared" si="317"/>
        <v>8.2249999999999943</v>
      </c>
      <c r="L765" s="7">
        <f t="shared" si="311"/>
        <v>13.239373008834519</v>
      </c>
      <c r="M765" s="6">
        <f t="shared" si="312"/>
        <v>17.999999999999993</v>
      </c>
      <c r="N765" s="6">
        <f t="shared" si="313"/>
        <v>12.499999999999993</v>
      </c>
      <c r="O765" s="6">
        <f t="shared" si="314"/>
        <v>5.5</v>
      </c>
      <c r="P765" s="6">
        <f t="shared" si="333"/>
        <v>4</v>
      </c>
      <c r="Q765" s="6">
        <f t="shared" si="318"/>
        <v>5.6157254391554119</v>
      </c>
      <c r="R765" s="6">
        <f t="shared" si="319"/>
        <v>4.4231996686960429</v>
      </c>
      <c r="S765" s="6">
        <f t="shared" si="334"/>
        <v>31.999999999999993</v>
      </c>
      <c r="T765" s="6">
        <f t="shared" si="320"/>
        <v>14</v>
      </c>
      <c r="U765" s="4" t="str">
        <f t="shared" si="321"/>
        <v>HIGHER</v>
      </c>
      <c r="V765" s="8">
        <v>1306.75</v>
      </c>
      <c r="W765" s="9">
        <f t="shared" si="322"/>
        <v>-0.42319966869604286</v>
      </c>
      <c r="X765" s="6">
        <f t="shared" si="323"/>
        <v>60.520579038039166</v>
      </c>
      <c r="Y765" s="6">
        <f t="shared" si="324"/>
        <v>-1.6705790380391647</v>
      </c>
      <c r="Z765" s="6">
        <f t="shared" si="325"/>
        <v>1.2473793693431219</v>
      </c>
      <c r="AA765" s="5">
        <f t="shared" si="326"/>
        <v>12</v>
      </c>
      <c r="AB765" s="5">
        <f t="shared" si="327"/>
        <v>2021</v>
      </c>
      <c r="AC765" s="5">
        <f t="shared" si="337"/>
        <v>50</v>
      </c>
      <c r="AD765" s="6">
        <f t="shared" si="339"/>
        <v>33.49</v>
      </c>
      <c r="AF765" s="10">
        <v>101.52</v>
      </c>
      <c r="AG765" s="8">
        <f t="shared" si="328"/>
        <v>6017.415230366023</v>
      </c>
      <c r="AL765" s="11">
        <f t="shared" si="315"/>
        <v>44539</v>
      </c>
      <c r="AM765" s="10">
        <v>1334.25</v>
      </c>
      <c r="AN765" s="6">
        <v>5.5727000000000002</v>
      </c>
      <c r="AO765" s="8">
        <f t="shared" si="329"/>
        <v>337.26303080528095</v>
      </c>
      <c r="AS765" s="14">
        <f t="shared" si="338"/>
        <v>0.24011328124999995</v>
      </c>
      <c r="AT765" s="10">
        <v>375</v>
      </c>
      <c r="AU765" s="6">
        <v>12.8</v>
      </c>
      <c r="AV765" s="6">
        <f t="shared" si="335"/>
        <v>3.0734499999999993</v>
      </c>
      <c r="AW765" s="6">
        <f t="shared" si="330"/>
        <v>4.3654809999999991</v>
      </c>
      <c r="AX765" s="6">
        <f t="shared" si="336"/>
        <v>1.2920309999999997</v>
      </c>
      <c r="AY765" s="12">
        <f t="shared" si="331"/>
        <v>0.49166327775518504</v>
      </c>
      <c r="BB765" s="13">
        <f t="shared" si="332"/>
        <v>1330.4881699999999</v>
      </c>
    </row>
    <row r="766" spans="1:54" x14ac:dyDescent="0.25">
      <c r="A766" s="1">
        <v>44540</v>
      </c>
      <c r="B766" s="6">
        <v>71.69</v>
      </c>
      <c r="C766" s="6">
        <v>59.19</v>
      </c>
      <c r="D766" s="6">
        <v>57.69</v>
      </c>
      <c r="E766" s="6">
        <f t="shared" si="316"/>
        <v>59.717976164472219</v>
      </c>
      <c r="F766" s="6">
        <v>59.817510666227591</v>
      </c>
      <c r="G766" s="6">
        <v>85.69</v>
      </c>
      <c r="H766" s="6">
        <v>53.69</v>
      </c>
      <c r="I766" s="6">
        <v>64.75</v>
      </c>
      <c r="J766" s="6">
        <v>51.716009266655554</v>
      </c>
      <c r="K766" s="6">
        <f t="shared" si="317"/>
        <v>6.9399999999999977</v>
      </c>
      <c r="L766" s="7">
        <f t="shared" si="311"/>
        <v>13.033990733344446</v>
      </c>
      <c r="M766" s="6">
        <f t="shared" si="312"/>
        <v>18</v>
      </c>
      <c r="N766" s="6">
        <f t="shared" si="313"/>
        <v>12.5</v>
      </c>
      <c r="O766" s="6">
        <f t="shared" si="314"/>
        <v>5.5</v>
      </c>
      <c r="P766" s="6">
        <f t="shared" si="333"/>
        <v>4</v>
      </c>
      <c r="Q766" s="6">
        <f t="shared" si="318"/>
        <v>6.0279761644722214</v>
      </c>
      <c r="R766" s="6">
        <f t="shared" si="319"/>
        <v>6.1275106662275931</v>
      </c>
      <c r="S766" s="6">
        <f t="shared" si="334"/>
        <v>32</v>
      </c>
      <c r="T766" s="6">
        <f t="shared" si="320"/>
        <v>14</v>
      </c>
      <c r="U766" s="4" t="str">
        <f t="shared" si="321"/>
        <v>HIGHER</v>
      </c>
      <c r="V766" s="8">
        <v>1318.75</v>
      </c>
      <c r="W766" s="9">
        <f t="shared" si="322"/>
        <v>-2.1275106662275931</v>
      </c>
      <c r="X766" s="6">
        <f t="shared" si="323"/>
        <v>59.772151416433289</v>
      </c>
      <c r="Y766" s="6">
        <f t="shared" si="324"/>
        <v>-2.082151416433291</v>
      </c>
      <c r="Z766" s="6">
        <f t="shared" si="325"/>
        <v>-4.5359249794302059E-2</v>
      </c>
      <c r="AA766" s="5">
        <f t="shared" si="326"/>
        <v>12</v>
      </c>
      <c r="AB766" s="5">
        <f t="shared" si="327"/>
        <v>2021</v>
      </c>
      <c r="AC766" s="5">
        <f t="shared" si="337"/>
        <v>50</v>
      </c>
      <c r="AD766" s="6">
        <f t="shared" si="339"/>
        <v>33.54</v>
      </c>
      <c r="AF766" s="10">
        <v>101.49</v>
      </c>
      <c r="AG766" s="8">
        <f t="shared" si="328"/>
        <v>6070.8791575154382</v>
      </c>
      <c r="AL766" s="11">
        <f t="shared" si="315"/>
        <v>44540</v>
      </c>
      <c r="AM766" s="10">
        <v>1317.75</v>
      </c>
      <c r="AN766" s="6">
        <v>5.6127000000000002</v>
      </c>
      <c r="AO766" s="8">
        <f t="shared" si="329"/>
        <v>335.48315425501517</v>
      </c>
      <c r="AS766" s="14">
        <f t="shared" si="338"/>
        <v>0.23945674201091188</v>
      </c>
      <c r="AT766" s="10">
        <v>382</v>
      </c>
      <c r="AU766" s="6">
        <v>12.83</v>
      </c>
      <c r="AV766" s="6">
        <f t="shared" si="335"/>
        <v>3.0722299999999994</v>
      </c>
      <c r="AW766" s="6">
        <f t="shared" si="330"/>
        <v>4.3669753999999994</v>
      </c>
      <c r="AX766" s="6">
        <f t="shared" si="336"/>
        <v>1.2947454</v>
      </c>
      <c r="AY766" s="12">
        <f t="shared" si="331"/>
        <v>0.48303256082876028</v>
      </c>
      <c r="BB766" s="13">
        <f t="shared" si="332"/>
        <v>1304.9145779999999</v>
      </c>
    </row>
    <row r="767" spans="1:54" x14ac:dyDescent="0.25">
      <c r="A767" s="1">
        <v>44543</v>
      </c>
      <c r="B767" s="6">
        <v>71.349999999999994</v>
      </c>
      <c r="C767" s="6">
        <v>58.85</v>
      </c>
      <c r="D767" s="6">
        <v>57.35</v>
      </c>
      <c r="E767" s="6">
        <f t="shared" si="316"/>
        <v>60.363759628971344</v>
      </c>
      <c r="F767" s="6">
        <v>59.919568978264756</v>
      </c>
      <c r="G767" s="6">
        <v>85.35</v>
      </c>
      <c r="H767" s="6">
        <v>53.35</v>
      </c>
      <c r="I767" s="6">
        <v>65</v>
      </c>
      <c r="J767" s="6">
        <v>51.349891542276175</v>
      </c>
      <c r="K767" s="6">
        <f t="shared" si="317"/>
        <v>6.3499999999999943</v>
      </c>
      <c r="L767" s="7">
        <f t="shared" si="311"/>
        <v>13.650108457723825</v>
      </c>
      <c r="M767" s="6">
        <f t="shared" si="312"/>
        <v>17.999999999999993</v>
      </c>
      <c r="N767" s="6">
        <f t="shared" si="313"/>
        <v>12.499999999999993</v>
      </c>
      <c r="O767" s="6">
        <f t="shared" si="314"/>
        <v>5.5</v>
      </c>
      <c r="P767" s="6">
        <f t="shared" si="333"/>
        <v>4</v>
      </c>
      <c r="Q767" s="6">
        <f t="shared" si="318"/>
        <v>7.0137596289713429</v>
      </c>
      <c r="R767" s="6">
        <f t="shared" si="319"/>
        <v>6.5695689782647548</v>
      </c>
      <c r="S767" s="6">
        <f t="shared" si="334"/>
        <v>31.999999999999993</v>
      </c>
      <c r="T767" s="6">
        <f t="shared" si="320"/>
        <v>14</v>
      </c>
      <c r="U767" s="4" t="str">
        <f t="shared" si="321"/>
        <v>HIGHER</v>
      </c>
      <c r="V767" s="8">
        <v>1321</v>
      </c>
      <c r="W767" s="9">
        <f t="shared" si="322"/>
        <v>-2.5695689782647548</v>
      </c>
      <c r="X767" s="6">
        <f t="shared" si="323"/>
        <v>60.418520726002001</v>
      </c>
      <c r="Y767" s="6">
        <f t="shared" si="324"/>
        <v>-3.0685207260019993</v>
      </c>
      <c r="Z767" s="6">
        <f t="shared" si="325"/>
        <v>0.49895174773724449</v>
      </c>
      <c r="AA767" s="5">
        <f t="shared" si="326"/>
        <v>12</v>
      </c>
      <c r="AB767" s="5">
        <f t="shared" si="327"/>
        <v>2021</v>
      </c>
      <c r="AC767" s="5">
        <f t="shared" si="337"/>
        <v>51</v>
      </c>
      <c r="AD767" s="6">
        <f t="shared" si="339"/>
        <v>33.82</v>
      </c>
      <c r="AF767" s="10">
        <v>101.6</v>
      </c>
      <c r="AG767" s="8">
        <f t="shared" si="328"/>
        <v>6087.8282081916996</v>
      </c>
      <c r="AL767" s="11">
        <f t="shared" si="315"/>
        <v>44543</v>
      </c>
      <c r="AM767" s="10">
        <v>1332</v>
      </c>
      <c r="AN767" s="6">
        <v>5.6803999999999997</v>
      </c>
      <c r="AO767" s="8">
        <f t="shared" si="329"/>
        <v>343.20136513198179</v>
      </c>
      <c r="AS767" s="14">
        <f t="shared" si="338"/>
        <v>0.26925734710087362</v>
      </c>
      <c r="AT767" s="10">
        <v>387</v>
      </c>
      <c r="AU767" s="6">
        <v>12.59</v>
      </c>
      <c r="AV767" s="6">
        <f t="shared" si="335"/>
        <v>3.3899499999999989</v>
      </c>
      <c r="AW767" s="6">
        <f t="shared" si="330"/>
        <v>4.685490999999999</v>
      </c>
      <c r="AX767" s="6">
        <f t="shared" si="336"/>
        <v>1.2955410000000001</v>
      </c>
      <c r="AY767" s="12">
        <f t="shared" si="331"/>
        <v>0.47859962333273126</v>
      </c>
      <c r="BB767" s="13">
        <f t="shared" si="332"/>
        <v>1297.41887</v>
      </c>
    </row>
    <row r="768" spans="1:54" x14ac:dyDescent="0.25">
      <c r="A768" s="1">
        <v>44544</v>
      </c>
      <c r="B768" s="6">
        <v>70.239999999999995</v>
      </c>
      <c r="C768" s="6">
        <v>57.24</v>
      </c>
      <c r="D768" s="6">
        <v>55.74</v>
      </c>
      <c r="E768" s="6">
        <f t="shared" si="316"/>
        <v>60.103180336278719</v>
      </c>
      <c r="F768" s="6">
        <v>59.908229165816188</v>
      </c>
      <c r="G768" s="6">
        <v>84.24</v>
      </c>
      <c r="H768" s="6">
        <v>52.24</v>
      </c>
      <c r="I768" s="6">
        <v>63.5</v>
      </c>
      <c r="J768" s="6">
        <v>50.431336118811615</v>
      </c>
      <c r="K768" s="6">
        <f t="shared" si="317"/>
        <v>6.7399999999999949</v>
      </c>
      <c r="L768" s="7">
        <f t="shared" si="311"/>
        <v>13.068663881188385</v>
      </c>
      <c r="M768" s="6">
        <f t="shared" si="312"/>
        <v>17.999999999999993</v>
      </c>
      <c r="N768" s="6">
        <f t="shared" si="313"/>
        <v>12.999999999999993</v>
      </c>
      <c r="O768" s="6">
        <f t="shared" si="314"/>
        <v>5</v>
      </c>
      <c r="P768" s="6">
        <f t="shared" si="333"/>
        <v>3.5</v>
      </c>
      <c r="Q768" s="6">
        <f t="shared" si="318"/>
        <v>7.8631803362787167</v>
      </c>
      <c r="R768" s="6">
        <f t="shared" si="319"/>
        <v>7.6682291658161859</v>
      </c>
      <c r="S768" s="6">
        <f t="shared" si="334"/>
        <v>31.999999999999993</v>
      </c>
      <c r="T768" s="6">
        <f t="shared" si="320"/>
        <v>14</v>
      </c>
      <c r="U768" s="4" t="str">
        <f t="shared" si="321"/>
        <v>HIGHER</v>
      </c>
      <c r="V768" s="8">
        <v>1320.75</v>
      </c>
      <c r="W768" s="9">
        <f t="shared" si="322"/>
        <v>-4.1682291658161859</v>
      </c>
      <c r="X768" s="6">
        <f t="shared" si="323"/>
        <v>60.157705039684807</v>
      </c>
      <c r="Y768" s="6">
        <f t="shared" si="324"/>
        <v>-4.4177050396848045</v>
      </c>
      <c r="Z768" s="6">
        <f t="shared" si="325"/>
        <v>0.24947587386861869</v>
      </c>
      <c r="AA768" s="5">
        <f t="shared" si="326"/>
        <v>12</v>
      </c>
      <c r="AB768" s="5">
        <f t="shared" si="327"/>
        <v>2021</v>
      </c>
      <c r="AC768" s="5">
        <f t="shared" si="337"/>
        <v>51</v>
      </c>
      <c r="AD768" s="6">
        <f t="shared" si="339"/>
        <v>33.76</v>
      </c>
      <c r="AF768" s="10">
        <v>101.66</v>
      </c>
      <c r="AG768" s="8">
        <f t="shared" si="328"/>
        <v>6090.2705769968734</v>
      </c>
      <c r="AL768" s="11">
        <f t="shared" si="315"/>
        <v>44544</v>
      </c>
      <c r="AM768" s="10">
        <v>1326.25</v>
      </c>
      <c r="AN768" s="6">
        <v>5.6814999999999998</v>
      </c>
      <c r="AO768" s="8">
        <f t="shared" si="329"/>
        <v>341.78600118296924</v>
      </c>
      <c r="AS768" s="14">
        <f t="shared" si="338"/>
        <v>0.26620235294117667</v>
      </c>
      <c r="AT768" s="10">
        <v>402</v>
      </c>
      <c r="AU768" s="6">
        <v>12.75</v>
      </c>
      <c r="AV768" s="6">
        <f t="shared" si="335"/>
        <v>3.3940800000000024</v>
      </c>
      <c r="AW768" s="6">
        <f t="shared" si="330"/>
        <v>4.7507184000000002</v>
      </c>
      <c r="AX768" s="6">
        <f t="shared" si="336"/>
        <v>1.3566383999999978</v>
      </c>
      <c r="AY768" s="12">
        <f t="shared" si="331"/>
        <v>0.46521612129693152</v>
      </c>
      <c r="BB768" s="13">
        <f t="shared" si="332"/>
        <v>1261.9244879999999</v>
      </c>
    </row>
    <row r="769" spans="1:54" x14ac:dyDescent="0.25">
      <c r="A769" s="1">
        <v>44545</v>
      </c>
      <c r="B769" s="6">
        <v>71.47</v>
      </c>
      <c r="C769" s="6">
        <v>57.97</v>
      </c>
      <c r="D769" s="6">
        <v>56.97</v>
      </c>
      <c r="E769" s="6">
        <f t="shared" si="316"/>
        <v>60.794281938637425</v>
      </c>
      <c r="F769" s="6">
        <v>60.101005977441943</v>
      </c>
      <c r="G769" s="6">
        <v>85.47</v>
      </c>
      <c r="H769" s="6">
        <v>53.51</v>
      </c>
      <c r="I769" s="6">
        <v>61</v>
      </c>
      <c r="J769" s="6">
        <v>48.116422735907456</v>
      </c>
      <c r="K769" s="6">
        <f t="shared" si="317"/>
        <v>10.469999999999999</v>
      </c>
      <c r="L769" s="7">
        <f t="shared" si="311"/>
        <v>12.883577264092544</v>
      </c>
      <c r="M769" s="6">
        <f t="shared" si="312"/>
        <v>17.96</v>
      </c>
      <c r="N769" s="6">
        <f t="shared" si="313"/>
        <v>13.5</v>
      </c>
      <c r="O769" s="6">
        <f t="shared" si="314"/>
        <v>4.4600000000000009</v>
      </c>
      <c r="P769" s="6">
        <f t="shared" si="333"/>
        <v>3.4600000000000009</v>
      </c>
      <c r="Q769" s="6">
        <f t="shared" si="318"/>
        <v>7.2842819386374273</v>
      </c>
      <c r="R769" s="6">
        <f t="shared" si="319"/>
        <v>6.5910059774419452</v>
      </c>
      <c r="S769" s="6">
        <f t="shared" si="334"/>
        <v>31.96</v>
      </c>
      <c r="T769" s="6">
        <f t="shared" si="320"/>
        <v>14</v>
      </c>
      <c r="U769" s="4" t="str">
        <f t="shared" si="321"/>
        <v>HIGHER</v>
      </c>
      <c r="V769" s="8">
        <v>1325</v>
      </c>
      <c r="W769" s="9">
        <f t="shared" si="322"/>
        <v>-3.1310059774419443</v>
      </c>
      <c r="X769" s="6">
        <f t="shared" si="323"/>
        <v>60.849433599047813</v>
      </c>
      <c r="Y769" s="6">
        <f t="shared" si="324"/>
        <v>-3.8794335990478146</v>
      </c>
      <c r="Z769" s="6">
        <f t="shared" si="325"/>
        <v>0.74842762160587029</v>
      </c>
      <c r="AA769" s="5">
        <f t="shared" si="326"/>
        <v>12</v>
      </c>
      <c r="AB769" s="5">
        <f t="shared" si="327"/>
        <v>2021</v>
      </c>
      <c r="AC769" s="5">
        <f t="shared" si="337"/>
        <v>51</v>
      </c>
      <c r="AD769" s="6">
        <f t="shared" si="339"/>
        <v>34.00333333333333</v>
      </c>
      <c r="AF769" s="10">
        <v>101.82</v>
      </c>
      <c r="AG769" s="8">
        <f t="shared" si="328"/>
        <v>6119.4844286231382</v>
      </c>
      <c r="AL769" s="11">
        <f t="shared" si="315"/>
        <v>44545</v>
      </c>
      <c r="AM769" s="10">
        <v>1341.5</v>
      </c>
      <c r="AN769" s="6">
        <v>5.6806000000000001</v>
      </c>
      <c r="AO769" s="8">
        <f t="shared" si="329"/>
        <v>345.66129250275111</v>
      </c>
      <c r="AS769" s="14">
        <f t="shared" si="338"/>
        <v>0.26071909233176838</v>
      </c>
      <c r="AT769" s="10">
        <v>397</v>
      </c>
      <c r="AU769" s="6">
        <v>12.78</v>
      </c>
      <c r="AV769" s="6">
        <f t="shared" si="335"/>
        <v>3.3319899999999993</v>
      </c>
      <c r="AW769" s="6">
        <f t="shared" si="330"/>
        <v>4.744250199999998</v>
      </c>
      <c r="AX769" s="6">
        <f t="shared" si="336"/>
        <v>1.4122601999999986</v>
      </c>
      <c r="AY769" s="12">
        <f t="shared" si="331"/>
        <v>0.47265606232148893</v>
      </c>
      <c r="BB769" s="13">
        <f t="shared" si="332"/>
        <v>1278.0182139999999</v>
      </c>
    </row>
    <row r="770" spans="1:54" x14ac:dyDescent="0.25">
      <c r="A770" s="1">
        <v>44546</v>
      </c>
      <c r="B770" s="6">
        <v>72.650000000000006</v>
      </c>
      <c r="C770" s="6">
        <v>59.65</v>
      </c>
      <c r="D770" s="6">
        <v>59.15</v>
      </c>
      <c r="E770" s="6">
        <f t="shared" si="316"/>
        <v>59.944566853770155</v>
      </c>
      <c r="F770" s="6">
        <v>59.250520043798893</v>
      </c>
      <c r="G770" s="6">
        <v>86.65</v>
      </c>
      <c r="H770" s="6">
        <v>54.73</v>
      </c>
      <c r="I770" s="6">
        <v>61</v>
      </c>
      <c r="J770" s="6">
        <v>47.571106646776933</v>
      </c>
      <c r="K770" s="6">
        <f t="shared" si="317"/>
        <v>11.650000000000006</v>
      </c>
      <c r="L770" s="7">
        <f t="shared" si="311"/>
        <v>13.428893353223067</v>
      </c>
      <c r="M770" s="6">
        <f t="shared" si="312"/>
        <v>17.920000000000009</v>
      </c>
      <c r="N770" s="6">
        <f t="shared" si="313"/>
        <v>13.000000000000007</v>
      </c>
      <c r="O770" s="6">
        <f t="shared" si="314"/>
        <v>4.9200000000000017</v>
      </c>
      <c r="P770" s="6">
        <f t="shared" si="333"/>
        <v>4.4200000000000017</v>
      </c>
      <c r="Q770" s="6">
        <f t="shared" si="318"/>
        <v>5.2145668537701582</v>
      </c>
      <c r="R770" s="6">
        <f t="shared" si="319"/>
        <v>4.5205200437988964</v>
      </c>
      <c r="S770" s="6">
        <f t="shared" si="334"/>
        <v>31.920000000000009</v>
      </c>
      <c r="T770" s="6">
        <f t="shared" si="320"/>
        <v>14</v>
      </c>
      <c r="U770" s="4" t="str">
        <f t="shared" si="321"/>
        <v>HIGHER</v>
      </c>
      <c r="V770" s="8">
        <v>1306.25</v>
      </c>
      <c r="W770" s="9">
        <f t="shared" si="322"/>
        <v>-0.10052004379889468</v>
      </c>
      <c r="X770" s="6">
        <f t="shared" si="323"/>
        <v>59.998947665404771</v>
      </c>
      <c r="Y770" s="6">
        <f t="shared" si="324"/>
        <v>-0.84894766540477207</v>
      </c>
      <c r="Z770" s="6">
        <f t="shared" si="325"/>
        <v>0.74842762160587739</v>
      </c>
      <c r="AA770" s="5">
        <f t="shared" si="326"/>
        <v>12</v>
      </c>
      <c r="AB770" s="5">
        <f t="shared" si="327"/>
        <v>2021</v>
      </c>
      <c r="AC770" s="5">
        <f t="shared" si="337"/>
        <v>51</v>
      </c>
      <c r="AD770" s="6">
        <f t="shared" si="339"/>
        <v>33.96</v>
      </c>
      <c r="AF770" s="10">
        <v>101.81</v>
      </c>
      <c r="AG770" s="8">
        <f t="shared" si="328"/>
        <v>6032.2954456591651</v>
      </c>
      <c r="AL770" s="11">
        <f t="shared" si="315"/>
        <v>44546</v>
      </c>
      <c r="AM770" s="10">
        <v>1322.75</v>
      </c>
      <c r="AN770" s="6">
        <v>5.6883999999999997</v>
      </c>
      <c r="AO770" s="8">
        <f t="shared" si="329"/>
        <v>341.29801389988847</v>
      </c>
      <c r="AS770" s="14">
        <f t="shared" si="338"/>
        <v>0.26227167182662542</v>
      </c>
      <c r="AT770" s="10">
        <v>397</v>
      </c>
      <c r="AU770" s="6">
        <v>12.92</v>
      </c>
      <c r="AV770" s="6">
        <f t="shared" si="335"/>
        <v>3.3885500000000004</v>
      </c>
      <c r="AW770" s="6">
        <f t="shared" si="330"/>
        <v>4.7395489999999985</v>
      </c>
      <c r="AX770" s="6">
        <f t="shared" si="336"/>
        <v>1.3509989999999981</v>
      </c>
      <c r="AY770" s="12">
        <f t="shared" si="331"/>
        <v>0.47673945781020832</v>
      </c>
      <c r="BB770" s="13">
        <f t="shared" si="332"/>
        <v>1315.05583</v>
      </c>
    </row>
    <row r="771" spans="1:54" x14ac:dyDescent="0.25">
      <c r="A771" s="1">
        <v>44547</v>
      </c>
      <c r="B771" s="6">
        <v>71.88</v>
      </c>
      <c r="C771" s="6">
        <v>58.88</v>
      </c>
      <c r="D771" s="6">
        <v>58.38</v>
      </c>
      <c r="E771" s="6">
        <f t="shared" si="316"/>
        <v>59.060863165508195</v>
      </c>
      <c r="F771" s="6">
        <v>58.61549054667875</v>
      </c>
      <c r="G771" s="6">
        <v>85.88</v>
      </c>
      <c r="H771" s="6">
        <v>53.97</v>
      </c>
      <c r="I771" s="6">
        <v>62</v>
      </c>
      <c r="J771" s="6">
        <v>47.370674909670086</v>
      </c>
      <c r="K771" s="6">
        <f t="shared" si="317"/>
        <v>9.8799999999999955</v>
      </c>
      <c r="L771" s="7">
        <f t="shared" ref="L771:L834" si="340">IF(I771="","",IF(J771="","",I771-J771))</f>
        <v>14.629325090329914</v>
      </c>
      <c r="M771" s="6">
        <f t="shared" ref="M771:M834" si="341">B771-H771</f>
        <v>17.909999999999997</v>
      </c>
      <c r="N771" s="6">
        <f t="shared" ref="N771:N834" si="342">B771-C771</f>
        <v>12.999999999999993</v>
      </c>
      <c r="O771" s="6">
        <f t="shared" ref="O771:O834" si="343">C771-H771</f>
        <v>4.9100000000000037</v>
      </c>
      <c r="P771" s="6">
        <f t="shared" si="333"/>
        <v>4.4100000000000037</v>
      </c>
      <c r="Q771" s="6">
        <f t="shared" si="318"/>
        <v>5.0908631655081962</v>
      </c>
      <c r="R771" s="6">
        <f t="shared" si="319"/>
        <v>4.6454905466787508</v>
      </c>
      <c r="S771" s="6">
        <f t="shared" si="334"/>
        <v>31.909999999999997</v>
      </c>
      <c r="T771" s="6">
        <f t="shared" si="320"/>
        <v>14</v>
      </c>
      <c r="U771" s="4" t="str">
        <f t="shared" si="321"/>
        <v>HIGHER</v>
      </c>
      <c r="V771" s="8">
        <v>1292.25</v>
      </c>
      <c r="W771" s="9">
        <f t="shared" si="322"/>
        <v>-0.23549054667874714</v>
      </c>
      <c r="X771" s="6">
        <f t="shared" si="323"/>
        <v>59.114442294416001</v>
      </c>
      <c r="Y771" s="6">
        <f t="shared" si="324"/>
        <v>-0.73444229441599873</v>
      </c>
      <c r="Z771" s="6">
        <f t="shared" si="325"/>
        <v>0.49895174773725159</v>
      </c>
      <c r="AA771" s="5">
        <f t="shared" si="326"/>
        <v>12</v>
      </c>
      <c r="AB771" s="5">
        <f t="shared" si="327"/>
        <v>2021</v>
      </c>
      <c r="AC771" s="5">
        <f t="shared" si="337"/>
        <v>51</v>
      </c>
      <c r="AD771" s="6">
        <f t="shared" si="339"/>
        <v>33.949999999999996</v>
      </c>
      <c r="AF771" s="10">
        <v>101.86</v>
      </c>
      <c r="AG771" s="8">
        <f t="shared" si="328"/>
        <v>5970.5738670846977</v>
      </c>
      <c r="AL771" s="11">
        <f t="shared" ref="AL771:AL834" si="344">A771</f>
        <v>44547</v>
      </c>
      <c r="AM771" s="10">
        <v>1303.25</v>
      </c>
      <c r="AN771" s="6">
        <v>5.6959</v>
      </c>
      <c r="AO771" s="8">
        <f t="shared" si="329"/>
        <v>336.70995186476415</v>
      </c>
      <c r="AS771" s="14">
        <f t="shared" si="338"/>
        <v>0.26203538461538456</v>
      </c>
      <c r="AT771" s="10">
        <v>405</v>
      </c>
      <c r="AU771" s="6">
        <v>13</v>
      </c>
      <c r="AV771" s="6">
        <f t="shared" si="335"/>
        <v>3.4064599999999992</v>
      </c>
      <c r="AW771" s="6">
        <f t="shared" si="330"/>
        <v>4.7592607999999998</v>
      </c>
      <c r="AX771" s="6">
        <f t="shared" si="336"/>
        <v>1.3528008000000007</v>
      </c>
      <c r="AY771" s="12">
        <f t="shared" si="331"/>
        <v>0.46911051537696918</v>
      </c>
      <c r="BB771" s="13">
        <f t="shared" si="332"/>
        <v>1298.080256</v>
      </c>
    </row>
    <row r="772" spans="1:54" x14ac:dyDescent="0.25">
      <c r="A772" s="1">
        <v>44550</v>
      </c>
      <c r="B772" s="6">
        <v>70.94</v>
      </c>
      <c r="C772" s="6">
        <v>57.94</v>
      </c>
      <c r="D772" s="6">
        <v>57.44</v>
      </c>
      <c r="E772" s="6">
        <f t="shared" ref="E772:E835" si="345">IF(AM772="","",AM772/2206.622)*100</f>
        <v>57.588023685071576</v>
      </c>
      <c r="F772" s="6">
        <v>57.742324988138563</v>
      </c>
      <c r="G772" s="6">
        <v>84.94</v>
      </c>
      <c r="H772" s="6">
        <v>53.01</v>
      </c>
      <c r="I772" s="6">
        <v>59.75</v>
      </c>
      <c r="J772" s="6">
        <v>46.110763992071128</v>
      </c>
      <c r="K772" s="6">
        <f t="shared" ref="K772:K835" si="346">B772-I772</f>
        <v>11.189999999999998</v>
      </c>
      <c r="L772" s="7">
        <f t="shared" si="340"/>
        <v>13.639236007928872</v>
      </c>
      <c r="M772" s="6">
        <f t="shared" si="341"/>
        <v>17.93</v>
      </c>
      <c r="N772" s="6">
        <f t="shared" si="342"/>
        <v>13</v>
      </c>
      <c r="O772" s="6">
        <f t="shared" si="343"/>
        <v>4.93</v>
      </c>
      <c r="P772" s="6">
        <f t="shared" si="333"/>
        <v>4.43</v>
      </c>
      <c r="Q772" s="6">
        <f t="shared" ref="Q772:Q835" si="347">IF(E772="","",E772-H772)</f>
        <v>4.5780236850715781</v>
      </c>
      <c r="R772" s="6">
        <f t="shared" ref="R772:R835" si="348">IF(F772="","",F772-H772)</f>
        <v>4.7323249881385649</v>
      </c>
      <c r="S772" s="6">
        <f t="shared" si="334"/>
        <v>31.93</v>
      </c>
      <c r="T772" s="6">
        <f t="shared" ref="T772:T835" si="349">G772-B772</f>
        <v>14</v>
      </c>
      <c r="U772" s="4" t="str">
        <f t="shared" ref="U772:U835" si="350">IF(P772=N772,"EQUAL",IF(N772&lt;P772,"LOWER","HIGHER"))</f>
        <v>HIGHER</v>
      </c>
      <c r="V772" s="8">
        <v>1273</v>
      </c>
      <c r="W772" s="9">
        <f t="shared" ref="W772:W835" si="351">IF(V772="","",IF(D772="","",D772-F772))</f>
        <v>-0.30232498813856523</v>
      </c>
      <c r="X772" s="6">
        <f t="shared" ref="X772:X835" si="352">IF(AM772="","",AM772/22.04622)</f>
        <v>57.640266676101383</v>
      </c>
      <c r="Y772" s="6">
        <f t="shared" ref="Y772:Y835" si="353">IF(X772="","",IF(D772="","",D772-X772))</f>
        <v>-0.2002666761013856</v>
      </c>
      <c r="Z772" s="6">
        <f t="shared" ref="Z772:Z835" si="354">IF(X772="","",IF(F772="","",X772-F772))</f>
        <v>-0.10205831203717963</v>
      </c>
      <c r="AA772" s="5">
        <f t="shared" ref="AA772:AA835" si="355">MONTH(A772)</f>
        <v>12</v>
      </c>
      <c r="AB772" s="5">
        <f t="shared" ref="AB772:AB835" si="356">YEAR(A772)</f>
        <v>2021</v>
      </c>
      <c r="AC772" s="5">
        <f t="shared" si="337"/>
        <v>52</v>
      </c>
      <c r="AD772" s="6">
        <f t="shared" si="339"/>
        <v>34.28</v>
      </c>
      <c r="AF772" s="10">
        <v>102.12</v>
      </c>
      <c r="AG772" s="8">
        <f t="shared" ref="AG772:AG835" si="357">IF(V772="","",V772*AF772/2204.622*100)</f>
        <v>5896.6462277887103</v>
      </c>
      <c r="AL772" s="11">
        <f t="shared" si="344"/>
        <v>44550</v>
      </c>
      <c r="AM772" s="10">
        <v>1270.75</v>
      </c>
      <c r="AN772" s="6">
        <v>5.742</v>
      </c>
      <c r="AO772" s="8">
        <f t="shared" ref="AO772:AO835" si="358">IF(AM772="","",AM772*AN772/2204.622*100)</f>
        <v>330.97041125417422</v>
      </c>
      <c r="AS772" s="14">
        <f t="shared" si="338"/>
        <v>0.25764957918898246</v>
      </c>
      <c r="AT772" s="10">
        <v>411</v>
      </c>
      <c r="AU772" s="6">
        <v>13.07</v>
      </c>
      <c r="AV772" s="6">
        <f t="shared" si="335"/>
        <v>3.3674800000000005</v>
      </c>
      <c r="AW772" s="6">
        <f t="shared" ref="AW772:AW835" si="359">(((B772/100*11.7*0.98)+(AT772/2000*47))-(AU772))</f>
        <v>4.7224803999999985</v>
      </c>
      <c r="AX772" s="6">
        <f t="shared" si="336"/>
        <v>1.355000399999998</v>
      </c>
      <c r="AY772" s="12">
        <f t="shared" ref="AY772:AY835" si="360">(B772*11.7/100)/((AT772/2000*47)+(B772*11.7/100))</f>
        <v>0.4621760861721036</v>
      </c>
      <c r="BB772" s="13">
        <f t="shared" ref="BB772:BB835" si="361">C772*22.0462</f>
        <v>1277.356828</v>
      </c>
    </row>
    <row r="773" spans="1:54" x14ac:dyDescent="0.25">
      <c r="A773" s="1">
        <v>44551</v>
      </c>
      <c r="B773" s="6">
        <v>71.900000000000006</v>
      </c>
      <c r="C773" s="6">
        <v>58.9</v>
      </c>
      <c r="D773" s="6">
        <v>58.4</v>
      </c>
      <c r="E773" s="6">
        <f t="shared" si="345"/>
        <v>58.6303408558421</v>
      </c>
      <c r="F773" s="6">
        <v>58.082519361595772</v>
      </c>
      <c r="G773" s="6">
        <v>85.9</v>
      </c>
      <c r="H773" s="6">
        <v>53.94</v>
      </c>
      <c r="I773" s="6">
        <v>61.25</v>
      </c>
      <c r="J773" s="6">
        <v>47.332328642015355</v>
      </c>
      <c r="K773" s="6">
        <f t="shared" si="346"/>
        <v>10.650000000000006</v>
      </c>
      <c r="L773" s="7">
        <f t="shared" si="340"/>
        <v>13.917671357984645</v>
      </c>
      <c r="M773" s="6">
        <f t="shared" si="341"/>
        <v>17.960000000000008</v>
      </c>
      <c r="N773" s="6">
        <f t="shared" si="342"/>
        <v>13.000000000000007</v>
      </c>
      <c r="O773" s="6">
        <f t="shared" si="343"/>
        <v>4.9600000000000009</v>
      </c>
      <c r="P773" s="6">
        <f t="shared" si="333"/>
        <v>4.4600000000000009</v>
      </c>
      <c r="Q773" s="6">
        <f t="shared" si="347"/>
        <v>4.690340855842102</v>
      </c>
      <c r="R773" s="6">
        <f t="shared" si="348"/>
        <v>4.1425193615957738</v>
      </c>
      <c r="S773" s="6">
        <f t="shared" si="334"/>
        <v>31.960000000000008</v>
      </c>
      <c r="T773" s="6">
        <f t="shared" si="349"/>
        <v>14</v>
      </c>
      <c r="U773" s="4" t="str">
        <f t="shared" si="350"/>
        <v>HIGHER</v>
      </c>
      <c r="V773" s="8">
        <v>1280.5</v>
      </c>
      <c r="W773" s="9">
        <f t="shared" si="351"/>
        <v>0.31748063840422702</v>
      </c>
      <c r="X773" s="6">
        <f t="shared" si="352"/>
        <v>58.683529421370189</v>
      </c>
      <c r="Y773" s="6">
        <f t="shared" si="353"/>
        <v>-0.28352942137018999</v>
      </c>
      <c r="Z773" s="6">
        <f t="shared" si="354"/>
        <v>0.60101005977441702</v>
      </c>
      <c r="AA773" s="5">
        <f t="shared" si="355"/>
        <v>12</v>
      </c>
      <c r="AB773" s="5">
        <f t="shared" si="356"/>
        <v>2021</v>
      </c>
      <c r="AC773" s="5">
        <f t="shared" si="337"/>
        <v>52</v>
      </c>
      <c r="AD773" s="6">
        <f t="shared" si="339"/>
        <v>34.636666666666663</v>
      </c>
      <c r="AF773" s="10">
        <v>102.12</v>
      </c>
      <c r="AG773" s="8">
        <f t="shared" si="357"/>
        <v>5931.3868772061614</v>
      </c>
      <c r="AL773" s="11">
        <f t="shared" si="344"/>
        <v>44551</v>
      </c>
      <c r="AM773" s="10">
        <v>1293.75</v>
      </c>
      <c r="AN773" s="6">
        <v>5.7450999999999999</v>
      </c>
      <c r="AO773" s="8">
        <f t="shared" si="358"/>
        <v>337.14274487871393</v>
      </c>
      <c r="AS773" s="14">
        <f t="shared" si="338"/>
        <v>0.26513983371126226</v>
      </c>
      <c r="AT773" s="10">
        <v>419</v>
      </c>
      <c r="AU773" s="6">
        <v>13.23</v>
      </c>
      <c r="AV773" s="6">
        <f t="shared" si="335"/>
        <v>3.5077999999999996</v>
      </c>
      <c r="AW773" s="6">
        <f t="shared" si="359"/>
        <v>4.8605539999999969</v>
      </c>
      <c r="AX773" s="6">
        <f t="shared" si="336"/>
        <v>1.3527539999999973</v>
      </c>
      <c r="AY773" s="12">
        <f t="shared" si="360"/>
        <v>0.46072578701776679</v>
      </c>
      <c r="BB773" s="13">
        <f t="shared" si="361"/>
        <v>1298.52118</v>
      </c>
    </row>
    <row r="774" spans="1:54" x14ac:dyDescent="0.25">
      <c r="A774" s="1">
        <v>44552</v>
      </c>
      <c r="B774" s="6">
        <v>72.83</v>
      </c>
      <c r="C774" s="6">
        <v>59.83</v>
      </c>
      <c r="D774" s="6">
        <v>58.83</v>
      </c>
      <c r="E774" s="6">
        <f t="shared" si="345"/>
        <v>59.060863165508195</v>
      </c>
      <c r="F774" s="6">
        <v>58.61549054667875</v>
      </c>
      <c r="G774" s="6">
        <v>86.83</v>
      </c>
      <c r="H774" s="6">
        <v>54.84</v>
      </c>
      <c r="I774" s="6">
        <v>61.25</v>
      </c>
      <c r="J774" s="6">
        <v>47.96536053746285</v>
      </c>
      <c r="K774" s="6">
        <f t="shared" si="346"/>
        <v>11.579999999999998</v>
      </c>
      <c r="L774" s="7">
        <f t="shared" si="340"/>
        <v>13.28463946253715</v>
      </c>
      <c r="M774" s="6">
        <f t="shared" si="341"/>
        <v>17.989999999999995</v>
      </c>
      <c r="N774" s="6">
        <f t="shared" si="342"/>
        <v>13</v>
      </c>
      <c r="O774" s="6">
        <f t="shared" si="343"/>
        <v>4.9899999999999949</v>
      </c>
      <c r="P774" s="6">
        <f t="shared" si="333"/>
        <v>3.9899999999999949</v>
      </c>
      <c r="Q774" s="6">
        <f t="shared" si="347"/>
        <v>4.2208631655081916</v>
      </c>
      <c r="R774" s="6">
        <f t="shared" si="348"/>
        <v>3.7754905466787463</v>
      </c>
      <c r="S774" s="6">
        <f t="shared" si="334"/>
        <v>31.989999999999995</v>
      </c>
      <c r="T774" s="6">
        <f t="shared" si="349"/>
        <v>14</v>
      </c>
      <c r="U774" s="4" t="str">
        <f t="shared" si="350"/>
        <v>HIGHER</v>
      </c>
      <c r="V774" s="8">
        <v>1292.25</v>
      </c>
      <c r="W774" s="9">
        <f t="shared" si="351"/>
        <v>0.2145094533212486</v>
      </c>
      <c r="X774" s="6">
        <f t="shared" si="352"/>
        <v>59.114442294416001</v>
      </c>
      <c r="Y774" s="6">
        <f t="shared" si="353"/>
        <v>-0.28444229441600299</v>
      </c>
      <c r="Z774" s="6">
        <f t="shared" si="354"/>
        <v>0.49895174773725159</v>
      </c>
      <c r="AA774" s="5">
        <f t="shared" si="355"/>
        <v>12</v>
      </c>
      <c r="AB774" s="5">
        <f t="shared" si="356"/>
        <v>2021</v>
      </c>
      <c r="AC774" s="5">
        <f t="shared" si="337"/>
        <v>52</v>
      </c>
      <c r="AD774" s="6">
        <f t="shared" si="339"/>
        <v>34.693333333333335</v>
      </c>
      <c r="AF774" s="10">
        <v>102.27</v>
      </c>
      <c r="AG774" s="8">
        <f t="shared" si="357"/>
        <v>5994.6062182088363</v>
      </c>
      <c r="AL774" s="11">
        <f t="shared" si="344"/>
        <v>44552</v>
      </c>
      <c r="AM774" s="10">
        <v>1303.25</v>
      </c>
      <c r="AN774" s="6">
        <v>5.6539999999999999</v>
      </c>
      <c r="AO774" s="8">
        <f t="shared" si="358"/>
        <v>334.23305673262809</v>
      </c>
      <c r="AS774" s="14">
        <f t="shared" si="338"/>
        <v>0.26920461309523808</v>
      </c>
      <c r="AT774" s="10">
        <v>428</v>
      </c>
      <c r="AU774" s="6">
        <v>13.44</v>
      </c>
      <c r="AV774" s="6">
        <f t="shared" si="335"/>
        <v>3.6181099999999997</v>
      </c>
      <c r="AW774" s="6">
        <f t="shared" si="359"/>
        <v>4.9686877999999961</v>
      </c>
      <c r="AX774" s="6">
        <f t="shared" si="336"/>
        <v>1.3505777999999964</v>
      </c>
      <c r="AY774" s="12">
        <f t="shared" si="360"/>
        <v>0.45863929972964251</v>
      </c>
      <c r="BB774" s="13">
        <f t="shared" si="361"/>
        <v>1319.024146</v>
      </c>
    </row>
    <row r="775" spans="1:54" x14ac:dyDescent="0.25">
      <c r="A775" s="1">
        <v>44553</v>
      </c>
      <c r="B775" s="6">
        <v>73.44</v>
      </c>
      <c r="C775" s="6">
        <v>60.44</v>
      </c>
      <c r="D775" s="6">
        <v>59.44</v>
      </c>
      <c r="E775" s="6">
        <f t="shared" si="345"/>
        <v>59.264794785876326</v>
      </c>
      <c r="F775" s="6">
        <v>59.37525798073321</v>
      </c>
      <c r="G775" s="6">
        <v>87.44</v>
      </c>
      <c r="H775" s="6">
        <v>55.42</v>
      </c>
      <c r="I775" s="6">
        <v>61.75</v>
      </c>
      <c r="J775" s="6">
        <v>48.363030509592186</v>
      </c>
      <c r="K775" s="6">
        <f t="shared" si="346"/>
        <v>11.689999999999998</v>
      </c>
      <c r="L775" s="7">
        <f t="shared" si="340"/>
        <v>13.386969490407814</v>
      </c>
      <c r="M775" s="6">
        <f t="shared" si="341"/>
        <v>18.019999999999996</v>
      </c>
      <c r="N775" s="6">
        <f t="shared" si="342"/>
        <v>13</v>
      </c>
      <c r="O775" s="6">
        <f t="shared" si="343"/>
        <v>5.019999999999996</v>
      </c>
      <c r="P775" s="6">
        <f t="shared" si="333"/>
        <v>4.019999999999996</v>
      </c>
      <c r="Q775" s="6">
        <f t="shared" si="347"/>
        <v>3.8447947858763243</v>
      </c>
      <c r="R775" s="6">
        <f t="shared" si="348"/>
        <v>3.955257980733208</v>
      </c>
      <c r="S775" s="6">
        <f t="shared" si="334"/>
        <v>32.019999999999996</v>
      </c>
      <c r="T775" s="6">
        <f t="shared" si="349"/>
        <v>14</v>
      </c>
      <c r="U775" s="4" t="str">
        <f t="shared" si="350"/>
        <v>HIGHER</v>
      </c>
      <c r="V775" s="8">
        <v>1309</v>
      </c>
      <c r="W775" s="9">
        <f t="shared" si="351"/>
        <v>6.474201926678802E-2</v>
      </c>
      <c r="X775" s="6">
        <f t="shared" si="352"/>
        <v>59.318558918490332</v>
      </c>
      <c r="Y775" s="6">
        <f t="shared" si="353"/>
        <v>0.12144108150966559</v>
      </c>
      <c r="Z775" s="6">
        <f t="shared" si="354"/>
        <v>-5.6699062242877574E-2</v>
      </c>
      <c r="AA775" s="5">
        <f t="shared" si="355"/>
        <v>12</v>
      </c>
      <c r="AB775" s="5">
        <f t="shared" si="356"/>
        <v>2021</v>
      </c>
      <c r="AC775" s="5">
        <f t="shared" si="337"/>
        <v>52</v>
      </c>
      <c r="AD775" s="6">
        <f t="shared" si="339"/>
        <v>34.906666666666666</v>
      </c>
      <c r="AF775" s="10">
        <v>102.21</v>
      </c>
      <c r="AG775" s="8">
        <f t="shared" si="357"/>
        <v>6068.7451182107407</v>
      </c>
      <c r="AL775" s="11">
        <f t="shared" si="344"/>
        <v>44553</v>
      </c>
      <c r="AM775" s="10">
        <v>1307.75</v>
      </c>
      <c r="AN775" s="6">
        <v>5.6749000000000001</v>
      </c>
      <c r="AO775" s="8">
        <f t="shared" si="358"/>
        <v>336.6268900065408</v>
      </c>
      <c r="AS775" s="14">
        <f t="shared" si="338"/>
        <v>0.27691017074981433</v>
      </c>
      <c r="AT775" s="10">
        <v>431</v>
      </c>
      <c r="AU775" s="6">
        <v>13.47</v>
      </c>
      <c r="AV775" s="6">
        <f t="shared" si="335"/>
        <v>3.7299799999999994</v>
      </c>
      <c r="AW775" s="6">
        <f t="shared" si="359"/>
        <v>5.0791303999999986</v>
      </c>
      <c r="AX775" s="6">
        <f t="shared" si="336"/>
        <v>1.3491503999999992</v>
      </c>
      <c r="AY775" s="12">
        <f t="shared" si="360"/>
        <v>0.45897597241170063</v>
      </c>
      <c r="BB775" s="13">
        <f t="shared" si="361"/>
        <v>1332.4723279999998</v>
      </c>
    </row>
    <row r="776" spans="1:54" x14ac:dyDescent="0.25">
      <c r="A776" s="1">
        <v>44557</v>
      </c>
      <c r="B776" s="6">
        <v>74.72</v>
      </c>
      <c r="C776" s="6">
        <v>61.72</v>
      </c>
      <c r="D776" s="6">
        <v>60.72</v>
      </c>
      <c r="E776" s="6" t="e">
        <f t="shared" si="345"/>
        <v>#VALUE!</v>
      </c>
      <c r="F776" s="6" t="s">
        <v>43</v>
      </c>
      <c r="G776" s="6">
        <v>88.72</v>
      </c>
      <c r="H776" s="6">
        <v>56.85</v>
      </c>
      <c r="I776" s="6">
        <v>63.25</v>
      </c>
      <c r="J776" s="6">
        <v>49.937485482693994</v>
      </c>
      <c r="K776" s="6">
        <f t="shared" si="346"/>
        <v>11.469999999999999</v>
      </c>
      <c r="L776" s="7">
        <f t="shared" si="340"/>
        <v>13.312514517306006</v>
      </c>
      <c r="M776" s="6">
        <f t="shared" si="341"/>
        <v>17.869999999999997</v>
      </c>
      <c r="N776" s="6">
        <f t="shared" si="342"/>
        <v>13</v>
      </c>
      <c r="O776" s="6">
        <f t="shared" si="343"/>
        <v>4.8699999999999974</v>
      </c>
      <c r="P776" s="6">
        <f t="shared" si="333"/>
        <v>3.8699999999999974</v>
      </c>
      <c r="Q776" s="6" t="e">
        <f t="shared" si="347"/>
        <v>#VALUE!</v>
      </c>
      <c r="R776" s="6" t="str">
        <f t="shared" si="348"/>
        <v/>
      </c>
      <c r="S776" s="6">
        <f t="shared" si="334"/>
        <v>31.869999999999997</v>
      </c>
      <c r="T776" s="6">
        <f t="shared" si="349"/>
        <v>14</v>
      </c>
      <c r="U776" s="4" t="str">
        <f t="shared" si="350"/>
        <v>HIGHER</v>
      </c>
      <c r="W776" s="9"/>
      <c r="X776" s="6" t="str">
        <f t="shared" si="352"/>
        <v/>
      </c>
      <c r="Y776" s="6" t="str">
        <f t="shared" si="353"/>
        <v/>
      </c>
      <c r="Z776" s="6" t="str">
        <f t="shared" si="354"/>
        <v/>
      </c>
      <c r="AA776" s="5">
        <f>MONTH(A776)</f>
        <v>12</v>
      </c>
      <c r="AB776" s="5">
        <f>YEAR(A776)</f>
        <v>2021</v>
      </c>
      <c r="AC776" s="5">
        <f>WEEKNUM(A776)</f>
        <v>53</v>
      </c>
      <c r="AD776" s="6">
        <f t="shared" si="339"/>
        <v>35.156666666666666</v>
      </c>
      <c r="AF776" s="10">
        <v>102.54</v>
      </c>
      <c r="AG776" s="8" t="str">
        <f t="shared" si="357"/>
        <v/>
      </c>
      <c r="AL776" s="11">
        <f t="shared" si="344"/>
        <v>44557</v>
      </c>
      <c r="AM776" s="10"/>
      <c r="AN776" s="6">
        <v>5.6249000000000002</v>
      </c>
      <c r="AO776" s="8" t="str">
        <f t="shared" si="358"/>
        <v/>
      </c>
      <c r="AS776" s="14">
        <f t="shared" si="338"/>
        <v>0.25336780772032036</v>
      </c>
      <c r="AT776" s="10">
        <v>425</v>
      </c>
      <c r="AU776" s="6">
        <v>13.73</v>
      </c>
      <c r="AV776" s="6">
        <f t="shared" si="335"/>
        <v>3.4787399999999984</v>
      </c>
      <c r="AW776" s="6">
        <f t="shared" si="359"/>
        <v>4.8248951999999967</v>
      </c>
      <c r="AX776" s="6">
        <f t="shared" si="336"/>
        <v>1.3461551999999983</v>
      </c>
      <c r="AY776" s="12">
        <f t="shared" si="360"/>
        <v>0.46675714665553281</v>
      </c>
      <c r="BB776" s="13">
        <f t="shared" si="361"/>
        <v>1360.691464</v>
      </c>
    </row>
    <row r="777" spans="1:54" x14ac:dyDescent="0.25">
      <c r="A777" s="1">
        <v>44558</v>
      </c>
      <c r="B777" s="6">
        <v>74.05</v>
      </c>
      <c r="C777" s="6">
        <v>61.55</v>
      </c>
      <c r="D777" s="6">
        <v>60.55</v>
      </c>
      <c r="E777" s="6" t="e">
        <f t="shared" si="345"/>
        <v>#VALUE!</v>
      </c>
      <c r="F777" s="6" t="s">
        <v>43</v>
      </c>
      <c r="G777" s="6">
        <v>88.55</v>
      </c>
      <c r="H777" s="6">
        <v>56.67</v>
      </c>
      <c r="I777" s="6">
        <v>65</v>
      </c>
      <c r="J777" s="6">
        <v>51.758502577289079</v>
      </c>
      <c r="K777" s="6">
        <f t="shared" si="346"/>
        <v>9.0499999999999972</v>
      </c>
      <c r="L777" s="7">
        <f t="shared" si="340"/>
        <v>13.241497422710921</v>
      </c>
      <c r="M777" s="6">
        <f t="shared" si="341"/>
        <v>17.379999999999995</v>
      </c>
      <c r="N777" s="6">
        <f t="shared" si="342"/>
        <v>12.5</v>
      </c>
      <c r="O777" s="6">
        <f t="shared" si="343"/>
        <v>4.8799999999999955</v>
      </c>
      <c r="P777" s="6">
        <f t="shared" si="333"/>
        <v>3.8799999999999955</v>
      </c>
      <c r="Q777" s="6" t="e">
        <f t="shared" si="347"/>
        <v>#VALUE!</v>
      </c>
      <c r="R777" s="6" t="str">
        <f t="shared" si="348"/>
        <v/>
      </c>
      <c r="S777" s="6">
        <f t="shared" si="334"/>
        <v>31.879999999999995</v>
      </c>
      <c r="T777" s="6">
        <f t="shared" si="349"/>
        <v>14.5</v>
      </c>
      <c r="U777" s="4" t="str">
        <f t="shared" si="350"/>
        <v>HIGHER</v>
      </c>
      <c r="W777" s="9"/>
      <c r="X777" s="6" t="str">
        <f t="shared" si="352"/>
        <v/>
      </c>
      <c r="Y777" s="6" t="str">
        <f t="shared" si="353"/>
        <v/>
      </c>
      <c r="Z777" s="6" t="str">
        <f t="shared" si="354"/>
        <v/>
      </c>
      <c r="AA777" s="5">
        <f>MONTH(A777)</f>
        <v>12</v>
      </c>
      <c r="AB777" s="5">
        <f>YEAR(A777)</f>
        <v>2021</v>
      </c>
      <c r="AC777" s="5">
        <f>WEEKNUM(A777)</f>
        <v>53</v>
      </c>
      <c r="AD777" s="6">
        <f t="shared" si="339"/>
        <v>34.963333333333331</v>
      </c>
      <c r="AF777" s="10">
        <v>102.6</v>
      </c>
      <c r="AG777" s="8" t="str">
        <f t="shared" si="357"/>
        <v/>
      </c>
      <c r="AL777" s="11">
        <f t="shared" si="344"/>
        <v>44558</v>
      </c>
      <c r="AM777" s="10"/>
      <c r="AN777" s="6">
        <v>5.6283000000000003</v>
      </c>
      <c r="AO777" s="8" t="str">
        <f t="shared" si="358"/>
        <v/>
      </c>
      <c r="AS777" s="14">
        <f t="shared" si="338"/>
        <v>0.25729364499634755</v>
      </c>
      <c r="AT777" s="10">
        <v>426</v>
      </c>
      <c r="AU777" s="6">
        <v>13.69</v>
      </c>
      <c r="AV777" s="6">
        <f t="shared" si="335"/>
        <v>3.5223499999999976</v>
      </c>
      <c r="AW777" s="6">
        <f t="shared" si="359"/>
        <v>4.8115729999999974</v>
      </c>
      <c r="AX777" s="6">
        <f t="shared" si="336"/>
        <v>1.2892229999999998</v>
      </c>
      <c r="AY777" s="12">
        <f t="shared" si="360"/>
        <v>0.46393143720029872</v>
      </c>
      <c r="BB777" s="13">
        <f t="shared" si="361"/>
        <v>1356.9436099999998</v>
      </c>
    </row>
    <row r="778" spans="1:54" x14ac:dyDescent="0.25">
      <c r="A778" s="1">
        <v>44559</v>
      </c>
      <c r="B778" s="6">
        <v>73.7</v>
      </c>
      <c r="C778" s="6">
        <v>61.7</v>
      </c>
      <c r="D778" s="6">
        <v>60.7</v>
      </c>
      <c r="E778" s="6" t="e">
        <f t="shared" si="345"/>
        <v>#VALUE!</v>
      </c>
      <c r="F778" s="6" t="s">
        <v>43</v>
      </c>
      <c r="G778" s="6">
        <v>88.7</v>
      </c>
      <c r="H778" s="6">
        <v>56.91</v>
      </c>
      <c r="I778" s="6">
        <v>65</v>
      </c>
      <c r="J778" s="6">
        <v>50.958621300003131</v>
      </c>
      <c r="K778" s="6">
        <f t="shared" si="346"/>
        <v>8.7000000000000028</v>
      </c>
      <c r="L778" s="7">
        <f t="shared" si="340"/>
        <v>14.041378699996869</v>
      </c>
      <c r="M778" s="6">
        <f t="shared" si="341"/>
        <v>16.790000000000006</v>
      </c>
      <c r="N778" s="6">
        <f t="shared" si="342"/>
        <v>12</v>
      </c>
      <c r="O778" s="6">
        <f t="shared" si="343"/>
        <v>4.7900000000000063</v>
      </c>
      <c r="P778" s="6">
        <f t="shared" si="333"/>
        <v>3.7900000000000063</v>
      </c>
      <c r="Q778" s="6" t="e">
        <f t="shared" si="347"/>
        <v>#VALUE!</v>
      </c>
      <c r="R778" s="6" t="str">
        <f t="shared" si="348"/>
        <v/>
      </c>
      <c r="S778" s="6">
        <f t="shared" si="334"/>
        <v>31.790000000000006</v>
      </c>
      <c r="T778" s="6">
        <f t="shared" si="349"/>
        <v>15</v>
      </c>
      <c r="U778" s="4" t="str">
        <f t="shared" si="350"/>
        <v>HIGHER</v>
      </c>
      <c r="W778" s="9"/>
      <c r="X778" s="6" t="str">
        <f t="shared" si="352"/>
        <v/>
      </c>
      <c r="Y778" s="6" t="str">
        <f t="shared" si="353"/>
        <v/>
      </c>
      <c r="Z778" s="6" t="str">
        <f t="shared" si="354"/>
        <v/>
      </c>
      <c r="AA778" s="5">
        <f>MONTH(A778)</f>
        <v>12</v>
      </c>
      <c r="AB778" s="5">
        <f>YEAR(A778)</f>
        <v>2021</v>
      </c>
      <c r="AC778" s="5">
        <f>WEEKNUM(A778)</f>
        <v>53</v>
      </c>
      <c r="AD778" s="6">
        <f t="shared" si="339"/>
        <v>35.19</v>
      </c>
      <c r="AF778" s="10">
        <v>102.63</v>
      </c>
      <c r="AG778" s="8" t="str">
        <f t="shared" si="357"/>
        <v/>
      </c>
      <c r="AL778" s="11">
        <f t="shared" si="344"/>
        <v>44559</v>
      </c>
      <c r="AM778" s="10"/>
      <c r="AN778" s="6">
        <v>5.7031999999999998</v>
      </c>
      <c r="AO778" s="8" t="str">
        <f t="shared" si="358"/>
        <v/>
      </c>
      <c r="AS778" s="14">
        <f t="shared" si="338"/>
        <v>0.25869787856620324</v>
      </c>
      <c r="AT778" s="10">
        <v>425</v>
      </c>
      <c r="AU778" s="6">
        <v>13.67</v>
      </c>
      <c r="AV778" s="6">
        <f t="shared" si="335"/>
        <v>3.5363999999999987</v>
      </c>
      <c r="AW778" s="6">
        <f t="shared" si="359"/>
        <v>4.7679419999999997</v>
      </c>
      <c r="AX778" s="6">
        <f t="shared" si="336"/>
        <v>1.231542000000001</v>
      </c>
      <c r="AY778" s="12">
        <f t="shared" si="360"/>
        <v>0.46333770364957227</v>
      </c>
      <c r="BB778" s="13">
        <f t="shared" si="361"/>
        <v>1360.25054</v>
      </c>
    </row>
    <row r="779" spans="1:54" x14ac:dyDescent="0.25">
      <c r="A779" s="1">
        <v>44560</v>
      </c>
      <c r="B779" s="6">
        <v>72.849999999999994</v>
      </c>
      <c r="C779" s="6">
        <v>60.85</v>
      </c>
      <c r="D779" s="6">
        <v>59.85</v>
      </c>
      <c r="E779" s="6" t="e">
        <f t="shared" si="345"/>
        <v>#VALUE!</v>
      </c>
      <c r="F779" s="6" t="s">
        <v>43</v>
      </c>
      <c r="G779" s="6">
        <v>87.85</v>
      </c>
      <c r="H779" s="6">
        <v>56.08</v>
      </c>
      <c r="I779" s="6">
        <v>62</v>
      </c>
      <c r="J779" s="6">
        <v>50.943598152204316</v>
      </c>
      <c r="K779" s="6">
        <f t="shared" si="346"/>
        <v>10.849999999999994</v>
      </c>
      <c r="L779" s="7">
        <f t="shared" si="340"/>
        <v>11.056401847795684</v>
      </c>
      <c r="M779" s="6">
        <f t="shared" si="341"/>
        <v>16.769999999999996</v>
      </c>
      <c r="N779" s="6">
        <f t="shared" si="342"/>
        <v>11.999999999999993</v>
      </c>
      <c r="O779" s="6">
        <f t="shared" si="343"/>
        <v>4.7700000000000031</v>
      </c>
      <c r="P779" s="6">
        <f t="shared" si="333"/>
        <v>3.7700000000000031</v>
      </c>
      <c r="Q779" s="6" t="e">
        <f t="shared" si="347"/>
        <v>#VALUE!</v>
      </c>
      <c r="R779" s="6" t="str">
        <f t="shared" si="348"/>
        <v/>
      </c>
      <c r="S779" s="6">
        <f t="shared" si="334"/>
        <v>31.769999999999996</v>
      </c>
      <c r="T779" s="6">
        <f t="shared" si="349"/>
        <v>15</v>
      </c>
      <c r="U779" s="4" t="str">
        <f t="shared" si="350"/>
        <v>HIGHER</v>
      </c>
      <c r="W779" s="9"/>
      <c r="X779" s="6" t="str">
        <f t="shared" si="352"/>
        <v/>
      </c>
      <c r="Y779" s="6" t="str">
        <f t="shared" si="353"/>
        <v/>
      </c>
      <c r="Z779" s="6" t="str">
        <f t="shared" si="354"/>
        <v/>
      </c>
      <c r="AA779" s="5">
        <f>MONTH(A779)</f>
        <v>12</v>
      </c>
      <c r="AB779" s="5">
        <f>YEAR(A779)</f>
        <v>2021</v>
      </c>
      <c r="AC779" s="5">
        <f>WEEKNUM(A779)</f>
        <v>53</v>
      </c>
      <c r="AD779" s="6">
        <f t="shared" si="339"/>
        <v>35.096666666666664</v>
      </c>
      <c r="AF779" s="10">
        <v>102.68</v>
      </c>
      <c r="AG779" s="8" t="str">
        <f t="shared" si="357"/>
        <v/>
      </c>
      <c r="AL779" s="11">
        <f t="shared" si="344"/>
        <v>44560</v>
      </c>
      <c r="AM779" s="10"/>
      <c r="AN779" s="6">
        <v>5.5709999999999997</v>
      </c>
      <c r="AO779" s="8" t="str">
        <f t="shared" si="358"/>
        <v/>
      </c>
      <c r="AS779" s="14">
        <f t="shared" si="338"/>
        <v>0.27678998505231678</v>
      </c>
      <c r="AT779" s="10">
        <v>424</v>
      </c>
      <c r="AU779" s="6">
        <v>13.38</v>
      </c>
      <c r="AV779" s="6">
        <f t="shared" si="335"/>
        <v>3.7034499999999984</v>
      </c>
      <c r="AW779" s="6">
        <f t="shared" si="359"/>
        <v>4.9369809999999976</v>
      </c>
      <c r="AX779" s="6">
        <f t="shared" si="336"/>
        <v>1.2335309999999993</v>
      </c>
      <c r="AY779" s="12">
        <f t="shared" si="360"/>
        <v>0.46103978644972665</v>
      </c>
      <c r="BB779" s="13">
        <f t="shared" si="361"/>
        <v>1341.51127</v>
      </c>
    </row>
    <row r="780" spans="1:54" x14ac:dyDescent="0.25">
      <c r="A780" s="1">
        <v>44564</v>
      </c>
      <c r="B780" s="6">
        <v>73.42</v>
      </c>
      <c r="C780" s="6">
        <v>61.42</v>
      </c>
      <c r="D780" s="6">
        <v>60.42</v>
      </c>
      <c r="E780" s="6" t="e">
        <f t="shared" si="345"/>
        <v>#VALUE!</v>
      </c>
      <c r="F780" s="6" t="s">
        <v>43</v>
      </c>
      <c r="G780" s="6">
        <v>88.42</v>
      </c>
      <c r="H780" s="6">
        <v>56.42</v>
      </c>
      <c r="I780" s="6">
        <v>63.5</v>
      </c>
      <c r="J780" s="6">
        <v>52.786813354474184</v>
      </c>
      <c r="K780" s="6">
        <f t="shared" si="346"/>
        <v>9.9200000000000017</v>
      </c>
      <c r="L780" s="7">
        <f t="shared" si="340"/>
        <v>10.713186645525816</v>
      </c>
      <c r="M780" s="6">
        <f t="shared" si="341"/>
        <v>17</v>
      </c>
      <c r="N780" s="6">
        <f t="shared" si="342"/>
        <v>12</v>
      </c>
      <c r="O780" s="6">
        <f t="shared" si="343"/>
        <v>5</v>
      </c>
      <c r="P780" s="6">
        <f t="shared" si="333"/>
        <v>4</v>
      </c>
      <c r="Q780" s="6" t="e">
        <f t="shared" si="347"/>
        <v>#VALUE!</v>
      </c>
      <c r="R780" s="6" t="str">
        <f t="shared" si="348"/>
        <v/>
      </c>
      <c r="S780" s="6">
        <f t="shared" si="334"/>
        <v>32</v>
      </c>
      <c r="T780" s="6">
        <f t="shared" si="349"/>
        <v>15</v>
      </c>
      <c r="U780" s="4" t="str">
        <f t="shared" si="350"/>
        <v>HIGHER</v>
      </c>
      <c r="W780" s="9"/>
      <c r="X780" s="6" t="str">
        <f t="shared" si="352"/>
        <v/>
      </c>
      <c r="Y780" s="6" t="str">
        <f t="shared" si="353"/>
        <v/>
      </c>
      <c r="Z780" s="6" t="str">
        <f t="shared" si="354"/>
        <v/>
      </c>
      <c r="AA780" s="5">
        <f t="shared" si="355"/>
        <v>1</v>
      </c>
      <c r="AB780" s="5">
        <f t="shared" si="356"/>
        <v>2022</v>
      </c>
      <c r="AC780" s="5">
        <f t="shared" si="337"/>
        <v>2</v>
      </c>
      <c r="AD780" s="6">
        <f t="shared" si="339"/>
        <v>35.476666666666667</v>
      </c>
      <c r="AF780" s="10">
        <v>102.9</v>
      </c>
      <c r="AG780" s="8" t="str">
        <f t="shared" si="357"/>
        <v/>
      </c>
      <c r="AL780" s="11">
        <f t="shared" si="344"/>
        <v>44564</v>
      </c>
      <c r="AM780" s="10"/>
      <c r="AN780" s="6">
        <v>5.6818</v>
      </c>
      <c r="AO780" s="8" t="str">
        <f t="shared" si="358"/>
        <v/>
      </c>
      <c r="AS780" s="14">
        <f t="shared" si="338"/>
        <v>0.25033967789165429</v>
      </c>
      <c r="AT780" s="10">
        <v>421</v>
      </c>
      <c r="AU780" s="6">
        <v>13.66</v>
      </c>
      <c r="AV780" s="6">
        <f t="shared" si="335"/>
        <v>3.4196399999999976</v>
      </c>
      <c r="AW780" s="6">
        <f t="shared" si="359"/>
        <v>4.6518371999999992</v>
      </c>
      <c r="AX780" s="6">
        <f t="shared" si="336"/>
        <v>1.2321972000000017</v>
      </c>
      <c r="AY780" s="12">
        <f t="shared" si="360"/>
        <v>0.46474287532109471</v>
      </c>
      <c r="BB780" s="13">
        <f t="shared" si="361"/>
        <v>1354.0776040000001</v>
      </c>
    </row>
    <row r="781" spans="1:54" x14ac:dyDescent="0.25">
      <c r="A781" s="1">
        <v>44565</v>
      </c>
      <c r="B781" s="6">
        <v>75.33</v>
      </c>
      <c r="C781" s="6">
        <v>63.33</v>
      </c>
      <c r="D781" s="6">
        <v>62.33</v>
      </c>
      <c r="E781" s="6">
        <f t="shared" si="345"/>
        <v>60.59035031826928</v>
      </c>
      <c r="F781" s="6">
        <v>60.13502541478767</v>
      </c>
      <c r="G781" s="6">
        <v>90.33</v>
      </c>
      <c r="H781" s="6">
        <v>58.33</v>
      </c>
      <c r="I781" s="6">
        <v>65</v>
      </c>
      <c r="J781" s="6">
        <v>53.208221317018115</v>
      </c>
      <c r="K781" s="6">
        <f t="shared" si="346"/>
        <v>10.329999999999998</v>
      </c>
      <c r="L781" s="7">
        <f t="shared" si="340"/>
        <v>11.791778682981885</v>
      </c>
      <c r="M781" s="6">
        <f t="shared" si="341"/>
        <v>17</v>
      </c>
      <c r="N781" s="6">
        <f t="shared" si="342"/>
        <v>12</v>
      </c>
      <c r="O781" s="6">
        <f t="shared" si="343"/>
        <v>5</v>
      </c>
      <c r="P781" s="6">
        <f t="shared" si="333"/>
        <v>4</v>
      </c>
      <c r="Q781" s="6">
        <f t="shared" si="347"/>
        <v>2.2603503182692819</v>
      </c>
      <c r="R781" s="6">
        <f t="shared" si="348"/>
        <v>1.8050254147876714</v>
      </c>
      <c r="S781" s="6">
        <f t="shared" si="334"/>
        <v>32</v>
      </c>
      <c r="T781" s="6">
        <f t="shared" si="349"/>
        <v>15</v>
      </c>
      <c r="U781" s="4" t="str">
        <f t="shared" si="350"/>
        <v>HIGHER</v>
      </c>
      <c r="V781" s="8">
        <v>1325.75</v>
      </c>
      <c r="W781" s="9">
        <f t="shared" si="351"/>
        <v>2.1949745852123286</v>
      </c>
      <c r="X781" s="6">
        <f t="shared" si="352"/>
        <v>60.645316974973483</v>
      </c>
      <c r="Y781" s="6">
        <f t="shared" si="353"/>
        <v>1.6846830250265157</v>
      </c>
      <c r="Z781" s="6">
        <f t="shared" si="354"/>
        <v>0.5102915601858129</v>
      </c>
      <c r="AA781" s="5">
        <f t="shared" si="355"/>
        <v>1</v>
      </c>
      <c r="AB781" s="5">
        <f t="shared" si="356"/>
        <v>2022</v>
      </c>
      <c r="AC781" s="5">
        <f t="shared" si="337"/>
        <v>2</v>
      </c>
      <c r="AD781" s="6">
        <f t="shared" si="339"/>
        <v>35.533333333333331</v>
      </c>
      <c r="AF781" s="10">
        <v>103.09</v>
      </c>
      <c r="AG781" s="8">
        <f t="shared" si="357"/>
        <v>6199.3197700104602</v>
      </c>
      <c r="AL781" s="11">
        <f t="shared" si="344"/>
        <v>44565</v>
      </c>
      <c r="AM781" s="10">
        <v>1337</v>
      </c>
      <c r="AN781" s="6">
        <v>5.6769999999999996</v>
      </c>
      <c r="AO781" s="8">
        <f t="shared" si="358"/>
        <v>344.2834644669245</v>
      </c>
      <c r="AS781" s="14">
        <f t="shared" si="338"/>
        <v>0.24265071428571414</v>
      </c>
      <c r="AT781" s="10">
        <v>425</v>
      </c>
      <c r="AU781" s="6">
        <v>14</v>
      </c>
      <c r="AV781" s="6">
        <f t="shared" si="335"/>
        <v>3.3971099999999979</v>
      </c>
      <c r="AW781" s="6">
        <f t="shared" si="359"/>
        <v>4.6248377999999981</v>
      </c>
      <c r="AX781" s="6">
        <f t="shared" si="336"/>
        <v>1.2277278000000003</v>
      </c>
      <c r="AY781" s="12">
        <f t="shared" si="360"/>
        <v>0.46878136450454255</v>
      </c>
      <c r="BB781" s="13">
        <f t="shared" si="361"/>
        <v>1396.1858459999999</v>
      </c>
    </row>
    <row r="782" spans="1:54" x14ac:dyDescent="0.25">
      <c r="A782" s="1">
        <v>44566</v>
      </c>
      <c r="B782" s="6">
        <v>76.44</v>
      </c>
      <c r="C782" s="6">
        <v>64.44</v>
      </c>
      <c r="D782" s="6">
        <v>63.44</v>
      </c>
      <c r="E782" s="6">
        <f t="shared" si="345"/>
        <v>60.873588679891711</v>
      </c>
      <c r="F782" s="6">
        <v>61.076229848019302</v>
      </c>
      <c r="G782" s="6">
        <v>91.44</v>
      </c>
      <c r="H782" s="6">
        <v>59.44</v>
      </c>
      <c r="I782" s="6">
        <v>66</v>
      </c>
      <c r="J782" s="6">
        <v>54.502514602544835</v>
      </c>
      <c r="K782" s="6">
        <f t="shared" si="346"/>
        <v>10.439999999999998</v>
      </c>
      <c r="L782" s="7">
        <f t="shared" si="340"/>
        <v>11.497485397455165</v>
      </c>
      <c r="M782" s="6">
        <f t="shared" si="341"/>
        <v>17</v>
      </c>
      <c r="N782" s="6">
        <f t="shared" si="342"/>
        <v>12</v>
      </c>
      <c r="O782" s="6">
        <f t="shared" si="343"/>
        <v>5</v>
      </c>
      <c r="P782" s="6">
        <f t="shared" si="333"/>
        <v>4</v>
      </c>
      <c r="Q782" s="6">
        <f t="shared" si="347"/>
        <v>1.433588679891713</v>
      </c>
      <c r="R782" s="6">
        <f t="shared" si="348"/>
        <v>1.6362298480193047</v>
      </c>
      <c r="S782" s="6">
        <f t="shared" si="334"/>
        <v>32</v>
      </c>
      <c r="T782" s="6">
        <f t="shared" si="349"/>
        <v>15</v>
      </c>
      <c r="U782" s="4" t="str">
        <f t="shared" si="350"/>
        <v>HIGHER</v>
      </c>
      <c r="V782" s="8">
        <v>1346.5</v>
      </c>
      <c r="W782" s="9">
        <f t="shared" si="351"/>
        <v>2.3637701519806953</v>
      </c>
      <c r="X782" s="6">
        <f t="shared" si="352"/>
        <v>60.928812286187835</v>
      </c>
      <c r="Y782" s="6">
        <f t="shared" si="353"/>
        <v>2.5111877138121628</v>
      </c>
      <c r="Z782" s="6">
        <f t="shared" si="354"/>
        <v>-0.14741756183146748</v>
      </c>
      <c r="AA782" s="5">
        <f t="shared" si="355"/>
        <v>1</v>
      </c>
      <c r="AB782" s="5">
        <f t="shared" si="356"/>
        <v>2022</v>
      </c>
      <c r="AC782" s="5">
        <f t="shared" si="337"/>
        <v>2</v>
      </c>
      <c r="AD782" s="6">
        <f t="shared" si="339"/>
        <v>35.380000000000003</v>
      </c>
      <c r="AF782" s="10">
        <v>103.04</v>
      </c>
      <c r="AG782" s="8">
        <f t="shared" si="357"/>
        <v>6293.2947235399097</v>
      </c>
      <c r="AL782" s="11">
        <f t="shared" si="344"/>
        <v>44566</v>
      </c>
      <c r="AM782" s="10">
        <v>1343.25</v>
      </c>
      <c r="AN782" s="6">
        <v>5.7087000000000003</v>
      </c>
      <c r="AO782" s="8">
        <f t="shared" si="358"/>
        <v>347.82431069816056</v>
      </c>
      <c r="AS782" s="14">
        <f t="shared" si="338"/>
        <v>0.24412669039145884</v>
      </c>
      <c r="AT782" s="10">
        <v>423</v>
      </c>
      <c r="AU782" s="6">
        <v>14.05</v>
      </c>
      <c r="AV782" s="6">
        <f t="shared" si="335"/>
        <v>3.4299799999999969</v>
      </c>
      <c r="AW782" s="6">
        <f t="shared" si="359"/>
        <v>4.6551103999999981</v>
      </c>
      <c r="AX782" s="6">
        <f t="shared" si="336"/>
        <v>1.2251304000000012</v>
      </c>
      <c r="AY782" s="12">
        <f t="shared" si="360"/>
        <v>0.47360143359609569</v>
      </c>
      <c r="BB782" s="13">
        <f t="shared" si="361"/>
        <v>1420.6571279999998</v>
      </c>
    </row>
    <row r="783" spans="1:54" x14ac:dyDescent="0.25">
      <c r="A783" s="1">
        <v>44567</v>
      </c>
      <c r="B783" s="6">
        <v>73.900000000000006</v>
      </c>
      <c r="C783" s="6">
        <v>62.9</v>
      </c>
      <c r="D783" s="6">
        <v>64.400000000000006</v>
      </c>
      <c r="E783" s="6">
        <f t="shared" si="345"/>
        <v>60.579020783804395</v>
      </c>
      <c r="F783" s="6">
        <v>60.282442976619123</v>
      </c>
      <c r="G783" s="6">
        <v>90.9</v>
      </c>
      <c r="H783" s="6">
        <v>58.9</v>
      </c>
      <c r="I783" s="6">
        <v>65</v>
      </c>
      <c r="J783" s="6">
        <v>53.674932729749692</v>
      </c>
      <c r="K783" s="6">
        <f t="shared" si="346"/>
        <v>8.9000000000000057</v>
      </c>
      <c r="L783" s="7">
        <f t="shared" si="340"/>
        <v>11.325067270250308</v>
      </c>
      <c r="M783" s="6">
        <f t="shared" si="341"/>
        <v>15.000000000000007</v>
      </c>
      <c r="N783" s="6">
        <f t="shared" si="342"/>
        <v>11.000000000000007</v>
      </c>
      <c r="O783" s="6">
        <f t="shared" si="343"/>
        <v>4</v>
      </c>
      <c r="P783" s="6">
        <f t="shared" si="333"/>
        <v>5.5000000000000071</v>
      </c>
      <c r="Q783" s="6">
        <f t="shared" si="347"/>
        <v>1.6790207838043969</v>
      </c>
      <c r="R783" s="6">
        <f t="shared" si="348"/>
        <v>1.3824429766191244</v>
      </c>
      <c r="S783" s="6">
        <f t="shared" si="334"/>
        <v>32.000000000000007</v>
      </c>
      <c r="T783" s="6">
        <f t="shared" si="349"/>
        <v>17</v>
      </c>
      <c r="U783" s="4" t="str">
        <f t="shared" si="350"/>
        <v>HIGHER</v>
      </c>
      <c r="V783" s="8">
        <v>1329</v>
      </c>
      <c r="W783" s="9">
        <f t="shared" si="351"/>
        <v>4.1175570233808827</v>
      </c>
      <c r="X783" s="6">
        <f t="shared" si="352"/>
        <v>60.633977162524907</v>
      </c>
      <c r="Y783" s="6">
        <f t="shared" si="353"/>
        <v>3.7660228374750986</v>
      </c>
      <c r="Z783" s="6">
        <f t="shared" si="354"/>
        <v>0.35153418590578411</v>
      </c>
      <c r="AA783" s="5">
        <f t="shared" si="355"/>
        <v>1</v>
      </c>
      <c r="AB783" s="5">
        <f t="shared" si="356"/>
        <v>2022</v>
      </c>
      <c r="AC783" s="5">
        <f t="shared" si="337"/>
        <v>2</v>
      </c>
      <c r="AD783" s="6">
        <f t="shared" si="339"/>
        <v>35.299999999999997</v>
      </c>
      <c r="AF783" s="10">
        <v>103.22</v>
      </c>
      <c r="AG783" s="8">
        <f t="shared" si="357"/>
        <v>6222.3537640466266</v>
      </c>
      <c r="AL783" s="11">
        <f t="shared" si="344"/>
        <v>44567</v>
      </c>
      <c r="AM783" s="10">
        <v>1336.75</v>
      </c>
      <c r="AN783" s="6">
        <v>5.6833999999999998</v>
      </c>
      <c r="AO783" s="8">
        <f t="shared" si="358"/>
        <v>344.6071458054941</v>
      </c>
      <c r="AS783" s="14">
        <f t="shared" si="338"/>
        <v>0.23498926270579812</v>
      </c>
      <c r="AT783" s="10">
        <v>421</v>
      </c>
      <c r="AU783" s="6">
        <v>13.97</v>
      </c>
      <c r="AV783" s="6">
        <f t="shared" si="335"/>
        <v>3.2827999999999999</v>
      </c>
      <c r="AW783" s="6">
        <f t="shared" si="359"/>
        <v>4.3968739999999986</v>
      </c>
      <c r="AX783" s="6">
        <f t="shared" si="336"/>
        <v>1.1140739999999987</v>
      </c>
      <c r="AY783" s="12">
        <f t="shared" si="360"/>
        <v>0.46636425419907446</v>
      </c>
      <c r="BB783" s="13">
        <f t="shared" si="361"/>
        <v>1386.70598</v>
      </c>
    </row>
    <row r="784" spans="1:54" x14ac:dyDescent="0.25">
      <c r="A784" s="1">
        <v>44568</v>
      </c>
      <c r="B784" s="6">
        <v>73.78</v>
      </c>
      <c r="C784" s="6">
        <v>62.78</v>
      </c>
      <c r="D784" s="6">
        <v>64.28</v>
      </c>
      <c r="E784" s="6">
        <f t="shared" si="345"/>
        <v>60.114509870743618</v>
      </c>
      <c r="F784" s="6">
        <v>59.715452354190425</v>
      </c>
      <c r="G784" s="6">
        <v>90.78</v>
      </c>
      <c r="H784" s="6">
        <v>58.78</v>
      </c>
      <c r="I784" s="6">
        <v>65</v>
      </c>
      <c r="J784" s="6">
        <v>53.86613072790631</v>
      </c>
      <c r="K784" s="6">
        <f t="shared" si="346"/>
        <v>8.7800000000000011</v>
      </c>
      <c r="L784" s="7">
        <f t="shared" si="340"/>
        <v>11.13386927209369</v>
      </c>
      <c r="M784" s="6">
        <f t="shared" si="341"/>
        <v>15</v>
      </c>
      <c r="N784" s="6">
        <f t="shared" si="342"/>
        <v>11</v>
      </c>
      <c r="O784" s="6">
        <f t="shared" si="343"/>
        <v>4</v>
      </c>
      <c r="P784" s="6">
        <f t="shared" si="333"/>
        <v>5.5</v>
      </c>
      <c r="Q784" s="6">
        <f t="shared" si="347"/>
        <v>1.3345098707436165</v>
      </c>
      <c r="R784" s="6">
        <f t="shared" si="348"/>
        <v>0.93545235419042427</v>
      </c>
      <c r="S784" s="6">
        <f t="shared" si="334"/>
        <v>32</v>
      </c>
      <c r="T784" s="6">
        <f t="shared" si="349"/>
        <v>17</v>
      </c>
      <c r="U784" s="4" t="str">
        <f t="shared" si="350"/>
        <v>HIGHER</v>
      </c>
      <c r="V784" s="8">
        <v>1316.5</v>
      </c>
      <c r="W784" s="9">
        <f t="shared" si="351"/>
        <v>4.5645476458095757</v>
      </c>
      <c r="X784" s="6">
        <f t="shared" si="352"/>
        <v>60.169044852133375</v>
      </c>
      <c r="Y784" s="6">
        <f t="shared" si="353"/>
        <v>4.1109551478666262</v>
      </c>
      <c r="Z784" s="6">
        <f t="shared" si="354"/>
        <v>0.45359249794294954</v>
      </c>
      <c r="AA784" s="5">
        <f t="shared" si="355"/>
        <v>1</v>
      </c>
      <c r="AB784" s="5">
        <f t="shared" si="356"/>
        <v>2022</v>
      </c>
      <c r="AC784" s="5">
        <f t="shared" si="337"/>
        <v>2</v>
      </c>
      <c r="AD784" s="6">
        <f t="shared" si="339"/>
        <v>34.720000000000006</v>
      </c>
      <c r="AF784" s="10">
        <v>103.28</v>
      </c>
      <c r="AG784" s="8">
        <f t="shared" si="357"/>
        <v>6167.4119191407872</v>
      </c>
      <c r="AL784" s="11">
        <f t="shared" si="344"/>
        <v>44568</v>
      </c>
      <c r="AM784" s="10">
        <v>1326.5</v>
      </c>
      <c r="AN784" s="6">
        <v>5.6355000000000004</v>
      </c>
      <c r="AO784" s="8">
        <f t="shared" si="358"/>
        <v>339.08265226419775</v>
      </c>
      <c r="AS784" s="14">
        <f t="shared" si="338"/>
        <v>0.23716619718309864</v>
      </c>
      <c r="AT784" s="10">
        <v>435</v>
      </c>
      <c r="AU784" s="6">
        <v>14.2</v>
      </c>
      <c r="AV784" s="6">
        <f t="shared" si="335"/>
        <v>3.3677600000000005</v>
      </c>
      <c r="AW784" s="6">
        <f t="shared" si="359"/>
        <v>4.4821148000000015</v>
      </c>
      <c r="AX784" s="6">
        <f t="shared" si="336"/>
        <v>1.114354800000001</v>
      </c>
      <c r="AY784" s="12">
        <f t="shared" si="360"/>
        <v>0.45782921660100689</v>
      </c>
      <c r="BB784" s="13">
        <f t="shared" si="361"/>
        <v>1384.060436</v>
      </c>
    </row>
    <row r="785" spans="1:54" x14ac:dyDescent="0.25">
      <c r="A785" s="1">
        <v>44571</v>
      </c>
      <c r="B785" s="6">
        <v>73.03</v>
      </c>
      <c r="C785" s="6">
        <v>62.03</v>
      </c>
      <c r="D785" s="6">
        <v>63.53</v>
      </c>
      <c r="E785" s="6">
        <f t="shared" si="345"/>
        <v>59.661328492147739</v>
      </c>
      <c r="F785" s="6">
        <v>59.817510666227591</v>
      </c>
      <c r="G785" s="6">
        <v>90.03</v>
      </c>
      <c r="H785" s="6">
        <v>58.03</v>
      </c>
      <c r="I785" s="6">
        <v>64.5</v>
      </c>
      <c r="J785" s="6">
        <v>54.39220187338853</v>
      </c>
      <c r="K785" s="6">
        <f t="shared" si="346"/>
        <v>8.5300000000000011</v>
      </c>
      <c r="L785" s="7">
        <f t="shared" si="340"/>
        <v>10.10779812661147</v>
      </c>
      <c r="M785" s="6">
        <f t="shared" si="341"/>
        <v>15</v>
      </c>
      <c r="N785" s="6">
        <f t="shared" si="342"/>
        <v>11</v>
      </c>
      <c r="O785" s="6">
        <f t="shared" si="343"/>
        <v>4</v>
      </c>
      <c r="P785" s="6">
        <f t="shared" si="333"/>
        <v>5.5</v>
      </c>
      <c r="Q785" s="6">
        <f t="shared" si="347"/>
        <v>1.6313284921477376</v>
      </c>
      <c r="R785" s="6">
        <f t="shared" si="348"/>
        <v>1.7875106662275897</v>
      </c>
      <c r="S785" s="6">
        <f t="shared" si="334"/>
        <v>32</v>
      </c>
      <c r="T785" s="6">
        <f t="shared" si="349"/>
        <v>17</v>
      </c>
      <c r="U785" s="4" t="str">
        <f t="shared" si="350"/>
        <v>HIGHER</v>
      </c>
      <c r="V785" s="8">
        <v>1318.75</v>
      </c>
      <c r="W785" s="9">
        <f t="shared" si="351"/>
        <v>3.7124893337724103</v>
      </c>
      <c r="X785" s="6">
        <f t="shared" si="352"/>
        <v>59.715452354190418</v>
      </c>
      <c r="Y785" s="6">
        <f t="shared" si="353"/>
        <v>3.8145476458095828</v>
      </c>
      <c r="Z785" s="6">
        <f t="shared" si="354"/>
        <v>-0.10205831203717253</v>
      </c>
      <c r="AA785" s="5">
        <f t="shared" si="355"/>
        <v>1</v>
      </c>
      <c r="AB785" s="5">
        <f t="shared" si="356"/>
        <v>2022</v>
      </c>
      <c r="AC785" s="5">
        <f t="shared" si="337"/>
        <v>3</v>
      </c>
      <c r="AD785" s="6">
        <f t="shared" si="339"/>
        <v>34.809999999999995</v>
      </c>
      <c r="AF785" s="10">
        <v>103.45</v>
      </c>
      <c r="AG785" s="8">
        <f t="shared" si="357"/>
        <v>6188.1214784212443</v>
      </c>
      <c r="AL785" s="11">
        <f t="shared" si="344"/>
        <v>44571</v>
      </c>
      <c r="AM785" s="10">
        <v>1316.5</v>
      </c>
      <c r="AN785" s="6">
        <v>5.6632999999999996</v>
      </c>
      <c r="AO785" s="8">
        <f t="shared" si="358"/>
        <v>338.18652131748661</v>
      </c>
      <c r="AS785" s="14">
        <f t="shared" si="338"/>
        <v>0.26769856115107898</v>
      </c>
      <c r="AT785" s="10">
        <v>441</v>
      </c>
      <c r="AU785" s="6">
        <v>13.9</v>
      </c>
      <c r="AV785" s="6">
        <f t="shared" si="335"/>
        <v>3.7210099999999979</v>
      </c>
      <c r="AW785" s="6">
        <f t="shared" si="359"/>
        <v>4.8371198000000017</v>
      </c>
      <c r="AX785" s="6">
        <f t="shared" si="336"/>
        <v>1.1161098000000038</v>
      </c>
      <c r="AY785" s="12">
        <f t="shared" si="360"/>
        <v>0.45189895710865396</v>
      </c>
      <c r="BB785" s="13">
        <f t="shared" si="361"/>
        <v>1367.5257859999999</v>
      </c>
    </row>
    <row r="786" spans="1:54" x14ac:dyDescent="0.25">
      <c r="A786" s="1">
        <v>44572</v>
      </c>
      <c r="B786" s="6">
        <v>73.87</v>
      </c>
      <c r="C786" s="6">
        <v>62.87</v>
      </c>
      <c r="D786" s="6">
        <v>64.37</v>
      </c>
      <c r="E786" s="6">
        <f t="shared" si="345"/>
        <v>61.406076799741868</v>
      </c>
      <c r="F786" s="6">
        <v>60.509239225590605</v>
      </c>
      <c r="G786" s="6">
        <v>90.87</v>
      </c>
      <c r="H786" s="6">
        <v>58.87</v>
      </c>
      <c r="I786" s="6">
        <v>65</v>
      </c>
      <c r="J786" s="6">
        <v>54.907426003978109</v>
      </c>
      <c r="K786" s="6">
        <f t="shared" si="346"/>
        <v>8.8700000000000045</v>
      </c>
      <c r="L786" s="7">
        <f t="shared" si="340"/>
        <v>10.092573996021891</v>
      </c>
      <c r="M786" s="6">
        <f t="shared" si="341"/>
        <v>15.000000000000007</v>
      </c>
      <c r="N786" s="6">
        <f t="shared" si="342"/>
        <v>11.000000000000007</v>
      </c>
      <c r="O786" s="6">
        <f t="shared" si="343"/>
        <v>4</v>
      </c>
      <c r="P786" s="6">
        <f t="shared" si="333"/>
        <v>5.5000000000000071</v>
      </c>
      <c r="Q786" s="6">
        <f t="shared" si="347"/>
        <v>2.5360767997418705</v>
      </c>
      <c r="R786" s="6">
        <f t="shared" si="348"/>
        <v>1.6392392255906074</v>
      </c>
      <c r="S786" s="6">
        <f t="shared" si="334"/>
        <v>32.000000000000007</v>
      </c>
      <c r="T786" s="6">
        <f t="shared" si="349"/>
        <v>17</v>
      </c>
      <c r="U786" s="4" t="str">
        <f t="shared" si="350"/>
        <v>HIGHER</v>
      </c>
      <c r="V786" s="8">
        <v>1334</v>
      </c>
      <c r="W786" s="9">
        <f t="shared" si="351"/>
        <v>3.8607607744093997</v>
      </c>
      <c r="X786" s="6">
        <f t="shared" si="352"/>
        <v>61.461783471270806</v>
      </c>
      <c r="Y786" s="6">
        <f t="shared" si="353"/>
        <v>2.9082165287291986</v>
      </c>
      <c r="Z786" s="6">
        <f t="shared" si="354"/>
        <v>0.95254424568020113</v>
      </c>
      <c r="AA786" s="5">
        <f t="shared" si="355"/>
        <v>1</v>
      </c>
      <c r="AB786" s="5">
        <f t="shared" si="356"/>
        <v>2022</v>
      </c>
      <c r="AC786" s="5">
        <f t="shared" si="337"/>
        <v>3</v>
      </c>
      <c r="AD786" s="6">
        <f t="shared" si="339"/>
        <v>34.846666666666671</v>
      </c>
      <c r="AF786" s="10">
        <v>103.46</v>
      </c>
      <c r="AG786" s="8">
        <f t="shared" si="357"/>
        <v>6260.2858902796033</v>
      </c>
      <c r="AL786" s="11">
        <f t="shared" si="344"/>
        <v>44572</v>
      </c>
      <c r="AM786" s="10">
        <v>1355</v>
      </c>
      <c r="AN786" s="6">
        <v>5.5686</v>
      </c>
      <c r="AO786" s="8">
        <f t="shared" si="358"/>
        <v>342.2560874381187</v>
      </c>
      <c r="AS786" s="14">
        <f t="shared" si="338"/>
        <v>0.26787284482758611</v>
      </c>
      <c r="AT786" s="10">
        <v>438</v>
      </c>
      <c r="AU786" s="6">
        <v>13.92</v>
      </c>
      <c r="AV786" s="6">
        <f t="shared" si="335"/>
        <v>3.7287899999999983</v>
      </c>
      <c r="AW786" s="6">
        <f t="shared" si="359"/>
        <v>4.8429341999999966</v>
      </c>
      <c r="AX786" s="6">
        <f t="shared" si="336"/>
        <v>1.1141441999999984</v>
      </c>
      <c r="AY786" s="12">
        <f t="shared" si="360"/>
        <v>0.45642616442197559</v>
      </c>
      <c r="BB786" s="13">
        <f t="shared" si="361"/>
        <v>1386.044594</v>
      </c>
    </row>
    <row r="787" spans="1:54" x14ac:dyDescent="0.25">
      <c r="A787" s="1">
        <v>44573</v>
      </c>
      <c r="B787" s="6">
        <v>73.87</v>
      </c>
      <c r="C787" s="6">
        <v>62.87</v>
      </c>
      <c r="D787" s="6">
        <v>64.87</v>
      </c>
      <c r="E787" s="6">
        <f t="shared" si="345"/>
        <v>61.122838438119445</v>
      </c>
      <c r="F787" s="6">
        <v>60.679336412319216</v>
      </c>
      <c r="G787" s="6">
        <v>91.37</v>
      </c>
      <c r="H787" s="6">
        <v>59.37</v>
      </c>
      <c r="I787" s="6">
        <v>64.75</v>
      </c>
      <c r="J787" s="6">
        <v>54.660931515975015</v>
      </c>
      <c r="K787" s="6">
        <f t="shared" si="346"/>
        <v>9.1200000000000045</v>
      </c>
      <c r="L787" s="7">
        <f t="shared" si="340"/>
        <v>10.089068484024985</v>
      </c>
      <c r="M787" s="6">
        <f t="shared" si="341"/>
        <v>14.500000000000007</v>
      </c>
      <c r="N787" s="6">
        <f t="shared" si="342"/>
        <v>11.000000000000007</v>
      </c>
      <c r="O787" s="6">
        <f t="shared" si="343"/>
        <v>3.5</v>
      </c>
      <c r="P787" s="6">
        <f t="shared" ref="P787:P850" si="362">D787-H787</f>
        <v>5.5000000000000071</v>
      </c>
      <c r="Q787" s="6">
        <f t="shared" si="347"/>
        <v>1.7528384381194471</v>
      </c>
      <c r="R787" s="6">
        <f t="shared" si="348"/>
        <v>1.3093364123192188</v>
      </c>
      <c r="S787" s="6">
        <f t="shared" ref="S787:S850" si="363">G787-H787</f>
        <v>32.000000000000007</v>
      </c>
      <c r="T787" s="6">
        <f t="shared" si="349"/>
        <v>17.5</v>
      </c>
      <c r="U787" s="4" t="str">
        <f t="shared" si="350"/>
        <v>HIGHER</v>
      </c>
      <c r="V787" s="8">
        <v>1337.75</v>
      </c>
      <c r="W787" s="9">
        <f t="shared" si="351"/>
        <v>4.1906635876807883</v>
      </c>
      <c r="X787" s="6">
        <f t="shared" si="352"/>
        <v>61.178288160056461</v>
      </c>
      <c r="Y787" s="6">
        <f t="shared" si="353"/>
        <v>3.6917118399435438</v>
      </c>
      <c r="Z787" s="6">
        <f t="shared" si="354"/>
        <v>0.49895174773724449</v>
      </c>
      <c r="AA787" s="5">
        <f t="shared" si="355"/>
        <v>1</v>
      </c>
      <c r="AB787" s="5">
        <f t="shared" si="356"/>
        <v>2022</v>
      </c>
      <c r="AC787" s="5">
        <f t="shared" si="337"/>
        <v>3</v>
      </c>
      <c r="AD787" s="6">
        <f t="shared" si="339"/>
        <v>34.973333333333336</v>
      </c>
      <c r="AF787" s="10">
        <v>103.66</v>
      </c>
      <c r="AG787" s="8">
        <f t="shared" si="357"/>
        <v>6290.0200125010106</v>
      </c>
      <c r="AL787" s="11">
        <f t="shared" si="344"/>
        <v>44573</v>
      </c>
      <c r="AM787" s="10">
        <v>1348.75</v>
      </c>
      <c r="AN787" s="6">
        <v>5.5338000000000003</v>
      </c>
      <c r="AO787" s="8">
        <f t="shared" si="358"/>
        <v>338.54841102012051</v>
      </c>
      <c r="AS787" s="14">
        <f t="shared" si="338"/>
        <v>0.26205769230769244</v>
      </c>
      <c r="AT787" s="10">
        <v>441</v>
      </c>
      <c r="AU787" s="6">
        <v>14.04</v>
      </c>
      <c r="AV787" s="6">
        <f t="shared" si="335"/>
        <v>3.6792900000000017</v>
      </c>
      <c r="AW787" s="6">
        <f t="shared" si="359"/>
        <v>4.7934342000000001</v>
      </c>
      <c r="AX787" s="6">
        <f t="shared" si="336"/>
        <v>1.1141441999999984</v>
      </c>
      <c r="AY787" s="12">
        <f t="shared" si="360"/>
        <v>0.45473314360666917</v>
      </c>
      <c r="BB787" s="13">
        <f t="shared" si="361"/>
        <v>1386.044594</v>
      </c>
    </row>
    <row r="788" spans="1:54" x14ac:dyDescent="0.25">
      <c r="A788" s="1">
        <v>44574</v>
      </c>
      <c r="B788" s="6">
        <v>72.94</v>
      </c>
      <c r="C788" s="6">
        <v>61.94</v>
      </c>
      <c r="D788" s="6">
        <v>63.94</v>
      </c>
      <c r="E788" s="6">
        <f t="shared" si="345"/>
        <v>60.816941007567223</v>
      </c>
      <c r="F788" s="6">
        <v>60.667996599870641</v>
      </c>
      <c r="G788" s="6">
        <v>90.44</v>
      </c>
      <c r="H788" s="6">
        <v>58.44</v>
      </c>
      <c r="I788" s="6">
        <v>65.75</v>
      </c>
      <c r="J788" s="6">
        <v>56.104231362333778</v>
      </c>
      <c r="K788" s="6">
        <f t="shared" si="346"/>
        <v>7.1899999999999977</v>
      </c>
      <c r="L788" s="7">
        <f t="shared" si="340"/>
        <v>9.6457686376662224</v>
      </c>
      <c r="M788" s="6">
        <f t="shared" si="341"/>
        <v>14.5</v>
      </c>
      <c r="N788" s="6">
        <f t="shared" si="342"/>
        <v>11</v>
      </c>
      <c r="O788" s="6">
        <f t="shared" si="343"/>
        <v>3.5</v>
      </c>
      <c r="P788" s="6">
        <f t="shared" si="362"/>
        <v>5.5</v>
      </c>
      <c r="Q788" s="6">
        <f t="shared" si="347"/>
        <v>2.3769410075672255</v>
      </c>
      <c r="R788" s="6">
        <f t="shared" si="348"/>
        <v>2.227996599870643</v>
      </c>
      <c r="S788" s="6">
        <f t="shared" si="363"/>
        <v>32</v>
      </c>
      <c r="T788" s="6">
        <f t="shared" si="349"/>
        <v>17.5</v>
      </c>
      <c r="U788" s="4" t="str">
        <f t="shared" si="350"/>
        <v>HIGHER</v>
      </c>
      <c r="V788" s="8">
        <v>1337.5</v>
      </c>
      <c r="W788" s="9">
        <f t="shared" si="351"/>
        <v>3.272003400129357</v>
      </c>
      <c r="X788" s="6">
        <f t="shared" si="352"/>
        <v>60.872113223944964</v>
      </c>
      <c r="Y788" s="6">
        <f t="shared" si="353"/>
        <v>3.0678867760550332</v>
      </c>
      <c r="Z788" s="6">
        <f t="shared" si="354"/>
        <v>0.20411662407432374</v>
      </c>
      <c r="AA788" s="5">
        <f t="shared" si="355"/>
        <v>1</v>
      </c>
      <c r="AB788" s="5">
        <f t="shared" si="356"/>
        <v>2022</v>
      </c>
      <c r="AC788" s="5">
        <f t="shared" si="337"/>
        <v>3</v>
      </c>
      <c r="AD788" s="6">
        <f t="shared" si="339"/>
        <v>34.75</v>
      </c>
      <c r="AF788" s="10">
        <v>103.76</v>
      </c>
      <c r="AG788" s="8">
        <f t="shared" si="357"/>
        <v>6294.9113272025779</v>
      </c>
      <c r="AL788" s="11">
        <f t="shared" si="344"/>
        <v>44574</v>
      </c>
      <c r="AM788" s="10">
        <v>1342</v>
      </c>
      <c r="AN788" s="6">
        <v>5.5286</v>
      </c>
      <c r="AO788" s="8">
        <f t="shared" si="358"/>
        <v>336.53756516990217</v>
      </c>
      <c r="AS788" s="14">
        <f t="shared" si="338"/>
        <v>0.26237192474674376</v>
      </c>
      <c r="AT788" s="10">
        <v>434</v>
      </c>
      <c r="AU788" s="6">
        <v>13.82</v>
      </c>
      <c r="AV788" s="6">
        <f t="shared" ref="AV788:AV851" si="364">(((C788/100*11.7)+(AT788/2000*47))-(AU788))</f>
        <v>3.6259799999999984</v>
      </c>
      <c r="AW788" s="6">
        <f t="shared" si="359"/>
        <v>4.7423003999999978</v>
      </c>
      <c r="AX788" s="6">
        <f t="shared" ref="AX788:AX851" si="365">AW788-AV788</f>
        <v>1.1163203999999993</v>
      </c>
      <c r="AY788" s="12">
        <f t="shared" si="360"/>
        <v>0.45555912620415978</v>
      </c>
      <c r="BB788" s="13">
        <f t="shared" si="361"/>
        <v>1365.5416279999999</v>
      </c>
    </row>
    <row r="789" spans="1:54" x14ac:dyDescent="0.25">
      <c r="A789" s="1">
        <v>44575</v>
      </c>
      <c r="B789" s="6">
        <v>72.959999999999994</v>
      </c>
      <c r="C789" s="6">
        <v>61.96</v>
      </c>
      <c r="D789" s="6">
        <v>63.96</v>
      </c>
      <c r="E789" s="6">
        <f t="shared" si="345"/>
        <v>61.134167972584343</v>
      </c>
      <c r="F789" s="6">
        <v>60.736035474562087</v>
      </c>
      <c r="G789" s="6">
        <v>90.46</v>
      </c>
      <c r="H789" s="6">
        <v>58.46</v>
      </c>
      <c r="I789" s="6">
        <v>65.75</v>
      </c>
      <c r="J789" s="6">
        <v>55.675574262713575</v>
      </c>
      <c r="K789" s="6">
        <f t="shared" si="346"/>
        <v>7.2099999999999937</v>
      </c>
      <c r="L789" s="7">
        <f t="shared" si="340"/>
        <v>10.074425737286425</v>
      </c>
      <c r="M789" s="6">
        <f t="shared" si="341"/>
        <v>14.499999999999993</v>
      </c>
      <c r="N789" s="6">
        <f t="shared" si="342"/>
        <v>10.999999999999993</v>
      </c>
      <c r="O789" s="6">
        <f t="shared" si="343"/>
        <v>3.5</v>
      </c>
      <c r="P789" s="6">
        <f t="shared" si="362"/>
        <v>5.5</v>
      </c>
      <c r="Q789" s="6">
        <f t="shared" si="347"/>
        <v>2.6741679725843426</v>
      </c>
      <c r="R789" s="6">
        <f t="shared" si="348"/>
        <v>2.2760354745620859</v>
      </c>
      <c r="S789" s="6">
        <f t="shared" si="363"/>
        <v>31.999999999999993</v>
      </c>
      <c r="T789" s="6">
        <f t="shared" si="349"/>
        <v>17.5</v>
      </c>
      <c r="U789" s="4" t="str">
        <f t="shared" si="350"/>
        <v>HIGHER</v>
      </c>
      <c r="V789" s="8">
        <v>1339</v>
      </c>
      <c r="W789" s="9">
        <f t="shared" si="351"/>
        <v>3.2239645254379141</v>
      </c>
      <c r="X789" s="6">
        <f t="shared" si="352"/>
        <v>61.189627972505029</v>
      </c>
      <c r="Y789" s="6">
        <f t="shared" si="353"/>
        <v>2.7703720274949717</v>
      </c>
      <c r="Z789" s="6">
        <f t="shared" si="354"/>
        <v>0.45359249794294243</v>
      </c>
      <c r="AA789" s="5">
        <f t="shared" si="355"/>
        <v>1</v>
      </c>
      <c r="AB789" s="5">
        <f t="shared" si="356"/>
        <v>2022</v>
      </c>
      <c r="AC789" s="5">
        <f t="shared" si="337"/>
        <v>3</v>
      </c>
      <c r="AD789" s="6">
        <f t="shared" si="339"/>
        <v>34.56333333333334</v>
      </c>
      <c r="AF789" s="10">
        <v>103.84</v>
      </c>
      <c r="AG789" s="8">
        <f t="shared" si="357"/>
        <v>6306.8299236785269</v>
      </c>
      <c r="AL789" s="11">
        <f t="shared" si="344"/>
        <v>44575</v>
      </c>
      <c r="AM789" s="10">
        <v>1349</v>
      </c>
      <c r="AN789" s="6">
        <v>5.5343999999999998</v>
      </c>
      <c r="AO789" s="8">
        <f t="shared" si="358"/>
        <v>338.64787705103191</v>
      </c>
      <c r="AS789" s="14">
        <f t="shared" si="338"/>
        <v>0.26384145454545455</v>
      </c>
      <c r="AT789" s="10">
        <v>431</v>
      </c>
      <c r="AU789" s="6">
        <v>13.75</v>
      </c>
      <c r="AV789" s="6">
        <f t="shared" si="364"/>
        <v>3.6278199999999998</v>
      </c>
      <c r="AW789" s="6">
        <f t="shared" si="359"/>
        <v>4.7440935999999994</v>
      </c>
      <c r="AX789" s="6">
        <f t="shared" si="365"/>
        <v>1.1162735999999995</v>
      </c>
      <c r="AY789" s="12">
        <f t="shared" si="360"/>
        <v>0.4573481019372273</v>
      </c>
      <c r="BB789" s="13">
        <f t="shared" si="361"/>
        <v>1365.9825519999999</v>
      </c>
    </row>
    <row r="790" spans="1:54" x14ac:dyDescent="0.25">
      <c r="A790" s="1">
        <v>44579</v>
      </c>
      <c r="B790" s="6">
        <v>73.58</v>
      </c>
      <c r="C790" s="6">
        <v>62.58</v>
      </c>
      <c r="D790" s="6">
        <v>64.58</v>
      </c>
      <c r="E790" s="6">
        <f t="shared" si="345"/>
        <v>60.046532663954231</v>
      </c>
      <c r="F790" s="6">
        <v>60.350481851310569</v>
      </c>
      <c r="G790" s="6">
        <v>91.08</v>
      </c>
      <c r="H790" s="6">
        <v>59.08</v>
      </c>
      <c r="I790" s="6">
        <v>65.75</v>
      </c>
      <c r="J790" s="6"/>
      <c r="K790" s="6">
        <f t="shared" si="346"/>
        <v>7.8299999999999983</v>
      </c>
      <c r="L790" s="7" t="str">
        <f t="shared" si="340"/>
        <v/>
      </c>
      <c r="M790" s="6">
        <f t="shared" si="341"/>
        <v>14.5</v>
      </c>
      <c r="N790" s="6">
        <f t="shared" si="342"/>
        <v>11</v>
      </c>
      <c r="O790" s="6">
        <f t="shared" si="343"/>
        <v>3.5</v>
      </c>
      <c r="P790" s="6">
        <f t="shared" si="362"/>
        <v>5.5</v>
      </c>
      <c r="Q790" s="6">
        <f t="shared" si="347"/>
        <v>0.96653266395423287</v>
      </c>
      <c r="R790" s="6">
        <f t="shared" si="348"/>
        <v>1.2704818513105707</v>
      </c>
      <c r="S790" s="6">
        <f t="shared" si="363"/>
        <v>32</v>
      </c>
      <c r="T790" s="6">
        <f t="shared" si="349"/>
        <v>17.5</v>
      </c>
      <c r="U790" s="4" t="str">
        <f t="shared" si="350"/>
        <v>HIGHER</v>
      </c>
      <c r="V790" s="8">
        <v>1330.5</v>
      </c>
      <c r="W790" s="9">
        <f t="shared" si="351"/>
        <v>4.2295181486894293</v>
      </c>
      <c r="X790" s="6">
        <f t="shared" si="352"/>
        <v>60.101005977441936</v>
      </c>
      <c r="Y790" s="6">
        <f t="shared" si="353"/>
        <v>4.4789940225580622</v>
      </c>
      <c r="Z790" s="6">
        <f t="shared" si="354"/>
        <v>-0.2494758738686329</v>
      </c>
      <c r="AA790" s="5">
        <f t="shared" si="355"/>
        <v>1</v>
      </c>
      <c r="AB790" s="5">
        <f t="shared" si="356"/>
        <v>2022</v>
      </c>
      <c r="AC790" s="5">
        <f t="shared" si="337"/>
        <v>4</v>
      </c>
      <c r="AD790" s="6">
        <f t="shared" si="339"/>
        <v>34.863333333333337</v>
      </c>
      <c r="AF790" s="10">
        <v>104.06</v>
      </c>
      <c r="AG790" s="8">
        <f t="shared" si="357"/>
        <v>6280.071141447379</v>
      </c>
      <c r="AL790" s="11">
        <f t="shared" si="344"/>
        <v>44579</v>
      </c>
      <c r="AM790" s="10">
        <v>1325</v>
      </c>
      <c r="AN790" s="6">
        <v>5.5666000000000002</v>
      </c>
      <c r="AO790" s="8">
        <f t="shared" si="358"/>
        <v>334.55825987402829</v>
      </c>
      <c r="AS790" s="14">
        <f t="shared" si="338"/>
        <v>0.24995314787701306</v>
      </c>
      <c r="AT790" s="10">
        <v>415</v>
      </c>
      <c r="AU790" s="6">
        <v>13.66</v>
      </c>
      <c r="AV790" s="6">
        <f t="shared" si="364"/>
        <v>3.4143599999999985</v>
      </c>
      <c r="AW790" s="6">
        <f t="shared" si="359"/>
        <v>4.5291827999999974</v>
      </c>
      <c r="AX790" s="6">
        <f t="shared" si="365"/>
        <v>1.1148227999999989</v>
      </c>
      <c r="AY790" s="12">
        <f t="shared" si="360"/>
        <v>0.46885742668299085</v>
      </c>
      <c r="BB790" s="13">
        <f t="shared" si="361"/>
        <v>1379.6511959999998</v>
      </c>
    </row>
    <row r="791" spans="1:54" x14ac:dyDescent="0.25">
      <c r="A791" s="1">
        <v>44580</v>
      </c>
      <c r="B791" s="6">
        <v>75.260000000000005</v>
      </c>
      <c r="C791" s="6">
        <v>64.260000000000005</v>
      </c>
      <c r="D791" s="6">
        <v>66.260000000000005</v>
      </c>
      <c r="E791" s="6">
        <f t="shared" si="345"/>
        <v>61.530701678855735</v>
      </c>
      <c r="F791" s="6">
        <v>62.085473155942381</v>
      </c>
      <c r="G791" s="6">
        <v>92.76</v>
      </c>
      <c r="H791" s="6">
        <v>60.76</v>
      </c>
      <c r="I791" s="6">
        <v>66.25</v>
      </c>
      <c r="J791" s="6">
        <v>55.467944451387737</v>
      </c>
      <c r="K791" s="6">
        <f t="shared" si="346"/>
        <v>9.0100000000000051</v>
      </c>
      <c r="L791" s="7">
        <f t="shared" si="340"/>
        <v>10.782055548612263</v>
      </c>
      <c r="M791" s="6">
        <f t="shared" si="341"/>
        <v>14.500000000000007</v>
      </c>
      <c r="N791" s="6">
        <f t="shared" si="342"/>
        <v>11</v>
      </c>
      <c r="O791" s="6">
        <f t="shared" si="343"/>
        <v>3.5000000000000071</v>
      </c>
      <c r="P791" s="6">
        <f t="shared" si="362"/>
        <v>5.5000000000000071</v>
      </c>
      <c r="Q791" s="6">
        <f t="shared" si="347"/>
        <v>0.77070167885573682</v>
      </c>
      <c r="R791" s="6">
        <f t="shared" si="348"/>
        <v>1.3254731559423831</v>
      </c>
      <c r="S791" s="6">
        <f t="shared" si="363"/>
        <v>32.000000000000007</v>
      </c>
      <c r="T791" s="6">
        <f t="shared" si="349"/>
        <v>17.5</v>
      </c>
      <c r="U791" s="4" t="str">
        <f t="shared" si="350"/>
        <v>HIGHER</v>
      </c>
      <c r="V791" s="8">
        <v>1368.75</v>
      </c>
      <c r="W791" s="9">
        <f t="shared" si="351"/>
        <v>4.174526844057624</v>
      </c>
      <c r="X791" s="6">
        <f t="shared" si="352"/>
        <v>61.586521408205122</v>
      </c>
      <c r="Y791" s="6">
        <f t="shared" si="353"/>
        <v>4.6734785917948827</v>
      </c>
      <c r="Z791" s="6">
        <f t="shared" si="354"/>
        <v>-0.4989517477372587</v>
      </c>
      <c r="AA791" s="5">
        <f t="shared" si="355"/>
        <v>1</v>
      </c>
      <c r="AB791" s="5">
        <f t="shared" si="356"/>
        <v>2022</v>
      </c>
      <c r="AC791" s="5">
        <f t="shared" si="337"/>
        <v>4</v>
      </c>
      <c r="AD791" s="6">
        <f t="shared" si="339"/>
        <v>35.083333333333336</v>
      </c>
      <c r="AF791" s="10">
        <v>104.14</v>
      </c>
      <c r="AG791" s="8">
        <f t="shared" si="357"/>
        <v>6465.5811744598395</v>
      </c>
      <c r="AL791" s="11">
        <f t="shared" si="344"/>
        <v>44580</v>
      </c>
      <c r="AM791" s="10">
        <v>1357.75</v>
      </c>
      <c r="AN791" s="6">
        <v>5.4382999999999999</v>
      </c>
      <c r="AO791" s="8">
        <f t="shared" si="358"/>
        <v>334.92597937424193</v>
      </c>
      <c r="AS791" s="14">
        <f t="shared" si="338"/>
        <v>0.25063896848137523</v>
      </c>
      <c r="AT791" s="10">
        <v>423</v>
      </c>
      <c r="AU791" s="6">
        <v>13.96</v>
      </c>
      <c r="AV791" s="6">
        <f t="shared" si="364"/>
        <v>3.4989199999999983</v>
      </c>
      <c r="AW791" s="6">
        <f t="shared" si="359"/>
        <v>4.6098116000000005</v>
      </c>
      <c r="AX791" s="6">
        <f t="shared" si="365"/>
        <v>1.1108916000000022</v>
      </c>
      <c r="AY791" s="12">
        <f t="shared" si="360"/>
        <v>0.46972461207558769</v>
      </c>
      <c r="BB791" s="13">
        <f t="shared" si="361"/>
        <v>1416.6888120000001</v>
      </c>
    </row>
    <row r="792" spans="1:54" x14ac:dyDescent="0.25">
      <c r="A792" s="1">
        <v>44581</v>
      </c>
      <c r="B792" s="6">
        <v>77.38</v>
      </c>
      <c r="C792" s="6">
        <v>66.38</v>
      </c>
      <c r="D792" s="6">
        <v>68.38</v>
      </c>
      <c r="E792" s="6">
        <f t="shared" si="345"/>
        <v>63.660654158256378</v>
      </c>
      <c r="F792" s="6">
        <v>63.616347836499862</v>
      </c>
      <c r="G792" s="6">
        <v>94.88</v>
      </c>
      <c r="H792" s="6">
        <v>62.88</v>
      </c>
      <c r="I792" s="6">
        <v>66.75</v>
      </c>
      <c r="J792" s="6">
        <v>56.225103040935089</v>
      </c>
      <c r="K792" s="6">
        <f t="shared" si="346"/>
        <v>10.629999999999995</v>
      </c>
      <c r="L792" s="7">
        <f t="shared" si="340"/>
        <v>10.524896959064911</v>
      </c>
      <c r="M792" s="6">
        <f t="shared" si="341"/>
        <v>14.499999999999993</v>
      </c>
      <c r="N792" s="6">
        <f t="shared" si="342"/>
        <v>11</v>
      </c>
      <c r="O792" s="6">
        <f t="shared" si="343"/>
        <v>3.4999999999999929</v>
      </c>
      <c r="P792" s="6">
        <f t="shared" si="362"/>
        <v>5.4999999999999929</v>
      </c>
      <c r="Q792" s="6">
        <f t="shared" si="347"/>
        <v>0.7806541582563753</v>
      </c>
      <c r="R792" s="6">
        <f t="shared" si="348"/>
        <v>0.73634783649985991</v>
      </c>
      <c r="S792" s="6">
        <f t="shared" si="363"/>
        <v>31.999999999999993</v>
      </c>
      <c r="T792" s="6">
        <f t="shared" si="349"/>
        <v>17.5</v>
      </c>
      <c r="U792" s="4" t="str">
        <f t="shared" si="350"/>
        <v>HIGHER</v>
      </c>
      <c r="V792" s="8">
        <v>1402.5</v>
      </c>
      <c r="W792" s="9">
        <f t="shared" si="351"/>
        <v>4.763652163500133</v>
      </c>
      <c r="X792" s="6">
        <f t="shared" si="352"/>
        <v>63.718406148537021</v>
      </c>
      <c r="Y792" s="6">
        <f t="shared" si="353"/>
        <v>4.6615938514629747</v>
      </c>
      <c r="Z792" s="6">
        <f t="shared" si="354"/>
        <v>0.10205831203715832</v>
      </c>
      <c r="AA792" s="5">
        <f t="shared" si="355"/>
        <v>1</v>
      </c>
      <c r="AB792" s="5">
        <f t="shared" si="356"/>
        <v>2022</v>
      </c>
      <c r="AC792" s="5">
        <f t="shared" ref="AC792:AC855" si="366">WEEKNUM(A792)</f>
        <v>4</v>
      </c>
      <c r="AD792" s="6">
        <f t="shared" si="339"/>
        <v>34.613333333333337</v>
      </c>
      <c r="AF792" s="10">
        <v>104.21</v>
      </c>
      <c r="AG792" s="8">
        <f t="shared" si="357"/>
        <v>6629.4596080416513</v>
      </c>
      <c r="AL792" s="11">
        <f t="shared" si="344"/>
        <v>44581</v>
      </c>
      <c r="AM792" s="10">
        <v>1404.75</v>
      </c>
      <c r="AN792" s="6">
        <v>5.4191000000000003</v>
      </c>
      <c r="AO792" s="8">
        <f t="shared" si="358"/>
        <v>345.29641475953702</v>
      </c>
      <c r="AS792" s="14">
        <f t="shared" si="338"/>
        <v>0.24231027253668744</v>
      </c>
      <c r="AT792" s="10">
        <v>426</v>
      </c>
      <c r="AU792" s="6">
        <v>14.31</v>
      </c>
      <c r="AV792" s="6">
        <f t="shared" si="364"/>
        <v>3.4674599999999973</v>
      </c>
      <c r="AW792" s="6">
        <f t="shared" si="359"/>
        <v>4.5733908000000003</v>
      </c>
      <c r="AX792" s="6">
        <f t="shared" si="365"/>
        <v>1.105930800000003</v>
      </c>
      <c r="AY792" s="12">
        <f t="shared" si="360"/>
        <v>0.47488677885447589</v>
      </c>
      <c r="BB792" s="13">
        <f t="shared" si="361"/>
        <v>1463.4267559999998</v>
      </c>
    </row>
    <row r="793" spans="1:54" x14ac:dyDescent="0.25">
      <c r="A793" s="1">
        <v>44582</v>
      </c>
      <c r="B793" s="6">
        <v>77.5</v>
      </c>
      <c r="C793" s="6">
        <v>66.5</v>
      </c>
      <c r="D793" s="6">
        <v>68.5</v>
      </c>
      <c r="E793" s="6">
        <f t="shared" si="345"/>
        <v>63.366086262169055</v>
      </c>
      <c r="F793" s="6">
        <v>62.822560965099697</v>
      </c>
      <c r="G793" s="6">
        <v>95</v>
      </c>
      <c r="H793" s="6">
        <v>63</v>
      </c>
      <c r="I793" s="6">
        <v>66.75</v>
      </c>
      <c r="J793" s="6">
        <v>57.693497408610895</v>
      </c>
      <c r="K793" s="6">
        <f t="shared" si="346"/>
        <v>10.75</v>
      </c>
      <c r="L793" s="7">
        <f t="shared" si="340"/>
        <v>9.0565025913891049</v>
      </c>
      <c r="M793" s="6">
        <f t="shared" si="341"/>
        <v>14.5</v>
      </c>
      <c r="N793" s="6">
        <f t="shared" si="342"/>
        <v>11</v>
      </c>
      <c r="O793" s="6">
        <f t="shared" si="343"/>
        <v>3.5</v>
      </c>
      <c r="P793" s="6">
        <f t="shared" si="362"/>
        <v>5.5</v>
      </c>
      <c r="Q793" s="6">
        <f t="shared" si="347"/>
        <v>0.36608626216905549</v>
      </c>
      <c r="R793" s="6">
        <f t="shared" si="348"/>
        <v>-0.17743903490030277</v>
      </c>
      <c r="S793" s="6">
        <f t="shared" si="363"/>
        <v>32</v>
      </c>
      <c r="T793" s="6">
        <f t="shared" si="349"/>
        <v>17.5</v>
      </c>
      <c r="U793" s="4" t="str">
        <f t="shared" si="350"/>
        <v>HIGHER</v>
      </c>
      <c r="V793" s="8">
        <v>1385</v>
      </c>
      <c r="W793" s="9">
        <f t="shared" si="351"/>
        <v>5.6774390349003028</v>
      </c>
      <c r="X793" s="6">
        <f t="shared" si="352"/>
        <v>63.4235710248741</v>
      </c>
      <c r="Y793" s="6">
        <f t="shared" si="353"/>
        <v>5.0764289751259</v>
      </c>
      <c r="Z793" s="6">
        <f t="shared" si="354"/>
        <v>0.60101005977440281</v>
      </c>
      <c r="AA793" s="5">
        <f t="shared" si="355"/>
        <v>1</v>
      </c>
      <c r="AB793" s="5">
        <f t="shared" si="356"/>
        <v>2022</v>
      </c>
      <c r="AC793" s="5">
        <f t="shared" si="366"/>
        <v>4</v>
      </c>
      <c r="AD793" s="6">
        <f t="shared" si="339"/>
        <v>34.96</v>
      </c>
      <c r="AF793" s="10">
        <v>104.34</v>
      </c>
      <c r="AG793" s="8">
        <f t="shared" si="357"/>
        <v>6554.906011098501</v>
      </c>
      <c r="AL793" s="11">
        <f t="shared" si="344"/>
        <v>44582</v>
      </c>
      <c r="AM793" s="10">
        <v>1398.25</v>
      </c>
      <c r="AN793" s="6">
        <v>5.4581999999999997</v>
      </c>
      <c r="AO793" s="8">
        <f t="shared" si="358"/>
        <v>346.17853536796781</v>
      </c>
      <c r="AS793" s="14">
        <f t="shared" si="338"/>
        <v>0.24055673009161388</v>
      </c>
      <c r="AT793" s="10">
        <v>418</v>
      </c>
      <c r="AU793" s="6">
        <v>14.19</v>
      </c>
      <c r="AV793" s="6">
        <f t="shared" si="364"/>
        <v>3.4135000000000009</v>
      </c>
      <c r="AW793" s="6">
        <f t="shared" si="359"/>
        <v>4.5191500000000016</v>
      </c>
      <c r="AX793" s="6">
        <f t="shared" si="365"/>
        <v>1.1056500000000007</v>
      </c>
      <c r="AY793" s="12">
        <f t="shared" si="360"/>
        <v>0.48000317619967703</v>
      </c>
      <c r="BB793" s="13">
        <f t="shared" si="361"/>
        <v>1466.0722999999998</v>
      </c>
    </row>
    <row r="794" spans="1:54" x14ac:dyDescent="0.25">
      <c r="A794" s="1">
        <v>44585</v>
      </c>
      <c r="B794" s="6">
        <v>76.97</v>
      </c>
      <c r="C794" s="6">
        <v>65.97</v>
      </c>
      <c r="D794" s="6">
        <v>67.47</v>
      </c>
      <c r="E794" s="6">
        <f t="shared" si="345"/>
        <v>62.199144212284665</v>
      </c>
      <c r="F794" s="6">
        <v>61.55250197085941</v>
      </c>
      <c r="G794" s="6">
        <v>93.97</v>
      </c>
      <c r="H794" s="6">
        <v>61.97</v>
      </c>
      <c r="I794" s="6">
        <v>67.25</v>
      </c>
      <c r="J794" s="6">
        <v>56.972604410843481</v>
      </c>
      <c r="K794" s="6">
        <f t="shared" si="346"/>
        <v>9.7199999999999989</v>
      </c>
      <c r="L794" s="7">
        <f t="shared" si="340"/>
        <v>10.277395589156519</v>
      </c>
      <c r="M794" s="6">
        <f t="shared" si="341"/>
        <v>15</v>
      </c>
      <c r="N794" s="6">
        <f t="shared" si="342"/>
        <v>11</v>
      </c>
      <c r="O794" s="6">
        <f t="shared" si="343"/>
        <v>4</v>
      </c>
      <c r="P794" s="6">
        <f t="shared" si="362"/>
        <v>5.5</v>
      </c>
      <c r="Q794" s="6">
        <f t="shared" si="347"/>
        <v>0.22914421228466608</v>
      </c>
      <c r="R794" s="6">
        <f t="shared" si="348"/>
        <v>-0.41749802914058876</v>
      </c>
      <c r="S794" s="6">
        <f t="shared" si="363"/>
        <v>32</v>
      </c>
      <c r="T794" s="6">
        <f t="shared" si="349"/>
        <v>17</v>
      </c>
      <c r="U794" s="4" t="str">
        <f t="shared" si="350"/>
        <v>HIGHER</v>
      </c>
      <c r="V794" s="8">
        <v>1357</v>
      </c>
      <c r="W794" s="9">
        <f t="shared" si="351"/>
        <v>5.9174980291405888</v>
      </c>
      <c r="X794" s="6">
        <f t="shared" si="352"/>
        <v>62.255570342670985</v>
      </c>
      <c r="Y794" s="6">
        <f t="shared" si="353"/>
        <v>5.2144296573290134</v>
      </c>
      <c r="Z794" s="6">
        <f t="shared" si="354"/>
        <v>0.70306837181157533</v>
      </c>
      <c r="AA794" s="5">
        <f t="shared" si="355"/>
        <v>1</v>
      </c>
      <c r="AB794" s="5">
        <f t="shared" si="356"/>
        <v>2022</v>
      </c>
      <c r="AC794" s="5">
        <f t="shared" si="366"/>
        <v>5</v>
      </c>
      <c r="AD794" s="6">
        <f t="shared" si="339"/>
        <v>34.903333333333329</v>
      </c>
      <c r="AF794" s="10">
        <v>104.42</v>
      </c>
      <c r="AG794" s="8">
        <f t="shared" si="357"/>
        <v>6427.3122557971392</v>
      </c>
      <c r="AL794" s="11">
        <f t="shared" si="344"/>
        <v>44585</v>
      </c>
      <c r="AM794" s="10">
        <v>1372.5</v>
      </c>
      <c r="AN794" s="6">
        <v>5.4877000000000002</v>
      </c>
      <c r="AO794" s="8">
        <f t="shared" si="358"/>
        <v>341.6398933694756</v>
      </c>
      <c r="AS794" s="14">
        <f t="shared" si="338"/>
        <v>0.24751349431818168</v>
      </c>
      <c r="AT794" s="10">
        <v>419</v>
      </c>
      <c r="AU794" s="6">
        <v>14.08</v>
      </c>
      <c r="AV794" s="6">
        <f t="shared" si="364"/>
        <v>3.484989999999998</v>
      </c>
      <c r="AW794" s="6">
        <f t="shared" si="359"/>
        <v>4.5918801999999967</v>
      </c>
      <c r="AX794" s="6">
        <f t="shared" si="365"/>
        <v>1.1068901999999987</v>
      </c>
      <c r="AY794" s="12">
        <f t="shared" si="360"/>
        <v>0.47769439724930896</v>
      </c>
      <c r="BB794" s="13">
        <f t="shared" si="361"/>
        <v>1454.3878139999999</v>
      </c>
    </row>
    <row r="795" spans="1:54" x14ac:dyDescent="0.25">
      <c r="A795" s="1">
        <v>44586</v>
      </c>
      <c r="B795" s="6">
        <v>77.510000000000005</v>
      </c>
      <c r="C795" s="6">
        <v>66.510000000000005</v>
      </c>
      <c r="D795" s="6">
        <v>68.010000000000005</v>
      </c>
      <c r="E795" s="6">
        <f t="shared" si="345"/>
        <v>63.54735881360741</v>
      </c>
      <c r="F795" s="6">
        <v>62.607104528576784</v>
      </c>
      <c r="G795" s="6">
        <v>94.51</v>
      </c>
      <c r="H795" s="6">
        <v>62.51</v>
      </c>
      <c r="I795" s="6">
        <v>67</v>
      </c>
      <c r="J795" s="6">
        <v>57.218939031343069</v>
      </c>
      <c r="K795" s="6">
        <f t="shared" si="346"/>
        <v>10.510000000000005</v>
      </c>
      <c r="L795" s="7">
        <f t="shared" si="340"/>
        <v>9.7810609686569308</v>
      </c>
      <c r="M795" s="6">
        <f t="shared" si="341"/>
        <v>15.000000000000007</v>
      </c>
      <c r="N795" s="6">
        <f t="shared" si="342"/>
        <v>11</v>
      </c>
      <c r="O795" s="6">
        <f t="shared" si="343"/>
        <v>4.0000000000000071</v>
      </c>
      <c r="P795" s="6">
        <f t="shared" si="362"/>
        <v>5.5000000000000071</v>
      </c>
      <c r="Q795" s="6">
        <f t="shared" si="347"/>
        <v>1.0373588136074119</v>
      </c>
      <c r="R795" s="6">
        <f t="shared" si="348"/>
        <v>9.7104528576785754E-2</v>
      </c>
      <c r="S795" s="6">
        <f t="shared" si="363"/>
        <v>32.000000000000007</v>
      </c>
      <c r="T795" s="6">
        <f t="shared" si="349"/>
        <v>17</v>
      </c>
      <c r="U795" s="4" t="str">
        <f t="shared" si="350"/>
        <v>HIGHER</v>
      </c>
      <c r="V795" s="8">
        <v>1380.25</v>
      </c>
      <c r="W795" s="9">
        <f t="shared" si="351"/>
        <v>5.4028954714232214</v>
      </c>
      <c r="X795" s="6">
        <f t="shared" si="352"/>
        <v>63.605008024051287</v>
      </c>
      <c r="Y795" s="6">
        <f t="shared" si="353"/>
        <v>4.4049919759487182</v>
      </c>
      <c r="Z795" s="6">
        <f t="shared" si="354"/>
        <v>0.99790349547450319</v>
      </c>
      <c r="AA795" s="5">
        <f t="shared" si="355"/>
        <v>1</v>
      </c>
      <c r="AB795" s="5">
        <f t="shared" si="356"/>
        <v>2022</v>
      </c>
      <c r="AC795" s="5">
        <f t="shared" si="366"/>
        <v>5</v>
      </c>
      <c r="AD795" s="6">
        <f t="shared" si="339"/>
        <v>34.783333333333339</v>
      </c>
      <c r="AF795" s="10">
        <v>104.61</v>
      </c>
      <c r="AG795" s="8">
        <f t="shared" si="357"/>
        <v>6549.3292047344166</v>
      </c>
      <c r="AL795" s="11">
        <f t="shared" si="344"/>
        <v>44586</v>
      </c>
      <c r="AM795" s="10">
        <v>1402.25</v>
      </c>
      <c r="AN795" s="6">
        <v>5.4436999999999998</v>
      </c>
      <c r="AO795" s="8">
        <f t="shared" si="358"/>
        <v>346.24658218052804</v>
      </c>
      <c r="AS795" s="14">
        <f t="shared" si="338"/>
        <v>0.2451253541076488</v>
      </c>
      <c r="AT795" s="10">
        <v>417</v>
      </c>
      <c r="AU795" s="6">
        <v>14.12</v>
      </c>
      <c r="AV795" s="6">
        <f t="shared" si="364"/>
        <v>3.461170000000001</v>
      </c>
      <c r="AW795" s="6">
        <f t="shared" si="359"/>
        <v>4.5667966000000018</v>
      </c>
      <c r="AX795" s="6">
        <f t="shared" si="365"/>
        <v>1.1056266000000008</v>
      </c>
      <c r="AY795" s="12">
        <f t="shared" si="360"/>
        <v>0.48063325696132692</v>
      </c>
      <c r="BB795" s="13">
        <f t="shared" si="361"/>
        <v>1466.292762</v>
      </c>
    </row>
    <row r="796" spans="1:54" x14ac:dyDescent="0.25">
      <c r="A796" s="1">
        <v>44587</v>
      </c>
      <c r="B796" s="6">
        <v>78.180000000000007</v>
      </c>
      <c r="C796" s="6">
        <v>67.180000000000007</v>
      </c>
      <c r="D796" s="6">
        <v>69.430000000000007</v>
      </c>
      <c r="E796" s="6">
        <f t="shared" si="345"/>
        <v>63.671983692721277</v>
      </c>
      <c r="F796" s="6">
        <v>63.480270087116978</v>
      </c>
      <c r="G796" s="6">
        <v>95.93</v>
      </c>
      <c r="H796" s="6">
        <v>63.93</v>
      </c>
      <c r="I796" s="6">
        <v>67.625</v>
      </c>
      <c r="J796" s="6">
        <v>57.711255525868957</v>
      </c>
      <c r="K796" s="6">
        <f t="shared" si="346"/>
        <v>10.555000000000007</v>
      </c>
      <c r="L796" s="7">
        <f t="shared" si="340"/>
        <v>9.9137444741310432</v>
      </c>
      <c r="M796" s="6">
        <f t="shared" si="341"/>
        <v>14.250000000000007</v>
      </c>
      <c r="N796" s="6">
        <f t="shared" si="342"/>
        <v>11</v>
      </c>
      <c r="O796" s="6">
        <f t="shared" si="343"/>
        <v>3.2500000000000071</v>
      </c>
      <c r="P796" s="6">
        <f t="shared" si="362"/>
        <v>5.5000000000000071</v>
      </c>
      <c r="Q796" s="6">
        <f t="shared" si="347"/>
        <v>-0.25801630727872293</v>
      </c>
      <c r="R796" s="6">
        <f t="shared" si="348"/>
        <v>-0.44972991288302211</v>
      </c>
      <c r="S796" s="6">
        <f t="shared" si="363"/>
        <v>32.000000000000007</v>
      </c>
      <c r="T796" s="6">
        <f t="shared" si="349"/>
        <v>17.75</v>
      </c>
      <c r="U796" s="4" t="str">
        <f t="shared" si="350"/>
        <v>HIGHER</v>
      </c>
      <c r="V796" s="8">
        <v>1399.5</v>
      </c>
      <c r="W796" s="9">
        <f t="shared" si="351"/>
        <v>5.9497299128830292</v>
      </c>
      <c r="X796" s="6">
        <f t="shared" si="352"/>
        <v>63.729745960985596</v>
      </c>
      <c r="Y796" s="6">
        <f t="shared" si="353"/>
        <v>5.7002540390144105</v>
      </c>
      <c r="Z796" s="6">
        <f t="shared" si="354"/>
        <v>0.24947587386861869</v>
      </c>
      <c r="AA796" s="5">
        <f t="shared" si="355"/>
        <v>1</v>
      </c>
      <c r="AB796" s="5">
        <f t="shared" si="356"/>
        <v>2022</v>
      </c>
      <c r="AC796" s="5">
        <f t="shared" si="366"/>
        <v>5</v>
      </c>
      <c r="AD796" s="6">
        <f t="shared" si="339"/>
        <v>35.023333333333333</v>
      </c>
      <c r="AF796" s="10">
        <v>104.7</v>
      </c>
      <c r="AG796" s="8">
        <f t="shared" si="357"/>
        <v>6646.384278121147</v>
      </c>
      <c r="AL796" s="11">
        <f t="shared" si="344"/>
        <v>44587</v>
      </c>
      <c r="AM796" s="10">
        <v>1405</v>
      </c>
      <c r="AN796" s="6">
        <v>5.4324000000000003</v>
      </c>
      <c r="AO796" s="8">
        <f t="shared" si="358"/>
        <v>346.20547195845825</v>
      </c>
      <c r="AS796" s="14">
        <f t="shared" si="338"/>
        <v>0.22862006920415232</v>
      </c>
      <c r="AT796" s="10">
        <v>421</v>
      </c>
      <c r="AU796" s="6">
        <v>14.45</v>
      </c>
      <c r="AV796" s="6">
        <f t="shared" si="364"/>
        <v>3.3035600000000009</v>
      </c>
      <c r="AW796" s="6">
        <f t="shared" si="359"/>
        <v>4.4076187999999981</v>
      </c>
      <c r="AX796" s="6">
        <f t="shared" si="365"/>
        <v>1.1040587999999971</v>
      </c>
      <c r="AY796" s="12">
        <f t="shared" si="360"/>
        <v>0.48039868575294004</v>
      </c>
      <c r="BB796" s="13">
        <f t="shared" si="361"/>
        <v>1481.0637160000001</v>
      </c>
    </row>
    <row r="797" spans="1:54" x14ac:dyDescent="0.25">
      <c r="A797" s="1">
        <v>44588</v>
      </c>
      <c r="B797" s="6">
        <v>78.34</v>
      </c>
      <c r="C797" s="6">
        <v>67.34</v>
      </c>
      <c r="D797" s="6">
        <v>69.59</v>
      </c>
      <c r="E797" s="6">
        <f t="shared" si="345"/>
        <v>64.397073898474687</v>
      </c>
      <c r="F797" s="6">
        <v>64.013241272199949</v>
      </c>
      <c r="G797" s="6">
        <v>96.34</v>
      </c>
      <c r="H797" s="6">
        <v>64.34</v>
      </c>
      <c r="I797" s="6">
        <v>68.5</v>
      </c>
      <c r="J797" s="6">
        <v>58.831866062160543</v>
      </c>
      <c r="K797" s="6">
        <f t="shared" si="346"/>
        <v>9.8400000000000034</v>
      </c>
      <c r="L797" s="7">
        <f t="shared" si="340"/>
        <v>9.6681339378394568</v>
      </c>
      <c r="M797" s="6">
        <f t="shared" si="341"/>
        <v>14</v>
      </c>
      <c r="N797" s="6">
        <f t="shared" si="342"/>
        <v>11</v>
      </c>
      <c r="O797" s="6">
        <f t="shared" si="343"/>
        <v>3</v>
      </c>
      <c r="P797" s="6">
        <f t="shared" si="362"/>
        <v>5.25</v>
      </c>
      <c r="Q797" s="6">
        <f t="shared" si="347"/>
        <v>5.7073898474683915E-2</v>
      </c>
      <c r="R797" s="6">
        <f t="shared" si="348"/>
        <v>-0.32675872780005477</v>
      </c>
      <c r="S797" s="6">
        <f t="shared" si="363"/>
        <v>32</v>
      </c>
      <c r="T797" s="6">
        <f t="shared" si="349"/>
        <v>18</v>
      </c>
      <c r="U797" s="4" t="str">
        <f t="shared" si="350"/>
        <v>HIGHER</v>
      </c>
      <c r="V797" s="8">
        <v>1411.25</v>
      </c>
      <c r="W797" s="9">
        <f t="shared" si="351"/>
        <v>5.5767587278000548</v>
      </c>
      <c r="X797" s="6">
        <f t="shared" si="352"/>
        <v>64.45549395769433</v>
      </c>
      <c r="Y797" s="6">
        <f t="shared" si="353"/>
        <v>5.1345060423056736</v>
      </c>
      <c r="Z797" s="6">
        <f t="shared" si="354"/>
        <v>0.44225268549438113</v>
      </c>
      <c r="AA797" s="5">
        <f t="shared" si="355"/>
        <v>1</v>
      </c>
      <c r="AB797" s="5">
        <f t="shared" si="356"/>
        <v>2022</v>
      </c>
      <c r="AC797" s="5">
        <f t="shared" si="366"/>
        <v>5</v>
      </c>
      <c r="AD797" s="6">
        <f t="shared" si="339"/>
        <v>35.243333333333332</v>
      </c>
      <c r="AF797" s="10">
        <v>104.75</v>
      </c>
      <c r="AG797" s="8">
        <f t="shared" si="357"/>
        <v>6705.3870232629451</v>
      </c>
      <c r="AL797" s="11">
        <f t="shared" si="344"/>
        <v>44588</v>
      </c>
      <c r="AM797" s="10">
        <v>1421</v>
      </c>
      <c r="AN797" s="6">
        <v>5.4065000000000003</v>
      </c>
      <c r="AO797" s="8">
        <f t="shared" si="358"/>
        <v>348.4786280822745</v>
      </c>
      <c r="AS797" s="14">
        <f t="shared" si="338"/>
        <v>0.22961321403991744</v>
      </c>
      <c r="AT797" s="10">
        <v>425</v>
      </c>
      <c r="AU797" s="6">
        <v>14.53</v>
      </c>
      <c r="AV797" s="6">
        <f t="shared" si="364"/>
        <v>3.3362800000000004</v>
      </c>
      <c r="AW797" s="6">
        <f t="shared" si="359"/>
        <v>4.4399643999999991</v>
      </c>
      <c r="AX797" s="6">
        <f t="shared" si="365"/>
        <v>1.1036843999999988</v>
      </c>
      <c r="AY797" s="12">
        <f t="shared" si="360"/>
        <v>0.47854884385337659</v>
      </c>
      <c r="BB797" s="13">
        <f t="shared" si="361"/>
        <v>1484.5911080000001</v>
      </c>
    </row>
    <row r="798" spans="1:54" x14ac:dyDescent="0.25">
      <c r="A798" s="1">
        <v>44589</v>
      </c>
      <c r="B798" s="6">
        <v>78.77</v>
      </c>
      <c r="C798" s="6">
        <v>67.77</v>
      </c>
      <c r="D798" s="6">
        <v>70.27</v>
      </c>
      <c r="E798" s="6">
        <f t="shared" si="345"/>
        <v>65.088175500833401</v>
      </c>
      <c r="F798" s="6">
        <v>64.500853207488646</v>
      </c>
      <c r="G798" s="6">
        <v>97.27</v>
      </c>
      <c r="H798" s="6">
        <v>65.27</v>
      </c>
      <c r="I798" s="6">
        <v>71</v>
      </c>
      <c r="J798" s="6">
        <v>61.00970728062758</v>
      </c>
      <c r="K798" s="6">
        <f t="shared" si="346"/>
        <v>7.769999999999996</v>
      </c>
      <c r="L798" s="7">
        <f t="shared" si="340"/>
        <v>9.9902927193724196</v>
      </c>
      <c r="M798" s="6">
        <f t="shared" si="341"/>
        <v>13.5</v>
      </c>
      <c r="N798" s="6">
        <f t="shared" si="342"/>
        <v>11</v>
      </c>
      <c r="O798" s="6">
        <f t="shared" si="343"/>
        <v>2.5</v>
      </c>
      <c r="P798" s="6">
        <f t="shared" si="362"/>
        <v>5</v>
      </c>
      <c r="Q798" s="6">
        <f t="shared" si="347"/>
        <v>-0.18182449916659493</v>
      </c>
      <c r="R798" s="6">
        <f t="shared" si="348"/>
        <v>-0.76914679251134999</v>
      </c>
      <c r="S798" s="6">
        <f t="shared" si="363"/>
        <v>32</v>
      </c>
      <c r="T798" s="6">
        <f t="shared" si="349"/>
        <v>18.5</v>
      </c>
      <c r="U798" s="4" t="str">
        <f t="shared" si="350"/>
        <v>HIGHER</v>
      </c>
      <c r="V798" s="8">
        <v>1422</v>
      </c>
      <c r="W798" s="9">
        <f t="shared" si="351"/>
        <v>5.76914679251135</v>
      </c>
      <c r="X798" s="6">
        <f t="shared" si="352"/>
        <v>65.147222517057344</v>
      </c>
      <c r="Y798" s="6">
        <f t="shared" si="353"/>
        <v>5.1227774829426522</v>
      </c>
      <c r="Z798" s="6">
        <f t="shared" si="354"/>
        <v>0.64636930956869776</v>
      </c>
      <c r="AA798" s="5">
        <f t="shared" si="355"/>
        <v>1</v>
      </c>
      <c r="AB798" s="5">
        <f t="shared" si="356"/>
        <v>2022</v>
      </c>
      <c r="AC798" s="5">
        <f t="shared" si="366"/>
        <v>5</v>
      </c>
      <c r="AD798" s="6">
        <f t="shared" si="339"/>
        <v>35.729999999999997</v>
      </c>
      <c r="AF798" s="10">
        <v>104.83</v>
      </c>
      <c r="AG798" s="8">
        <f t="shared" si="357"/>
        <v>6761.6244417410344</v>
      </c>
      <c r="AL798" s="11">
        <f t="shared" si="344"/>
        <v>44589</v>
      </c>
      <c r="AM798" s="10">
        <v>1436.25</v>
      </c>
      <c r="AN798" s="6">
        <v>5.3673999999999999</v>
      </c>
      <c r="AO798" s="8">
        <f t="shared" si="358"/>
        <v>349.67120213805362</v>
      </c>
      <c r="AS798" s="14">
        <f t="shared" si="338"/>
        <v>0.22424338983050854</v>
      </c>
      <c r="AT798" s="10">
        <v>431</v>
      </c>
      <c r="AU798" s="6">
        <v>14.75</v>
      </c>
      <c r="AV798" s="6">
        <f t="shared" si="364"/>
        <v>3.3075900000000011</v>
      </c>
      <c r="AW798" s="6">
        <f t="shared" si="359"/>
        <v>4.4102682000000009</v>
      </c>
      <c r="AX798" s="6">
        <f t="shared" si="365"/>
        <v>1.1026781999999997</v>
      </c>
      <c r="AY798" s="12">
        <f t="shared" si="360"/>
        <v>0.47641692069979252</v>
      </c>
      <c r="BB798" s="13">
        <f t="shared" si="361"/>
        <v>1494.0709739999998</v>
      </c>
    </row>
    <row r="799" spans="1:54" x14ac:dyDescent="0.25">
      <c r="A799" s="1">
        <v>44592</v>
      </c>
      <c r="B799" s="6">
        <v>78.319999999999993</v>
      </c>
      <c r="C799" s="6">
        <v>67.319999999999993</v>
      </c>
      <c r="D799" s="6">
        <v>69.819999999999993</v>
      </c>
      <c r="E799" s="6">
        <f t="shared" si="345"/>
        <v>64.431062501869377</v>
      </c>
      <c r="F799" s="6">
        <v>64.0359208970971</v>
      </c>
      <c r="G799" s="6">
        <v>96.82</v>
      </c>
      <c r="H799" s="6">
        <v>64.819999999999993</v>
      </c>
      <c r="I799" s="6">
        <v>71</v>
      </c>
      <c r="J799" s="6">
        <v>60.569342399792227</v>
      </c>
      <c r="K799" s="6">
        <f t="shared" si="346"/>
        <v>7.3199999999999932</v>
      </c>
      <c r="L799" s="7">
        <f t="shared" si="340"/>
        <v>10.430657600207773</v>
      </c>
      <c r="M799" s="6">
        <f t="shared" si="341"/>
        <v>13.5</v>
      </c>
      <c r="N799" s="6">
        <f t="shared" si="342"/>
        <v>11</v>
      </c>
      <c r="O799" s="6">
        <f t="shared" si="343"/>
        <v>2.5</v>
      </c>
      <c r="P799" s="6">
        <f t="shared" si="362"/>
        <v>5</v>
      </c>
      <c r="Q799" s="6">
        <f t="shared" si="347"/>
        <v>-0.38893749813061618</v>
      </c>
      <c r="R799" s="6">
        <f t="shared" si="348"/>
        <v>-0.78407910290289351</v>
      </c>
      <c r="S799" s="6">
        <f t="shared" si="363"/>
        <v>32</v>
      </c>
      <c r="T799" s="6">
        <f t="shared" si="349"/>
        <v>18.5</v>
      </c>
      <c r="U799" s="4" t="str">
        <f t="shared" si="350"/>
        <v>HIGHER</v>
      </c>
      <c r="V799" s="8">
        <v>1411.75</v>
      </c>
      <c r="W799" s="9">
        <f t="shared" si="351"/>
        <v>5.7840791029028935</v>
      </c>
      <c r="X799" s="6">
        <f t="shared" si="352"/>
        <v>64.489513395040049</v>
      </c>
      <c r="Y799" s="6">
        <f t="shared" si="353"/>
        <v>5.330486604959944</v>
      </c>
      <c r="Z799" s="6">
        <f t="shared" si="354"/>
        <v>0.45359249794294954</v>
      </c>
      <c r="AA799" s="5">
        <f t="shared" si="355"/>
        <v>1</v>
      </c>
      <c r="AB799" s="5">
        <f t="shared" si="356"/>
        <v>2022</v>
      </c>
      <c r="AC799" s="5">
        <f t="shared" si="366"/>
        <v>6</v>
      </c>
      <c r="AD799" s="6">
        <f t="shared" si="339"/>
        <v>35.456666666666671</v>
      </c>
      <c r="AF799" s="10">
        <v>105</v>
      </c>
      <c r="AG799" s="8">
        <f t="shared" si="357"/>
        <v>6723.7716941951958</v>
      </c>
      <c r="AL799" s="11">
        <f t="shared" si="344"/>
        <v>44592</v>
      </c>
      <c r="AM799" s="10">
        <v>1421.75</v>
      </c>
      <c r="AN799" s="6">
        <v>5.3041</v>
      </c>
      <c r="AO799" s="8">
        <f t="shared" si="358"/>
        <v>342.05882799863201</v>
      </c>
      <c r="AS799" s="14">
        <f t="shared" si="338"/>
        <v>0.21610561497326197</v>
      </c>
      <c r="AT799" s="10">
        <v>439</v>
      </c>
      <c r="AU799" s="6">
        <v>14.96</v>
      </c>
      <c r="AV799" s="6">
        <f t="shared" si="364"/>
        <v>3.2329399999999993</v>
      </c>
      <c r="AW799" s="6">
        <f t="shared" si="359"/>
        <v>4.3366711999999978</v>
      </c>
      <c r="AX799" s="6">
        <f t="shared" si="365"/>
        <v>1.1037311999999986</v>
      </c>
      <c r="AY799" s="12">
        <f t="shared" si="360"/>
        <v>0.47040391294839706</v>
      </c>
      <c r="BB799" s="13">
        <f t="shared" si="361"/>
        <v>1484.1501839999999</v>
      </c>
    </row>
    <row r="800" spans="1:54" x14ac:dyDescent="0.25">
      <c r="A800" s="1">
        <v>44593</v>
      </c>
      <c r="B800" s="6">
        <v>79.33</v>
      </c>
      <c r="C800" s="6">
        <v>68.33</v>
      </c>
      <c r="D800" s="6">
        <v>70.83</v>
      </c>
      <c r="E800" s="6">
        <f t="shared" si="345"/>
        <v>65.643322689613356</v>
      </c>
      <c r="F800" s="6">
        <v>64.455493957694344</v>
      </c>
      <c r="G800" s="6">
        <v>97.83</v>
      </c>
      <c r="H800" s="6">
        <v>65.83</v>
      </c>
      <c r="I800" s="6">
        <v>71</v>
      </c>
      <c r="J800" s="6"/>
      <c r="K800" s="6">
        <f t="shared" si="346"/>
        <v>8.3299999999999983</v>
      </c>
      <c r="L800" s="7" t="str">
        <f t="shared" si="340"/>
        <v/>
      </c>
      <c r="M800" s="6">
        <f t="shared" si="341"/>
        <v>13.5</v>
      </c>
      <c r="N800" s="6">
        <f t="shared" si="342"/>
        <v>11</v>
      </c>
      <c r="O800" s="6">
        <f t="shared" si="343"/>
        <v>2.5</v>
      </c>
      <c r="P800" s="6">
        <f t="shared" si="362"/>
        <v>5</v>
      </c>
      <c r="Q800" s="6">
        <f t="shared" si="347"/>
        <v>-0.18667731038664215</v>
      </c>
      <c r="R800" s="6">
        <f t="shared" si="348"/>
        <v>-1.3745060423056543</v>
      </c>
      <c r="S800" s="6">
        <f t="shared" si="363"/>
        <v>32</v>
      </c>
      <c r="T800" s="6">
        <f t="shared" si="349"/>
        <v>18.5</v>
      </c>
      <c r="U800" s="4" t="str">
        <f t="shared" si="350"/>
        <v>HIGHER</v>
      </c>
      <c r="V800" s="8">
        <v>1421</v>
      </c>
      <c r="W800" s="9">
        <f t="shared" si="351"/>
        <v>6.3745060423056543</v>
      </c>
      <c r="X800" s="6">
        <f t="shared" si="352"/>
        <v>65.702873327037466</v>
      </c>
      <c r="Y800" s="6">
        <f t="shared" si="353"/>
        <v>5.1271266729625324</v>
      </c>
      <c r="Z800" s="6">
        <f t="shared" si="354"/>
        <v>1.2473793693431219</v>
      </c>
      <c r="AA800" s="5">
        <f t="shared" si="355"/>
        <v>2</v>
      </c>
      <c r="AB800" s="5">
        <f t="shared" si="356"/>
        <v>2022</v>
      </c>
      <c r="AC800" s="5">
        <f t="shared" si="366"/>
        <v>6</v>
      </c>
      <c r="AD800" s="6">
        <f t="shared" si="339"/>
        <v>35.44</v>
      </c>
      <c r="AF800" s="10">
        <v>105.11</v>
      </c>
      <c r="AG800" s="8">
        <f t="shared" si="357"/>
        <v>6774.9169698932519</v>
      </c>
      <c r="AL800" s="11">
        <f t="shared" si="344"/>
        <v>44593</v>
      </c>
      <c r="AM800" s="10">
        <v>1448.5</v>
      </c>
      <c r="AN800" s="6">
        <v>5.2655000000000003</v>
      </c>
      <c r="AO800" s="8">
        <f t="shared" si="358"/>
        <v>345.95847950351583</v>
      </c>
      <c r="AS800" s="14">
        <f t="shared" ref="AS800:AS863" si="367">AV800/AU800</f>
        <v>0.21972685788787502</v>
      </c>
      <c r="AT800" s="10">
        <v>456</v>
      </c>
      <c r="AU800" s="6">
        <v>15.34</v>
      </c>
      <c r="AV800" s="6">
        <f t="shared" si="364"/>
        <v>3.3706100000000028</v>
      </c>
      <c r="AW800" s="6">
        <f t="shared" si="359"/>
        <v>4.4719778000000012</v>
      </c>
      <c r="AX800" s="6">
        <f t="shared" si="365"/>
        <v>1.1013677999999985</v>
      </c>
      <c r="AY800" s="12">
        <f t="shared" si="360"/>
        <v>0.46413596424772752</v>
      </c>
      <c r="BB800" s="13">
        <f t="shared" si="361"/>
        <v>1506.4168459999999</v>
      </c>
    </row>
    <row r="801" spans="1:54" x14ac:dyDescent="0.25">
      <c r="A801" s="1">
        <v>44594</v>
      </c>
      <c r="B801" s="6">
        <v>79.98</v>
      </c>
      <c r="C801" s="6">
        <v>68.48</v>
      </c>
      <c r="D801" s="6">
        <v>70.98</v>
      </c>
      <c r="E801" s="6">
        <f t="shared" si="345"/>
        <v>64.736959932421598</v>
      </c>
      <c r="F801" s="6">
        <v>64.149319021582841</v>
      </c>
      <c r="G801" s="6">
        <v>97.98</v>
      </c>
      <c r="H801" s="6">
        <v>65.98</v>
      </c>
      <c r="I801" s="6">
        <v>71</v>
      </c>
      <c r="J801" s="6"/>
      <c r="K801" s="6">
        <f t="shared" si="346"/>
        <v>8.980000000000004</v>
      </c>
      <c r="L801" s="7" t="str">
        <f t="shared" si="340"/>
        <v/>
      </c>
      <c r="M801" s="6">
        <f t="shared" si="341"/>
        <v>14</v>
      </c>
      <c r="N801" s="6">
        <f t="shared" si="342"/>
        <v>11.5</v>
      </c>
      <c r="O801" s="6">
        <f t="shared" si="343"/>
        <v>2.5</v>
      </c>
      <c r="P801" s="6">
        <f t="shared" si="362"/>
        <v>5</v>
      </c>
      <c r="Q801" s="6">
        <f t="shared" si="347"/>
        <v>-1.2430400675784057</v>
      </c>
      <c r="R801" s="6">
        <f t="shared" si="348"/>
        <v>-1.8306809784171634</v>
      </c>
      <c r="S801" s="6">
        <f t="shared" si="363"/>
        <v>32</v>
      </c>
      <c r="T801" s="6">
        <f t="shared" si="349"/>
        <v>18</v>
      </c>
      <c r="U801" s="4" t="str">
        <f t="shared" si="350"/>
        <v>HIGHER</v>
      </c>
      <c r="V801" s="8">
        <v>1414.25</v>
      </c>
      <c r="W801" s="9">
        <f t="shared" si="351"/>
        <v>6.8306809784171634</v>
      </c>
      <c r="X801" s="6">
        <f t="shared" si="352"/>
        <v>64.795688331151553</v>
      </c>
      <c r="Y801" s="6">
        <f t="shared" si="353"/>
        <v>6.1843116688484514</v>
      </c>
      <c r="Z801" s="6">
        <f t="shared" si="354"/>
        <v>0.64636930956871197</v>
      </c>
      <c r="AA801" s="5">
        <f t="shared" si="355"/>
        <v>2</v>
      </c>
      <c r="AB801" s="5">
        <f t="shared" si="356"/>
        <v>2022</v>
      </c>
      <c r="AC801" s="5">
        <f t="shared" si="366"/>
        <v>6</v>
      </c>
      <c r="AD801" s="6">
        <f t="shared" si="339"/>
        <v>35.266666666666666</v>
      </c>
      <c r="AF801" s="10">
        <v>105.15</v>
      </c>
      <c r="AG801" s="8">
        <f t="shared" si="357"/>
        <v>6745.3008951194361</v>
      </c>
      <c r="AL801" s="11">
        <f t="shared" si="344"/>
        <v>44594</v>
      </c>
      <c r="AM801" s="10">
        <v>1428.5</v>
      </c>
      <c r="AN801" s="6">
        <v>5.2619999999999996</v>
      </c>
      <c r="AO801" s="8">
        <f t="shared" si="358"/>
        <v>340.95491199851949</v>
      </c>
      <c r="AS801" s="14">
        <f t="shared" si="367"/>
        <v>0.20675225806451616</v>
      </c>
      <c r="AT801" s="10">
        <v>455</v>
      </c>
      <c r="AU801" s="6">
        <v>15.5</v>
      </c>
      <c r="AV801" s="6">
        <f t="shared" si="364"/>
        <v>3.2046600000000005</v>
      </c>
      <c r="AW801" s="6">
        <f t="shared" si="359"/>
        <v>4.3630068000000009</v>
      </c>
      <c r="AX801" s="6">
        <f t="shared" si="365"/>
        <v>1.1583468000000003</v>
      </c>
      <c r="AY801" s="12">
        <f t="shared" si="360"/>
        <v>0.46671248508740082</v>
      </c>
      <c r="BB801" s="13">
        <f t="shared" si="361"/>
        <v>1509.723776</v>
      </c>
    </row>
    <row r="802" spans="1:54" x14ac:dyDescent="0.25">
      <c r="A802" s="1">
        <v>44595</v>
      </c>
      <c r="B802" s="6">
        <v>79.25</v>
      </c>
      <c r="C802" s="6">
        <v>68.25</v>
      </c>
      <c r="D802" s="6">
        <v>70.25</v>
      </c>
      <c r="E802" s="6">
        <f t="shared" si="345"/>
        <v>64.567016915448136</v>
      </c>
      <c r="F802" s="6">
        <v>64.534872644834365</v>
      </c>
      <c r="G802" s="6">
        <v>97.75</v>
      </c>
      <c r="H802" s="6">
        <v>65.75</v>
      </c>
      <c r="I802" s="6">
        <v>71.25</v>
      </c>
      <c r="J802" s="6">
        <v>59.904145531778028</v>
      </c>
      <c r="K802" s="6">
        <f t="shared" si="346"/>
        <v>8</v>
      </c>
      <c r="L802" s="7">
        <f t="shared" si="340"/>
        <v>11.345854468221972</v>
      </c>
      <c r="M802" s="6">
        <f t="shared" si="341"/>
        <v>13.5</v>
      </c>
      <c r="N802" s="6">
        <f t="shared" si="342"/>
        <v>11</v>
      </c>
      <c r="O802" s="6">
        <f t="shared" si="343"/>
        <v>2.5</v>
      </c>
      <c r="P802" s="6">
        <f t="shared" si="362"/>
        <v>4.5</v>
      </c>
      <c r="Q802" s="6">
        <f t="shared" si="347"/>
        <v>-1.1829830845518643</v>
      </c>
      <c r="R802" s="6">
        <f t="shared" si="348"/>
        <v>-1.2151273551656345</v>
      </c>
      <c r="S802" s="6">
        <f t="shared" si="363"/>
        <v>32</v>
      </c>
      <c r="T802" s="6">
        <f t="shared" si="349"/>
        <v>18.5</v>
      </c>
      <c r="U802" s="4" t="str">
        <f t="shared" si="350"/>
        <v>HIGHER</v>
      </c>
      <c r="V802" s="8">
        <v>1422.75</v>
      </c>
      <c r="W802" s="9">
        <f t="shared" si="351"/>
        <v>5.7151273551656345</v>
      </c>
      <c r="X802" s="6">
        <f t="shared" si="352"/>
        <v>64.625591144422941</v>
      </c>
      <c r="Y802" s="6">
        <f t="shared" si="353"/>
        <v>5.6244088555770588</v>
      </c>
      <c r="Z802" s="6">
        <f t="shared" si="354"/>
        <v>9.0718499588575696E-2</v>
      </c>
      <c r="AA802" s="5">
        <f t="shared" si="355"/>
        <v>2</v>
      </c>
      <c r="AB802" s="5">
        <f t="shared" si="356"/>
        <v>2022</v>
      </c>
      <c r="AC802" s="5">
        <f t="shared" si="366"/>
        <v>6</v>
      </c>
      <c r="AD802" s="6">
        <f t="shared" si="339"/>
        <v>35.236666666666665</v>
      </c>
      <c r="AF802" s="10">
        <v>105.27</v>
      </c>
      <c r="AG802" s="8">
        <f t="shared" si="357"/>
        <v>6793.5860433217113</v>
      </c>
      <c r="AL802" s="11">
        <f t="shared" si="344"/>
        <v>44595</v>
      </c>
      <c r="AM802" s="10">
        <v>1424.75</v>
      </c>
      <c r="AN802" s="6">
        <v>5.2839</v>
      </c>
      <c r="AO802" s="8">
        <f t="shared" si="358"/>
        <v>341.47516104801645</v>
      </c>
      <c r="AS802" s="14">
        <f t="shared" si="367"/>
        <v>0.20882827630729503</v>
      </c>
      <c r="AT802" s="10">
        <v>457</v>
      </c>
      <c r="AU802" s="6">
        <v>15.49</v>
      </c>
      <c r="AV802" s="6">
        <f t="shared" si="364"/>
        <v>3.23475</v>
      </c>
      <c r="AW802" s="6">
        <f t="shared" si="359"/>
        <v>4.3363049999999976</v>
      </c>
      <c r="AX802" s="6">
        <f t="shared" si="365"/>
        <v>1.1015549999999976</v>
      </c>
      <c r="AY802" s="12">
        <f t="shared" si="360"/>
        <v>0.46334028758104612</v>
      </c>
      <c r="BB802" s="13">
        <f t="shared" si="361"/>
        <v>1504.6531499999999</v>
      </c>
    </row>
    <row r="803" spans="1:54" x14ac:dyDescent="0.25">
      <c r="A803" s="1">
        <v>44596</v>
      </c>
      <c r="B803" s="6">
        <v>78.86</v>
      </c>
      <c r="C803" s="6">
        <v>67.86</v>
      </c>
      <c r="D803" s="6">
        <v>69.86</v>
      </c>
      <c r="E803" s="6">
        <f t="shared" si="345"/>
        <v>64.748289466886504</v>
      </c>
      <c r="F803" s="6">
        <v>65.215261391748797</v>
      </c>
      <c r="G803" s="6">
        <v>97.36</v>
      </c>
      <c r="H803" s="6">
        <v>65.36</v>
      </c>
      <c r="I803" s="6">
        <v>70.5</v>
      </c>
      <c r="J803" s="6">
        <v>61.02545311003751</v>
      </c>
      <c r="K803" s="6">
        <f t="shared" si="346"/>
        <v>8.36</v>
      </c>
      <c r="L803" s="7">
        <f t="shared" si="340"/>
        <v>9.4745468899624896</v>
      </c>
      <c r="M803" s="6">
        <f t="shared" si="341"/>
        <v>13.5</v>
      </c>
      <c r="N803" s="6">
        <f t="shared" si="342"/>
        <v>11</v>
      </c>
      <c r="O803" s="6">
        <f t="shared" si="343"/>
        <v>2.5</v>
      </c>
      <c r="P803" s="6">
        <f t="shared" si="362"/>
        <v>4.5</v>
      </c>
      <c r="Q803" s="6">
        <f t="shared" si="347"/>
        <v>-0.6117105331134951</v>
      </c>
      <c r="R803" s="6">
        <f t="shared" si="348"/>
        <v>-0.14473860825120255</v>
      </c>
      <c r="S803" s="6">
        <f t="shared" si="363"/>
        <v>32</v>
      </c>
      <c r="T803" s="6">
        <f t="shared" si="349"/>
        <v>18.5</v>
      </c>
      <c r="U803" s="4" t="str">
        <f t="shared" si="350"/>
        <v>HIGHER</v>
      </c>
      <c r="V803" s="8">
        <v>1437.75</v>
      </c>
      <c r="W803" s="9">
        <f t="shared" si="351"/>
        <v>4.6447386082512025</v>
      </c>
      <c r="X803" s="6">
        <f t="shared" si="352"/>
        <v>64.807028143600121</v>
      </c>
      <c r="Y803" s="6">
        <f t="shared" si="353"/>
        <v>5.0529718563998784</v>
      </c>
      <c r="Z803" s="6">
        <f t="shared" si="354"/>
        <v>-0.4082332481486759</v>
      </c>
      <c r="AA803" s="5">
        <f t="shared" si="355"/>
        <v>2</v>
      </c>
      <c r="AB803" s="5">
        <f t="shared" si="356"/>
        <v>2022</v>
      </c>
      <c r="AC803" s="5">
        <f t="shared" si="366"/>
        <v>6</v>
      </c>
      <c r="AD803" s="6">
        <f t="shared" si="339"/>
        <v>35.549999999999997</v>
      </c>
      <c r="AF803" s="10">
        <v>105.3</v>
      </c>
      <c r="AG803" s="8">
        <f t="shared" si="357"/>
        <v>6867.1670245511477</v>
      </c>
      <c r="AL803" s="11">
        <f t="shared" si="344"/>
        <v>44596</v>
      </c>
      <c r="AM803" s="10">
        <v>1428.75</v>
      </c>
      <c r="AN803" s="6">
        <v>5.3278999999999996</v>
      </c>
      <c r="AO803" s="8">
        <f t="shared" si="358"/>
        <v>345.28536524628714</v>
      </c>
      <c r="AS803" s="14">
        <f t="shared" si="367"/>
        <v>0.20869916613213607</v>
      </c>
      <c r="AT803" s="10">
        <v>464</v>
      </c>
      <c r="AU803" s="6">
        <v>15.59</v>
      </c>
      <c r="AV803" s="6">
        <f t="shared" si="364"/>
        <v>3.2536200000000015</v>
      </c>
      <c r="AW803" s="6">
        <f t="shared" si="359"/>
        <v>4.3560875999999986</v>
      </c>
      <c r="AX803" s="6">
        <f t="shared" si="365"/>
        <v>1.1024675999999971</v>
      </c>
      <c r="AY803" s="12">
        <f t="shared" si="360"/>
        <v>0.45833759715299371</v>
      </c>
      <c r="BB803" s="13">
        <f t="shared" si="361"/>
        <v>1496.055132</v>
      </c>
    </row>
    <row r="804" spans="1:54" x14ac:dyDescent="0.25">
      <c r="A804" s="1">
        <v>44599</v>
      </c>
      <c r="B804" s="6">
        <v>78.09</v>
      </c>
      <c r="C804" s="6">
        <v>68.09</v>
      </c>
      <c r="D804" s="6">
        <v>69.84</v>
      </c>
      <c r="E804" s="6">
        <f t="shared" si="345"/>
        <v>65.881242913376198</v>
      </c>
      <c r="F804" s="6">
        <v>65.94100938845753</v>
      </c>
      <c r="G804" s="6">
        <v>97.34</v>
      </c>
      <c r="H804" s="6">
        <v>65.34</v>
      </c>
      <c r="I804" s="6">
        <v>70.5</v>
      </c>
      <c r="J804" s="6">
        <v>60.056145478810677</v>
      </c>
      <c r="K804" s="6">
        <f t="shared" si="346"/>
        <v>7.5900000000000034</v>
      </c>
      <c r="L804" s="7">
        <f t="shared" si="340"/>
        <v>10.443854521189323</v>
      </c>
      <c r="M804" s="6">
        <f t="shared" si="341"/>
        <v>12.75</v>
      </c>
      <c r="N804" s="6">
        <f t="shared" si="342"/>
        <v>10</v>
      </c>
      <c r="O804" s="6">
        <f t="shared" si="343"/>
        <v>2.75</v>
      </c>
      <c r="P804" s="6">
        <f t="shared" si="362"/>
        <v>4.5</v>
      </c>
      <c r="Q804" s="6">
        <f t="shared" si="347"/>
        <v>0.54124291337619468</v>
      </c>
      <c r="R804" s="6">
        <f t="shared" si="348"/>
        <v>0.60100938845752694</v>
      </c>
      <c r="S804" s="6">
        <f t="shared" si="363"/>
        <v>32</v>
      </c>
      <c r="T804" s="6">
        <f t="shared" si="349"/>
        <v>19.25</v>
      </c>
      <c r="U804" s="4" t="str">
        <f t="shared" si="350"/>
        <v>HIGHER</v>
      </c>
      <c r="V804" s="8">
        <v>1453.75</v>
      </c>
      <c r="W804" s="9">
        <f t="shared" si="351"/>
        <v>3.8989906115424731</v>
      </c>
      <c r="X804" s="6">
        <f t="shared" si="352"/>
        <v>65.941009388457516</v>
      </c>
      <c r="Y804" s="6">
        <f t="shared" si="353"/>
        <v>3.8989906115424873</v>
      </c>
      <c r="Z804" s="6">
        <f t="shared" si="354"/>
        <v>-1.4210854715202004E-14</v>
      </c>
      <c r="AA804" s="5">
        <f t="shared" si="355"/>
        <v>2</v>
      </c>
      <c r="AB804" s="5">
        <f t="shared" si="356"/>
        <v>2022</v>
      </c>
      <c r="AC804" s="5">
        <f t="shared" si="366"/>
        <v>7</v>
      </c>
      <c r="AD804" s="6">
        <f t="shared" si="339"/>
        <v>35.823333333333338</v>
      </c>
      <c r="AF804" s="10">
        <v>105.57</v>
      </c>
      <c r="AG804" s="8">
        <f t="shared" si="357"/>
        <v>6961.3923611394594</v>
      </c>
      <c r="AL804" s="11">
        <f t="shared" si="344"/>
        <v>44599</v>
      </c>
      <c r="AM804" s="10">
        <v>1453.75</v>
      </c>
      <c r="AN804" s="6">
        <v>5.2636000000000003</v>
      </c>
      <c r="AO804" s="8">
        <f t="shared" si="358"/>
        <v>347.08709701708511</v>
      </c>
      <c r="AS804" s="14">
        <f t="shared" si="367"/>
        <v>0.19499243856332732</v>
      </c>
      <c r="AT804" s="10">
        <v>468</v>
      </c>
      <c r="AU804" s="6">
        <v>15.87</v>
      </c>
      <c r="AV804" s="6">
        <f t="shared" si="364"/>
        <v>3.0945300000000042</v>
      </c>
      <c r="AW804" s="6">
        <f t="shared" si="359"/>
        <v>4.0817994000000031</v>
      </c>
      <c r="AX804" s="6">
        <f t="shared" si="365"/>
        <v>0.98726939999999885</v>
      </c>
      <c r="AY804" s="12">
        <f t="shared" si="360"/>
        <v>0.45377418792492297</v>
      </c>
      <c r="BB804" s="13">
        <f t="shared" si="361"/>
        <v>1501.1257579999999</v>
      </c>
    </row>
    <row r="805" spans="1:54" x14ac:dyDescent="0.25">
      <c r="A805" s="1">
        <v>44600</v>
      </c>
      <c r="B805" s="6">
        <v>76.099999999999994</v>
      </c>
      <c r="C805" s="6">
        <v>66.099999999999994</v>
      </c>
      <c r="D805" s="6">
        <v>67.849999999999994</v>
      </c>
      <c r="E805" s="6">
        <f t="shared" si="345"/>
        <v>64.691641794562003</v>
      </c>
      <c r="F805" s="6">
        <v>64.852387393394423</v>
      </c>
      <c r="G805" s="6">
        <v>95.35</v>
      </c>
      <c r="H805" s="6">
        <v>63.35</v>
      </c>
      <c r="I805" s="6">
        <v>69.75</v>
      </c>
      <c r="J805" s="6">
        <v>59.054858804622278</v>
      </c>
      <c r="K805" s="6">
        <f t="shared" si="346"/>
        <v>6.3499999999999943</v>
      </c>
      <c r="L805" s="7">
        <f t="shared" si="340"/>
        <v>10.695141195377722</v>
      </c>
      <c r="M805" s="6">
        <f t="shared" si="341"/>
        <v>12.749999999999993</v>
      </c>
      <c r="N805" s="6">
        <f t="shared" si="342"/>
        <v>10</v>
      </c>
      <c r="O805" s="6">
        <f t="shared" si="343"/>
        <v>2.7499999999999929</v>
      </c>
      <c r="P805" s="6">
        <f t="shared" si="362"/>
        <v>4.4999999999999929</v>
      </c>
      <c r="Q805" s="6">
        <f t="shared" si="347"/>
        <v>1.3416417945620012</v>
      </c>
      <c r="R805" s="6">
        <f t="shared" si="348"/>
        <v>1.5023873933944216</v>
      </c>
      <c r="S805" s="6">
        <f t="shared" si="363"/>
        <v>31.999999999999993</v>
      </c>
      <c r="T805" s="6">
        <f t="shared" si="349"/>
        <v>19.25</v>
      </c>
      <c r="U805" s="4" t="str">
        <f t="shared" si="350"/>
        <v>HIGHER</v>
      </c>
      <c r="V805" s="8">
        <v>1429.75</v>
      </c>
      <c r="W805" s="9">
        <f t="shared" si="351"/>
        <v>2.9976126066055713</v>
      </c>
      <c r="X805" s="6">
        <f t="shared" si="352"/>
        <v>64.750329081357251</v>
      </c>
      <c r="Y805" s="6">
        <f t="shared" si="353"/>
        <v>3.0996709186427438</v>
      </c>
      <c r="Z805" s="6">
        <f t="shared" si="354"/>
        <v>-0.10205831203717253</v>
      </c>
      <c r="AA805" s="5">
        <f t="shared" si="355"/>
        <v>2</v>
      </c>
      <c r="AB805" s="5">
        <f t="shared" si="356"/>
        <v>2022</v>
      </c>
      <c r="AC805" s="5">
        <f t="shared" si="366"/>
        <v>7</v>
      </c>
      <c r="AD805" s="6">
        <f t="shared" si="339"/>
        <v>35.403333333333329</v>
      </c>
      <c r="AF805" s="10">
        <v>105.8</v>
      </c>
      <c r="AG805" s="8">
        <f t="shared" si="357"/>
        <v>6861.3825862211297</v>
      </c>
      <c r="AL805" s="11">
        <f t="shared" si="344"/>
        <v>44600</v>
      </c>
      <c r="AM805" s="10">
        <v>1427.5</v>
      </c>
      <c r="AN805" s="6">
        <v>5.2592999999999996</v>
      </c>
      <c r="AO805" s="8">
        <f t="shared" si="358"/>
        <v>340.54140573758224</v>
      </c>
      <c r="AS805" s="14">
        <f t="shared" si="367"/>
        <v>0.19156289707750943</v>
      </c>
      <c r="AT805" s="10">
        <v>469</v>
      </c>
      <c r="AU805" s="6">
        <v>15.74</v>
      </c>
      <c r="AV805" s="6">
        <f t="shared" si="364"/>
        <v>3.0151999999999983</v>
      </c>
      <c r="AW805" s="6">
        <f t="shared" si="359"/>
        <v>4.0071259999999977</v>
      </c>
      <c r="AX805" s="6">
        <f t="shared" si="365"/>
        <v>0.99192599999999942</v>
      </c>
      <c r="AY805" s="12">
        <f t="shared" si="360"/>
        <v>0.44685624234637544</v>
      </c>
      <c r="BB805" s="13">
        <f t="shared" si="361"/>
        <v>1457.2538199999999</v>
      </c>
    </row>
    <row r="806" spans="1:54" x14ac:dyDescent="0.25">
      <c r="A806" s="1">
        <v>44601</v>
      </c>
      <c r="B806" s="6">
        <v>76.849999999999994</v>
      </c>
      <c r="C806" s="6">
        <v>66.849999999999994</v>
      </c>
      <c r="D806" s="6">
        <v>68.599999999999994</v>
      </c>
      <c r="E806" s="6">
        <f t="shared" si="345"/>
        <v>66.59500358466471</v>
      </c>
      <c r="F806" s="6">
        <v>65.714213139486048</v>
      </c>
      <c r="G806" s="6">
        <v>96.1</v>
      </c>
      <c r="H806" s="6">
        <v>64.099999999999994</v>
      </c>
      <c r="I806" s="6">
        <v>70.25</v>
      </c>
      <c r="J806" s="6">
        <v>60.681415694209747</v>
      </c>
      <c r="K806" s="6">
        <f t="shared" si="346"/>
        <v>6.5999999999999943</v>
      </c>
      <c r="L806" s="7">
        <f t="shared" si="340"/>
        <v>9.5685843057902531</v>
      </c>
      <c r="M806" s="6">
        <f t="shared" si="341"/>
        <v>12.75</v>
      </c>
      <c r="N806" s="6">
        <f t="shared" si="342"/>
        <v>10</v>
      </c>
      <c r="O806" s="6">
        <f t="shared" si="343"/>
        <v>2.75</v>
      </c>
      <c r="P806" s="6">
        <f t="shared" si="362"/>
        <v>4.5</v>
      </c>
      <c r="Q806" s="6">
        <f t="shared" si="347"/>
        <v>2.4950035846647154</v>
      </c>
      <c r="R806" s="6">
        <f t="shared" si="348"/>
        <v>1.6142131394860542</v>
      </c>
      <c r="S806" s="6">
        <f t="shared" si="363"/>
        <v>32</v>
      </c>
      <c r="T806" s="6">
        <f t="shared" si="349"/>
        <v>19.25</v>
      </c>
      <c r="U806" s="4" t="str">
        <f t="shared" si="350"/>
        <v>HIGHER</v>
      </c>
      <c r="V806" s="8">
        <v>1448.75</v>
      </c>
      <c r="W806" s="9">
        <f t="shared" si="351"/>
        <v>2.8857868605139458</v>
      </c>
      <c r="X806" s="6">
        <f t="shared" si="352"/>
        <v>66.655417572717681</v>
      </c>
      <c r="Y806" s="6">
        <f t="shared" si="353"/>
        <v>1.9445824272823131</v>
      </c>
      <c r="Z806" s="6">
        <f t="shared" si="354"/>
        <v>0.94120443323163272</v>
      </c>
      <c r="AA806" s="5">
        <f t="shared" si="355"/>
        <v>2</v>
      </c>
      <c r="AB806" s="5">
        <f t="shared" si="356"/>
        <v>2022</v>
      </c>
      <c r="AC806" s="5">
        <f t="shared" si="366"/>
        <v>7</v>
      </c>
      <c r="AD806" s="6">
        <f t="shared" si="339"/>
        <v>35.283333333333331</v>
      </c>
      <c r="AF806" s="10">
        <v>105.88</v>
      </c>
      <c r="AG806" s="8">
        <f t="shared" si="357"/>
        <v>6957.8208872087826</v>
      </c>
      <c r="AL806" s="11">
        <f t="shared" si="344"/>
        <v>44601</v>
      </c>
      <c r="AM806" s="10">
        <v>1469.5</v>
      </c>
      <c r="AN806" s="6">
        <v>5.2354000000000003</v>
      </c>
      <c r="AO806" s="8">
        <f t="shared" si="358"/>
        <v>348.96777316020621</v>
      </c>
      <c r="AS806" s="14">
        <f t="shared" si="367"/>
        <v>0.18943437500000004</v>
      </c>
      <c r="AT806" s="10">
        <v>477</v>
      </c>
      <c r="AU806" s="6">
        <v>16</v>
      </c>
      <c r="AV806" s="6">
        <f t="shared" si="364"/>
        <v>3.0309500000000007</v>
      </c>
      <c r="AW806" s="6">
        <f t="shared" si="359"/>
        <v>4.0211210000000008</v>
      </c>
      <c r="AX806" s="6">
        <f t="shared" si="365"/>
        <v>0.99017100000000013</v>
      </c>
      <c r="AY806" s="12">
        <f t="shared" si="360"/>
        <v>0.44510035419126326</v>
      </c>
      <c r="BB806" s="13">
        <f t="shared" si="361"/>
        <v>1473.7884699999997</v>
      </c>
    </row>
    <row r="807" spans="1:54" x14ac:dyDescent="0.25">
      <c r="A807" s="1">
        <v>44602</v>
      </c>
      <c r="B807" s="6">
        <v>77.010000000000005</v>
      </c>
      <c r="C807" s="6">
        <v>67.010000000000005</v>
      </c>
      <c r="D807" s="6">
        <v>69.510000000000005</v>
      </c>
      <c r="E807" s="6">
        <f t="shared" si="345"/>
        <v>67.354082393812803</v>
      </c>
      <c r="F807" s="6">
        <v>67.369825756977846</v>
      </c>
      <c r="G807" s="6">
        <v>96.51</v>
      </c>
      <c r="H807" s="6">
        <v>64.510000000000005</v>
      </c>
      <c r="I807" s="6">
        <v>70.25</v>
      </c>
      <c r="J807" s="6">
        <v>59.990915976147797</v>
      </c>
      <c r="K807" s="6">
        <f t="shared" si="346"/>
        <v>6.7600000000000051</v>
      </c>
      <c r="L807" s="7">
        <f t="shared" si="340"/>
        <v>10.259084023852203</v>
      </c>
      <c r="M807" s="6">
        <f t="shared" si="341"/>
        <v>12.5</v>
      </c>
      <c r="N807" s="6">
        <f t="shared" si="342"/>
        <v>10</v>
      </c>
      <c r="O807" s="6">
        <f t="shared" si="343"/>
        <v>2.5</v>
      </c>
      <c r="P807" s="6">
        <f t="shared" si="362"/>
        <v>5</v>
      </c>
      <c r="Q807" s="6">
        <f t="shared" si="347"/>
        <v>2.8440823938127977</v>
      </c>
      <c r="R807" s="6">
        <f t="shared" si="348"/>
        <v>2.8598257569778411</v>
      </c>
      <c r="S807" s="6">
        <f t="shared" si="363"/>
        <v>32</v>
      </c>
      <c r="T807" s="6">
        <f t="shared" si="349"/>
        <v>19.5</v>
      </c>
      <c r="U807" s="4" t="str">
        <f t="shared" si="350"/>
        <v>HIGHER</v>
      </c>
      <c r="V807" s="8">
        <v>1485.25</v>
      </c>
      <c r="W807" s="9">
        <f t="shared" si="351"/>
        <v>2.1401742430221589</v>
      </c>
      <c r="X807" s="6">
        <f t="shared" si="352"/>
        <v>67.415185006772134</v>
      </c>
      <c r="Y807" s="6">
        <f t="shared" si="353"/>
        <v>2.094814993227871</v>
      </c>
      <c r="Z807" s="6">
        <f t="shared" si="354"/>
        <v>4.5359249794287848E-2</v>
      </c>
      <c r="AA807" s="5">
        <f t="shared" si="355"/>
        <v>2</v>
      </c>
      <c r="AB807" s="5">
        <f t="shared" si="356"/>
        <v>2022</v>
      </c>
      <c r="AC807" s="5">
        <f t="shared" si="366"/>
        <v>7</v>
      </c>
      <c r="AD807" s="6">
        <f t="shared" si="339"/>
        <v>35.446666666666665</v>
      </c>
      <c r="AF807" s="10">
        <v>106.01</v>
      </c>
      <c r="AG807" s="8">
        <f t="shared" si="357"/>
        <v>7141.8752284972215</v>
      </c>
      <c r="AL807" s="11">
        <f t="shared" si="344"/>
        <v>44602</v>
      </c>
      <c r="AM807" s="10">
        <v>1486.25</v>
      </c>
      <c r="AN807" s="6">
        <v>5.2496</v>
      </c>
      <c r="AO807" s="8">
        <f t="shared" si="358"/>
        <v>353.90275521155104</v>
      </c>
      <c r="AS807" s="14">
        <f t="shared" si="367"/>
        <v>0.19453261557948076</v>
      </c>
      <c r="AT807" s="10">
        <v>469</v>
      </c>
      <c r="AU807" s="6">
        <v>15.79</v>
      </c>
      <c r="AV807" s="6">
        <f t="shared" si="364"/>
        <v>3.071670000000001</v>
      </c>
      <c r="AW807" s="6">
        <f t="shared" si="359"/>
        <v>4.0614665999999993</v>
      </c>
      <c r="AX807" s="6">
        <f t="shared" si="365"/>
        <v>0.98979659999999825</v>
      </c>
      <c r="AY807" s="12">
        <f t="shared" si="360"/>
        <v>0.44979624764185916</v>
      </c>
      <c r="BB807" s="13">
        <f t="shared" si="361"/>
        <v>1477.3158620000002</v>
      </c>
    </row>
    <row r="808" spans="1:54" x14ac:dyDescent="0.25">
      <c r="A808" s="1">
        <v>44603</v>
      </c>
      <c r="B808" s="6">
        <v>79.22</v>
      </c>
      <c r="C808" s="6">
        <v>69.22</v>
      </c>
      <c r="D808" s="6">
        <v>70.72</v>
      </c>
      <c r="E808" s="6">
        <f t="shared" si="345"/>
        <v>67.693968427759728</v>
      </c>
      <c r="F808" s="6">
        <v>67.698680317986486</v>
      </c>
      <c r="G808" s="6">
        <v>97.72</v>
      </c>
      <c r="H808" s="6">
        <v>65.72</v>
      </c>
      <c r="I808" s="6">
        <v>72</v>
      </c>
      <c r="J808" s="6">
        <v>60.435676660021635</v>
      </c>
      <c r="K808" s="6">
        <f t="shared" si="346"/>
        <v>7.2199999999999989</v>
      </c>
      <c r="L808" s="7">
        <f t="shared" si="340"/>
        <v>11.564323339978365</v>
      </c>
      <c r="M808" s="6">
        <f t="shared" si="341"/>
        <v>13.5</v>
      </c>
      <c r="N808" s="6">
        <f t="shared" si="342"/>
        <v>10</v>
      </c>
      <c r="O808" s="6">
        <f t="shared" si="343"/>
        <v>3.5</v>
      </c>
      <c r="P808" s="6">
        <f t="shared" si="362"/>
        <v>5</v>
      </c>
      <c r="Q808" s="6">
        <f t="shared" si="347"/>
        <v>1.9739684277597291</v>
      </c>
      <c r="R808" s="6">
        <f t="shared" si="348"/>
        <v>1.9786803179864876</v>
      </c>
      <c r="S808" s="6">
        <f t="shared" si="363"/>
        <v>32</v>
      </c>
      <c r="T808" s="6">
        <f t="shared" si="349"/>
        <v>18.5</v>
      </c>
      <c r="U808" s="4" t="str">
        <f t="shared" si="350"/>
        <v>HIGHER</v>
      </c>
      <c r="V808" s="8">
        <v>1492.5</v>
      </c>
      <c r="W808" s="9">
        <f t="shared" si="351"/>
        <v>3.0213196820135124</v>
      </c>
      <c r="X808" s="6">
        <f t="shared" si="352"/>
        <v>67.755379380229343</v>
      </c>
      <c r="Y808" s="6">
        <f t="shared" si="353"/>
        <v>2.9646206197706562</v>
      </c>
      <c r="Z808" s="6">
        <f t="shared" si="354"/>
        <v>5.6699062242856257E-2</v>
      </c>
      <c r="AA808" s="5">
        <f t="shared" si="355"/>
        <v>2</v>
      </c>
      <c r="AB808" s="5">
        <f t="shared" si="356"/>
        <v>2022</v>
      </c>
      <c r="AC808" s="5">
        <f t="shared" si="366"/>
        <v>7</v>
      </c>
      <c r="AD808" s="6">
        <f t="shared" si="339"/>
        <v>36.07</v>
      </c>
      <c r="AF808" s="10">
        <v>106.14</v>
      </c>
      <c r="AG808" s="8">
        <f t="shared" si="357"/>
        <v>7185.5379289510865</v>
      </c>
      <c r="AL808" s="11">
        <f t="shared" si="344"/>
        <v>44603</v>
      </c>
      <c r="AM808" s="10">
        <v>1493.75</v>
      </c>
      <c r="AN808" s="6">
        <v>5.2526999999999999</v>
      </c>
      <c r="AO808" s="8">
        <f t="shared" si="358"/>
        <v>355.89868127053074</v>
      </c>
      <c r="AS808" s="14">
        <f t="shared" si="367"/>
        <v>0.20848488664987389</v>
      </c>
      <c r="AT808" s="10">
        <v>472</v>
      </c>
      <c r="AU808" s="6">
        <v>15.88</v>
      </c>
      <c r="AV808" s="6">
        <f t="shared" si="364"/>
        <v>3.3107399999999974</v>
      </c>
      <c r="AW808" s="6">
        <f t="shared" si="359"/>
        <v>4.2953651999999973</v>
      </c>
      <c r="AX808" s="6">
        <f t="shared" si="365"/>
        <v>0.98462519999999998</v>
      </c>
      <c r="AY808" s="12">
        <f t="shared" si="360"/>
        <v>0.45522608706756235</v>
      </c>
      <c r="BB808" s="13">
        <f t="shared" si="361"/>
        <v>1526.0379639999999</v>
      </c>
    </row>
    <row r="809" spans="1:54" x14ac:dyDescent="0.25">
      <c r="A809" s="1">
        <v>44606</v>
      </c>
      <c r="B809" s="6">
        <v>78.81</v>
      </c>
      <c r="C809" s="6">
        <v>68.81</v>
      </c>
      <c r="D809" s="6">
        <v>70.81</v>
      </c>
      <c r="E809" s="6">
        <f t="shared" si="345"/>
        <v>68.181138409750304</v>
      </c>
      <c r="F809" s="6">
        <v>68.140933003480882</v>
      </c>
      <c r="G809" s="6">
        <v>97.81</v>
      </c>
      <c r="H809" s="6">
        <v>65.81</v>
      </c>
      <c r="I809" s="6">
        <v>73</v>
      </c>
      <c r="J809" s="6">
        <v>61.417442070481215</v>
      </c>
      <c r="K809" s="6">
        <f t="shared" si="346"/>
        <v>5.8100000000000023</v>
      </c>
      <c r="L809" s="7">
        <f t="shared" si="340"/>
        <v>11.582557929518785</v>
      </c>
      <c r="M809" s="6">
        <f t="shared" si="341"/>
        <v>13</v>
      </c>
      <c r="N809" s="6">
        <f t="shared" si="342"/>
        <v>10</v>
      </c>
      <c r="O809" s="6">
        <f t="shared" si="343"/>
        <v>3</v>
      </c>
      <c r="P809" s="6">
        <f t="shared" si="362"/>
        <v>5</v>
      </c>
      <c r="Q809" s="6">
        <f t="shared" si="347"/>
        <v>2.3711384097503014</v>
      </c>
      <c r="R809" s="6">
        <f t="shared" si="348"/>
        <v>2.3309330034808795</v>
      </c>
      <c r="S809" s="6">
        <f t="shared" si="363"/>
        <v>32</v>
      </c>
      <c r="T809" s="6">
        <f t="shared" si="349"/>
        <v>19</v>
      </c>
      <c r="U809" s="4" t="str">
        <f t="shared" si="350"/>
        <v>HIGHER</v>
      </c>
      <c r="V809" s="8">
        <v>1502.25</v>
      </c>
      <c r="W809" s="9">
        <f t="shared" si="351"/>
        <v>2.6690669965191205</v>
      </c>
      <c r="X809" s="6">
        <f t="shared" si="352"/>
        <v>68.242991315518026</v>
      </c>
      <c r="Y809" s="6">
        <f t="shared" si="353"/>
        <v>2.5670086844819764</v>
      </c>
      <c r="Z809" s="6">
        <f t="shared" si="354"/>
        <v>0.10205831203714411</v>
      </c>
      <c r="AA809" s="5">
        <f t="shared" si="355"/>
        <v>2</v>
      </c>
      <c r="AB809" s="5">
        <f t="shared" si="356"/>
        <v>2022</v>
      </c>
      <c r="AC809" s="5">
        <f t="shared" si="366"/>
        <v>8</v>
      </c>
      <c r="AD809" s="6">
        <f t="shared" si="339"/>
        <v>36.21</v>
      </c>
      <c r="AF809" s="10">
        <v>106.25</v>
      </c>
      <c r="AG809" s="8">
        <f t="shared" si="357"/>
        <v>7239.9741316198433</v>
      </c>
      <c r="AL809" s="11">
        <f t="shared" si="344"/>
        <v>44606</v>
      </c>
      <c r="AM809" s="10">
        <v>1504.5</v>
      </c>
      <c r="AN809" s="6">
        <v>5.2149000000000001</v>
      </c>
      <c r="AO809" s="8">
        <f t="shared" si="358"/>
        <v>355.88037541129506</v>
      </c>
      <c r="AS809" s="14">
        <f t="shared" si="367"/>
        <v>0.2019853968253969</v>
      </c>
      <c r="AT809" s="10">
        <v>463</v>
      </c>
      <c r="AU809" s="6">
        <v>15.75</v>
      </c>
      <c r="AV809" s="6">
        <f t="shared" si="364"/>
        <v>3.1812700000000014</v>
      </c>
      <c r="AW809" s="6">
        <f t="shared" si="359"/>
        <v>4.1668546000000006</v>
      </c>
      <c r="AX809" s="6">
        <f t="shared" si="365"/>
        <v>0.98558459999999926</v>
      </c>
      <c r="AY809" s="12">
        <f t="shared" si="360"/>
        <v>0.45871579258424966</v>
      </c>
      <c r="BB809" s="13">
        <f t="shared" si="361"/>
        <v>1516.999022</v>
      </c>
    </row>
    <row r="810" spans="1:54" x14ac:dyDescent="0.25">
      <c r="A810" s="1">
        <v>44607</v>
      </c>
      <c r="B810" s="6">
        <v>78.13</v>
      </c>
      <c r="C810" s="6">
        <v>68.13</v>
      </c>
      <c r="D810" s="6">
        <v>70.63</v>
      </c>
      <c r="E810" s="6">
        <f t="shared" si="345"/>
        <v>69.280103252845308</v>
      </c>
      <c r="F810" s="6">
        <v>68.93471987488104</v>
      </c>
      <c r="G810" s="6">
        <v>97.63</v>
      </c>
      <c r="H810" s="6">
        <v>65.63</v>
      </c>
      <c r="I810" s="6">
        <v>73.75</v>
      </c>
      <c r="J810" s="6">
        <v>61.353412315859543</v>
      </c>
      <c r="K810" s="6">
        <f t="shared" si="346"/>
        <v>4.3799999999999955</v>
      </c>
      <c r="L810" s="7">
        <f t="shared" si="340"/>
        <v>12.396587684140457</v>
      </c>
      <c r="M810" s="6">
        <f t="shared" si="341"/>
        <v>12.5</v>
      </c>
      <c r="N810" s="6">
        <f t="shared" si="342"/>
        <v>10</v>
      </c>
      <c r="O810" s="6">
        <f t="shared" si="343"/>
        <v>2.5</v>
      </c>
      <c r="P810" s="6">
        <f t="shared" si="362"/>
        <v>5</v>
      </c>
      <c r="Q810" s="6">
        <f t="shared" si="347"/>
        <v>3.6501032528453123</v>
      </c>
      <c r="R810" s="6">
        <f t="shared" si="348"/>
        <v>3.3047198748810445</v>
      </c>
      <c r="S810" s="6">
        <f t="shared" si="363"/>
        <v>32</v>
      </c>
      <c r="T810" s="6">
        <f t="shared" si="349"/>
        <v>19.5</v>
      </c>
      <c r="U810" s="4" t="str">
        <f t="shared" si="350"/>
        <v>HIGHER</v>
      </c>
      <c r="V810" s="8">
        <v>1519.75</v>
      </c>
      <c r="W810" s="9">
        <f t="shared" si="351"/>
        <v>1.6952801251189555</v>
      </c>
      <c r="X810" s="6">
        <f t="shared" si="352"/>
        <v>69.342953123029702</v>
      </c>
      <c r="Y810" s="6">
        <f t="shared" si="353"/>
        <v>1.2870468769702939</v>
      </c>
      <c r="Z810" s="6">
        <f t="shared" si="354"/>
        <v>0.40823324814866169</v>
      </c>
      <c r="AA810" s="5">
        <f t="shared" si="355"/>
        <v>2</v>
      </c>
      <c r="AB810" s="5">
        <f t="shared" si="356"/>
        <v>2022</v>
      </c>
      <c r="AC810" s="5">
        <f t="shared" si="366"/>
        <v>8</v>
      </c>
      <c r="AD810" s="6">
        <f t="shared" si="339"/>
        <v>35.82</v>
      </c>
      <c r="AF810" s="10">
        <v>106.35</v>
      </c>
      <c r="AG810" s="8">
        <f t="shared" si="357"/>
        <v>7331.2074586936005</v>
      </c>
      <c r="AL810" s="11">
        <f t="shared" si="344"/>
        <v>44607</v>
      </c>
      <c r="AM810" s="10">
        <v>1528.75</v>
      </c>
      <c r="AN810" s="6">
        <v>5.1589999999999998</v>
      </c>
      <c r="AO810" s="8">
        <f t="shared" si="358"/>
        <v>357.74029516171026</v>
      </c>
      <c r="AS810" s="14">
        <f t="shared" si="367"/>
        <v>0.19795694087403592</v>
      </c>
      <c r="AT810" s="10">
        <v>454</v>
      </c>
      <c r="AU810" s="6">
        <v>15.56</v>
      </c>
      <c r="AV810" s="6">
        <f t="shared" si="364"/>
        <v>3.0802099999999992</v>
      </c>
      <c r="AW810" s="6">
        <f t="shared" si="359"/>
        <v>4.0673857999999985</v>
      </c>
      <c r="AX810" s="6">
        <f t="shared" si="365"/>
        <v>0.98717579999999927</v>
      </c>
      <c r="AY810" s="12">
        <f t="shared" si="360"/>
        <v>0.4614393285078755</v>
      </c>
      <c r="BB810" s="13">
        <f t="shared" si="361"/>
        <v>1502.0076059999999</v>
      </c>
    </row>
    <row r="811" spans="1:54" x14ac:dyDescent="0.25">
      <c r="A811" s="1">
        <v>44608</v>
      </c>
      <c r="B811" s="6">
        <v>78.97</v>
      </c>
      <c r="C811" s="6">
        <v>68.97</v>
      </c>
      <c r="D811" s="6">
        <v>71.97</v>
      </c>
      <c r="E811" s="6">
        <f t="shared" si="345"/>
        <v>69.144148839266535</v>
      </c>
      <c r="F811" s="6">
        <v>69.059457811815363</v>
      </c>
      <c r="G811" s="6">
        <v>98.97</v>
      </c>
      <c r="H811" s="6">
        <v>66.97</v>
      </c>
      <c r="I811" s="6">
        <v>73.75</v>
      </c>
      <c r="J811" s="6">
        <v>58.950218986873736</v>
      </c>
      <c r="K811" s="6">
        <f t="shared" si="346"/>
        <v>5.2199999999999989</v>
      </c>
      <c r="L811" s="7">
        <f t="shared" si="340"/>
        <v>14.799781013126264</v>
      </c>
      <c r="M811" s="6">
        <f t="shared" si="341"/>
        <v>12</v>
      </c>
      <c r="N811" s="6">
        <f t="shared" si="342"/>
        <v>10</v>
      </c>
      <c r="O811" s="6">
        <f t="shared" si="343"/>
        <v>2</v>
      </c>
      <c r="P811" s="6">
        <f t="shared" si="362"/>
        <v>5</v>
      </c>
      <c r="Q811" s="6">
        <f t="shared" si="347"/>
        <v>2.174148839266536</v>
      </c>
      <c r="R811" s="6">
        <f t="shared" si="348"/>
        <v>2.0894578118153646</v>
      </c>
      <c r="S811" s="6">
        <f t="shared" si="363"/>
        <v>32</v>
      </c>
      <c r="T811" s="6">
        <f t="shared" si="349"/>
        <v>20</v>
      </c>
      <c r="U811" s="4" t="str">
        <f t="shared" si="350"/>
        <v>HIGHER</v>
      </c>
      <c r="V811" s="8">
        <v>1522.5</v>
      </c>
      <c r="W811" s="9">
        <f t="shared" si="351"/>
        <v>2.9105421881846354</v>
      </c>
      <c r="X811" s="6">
        <f t="shared" si="352"/>
        <v>69.20687537364681</v>
      </c>
      <c r="Y811" s="6">
        <f t="shared" si="353"/>
        <v>2.7631246263531892</v>
      </c>
      <c r="Z811" s="6">
        <f t="shared" si="354"/>
        <v>0.14741756183144616</v>
      </c>
      <c r="AA811" s="5">
        <f t="shared" si="355"/>
        <v>2</v>
      </c>
      <c r="AB811" s="5">
        <f t="shared" si="356"/>
        <v>2022</v>
      </c>
      <c r="AC811" s="5">
        <f t="shared" si="366"/>
        <v>8</v>
      </c>
      <c r="AD811" s="6">
        <f t="shared" si="339"/>
        <v>35.636666666666663</v>
      </c>
      <c r="AF811" s="10">
        <v>106.46</v>
      </c>
      <c r="AG811" s="8">
        <f t="shared" si="357"/>
        <v>7352.0698786458624</v>
      </c>
      <c r="AL811" s="11">
        <f t="shared" si="344"/>
        <v>44608</v>
      </c>
      <c r="AM811" s="10">
        <v>1525.75</v>
      </c>
      <c r="AN811" s="6">
        <v>5.1364999999999998</v>
      </c>
      <c r="AO811" s="8">
        <f t="shared" si="358"/>
        <v>355.48111535673689</v>
      </c>
      <c r="AS811" s="14">
        <f t="shared" si="367"/>
        <v>0.19105398618957931</v>
      </c>
      <c r="AT811" s="10">
        <v>464</v>
      </c>
      <c r="AU811" s="6">
        <v>15.93</v>
      </c>
      <c r="AV811" s="6">
        <f t="shared" si="364"/>
        <v>3.0434899999999985</v>
      </c>
      <c r="AW811" s="6">
        <f t="shared" si="359"/>
        <v>4.0287001999999958</v>
      </c>
      <c r="AX811" s="6">
        <f t="shared" si="365"/>
        <v>0.98521019999999737</v>
      </c>
      <c r="AY811" s="12">
        <f t="shared" si="360"/>
        <v>0.45868367398102317</v>
      </c>
      <c r="BB811" s="13">
        <f t="shared" si="361"/>
        <v>1520.5264139999999</v>
      </c>
    </row>
    <row r="812" spans="1:54" x14ac:dyDescent="0.25">
      <c r="A812" s="1">
        <v>44609</v>
      </c>
      <c r="B812" s="6">
        <v>78.81</v>
      </c>
      <c r="C812" s="6">
        <v>68.81</v>
      </c>
      <c r="D812" s="6">
        <v>71.81</v>
      </c>
      <c r="E812" s="6">
        <f t="shared" si="345"/>
        <v>69.619989286792219</v>
      </c>
      <c r="F812" s="6">
        <v>69.683147496486924</v>
      </c>
      <c r="G812" s="6">
        <v>98.81</v>
      </c>
      <c r="H812" s="6">
        <v>66.81</v>
      </c>
      <c r="I812" s="6">
        <v>75</v>
      </c>
      <c r="J812" s="6">
        <v>59.687787005301558</v>
      </c>
      <c r="K812" s="6">
        <f t="shared" si="346"/>
        <v>3.8100000000000023</v>
      </c>
      <c r="L812" s="7">
        <f t="shared" si="340"/>
        <v>15.312212994698442</v>
      </c>
      <c r="M812" s="6">
        <f t="shared" si="341"/>
        <v>12</v>
      </c>
      <c r="N812" s="6">
        <f t="shared" si="342"/>
        <v>10</v>
      </c>
      <c r="O812" s="6">
        <f t="shared" si="343"/>
        <v>2</v>
      </c>
      <c r="P812" s="6">
        <f t="shared" si="362"/>
        <v>5</v>
      </c>
      <c r="Q812" s="6">
        <f t="shared" si="347"/>
        <v>2.8099892867922165</v>
      </c>
      <c r="R812" s="6">
        <f t="shared" si="348"/>
        <v>2.8731474964869221</v>
      </c>
      <c r="S812" s="6">
        <f t="shared" si="363"/>
        <v>32</v>
      </c>
      <c r="T812" s="6">
        <f t="shared" si="349"/>
        <v>20</v>
      </c>
      <c r="U812" s="4" t="str">
        <f t="shared" si="350"/>
        <v>HIGHER</v>
      </c>
      <c r="V812" s="8">
        <v>1536.25</v>
      </c>
      <c r="W812" s="9">
        <f t="shared" si="351"/>
        <v>2.1268525035130779</v>
      </c>
      <c r="X812" s="6">
        <f t="shared" si="352"/>
        <v>69.683147496486924</v>
      </c>
      <c r="Y812" s="6">
        <f t="shared" si="353"/>
        <v>2.1268525035130779</v>
      </c>
      <c r="Z812" s="6">
        <f t="shared" si="354"/>
        <v>0</v>
      </c>
      <c r="AA812" s="5">
        <f t="shared" si="355"/>
        <v>2</v>
      </c>
      <c r="AB812" s="5">
        <f t="shared" si="356"/>
        <v>2022</v>
      </c>
      <c r="AC812" s="5">
        <f t="shared" si="366"/>
        <v>8</v>
      </c>
      <c r="AD812" s="6">
        <f t="shared" si="339"/>
        <v>35.596666666666671</v>
      </c>
      <c r="AF812" s="10">
        <v>106.67</v>
      </c>
      <c r="AG812" s="8">
        <f t="shared" si="357"/>
        <v>7433.1013434502611</v>
      </c>
      <c r="AL812" s="11">
        <f t="shared" si="344"/>
        <v>44609</v>
      </c>
      <c r="AM812" s="10">
        <v>1536.25</v>
      </c>
      <c r="AN812" s="6">
        <v>5.1718000000000002</v>
      </c>
      <c r="AO812" s="8">
        <f t="shared" si="358"/>
        <v>360.38730222233107</v>
      </c>
      <c r="AS812" s="14">
        <f t="shared" si="367"/>
        <v>0.18689855979962425</v>
      </c>
      <c r="AT812" s="10">
        <v>464</v>
      </c>
      <c r="AU812" s="6">
        <v>15.97</v>
      </c>
      <c r="AV812" s="6">
        <f t="shared" si="364"/>
        <v>2.9847699999999993</v>
      </c>
      <c r="AW812" s="6">
        <f t="shared" si="359"/>
        <v>3.9703545999999985</v>
      </c>
      <c r="AX812" s="6">
        <f t="shared" si="365"/>
        <v>0.98558459999999926</v>
      </c>
      <c r="AY812" s="12">
        <f t="shared" si="360"/>
        <v>0.45818014317679162</v>
      </c>
      <c r="BB812" s="13">
        <f t="shared" si="361"/>
        <v>1516.999022</v>
      </c>
    </row>
    <row r="813" spans="1:54" x14ac:dyDescent="0.25">
      <c r="A813" s="1">
        <v>44610</v>
      </c>
      <c r="B813" s="6">
        <v>79.569999999999993</v>
      </c>
      <c r="C813" s="6">
        <v>69.569999999999993</v>
      </c>
      <c r="D813" s="6">
        <v>72.569999999999993</v>
      </c>
      <c r="E813" s="6">
        <f t="shared" si="345"/>
        <v>70.197795544501957</v>
      </c>
      <c r="F813" s="6">
        <v>70.012002057495565</v>
      </c>
      <c r="G813" s="6">
        <v>99.57</v>
      </c>
      <c r="H813" s="6">
        <v>67.569999999999993</v>
      </c>
      <c r="I813" s="6">
        <v>74.25</v>
      </c>
      <c r="J813" s="6">
        <v>60.059809718068543</v>
      </c>
      <c r="K813" s="6">
        <f t="shared" si="346"/>
        <v>5.3199999999999932</v>
      </c>
      <c r="L813" s="7">
        <f t="shared" si="340"/>
        <v>14.190190281931457</v>
      </c>
      <c r="M813" s="6">
        <f t="shared" si="341"/>
        <v>12</v>
      </c>
      <c r="N813" s="6">
        <f t="shared" si="342"/>
        <v>10</v>
      </c>
      <c r="O813" s="6">
        <f t="shared" si="343"/>
        <v>2</v>
      </c>
      <c r="P813" s="6">
        <f t="shared" si="362"/>
        <v>5</v>
      </c>
      <c r="Q813" s="6">
        <f t="shared" si="347"/>
        <v>2.6277955445019643</v>
      </c>
      <c r="R813" s="6">
        <f t="shared" si="348"/>
        <v>2.4420020574955714</v>
      </c>
      <c r="S813" s="6">
        <f t="shared" si="363"/>
        <v>32</v>
      </c>
      <c r="T813" s="6">
        <f t="shared" si="349"/>
        <v>20</v>
      </c>
      <c r="U813" s="4" t="str">
        <f t="shared" si="350"/>
        <v>HIGHER</v>
      </c>
      <c r="V813" s="8">
        <v>1543.5</v>
      </c>
      <c r="W813" s="9">
        <f t="shared" si="351"/>
        <v>2.5579979425044286</v>
      </c>
      <c r="X813" s="6">
        <f t="shared" si="352"/>
        <v>70.261477931364198</v>
      </c>
      <c r="Y813" s="6">
        <f t="shared" si="353"/>
        <v>2.3085220686357957</v>
      </c>
      <c r="Z813" s="6">
        <f t="shared" si="354"/>
        <v>0.2494758738686329</v>
      </c>
      <c r="AA813" s="5">
        <f t="shared" si="355"/>
        <v>2</v>
      </c>
      <c r="AB813" s="5">
        <f t="shared" si="356"/>
        <v>2022</v>
      </c>
      <c r="AC813" s="5">
        <f t="shared" si="366"/>
        <v>8</v>
      </c>
      <c r="AD813" s="6">
        <f t="shared" si="339"/>
        <v>35.936666666666667</v>
      </c>
      <c r="AF813" s="10">
        <v>106.78</v>
      </c>
      <c r="AG813" s="8">
        <f t="shared" si="357"/>
        <v>7475.8815796993777</v>
      </c>
      <c r="AL813" s="11">
        <f t="shared" si="344"/>
        <v>44610</v>
      </c>
      <c r="AM813" s="10">
        <v>1549</v>
      </c>
      <c r="AN813" s="6">
        <v>5.1384999999999996</v>
      </c>
      <c r="AO813" s="8">
        <f t="shared" si="358"/>
        <v>361.03860435031493</v>
      </c>
      <c r="AS813" s="14">
        <f t="shared" si="367"/>
        <v>0.18358369632856247</v>
      </c>
      <c r="AT813" s="10">
        <v>463</v>
      </c>
      <c r="AU813" s="6">
        <v>16.07</v>
      </c>
      <c r="AV813" s="6">
        <f t="shared" si="364"/>
        <v>2.9501899999999992</v>
      </c>
      <c r="AW813" s="6">
        <f t="shared" si="359"/>
        <v>3.9339962000000028</v>
      </c>
      <c r="AX813" s="6">
        <f t="shared" si="365"/>
        <v>0.98380620000000363</v>
      </c>
      <c r="AY813" s="12">
        <f t="shared" si="360"/>
        <v>0.46109967266281288</v>
      </c>
      <c r="BB813" s="13">
        <f t="shared" si="361"/>
        <v>1533.7541339999998</v>
      </c>
    </row>
    <row r="814" spans="1:54" x14ac:dyDescent="0.25">
      <c r="A814" s="1">
        <v>44614</v>
      </c>
      <c r="B814" s="6">
        <v>82.15</v>
      </c>
      <c r="C814" s="6">
        <v>72.150000000000006</v>
      </c>
      <c r="D814" s="6">
        <v>75.150000000000006</v>
      </c>
      <c r="E814" s="6">
        <f t="shared" si="345"/>
        <v>70.549011112913774</v>
      </c>
      <c r="F814" s="6">
        <v>70.36353624340137</v>
      </c>
      <c r="G814" s="6">
        <v>102.15</v>
      </c>
      <c r="H814" s="6">
        <v>70.150000000000006</v>
      </c>
      <c r="I814" s="6">
        <v>77.875</v>
      </c>
      <c r="J814" s="6">
        <v>63.366351588828621</v>
      </c>
      <c r="K814" s="6">
        <f t="shared" si="346"/>
        <v>4.2750000000000057</v>
      </c>
      <c r="L814" s="7">
        <f t="shared" si="340"/>
        <v>14.508648411171379</v>
      </c>
      <c r="M814" s="6">
        <f t="shared" si="341"/>
        <v>12</v>
      </c>
      <c r="N814" s="6">
        <f t="shared" si="342"/>
        <v>10</v>
      </c>
      <c r="O814" s="6">
        <f t="shared" si="343"/>
        <v>2</v>
      </c>
      <c r="P814" s="6">
        <f t="shared" si="362"/>
        <v>5</v>
      </c>
      <c r="Q814" s="6">
        <f t="shared" si="347"/>
        <v>0.39901111291376878</v>
      </c>
      <c r="R814" s="6">
        <f t="shared" si="348"/>
        <v>0.21353624340136435</v>
      </c>
      <c r="S814" s="6">
        <f t="shared" si="363"/>
        <v>32</v>
      </c>
      <c r="T814" s="6">
        <f t="shared" si="349"/>
        <v>20</v>
      </c>
      <c r="U814" s="4" t="str">
        <f t="shared" si="350"/>
        <v>HIGHER</v>
      </c>
      <c r="V814" s="8">
        <v>1551.25</v>
      </c>
      <c r="W814" s="9">
        <f t="shared" si="351"/>
        <v>4.7864637565986357</v>
      </c>
      <c r="X814" s="6">
        <f t="shared" si="352"/>
        <v>70.613012117269989</v>
      </c>
      <c r="Y814" s="6">
        <f t="shared" si="353"/>
        <v>4.536987882730017</v>
      </c>
      <c r="Z814" s="6">
        <f t="shared" si="354"/>
        <v>0.24947587386861869</v>
      </c>
      <c r="AA814" s="5">
        <f t="shared" si="355"/>
        <v>2</v>
      </c>
      <c r="AB814" s="5">
        <f t="shared" si="356"/>
        <v>2022</v>
      </c>
      <c r="AC814" s="5">
        <f t="shared" si="366"/>
        <v>9</v>
      </c>
      <c r="AD814" s="6">
        <f t="shared" si="339"/>
        <v>36.31666666666667</v>
      </c>
      <c r="AF814" s="10">
        <v>107.19</v>
      </c>
      <c r="AG814" s="8">
        <f t="shared" si="357"/>
        <v>7542.267449930192</v>
      </c>
      <c r="AL814" s="11">
        <f t="shared" si="344"/>
        <v>44614</v>
      </c>
      <c r="AM814" s="10">
        <v>1556.75</v>
      </c>
      <c r="AN814" s="6">
        <v>5.0583</v>
      </c>
      <c r="AO814" s="8">
        <f t="shared" si="358"/>
        <v>357.1817991927868</v>
      </c>
      <c r="AS814" s="14">
        <f t="shared" si="367"/>
        <v>0.18677134146341468</v>
      </c>
      <c r="AT814" s="10">
        <v>469</v>
      </c>
      <c r="AU814" s="6">
        <v>16.399999999999999</v>
      </c>
      <c r="AV814" s="6">
        <f t="shared" si="364"/>
        <v>3.0630500000000005</v>
      </c>
      <c r="AW814" s="6">
        <f t="shared" si="359"/>
        <v>4.0408189999999991</v>
      </c>
      <c r="AX814" s="6">
        <f t="shared" si="365"/>
        <v>0.97776899999999856</v>
      </c>
      <c r="AY814" s="12">
        <f t="shared" si="360"/>
        <v>0.46583272952859617</v>
      </c>
      <c r="BB814" s="13">
        <f t="shared" si="361"/>
        <v>1590.6333300000001</v>
      </c>
    </row>
    <row r="815" spans="1:54" x14ac:dyDescent="0.25">
      <c r="A815" s="1">
        <v>44615</v>
      </c>
      <c r="B815" s="6">
        <v>82.72</v>
      </c>
      <c r="C815" s="6">
        <v>72.72</v>
      </c>
      <c r="D815" s="6">
        <v>75.72</v>
      </c>
      <c r="E815" s="6">
        <f t="shared" si="345"/>
        <v>69.325421390704889</v>
      </c>
      <c r="F815" s="6">
        <v>69.535729934655464</v>
      </c>
      <c r="G815" s="6">
        <v>102.72</v>
      </c>
      <c r="H815" s="6">
        <v>70.72</v>
      </c>
      <c r="I815" s="6">
        <v>78.625</v>
      </c>
      <c r="J815" s="6">
        <v>64.840744029560994</v>
      </c>
      <c r="K815" s="6">
        <f t="shared" si="346"/>
        <v>4.0949999999999989</v>
      </c>
      <c r="L815" s="7">
        <f t="shared" si="340"/>
        <v>13.784255970439006</v>
      </c>
      <c r="M815" s="6">
        <f t="shared" si="341"/>
        <v>12</v>
      </c>
      <c r="N815" s="6">
        <f t="shared" si="342"/>
        <v>10</v>
      </c>
      <c r="O815" s="6">
        <f t="shared" si="343"/>
        <v>2</v>
      </c>
      <c r="P815" s="6">
        <f t="shared" si="362"/>
        <v>5</v>
      </c>
      <c r="Q815" s="6">
        <f t="shared" si="347"/>
        <v>-1.3945786092951096</v>
      </c>
      <c r="R815" s="6">
        <f t="shared" si="348"/>
        <v>-1.1842700653445348</v>
      </c>
      <c r="S815" s="6">
        <f t="shared" si="363"/>
        <v>32</v>
      </c>
      <c r="T815" s="6">
        <f t="shared" si="349"/>
        <v>20</v>
      </c>
      <c r="U815" s="4" t="str">
        <f t="shared" si="350"/>
        <v>HIGHER</v>
      </c>
      <c r="V815" s="8">
        <v>1533</v>
      </c>
      <c r="W815" s="9">
        <f t="shared" si="351"/>
        <v>6.1842700653445348</v>
      </c>
      <c r="X815" s="6">
        <f t="shared" si="352"/>
        <v>69.388312372824004</v>
      </c>
      <c r="Y815" s="6">
        <f t="shared" si="353"/>
        <v>6.3316876271759952</v>
      </c>
      <c r="Z815" s="6">
        <f t="shared" si="354"/>
        <v>-0.14741756183146038</v>
      </c>
      <c r="AA815" s="5">
        <f t="shared" si="355"/>
        <v>2</v>
      </c>
      <c r="AB815" s="5">
        <f t="shared" si="356"/>
        <v>2022</v>
      </c>
      <c r="AC815" s="5">
        <f t="shared" si="366"/>
        <v>9</v>
      </c>
      <c r="AD815" s="6">
        <f t="shared" si="339"/>
        <v>36.22</v>
      </c>
      <c r="AF815" s="10">
        <v>107.28</v>
      </c>
      <c r="AG815" s="8">
        <f t="shared" si="357"/>
        <v>7459.793107389838</v>
      </c>
      <c r="AL815" s="11">
        <f t="shared" si="344"/>
        <v>44615</v>
      </c>
      <c r="AM815" s="10">
        <v>1529.75</v>
      </c>
      <c r="AN815" s="6">
        <v>5.0096999999999996</v>
      </c>
      <c r="AO815" s="8">
        <f t="shared" si="358"/>
        <v>347.61462849413641</v>
      </c>
      <c r="AS815" s="14">
        <f t="shared" si="367"/>
        <v>0.18626428571428566</v>
      </c>
      <c r="AT815" s="10">
        <v>486</v>
      </c>
      <c r="AU815" s="6">
        <v>16.8</v>
      </c>
      <c r="AV815" s="6">
        <f t="shared" si="364"/>
        <v>3.1292399999999994</v>
      </c>
      <c r="AW815" s="6">
        <f t="shared" si="359"/>
        <v>4.1056751999999967</v>
      </c>
      <c r="AX815" s="6">
        <f t="shared" si="365"/>
        <v>0.97643519999999739</v>
      </c>
      <c r="AY815" s="12">
        <f t="shared" si="360"/>
        <v>0.45870088211708099</v>
      </c>
      <c r="BB815" s="13">
        <f t="shared" si="361"/>
        <v>1603.199664</v>
      </c>
    </row>
    <row r="816" spans="1:54" x14ac:dyDescent="0.25">
      <c r="A816" s="1">
        <v>44616</v>
      </c>
      <c r="B816" s="6">
        <v>84</v>
      </c>
      <c r="C816" s="6">
        <v>74</v>
      </c>
      <c r="D816" s="6">
        <v>77</v>
      </c>
      <c r="E816" s="6">
        <f t="shared" si="345"/>
        <v>73.664633090760461</v>
      </c>
      <c r="F816" s="6">
        <v>73.527343916553505</v>
      </c>
      <c r="G816" s="6">
        <v>104</v>
      </c>
      <c r="H816" s="6">
        <v>72</v>
      </c>
      <c r="I816" s="6">
        <v>81.25</v>
      </c>
      <c r="J816" s="6">
        <v>69.761856435237519</v>
      </c>
      <c r="K816" s="6">
        <f t="shared" si="346"/>
        <v>2.75</v>
      </c>
      <c r="L816" s="7">
        <f t="shared" si="340"/>
        <v>11.488143564762481</v>
      </c>
      <c r="M816" s="6">
        <f t="shared" si="341"/>
        <v>12</v>
      </c>
      <c r="N816" s="6">
        <f t="shared" si="342"/>
        <v>10</v>
      </c>
      <c r="O816" s="6">
        <f t="shared" si="343"/>
        <v>2</v>
      </c>
      <c r="P816" s="6">
        <f t="shared" si="362"/>
        <v>5</v>
      </c>
      <c r="Q816" s="6">
        <f t="shared" si="347"/>
        <v>1.6646330907604607</v>
      </c>
      <c r="R816" s="6">
        <f t="shared" si="348"/>
        <v>1.5273439165535052</v>
      </c>
      <c r="S816" s="6">
        <f t="shared" si="363"/>
        <v>32</v>
      </c>
      <c r="T816" s="6">
        <f t="shared" si="349"/>
        <v>20</v>
      </c>
      <c r="U816" s="4" t="str">
        <f t="shared" si="350"/>
        <v>HIGHER</v>
      </c>
      <c r="V816" s="8">
        <v>1621</v>
      </c>
      <c r="W816" s="9">
        <f t="shared" si="351"/>
        <v>3.4726560834464948</v>
      </c>
      <c r="X816" s="6">
        <f t="shared" si="352"/>
        <v>73.731460540627822</v>
      </c>
      <c r="Y816" s="6">
        <f t="shared" si="353"/>
        <v>3.2685394593721782</v>
      </c>
      <c r="Z816" s="6">
        <f t="shared" si="354"/>
        <v>0.20411662407431663</v>
      </c>
      <c r="AA816" s="5">
        <f t="shared" si="355"/>
        <v>2</v>
      </c>
      <c r="AB816" s="5">
        <f t="shared" si="356"/>
        <v>2022</v>
      </c>
      <c r="AC816" s="5">
        <f t="shared" si="366"/>
        <v>9</v>
      </c>
      <c r="AD816" s="6">
        <f t="shared" ref="AD816:AD879" si="368">AVERAGE(H566,H316,H65)</f>
        <v>36.373333333333328</v>
      </c>
      <c r="AF816" s="10">
        <v>107.37</v>
      </c>
      <c r="AG816" s="8">
        <f t="shared" si="357"/>
        <v>7894.6309163203505</v>
      </c>
      <c r="AL816" s="11">
        <f t="shared" si="344"/>
        <v>44616</v>
      </c>
      <c r="AM816" s="10">
        <v>1625.5</v>
      </c>
      <c r="AN816" s="6">
        <v>5.1231</v>
      </c>
      <c r="AO816" s="8">
        <f t="shared" si="358"/>
        <v>377.73364549569044</v>
      </c>
      <c r="AS816" s="14">
        <f t="shared" si="367"/>
        <v>0.19604079184163148</v>
      </c>
      <c r="AT816" s="10">
        <v>480</v>
      </c>
      <c r="AU816" s="6">
        <v>16.670000000000002</v>
      </c>
      <c r="AV816" s="6">
        <f t="shared" si="364"/>
        <v>3.2679999999999971</v>
      </c>
      <c r="AW816" s="6">
        <f t="shared" si="359"/>
        <v>4.2414399999999972</v>
      </c>
      <c r="AX816" s="6">
        <f t="shared" si="365"/>
        <v>0.97344000000000008</v>
      </c>
      <c r="AY816" s="12">
        <f t="shared" si="360"/>
        <v>0.46560545764639005</v>
      </c>
      <c r="BB816" s="13">
        <f t="shared" si="361"/>
        <v>1631.4187999999999</v>
      </c>
    </row>
    <row r="817" spans="1:54" x14ac:dyDescent="0.25">
      <c r="A817" s="1">
        <v>44617</v>
      </c>
      <c r="B817" s="6">
        <v>80.75</v>
      </c>
      <c r="C817" s="6">
        <v>70.75</v>
      </c>
      <c r="D817" s="6">
        <v>73.75</v>
      </c>
      <c r="E817" s="6">
        <f t="shared" si="345"/>
        <v>72.531679644270753</v>
      </c>
      <c r="F817" s="6">
        <v>69.796545620972665</v>
      </c>
      <c r="G817" s="6">
        <v>100.75</v>
      </c>
      <c r="H817" s="6">
        <v>68.75</v>
      </c>
      <c r="I817" s="6">
        <v>79.875</v>
      </c>
      <c r="J817" s="6">
        <v>64.649220142685735</v>
      </c>
      <c r="K817" s="6">
        <f t="shared" si="346"/>
        <v>0.875</v>
      </c>
      <c r="L817" s="7">
        <f t="shared" si="340"/>
        <v>15.225779857314265</v>
      </c>
      <c r="M817" s="6">
        <f t="shared" si="341"/>
        <v>12</v>
      </c>
      <c r="N817" s="6">
        <f t="shared" si="342"/>
        <v>10</v>
      </c>
      <c r="O817" s="6">
        <f t="shared" si="343"/>
        <v>2</v>
      </c>
      <c r="P817" s="6">
        <f t="shared" si="362"/>
        <v>5</v>
      </c>
      <c r="Q817" s="6">
        <f t="shared" si="347"/>
        <v>3.7816796442707528</v>
      </c>
      <c r="R817" s="6">
        <f t="shared" si="348"/>
        <v>1.0465456209726653</v>
      </c>
      <c r="S817" s="6">
        <f t="shared" si="363"/>
        <v>32</v>
      </c>
      <c r="T817" s="6">
        <f t="shared" si="349"/>
        <v>20</v>
      </c>
      <c r="U817" s="4" t="str">
        <f t="shared" si="350"/>
        <v>HIGHER</v>
      </c>
      <c r="V817" s="8">
        <v>1538.75</v>
      </c>
      <c r="W817" s="9">
        <f t="shared" si="351"/>
        <v>3.9534543790273347</v>
      </c>
      <c r="X817" s="6">
        <f t="shared" si="352"/>
        <v>72.597479295770427</v>
      </c>
      <c r="Y817" s="6">
        <f t="shared" si="353"/>
        <v>1.1525207042295733</v>
      </c>
      <c r="Z817" s="6">
        <f t="shared" si="354"/>
        <v>2.8009336747977613</v>
      </c>
      <c r="AA817" s="5">
        <f t="shared" si="355"/>
        <v>2</v>
      </c>
      <c r="AB817" s="5">
        <f t="shared" si="356"/>
        <v>2022</v>
      </c>
      <c r="AC817" s="5">
        <f t="shared" si="366"/>
        <v>9</v>
      </c>
      <c r="AD817" s="6">
        <f t="shared" si="368"/>
        <v>36.25</v>
      </c>
      <c r="AF817" s="10">
        <v>107.44</v>
      </c>
      <c r="AG817" s="8">
        <f t="shared" si="357"/>
        <v>7498.9408615173033</v>
      </c>
      <c r="AL817" s="11">
        <f t="shared" si="344"/>
        <v>44617</v>
      </c>
      <c r="AM817" s="10">
        <v>1600.5</v>
      </c>
      <c r="AN817" s="6">
        <v>5.1623000000000001</v>
      </c>
      <c r="AO817" s="8">
        <f t="shared" si="358"/>
        <v>374.76996736855574</v>
      </c>
      <c r="AS817" s="14">
        <f t="shared" si="367"/>
        <v>0.20114420062695945</v>
      </c>
      <c r="AT817" s="10">
        <v>463</v>
      </c>
      <c r="AU817" s="6">
        <v>15.95</v>
      </c>
      <c r="AV817" s="6">
        <f t="shared" si="364"/>
        <v>3.2082500000000032</v>
      </c>
      <c r="AW817" s="6">
        <f t="shared" si="359"/>
        <v>4.1892950000000013</v>
      </c>
      <c r="AX817" s="6">
        <f t="shared" si="365"/>
        <v>0.98104499999999817</v>
      </c>
      <c r="AY817" s="12">
        <f t="shared" si="360"/>
        <v>0.46475963253108354</v>
      </c>
      <c r="BB817" s="13">
        <f t="shared" si="361"/>
        <v>1559.76865</v>
      </c>
    </row>
    <row r="818" spans="1:54" x14ac:dyDescent="0.25">
      <c r="A818" s="1">
        <v>44620</v>
      </c>
      <c r="B818" s="6">
        <v>84.89</v>
      </c>
      <c r="C818" s="6">
        <v>74.89</v>
      </c>
      <c r="D818" s="6">
        <v>77.89</v>
      </c>
      <c r="E818" s="6">
        <f t="shared" si="345"/>
        <v>72.531679644270753</v>
      </c>
      <c r="F818" s="6" t="s">
        <v>43</v>
      </c>
      <c r="G818" s="6">
        <v>104.89</v>
      </c>
      <c r="H818" s="6">
        <v>72.89</v>
      </c>
      <c r="I818" s="6">
        <v>84.875</v>
      </c>
      <c r="J818" s="6">
        <v>68.017254457985999</v>
      </c>
      <c r="K818" s="6">
        <f t="shared" si="346"/>
        <v>1.5000000000000568E-2</v>
      </c>
      <c r="L818" s="7">
        <f t="shared" si="340"/>
        <v>16.857745542014001</v>
      </c>
      <c r="M818" s="6">
        <f t="shared" si="341"/>
        <v>12</v>
      </c>
      <c r="N818" s="6">
        <f t="shared" si="342"/>
        <v>10</v>
      </c>
      <c r="O818" s="6">
        <f t="shared" si="343"/>
        <v>2</v>
      </c>
      <c r="P818" s="6">
        <f t="shared" si="362"/>
        <v>5</v>
      </c>
      <c r="Q818" s="6">
        <f t="shared" si="347"/>
        <v>-0.35832035572924781</v>
      </c>
      <c r="R818" s="6" t="str">
        <f t="shared" si="348"/>
        <v/>
      </c>
      <c r="S818" s="6">
        <f t="shared" si="363"/>
        <v>32</v>
      </c>
      <c r="T818" s="6">
        <f t="shared" si="349"/>
        <v>20</v>
      </c>
      <c r="U818" s="4" t="str">
        <f t="shared" si="350"/>
        <v>HIGHER</v>
      </c>
      <c r="W818" s="9"/>
      <c r="X818" s="6">
        <f t="shared" si="352"/>
        <v>72.597479295770427</v>
      </c>
      <c r="Y818" s="6">
        <f t="shared" si="353"/>
        <v>5.2925207042295739</v>
      </c>
      <c r="Z818" s="6" t="str">
        <f t="shared" si="354"/>
        <v/>
      </c>
      <c r="AA818" s="5">
        <f t="shared" si="355"/>
        <v>2</v>
      </c>
      <c r="AB818" s="5">
        <f t="shared" si="356"/>
        <v>2022</v>
      </c>
      <c r="AC818" s="5">
        <f t="shared" si="366"/>
        <v>10</v>
      </c>
      <c r="AD818" s="6">
        <f t="shared" si="368"/>
        <v>36.24</v>
      </c>
      <c r="AF818" s="10">
        <v>107.39</v>
      </c>
      <c r="AG818" s="8" t="str">
        <f t="shared" si="357"/>
        <v/>
      </c>
      <c r="AL818" s="11">
        <f t="shared" si="344"/>
        <v>44620</v>
      </c>
      <c r="AM818" s="10">
        <v>1600.5</v>
      </c>
      <c r="AN818" s="6">
        <v>5.1599000000000004</v>
      </c>
      <c r="AO818" s="8">
        <f t="shared" si="358"/>
        <v>374.59573341824591</v>
      </c>
      <c r="AS818" s="14">
        <f t="shared" si="367"/>
        <v>0.20116009702850229</v>
      </c>
      <c r="AT818" s="10">
        <v>470</v>
      </c>
      <c r="AU818" s="6">
        <v>16.489999999999998</v>
      </c>
      <c r="AV818" s="6">
        <f t="shared" si="364"/>
        <v>3.3171300000000024</v>
      </c>
      <c r="AW818" s="6">
        <f t="shared" si="359"/>
        <v>4.2884874000000011</v>
      </c>
      <c r="AX818" s="6">
        <f t="shared" si="365"/>
        <v>0.97135739999999871</v>
      </c>
      <c r="AY818" s="12">
        <f t="shared" si="360"/>
        <v>0.47347420738680646</v>
      </c>
      <c r="BB818" s="13">
        <f t="shared" si="361"/>
        <v>1651.0399179999999</v>
      </c>
    </row>
    <row r="819" spans="1:54" x14ac:dyDescent="0.25">
      <c r="A819" s="1">
        <v>44621</v>
      </c>
      <c r="B819" s="6">
        <v>89.21</v>
      </c>
      <c r="C819" s="6">
        <v>79.209999999999994</v>
      </c>
      <c r="D819" s="6">
        <v>81.209999999999994</v>
      </c>
      <c r="E819" s="6">
        <f t="shared" si="345"/>
        <v>72.531679644270753</v>
      </c>
      <c r="F819" s="6" t="s">
        <v>43</v>
      </c>
      <c r="G819" s="6">
        <v>108.21</v>
      </c>
      <c r="H819" s="6">
        <v>76.209999999999994</v>
      </c>
      <c r="I819" s="6">
        <v>94.875</v>
      </c>
      <c r="J819" s="6">
        <v>73.044518459007975</v>
      </c>
      <c r="K819" s="6">
        <f t="shared" si="346"/>
        <v>-5.6650000000000063</v>
      </c>
      <c r="L819" s="7">
        <f t="shared" si="340"/>
        <v>21.830481540992025</v>
      </c>
      <c r="M819" s="6">
        <f t="shared" si="341"/>
        <v>13</v>
      </c>
      <c r="N819" s="6">
        <f t="shared" si="342"/>
        <v>10</v>
      </c>
      <c r="O819" s="6">
        <f t="shared" si="343"/>
        <v>3</v>
      </c>
      <c r="P819" s="6">
        <f t="shared" si="362"/>
        <v>5</v>
      </c>
      <c r="Q819" s="6">
        <f t="shared" si="347"/>
        <v>-3.678320355729241</v>
      </c>
      <c r="R819" s="6" t="str">
        <f t="shared" si="348"/>
        <v/>
      </c>
      <c r="S819" s="6">
        <f t="shared" si="363"/>
        <v>32</v>
      </c>
      <c r="T819" s="6">
        <f t="shared" si="349"/>
        <v>19</v>
      </c>
      <c r="U819" s="4" t="str">
        <f t="shared" si="350"/>
        <v>HIGHER</v>
      </c>
      <c r="W819" s="9"/>
      <c r="X819" s="6">
        <f t="shared" si="352"/>
        <v>72.597479295770427</v>
      </c>
      <c r="Y819" s="6">
        <f t="shared" si="353"/>
        <v>8.6125207042295671</v>
      </c>
      <c r="Z819" s="6" t="str">
        <f t="shared" si="354"/>
        <v/>
      </c>
      <c r="AA819" s="5">
        <f t="shared" si="355"/>
        <v>3</v>
      </c>
      <c r="AB819" s="5">
        <f t="shared" si="356"/>
        <v>2022</v>
      </c>
      <c r="AC819" s="5">
        <f t="shared" si="366"/>
        <v>10</v>
      </c>
      <c r="AD819" s="6">
        <f t="shared" si="368"/>
        <v>36.06</v>
      </c>
      <c r="AF819" s="10">
        <v>107.39</v>
      </c>
      <c r="AG819" s="8" t="str">
        <f t="shared" si="357"/>
        <v/>
      </c>
      <c r="AL819" s="11">
        <f t="shared" si="344"/>
        <v>44621</v>
      </c>
      <c r="AM819" s="10">
        <v>1600.5</v>
      </c>
      <c r="AN819" s="6">
        <v>5.1595000000000004</v>
      </c>
      <c r="AO819" s="8">
        <f t="shared" si="358"/>
        <v>374.56669442652765</v>
      </c>
      <c r="AS819" s="14">
        <f t="shared" si="367"/>
        <v>0.21085958702064891</v>
      </c>
      <c r="AT819" s="10">
        <v>479</v>
      </c>
      <c r="AU819" s="6">
        <v>16.95</v>
      </c>
      <c r="AV819" s="6">
        <f t="shared" si="364"/>
        <v>3.574069999999999</v>
      </c>
      <c r="AW819" s="6">
        <f t="shared" si="359"/>
        <v>4.5353185999999965</v>
      </c>
      <c r="AX819" s="6">
        <f t="shared" si="365"/>
        <v>0.96124859999999757</v>
      </c>
      <c r="AY819" s="12">
        <f t="shared" si="360"/>
        <v>0.4811254872875399</v>
      </c>
      <c r="BB819" s="13">
        <f t="shared" si="361"/>
        <v>1746.2795019999999</v>
      </c>
    </row>
    <row r="820" spans="1:54" x14ac:dyDescent="0.25">
      <c r="A820" s="1">
        <v>44622</v>
      </c>
      <c r="B820" s="6">
        <v>88.87</v>
      </c>
      <c r="C820" s="6">
        <v>78.87</v>
      </c>
      <c r="D820" s="6">
        <v>80.87</v>
      </c>
      <c r="E820" s="6">
        <f t="shared" si="345"/>
        <v>81.38004606135533</v>
      </c>
      <c r="F820" s="6">
        <v>81.453872818106689</v>
      </c>
      <c r="G820" s="6">
        <v>107.87</v>
      </c>
      <c r="H820" s="6">
        <v>75.87</v>
      </c>
      <c r="I820" s="6">
        <v>94</v>
      </c>
      <c r="J820" s="6">
        <v>72.00807943023878</v>
      </c>
      <c r="K820" s="6">
        <f t="shared" si="346"/>
        <v>-5.1299999999999955</v>
      </c>
      <c r="L820" s="7">
        <f t="shared" si="340"/>
        <v>21.99192056976122</v>
      </c>
      <c r="M820" s="6">
        <f t="shared" si="341"/>
        <v>13</v>
      </c>
      <c r="N820" s="6">
        <f t="shared" si="342"/>
        <v>10</v>
      </c>
      <c r="O820" s="6">
        <f t="shared" si="343"/>
        <v>3</v>
      </c>
      <c r="P820" s="6">
        <f t="shared" si="362"/>
        <v>5</v>
      </c>
      <c r="Q820" s="6">
        <f t="shared" si="347"/>
        <v>5.5100460613553253</v>
      </c>
      <c r="R820" s="6">
        <f t="shared" si="348"/>
        <v>5.5838728181066841</v>
      </c>
      <c r="S820" s="6">
        <f t="shared" si="363"/>
        <v>32</v>
      </c>
      <c r="T820" s="6">
        <f t="shared" si="349"/>
        <v>19</v>
      </c>
      <c r="U820" s="4" t="str">
        <f t="shared" si="350"/>
        <v>HIGHER</v>
      </c>
      <c r="V820" s="8">
        <v>1795.75</v>
      </c>
      <c r="W820" s="9">
        <f t="shared" si="351"/>
        <v>-0.58387281810668412</v>
      </c>
      <c r="X820" s="6">
        <f t="shared" si="352"/>
        <v>81.453872818106674</v>
      </c>
      <c r="Y820" s="6">
        <f t="shared" si="353"/>
        <v>-0.58387281810666991</v>
      </c>
      <c r="Z820" s="6">
        <f t="shared" si="354"/>
        <v>-1.4210854715202004E-14</v>
      </c>
      <c r="AA820" s="5">
        <f t="shared" si="355"/>
        <v>3</v>
      </c>
      <c r="AB820" s="5">
        <f t="shared" si="356"/>
        <v>2022</v>
      </c>
      <c r="AC820" s="5">
        <f t="shared" si="366"/>
        <v>10</v>
      </c>
      <c r="AD820" s="6">
        <f t="shared" si="368"/>
        <v>35.963333333333331</v>
      </c>
      <c r="AF820" s="10">
        <v>107.82</v>
      </c>
      <c r="AG820" s="8">
        <f t="shared" si="357"/>
        <v>8782.3565672482637</v>
      </c>
      <c r="AL820" s="11">
        <f t="shared" si="344"/>
        <v>44622</v>
      </c>
      <c r="AM820" s="10">
        <v>1795.75</v>
      </c>
      <c r="AN820" s="6">
        <v>5.0994999999999999</v>
      </c>
      <c r="AO820" s="8">
        <f t="shared" si="358"/>
        <v>415.37402443593504</v>
      </c>
      <c r="AS820" s="14">
        <f t="shared" si="367"/>
        <v>0.21962170263788969</v>
      </c>
      <c r="AT820" s="10">
        <v>473</v>
      </c>
      <c r="AU820" s="6">
        <v>16.68</v>
      </c>
      <c r="AV820" s="6">
        <f t="shared" si="364"/>
        <v>3.6632899999999999</v>
      </c>
      <c r="AW820" s="6">
        <f t="shared" si="359"/>
        <v>4.6253341999999975</v>
      </c>
      <c r="AX820" s="6">
        <f t="shared" si="365"/>
        <v>0.96204419999999757</v>
      </c>
      <c r="AY820" s="12">
        <f t="shared" si="360"/>
        <v>0.48331938071768665</v>
      </c>
      <c r="BB820" s="13">
        <f t="shared" si="361"/>
        <v>1738.7837939999999</v>
      </c>
    </row>
    <row r="821" spans="1:54" x14ac:dyDescent="0.25">
      <c r="A821" s="1">
        <v>44623</v>
      </c>
      <c r="B821" s="6">
        <v>87.81</v>
      </c>
      <c r="C821" s="6">
        <v>77.81</v>
      </c>
      <c r="D821" s="6">
        <v>79.81</v>
      </c>
      <c r="E821" s="6">
        <f t="shared" si="345"/>
        <v>82.399704163196063</v>
      </c>
      <c r="F821" s="6">
        <v>81.975504190741106</v>
      </c>
      <c r="G821" s="6">
        <v>106.81</v>
      </c>
      <c r="H821" s="6">
        <v>74.81</v>
      </c>
      <c r="I821" s="6">
        <v>97.75</v>
      </c>
      <c r="J821" s="6">
        <v>73.548216000548948</v>
      </c>
      <c r="K821" s="6">
        <f t="shared" si="346"/>
        <v>-9.9399999999999977</v>
      </c>
      <c r="L821" s="7">
        <f t="shared" si="340"/>
        <v>24.201783999451052</v>
      </c>
      <c r="M821" s="6">
        <f t="shared" si="341"/>
        <v>13</v>
      </c>
      <c r="N821" s="6">
        <f t="shared" si="342"/>
        <v>10</v>
      </c>
      <c r="O821" s="6">
        <f t="shared" si="343"/>
        <v>3</v>
      </c>
      <c r="P821" s="6">
        <f t="shared" si="362"/>
        <v>5</v>
      </c>
      <c r="Q821" s="6">
        <f t="shared" si="347"/>
        <v>7.5897041631960604</v>
      </c>
      <c r="R821" s="6">
        <f t="shared" si="348"/>
        <v>7.1655041907411032</v>
      </c>
      <c r="S821" s="6">
        <f t="shared" si="363"/>
        <v>32</v>
      </c>
      <c r="T821" s="6">
        <f t="shared" si="349"/>
        <v>19</v>
      </c>
      <c r="U821" s="4" t="str">
        <f t="shared" si="350"/>
        <v>HIGHER</v>
      </c>
      <c r="V821" s="8">
        <v>1807.25</v>
      </c>
      <c r="W821" s="9">
        <f t="shared" si="351"/>
        <v>-2.1655041907411032</v>
      </c>
      <c r="X821" s="6">
        <f t="shared" si="352"/>
        <v>82.474455938478343</v>
      </c>
      <c r="Y821" s="6">
        <f t="shared" si="353"/>
        <v>-2.6644559384783406</v>
      </c>
      <c r="Z821" s="6">
        <f t="shared" si="354"/>
        <v>0.49895174773723738</v>
      </c>
      <c r="AA821" s="5">
        <f t="shared" si="355"/>
        <v>3</v>
      </c>
      <c r="AB821" s="5">
        <f t="shared" si="356"/>
        <v>2022</v>
      </c>
      <c r="AC821" s="5">
        <f t="shared" si="366"/>
        <v>10</v>
      </c>
      <c r="AD821" s="6">
        <f t="shared" si="368"/>
        <v>36.486666666666665</v>
      </c>
      <c r="AF821" s="10">
        <v>108.03</v>
      </c>
      <c r="AG821" s="8">
        <f t="shared" si="357"/>
        <v>8855.8137177257613</v>
      </c>
      <c r="AL821" s="11">
        <f t="shared" si="344"/>
        <v>44623</v>
      </c>
      <c r="AM821" s="10">
        <v>1818.25</v>
      </c>
      <c r="AN821" s="6">
        <v>5.032</v>
      </c>
      <c r="AO821" s="8">
        <f t="shared" si="358"/>
        <v>415.011462282423</v>
      </c>
      <c r="AS821" s="14">
        <f t="shared" si="367"/>
        <v>0.21558696951583964</v>
      </c>
      <c r="AT821" s="10">
        <v>478</v>
      </c>
      <c r="AU821" s="6">
        <v>16.73</v>
      </c>
      <c r="AV821" s="6">
        <f t="shared" si="364"/>
        <v>3.6067699999999974</v>
      </c>
      <c r="AW821" s="6">
        <f t="shared" si="359"/>
        <v>4.5712945999999981</v>
      </c>
      <c r="AX821" s="6">
        <f t="shared" si="365"/>
        <v>0.96452460000000073</v>
      </c>
      <c r="AY821" s="12">
        <f t="shared" si="360"/>
        <v>0.47769934769377276</v>
      </c>
      <c r="BB821" s="13">
        <f t="shared" si="361"/>
        <v>1715.414822</v>
      </c>
    </row>
    <row r="822" spans="1:54" x14ac:dyDescent="0.25">
      <c r="A822" s="1">
        <v>44624</v>
      </c>
      <c r="B822" s="6">
        <v>85.8</v>
      </c>
      <c r="C822" s="6">
        <v>75.8</v>
      </c>
      <c r="D822" s="6">
        <v>77.8</v>
      </c>
      <c r="E822" s="6">
        <f t="shared" si="345"/>
        <v>80.598308183277439</v>
      </c>
      <c r="F822" s="6">
        <v>80.172474011417833</v>
      </c>
      <c r="G822" s="6">
        <v>104.8</v>
      </c>
      <c r="H822" s="6">
        <v>72.8</v>
      </c>
      <c r="I822" s="6">
        <v>84.625</v>
      </c>
      <c r="J822" s="6">
        <v>68.147493584629274</v>
      </c>
      <c r="K822" s="6">
        <f t="shared" si="346"/>
        <v>1.1749999999999972</v>
      </c>
      <c r="L822" s="7">
        <f t="shared" si="340"/>
        <v>16.477506415370726</v>
      </c>
      <c r="M822" s="6">
        <f t="shared" si="341"/>
        <v>13</v>
      </c>
      <c r="N822" s="6">
        <f t="shared" si="342"/>
        <v>10</v>
      </c>
      <c r="O822" s="6">
        <f t="shared" si="343"/>
        <v>3</v>
      </c>
      <c r="P822" s="6">
        <f t="shared" si="362"/>
        <v>5</v>
      </c>
      <c r="Q822" s="6">
        <f t="shared" si="347"/>
        <v>7.7983081832774417</v>
      </c>
      <c r="R822" s="6">
        <f t="shared" si="348"/>
        <v>7.372474011417836</v>
      </c>
      <c r="S822" s="6">
        <f t="shared" si="363"/>
        <v>32</v>
      </c>
      <c r="T822" s="6">
        <f t="shared" si="349"/>
        <v>19</v>
      </c>
      <c r="U822" s="4" t="str">
        <f t="shared" si="350"/>
        <v>HIGHER</v>
      </c>
      <c r="V822" s="8">
        <v>1767.5</v>
      </c>
      <c r="W822" s="9">
        <f t="shared" si="351"/>
        <v>-2.372474011417836</v>
      </c>
      <c r="X822" s="6">
        <f t="shared" si="352"/>
        <v>80.671425759155085</v>
      </c>
      <c r="Y822" s="6">
        <f t="shared" si="353"/>
        <v>-2.8714257591550876</v>
      </c>
      <c r="Z822" s="6">
        <f t="shared" si="354"/>
        <v>0.49895174773725159</v>
      </c>
      <c r="AA822" s="5">
        <f t="shared" si="355"/>
        <v>3</v>
      </c>
      <c r="AB822" s="5">
        <f t="shared" si="356"/>
        <v>2022</v>
      </c>
      <c r="AC822" s="5">
        <f t="shared" si="366"/>
        <v>10</v>
      </c>
      <c r="AD822" s="6">
        <f t="shared" si="368"/>
        <v>36.640000000000008</v>
      </c>
      <c r="AF822" s="10">
        <v>108.02</v>
      </c>
      <c r="AG822" s="8">
        <f t="shared" si="357"/>
        <v>8660.2306427133553</v>
      </c>
      <c r="AL822" s="11">
        <f t="shared" si="344"/>
        <v>44624</v>
      </c>
      <c r="AM822" s="10">
        <v>1778.5</v>
      </c>
      <c r="AN822" s="6">
        <v>5.0620000000000003</v>
      </c>
      <c r="AO822" s="8">
        <f t="shared" si="358"/>
        <v>408.35875719284303</v>
      </c>
      <c r="AS822" s="14">
        <f t="shared" si="367"/>
        <v>0.22011438892233587</v>
      </c>
      <c r="AT822" s="10">
        <v>485</v>
      </c>
      <c r="AU822" s="6">
        <v>16.61</v>
      </c>
      <c r="AV822" s="6">
        <f t="shared" si="364"/>
        <v>3.6560999999999986</v>
      </c>
      <c r="AW822" s="6">
        <f t="shared" si="359"/>
        <v>4.6253279999999961</v>
      </c>
      <c r="AX822" s="6">
        <f t="shared" si="365"/>
        <v>0.96922799999999754</v>
      </c>
      <c r="AY822" s="12">
        <f t="shared" si="360"/>
        <v>0.4683034693810908</v>
      </c>
      <c r="BB822" s="13">
        <f t="shared" si="361"/>
        <v>1671.10196</v>
      </c>
    </row>
    <row r="823" spans="1:54" x14ac:dyDescent="0.25">
      <c r="A823" s="1">
        <v>44627</v>
      </c>
      <c r="B823" s="6">
        <v>87.22</v>
      </c>
      <c r="C823" s="6">
        <v>77.22</v>
      </c>
      <c r="D823" s="6">
        <v>79.22</v>
      </c>
      <c r="E823" s="6">
        <f t="shared" si="345"/>
        <v>80.179115408076242</v>
      </c>
      <c r="F823" s="6">
        <v>80.750804446295106</v>
      </c>
      <c r="G823" s="6">
        <v>102.22</v>
      </c>
      <c r="H823" s="6">
        <v>74.22</v>
      </c>
      <c r="I823" s="6">
        <v>84.625</v>
      </c>
      <c r="J823" s="6">
        <v>71.727369375315192</v>
      </c>
      <c r="K823" s="6">
        <f t="shared" si="346"/>
        <v>2.5949999999999989</v>
      </c>
      <c r="L823" s="7">
        <f t="shared" si="340"/>
        <v>12.897630624684808</v>
      </c>
      <c r="M823" s="6">
        <f t="shared" si="341"/>
        <v>13</v>
      </c>
      <c r="N823" s="6">
        <f t="shared" si="342"/>
        <v>10</v>
      </c>
      <c r="O823" s="6">
        <f t="shared" si="343"/>
        <v>3</v>
      </c>
      <c r="P823" s="6">
        <f t="shared" si="362"/>
        <v>5</v>
      </c>
      <c r="Q823" s="6">
        <f t="shared" si="347"/>
        <v>5.9591154080762436</v>
      </c>
      <c r="R823" s="6">
        <f t="shared" si="348"/>
        <v>6.5308044462951074</v>
      </c>
      <c r="S823" s="6">
        <f t="shared" si="363"/>
        <v>28</v>
      </c>
      <c r="T823" s="6">
        <f t="shared" si="349"/>
        <v>15</v>
      </c>
      <c r="U823" s="4" t="str">
        <f t="shared" si="350"/>
        <v>HIGHER</v>
      </c>
      <c r="V823" s="8">
        <v>1780.25</v>
      </c>
      <c r="W823" s="9">
        <f t="shared" si="351"/>
        <v>-1.5308044462951074</v>
      </c>
      <c r="X823" s="6">
        <f t="shared" si="352"/>
        <v>80.25185269855784</v>
      </c>
      <c r="Y823" s="6">
        <f t="shared" si="353"/>
        <v>-1.0318526985578416</v>
      </c>
      <c r="Z823" s="6">
        <f t="shared" si="354"/>
        <v>-0.4989517477372658</v>
      </c>
      <c r="AA823" s="5">
        <f t="shared" si="355"/>
        <v>3</v>
      </c>
      <c r="AB823" s="5">
        <f t="shared" si="356"/>
        <v>2022</v>
      </c>
      <c r="AC823" s="5">
        <f t="shared" si="366"/>
        <v>11</v>
      </c>
      <c r="AD823" s="6">
        <f t="shared" si="368"/>
        <v>36.5</v>
      </c>
      <c r="AF823" s="10">
        <v>108.44</v>
      </c>
      <c r="AG823" s="8">
        <f t="shared" si="357"/>
        <v>8756.6172341562415</v>
      </c>
      <c r="AL823" s="11">
        <f t="shared" si="344"/>
        <v>44627</v>
      </c>
      <c r="AM823" s="10">
        <v>1769.25</v>
      </c>
      <c r="AN823" s="6">
        <v>5.1115000000000004</v>
      </c>
      <c r="AO823" s="8">
        <f t="shared" si="358"/>
        <v>410.20734506867848</v>
      </c>
      <c r="AS823" s="14">
        <f t="shared" si="367"/>
        <v>0.22208023952095801</v>
      </c>
      <c r="AT823" s="10">
        <v>484</v>
      </c>
      <c r="AU823" s="6">
        <v>16.7</v>
      </c>
      <c r="AV823" s="6">
        <f t="shared" si="364"/>
        <v>3.7087399999999988</v>
      </c>
      <c r="AW823" s="6">
        <f t="shared" si="359"/>
        <v>4.6746451999999969</v>
      </c>
      <c r="AX823" s="6">
        <f t="shared" si="365"/>
        <v>0.96590519999999813</v>
      </c>
      <c r="AY823" s="12">
        <f t="shared" si="360"/>
        <v>0.47290712988802874</v>
      </c>
      <c r="BB823" s="13">
        <f t="shared" si="361"/>
        <v>1702.4075639999999</v>
      </c>
    </row>
    <row r="824" spans="1:54" x14ac:dyDescent="0.25">
      <c r="A824" s="1">
        <v>44628</v>
      </c>
      <c r="B824" s="6">
        <v>90.75</v>
      </c>
      <c r="C824" s="6">
        <v>80.75</v>
      </c>
      <c r="D824" s="6">
        <v>81.75</v>
      </c>
      <c r="E824" s="6">
        <f t="shared" si="345"/>
        <v>81.391375595820222</v>
      </c>
      <c r="F824" s="6">
        <v>81.20439694423807</v>
      </c>
      <c r="G824" s="6">
        <v>103.75</v>
      </c>
      <c r="H824" s="6">
        <v>75.75</v>
      </c>
      <c r="I824" s="6">
        <v>86.25</v>
      </c>
      <c r="J824" s="6">
        <v>69.644895976026433</v>
      </c>
      <c r="K824" s="6">
        <f t="shared" si="346"/>
        <v>4.5</v>
      </c>
      <c r="L824" s="7">
        <f t="shared" si="340"/>
        <v>16.605104023973567</v>
      </c>
      <c r="M824" s="6">
        <f t="shared" si="341"/>
        <v>15</v>
      </c>
      <c r="N824" s="6">
        <f t="shared" si="342"/>
        <v>10</v>
      </c>
      <c r="O824" s="6">
        <f t="shared" si="343"/>
        <v>5</v>
      </c>
      <c r="P824" s="6">
        <f t="shared" si="362"/>
        <v>6</v>
      </c>
      <c r="Q824" s="6">
        <f t="shared" si="347"/>
        <v>5.6413755958202216</v>
      </c>
      <c r="R824" s="6">
        <f t="shared" si="348"/>
        <v>5.45439694423807</v>
      </c>
      <c r="S824" s="6">
        <f t="shared" si="363"/>
        <v>28</v>
      </c>
      <c r="T824" s="6">
        <f t="shared" si="349"/>
        <v>13</v>
      </c>
      <c r="U824" s="4" t="str">
        <f t="shared" si="350"/>
        <v>HIGHER</v>
      </c>
      <c r="V824" s="8">
        <v>1790.25</v>
      </c>
      <c r="W824" s="9">
        <f t="shared" si="351"/>
        <v>0.54560305576193002</v>
      </c>
      <c r="X824" s="6">
        <f t="shared" si="352"/>
        <v>81.465212630555257</v>
      </c>
      <c r="Y824" s="6">
        <f t="shared" si="353"/>
        <v>0.28478736944474292</v>
      </c>
      <c r="Z824" s="6">
        <f t="shared" si="354"/>
        <v>0.2608156863171871</v>
      </c>
      <c r="AA824" s="5">
        <f t="shared" si="355"/>
        <v>3</v>
      </c>
      <c r="AB824" s="5">
        <f t="shared" si="356"/>
        <v>2022</v>
      </c>
      <c r="AC824" s="5">
        <f t="shared" si="366"/>
        <v>11</v>
      </c>
      <c r="AD824" s="6">
        <f t="shared" si="368"/>
        <v>36.436666666666667</v>
      </c>
      <c r="AF824" s="10">
        <v>108.55</v>
      </c>
      <c r="AG824" s="8">
        <f t="shared" si="357"/>
        <v>8814.7372882970412</v>
      </c>
      <c r="AL824" s="11">
        <f t="shared" si="344"/>
        <v>44628</v>
      </c>
      <c r="AM824" s="10">
        <v>1796</v>
      </c>
      <c r="AN824" s="6">
        <v>5.0598999999999998</v>
      </c>
      <c r="AO824" s="8">
        <f t="shared" si="358"/>
        <v>412.20582938934649</v>
      </c>
      <c r="AS824" s="14">
        <f t="shared" si="367"/>
        <v>0.24416176470588227</v>
      </c>
      <c r="AT824" s="10">
        <v>498</v>
      </c>
      <c r="AU824" s="6">
        <v>17</v>
      </c>
      <c r="AV824" s="6">
        <f t="shared" si="364"/>
        <v>4.1507499999999986</v>
      </c>
      <c r="AW824" s="6">
        <f t="shared" si="359"/>
        <v>5.108394999999998</v>
      </c>
      <c r="AX824" s="6">
        <f t="shared" si="365"/>
        <v>0.95764499999999941</v>
      </c>
      <c r="AY824" s="12">
        <f t="shared" si="360"/>
        <v>0.47568966096569337</v>
      </c>
      <c r="BB824" s="13">
        <f t="shared" si="361"/>
        <v>1780.23065</v>
      </c>
    </row>
    <row r="825" spans="1:54" x14ac:dyDescent="0.25">
      <c r="A825" s="1">
        <v>44629</v>
      </c>
      <c r="B825" s="6">
        <v>89.15</v>
      </c>
      <c r="C825" s="6">
        <v>79.150000000000006</v>
      </c>
      <c r="D825" s="6">
        <v>80.150000000000006</v>
      </c>
      <c r="E825" s="6">
        <f t="shared" si="345"/>
        <v>81.266750716706355</v>
      </c>
      <c r="F825" s="6">
        <v>81.090998819752329</v>
      </c>
      <c r="G825" s="6">
        <v>102.15</v>
      </c>
      <c r="H825" s="6">
        <v>74.150000000000006</v>
      </c>
      <c r="I825" s="6">
        <v>92.25</v>
      </c>
      <c r="J825" s="6">
        <v>76.520024742587438</v>
      </c>
      <c r="K825" s="6">
        <f t="shared" si="346"/>
        <v>-3.0999999999999943</v>
      </c>
      <c r="L825" s="7">
        <f t="shared" si="340"/>
        <v>15.729975257412562</v>
      </c>
      <c r="M825" s="6">
        <f t="shared" si="341"/>
        <v>15</v>
      </c>
      <c r="N825" s="6">
        <f t="shared" si="342"/>
        <v>10</v>
      </c>
      <c r="O825" s="6">
        <f t="shared" si="343"/>
        <v>5</v>
      </c>
      <c r="P825" s="6">
        <f t="shared" si="362"/>
        <v>6</v>
      </c>
      <c r="Q825" s="6">
        <f t="shared" si="347"/>
        <v>7.1167507167063491</v>
      </c>
      <c r="R825" s="6">
        <f t="shared" si="348"/>
        <v>6.9409988197523234</v>
      </c>
      <c r="S825" s="6">
        <f t="shared" si="363"/>
        <v>28</v>
      </c>
      <c r="T825" s="6">
        <f t="shared" si="349"/>
        <v>13</v>
      </c>
      <c r="U825" s="4" t="str">
        <f t="shared" si="350"/>
        <v>HIGHER</v>
      </c>
      <c r="V825" s="8">
        <v>1787.75</v>
      </c>
      <c r="W825" s="9">
        <f t="shared" si="351"/>
        <v>-0.94099881975232336</v>
      </c>
      <c r="X825" s="6">
        <f t="shared" si="352"/>
        <v>81.340474693620948</v>
      </c>
      <c r="Y825" s="6">
        <f t="shared" si="353"/>
        <v>-1.190474693620942</v>
      </c>
      <c r="Z825" s="6">
        <f t="shared" si="354"/>
        <v>0.24947587386861869</v>
      </c>
      <c r="AA825" s="5">
        <f t="shared" si="355"/>
        <v>3</v>
      </c>
      <c r="AB825" s="5">
        <f t="shared" si="356"/>
        <v>2022</v>
      </c>
      <c r="AC825" s="5">
        <f t="shared" si="366"/>
        <v>11</v>
      </c>
      <c r="AD825" s="6">
        <f t="shared" si="368"/>
        <v>36.346666666666664</v>
      </c>
      <c r="AF825" s="10">
        <v>108.69</v>
      </c>
      <c r="AG825" s="8">
        <f t="shared" si="357"/>
        <v>8813.7806617188799</v>
      </c>
      <c r="AL825" s="11">
        <f t="shared" si="344"/>
        <v>44629</v>
      </c>
      <c r="AM825" s="10">
        <v>1793.25</v>
      </c>
      <c r="AN825" s="6">
        <v>5.0122999999999998</v>
      </c>
      <c r="AO825" s="8">
        <f t="shared" si="358"/>
        <v>407.70286130683627</v>
      </c>
      <c r="AS825" s="14">
        <f t="shared" si="367"/>
        <v>0.2491409036860881</v>
      </c>
      <c r="AT825" s="10">
        <v>500</v>
      </c>
      <c r="AU825" s="6">
        <v>16.82</v>
      </c>
      <c r="AV825" s="6">
        <f t="shared" si="364"/>
        <v>4.1905500000000018</v>
      </c>
      <c r="AW825" s="6">
        <f t="shared" si="359"/>
        <v>5.1519389999999987</v>
      </c>
      <c r="AX825" s="6">
        <f t="shared" si="365"/>
        <v>0.96138899999999694</v>
      </c>
      <c r="AY825" s="12">
        <f t="shared" si="360"/>
        <v>0.47025659868668723</v>
      </c>
      <c r="BB825" s="13">
        <f t="shared" si="361"/>
        <v>1744.9567300000001</v>
      </c>
    </row>
    <row r="826" spans="1:54" x14ac:dyDescent="0.25">
      <c r="A826" s="1">
        <v>44630</v>
      </c>
      <c r="B826" s="6">
        <v>91.68</v>
      </c>
      <c r="C826" s="6">
        <v>79.680000000000007</v>
      </c>
      <c r="D826" s="6">
        <v>80.680000000000007</v>
      </c>
      <c r="E826" s="6">
        <f t="shared" si="345"/>
        <v>81.776579767626728</v>
      </c>
      <c r="F826" s="6">
        <v>81.1476978819952</v>
      </c>
      <c r="G826" s="6">
        <v>102.68</v>
      </c>
      <c r="H826" s="6">
        <v>74.680000000000007</v>
      </c>
      <c r="I826" s="6">
        <v>93.25</v>
      </c>
      <c r="J826" s="6">
        <v>75.298955284415086</v>
      </c>
      <c r="K826" s="6">
        <f t="shared" si="346"/>
        <v>-1.5699999999999932</v>
      </c>
      <c r="L826" s="7">
        <f t="shared" si="340"/>
        <v>17.951044715584914</v>
      </c>
      <c r="M826" s="6">
        <f t="shared" si="341"/>
        <v>17</v>
      </c>
      <c r="N826" s="6">
        <f t="shared" si="342"/>
        <v>12</v>
      </c>
      <c r="O826" s="6">
        <f t="shared" si="343"/>
        <v>5</v>
      </c>
      <c r="P826" s="6">
        <f t="shared" si="362"/>
        <v>6</v>
      </c>
      <c r="Q826" s="6">
        <f t="shared" si="347"/>
        <v>7.0965797676267215</v>
      </c>
      <c r="R826" s="6">
        <f t="shared" si="348"/>
        <v>6.4676978819951927</v>
      </c>
      <c r="S826" s="6">
        <f t="shared" si="363"/>
        <v>28</v>
      </c>
      <c r="T826" s="6">
        <f t="shared" si="349"/>
        <v>11</v>
      </c>
      <c r="U826" s="4" t="str">
        <f t="shared" si="350"/>
        <v>HIGHER</v>
      </c>
      <c r="V826" s="8">
        <v>1789</v>
      </c>
      <c r="W826" s="9">
        <f t="shared" si="351"/>
        <v>-0.46769788199519269</v>
      </c>
      <c r="X826" s="6">
        <f t="shared" si="352"/>
        <v>81.850766253806768</v>
      </c>
      <c r="Y826" s="6">
        <f t="shared" si="353"/>
        <v>-1.1707662538067609</v>
      </c>
      <c r="Z826" s="6">
        <f t="shared" si="354"/>
        <v>0.70306837181156823</v>
      </c>
      <c r="AA826" s="5">
        <f t="shared" si="355"/>
        <v>3</v>
      </c>
      <c r="AB826" s="5">
        <f t="shared" si="356"/>
        <v>2022</v>
      </c>
      <c r="AC826" s="5">
        <f t="shared" si="366"/>
        <v>11</v>
      </c>
      <c r="AD826" s="6">
        <f t="shared" si="368"/>
        <v>36.61333333333333</v>
      </c>
      <c r="AF826" s="10">
        <v>108.77</v>
      </c>
      <c r="AG826" s="8">
        <f t="shared" si="357"/>
        <v>8826.4350986246172</v>
      </c>
      <c r="AL826" s="11">
        <f t="shared" si="344"/>
        <v>44630</v>
      </c>
      <c r="AM826" s="10">
        <v>1804.5</v>
      </c>
      <c r="AN826" s="6">
        <v>5.0110000000000001</v>
      </c>
      <c r="AO826" s="8">
        <f t="shared" si="358"/>
        <v>410.15418969782581</v>
      </c>
      <c r="AS826" s="14">
        <f t="shared" si="367"/>
        <v>0.25495636792452825</v>
      </c>
      <c r="AT826" s="10">
        <v>509</v>
      </c>
      <c r="AU826" s="6">
        <v>16.96</v>
      </c>
      <c r="AV826" s="6">
        <f t="shared" si="364"/>
        <v>4.3240599999999993</v>
      </c>
      <c r="AW826" s="6">
        <f t="shared" si="359"/>
        <v>5.5135287999999996</v>
      </c>
      <c r="AX826" s="6">
        <f t="shared" si="365"/>
        <v>1.1894688000000002</v>
      </c>
      <c r="AY826" s="12">
        <f t="shared" si="360"/>
        <v>0.47278436322894063</v>
      </c>
      <c r="BB826" s="13">
        <f t="shared" si="361"/>
        <v>1756.641216</v>
      </c>
    </row>
    <row r="827" spans="1:54" x14ac:dyDescent="0.25">
      <c r="A827" s="1">
        <v>44631</v>
      </c>
      <c r="B827" s="6">
        <v>94.53</v>
      </c>
      <c r="C827" s="6">
        <v>81.03</v>
      </c>
      <c r="D827" s="6">
        <v>82.03</v>
      </c>
      <c r="E827" s="6">
        <f t="shared" si="345"/>
        <v>81.130796303127596</v>
      </c>
      <c r="F827" s="6">
        <v>80.104435136726394</v>
      </c>
      <c r="G827" s="6">
        <v>104.03</v>
      </c>
      <c r="H827" s="6">
        <v>76.03</v>
      </c>
      <c r="I827" s="6">
        <v>92.25</v>
      </c>
      <c r="J827" s="6">
        <v>72.605096879705357</v>
      </c>
      <c r="K827" s="6">
        <f t="shared" si="346"/>
        <v>2.2800000000000011</v>
      </c>
      <c r="L827" s="7">
        <f t="shared" si="340"/>
        <v>19.644903120294643</v>
      </c>
      <c r="M827" s="6">
        <f t="shared" si="341"/>
        <v>18.5</v>
      </c>
      <c r="N827" s="6">
        <f t="shared" si="342"/>
        <v>13.5</v>
      </c>
      <c r="O827" s="6">
        <f t="shared" si="343"/>
        <v>5</v>
      </c>
      <c r="P827" s="6">
        <f t="shared" si="362"/>
        <v>6</v>
      </c>
      <c r="Q827" s="6">
        <f t="shared" si="347"/>
        <v>5.1007963031275949</v>
      </c>
      <c r="R827" s="6">
        <f t="shared" si="348"/>
        <v>4.0744351367263931</v>
      </c>
      <c r="S827" s="6">
        <f t="shared" si="363"/>
        <v>28</v>
      </c>
      <c r="T827" s="6">
        <f t="shared" si="349"/>
        <v>9.5</v>
      </c>
      <c r="U827" s="4" t="str">
        <f t="shared" si="350"/>
        <v>HIGHER</v>
      </c>
      <c r="V827" s="8">
        <v>1766</v>
      </c>
      <c r="W827" s="9">
        <f t="shared" si="351"/>
        <v>1.9255648632736069</v>
      </c>
      <c r="X827" s="6">
        <f t="shared" si="352"/>
        <v>81.204396944238056</v>
      </c>
      <c r="Y827" s="6">
        <f t="shared" si="353"/>
        <v>0.82560305576194537</v>
      </c>
      <c r="Z827" s="6">
        <f t="shared" si="354"/>
        <v>1.0999618075116615</v>
      </c>
      <c r="AA827" s="5">
        <f t="shared" si="355"/>
        <v>3</v>
      </c>
      <c r="AB827" s="5">
        <f t="shared" si="356"/>
        <v>2022</v>
      </c>
      <c r="AC827" s="5">
        <f t="shared" si="366"/>
        <v>11</v>
      </c>
      <c r="AD827" s="6">
        <f t="shared" si="368"/>
        <v>36.466666666666661</v>
      </c>
      <c r="AF827" s="10">
        <v>108.77</v>
      </c>
      <c r="AG827" s="8">
        <f t="shared" si="357"/>
        <v>8712.9594098217294</v>
      </c>
      <c r="AL827" s="11">
        <f t="shared" si="344"/>
        <v>44631</v>
      </c>
      <c r="AM827" s="10">
        <v>1790.25</v>
      </c>
      <c r="AN827" s="6">
        <v>5.0744999999999996</v>
      </c>
      <c r="AO827" s="8">
        <f t="shared" si="358"/>
        <v>412.07171229353594</v>
      </c>
      <c r="AS827" s="14">
        <f t="shared" si="367"/>
        <v>0.26201126927639384</v>
      </c>
      <c r="AT827" s="10">
        <v>502</v>
      </c>
      <c r="AU827" s="6">
        <v>16.86</v>
      </c>
      <c r="AV827" s="6">
        <f t="shared" si="364"/>
        <v>4.41751</v>
      </c>
      <c r="AW827" s="6">
        <f t="shared" si="359"/>
        <v>5.7758098000000011</v>
      </c>
      <c r="AX827" s="6">
        <f t="shared" si="365"/>
        <v>1.3582998000000011</v>
      </c>
      <c r="AY827" s="12">
        <f t="shared" si="360"/>
        <v>0.48387825004232832</v>
      </c>
      <c r="BB827" s="13">
        <f t="shared" si="361"/>
        <v>1786.4035859999999</v>
      </c>
    </row>
    <row r="828" spans="1:54" x14ac:dyDescent="0.25">
      <c r="A828" s="1">
        <v>44634</v>
      </c>
      <c r="B828" s="6">
        <v>92.95</v>
      </c>
      <c r="C828" s="6">
        <v>78.95</v>
      </c>
      <c r="D828" s="6">
        <v>80.45</v>
      </c>
      <c r="E828" s="6">
        <f t="shared" si="345"/>
        <v>77.165459240413639</v>
      </c>
      <c r="F828" s="6">
        <v>79.140551078597611</v>
      </c>
      <c r="G828" s="6">
        <v>101.95</v>
      </c>
      <c r="H828" s="6">
        <v>73.95</v>
      </c>
      <c r="I828" s="6">
        <v>86.75</v>
      </c>
      <c r="J828" s="6">
        <v>68.438277890489147</v>
      </c>
      <c r="K828" s="6">
        <f t="shared" si="346"/>
        <v>6.2000000000000028</v>
      </c>
      <c r="L828" s="7">
        <f t="shared" si="340"/>
        <v>18.311722109510853</v>
      </c>
      <c r="M828" s="6">
        <f t="shared" si="341"/>
        <v>19</v>
      </c>
      <c r="N828" s="6">
        <f t="shared" si="342"/>
        <v>14</v>
      </c>
      <c r="O828" s="6">
        <f t="shared" si="343"/>
        <v>5</v>
      </c>
      <c r="P828" s="6">
        <f t="shared" si="362"/>
        <v>6.5</v>
      </c>
      <c r="Q828" s="6">
        <f t="shared" si="347"/>
        <v>3.2154592404136366</v>
      </c>
      <c r="R828" s="6">
        <f t="shared" si="348"/>
        <v>5.1905510785976077</v>
      </c>
      <c r="S828" s="6">
        <f t="shared" si="363"/>
        <v>28</v>
      </c>
      <c r="T828" s="6">
        <f t="shared" si="349"/>
        <v>9</v>
      </c>
      <c r="U828" s="4" t="str">
        <f t="shared" si="350"/>
        <v>HIGHER</v>
      </c>
      <c r="V828" s="8">
        <v>1744.75</v>
      </c>
      <c r="W828" s="9">
        <f t="shared" si="351"/>
        <v>1.3094489214023923</v>
      </c>
      <c r="X828" s="6">
        <f t="shared" si="352"/>
        <v>77.235462587237166</v>
      </c>
      <c r="Y828" s="6">
        <f t="shared" si="353"/>
        <v>3.2145374127628372</v>
      </c>
      <c r="Z828" s="6">
        <f t="shared" si="354"/>
        <v>-1.9050884913604449</v>
      </c>
      <c r="AA828" s="5">
        <f t="shared" si="355"/>
        <v>3</v>
      </c>
      <c r="AB828" s="5">
        <f t="shared" si="356"/>
        <v>2022</v>
      </c>
      <c r="AC828" s="5">
        <f t="shared" si="366"/>
        <v>12</v>
      </c>
      <c r="AD828" s="6">
        <f t="shared" si="368"/>
        <v>36.556666666666672</v>
      </c>
      <c r="AF828" s="10">
        <v>109.19</v>
      </c>
      <c r="AG828" s="8">
        <f t="shared" si="357"/>
        <v>8641.3567722720727</v>
      </c>
      <c r="AL828" s="11">
        <f t="shared" si="344"/>
        <v>44634</v>
      </c>
      <c r="AM828" s="10">
        <v>1702.75</v>
      </c>
      <c r="AN828" s="6">
        <v>5.1193</v>
      </c>
      <c r="AO828" s="8">
        <f t="shared" si="358"/>
        <v>395.39150362284335</v>
      </c>
      <c r="AS828" s="14">
        <f t="shared" si="367"/>
        <v>0.2820434265318264</v>
      </c>
      <c r="AT828" s="10">
        <v>524</v>
      </c>
      <c r="AU828" s="6">
        <v>16.809999999999999</v>
      </c>
      <c r="AV828" s="6">
        <f t="shared" si="364"/>
        <v>4.7411500000000011</v>
      </c>
      <c r="AW828" s="6">
        <f t="shared" si="359"/>
        <v>6.1616469999999985</v>
      </c>
      <c r="AX828" s="6">
        <f t="shared" si="365"/>
        <v>1.4204969999999975</v>
      </c>
      <c r="AY828" s="12">
        <f t="shared" si="360"/>
        <v>0.46897579255815752</v>
      </c>
      <c r="BB828" s="13">
        <f t="shared" si="361"/>
        <v>1740.5474899999999</v>
      </c>
    </row>
    <row r="829" spans="1:54" x14ac:dyDescent="0.25">
      <c r="A829" s="1">
        <v>44635</v>
      </c>
      <c r="B829" s="6">
        <v>92.68</v>
      </c>
      <c r="C829" s="6">
        <v>80.180000000000007</v>
      </c>
      <c r="D829" s="6">
        <v>80.680000000000007</v>
      </c>
      <c r="E829" s="6">
        <f t="shared" si="345"/>
        <v>79.182116375165307</v>
      </c>
      <c r="F829" s="6">
        <v>78.505521581477467</v>
      </c>
      <c r="G829" s="6">
        <v>101.68</v>
      </c>
      <c r="H829" s="6">
        <v>73.680000000000007</v>
      </c>
      <c r="I829" s="6">
        <v>85.5</v>
      </c>
      <c r="J829" s="6">
        <v>66.102611828643205</v>
      </c>
      <c r="K829" s="6">
        <f t="shared" si="346"/>
        <v>7.1800000000000068</v>
      </c>
      <c r="L829" s="7">
        <f t="shared" si="340"/>
        <v>19.397388171356795</v>
      </c>
      <c r="M829" s="6">
        <f t="shared" si="341"/>
        <v>19</v>
      </c>
      <c r="N829" s="6">
        <f t="shared" si="342"/>
        <v>12.5</v>
      </c>
      <c r="O829" s="6">
        <f t="shared" si="343"/>
        <v>6.5</v>
      </c>
      <c r="P829" s="6">
        <f t="shared" si="362"/>
        <v>7</v>
      </c>
      <c r="Q829" s="6">
        <f t="shared" si="347"/>
        <v>5.5021163751653006</v>
      </c>
      <c r="R829" s="6">
        <f t="shared" si="348"/>
        <v>4.8255215814774601</v>
      </c>
      <c r="S829" s="6">
        <f t="shared" si="363"/>
        <v>28</v>
      </c>
      <c r="T829" s="6">
        <f t="shared" si="349"/>
        <v>9</v>
      </c>
      <c r="U829" s="4" t="str">
        <f t="shared" si="350"/>
        <v>HIGHER</v>
      </c>
      <c r="V829" s="8">
        <v>1730.75</v>
      </c>
      <c r="W829" s="9">
        <f t="shared" si="351"/>
        <v>2.1744784185225399</v>
      </c>
      <c r="X829" s="6">
        <f t="shared" si="352"/>
        <v>79.253949203083337</v>
      </c>
      <c r="Y829" s="6">
        <f t="shared" si="353"/>
        <v>1.4260507969166696</v>
      </c>
      <c r="Z829" s="6">
        <f t="shared" si="354"/>
        <v>0.74842762160587029</v>
      </c>
      <c r="AA829" s="5">
        <f t="shared" si="355"/>
        <v>3</v>
      </c>
      <c r="AB829" s="5">
        <f t="shared" si="356"/>
        <v>2022</v>
      </c>
      <c r="AC829" s="5">
        <f t="shared" si="366"/>
        <v>12</v>
      </c>
      <c r="AD829" s="6">
        <f t="shared" si="368"/>
        <v>36.300000000000004</v>
      </c>
      <c r="AF829" s="10">
        <v>109.2</v>
      </c>
      <c r="AG829" s="8">
        <f t="shared" si="357"/>
        <v>8572.8029566973382</v>
      </c>
      <c r="AL829" s="11">
        <f t="shared" si="344"/>
        <v>44635</v>
      </c>
      <c r="AM829" s="10">
        <v>1747.25</v>
      </c>
      <c r="AN829" s="6">
        <v>5.1631</v>
      </c>
      <c r="AO829" s="8">
        <f t="shared" si="358"/>
        <v>409.19606513043954</v>
      </c>
      <c r="AS829" s="14">
        <f t="shared" si="367"/>
        <v>0.29988376273217476</v>
      </c>
      <c r="AT829" s="10">
        <v>524</v>
      </c>
      <c r="AU829" s="6">
        <v>16.690000000000001</v>
      </c>
      <c r="AV829" s="6">
        <f t="shared" si="364"/>
        <v>5.0050599999999967</v>
      </c>
      <c r="AW829" s="6">
        <f t="shared" si="359"/>
        <v>6.2506887999999989</v>
      </c>
      <c r="AX829" s="6">
        <f t="shared" si="365"/>
        <v>1.2456288000000022</v>
      </c>
      <c r="AY829" s="12">
        <f t="shared" si="360"/>
        <v>0.46825140472485011</v>
      </c>
      <c r="BB829" s="13">
        <f t="shared" si="361"/>
        <v>1767.6643160000001</v>
      </c>
    </row>
    <row r="830" spans="1:54" x14ac:dyDescent="0.25">
      <c r="A830" s="1">
        <v>44636</v>
      </c>
      <c r="B830" s="6">
        <v>93.05</v>
      </c>
      <c r="C830" s="6">
        <v>80.05</v>
      </c>
      <c r="D830" s="6">
        <v>80.55</v>
      </c>
      <c r="E830" s="6">
        <f t="shared" si="345"/>
        <v>78.762923599964125</v>
      </c>
      <c r="F830" s="6">
        <v>76.532394215425597</v>
      </c>
      <c r="G830" s="6">
        <v>101.55</v>
      </c>
      <c r="H830" s="6">
        <v>73.55</v>
      </c>
      <c r="I830" s="6">
        <v>85.25</v>
      </c>
      <c r="J830" s="6">
        <v>65.560360088811763</v>
      </c>
      <c r="K830" s="6">
        <f t="shared" si="346"/>
        <v>7.7999999999999972</v>
      </c>
      <c r="L830" s="7">
        <f t="shared" si="340"/>
        <v>19.689639911188237</v>
      </c>
      <c r="M830" s="6">
        <f t="shared" si="341"/>
        <v>19.5</v>
      </c>
      <c r="N830" s="6">
        <f t="shared" si="342"/>
        <v>13</v>
      </c>
      <c r="O830" s="6">
        <f t="shared" si="343"/>
        <v>6.5</v>
      </c>
      <c r="P830" s="6">
        <f t="shared" si="362"/>
        <v>7</v>
      </c>
      <c r="Q830" s="6">
        <f t="shared" si="347"/>
        <v>5.2129235999641281</v>
      </c>
      <c r="R830" s="6">
        <f t="shared" si="348"/>
        <v>2.9823942154256002</v>
      </c>
      <c r="S830" s="6">
        <f t="shared" si="363"/>
        <v>28</v>
      </c>
      <c r="T830" s="6">
        <f t="shared" si="349"/>
        <v>8.5</v>
      </c>
      <c r="U830" s="4" t="str">
        <f t="shared" si="350"/>
        <v>HIGHER</v>
      </c>
      <c r="V830" s="8">
        <v>1687.25</v>
      </c>
      <c r="W830" s="9">
        <f t="shared" si="351"/>
        <v>4.0176057845743998</v>
      </c>
      <c r="X830" s="6">
        <f t="shared" si="352"/>
        <v>78.834376142486093</v>
      </c>
      <c r="Y830" s="6">
        <f t="shared" si="353"/>
        <v>1.7156238575139042</v>
      </c>
      <c r="Z830" s="6">
        <f t="shared" si="354"/>
        <v>2.3019819270604955</v>
      </c>
      <c r="AA830" s="5">
        <f t="shared" si="355"/>
        <v>3</v>
      </c>
      <c r="AB830" s="5">
        <f t="shared" si="356"/>
        <v>2022</v>
      </c>
      <c r="AC830" s="5">
        <f t="shared" si="366"/>
        <v>12</v>
      </c>
      <c r="AD830" s="6">
        <f t="shared" si="368"/>
        <v>36.159999999999997</v>
      </c>
      <c r="AF830" s="10">
        <v>109.41</v>
      </c>
      <c r="AG830" s="8">
        <f t="shared" si="357"/>
        <v>8373.4092511097151</v>
      </c>
      <c r="AL830" s="11">
        <f t="shared" si="344"/>
        <v>44636</v>
      </c>
      <c r="AM830" s="10">
        <v>1738</v>
      </c>
      <c r="AN830" s="6">
        <v>5.0757000000000003</v>
      </c>
      <c r="AO830" s="8">
        <f t="shared" si="358"/>
        <v>400.13964298641673</v>
      </c>
      <c r="AS830" s="14">
        <f t="shared" si="367"/>
        <v>0.29830319469559979</v>
      </c>
      <c r="AT830" s="10">
        <v>518</v>
      </c>
      <c r="AU830" s="6">
        <v>16.59</v>
      </c>
      <c r="AV830" s="6">
        <f t="shared" si="364"/>
        <v>4.9488500000000002</v>
      </c>
      <c r="AW830" s="6">
        <f t="shared" si="359"/>
        <v>6.2521129999999978</v>
      </c>
      <c r="AX830" s="6">
        <f t="shared" si="365"/>
        <v>1.3032629999999976</v>
      </c>
      <c r="AY830" s="12">
        <f t="shared" si="360"/>
        <v>0.47211278477526958</v>
      </c>
      <c r="BB830" s="13">
        <f t="shared" si="361"/>
        <v>1764.7983099999999</v>
      </c>
    </row>
    <row r="831" spans="1:54" x14ac:dyDescent="0.25">
      <c r="A831" s="1">
        <v>44637</v>
      </c>
      <c r="B831" s="6">
        <v>94.13</v>
      </c>
      <c r="C831" s="6">
        <v>80.13</v>
      </c>
      <c r="D831" s="6">
        <v>81.13</v>
      </c>
      <c r="E831" s="6">
        <f t="shared" si="345"/>
        <v>78.853559875683288</v>
      </c>
      <c r="F831" s="6">
        <v>77.178763524994309</v>
      </c>
      <c r="G831" s="6">
        <v>102.63</v>
      </c>
      <c r="H831" s="6">
        <v>74.63</v>
      </c>
      <c r="I831" s="6">
        <v>83.75</v>
      </c>
      <c r="J831" s="6">
        <v>64.250374097559799</v>
      </c>
      <c r="K831" s="6">
        <f t="shared" si="346"/>
        <v>10.379999999999995</v>
      </c>
      <c r="L831" s="7">
        <f t="shared" si="340"/>
        <v>19.499625902440201</v>
      </c>
      <c r="M831" s="6">
        <f t="shared" si="341"/>
        <v>19.5</v>
      </c>
      <c r="N831" s="6">
        <f t="shared" si="342"/>
        <v>14</v>
      </c>
      <c r="O831" s="6">
        <f t="shared" si="343"/>
        <v>5.5</v>
      </c>
      <c r="P831" s="6">
        <f t="shared" si="362"/>
        <v>6.5</v>
      </c>
      <c r="Q831" s="6">
        <f t="shared" si="347"/>
        <v>4.2235598756832928</v>
      </c>
      <c r="R831" s="6">
        <f t="shared" si="348"/>
        <v>2.5487635249943139</v>
      </c>
      <c r="S831" s="6">
        <f t="shared" si="363"/>
        <v>28</v>
      </c>
      <c r="T831" s="6">
        <f t="shared" si="349"/>
        <v>8.5</v>
      </c>
      <c r="U831" s="4" t="str">
        <f t="shared" si="350"/>
        <v>HIGHER</v>
      </c>
      <c r="V831" s="8">
        <v>1701.5</v>
      </c>
      <c r="W831" s="9">
        <f t="shared" si="351"/>
        <v>3.9512364750056861</v>
      </c>
      <c r="X831" s="6">
        <f t="shared" si="352"/>
        <v>78.925094642074683</v>
      </c>
      <c r="Y831" s="6">
        <f t="shared" si="353"/>
        <v>2.2049053579253126</v>
      </c>
      <c r="Z831" s="6">
        <f t="shared" si="354"/>
        <v>1.7463311170803735</v>
      </c>
      <c r="AA831" s="5">
        <f t="shared" si="355"/>
        <v>3</v>
      </c>
      <c r="AB831" s="5">
        <f t="shared" si="356"/>
        <v>2022</v>
      </c>
      <c r="AC831" s="5">
        <f t="shared" si="366"/>
        <v>12</v>
      </c>
      <c r="AD831" s="6">
        <f t="shared" si="368"/>
        <v>36.356666666666662</v>
      </c>
      <c r="AF831" s="10">
        <v>109.51</v>
      </c>
      <c r="AG831" s="8">
        <f t="shared" si="357"/>
        <v>8451.8463936221287</v>
      </c>
      <c r="AL831" s="11">
        <f t="shared" si="344"/>
        <v>44637</v>
      </c>
      <c r="AM831" s="10">
        <v>1740</v>
      </c>
      <c r="AN831" s="6">
        <v>5.0389999999999997</v>
      </c>
      <c r="AO831" s="8">
        <f t="shared" si="358"/>
        <v>397.70355190141436</v>
      </c>
      <c r="AS831" s="14">
        <f t="shared" si="367"/>
        <v>0.27779690291840387</v>
      </c>
      <c r="AT831" s="10">
        <v>514</v>
      </c>
      <c r="AU831" s="6">
        <v>16.79</v>
      </c>
      <c r="AV831" s="6">
        <f t="shared" si="364"/>
        <v>4.6642100000000006</v>
      </c>
      <c r="AW831" s="6">
        <f t="shared" si="359"/>
        <v>6.0819457999999997</v>
      </c>
      <c r="AX831" s="6">
        <f t="shared" si="365"/>
        <v>1.4177357999999991</v>
      </c>
      <c r="AY831" s="12">
        <f t="shared" si="360"/>
        <v>0.47692317019462399</v>
      </c>
      <c r="BB831" s="13">
        <f t="shared" si="361"/>
        <v>1766.5620059999999</v>
      </c>
    </row>
    <row r="832" spans="1:54" x14ac:dyDescent="0.25">
      <c r="A832" s="1">
        <v>44638</v>
      </c>
      <c r="B832" s="6">
        <v>91.79</v>
      </c>
      <c r="C832" s="6">
        <v>77.790000000000006</v>
      </c>
      <c r="D832" s="6">
        <v>78.790000000000006</v>
      </c>
      <c r="E832" s="6">
        <f t="shared" si="345"/>
        <v>75.148802105661957</v>
      </c>
      <c r="F832" s="6">
        <v>73.470644854310635</v>
      </c>
      <c r="G832" s="6">
        <v>100.29</v>
      </c>
      <c r="H832" s="6">
        <v>72.290000000000006</v>
      </c>
      <c r="I832" s="6">
        <v>83.75</v>
      </c>
      <c r="J832" s="6">
        <v>60.955212321993315</v>
      </c>
      <c r="K832" s="6">
        <f t="shared" si="346"/>
        <v>8.0400000000000063</v>
      </c>
      <c r="L832" s="7">
        <f t="shared" si="340"/>
        <v>22.794787678006685</v>
      </c>
      <c r="M832" s="6">
        <f t="shared" si="341"/>
        <v>19.5</v>
      </c>
      <c r="N832" s="6">
        <f t="shared" si="342"/>
        <v>14</v>
      </c>
      <c r="O832" s="6">
        <f t="shared" si="343"/>
        <v>5.5</v>
      </c>
      <c r="P832" s="6">
        <f t="shared" si="362"/>
        <v>6.5</v>
      </c>
      <c r="Q832" s="6">
        <f t="shared" si="347"/>
        <v>2.858802105661951</v>
      </c>
      <c r="R832" s="6">
        <f t="shared" si="348"/>
        <v>1.1806448543106285</v>
      </c>
      <c r="S832" s="6">
        <f t="shared" si="363"/>
        <v>28</v>
      </c>
      <c r="T832" s="6">
        <f t="shared" si="349"/>
        <v>8.5</v>
      </c>
      <c r="U832" s="4" t="str">
        <f t="shared" si="350"/>
        <v>HIGHER</v>
      </c>
      <c r="V832" s="8">
        <v>1619.75</v>
      </c>
      <c r="W832" s="9">
        <f t="shared" si="351"/>
        <v>5.3193551456893715</v>
      </c>
      <c r="X832" s="6">
        <f t="shared" si="352"/>
        <v>75.216975971391008</v>
      </c>
      <c r="Y832" s="6">
        <f t="shared" si="353"/>
        <v>3.573024028608998</v>
      </c>
      <c r="Z832" s="6">
        <f t="shared" si="354"/>
        <v>1.7463311170803735</v>
      </c>
      <c r="AA832" s="5">
        <f t="shared" si="355"/>
        <v>3</v>
      </c>
      <c r="AB832" s="5">
        <f t="shared" si="356"/>
        <v>2022</v>
      </c>
      <c r="AC832" s="5">
        <f t="shared" si="366"/>
        <v>12</v>
      </c>
      <c r="AD832" s="6">
        <f t="shared" si="368"/>
        <v>37.276666666666664</v>
      </c>
      <c r="AF832" s="10">
        <v>109.67</v>
      </c>
      <c r="AG832" s="8">
        <f t="shared" si="357"/>
        <v>8057.5256211722472</v>
      </c>
      <c r="AL832" s="11">
        <f t="shared" si="344"/>
        <v>44638</v>
      </c>
      <c r="AM832" s="10">
        <v>1658.25</v>
      </c>
      <c r="AN832" s="6">
        <v>5.0231000000000003</v>
      </c>
      <c r="AO832" s="8">
        <f t="shared" si="358"/>
        <v>377.82239200189423</v>
      </c>
      <c r="AS832" s="14">
        <f t="shared" si="367"/>
        <v>0.26644398092967814</v>
      </c>
      <c r="AT832" s="10">
        <v>517</v>
      </c>
      <c r="AU832" s="6">
        <v>16.78</v>
      </c>
      <c r="AV832" s="6">
        <f t="shared" si="364"/>
        <v>4.4709299999999992</v>
      </c>
      <c r="AW832" s="6">
        <f t="shared" si="359"/>
        <v>5.8941413999999988</v>
      </c>
      <c r="AX832" s="6">
        <f t="shared" si="365"/>
        <v>1.4232113999999996</v>
      </c>
      <c r="AY832" s="12">
        <f t="shared" si="360"/>
        <v>0.46919755532477925</v>
      </c>
      <c r="BB832" s="13">
        <f t="shared" si="361"/>
        <v>1714.973898</v>
      </c>
    </row>
    <row r="833" spans="1:54" x14ac:dyDescent="0.25">
      <c r="A833" s="1">
        <v>44641</v>
      </c>
      <c r="B833" s="6">
        <v>93.21</v>
      </c>
      <c r="C833" s="6">
        <v>79.209999999999994</v>
      </c>
      <c r="D833" s="6">
        <v>80.209999999999994</v>
      </c>
      <c r="E833" s="6">
        <f t="shared" si="345"/>
        <v>76.42903950019533</v>
      </c>
      <c r="F833" s="6">
        <v>74.502567787130857</v>
      </c>
      <c r="G833" s="6">
        <v>101.71</v>
      </c>
      <c r="H833" s="6">
        <v>73.709999999999994</v>
      </c>
      <c r="I833" s="6">
        <v>81.5</v>
      </c>
      <c r="J833" s="6">
        <v>62.162569311240496</v>
      </c>
      <c r="K833" s="6">
        <f t="shared" si="346"/>
        <v>11.709999999999994</v>
      </c>
      <c r="L833" s="7">
        <f t="shared" si="340"/>
        <v>19.337430688759504</v>
      </c>
      <c r="M833" s="6">
        <f t="shared" si="341"/>
        <v>19.5</v>
      </c>
      <c r="N833" s="6">
        <f t="shared" si="342"/>
        <v>14</v>
      </c>
      <c r="O833" s="6">
        <f t="shared" si="343"/>
        <v>5.5</v>
      </c>
      <c r="P833" s="6">
        <f t="shared" si="362"/>
        <v>6.5</v>
      </c>
      <c r="Q833" s="6">
        <f t="shared" si="347"/>
        <v>2.7190395001953362</v>
      </c>
      <c r="R833" s="6">
        <f t="shared" si="348"/>
        <v>0.79256778713086362</v>
      </c>
      <c r="S833" s="6">
        <f t="shared" si="363"/>
        <v>28</v>
      </c>
      <c r="T833" s="6">
        <f t="shared" si="349"/>
        <v>8.5</v>
      </c>
      <c r="U833" s="4" t="str">
        <f t="shared" si="350"/>
        <v>HIGHER</v>
      </c>
      <c r="V833" s="8">
        <v>1642.5</v>
      </c>
      <c r="W833" s="9">
        <f t="shared" si="351"/>
        <v>5.7074322128691364</v>
      </c>
      <c r="X833" s="6">
        <f t="shared" si="352"/>
        <v>76.498374778079864</v>
      </c>
      <c r="Y833" s="6">
        <f t="shared" si="353"/>
        <v>3.71162522192013</v>
      </c>
      <c r="Z833" s="6">
        <f t="shared" si="354"/>
        <v>1.9958069909490064</v>
      </c>
      <c r="AA833" s="5">
        <f t="shared" si="355"/>
        <v>3</v>
      </c>
      <c r="AB833" s="5">
        <f t="shared" si="356"/>
        <v>2022</v>
      </c>
      <c r="AC833" s="5">
        <f t="shared" si="366"/>
        <v>13</v>
      </c>
      <c r="AD833" s="6">
        <f t="shared" si="368"/>
        <v>37.383333333333333</v>
      </c>
      <c r="AF833" s="10">
        <v>109.96</v>
      </c>
      <c r="AG833" s="8">
        <f t="shared" si="357"/>
        <v>8192.3023538729085</v>
      </c>
      <c r="AL833" s="11">
        <f t="shared" si="344"/>
        <v>44641</v>
      </c>
      <c r="AM833" s="10">
        <v>1686.5</v>
      </c>
      <c r="AN833" s="6">
        <v>4.9353999999999996</v>
      </c>
      <c r="AO833" s="8">
        <f t="shared" si="358"/>
        <v>377.55007887973539</v>
      </c>
      <c r="AS833" s="14">
        <f t="shared" si="367"/>
        <v>0.2646131687242797</v>
      </c>
      <c r="AT833" s="10">
        <v>521</v>
      </c>
      <c r="AU833" s="6">
        <v>17.010000000000002</v>
      </c>
      <c r="AV833" s="6">
        <f t="shared" si="364"/>
        <v>4.5010699999999986</v>
      </c>
      <c r="AW833" s="6">
        <f t="shared" si="359"/>
        <v>5.9209585999999987</v>
      </c>
      <c r="AX833" s="6">
        <f t="shared" si="365"/>
        <v>1.4198886000000002</v>
      </c>
      <c r="AY833" s="12">
        <f t="shared" si="360"/>
        <v>0.47110186283941419</v>
      </c>
      <c r="BB833" s="13">
        <f t="shared" si="361"/>
        <v>1746.2795019999999</v>
      </c>
    </row>
    <row r="834" spans="1:54" x14ac:dyDescent="0.25">
      <c r="A834" s="1">
        <v>44642</v>
      </c>
      <c r="B834" s="6">
        <v>93.54</v>
      </c>
      <c r="C834" s="6">
        <v>79.540000000000006</v>
      </c>
      <c r="D834" s="6">
        <v>80.540000000000006</v>
      </c>
      <c r="E834" s="6">
        <f t="shared" si="345"/>
        <v>75.635972087652533</v>
      </c>
      <c r="F834" s="6">
        <v>75.613869407091101</v>
      </c>
      <c r="G834" s="6">
        <v>102.54</v>
      </c>
      <c r="H834" s="6">
        <v>74.540000000000006</v>
      </c>
      <c r="I834" s="6">
        <v>81.5</v>
      </c>
      <c r="J834" s="6">
        <v>64.105587431701096</v>
      </c>
      <c r="K834" s="6">
        <f t="shared" si="346"/>
        <v>12.040000000000006</v>
      </c>
      <c r="L834" s="7">
        <f t="shared" si="340"/>
        <v>17.394412568298904</v>
      </c>
      <c r="M834" s="6">
        <f t="shared" si="341"/>
        <v>19</v>
      </c>
      <c r="N834" s="6">
        <f t="shared" si="342"/>
        <v>14</v>
      </c>
      <c r="O834" s="6">
        <f t="shared" si="343"/>
        <v>5</v>
      </c>
      <c r="P834" s="6">
        <f t="shared" si="362"/>
        <v>6</v>
      </c>
      <c r="Q834" s="6">
        <f t="shared" si="347"/>
        <v>1.0959720876525267</v>
      </c>
      <c r="R834" s="6">
        <f t="shared" si="348"/>
        <v>1.0738694070910952</v>
      </c>
      <c r="S834" s="6">
        <f t="shared" si="363"/>
        <v>28</v>
      </c>
      <c r="T834" s="6">
        <f t="shared" si="349"/>
        <v>9</v>
      </c>
      <c r="U834" s="4" t="str">
        <f t="shared" si="350"/>
        <v>HIGHER</v>
      </c>
      <c r="V834" s="8">
        <v>1667</v>
      </c>
      <c r="W834" s="9">
        <f t="shared" si="351"/>
        <v>4.9261305929089048</v>
      </c>
      <c r="X834" s="6">
        <f t="shared" si="352"/>
        <v>75.704587906679691</v>
      </c>
      <c r="Y834" s="6">
        <f t="shared" si="353"/>
        <v>4.8354120933203149</v>
      </c>
      <c r="Z834" s="6">
        <f t="shared" si="354"/>
        <v>9.0718499588589907E-2</v>
      </c>
      <c r="AA834" s="5">
        <f t="shared" si="355"/>
        <v>3</v>
      </c>
      <c r="AB834" s="5">
        <f t="shared" si="356"/>
        <v>2022</v>
      </c>
      <c r="AC834" s="5">
        <f t="shared" si="366"/>
        <v>13</v>
      </c>
      <c r="AD834" s="6">
        <f t="shared" si="368"/>
        <v>37.563333333333333</v>
      </c>
      <c r="AF834" s="10">
        <v>110.06</v>
      </c>
      <c r="AG834" s="8">
        <f t="shared" si="357"/>
        <v>8322.062466944446</v>
      </c>
      <c r="AL834" s="11">
        <f t="shared" si="344"/>
        <v>44642</v>
      </c>
      <c r="AM834" s="10">
        <v>1669</v>
      </c>
      <c r="AN834" s="6">
        <v>4.9093999999999998</v>
      </c>
      <c r="AO834" s="8">
        <f t="shared" si="358"/>
        <v>371.66410386905329</v>
      </c>
      <c r="AS834" s="14">
        <f t="shared" si="367"/>
        <v>0.2569232571763328</v>
      </c>
      <c r="AT834" s="10">
        <v>517</v>
      </c>
      <c r="AU834" s="6">
        <v>17.07</v>
      </c>
      <c r="AV834" s="6">
        <f t="shared" si="364"/>
        <v>4.3856800000000007</v>
      </c>
      <c r="AW834" s="6">
        <f t="shared" si="359"/>
        <v>5.8047964000000007</v>
      </c>
      <c r="AX834" s="6">
        <f t="shared" si="365"/>
        <v>1.4191164000000001</v>
      </c>
      <c r="AY834" s="12">
        <f t="shared" si="360"/>
        <v>0.47390368273917371</v>
      </c>
      <c r="BB834" s="13">
        <f t="shared" si="361"/>
        <v>1753.554748</v>
      </c>
    </row>
    <row r="835" spans="1:54" x14ac:dyDescent="0.25">
      <c r="A835" s="1">
        <v>44643</v>
      </c>
      <c r="B835" s="6">
        <v>94.97</v>
      </c>
      <c r="C835" s="6">
        <v>80.97</v>
      </c>
      <c r="D835" s="6">
        <v>81.97</v>
      </c>
      <c r="E835" s="6">
        <f t="shared" si="345"/>
        <v>76.338403224476153</v>
      </c>
      <c r="F835" s="6">
        <v>76.509714590528461</v>
      </c>
      <c r="G835" s="6">
        <v>103.97</v>
      </c>
      <c r="H835" s="6">
        <v>75.97</v>
      </c>
      <c r="I835" s="6">
        <v>83.75</v>
      </c>
      <c r="J835" s="6">
        <v>66.556265389782681</v>
      </c>
      <c r="K835" s="6">
        <f t="shared" si="346"/>
        <v>11.219999999999999</v>
      </c>
      <c r="L835" s="7">
        <f t="shared" ref="L835:L898" si="369">IF(I835="","",IF(J835="","",I835-J835))</f>
        <v>17.193734610217319</v>
      </c>
      <c r="M835" s="6">
        <f t="shared" ref="M835:M898" si="370">B835-H835</f>
        <v>19</v>
      </c>
      <c r="N835" s="6">
        <f t="shared" ref="N835:N898" si="371">B835-C835</f>
        <v>14</v>
      </c>
      <c r="O835" s="6">
        <f t="shared" ref="O835:O898" si="372">C835-H835</f>
        <v>5</v>
      </c>
      <c r="P835" s="6">
        <f t="shared" si="362"/>
        <v>6</v>
      </c>
      <c r="Q835" s="6">
        <f t="shared" si="347"/>
        <v>0.36840322447615392</v>
      </c>
      <c r="R835" s="6">
        <f t="shared" si="348"/>
        <v>0.53971459052846171</v>
      </c>
      <c r="S835" s="6">
        <f t="shared" si="363"/>
        <v>28</v>
      </c>
      <c r="T835" s="6">
        <f t="shared" si="349"/>
        <v>9</v>
      </c>
      <c r="U835" s="4" t="str">
        <f t="shared" si="350"/>
        <v>HIGHER</v>
      </c>
      <c r="V835" s="8">
        <v>1686.75</v>
      </c>
      <c r="W835" s="9">
        <f t="shared" si="351"/>
        <v>5.4602854094715383</v>
      </c>
      <c r="X835" s="6">
        <f t="shared" si="352"/>
        <v>76.407656278491274</v>
      </c>
      <c r="Y835" s="6">
        <f t="shared" si="353"/>
        <v>5.562343721508725</v>
      </c>
      <c r="Z835" s="6">
        <f t="shared" si="354"/>
        <v>-0.10205831203718674</v>
      </c>
      <c r="AA835" s="5">
        <f t="shared" si="355"/>
        <v>3</v>
      </c>
      <c r="AB835" s="5">
        <f t="shared" si="356"/>
        <v>2022</v>
      </c>
      <c r="AC835" s="5">
        <f t="shared" si="366"/>
        <v>13</v>
      </c>
      <c r="AD835" s="6">
        <f t="shared" si="368"/>
        <v>36.806666666666665</v>
      </c>
      <c r="AF835" s="10">
        <v>110.17</v>
      </c>
      <c r="AG835" s="8">
        <f t="shared" si="357"/>
        <v>8429.0752564385184</v>
      </c>
      <c r="AL835" s="11">
        <f t="shared" ref="AL835:AL898" si="373">A835</f>
        <v>44643</v>
      </c>
      <c r="AM835" s="10">
        <v>1684.5</v>
      </c>
      <c r="AN835" s="6">
        <v>4.8258000000000001</v>
      </c>
      <c r="AO835" s="8">
        <f t="shared" si="358"/>
        <v>368.72806766874328</v>
      </c>
      <c r="AS835" s="14">
        <f t="shared" si="367"/>
        <v>0.26148004626952004</v>
      </c>
      <c r="AT835" s="10">
        <v>525</v>
      </c>
      <c r="AU835" s="6">
        <v>17.29</v>
      </c>
      <c r="AV835" s="6">
        <f t="shared" si="364"/>
        <v>4.5209900000000012</v>
      </c>
      <c r="AW835" s="6">
        <f t="shared" si="359"/>
        <v>5.9367602000000019</v>
      </c>
      <c r="AX835" s="6">
        <f t="shared" si="365"/>
        <v>1.4157702000000008</v>
      </c>
      <c r="AY835" s="12">
        <f t="shared" si="360"/>
        <v>0.47385793588551145</v>
      </c>
      <c r="BB835" s="13">
        <f t="shared" si="361"/>
        <v>1785.0808139999999</v>
      </c>
    </row>
    <row r="836" spans="1:54" x14ac:dyDescent="0.25">
      <c r="A836" s="1">
        <v>44644</v>
      </c>
      <c r="B836" s="6">
        <v>92.29</v>
      </c>
      <c r="C836" s="6">
        <v>79.290000000000006</v>
      </c>
      <c r="D836" s="6">
        <v>80.290000000000006</v>
      </c>
      <c r="E836" s="6">
        <f t="shared" ref="E836:E899" si="374">IF(AM836="","",AM836/2206.622)*100</f>
        <v>75.420710932819489</v>
      </c>
      <c r="F836" s="6" t="s">
        <v>43</v>
      </c>
      <c r="G836" s="6">
        <v>102.29</v>
      </c>
      <c r="H836" s="6">
        <v>74.290000000000006</v>
      </c>
      <c r="I836" s="6">
        <v>83</v>
      </c>
      <c r="J836" s="6">
        <v>63.818660399502825</v>
      </c>
      <c r="K836" s="6">
        <f t="shared" ref="K836:K899" si="375">B836-I836</f>
        <v>9.2900000000000063</v>
      </c>
      <c r="L836" s="7">
        <f t="shared" si="369"/>
        <v>19.181339600497175</v>
      </c>
      <c r="M836" s="6">
        <f t="shared" si="370"/>
        <v>18</v>
      </c>
      <c r="N836" s="6">
        <f t="shared" si="371"/>
        <v>13</v>
      </c>
      <c r="O836" s="6">
        <f t="shared" si="372"/>
        <v>5</v>
      </c>
      <c r="P836" s="6">
        <f t="shared" si="362"/>
        <v>6</v>
      </c>
      <c r="Q836" s="6">
        <f t="shared" ref="Q836:Q899" si="376">IF(E836="","",E836-H836)</f>
        <v>1.1307109328194827</v>
      </c>
      <c r="R836" s="6" t="str">
        <f t="shared" ref="R836:R899" si="377">IF(F836="","",F836-H836)</f>
        <v/>
      </c>
      <c r="S836" s="6">
        <f t="shared" si="363"/>
        <v>28</v>
      </c>
      <c r="T836" s="6">
        <f t="shared" ref="T836:T899" si="378">G836-B836</f>
        <v>10</v>
      </c>
      <c r="U836" s="4" t="str">
        <f t="shared" ref="U836:U899" si="379">IF(P836=N836,"EQUAL",IF(N836&lt;P836,"LOWER","HIGHER"))</f>
        <v>HIGHER</v>
      </c>
      <c r="W836" s="9"/>
      <c r="X836" s="6">
        <f t="shared" ref="X836:X899" si="380">IF(AM836="","",AM836/22.04622)</f>
        <v>75.489131470156778</v>
      </c>
      <c r="Y836" s="6">
        <f t="shared" ref="Y836:Y899" si="381">IF(X836="","",IF(D836="","",D836-X836))</f>
        <v>4.8008685298432283</v>
      </c>
      <c r="Z836" s="6" t="str">
        <f t="shared" ref="Z836:Z899" si="382">IF(X836="","",IF(F836="","",X836-F836))</f>
        <v/>
      </c>
      <c r="AA836" s="5">
        <f t="shared" ref="AA836:AA899" si="383">MONTH(A836)</f>
        <v>3</v>
      </c>
      <c r="AB836" s="5">
        <f t="shared" ref="AB836:AB899" si="384">YEAR(A836)</f>
        <v>2022</v>
      </c>
      <c r="AC836" s="5">
        <f t="shared" si="366"/>
        <v>13</v>
      </c>
      <c r="AD836" s="6">
        <f t="shared" si="368"/>
        <v>36.15</v>
      </c>
      <c r="AF836" s="10">
        <v>110.12</v>
      </c>
      <c r="AG836" s="8" t="str">
        <f t="shared" ref="AG836:AG899" si="385">IF(V836="","",V836*AF836/2204.622*100)</f>
        <v/>
      </c>
      <c r="AL836" s="11">
        <f t="shared" si="373"/>
        <v>44644</v>
      </c>
      <c r="AM836" s="10">
        <v>1664.25</v>
      </c>
      <c r="AN836" s="6">
        <v>4.8253000000000004</v>
      </c>
      <c r="AO836" s="8">
        <f t="shared" ref="AO836:AO899" si="386">IF(AM836="","",AM836*AN836/2204.622*100)</f>
        <v>364.25770608294761</v>
      </c>
      <c r="AS836" s="14">
        <f t="shared" si="367"/>
        <v>0.26463646990064299</v>
      </c>
      <c r="AT836" s="10">
        <v>526</v>
      </c>
      <c r="AU836" s="6">
        <v>17.11</v>
      </c>
      <c r="AV836" s="6">
        <f t="shared" si="364"/>
        <v>4.5279300000000013</v>
      </c>
      <c r="AW836" s="6">
        <f t="shared" ref="AW836:AW899" si="387">(((B836/100*11.7*0.98)+(AT836/2000*47))-(AU836))</f>
        <v>5.8329713999999981</v>
      </c>
      <c r="AX836" s="6">
        <f t="shared" si="365"/>
        <v>1.3050413999999968</v>
      </c>
      <c r="AY836" s="12">
        <f t="shared" ref="AY836:AY899" si="388">(B836*11.7/100)/((AT836/2000*47)+(B836*11.7/100))</f>
        <v>0.46625340635340234</v>
      </c>
      <c r="BB836" s="13">
        <f t="shared" ref="BB836:BB899" si="389">C836*22.0462</f>
        <v>1748.0431980000001</v>
      </c>
    </row>
    <row r="837" spans="1:54" x14ac:dyDescent="0.25">
      <c r="A837" s="1">
        <v>44645</v>
      </c>
      <c r="B837" s="6">
        <v>93.75</v>
      </c>
      <c r="C837" s="6">
        <v>79.75</v>
      </c>
      <c r="D837" s="6">
        <v>80.75</v>
      </c>
      <c r="E837" s="6">
        <f t="shared" si="374"/>
        <v>76.564993913774089</v>
      </c>
      <c r="F837" s="6">
        <v>76.294258154005547</v>
      </c>
      <c r="G837" s="6">
        <v>102.75</v>
      </c>
      <c r="H837" s="6">
        <v>74.75</v>
      </c>
      <c r="I837" s="6">
        <v>83</v>
      </c>
      <c r="J837" s="6">
        <v>65.009894370104078</v>
      </c>
      <c r="K837" s="6">
        <f t="shared" si="375"/>
        <v>10.75</v>
      </c>
      <c r="L837" s="7">
        <f t="shared" si="369"/>
        <v>17.990105629895922</v>
      </c>
      <c r="M837" s="6">
        <f t="shared" si="370"/>
        <v>19</v>
      </c>
      <c r="N837" s="6">
        <f t="shared" si="371"/>
        <v>14</v>
      </c>
      <c r="O837" s="6">
        <f t="shared" si="372"/>
        <v>5</v>
      </c>
      <c r="P837" s="6">
        <f t="shared" si="362"/>
        <v>6</v>
      </c>
      <c r="Q837" s="6">
        <f t="shared" si="376"/>
        <v>1.8149939137740887</v>
      </c>
      <c r="R837" s="6">
        <f t="shared" si="377"/>
        <v>1.5442581540055471</v>
      </c>
      <c r="S837" s="6">
        <f t="shared" si="363"/>
        <v>28</v>
      </c>
      <c r="T837" s="6">
        <f t="shared" si="378"/>
        <v>9</v>
      </c>
      <c r="U837" s="4" t="str">
        <f t="shared" si="379"/>
        <v>HIGHER</v>
      </c>
      <c r="V837" s="8">
        <v>1682</v>
      </c>
      <c r="W837" s="9">
        <f t="shared" ref="W837:W900" si="390">IF(V837="","",IF(D837="","",D837-F837))</f>
        <v>4.4557418459944529</v>
      </c>
      <c r="X837" s="6">
        <f t="shared" si="380"/>
        <v>76.634452527462756</v>
      </c>
      <c r="Y837" s="6">
        <f t="shared" si="381"/>
        <v>4.1155474725372443</v>
      </c>
      <c r="Z837" s="6">
        <f t="shared" si="382"/>
        <v>0.3401943734572086</v>
      </c>
      <c r="AA837" s="5">
        <f t="shared" si="383"/>
        <v>3</v>
      </c>
      <c r="AB837" s="5">
        <f t="shared" si="384"/>
        <v>2022</v>
      </c>
      <c r="AC837" s="5">
        <f t="shared" si="366"/>
        <v>13</v>
      </c>
      <c r="AD837" s="6">
        <f t="shared" si="368"/>
        <v>35.936666666666667</v>
      </c>
      <c r="AF837" s="10">
        <v>110.38</v>
      </c>
      <c r="AG837" s="8">
        <f t="shared" si="385"/>
        <v>8421.3602150391325</v>
      </c>
      <c r="AL837" s="11">
        <f t="shared" si="373"/>
        <v>44645</v>
      </c>
      <c r="AM837" s="10">
        <v>1689.5</v>
      </c>
      <c r="AN837" s="6">
        <v>4.742</v>
      </c>
      <c r="AO837" s="8">
        <f t="shared" si="386"/>
        <v>363.40057388522843</v>
      </c>
      <c r="AS837" s="14">
        <f t="shared" si="367"/>
        <v>0.26388081395348861</v>
      </c>
      <c r="AT837" s="10">
        <v>528</v>
      </c>
      <c r="AU837" s="6">
        <v>17.2</v>
      </c>
      <c r="AV837" s="6">
        <f t="shared" si="364"/>
        <v>4.5387500000000038</v>
      </c>
      <c r="AW837" s="6">
        <f t="shared" si="387"/>
        <v>5.9573750000000025</v>
      </c>
      <c r="AX837" s="6">
        <f t="shared" si="365"/>
        <v>1.4186249999999987</v>
      </c>
      <c r="AY837" s="12">
        <f t="shared" si="388"/>
        <v>0.46921620841220441</v>
      </c>
      <c r="BB837" s="13">
        <f t="shared" si="389"/>
        <v>1758.18445</v>
      </c>
    </row>
    <row r="838" spans="1:54" x14ac:dyDescent="0.25">
      <c r="A838" s="1">
        <v>44648</v>
      </c>
      <c r="B838" s="6">
        <v>92.45</v>
      </c>
      <c r="C838" s="6">
        <v>77.45</v>
      </c>
      <c r="D838" s="6">
        <v>78.45</v>
      </c>
      <c r="E838" s="6">
        <f t="shared" si="374"/>
        <v>75.556665346398262</v>
      </c>
      <c r="F838" s="6">
        <v>75.126257471802433</v>
      </c>
      <c r="G838" s="6">
        <v>100.45</v>
      </c>
      <c r="H838" s="6">
        <v>72.45</v>
      </c>
      <c r="I838" s="6">
        <v>82.5</v>
      </c>
      <c r="J838" s="6">
        <v>64.253107431948266</v>
      </c>
      <c r="K838" s="6">
        <f t="shared" si="375"/>
        <v>9.9500000000000028</v>
      </c>
      <c r="L838" s="7">
        <f t="shared" si="369"/>
        <v>18.246892568051734</v>
      </c>
      <c r="M838" s="6">
        <f t="shared" si="370"/>
        <v>20</v>
      </c>
      <c r="N838" s="6">
        <f t="shared" si="371"/>
        <v>15</v>
      </c>
      <c r="O838" s="6">
        <f t="shared" si="372"/>
        <v>5</v>
      </c>
      <c r="P838" s="6">
        <f t="shared" si="362"/>
        <v>6</v>
      </c>
      <c r="Q838" s="6">
        <f t="shared" si="376"/>
        <v>3.106665346398259</v>
      </c>
      <c r="R838" s="6">
        <f t="shared" si="377"/>
        <v>2.6762574718024297</v>
      </c>
      <c r="S838" s="6">
        <f t="shared" si="363"/>
        <v>28</v>
      </c>
      <c r="T838" s="6">
        <f t="shared" si="378"/>
        <v>8</v>
      </c>
      <c r="U838" s="4" t="str">
        <f t="shared" si="379"/>
        <v>HIGHER</v>
      </c>
      <c r="V838" s="8">
        <v>1656.25</v>
      </c>
      <c r="W838" s="9">
        <f t="shared" si="390"/>
        <v>3.3237425281975703</v>
      </c>
      <c r="X838" s="6">
        <f t="shared" si="380"/>
        <v>75.62520921953967</v>
      </c>
      <c r="Y838" s="6">
        <f t="shared" si="381"/>
        <v>2.8247907804603329</v>
      </c>
      <c r="Z838" s="6">
        <f t="shared" si="382"/>
        <v>0.49895174773723738</v>
      </c>
      <c r="AA838" s="5">
        <f t="shared" si="383"/>
        <v>3</v>
      </c>
      <c r="AB838" s="5">
        <f t="shared" si="384"/>
        <v>2022</v>
      </c>
      <c r="AC838" s="5">
        <f t="shared" si="366"/>
        <v>14</v>
      </c>
      <c r="AD838" s="6">
        <f t="shared" si="368"/>
        <v>35.300000000000004</v>
      </c>
      <c r="AF838" s="10">
        <v>110.68</v>
      </c>
      <c r="AG838" s="8">
        <f t="shared" si="385"/>
        <v>8314.9741769790926</v>
      </c>
      <c r="AL838" s="11">
        <f t="shared" si="373"/>
        <v>44648</v>
      </c>
      <c r="AM838" s="10">
        <v>1667.25</v>
      </c>
      <c r="AN838" s="6">
        <v>4.7675000000000001</v>
      </c>
      <c r="AO838" s="8">
        <f t="shared" si="386"/>
        <v>360.54318495415544</v>
      </c>
      <c r="AS838" s="14">
        <f t="shared" si="367"/>
        <v>0.2699014336917564</v>
      </c>
      <c r="AT838" s="10">
        <v>519</v>
      </c>
      <c r="AU838" s="6">
        <v>16.739999999999998</v>
      </c>
      <c r="AV838" s="6">
        <f t="shared" si="364"/>
        <v>4.5181500000000021</v>
      </c>
      <c r="AW838" s="6">
        <f t="shared" si="387"/>
        <v>6.0568169999999988</v>
      </c>
      <c r="AX838" s="6">
        <f t="shared" si="365"/>
        <v>1.5386669999999967</v>
      </c>
      <c r="AY838" s="12">
        <f t="shared" si="388"/>
        <v>0.47002040137921142</v>
      </c>
      <c r="BB838" s="13">
        <f t="shared" si="389"/>
        <v>1707.47819</v>
      </c>
    </row>
    <row r="839" spans="1:54" x14ac:dyDescent="0.25">
      <c r="A839" s="1">
        <v>44649</v>
      </c>
      <c r="B839" s="6">
        <v>91.66</v>
      </c>
      <c r="C839" s="6">
        <v>76.66</v>
      </c>
      <c r="D839" s="6">
        <v>77.66</v>
      </c>
      <c r="E839" s="6">
        <f t="shared" si="374"/>
        <v>74.797586537250154</v>
      </c>
      <c r="F839" s="6">
        <v>74.615965911616598</v>
      </c>
      <c r="G839" s="6">
        <v>99.66</v>
      </c>
      <c r="H839" s="6">
        <v>71.66</v>
      </c>
      <c r="I839" s="6">
        <v>83</v>
      </c>
      <c r="J839" s="6">
        <v>64.722006472867477</v>
      </c>
      <c r="K839" s="6">
        <f t="shared" si="375"/>
        <v>8.6599999999999966</v>
      </c>
      <c r="L839" s="7">
        <f t="shared" si="369"/>
        <v>18.277993527132523</v>
      </c>
      <c r="M839" s="6">
        <f t="shared" si="370"/>
        <v>20</v>
      </c>
      <c r="N839" s="6">
        <f t="shared" si="371"/>
        <v>15</v>
      </c>
      <c r="O839" s="6">
        <f t="shared" si="372"/>
        <v>5</v>
      </c>
      <c r="P839" s="6">
        <f t="shared" si="362"/>
        <v>6</v>
      </c>
      <c r="Q839" s="6">
        <f t="shared" si="376"/>
        <v>3.1375865372501579</v>
      </c>
      <c r="R839" s="6">
        <f t="shared" si="377"/>
        <v>2.9559659116166017</v>
      </c>
      <c r="S839" s="6">
        <f t="shared" si="363"/>
        <v>28</v>
      </c>
      <c r="T839" s="6">
        <f t="shared" si="378"/>
        <v>8</v>
      </c>
      <c r="U839" s="4" t="str">
        <f t="shared" si="379"/>
        <v>HIGHER</v>
      </c>
      <c r="V839" s="8">
        <v>1645</v>
      </c>
      <c r="W839" s="9">
        <f t="shared" si="390"/>
        <v>3.0440340883833983</v>
      </c>
      <c r="X839" s="6">
        <f t="shared" si="380"/>
        <v>74.865441785485217</v>
      </c>
      <c r="Y839" s="6">
        <f t="shared" si="381"/>
        <v>2.7945582145147796</v>
      </c>
      <c r="Z839" s="6">
        <f t="shared" si="382"/>
        <v>0.24947587386861869</v>
      </c>
      <c r="AA839" s="5">
        <f t="shared" si="383"/>
        <v>3</v>
      </c>
      <c r="AB839" s="5">
        <f t="shared" si="384"/>
        <v>2022</v>
      </c>
      <c r="AC839" s="5">
        <f t="shared" si="366"/>
        <v>14</v>
      </c>
      <c r="AD839" s="6">
        <f t="shared" si="368"/>
        <v>36.166666666666664</v>
      </c>
      <c r="AF839" s="10">
        <v>110.8</v>
      </c>
      <c r="AG839" s="8">
        <f t="shared" si="385"/>
        <v>8267.4490230071187</v>
      </c>
      <c r="AL839" s="11">
        <f t="shared" si="373"/>
        <v>44649</v>
      </c>
      <c r="AM839" s="10">
        <v>1650.5</v>
      </c>
      <c r="AN839" s="6">
        <v>4.7561</v>
      </c>
      <c r="AO839" s="8">
        <f t="shared" si="386"/>
        <v>356.06752767594628</v>
      </c>
      <c r="AS839" s="14">
        <f t="shared" si="367"/>
        <v>0.2619612825166362</v>
      </c>
      <c r="AT839" s="10">
        <v>506</v>
      </c>
      <c r="AU839" s="6">
        <v>16.53</v>
      </c>
      <c r="AV839" s="6">
        <f t="shared" si="364"/>
        <v>4.3302199999999971</v>
      </c>
      <c r="AW839" s="6">
        <f t="shared" si="387"/>
        <v>5.8707355999999962</v>
      </c>
      <c r="AX839" s="6">
        <f t="shared" si="365"/>
        <v>1.5405155999999991</v>
      </c>
      <c r="AY839" s="12">
        <f t="shared" si="388"/>
        <v>0.47420365576810652</v>
      </c>
      <c r="BB839" s="13">
        <f t="shared" si="389"/>
        <v>1690.0616919999998</v>
      </c>
    </row>
    <row r="840" spans="1:54" x14ac:dyDescent="0.25">
      <c r="A840" s="1">
        <v>44650</v>
      </c>
      <c r="B840" s="6">
        <v>90.22</v>
      </c>
      <c r="C840" s="6">
        <v>77.22</v>
      </c>
      <c r="D840" s="6">
        <v>78.22</v>
      </c>
      <c r="E840" s="6">
        <f t="shared" si="374"/>
        <v>74.752268399390559</v>
      </c>
      <c r="F840" s="6">
        <v>75.11491765935385</v>
      </c>
      <c r="G840" s="6">
        <v>100.22</v>
      </c>
      <c r="H840" s="6">
        <v>72.22</v>
      </c>
      <c r="I840" s="6">
        <v>81.5</v>
      </c>
      <c r="J840" s="6">
        <v>63.964852136757379</v>
      </c>
      <c r="K840" s="6">
        <f t="shared" si="375"/>
        <v>8.7199999999999989</v>
      </c>
      <c r="L840" s="7">
        <f t="shared" si="369"/>
        <v>17.535147863242621</v>
      </c>
      <c r="M840" s="6">
        <f t="shared" si="370"/>
        <v>18</v>
      </c>
      <c r="N840" s="6">
        <f t="shared" si="371"/>
        <v>13</v>
      </c>
      <c r="O840" s="6">
        <f t="shared" si="372"/>
        <v>5</v>
      </c>
      <c r="P840" s="6">
        <f t="shared" si="362"/>
        <v>6</v>
      </c>
      <c r="Q840" s="6">
        <f t="shared" si="376"/>
        <v>2.5322683993905599</v>
      </c>
      <c r="R840" s="6">
        <f t="shared" si="377"/>
        <v>2.894917659353851</v>
      </c>
      <c r="S840" s="6">
        <f t="shared" si="363"/>
        <v>28</v>
      </c>
      <c r="T840" s="6">
        <f t="shared" si="378"/>
        <v>10</v>
      </c>
      <c r="U840" s="4" t="str">
        <f t="shared" si="379"/>
        <v>HIGHER</v>
      </c>
      <c r="V840" s="8">
        <v>1656</v>
      </c>
      <c r="W840" s="9">
        <f t="shared" si="390"/>
        <v>3.105082340646149</v>
      </c>
      <c r="X840" s="6">
        <f t="shared" si="380"/>
        <v>74.820082535690915</v>
      </c>
      <c r="Y840" s="6">
        <f t="shared" si="381"/>
        <v>3.3999174643090839</v>
      </c>
      <c r="Z840" s="6">
        <f t="shared" si="382"/>
        <v>-0.29483512366293496</v>
      </c>
      <c r="AA840" s="5">
        <f t="shared" si="383"/>
        <v>3</v>
      </c>
      <c r="AB840" s="5">
        <f t="shared" si="384"/>
        <v>2022</v>
      </c>
      <c r="AC840" s="5">
        <f t="shared" si="366"/>
        <v>14</v>
      </c>
      <c r="AD840" s="6">
        <f t="shared" si="368"/>
        <v>35.946666666666665</v>
      </c>
      <c r="AF840" s="10">
        <v>110.88</v>
      </c>
      <c r="AG840" s="8">
        <f t="shared" si="385"/>
        <v>8328.7420700691564</v>
      </c>
      <c r="AL840" s="11">
        <f t="shared" si="373"/>
        <v>44650</v>
      </c>
      <c r="AM840" s="10">
        <v>1649.5</v>
      </c>
      <c r="AN840" s="6">
        <v>4.7685000000000004</v>
      </c>
      <c r="AO840" s="8">
        <f t="shared" si="386"/>
        <v>356.77956357144222</v>
      </c>
      <c r="AS840" s="14">
        <f t="shared" si="367"/>
        <v>0.25987096774193569</v>
      </c>
      <c r="AT840" s="10">
        <v>513</v>
      </c>
      <c r="AU840" s="6">
        <v>16.739999999999998</v>
      </c>
      <c r="AV840" s="6">
        <f t="shared" si="364"/>
        <v>4.350240000000003</v>
      </c>
      <c r="AW840" s="6">
        <f t="shared" si="387"/>
        <v>5.6601251999999995</v>
      </c>
      <c r="AX840" s="6">
        <f t="shared" si="365"/>
        <v>1.3098851999999965</v>
      </c>
      <c r="AY840" s="12">
        <f t="shared" si="388"/>
        <v>0.46683596299893321</v>
      </c>
      <c r="BB840" s="13">
        <f t="shared" si="389"/>
        <v>1702.4075639999999</v>
      </c>
    </row>
    <row r="841" spans="1:54" x14ac:dyDescent="0.25">
      <c r="A841" s="1">
        <v>44651</v>
      </c>
      <c r="B841" s="6">
        <v>87.94</v>
      </c>
      <c r="C841" s="6">
        <v>73.94</v>
      </c>
      <c r="D841" s="6">
        <v>75.94</v>
      </c>
      <c r="E841" s="6">
        <f t="shared" si="374"/>
        <v>72.565668247665442</v>
      </c>
      <c r="F841" s="6">
        <v>72.733557045153319</v>
      </c>
      <c r="G841" s="6">
        <v>97.94</v>
      </c>
      <c r="H841" s="6">
        <v>69.94</v>
      </c>
      <c r="I841" s="6">
        <v>80.5</v>
      </c>
      <c r="J841" s="6">
        <v>61.687716351224076</v>
      </c>
      <c r="K841" s="6">
        <f t="shared" si="375"/>
        <v>7.4399999999999977</v>
      </c>
      <c r="L841" s="7">
        <f t="shared" si="369"/>
        <v>18.812283648775924</v>
      </c>
      <c r="M841" s="6">
        <f t="shared" si="370"/>
        <v>18</v>
      </c>
      <c r="N841" s="6">
        <f t="shared" si="371"/>
        <v>14</v>
      </c>
      <c r="O841" s="6">
        <f t="shared" si="372"/>
        <v>4</v>
      </c>
      <c r="P841" s="6">
        <f t="shared" si="362"/>
        <v>6</v>
      </c>
      <c r="Q841" s="6">
        <f t="shared" si="376"/>
        <v>2.6256682476654447</v>
      </c>
      <c r="R841" s="6">
        <f t="shared" si="377"/>
        <v>2.7935570451533209</v>
      </c>
      <c r="S841" s="6">
        <f t="shared" si="363"/>
        <v>28</v>
      </c>
      <c r="T841" s="6">
        <f t="shared" si="378"/>
        <v>10</v>
      </c>
      <c r="U841" s="4" t="str">
        <f t="shared" si="379"/>
        <v>HIGHER</v>
      </c>
      <c r="V841" s="8">
        <v>1603.5</v>
      </c>
      <c r="W841" s="9">
        <f t="shared" si="390"/>
        <v>3.2064429548466791</v>
      </c>
      <c r="X841" s="6">
        <f t="shared" si="380"/>
        <v>72.631498733116146</v>
      </c>
      <c r="Y841" s="6">
        <f t="shared" si="381"/>
        <v>3.3085012668838516</v>
      </c>
      <c r="Z841" s="6">
        <f t="shared" si="382"/>
        <v>-0.10205831203717253</v>
      </c>
      <c r="AA841" s="5">
        <f t="shared" si="383"/>
        <v>3</v>
      </c>
      <c r="AB841" s="5">
        <f t="shared" si="384"/>
        <v>2022</v>
      </c>
      <c r="AC841" s="5">
        <f t="shared" si="366"/>
        <v>14</v>
      </c>
      <c r="AD841" s="6">
        <f t="shared" si="368"/>
        <v>35.896666666666668</v>
      </c>
      <c r="AF841" s="10">
        <v>111</v>
      </c>
      <c r="AG841" s="8">
        <f t="shared" si="385"/>
        <v>8073.4248320120187</v>
      </c>
      <c r="AL841" s="11">
        <f t="shared" si="373"/>
        <v>44651</v>
      </c>
      <c r="AM841" s="10">
        <v>1601.25</v>
      </c>
      <c r="AN841" s="6">
        <v>4.7389999999999999</v>
      </c>
      <c r="AO841" s="8">
        <f t="shared" si="386"/>
        <v>344.20067249623747</v>
      </c>
      <c r="AS841" s="14">
        <f t="shared" si="367"/>
        <v>0.26467936117936103</v>
      </c>
      <c r="AT841" s="10">
        <v>508</v>
      </c>
      <c r="AU841" s="6">
        <v>16.28</v>
      </c>
      <c r="AV841" s="6">
        <f t="shared" si="364"/>
        <v>4.3089799999999983</v>
      </c>
      <c r="AW841" s="6">
        <f t="shared" si="387"/>
        <v>5.7412003999999968</v>
      </c>
      <c r="AX841" s="6">
        <f t="shared" si="365"/>
        <v>1.4322203999999985</v>
      </c>
      <c r="AY841" s="12">
        <f t="shared" si="388"/>
        <v>0.46290499204120394</v>
      </c>
      <c r="BB841" s="13">
        <f t="shared" si="389"/>
        <v>1630.0960279999999</v>
      </c>
    </row>
    <row r="842" spans="1:54" x14ac:dyDescent="0.25">
      <c r="A842" s="1">
        <v>44652</v>
      </c>
      <c r="B842" s="6">
        <v>88.2</v>
      </c>
      <c r="C842" s="6">
        <v>75.2</v>
      </c>
      <c r="D842" s="6">
        <v>77.2</v>
      </c>
      <c r="E842" s="6">
        <f t="shared" si="374"/>
        <v>75.046836295477888</v>
      </c>
      <c r="F842" s="6">
        <v>75.11491765935385</v>
      </c>
      <c r="G842" s="6">
        <v>99.2</v>
      </c>
      <c r="H842" s="6">
        <v>71.2</v>
      </c>
      <c r="I842" s="6">
        <v>79.5</v>
      </c>
      <c r="J842" s="6">
        <v>59.878952615806362</v>
      </c>
      <c r="K842" s="6">
        <f t="shared" si="375"/>
        <v>8.7000000000000028</v>
      </c>
      <c r="L842" s="7">
        <f t="shared" si="369"/>
        <v>19.621047384193638</v>
      </c>
      <c r="M842" s="6">
        <f t="shared" si="370"/>
        <v>17</v>
      </c>
      <c r="N842" s="6">
        <f t="shared" si="371"/>
        <v>13</v>
      </c>
      <c r="O842" s="6">
        <f t="shared" si="372"/>
        <v>4</v>
      </c>
      <c r="P842" s="6">
        <f t="shared" si="362"/>
        <v>6</v>
      </c>
      <c r="Q842" s="6">
        <f t="shared" si="376"/>
        <v>3.8468362954778854</v>
      </c>
      <c r="R842" s="6">
        <f t="shared" si="377"/>
        <v>3.9149176593538471</v>
      </c>
      <c r="S842" s="6">
        <f t="shared" si="363"/>
        <v>28</v>
      </c>
      <c r="T842" s="6">
        <f t="shared" si="378"/>
        <v>11</v>
      </c>
      <c r="U842" s="4" t="str">
        <f t="shared" si="379"/>
        <v>HIGHER</v>
      </c>
      <c r="V842" s="8">
        <v>1656</v>
      </c>
      <c r="W842" s="9">
        <f t="shared" si="390"/>
        <v>2.0850823406461529</v>
      </c>
      <c r="X842" s="6">
        <f t="shared" si="380"/>
        <v>75.114917659353836</v>
      </c>
      <c r="Y842" s="6">
        <f t="shared" si="381"/>
        <v>2.0850823406461672</v>
      </c>
      <c r="Z842" s="6">
        <f t="shared" si="382"/>
        <v>-1.4210854715202004E-14</v>
      </c>
      <c r="AA842" s="5">
        <f t="shared" si="383"/>
        <v>4</v>
      </c>
      <c r="AB842" s="5">
        <f t="shared" si="384"/>
        <v>2022</v>
      </c>
      <c r="AC842" s="5">
        <f t="shared" si="366"/>
        <v>14</v>
      </c>
      <c r="AD842" s="6">
        <f t="shared" si="368"/>
        <v>36.723333333333329</v>
      </c>
      <c r="AF842" s="10">
        <v>111.12</v>
      </c>
      <c r="AG842" s="8">
        <f t="shared" si="385"/>
        <v>8346.7696503074003</v>
      </c>
      <c r="AL842" s="11">
        <f t="shared" si="373"/>
        <v>44652</v>
      </c>
      <c r="AM842" s="10">
        <v>1656</v>
      </c>
      <c r="AN842" s="6">
        <v>4.6574999999999998</v>
      </c>
      <c r="AO842" s="8">
        <f t="shared" si="386"/>
        <v>349.84772899844057</v>
      </c>
      <c r="AS842" s="14">
        <f t="shared" si="367"/>
        <v>0.27516635279347157</v>
      </c>
      <c r="AT842" s="10">
        <v>490</v>
      </c>
      <c r="AU842" s="6">
        <v>15.93</v>
      </c>
      <c r="AV842" s="6">
        <f t="shared" si="364"/>
        <v>4.3834000000000017</v>
      </c>
      <c r="AW842" s="6">
        <f t="shared" si="387"/>
        <v>5.6980119999999985</v>
      </c>
      <c r="AX842" s="6">
        <f t="shared" si="365"/>
        <v>1.3146119999999968</v>
      </c>
      <c r="AY842" s="12">
        <f t="shared" si="388"/>
        <v>0.47262118491921001</v>
      </c>
      <c r="BB842" s="13">
        <f t="shared" si="389"/>
        <v>1657.8742399999999</v>
      </c>
    </row>
    <row r="843" spans="1:54" x14ac:dyDescent="0.25">
      <c r="A843" s="1">
        <v>44655</v>
      </c>
      <c r="B843" s="6">
        <v>89.34</v>
      </c>
      <c r="C843" s="6">
        <v>76.34</v>
      </c>
      <c r="D843" s="6">
        <v>78.34</v>
      </c>
      <c r="E843" s="6">
        <f t="shared" si="374"/>
        <v>74.40105283097877</v>
      </c>
      <c r="F843" s="6">
        <v>74.740703848550922</v>
      </c>
      <c r="G843" s="6">
        <v>100.34</v>
      </c>
      <c r="H843" s="6">
        <v>72.34</v>
      </c>
      <c r="I843" s="6">
        <v>79.5</v>
      </c>
      <c r="J843" s="6">
        <v>61.189251323930243</v>
      </c>
      <c r="K843" s="6">
        <f t="shared" si="375"/>
        <v>9.8400000000000034</v>
      </c>
      <c r="L843" s="7">
        <f t="shared" si="369"/>
        <v>18.310748676069757</v>
      </c>
      <c r="M843" s="6">
        <f t="shared" si="370"/>
        <v>17</v>
      </c>
      <c r="N843" s="6">
        <f t="shared" si="371"/>
        <v>13</v>
      </c>
      <c r="O843" s="6">
        <f t="shared" si="372"/>
        <v>4</v>
      </c>
      <c r="P843" s="6">
        <f t="shared" si="362"/>
        <v>6</v>
      </c>
      <c r="Q843" s="6">
        <f t="shared" si="376"/>
        <v>2.0610528309787668</v>
      </c>
      <c r="R843" s="6">
        <f t="shared" si="377"/>
        <v>2.4007038485509185</v>
      </c>
      <c r="S843" s="6">
        <f t="shared" si="363"/>
        <v>28</v>
      </c>
      <c r="T843" s="6">
        <f t="shared" si="378"/>
        <v>11</v>
      </c>
      <c r="U843" s="4" t="str">
        <f t="shared" si="379"/>
        <v>HIGHER</v>
      </c>
      <c r="V843" s="8">
        <v>1647.75</v>
      </c>
      <c r="W843" s="9">
        <f t="shared" si="390"/>
        <v>3.5992961514490815</v>
      </c>
      <c r="X843" s="6">
        <f t="shared" si="380"/>
        <v>74.468548349785124</v>
      </c>
      <c r="Y843" s="6">
        <f t="shared" si="381"/>
        <v>3.8714516502148797</v>
      </c>
      <c r="Z843" s="6">
        <f t="shared" si="382"/>
        <v>-0.27215549876579814</v>
      </c>
      <c r="AA843" s="5">
        <f t="shared" si="383"/>
        <v>4</v>
      </c>
      <c r="AB843" s="5">
        <f t="shared" si="384"/>
        <v>2022</v>
      </c>
      <c r="AC843" s="5">
        <f t="shared" si="366"/>
        <v>15</v>
      </c>
      <c r="AD843" s="6">
        <f t="shared" si="368"/>
        <v>35.796666666666667</v>
      </c>
      <c r="AF843" s="10">
        <v>111.57</v>
      </c>
      <c r="AG843" s="8">
        <f t="shared" si="385"/>
        <v>8338.8203283828243</v>
      </c>
      <c r="AL843" s="11">
        <f t="shared" si="373"/>
        <v>44655</v>
      </c>
      <c r="AM843" s="10">
        <v>1641.75</v>
      </c>
      <c r="AN843" s="6">
        <v>4.5928000000000004</v>
      </c>
      <c r="AO843" s="8">
        <f t="shared" si="386"/>
        <v>342.01914886089327</v>
      </c>
      <c r="AS843" s="14">
        <f t="shared" si="367"/>
        <v>0.26448855905998753</v>
      </c>
      <c r="AT843" s="10">
        <v>490</v>
      </c>
      <c r="AU843" s="6">
        <v>16.170000000000002</v>
      </c>
      <c r="AV843" s="6">
        <f t="shared" si="364"/>
        <v>4.2767799999999987</v>
      </c>
      <c r="AW843" s="6">
        <f t="shared" si="387"/>
        <v>5.5887243999999967</v>
      </c>
      <c r="AX843" s="6">
        <f t="shared" si="365"/>
        <v>1.311944399999998</v>
      </c>
      <c r="AY843" s="12">
        <f t="shared" si="388"/>
        <v>0.47582322838265861</v>
      </c>
      <c r="BB843" s="13">
        <f t="shared" si="389"/>
        <v>1683.0069080000001</v>
      </c>
    </row>
    <row r="844" spans="1:54" x14ac:dyDescent="0.25">
      <c r="A844" s="1">
        <v>44656</v>
      </c>
      <c r="B844" s="6">
        <v>89.41</v>
      </c>
      <c r="C844" s="6">
        <v>76.91</v>
      </c>
      <c r="D844" s="6">
        <v>78.41</v>
      </c>
      <c r="E844" s="6">
        <f t="shared" si="374"/>
        <v>76.542334844844291</v>
      </c>
      <c r="F844" s="6">
        <v>76.135500779725504</v>
      </c>
      <c r="G844" s="6">
        <v>100.41</v>
      </c>
      <c r="H844" s="6">
        <v>72.41</v>
      </c>
      <c r="I844" s="6">
        <v>80.5</v>
      </c>
      <c r="J844" s="6">
        <v>63.698031670259766</v>
      </c>
      <c r="K844" s="6">
        <f t="shared" si="375"/>
        <v>8.9099999999999966</v>
      </c>
      <c r="L844" s="7">
        <f t="shared" si="369"/>
        <v>16.801968329740234</v>
      </c>
      <c r="M844" s="6">
        <f t="shared" si="370"/>
        <v>17</v>
      </c>
      <c r="N844" s="6">
        <f t="shared" si="371"/>
        <v>12.5</v>
      </c>
      <c r="O844" s="6">
        <f t="shared" si="372"/>
        <v>4.5</v>
      </c>
      <c r="P844" s="6">
        <f t="shared" si="362"/>
        <v>6</v>
      </c>
      <c r="Q844" s="6">
        <f t="shared" si="376"/>
        <v>4.1323348448442943</v>
      </c>
      <c r="R844" s="6">
        <f t="shared" si="377"/>
        <v>3.7255007797255075</v>
      </c>
      <c r="S844" s="6">
        <f t="shared" si="363"/>
        <v>28</v>
      </c>
      <c r="T844" s="6">
        <f t="shared" si="378"/>
        <v>11</v>
      </c>
      <c r="U844" s="4" t="str">
        <f t="shared" si="379"/>
        <v>HIGHER</v>
      </c>
      <c r="V844" s="8">
        <v>1678.5</v>
      </c>
      <c r="W844" s="9">
        <f t="shared" si="390"/>
        <v>2.2744992202744925</v>
      </c>
      <c r="X844" s="6">
        <f t="shared" si="380"/>
        <v>76.611772902565605</v>
      </c>
      <c r="Y844" s="6">
        <f t="shared" si="381"/>
        <v>1.7982270974343919</v>
      </c>
      <c r="Z844" s="6">
        <f t="shared" si="382"/>
        <v>0.47627212284010056</v>
      </c>
      <c r="AA844" s="5">
        <f t="shared" si="383"/>
        <v>4</v>
      </c>
      <c r="AB844" s="5">
        <f t="shared" si="384"/>
        <v>2022</v>
      </c>
      <c r="AC844" s="5">
        <f t="shared" si="366"/>
        <v>15</v>
      </c>
      <c r="AD844" s="6">
        <f t="shared" si="368"/>
        <v>36.410000000000004</v>
      </c>
      <c r="AF844" s="10">
        <v>111.69</v>
      </c>
      <c r="AG844" s="8">
        <f t="shared" si="385"/>
        <v>8503.5740820875435</v>
      </c>
      <c r="AL844" s="11">
        <f t="shared" si="373"/>
        <v>44656</v>
      </c>
      <c r="AM844" s="10">
        <v>1689</v>
      </c>
      <c r="AN844" s="6">
        <v>4.6505999999999998</v>
      </c>
      <c r="AO844" s="8">
        <f t="shared" si="386"/>
        <v>356.2907110606717</v>
      </c>
      <c r="AS844" s="14">
        <f t="shared" si="367"/>
        <v>0.26196658566221132</v>
      </c>
      <c r="AT844" s="10">
        <v>501</v>
      </c>
      <c r="AU844" s="6">
        <v>16.46</v>
      </c>
      <c r="AV844" s="6">
        <f t="shared" si="364"/>
        <v>4.3119699999999987</v>
      </c>
      <c r="AW844" s="6">
        <f t="shared" si="387"/>
        <v>5.5652505999999988</v>
      </c>
      <c r="AX844" s="6">
        <f t="shared" si="365"/>
        <v>1.2532806000000001</v>
      </c>
      <c r="AY844" s="12">
        <f t="shared" si="388"/>
        <v>0.47048434255460098</v>
      </c>
      <c r="BB844" s="13">
        <f t="shared" si="389"/>
        <v>1695.5732419999999</v>
      </c>
    </row>
    <row r="845" spans="1:54" x14ac:dyDescent="0.25">
      <c r="A845" s="1">
        <v>44657</v>
      </c>
      <c r="B845" s="6">
        <v>86.83</v>
      </c>
      <c r="C845" s="6">
        <v>76.83</v>
      </c>
      <c r="D845" s="6">
        <v>77.83</v>
      </c>
      <c r="E845" s="6">
        <f t="shared" si="374"/>
        <v>76.145801138572892</v>
      </c>
      <c r="F845" s="6">
        <v>75.840665656062583</v>
      </c>
      <c r="G845" s="6">
        <v>99.83</v>
      </c>
      <c r="H845" s="6">
        <v>71.83</v>
      </c>
      <c r="I845" s="6">
        <v>79.75</v>
      </c>
      <c r="J845" s="6">
        <v>63.608461377806698</v>
      </c>
      <c r="K845" s="6">
        <f t="shared" si="375"/>
        <v>7.0799999999999983</v>
      </c>
      <c r="L845" s="7">
        <f t="shared" si="369"/>
        <v>16.141538622193302</v>
      </c>
      <c r="M845" s="6">
        <f t="shared" si="370"/>
        <v>15</v>
      </c>
      <c r="N845" s="6">
        <f t="shared" si="371"/>
        <v>10</v>
      </c>
      <c r="O845" s="6">
        <f t="shared" si="372"/>
        <v>5</v>
      </c>
      <c r="P845" s="6">
        <f t="shared" si="362"/>
        <v>6</v>
      </c>
      <c r="Q845" s="6">
        <f t="shared" si="376"/>
        <v>4.315801138572894</v>
      </c>
      <c r="R845" s="6">
        <f t="shared" si="377"/>
        <v>4.0106656560625851</v>
      </c>
      <c r="S845" s="6">
        <f t="shared" si="363"/>
        <v>28</v>
      </c>
      <c r="T845" s="6">
        <f t="shared" si="378"/>
        <v>13</v>
      </c>
      <c r="U845" s="4" t="str">
        <f t="shared" si="379"/>
        <v>HIGHER</v>
      </c>
      <c r="V845" s="8">
        <v>1672</v>
      </c>
      <c r="W845" s="9">
        <f t="shared" si="390"/>
        <v>1.9893343439374149</v>
      </c>
      <c r="X845" s="6">
        <f t="shared" si="380"/>
        <v>76.214879466865511</v>
      </c>
      <c r="Y845" s="6">
        <f t="shared" si="381"/>
        <v>1.6151205331344869</v>
      </c>
      <c r="Z845" s="6">
        <f t="shared" si="382"/>
        <v>0.37421381080292804</v>
      </c>
      <c r="AA845" s="5">
        <f t="shared" si="383"/>
        <v>4</v>
      </c>
      <c r="AB845" s="5">
        <f t="shared" si="384"/>
        <v>2022</v>
      </c>
      <c r="AC845" s="5">
        <f t="shared" si="366"/>
        <v>15</v>
      </c>
      <c r="AD845" s="6">
        <f t="shared" si="368"/>
        <v>35.493333333333332</v>
      </c>
      <c r="AF845" s="10">
        <v>111.83</v>
      </c>
      <c r="AG845" s="8">
        <f t="shared" si="385"/>
        <v>8481.2616403174798</v>
      </c>
      <c r="AL845" s="11">
        <f t="shared" si="373"/>
        <v>44657</v>
      </c>
      <c r="AM845" s="10">
        <v>1680.25</v>
      </c>
      <c r="AN845" s="6">
        <v>4.7161</v>
      </c>
      <c r="AO845" s="8">
        <f t="shared" si="386"/>
        <v>359.43699305368455</v>
      </c>
      <c r="AS845" s="14">
        <f t="shared" si="367"/>
        <v>0.26413516819571842</v>
      </c>
      <c r="AT845" s="10">
        <v>497</v>
      </c>
      <c r="AU845" s="6">
        <v>16.350000000000001</v>
      </c>
      <c r="AV845" s="6">
        <f t="shared" si="364"/>
        <v>4.3186099999999961</v>
      </c>
      <c r="AW845" s="6">
        <f t="shared" si="387"/>
        <v>5.2854277999999937</v>
      </c>
      <c r="AX845" s="6">
        <f t="shared" si="365"/>
        <v>0.96681779999999762</v>
      </c>
      <c r="AY845" s="12">
        <f t="shared" si="388"/>
        <v>0.46519032117886627</v>
      </c>
      <c r="BB845" s="13">
        <f t="shared" si="389"/>
        <v>1693.809546</v>
      </c>
    </row>
    <row r="846" spans="1:54" x14ac:dyDescent="0.25">
      <c r="A846" s="1">
        <v>44658</v>
      </c>
      <c r="B846" s="6">
        <v>88.02</v>
      </c>
      <c r="C846" s="6">
        <v>78.02</v>
      </c>
      <c r="D846" s="6">
        <v>79.02</v>
      </c>
      <c r="E846" s="6">
        <f t="shared" si="374"/>
        <v>77.731935963658486</v>
      </c>
      <c r="F846" s="6">
        <v>77.405559773965791</v>
      </c>
      <c r="G846" s="6">
        <v>101.02</v>
      </c>
      <c r="H846" s="6">
        <v>73.02</v>
      </c>
      <c r="I846" s="6">
        <v>79.25</v>
      </c>
      <c r="J846" s="6">
        <v>62.641269192976281</v>
      </c>
      <c r="K846" s="6">
        <f t="shared" si="375"/>
        <v>8.769999999999996</v>
      </c>
      <c r="L846" s="7">
        <f t="shared" si="369"/>
        <v>16.608730807023719</v>
      </c>
      <c r="M846" s="6">
        <f t="shared" si="370"/>
        <v>15</v>
      </c>
      <c r="N846" s="6">
        <f t="shared" si="371"/>
        <v>10</v>
      </c>
      <c r="O846" s="6">
        <f t="shared" si="372"/>
        <v>5</v>
      </c>
      <c r="P846" s="6">
        <f t="shared" si="362"/>
        <v>6</v>
      </c>
      <c r="Q846" s="6">
        <f t="shared" si="376"/>
        <v>4.7119359636584903</v>
      </c>
      <c r="R846" s="6">
        <f t="shared" si="377"/>
        <v>4.3855597739657952</v>
      </c>
      <c r="S846" s="6">
        <f t="shared" si="363"/>
        <v>28</v>
      </c>
      <c r="T846" s="6">
        <f t="shared" si="378"/>
        <v>13</v>
      </c>
      <c r="U846" s="4" t="str">
        <f t="shared" si="379"/>
        <v>HIGHER</v>
      </c>
      <c r="V846" s="8">
        <v>1706.5</v>
      </c>
      <c r="W846" s="9">
        <f t="shared" si="390"/>
        <v>1.6144402260342048</v>
      </c>
      <c r="X846" s="6">
        <f t="shared" si="380"/>
        <v>77.80245320966587</v>
      </c>
      <c r="Y846" s="6">
        <f t="shared" si="381"/>
        <v>1.2175467903341257</v>
      </c>
      <c r="Z846" s="6">
        <f t="shared" si="382"/>
        <v>0.39689343570007907</v>
      </c>
      <c r="AA846" s="5">
        <f t="shared" si="383"/>
        <v>4</v>
      </c>
      <c r="AB846" s="5">
        <f t="shared" si="384"/>
        <v>2022</v>
      </c>
      <c r="AC846" s="5">
        <f t="shared" si="366"/>
        <v>15</v>
      </c>
      <c r="AD846" s="6">
        <f t="shared" si="368"/>
        <v>35.08</v>
      </c>
      <c r="AF846" s="10">
        <v>111.97</v>
      </c>
      <c r="AG846" s="8">
        <f t="shared" si="385"/>
        <v>8667.1005278909488</v>
      </c>
      <c r="AL846" s="11">
        <f t="shared" si="373"/>
        <v>44658</v>
      </c>
      <c r="AM846" s="10">
        <v>1715.25</v>
      </c>
      <c r="AN846" s="6">
        <v>4.7523999999999997</v>
      </c>
      <c r="AO846" s="8">
        <f t="shared" si="386"/>
        <v>369.74837863361614</v>
      </c>
      <c r="AS846" s="14">
        <f t="shared" si="367"/>
        <v>0.2499000602046961</v>
      </c>
      <c r="AT846" s="10">
        <v>495</v>
      </c>
      <c r="AU846" s="6">
        <v>16.61</v>
      </c>
      <c r="AV846" s="6">
        <f t="shared" si="364"/>
        <v>4.1508400000000023</v>
      </c>
      <c r="AW846" s="6">
        <f t="shared" si="387"/>
        <v>5.1148731999999981</v>
      </c>
      <c r="AX846" s="6">
        <f t="shared" si="365"/>
        <v>0.96403319999999582</v>
      </c>
      <c r="AY846" s="12">
        <f t="shared" si="388"/>
        <v>0.46958256044912094</v>
      </c>
      <c r="BB846" s="13">
        <f t="shared" si="389"/>
        <v>1720.0445239999999</v>
      </c>
    </row>
    <row r="847" spans="1:54" x14ac:dyDescent="0.25">
      <c r="A847" s="1">
        <v>44659</v>
      </c>
      <c r="B847" s="6">
        <v>90.12</v>
      </c>
      <c r="C847" s="6">
        <v>80.12</v>
      </c>
      <c r="D847" s="6">
        <v>81.12</v>
      </c>
      <c r="E847" s="6">
        <f t="shared" si="374"/>
        <v>80.190444942541134</v>
      </c>
      <c r="F847" s="6">
        <v>79.41270657736338</v>
      </c>
      <c r="G847" s="6">
        <v>103.12</v>
      </c>
      <c r="H847" s="6">
        <v>75.12</v>
      </c>
      <c r="I847" s="6">
        <v>79.25</v>
      </c>
      <c r="J847" s="6">
        <v>63.631933360718293</v>
      </c>
      <c r="K847" s="6">
        <f t="shared" si="375"/>
        <v>10.870000000000005</v>
      </c>
      <c r="L847" s="7">
        <f t="shared" si="369"/>
        <v>15.618066639281707</v>
      </c>
      <c r="M847" s="6">
        <f t="shared" si="370"/>
        <v>15</v>
      </c>
      <c r="N847" s="6">
        <f t="shared" si="371"/>
        <v>10</v>
      </c>
      <c r="O847" s="6">
        <f t="shared" si="372"/>
        <v>5</v>
      </c>
      <c r="P847" s="6">
        <f t="shared" si="362"/>
        <v>6</v>
      </c>
      <c r="Q847" s="6">
        <f t="shared" si="376"/>
        <v>5.0704449425411298</v>
      </c>
      <c r="R847" s="6">
        <f t="shared" si="377"/>
        <v>4.2927065773633757</v>
      </c>
      <c r="S847" s="6">
        <f t="shared" si="363"/>
        <v>28</v>
      </c>
      <c r="T847" s="6">
        <f t="shared" si="378"/>
        <v>13</v>
      </c>
      <c r="U847" s="4" t="str">
        <f t="shared" si="379"/>
        <v>HIGHER</v>
      </c>
      <c r="V847" s="8">
        <v>1750.75</v>
      </c>
      <c r="W847" s="9">
        <f t="shared" si="390"/>
        <v>1.7072934226366243</v>
      </c>
      <c r="X847" s="6">
        <f t="shared" si="380"/>
        <v>80.263192511006409</v>
      </c>
      <c r="Y847" s="6">
        <f t="shared" si="381"/>
        <v>0.85680748899359571</v>
      </c>
      <c r="Z847" s="6">
        <f t="shared" si="382"/>
        <v>0.8504859336430286</v>
      </c>
      <c r="AA847" s="5">
        <f t="shared" si="383"/>
        <v>4</v>
      </c>
      <c r="AB847" s="5">
        <f t="shared" si="384"/>
        <v>2022</v>
      </c>
      <c r="AC847" s="5">
        <f t="shared" si="366"/>
        <v>15</v>
      </c>
      <c r="AD847" s="6">
        <f t="shared" si="368"/>
        <v>35.43</v>
      </c>
      <c r="AF847" s="10">
        <v>112.15</v>
      </c>
      <c r="AG847" s="8">
        <f t="shared" si="385"/>
        <v>8906.1350426513036</v>
      </c>
      <c r="AL847" s="11">
        <f t="shared" si="373"/>
        <v>44659</v>
      </c>
      <c r="AM847" s="10">
        <v>1769.5</v>
      </c>
      <c r="AN847" s="6">
        <v>4.6970000000000001</v>
      </c>
      <c r="AO847" s="8">
        <f t="shared" si="386"/>
        <v>376.99621522419721</v>
      </c>
      <c r="AS847" s="14">
        <f t="shared" si="367"/>
        <v>0.24381103286384984</v>
      </c>
      <c r="AT847" s="10">
        <v>503</v>
      </c>
      <c r="AU847" s="6">
        <v>17.04</v>
      </c>
      <c r="AV847" s="6">
        <f t="shared" si="364"/>
        <v>4.1545400000000008</v>
      </c>
      <c r="AW847" s="6">
        <f t="shared" si="387"/>
        <v>5.1136592000000007</v>
      </c>
      <c r="AX847" s="6">
        <f t="shared" si="365"/>
        <v>0.95911919999999995</v>
      </c>
      <c r="AY847" s="12">
        <f t="shared" si="388"/>
        <v>0.47146241326671595</v>
      </c>
      <c r="BB847" s="13">
        <f t="shared" si="389"/>
        <v>1766.3415440000001</v>
      </c>
    </row>
    <row r="848" spans="1:54" x14ac:dyDescent="0.25">
      <c r="A848" s="1">
        <v>44662</v>
      </c>
      <c r="B848" s="6">
        <v>90.3</v>
      </c>
      <c r="C848" s="6">
        <v>79.3</v>
      </c>
      <c r="D848" s="6">
        <v>80.3</v>
      </c>
      <c r="E848" s="6">
        <f t="shared" si="374"/>
        <v>80.122467735751755</v>
      </c>
      <c r="F848" s="6">
        <v>79.435386202260531</v>
      </c>
      <c r="G848" s="6">
        <v>102.3</v>
      </c>
      <c r="H848" s="6">
        <v>74.3</v>
      </c>
      <c r="I848" s="6">
        <v>79.5</v>
      </c>
      <c r="J848" s="6">
        <v>64.418929833185288</v>
      </c>
      <c r="K848" s="6">
        <f t="shared" si="375"/>
        <v>10.799999999999997</v>
      </c>
      <c r="L848" s="7">
        <f t="shared" si="369"/>
        <v>15.081070166814712</v>
      </c>
      <c r="M848" s="6">
        <f t="shared" si="370"/>
        <v>16</v>
      </c>
      <c r="N848" s="6">
        <f t="shared" si="371"/>
        <v>11</v>
      </c>
      <c r="O848" s="6">
        <f t="shared" si="372"/>
        <v>5</v>
      </c>
      <c r="P848" s="6">
        <f t="shared" si="362"/>
        <v>6</v>
      </c>
      <c r="Q848" s="6">
        <f t="shared" si="376"/>
        <v>5.8224677357517578</v>
      </c>
      <c r="R848" s="6">
        <f t="shared" si="377"/>
        <v>5.1353862022605341</v>
      </c>
      <c r="S848" s="6">
        <f t="shared" si="363"/>
        <v>28</v>
      </c>
      <c r="T848" s="6">
        <f t="shared" si="378"/>
        <v>12</v>
      </c>
      <c r="U848" s="4" t="str">
        <f t="shared" si="379"/>
        <v>HIGHER</v>
      </c>
      <c r="V848" s="8">
        <v>1751.25</v>
      </c>
      <c r="W848" s="9">
        <f t="shared" si="390"/>
        <v>0.86461379773946589</v>
      </c>
      <c r="X848" s="6">
        <f t="shared" si="380"/>
        <v>80.19515363631497</v>
      </c>
      <c r="Y848" s="6">
        <f t="shared" si="381"/>
        <v>0.1048463636850272</v>
      </c>
      <c r="Z848" s="6">
        <f t="shared" si="382"/>
        <v>0.7597674340544387</v>
      </c>
      <c r="AA848" s="5">
        <f t="shared" si="383"/>
        <v>4</v>
      </c>
      <c r="AB848" s="5">
        <f t="shared" si="384"/>
        <v>2022</v>
      </c>
      <c r="AC848" s="5">
        <f t="shared" si="366"/>
        <v>16</v>
      </c>
      <c r="AD848" s="6">
        <f t="shared" si="368"/>
        <v>35.896666666666668</v>
      </c>
      <c r="AF848" s="10">
        <v>112.47</v>
      </c>
      <c r="AG848" s="8">
        <f t="shared" si="385"/>
        <v>8934.0978861682415</v>
      </c>
      <c r="AL848" s="11">
        <f t="shared" si="373"/>
        <v>44662</v>
      </c>
      <c r="AM848" s="10">
        <v>1768</v>
      </c>
      <c r="AN848" s="6">
        <v>4.6943999999999999</v>
      </c>
      <c r="AO848" s="8">
        <f t="shared" si="386"/>
        <v>376.468129230317</v>
      </c>
      <c r="AS848" s="14">
        <f t="shared" si="367"/>
        <v>0.25072455089820345</v>
      </c>
      <c r="AT848" s="10">
        <v>494</v>
      </c>
      <c r="AU848" s="6">
        <v>16.7</v>
      </c>
      <c r="AV848" s="6">
        <f t="shared" si="364"/>
        <v>4.1870999999999974</v>
      </c>
      <c r="AW848" s="6">
        <f t="shared" si="387"/>
        <v>5.2627980000000001</v>
      </c>
      <c r="AX848" s="6">
        <f t="shared" si="365"/>
        <v>1.0756980000000027</v>
      </c>
      <c r="AY848" s="12">
        <f t="shared" si="388"/>
        <v>0.47646127689511636</v>
      </c>
      <c r="BB848" s="13">
        <f t="shared" si="389"/>
        <v>1748.2636599999998</v>
      </c>
    </row>
    <row r="849" spans="1:54" x14ac:dyDescent="0.25">
      <c r="A849" s="1">
        <v>44663</v>
      </c>
      <c r="B849" s="6">
        <v>92.43</v>
      </c>
      <c r="C849" s="6">
        <v>80.430000000000007</v>
      </c>
      <c r="D849" s="6">
        <v>81.430000000000007</v>
      </c>
      <c r="E849" s="6">
        <f t="shared" si="374"/>
        <v>80.541660510952951</v>
      </c>
      <c r="F849" s="6">
        <v>80.512668384875056</v>
      </c>
      <c r="G849" s="6">
        <v>106.43</v>
      </c>
      <c r="H849" s="6">
        <v>75.430000000000007</v>
      </c>
      <c r="I849" s="6">
        <v>82</v>
      </c>
      <c r="J849" s="6">
        <v>66.253879397009712</v>
      </c>
      <c r="K849" s="6">
        <f t="shared" si="375"/>
        <v>10.430000000000007</v>
      </c>
      <c r="L849" s="7">
        <f t="shared" si="369"/>
        <v>15.746120602990288</v>
      </c>
      <c r="M849" s="6">
        <f t="shared" si="370"/>
        <v>17</v>
      </c>
      <c r="N849" s="6">
        <f t="shared" si="371"/>
        <v>12</v>
      </c>
      <c r="O849" s="6">
        <f t="shared" si="372"/>
        <v>5</v>
      </c>
      <c r="P849" s="6">
        <f t="shared" si="362"/>
        <v>6</v>
      </c>
      <c r="Q849" s="6">
        <f t="shared" si="376"/>
        <v>5.1116605109529445</v>
      </c>
      <c r="R849" s="6">
        <f t="shared" si="377"/>
        <v>5.0826683848750491</v>
      </c>
      <c r="S849" s="6">
        <f t="shared" si="363"/>
        <v>31</v>
      </c>
      <c r="T849" s="6">
        <f t="shared" si="378"/>
        <v>14</v>
      </c>
      <c r="U849" s="4" t="str">
        <f t="shared" si="379"/>
        <v>HIGHER</v>
      </c>
      <c r="V849" s="8">
        <v>1775</v>
      </c>
      <c r="W849" s="9">
        <f t="shared" si="390"/>
        <v>0.91733161512495087</v>
      </c>
      <c r="X849" s="6">
        <f t="shared" si="380"/>
        <v>80.614726696912214</v>
      </c>
      <c r="Y849" s="6">
        <f t="shared" si="381"/>
        <v>0.81527330308779256</v>
      </c>
      <c r="Z849" s="6">
        <f t="shared" si="382"/>
        <v>0.10205831203715832</v>
      </c>
      <c r="AA849" s="5">
        <f t="shared" si="383"/>
        <v>4</v>
      </c>
      <c r="AB849" s="5">
        <f t="shared" si="384"/>
        <v>2022</v>
      </c>
      <c r="AC849" s="5">
        <f t="shared" si="366"/>
        <v>16</v>
      </c>
      <c r="AD849" s="6">
        <f t="shared" si="368"/>
        <v>35.979999999999997</v>
      </c>
      <c r="AF849" s="10">
        <v>112.65</v>
      </c>
      <c r="AG849" s="8">
        <f t="shared" si="385"/>
        <v>9069.7520935561752</v>
      </c>
      <c r="AL849" s="11">
        <f t="shared" si="373"/>
        <v>44663</v>
      </c>
      <c r="AM849" s="10">
        <v>1777.25</v>
      </c>
      <c r="AN849" s="6">
        <v>4.6734999999999998</v>
      </c>
      <c r="AO849" s="8">
        <f t="shared" si="386"/>
        <v>376.75292521801919</v>
      </c>
      <c r="AS849" s="14">
        <f t="shared" si="367"/>
        <v>0.23228294117647047</v>
      </c>
      <c r="AT849" s="10">
        <v>491</v>
      </c>
      <c r="AU849" s="6">
        <v>17</v>
      </c>
      <c r="AV849" s="6">
        <f t="shared" si="364"/>
        <v>3.9488099999999982</v>
      </c>
      <c r="AW849" s="6">
        <f t="shared" si="387"/>
        <v>5.1365237999999991</v>
      </c>
      <c r="AX849" s="6">
        <f t="shared" si="365"/>
        <v>1.1877138000000009</v>
      </c>
      <c r="AY849" s="12">
        <f t="shared" si="388"/>
        <v>0.48380091809486153</v>
      </c>
      <c r="BB849" s="13">
        <f t="shared" si="389"/>
        <v>1773.175866</v>
      </c>
    </row>
    <row r="850" spans="1:54" x14ac:dyDescent="0.25">
      <c r="A850" s="1">
        <v>44664</v>
      </c>
      <c r="B850" s="6">
        <v>95.11</v>
      </c>
      <c r="C850" s="6">
        <v>83.11</v>
      </c>
      <c r="D850" s="6">
        <v>84.11</v>
      </c>
      <c r="E850" s="6">
        <f t="shared" si="374"/>
        <v>82.479010904450334</v>
      </c>
      <c r="F850" s="6">
        <v>82.429096688684055</v>
      </c>
      <c r="G850" s="6">
        <v>109.11</v>
      </c>
      <c r="H850" s="6">
        <v>78.11</v>
      </c>
      <c r="I850" s="6">
        <v>82.25</v>
      </c>
      <c r="J850" s="6">
        <v>65.727472863429824</v>
      </c>
      <c r="K850" s="6">
        <f t="shared" si="375"/>
        <v>12.86</v>
      </c>
      <c r="L850" s="7">
        <f t="shared" si="369"/>
        <v>16.522527136570176</v>
      </c>
      <c r="M850" s="6">
        <f t="shared" si="370"/>
        <v>17</v>
      </c>
      <c r="N850" s="6">
        <f t="shared" si="371"/>
        <v>12</v>
      </c>
      <c r="O850" s="6">
        <f t="shared" si="372"/>
        <v>5</v>
      </c>
      <c r="P850" s="6">
        <f t="shared" si="362"/>
        <v>6</v>
      </c>
      <c r="Q850" s="6">
        <f t="shared" si="376"/>
        <v>4.3690109044503345</v>
      </c>
      <c r="R850" s="6">
        <f t="shared" si="377"/>
        <v>4.3190966886840556</v>
      </c>
      <c r="S850" s="6">
        <f t="shared" si="363"/>
        <v>31</v>
      </c>
      <c r="T850" s="6">
        <f t="shared" si="378"/>
        <v>14</v>
      </c>
      <c r="U850" s="4" t="str">
        <f t="shared" si="379"/>
        <v>HIGHER</v>
      </c>
      <c r="V850" s="8">
        <v>1817.25</v>
      </c>
      <c r="W850" s="9">
        <f t="shared" si="390"/>
        <v>1.6809033113159444</v>
      </c>
      <c r="X850" s="6">
        <f t="shared" si="380"/>
        <v>82.55383462561835</v>
      </c>
      <c r="Y850" s="6">
        <f t="shared" si="381"/>
        <v>1.5561653743816493</v>
      </c>
      <c r="Z850" s="6">
        <f t="shared" si="382"/>
        <v>0.12473793693429513</v>
      </c>
      <c r="AA850" s="5">
        <f t="shared" si="383"/>
        <v>4</v>
      </c>
      <c r="AB850" s="5">
        <f t="shared" si="384"/>
        <v>2022</v>
      </c>
      <c r="AC850" s="5">
        <f t="shared" si="366"/>
        <v>16</v>
      </c>
      <c r="AD850" s="6">
        <f t="shared" si="368"/>
        <v>36.123333333333335</v>
      </c>
      <c r="AF850" s="10">
        <v>112.95</v>
      </c>
      <c r="AG850" s="8">
        <f t="shared" si="385"/>
        <v>9310.3664709868644</v>
      </c>
      <c r="AL850" s="11">
        <f t="shared" si="373"/>
        <v>44664</v>
      </c>
      <c r="AM850" s="10">
        <v>1820</v>
      </c>
      <c r="AN850" s="6">
        <v>4.6898999999999997</v>
      </c>
      <c r="AO850" s="8">
        <f t="shared" si="386"/>
        <v>387.16922901068756</v>
      </c>
      <c r="AS850" s="14">
        <f t="shared" si="367"/>
        <v>0.24219636576787806</v>
      </c>
      <c r="AT850" s="10">
        <v>488</v>
      </c>
      <c r="AU850" s="6">
        <v>17.059999999999999</v>
      </c>
      <c r="AV850" s="6">
        <f t="shared" si="364"/>
        <v>4.1318699999999993</v>
      </c>
      <c r="AW850" s="6">
        <f t="shared" si="387"/>
        <v>5.3133125999999997</v>
      </c>
      <c r="AX850" s="6">
        <f t="shared" si="365"/>
        <v>1.1814426000000005</v>
      </c>
      <c r="AY850" s="12">
        <f t="shared" si="388"/>
        <v>0.49247362460485039</v>
      </c>
      <c r="BB850" s="13">
        <f t="shared" si="389"/>
        <v>1832.2596819999999</v>
      </c>
    </row>
    <row r="851" spans="1:54" x14ac:dyDescent="0.25">
      <c r="A851" s="1">
        <v>44665</v>
      </c>
      <c r="B851" s="6">
        <v>95.91</v>
      </c>
      <c r="C851" s="6">
        <v>83.91</v>
      </c>
      <c r="D851" s="6">
        <v>84.91</v>
      </c>
      <c r="E851" s="6">
        <f t="shared" si="374"/>
        <v>82.830226472862151</v>
      </c>
      <c r="F851" s="6">
        <v>82.950728061318458</v>
      </c>
      <c r="G851" s="6">
        <v>109.91</v>
      </c>
      <c r="H851" s="6">
        <v>78.91</v>
      </c>
      <c r="I851" s="6">
        <v>82.5</v>
      </c>
      <c r="J851" s="6">
        <v>67.49199011945575</v>
      </c>
      <c r="K851" s="6">
        <f t="shared" si="375"/>
        <v>13.409999999999997</v>
      </c>
      <c r="L851" s="7">
        <f t="shared" si="369"/>
        <v>15.00800988054425</v>
      </c>
      <c r="M851" s="6">
        <f t="shared" si="370"/>
        <v>17</v>
      </c>
      <c r="N851" s="6">
        <f t="shared" si="371"/>
        <v>12</v>
      </c>
      <c r="O851" s="6">
        <f t="shared" si="372"/>
        <v>5</v>
      </c>
      <c r="P851" s="6">
        <f t="shared" ref="P851:P914" si="391">D851-H851</f>
        <v>6</v>
      </c>
      <c r="Q851" s="6">
        <f t="shared" si="376"/>
        <v>3.9202264728621543</v>
      </c>
      <c r="R851" s="6">
        <f t="shared" si="377"/>
        <v>4.0407280613184611</v>
      </c>
      <c r="S851" s="6">
        <f t="shared" ref="S851:S914" si="392">G851-H851</f>
        <v>31</v>
      </c>
      <c r="T851" s="6">
        <f t="shared" si="378"/>
        <v>14</v>
      </c>
      <c r="U851" s="4" t="str">
        <f t="shared" si="379"/>
        <v>HIGHER</v>
      </c>
      <c r="V851" s="8">
        <v>1828.75</v>
      </c>
      <c r="W851" s="9">
        <f t="shared" si="390"/>
        <v>1.9592719386815389</v>
      </c>
      <c r="X851" s="6">
        <f t="shared" si="380"/>
        <v>82.905368811524141</v>
      </c>
      <c r="Y851" s="6">
        <f t="shared" si="381"/>
        <v>2.0046311884758552</v>
      </c>
      <c r="Z851" s="6">
        <f t="shared" si="382"/>
        <v>-4.535924979431627E-2</v>
      </c>
      <c r="AA851" s="5">
        <f t="shared" si="383"/>
        <v>4</v>
      </c>
      <c r="AB851" s="5">
        <f t="shared" si="384"/>
        <v>2022</v>
      </c>
      <c r="AC851" s="5">
        <f t="shared" si="366"/>
        <v>16</v>
      </c>
      <c r="AD851" s="6">
        <f t="shared" si="368"/>
        <v>36.026666666666664</v>
      </c>
      <c r="AF851" s="10">
        <v>112.81</v>
      </c>
      <c r="AG851" s="8">
        <f t="shared" si="385"/>
        <v>9357.6716325973357</v>
      </c>
      <c r="AL851" s="11">
        <f t="shared" si="373"/>
        <v>44665</v>
      </c>
      <c r="AM851" s="10">
        <v>1827.75</v>
      </c>
      <c r="AN851" s="6">
        <v>4.7012999999999998</v>
      </c>
      <c r="AO851" s="8">
        <f t="shared" si="386"/>
        <v>389.76301039361852</v>
      </c>
      <c r="AS851" s="14">
        <f t="shared" si="367"/>
        <v>0.24742815420560735</v>
      </c>
      <c r="AT851" s="10">
        <v>491</v>
      </c>
      <c r="AU851" s="6">
        <v>17.12</v>
      </c>
      <c r="AV851" s="6">
        <f t="shared" si="364"/>
        <v>4.2359699999999982</v>
      </c>
      <c r="AW851" s="6">
        <f t="shared" si="387"/>
        <v>5.4155405999999964</v>
      </c>
      <c r="AX851" s="6">
        <f t="shared" si="365"/>
        <v>1.1795705999999981</v>
      </c>
      <c r="AY851" s="12">
        <f t="shared" si="388"/>
        <v>0.49303535988843572</v>
      </c>
      <c r="BB851" s="13">
        <f t="shared" si="389"/>
        <v>1849.8966419999999</v>
      </c>
    </row>
    <row r="852" spans="1:54" x14ac:dyDescent="0.25">
      <c r="A852" s="1">
        <v>44669</v>
      </c>
      <c r="B852" s="6">
        <v>96.99</v>
      </c>
      <c r="C852" s="6">
        <v>84.99</v>
      </c>
      <c r="D852" s="6">
        <v>85.99</v>
      </c>
      <c r="E852" s="6">
        <f t="shared" si="374"/>
        <v>82.830226472862151</v>
      </c>
      <c r="F852" s="6" t="s">
        <v>43</v>
      </c>
      <c r="G852" s="6">
        <v>110.99</v>
      </c>
      <c r="H852" s="6">
        <v>79.989999999999995</v>
      </c>
      <c r="I852" s="6">
        <v>81</v>
      </c>
      <c r="J852" s="6">
        <v>68.908091446260329</v>
      </c>
      <c r="K852" s="6">
        <f t="shared" si="375"/>
        <v>15.989999999999995</v>
      </c>
      <c r="L852" s="7">
        <f t="shared" si="369"/>
        <v>12.091908553739671</v>
      </c>
      <c r="M852" s="6">
        <f t="shared" si="370"/>
        <v>17</v>
      </c>
      <c r="N852" s="6">
        <f t="shared" si="371"/>
        <v>12</v>
      </c>
      <c r="O852" s="6">
        <f t="shared" si="372"/>
        <v>5</v>
      </c>
      <c r="P852" s="6">
        <f t="shared" si="391"/>
        <v>6</v>
      </c>
      <c r="Q852" s="6">
        <f t="shared" si="376"/>
        <v>2.840226472862156</v>
      </c>
      <c r="R852" s="6" t="str">
        <f t="shared" si="377"/>
        <v/>
      </c>
      <c r="S852" s="6">
        <f t="shared" si="392"/>
        <v>31</v>
      </c>
      <c r="T852" s="6">
        <f t="shared" si="378"/>
        <v>14</v>
      </c>
      <c r="U852" s="4" t="str">
        <f t="shared" si="379"/>
        <v>HIGHER</v>
      </c>
      <c r="W852" s="9"/>
      <c r="X852" s="6">
        <f t="shared" si="380"/>
        <v>82.905368811524141</v>
      </c>
      <c r="Y852" s="6">
        <f t="shared" si="381"/>
        <v>3.0846311884758535</v>
      </c>
      <c r="Z852" s="6" t="str">
        <f t="shared" si="382"/>
        <v/>
      </c>
      <c r="AA852" s="5">
        <f t="shared" si="383"/>
        <v>4</v>
      </c>
      <c r="AB852" s="5">
        <f t="shared" si="384"/>
        <v>2022</v>
      </c>
      <c r="AC852" s="5">
        <f t="shared" si="366"/>
        <v>17</v>
      </c>
      <c r="AD852" s="6">
        <f t="shared" si="368"/>
        <v>36.373333333333335</v>
      </c>
      <c r="AF852" s="10">
        <v>113.61</v>
      </c>
      <c r="AG852" s="8" t="str">
        <f t="shared" si="385"/>
        <v/>
      </c>
      <c r="AL852" s="11">
        <f t="shared" si="373"/>
        <v>44669</v>
      </c>
      <c r="AM852" s="10">
        <v>1827.75</v>
      </c>
      <c r="AN852" s="6">
        <v>4.6527000000000003</v>
      </c>
      <c r="AO852" s="8">
        <f t="shared" si="386"/>
        <v>385.73380946937846</v>
      </c>
      <c r="AS852" s="14">
        <f t="shared" si="367"/>
        <v>0.23781260744985663</v>
      </c>
      <c r="AT852" s="10">
        <v>496</v>
      </c>
      <c r="AU852" s="6">
        <v>17.45</v>
      </c>
      <c r="AV852" s="6">
        <f t="shared" ref="AV852:AV915" si="393">(((C852/100*11.7)+(AT852/2000*47))-(AU852))</f>
        <v>4.1498299999999979</v>
      </c>
      <c r="AW852" s="6">
        <f t="shared" si="387"/>
        <v>5.3268734000000002</v>
      </c>
      <c r="AX852" s="6">
        <f t="shared" ref="AX852:AX915" si="394">AW852-AV852</f>
        <v>1.1770434000000023</v>
      </c>
      <c r="AY852" s="12">
        <f t="shared" si="388"/>
        <v>0.49330176757522542</v>
      </c>
      <c r="BB852" s="13">
        <f t="shared" si="389"/>
        <v>1873.7065379999997</v>
      </c>
    </row>
    <row r="853" spans="1:54" x14ac:dyDescent="0.25">
      <c r="A853" s="1">
        <v>44670</v>
      </c>
      <c r="B853" s="6">
        <v>98.21</v>
      </c>
      <c r="C853" s="6">
        <v>85.21</v>
      </c>
      <c r="D853" s="6">
        <v>86.21</v>
      </c>
      <c r="E853" s="6">
        <f t="shared" si="374"/>
        <v>81.300739320101044</v>
      </c>
      <c r="F853" s="6">
        <v>80.728124821397955</v>
      </c>
      <c r="G853" s="6">
        <v>111.21</v>
      </c>
      <c r="H853" s="6">
        <v>80.209999999999994</v>
      </c>
      <c r="I853" s="6">
        <v>81</v>
      </c>
      <c r="J853" s="6"/>
      <c r="K853" s="6">
        <f t="shared" si="375"/>
        <v>17.209999999999994</v>
      </c>
      <c r="L853" s="7" t="str">
        <f t="shared" si="369"/>
        <v/>
      </c>
      <c r="M853" s="6">
        <f t="shared" si="370"/>
        <v>18</v>
      </c>
      <c r="N853" s="6">
        <f t="shared" si="371"/>
        <v>13</v>
      </c>
      <c r="O853" s="6">
        <f t="shared" si="372"/>
        <v>5</v>
      </c>
      <c r="P853" s="6">
        <f t="shared" si="391"/>
        <v>6</v>
      </c>
      <c r="Q853" s="6">
        <f t="shared" si="376"/>
        <v>1.0907393201010507</v>
      </c>
      <c r="R853" s="6">
        <f t="shared" si="377"/>
        <v>0.51812482139796145</v>
      </c>
      <c r="S853" s="6">
        <f t="shared" si="392"/>
        <v>31</v>
      </c>
      <c r="T853" s="6">
        <f t="shared" si="378"/>
        <v>13</v>
      </c>
      <c r="U853" s="4" t="str">
        <f t="shared" si="379"/>
        <v>HIGHER</v>
      </c>
      <c r="V853" s="8">
        <v>1779.75</v>
      </c>
      <c r="W853" s="9">
        <f t="shared" si="390"/>
        <v>5.4818751786020385</v>
      </c>
      <c r="X853" s="6">
        <f t="shared" si="380"/>
        <v>81.374494130966667</v>
      </c>
      <c r="Y853" s="6">
        <f t="shared" si="381"/>
        <v>4.8355058690333266</v>
      </c>
      <c r="Z853" s="6">
        <f t="shared" si="382"/>
        <v>0.64636930956871197</v>
      </c>
      <c r="AA853" s="5">
        <f t="shared" si="383"/>
        <v>4</v>
      </c>
      <c r="AB853" s="5">
        <f t="shared" si="384"/>
        <v>2022</v>
      </c>
      <c r="AC853" s="5">
        <f t="shared" si="366"/>
        <v>17</v>
      </c>
      <c r="AD853" s="6">
        <f t="shared" si="368"/>
        <v>36.76</v>
      </c>
      <c r="AF853" s="10">
        <v>113.78</v>
      </c>
      <c r="AG853" s="8">
        <f t="shared" si="385"/>
        <v>9185.24604217866</v>
      </c>
      <c r="AL853" s="11">
        <f t="shared" si="373"/>
        <v>44670</v>
      </c>
      <c r="AM853" s="10">
        <v>1794</v>
      </c>
      <c r="AN853" s="6">
        <v>4.6675000000000004</v>
      </c>
      <c r="AO853" s="8">
        <f t="shared" si="386"/>
        <v>379.81545135628699</v>
      </c>
      <c r="AS853" s="14">
        <f t="shared" si="367"/>
        <v>0.23517859187178022</v>
      </c>
      <c r="AT853" s="10">
        <v>494</v>
      </c>
      <c r="AU853" s="6">
        <v>17.47</v>
      </c>
      <c r="AV853" s="6">
        <f t="shared" si="393"/>
        <v>4.1085700000000003</v>
      </c>
      <c r="AW853" s="6">
        <f t="shared" si="387"/>
        <v>5.3997585999999984</v>
      </c>
      <c r="AX853" s="6">
        <f t="shared" si="394"/>
        <v>1.2911885999999981</v>
      </c>
      <c r="AY853" s="12">
        <f t="shared" si="388"/>
        <v>0.49743653236835139</v>
      </c>
      <c r="BB853" s="13">
        <f t="shared" si="389"/>
        <v>1878.5567019999999</v>
      </c>
    </row>
    <row r="854" spans="1:54" x14ac:dyDescent="0.25">
      <c r="A854" s="1">
        <v>44671</v>
      </c>
      <c r="B854" s="6">
        <v>98.81</v>
      </c>
      <c r="C854" s="6">
        <v>85.81</v>
      </c>
      <c r="D854" s="6">
        <v>86.81</v>
      </c>
      <c r="E854" s="6">
        <f t="shared" si="374"/>
        <v>81.78790930209162</v>
      </c>
      <c r="F854" s="6">
        <v>81.612630192386732</v>
      </c>
      <c r="G854" s="6">
        <v>111.81</v>
      </c>
      <c r="H854" s="6">
        <v>80.81</v>
      </c>
      <c r="I854" s="6">
        <v>82</v>
      </c>
      <c r="J854" s="6">
        <v>66.782723464375692</v>
      </c>
      <c r="K854" s="6">
        <f t="shared" si="375"/>
        <v>16.810000000000002</v>
      </c>
      <c r="L854" s="7">
        <f t="shared" si="369"/>
        <v>15.217276535624308</v>
      </c>
      <c r="M854" s="6">
        <f t="shared" si="370"/>
        <v>18</v>
      </c>
      <c r="N854" s="6">
        <f t="shared" si="371"/>
        <v>13</v>
      </c>
      <c r="O854" s="6">
        <f t="shared" si="372"/>
        <v>5</v>
      </c>
      <c r="P854" s="6">
        <f t="shared" si="391"/>
        <v>6</v>
      </c>
      <c r="Q854" s="6">
        <f t="shared" si="376"/>
        <v>0.97790930209161786</v>
      </c>
      <c r="R854" s="6">
        <f t="shared" si="377"/>
        <v>0.80263019238672939</v>
      </c>
      <c r="S854" s="6">
        <f t="shared" si="392"/>
        <v>31</v>
      </c>
      <c r="T854" s="6">
        <f t="shared" si="378"/>
        <v>13</v>
      </c>
      <c r="U854" s="4" t="str">
        <f t="shared" si="379"/>
        <v>HIGHER</v>
      </c>
      <c r="V854" s="8">
        <v>1799.25</v>
      </c>
      <c r="W854" s="9">
        <f t="shared" si="390"/>
        <v>5.1973698076132706</v>
      </c>
      <c r="X854" s="6">
        <f t="shared" si="380"/>
        <v>81.862106066255336</v>
      </c>
      <c r="Y854" s="6">
        <f t="shared" si="381"/>
        <v>4.9478939337446661</v>
      </c>
      <c r="Z854" s="6">
        <f t="shared" si="382"/>
        <v>0.24947587386860448</v>
      </c>
      <c r="AA854" s="5">
        <f t="shared" si="383"/>
        <v>4</v>
      </c>
      <c r="AB854" s="5">
        <f t="shared" si="384"/>
        <v>2022</v>
      </c>
      <c r="AC854" s="5">
        <f t="shared" si="366"/>
        <v>17</v>
      </c>
      <c r="AD854" s="6">
        <f t="shared" si="368"/>
        <v>37.536666666666669</v>
      </c>
      <c r="AF854" s="10">
        <v>113.96</v>
      </c>
      <c r="AG854" s="8">
        <f t="shared" si="385"/>
        <v>9300.5753367243906</v>
      </c>
      <c r="AL854" s="11">
        <f t="shared" si="373"/>
        <v>44671</v>
      </c>
      <c r="AM854" s="10">
        <v>1804.75</v>
      </c>
      <c r="AN854" s="6">
        <v>4.6219000000000001</v>
      </c>
      <c r="AO854" s="8">
        <f t="shared" si="386"/>
        <v>378.35846802762563</v>
      </c>
      <c r="AS854" s="14">
        <f t="shared" si="367"/>
        <v>0.22753348339898705</v>
      </c>
      <c r="AT854" s="10">
        <v>501</v>
      </c>
      <c r="AU854" s="6">
        <v>17.77</v>
      </c>
      <c r="AV854" s="6">
        <f t="shared" si="393"/>
        <v>4.0432699999999997</v>
      </c>
      <c r="AW854" s="6">
        <f t="shared" si="387"/>
        <v>5.3330546000000005</v>
      </c>
      <c r="AX854" s="6">
        <f t="shared" si="394"/>
        <v>1.2897846000000008</v>
      </c>
      <c r="AY854" s="12">
        <f t="shared" si="388"/>
        <v>0.49544168298386876</v>
      </c>
      <c r="BB854" s="13">
        <f t="shared" si="389"/>
        <v>1891.7844219999999</v>
      </c>
    </row>
    <row r="855" spans="1:54" x14ac:dyDescent="0.25">
      <c r="A855" s="1">
        <v>44672</v>
      </c>
      <c r="B855" s="6">
        <v>99.5</v>
      </c>
      <c r="C855" s="6">
        <v>86.5</v>
      </c>
      <c r="D855" s="6">
        <v>87.5</v>
      </c>
      <c r="E855" s="6">
        <f t="shared" si="374"/>
        <v>82.150454404968315</v>
      </c>
      <c r="F855" s="6">
        <v>81.56727094259243</v>
      </c>
      <c r="G855" s="6">
        <v>112.5</v>
      </c>
      <c r="H855" s="6">
        <v>81.5</v>
      </c>
      <c r="I855" s="6">
        <v>81</v>
      </c>
      <c r="J855" s="6">
        <v>66.701046503293</v>
      </c>
      <c r="K855" s="6">
        <f t="shared" si="375"/>
        <v>18.5</v>
      </c>
      <c r="L855" s="7">
        <f t="shared" si="369"/>
        <v>14.298953496707</v>
      </c>
      <c r="M855" s="6">
        <f t="shared" si="370"/>
        <v>18</v>
      </c>
      <c r="N855" s="6">
        <f t="shared" si="371"/>
        <v>13</v>
      </c>
      <c r="O855" s="6">
        <f t="shared" si="372"/>
        <v>5</v>
      </c>
      <c r="P855" s="6">
        <f t="shared" si="391"/>
        <v>6</v>
      </c>
      <c r="Q855" s="6">
        <f t="shared" si="376"/>
        <v>0.65045440496831475</v>
      </c>
      <c r="R855" s="6">
        <f t="shared" si="377"/>
        <v>6.7270942592429606E-2</v>
      </c>
      <c r="S855" s="6">
        <f t="shared" si="392"/>
        <v>31</v>
      </c>
      <c r="T855" s="6">
        <f t="shared" si="378"/>
        <v>13</v>
      </c>
      <c r="U855" s="4" t="str">
        <f t="shared" si="379"/>
        <v>HIGHER</v>
      </c>
      <c r="V855" s="8">
        <v>1798.25</v>
      </c>
      <c r="W855" s="9">
        <f t="shared" si="390"/>
        <v>5.9327290574075704</v>
      </c>
      <c r="X855" s="6">
        <f t="shared" si="380"/>
        <v>82.22498006460971</v>
      </c>
      <c r="Y855" s="6">
        <f t="shared" si="381"/>
        <v>5.27501993539029</v>
      </c>
      <c r="Z855" s="6">
        <f t="shared" si="382"/>
        <v>0.65770912201728038</v>
      </c>
      <c r="AA855" s="5">
        <f t="shared" si="383"/>
        <v>4</v>
      </c>
      <c r="AB855" s="5">
        <f t="shared" si="384"/>
        <v>2022</v>
      </c>
      <c r="AC855" s="5">
        <f t="shared" si="366"/>
        <v>17</v>
      </c>
      <c r="AD855" s="6">
        <f t="shared" si="368"/>
        <v>37.476666666666667</v>
      </c>
      <c r="AF855" s="10">
        <v>114.08</v>
      </c>
      <c r="AG855" s="8">
        <f t="shared" si="385"/>
        <v>9305.1942691309432</v>
      </c>
      <c r="AL855" s="11">
        <f t="shared" si="373"/>
        <v>44672</v>
      </c>
      <c r="AM855" s="10">
        <v>1812.75</v>
      </c>
      <c r="AN855" s="6">
        <v>4.6219999999999999</v>
      </c>
      <c r="AO855" s="8">
        <f t="shared" si="386"/>
        <v>380.0438578586261</v>
      </c>
      <c r="AS855" s="14">
        <f t="shared" si="367"/>
        <v>0.22874015748031495</v>
      </c>
      <c r="AT855" s="10">
        <v>499</v>
      </c>
      <c r="AU855" s="6">
        <v>17.78</v>
      </c>
      <c r="AV855" s="6">
        <f t="shared" si="393"/>
        <v>4.0670000000000002</v>
      </c>
      <c r="AW855" s="6">
        <f t="shared" si="387"/>
        <v>5.3551699999999975</v>
      </c>
      <c r="AX855" s="6">
        <f t="shared" si="394"/>
        <v>1.2881699999999974</v>
      </c>
      <c r="AY855" s="12">
        <f t="shared" si="388"/>
        <v>0.49818127353646008</v>
      </c>
      <c r="BB855" s="13">
        <f t="shared" si="389"/>
        <v>1906.9962999999998</v>
      </c>
    </row>
    <row r="856" spans="1:54" x14ac:dyDescent="0.25">
      <c r="A856" s="1">
        <v>44673</v>
      </c>
      <c r="B856" s="6">
        <v>101.26</v>
      </c>
      <c r="C856" s="6">
        <v>88.26</v>
      </c>
      <c r="D856" s="6">
        <v>89.26</v>
      </c>
      <c r="E856" s="6">
        <f t="shared" si="374"/>
        <v>83.974509453816751</v>
      </c>
      <c r="F856" s="6">
        <v>84.19810743066158</v>
      </c>
      <c r="G856" s="6">
        <v>114.26</v>
      </c>
      <c r="H856" s="6">
        <v>83.26</v>
      </c>
      <c r="I856" s="6">
        <v>81.5</v>
      </c>
      <c r="J856" s="6">
        <v>66.61713554105576</v>
      </c>
      <c r="K856" s="6">
        <f t="shared" si="375"/>
        <v>19.760000000000005</v>
      </c>
      <c r="L856" s="7">
        <f t="shared" si="369"/>
        <v>14.88286445894424</v>
      </c>
      <c r="M856" s="6">
        <f t="shared" si="370"/>
        <v>18</v>
      </c>
      <c r="N856" s="6">
        <f t="shared" si="371"/>
        <v>13</v>
      </c>
      <c r="O856" s="6">
        <f t="shared" si="372"/>
        <v>5</v>
      </c>
      <c r="P856" s="6">
        <f t="shared" si="391"/>
        <v>6</v>
      </c>
      <c r="Q856" s="6">
        <f t="shared" si="376"/>
        <v>0.71450945381674558</v>
      </c>
      <c r="R856" s="6">
        <f t="shared" si="377"/>
        <v>0.93810743066157443</v>
      </c>
      <c r="S856" s="6">
        <f t="shared" si="392"/>
        <v>31</v>
      </c>
      <c r="T856" s="6">
        <f t="shared" si="378"/>
        <v>13</v>
      </c>
      <c r="U856" s="4" t="str">
        <f t="shared" si="379"/>
        <v>HIGHER</v>
      </c>
      <c r="V856" s="8">
        <v>1856.25</v>
      </c>
      <c r="W856" s="9">
        <f t="shared" si="390"/>
        <v>5.0618925693384256</v>
      </c>
      <c r="X856" s="6">
        <f t="shared" si="380"/>
        <v>84.050689868830119</v>
      </c>
      <c r="Y856" s="6">
        <f t="shared" si="381"/>
        <v>5.2093101311698859</v>
      </c>
      <c r="Z856" s="6">
        <f t="shared" si="382"/>
        <v>-0.14741756183146038</v>
      </c>
      <c r="AA856" s="5">
        <f t="shared" si="383"/>
        <v>4</v>
      </c>
      <c r="AB856" s="5">
        <f t="shared" si="384"/>
        <v>2022</v>
      </c>
      <c r="AC856" s="5">
        <f t="shared" ref="AC856:AC919" si="395">WEEKNUM(A856)</f>
        <v>17</v>
      </c>
      <c r="AD856" s="6">
        <f t="shared" si="368"/>
        <v>38.236666666666672</v>
      </c>
      <c r="AF856" s="10">
        <v>114.12</v>
      </c>
      <c r="AG856" s="8">
        <f t="shared" si="385"/>
        <v>9608.6880199871011</v>
      </c>
      <c r="AL856" s="11">
        <f t="shared" si="373"/>
        <v>44673</v>
      </c>
      <c r="AM856" s="10">
        <v>1853</v>
      </c>
      <c r="AN856" s="6">
        <v>4.7937000000000003</v>
      </c>
      <c r="AO856" s="8">
        <f t="shared" si="386"/>
        <v>402.91379202421098</v>
      </c>
      <c r="AS856" s="14">
        <f t="shared" si="367"/>
        <v>0.24959450171821304</v>
      </c>
      <c r="AT856" s="10">
        <v>489</v>
      </c>
      <c r="AU856" s="6">
        <v>17.46</v>
      </c>
      <c r="AV856" s="6">
        <f t="shared" si="393"/>
        <v>4.35792</v>
      </c>
      <c r="AW856" s="6">
        <f t="shared" si="387"/>
        <v>5.641971599999998</v>
      </c>
      <c r="AX856" s="6">
        <f t="shared" si="394"/>
        <v>1.284051599999998</v>
      </c>
      <c r="AY856" s="12">
        <f t="shared" si="388"/>
        <v>0.50762503149245974</v>
      </c>
      <c r="BB856" s="13">
        <f t="shared" si="389"/>
        <v>1945.7976120000001</v>
      </c>
    </row>
    <row r="857" spans="1:54" x14ac:dyDescent="0.25">
      <c r="A857" s="1">
        <v>44676</v>
      </c>
      <c r="B857" s="6">
        <v>100.74</v>
      </c>
      <c r="C857" s="6">
        <v>88.74</v>
      </c>
      <c r="D857" s="6">
        <v>89.74</v>
      </c>
      <c r="E857" s="6">
        <f t="shared" si="374"/>
        <v>82.422363232125846</v>
      </c>
      <c r="F857" s="6">
        <v>82.497135563375508</v>
      </c>
      <c r="G857" s="6">
        <v>113.74</v>
      </c>
      <c r="H857" s="6">
        <v>82.74</v>
      </c>
      <c r="I857" s="6">
        <v>81.5</v>
      </c>
      <c r="J857" s="6">
        <v>64.804879958693093</v>
      </c>
      <c r="K857" s="6">
        <f t="shared" si="375"/>
        <v>19.239999999999995</v>
      </c>
      <c r="L857" s="7">
        <f t="shared" si="369"/>
        <v>16.695120041306907</v>
      </c>
      <c r="M857" s="6">
        <f t="shared" si="370"/>
        <v>18</v>
      </c>
      <c r="N857" s="6">
        <f t="shared" si="371"/>
        <v>12</v>
      </c>
      <c r="O857" s="6">
        <f t="shared" si="372"/>
        <v>6</v>
      </c>
      <c r="P857" s="6">
        <f t="shared" si="391"/>
        <v>7</v>
      </c>
      <c r="Q857" s="6">
        <f t="shared" si="376"/>
        <v>-0.31763676787414852</v>
      </c>
      <c r="R857" s="6">
        <f t="shared" si="377"/>
        <v>-0.24286443662448676</v>
      </c>
      <c r="S857" s="6">
        <f t="shared" si="392"/>
        <v>31</v>
      </c>
      <c r="T857" s="6">
        <f t="shared" si="378"/>
        <v>13</v>
      </c>
      <c r="U857" s="4" t="str">
        <f t="shared" si="379"/>
        <v>HIGHER</v>
      </c>
      <c r="V857" s="8">
        <v>1818.75</v>
      </c>
      <c r="W857" s="9">
        <f t="shared" si="390"/>
        <v>7.2428644366244868</v>
      </c>
      <c r="X857" s="6">
        <f t="shared" si="380"/>
        <v>82.49713556337548</v>
      </c>
      <c r="Y857" s="6">
        <f t="shared" si="381"/>
        <v>7.2428644366245152</v>
      </c>
      <c r="Z857" s="6">
        <f t="shared" si="382"/>
        <v>-2.8421709430404007E-14</v>
      </c>
      <c r="AA857" s="5">
        <f t="shared" si="383"/>
        <v>4</v>
      </c>
      <c r="AB857" s="5">
        <f t="shared" si="384"/>
        <v>2022</v>
      </c>
      <c r="AC857" s="5">
        <f t="shared" si="395"/>
        <v>18</v>
      </c>
      <c r="AD857" s="6">
        <f t="shared" si="368"/>
        <v>38.326666666666668</v>
      </c>
      <c r="AF857" s="10">
        <v>114.68</v>
      </c>
      <c r="AG857" s="8">
        <f t="shared" si="385"/>
        <v>9460.7715064079021</v>
      </c>
      <c r="AL857" s="11">
        <f t="shared" si="373"/>
        <v>44676</v>
      </c>
      <c r="AM857" s="10">
        <v>1818.75</v>
      </c>
      <c r="AN857" s="6">
        <v>4.8765999999999998</v>
      </c>
      <c r="AO857" s="8">
        <f t="shared" si="386"/>
        <v>402.30553128835692</v>
      </c>
      <c r="AS857" s="14">
        <f t="shared" si="367"/>
        <v>0.25199423298731255</v>
      </c>
      <c r="AT857" s="10">
        <v>482</v>
      </c>
      <c r="AU857" s="6">
        <v>17.34</v>
      </c>
      <c r="AV857" s="6">
        <f t="shared" si="393"/>
        <v>4.3695799999999991</v>
      </c>
      <c r="AW857" s="6">
        <f t="shared" si="387"/>
        <v>5.5378483999999979</v>
      </c>
      <c r="AX857" s="6">
        <f t="shared" si="394"/>
        <v>1.1682683999999988</v>
      </c>
      <c r="AY857" s="12">
        <f t="shared" si="388"/>
        <v>0.50994177448928291</v>
      </c>
      <c r="BB857" s="13">
        <f t="shared" si="389"/>
        <v>1956.3797879999997</v>
      </c>
    </row>
    <row r="858" spans="1:54" x14ac:dyDescent="0.25">
      <c r="A858" s="1">
        <v>44677</v>
      </c>
      <c r="B858" s="6">
        <v>104.29</v>
      </c>
      <c r="C858" s="6">
        <v>91.29</v>
      </c>
      <c r="D858" s="6">
        <v>92.29</v>
      </c>
      <c r="E858" s="6">
        <f t="shared" si="374"/>
        <v>85.15278103816604</v>
      </c>
      <c r="F858" s="6">
        <v>84.731078615744565</v>
      </c>
      <c r="G858" s="6">
        <v>116.29</v>
      </c>
      <c r="H858" s="6">
        <v>85.29</v>
      </c>
      <c r="I858" s="6">
        <v>83.5</v>
      </c>
      <c r="J858" s="6">
        <v>66.796405290279182</v>
      </c>
      <c r="K858" s="6">
        <f t="shared" si="375"/>
        <v>20.790000000000006</v>
      </c>
      <c r="L858" s="7">
        <f t="shared" si="369"/>
        <v>16.703594709720818</v>
      </c>
      <c r="M858" s="6">
        <f t="shared" si="370"/>
        <v>19</v>
      </c>
      <c r="N858" s="6">
        <f t="shared" si="371"/>
        <v>13</v>
      </c>
      <c r="O858" s="6">
        <f t="shared" si="372"/>
        <v>6</v>
      </c>
      <c r="P858" s="6">
        <f t="shared" si="391"/>
        <v>7</v>
      </c>
      <c r="Q858" s="6">
        <f t="shared" si="376"/>
        <v>-0.13721896183396609</v>
      </c>
      <c r="R858" s="6">
        <f t="shared" si="377"/>
        <v>-0.55892138425544147</v>
      </c>
      <c r="S858" s="6">
        <f t="shared" si="392"/>
        <v>31</v>
      </c>
      <c r="T858" s="6">
        <f t="shared" si="378"/>
        <v>12</v>
      </c>
      <c r="U858" s="4" t="str">
        <f t="shared" si="379"/>
        <v>HIGHER</v>
      </c>
      <c r="V858" s="8">
        <v>1868</v>
      </c>
      <c r="W858" s="9">
        <f t="shared" si="390"/>
        <v>7.5589213842554415</v>
      </c>
      <c r="X858" s="6">
        <f t="shared" si="380"/>
        <v>85.230030363481802</v>
      </c>
      <c r="Y858" s="6">
        <f t="shared" si="381"/>
        <v>7.0599696365182041</v>
      </c>
      <c r="Z858" s="6">
        <f t="shared" si="382"/>
        <v>0.49895174773723738</v>
      </c>
      <c r="AA858" s="5">
        <f t="shared" si="383"/>
        <v>4</v>
      </c>
      <c r="AB858" s="5">
        <f t="shared" si="384"/>
        <v>2022</v>
      </c>
      <c r="AC858" s="5">
        <f t="shared" si="395"/>
        <v>18</v>
      </c>
      <c r="AD858" s="6">
        <f t="shared" si="368"/>
        <v>38.336666666666666</v>
      </c>
      <c r="AF858" s="10">
        <v>114.84</v>
      </c>
      <c r="AG858" s="8">
        <f t="shared" si="385"/>
        <v>9730.5170682321059</v>
      </c>
      <c r="AL858" s="11">
        <f t="shared" si="373"/>
        <v>44677</v>
      </c>
      <c r="AM858" s="10">
        <v>1879</v>
      </c>
      <c r="AN858" s="6">
        <v>4.9988999999999999</v>
      </c>
      <c r="AO858" s="8">
        <f t="shared" si="386"/>
        <v>426.05639878400928</v>
      </c>
      <c r="AS858" s="14">
        <f t="shared" si="367"/>
        <v>0.25898731988472601</v>
      </c>
      <c r="AT858" s="10">
        <v>475</v>
      </c>
      <c r="AU858" s="6">
        <v>17.350000000000001</v>
      </c>
      <c r="AV858" s="6">
        <f t="shared" si="393"/>
        <v>4.4934299999999965</v>
      </c>
      <c r="AW858" s="6">
        <f t="shared" si="387"/>
        <v>5.7703914000000012</v>
      </c>
      <c r="AX858" s="6">
        <f t="shared" si="394"/>
        <v>1.2769614000000047</v>
      </c>
      <c r="AY858" s="12">
        <f t="shared" si="388"/>
        <v>0.52224385529627726</v>
      </c>
      <c r="BB858" s="13">
        <f t="shared" si="389"/>
        <v>2012.5975980000001</v>
      </c>
    </row>
    <row r="859" spans="1:54" x14ac:dyDescent="0.25">
      <c r="A859" s="1">
        <v>44678</v>
      </c>
      <c r="B859" s="6">
        <v>106.8</v>
      </c>
      <c r="C859" s="6">
        <v>93.8</v>
      </c>
      <c r="D859" s="6">
        <v>94.8</v>
      </c>
      <c r="E859" s="6">
        <f t="shared" si="374"/>
        <v>85.945848450708823</v>
      </c>
      <c r="F859" s="6">
        <v>85.524865487144737</v>
      </c>
      <c r="G859" s="6">
        <v>118.8</v>
      </c>
      <c r="H859" s="6">
        <v>87.8</v>
      </c>
      <c r="I859" s="6">
        <v>87.5</v>
      </c>
      <c r="J859" s="6">
        <v>72.86831294398003</v>
      </c>
      <c r="K859" s="6">
        <f t="shared" si="375"/>
        <v>19.299999999999997</v>
      </c>
      <c r="L859" s="7">
        <f t="shared" si="369"/>
        <v>14.63168705601997</v>
      </c>
      <c r="M859" s="6">
        <f t="shared" si="370"/>
        <v>19</v>
      </c>
      <c r="N859" s="6">
        <f t="shared" si="371"/>
        <v>13</v>
      </c>
      <c r="O859" s="6">
        <f t="shared" si="372"/>
        <v>6</v>
      </c>
      <c r="P859" s="6">
        <f t="shared" si="391"/>
        <v>7</v>
      </c>
      <c r="Q859" s="6">
        <f t="shared" si="376"/>
        <v>-1.8541515492911742</v>
      </c>
      <c r="R859" s="6">
        <f t="shared" si="377"/>
        <v>-2.27513451285526</v>
      </c>
      <c r="S859" s="6">
        <f t="shared" si="392"/>
        <v>31</v>
      </c>
      <c r="T859" s="6">
        <f t="shared" si="378"/>
        <v>12</v>
      </c>
      <c r="U859" s="4" t="str">
        <f t="shared" si="379"/>
        <v>HIGHER</v>
      </c>
      <c r="V859" s="8">
        <v>1885.5</v>
      </c>
      <c r="W859" s="9">
        <f t="shared" si="390"/>
        <v>9.27513451285526</v>
      </c>
      <c r="X859" s="6">
        <f t="shared" si="380"/>
        <v>86.023817234881989</v>
      </c>
      <c r="Y859" s="6">
        <f t="shared" si="381"/>
        <v>8.7761827651180084</v>
      </c>
      <c r="Z859" s="6">
        <f t="shared" si="382"/>
        <v>0.49895174773725159</v>
      </c>
      <c r="AA859" s="5">
        <f t="shared" si="383"/>
        <v>4</v>
      </c>
      <c r="AB859" s="5">
        <f t="shared" si="384"/>
        <v>2022</v>
      </c>
      <c r="AC859" s="5">
        <f t="shared" si="395"/>
        <v>18</v>
      </c>
      <c r="AD859" s="6">
        <f t="shared" si="368"/>
        <v>37.723333333333329</v>
      </c>
      <c r="AF859" s="10">
        <v>115.03</v>
      </c>
      <c r="AG859" s="8">
        <f t="shared" si="385"/>
        <v>9837.9252769862596</v>
      </c>
      <c r="AL859" s="11">
        <f t="shared" si="373"/>
        <v>44678</v>
      </c>
      <c r="AM859" s="10">
        <v>1896.5</v>
      </c>
      <c r="AN859" s="6">
        <v>4.9650999999999996</v>
      </c>
      <c r="AO859" s="8">
        <f t="shared" si="386"/>
        <v>427.11685495291255</v>
      </c>
      <c r="AS859" s="14">
        <f t="shared" si="367"/>
        <v>0.25722911963882616</v>
      </c>
      <c r="AT859" s="10">
        <v>481</v>
      </c>
      <c r="AU859" s="6">
        <v>17.72</v>
      </c>
      <c r="AV859" s="6">
        <f t="shared" si="393"/>
        <v>4.5580999999999996</v>
      </c>
      <c r="AW859" s="6">
        <f t="shared" si="387"/>
        <v>5.829188000000002</v>
      </c>
      <c r="AX859" s="6">
        <f t="shared" si="394"/>
        <v>1.2710880000000024</v>
      </c>
      <c r="AY859" s="12">
        <f t="shared" si="388"/>
        <v>0.52504506472933854</v>
      </c>
      <c r="BB859" s="13">
        <f t="shared" si="389"/>
        <v>2067.9335599999999</v>
      </c>
    </row>
    <row r="860" spans="1:54" x14ac:dyDescent="0.25">
      <c r="A860" s="1">
        <v>44679</v>
      </c>
      <c r="B860" s="6">
        <v>109.6</v>
      </c>
      <c r="C860" s="6">
        <v>96.6</v>
      </c>
      <c r="D860" s="6">
        <v>97.6</v>
      </c>
      <c r="E860" s="6">
        <f t="shared" si="374"/>
        <v>86.693597725392038</v>
      </c>
      <c r="F860" s="6">
        <v>86.37535142078778</v>
      </c>
      <c r="G860" s="6">
        <v>121.6</v>
      </c>
      <c r="H860" s="6">
        <v>90.6</v>
      </c>
      <c r="I860" s="6">
        <v>87.5</v>
      </c>
      <c r="J860" s="6">
        <v>71.888168825363309</v>
      </c>
      <c r="K860" s="6">
        <f t="shared" si="375"/>
        <v>22.099999999999994</v>
      </c>
      <c r="L860" s="7">
        <f t="shared" si="369"/>
        <v>15.611831174636691</v>
      </c>
      <c r="M860" s="6">
        <f t="shared" si="370"/>
        <v>19</v>
      </c>
      <c r="N860" s="6">
        <f t="shared" si="371"/>
        <v>13</v>
      </c>
      <c r="O860" s="6">
        <f t="shared" si="372"/>
        <v>6</v>
      </c>
      <c r="P860" s="6">
        <f t="shared" si="391"/>
        <v>7</v>
      </c>
      <c r="Q860" s="6">
        <f t="shared" si="376"/>
        <v>-3.9064022746079559</v>
      </c>
      <c r="R860" s="6">
        <f t="shared" si="377"/>
        <v>-4.2246485792122144</v>
      </c>
      <c r="S860" s="6">
        <f t="shared" si="392"/>
        <v>31</v>
      </c>
      <c r="T860" s="6">
        <f t="shared" si="378"/>
        <v>12</v>
      </c>
      <c r="U860" s="4" t="str">
        <f t="shared" si="379"/>
        <v>HIGHER</v>
      </c>
      <c r="V860" s="8">
        <v>1904.25</v>
      </c>
      <c r="W860" s="9">
        <f t="shared" si="390"/>
        <v>11.224648579212214</v>
      </c>
      <c r="X860" s="6">
        <f t="shared" si="380"/>
        <v>86.772244856487859</v>
      </c>
      <c r="Y860" s="6">
        <f t="shared" si="381"/>
        <v>10.827755143512135</v>
      </c>
      <c r="Z860" s="6">
        <f t="shared" si="382"/>
        <v>0.39689343570007907</v>
      </c>
      <c r="AA860" s="5">
        <f t="shared" si="383"/>
        <v>4</v>
      </c>
      <c r="AB860" s="5">
        <f t="shared" si="384"/>
        <v>2022</v>
      </c>
      <c r="AC860" s="5">
        <f t="shared" si="395"/>
        <v>18</v>
      </c>
      <c r="AD860" s="6">
        <f t="shared" si="368"/>
        <v>38.6</v>
      </c>
      <c r="AF860" s="10">
        <v>115.18</v>
      </c>
      <c r="AG860" s="8">
        <f t="shared" si="385"/>
        <v>9948.7129766463386</v>
      </c>
      <c r="AL860" s="11">
        <f t="shared" si="373"/>
        <v>44679</v>
      </c>
      <c r="AM860" s="10">
        <v>1913</v>
      </c>
      <c r="AN860" s="6">
        <v>4.9424999999999999</v>
      </c>
      <c r="AO860" s="8">
        <f t="shared" si="386"/>
        <v>428.87182020319131</v>
      </c>
      <c r="AS860" s="14">
        <f t="shared" si="367"/>
        <v>0.27552511415525122</v>
      </c>
      <c r="AT860" s="10">
        <v>470</v>
      </c>
      <c r="AU860" s="6">
        <v>17.52</v>
      </c>
      <c r="AV860" s="6">
        <f t="shared" si="393"/>
        <v>4.8272000000000013</v>
      </c>
      <c r="AW860" s="6">
        <f t="shared" si="387"/>
        <v>6.0917360000000009</v>
      </c>
      <c r="AX860" s="6">
        <f t="shared" si="394"/>
        <v>1.2645359999999997</v>
      </c>
      <c r="AY860" s="12">
        <f t="shared" si="388"/>
        <v>0.53725040011395908</v>
      </c>
      <c r="BB860" s="13">
        <f t="shared" si="389"/>
        <v>2129.6629199999998</v>
      </c>
    </row>
    <row r="861" spans="1:54" x14ac:dyDescent="0.25">
      <c r="A861" s="1">
        <v>44680</v>
      </c>
      <c r="B861" s="6">
        <v>108.17</v>
      </c>
      <c r="C861" s="6">
        <v>95.17</v>
      </c>
      <c r="D861" s="6">
        <v>96.17</v>
      </c>
      <c r="E861" s="6">
        <f t="shared" si="374"/>
        <v>85.957177985173729</v>
      </c>
      <c r="F861" s="6">
        <v>85.62692379918191</v>
      </c>
      <c r="G861" s="6">
        <v>120.17</v>
      </c>
      <c r="H861" s="6">
        <v>89.17</v>
      </c>
      <c r="I861" s="6">
        <v>87.5</v>
      </c>
      <c r="J861" s="6">
        <v>74.052727433012791</v>
      </c>
      <c r="K861" s="6">
        <f t="shared" si="375"/>
        <v>20.67</v>
      </c>
      <c r="L861" s="7">
        <f t="shared" si="369"/>
        <v>13.447272566987209</v>
      </c>
      <c r="M861" s="6">
        <f t="shared" si="370"/>
        <v>19</v>
      </c>
      <c r="N861" s="6">
        <f t="shared" si="371"/>
        <v>13</v>
      </c>
      <c r="O861" s="6">
        <f t="shared" si="372"/>
        <v>6</v>
      </c>
      <c r="P861" s="6">
        <f t="shared" si="391"/>
        <v>7</v>
      </c>
      <c r="Q861" s="6">
        <f t="shared" si="376"/>
        <v>-3.2128220148262727</v>
      </c>
      <c r="R861" s="6">
        <f t="shared" si="377"/>
        <v>-3.543076200818092</v>
      </c>
      <c r="S861" s="6">
        <f t="shared" si="392"/>
        <v>31</v>
      </c>
      <c r="T861" s="6">
        <f t="shared" si="378"/>
        <v>12</v>
      </c>
      <c r="U861" s="4" t="str">
        <f t="shared" si="379"/>
        <v>HIGHER</v>
      </c>
      <c r="V861" s="8">
        <v>1887.75</v>
      </c>
      <c r="W861" s="9">
        <f t="shared" si="390"/>
        <v>10.543076200818092</v>
      </c>
      <c r="X861" s="6">
        <f t="shared" si="380"/>
        <v>86.035157047330557</v>
      </c>
      <c r="Y861" s="6">
        <f t="shared" si="381"/>
        <v>10.134842952669445</v>
      </c>
      <c r="Z861" s="6">
        <f t="shared" si="382"/>
        <v>0.40823324814864748</v>
      </c>
      <c r="AA861" s="5">
        <f t="shared" si="383"/>
        <v>4</v>
      </c>
      <c r="AB861" s="5">
        <f t="shared" si="384"/>
        <v>2022</v>
      </c>
      <c r="AC861" s="5">
        <f t="shared" si="395"/>
        <v>18</v>
      </c>
      <c r="AD861" s="6">
        <f t="shared" si="368"/>
        <v>38.633333333333333</v>
      </c>
      <c r="AF861" s="10">
        <v>115.31</v>
      </c>
      <c r="AG861" s="8">
        <f t="shared" si="385"/>
        <v>9873.6405832836663</v>
      </c>
      <c r="AL861" s="11">
        <f t="shared" si="373"/>
        <v>44680</v>
      </c>
      <c r="AM861" s="10">
        <v>1896.75</v>
      </c>
      <c r="AN861" s="6">
        <v>4.9721000000000002</v>
      </c>
      <c r="AO861" s="8">
        <f t="shared" si="386"/>
        <v>427.77540435503238</v>
      </c>
      <c r="AS861" s="14">
        <f t="shared" si="367"/>
        <v>0.26659383913291484</v>
      </c>
      <c r="AT861" s="10">
        <v>471</v>
      </c>
      <c r="AU861" s="6">
        <v>17.53</v>
      </c>
      <c r="AV861" s="6">
        <f t="shared" si="393"/>
        <v>4.6733899999999977</v>
      </c>
      <c r="AW861" s="6">
        <f t="shared" si="387"/>
        <v>5.9412722000000002</v>
      </c>
      <c r="AX861" s="6">
        <f t="shared" si="394"/>
        <v>1.2678822000000025</v>
      </c>
      <c r="AY861" s="12">
        <f t="shared" si="388"/>
        <v>0.5334548116937885</v>
      </c>
      <c r="BB861" s="13">
        <f t="shared" si="389"/>
        <v>2098.1368539999999</v>
      </c>
    </row>
    <row r="862" spans="1:54" x14ac:dyDescent="0.25">
      <c r="A862" s="1">
        <v>44683</v>
      </c>
      <c r="B862" s="6">
        <v>102.09</v>
      </c>
      <c r="C862" s="6">
        <v>86.09</v>
      </c>
      <c r="D862" s="6">
        <v>87.09</v>
      </c>
      <c r="E862" s="6">
        <f t="shared" si="374"/>
        <v>85.957177985173729</v>
      </c>
      <c r="F862" s="6" t="s">
        <v>43</v>
      </c>
      <c r="G862" s="6">
        <v>111.09</v>
      </c>
      <c r="H862" s="6">
        <v>80.09</v>
      </c>
      <c r="I862" s="6">
        <v>87.5</v>
      </c>
      <c r="J862" s="6"/>
      <c r="K862" s="6">
        <f t="shared" si="375"/>
        <v>14.590000000000003</v>
      </c>
      <c r="L862" s="7" t="str">
        <f t="shared" si="369"/>
        <v/>
      </c>
      <c r="M862" s="6">
        <f t="shared" si="370"/>
        <v>22</v>
      </c>
      <c r="N862" s="6">
        <f t="shared" si="371"/>
        <v>16</v>
      </c>
      <c r="O862" s="6">
        <f t="shared" si="372"/>
        <v>6</v>
      </c>
      <c r="P862" s="6">
        <f t="shared" si="391"/>
        <v>7</v>
      </c>
      <c r="Q862" s="6">
        <f t="shared" si="376"/>
        <v>5.8671779851737256</v>
      </c>
      <c r="R862" s="6" t="str">
        <f t="shared" si="377"/>
        <v/>
      </c>
      <c r="S862" s="6">
        <f t="shared" si="392"/>
        <v>31</v>
      </c>
      <c r="T862" s="6">
        <f t="shared" si="378"/>
        <v>9</v>
      </c>
      <c r="U862" s="4" t="str">
        <f t="shared" si="379"/>
        <v>HIGHER</v>
      </c>
      <c r="W862" s="9"/>
      <c r="X862" s="6">
        <f t="shared" si="380"/>
        <v>86.035157047330557</v>
      </c>
      <c r="Y862" s="6">
        <f t="shared" si="381"/>
        <v>1.0548429526694463</v>
      </c>
      <c r="Z862" s="6" t="str">
        <f t="shared" si="382"/>
        <v/>
      </c>
      <c r="AA862" s="5">
        <f t="shared" si="383"/>
        <v>5</v>
      </c>
      <c r="AB862" s="5">
        <f t="shared" si="384"/>
        <v>2022</v>
      </c>
      <c r="AC862" s="5">
        <f t="shared" si="395"/>
        <v>19</v>
      </c>
      <c r="AD862" s="6">
        <f t="shared" si="368"/>
        <v>38.823333333333331</v>
      </c>
      <c r="AF862" s="10">
        <v>115.73</v>
      </c>
      <c r="AG862" s="8" t="str">
        <f t="shared" si="385"/>
        <v/>
      </c>
      <c r="AL862" s="11">
        <f t="shared" si="373"/>
        <v>44683</v>
      </c>
      <c r="AM862" s="10">
        <v>1896.75</v>
      </c>
      <c r="AN862" s="6">
        <v>5.0848000000000004</v>
      </c>
      <c r="AO862" s="8">
        <f t="shared" si="386"/>
        <v>437.47156655426647</v>
      </c>
      <c r="AS862" s="14">
        <f t="shared" si="367"/>
        <v>0.23704319526627238</v>
      </c>
      <c r="AT862" s="10">
        <v>461</v>
      </c>
      <c r="AU862" s="6">
        <v>16.899999999999999</v>
      </c>
      <c r="AV862" s="6">
        <f t="shared" si="393"/>
        <v>4.0060300000000026</v>
      </c>
      <c r="AW862" s="6">
        <f t="shared" si="387"/>
        <v>5.6391394000000048</v>
      </c>
      <c r="AX862" s="6">
        <f t="shared" si="394"/>
        <v>1.6331094000000022</v>
      </c>
      <c r="AY862" s="12">
        <f t="shared" si="388"/>
        <v>0.52438819336000519</v>
      </c>
      <c r="BB862" s="13">
        <f t="shared" si="389"/>
        <v>1897.9573579999999</v>
      </c>
    </row>
    <row r="863" spans="1:54" x14ac:dyDescent="0.25">
      <c r="A863" s="1">
        <v>44684</v>
      </c>
      <c r="B863" s="6">
        <v>102.28</v>
      </c>
      <c r="C863" s="6">
        <v>86.28</v>
      </c>
      <c r="D863" s="6">
        <v>87.28</v>
      </c>
      <c r="E863" s="6">
        <f t="shared" si="374"/>
        <v>81.538659543863886</v>
      </c>
      <c r="F863" s="6">
        <v>80.954921070369437</v>
      </c>
      <c r="G863" s="6">
        <v>111.28</v>
      </c>
      <c r="H863" s="6">
        <v>80.28</v>
      </c>
      <c r="I863" s="6">
        <v>87.5</v>
      </c>
      <c r="J863" s="6"/>
      <c r="K863" s="6">
        <f t="shared" si="375"/>
        <v>14.780000000000001</v>
      </c>
      <c r="L863" s="7" t="str">
        <f t="shared" si="369"/>
        <v/>
      </c>
      <c r="M863" s="6">
        <f t="shared" si="370"/>
        <v>22</v>
      </c>
      <c r="N863" s="6">
        <f t="shared" si="371"/>
        <v>16</v>
      </c>
      <c r="O863" s="6">
        <f t="shared" si="372"/>
        <v>6</v>
      </c>
      <c r="P863" s="6">
        <f t="shared" si="391"/>
        <v>7</v>
      </c>
      <c r="Q863" s="6">
        <f t="shared" si="376"/>
        <v>1.2586595438638852</v>
      </c>
      <c r="R863" s="6">
        <f t="shared" si="377"/>
        <v>0.67492107036943594</v>
      </c>
      <c r="S863" s="6">
        <f t="shared" si="392"/>
        <v>31</v>
      </c>
      <c r="T863" s="6">
        <f t="shared" si="378"/>
        <v>9</v>
      </c>
      <c r="U863" s="4" t="str">
        <f t="shared" si="379"/>
        <v>HIGHER</v>
      </c>
      <c r="V863" s="8">
        <v>1784.75</v>
      </c>
      <c r="W863" s="9">
        <f t="shared" si="390"/>
        <v>6.3250789296305641</v>
      </c>
      <c r="X863" s="6">
        <f t="shared" si="380"/>
        <v>81.612630192386717</v>
      </c>
      <c r="Y863" s="6">
        <f t="shared" si="381"/>
        <v>5.6673698076132837</v>
      </c>
      <c r="Z863" s="6">
        <f t="shared" si="382"/>
        <v>0.65770912201728038</v>
      </c>
      <c r="AA863" s="5">
        <f t="shared" si="383"/>
        <v>5</v>
      </c>
      <c r="AB863" s="5">
        <f t="shared" si="384"/>
        <v>2022</v>
      </c>
      <c r="AC863" s="5">
        <f t="shared" si="395"/>
        <v>19</v>
      </c>
      <c r="AD863" s="6">
        <f t="shared" si="368"/>
        <v>38.93</v>
      </c>
      <c r="AF863" s="10">
        <v>115.87</v>
      </c>
      <c r="AG863" s="8">
        <f t="shared" si="385"/>
        <v>9380.2467044237073</v>
      </c>
      <c r="AL863" s="11">
        <f t="shared" si="373"/>
        <v>44684</v>
      </c>
      <c r="AM863" s="10">
        <v>1799.25</v>
      </c>
      <c r="AN863" s="6">
        <v>4.9584000000000001</v>
      </c>
      <c r="AO863" s="8">
        <f t="shared" si="386"/>
        <v>404.6680655459304</v>
      </c>
      <c r="AS863" s="14">
        <f t="shared" si="367"/>
        <v>0.23153973902728342</v>
      </c>
      <c r="AT863" s="10">
        <v>454</v>
      </c>
      <c r="AU863" s="6">
        <v>16.86</v>
      </c>
      <c r="AV863" s="6">
        <f t="shared" si="393"/>
        <v>3.9037599999999983</v>
      </c>
      <c r="AW863" s="6">
        <f t="shared" si="387"/>
        <v>5.5364247999999989</v>
      </c>
      <c r="AX863" s="6">
        <f t="shared" si="394"/>
        <v>1.6326648000000006</v>
      </c>
      <c r="AY863" s="12">
        <f t="shared" si="388"/>
        <v>0.52866614595666328</v>
      </c>
      <c r="BB863" s="13">
        <f t="shared" si="389"/>
        <v>1902.1461359999998</v>
      </c>
    </row>
    <row r="864" spans="1:54" x14ac:dyDescent="0.25">
      <c r="A864" s="1">
        <v>44685</v>
      </c>
      <c r="B864" s="6">
        <v>105.43</v>
      </c>
      <c r="C864" s="6">
        <v>88.43</v>
      </c>
      <c r="D864" s="6">
        <v>89.43</v>
      </c>
      <c r="E864" s="6">
        <f t="shared" si="374"/>
        <v>83.770577833448598</v>
      </c>
      <c r="F864" s="6">
        <v>83.154844685392789</v>
      </c>
      <c r="G864" s="6">
        <v>113.43</v>
      </c>
      <c r="H864" s="6">
        <v>82.43</v>
      </c>
      <c r="I864" s="6">
        <v>87.5</v>
      </c>
      <c r="J864" s="6"/>
      <c r="K864" s="6">
        <f t="shared" si="375"/>
        <v>17.930000000000007</v>
      </c>
      <c r="L864" s="7" t="str">
        <f t="shared" si="369"/>
        <v/>
      </c>
      <c r="M864" s="6">
        <f t="shared" si="370"/>
        <v>23</v>
      </c>
      <c r="N864" s="6">
        <f t="shared" si="371"/>
        <v>17</v>
      </c>
      <c r="O864" s="6">
        <f t="shared" si="372"/>
        <v>6</v>
      </c>
      <c r="P864" s="6">
        <f t="shared" si="391"/>
        <v>7</v>
      </c>
      <c r="Q864" s="6">
        <f t="shared" si="376"/>
        <v>1.3405778334485916</v>
      </c>
      <c r="R864" s="6">
        <f t="shared" si="377"/>
        <v>0.72484468539278168</v>
      </c>
      <c r="S864" s="6">
        <f t="shared" si="392"/>
        <v>31</v>
      </c>
      <c r="T864" s="6">
        <f t="shared" si="378"/>
        <v>8</v>
      </c>
      <c r="U864" s="4" t="str">
        <f t="shared" si="379"/>
        <v>HIGHER</v>
      </c>
      <c r="V864" s="8">
        <v>1833.25</v>
      </c>
      <c r="W864" s="9">
        <f t="shared" si="390"/>
        <v>6.2751553146072183</v>
      </c>
      <c r="X864" s="6">
        <f t="shared" si="380"/>
        <v>83.846573244755788</v>
      </c>
      <c r="Y864" s="6">
        <f t="shared" si="381"/>
        <v>5.5834267552442185</v>
      </c>
      <c r="Z864" s="6">
        <f t="shared" si="382"/>
        <v>0.69172855936299982</v>
      </c>
      <c r="AA864" s="5">
        <f t="shared" si="383"/>
        <v>5</v>
      </c>
      <c r="AB864" s="5">
        <f t="shared" si="384"/>
        <v>2022</v>
      </c>
      <c r="AC864" s="5">
        <f t="shared" si="395"/>
        <v>19</v>
      </c>
      <c r="AD864" s="6">
        <f t="shared" si="368"/>
        <v>39.15</v>
      </c>
      <c r="AF864" s="10">
        <v>116.01</v>
      </c>
      <c r="AG864" s="8">
        <f t="shared" si="385"/>
        <v>9646.7935319524167</v>
      </c>
      <c r="AL864" s="11">
        <f t="shared" si="373"/>
        <v>44685</v>
      </c>
      <c r="AM864" s="10">
        <v>1848.5</v>
      </c>
      <c r="AN864" s="6">
        <v>4.9198000000000004</v>
      </c>
      <c r="AO864" s="8">
        <f t="shared" si="386"/>
        <v>412.50837104954962</v>
      </c>
      <c r="AS864" s="14">
        <f t="shared" ref="AS864:AS927" si="396">AV864/AU864</f>
        <v>0.23079658018867927</v>
      </c>
      <c r="AT864" s="10">
        <v>448</v>
      </c>
      <c r="AU864" s="6">
        <v>16.96</v>
      </c>
      <c r="AV864" s="6">
        <f t="shared" si="393"/>
        <v>3.9143100000000004</v>
      </c>
      <c r="AW864" s="6">
        <f t="shared" si="387"/>
        <v>5.6566037999999992</v>
      </c>
      <c r="AX864" s="6">
        <f t="shared" si="394"/>
        <v>1.7422937999999988</v>
      </c>
      <c r="AY864" s="12">
        <f t="shared" si="388"/>
        <v>0.53952424211542427</v>
      </c>
      <c r="BB864" s="13">
        <f t="shared" si="389"/>
        <v>1949.545466</v>
      </c>
    </row>
    <row r="865" spans="1:54" x14ac:dyDescent="0.25">
      <c r="A865" s="1">
        <v>44686</v>
      </c>
      <c r="B865" s="6">
        <v>104.85</v>
      </c>
      <c r="C865" s="6">
        <v>87.35</v>
      </c>
      <c r="D865" s="6">
        <v>87.85</v>
      </c>
      <c r="E865" s="6">
        <f t="shared" si="374"/>
        <v>82.150454404968315</v>
      </c>
      <c r="F865" s="6">
        <v>82.633213312758386</v>
      </c>
      <c r="G865" s="6">
        <v>112.85</v>
      </c>
      <c r="H865" s="6">
        <v>81.849999999999994</v>
      </c>
      <c r="I865" s="6">
        <v>87.5</v>
      </c>
      <c r="J865" s="6">
        <v>70.496225353177451</v>
      </c>
      <c r="K865" s="6">
        <f t="shared" si="375"/>
        <v>17.349999999999994</v>
      </c>
      <c r="L865" s="7">
        <f t="shared" si="369"/>
        <v>17.003774646822549</v>
      </c>
      <c r="M865" s="6">
        <f t="shared" si="370"/>
        <v>23</v>
      </c>
      <c r="N865" s="6">
        <f t="shared" si="371"/>
        <v>17.5</v>
      </c>
      <c r="O865" s="6">
        <f t="shared" si="372"/>
        <v>5.5</v>
      </c>
      <c r="P865" s="6">
        <f t="shared" si="391"/>
        <v>6</v>
      </c>
      <c r="Q865" s="6">
        <f t="shared" si="376"/>
        <v>0.30045440496832043</v>
      </c>
      <c r="R865" s="6">
        <f t="shared" si="377"/>
        <v>0.78321331275839157</v>
      </c>
      <c r="S865" s="6">
        <f t="shared" si="392"/>
        <v>31</v>
      </c>
      <c r="T865" s="6">
        <f t="shared" si="378"/>
        <v>8</v>
      </c>
      <c r="U865" s="4" t="str">
        <f t="shared" si="379"/>
        <v>HIGHER</v>
      </c>
      <c r="V865" s="8">
        <v>1821.75</v>
      </c>
      <c r="W865" s="9">
        <f t="shared" si="390"/>
        <v>5.2167866872416084</v>
      </c>
      <c r="X865" s="6">
        <f t="shared" si="380"/>
        <v>82.22498006460971</v>
      </c>
      <c r="Y865" s="6">
        <f t="shared" si="381"/>
        <v>5.6250199353902843</v>
      </c>
      <c r="Z865" s="6">
        <f t="shared" si="382"/>
        <v>-0.4082332481486759</v>
      </c>
      <c r="AA865" s="5">
        <f t="shared" si="383"/>
        <v>5</v>
      </c>
      <c r="AB865" s="5">
        <f t="shared" si="384"/>
        <v>2022</v>
      </c>
      <c r="AC865" s="5">
        <f t="shared" si="395"/>
        <v>19</v>
      </c>
      <c r="AD865" s="6">
        <f t="shared" si="368"/>
        <v>39.24666666666667</v>
      </c>
      <c r="AF865" s="10">
        <v>116.15</v>
      </c>
      <c r="AG865" s="8">
        <f t="shared" si="385"/>
        <v>9597.8477262768865</v>
      </c>
      <c r="AL865" s="11">
        <f t="shared" si="373"/>
        <v>44686</v>
      </c>
      <c r="AM865" s="10">
        <v>1812.75</v>
      </c>
      <c r="AN865" s="6">
        <v>5.0279999999999996</v>
      </c>
      <c r="AO865" s="8">
        <f t="shared" si="386"/>
        <v>413.42719976485762</v>
      </c>
      <c r="AS865" s="14">
        <f t="shared" si="396"/>
        <v>0.22179494712103412</v>
      </c>
      <c r="AT865" s="10">
        <v>450</v>
      </c>
      <c r="AU865" s="6">
        <v>17.02</v>
      </c>
      <c r="AV865" s="6">
        <f t="shared" si="393"/>
        <v>3.7749500000000005</v>
      </c>
      <c r="AW865" s="6">
        <f t="shared" si="387"/>
        <v>5.577100999999999</v>
      </c>
      <c r="AX865" s="6">
        <f t="shared" si="394"/>
        <v>1.8021509999999985</v>
      </c>
      <c r="AY865" s="12">
        <f t="shared" si="388"/>
        <v>0.53704615748310702</v>
      </c>
      <c r="BB865" s="13">
        <f t="shared" si="389"/>
        <v>1925.7355699999998</v>
      </c>
    </row>
    <row r="866" spans="1:54" x14ac:dyDescent="0.25">
      <c r="A866" s="1">
        <v>44687</v>
      </c>
      <c r="B866" s="6">
        <v>103.9</v>
      </c>
      <c r="C866" s="6">
        <v>86.4</v>
      </c>
      <c r="D866" s="6">
        <v>86.9</v>
      </c>
      <c r="E866" s="6">
        <f t="shared" si="374"/>
        <v>81.878545577810797</v>
      </c>
      <c r="F866" s="6">
        <v>81.703348691975322</v>
      </c>
      <c r="G866" s="6">
        <v>111.9</v>
      </c>
      <c r="H866" s="6">
        <v>80.900000000000006</v>
      </c>
      <c r="I866" s="6">
        <v>83.5</v>
      </c>
      <c r="J866" s="6">
        <v>66.52274592084683</v>
      </c>
      <c r="K866" s="6">
        <f t="shared" si="375"/>
        <v>20.400000000000006</v>
      </c>
      <c r="L866" s="7">
        <f t="shared" si="369"/>
        <v>16.97725407915317</v>
      </c>
      <c r="M866" s="6">
        <f t="shared" si="370"/>
        <v>23</v>
      </c>
      <c r="N866" s="6">
        <f t="shared" si="371"/>
        <v>17.5</v>
      </c>
      <c r="O866" s="6">
        <f t="shared" si="372"/>
        <v>5.5</v>
      </c>
      <c r="P866" s="6">
        <f t="shared" si="391"/>
        <v>6</v>
      </c>
      <c r="Q866" s="6">
        <f t="shared" si="376"/>
        <v>0.97854557781079166</v>
      </c>
      <c r="R866" s="6">
        <f t="shared" si="377"/>
        <v>0.80334869197531589</v>
      </c>
      <c r="S866" s="6">
        <f t="shared" si="392"/>
        <v>31</v>
      </c>
      <c r="T866" s="6">
        <f t="shared" si="378"/>
        <v>8</v>
      </c>
      <c r="U866" s="4" t="str">
        <f t="shared" si="379"/>
        <v>HIGHER</v>
      </c>
      <c r="V866" s="8">
        <v>1801.25</v>
      </c>
      <c r="W866" s="9">
        <f t="shared" si="390"/>
        <v>5.1966513080246841</v>
      </c>
      <c r="X866" s="6">
        <f t="shared" si="380"/>
        <v>81.95282456584394</v>
      </c>
      <c r="Y866" s="6">
        <f t="shared" si="381"/>
        <v>4.9471754341560654</v>
      </c>
      <c r="Z866" s="6">
        <f t="shared" si="382"/>
        <v>0.24947587386861869</v>
      </c>
      <c r="AA866" s="5">
        <f t="shared" si="383"/>
        <v>5</v>
      </c>
      <c r="AB866" s="5">
        <f t="shared" si="384"/>
        <v>2022</v>
      </c>
      <c r="AC866" s="5">
        <f t="shared" si="395"/>
        <v>19</v>
      </c>
      <c r="AD866" s="6">
        <f t="shared" si="368"/>
        <v>38.996666666666663</v>
      </c>
      <c r="AF866" s="10">
        <v>116.18</v>
      </c>
      <c r="AG866" s="8">
        <f t="shared" si="385"/>
        <v>9492.2950510336923</v>
      </c>
      <c r="AL866" s="11">
        <f t="shared" si="373"/>
        <v>44687</v>
      </c>
      <c r="AM866" s="10">
        <v>1806.75</v>
      </c>
      <c r="AN866" s="6">
        <v>5.0773999999999999</v>
      </c>
      <c r="AO866" s="8">
        <f t="shared" si="386"/>
        <v>416.10727145061605</v>
      </c>
      <c r="AS866" s="14">
        <f t="shared" si="396"/>
        <v>0.22497316636851522</v>
      </c>
      <c r="AT866" s="10">
        <v>444</v>
      </c>
      <c r="AU866" s="6">
        <v>16.77</v>
      </c>
      <c r="AV866" s="6">
        <f t="shared" si="393"/>
        <v>3.7728000000000002</v>
      </c>
      <c r="AW866" s="6">
        <f t="shared" si="387"/>
        <v>5.577174000000003</v>
      </c>
      <c r="AX866" s="6">
        <f t="shared" si="394"/>
        <v>1.8043740000000028</v>
      </c>
      <c r="AY866" s="12">
        <f t="shared" si="388"/>
        <v>0.53812034368733475</v>
      </c>
      <c r="BB866" s="13">
        <f t="shared" si="389"/>
        <v>1904.79168</v>
      </c>
    </row>
    <row r="867" spans="1:54" x14ac:dyDescent="0.25">
      <c r="A867" s="1">
        <v>44690</v>
      </c>
      <c r="B867" s="6">
        <v>102.74</v>
      </c>
      <c r="C867" s="6">
        <v>85.24</v>
      </c>
      <c r="D867" s="6">
        <v>85.74</v>
      </c>
      <c r="E867" s="6">
        <f t="shared" si="374"/>
        <v>81.810568371021404</v>
      </c>
      <c r="F867" s="6">
        <v>81.635309817283868</v>
      </c>
      <c r="G867" s="6">
        <v>110.74</v>
      </c>
      <c r="H867" s="6">
        <v>79.739999999999995</v>
      </c>
      <c r="I867" s="6">
        <v>83.5</v>
      </c>
      <c r="J867" s="6">
        <v>66.465482183745635</v>
      </c>
      <c r="K867" s="6">
        <f t="shared" si="375"/>
        <v>19.239999999999995</v>
      </c>
      <c r="L867" s="7">
        <f t="shared" si="369"/>
        <v>17.034517816254365</v>
      </c>
      <c r="M867" s="6">
        <f t="shared" si="370"/>
        <v>23</v>
      </c>
      <c r="N867" s="6">
        <f t="shared" si="371"/>
        <v>17.5</v>
      </c>
      <c r="O867" s="6">
        <f t="shared" si="372"/>
        <v>5.5</v>
      </c>
      <c r="P867" s="6">
        <f t="shared" si="391"/>
        <v>6</v>
      </c>
      <c r="Q867" s="6">
        <f t="shared" si="376"/>
        <v>2.0705683710214089</v>
      </c>
      <c r="R867" s="6">
        <f t="shared" si="377"/>
        <v>1.8953098172838736</v>
      </c>
      <c r="S867" s="6">
        <f t="shared" si="392"/>
        <v>31</v>
      </c>
      <c r="T867" s="6">
        <f t="shared" si="378"/>
        <v>8</v>
      </c>
      <c r="U867" s="4" t="str">
        <f t="shared" si="379"/>
        <v>HIGHER</v>
      </c>
      <c r="V867" s="8">
        <v>1799.75</v>
      </c>
      <c r="W867" s="9">
        <f t="shared" si="390"/>
        <v>4.1046901827161264</v>
      </c>
      <c r="X867" s="6">
        <f t="shared" si="380"/>
        <v>81.884785691152487</v>
      </c>
      <c r="Y867" s="6">
        <f t="shared" si="381"/>
        <v>3.8552143088475077</v>
      </c>
      <c r="Z867" s="6">
        <f t="shared" si="382"/>
        <v>0.24947587386861869</v>
      </c>
      <c r="AA867" s="5">
        <f t="shared" si="383"/>
        <v>5</v>
      </c>
      <c r="AB867" s="5">
        <f t="shared" si="384"/>
        <v>2022</v>
      </c>
      <c r="AC867" s="5">
        <f t="shared" si="395"/>
        <v>20</v>
      </c>
      <c r="AD867" s="6">
        <f t="shared" si="368"/>
        <v>39.566666666666663</v>
      </c>
      <c r="AF867" s="10">
        <v>116.75</v>
      </c>
      <c r="AG867" s="8">
        <f t="shared" si="385"/>
        <v>9530.922421167892</v>
      </c>
      <c r="AL867" s="11">
        <f t="shared" si="373"/>
        <v>44690</v>
      </c>
      <c r="AM867" s="10">
        <v>1805.25</v>
      </c>
      <c r="AN867" s="6">
        <v>5.1616999999999997</v>
      </c>
      <c r="AO867" s="8">
        <f t="shared" si="386"/>
        <v>422.66469830202186</v>
      </c>
      <c r="AS867" s="14">
        <f t="shared" si="396"/>
        <v>0.22857195121951224</v>
      </c>
      <c r="AT867" s="10">
        <v>433</v>
      </c>
      <c r="AU867" s="6">
        <v>16.399999999999999</v>
      </c>
      <c r="AV867" s="6">
        <f t="shared" si="393"/>
        <v>3.7485800000000005</v>
      </c>
      <c r="AW867" s="6">
        <f t="shared" si="387"/>
        <v>5.5556683999999983</v>
      </c>
      <c r="AX867" s="6">
        <f t="shared" si="394"/>
        <v>1.8070883999999978</v>
      </c>
      <c r="AY867" s="12">
        <f t="shared" si="388"/>
        <v>0.54156319494253036</v>
      </c>
      <c r="BB867" s="13">
        <f t="shared" si="389"/>
        <v>1879.2180879999999</v>
      </c>
    </row>
    <row r="868" spans="1:54" x14ac:dyDescent="0.25">
      <c r="A868" s="1">
        <v>44691</v>
      </c>
      <c r="B868" s="6">
        <v>104.04</v>
      </c>
      <c r="C868" s="6">
        <v>86.54</v>
      </c>
      <c r="D868" s="6">
        <v>87.04</v>
      </c>
      <c r="E868" s="6">
        <f t="shared" si="374"/>
        <v>82.399704163196063</v>
      </c>
      <c r="F868" s="6">
        <v>82.168281002366854</v>
      </c>
      <c r="G868" s="6">
        <v>116.04</v>
      </c>
      <c r="H868" s="6">
        <v>81.040000000000006</v>
      </c>
      <c r="I868" s="6">
        <v>83.75</v>
      </c>
      <c r="J868" s="6">
        <v>65.36702847068382</v>
      </c>
      <c r="K868" s="6">
        <f t="shared" si="375"/>
        <v>20.290000000000006</v>
      </c>
      <c r="L868" s="7">
        <f t="shared" si="369"/>
        <v>18.38297152931618</v>
      </c>
      <c r="M868" s="6">
        <f t="shared" si="370"/>
        <v>23</v>
      </c>
      <c r="N868" s="6">
        <f t="shared" si="371"/>
        <v>17.5</v>
      </c>
      <c r="O868" s="6">
        <f t="shared" si="372"/>
        <v>5.5</v>
      </c>
      <c r="P868" s="6">
        <f t="shared" si="391"/>
        <v>6</v>
      </c>
      <c r="Q868" s="6">
        <f t="shared" si="376"/>
        <v>1.3597041631960565</v>
      </c>
      <c r="R868" s="6">
        <f t="shared" si="377"/>
        <v>1.1282810023668475</v>
      </c>
      <c r="S868" s="6">
        <f t="shared" si="392"/>
        <v>35</v>
      </c>
      <c r="T868" s="6">
        <f t="shared" si="378"/>
        <v>12</v>
      </c>
      <c r="U868" s="4" t="str">
        <f t="shared" si="379"/>
        <v>HIGHER</v>
      </c>
      <c r="V868" s="8">
        <v>1811.5</v>
      </c>
      <c r="W868" s="9">
        <f t="shared" si="390"/>
        <v>4.8717189976331525</v>
      </c>
      <c r="X868" s="6">
        <f t="shared" si="380"/>
        <v>82.474455938478343</v>
      </c>
      <c r="Y868" s="6">
        <f t="shared" si="381"/>
        <v>4.5655440615216634</v>
      </c>
      <c r="Z868" s="6">
        <f t="shared" si="382"/>
        <v>0.30617493611148916</v>
      </c>
      <c r="AA868" s="5">
        <f t="shared" si="383"/>
        <v>5</v>
      </c>
      <c r="AB868" s="5">
        <f t="shared" si="384"/>
        <v>2022</v>
      </c>
      <c r="AC868" s="5">
        <f t="shared" si="395"/>
        <v>20</v>
      </c>
      <c r="AD868" s="6">
        <f t="shared" si="368"/>
        <v>40.06666666666667</v>
      </c>
      <c r="AF868" s="10">
        <v>116.93</v>
      </c>
      <c r="AG868" s="8">
        <f t="shared" si="385"/>
        <v>9607.9370976067567</v>
      </c>
      <c r="AL868" s="11">
        <f t="shared" si="373"/>
        <v>44691</v>
      </c>
      <c r="AM868" s="10">
        <v>1818.25</v>
      </c>
      <c r="AN868" s="6">
        <v>5.1313000000000004</v>
      </c>
      <c r="AO868" s="8">
        <f t="shared" si="386"/>
        <v>423.20117575711402</v>
      </c>
      <c r="AS868" s="14">
        <f t="shared" si="396"/>
        <v>0.23115846994535535</v>
      </c>
      <c r="AT868" s="10">
        <v>432</v>
      </c>
      <c r="AU868" s="6">
        <v>16.47</v>
      </c>
      <c r="AV868" s="6">
        <f t="shared" si="393"/>
        <v>3.8071800000000025</v>
      </c>
      <c r="AW868" s="6">
        <f t="shared" si="387"/>
        <v>5.6112263999999996</v>
      </c>
      <c r="AX868" s="6">
        <f t="shared" si="394"/>
        <v>1.8040463999999972</v>
      </c>
      <c r="AY868" s="12">
        <f t="shared" si="388"/>
        <v>0.54525663973682936</v>
      </c>
      <c r="BB868" s="13">
        <f t="shared" si="389"/>
        <v>1907.878148</v>
      </c>
    </row>
    <row r="869" spans="1:54" x14ac:dyDescent="0.25">
      <c r="A869" s="1">
        <v>44692</v>
      </c>
      <c r="B869" s="6">
        <v>106.45</v>
      </c>
      <c r="C869" s="6">
        <v>88.95</v>
      </c>
      <c r="D869" s="6">
        <v>89.45</v>
      </c>
      <c r="E869" s="6">
        <f t="shared" si="374"/>
        <v>84.25774781543916</v>
      </c>
      <c r="F869" s="6">
        <v>84.334185180044472</v>
      </c>
      <c r="G869" s="6">
        <v>118.45</v>
      </c>
      <c r="H869" s="6">
        <v>83.45</v>
      </c>
      <c r="I869" s="6">
        <v>83.5</v>
      </c>
      <c r="J869" s="6">
        <v>66.986540096216032</v>
      </c>
      <c r="K869" s="6">
        <f t="shared" si="375"/>
        <v>22.950000000000003</v>
      </c>
      <c r="L869" s="7">
        <f t="shared" si="369"/>
        <v>16.513459903783968</v>
      </c>
      <c r="M869" s="6">
        <f t="shared" si="370"/>
        <v>23</v>
      </c>
      <c r="N869" s="6">
        <f t="shared" si="371"/>
        <v>17.5</v>
      </c>
      <c r="O869" s="6">
        <f t="shared" si="372"/>
        <v>5.5</v>
      </c>
      <c r="P869" s="6">
        <f t="shared" si="391"/>
        <v>6</v>
      </c>
      <c r="Q869" s="6">
        <f t="shared" si="376"/>
        <v>0.80774781543915708</v>
      </c>
      <c r="R869" s="6">
        <f t="shared" si="377"/>
        <v>0.88418518004446867</v>
      </c>
      <c r="S869" s="6">
        <f t="shared" si="392"/>
        <v>35</v>
      </c>
      <c r="T869" s="6">
        <f t="shared" si="378"/>
        <v>12</v>
      </c>
      <c r="U869" s="4" t="str">
        <f t="shared" si="379"/>
        <v>HIGHER</v>
      </c>
      <c r="V869" s="8">
        <v>1859.25</v>
      </c>
      <c r="W869" s="9">
        <f t="shared" si="390"/>
        <v>5.1158148199555313</v>
      </c>
      <c r="X869" s="6">
        <f t="shared" si="380"/>
        <v>84.334185180044457</v>
      </c>
      <c r="Y869" s="6">
        <f t="shared" si="381"/>
        <v>5.1158148199555455</v>
      </c>
      <c r="Z869" s="6">
        <f t="shared" si="382"/>
        <v>-1.4210854715202004E-14</v>
      </c>
      <c r="AA869" s="5">
        <f t="shared" si="383"/>
        <v>5</v>
      </c>
      <c r="AB869" s="5">
        <f t="shared" si="384"/>
        <v>2022</v>
      </c>
      <c r="AC869" s="5">
        <f t="shared" si="395"/>
        <v>20</v>
      </c>
      <c r="AD869" s="6">
        <f t="shared" si="368"/>
        <v>40.199999999999996</v>
      </c>
      <c r="AF869" s="10">
        <v>117.08</v>
      </c>
      <c r="AG869" s="8">
        <f t="shared" si="385"/>
        <v>9873.8464008796072</v>
      </c>
      <c r="AL869" s="11">
        <f t="shared" si="373"/>
        <v>44692</v>
      </c>
      <c r="AM869" s="10">
        <v>1859.25</v>
      </c>
      <c r="AN869" s="6">
        <v>5.1372999999999998</v>
      </c>
      <c r="AO869" s="8">
        <f t="shared" si="386"/>
        <v>433.25000952544247</v>
      </c>
      <c r="AS869" s="14">
        <f t="shared" si="396"/>
        <v>0.23135679903730447</v>
      </c>
      <c r="AT869" s="10">
        <v>428</v>
      </c>
      <c r="AU869" s="6">
        <v>16.62</v>
      </c>
      <c r="AV869" s="6">
        <f t="shared" si="393"/>
        <v>3.8451500000000003</v>
      </c>
      <c r="AW869" s="6">
        <f t="shared" si="387"/>
        <v>5.6435569999999977</v>
      </c>
      <c r="AX869" s="6">
        <f t="shared" si="394"/>
        <v>1.7984069999999974</v>
      </c>
      <c r="AY869" s="12">
        <f t="shared" si="388"/>
        <v>0.55322896238337105</v>
      </c>
      <c r="BB869" s="13">
        <f t="shared" si="389"/>
        <v>1961.0094899999999</v>
      </c>
    </row>
    <row r="870" spans="1:54" x14ac:dyDescent="0.25">
      <c r="A870" s="1">
        <v>44693</v>
      </c>
      <c r="B870" s="6">
        <v>105.52</v>
      </c>
      <c r="C870" s="6">
        <v>86.52</v>
      </c>
      <c r="D870" s="6">
        <v>88.52</v>
      </c>
      <c r="E870" s="6">
        <f t="shared" si="374"/>
        <v>83.328725989317604</v>
      </c>
      <c r="F870" s="6">
        <v>83.098145623149904</v>
      </c>
      <c r="G870" s="6">
        <v>117.52</v>
      </c>
      <c r="H870" s="6">
        <v>82.52</v>
      </c>
      <c r="I870" s="6">
        <v>80.75</v>
      </c>
      <c r="J870" s="6">
        <v>65.498260973457192</v>
      </c>
      <c r="K870" s="6">
        <f t="shared" si="375"/>
        <v>24.769999999999996</v>
      </c>
      <c r="L870" s="7">
        <f t="shared" si="369"/>
        <v>15.251739026542808</v>
      </c>
      <c r="M870" s="6">
        <f t="shared" si="370"/>
        <v>23</v>
      </c>
      <c r="N870" s="6">
        <f t="shared" si="371"/>
        <v>19</v>
      </c>
      <c r="O870" s="6">
        <f t="shared" si="372"/>
        <v>4</v>
      </c>
      <c r="P870" s="6">
        <f t="shared" si="391"/>
        <v>6</v>
      </c>
      <c r="Q870" s="6">
        <f t="shared" si="376"/>
        <v>0.8087259893176082</v>
      </c>
      <c r="R870" s="6">
        <f t="shared" si="377"/>
        <v>0.57814562314990781</v>
      </c>
      <c r="S870" s="6">
        <f t="shared" si="392"/>
        <v>35</v>
      </c>
      <c r="T870" s="6">
        <f t="shared" si="378"/>
        <v>12</v>
      </c>
      <c r="U870" s="4" t="str">
        <f t="shared" si="379"/>
        <v>HIGHER</v>
      </c>
      <c r="V870" s="8">
        <v>1832</v>
      </c>
      <c r="W870" s="9">
        <f t="shared" si="390"/>
        <v>5.4218543768500922</v>
      </c>
      <c r="X870" s="6">
        <f t="shared" si="380"/>
        <v>83.404320559261393</v>
      </c>
      <c r="Y870" s="6">
        <f t="shared" si="381"/>
        <v>5.115679440738603</v>
      </c>
      <c r="Z870" s="6">
        <f t="shared" si="382"/>
        <v>0.30617493611148916</v>
      </c>
      <c r="AA870" s="5">
        <f t="shared" si="383"/>
        <v>5</v>
      </c>
      <c r="AB870" s="5">
        <f t="shared" si="384"/>
        <v>2022</v>
      </c>
      <c r="AC870" s="5">
        <f t="shared" si="395"/>
        <v>20</v>
      </c>
      <c r="AD870" s="6">
        <f t="shared" si="368"/>
        <v>40.603333333333332</v>
      </c>
      <c r="AF870" s="10">
        <v>117.25</v>
      </c>
      <c r="AG870" s="8">
        <f t="shared" si="385"/>
        <v>9743.2575743143279</v>
      </c>
      <c r="AL870" s="11">
        <f t="shared" si="373"/>
        <v>44693</v>
      </c>
      <c r="AM870" s="10">
        <v>1838.75</v>
      </c>
      <c r="AN870" s="6">
        <v>5.1338999999999997</v>
      </c>
      <c r="AO870" s="8">
        <f t="shared" si="386"/>
        <v>428.1894413191921</v>
      </c>
      <c r="AS870" s="14">
        <f t="shared" si="396"/>
        <v>0.20634152186938273</v>
      </c>
      <c r="AT870" s="10">
        <v>426</v>
      </c>
      <c r="AU870" s="6">
        <v>16.690000000000001</v>
      </c>
      <c r="AV870" s="6">
        <f t="shared" si="393"/>
        <v>3.443839999999998</v>
      </c>
      <c r="AW870" s="6">
        <f t="shared" si="387"/>
        <v>5.4199231999999959</v>
      </c>
      <c r="AX870" s="6">
        <f t="shared" si="394"/>
        <v>1.9760831999999979</v>
      </c>
      <c r="AY870" s="12">
        <f t="shared" si="388"/>
        <v>0.55221757636589075</v>
      </c>
      <c r="BB870" s="13">
        <f t="shared" si="389"/>
        <v>1907.4372239999998</v>
      </c>
    </row>
    <row r="871" spans="1:54" x14ac:dyDescent="0.25">
      <c r="A871" s="1">
        <v>44694</v>
      </c>
      <c r="B871" s="6">
        <v>106.79</v>
      </c>
      <c r="C871" s="6">
        <v>87.79</v>
      </c>
      <c r="D871" s="6">
        <v>89.79</v>
      </c>
      <c r="E871" s="6">
        <f t="shared" si="374"/>
        <v>84.00849805721144</v>
      </c>
      <c r="F871" s="6">
        <v>84.175427805764429</v>
      </c>
      <c r="G871" s="6">
        <v>118.79</v>
      </c>
      <c r="H871" s="6">
        <v>83.79</v>
      </c>
      <c r="I871" s="6">
        <v>80.75</v>
      </c>
      <c r="J871" s="6">
        <v>65.655347234100148</v>
      </c>
      <c r="K871" s="6">
        <f t="shared" si="375"/>
        <v>26.040000000000006</v>
      </c>
      <c r="L871" s="7">
        <f t="shared" si="369"/>
        <v>15.094652765899852</v>
      </c>
      <c r="M871" s="6">
        <f t="shared" si="370"/>
        <v>23</v>
      </c>
      <c r="N871" s="6">
        <f t="shared" si="371"/>
        <v>19</v>
      </c>
      <c r="O871" s="6">
        <f t="shared" si="372"/>
        <v>4</v>
      </c>
      <c r="P871" s="6">
        <f t="shared" si="391"/>
        <v>6</v>
      </c>
      <c r="Q871" s="6">
        <f t="shared" si="376"/>
        <v>0.21849805721143412</v>
      </c>
      <c r="R871" s="6">
        <f t="shared" si="377"/>
        <v>0.38542780576442226</v>
      </c>
      <c r="S871" s="6">
        <f t="shared" si="392"/>
        <v>35</v>
      </c>
      <c r="T871" s="6">
        <f t="shared" si="378"/>
        <v>12</v>
      </c>
      <c r="U871" s="4" t="str">
        <f t="shared" si="379"/>
        <v>HIGHER</v>
      </c>
      <c r="V871" s="8">
        <v>1855.75</v>
      </c>
      <c r="W871" s="9">
        <f t="shared" si="390"/>
        <v>5.6145721942355777</v>
      </c>
      <c r="X871" s="6">
        <f t="shared" si="380"/>
        <v>84.084709306175839</v>
      </c>
      <c r="Y871" s="6">
        <f t="shared" si="381"/>
        <v>5.7052906938241676</v>
      </c>
      <c r="Z871" s="6">
        <f t="shared" si="382"/>
        <v>-9.0718499588589907E-2</v>
      </c>
      <c r="AA871" s="5">
        <f t="shared" si="383"/>
        <v>5</v>
      </c>
      <c r="AB871" s="5">
        <f t="shared" si="384"/>
        <v>2022</v>
      </c>
      <c r="AC871" s="5">
        <f t="shared" si="395"/>
        <v>20</v>
      </c>
      <c r="AD871" s="6">
        <f t="shared" si="368"/>
        <v>41.213333333333331</v>
      </c>
      <c r="AF871" s="10">
        <v>117.42</v>
      </c>
      <c r="AG871" s="8">
        <f t="shared" si="385"/>
        <v>9883.8787329528623</v>
      </c>
      <c r="AL871" s="11">
        <f t="shared" si="373"/>
        <v>44694</v>
      </c>
      <c r="AM871" s="10">
        <v>1853.75</v>
      </c>
      <c r="AN871" s="6">
        <v>5.0602</v>
      </c>
      <c r="AO871" s="8">
        <f t="shared" si="386"/>
        <v>425.48544603111111</v>
      </c>
      <c r="AS871" s="14">
        <f t="shared" si="396"/>
        <v>0.20963160987074034</v>
      </c>
      <c r="AT871" s="10">
        <v>439</v>
      </c>
      <c r="AU871" s="6">
        <v>17.02</v>
      </c>
      <c r="AV871" s="6">
        <f t="shared" si="393"/>
        <v>3.5679300000000005</v>
      </c>
      <c r="AW871" s="6">
        <f t="shared" si="387"/>
        <v>5.541041400000001</v>
      </c>
      <c r="AX871" s="6">
        <f t="shared" si="394"/>
        <v>1.9731114000000005</v>
      </c>
      <c r="AY871" s="12">
        <f t="shared" si="388"/>
        <v>0.54773873752626479</v>
      </c>
      <c r="BB871" s="13">
        <f t="shared" si="389"/>
        <v>1935.435898</v>
      </c>
    </row>
    <row r="872" spans="1:54" x14ac:dyDescent="0.25">
      <c r="A872" s="1">
        <v>44697</v>
      </c>
      <c r="B872" s="6">
        <v>105.99</v>
      </c>
      <c r="C872" s="6">
        <v>86.99</v>
      </c>
      <c r="D872" s="6">
        <v>88.99</v>
      </c>
      <c r="E872" s="6">
        <f t="shared" si="374"/>
        <v>82.909533214116422</v>
      </c>
      <c r="F872" s="6">
        <v>83.132165060495637</v>
      </c>
      <c r="G872" s="6">
        <v>117.99</v>
      </c>
      <c r="H872" s="6">
        <v>82.99</v>
      </c>
      <c r="I872" s="6">
        <v>80.75</v>
      </c>
      <c r="J872" s="6"/>
      <c r="K872" s="6">
        <f t="shared" si="375"/>
        <v>25.239999999999995</v>
      </c>
      <c r="L872" s="7" t="str">
        <f t="shared" si="369"/>
        <v/>
      </c>
      <c r="M872" s="6">
        <f t="shared" si="370"/>
        <v>23</v>
      </c>
      <c r="N872" s="6">
        <f t="shared" si="371"/>
        <v>19</v>
      </c>
      <c r="O872" s="6">
        <f t="shared" si="372"/>
        <v>4</v>
      </c>
      <c r="P872" s="6">
        <f t="shared" si="391"/>
        <v>6</v>
      </c>
      <c r="Q872" s="6">
        <f t="shared" si="376"/>
        <v>-8.0466785883572811E-2</v>
      </c>
      <c r="R872" s="6">
        <f t="shared" si="377"/>
        <v>0.14216506049564259</v>
      </c>
      <c r="S872" s="6">
        <f t="shared" si="392"/>
        <v>35</v>
      </c>
      <c r="T872" s="6">
        <f t="shared" si="378"/>
        <v>12</v>
      </c>
      <c r="U872" s="4" t="str">
        <f t="shared" si="379"/>
        <v>HIGHER</v>
      </c>
      <c r="V872" s="8">
        <v>1832.75</v>
      </c>
      <c r="W872" s="9">
        <f t="shared" si="390"/>
        <v>5.8578349395043574</v>
      </c>
      <c r="X872" s="6">
        <f t="shared" si="380"/>
        <v>82.984747498664163</v>
      </c>
      <c r="Y872" s="6">
        <f t="shared" si="381"/>
        <v>6.005252501335832</v>
      </c>
      <c r="Z872" s="6">
        <f t="shared" si="382"/>
        <v>-0.14741756183147459</v>
      </c>
      <c r="AA872" s="5">
        <f t="shared" si="383"/>
        <v>5</v>
      </c>
      <c r="AB872" s="5">
        <f t="shared" si="384"/>
        <v>2022</v>
      </c>
      <c r="AC872" s="5">
        <f t="shared" si="395"/>
        <v>21</v>
      </c>
      <c r="AD872" s="6">
        <f t="shared" si="368"/>
        <v>40.853333333333332</v>
      </c>
      <c r="AF872" s="10">
        <v>117.86</v>
      </c>
      <c r="AG872" s="8">
        <f t="shared" si="385"/>
        <v>9797.9569740300158</v>
      </c>
      <c r="AL872" s="11">
        <f t="shared" si="373"/>
        <v>44697</v>
      </c>
      <c r="AM872" s="10">
        <v>1829.5</v>
      </c>
      <c r="AN872" s="6">
        <v>5.0598999999999998</v>
      </c>
      <c r="AO872" s="8">
        <f t="shared" si="386"/>
        <v>419.89452386849086</v>
      </c>
      <c r="AS872" s="14">
        <f t="shared" si="396"/>
        <v>0.20396203271028016</v>
      </c>
      <c r="AT872" s="10">
        <v>444</v>
      </c>
      <c r="AU872" s="6">
        <v>17.12</v>
      </c>
      <c r="AV872" s="6">
        <f t="shared" si="393"/>
        <v>3.4918299999999967</v>
      </c>
      <c r="AW872" s="6">
        <f t="shared" si="387"/>
        <v>5.4668133999999959</v>
      </c>
      <c r="AX872" s="6">
        <f t="shared" si="394"/>
        <v>1.9749833999999993</v>
      </c>
      <c r="AY872" s="12">
        <f t="shared" si="388"/>
        <v>0.54306644717740404</v>
      </c>
      <c r="BB872" s="13">
        <f t="shared" si="389"/>
        <v>1917.7989379999997</v>
      </c>
    </row>
    <row r="873" spans="1:54" x14ac:dyDescent="0.25">
      <c r="A873" s="1">
        <v>44698</v>
      </c>
      <c r="B873" s="6">
        <v>106.49</v>
      </c>
      <c r="C873" s="6">
        <v>87.49</v>
      </c>
      <c r="D873" s="6">
        <v>89.49</v>
      </c>
      <c r="E873" s="6">
        <f t="shared" si="374"/>
        <v>83.136123903414358</v>
      </c>
      <c r="F873" s="6">
        <v>83.358961309467119</v>
      </c>
      <c r="G873" s="6">
        <v>118.49</v>
      </c>
      <c r="H873" s="6">
        <v>83.49</v>
      </c>
      <c r="I873" s="6">
        <v>81.5</v>
      </c>
      <c r="J873" s="6">
        <v>63.201106026053921</v>
      </c>
      <c r="K873" s="6">
        <f t="shared" si="375"/>
        <v>24.989999999999995</v>
      </c>
      <c r="L873" s="7">
        <f t="shared" si="369"/>
        <v>18.298893973946079</v>
      </c>
      <c r="M873" s="6">
        <f t="shared" si="370"/>
        <v>23</v>
      </c>
      <c r="N873" s="6">
        <f t="shared" si="371"/>
        <v>19</v>
      </c>
      <c r="O873" s="6">
        <f t="shared" si="372"/>
        <v>4</v>
      </c>
      <c r="P873" s="6">
        <f t="shared" si="391"/>
        <v>6</v>
      </c>
      <c r="Q873" s="6">
        <f t="shared" si="376"/>
        <v>-0.3538760965856369</v>
      </c>
      <c r="R873" s="6">
        <f t="shared" si="377"/>
        <v>-0.13103869053287553</v>
      </c>
      <c r="S873" s="6">
        <f t="shared" si="392"/>
        <v>35</v>
      </c>
      <c r="T873" s="6">
        <f t="shared" si="378"/>
        <v>12</v>
      </c>
      <c r="U873" s="4" t="str">
        <f t="shared" si="379"/>
        <v>HIGHER</v>
      </c>
      <c r="V873" s="8">
        <v>1837.75</v>
      </c>
      <c r="W873" s="9">
        <f t="shared" si="390"/>
        <v>6.1310386905328755</v>
      </c>
      <c r="X873" s="6">
        <f t="shared" si="380"/>
        <v>83.211543747635645</v>
      </c>
      <c r="Y873" s="6">
        <f t="shared" si="381"/>
        <v>6.2784562523643501</v>
      </c>
      <c r="Z873" s="6">
        <f t="shared" si="382"/>
        <v>-0.14741756183147459</v>
      </c>
      <c r="AA873" s="5">
        <f t="shared" si="383"/>
        <v>5</v>
      </c>
      <c r="AB873" s="5">
        <f t="shared" si="384"/>
        <v>2022</v>
      </c>
      <c r="AC873" s="5">
        <f t="shared" si="395"/>
        <v>21</v>
      </c>
      <c r="AD873" s="6">
        <f t="shared" si="368"/>
        <v>40.04</v>
      </c>
      <c r="AF873" s="10">
        <v>118.07</v>
      </c>
      <c r="AG873" s="8">
        <f t="shared" si="385"/>
        <v>9842.1925618087807</v>
      </c>
      <c r="AL873" s="11">
        <f t="shared" si="373"/>
        <v>44698</v>
      </c>
      <c r="AM873" s="10">
        <v>1834.5</v>
      </c>
      <c r="AN873" s="6">
        <v>4.9386999999999999</v>
      </c>
      <c r="AO873" s="8">
        <f t="shared" si="386"/>
        <v>410.9568511064482</v>
      </c>
      <c r="AS873" s="14">
        <f t="shared" si="396"/>
        <v>0.19003635314483561</v>
      </c>
      <c r="AT873" s="10">
        <v>442</v>
      </c>
      <c r="AU873" s="6">
        <v>17.329999999999998</v>
      </c>
      <c r="AV873" s="6">
        <f t="shared" si="393"/>
        <v>3.293330000000001</v>
      </c>
      <c r="AW873" s="6">
        <f t="shared" si="387"/>
        <v>5.2671434000000019</v>
      </c>
      <c r="AX873" s="6">
        <f t="shared" si="394"/>
        <v>1.9738134000000009</v>
      </c>
      <c r="AY873" s="12">
        <f t="shared" si="388"/>
        <v>0.54535367387234623</v>
      </c>
      <c r="BB873" s="13">
        <f t="shared" si="389"/>
        <v>1928.8220379999998</v>
      </c>
    </row>
    <row r="874" spans="1:54" x14ac:dyDescent="0.25">
      <c r="A874" s="1">
        <v>44699</v>
      </c>
      <c r="B874" s="6">
        <v>103.55</v>
      </c>
      <c r="C874" s="6">
        <v>85.55</v>
      </c>
      <c r="D874" s="6">
        <v>86.55</v>
      </c>
      <c r="E874" s="6">
        <f t="shared" si="374"/>
        <v>81.38004606135533</v>
      </c>
      <c r="F874" s="6">
        <v>80.954921070369437</v>
      </c>
      <c r="G874" s="6">
        <v>115.55</v>
      </c>
      <c r="H874" s="6">
        <v>80.55</v>
      </c>
      <c r="I874" s="6">
        <v>81.5</v>
      </c>
      <c r="J874" s="6">
        <v>63.349119548833286</v>
      </c>
      <c r="K874" s="6">
        <f t="shared" si="375"/>
        <v>22.049999999999997</v>
      </c>
      <c r="L874" s="7">
        <f t="shared" si="369"/>
        <v>18.150880451166714</v>
      </c>
      <c r="M874" s="6">
        <f t="shared" si="370"/>
        <v>23</v>
      </c>
      <c r="N874" s="6">
        <f t="shared" si="371"/>
        <v>18</v>
      </c>
      <c r="O874" s="6">
        <f t="shared" si="372"/>
        <v>5</v>
      </c>
      <c r="P874" s="6">
        <f t="shared" si="391"/>
        <v>6</v>
      </c>
      <c r="Q874" s="6">
        <f t="shared" si="376"/>
        <v>0.83004606135533265</v>
      </c>
      <c r="R874" s="6">
        <f t="shared" si="377"/>
        <v>0.40492107036943992</v>
      </c>
      <c r="S874" s="6">
        <f t="shared" si="392"/>
        <v>35</v>
      </c>
      <c r="T874" s="6">
        <f t="shared" si="378"/>
        <v>12</v>
      </c>
      <c r="U874" s="4" t="str">
        <f t="shared" si="379"/>
        <v>HIGHER</v>
      </c>
      <c r="V874" s="8">
        <v>1784.75</v>
      </c>
      <c r="W874" s="9">
        <f t="shared" si="390"/>
        <v>5.5950789296305601</v>
      </c>
      <c r="X874" s="6">
        <f t="shared" si="380"/>
        <v>81.453872818106674</v>
      </c>
      <c r="Y874" s="6">
        <f t="shared" si="381"/>
        <v>5.0961271818933227</v>
      </c>
      <c r="Z874" s="6">
        <f t="shared" si="382"/>
        <v>0.49895174773723738</v>
      </c>
      <c r="AA874" s="5">
        <f t="shared" si="383"/>
        <v>5</v>
      </c>
      <c r="AB874" s="5">
        <f t="shared" si="384"/>
        <v>2022</v>
      </c>
      <c r="AC874" s="5">
        <f t="shared" si="395"/>
        <v>21</v>
      </c>
      <c r="AD874" s="6">
        <f t="shared" si="368"/>
        <v>40.106666666666662</v>
      </c>
      <c r="AF874" s="10">
        <v>118.01</v>
      </c>
      <c r="AG874" s="8">
        <f t="shared" si="385"/>
        <v>9553.4902355142967</v>
      </c>
      <c r="AL874" s="11">
        <f t="shared" si="373"/>
        <v>44699</v>
      </c>
      <c r="AM874" s="10">
        <v>1795.75</v>
      </c>
      <c r="AN874" s="6">
        <v>4.9682000000000004</v>
      </c>
      <c r="AO874" s="8">
        <f t="shared" si="386"/>
        <v>404.67913093491774</v>
      </c>
      <c r="AS874" s="14">
        <f t="shared" si="396"/>
        <v>0.189950523864959</v>
      </c>
      <c r="AT874" s="10">
        <v>444</v>
      </c>
      <c r="AU874" s="6">
        <v>17.18</v>
      </c>
      <c r="AV874" s="6">
        <f t="shared" si="393"/>
        <v>3.2633499999999955</v>
      </c>
      <c r="AW874" s="6">
        <f t="shared" si="387"/>
        <v>5.1270429999999969</v>
      </c>
      <c r="AX874" s="6">
        <f t="shared" si="394"/>
        <v>1.8636930000000014</v>
      </c>
      <c r="AY874" s="12">
        <f t="shared" si="388"/>
        <v>0.53728156243971559</v>
      </c>
      <c r="BB874" s="13">
        <f t="shared" si="389"/>
        <v>1886.0524099999998</v>
      </c>
    </row>
    <row r="875" spans="1:54" x14ac:dyDescent="0.25">
      <c r="A875" s="1">
        <v>44700</v>
      </c>
      <c r="B875" s="6">
        <v>102.53</v>
      </c>
      <c r="C875" s="6">
        <v>84.53</v>
      </c>
      <c r="D875" s="6">
        <v>85.53</v>
      </c>
      <c r="E875" s="6">
        <f t="shared" si="374"/>
        <v>78.434367100482106</v>
      </c>
      <c r="F875" s="6">
        <v>78.256045707608834</v>
      </c>
      <c r="G875" s="6">
        <v>114.53</v>
      </c>
      <c r="H875" s="6">
        <v>79.53</v>
      </c>
      <c r="I875" s="6">
        <v>79.5</v>
      </c>
      <c r="J875" s="6">
        <v>62.580825269858657</v>
      </c>
      <c r="K875" s="6">
        <f t="shared" si="375"/>
        <v>23.03</v>
      </c>
      <c r="L875" s="7">
        <f t="shared" si="369"/>
        <v>16.919174730141343</v>
      </c>
      <c r="M875" s="6">
        <f t="shared" si="370"/>
        <v>23</v>
      </c>
      <c r="N875" s="6">
        <f t="shared" si="371"/>
        <v>18</v>
      </c>
      <c r="O875" s="6">
        <f t="shared" si="372"/>
        <v>5</v>
      </c>
      <c r="P875" s="6">
        <f t="shared" si="391"/>
        <v>6</v>
      </c>
      <c r="Q875" s="6">
        <f t="shared" si="376"/>
        <v>-1.095632899517895</v>
      </c>
      <c r="R875" s="6">
        <f t="shared" si="377"/>
        <v>-1.2739542923911671</v>
      </c>
      <c r="S875" s="6">
        <f t="shared" si="392"/>
        <v>35</v>
      </c>
      <c r="T875" s="6">
        <f t="shared" si="378"/>
        <v>12</v>
      </c>
      <c r="U875" s="4" t="str">
        <f t="shared" si="379"/>
        <v>HIGHER</v>
      </c>
      <c r="V875" s="8">
        <v>1725.25</v>
      </c>
      <c r="W875" s="9">
        <f t="shared" si="390"/>
        <v>7.2739542923911671</v>
      </c>
      <c r="X875" s="6">
        <f t="shared" si="380"/>
        <v>78.505521581477453</v>
      </c>
      <c r="Y875" s="6">
        <f t="shared" si="381"/>
        <v>7.0244784185225484</v>
      </c>
      <c r="Z875" s="6">
        <f t="shared" si="382"/>
        <v>0.24947587386861869</v>
      </c>
      <c r="AA875" s="5">
        <f t="shared" si="383"/>
        <v>5</v>
      </c>
      <c r="AB875" s="5">
        <f t="shared" si="384"/>
        <v>2022</v>
      </c>
      <c r="AC875" s="5">
        <f t="shared" si="395"/>
        <v>21</v>
      </c>
      <c r="AD875" s="6">
        <f t="shared" si="368"/>
        <v>40.273333333333333</v>
      </c>
      <c r="AF875" s="10">
        <v>118.34</v>
      </c>
      <c r="AG875" s="8">
        <f t="shared" si="385"/>
        <v>9260.8204490384287</v>
      </c>
      <c r="AL875" s="11">
        <f t="shared" si="373"/>
        <v>44700</v>
      </c>
      <c r="AM875" s="10">
        <v>1730.75</v>
      </c>
      <c r="AN875" s="6">
        <v>4.9309000000000003</v>
      </c>
      <c r="AO875" s="8">
        <f t="shared" si="386"/>
        <v>387.10287636610718</v>
      </c>
      <c r="AS875" s="14">
        <f t="shared" si="396"/>
        <v>0.17212471526195905</v>
      </c>
      <c r="AT875" s="10">
        <v>455</v>
      </c>
      <c r="AU875" s="6">
        <v>17.559999999999999</v>
      </c>
      <c r="AV875" s="6">
        <f t="shared" si="393"/>
        <v>3.0225100000000005</v>
      </c>
      <c r="AW875" s="6">
        <f t="shared" si="387"/>
        <v>4.8885898000000019</v>
      </c>
      <c r="AX875" s="6">
        <f t="shared" si="394"/>
        <v>1.8660798000000014</v>
      </c>
      <c r="AY875" s="12">
        <f t="shared" si="388"/>
        <v>0.52872621428203082</v>
      </c>
      <c r="BB875" s="13">
        <f t="shared" si="389"/>
        <v>1863.565286</v>
      </c>
    </row>
    <row r="876" spans="1:54" x14ac:dyDescent="0.25">
      <c r="A876" s="1">
        <v>44701</v>
      </c>
      <c r="B876" s="6">
        <v>103.93</v>
      </c>
      <c r="C876" s="6">
        <v>85.93</v>
      </c>
      <c r="D876" s="6">
        <v>86.93</v>
      </c>
      <c r="E876" s="6">
        <f t="shared" si="374"/>
        <v>79.737263563945262</v>
      </c>
      <c r="F876" s="6">
        <v>79.560124139194841</v>
      </c>
      <c r="G876" s="6">
        <v>115.93</v>
      </c>
      <c r="H876" s="6">
        <v>80.930000000000007</v>
      </c>
      <c r="I876" s="6">
        <v>79.75</v>
      </c>
      <c r="J876" s="6">
        <v>63.267209822497399</v>
      </c>
      <c r="K876" s="6">
        <f t="shared" si="375"/>
        <v>24.180000000000007</v>
      </c>
      <c r="L876" s="7">
        <f t="shared" si="369"/>
        <v>16.482790177502601</v>
      </c>
      <c r="M876" s="6">
        <f t="shared" si="370"/>
        <v>23</v>
      </c>
      <c r="N876" s="6">
        <f t="shared" si="371"/>
        <v>18</v>
      </c>
      <c r="O876" s="6">
        <f t="shared" si="372"/>
        <v>5</v>
      </c>
      <c r="P876" s="6">
        <f t="shared" si="391"/>
        <v>6</v>
      </c>
      <c r="Q876" s="6">
        <f t="shared" si="376"/>
        <v>-1.1927364360547443</v>
      </c>
      <c r="R876" s="6">
        <f t="shared" si="377"/>
        <v>-1.3698758608051662</v>
      </c>
      <c r="S876" s="6">
        <f t="shared" si="392"/>
        <v>35</v>
      </c>
      <c r="T876" s="6">
        <f t="shared" si="378"/>
        <v>12</v>
      </c>
      <c r="U876" s="4" t="str">
        <f t="shared" si="379"/>
        <v>HIGHER</v>
      </c>
      <c r="V876" s="8">
        <v>1754</v>
      </c>
      <c r="W876" s="9">
        <f t="shared" si="390"/>
        <v>7.3698758608051662</v>
      </c>
      <c r="X876" s="6">
        <f t="shared" si="380"/>
        <v>79.809600013063459</v>
      </c>
      <c r="Y876" s="6">
        <f t="shared" si="381"/>
        <v>7.1203999869365475</v>
      </c>
      <c r="Z876" s="6">
        <f t="shared" si="382"/>
        <v>0.24947587386861869</v>
      </c>
      <c r="AA876" s="5">
        <f t="shared" si="383"/>
        <v>5</v>
      </c>
      <c r="AB876" s="5">
        <f t="shared" si="384"/>
        <v>2022</v>
      </c>
      <c r="AC876" s="5">
        <f t="shared" si="395"/>
        <v>21</v>
      </c>
      <c r="AD876" s="6">
        <f t="shared" si="368"/>
        <v>40.1</v>
      </c>
      <c r="AF876" s="10">
        <v>118.48</v>
      </c>
      <c r="AG876" s="8">
        <f t="shared" si="385"/>
        <v>9426.2835080118057</v>
      </c>
      <c r="AL876" s="11">
        <f t="shared" si="373"/>
        <v>44701</v>
      </c>
      <c r="AM876" s="10">
        <v>1759.5</v>
      </c>
      <c r="AN876" s="6">
        <v>4.8788</v>
      </c>
      <c r="AO876" s="8">
        <f t="shared" si="386"/>
        <v>389.37507654373411</v>
      </c>
      <c r="AS876" s="14">
        <f t="shared" si="396"/>
        <v>0.17874632768361592</v>
      </c>
      <c r="AT876" s="10">
        <v>460</v>
      </c>
      <c r="AU876" s="6">
        <v>17.7</v>
      </c>
      <c r="AV876" s="6">
        <f t="shared" si="393"/>
        <v>3.1638100000000016</v>
      </c>
      <c r="AW876" s="6">
        <f t="shared" si="387"/>
        <v>5.0266138000000034</v>
      </c>
      <c r="AX876" s="6">
        <f t="shared" si="394"/>
        <v>1.8628038000000018</v>
      </c>
      <c r="AY876" s="12">
        <f t="shared" si="388"/>
        <v>0.52938226306617242</v>
      </c>
      <c r="BB876" s="13">
        <f t="shared" si="389"/>
        <v>1894.4299660000001</v>
      </c>
    </row>
    <row r="877" spans="1:54" x14ac:dyDescent="0.25">
      <c r="A877" s="1">
        <v>44704</v>
      </c>
      <c r="B877" s="6">
        <v>103.47</v>
      </c>
      <c r="C877" s="6">
        <v>84.47</v>
      </c>
      <c r="D877" s="6">
        <v>86.47</v>
      </c>
      <c r="E877" s="6">
        <f t="shared" si="374"/>
        <v>78.876218944613086</v>
      </c>
      <c r="F877" s="6">
        <v>79.004473329214719</v>
      </c>
      <c r="G877" s="6">
        <v>115.47</v>
      </c>
      <c r="H877" s="6">
        <v>80.47</v>
      </c>
      <c r="I877" s="6">
        <v>81</v>
      </c>
      <c r="J877" s="6">
        <v>64.807790679426986</v>
      </c>
      <c r="K877" s="6">
        <f t="shared" si="375"/>
        <v>22.47</v>
      </c>
      <c r="L877" s="7">
        <f t="shared" si="369"/>
        <v>16.192209320573014</v>
      </c>
      <c r="M877" s="6">
        <f t="shared" si="370"/>
        <v>23</v>
      </c>
      <c r="N877" s="6">
        <f t="shared" si="371"/>
        <v>19</v>
      </c>
      <c r="O877" s="6">
        <f t="shared" si="372"/>
        <v>4</v>
      </c>
      <c r="P877" s="6">
        <f t="shared" si="391"/>
        <v>6</v>
      </c>
      <c r="Q877" s="6">
        <f t="shared" si="376"/>
        <v>-1.5937810553869127</v>
      </c>
      <c r="R877" s="6">
        <f t="shared" si="377"/>
        <v>-1.4655266707852803</v>
      </c>
      <c r="S877" s="6">
        <f t="shared" si="392"/>
        <v>35</v>
      </c>
      <c r="T877" s="6">
        <f t="shared" si="378"/>
        <v>12</v>
      </c>
      <c r="U877" s="4" t="str">
        <f t="shared" si="379"/>
        <v>HIGHER</v>
      </c>
      <c r="V877" s="8">
        <v>1741.75</v>
      </c>
      <c r="W877" s="9">
        <f t="shared" si="390"/>
        <v>7.4655266707852803</v>
      </c>
      <c r="X877" s="6">
        <f t="shared" si="380"/>
        <v>78.947774266971834</v>
      </c>
      <c r="Y877" s="6">
        <f t="shared" si="381"/>
        <v>7.522225733028165</v>
      </c>
      <c r="Z877" s="6">
        <f t="shared" si="382"/>
        <v>-5.6699062242884679E-2</v>
      </c>
      <c r="AA877" s="5">
        <f t="shared" si="383"/>
        <v>5</v>
      </c>
      <c r="AB877" s="5">
        <f t="shared" si="384"/>
        <v>2022</v>
      </c>
      <c r="AC877" s="5">
        <f t="shared" si="395"/>
        <v>22</v>
      </c>
      <c r="AD877" s="6">
        <f t="shared" si="368"/>
        <v>40.553333333333335</v>
      </c>
      <c r="AF877" s="10">
        <v>118.82</v>
      </c>
      <c r="AG877" s="8">
        <f t="shared" si="385"/>
        <v>9387.3115209772914</v>
      </c>
      <c r="AL877" s="11">
        <f t="shared" si="373"/>
        <v>44704</v>
      </c>
      <c r="AM877" s="10">
        <v>1740.5</v>
      </c>
      <c r="AN877" s="6">
        <v>4.8129999999999997</v>
      </c>
      <c r="AO877" s="8">
        <f t="shared" si="386"/>
        <v>379.9756375469355</v>
      </c>
      <c r="AS877" s="14">
        <f t="shared" si="396"/>
        <v>0.17171746575342456</v>
      </c>
      <c r="AT877" s="10">
        <v>453</v>
      </c>
      <c r="AU877" s="6">
        <v>17.52</v>
      </c>
      <c r="AV877" s="6">
        <f t="shared" si="393"/>
        <v>3.0084899999999983</v>
      </c>
      <c r="AW877" s="6">
        <f t="shared" si="387"/>
        <v>4.9893701999999998</v>
      </c>
      <c r="AX877" s="6">
        <f t="shared" si="394"/>
        <v>1.9808802000000014</v>
      </c>
      <c r="AY877" s="12">
        <f t="shared" si="388"/>
        <v>0.53209657916910058</v>
      </c>
      <c r="BB877" s="13">
        <f t="shared" si="389"/>
        <v>1862.2425139999998</v>
      </c>
    </row>
    <row r="878" spans="1:54" x14ac:dyDescent="0.25">
      <c r="A878" s="1">
        <v>44705</v>
      </c>
      <c r="B878" s="6">
        <v>103.62</v>
      </c>
      <c r="C878" s="6">
        <v>84.12</v>
      </c>
      <c r="D878" s="6">
        <v>86.12</v>
      </c>
      <c r="E878" s="6">
        <f t="shared" si="374"/>
        <v>80.077149597892173</v>
      </c>
      <c r="F878" s="6">
        <v>80.251852698557855</v>
      </c>
      <c r="G878" s="6">
        <v>115.12</v>
      </c>
      <c r="H878" s="6">
        <v>80.12</v>
      </c>
      <c r="I878" s="6">
        <v>81.5</v>
      </c>
      <c r="J878" s="6">
        <v>66.774595260317156</v>
      </c>
      <c r="K878" s="6">
        <f t="shared" si="375"/>
        <v>22.120000000000005</v>
      </c>
      <c r="L878" s="7">
        <f t="shared" si="369"/>
        <v>14.725404739682844</v>
      </c>
      <c r="M878" s="6">
        <f t="shared" si="370"/>
        <v>23.5</v>
      </c>
      <c r="N878" s="6">
        <f t="shared" si="371"/>
        <v>19.5</v>
      </c>
      <c r="O878" s="6">
        <f t="shared" si="372"/>
        <v>4</v>
      </c>
      <c r="P878" s="6">
        <f t="shared" si="391"/>
        <v>6</v>
      </c>
      <c r="Q878" s="6">
        <f t="shared" si="376"/>
        <v>-4.2850402107831087E-2</v>
      </c>
      <c r="R878" s="6">
        <f t="shared" si="377"/>
        <v>0.13185269855785009</v>
      </c>
      <c r="S878" s="6">
        <f t="shared" si="392"/>
        <v>35</v>
      </c>
      <c r="T878" s="6">
        <f t="shared" si="378"/>
        <v>11.5</v>
      </c>
      <c r="U878" s="4" t="str">
        <f t="shared" si="379"/>
        <v>HIGHER</v>
      </c>
      <c r="V878" s="8">
        <v>1769.25</v>
      </c>
      <c r="W878" s="9">
        <f t="shared" si="390"/>
        <v>5.8681473014421499</v>
      </c>
      <c r="X878" s="6">
        <f t="shared" si="380"/>
        <v>80.149794386520682</v>
      </c>
      <c r="Y878" s="6">
        <f t="shared" si="381"/>
        <v>5.9702056134793224</v>
      </c>
      <c r="Z878" s="6">
        <f t="shared" si="382"/>
        <v>-0.10205831203717253</v>
      </c>
      <c r="AA878" s="5">
        <f t="shared" si="383"/>
        <v>5</v>
      </c>
      <c r="AB878" s="5">
        <f t="shared" si="384"/>
        <v>2022</v>
      </c>
      <c r="AC878" s="5">
        <f t="shared" si="395"/>
        <v>22</v>
      </c>
      <c r="AD878" s="6">
        <f t="shared" si="368"/>
        <v>40.206666666666671</v>
      </c>
      <c r="AF878" s="10">
        <v>118.98</v>
      </c>
      <c r="AG878" s="8">
        <f t="shared" si="385"/>
        <v>9548.3654340744142</v>
      </c>
      <c r="AL878" s="11">
        <f t="shared" si="373"/>
        <v>44705</v>
      </c>
      <c r="AM878" s="10">
        <v>1767</v>
      </c>
      <c r="AN878" s="6">
        <v>4.8190999999999997</v>
      </c>
      <c r="AO878" s="8">
        <f t="shared" si="386"/>
        <v>386.24987412808179</v>
      </c>
      <c r="AS878" s="14">
        <f t="shared" si="396"/>
        <v>0.1707360637087601</v>
      </c>
      <c r="AT878" s="10">
        <v>457</v>
      </c>
      <c r="AU878" s="6">
        <v>17.579999999999998</v>
      </c>
      <c r="AV878" s="6">
        <f t="shared" si="393"/>
        <v>3.0015400000000021</v>
      </c>
      <c r="AW878" s="6">
        <f t="shared" si="387"/>
        <v>5.0405692000000002</v>
      </c>
      <c r="AX878" s="6">
        <f t="shared" si="394"/>
        <v>2.0390291999999981</v>
      </c>
      <c r="AY878" s="12">
        <f t="shared" si="388"/>
        <v>0.53026806583901354</v>
      </c>
      <c r="BB878" s="13">
        <f t="shared" si="389"/>
        <v>1854.5263440000001</v>
      </c>
    </row>
    <row r="879" spans="1:54" x14ac:dyDescent="0.25">
      <c r="A879" s="1">
        <v>44706</v>
      </c>
      <c r="B879" s="6">
        <v>102.42</v>
      </c>
      <c r="C879" s="6">
        <v>82.92</v>
      </c>
      <c r="D879" s="6">
        <v>84.92</v>
      </c>
      <c r="E879" s="6">
        <f t="shared" si="374"/>
        <v>78.592980582990663</v>
      </c>
      <c r="F879" s="6">
        <v>78.66427895575751</v>
      </c>
      <c r="G879" s="6">
        <v>113.92</v>
      </c>
      <c r="H879" s="6">
        <v>78.92</v>
      </c>
      <c r="I879" s="6">
        <v>81.5</v>
      </c>
      <c r="J879" s="6">
        <v>65.968642598624157</v>
      </c>
      <c r="K879" s="6">
        <f t="shared" si="375"/>
        <v>20.92</v>
      </c>
      <c r="L879" s="7">
        <f t="shared" si="369"/>
        <v>15.531357401375843</v>
      </c>
      <c r="M879" s="6">
        <f t="shared" si="370"/>
        <v>23.5</v>
      </c>
      <c r="N879" s="6">
        <f t="shared" si="371"/>
        <v>19.5</v>
      </c>
      <c r="O879" s="6">
        <f t="shared" si="372"/>
        <v>4</v>
      </c>
      <c r="P879" s="6">
        <f t="shared" si="391"/>
        <v>6</v>
      </c>
      <c r="Q879" s="6">
        <f t="shared" si="376"/>
        <v>-0.32701941700933901</v>
      </c>
      <c r="R879" s="6">
        <f t="shared" si="377"/>
        <v>-0.25572104424249176</v>
      </c>
      <c r="S879" s="6">
        <f t="shared" si="392"/>
        <v>35</v>
      </c>
      <c r="T879" s="6">
        <f t="shared" si="378"/>
        <v>11.5</v>
      </c>
      <c r="U879" s="4" t="str">
        <f t="shared" si="379"/>
        <v>HIGHER</v>
      </c>
      <c r="V879" s="8">
        <v>1734.25</v>
      </c>
      <c r="W879" s="9">
        <f t="shared" si="390"/>
        <v>6.2557210442424918</v>
      </c>
      <c r="X879" s="6">
        <f t="shared" si="380"/>
        <v>78.664278955757496</v>
      </c>
      <c r="Y879" s="6">
        <f t="shared" si="381"/>
        <v>6.255721044242506</v>
      </c>
      <c r="Z879" s="6">
        <f t="shared" si="382"/>
        <v>-1.4210854715202004E-14</v>
      </c>
      <c r="AA879" s="5">
        <f t="shared" si="383"/>
        <v>5</v>
      </c>
      <c r="AB879" s="5">
        <f t="shared" si="384"/>
        <v>2022</v>
      </c>
      <c r="AC879" s="5">
        <f t="shared" si="395"/>
        <v>22</v>
      </c>
      <c r="AD879" s="6">
        <f t="shared" si="368"/>
        <v>40.746666666666663</v>
      </c>
      <c r="AF879" s="10">
        <v>119.05</v>
      </c>
      <c r="AG879" s="8">
        <f t="shared" si="385"/>
        <v>9364.9824096829307</v>
      </c>
      <c r="AL879" s="11">
        <f t="shared" si="373"/>
        <v>44706</v>
      </c>
      <c r="AM879" s="10">
        <v>1734.25</v>
      </c>
      <c r="AN879" s="6">
        <v>4.8274999999999997</v>
      </c>
      <c r="AO879" s="8">
        <f t="shared" si="386"/>
        <v>379.75180665891935</v>
      </c>
      <c r="AS879" s="14">
        <f t="shared" si="396"/>
        <v>0.18689232531500571</v>
      </c>
      <c r="AT879" s="10">
        <v>469</v>
      </c>
      <c r="AU879" s="6">
        <v>17.46</v>
      </c>
      <c r="AV879" s="6">
        <f t="shared" si="393"/>
        <v>3.2631399999999999</v>
      </c>
      <c r="AW879" s="6">
        <f t="shared" si="387"/>
        <v>5.3049771999999962</v>
      </c>
      <c r="AX879" s="6">
        <f t="shared" si="394"/>
        <v>2.0418371999999962</v>
      </c>
      <c r="AY879" s="12">
        <f t="shared" si="388"/>
        <v>0.52090100084156932</v>
      </c>
      <c r="BB879" s="13">
        <f t="shared" si="389"/>
        <v>1828.0709039999999</v>
      </c>
    </row>
    <row r="880" spans="1:54" x14ac:dyDescent="0.25">
      <c r="A880" s="1">
        <v>44707</v>
      </c>
      <c r="B880" s="6">
        <v>104.02</v>
      </c>
      <c r="C880" s="6">
        <v>84.52</v>
      </c>
      <c r="D880" s="6">
        <v>86.52</v>
      </c>
      <c r="E880" s="6">
        <f t="shared" si="374"/>
        <v>81.323398389030842</v>
      </c>
      <c r="F880" s="6">
        <v>79.41270657736338</v>
      </c>
      <c r="G880" s="6">
        <v>115.52</v>
      </c>
      <c r="H880" s="6">
        <v>80.52</v>
      </c>
      <c r="I880" s="6">
        <v>81.5</v>
      </c>
      <c r="J880" s="6">
        <v>67.471368153980947</v>
      </c>
      <c r="K880" s="6">
        <f t="shared" si="375"/>
        <v>22.519999999999996</v>
      </c>
      <c r="L880" s="7">
        <f t="shared" si="369"/>
        <v>14.028631846019053</v>
      </c>
      <c r="M880" s="6">
        <f t="shared" si="370"/>
        <v>23.5</v>
      </c>
      <c r="N880" s="6">
        <f t="shared" si="371"/>
        <v>19.5</v>
      </c>
      <c r="O880" s="6">
        <f t="shared" si="372"/>
        <v>4</v>
      </c>
      <c r="P880" s="6">
        <f t="shared" si="391"/>
        <v>6</v>
      </c>
      <c r="Q880" s="6">
        <f t="shared" si="376"/>
        <v>0.80339838903084626</v>
      </c>
      <c r="R880" s="6">
        <f t="shared" si="377"/>
        <v>-1.1072934226366158</v>
      </c>
      <c r="S880" s="6">
        <f t="shared" si="392"/>
        <v>35</v>
      </c>
      <c r="T880" s="6">
        <f t="shared" si="378"/>
        <v>11.5</v>
      </c>
      <c r="U880" s="4" t="str">
        <f t="shared" si="379"/>
        <v>HIGHER</v>
      </c>
      <c r="V880" s="8">
        <v>1750.75</v>
      </c>
      <c r="W880" s="9">
        <f t="shared" si="390"/>
        <v>7.1072934226366158</v>
      </c>
      <c r="X880" s="6">
        <f t="shared" si="380"/>
        <v>81.397173755863804</v>
      </c>
      <c r="Y880" s="6">
        <f t="shared" si="381"/>
        <v>5.122826244136192</v>
      </c>
      <c r="Z880" s="6">
        <f t="shared" si="382"/>
        <v>1.9844671785004238</v>
      </c>
      <c r="AA880" s="5">
        <f t="shared" si="383"/>
        <v>5</v>
      </c>
      <c r="AB880" s="5">
        <f t="shared" si="384"/>
        <v>2022</v>
      </c>
      <c r="AC880" s="5">
        <f t="shared" si="395"/>
        <v>22</v>
      </c>
      <c r="AD880" s="6">
        <f t="shared" ref="AD880:AD943" si="397">AVERAGE(H630,H380,H129)</f>
        <v>40.29</v>
      </c>
      <c r="AF880" s="10">
        <v>119.4</v>
      </c>
      <c r="AG880" s="8">
        <f t="shared" si="385"/>
        <v>9481.8771653371878</v>
      </c>
      <c r="AL880" s="11">
        <f t="shared" si="373"/>
        <v>44707</v>
      </c>
      <c r="AM880" s="10">
        <v>1794.5</v>
      </c>
      <c r="AN880" s="6">
        <v>4.7676999999999996</v>
      </c>
      <c r="AO880" s="8">
        <f t="shared" si="386"/>
        <v>388.07730531583189</v>
      </c>
      <c r="AS880" s="14">
        <f t="shared" si="396"/>
        <v>0.1708058035714283</v>
      </c>
      <c r="AT880" s="10">
        <v>472</v>
      </c>
      <c r="AU880" s="6">
        <v>17.920000000000002</v>
      </c>
      <c r="AV880" s="6">
        <f t="shared" si="393"/>
        <v>3.0608399999999953</v>
      </c>
      <c r="AW880" s="6">
        <f t="shared" si="387"/>
        <v>5.0989331999999976</v>
      </c>
      <c r="AX880" s="6">
        <f t="shared" si="394"/>
        <v>2.0380932000000023</v>
      </c>
      <c r="AY880" s="12">
        <f t="shared" si="388"/>
        <v>0.52317780584412399</v>
      </c>
      <c r="BB880" s="13">
        <f t="shared" si="389"/>
        <v>1863.3448239999998</v>
      </c>
    </row>
    <row r="881" spans="1:54" x14ac:dyDescent="0.25">
      <c r="A881" s="1">
        <v>44708</v>
      </c>
      <c r="B881" s="6">
        <v>103.07</v>
      </c>
      <c r="C881" s="6">
        <v>83.57</v>
      </c>
      <c r="D881" s="6">
        <v>85.57</v>
      </c>
      <c r="E881" s="6">
        <f t="shared" si="374"/>
        <v>79.023502892656751</v>
      </c>
      <c r="F881" s="6">
        <v>79.299308452877639</v>
      </c>
      <c r="G881" s="6">
        <v>114.57</v>
      </c>
      <c r="H881" s="6">
        <v>79.569999999999993</v>
      </c>
      <c r="I881" s="6">
        <v>81.5</v>
      </c>
      <c r="J881" s="6">
        <v>65.815991648063218</v>
      </c>
      <c r="K881" s="6">
        <f t="shared" si="375"/>
        <v>21.569999999999993</v>
      </c>
      <c r="L881" s="7">
        <f t="shared" si="369"/>
        <v>15.684008351936782</v>
      </c>
      <c r="M881" s="6">
        <f t="shared" si="370"/>
        <v>23.5</v>
      </c>
      <c r="N881" s="6">
        <f t="shared" si="371"/>
        <v>19.5</v>
      </c>
      <c r="O881" s="6">
        <f t="shared" si="372"/>
        <v>4</v>
      </c>
      <c r="P881" s="6">
        <f t="shared" si="391"/>
        <v>6</v>
      </c>
      <c r="Q881" s="6">
        <f t="shared" si="376"/>
        <v>-0.54649710734324231</v>
      </c>
      <c r="R881" s="6">
        <f t="shared" si="377"/>
        <v>-0.27069154712235388</v>
      </c>
      <c r="S881" s="6">
        <f t="shared" si="392"/>
        <v>35</v>
      </c>
      <c r="T881" s="6">
        <f t="shared" si="378"/>
        <v>11.5</v>
      </c>
      <c r="U881" s="4" t="str">
        <f t="shared" si="379"/>
        <v>HIGHER</v>
      </c>
      <c r="V881" s="8">
        <v>1748.25</v>
      </c>
      <c r="W881" s="9">
        <f t="shared" si="390"/>
        <v>6.2706915471223539</v>
      </c>
      <c r="X881" s="6">
        <f t="shared" si="380"/>
        <v>79.095191828803294</v>
      </c>
      <c r="Y881" s="6">
        <f t="shared" si="381"/>
        <v>6.4748081711966989</v>
      </c>
      <c r="Z881" s="6">
        <f t="shared" si="382"/>
        <v>-0.20411662407434505</v>
      </c>
      <c r="AA881" s="5">
        <f t="shared" si="383"/>
        <v>5</v>
      </c>
      <c r="AB881" s="5">
        <f t="shared" si="384"/>
        <v>2022</v>
      </c>
      <c r="AC881" s="5">
        <f t="shared" si="395"/>
        <v>22</v>
      </c>
      <c r="AD881" s="6">
        <f t="shared" si="397"/>
        <v>40.99</v>
      </c>
      <c r="AF881" s="10">
        <v>119.55</v>
      </c>
      <c r="AG881" s="8">
        <f t="shared" si="385"/>
        <v>9480.2323255415213</v>
      </c>
      <c r="AL881" s="11">
        <f t="shared" si="373"/>
        <v>44708</v>
      </c>
      <c r="AM881" s="10">
        <v>1743.75</v>
      </c>
      <c r="AN881" s="6">
        <v>4.7294999999999998</v>
      </c>
      <c r="AO881" s="8">
        <f t="shared" si="386"/>
        <v>374.08070975432526</v>
      </c>
      <c r="AS881" s="14">
        <f t="shared" si="396"/>
        <v>0.16659376739009465</v>
      </c>
      <c r="AT881" s="10">
        <v>476</v>
      </c>
      <c r="AU881" s="6">
        <v>17.97</v>
      </c>
      <c r="AV881" s="6">
        <f t="shared" si="393"/>
        <v>2.9936900000000009</v>
      </c>
      <c r="AW881" s="6">
        <f t="shared" si="387"/>
        <v>5.0340062000000003</v>
      </c>
      <c r="AX881" s="6">
        <f t="shared" si="394"/>
        <v>2.0403161999999995</v>
      </c>
      <c r="AY881" s="12">
        <f t="shared" si="388"/>
        <v>0.51878216525655407</v>
      </c>
      <c r="BB881" s="13">
        <f t="shared" si="389"/>
        <v>1842.4009339999998</v>
      </c>
    </row>
    <row r="882" spans="1:54" x14ac:dyDescent="0.25">
      <c r="A882" s="1">
        <v>44712</v>
      </c>
      <c r="B882" s="6">
        <v>101.42</v>
      </c>
      <c r="C882" s="6">
        <v>81.92</v>
      </c>
      <c r="D882" s="6">
        <v>83.92</v>
      </c>
      <c r="E882" s="6">
        <f t="shared" si="374"/>
        <v>79.136798237305712</v>
      </c>
      <c r="F882" s="6">
        <v>78.754997455346086</v>
      </c>
      <c r="G882" s="6">
        <v>112.92</v>
      </c>
      <c r="H882" s="6">
        <v>77.92</v>
      </c>
      <c r="I882" s="6">
        <v>83</v>
      </c>
      <c r="J882" s="6">
        <v>65.411831094721308</v>
      </c>
      <c r="K882" s="6">
        <f t="shared" si="375"/>
        <v>18.420000000000002</v>
      </c>
      <c r="L882" s="7">
        <f t="shared" si="369"/>
        <v>17.588168905278692</v>
      </c>
      <c r="M882" s="6">
        <f t="shared" si="370"/>
        <v>23.5</v>
      </c>
      <c r="N882" s="6">
        <f t="shared" si="371"/>
        <v>19.5</v>
      </c>
      <c r="O882" s="6">
        <f t="shared" si="372"/>
        <v>4</v>
      </c>
      <c r="P882" s="6">
        <f t="shared" si="391"/>
        <v>6</v>
      </c>
      <c r="Q882" s="6">
        <f t="shared" si="376"/>
        <v>1.21679823730571</v>
      </c>
      <c r="R882" s="6">
        <f t="shared" si="377"/>
        <v>0.83499745534608394</v>
      </c>
      <c r="S882" s="6">
        <f t="shared" si="392"/>
        <v>35</v>
      </c>
      <c r="T882" s="6">
        <f t="shared" si="378"/>
        <v>11.5</v>
      </c>
      <c r="U882" s="4" t="str">
        <f t="shared" si="379"/>
        <v>HIGHER</v>
      </c>
      <c r="V882" s="8">
        <v>1736.25</v>
      </c>
      <c r="W882" s="9">
        <f t="shared" si="390"/>
        <v>5.1650025446539161</v>
      </c>
      <c r="X882" s="6">
        <f t="shared" si="380"/>
        <v>79.208589953289035</v>
      </c>
      <c r="Y882" s="6">
        <f t="shared" si="381"/>
        <v>4.7114100467109665</v>
      </c>
      <c r="Z882" s="6">
        <f t="shared" si="382"/>
        <v>0.45359249794294954</v>
      </c>
      <c r="AA882" s="5">
        <f t="shared" si="383"/>
        <v>5</v>
      </c>
      <c r="AB882" s="5">
        <f t="shared" si="384"/>
        <v>2022</v>
      </c>
      <c r="AC882" s="5">
        <f t="shared" si="395"/>
        <v>23</v>
      </c>
      <c r="AD882" s="6">
        <f t="shared" si="397"/>
        <v>41.966666666666661</v>
      </c>
      <c r="AF882" s="10">
        <v>120.19</v>
      </c>
      <c r="AG882" s="8">
        <f t="shared" si="385"/>
        <v>9465.5631441580445</v>
      </c>
      <c r="AL882" s="11">
        <f t="shared" si="373"/>
        <v>44712</v>
      </c>
      <c r="AM882" s="10">
        <v>1746.25</v>
      </c>
      <c r="AN882" s="6">
        <v>4.7314999999999996</v>
      </c>
      <c r="AO882" s="8">
        <f t="shared" si="386"/>
        <v>374.77544336398711</v>
      </c>
      <c r="AS882" s="14">
        <f t="shared" si="396"/>
        <v>0.14657551487414183</v>
      </c>
      <c r="AT882" s="10">
        <v>445</v>
      </c>
      <c r="AU882" s="6">
        <v>17.48</v>
      </c>
      <c r="AV882" s="6">
        <f t="shared" si="393"/>
        <v>2.5621399999999994</v>
      </c>
      <c r="AW882" s="6">
        <f t="shared" si="387"/>
        <v>4.6063171999999994</v>
      </c>
      <c r="AX882" s="6">
        <f t="shared" si="394"/>
        <v>2.0441772</v>
      </c>
      <c r="AY882" s="12">
        <f t="shared" si="388"/>
        <v>0.53155041023775695</v>
      </c>
      <c r="BB882" s="13">
        <f t="shared" si="389"/>
        <v>1806.0247039999999</v>
      </c>
    </row>
    <row r="883" spans="1:54" x14ac:dyDescent="0.25">
      <c r="A883" s="1">
        <v>44713</v>
      </c>
      <c r="B883" s="6">
        <v>101.61</v>
      </c>
      <c r="C883" s="6">
        <v>82.11</v>
      </c>
      <c r="D883" s="6">
        <v>84.11</v>
      </c>
      <c r="E883" s="6">
        <f t="shared" si="374"/>
        <v>78.185117342254358</v>
      </c>
      <c r="F883" s="6">
        <v>78.051929083534503</v>
      </c>
      <c r="G883" s="6">
        <v>113.11</v>
      </c>
      <c r="H883" s="6">
        <v>78.11</v>
      </c>
      <c r="I883" s="6">
        <v>83.5</v>
      </c>
      <c r="J883" s="6">
        <v>65.849082102652673</v>
      </c>
      <c r="K883" s="6">
        <f t="shared" si="375"/>
        <v>18.11</v>
      </c>
      <c r="L883" s="7">
        <f t="shared" si="369"/>
        <v>17.650917897347327</v>
      </c>
      <c r="M883" s="6">
        <f t="shared" si="370"/>
        <v>23.5</v>
      </c>
      <c r="N883" s="6">
        <f t="shared" si="371"/>
        <v>19.5</v>
      </c>
      <c r="O883" s="6">
        <f t="shared" si="372"/>
        <v>4</v>
      </c>
      <c r="P883" s="6">
        <f t="shared" si="391"/>
        <v>6</v>
      </c>
      <c r="Q883" s="6">
        <f t="shared" si="376"/>
        <v>7.5117342254358732E-2</v>
      </c>
      <c r="R883" s="6">
        <f t="shared" si="377"/>
        <v>-5.8070916465496225E-2</v>
      </c>
      <c r="S883" s="6">
        <f t="shared" si="392"/>
        <v>35</v>
      </c>
      <c r="T883" s="6">
        <f t="shared" si="378"/>
        <v>11.5</v>
      </c>
      <c r="U883" s="4" t="str">
        <f t="shared" si="379"/>
        <v>HIGHER</v>
      </c>
      <c r="V883" s="8">
        <v>1720.75</v>
      </c>
      <c r="W883" s="9">
        <f t="shared" si="390"/>
        <v>6.0580709164654962</v>
      </c>
      <c r="X883" s="6">
        <f t="shared" si="380"/>
        <v>78.25604570760882</v>
      </c>
      <c r="Y883" s="6">
        <f t="shared" si="381"/>
        <v>5.8539542923911796</v>
      </c>
      <c r="Z883" s="6">
        <f t="shared" si="382"/>
        <v>0.20411662407431663</v>
      </c>
      <c r="AA883" s="5">
        <f t="shared" si="383"/>
        <v>6</v>
      </c>
      <c r="AB883" s="5">
        <f t="shared" si="384"/>
        <v>2022</v>
      </c>
      <c r="AC883" s="5">
        <f t="shared" si="395"/>
        <v>23</v>
      </c>
      <c r="AD883" s="6">
        <f t="shared" si="397"/>
        <v>41.443333333333328</v>
      </c>
      <c r="AF883" s="10">
        <v>120.32</v>
      </c>
      <c r="AG883" s="8">
        <f t="shared" si="385"/>
        <v>9391.2081073308709</v>
      </c>
      <c r="AL883" s="11">
        <f t="shared" si="373"/>
        <v>44713</v>
      </c>
      <c r="AM883" s="10">
        <v>1725.25</v>
      </c>
      <c r="AN883" s="6">
        <v>4.8151000000000002</v>
      </c>
      <c r="AO883" s="8">
        <f t="shared" si="386"/>
        <v>376.8106856867073</v>
      </c>
      <c r="AS883" s="14">
        <f t="shared" si="396"/>
        <v>0.17406666666666651</v>
      </c>
      <c r="AT883" s="10">
        <v>468</v>
      </c>
      <c r="AU883" s="6">
        <v>17.55</v>
      </c>
      <c r="AV883" s="6">
        <f t="shared" si="393"/>
        <v>3.0548699999999975</v>
      </c>
      <c r="AW883" s="6">
        <f t="shared" si="387"/>
        <v>5.0986025999999995</v>
      </c>
      <c r="AX883" s="6">
        <f t="shared" si="394"/>
        <v>2.043732600000002</v>
      </c>
      <c r="AY883" s="12">
        <f t="shared" si="388"/>
        <v>0.5194519707581412</v>
      </c>
      <c r="BB883" s="13">
        <f t="shared" si="389"/>
        <v>1810.2134819999999</v>
      </c>
    </row>
    <row r="884" spans="1:54" x14ac:dyDescent="0.25">
      <c r="A884" s="1">
        <v>44714</v>
      </c>
      <c r="B884" s="6">
        <v>104.94</v>
      </c>
      <c r="C884" s="6">
        <v>85.44</v>
      </c>
      <c r="D884" s="6">
        <v>87.44</v>
      </c>
      <c r="E884" s="6">
        <f t="shared" si="374"/>
        <v>81.051489561873311</v>
      </c>
      <c r="F884" s="6">
        <v>80.274532323455006</v>
      </c>
      <c r="G884" s="6">
        <v>116.44</v>
      </c>
      <c r="H884" s="6">
        <v>81.44</v>
      </c>
      <c r="I884" s="6">
        <v>83.25</v>
      </c>
      <c r="J884" s="6">
        <v>66.814205951269614</v>
      </c>
      <c r="K884" s="6">
        <f t="shared" si="375"/>
        <v>21.689999999999998</v>
      </c>
      <c r="L884" s="7">
        <f t="shared" si="369"/>
        <v>16.435794048730386</v>
      </c>
      <c r="M884" s="6">
        <f t="shared" si="370"/>
        <v>23.5</v>
      </c>
      <c r="N884" s="6">
        <f t="shared" si="371"/>
        <v>19.5</v>
      </c>
      <c r="O884" s="6">
        <f t="shared" si="372"/>
        <v>4</v>
      </c>
      <c r="P884" s="6">
        <f t="shared" si="391"/>
        <v>6</v>
      </c>
      <c r="Q884" s="6">
        <f t="shared" si="376"/>
        <v>-0.38851043812668706</v>
      </c>
      <c r="R884" s="6">
        <f t="shared" si="377"/>
        <v>-1.1654676765449921</v>
      </c>
      <c r="S884" s="6">
        <f t="shared" si="392"/>
        <v>35</v>
      </c>
      <c r="T884" s="6">
        <f t="shared" si="378"/>
        <v>11.5</v>
      </c>
      <c r="U884" s="4" t="str">
        <f t="shared" si="379"/>
        <v>HIGHER</v>
      </c>
      <c r="V884" s="8">
        <v>1769.75</v>
      </c>
      <c r="W884" s="9">
        <f t="shared" si="390"/>
        <v>7.1654676765449921</v>
      </c>
      <c r="X884" s="6">
        <f t="shared" si="380"/>
        <v>81.125018257098034</v>
      </c>
      <c r="Y884" s="6">
        <f t="shared" si="381"/>
        <v>6.3149817429019635</v>
      </c>
      <c r="Z884" s="6">
        <f t="shared" si="382"/>
        <v>0.8504859336430286</v>
      </c>
      <c r="AA884" s="5">
        <f t="shared" si="383"/>
        <v>6</v>
      </c>
      <c r="AB884" s="5">
        <f t="shared" si="384"/>
        <v>2022</v>
      </c>
      <c r="AC884" s="5">
        <f t="shared" si="395"/>
        <v>23</v>
      </c>
      <c r="AD884" s="6">
        <f t="shared" si="397"/>
        <v>42.263333333333335</v>
      </c>
      <c r="AF884" s="10">
        <v>120.46</v>
      </c>
      <c r="AG884" s="8">
        <f t="shared" si="385"/>
        <v>9669.8701636833885</v>
      </c>
      <c r="AL884" s="11">
        <f t="shared" si="373"/>
        <v>44714</v>
      </c>
      <c r="AM884" s="10">
        <v>1788.5</v>
      </c>
      <c r="AN884" s="6">
        <v>4.7961999999999998</v>
      </c>
      <c r="AO884" s="8">
        <f t="shared" si="386"/>
        <v>389.09181256469361</v>
      </c>
      <c r="AS884" s="14">
        <f t="shared" si="396"/>
        <v>0.17681047937569644</v>
      </c>
      <c r="AT884" s="10">
        <v>473</v>
      </c>
      <c r="AU884" s="6">
        <v>17.940000000000001</v>
      </c>
      <c r="AV884" s="6">
        <f t="shared" si="393"/>
        <v>3.1719799999999942</v>
      </c>
      <c r="AW884" s="6">
        <f t="shared" si="387"/>
        <v>5.2079203999999955</v>
      </c>
      <c r="AX884" s="6">
        <f t="shared" si="394"/>
        <v>2.0359404000000012</v>
      </c>
      <c r="AY884" s="12">
        <f t="shared" si="388"/>
        <v>0.52484623920853168</v>
      </c>
      <c r="BB884" s="13">
        <f t="shared" si="389"/>
        <v>1883.6273279999998</v>
      </c>
    </row>
    <row r="885" spans="1:54" x14ac:dyDescent="0.25">
      <c r="A885" s="1">
        <v>44715</v>
      </c>
      <c r="B885" s="6">
        <v>105.35</v>
      </c>
      <c r="C885" s="6">
        <v>85.85</v>
      </c>
      <c r="D885" s="6">
        <v>87.85</v>
      </c>
      <c r="E885" s="6">
        <f t="shared" si="374"/>
        <v>81.844556974416108</v>
      </c>
      <c r="F885" s="6">
        <v>79.968357387343502</v>
      </c>
      <c r="G885" s="6">
        <v>116.85</v>
      </c>
      <c r="H885" s="6">
        <v>81.849999999999994</v>
      </c>
      <c r="I885" s="6">
        <v>81.5</v>
      </c>
      <c r="J885" s="6">
        <v>66.637876663833268</v>
      </c>
      <c r="K885" s="6">
        <f t="shared" si="375"/>
        <v>23.849999999999994</v>
      </c>
      <c r="L885" s="7">
        <f t="shared" si="369"/>
        <v>14.862123336166732</v>
      </c>
      <c r="M885" s="6">
        <f t="shared" si="370"/>
        <v>23.5</v>
      </c>
      <c r="N885" s="6">
        <f t="shared" si="371"/>
        <v>19.5</v>
      </c>
      <c r="O885" s="6">
        <f t="shared" si="372"/>
        <v>4</v>
      </c>
      <c r="P885" s="6">
        <f t="shared" si="391"/>
        <v>6</v>
      </c>
      <c r="Q885" s="6">
        <f t="shared" si="376"/>
        <v>-5.4430255838866515E-3</v>
      </c>
      <c r="R885" s="6">
        <f t="shared" si="377"/>
        <v>-1.881642612656492</v>
      </c>
      <c r="S885" s="6">
        <f t="shared" si="392"/>
        <v>35</v>
      </c>
      <c r="T885" s="6">
        <f t="shared" si="378"/>
        <v>11.5</v>
      </c>
      <c r="U885" s="4" t="str">
        <f t="shared" si="379"/>
        <v>HIGHER</v>
      </c>
      <c r="V885" s="8">
        <v>1763</v>
      </c>
      <c r="W885" s="9">
        <f t="shared" si="390"/>
        <v>7.881642612656492</v>
      </c>
      <c r="X885" s="6">
        <f t="shared" si="380"/>
        <v>81.918805128498207</v>
      </c>
      <c r="Y885" s="6">
        <f t="shared" si="381"/>
        <v>5.9311948715017877</v>
      </c>
      <c r="Z885" s="6">
        <f t="shared" si="382"/>
        <v>1.9504477411547043</v>
      </c>
      <c r="AA885" s="5">
        <f t="shared" si="383"/>
        <v>6</v>
      </c>
      <c r="AB885" s="5">
        <f t="shared" si="384"/>
        <v>2022</v>
      </c>
      <c r="AC885" s="5">
        <f t="shared" si="395"/>
        <v>23</v>
      </c>
      <c r="AD885" s="6">
        <f t="shared" si="397"/>
        <v>42.13</v>
      </c>
      <c r="AF885" s="10">
        <v>120.66</v>
      </c>
      <c r="AG885" s="8">
        <f t="shared" si="385"/>
        <v>9648.9820023568664</v>
      </c>
      <c r="AL885" s="11">
        <f t="shared" si="373"/>
        <v>44715</v>
      </c>
      <c r="AM885" s="10">
        <v>1806</v>
      </c>
      <c r="AN885" s="6">
        <v>4.7733999999999996</v>
      </c>
      <c r="AO885" s="8">
        <f t="shared" si="386"/>
        <v>391.03122440037339</v>
      </c>
      <c r="AS885" s="14">
        <f t="shared" si="396"/>
        <v>0.19089336358479861</v>
      </c>
      <c r="AT885" s="10">
        <v>466</v>
      </c>
      <c r="AU885" s="6">
        <v>17.63</v>
      </c>
      <c r="AV885" s="6">
        <f t="shared" si="393"/>
        <v>3.3654499999999992</v>
      </c>
      <c r="AW885" s="6">
        <f t="shared" si="387"/>
        <v>5.4004309999999975</v>
      </c>
      <c r="AX885" s="6">
        <f t="shared" si="394"/>
        <v>2.0349809999999984</v>
      </c>
      <c r="AY885" s="12">
        <f t="shared" si="388"/>
        <v>0.52953458249469965</v>
      </c>
      <c r="BB885" s="13">
        <f t="shared" si="389"/>
        <v>1892.6662699999997</v>
      </c>
    </row>
    <row r="886" spans="1:54" x14ac:dyDescent="0.25">
      <c r="A886" s="1">
        <v>44718</v>
      </c>
      <c r="B886" s="6">
        <v>104.69</v>
      </c>
      <c r="C886" s="6">
        <v>85.19</v>
      </c>
      <c r="D886" s="6">
        <v>87.19</v>
      </c>
      <c r="E886" s="6">
        <f t="shared" si="374"/>
        <v>78.162458273324575</v>
      </c>
      <c r="F886" s="6">
        <v>78.233366082711683</v>
      </c>
      <c r="G886" s="6">
        <v>116.19</v>
      </c>
      <c r="H886" s="6">
        <v>81.19</v>
      </c>
      <c r="I886" s="6">
        <v>81.5</v>
      </c>
      <c r="J886" s="6"/>
      <c r="K886" s="6">
        <f t="shared" si="375"/>
        <v>23.189999999999998</v>
      </c>
      <c r="L886" s="7" t="str">
        <f t="shared" si="369"/>
        <v/>
      </c>
      <c r="M886" s="6">
        <f t="shared" si="370"/>
        <v>23.5</v>
      </c>
      <c r="N886" s="6">
        <f t="shared" si="371"/>
        <v>19.5</v>
      </c>
      <c r="O886" s="6">
        <f t="shared" si="372"/>
        <v>4</v>
      </c>
      <c r="P886" s="6">
        <f t="shared" si="391"/>
        <v>6</v>
      </c>
      <c r="Q886" s="6">
        <f t="shared" si="376"/>
        <v>-3.0275417266754232</v>
      </c>
      <c r="R886" s="6">
        <f t="shared" si="377"/>
        <v>-2.9566339172883147</v>
      </c>
      <c r="S886" s="6">
        <f t="shared" si="392"/>
        <v>35</v>
      </c>
      <c r="T886" s="6">
        <f t="shared" si="378"/>
        <v>11.5</v>
      </c>
      <c r="U886" s="4" t="str">
        <f t="shared" si="379"/>
        <v>HIGHER</v>
      </c>
      <c r="V886" s="8">
        <v>1724.75</v>
      </c>
      <c r="W886" s="9">
        <f t="shared" si="390"/>
        <v>8.9566339172883147</v>
      </c>
      <c r="X886" s="6">
        <f t="shared" si="380"/>
        <v>78.233366082711683</v>
      </c>
      <c r="Y886" s="6">
        <f t="shared" si="381"/>
        <v>8.9566339172883147</v>
      </c>
      <c r="Z886" s="6">
        <f t="shared" si="382"/>
        <v>0</v>
      </c>
      <c r="AA886" s="5">
        <f t="shared" si="383"/>
        <v>6</v>
      </c>
      <c r="AB886" s="5">
        <f t="shared" si="384"/>
        <v>2022</v>
      </c>
      <c r="AC886" s="5">
        <f t="shared" si="395"/>
        <v>24</v>
      </c>
      <c r="AD886" s="6">
        <f t="shared" si="397"/>
        <v>42.533333333333331</v>
      </c>
      <c r="AF886" s="10">
        <v>120.98</v>
      </c>
      <c r="AG886" s="8">
        <f t="shared" si="385"/>
        <v>9464.6726286864614</v>
      </c>
      <c r="AL886" s="11">
        <f t="shared" si="373"/>
        <v>44718</v>
      </c>
      <c r="AM886" s="10">
        <v>1724.75</v>
      </c>
      <c r="AN886" s="6">
        <v>4.7945000000000002</v>
      </c>
      <c r="AO886" s="8">
        <f t="shared" si="386"/>
        <v>375.08987368356117</v>
      </c>
      <c r="AS886" s="14">
        <f t="shared" si="396"/>
        <v>0.18450850340136046</v>
      </c>
      <c r="AT886" s="10">
        <v>465</v>
      </c>
      <c r="AU886" s="6">
        <v>17.64</v>
      </c>
      <c r="AV886" s="6">
        <f t="shared" si="393"/>
        <v>3.2547299999999986</v>
      </c>
      <c r="AW886" s="6">
        <f t="shared" si="387"/>
        <v>5.2912553999999972</v>
      </c>
      <c r="AX886" s="6">
        <f t="shared" si="394"/>
        <v>2.0365253999999986</v>
      </c>
      <c r="AY886" s="12">
        <f t="shared" si="388"/>
        <v>0.52850398878506122</v>
      </c>
      <c r="BB886" s="13">
        <f t="shared" si="389"/>
        <v>1878.1157779999999</v>
      </c>
    </row>
    <row r="887" spans="1:54" x14ac:dyDescent="0.25">
      <c r="A887" s="1">
        <v>44719</v>
      </c>
      <c r="B887" s="6">
        <v>104.94</v>
      </c>
      <c r="C887" s="6">
        <v>85.44</v>
      </c>
      <c r="D887" s="6">
        <v>87.44</v>
      </c>
      <c r="E887" s="6">
        <f t="shared" si="374"/>
        <v>78.173787807789466</v>
      </c>
      <c r="F887" s="6">
        <v>78.074608708431654</v>
      </c>
      <c r="G887" s="6">
        <v>116.44</v>
      </c>
      <c r="H887" s="6">
        <v>81.44</v>
      </c>
      <c r="I887" s="6">
        <v>82</v>
      </c>
      <c r="J887" s="6">
        <v>67.313601606648135</v>
      </c>
      <c r="K887" s="6">
        <f t="shared" si="375"/>
        <v>22.939999999999998</v>
      </c>
      <c r="L887" s="7">
        <f t="shared" si="369"/>
        <v>14.686398393351865</v>
      </c>
      <c r="M887" s="6">
        <f t="shared" si="370"/>
        <v>23.5</v>
      </c>
      <c r="N887" s="6">
        <f t="shared" si="371"/>
        <v>19.5</v>
      </c>
      <c r="O887" s="6">
        <f t="shared" si="372"/>
        <v>4</v>
      </c>
      <c r="P887" s="6">
        <f t="shared" si="391"/>
        <v>6</v>
      </c>
      <c r="Q887" s="6">
        <f t="shared" si="376"/>
        <v>-3.2662121922105314</v>
      </c>
      <c r="R887" s="6">
        <f t="shared" si="377"/>
        <v>-3.3653912915683435</v>
      </c>
      <c r="S887" s="6">
        <f t="shared" si="392"/>
        <v>35</v>
      </c>
      <c r="T887" s="6">
        <f t="shared" si="378"/>
        <v>11.5</v>
      </c>
      <c r="U887" s="4" t="str">
        <f t="shared" si="379"/>
        <v>HIGHER</v>
      </c>
      <c r="V887" s="8">
        <v>1721.25</v>
      </c>
      <c r="W887" s="9">
        <f t="shared" si="390"/>
        <v>9.3653912915683435</v>
      </c>
      <c r="X887" s="6">
        <f t="shared" si="380"/>
        <v>78.244705895160251</v>
      </c>
      <c r="Y887" s="6">
        <f t="shared" si="381"/>
        <v>9.1952941048397463</v>
      </c>
      <c r="Z887" s="6">
        <f t="shared" si="382"/>
        <v>0.17009718672859719</v>
      </c>
      <c r="AA887" s="5">
        <f t="shared" si="383"/>
        <v>6</v>
      </c>
      <c r="AB887" s="5">
        <f t="shared" si="384"/>
        <v>2022</v>
      </c>
      <c r="AC887" s="5">
        <f t="shared" si="395"/>
        <v>24</v>
      </c>
      <c r="AD887" s="6">
        <f t="shared" si="397"/>
        <v>42.233333333333334</v>
      </c>
      <c r="AF887" s="10">
        <v>121.27</v>
      </c>
      <c r="AG887" s="8">
        <f t="shared" si="385"/>
        <v>9468.1077980715054</v>
      </c>
      <c r="AL887" s="11">
        <f t="shared" si="373"/>
        <v>44719</v>
      </c>
      <c r="AM887" s="10">
        <v>1725</v>
      </c>
      <c r="AN887" s="6">
        <v>4.8696000000000002</v>
      </c>
      <c r="AO887" s="8">
        <f t="shared" si="386"/>
        <v>381.02041982707237</v>
      </c>
      <c r="AS887" s="14">
        <f t="shared" si="396"/>
        <v>0.17942046718576174</v>
      </c>
      <c r="AT887" s="10">
        <v>477</v>
      </c>
      <c r="AU887" s="6">
        <v>17.98</v>
      </c>
      <c r="AV887" s="6">
        <f t="shared" si="393"/>
        <v>3.2259799999999963</v>
      </c>
      <c r="AW887" s="6">
        <f t="shared" si="387"/>
        <v>5.2619203999999975</v>
      </c>
      <c r="AX887" s="6">
        <f t="shared" si="394"/>
        <v>2.0359404000000012</v>
      </c>
      <c r="AY887" s="12">
        <f t="shared" si="388"/>
        <v>0.52274573517465472</v>
      </c>
      <c r="BB887" s="13">
        <f t="shared" si="389"/>
        <v>1883.6273279999998</v>
      </c>
    </row>
    <row r="888" spans="1:54" x14ac:dyDescent="0.25">
      <c r="A888" s="1">
        <v>44720</v>
      </c>
      <c r="B888" s="6">
        <v>104.94</v>
      </c>
      <c r="C888" s="6">
        <v>86.94</v>
      </c>
      <c r="D888" s="6">
        <v>89.44</v>
      </c>
      <c r="E888" s="6">
        <f t="shared" si="374"/>
        <v>80.099808666821957</v>
      </c>
      <c r="F888" s="6">
        <v>79.673522263680582</v>
      </c>
      <c r="G888" s="6">
        <v>117.94</v>
      </c>
      <c r="H888" s="6">
        <v>82.94</v>
      </c>
      <c r="I888" s="6">
        <v>81.75</v>
      </c>
      <c r="J888" s="6">
        <v>66.758240134409846</v>
      </c>
      <c r="K888" s="6">
        <f t="shared" si="375"/>
        <v>23.189999999999998</v>
      </c>
      <c r="L888" s="7">
        <f t="shared" si="369"/>
        <v>14.991759865590154</v>
      </c>
      <c r="M888" s="6">
        <f t="shared" si="370"/>
        <v>22</v>
      </c>
      <c r="N888" s="6">
        <f t="shared" si="371"/>
        <v>18</v>
      </c>
      <c r="O888" s="6">
        <f t="shared" si="372"/>
        <v>4</v>
      </c>
      <c r="P888" s="6">
        <f t="shared" si="391"/>
        <v>6.5</v>
      </c>
      <c r="Q888" s="6">
        <f t="shared" si="376"/>
        <v>-2.8401913331780406</v>
      </c>
      <c r="R888" s="6">
        <f t="shared" si="377"/>
        <v>-3.2664777363194162</v>
      </c>
      <c r="S888" s="6">
        <f t="shared" si="392"/>
        <v>35</v>
      </c>
      <c r="T888" s="6">
        <f t="shared" si="378"/>
        <v>13</v>
      </c>
      <c r="U888" s="4" t="str">
        <f t="shared" si="379"/>
        <v>HIGHER</v>
      </c>
      <c r="V888" s="8">
        <v>1756.5</v>
      </c>
      <c r="W888" s="9">
        <f t="shared" si="390"/>
        <v>9.7664777363194162</v>
      </c>
      <c r="X888" s="6">
        <f t="shared" si="380"/>
        <v>80.172474011417819</v>
      </c>
      <c r="Y888" s="6">
        <f t="shared" si="381"/>
        <v>9.2675259885821788</v>
      </c>
      <c r="Z888" s="6">
        <f t="shared" si="382"/>
        <v>0.49895174773723738</v>
      </c>
      <c r="AA888" s="5">
        <f t="shared" si="383"/>
        <v>6</v>
      </c>
      <c r="AB888" s="5">
        <f t="shared" si="384"/>
        <v>2022</v>
      </c>
      <c r="AC888" s="5">
        <f t="shared" si="395"/>
        <v>24</v>
      </c>
      <c r="AD888" s="6">
        <f t="shared" si="397"/>
        <v>42.11333333333333</v>
      </c>
      <c r="AF888" s="10">
        <v>121.45</v>
      </c>
      <c r="AG888" s="8">
        <f t="shared" si="385"/>
        <v>9676.3492789240081</v>
      </c>
      <c r="AL888" s="11">
        <f t="shared" si="373"/>
        <v>44720</v>
      </c>
      <c r="AM888" s="10">
        <v>1767.5</v>
      </c>
      <c r="AN888" s="6">
        <v>4.8987999999999996</v>
      </c>
      <c r="AO888" s="8">
        <f t="shared" si="386"/>
        <v>392.74891568713366</v>
      </c>
      <c r="AS888" s="14">
        <f t="shared" si="396"/>
        <v>0.17999889502762409</v>
      </c>
      <c r="AT888" s="10">
        <v>476</v>
      </c>
      <c r="AU888" s="6">
        <v>18.100000000000001</v>
      </c>
      <c r="AV888" s="6">
        <f t="shared" si="393"/>
        <v>3.2579799999999963</v>
      </c>
      <c r="AW888" s="6">
        <f t="shared" si="387"/>
        <v>5.118420399999998</v>
      </c>
      <c r="AX888" s="6">
        <f t="shared" si="394"/>
        <v>1.8604404000000017</v>
      </c>
      <c r="AY888" s="12">
        <f t="shared" si="388"/>
        <v>0.52326928338670586</v>
      </c>
      <c r="BB888" s="13">
        <f t="shared" si="389"/>
        <v>1916.6966279999999</v>
      </c>
    </row>
    <row r="889" spans="1:54" x14ac:dyDescent="0.25">
      <c r="A889" s="1">
        <v>44721</v>
      </c>
      <c r="B889" s="6">
        <v>104.63</v>
      </c>
      <c r="C889" s="6">
        <v>86.63</v>
      </c>
      <c r="D889" s="6">
        <v>89.13</v>
      </c>
      <c r="E889" s="6">
        <f t="shared" si="374"/>
        <v>78.071821997605397</v>
      </c>
      <c r="F889" s="6">
        <v>77.734414334974431</v>
      </c>
      <c r="G889" s="6">
        <v>117.63</v>
      </c>
      <c r="H889" s="6">
        <v>82.63</v>
      </c>
      <c r="I889" s="6">
        <v>80.5</v>
      </c>
      <c r="J889" s="6">
        <v>64.114349436017378</v>
      </c>
      <c r="K889" s="6">
        <f t="shared" si="375"/>
        <v>24.129999999999995</v>
      </c>
      <c r="L889" s="7">
        <f t="shared" si="369"/>
        <v>16.385650563982622</v>
      </c>
      <c r="M889" s="6">
        <f t="shared" si="370"/>
        <v>22</v>
      </c>
      <c r="N889" s="6">
        <f t="shared" si="371"/>
        <v>18</v>
      </c>
      <c r="O889" s="6">
        <f t="shared" si="372"/>
        <v>4</v>
      </c>
      <c r="P889" s="6">
        <f t="shared" si="391"/>
        <v>6.5</v>
      </c>
      <c r="Q889" s="6">
        <f t="shared" si="376"/>
        <v>-4.5581780023945981</v>
      </c>
      <c r="R889" s="6">
        <f t="shared" si="377"/>
        <v>-4.895585665025564</v>
      </c>
      <c r="S889" s="6">
        <f t="shared" si="392"/>
        <v>35</v>
      </c>
      <c r="T889" s="6">
        <f t="shared" si="378"/>
        <v>13</v>
      </c>
      <c r="U889" s="4" t="str">
        <f t="shared" si="379"/>
        <v>HIGHER</v>
      </c>
      <c r="V889" s="8">
        <v>1713.75</v>
      </c>
      <c r="W889" s="9">
        <f t="shared" si="390"/>
        <v>11.395585665025564</v>
      </c>
      <c r="X889" s="6">
        <f t="shared" si="380"/>
        <v>78.142647583123093</v>
      </c>
      <c r="Y889" s="6">
        <f t="shared" si="381"/>
        <v>10.987352416876902</v>
      </c>
      <c r="Z889" s="6">
        <f t="shared" si="382"/>
        <v>0.40823324814866169</v>
      </c>
      <c r="AA889" s="5">
        <f t="shared" si="383"/>
        <v>6</v>
      </c>
      <c r="AB889" s="5">
        <f t="shared" si="384"/>
        <v>2022</v>
      </c>
      <c r="AC889" s="5">
        <f t="shared" si="395"/>
        <v>24</v>
      </c>
      <c r="AD889" s="6">
        <f t="shared" si="397"/>
        <v>41.1</v>
      </c>
      <c r="AF889" s="10">
        <v>121.5</v>
      </c>
      <c r="AG889" s="8">
        <f t="shared" si="385"/>
        <v>9444.7313416993929</v>
      </c>
      <c r="AL889" s="11">
        <f t="shared" si="373"/>
        <v>44721</v>
      </c>
      <c r="AM889" s="10">
        <v>1722.75</v>
      </c>
      <c r="AN889" s="6">
        <v>4.9062999999999999</v>
      </c>
      <c r="AO889" s="8">
        <f t="shared" si="386"/>
        <v>383.39127183707689</v>
      </c>
      <c r="AS889" s="14">
        <f t="shared" si="396"/>
        <v>0.17475312669929302</v>
      </c>
      <c r="AT889" s="10">
        <v>488</v>
      </c>
      <c r="AU889" s="6">
        <v>18.39</v>
      </c>
      <c r="AV889" s="6">
        <f t="shared" si="393"/>
        <v>3.213709999999999</v>
      </c>
      <c r="AW889" s="6">
        <f t="shared" si="387"/>
        <v>5.0748758000000009</v>
      </c>
      <c r="AX889" s="6">
        <f t="shared" si="394"/>
        <v>1.861165800000002</v>
      </c>
      <c r="AY889" s="12">
        <f t="shared" si="388"/>
        <v>0.51631631091228014</v>
      </c>
      <c r="BB889" s="13">
        <f t="shared" si="389"/>
        <v>1909.8623059999998</v>
      </c>
    </row>
    <row r="890" spans="1:54" x14ac:dyDescent="0.25">
      <c r="A890" s="1">
        <v>44722</v>
      </c>
      <c r="B890" s="6">
        <v>102.81</v>
      </c>
      <c r="C890" s="6">
        <v>84.81</v>
      </c>
      <c r="D890" s="6">
        <v>87.31</v>
      </c>
      <c r="E890" s="6">
        <f t="shared" si="374"/>
        <v>76.610312051633684</v>
      </c>
      <c r="F890" s="6">
        <v>76.078801717482634</v>
      </c>
      <c r="G890" s="6">
        <v>115.81</v>
      </c>
      <c r="H890" s="6">
        <v>80.81</v>
      </c>
      <c r="I890" s="6">
        <v>78.5</v>
      </c>
      <c r="J890" s="6">
        <v>61.234987222299324</v>
      </c>
      <c r="K890" s="6">
        <f t="shared" si="375"/>
        <v>24.310000000000002</v>
      </c>
      <c r="L890" s="7">
        <f t="shared" si="369"/>
        <v>17.265012777700676</v>
      </c>
      <c r="M890" s="6">
        <f t="shared" si="370"/>
        <v>22</v>
      </c>
      <c r="N890" s="6">
        <f t="shared" si="371"/>
        <v>18</v>
      </c>
      <c r="O890" s="6">
        <f t="shared" si="372"/>
        <v>4</v>
      </c>
      <c r="P890" s="6">
        <f t="shared" si="391"/>
        <v>6.5</v>
      </c>
      <c r="Q890" s="6">
        <f t="shared" si="376"/>
        <v>-4.1996879483663179</v>
      </c>
      <c r="R890" s="6">
        <f t="shared" si="377"/>
        <v>-4.7311982825173686</v>
      </c>
      <c r="S890" s="6">
        <f t="shared" si="392"/>
        <v>35</v>
      </c>
      <c r="T890" s="6">
        <f t="shared" si="378"/>
        <v>13</v>
      </c>
      <c r="U890" s="4" t="str">
        <f t="shared" si="379"/>
        <v>HIGHER</v>
      </c>
      <c r="V890" s="8">
        <v>1677.25</v>
      </c>
      <c r="W890" s="9">
        <f t="shared" si="390"/>
        <v>11.231198282517369</v>
      </c>
      <c r="X890" s="6">
        <f t="shared" si="380"/>
        <v>76.679811777257044</v>
      </c>
      <c r="Y890" s="6">
        <f t="shared" si="381"/>
        <v>10.630188222742959</v>
      </c>
      <c r="Z890" s="6">
        <f t="shared" si="382"/>
        <v>0.60101005977440991</v>
      </c>
      <c r="AA890" s="5">
        <f t="shared" si="383"/>
        <v>6</v>
      </c>
      <c r="AB890" s="5">
        <f t="shared" si="384"/>
        <v>2022</v>
      </c>
      <c r="AC890" s="5">
        <f t="shared" si="395"/>
        <v>24</v>
      </c>
      <c r="AD890" s="6">
        <f t="shared" si="397"/>
        <v>40.81</v>
      </c>
      <c r="AF890" s="10">
        <v>121.79</v>
      </c>
      <c r="AG890" s="8">
        <f t="shared" si="385"/>
        <v>9265.6372611722109</v>
      </c>
      <c r="AL890" s="11">
        <f t="shared" si="373"/>
        <v>44722</v>
      </c>
      <c r="AM890" s="10">
        <v>1690.5</v>
      </c>
      <c r="AN890" s="6">
        <v>4.9865000000000004</v>
      </c>
      <c r="AO890" s="8">
        <f t="shared" si="386"/>
        <v>382.36388142729237</v>
      </c>
      <c r="AS890" s="14">
        <f t="shared" si="396"/>
        <v>0.15450000000000019</v>
      </c>
      <c r="AT890" s="10">
        <v>465</v>
      </c>
      <c r="AU890" s="6">
        <v>18.059999999999999</v>
      </c>
      <c r="AV890" s="6">
        <f t="shared" si="393"/>
        <v>2.7902700000000031</v>
      </c>
      <c r="AW890" s="6">
        <f t="shared" si="387"/>
        <v>4.6556946000000003</v>
      </c>
      <c r="AX890" s="6">
        <f t="shared" si="394"/>
        <v>1.8654245999999972</v>
      </c>
      <c r="AY890" s="12">
        <f t="shared" si="388"/>
        <v>0.52398625734929938</v>
      </c>
      <c r="BB890" s="13">
        <f t="shared" si="389"/>
        <v>1869.738222</v>
      </c>
    </row>
    <row r="891" spans="1:54" x14ac:dyDescent="0.25">
      <c r="A891" s="1">
        <v>44725</v>
      </c>
      <c r="B891" s="6">
        <v>101.51</v>
      </c>
      <c r="C891" s="6">
        <v>83.51</v>
      </c>
      <c r="D891" s="6">
        <v>86.01</v>
      </c>
      <c r="E891" s="6">
        <f t="shared" si="374"/>
        <v>75.046836295477888</v>
      </c>
      <c r="F891" s="6">
        <v>74.60462609916803</v>
      </c>
      <c r="G891" s="6">
        <v>114.51</v>
      </c>
      <c r="H891" s="6">
        <v>79.510000000000005</v>
      </c>
      <c r="I891" s="6">
        <v>75.75</v>
      </c>
      <c r="J891" s="6">
        <v>59.541075460114804</v>
      </c>
      <c r="K891" s="6">
        <f t="shared" si="375"/>
        <v>25.760000000000005</v>
      </c>
      <c r="L891" s="7">
        <f t="shared" si="369"/>
        <v>16.208924539885196</v>
      </c>
      <c r="M891" s="6">
        <f t="shared" si="370"/>
        <v>22</v>
      </c>
      <c r="N891" s="6">
        <f t="shared" si="371"/>
        <v>18</v>
      </c>
      <c r="O891" s="6">
        <f t="shared" si="372"/>
        <v>4</v>
      </c>
      <c r="P891" s="6">
        <f t="shared" si="391"/>
        <v>6.5</v>
      </c>
      <c r="Q891" s="6">
        <f t="shared" si="376"/>
        <v>-4.4631637045221169</v>
      </c>
      <c r="R891" s="6">
        <f t="shared" si="377"/>
        <v>-4.9053739008319752</v>
      </c>
      <c r="S891" s="6">
        <f t="shared" si="392"/>
        <v>35</v>
      </c>
      <c r="T891" s="6">
        <f t="shared" si="378"/>
        <v>13</v>
      </c>
      <c r="U891" s="4" t="str">
        <f t="shared" si="379"/>
        <v>HIGHER</v>
      </c>
      <c r="V891" s="8">
        <v>1644.75</v>
      </c>
      <c r="W891" s="9">
        <f t="shared" si="390"/>
        <v>11.405373900831975</v>
      </c>
      <c r="X891" s="6">
        <f t="shared" si="380"/>
        <v>75.114917659353836</v>
      </c>
      <c r="Y891" s="6">
        <f t="shared" si="381"/>
        <v>10.895082340646169</v>
      </c>
      <c r="Z891" s="6">
        <f t="shared" si="382"/>
        <v>0.51029156018580579</v>
      </c>
      <c r="AA891" s="5">
        <f t="shared" si="383"/>
        <v>6</v>
      </c>
      <c r="AB891" s="5">
        <f t="shared" si="384"/>
        <v>2022</v>
      </c>
      <c r="AC891" s="5">
        <f t="shared" si="395"/>
        <v>25</v>
      </c>
      <c r="AD891" s="6">
        <f t="shared" si="397"/>
        <v>40.74</v>
      </c>
      <c r="AF891" s="10">
        <v>122.29</v>
      </c>
      <c r="AG891" s="8">
        <f t="shared" si="385"/>
        <v>9123.3997256672574</v>
      </c>
      <c r="AL891" s="11">
        <f t="shared" si="373"/>
        <v>44725</v>
      </c>
      <c r="AM891" s="10">
        <v>1656</v>
      </c>
      <c r="AN891" s="6">
        <v>5.1154000000000002</v>
      </c>
      <c r="AO891" s="8">
        <f t="shared" si="386"/>
        <v>384.2428497946587</v>
      </c>
      <c r="AS891" s="14">
        <f t="shared" si="396"/>
        <v>0.14412726244343885</v>
      </c>
      <c r="AT891" s="10">
        <v>445</v>
      </c>
      <c r="AU891" s="6">
        <v>17.68</v>
      </c>
      <c r="AV891" s="6">
        <f t="shared" si="393"/>
        <v>2.5481699999999989</v>
      </c>
      <c r="AW891" s="6">
        <f t="shared" si="387"/>
        <v>4.4166366000000004</v>
      </c>
      <c r="AX891" s="6">
        <f t="shared" si="394"/>
        <v>1.8684666000000014</v>
      </c>
      <c r="AY891" s="12">
        <f t="shared" si="388"/>
        <v>0.53177127244934552</v>
      </c>
      <c r="BB891" s="13">
        <f t="shared" si="389"/>
        <v>1841.078162</v>
      </c>
    </row>
    <row r="892" spans="1:54" x14ac:dyDescent="0.25">
      <c r="A892" s="1">
        <v>44726</v>
      </c>
      <c r="B892" s="6">
        <v>100.28</v>
      </c>
      <c r="C892" s="6">
        <v>82.78</v>
      </c>
      <c r="D892" s="6">
        <v>84.78</v>
      </c>
      <c r="E892" s="6">
        <f t="shared" si="374"/>
        <v>74.163132607215914</v>
      </c>
      <c r="F892" s="6">
        <v>73.731460540627836</v>
      </c>
      <c r="G892" s="6">
        <v>113.28</v>
      </c>
      <c r="H892" s="6">
        <v>78.28</v>
      </c>
      <c r="I892" s="6">
        <v>76</v>
      </c>
      <c r="J892" s="6">
        <v>60.106137114296502</v>
      </c>
      <c r="K892" s="6">
        <f t="shared" si="375"/>
        <v>24.28</v>
      </c>
      <c r="L892" s="7">
        <f t="shared" si="369"/>
        <v>15.893862885703498</v>
      </c>
      <c r="M892" s="6">
        <f t="shared" si="370"/>
        <v>22</v>
      </c>
      <c r="N892" s="6">
        <f t="shared" si="371"/>
        <v>17.5</v>
      </c>
      <c r="O892" s="6">
        <f t="shared" si="372"/>
        <v>4.5</v>
      </c>
      <c r="P892" s="6">
        <f t="shared" si="391"/>
        <v>6.5</v>
      </c>
      <c r="Q892" s="6">
        <f t="shared" si="376"/>
        <v>-4.1168673927840871</v>
      </c>
      <c r="R892" s="6">
        <f t="shared" si="377"/>
        <v>-4.5485394593721651</v>
      </c>
      <c r="S892" s="6">
        <f t="shared" si="392"/>
        <v>35</v>
      </c>
      <c r="T892" s="6">
        <f t="shared" si="378"/>
        <v>13</v>
      </c>
      <c r="U892" s="4" t="str">
        <f t="shared" si="379"/>
        <v>HIGHER</v>
      </c>
      <c r="V892" s="8">
        <v>1625.5</v>
      </c>
      <c r="W892" s="9">
        <f t="shared" si="390"/>
        <v>11.048539459372165</v>
      </c>
      <c r="X892" s="6">
        <f t="shared" si="380"/>
        <v>74.230412288365073</v>
      </c>
      <c r="Y892" s="6">
        <f t="shared" si="381"/>
        <v>10.549587711634928</v>
      </c>
      <c r="Z892" s="6">
        <f t="shared" si="382"/>
        <v>0.49895174773723738</v>
      </c>
      <c r="AA892" s="5">
        <f t="shared" si="383"/>
        <v>6</v>
      </c>
      <c r="AB892" s="5">
        <f t="shared" si="384"/>
        <v>2022</v>
      </c>
      <c r="AC892" s="5">
        <f t="shared" si="395"/>
        <v>25</v>
      </c>
      <c r="AD892" s="6">
        <f t="shared" si="397"/>
        <v>39.676666666666669</v>
      </c>
      <c r="AF892" s="10">
        <v>122.5</v>
      </c>
      <c r="AG892" s="8">
        <f t="shared" si="385"/>
        <v>9032.103916226908</v>
      </c>
      <c r="AL892" s="11">
        <f t="shared" si="373"/>
        <v>44726</v>
      </c>
      <c r="AM892" s="10">
        <v>1636.5</v>
      </c>
      <c r="AN892" s="6">
        <v>5.1167999999999996</v>
      </c>
      <c r="AO892" s="8">
        <f t="shared" si="386"/>
        <v>379.82217359710637</v>
      </c>
      <c r="AS892" s="14">
        <f t="shared" si="396"/>
        <v>0.14303078677309022</v>
      </c>
      <c r="AT892" s="10">
        <v>441</v>
      </c>
      <c r="AU892" s="6">
        <v>17.54</v>
      </c>
      <c r="AV892" s="6">
        <f t="shared" si="393"/>
        <v>2.5087600000000023</v>
      </c>
      <c r="AW892" s="6">
        <f t="shared" si="387"/>
        <v>4.3216047999999994</v>
      </c>
      <c r="AX892" s="6">
        <f t="shared" si="394"/>
        <v>1.812844799999997</v>
      </c>
      <c r="AY892" s="12">
        <f t="shared" si="388"/>
        <v>0.53098397647384665</v>
      </c>
      <c r="BB892" s="13">
        <f t="shared" si="389"/>
        <v>1824.984436</v>
      </c>
    </row>
    <row r="893" spans="1:54" x14ac:dyDescent="0.25">
      <c r="A893" s="1">
        <v>44727</v>
      </c>
      <c r="B893" s="6">
        <v>99.67</v>
      </c>
      <c r="C893" s="6">
        <v>82.17</v>
      </c>
      <c r="D893" s="6">
        <v>84.17</v>
      </c>
      <c r="E893" s="6">
        <f t="shared" si="374"/>
        <v>73.358735660208225</v>
      </c>
      <c r="F893" s="6">
        <v>73.300547667582023</v>
      </c>
      <c r="G893" s="6">
        <v>112.67</v>
      </c>
      <c r="H893" s="6">
        <v>77.67</v>
      </c>
      <c r="I893" s="6">
        <v>76</v>
      </c>
      <c r="J893" s="6">
        <v>58.117823909146452</v>
      </c>
      <c r="K893" s="6">
        <f t="shared" si="375"/>
        <v>23.67</v>
      </c>
      <c r="L893" s="7">
        <f t="shared" si="369"/>
        <v>17.882176090853548</v>
      </c>
      <c r="M893" s="6">
        <f t="shared" si="370"/>
        <v>22</v>
      </c>
      <c r="N893" s="6">
        <f t="shared" si="371"/>
        <v>17.5</v>
      </c>
      <c r="O893" s="6">
        <f t="shared" si="372"/>
        <v>4.5</v>
      </c>
      <c r="P893" s="6">
        <f t="shared" si="391"/>
        <v>6.5</v>
      </c>
      <c r="Q893" s="6">
        <f t="shared" si="376"/>
        <v>-4.3112643397917765</v>
      </c>
      <c r="R893" s="6">
        <f t="shared" si="377"/>
        <v>-4.3694523324179784</v>
      </c>
      <c r="S893" s="6">
        <f t="shared" si="392"/>
        <v>35</v>
      </c>
      <c r="T893" s="6">
        <f t="shared" si="378"/>
        <v>13</v>
      </c>
      <c r="U893" s="4" t="str">
        <f t="shared" si="379"/>
        <v>HIGHER</v>
      </c>
      <c r="V893" s="8">
        <v>1616</v>
      </c>
      <c r="W893" s="9">
        <f t="shared" si="390"/>
        <v>10.869452332417978</v>
      </c>
      <c r="X893" s="6">
        <f t="shared" si="380"/>
        <v>73.425285604516318</v>
      </c>
      <c r="Y893" s="6">
        <f t="shared" si="381"/>
        <v>10.744714395483683</v>
      </c>
      <c r="Z893" s="6">
        <f t="shared" si="382"/>
        <v>0.12473793693429513</v>
      </c>
      <c r="AA893" s="5">
        <f t="shared" si="383"/>
        <v>6</v>
      </c>
      <c r="AB893" s="5">
        <f t="shared" si="384"/>
        <v>2022</v>
      </c>
      <c r="AC893" s="5">
        <f t="shared" si="395"/>
        <v>25</v>
      </c>
      <c r="AD893" s="6">
        <f t="shared" si="397"/>
        <v>37.756666666666668</v>
      </c>
      <c r="AF893" s="10">
        <v>122.69</v>
      </c>
      <c r="AG893" s="8">
        <f t="shared" si="385"/>
        <v>8993.2441933356386</v>
      </c>
      <c r="AL893" s="11">
        <f t="shared" si="373"/>
        <v>44727</v>
      </c>
      <c r="AM893" s="10">
        <v>1618.75</v>
      </c>
      <c r="AN893" s="6">
        <v>5.0536000000000003</v>
      </c>
      <c r="AO893" s="8">
        <f t="shared" si="386"/>
        <v>371.06202333098378</v>
      </c>
      <c r="AS893" s="14">
        <f t="shared" si="396"/>
        <v>0.14878608395629667</v>
      </c>
      <c r="AT893" s="10">
        <v>441</v>
      </c>
      <c r="AU893" s="6">
        <v>17.39</v>
      </c>
      <c r="AV893" s="6">
        <f t="shared" si="393"/>
        <v>2.5873899999999992</v>
      </c>
      <c r="AW893" s="6">
        <f t="shared" si="387"/>
        <v>4.401662199999997</v>
      </c>
      <c r="AX893" s="6">
        <f t="shared" si="394"/>
        <v>1.8142721999999978</v>
      </c>
      <c r="AY893" s="12">
        <f t="shared" si="388"/>
        <v>0.52946416531478702</v>
      </c>
      <c r="BB893" s="13">
        <f t="shared" si="389"/>
        <v>1811.5362539999999</v>
      </c>
    </row>
    <row r="894" spans="1:54" x14ac:dyDescent="0.25">
      <c r="A894" s="1">
        <v>44728</v>
      </c>
      <c r="B894" s="6">
        <v>99.34</v>
      </c>
      <c r="C894" s="6">
        <v>80.84</v>
      </c>
      <c r="D894" s="6">
        <v>82.84</v>
      </c>
      <c r="E894" s="6">
        <f t="shared" si="374"/>
        <v>71.999191524420596</v>
      </c>
      <c r="F894" s="6">
        <v>71.667614674987362</v>
      </c>
      <c r="G894" s="6">
        <v>111.34</v>
      </c>
      <c r="H894" s="6">
        <v>76.34</v>
      </c>
      <c r="I894" s="6">
        <v>75.5</v>
      </c>
      <c r="J894" s="6">
        <v>56.461957073490481</v>
      </c>
      <c r="K894" s="6">
        <f t="shared" si="375"/>
        <v>23.840000000000003</v>
      </c>
      <c r="L894" s="7">
        <f t="shared" si="369"/>
        <v>19.038042926509519</v>
      </c>
      <c r="M894" s="6">
        <f t="shared" si="370"/>
        <v>23</v>
      </c>
      <c r="N894" s="6">
        <f t="shared" si="371"/>
        <v>18.5</v>
      </c>
      <c r="O894" s="6">
        <f t="shared" si="372"/>
        <v>4.5</v>
      </c>
      <c r="P894" s="6">
        <f t="shared" si="391"/>
        <v>6.5</v>
      </c>
      <c r="Q894" s="6">
        <f t="shared" si="376"/>
        <v>-4.3408084755794079</v>
      </c>
      <c r="R894" s="6">
        <f t="shared" si="377"/>
        <v>-4.672385325012641</v>
      </c>
      <c r="S894" s="6">
        <f t="shared" si="392"/>
        <v>35</v>
      </c>
      <c r="T894" s="6">
        <f t="shared" si="378"/>
        <v>12</v>
      </c>
      <c r="U894" s="4" t="str">
        <f t="shared" si="379"/>
        <v>HIGHER</v>
      </c>
      <c r="V894" s="8">
        <v>1580</v>
      </c>
      <c r="W894" s="9">
        <f t="shared" si="390"/>
        <v>11.172385325012641</v>
      </c>
      <c r="X894" s="6">
        <f t="shared" si="380"/>
        <v>72.064508110687456</v>
      </c>
      <c r="Y894" s="6">
        <f t="shared" si="381"/>
        <v>10.775491889312548</v>
      </c>
      <c r="Z894" s="6">
        <f t="shared" si="382"/>
        <v>0.39689343570009328</v>
      </c>
      <c r="AA894" s="5">
        <f t="shared" si="383"/>
        <v>6</v>
      </c>
      <c r="AB894" s="5">
        <f t="shared" si="384"/>
        <v>2022</v>
      </c>
      <c r="AC894" s="5">
        <f t="shared" si="395"/>
        <v>25</v>
      </c>
      <c r="AD894" s="6">
        <f t="shared" si="397"/>
        <v>37.393333333333338</v>
      </c>
      <c r="AF894" s="10">
        <v>122.91</v>
      </c>
      <c r="AG894" s="8">
        <f t="shared" si="385"/>
        <v>8808.6665197026978</v>
      </c>
      <c r="AL894" s="11">
        <f t="shared" si="373"/>
        <v>44728</v>
      </c>
      <c r="AM894" s="10">
        <v>1588.75</v>
      </c>
      <c r="AN894" s="6">
        <v>5.0534999999999997</v>
      </c>
      <c r="AO894" s="8">
        <f t="shared" si="386"/>
        <v>364.17799173735904</v>
      </c>
      <c r="AS894" s="14">
        <f t="shared" si="396"/>
        <v>0.1487874285714286</v>
      </c>
      <c r="AT894" s="10">
        <v>453</v>
      </c>
      <c r="AU894" s="6">
        <v>17.5</v>
      </c>
      <c r="AV894" s="6">
        <f t="shared" si="393"/>
        <v>2.6037800000000004</v>
      </c>
      <c r="AW894" s="6">
        <f t="shared" si="387"/>
        <v>4.5358244000000028</v>
      </c>
      <c r="AX894" s="6">
        <f t="shared" si="394"/>
        <v>1.9320444000000023</v>
      </c>
      <c r="AY894" s="12">
        <f t="shared" si="388"/>
        <v>0.52194332027439927</v>
      </c>
      <c r="BB894" s="13">
        <f t="shared" si="389"/>
        <v>1782.2148079999999</v>
      </c>
    </row>
    <row r="895" spans="1:54" x14ac:dyDescent="0.25">
      <c r="A895" s="1">
        <v>44729</v>
      </c>
      <c r="B895" s="6">
        <v>96.79</v>
      </c>
      <c r="C895" s="6">
        <v>78.290000000000006</v>
      </c>
      <c r="D895" s="6">
        <v>80.290000000000006</v>
      </c>
      <c r="E895" s="6">
        <f t="shared" si="374"/>
        <v>70.469704371659489</v>
      </c>
      <c r="F895" s="6">
        <v>70.125400181981306</v>
      </c>
      <c r="G895" s="6">
        <v>108.79</v>
      </c>
      <c r="H895" s="6">
        <v>73.790000000000006</v>
      </c>
      <c r="I895" s="6">
        <v>75.5</v>
      </c>
      <c r="J895" s="6">
        <v>56.245469744926794</v>
      </c>
      <c r="K895" s="6">
        <f t="shared" si="375"/>
        <v>21.290000000000006</v>
      </c>
      <c r="L895" s="7">
        <f t="shared" si="369"/>
        <v>19.254530255073206</v>
      </c>
      <c r="M895" s="6">
        <f t="shared" si="370"/>
        <v>23</v>
      </c>
      <c r="N895" s="6">
        <f t="shared" si="371"/>
        <v>18.5</v>
      </c>
      <c r="O895" s="6">
        <f t="shared" si="372"/>
        <v>4.5</v>
      </c>
      <c r="P895" s="6">
        <f t="shared" si="391"/>
        <v>6.5</v>
      </c>
      <c r="Q895" s="6">
        <f t="shared" si="376"/>
        <v>-3.3202956283405172</v>
      </c>
      <c r="R895" s="6">
        <f t="shared" si="377"/>
        <v>-3.6645998180187007</v>
      </c>
      <c r="S895" s="6">
        <f t="shared" si="392"/>
        <v>35</v>
      </c>
      <c r="T895" s="6">
        <f t="shared" si="378"/>
        <v>12</v>
      </c>
      <c r="U895" s="4" t="str">
        <f t="shared" si="379"/>
        <v>HIGHER</v>
      </c>
      <c r="V895" s="8">
        <v>1546</v>
      </c>
      <c r="W895" s="9">
        <f t="shared" si="390"/>
        <v>10.164599818018701</v>
      </c>
      <c r="X895" s="6">
        <f t="shared" si="380"/>
        <v>70.533633430129967</v>
      </c>
      <c r="Y895" s="6">
        <f t="shared" si="381"/>
        <v>9.756366569870039</v>
      </c>
      <c r="Z895" s="6">
        <f t="shared" si="382"/>
        <v>0.40823324814866169</v>
      </c>
      <c r="AA895" s="5">
        <f t="shared" si="383"/>
        <v>6</v>
      </c>
      <c r="AB895" s="5">
        <f t="shared" si="384"/>
        <v>2022</v>
      </c>
      <c r="AC895" s="5">
        <f t="shared" si="395"/>
        <v>25</v>
      </c>
      <c r="AD895" s="6">
        <f t="shared" si="397"/>
        <v>37.796666666666667</v>
      </c>
      <c r="AF895" s="10">
        <v>122.85</v>
      </c>
      <c r="AG895" s="8">
        <f t="shared" si="385"/>
        <v>8614.9054123564038</v>
      </c>
      <c r="AL895" s="11">
        <f t="shared" si="373"/>
        <v>44729</v>
      </c>
      <c r="AM895" s="10">
        <v>1555</v>
      </c>
      <c r="AN895" s="6">
        <v>5.1517999999999997</v>
      </c>
      <c r="AO895" s="8">
        <f t="shared" si="386"/>
        <v>363.37517270534363</v>
      </c>
      <c r="AS895" s="14">
        <f t="shared" si="396"/>
        <v>0.14444361763022331</v>
      </c>
      <c r="AT895" s="10">
        <v>461</v>
      </c>
      <c r="AU895" s="6">
        <v>17.47</v>
      </c>
      <c r="AV895" s="6">
        <f t="shared" si="393"/>
        <v>2.5234300000000012</v>
      </c>
      <c r="AW895" s="6">
        <f t="shared" si="387"/>
        <v>4.4614414000000018</v>
      </c>
      <c r="AX895" s="6">
        <f t="shared" si="394"/>
        <v>1.9380114000000006</v>
      </c>
      <c r="AY895" s="12">
        <f t="shared" si="388"/>
        <v>0.51107797524407739</v>
      </c>
      <c r="BB895" s="13">
        <f t="shared" si="389"/>
        <v>1725.9969980000001</v>
      </c>
    </row>
    <row r="896" spans="1:54" x14ac:dyDescent="0.25">
      <c r="A896" s="1">
        <v>44733</v>
      </c>
      <c r="B896" s="6">
        <v>96.37</v>
      </c>
      <c r="C896" s="6">
        <v>77.87</v>
      </c>
      <c r="D896" s="6">
        <v>78.37</v>
      </c>
      <c r="E896" s="6">
        <f t="shared" si="374"/>
        <v>70.016522993063617</v>
      </c>
      <c r="F896" s="6">
        <v>69.479030872412594</v>
      </c>
      <c r="G896" s="6">
        <v>108.37</v>
      </c>
      <c r="H896" s="6">
        <v>73.37</v>
      </c>
      <c r="I896" s="6">
        <v>68</v>
      </c>
      <c r="J896" s="6">
        <v>51.436728895487853</v>
      </c>
      <c r="K896" s="6">
        <f t="shared" si="375"/>
        <v>28.370000000000005</v>
      </c>
      <c r="L896" s="7">
        <f t="shared" si="369"/>
        <v>16.563271104512147</v>
      </c>
      <c r="M896" s="6">
        <f t="shared" si="370"/>
        <v>23</v>
      </c>
      <c r="N896" s="6">
        <f t="shared" si="371"/>
        <v>18.5</v>
      </c>
      <c r="O896" s="6">
        <f t="shared" si="372"/>
        <v>4.5</v>
      </c>
      <c r="P896" s="6">
        <f t="shared" si="391"/>
        <v>5</v>
      </c>
      <c r="Q896" s="6">
        <f t="shared" si="376"/>
        <v>-3.3534770069363873</v>
      </c>
      <c r="R896" s="6">
        <f t="shared" si="377"/>
        <v>-3.890969127587411</v>
      </c>
      <c r="S896" s="6">
        <f t="shared" si="392"/>
        <v>35</v>
      </c>
      <c r="T896" s="6">
        <f t="shared" si="378"/>
        <v>12</v>
      </c>
      <c r="U896" s="4" t="str">
        <f t="shared" si="379"/>
        <v>HIGHER</v>
      </c>
      <c r="V896" s="8">
        <v>1531.75</v>
      </c>
      <c r="W896" s="9">
        <f t="shared" si="390"/>
        <v>8.890969127587411</v>
      </c>
      <c r="X896" s="6">
        <f t="shared" si="380"/>
        <v>70.080040932187003</v>
      </c>
      <c r="Y896" s="6">
        <f t="shared" si="381"/>
        <v>8.2899590678130011</v>
      </c>
      <c r="Z896" s="6">
        <f t="shared" si="382"/>
        <v>0.60101005977440991</v>
      </c>
      <c r="AA896" s="5">
        <f t="shared" si="383"/>
        <v>6</v>
      </c>
      <c r="AB896" s="5">
        <f t="shared" si="384"/>
        <v>2022</v>
      </c>
      <c r="AC896" s="5">
        <f t="shared" si="395"/>
        <v>26</v>
      </c>
      <c r="AD896" s="6">
        <f t="shared" si="397"/>
        <v>37.78</v>
      </c>
      <c r="AF896" s="10">
        <v>123.67</v>
      </c>
      <c r="AG896" s="8">
        <f t="shared" si="385"/>
        <v>8592.4717479912651</v>
      </c>
      <c r="AL896" s="11">
        <f t="shared" si="373"/>
        <v>44733</v>
      </c>
      <c r="AM896" s="10">
        <v>1545</v>
      </c>
      <c r="AN896" s="6">
        <v>5.1257000000000001</v>
      </c>
      <c r="AO896" s="8">
        <f t="shared" si="386"/>
        <v>359.20926580611103</v>
      </c>
      <c r="AS896" s="14">
        <f t="shared" si="396"/>
        <v>0.22715223707146998</v>
      </c>
      <c r="AT896" s="10">
        <v>511</v>
      </c>
      <c r="AU896" s="6">
        <v>17.21</v>
      </c>
      <c r="AV896" s="6">
        <f t="shared" si="393"/>
        <v>3.9092899999999986</v>
      </c>
      <c r="AW896" s="6">
        <f t="shared" si="387"/>
        <v>5.8482841999999984</v>
      </c>
      <c r="AX896" s="6">
        <f t="shared" si="394"/>
        <v>1.9389941999999998</v>
      </c>
      <c r="AY896" s="12">
        <f t="shared" si="388"/>
        <v>0.48425492585184798</v>
      </c>
      <c r="BB896" s="13">
        <f t="shared" si="389"/>
        <v>1716.7375939999999</v>
      </c>
    </row>
    <row r="897" spans="1:54" x14ac:dyDescent="0.25">
      <c r="A897" s="1">
        <v>44734</v>
      </c>
      <c r="B897" s="6">
        <v>92.66</v>
      </c>
      <c r="C897" s="6">
        <v>74.66</v>
      </c>
      <c r="D897" s="6">
        <v>73.66</v>
      </c>
      <c r="E897" s="6">
        <f t="shared" si="374"/>
        <v>66.289106154112488</v>
      </c>
      <c r="F897" s="6">
        <v>66.45130094864335</v>
      </c>
      <c r="G897" s="6">
        <v>105.66</v>
      </c>
      <c r="H897" s="6">
        <v>70.66</v>
      </c>
      <c r="I897" s="6">
        <v>63</v>
      </c>
      <c r="J897" s="6">
        <v>46.337929951111185</v>
      </c>
      <c r="K897" s="6">
        <f t="shared" si="375"/>
        <v>29.659999999999997</v>
      </c>
      <c r="L897" s="7">
        <f t="shared" si="369"/>
        <v>16.662070048888815</v>
      </c>
      <c r="M897" s="6">
        <f t="shared" si="370"/>
        <v>22</v>
      </c>
      <c r="N897" s="6">
        <f t="shared" si="371"/>
        <v>18</v>
      </c>
      <c r="O897" s="6">
        <f t="shared" si="372"/>
        <v>4</v>
      </c>
      <c r="P897" s="6">
        <f t="shared" si="391"/>
        <v>3</v>
      </c>
      <c r="Q897" s="6">
        <f t="shared" si="376"/>
        <v>-4.3708938458875082</v>
      </c>
      <c r="R897" s="6">
        <f t="shared" si="377"/>
        <v>-4.2086990513566462</v>
      </c>
      <c r="S897" s="6">
        <f t="shared" si="392"/>
        <v>35</v>
      </c>
      <c r="T897" s="6">
        <f t="shared" si="378"/>
        <v>13</v>
      </c>
      <c r="U897" s="4" t="str">
        <f t="shared" si="379"/>
        <v>HIGHER</v>
      </c>
      <c r="V897" s="8">
        <v>1465</v>
      </c>
      <c r="W897" s="9">
        <f t="shared" si="390"/>
        <v>7.2086990513566462</v>
      </c>
      <c r="X897" s="6">
        <f t="shared" si="380"/>
        <v>66.349242636606178</v>
      </c>
      <c r="Y897" s="6">
        <f t="shared" si="381"/>
        <v>7.3107573633938188</v>
      </c>
      <c r="Z897" s="6">
        <f t="shared" si="382"/>
        <v>-0.10205831203717253</v>
      </c>
      <c r="AA897" s="5">
        <f t="shared" si="383"/>
        <v>6</v>
      </c>
      <c r="AB897" s="5">
        <f t="shared" si="384"/>
        <v>2022</v>
      </c>
      <c r="AC897" s="5">
        <f t="shared" si="395"/>
        <v>26</v>
      </c>
      <c r="AD897" s="6">
        <f t="shared" si="397"/>
        <v>38.369999999999997</v>
      </c>
      <c r="AF897" s="10">
        <v>123.85</v>
      </c>
      <c r="AG897" s="8">
        <f t="shared" si="385"/>
        <v>8229.9936224894791</v>
      </c>
      <c r="AL897" s="11">
        <f t="shared" si="373"/>
        <v>44734</v>
      </c>
      <c r="AM897" s="10">
        <v>1462.75</v>
      </c>
      <c r="AN897" s="6">
        <v>5.194</v>
      </c>
      <c r="AO897" s="8">
        <f t="shared" si="386"/>
        <v>344.61796625453258</v>
      </c>
      <c r="AS897" s="14">
        <f t="shared" si="396"/>
        <v>0.22665209686946242</v>
      </c>
      <c r="AT897" s="10">
        <v>512</v>
      </c>
      <c r="AU897" s="6">
        <v>16.93</v>
      </c>
      <c r="AV897" s="6">
        <f t="shared" si="393"/>
        <v>3.8372199999999985</v>
      </c>
      <c r="AW897" s="6">
        <f t="shared" si="387"/>
        <v>5.7263956</v>
      </c>
      <c r="AX897" s="6">
        <f t="shared" si="394"/>
        <v>1.8891756000000015</v>
      </c>
      <c r="AY897" s="12">
        <f t="shared" si="388"/>
        <v>0.47396999635381465</v>
      </c>
      <c r="BB897" s="13">
        <f t="shared" si="389"/>
        <v>1645.9692919999998</v>
      </c>
    </row>
    <row r="898" spans="1:54" x14ac:dyDescent="0.25">
      <c r="A898" s="1">
        <v>44735</v>
      </c>
      <c r="B898" s="6">
        <v>89.71</v>
      </c>
      <c r="C898" s="6">
        <v>71.709999999999994</v>
      </c>
      <c r="D898" s="6">
        <v>70.709999999999994</v>
      </c>
      <c r="E898" s="6">
        <f t="shared" si="374"/>
        <v>63.343427193239265</v>
      </c>
      <c r="F898" s="6">
        <v>63.162755338556906</v>
      </c>
      <c r="G898" s="6">
        <v>102.71</v>
      </c>
      <c r="H898" s="6">
        <v>67.709999999999994</v>
      </c>
      <c r="I898" s="6">
        <v>63</v>
      </c>
      <c r="J898" s="6">
        <v>48.922896576499795</v>
      </c>
      <c r="K898" s="6">
        <f t="shared" si="375"/>
        <v>26.709999999999994</v>
      </c>
      <c r="L898" s="7">
        <f t="shared" si="369"/>
        <v>14.077103423500205</v>
      </c>
      <c r="M898" s="6">
        <f t="shared" si="370"/>
        <v>22</v>
      </c>
      <c r="N898" s="6">
        <f t="shared" si="371"/>
        <v>18</v>
      </c>
      <c r="O898" s="6">
        <f t="shared" si="372"/>
        <v>4</v>
      </c>
      <c r="P898" s="6">
        <f t="shared" si="391"/>
        <v>3</v>
      </c>
      <c r="Q898" s="6">
        <f t="shared" si="376"/>
        <v>-4.366572806760729</v>
      </c>
      <c r="R898" s="6">
        <f t="shared" si="377"/>
        <v>-4.5472446614430879</v>
      </c>
      <c r="S898" s="6">
        <f t="shared" si="392"/>
        <v>35</v>
      </c>
      <c r="T898" s="6">
        <f t="shared" si="378"/>
        <v>13</v>
      </c>
      <c r="U898" s="4" t="str">
        <f t="shared" si="379"/>
        <v>HIGHER</v>
      </c>
      <c r="V898" s="8">
        <v>1392.5</v>
      </c>
      <c r="W898" s="9">
        <f t="shared" si="390"/>
        <v>7.5472446614430879</v>
      </c>
      <c r="X898" s="6">
        <f t="shared" si="380"/>
        <v>63.400891399976956</v>
      </c>
      <c r="Y898" s="6">
        <f t="shared" si="381"/>
        <v>7.3091086000230376</v>
      </c>
      <c r="Z898" s="6">
        <f t="shared" si="382"/>
        <v>0.23813606142005028</v>
      </c>
      <c r="AA898" s="5">
        <f t="shared" si="383"/>
        <v>6</v>
      </c>
      <c r="AB898" s="5">
        <f t="shared" si="384"/>
        <v>2022</v>
      </c>
      <c r="AC898" s="5">
        <f t="shared" si="395"/>
        <v>26</v>
      </c>
      <c r="AD898" s="6">
        <f t="shared" si="397"/>
        <v>38.79</v>
      </c>
      <c r="AF898" s="10">
        <v>124.08</v>
      </c>
      <c r="AG898" s="8">
        <f t="shared" si="385"/>
        <v>7837.2346824081405</v>
      </c>
      <c r="AL898" s="11">
        <f t="shared" si="373"/>
        <v>44735</v>
      </c>
      <c r="AM898" s="10">
        <v>1397.75</v>
      </c>
      <c r="AN898" s="6">
        <v>5.2405999999999997</v>
      </c>
      <c r="AO898" s="8">
        <f t="shared" si="386"/>
        <v>332.25871147071928</v>
      </c>
      <c r="AS898" s="14">
        <f t="shared" si="396"/>
        <v>0.24051255358236395</v>
      </c>
      <c r="AT898" s="10">
        <v>505</v>
      </c>
      <c r="AU898" s="6">
        <v>16.329999999999998</v>
      </c>
      <c r="AV898" s="6">
        <f t="shared" si="393"/>
        <v>3.9275700000000029</v>
      </c>
      <c r="AW898" s="6">
        <f t="shared" si="387"/>
        <v>5.8236485999999985</v>
      </c>
      <c r="AX898" s="6">
        <f t="shared" si="394"/>
        <v>1.8960785999999956</v>
      </c>
      <c r="AY898" s="12">
        <f t="shared" si="388"/>
        <v>0.46933785616518292</v>
      </c>
      <c r="BB898" s="13">
        <f t="shared" si="389"/>
        <v>1580.9330019999998</v>
      </c>
    </row>
    <row r="899" spans="1:54" x14ac:dyDescent="0.25">
      <c r="A899" s="1">
        <v>44736</v>
      </c>
      <c r="B899" s="6">
        <v>91.75</v>
      </c>
      <c r="C899" s="6">
        <v>73.75</v>
      </c>
      <c r="D899" s="6">
        <v>72.75</v>
      </c>
      <c r="E899" s="6">
        <f t="shared" si="374"/>
        <v>65.065516431903617</v>
      </c>
      <c r="F899" s="6">
        <v>64.875067018291574</v>
      </c>
      <c r="G899" s="6">
        <v>104.75</v>
      </c>
      <c r="H899" s="6">
        <v>69.75</v>
      </c>
      <c r="I899" s="6">
        <v>62</v>
      </c>
      <c r="J899" s="6">
        <v>47.998333418691189</v>
      </c>
      <c r="K899" s="6">
        <f t="shared" si="375"/>
        <v>29.75</v>
      </c>
      <c r="L899" s="7">
        <f t="shared" ref="L899:L962" si="398">IF(I899="","",IF(J899="","",I899-J899))</f>
        <v>14.001666581308811</v>
      </c>
      <c r="M899" s="6">
        <f t="shared" ref="M899:M962" si="399">B899-H899</f>
        <v>22</v>
      </c>
      <c r="N899" s="6">
        <f t="shared" ref="N899:N962" si="400">B899-C899</f>
        <v>18</v>
      </c>
      <c r="O899" s="6">
        <f t="shared" ref="O899:O962" si="401">C899-H899</f>
        <v>4</v>
      </c>
      <c r="P899" s="6">
        <f t="shared" si="391"/>
        <v>3</v>
      </c>
      <c r="Q899" s="6">
        <f t="shared" si="376"/>
        <v>-4.6844835680963826</v>
      </c>
      <c r="R899" s="6">
        <f t="shared" si="377"/>
        <v>-4.8749329817084259</v>
      </c>
      <c r="S899" s="6">
        <f t="shared" si="392"/>
        <v>35</v>
      </c>
      <c r="T899" s="6">
        <f t="shared" si="378"/>
        <v>13</v>
      </c>
      <c r="U899" s="4" t="str">
        <f t="shared" si="379"/>
        <v>HIGHER</v>
      </c>
      <c r="V899" s="8">
        <v>1430.25</v>
      </c>
      <c r="W899" s="9">
        <f t="shared" si="390"/>
        <v>7.8749329817084259</v>
      </c>
      <c r="X899" s="6">
        <f t="shared" si="380"/>
        <v>65.124542892160193</v>
      </c>
      <c r="Y899" s="6">
        <f t="shared" si="381"/>
        <v>7.6254571078398072</v>
      </c>
      <c r="Z899" s="6">
        <f t="shared" si="382"/>
        <v>0.24947587386861869</v>
      </c>
      <c r="AA899" s="5">
        <f t="shared" si="383"/>
        <v>6</v>
      </c>
      <c r="AB899" s="5">
        <f t="shared" si="384"/>
        <v>2022</v>
      </c>
      <c r="AC899" s="5">
        <f t="shared" si="395"/>
        <v>26</v>
      </c>
      <c r="AD899" s="6">
        <f t="shared" si="397"/>
        <v>38.103333333333332</v>
      </c>
      <c r="AF899" s="10">
        <v>124.24</v>
      </c>
      <c r="AG899" s="8">
        <f t="shared" si="385"/>
        <v>8060.0783263525445</v>
      </c>
      <c r="AL899" s="11">
        <f t="shared" ref="AL899:AL962" si="402">A899</f>
        <v>44736</v>
      </c>
      <c r="AM899" s="10">
        <v>1435.75</v>
      </c>
      <c r="AN899" s="6">
        <v>5.2416999999999998</v>
      </c>
      <c r="AO899" s="8">
        <f t="shared" si="386"/>
        <v>341.36331647783618</v>
      </c>
      <c r="AS899" s="14">
        <f t="shared" si="396"/>
        <v>0.249984857662023</v>
      </c>
      <c r="AT899" s="10">
        <v>511</v>
      </c>
      <c r="AU899" s="6">
        <v>16.510000000000002</v>
      </c>
      <c r="AV899" s="6">
        <f t="shared" si="393"/>
        <v>4.1272500000000001</v>
      </c>
      <c r="AW899" s="6">
        <f t="shared" si="387"/>
        <v>6.0185549999999957</v>
      </c>
      <c r="AX899" s="6">
        <f t="shared" si="394"/>
        <v>1.8913049999999956</v>
      </c>
      <c r="AY899" s="12">
        <f t="shared" si="388"/>
        <v>0.47199718597825729</v>
      </c>
      <c r="BB899" s="13">
        <f t="shared" si="389"/>
        <v>1625.90725</v>
      </c>
    </row>
    <row r="900" spans="1:54" x14ac:dyDescent="0.25">
      <c r="A900" s="1">
        <v>44739</v>
      </c>
      <c r="B900" s="6">
        <v>92.82</v>
      </c>
      <c r="C900" s="6">
        <v>74.819999999999993</v>
      </c>
      <c r="D900" s="6">
        <v>73.819999999999993</v>
      </c>
      <c r="E900" s="6">
        <f t="shared" ref="E900:E963" si="403">IF(AM900="","",AM900/2206.622)*100</f>
        <v>66.141822206068824</v>
      </c>
      <c r="F900" s="6">
        <v>65.46473726561743</v>
      </c>
      <c r="G900" s="6">
        <v>105.82</v>
      </c>
      <c r="H900" s="6">
        <v>70.819999999999993</v>
      </c>
      <c r="I900" s="6">
        <v>62.25</v>
      </c>
      <c r="J900" s="6">
        <v>50.691086652569084</v>
      </c>
      <c r="K900" s="6">
        <f t="shared" ref="K900:K963" si="404">B900-I900</f>
        <v>30.569999999999993</v>
      </c>
      <c r="L900" s="7">
        <f t="shared" si="398"/>
        <v>11.558913347430916</v>
      </c>
      <c r="M900" s="6">
        <f t="shared" si="399"/>
        <v>22</v>
      </c>
      <c r="N900" s="6">
        <f t="shared" si="400"/>
        <v>18</v>
      </c>
      <c r="O900" s="6">
        <f t="shared" si="401"/>
        <v>4</v>
      </c>
      <c r="P900" s="6">
        <f t="shared" si="391"/>
        <v>3</v>
      </c>
      <c r="Q900" s="6">
        <f t="shared" ref="Q900:Q963" si="405">IF(E900="","",E900-H900)</f>
        <v>-4.6781777939311695</v>
      </c>
      <c r="R900" s="6">
        <f t="shared" ref="R900:R958" si="406">IF(F900="","",F900-H900)</f>
        <v>-5.3552627343825634</v>
      </c>
      <c r="S900" s="6">
        <f t="shared" si="392"/>
        <v>35</v>
      </c>
      <c r="T900" s="6">
        <f t="shared" ref="T900:T963" si="407">G900-B900</f>
        <v>13</v>
      </c>
      <c r="U900" s="4" t="str">
        <f t="shared" ref="U900:U963" si="408">IF(P900=N900,"EQUAL",IF(N900&lt;P900,"LOWER","HIGHER"))</f>
        <v>HIGHER</v>
      </c>
      <c r="V900" s="8">
        <v>1443.25</v>
      </c>
      <c r="W900" s="9">
        <f t="shared" si="390"/>
        <v>8.3552627343825634</v>
      </c>
      <c r="X900" s="6">
        <f t="shared" ref="X900:X963" si="409">IF(AM900="","",AM900/22.04622)</f>
        <v>66.201825074774717</v>
      </c>
      <c r="Y900" s="6">
        <f t="shared" ref="Y900:Y963" si="410">IF(X900="","",IF(D900="","",D900-X900))</f>
        <v>7.6181749252252757</v>
      </c>
      <c r="Z900" s="6">
        <f t="shared" ref="Z900:Z963" si="411">IF(X900="","",IF(F900="","",X900-F900))</f>
        <v>0.73708780915728767</v>
      </c>
      <c r="AA900" s="5">
        <f t="shared" ref="AA900:AA963" si="412">MONTH(A900)</f>
        <v>6</v>
      </c>
      <c r="AB900" s="5">
        <f t="shared" ref="AB900:AB963" si="413">YEAR(A900)</f>
        <v>2022</v>
      </c>
      <c r="AC900" s="5">
        <f t="shared" si="395"/>
        <v>27</v>
      </c>
      <c r="AD900" s="6">
        <f t="shared" si="397"/>
        <v>39.233333333333334</v>
      </c>
      <c r="AF900" s="10">
        <v>124.66</v>
      </c>
      <c r="AG900" s="8">
        <f t="shared" ref="AG900:AG963" si="414">IF(V900="","",V900*AF900/2204.622*100)</f>
        <v>8160.8341475318666</v>
      </c>
      <c r="AL900" s="11">
        <f t="shared" si="402"/>
        <v>44739</v>
      </c>
      <c r="AM900" s="10">
        <v>1459.5</v>
      </c>
      <c r="AN900" s="6">
        <v>5.2366000000000001</v>
      </c>
      <c r="AO900" s="8">
        <f t="shared" ref="AO900:AO963" si="415">IF(AM900="","",AM900*AN900/2204.622*100)</f>
        <v>346.6724771865654</v>
      </c>
      <c r="AS900" s="14">
        <f t="shared" si="396"/>
        <v>0.18960700169395817</v>
      </c>
      <c r="AT900" s="10">
        <v>524</v>
      </c>
      <c r="AU900" s="6">
        <v>17.71</v>
      </c>
      <c r="AV900" s="6">
        <f t="shared" si="393"/>
        <v>3.3579399999999993</v>
      </c>
      <c r="AW900" s="6">
        <f t="shared" ref="AW900:AW963" si="416">(((B900/100*11.7*0.98)+(AT900/2000*47))-(AU900))</f>
        <v>5.2467411999999953</v>
      </c>
      <c r="AX900" s="6">
        <f t="shared" si="394"/>
        <v>1.8888011999999961</v>
      </c>
      <c r="AY900" s="12">
        <f t="shared" ref="AY900:AY963" si="417">(B900*11.7/100)/((AT900/2000*47)+(B900*11.7/100))</f>
        <v>0.46862725975815933</v>
      </c>
      <c r="BB900" s="13">
        <f t="shared" ref="BB900:BB963" si="418">C900*22.0462</f>
        <v>1649.4966839999997</v>
      </c>
    </row>
    <row r="901" spans="1:54" x14ac:dyDescent="0.25">
      <c r="A901" s="1">
        <v>44740</v>
      </c>
      <c r="B901" s="6">
        <v>94.09</v>
      </c>
      <c r="C901" s="6">
        <v>76.09</v>
      </c>
      <c r="D901" s="6">
        <v>75.09</v>
      </c>
      <c r="E901" s="6">
        <f t="shared" si="403"/>
        <v>66.11916313713904</v>
      </c>
      <c r="F901" s="6">
        <v>64.977125330328747</v>
      </c>
      <c r="G901" s="6">
        <v>107.09</v>
      </c>
      <c r="H901" s="6">
        <v>72.09</v>
      </c>
      <c r="I901" s="6">
        <v>62.5</v>
      </c>
      <c r="J901" s="6">
        <v>51.448432360538021</v>
      </c>
      <c r="K901" s="6">
        <f t="shared" si="404"/>
        <v>31.590000000000003</v>
      </c>
      <c r="L901" s="7">
        <f t="shared" si="398"/>
        <v>11.051567639461979</v>
      </c>
      <c r="M901" s="6">
        <f t="shared" si="399"/>
        <v>22</v>
      </c>
      <c r="N901" s="6">
        <f t="shared" si="400"/>
        <v>18</v>
      </c>
      <c r="O901" s="6">
        <f t="shared" si="401"/>
        <v>4</v>
      </c>
      <c r="P901" s="6">
        <f t="shared" si="391"/>
        <v>3</v>
      </c>
      <c r="Q901" s="6">
        <f t="shared" si="405"/>
        <v>-5.9708368628609634</v>
      </c>
      <c r="R901" s="6">
        <f t="shared" si="406"/>
        <v>-7.1128746696712568</v>
      </c>
      <c r="S901" s="6">
        <f t="shared" si="392"/>
        <v>35</v>
      </c>
      <c r="T901" s="6">
        <f t="shared" si="407"/>
        <v>13</v>
      </c>
      <c r="U901" s="4" t="str">
        <f t="shared" si="408"/>
        <v>HIGHER</v>
      </c>
      <c r="V901" s="8">
        <v>1432.5</v>
      </c>
      <c r="W901" s="9">
        <f t="shared" ref="W901:W964" si="419">IF(V901="","",IF(D901="","",D901-F901))</f>
        <v>10.112874669671257</v>
      </c>
      <c r="X901" s="6">
        <f t="shared" si="409"/>
        <v>66.179145449877566</v>
      </c>
      <c r="Y901" s="6">
        <f t="shared" si="410"/>
        <v>8.910854550122437</v>
      </c>
      <c r="Z901" s="6">
        <f t="shared" si="411"/>
        <v>1.2020201195488198</v>
      </c>
      <c r="AA901" s="5">
        <f t="shared" si="412"/>
        <v>6</v>
      </c>
      <c r="AB901" s="5">
        <f t="shared" si="413"/>
        <v>2022</v>
      </c>
      <c r="AC901" s="5">
        <f t="shared" si="395"/>
        <v>27</v>
      </c>
      <c r="AD901" s="6">
        <f t="shared" si="397"/>
        <v>39.346666666666664</v>
      </c>
      <c r="AF901" s="10">
        <v>124.87</v>
      </c>
      <c r="AG901" s="8">
        <f t="shared" si="414"/>
        <v>8113.6936399981496</v>
      </c>
      <c r="AL901" s="11">
        <f t="shared" si="402"/>
        <v>44740</v>
      </c>
      <c r="AM901" s="10">
        <v>1459</v>
      </c>
      <c r="AN901" s="6">
        <v>5.2675000000000001</v>
      </c>
      <c r="AO901" s="8">
        <f t="shared" si="415"/>
        <v>348.59864865723017</v>
      </c>
      <c r="AS901" s="14">
        <f t="shared" si="396"/>
        <v>0.19431984478935702</v>
      </c>
      <c r="AT901" s="10">
        <v>538</v>
      </c>
      <c r="AU901" s="6">
        <v>18.04</v>
      </c>
      <c r="AV901" s="6">
        <f t="shared" si="393"/>
        <v>3.5055300000000003</v>
      </c>
      <c r="AW901" s="6">
        <f t="shared" si="416"/>
        <v>5.3913594000000025</v>
      </c>
      <c r="AX901" s="6">
        <f t="shared" si="394"/>
        <v>1.8858294000000022</v>
      </c>
      <c r="AY901" s="12">
        <f t="shared" si="417"/>
        <v>0.46544684424221183</v>
      </c>
      <c r="BB901" s="13">
        <f t="shared" si="418"/>
        <v>1677.4953579999999</v>
      </c>
    </row>
    <row r="902" spans="1:54" x14ac:dyDescent="0.25">
      <c r="A902" s="1">
        <v>44741</v>
      </c>
      <c r="B902" s="6">
        <v>94.1</v>
      </c>
      <c r="C902" s="6">
        <v>76.599999999999994</v>
      </c>
      <c r="D902" s="6">
        <v>75.599999999999994</v>
      </c>
      <c r="E902" s="6">
        <f t="shared" si="403"/>
        <v>65.065516431903617</v>
      </c>
      <c r="F902" s="6">
        <v>64.478173582591495</v>
      </c>
      <c r="G902" s="6">
        <v>107.6</v>
      </c>
      <c r="H902" s="6">
        <v>72.599999999999994</v>
      </c>
      <c r="I902" s="6">
        <v>62.5</v>
      </c>
      <c r="J902" s="6">
        <v>50.577935650574496</v>
      </c>
      <c r="K902" s="6">
        <f t="shared" si="404"/>
        <v>31.599999999999994</v>
      </c>
      <c r="L902" s="7">
        <f t="shared" si="398"/>
        <v>11.922064349425504</v>
      </c>
      <c r="M902" s="6">
        <f t="shared" si="399"/>
        <v>21.5</v>
      </c>
      <c r="N902" s="6">
        <f t="shared" si="400"/>
        <v>17.5</v>
      </c>
      <c r="O902" s="6">
        <f t="shared" si="401"/>
        <v>4</v>
      </c>
      <c r="P902" s="6">
        <f t="shared" si="391"/>
        <v>3</v>
      </c>
      <c r="Q902" s="6">
        <f t="shared" si="405"/>
        <v>-7.5344835680963769</v>
      </c>
      <c r="R902" s="6">
        <f t="shared" si="406"/>
        <v>-8.1218264174084993</v>
      </c>
      <c r="S902" s="6">
        <f t="shared" si="392"/>
        <v>35</v>
      </c>
      <c r="T902" s="6">
        <f t="shared" si="407"/>
        <v>13.5</v>
      </c>
      <c r="U902" s="4" t="str">
        <f t="shared" si="408"/>
        <v>HIGHER</v>
      </c>
      <c r="V902" s="8">
        <v>1421.5</v>
      </c>
      <c r="W902" s="9">
        <f t="shared" si="419"/>
        <v>11.121826417408499</v>
      </c>
      <c r="X902" s="6">
        <f t="shared" si="409"/>
        <v>65.124542892160193</v>
      </c>
      <c r="Y902" s="6">
        <f t="shared" si="410"/>
        <v>10.475457107839802</v>
      </c>
      <c r="Z902" s="6">
        <f t="shared" si="411"/>
        <v>0.64636930956869776</v>
      </c>
      <c r="AA902" s="5">
        <f t="shared" si="412"/>
        <v>6</v>
      </c>
      <c r="AB902" s="5">
        <f t="shared" si="413"/>
        <v>2022</v>
      </c>
      <c r="AC902" s="5">
        <f t="shared" si="395"/>
        <v>27</v>
      </c>
      <c r="AD902" s="6">
        <f t="shared" si="397"/>
        <v>39.993333333333332</v>
      </c>
      <c r="AF902" s="10">
        <v>125.04</v>
      </c>
      <c r="AG902" s="8">
        <f t="shared" si="414"/>
        <v>8062.3508247672407</v>
      </c>
      <c r="AL902" s="11">
        <f t="shared" si="402"/>
        <v>44741</v>
      </c>
      <c r="AM902" s="10">
        <v>1435.75</v>
      </c>
      <c r="AN902" s="6">
        <v>5.1818</v>
      </c>
      <c r="AO902" s="8">
        <f t="shared" si="415"/>
        <v>337.46235635859574</v>
      </c>
      <c r="AS902" s="14">
        <f t="shared" si="396"/>
        <v>0.1910253583241453</v>
      </c>
      <c r="AT902" s="10">
        <v>538</v>
      </c>
      <c r="AU902" s="6">
        <v>18.14</v>
      </c>
      <c r="AV902" s="6">
        <f t="shared" si="393"/>
        <v>3.4651999999999958</v>
      </c>
      <c r="AW902" s="6">
        <f t="shared" si="416"/>
        <v>5.2925059999999995</v>
      </c>
      <c r="AX902" s="6">
        <f t="shared" si="394"/>
        <v>1.8273060000000036</v>
      </c>
      <c r="AY902" s="12">
        <f t="shared" si="417"/>
        <v>0.46547328634785878</v>
      </c>
      <c r="BB902" s="13">
        <f t="shared" si="418"/>
        <v>1688.7389199999998</v>
      </c>
    </row>
    <row r="903" spans="1:54" x14ac:dyDescent="0.25">
      <c r="A903" s="1">
        <v>44742</v>
      </c>
      <c r="B903" s="6">
        <v>91.43</v>
      </c>
      <c r="C903" s="6">
        <v>73.930000000000007</v>
      </c>
      <c r="D903" s="6">
        <v>72.930000000000007</v>
      </c>
      <c r="E903" s="6">
        <f t="shared" si="403"/>
        <v>64.646323656702421</v>
      </c>
      <c r="F903" s="6">
        <v>64.387455083002891</v>
      </c>
      <c r="G903" s="6">
        <v>104.93</v>
      </c>
      <c r="H903" s="6">
        <v>69.930000000000007</v>
      </c>
      <c r="I903" s="6">
        <v>62.25</v>
      </c>
      <c r="J903" s="6">
        <v>50.568460052106452</v>
      </c>
      <c r="K903" s="6">
        <f t="shared" si="404"/>
        <v>29.180000000000007</v>
      </c>
      <c r="L903" s="7">
        <f t="shared" si="398"/>
        <v>11.681539947893548</v>
      </c>
      <c r="M903" s="6">
        <f t="shared" si="399"/>
        <v>21.5</v>
      </c>
      <c r="N903" s="6">
        <f t="shared" si="400"/>
        <v>17.5</v>
      </c>
      <c r="O903" s="6">
        <f t="shared" si="401"/>
        <v>4</v>
      </c>
      <c r="P903" s="6">
        <f t="shared" si="391"/>
        <v>3</v>
      </c>
      <c r="Q903" s="6">
        <f t="shared" si="405"/>
        <v>-5.2836763432975857</v>
      </c>
      <c r="R903" s="6">
        <f t="shared" si="406"/>
        <v>-5.5425449169971159</v>
      </c>
      <c r="S903" s="6">
        <f t="shared" si="392"/>
        <v>35</v>
      </c>
      <c r="T903" s="6">
        <f t="shared" si="407"/>
        <v>13.5</v>
      </c>
      <c r="U903" s="4" t="str">
        <f t="shared" si="408"/>
        <v>HIGHER</v>
      </c>
      <c r="V903" s="8">
        <v>1419.5</v>
      </c>
      <c r="W903" s="9">
        <f t="shared" si="419"/>
        <v>8.5425449169971159</v>
      </c>
      <c r="X903" s="6">
        <f t="shared" si="409"/>
        <v>64.704969831562963</v>
      </c>
      <c r="Y903" s="6">
        <f t="shared" si="410"/>
        <v>8.2250301684370442</v>
      </c>
      <c r="Z903" s="6">
        <f t="shared" si="411"/>
        <v>0.31751474856007178</v>
      </c>
      <c r="AA903" s="5">
        <f t="shared" si="412"/>
        <v>6</v>
      </c>
      <c r="AB903" s="5">
        <f t="shared" si="413"/>
        <v>2022</v>
      </c>
      <c r="AC903" s="5">
        <f t="shared" si="395"/>
        <v>27</v>
      </c>
      <c r="AD903" s="6">
        <f t="shared" si="397"/>
        <v>39.736666666666665</v>
      </c>
      <c r="AF903" s="10">
        <v>125.21</v>
      </c>
      <c r="AG903" s="8">
        <f t="shared" si="414"/>
        <v>8061.9532509427927</v>
      </c>
      <c r="AL903" s="11">
        <f t="shared" si="402"/>
        <v>44742</v>
      </c>
      <c r="AM903" s="10">
        <v>1426.5</v>
      </c>
      <c r="AN903" s="6">
        <v>5.2561999999999998</v>
      </c>
      <c r="AO903" s="8">
        <f t="shared" si="415"/>
        <v>340.10226242866122</v>
      </c>
      <c r="AS903" s="14">
        <f t="shared" si="396"/>
        <v>0.18222093663911854</v>
      </c>
      <c r="AT903" s="10">
        <v>545</v>
      </c>
      <c r="AU903" s="6">
        <v>18.149999999999999</v>
      </c>
      <c r="AV903" s="6">
        <f t="shared" si="393"/>
        <v>3.3073100000000011</v>
      </c>
      <c r="AW903" s="6">
        <f t="shared" si="416"/>
        <v>5.1408638000000018</v>
      </c>
      <c r="AX903" s="6">
        <f t="shared" si="394"/>
        <v>1.8335538000000007</v>
      </c>
      <c r="AY903" s="12">
        <f t="shared" si="417"/>
        <v>0.45511152823613549</v>
      </c>
      <c r="BB903" s="13">
        <f t="shared" si="418"/>
        <v>1629.8755660000002</v>
      </c>
    </row>
    <row r="904" spans="1:54" x14ac:dyDescent="0.25">
      <c r="A904" s="1">
        <v>44743</v>
      </c>
      <c r="B904" s="6">
        <v>85.93</v>
      </c>
      <c r="C904" s="6">
        <v>68.430000000000007</v>
      </c>
      <c r="D904" s="6">
        <v>67.430000000000007</v>
      </c>
      <c r="E904" s="6">
        <f t="shared" si="403"/>
        <v>63.490711141282929</v>
      </c>
      <c r="F904" s="6">
        <v>63.049357214071165</v>
      </c>
      <c r="G904" s="6">
        <v>99.43</v>
      </c>
      <c r="H904" s="6">
        <v>64.430000000000007</v>
      </c>
      <c r="I904" s="6">
        <v>62</v>
      </c>
      <c r="J904" s="6">
        <v>48.416829728228137</v>
      </c>
      <c r="K904" s="6">
        <f t="shared" si="404"/>
        <v>23.930000000000007</v>
      </c>
      <c r="L904" s="7">
        <f t="shared" si="398"/>
        <v>13.583170271771863</v>
      </c>
      <c r="M904" s="6">
        <f t="shared" si="399"/>
        <v>21.5</v>
      </c>
      <c r="N904" s="6">
        <f t="shared" si="400"/>
        <v>17.5</v>
      </c>
      <c r="O904" s="6">
        <f t="shared" si="401"/>
        <v>4</v>
      </c>
      <c r="P904" s="6">
        <f t="shared" si="391"/>
        <v>3</v>
      </c>
      <c r="Q904" s="6">
        <f t="shared" si="405"/>
        <v>-0.93928885871707735</v>
      </c>
      <c r="R904" s="6">
        <f t="shared" si="406"/>
        <v>-1.3806427859288419</v>
      </c>
      <c r="S904" s="6">
        <f t="shared" si="392"/>
        <v>35</v>
      </c>
      <c r="T904" s="6">
        <f t="shared" si="407"/>
        <v>13.5</v>
      </c>
      <c r="U904" s="4" t="str">
        <f t="shared" si="408"/>
        <v>HIGHER</v>
      </c>
      <c r="V904" s="8">
        <v>1390</v>
      </c>
      <c r="W904" s="9">
        <f t="shared" si="419"/>
        <v>4.3806427859288419</v>
      </c>
      <c r="X904" s="6">
        <f t="shared" si="409"/>
        <v>63.548308961808416</v>
      </c>
      <c r="Y904" s="6">
        <f t="shared" si="410"/>
        <v>3.8816910381915903</v>
      </c>
      <c r="Z904" s="6">
        <f t="shared" si="411"/>
        <v>0.49895174773725159</v>
      </c>
      <c r="AA904" s="5">
        <f t="shared" si="412"/>
        <v>7</v>
      </c>
      <c r="AB904" s="5">
        <f t="shared" si="413"/>
        <v>2022</v>
      </c>
      <c r="AC904" s="5">
        <f t="shared" si="395"/>
        <v>27</v>
      </c>
      <c r="AD904" s="6">
        <f t="shared" si="397"/>
        <v>40.133333333333333</v>
      </c>
      <c r="AF904" s="10">
        <v>125.45</v>
      </c>
      <c r="AG904" s="8">
        <f t="shared" si="414"/>
        <v>7909.541862505228</v>
      </c>
      <c r="AL904" s="11">
        <f t="shared" si="402"/>
        <v>44743</v>
      </c>
      <c r="AM904" s="10">
        <v>1401</v>
      </c>
      <c r="AN904" s="6">
        <v>5.3310000000000004</v>
      </c>
      <c r="AO904" s="8">
        <f t="shared" si="415"/>
        <v>338.77603507540073</v>
      </c>
      <c r="AS904" s="14">
        <f t="shared" si="396"/>
        <v>0.19307939393939372</v>
      </c>
      <c r="AT904" s="10">
        <v>497</v>
      </c>
      <c r="AU904" s="6">
        <v>16.5</v>
      </c>
      <c r="AV904" s="6">
        <f t="shared" si="393"/>
        <v>3.1858099999999965</v>
      </c>
      <c r="AW904" s="6">
        <f t="shared" si="416"/>
        <v>5.0322338000000002</v>
      </c>
      <c r="AX904" s="6">
        <f t="shared" si="394"/>
        <v>1.8464238000000037</v>
      </c>
      <c r="AY904" s="12">
        <f t="shared" si="417"/>
        <v>0.46259911628739481</v>
      </c>
      <c r="BB904" s="13">
        <f t="shared" si="418"/>
        <v>1508.6214660000001</v>
      </c>
    </row>
    <row r="905" spans="1:54" x14ac:dyDescent="0.25">
      <c r="A905" s="1">
        <v>44747</v>
      </c>
      <c r="B905" s="6">
        <v>81.12</v>
      </c>
      <c r="C905" s="6">
        <v>63.62</v>
      </c>
      <c r="D905" s="6">
        <v>62.62</v>
      </c>
      <c r="E905" s="6">
        <f t="shared" si="403"/>
        <v>59.616010354288143</v>
      </c>
      <c r="F905" s="6">
        <v>59.579374604807548</v>
      </c>
      <c r="G905" s="6">
        <v>94.62</v>
      </c>
      <c r="H905" s="6">
        <v>59.62</v>
      </c>
      <c r="I905" s="6">
        <v>57.5</v>
      </c>
      <c r="J905" s="6">
        <v>42.823320708919823</v>
      </c>
      <c r="K905" s="6">
        <f t="shared" si="404"/>
        <v>23.620000000000005</v>
      </c>
      <c r="L905" s="7">
        <f t="shared" si="398"/>
        <v>14.676679291080177</v>
      </c>
      <c r="M905" s="6">
        <f t="shared" si="399"/>
        <v>21.500000000000007</v>
      </c>
      <c r="N905" s="6">
        <f t="shared" si="400"/>
        <v>17.500000000000007</v>
      </c>
      <c r="O905" s="6">
        <f t="shared" si="401"/>
        <v>4</v>
      </c>
      <c r="P905" s="6">
        <f t="shared" si="391"/>
        <v>3</v>
      </c>
      <c r="Q905" s="6">
        <f t="shared" si="405"/>
        <v>-3.9896457118544504E-3</v>
      </c>
      <c r="R905" s="6">
        <f t="shared" si="406"/>
        <v>-4.0625395192449787E-2</v>
      </c>
      <c r="S905" s="6">
        <f t="shared" si="392"/>
        <v>35.000000000000007</v>
      </c>
      <c r="T905" s="6">
        <f t="shared" si="407"/>
        <v>13.5</v>
      </c>
      <c r="U905" s="4" t="str">
        <f t="shared" si="408"/>
        <v>HIGHER</v>
      </c>
      <c r="V905" s="8">
        <v>1313.5</v>
      </c>
      <c r="W905" s="9">
        <f t="shared" si="419"/>
        <v>3.0406253951924498</v>
      </c>
      <c r="X905" s="6">
        <f t="shared" si="409"/>
        <v>59.670093104396123</v>
      </c>
      <c r="Y905" s="6">
        <f t="shared" si="410"/>
        <v>2.9499068956038741</v>
      </c>
      <c r="Z905" s="6">
        <f t="shared" si="411"/>
        <v>9.0718499588575696E-2</v>
      </c>
      <c r="AA905" s="5">
        <f t="shared" si="412"/>
        <v>7</v>
      </c>
      <c r="AB905" s="5">
        <f t="shared" si="413"/>
        <v>2022</v>
      </c>
      <c r="AC905" s="5">
        <f t="shared" si="395"/>
        <v>28</v>
      </c>
      <c r="AD905" s="6">
        <f t="shared" si="397"/>
        <v>38.880000000000003</v>
      </c>
      <c r="AF905" s="10">
        <v>126.18</v>
      </c>
      <c r="AG905" s="8">
        <f t="shared" si="414"/>
        <v>7517.7254876346169</v>
      </c>
      <c r="AL905" s="11">
        <f t="shared" si="402"/>
        <v>44747</v>
      </c>
      <c r="AM905" s="10">
        <v>1315.5</v>
      </c>
      <c r="AN905" s="6">
        <v>5.3860999999999999</v>
      </c>
      <c r="AO905" s="8">
        <f t="shared" si="415"/>
        <v>321.38908846958799</v>
      </c>
      <c r="AS905" s="14">
        <f t="shared" si="396"/>
        <v>0.19322609246358458</v>
      </c>
      <c r="AT905" s="10">
        <v>485</v>
      </c>
      <c r="AU905" s="6">
        <v>15.79</v>
      </c>
      <c r="AV905" s="6">
        <f t="shared" si="393"/>
        <v>3.0510400000000004</v>
      </c>
      <c r="AW905" s="6">
        <f t="shared" si="416"/>
        <v>4.9087192000000002</v>
      </c>
      <c r="AX905" s="6">
        <f t="shared" si="394"/>
        <v>1.8576791999999998</v>
      </c>
      <c r="AY905" s="12">
        <f t="shared" si="417"/>
        <v>0.45436588674938511</v>
      </c>
      <c r="BB905" s="13">
        <f t="shared" si="418"/>
        <v>1402.5792439999998</v>
      </c>
    </row>
    <row r="906" spans="1:54" x14ac:dyDescent="0.25">
      <c r="A906" s="1">
        <v>44748</v>
      </c>
      <c r="B906" s="6">
        <v>79.06</v>
      </c>
      <c r="C906" s="6">
        <v>62.56</v>
      </c>
      <c r="D906" s="6">
        <v>61.56</v>
      </c>
      <c r="E906" s="6">
        <f t="shared" si="403"/>
        <v>59.049533631043296</v>
      </c>
      <c r="F906" s="6">
        <v>58.241276735875815</v>
      </c>
      <c r="G906" s="6">
        <v>93.56</v>
      </c>
      <c r="H906" s="6">
        <v>58.56</v>
      </c>
      <c r="I906" s="6">
        <v>53</v>
      </c>
      <c r="J906" s="6">
        <v>41.605805203585362</v>
      </c>
      <c r="K906" s="6">
        <f t="shared" si="404"/>
        <v>26.060000000000002</v>
      </c>
      <c r="L906" s="7">
        <f t="shared" si="398"/>
        <v>11.394194796414638</v>
      </c>
      <c r="M906" s="6">
        <f t="shared" si="399"/>
        <v>20.5</v>
      </c>
      <c r="N906" s="6">
        <f t="shared" si="400"/>
        <v>16.5</v>
      </c>
      <c r="O906" s="6">
        <f t="shared" si="401"/>
        <v>4</v>
      </c>
      <c r="P906" s="6">
        <f t="shared" si="391"/>
        <v>3</v>
      </c>
      <c r="Q906" s="6">
        <f t="shared" si="405"/>
        <v>0.48953363104329384</v>
      </c>
      <c r="R906" s="6">
        <f t="shared" si="406"/>
        <v>-0.31872326412418772</v>
      </c>
      <c r="S906" s="6">
        <f t="shared" si="392"/>
        <v>35</v>
      </c>
      <c r="T906" s="6">
        <f t="shared" si="407"/>
        <v>14.5</v>
      </c>
      <c r="U906" s="4" t="str">
        <f t="shared" si="408"/>
        <v>HIGHER</v>
      </c>
      <c r="V906" s="8">
        <v>1284</v>
      </c>
      <c r="W906" s="9">
        <f t="shared" si="419"/>
        <v>3.3187232641241877</v>
      </c>
      <c r="X906" s="6">
        <f t="shared" si="409"/>
        <v>59.103102481967426</v>
      </c>
      <c r="Y906" s="6">
        <f t="shared" si="410"/>
        <v>2.4568975180325765</v>
      </c>
      <c r="Z906" s="6">
        <f t="shared" si="411"/>
        <v>0.86182574609161122</v>
      </c>
      <c r="AA906" s="5">
        <f t="shared" si="412"/>
        <v>7</v>
      </c>
      <c r="AB906" s="5">
        <f t="shared" si="413"/>
        <v>2022</v>
      </c>
      <c r="AC906" s="5">
        <f t="shared" si="395"/>
        <v>28</v>
      </c>
      <c r="AD906" s="6">
        <f t="shared" si="397"/>
        <v>39.133333333333333</v>
      </c>
      <c r="AF906" s="10">
        <v>126.36</v>
      </c>
      <c r="AG906" s="8">
        <f t="shared" si="414"/>
        <v>7359.367728345268</v>
      </c>
      <c r="AL906" s="11">
        <f t="shared" si="402"/>
        <v>44748</v>
      </c>
      <c r="AM906" s="10">
        <v>1303</v>
      </c>
      <c r="AN906" s="6">
        <v>5.4287000000000001</v>
      </c>
      <c r="AO906" s="8">
        <f t="shared" si="415"/>
        <v>320.85301244385664</v>
      </c>
      <c r="AS906" s="14">
        <f t="shared" si="396"/>
        <v>0.15906699446834666</v>
      </c>
      <c r="AT906" s="10">
        <v>491</v>
      </c>
      <c r="AU906" s="6">
        <v>16.27</v>
      </c>
      <c r="AV906" s="6">
        <f t="shared" si="393"/>
        <v>2.5880200000000002</v>
      </c>
      <c r="AW906" s="6">
        <f t="shared" si="416"/>
        <v>4.3335195999999989</v>
      </c>
      <c r="AX906" s="6">
        <f t="shared" si="394"/>
        <v>1.7454995999999987</v>
      </c>
      <c r="AY906" s="12">
        <f t="shared" si="417"/>
        <v>0.44495808263406916</v>
      </c>
      <c r="BB906" s="13">
        <f t="shared" si="418"/>
        <v>1379.210272</v>
      </c>
    </row>
    <row r="907" spans="1:54" x14ac:dyDescent="0.25">
      <c r="A907" s="1">
        <v>44749</v>
      </c>
      <c r="B907" s="6">
        <v>82.12</v>
      </c>
      <c r="C907" s="6">
        <v>65.62</v>
      </c>
      <c r="D907" s="6">
        <v>64.62</v>
      </c>
      <c r="E907" s="6">
        <f t="shared" si="403"/>
        <v>61.349429127417388</v>
      </c>
      <c r="F907" s="6">
        <v>61.212307597402194</v>
      </c>
      <c r="G907" s="6">
        <v>96.62</v>
      </c>
      <c r="H907" s="6">
        <v>61.62</v>
      </c>
      <c r="I907" s="6">
        <v>53.75</v>
      </c>
      <c r="J907" s="6">
        <v>42.376976479758959</v>
      </c>
      <c r="K907" s="6">
        <f t="shared" si="404"/>
        <v>28.370000000000005</v>
      </c>
      <c r="L907" s="7">
        <f t="shared" si="398"/>
        <v>11.373023520241041</v>
      </c>
      <c r="M907" s="6">
        <f t="shared" si="399"/>
        <v>20.500000000000007</v>
      </c>
      <c r="N907" s="6">
        <f t="shared" si="400"/>
        <v>16.5</v>
      </c>
      <c r="O907" s="6">
        <f t="shared" si="401"/>
        <v>4.0000000000000071</v>
      </c>
      <c r="P907" s="6">
        <f t="shared" si="391"/>
        <v>3.0000000000000071</v>
      </c>
      <c r="Q907" s="6">
        <f t="shared" si="405"/>
        <v>-0.27057087258260992</v>
      </c>
      <c r="R907" s="6">
        <f t="shared" si="406"/>
        <v>-0.40769240259780304</v>
      </c>
      <c r="S907" s="6">
        <f t="shared" si="392"/>
        <v>35.000000000000007</v>
      </c>
      <c r="T907" s="6">
        <f t="shared" si="407"/>
        <v>14.5</v>
      </c>
      <c r="U907" s="4" t="str">
        <f t="shared" si="408"/>
        <v>HIGHER</v>
      </c>
      <c r="V907" s="8">
        <v>1349.5</v>
      </c>
      <c r="W907" s="9">
        <f t="shared" si="419"/>
        <v>3.4076924025978101</v>
      </c>
      <c r="X907" s="6">
        <f t="shared" si="409"/>
        <v>61.405084409027936</v>
      </c>
      <c r="Y907" s="6">
        <f t="shared" si="410"/>
        <v>3.214915590972069</v>
      </c>
      <c r="Z907" s="6">
        <f t="shared" si="411"/>
        <v>0.19277681162574112</v>
      </c>
      <c r="AA907" s="5">
        <f t="shared" si="412"/>
        <v>7</v>
      </c>
      <c r="AB907" s="5">
        <f t="shared" si="413"/>
        <v>2022</v>
      </c>
      <c r="AC907" s="5">
        <f t="shared" si="395"/>
        <v>28</v>
      </c>
      <c r="AD907" s="6">
        <f t="shared" si="397"/>
        <v>38.936666666666667</v>
      </c>
      <c r="AF907" s="10">
        <v>126.42</v>
      </c>
      <c r="AG907" s="8">
        <f t="shared" si="414"/>
        <v>7738.4599264635854</v>
      </c>
      <c r="AL907" s="11">
        <f t="shared" si="402"/>
        <v>44749</v>
      </c>
      <c r="AM907" s="10">
        <v>1353.75</v>
      </c>
      <c r="AN907" s="6">
        <v>5.3391000000000002</v>
      </c>
      <c r="AO907" s="8">
        <f t="shared" si="415"/>
        <v>327.84788616824108</v>
      </c>
      <c r="AS907" s="14">
        <f t="shared" si="396"/>
        <v>0.16540780780780781</v>
      </c>
      <c r="AT907" s="10">
        <v>499</v>
      </c>
      <c r="AU907" s="6">
        <v>16.649999999999999</v>
      </c>
      <c r="AV907" s="6">
        <f t="shared" si="393"/>
        <v>2.7540399999999998</v>
      </c>
      <c r="AW907" s="6">
        <f t="shared" si="416"/>
        <v>4.492379200000002</v>
      </c>
      <c r="AX907" s="6">
        <f t="shared" si="394"/>
        <v>1.7383392000000022</v>
      </c>
      <c r="AY907" s="12">
        <f t="shared" si="417"/>
        <v>0.45035140199882445</v>
      </c>
      <c r="BB907" s="13">
        <f t="shared" si="418"/>
        <v>1446.671644</v>
      </c>
    </row>
    <row r="908" spans="1:54" x14ac:dyDescent="0.25">
      <c r="A908" s="1">
        <v>44750</v>
      </c>
      <c r="B908" s="6">
        <v>83.09</v>
      </c>
      <c r="C908" s="6">
        <v>66.59</v>
      </c>
      <c r="D908" s="6">
        <v>65.59</v>
      </c>
      <c r="E908" s="6">
        <f t="shared" si="403"/>
        <v>61.768621902618584</v>
      </c>
      <c r="F908" s="6">
        <v>61.416424221476518</v>
      </c>
      <c r="G908" s="6">
        <v>97.59</v>
      </c>
      <c r="H908" s="6">
        <v>62.59</v>
      </c>
      <c r="I908" s="6">
        <v>53.75</v>
      </c>
      <c r="J908" s="6">
        <v>42.673572179356711</v>
      </c>
      <c r="K908" s="6">
        <f t="shared" si="404"/>
        <v>29.340000000000003</v>
      </c>
      <c r="L908" s="7">
        <f t="shared" si="398"/>
        <v>11.076427820643289</v>
      </c>
      <c r="M908" s="6">
        <f t="shared" si="399"/>
        <v>20.5</v>
      </c>
      <c r="N908" s="6">
        <f t="shared" si="400"/>
        <v>16.5</v>
      </c>
      <c r="O908" s="6">
        <f t="shared" si="401"/>
        <v>4</v>
      </c>
      <c r="P908" s="6">
        <f t="shared" si="391"/>
        <v>3</v>
      </c>
      <c r="Q908" s="6">
        <f t="shared" si="405"/>
        <v>-0.82137809738141954</v>
      </c>
      <c r="R908" s="6">
        <f t="shared" si="406"/>
        <v>-1.1735757785234853</v>
      </c>
      <c r="S908" s="6">
        <f t="shared" si="392"/>
        <v>35</v>
      </c>
      <c r="T908" s="6">
        <f t="shared" si="407"/>
        <v>14.5</v>
      </c>
      <c r="U908" s="4" t="str">
        <f t="shared" si="408"/>
        <v>HIGHER</v>
      </c>
      <c r="V908" s="8">
        <v>1354</v>
      </c>
      <c r="W908" s="9">
        <f t="shared" si="419"/>
        <v>4.1735757785234853</v>
      </c>
      <c r="X908" s="6">
        <f t="shared" si="409"/>
        <v>61.824657469625173</v>
      </c>
      <c r="Y908" s="6">
        <f t="shared" si="410"/>
        <v>3.7653425303748307</v>
      </c>
      <c r="Z908" s="6">
        <f t="shared" si="411"/>
        <v>0.40823324814865458</v>
      </c>
      <c r="AA908" s="5">
        <f t="shared" si="412"/>
        <v>7</v>
      </c>
      <c r="AB908" s="5">
        <f t="shared" si="413"/>
        <v>2022</v>
      </c>
      <c r="AC908" s="5">
        <f t="shared" si="395"/>
        <v>28</v>
      </c>
      <c r="AD908" s="6">
        <f t="shared" si="397"/>
        <v>39.366666666666667</v>
      </c>
      <c r="AF908" s="10">
        <v>126.66</v>
      </c>
      <c r="AG908" s="8">
        <f t="shared" si="414"/>
        <v>7779.0042918922154</v>
      </c>
      <c r="AL908" s="11">
        <f t="shared" si="402"/>
        <v>44750</v>
      </c>
      <c r="AM908" s="10">
        <v>1363</v>
      </c>
      <c r="AN908" s="6">
        <v>5.2535999999999996</v>
      </c>
      <c r="AO908" s="8">
        <f t="shared" si="415"/>
        <v>324.80202048242285</v>
      </c>
      <c r="AS908" s="14">
        <f t="shared" si="396"/>
        <v>0.16255345540460728</v>
      </c>
      <c r="AT908" s="10">
        <v>506</v>
      </c>
      <c r="AU908" s="6">
        <v>16.93</v>
      </c>
      <c r="AV908" s="6">
        <f t="shared" si="393"/>
        <v>2.7520300000000013</v>
      </c>
      <c r="AW908" s="6">
        <f t="shared" si="416"/>
        <v>4.4880993999999994</v>
      </c>
      <c r="AX908" s="6">
        <f t="shared" si="394"/>
        <v>1.7360693999999981</v>
      </c>
      <c r="AY908" s="12">
        <f t="shared" si="417"/>
        <v>0.44980990194114245</v>
      </c>
      <c r="BB908" s="13">
        <f t="shared" si="418"/>
        <v>1468.056458</v>
      </c>
    </row>
    <row r="909" spans="1:54" x14ac:dyDescent="0.25">
      <c r="A909" s="1">
        <v>44753</v>
      </c>
      <c r="B909" s="6">
        <v>84.22</v>
      </c>
      <c r="C909" s="6">
        <v>67.72</v>
      </c>
      <c r="D909" s="6">
        <v>66.72</v>
      </c>
      <c r="E909" s="6">
        <f t="shared" si="403"/>
        <v>63.400074865563752</v>
      </c>
      <c r="F909" s="6">
        <v>62.992658151828294</v>
      </c>
      <c r="G909" s="6">
        <v>98.72</v>
      </c>
      <c r="H909" s="6">
        <v>63.72</v>
      </c>
      <c r="I909" s="6">
        <v>53.75</v>
      </c>
      <c r="J909" s="6"/>
      <c r="K909" s="6">
        <f t="shared" si="404"/>
        <v>30.47</v>
      </c>
      <c r="L909" s="7" t="str">
        <f t="shared" si="398"/>
        <v/>
      </c>
      <c r="M909" s="6">
        <f t="shared" si="399"/>
        <v>20.5</v>
      </c>
      <c r="N909" s="6">
        <f t="shared" si="400"/>
        <v>16.5</v>
      </c>
      <c r="O909" s="6">
        <f t="shared" si="401"/>
        <v>4</v>
      </c>
      <c r="P909" s="6">
        <f t="shared" si="391"/>
        <v>3</v>
      </c>
      <c r="Q909" s="6">
        <f t="shared" si="405"/>
        <v>-0.31992513443624659</v>
      </c>
      <c r="R909" s="6">
        <f t="shared" si="406"/>
        <v>-0.72734184817170444</v>
      </c>
      <c r="S909" s="6">
        <f t="shared" si="392"/>
        <v>35</v>
      </c>
      <c r="T909" s="6">
        <f t="shared" si="407"/>
        <v>14.5</v>
      </c>
      <c r="U909" s="4" t="str">
        <f t="shared" si="408"/>
        <v>HIGHER</v>
      </c>
      <c r="V909" s="8">
        <v>1388.75</v>
      </c>
      <c r="W909" s="9">
        <f t="shared" si="419"/>
        <v>3.7273418481717044</v>
      </c>
      <c r="X909" s="6">
        <f t="shared" si="409"/>
        <v>63.457590462219819</v>
      </c>
      <c r="Y909" s="6">
        <f t="shared" si="410"/>
        <v>3.2624095377801794</v>
      </c>
      <c r="Z909" s="6">
        <f t="shared" si="411"/>
        <v>0.46493231039152505</v>
      </c>
      <c r="AA909" s="5">
        <f t="shared" si="412"/>
        <v>7</v>
      </c>
      <c r="AB909" s="5">
        <f t="shared" si="413"/>
        <v>2022</v>
      </c>
      <c r="AC909" s="5">
        <f t="shared" si="395"/>
        <v>29</v>
      </c>
      <c r="AD909" s="6">
        <f t="shared" si="397"/>
        <v>39.853333333333332</v>
      </c>
      <c r="AF909" s="10">
        <v>127.35</v>
      </c>
      <c r="AG909" s="8">
        <f t="shared" si="414"/>
        <v>8022.1150156353342</v>
      </c>
      <c r="AL909" s="11">
        <f t="shared" si="402"/>
        <v>44753</v>
      </c>
      <c r="AM909" s="10">
        <v>1399</v>
      </c>
      <c r="AN909" s="6">
        <v>5.3781999999999996</v>
      </c>
      <c r="AO909" s="8">
        <f t="shared" si="415"/>
        <v>341.28761302391069</v>
      </c>
      <c r="AS909" s="14">
        <f t="shared" si="396"/>
        <v>0.16693537015276161</v>
      </c>
      <c r="AT909" s="10">
        <v>508</v>
      </c>
      <c r="AU909" s="6">
        <v>17.02</v>
      </c>
      <c r="AV909" s="6">
        <f t="shared" si="393"/>
        <v>2.8412400000000027</v>
      </c>
      <c r="AW909" s="6">
        <f t="shared" si="416"/>
        <v>4.5746652000000019</v>
      </c>
      <c r="AX909" s="6">
        <f t="shared" si="394"/>
        <v>1.7334251999999992</v>
      </c>
      <c r="AY909" s="12">
        <f t="shared" si="417"/>
        <v>0.45217775175364611</v>
      </c>
      <c r="BB909" s="13">
        <f t="shared" si="418"/>
        <v>1492.968664</v>
      </c>
    </row>
    <row r="910" spans="1:54" x14ac:dyDescent="0.25">
      <c r="A910" s="1">
        <v>44754</v>
      </c>
      <c r="B910" s="6">
        <v>80.61</v>
      </c>
      <c r="C910" s="6">
        <v>64.11</v>
      </c>
      <c r="D910" s="6">
        <v>63.11</v>
      </c>
      <c r="E910" s="6">
        <f t="shared" si="403"/>
        <v>59.366760596060409</v>
      </c>
      <c r="F910" s="6">
        <v>59.477316292770375</v>
      </c>
      <c r="G910" s="6">
        <v>95.11</v>
      </c>
      <c r="H910" s="6">
        <v>60.11</v>
      </c>
      <c r="I910" s="6">
        <v>53.75</v>
      </c>
      <c r="J910" s="6">
        <v>42.270525231076569</v>
      </c>
      <c r="K910" s="6">
        <f t="shared" si="404"/>
        <v>26.86</v>
      </c>
      <c r="L910" s="7">
        <f t="shared" si="398"/>
        <v>11.479474768923431</v>
      </c>
      <c r="M910" s="6">
        <f t="shared" si="399"/>
        <v>20.5</v>
      </c>
      <c r="N910" s="6">
        <f t="shared" si="400"/>
        <v>16.5</v>
      </c>
      <c r="O910" s="6">
        <f t="shared" si="401"/>
        <v>4</v>
      </c>
      <c r="P910" s="6">
        <f t="shared" si="391"/>
        <v>3</v>
      </c>
      <c r="Q910" s="6">
        <f t="shared" si="405"/>
        <v>-0.7432394039395902</v>
      </c>
      <c r="R910" s="6">
        <f t="shared" si="406"/>
        <v>-0.6326837072296243</v>
      </c>
      <c r="S910" s="6">
        <f t="shared" si="392"/>
        <v>35</v>
      </c>
      <c r="T910" s="6">
        <f t="shared" si="407"/>
        <v>14.5</v>
      </c>
      <c r="U910" s="4" t="str">
        <f t="shared" si="408"/>
        <v>HIGHER</v>
      </c>
      <c r="V910" s="8">
        <v>1311.25</v>
      </c>
      <c r="W910" s="9">
        <f t="shared" si="419"/>
        <v>3.6326837072296243</v>
      </c>
      <c r="X910" s="6">
        <f t="shared" si="409"/>
        <v>59.420617230527498</v>
      </c>
      <c r="Y910" s="6">
        <f t="shared" si="410"/>
        <v>3.6893827694725019</v>
      </c>
      <c r="Z910" s="6">
        <f t="shared" si="411"/>
        <v>-5.6699062242877574E-2</v>
      </c>
      <c r="AA910" s="5">
        <f t="shared" si="412"/>
        <v>7</v>
      </c>
      <c r="AB910" s="5">
        <f t="shared" si="413"/>
        <v>2022</v>
      </c>
      <c r="AC910" s="5">
        <f t="shared" si="395"/>
        <v>29</v>
      </c>
      <c r="AD910" s="6">
        <f t="shared" si="397"/>
        <v>40.299999999999997</v>
      </c>
      <c r="AF910" s="10">
        <v>127.58</v>
      </c>
      <c r="AG910" s="8">
        <f t="shared" si="414"/>
        <v>7588.1160126316445</v>
      </c>
      <c r="AL910" s="11">
        <f t="shared" si="402"/>
        <v>44754</v>
      </c>
      <c r="AM910" s="10">
        <v>1310</v>
      </c>
      <c r="AN910" s="6">
        <v>5.4367999999999999</v>
      </c>
      <c r="AO910" s="8">
        <f t="shared" si="415"/>
        <v>323.05801175893191</v>
      </c>
      <c r="AS910" s="14">
        <f t="shared" si="396"/>
        <v>0.19719340796019907</v>
      </c>
      <c r="AT910" s="10">
        <v>500</v>
      </c>
      <c r="AU910" s="6">
        <v>16.079999999999998</v>
      </c>
      <c r="AV910" s="6">
        <f t="shared" si="393"/>
        <v>3.1708700000000007</v>
      </c>
      <c r="AW910" s="6">
        <f t="shared" si="416"/>
        <v>4.9127426000000014</v>
      </c>
      <c r="AX910" s="6">
        <f t="shared" si="394"/>
        <v>1.7418726000000007</v>
      </c>
      <c r="AY910" s="12">
        <f t="shared" si="417"/>
        <v>0.44526723247835237</v>
      </c>
      <c r="BB910" s="13">
        <f t="shared" si="418"/>
        <v>1413.3818819999999</v>
      </c>
    </row>
    <row r="911" spans="1:54" x14ac:dyDescent="0.25">
      <c r="A911" s="1">
        <v>44755</v>
      </c>
      <c r="B911" s="6">
        <v>79.5</v>
      </c>
      <c r="C911" s="6">
        <v>63</v>
      </c>
      <c r="D911" s="6">
        <v>62</v>
      </c>
      <c r="E911" s="6">
        <f t="shared" si="403"/>
        <v>59.616010354288143</v>
      </c>
      <c r="F911" s="6">
        <v>59.318558918490339</v>
      </c>
      <c r="G911" s="6">
        <v>94</v>
      </c>
      <c r="H911" s="6">
        <v>59</v>
      </c>
      <c r="I911" s="6">
        <v>52.75</v>
      </c>
      <c r="J911" s="6">
        <v>38.47609869811518</v>
      </c>
      <c r="K911" s="6">
        <f t="shared" si="404"/>
        <v>26.75</v>
      </c>
      <c r="L911" s="7">
        <f t="shared" si="398"/>
        <v>14.27390130188482</v>
      </c>
      <c r="M911" s="6">
        <f t="shared" si="399"/>
        <v>20.5</v>
      </c>
      <c r="N911" s="6">
        <f t="shared" si="400"/>
        <v>16.5</v>
      </c>
      <c r="O911" s="6">
        <f t="shared" si="401"/>
        <v>4</v>
      </c>
      <c r="P911" s="6">
        <f t="shared" si="391"/>
        <v>3</v>
      </c>
      <c r="Q911" s="6">
        <f t="shared" si="405"/>
        <v>0.61601035428814299</v>
      </c>
      <c r="R911" s="6">
        <f t="shared" si="406"/>
        <v>0.31855891849033924</v>
      </c>
      <c r="S911" s="6">
        <f t="shared" si="392"/>
        <v>35</v>
      </c>
      <c r="T911" s="6">
        <f t="shared" si="407"/>
        <v>14.5</v>
      </c>
      <c r="U911" s="4" t="str">
        <f t="shared" si="408"/>
        <v>HIGHER</v>
      </c>
      <c r="V911" s="8">
        <v>1307.75</v>
      </c>
      <c r="W911" s="9">
        <f t="shared" si="419"/>
        <v>2.6814410815096608</v>
      </c>
      <c r="X911" s="6">
        <f t="shared" si="409"/>
        <v>59.670093104396123</v>
      </c>
      <c r="Y911" s="6">
        <f t="shared" si="410"/>
        <v>2.3299068956038766</v>
      </c>
      <c r="Z911" s="6">
        <f t="shared" si="411"/>
        <v>0.35153418590578411</v>
      </c>
      <c r="AA911" s="5">
        <f t="shared" si="412"/>
        <v>7</v>
      </c>
      <c r="AB911" s="5">
        <f t="shared" si="413"/>
        <v>2022</v>
      </c>
      <c r="AC911" s="5">
        <f t="shared" si="395"/>
        <v>29</v>
      </c>
      <c r="AD911" s="6">
        <f t="shared" si="397"/>
        <v>40.716666666666669</v>
      </c>
      <c r="AF911" s="10">
        <v>127.82</v>
      </c>
      <c r="AG911" s="8">
        <f t="shared" si="414"/>
        <v>7582.0982009614345</v>
      </c>
      <c r="AL911" s="11">
        <f t="shared" si="402"/>
        <v>44755</v>
      </c>
      <c r="AM911" s="10">
        <v>1315.5</v>
      </c>
      <c r="AN911" s="6">
        <v>5.3917000000000002</v>
      </c>
      <c r="AO911" s="8">
        <f t="shared" si="415"/>
        <v>321.72324099097261</v>
      </c>
      <c r="AS911" s="14">
        <f t="shared" si="396"/>
        <v>0.17951367781155012</v>
      </c>
      <c r="AT911" s="10">
        <v>512</v>
      </c>
      <c r="AU911" s="6">
        <v>16.45</v>
      </c>
      <c r="AV911" s="6">
        <f t="shared" si="393"/>
        <v>2.9529999999999994</v>
      </c>
      <c r="AW911" s="6">
        <f t="shared" si="416"/>
        <v>4.6974699999999991</v>
      </c>
      <c r="AX911" s="6">
        <f t="shared" si="394"/>
        <v>1.7444699999999997</v>
      </c>
      <c r="AY911" s="12">
        <f t="shared" si="417"/>
        <v>0.4360044062155764</v>
      </c>
      <c r="BB911" s="13">
        <f t="shared" si="418"/>
        <v>1388.9105999999999</v>
      </c>
    </row>
    <row r="912" spans="1:54" x14ac:dyDescent="0.25">
      <c r="A912" s="1">
        <v>44756</v>
      </c>
      <c r="B912" s="6">
        <v>78.64</v>
      </c>
      <c r="C912" s="6">
        <v>62.14</v>
      </c>
      <c r="D912" s="6">
        <v>61.14</v>
      </c>
      <c r="E912" s="6">
        <f t="shared" si="403"/>
        <v>58.98155642425391</v>
      </c>
      <c r="F912" s="6">
        <v>57.696965738344261</v>
      </c>
      <c r="G912" s="6">
        <v>93.14</v>
      </c>
      <c r="H912" s="6">
        <v>58.14</v>
      </c>
      <c r="I912" s="6">
        <v>50.75</v>
      </c>
      <c r="J912" s="6">
        <v>36.475290469433723</v>
      </c>
      <c r="K912" s="6">
        <f t="shared" si="404"/>
        <v>27.89</v>
      </c>
      <c r="L912" s="7">
        <f t="shared" si="398"/>
        <v>14.274709530566277</v>
      </c>
      <c r="M912" s="6">
        <f t="shared" si="399"/>
        <v>20.5</v>
      </c>
      <c r="N912" s="6">
        <f t="shared" si="400"/>
        <v>16.5</v>
      </c>
      <c r="O912" s="6">
        <f t="shared" si="401"/>
        <v>4</v>
      </c>
      <c r="P912" s="6">
        <f t="shared" si="391"/>
        <v>3</v>
      </c>
      <c r="Q912" s="6">
        <f t="shared" si="405"/>
        <v>0.84155642425390909</v>
      </c>
      <c r="R912" s="6">
        <f t="shared" si="406"/>
        <v>-0.44303426165573967</v>
      </c>
      <c r="S912" s="6">
        <f t="shared" si="392"/>
        <v>35</v>
      </c>
      <c r="T912" s="6">
        <f t="shared" si="407"/>
        <v>14.5</v>
      </c>
      <c r="U912" s="4" t="str">
        <f t="shared" si="408"/>
        <v>HIGHER</v>
      </c>
      <c r="V912" s="8">
        <v>1272</v>
      </c>
      <c r="W912" s="9">
        <f t="shared" si="419"/>
        <v>3.4430342616557397</v>
      </c>
      <c r="X912" s="6">
        <f t="shared" si="409"/>
        <v>59.03506360727598</v>
      </c>
      <c r="Y912" s="6">
        <f t="shared" si="410"/>
        <v>2.1049363927240208</v>
      </c>
      <c r="Z912" s="6">
        <f t="shared" si="411"/>
        <v>1.3380978689317189</v>
      </c>
      <c r="AA912" s="5">
        <f t="shared" si="412"/>
        <v>7</v>
      </c>
      <c r="AB912" s="5">
        <f t="shared" si="413"/>
        <v>2022</v>
      </c>
      <c r="AC912" s="5">
        <f t="shared" si="395"/>
        <v>29</v>
      </c>
      <c r="AD912" s="6">
        <f t="shared" si="397"/>
        <v>41.06666666666667</v>
      </c>
      <c r="AF912" s="10">
        <v>128</v>
      </c>
      <c r="AG912" s="8">
        <f t="shared" si="414"/>
        <v>7385.2116145080654</v>
      </c>
      <c r="AL912" s="11">
        <f t="shared" si="402"/>
        <v>44756</v>
      </c>
      <c r="AM912" s="10">
        <v>1301.5</v>
      </c>
      <c r="AN912" s="6">
        <v>5.4233000000000002</v>
      </c>
      <c r="AO912" s="8">
        <f t="shared" si="415"/>
        <v>320.16486046133991</v>
      </c>
      <c r="AS912" s="14">
        <f t="shared" si="396"/>
        <v>0.22309608091024019</v>
      </c>
      <c r="AT912" s="10">
        <v>514</v>
      </c>
      <c r="AU912" s="6">
        <v>15.82</v>
      </c>
      <c r="AV912" s="6">
        <f t="shared" si="393"/>
        <v>3.5293799999999997</v>
      </c>
      <c r="AW912" s="6">
        <f t="shared" si="416"/>
        <v>5.2758624000000012</v>
      </c>
      <c r="AX912" s="6">
        <f t="shared" si="394"/>
        <v>1.7464824000000014</v>
      </c>
      <c r="AY912" s="12">
        <f t="shared" si="417"/>
        <v>0.43237461865386462</v>
      </c>
      <c r="BB912" s="13">
        <f t="shared" si="418"/>
        <v>1369.9508679999999</v>
      </c>
    </row>
    <row r="913" spans="1:54" x14ac:dyDescent="0.25">
      <c r="A913" s="1">
        <v>44757</v>
      </c>
      <c r="B913" s="6">
        <v>80.58</v>
      </c>
      <c r="C913" s="6">
        <v>64.08</v>
      </c>
      <c r="D913" s="6">
        <v>63.08</v>
      </c>
      <c r="E913" s="6">
        <f t="shared" si="403"/>
        <v>58.528375045658031</v>
      </c>
      <c r="F913" s="6">
        <v>58.683529421370196</v>
      </c>
      <c r="G913" s="6">
        <v>95.08</v>
      </c>
      <c r="H913" s="6">
        <v>60.08</v>
      </c>
      <c r="I913" s="6">
        <v>49.875</v>
      </c>
      <c r="J913" s="6">
        <v>36.566878909950631</v>
      </c>
      <c r="K913" s="6">
        <f t="shared" si="404"/>
        <v>30.704999999999998</v>
      </c>
      <c r="L913" s="7">
        <f t="shared" si="398"/>
        <v>13.308121090049369</v>
      </c>
      <c r="M913" s="6">
        <f t="shared" si="399"/>
        <v>20.5</v>
      </c>
      <c r="N913" s="6">
        <f t="shared" si="400"/>
        <v>16.5</v>
      </c>
      <c r="O913" s="6">
        <f t="shared" si="401"/>
        <v>4</v>
      </c>
      <c r="P913" s="6">
        <f t="shared" si="391"/>
        <v>3</v>
      </c>
      <c r="Q913" s="6">
        <f t="shared" si="405"/>
        <v>-1.5516249543419676</v>
      </c>
      <c r="R913" s="6">
        <f t="shared" si="406"/>
        <v>-1.3964705786298026</v>
      </c>
      <c r="S913" s="6">
        <f t="shared" si="392"/>
        <v>35</v>
      </c>
      <c r="T913" s="6">
        <f t="shared" si="407"/>
        <v>14.5</v>
      </c>
      <c r="U913" s="4" t="str">
        <f t="shared" si="408"/>
        <v>HIGHER</v>
      </c>
      <c r="V913" s="8">
        <v>1293.75</v>
      </c>
      <c r="W913" s="9">
        <f t="shared" si="419"/>
        <v>4.3964705786298026</v>
      </c>
      <c r="X913" s="6">
        <f t="shared" si="409"/>
        <v>58.581471109333023</v>
      </c>
      <c r="Y913" s="6">
        <f t="shared" si="410"/>
        <v>4.4985288906669751</v>
      </c>
      <c r="Z913" s="6">
        <f t="shared" si="411"/>
        <v>-0.10205831203717253</v>
      </c>
      <c r="AA913" s="5">
        <f t="shared" si="412"/>
        <v>7</v>
      </c>
      <c r="AB913" s="5">
        <f t="shared" si="413"/>
        <v>2022</v>
      </c>
      <c r="AC913" s="5">
        <f t="shared" si="395"/>
        <v>29</v>
      </c>
      <c r="AD913" s="6">
        <f t="shared" si="397"/>
        <v>41.410000000000004</v>
      </c>
      <c r="AF913" s="10">
        <v>128.22</v>
      </c>
      <c r="AG913" s="8">
        <f t="shared" si="414"/>
        <v>7524.4021424080875</v>
      </c>
      <c r="AL913" s="11">
        <f t="shared" si="402"/>
        <v>44757</v>
      </c>
      <c r="AM913" s="10">
        <v>1291.5</v>
      </c>
      <c r="AN913" s="6">
        <v>5.4081999999999999</v>
      </c>
      <c r="AO913" s="8">
        <f t="shared" si="415"/>
        <v>316.82031205349494</v>
      </c>
      <c r="AS913" s="14">
        <f t="shared" si="396"/>
        <v>0.23022588832487303</v>
      </c>
      <c r="AT913" s="10">
        <v>506</v>
      </c>
      <c r="AU913" s="6">
        <v>15.76</v>
      </c>
      <c r="AV913" s="6">
        <f t="shared" si="393"/>
        <v>3.6283599999999989</v>
      </c>
      <c r="AW913" s="6">
        <f t="shared" si="416"/>
        <v>5.3703027999999993</v>
      </c>
      <c r="AX913" s="6">
        <f t="shared" si="394"/>
        <v>1.7419428000000003</v>
      </c>
      <c r="AY913" s="12">
        <f t="shared" si="417"/>
        <v>0.44223096356934649</v>
      </c>
      <c r="BB913" s="13">
        <f t="shared" si="418"/>
        <v>1412.7204959999999</v>
      </c>
    </row>
    <row r="914" spans="1:54" x14ac:dyDescent="0.25">
      <c r="A914" s="1">
        <v>44760</v>
      </c>
      <c r="B914" s="6">
        <v>83.7</v>
      </c>
      <c r="C914" s="6">
        <v>67.2</v>
      </c>
      <c r="D914" s="6">
        <v>68.2</v>
      </c>
      <c r="E914" s="6">
        <f t="shared" si="403"/>
        <v>62.199144212284665</v>
      </c>
      <c r="F914" s="6">
        <v>61.801977844728043</v>
      </c>
      <c r="G914" s="6">
        <v>98.2</v>
      </c>
      <c r="H914" s="6">
        <v>63.2</v>
      </c>
      <c r="I914" s="6">
        <v>51.75</v>
      </c>
      <c r="J914" s="6">
        <v>40.121178710434194</v>
      </c>
      <c r="K914" s="6">
        <f t="shared" si="404"/>
        <v>31.950000000000003</v>
      </c>
      <c r="L914" s="7">
        <f t="shared" si="398"/>
        <v>11.628821289565806</v>
      </c>
      <c r="M914" s="6">
        <f t="shared" si="399"/>
        <v>20.5</v>
      </c>
      <c r="N914" s="6">
        <f t="shared" si="400"/>
        <v>16.5</v>
      </c>
      <c r="O914" s="6">
        <f t="shared" si="401"/>
        <v>4</v>
      </c>
      <c r="P914" s="6">
        <f t="shared" si="391"/>
        <v>5</v>
      </c>
      <c r="Q914" s="6">
        <f t="shared" si="405"/>
        <v>-1.0008557877153379</v>
      </c>
      <c r="R914" s="6">
        <f t="shared" si="406"/>
        <v>-1.3980221552719598</v>
      </c>
      <c r="S914" s="6">
        <f t="shared" si="392"/>
        <v>35</v>
      </c>
      <c r="T914" s="6">
        <f t="shared" si="407"/>
        <v>14.5</v>
      </c>
      <c r="U914" s="4" t="str">
        <f t="shared" si="408"/>
        <v>HIGHER</v>
      </c>
      <c r="V914" s="8">
        <v>1362.5</v>
      </c>
      <c r="W914" s="9">
        <f t="shared" si="419"/>
        <v>6.3980221552719598</v>
      </c>
      <c r="X914" s="6">
        <f t="shared" si="409"/>
        <v>62.255570342670985</v>
      </c>
      <c r="Y914" s="6">
        <f t="shared" si="410"/>
        <v>5.9444296573290174</v>
      </c>
      <c r="Z914" s="6">
        <f t="shared" si="411"/>
        <v>0.45359249794294243</v>
      </c>
      <c r="AA914" s="5">
        <f t="shared" si="412"/>
        <v>7</v>
      </c>
      <c r="AB914" s="5">
        <f t="shared" si="413"/>
        <v>2022</v>
      </c>
      <c r="AC914" s="5">
        <f t="shared" si="395"/>
        <v>30</v>
      </c>
      <c r="AD914" s="6">
        <f t="shared" si="397"/>
        <v>40.853333333333332</v>
      </c>
      <c r="AF914" s="10">
        <v>128.75</v>
      </c>
      <c r="AG914" s="8">
        <f t="shared" si="414"/>
        <v>7957.0046475087338</v>
      </c>
      <c r="AL914" s="11">
        <f t="shared" si="402"/>
        <v>44760</v>
      </c>
      <c r="AM914" s="10">
        <v>1372.5</v>
      </c>
      <c r="AN914" s="6">
        <v>5.4375</v>
      </c>
      <c r="AO914" s="8">
        <f t="shared" si="415"/>
        <v>338.5146637382735</v>
      </c>
      <c r="AS914" s="14">
        <f t="shared" si="396"/>
        <v>0.23505911636589918</v>
      </c>
      <c r="AT914" s="10">
        <v>510</v>
      </c>
      <c r="AU914" s="6">
        <v>16.07</v>
      </c>
      <c r="AV914" s="6">
        <f t="shared" si="393"/>
        <v>3.7774000000000001</v>
      </c>
      <c r="AW914" s="6">
        <f t="shared" si="416"/>
        <v>5.512042000000001</v>
      </c>
      <c r="AX914" s="6">
        <f t="shared" si="394"/>
        <v>1.7346420000000009</v>
      </c>
      <c r="AY914" s="12">
        <f t="shared" si="417"/>
        <v>0.44967145592550245</v>
      </c>
      <c r="BB914" s="13">
        <f t="shared" si="418"/>
        <v>1481.5046399999999</v>
      </c>
    </row>
    <row r="915" spans="1:54" x14ac:dyDescent="0.25">
      <c r="A915" s="1">
        <v>44761</v>
      </c>
      <c r="B915" s="6">
        <v>81.39</v>
      </c>
      <c r="C915" s="6">
        <v>66.89</v>
      </c>
      <c r="D915" s="6">
        <v>67.89</v>
      </c>
      <c r="E915" s="6">
        <f t="shared" si="403"/>
        <v>60.125839405208502</v>
      </c>
      <c r="F915" s="6">
        <v>60.13502541478767</v>
      </c>
      <c r="G915" s="6">
        <v>96.89</v>
      </c>
      <c r="H915" s="6">
        <v>61.89</v>
      </c>
      <c r="I915" s="6">
        <v>52.5</v>
      </c>
      <c r="J915" s="6">
        <v>39.108076205288761</v>
      </c>
      <c r="K915" s="6">
        <f t="shared" si="404"/>
        <v>28.89</v>
      </c>
      <c r="L915" s="7">
        <f t="shared" si="398"/>
        <v>13.391923794711239</v>
      </c>
      <c r="M915" s="6">
        <f t="shared" si="399"/>
        <v>19.5</v>
      </c>
      <c r="N915" s="6">
        <f t="shared" si="400"/>
        <v>14.5</v>
      </c>
      <c r="O915" s="6">
        <f t="shared" si="401"/>
        <v>5</v>
      </c>
      <c r="P915" s="6">
        <f t="shared" ref="P915:P978" si="420">D915-H915</f>
        <v>6</v>
      </c>
      <c r="Q915" s="6">
        <f t="shared" si="405"/>
        <v>-1.7641605947914982</v>
      </c>
      <c r="R915" s="6">
        <f t="shared" si="406"/>
        <v>-1.7549745852123309</v>
      </c>
      <c r="S915" s="6">
        <f t="shared" ref="S915:S978" si="421">G915-H915</f>
        <v>35</v>
      </c>
      <c r="T915" s="6">
        <f t="shared" si="407"/>
        <v>15.5</v>
      </c>
      <c r="U915" s="4" t="str">
        <f t="shared" si="408"/>
        <v>HIGHER</v>
      </c>
      <c r="V915" s="8">
        <v>1325.75</v>
      </c>
      <c r="W915" s="9">
        <f t="shared" si="419"/>
        <v>7.7549745852123309</v>
      </c>
      <c r="X915" s="6">
        <f t="shared" si="409"/>
        <v>60.18038466458195</v>
      </c>
      <c r="Y915" s="6">
        <f t="shared" si="410"/>
        <v>7.7096153354180501</v>
      </c>
      <c r="Z915" s="6">
        <f t="shared" si="411"/>
        <v>4.5359249794280743E-2</v>
      </c>
      <c r="AA915" s="5">
        <f t="shared" si="412"/>
        <v>7</v>
      </c>
      <c r="AB915" s="5">
        <f t="shared" si="413"/>
        <v>2022</v>
      </c>
      <c r="AC915" s="5">
        <f t="shared" si="395"/>
        <v>30</v>
      </c>
      <c r="AD915" s="6">
        <f t="shared" si="397"/>
        <v>41.080000000000005</v>
      </c>
      <c r="AF915" s="10">
        <v>129.13999999999999</v>
      </c>
      <c r="AG915" s="8">
        <f t="shared" si="414"/>
        <v>7765.8371820656785</v>
      </c>
      <c r="AL915" s="11">
        <f t="shared" si="402"/>
        <v>44761</v>
      </c>
      <c r="AM915" s="10">
        <v>1326.75</v>
      </c>
      <c r="AN915" s="6">
        <v>5.4135</v>
      </c>
      <c r="AO915" s="8">
        <f t="shared" si="415"/>
        <v>325.78651238171449</v>
      </c>
      <c r="AS915" s="14">
        <f t="shared" si="396"/>
        <v>0.24833837429111527</v>
      </c>
      <c r="AT915" s="10">
        <v>510</v>
      </c>
      <c r="AU915" s="6">
        <v>15.87</v>
      </c>
      <c r="AV915" s="6">
        <f t="shared" si="393"/>
        <v>3.9411299999999994</v>
      </c>
      <c r="AW915" s="6">
        <f t="shared" si="416"/>
        <v>5.4471773999999993</v>
      </c>
      <c r="AX915" s="6">
        <f t="shared" si="394"/>
        <v>1.5060473999999999</v>
      </c>
      <c r="AY915" s="12">
        <f t="shared" si="417"/>
        <v>0.44275589639583718</v>
      </c>
      <c r="BB915" s="13">
        <f t="shared" si="418"/>
        <v>1474.670318</v>
      </c>
    </row>
    <row r="916" spans="1:54" x14ac:dyDescent="0.25">
      <c r="A916" s="1">
        <v>44762</v>
      </c>
      <c r="B916" s="6">
        <v>79.53</v>
      </c>
      <c r="C916" s="6">
        <v>65.03</v>
      </c>
      <c r="D916" s="6">
        <v>67.03</v>
      </c>
      <c r="E916" s="6">
        <f t="shared" si="403"/>
        <v>58.052534598132354</v>
      </c>
      <c r="F916" s="6">
        <v>58.354674860361555</v>
      </c>
      <c r="G916" s="6">
        <v>95.03</v>
      </c>
      <c r="H916" s="6">
        <v>60.03</v>
      </c>
      <c r="I916" s="6">
        <v>52.5</v>
      </c>
      <c r="J916" s="6">
        <v>40.13019470565002</v>
      </c>
      <c r="K916" s="6">
        <f t="shared" si="404"/>
        <v>27.03</v>
      </c>
      <c r="L916" s="7">
        <f t="shared" si="398"/>
        <v>12.36980529434998</v>
      </c>
      <c r="M916" s="6">
        <f t="shared" si="399"/>
        <v>19.5</v>
      </c>
      <c r="N916" s="6">
        <f t="shared" si="400"/>
        <v>14.5</v>
      </c>
      <c r="O916" s="6">
        <f t="shared" si="401"/>
        <v>5</v>
      </c>
      <c r="P916" s="6">
        <f t="shared" si="420"/>
        <v>7</v>
      </c>
      <c r="Q916" s="6">
        <f t="shared" si="405"/>
        <v>-1.9774654018676472</v>
      </c>
      <c r="R916" s="6">
        <f t="shared" si="406"/>
        <v>-1.6753251396384456</v>
      </c>
      <c r="S916" s="6">
        <f t="shared" si="421"/>
        <v>35</v>
      </c>
      <c r="T916" s="6">
        <f t="shared" si="407"/>
        <v>15.5</v>
      </c>
      <c r="U916" s="4" t="str">
        <f t="shared" si="408"/>
        <v>HIGHER</v>
      </c>
      <c r="V916" s="8">
        <v>1286.5</v>
      </c>
      <c r="W916" s="9">
        <f t="shared" si="419"/>
        <v>8.6753251396384456</v>
      </c>
      <c r="X916" s="6">
        <f t="shared" si="409"/>
        <v>58.105198986492915</v>
      </c>
      <c r="Y916" s="6">
        <f t="shared" si="410"/>
        <v>8.9248010135070857</v>
      </c>
      <c r="Z916" s="6">
        <f t="shared" si="411"/>
        <v>-0.24947587386864001</v>
      </c>
      <c r="AA916" s="5">
        <f t="shared" si="412"/>
        <v>7</v>
      </c>
      <c r="AB916" s="5">
        <f t="shared" si="413"/>
        <v>2022</v>
      </c>
      <c r="AC916" s="5">
        <f t="shared" si="395"/>
        <v>30</v>
      </c>
      <c r="AD916" s="6">
        <f t="shared" si="397"/>
        <v>40.72</v>
      </c>
      <c r="AF916" s="10">
        <v>129.38</v>
      </c>
      <c r="AG916" s="8">
        <f t="shared" si="414"/>
        <v>7549.9278334335768</v>
      </c>
      <c r="AL916" s="11">
        <f t="shared" si="402"/>
        <v>44762</v>
      </c>
      <c r="AM916" s="10">
        <v>1281</v>
      </c>
      <c r="AN916" s="6">
        <v>5.4714</v>
      </c>
      <c r="AO916" s="8">
        <f t="shared" si="415"/>
        <v>317.91678573469738</v>
      </c>
      <c r="AS916" s="14">
        <f t="shared" si="396"/>
        <v>0.29298946675444371</v>
      </c>
      <c r="AT916" s="10">
        <v>512</v>
      </c>
      <c r="AU916" s="6">
        <v>15.19</v>
      </c>
      <c r="AV916" s="6">
        <f t="shared" ref="AV916:AV979" si="422">(((C916/100*11.7)+(AT916/2000*47))-(AU916))</f>
        <v>4.4505099999999995</v>
      </c>
      <c r="AW916" s="6">
        <f t="shared" si="416"/>
        <v>5.9609098000000014</v>
      </c>
      <c r="AX916" s="6">
        <f t="shared" ref="AX916:AX979" si="423">AW916-AV916</f>
        <v>1.5103998000000018</v>
      </c>
      <c r="AY916" s="12">
        <f t="shared" si="417"/>
        <v>0.43609718512575096</v>
      </c>
      <c r="BB916" s="13">
        <f t="shared" si="418"/>
        <v>1433.6643859999999</v>
      </c>
    </row>
    <row r="917" spans="1:54" x14ac:dyDescent="0.25">
      <c r="A917" s="1">
        <v>44763</v>
      </c>
      <c r="B917" s="6">
        <v>78.099999999999994</v>
      </c>
      <c r="C917" s="6">
        <v>63.6</v>
      </c>
      <c r="D917" s="6">
        <v>65.599999999999994</v>
      </c>
      <c r="E917" s="6">
        <f t="shared" si="403"/>
        <v>55.684661894968876</v>
      </c>
      <c r="F917" s="6">
        <v>56.200110495132506</v>
      </c>
      <c r="G917" s="6">
        <v>93.6</v>
      </c>
      <c r="H917" s="6">
        <v>58.6</v>
      </c>
      <c r="I917" s="6">
        <v>50.5</v>
      </c>
      <c r="J917" s="6">
        <v>37.896100501541859</v>
      </c>
      <c r="K917" s="6">
        <f t="shared" si="404"/>
        <v>27.599999999999994</v>
      </c>
      <c r="L917" s="7">
        <f t="shared" si="398"/>
        <v>12.603899498458141</v>
      </c>
      <c r="M917" s="6">
        <f t="shared" si="399"/>
        <v>19.499999999999993</v>
      </c>
      <c r="N917" s="6">
        <f t="shared" si="400"/>
        <v>14.499999999999993</v>
      </c>
      <c r="O917" s="6">
        <f t="shared" si="401"/>
        <v>5</v>
      </c>
      <c r="P917" s="6">
        <f t="shared" si="420"/>
        <v>6.9999999999999929</v>
      </c>
      <c r="Q917" s="6">
        <f t="shared" si="405"/>
        <v>-2.9153381050311253</v>
      </c>
      <c r="R917" s="6">
        <f t="shared" si="406"/>
        <v>-2.3998895048674953</v>
      </c>
      <c r="S917" s="6">
        <f t="shared" si="421"/>
        <v>34.999999999999993</v>
      </c>
      <c r="T917" s="6">
        <f t="shared" si="407"/>
        <v>15.5</v>
      </c>
      <c r="U917" s="4" t="str">
        <f t="shared" si="408"/>
        <v>HIGHER</v>
      </c>
      <c r="V917" s="8">
        <v>1239</v>
      </c>
      <c r="W917" s="9">
        <f t="shared" si="419"/>
        <v>9.3998895048674882</v>
      </c>
      <c r="X917" s="6">
        <f t="shared" si="409"/>
        <v>55.73517818474096</v>
      </c>
      <c r="Y917" s="6">
        <f t="shared" si="410"/>
        <v>9.8648218152590346</v>
      </c>
      <c r="Z917" s="6">
        <f t="shared" si="411"/>
        <v>-0.46493231039154637</v>
      </c>
      <c r="AA917" s="5">
        <f t="shared" si="412"/>
        <v>7</v>
      </c>
      <c r="AB917" s="5">
        <f t="shared" si="413"/>
        <v>2022</v>
      </c>
      <c r="AC917" s="5">
        <f t="shared" si="395"/>
        <v>30</v>
      </c>
      <c r="AD917" s="6">
        <f t="shared" si="397"/>
        <v>40.43333333333333</v>
      </c>
      <c r="AF917" s="10">
        <v>129.59</v>
      </c>
      <c r="AG917" s="8">
        <f t="shared" si="414"/>
        <v>7282.9723190642217</v>
      </c>
      <c r="AL917" s="11">
        <f t="shared" si="402"/>
        <v>44763</v>
      </c>
      <c r="AM917" s="10">
        <v>1228.75</v>
      </c>
      <c r="AN917" s="6">
        <v>5.4968000000000004</v>
      </c>
      <c r="AO917" s="8">
        <f t="shared" si="415"/>
        <v>306.36512744588418</v>
      </c>
      <c r="AS917" s="14">
        <f t="shared" si="396"/>
        <v>0.30306917394224303</v>
      </c>
      <c r="AT917" s="10">
        <v>509</v>
      </c>
      <c r="AU917" s="6">
        <v>14.89</v>
      </c>
      <c r="AV917" s="6">
        <f t="shared" si="422"/>
        <v>4.5126999999999988</v>
      </c>
      <c r="AW917" s="6">
        <f t="shared" si="416"/>
        <v>6.026446</v>
      </c>
      <c r="AX917" s="6">
        <f t="shared" si="423"/>
        <v>1.5137460000000011</v>
      </c>
      <c r="AY917" s="12">
        <f t="shared" si="417"/>
        <v>0.43308277091074537</v>
      </c>
      <c r="BB917" s="13">
        <f t="shared" si="418"/>
        <v>1402.13832</v>
      </c>
    </row>
    <row r="918" spans="1:54" x14ac:dyDescent="0.25">
      <c r="A918" s="1">
        <v>44764</v>
      </c>
      <c r="B918" s="6">
        <v>79.819999999999993</v>
      </c>
      <c r="C918" s="6">
        <v>65.319999999999993</v>
      </c>
      <c r="D918" s="6">
        <v>67.319999999999993</v>
      </c>
      <c r="E918" s="6">
        <f t="shared" si="403"/>
        <v>57.225478582194867</v>
      </c>
      <c r="F918" s="6">
        <v>57.594907426307095</v>
      </c>
      <c r="G918" s="6">
        <v>95.32</v>
      </c>
      <c r="H918" s="6">
        <v>60.32</v>
      </c>
      <c r="I918" s="6">
        <v>48.25</v>
      </c>
      <c r="J918" s="6">
        <v>37.714432413234711</v>
      </c>
      <c r="K918" s="6">
        <f t="shared" si="404"/>
        <v>31.569999999999993</v>
      </c>
      <c r="L918" s="7">
        <f t="shared" si="398"/>
        <v>10.535567586765289</v>
      </c>
      <c r="M918" s="6">
        <f t="shared" si="399"/>
        <v>19.499999999999993</v>
      </c>
      <c r="N918" s="6">
        <f t="shared" si="400"/>
        <v>14.5</v>
      </c>
      <c r="O918" s="6">
        <f t="shared" si="401"/>
        <v>4.9999999999999929</v>
      </c>
      <c r="P918" s="6">
        <f t="shared" si="420"/>
        <v>6.9999999999999929</v>
      </c>
      <c r="Q918" s="6">
        <f t="shared" si="405"/>
        <v>-3.094521417805133</v>
      </c>
      <c r="R918" s="6">
        <f t="shared" si="406"/>
        <v>-2.7250925736929048</v>
      </c>
      <c r="S918" s="6">
        <f t="shared" si="421"/>
        <v>34.999999999999993</v>
      </c>
      <c r="T918" s="6">
        <f t="shared" si="407"/>
        <v>15.5</v>
      </c>
      <c r="U918" s="4" t="str">
        <f t="shared" si="408"/>
        <v>HIGHER</v>
      </c>
      <c r="V918" s="8">
        <v>1269.75</v>
      </c>
      <c r="W918" s="9">
        <f t="shared" si="419"/>
        <v>9.7250925736928977</v>
      </c>
      <c r="X918" s="6">
        <f t="shared" si="409"/>
        <v>57.277392677747017</v>
      </c>
      <c r="Y918" s="6">
        <f t="shared" si="410"/>
        <v>10.042607322252977</v>
      </c>
      <c r="Z918" s="6">
        <f t="shared" si="411"/>
        <v>-0.31751474856007889</v>
      </c>
      <c r="AA918" s="5">
        <f t="shared" si="412"/>
        <v>7</v>
      </c>
      <c r="AB918" s="5">
        <f t="shared" si="413"/>
        <v>2022</v>
      </c>
      <c r="AC918" s="5">
        <f t="shared" si="395"/>
        <v>30</v>
      </c>
      <c r="AD918" s="6">
        <f t="shared" si="397"/>
        <v>40.733333333333334</v>
      </c>
      <c r="AF918" s="10">
        <v>129.72999999999999</v>
      </c>
      <c r="AG918" s="8">
        <f t="shared" si="414"/>
        <v>7471.7873404148195</v>
      </c>
      <c r="AL918" s="11">
        <f t="shared" si="402"/>
        <v>44764</v>
      </c>
      <c r="AM918" s="10">
        <v>1262.75</v>
      </c>
      <c r="AN918" s="6">
        <v>5.4968000000000004</v>
      </c>
      <c r="AO918" s="8">
        <f t="shared" si="415"/>
        <v>314.84237207103985</v>
      </c>
      <c r="AS918" s="14">
        <f t="shared" si="396"/>
        <v>0.2994644518272423</v>
      </c>
      <c r="AT918" s="10">
        <v>507</v>
      </c>
      <c r="AU918" s="6">
        <v>15.05</v>
      </c>
      <c r="AV918" s="6">
        <f t="shared" si="422"/>
        <v>4.5069399999999966</v>
      </c>
      <c r="AW918" s="6">
        <f t="shared" si="416"/>
        <v>6.0166611999999979</v>
      </c>
      <c r="AX918" s="6">
        <f t="shared" si="423"/>
        <v>1.5097212000000013</v>
      </c>
      <c r="AY918" s="12">
        <f t="shared" si="417"/>
        <v>0.43940839694656492</v>
      </c>
      <c r="BB918" s="13">
        <f t="shared" si="418"/>
        <v>1440.0577839999999</v>
      </c>
    </row>
    <row r="919" spans="1:54" x14ac:dyDescent="0.25">
      <c r="A919" s="1">
        <v>44767</v>
      </c>
      <c r="B919" s="6">
        <v>80.510000000000005</v>
      </c>
      <c r="C919" s="6">
        <v>65.010000000000005</v>
      </c>
      <c r="D919" s="6">
        <v>67.010000000000005</v>
      </c>
      <c r="E919" s="6">
        <f t="shared" si="403"/>
        <v>57.293455788984247</v>
      </c>
      <c r="F919" s="6">
        <v>57.436150052027067</v>
      </c>
      <c r="G919" s="6">
        <v>95.01</v>
      </c>
      <c r="H919" s="6">
        <v>60.01</v>
      </c>
      <c r="I919" s="6">
        <v>48.5</v>
      </c>
      <c r="J919" s="6">
        <v>37.155655976185692</v>
      </c>
      <c r="K919" s="6">
        <f t="shared" si="404"/>
        <v>32.010000000000005</v>
      </c>
      <c r="L919" s="7">
        <f t="shared" si="398"/>
        <v>11.344344023814308</v>
      </c>
      <c r="M919" s="6">
        <f t="shared" si="399"/>
        <v>20.500000000000007</v>
      </c>
      <c r="N919" s="6">
        <f t="shared" si="400"/>
        <v>15.5</v>
      </c>
      <c r="O919" s="6">
        <f t="shared" si="401"/>
        <v>5.0000000000000071</v>
      </c>
      <c r="P919" s="6">
        <f t="shared" si="420"/>
        <v>7.0000000000000071</v>
      </c>
      <c r="Q919" s="6">
        <f t="shared" si="405"/>
        <v>-2.7165442110157514</v>
      </c>
      <c r="R919" s="6">
        <f t="shared" si="406"/>
        <v>-2.5738499479729313</v>
      </c>
      <c r="S919" s="6">
        <f t="shared" si="421"/>
        <v>35.000000000000007</v>
      </c>
      <c r="T919" s="6">
        <f t="shared" si="407"/>
        <v>14.5</v>
      </c>
      <c r="U919" s="4" t="str">
        <f t="shared" si="408"/>
        <v>HIGHER</v>
      </c>
      <c r="V919" s="8">
        <v>1266.25</v>
      </c>
      <c r="W919" s="9">
        <f t="shared" si="419"/>
        <v>9.5738499479729384</v>
      </c>
      <c r="X919" s="6">
        <f t="shared" si="409"/>
        <v>57.345431552438463</v>
      </c>
      <c r="Y919" s="6">
        <f t="shared" si="410"/>
        <v>9.6645684475615425</v>
      </c>
      <c r="Z919" s="6">
        <f t="shared" si="411"/>
        <v>-9.0718499588604118E-2</v>
      </c>
      <c r="AA919" s="5">
        <f t="shared" si="412"/>
        <v>7</v>
      </c>
      <c r="AB919" s="5">
        <f t="shared" si="413"/>
        <v>2022</v>
      </c>
      <c r="AC919" s="5">
        <f t="shared" si="395"/>
        <v>31</v>
      </c>
      <c r="AD919" s="6">
        <f t="shared" si="397"/>
        <v>40.74</v>
      </c>
      <c r="AF919" s="10">
        <v>130.38999999999999</v>
      </c>
      <c r="AG919" s="8">
        <f t="shared" si="414"/>
        <v>7489.0996052838091</v>
      </c>
      <c r="AL919" s="11">
        <f t="shared" si="402"/>
        <v>44767</v>
      </c>
      <c r="AM919" s="10">
        <v>1264.25</v>
      </c>
      <c r="AN919" s="6">
        <v>5.3575999999999997</v>
      </c>
      <c r="AO919" s="8">
        <f t="shared" si="415"/>
        <v>307.23388408534436</v>
      </c>
      <c r="AS919" s="14">
        <f t="shared" si="396"/>
        <v>0.21841212492345391</v>
      </c>
      <c r="AT919" s="10">
        <v>523</v>
      </c>
      <c r="AU919" s="6">
        <v>16.329999999999998</v>
      </c>
      <c r="AV919" s="6">
        <f t="shared" si="422"/>
        <v>3.566670000000002</v>
      </c>
      <c r="AW919" s="6">
        <f t="shared" si="416"/>
        <v>5.1917766000000007</v>
      </c>
      <c r="AX919" s="6">
        <f t="shared" si="423"/>
        <v>1.6251065999999987</v>
      </c>
      <c r="AY919" s="12">
        <f t="shared" si="417"/>
        <v>0.43388283002850742</v>
      </c>
      <c r="BB919" s="13">
        <f t="shared" si="418"/>
        <v>1433.2234620000002</v>
      </c>
    </row>
    <row r="920" spans="1:54" x14ac:dyDescent="0.25">
      <c r="A920" s="1">
        <v>44768</v>
      </c>
      <c r="B920" s="6">
        <v>80.92</v>
      </c>
      <c r="C920" s="6">
        <v>65.42</v>
      </c>
      <c r="D920" s="6">
        <v>67.42</v>
      </c>
      <c r="E920" s="6">
        <f t="shared" si="403"/>
        <v>57.463398805957709</v>
      </c>
      <c r="F920" s="6">
        <v>57.16399455326129</v>
      </c>
      <c r="G920" s="6">
        <v>95.42</v>
      </c>
      <c r="H920" s="6">
        <v>60.42</v>
      </c>
      <c r="I920" s="6">
        <v>50.25</v>
      </c>
      <c r="J920" s="6">
        <v>38.576748590209363</v>
      </c>
      <c r="K920" s="6">
        <f t="shared" si="404"/>
        <v>30.67</v>
      </c>
      <c r="L920" s="7">
        <f t="shared" si="398"/>
        <v>11.673251409790637</v>
      </c>
      <c r="M920" s="6">
        <f t="shared" si="399"/>
        <v>20.5</v>
      </c>
      <c r="N920" s="6">
        <f t="shared" si="400"/>
        <v>15.5</v>
      </c>
      <c r="O920" s="6">
        <f t="shared" si="401"/>
        <v>5</v>
      </c>
      <c r="P920" s="6">
        <f t="shared" si="420"/>
        <v>7</v>
      </c>
      <c r="Q920" s="6">
        <f t="shared" si="405"/>
        <v>-2.9566011940422925</v>
      </c>
      <c r="R920" s="6">
        <f t="shared" si="406"/>
        <v>-3.2560054467387118</v>
      </c>
      <c r="S920" s="6">
        <f t="shared" si="421"/>
        <v>35</v>
      </c>
      <c r="T920" s="6">
        <f t="shared" si="407"/>
        <v>14.5</v>
      </c>
      <c r="U920" s="4" t="str">
        <f t="shared" si="408"/>
        <v>HIGHER</v>
      </c>
      <c r="V920" s="8">
        <v>1260.25</v>
      </c>
      <c r="W920" s="9">
        <f t="shared" si="419"/>
        <v>10.256005446738712</v>
      </c>
      <c r="X920" s="6">
        <f t="shared" si="409"/>
        <v>57.515528739167074</v>
      </c>
      <c r="Y920" s="6">
        <f t="shared" si="410"/>
        <v>9.9044712608329277</v>
      </c>
      <c r="Z920" s="6">
        <f t="shared" si="411"/>
        <v>0.35153418590578411</v>
      </c>
      <c r="AA920" s="5">
        <f t="shared" si="412"/>
        <v>7</v>
      </c>
      <c r="AB920" s="5">
        <f t="shared" si="413"/>
        <v>2022</v>
      </c>
      <c r="AC920" s="5">
        <f t="shared" ref="AC920:AC983" si="424">WEEKNUM(A920)</f>
        <v>31</v>
      </c>
      <c r="AD920" s="6">
        <f t="shared" si="397"/>
        <v>40.376666666666665</v>
      </c>
      <c r="AF920" s="10">
        <v>130.54</v>
      </c>
      <c r="AG920" s="8">
        <f t="shared" si="414"/>
        <v>7462.1878489827286</v>
      </c>
      <c r="AL920" s="11">
        <f t="shared" si="402"/>
        <v>44768</v>
      </c>
      <c r="AM920" s="10">
        <v>1268</v>
      </c>
      <c r="AN920" s="6">
        <v>5.3510999999999997</v>
      </c>
      <c r="AO920" s="8">
        <f t="shared" si="415"/>
        <v>307.77134583615691</v>
      </c>
      <c r="AS920" s="14">
        <f t="shared" si="396"/>
        <v>0.21137861783815712</v>
      </c>
      <c r="AT920" s="10">
        <v>547</v>
      </c>
      <c r="AU920" s="6">
        <v>16.93</v>
      </c>
      <c r="AV920" s="6">
        <f t="shared" si="422"/>
        <v>3.57864</v>
      </c>
      <c r="AW920" s="6">
        <f t="shared" si="416"/>
        <v>5.2027872000000031</v>
      </c>
      <c r="AX920" s="6">
        <f t="shared" si="423"/>
        <v>1.624147200000003</v>
      </c>
      <c r="AY920" s="12">
        <f t="shared" si="417"/>
        <v>0.42413675391337924</v>
      </c>
      <c r="BB920" s="13">
        <f t="shared" si="418"/>
        <v>1442.2624040000001</v>
      </c>
    </row>
    <row r="921" spans="1:54" x14ac:dyDescent="0.25">
      <c r="A921" s="1">
        <v>44769</v>
      </c>
      <c r="B921" s="6">
        <v>79.680000000000007</v>
      </c>
      <c r="C921" s="6">
        <v>66.180000000000007</v>
      </c>
      <c r="D921" s="6">
        <v>68.180000000000007</v>
      </c>
      <c r="E921" s="6">
        <f t="shared" si="403"/>
        <v>57.927909719018487</v>
      </c>
      <c r="F921" s="6">
        <v>57.481509301821355</v>
      </c>
      <c r="G921" s="6">
        <v>96.18</v>
      </c>
      <c r="H921" s="6">
        <v>61.18</v>
      </c>
      <c r="I921" s="6">
        <v>50.5</v>
      </c>
      <c r="J921" s="6">
        <v>38.92589120587683</v>
      </c>
      <c r="K921" s="6">
        <f t="shared" si="404"/>
        <v>29.180000000000007</v>
      </c>
      <c r="L921" s="7">
        <f t="shared" si="398"/>
        <v>11.57410879412317</v>
      </c>
      <c r="M921" s="6">
        <f t="shared" si="399"/>
        <v>18.500000000000007</v>
      </c>
      <c r="N921" s="6">
        <f t="shared" si="400"/>
        <v>13.5</v>
      </c>
      <c r="O921" s="6">
        <f t="shared" si="401"/>
        <v>5.0000000000000071</v>
      </c>
      <c r="P921" s="6">
        <f t="shared" si="420"/>
        <v>7.0000000000000071</v>
      </c>
      <c r="Q921" s="6">
        <f t="shared" si="405"/>
        <v>-3.2520902809815126</v>
      </c>
      <c r="R921" s="6">
        <f t="shared" si="406"/>
        <v>-3.6984906981786452</v>
      </c>
      <c r="S921" s="6">
        <f t="shared" si="421"/>
        <v>35.000000000000007</v>
      </c>
      <c r="T921" s="6">
        <f t="shared" si="407"/>
        <v>16.5</v>
      </c>
      <c r="U921" s="4" t="str">
        <f t="shared" si="408"/>
        <v>HIGHER</v>
      </c>
      <c r="V921" s="8">
        <v>1267.25</v>
      </c>
      <c r="W921" s="9">
        <f t="shared" si="419"/>
        <v>10.698490698178652</v>
      </c>
      <c r="X921" s="6">
        <f t="shared" si="409"/>
        <v>57.980461049558606</v>
      </c>
      <c r="Y921" s="6">
        <f t="shared" si="410"/>
        <v>10.199538950441401</v>
      </c>
      <c r="Z921" s="6">
        <f t="shared" si="411"/>
        <v>0.49895174773725159</v>
      </c>
      <c r="AA921" s="5">
        <f t="shared" si="412"/>
        <v>7</v>
      </c>
      <c r="AB921" s="5">
        <f t="shared" si="413"/>
        <v>2022</v>
      </c>
      <c r="AC921" s="5">
        <f t="shared" si="424"/>
        <v>31</v>
      </c>
      <c r="AD921" s="6">
        <f t="shared" si="397"/>
        <v>40.756666666666668</v>
      </c>
      <c r="AF921" s="10">
        <v>130.9</v>
      </c>
      <c r="AG921" s="8">
        <f t="shared" si="414"/>
        <v>7524.3295676084163</v>
      </c>
      <c r="AL921" s="11">
        <f t="shared" si="402"/>
        <v>44769</v>
      </c>
      <c r="AM921" s="10">
        <v>1278.25</v>
      </c>
      <c r="AN921" s="6">
        <v>5.2431999999999999</v>
      </c>
      <c r="AO921" s="8">
        <f t="shared" si="415"/>
        <v>304.00315337504571</v>
      </c>
      <c r="AS921" s="14">
        <f t="shared" si="396"/>
        <v>0.2074215066129958</v>
      </c>
      <c r="AT921" s="10">
        <v>564</v>
      </c>
      <c r="AU921" s="6">
        <v>17.39</v>
      </c>
      <c r="AV921" s="6">
        <f t="shared" si="422"/>
        <v>3.607059999999997</v>
      </c>
      <c r="AW921" s="6">
        <f t="shared" si="416"/>
        <v>5.0001087999999996</v>
      </c>
      <c r="AX921" s="6">
        <f t="shared" si="423"/>
        <v>1.3930488000000025</v>
      </c>
      <c r="AY921" s="12">
        <f t="shared" si="417"/>
        <v>0.41293093367634393</v>
      </c>
      <c r="BB921" s="13">
        <f t="shared" si="418"/>
        <v>1459.0175160000001</v>
      </c>
    </row>
    <row r="922" spans="1:54" x14ac:dyDescent="0.25">
      <c r="A922" s="1">
        <v>44770</v>
      </c>
      <c r="B922" s="6">
        <v>84.34</v>
      </c>
      <c r="C922" s="6">
        <v>70.84</v>
      </c>
      <c r="D922" s="6">
        <v>72.84</v>
      </c>
      <c r="E922" s="6">
        <f t="shared" si="403"/>
        <v>61.020872627935375</v>
      </c>
      <c r="F922" s="6">
        <v>60.679336412319216</v>
      </c>
      <c r="G922" s="6">
        <v>100.84</v>
      </c>
      <c r="H922" s="6">
        <v>65.84</v>
      </c>
      <c r="I922" s="6">
        <v>51.5</v>
      </c>
      <c r="J922" s="6">
        <v>40.365757905011385</v>
      </c>
      <c r="K922" s="6">
        <f t="shared" si="404"/>
        <v>32.840000000000003</v>
      </c>
      <c r="L922" s="7">
        <f t="shared" si="398"/>
        <v>11.134242094988615</v>
      </c>
      <c r="M922" s="6">
        <f t="shared" si="399"/>
        <v>18.5</v>
      </c>
      <c r="N922" s="6">
        <f t="shared" si="400"/>
        <v>13.5</v>
      </c>
      <c r="O922" s="6">
        <f t="shared" si="401"/>
        <v>5</v>
      </c>
      <c r="P922" s="6">
        <f t="shared" si="420"/>
        <v>7</v>
      </c>
      <c r="Q922" s="6">
        <f t="shared" si="405"/>
        <v>-4.8191273720646279</v>
      </c>
      <c r="R922" s="6">
        <f t="shared" si="406"/>
        <v>-5.1606635876807871</v>
      </c>
      <c r="S922" s="6">
        <f t="shared" si="421"/>
        <v>35</v>
      </c>
      <c r="T922" s="6">
        <f t="shared" si="407"/>
        <v>16.5</v>
      </c>
      <c r="U922" s="4" t="str">
        <f t="shared" si="408"/>
        <v>HIGHER</v>
      </c>
      <c r="V922" s="8">
        <v>1337.75</v>
      </c>
      <c r="W922" s="9">
        <f t="shared" si="419"/>
        <v>12.160663587680787</v>
      </c>
      <c r="X922" s="6">
        <f t="shared" si="409"/>
        <v>61.076229848019295</v>
      </c>
      <c r="Y922" s="6">
        <f t="shared" si="410"/>
        <v>11.763770151980708</v>
      </c>
      <c r="Z922" s="6">
        <f t="shared" si="411"/>
        <v>0.39689343570007907</v>
      </c>
      <c r="AA922" s="5">
        <f t="shared" si="412"/>
        <v>7</v>
      </c>
      <c r="AB922" s="5">
        <f t="shared" si="413"/>
        <v>2022</v>
      </c>
      <c r="AC922" s="5">
        <f t="shared" si="424"/>
        <v>31</v>
      </c>
      <c r="AD922" s="6">
        <f t="shared" si="397"/>
        <v>41.243333333333332</v>
      </c>
      <c r="AF922" s="10">
        <v>131.12</v>
      </c>
      <c r="AG922" s="8">
        <f t="shared" si="414"/>
        <v>7956.2745903832947</v>
      </c>
      <c r="AH922" s="15"/>
      <c r="AI922" s="15"/>
      <c r="AJ922" s="15"/>
      <c r="AK922" s="15"/>
      <c r="AL922" s="11">
        <f t="shared" si="402"/>
        <v>44770</v>
      </c>
      <c r="AM922" s="10">
        <v>1346.5</v>
      </c>
      <c r="AN922" s="6">
        <v>5.1822999999999997</v>
      </c>
      <c r="AO922" s="8">
        <f t="shared" si="415"/>
        <v>316.51534594139042</v>
      </c>
      <c r="AS922" s="14">
        <f t="shared" si="396"/>
        <v>0.21909440361786292</v>
      </c>
      <c r="AT922" s="10">
        <v>565</v>
      </c>
      <c r="AU922" s="6">
        <v>17.690000000000001</v>
      </c>
      <c r="AV922" s="6">
        <f t="shared" si="422"/>
        <v>3.8757799999999953</v>
      </c>
      <c r="AW922" s="6">
        <f t="shared" si="416"/>
        <v>5.2579243999999967</v>
      </c>
      <c r="AX922" s="6">
        <f t="shared" si="423"/>
        <v>1.3821444000000014</v>
      </c>
      <c r="AY922" s="12">
        <f t="shared" si="417"/>
        <v>0.42634092134551838</v>
      </c>
      <c r="BB922" s="13">
        <f t="shared" si="418"/>
        <v>1561.752808</v>
      </c>
    </row>
    <row r="923" spans="1:54" x14ac:dyDescent="0.25">
      <c r="A923" s="1">
        <v>44771</v>
      </c>
      <c r="B923" s="6">
        <v>87.1</v>
      </c>
      <c r="C923" s="6">
        <v>73.599999999999994</v>
      </c>
      <c r="D923" s="6">
        <v>75.599999999999994</v>
      </c>
      <c r="E923" s="6">
        <f t="shared" si="403"/>
        <v>62.471053039442189</v>
      </c>
      <c r="F923" s="6">
        <v>61.49580290861654</v>
      </c>
      <c r="G923" s="6">
        <v>103.6</v>
      </c>
      <c r="H923" s="6">
        <v>68.599999999999994</v>
      </c>
      <c r="I923" s="6">
        <v>53.75</v>
      </c>
      <c r="J923" s="6">
        <v>43.911180219028267</v>
      </c>
      <c r="K923" s="6">
        <f t="shared" si="404"/>
        <v>33.349999999999994</v>
      </c>
      <c r="L923" s="7">
        <f t="shared" si="398"/>
        <v>9.8388197809717326</v>
      </c>
      <c r="M923" s="6">
        <f t="shared" si="399"/>
        <v>18.5</v>
      </c>
      <c r="N923" s="6">
        <f t="shared" si="400"/>
        <v>13.5</v>
      </c>
      <c r="O923" s="6">
        <f t="shared" si="401"/>
        <v>5</v>
      </c>
      <c r="P923" s="6">
        <f t="shared" si="420"/>
        <v>7</v>
      </c>
      <c r="Q923" s="6">
        <f t="shared" si="405"/>
        <v>-6.1289469605578049</v>
      </c>
      <c r="R923" s="6">
        <f t="shared" si="406"/>
        <v>-7.1041970913834547</v>
      </c>
      <c r="S923" s="6">
        <f t="shared" si="421"/>
        <v>35</v>
      </c>
      <c r="T923" s="6">
        <f t="shared" si="407"/>
        <v>16.5</v>
      </c>
      <c r="U923" s="4" t="str">
        <f t="shared" si="408"/>
        <v>HIGHER</v>
      </c>
      <c r="V923" s="8">
        <v>1355.75</v>
      </c>
      <c r="W923" s="9">
        <f t="shared" si="419"/>
        <v>14.104197091383455</v>
      </c>
      <c r="X923" s="6">
        <f t="shared" si="409"/>
        <v>62.527725841436755</v>
      </c>
      <c r="Y923" s="6">
        <f t="shared" si="410"/>
        <v>13.072274158563239</v>
      </c>
      <c r="Z923" s="6">
        <f t="shared" si="411"/>
        <v>1.0319229328202155</v>
      </c>
      <c r="AA923" s="5">
        <f t="shared" si="412"/>
        <v>7</v>
      </c>
      <c r="AB923" s="5">
        <f t="shared" si="413"/>
        <v>2022</v>
      </c>
      <c r="AC923" s="5">
        <f t="shared" si="424"/>
        <v>31</v>
      </c>
      <c r="AD923" s="6">
        <f t="shared" si="397"/>
        <v>40.763333333333328</v>
      </c>
      <c r="AF923" s="10">
        <v>131.26</v>
      </c>
      <c r="AG923" s="8">
        <f t="shared" si="414"/>
        <v>8071.9390897850062</v>
      </c>
      <c r="AH923" s="15"/>
      <c r="AI923" s="15"/>
      <c r="AJ923" s="15"/>
      <c r="AK923" s="15"/>
      <c r="AL923" s="11">
        <f t="shared" si="402"/>
        <v>44771</v>
      </c>
      <c r="AM923" s="10">
        <v>1378.5</v>
      </c>
      <c r="AN923" s="6">
        <v>5.1734</v>
      </c>
      <c r="AO923" s="8">
        <f t="shared" si="415"/>
        <v>323.48093686808897</v>
      </c>
      <c r="AS923" s="14">
        <f t="shared" si="396"/>
        <v>0.22460767946577637</v>
      </c>
      <c r="AT923" s="10">
        <v>570</v>
      </c>
      <c r="AU923" s="6">
        <v>17.97</v>
      </c>
      <c r="AV923" s="6">
        <f t="shared" si="422"/>
        <v>4.0362000000000009</v>
      </c>
      <c r="AW923" s="6">
        <f t="shared" si="416"/>
        <v>5.4118860000000026</v>
      </c>
      <c r="AX923" s="6">
        <f t="shared" si="423"/>
        <v>1.3756860000000017</v>
      </c>
      <c r="AY923" s="12">
        <f t="shared" si="417"/>
        <v>0.4320711278444142</v>
      </c>
      <c r="BB923" s="13">
        <f t="shared" si="418"/>
        <v>1622.6003199999998</v>
      </c>
    </row>
    <row r="924" spans="1:54" x14ac:dyDescent="0.25">
      <c r="A924" s="1">
        <v>44774</v>
      </c>
      <c r="B924" s="6">
        <v>82.59</v>
      </c>
      <c r="C924" s="6">
        <v>69.09</v>
      </c>
      <c r="D924" s="6">
        <v>71.09</v>
      </c>
      <c r="E924" s="6">
        <f t="shared" si="403"/>
        <v>60.205146146462788</v>
      </c>
      <c r="F924" s="6">
        <v>60.101005977441943</v>
      </c>
      <c r="G924" s="6">
        <v>99.09</v>
      </c>
      <c r="H924" s="6">
        <v>64.09</v>
      </c>
      <c r="I924" s="6">
        <v>52.75</v>
      </c>
      <c r="J924" s="6">
        <v>41.50712747970497</v>
      </c>
      <c r="K924" s="6">
        <f t="shared" si="404"/>
        <v>29.840000000000003</v>
      </c>
      <c r="L924" s="7">
        <f t="shared" si="398"/>
        <v>11.24287252029503</v>
      </c>
      <c r="M924" s="6">
        <f t="shared" si="399"/>
        <v>18.5</v>
      </c>
      <c r="N924" s="6">
        <f t="shared" si="400"/>
        <v>13.5</v>
      </c>
      <c r="O924" s="6">
        <f t="shared" si="401"/>
        <v>5</v>
      </c>
      <c r="P924" s="6">
        <f t="shared" si="420"/>
        <v>7</v>
      </c>
      <c r="Q924" s="6">
        <f t="shared" si="405"/>
        <v>-3.8848538535372157</v>
      </c>
      <c r="R924" s="6">
        <f t="shared" si="406"/>
        <v>-3.9889940225580602</v>
      </c>
      <c r="S924" s="6">
        <f t="shared" si="421"/>
        <v>35</v>
      </c>
      <c r="T924" s="6">
        <f t="shared" si="407"/>
        <v>16.5</v>
      </c>
      <c r="U924" s="4" t="str">
        <f t="shared" si="408"/>
        <v>HIGHER</v>
      </c>
      <c r="V924" s="8">
        <v>1325</v>
      </c>
      <c r="W924" s="9">
        <f t="shared" si="419"/>
        <v>10.98899402255806</v>
      </c>
      <c r="X924" s="6">
        <f t="shared" si="409"/>
        <v>60.259763351721972</v>
      </c>
      <c r="Y924" s="6">
        <f t="shared" si="410"/>
        <v>10.830236648278031</v>
      </c>
      <c r="Z924" s="6">
        <f t="shared" si="411"/>
        <v>0.15875737428002878</v>
      </c>
      <c r="AA924" s="5">
        <f t="shared" si="412"/>
        <v>8</v>
      </c>
      <c r="AB924" s="5">
        <f t="shared" si="413"/>
        <v>2022</v>
      </c>
      <c r="AC924" s="5">
        <f t="shared" si="424"/>
        <v>32</v>
      </c>
      <c r="AD924" s="6">
        <f t="shared" si="397"/>
        <v>40.67</v>
      </c>
      <c r="AF924" s="10">
        <v>131.88999999999999</v>
      </c>
      <c r="AG924" s="8">
        <f t="shared" si="414"/>
        <v>7926.7216783648164</v>
      </c>
      <c r="AH924" s="15"/>
      <c r="AI924" s="15"/>
      <c r="AJ924" s="15"/>
      <c r="AK924" s="15"/>
      <c r="AL924" s="11">
        <f t="shared" si="402"/>
        <v>44774</v>
      </c>
      <c r="AM924" s="10">
        <v>1328.5</v>
      </c>
      <c r="AN924" s="6">
        <v>5.1837999999999997</v>
      </c>
      <c r="AO924" s="8">
        <f t="shared" si="415"/>
        <v>312.37456126265636</v>
      </c>
      <c r="AS924" s="14">
        <f t="shared" si="396"/>
        <v>0.20744535175879392</v>
      </c>
      <c r="AT924" s="10">
        <v>474</v>
      </c>
      <c r="AU924" s="6">
        <v>15.92</v>
      </c>
      <c r="AV924" s="6">
        <f t="shared" si="422"/>
        <v>3.3025299999999991</v>
      </c>
      <c r="AW924" s="6">
        <f t="shared" si="416"/>
        <v>4.6887694</v>
      </c>
      <c r="AX924" s="6">
        <f t="shared" si="423"/>
        <v>1.3862394000000009</v>
      </c>
      <c r="AY924" s="12">
        <f t="shared" si="417"/>
        <v>0.46452341430139271</v>
      </c>
      <c r="BB924" s="13">
        <f t="shared" si="418"/>
        <v>1523.1719579999999</v>
      </c>
    </row>
    <row r="925" spans="1:54" x14ac:dyDescent="0.25">
      <c r="A925" s="1">
        <v>44775</v>
      </c>
      <c r="B925" s="6">
        <v>80.83</v>
      </c>
      <c r="C925" s="6">
        <v>67.83</v>
      </c>
      <c r="D925" s="6">
        <v>69.33</v>
      </c>
      <c r="E925" s="6">
        <f t="shared" si="403"/>
        <v>59.774623836796707</v>
      </c>
      <c r="F925" s="6">
        <v>60.078326352544799</v>
      </c>
      <c r="G925" s="6">
        <v>97.33</v>
      </c>
      <c r="H925" s="6">
        <v>62.33</v>
      </c>
      <c r="I925" s="6">
        <v>50</v>
      </c>
      <c r="J925" s="6">
        <v>39.125281486613559</v>
      </c>
      <c r="K925" s="6">
        <f t="shared" si="404"/>
        <v>30.83</v>
      </c>
      <c r="L925" s="7">
        <f t="shared" si="398"/>
        <v>10.874718513386441</v>
      </c>
      <c r="M925" s="6">
        <f t="shared" si="399"/>
        <v>18.5</v>
      </c>
      <c r="N925" s="6">
        <f t="shared" si="400"/>
        <v>13</v>
      </c>
      <c r="O925" s="6">
        <f t="shared" si="401"/>
        <v>5.5</v>
      </c>
      <c r="P925" s="6">
        <f t="shared" si="420"/>
        <v>7</v>
      </c>
      <c r="Q925" s="6">
        <f t="shared" si="405"/>
        <v>-2.5553761632032916</v>
      </c>
      <c r="R925" s="6">
        <f t="shared" si="406"/>
        <v>-2.251673647455199</v>
      </c>
      <c r="S925" s="6">
        <f t="shared" si="421"/>
        <v>35</v>
      </c>
      <c r="T925" s="6">
        <f t="shared" si="407"/>
        <v>16.5</v>
      </c>
      <c r="U925" s="4" t="str">
        <f t="shared" si="408"/>
        <v>HIGHER</v>
      </c>
      <c r="V925" s="8">
        <v>1324.5</v>
      </c>
      <c r="W925" s="9">
        <f t="shared" si="419"/>
        <v>9.251673647455199</v>
      </c>
      <c r="X925" s="6">
        <f t="shared" si="409"/>
        <v>59.828850478676159</v>
      </c>
      <c r="Y925" s="6">
        <f t="shared" si="410"/>
        <v>9.5011495213238391</v>
      </c>
      <c r="Z925" s="6">
        <f t="shared" si="411"/>
        <v>-0.24947587386864001</v>
      </c>
      <c r="AA925" s="5">
        <f t="shared" si="412"/>
        <v>8</v>
      </c>
      <c r="AB925" s="5">
        <f t="shared" si="413"/>
        <v>2022</v>
      </c>
      <c r="AC925" s="5">
        <f t="shared" si="424"/>
        <v>32</v>
      </c>
      <c r="AD925" s="6">
        <f t="shared" si="397"/>
        <v>40.769999999999996</v>
      </c>
      <c r="AF925" s="10">
        <v>132.19</v>
      </c>
      <c r="AG925" s="8">
        <f t="shared" si="414"/>
        <v>7941.7539605428956</v>
      </c>
      <c r="AH925" s="15"/>
      <c r="AI925" s="15"/>
      <c r="AJ925" s="15"/>
      <c r="AK925" s="15"/>
      <c r="AL925" s="11">
        <f t="shared" si="402"/>
        <v>44775</v>
      </c>
      <c r="AM925" s="10">
        <v>1319</v>
      </c>
      <c r="AN925" s="6">
        <v>5.2784000000000004</v>
      </c>
      <c r="AO925" s="8">
        <f t="shared" si="415"/>
        <v>315.80060436664428</v>
      </c>
      <c r="AS925" s="14">
        <f t="shared" si="396"/>
        <v>0.21631408629441604</v>
      </c>
      <c r="AT925" s="10">
        <v>478</v>
      </c>
      <c r="AU925" s="6">
        <v>15.76</v>
      </c>
      <c r="AV925" s="6">
        <f t="shared" si="422"/>
        <v>3.4091099999999965</v>
      </c>
      <c r="AW925" s="6">
        <f t="shared" si="416"/>
        <v>4.7409677999999982</v>
      </c>
      <c r="AX925" s="6">
        <f t="shared" si="423"/>
        <v>1.3318578000000016</v>
      </c>
      <c r="AY925" s="12">
        <f t="shared" si="417"/>
        <v>0.4570836017788209</v>
      </c>
      <c r="BB925" s="13">
        <f t="shared" si="418"/>
        <v>1495.393746</v>
      </c>
    </row>
    <row r="926" spans="1:54" x14ac:dyDescent="0.25">
      <c r="A926" s="1">
        <v>44776</v>
      </c>
      <c r="B926" s="6">
        <v>80.319999999999993</v>
      </c>
      <c r="C926" s="6">
        <v>66.819999999999993</v>
      </c>
      <c r="D926" s="6">
        <v>68.819999999999993</v>
      </c>
      <c r="E926" s="6">
        <f t="shared" si="403"/>
        <v>57.078194634151217</v>
      </c>
      <c r="F926" s="6">
        <v>57.526868551615649</v>
      </c>
      <c r="G926" s="6">
        <v>96.82</v>
      </c>
      <c r="H926" s="6">
        <v>61.82</v>
      </c>
      <c r="I926" s="6">
        <v>49.75</v>
      </c>
      <c r="J926" s="6">
        <v>39.301168171937547</v>
      </c>
      <c r="K926" s="6">
        <f t="shared" si="404"/>
        <v>30.569999999999993</v>
      </c>
      <c r="L926" s="7">
        <f t="shared" si="398"/>
        <v>10.448831828062453</v>
      </c>
      <c r="M926" s="6">
        <f t="shared" si="399"/>
        <v>18.499999999999993</v>
      </c>
      <c r="N926" s="6">
        <f t="shared" si="400"/>
        <v>13.5</v>
      </c>
      <c r="O926" s="6">
        <f t="shared" si="401"/>
        <v>4.9999999999999929</v>
      </c>
      <c r="P926" s="6">
        <f t="shared" si="420"/>
        <v>6.9999999999999929</v>
      </c>
      <c r="Q926" s="6">
        <f t="shared" si="405"/>
        <v>-4.7418053658487835</v>
      </c>
      <c r="R926" s="6">
        <f t="shared" si="406"/>
        <v>-4.2931314483843508</v>
      </c>
      <c r="S926" s="6">
        <f t="shared" si="421"/>
        <v>34.999999999999993</v>
      </c>
      <c r="T926" s="6">
        <f t="shared" si="407"/>
        <v>16.5</v>
      </c>
      <c r="U926" s="4" t="str">
        <f t="shared" si="408"/>
        <v>HIGHER</v>
      </c>
      <c r="V926" s="8">
        <v>1268.25</v>
      </c>
      <c r="W926" s="9">
        <f t="shared" si="419"/>
        <v>11.293131448384344</v>
      </c>
      <c r="X926" s="6">
        <f t="shared" si="409"/>
        <v>57.129975115915556</v>
      </c>
      <c r="Y926" s="6">
        <f t="shared" si="410"/>
        <v>11.690024884084437</v>
      </c>
      <c r="Z926" s="6">
        <f t="shared" si="411"/>
        <v>-0.39689343570009328</v>
      </c>
      <c r="AA926" s="5">
        <f t="shared" si="412"/>
        <v>8</v>
      </c>
      <c r="AB926" s="5">
        <f t="shared" si="413"/>
        <v>2022</v>
      </c>
      <c r="AC926" s="5">
        <f t="shared" si="424"/>
        <v>32</v>
      </c>
      <c r="AD926" s="6">
        <f t="shared" si="397"/>
        <v>40.923333333333332</v>
      </c>
      <c r="AF926" s="10">
        <v>132.41</v>
      </c>
      <c r="AG926" s="8">
        <f t="shared" si="414"/>
        <v>7617.1326649194289</v>
      </c>
      <c r="AH926" s="15"/>
      <c r="AI926" s="15"/>
      <c r="AJ926" s="15"/>
      <c r="AK926" s="15"/>
      <c r="AL926" s="11">
        <f t="shared" si="402"/>
        <v>44776</v>
      </c>
      <c r="AM926" s="10">
        <v>1259.5</v>
      </c>
      <c r="AN926" s="6">
        <v>5.2815000000000003</v>
      </c>
      <c r="AO926" s="8">
        <f t="shared" si="415"/>
        <v>301.73196357470806</v>
      </c>
      <c r="AS926" s="14">
        <f t="shared" si="396"/>
        <v>0.21057800511508931</v>
      </c>
      <c r="AT926" s="10">
        <v>473</v>
      </c>
      <c r="AU926" s="6">
        <v>15.64</v>
      </c>
      <c r="AV926" s="6">
        <f t="shared" si="422"/>
        <v>3.2934399999999968</v>
      </c>
      <c r="AW926" s="6">
        <f t="shared" si="416"/>
        <v>4.6849911999999954</v>
      </c>
      <c r="AX926" s="6">
        <f t="shared" si="423"/>
        <v>1.3915511999999985</v>
      </c>
      <c r="AY926" s="12">
        <f t="shared" si="417"/>
        <v>0.45812253143625437</v>
      </c>
      <c r="BB926" s="13">
        <f t="shared" si="418"/>
        <v>1473.1270839999997</v>
      </c>
    </row>
    <row r="927" spans="1:54" x14ac:dyDescent="0.25">
      <c r="A927" s="1">
        <v>44777</v>
      </c>
      <c r="B927" s="6">
        <v>79.95</v>
      </c>
      <c r="C927" s="6">
        <v>67.45</v>
      </c>
      <c r="D927" s="6">
        <v>69.45</v>
      </c>
      <c r="E927" s="6">
        <f t="shared" si="403"/>
        <v>57.701319029720544</v>
      </c>
      <c r="F927" s="6">
        <v>57.696965738344261</v>
      </c>
      <c r="G927" s="6">
        <v>97.45</v>
      </c>
      <c r="H927" s="6">
        <v>62.45</v>
      </c>
      <c r="I927" s="6">
        <v>49.5</v>
      </c>
      <c r="J927" s="6">
        <v>38.86481501674627</v>
      </c>
      <c r="K927" s="6">
        <f t="shared" si="404"/>
        <v>30.450000000000003</v>
      </c>
      <c r="L927" s="7">
        <f t="shared" si="398"/>
        <v>10.63518498325373</v>
      </c>
      <c r="M927" s="6">
        <f t="shared" si="399"/>
        <v>17.5</v>
      </c>
      <c r="N927" s="6">
        <f t="shared" si="400"/>
        <v>12.5</v>
      </c>
      <c r="O927" s="6">
        <f t="shared" si="401"/>
        <v>5</v>
      </c>
      <c r="P927" s="6">
        <f t="shared" si="420"/>
        <v>7</v>
      </c>
      <c r="Q927" s="6">
        <f t="shared" si="405"/>
        <v>-4.7486809702794588</v>
      </c>
      <c r="R927" s="6">
        <f t="shared" si="406"/>
        <v>-4.7530342616557419</v>
      </c>
      <c r="S927" s="6">
        <f t="shared" si="421"/>
        <v>35</v>
      </c>
      <c r="T927" s="6">
        <f t="shared" si="407"/>
        <v>17.5</v>
      </c>
      <c r="U927" s="4" t="str">
        <f t="shared" si="408"/>
        <v>HIGHER</v>
      </c>
      <c r="V927" s="8">
        <v>1272</v>
      </c>
      <c r="W927" s="9">
        <f t="shared" si="419"/>
        <v>11.753034261655742</v>
      </c>
      <c r="X927" s="6">
        <f t="shared" si="409"/>
        <v>57.753664800587124</v>
      </c>
      <c r="Y927" s="6">
        <f t="shared" si="410"/>
        <v>11.696335199412879</v>
      </c>
      <c r="Z927" s="6">
        <f t="shared" si="411"/>
        <v>5.6699062242863363E-2</v>
      </c>
      <c r="AA927" s="5">
        <f t="shared" si="412"/>
        <v>8</v>
      </c>
      <c r="AB927" s="5">
        <f t="shared" si="413"/>
        <v>2022</v>
      </c>
      <c r="AC927" s="5">
        <f t="shared" si="424"/>
        <v>32</v>
      </c>
      <c r="AD927" s="6">
        <f t="shared" si="397"/>
        <v>40.553333333333335</v>
      </c>
      <c r="AF927" s="10">
        <v>132.63999999999999</v>
      </c>
      <c r="AG927" s="8">
        <f t="shared" si="414"/>
        <v>7652.9255355339828</v>
      </c>
      <c r="AH927" s="15"/>
      <c r="AI927" s="15"/>
      <c r="AJ927" s="15"/>
      <c r="AK927" s="15"/>
      <c r="AL927" s="11">
        <f t="shared" si="402"/>
        <v>44777</v>
      </c>
      <c r="AM927" s="10">
        <v>1273.25</v>
      </c>
      <c r="AN927" s="6">
        <v>5.2164000000000001</v>
      </c>
      <c r="AO927" s="8">
        <f t="shared" si="415"/>
        <v>301.26621706578277</v>
      </c>
      <c r="AS927" s="14">
        <f t="shared" si="396"/>
        <v>0.20590067859346081</v>
      </c>
      <c r="AT927" s="10">
        <v>496</v>
      </c>
      <c r="AU927" s="6">
        <v>16.21</v>
      </c>
      <c r="AV927" s="6">
        <f t="shared" si="422"/>
        <v>3.33765</v>
      </c>
      <c r="AW927" s="6">
        <f t="shared" si="416"/>
        <v>4.6130670000000009</v>
      </c>
      <c r="AX927" s="6">
        <f t="shared" si="423"/>
        <v>1.2754170000000009</v>
      </c>
      <c r="AY927" s="12">
        <f t="shared" si="417"/>
        <v>0.44522052436560422</v>
      </c>
      <c r="BB927" s="13">
        <f t="shared" si="418"/>
        <v>1487.0161900000001</v>
      </c>
    </row>
    <row r="928" spans="1:54" x14ac:dyDescent="0.25">
      <c r="A928" s="1">
        <v>44778</v>
      </c>
      <c r="B928" s="6">
        <v>82.5</v>
      </c>
      <c r="C928" s="6">
        <v>70</v>
      </c>
      <c r="D928" s="6">
        <v>72</v>
      </c>
      <c r="E928" s="6">
        <f t="shared" si="403"/>
        <v>59.683987561077522</v>
      </c>
      <c r="F928" s="6">
        <v>59.590714417256116</v>
      </c>
      <c r="G928" s="6">
        <v>100</v>
      </c>
      <c r="H928" s="6">
        <v>65</v>
      </c>
      <c r="I928" s="6">
        <v>49.75</v>
      </c>
      <c r="J928" s="6">
        <v>39.717349393298981</v>
      </c>
      <c r="K928" s="6">
        <f t="shared" si="404"/>
        <v>32.75</v>
      </c>
      <c r="L928" s="7">
        <f t="shared" si="398"/>
        <v>10.032650606701019</v>
      </c>
      <c r="M928" s="6">
        <f t="shared" si="399"/>
        <v>17.5</v>
      </c>
      <c r="N928" s="6">
        <f t="shared" si="400"/>
        <v>12.5</v>
      </c>
      <c r="O928" s="6">
        <f t="shared" si="401"/>
        <v>5</v>
      </c>
      <c r="P928" s="6">
        <f t="shared" si="420"/>
        <v>7</v>
      </c>
      <c r="Q928" s="6">
        <f t="shared" si="405"/>
        <v>-5.3160124389224777</v>
      </c>
      <c r="R928" s="6">
        <f t="shared" si="406"/>
        <v>-5.4092855827438839</v>
      </c>
      <c r="S928" s="6">
        <f t="shared" si="421"/>
        <v>35</v>
      </c>
      <c r="T928" s="6">
        <f t="shared" si="407"/>
        <v>17.5</v>
      </c>
      <c r="U928" s="4" t="str">
        <f t="shared" si="408"/>
        <v>HIGHER</v>
      </c>
      <c r="V928" s="8">
        <v>1313.75</v>
      </c>
      <c r="W928" s="9">
        <f t="shared" si="419"/>
        <v>12.409285582743884</v>
      </c>
      <c r="X928" s="6">
        <f t="shared" si="409"/>
        <v>59.738131979087569</v>
      </c>
      <c r="Y928" s="6">
        <f t="shared" si="410"/>
        <v>12.261868020912431</v>
      </c>
      <c r="Z928" s="6">
        <f t="shared" si="411"/>
        <v>0.14741756183145327</v>
      </c>
      <c r="AA928" s="5">
        <f t="shared" si="412"/>
        <v>8</v>
      </c>
      <c r="AB928" s="5">
        <f t="shared" si="413"/>
        <v>2022</v>
      </c>
      <c r="AC928" s="5">
        <f t="shared" si="424"/>
        <v>32</v>
      </c>
      <c r="AD928" s="6">
        <f t="shared" si="397"/>
        <v>40.520000000000003</v>
      </c>
      <c r="AF928" s="10">
        <v>132.78</v>
      </c>
      <c r="AG928" s="8">
        <f t="shared" si="414"/>
        <v>7912.4550603232674</v>
      </c>
      <c r="AH928" s="15"/>
      <c r="AI928" s="15"/>
      <c r="AJ928" s="15"/>
      <c r="AK928" s="15"/>
      <c r="AL928" s="11">
        <f t="shared" si="402"/>
        <v>44778</v>
      </c>
      <c r="AM928" s="10">
        <v>1317</v>
      </c>
      <c r="AN928" s="6">
        <v>5.1646000000000001</v>
      </c>
      <c r="AO928" s="8">
        <f t="shared" si="415"/>
        <v>308.52355641919564</v>
      </c>
      <c r="AS928" s="14">
        <f t="shared" ref="AS928:AS991" si="425">AV928/AU928</f>
        <v>0.19963031423290192</v>
      </c>
      <c r="AT928" s="10">
        <v>480</v>
      </c>
      <c r="AU928" s="6">
        <v>16.23</v>
      </c>
      <c r="AV928" s="6">
        <f t="shared" si="422"/>
        <v>3.2399999999999984</v>
      </c>
      <c r="AW928" s="6">
        <f t="shared" si="416"/>
        <v>4.5094499999999975</v>
      </c>
      <c r="AX928" s="6">
        <f t="shared" si="423"/>
        <v>1.2694499999999991</v>
      </c>
      <c r="AY928" s="12">
        <f t="shared" si="417"/>
        <v>0.46112504478681471</v>
      </c>
      <c r="BB928" s="13">
        <f t="shared" si="418"/>
        <v>1543.2339999999999</v>
      </c>
    </row>
    <row r="929" spans="1:54" x14ac:dyDescent="0.25">
      <c r="A929" s="1">
        <v>44781</v>
      </c>
      <c r="B929" s="6">
        <v>83.35</v>
      </c>
      <c r="C929" s="6">
        <v>70.349999999999994</v>
      </c>
      <c r="D929" s="6">
        <v>72.349999999999994</v>
      </c>
      <c r="E929" s="6">
        <f t="shared" si="403"/>
        <v>61.836599109407963</v>
      </c>
      <c r="F929" s="6">
        <v>62.709162840613949</v>
      </c>
      <c r="G929" s="6">
        <v>100.35</v>
      </c>
      <c r="H929" s="6">
        <v>65.349999999999994</v>
      </c>
      <c r="I929" s="6">
        <v>51.25</v>
      </c>
      <c r="J929" s="6">
        <v>41.481781952333343</v>
      </c>
      <c r="K929" s="6">
        <f t="shared" si="404"/>
        <v>32.099999999999994</v>
      </c>
      <c r="L929" s="7">
        <f t="shared" si="398"/>
        <v>9.7682180476666574</v>
      </c>
      <c r="M929" s="6">
        <f t="shared" si="399"/>
        <v>18</v>
      </c>
      <c r="N929" s="6">
        <f t="shared" si="400"/>
        <v>13</v>
      </c>
      <c r="O929" s="6">
        <f t="shared" si="401"/>
        <v>5</v>
      </c>
      <c r="P929" s="6">
        <f t="shared" si="420"/>
        <v>7</v>
      </c>
      <c r="Q929" s="6">
        <f t="shared" si="405"/>
        <v>-3.5134008905920311</v>
      </c>
      <c r="R929" s="6">
        <f t="shared" si="406"/>
        <v>-2.6408371593860451</v>
      </c>
      <c r="S929" s="6">
        <f t="shared" si="421"/>
        <v>35</v>
      </c>
      <c r="T929" s="6">
        <f t="shared" si="407"/>
        <v>17</v>
      </c>
      <c r="U929" s="4" t="str">
        <f t="shared" si="408"/>
        <v>HIGHER</v>
      </c>
      <c r="V929" s="8">
        <v>1382.5</v>
      </c>
      <c r="W929" s="9">
        <f t="shared" si="419"/>
        <v>9.6408371593860451</v>
      </c>
      <c r="X929" s="6">
        <f t="shared" si="409"/>
        <v>61.892696344316619</v>
      </c>
      <c r="Y929" s="6">
        <f t="shared" si="410"/>
        <v>10.457303655683376</v>
      </c>
      <c r="Z929" s="6">
        <f t="shared" si="411"/>
        <v>-0.81646649629733048</v>
      </c>
      <c r="AA929" s="5">
        <f t="shared" si="412"/>
        <v>8</v>
      </c>
      <c r="AB929" s="5">
        <f t="shared" si="413"/>
        <v>2022</v>
      </c>
      <c r="AC929" s="5">
        <f t="shared" si="424"/>
        <v>33</v>
      </c>
      <c r="AD929" s="6">
        <f t="shared" si="397"/>
        <v>40</v>
      </c>
      <c r="AF929" s="10">
        <v>133.56</v>
      </c>
      <c r="AG929" s="8">
        <f t="shared" si="414"/>
        <v>8375.4357889923995</v>
      </c>
      <c r="AH929" s="15"/>
      <c r="AI929" s="15"/>
      <c r="AJ929" s="15"/>
      <c r="AK929" s="15"/>
      <c r="AL929" s="11">
        <f t="shared" si="402"/>
        <v>44781</v>
      </c>
      <c r="AM929" s="10">
        <v>1364.5</v>
      </c>
      <c r="AN929" s="6">
        <v>5.1116999999999999</v>
      </c>
      <c r="AO929" s="8">
        <f t="shared" si="415"/>
        <v>316.37689590324328</v>
      </c>
      <c r="AS929" s="14">
        <f t="shared" si="425"/>
        <v>0.1927309113300491</v>
      </c>
      <c r="AT929" s="10">
        <v>474</v>
      </c>
      <c r="AU929" s="6">
        <v>16.239999999999998</v>
      </c>
      <c r="AV929" s="6">
        <f t="shared" si="422"/>
        <v>3.1299499999999973</v>
      </c>
      <c r="AW929" s="6">
        <f t="shared" si="416"/>
        <v>4.4559110000000004</v>
      </c>
      <c r="AX929" s="6">
        <f t="shared" si="423"/>
        <v>1.3259610000000031</v>
      </c>
      <c r="AY929" s="12">
        <f t="shared" si="417"/>
        <v>0.46680261069984852</v>
      </c>
      <c r="BB929" s="13">
        <f t="shared" si="418"/>
        <v>1550.9501699999998</v>
      </c>
    </row>
    <row r="930" spans="1:54" x14ac:dyDescent="0.25">
      <c r="A930" s="1">
        <v>44782</v>
      </c>
      <c r="B930" s="6">
        <v>83.76</v>
      </c>
      <c r="C930" s="6">
        <v>70.760000000000005</v>
      </c>
      <c r="D930" s="6">
        <v>72.760000000000005</v>
      </c>
      <c r="E930" s="6">
        <f t="shared" si="403"/>
        <v>62.006542126381412</v>
      </c>
      <c r="F930" s="6">
        <v>62.856580402445417</v>
      </c>
      <c r="G930" s="6">
        <v>100.76</v>
      </c>
      <c r="H930" s="6">
        <v>65.760000000000005</v>
      </c>
      <c r="I930" s="6">
        <v>52</v>
      </c>
      <c r="J930" s="6">
        <v>42.018168740505317</v>
      </c>
      <c r="K930" s="6">
        <f t="shared" si="404"/>
        <v>31.760000000000005</v>
      </c>
      <c r="L930" s="7">
        <f t="shared" si="398"/>
        <v>9.9818312594946832</v>
      </c>
      <c r="M930" s="6">
        <f t="shared" si="399"/>
        <v>18</v>
      </c>
      <c r="N930" s="6">
        <f t="shared" si="400"/>
        <v>13</v>
      </c>
      <c r="O930" s="6">
        <f t="shared" si="401"/>
        <v>5</v>
      </c>
      <c r="P930" s="6">
        <f t="shared" si="420"/>
        <v>7</v>
      </c>
      <c r="Q930" s="6">
        <f t="shared" si="405"/>
        <v>-3.7534578736185935</v>
      </c>
      <c r="R930" s="6">
        <f t="shared" si="406"/>
        <v>-2.9034195975545884</v>
      </c>
      <c r="S930" s="6">
        <f t="shared" si="421"/>
        <v>35</v>
      </c>
      <c r="T930" s="6">
        <f t="shared" si="407"/>
        <v>17</v>
      </c>
      <c r="U930" s="4" t="str">
        <f t="shared" si="408"/>
        <v>HIGHER</v>
      </c>
      <c r="V930" s="8">
        <v>1385.75</v>
      </c>
      <c r="W930" s="9">
        <f t="shared" si="419"/>
        <v>9.9034195975545884</v>
      </c>
      <c r="X930" s="6">
        <f t="shared" si="409"/>
        <v>62.062793531045223</v>
      </c>
      <c r="Y930" s="6">
        <f t="shared" si="410"/>
        <v>10.697206468954782</v>
      </c>
      <c r="Z930" s="6">
        <f t="shared" si="411"/>
        <v>-0.79378687140019366</v>
      </c>
      <c r="AA930" s="5">
        <f t="shared" si="412"/>
        <v>8</v>
      </c>
      <c r="AB930" s="5">
        <f t="shared" si="413"/>
        <v>2022</v>
      </c>
      <c r="AC930" s="5">
        <f t="shared" si="424"/>
        <v>33</v>
      </c>
      <c r="AD930" s="6">
        <f t="shared" si="397"/>
        <v>40.54</v>
      </c>
      <c r="AF930" s="10">
        <v>133.83000000000001</v>
      </c>
      <c r="AG930" s="8">
        <f t="shared" si="414"/>
        <v>8412.0961552592707</v>
      </c>
      <c r="AH930" s="15"/>
      <c r="AI930" s="15"/>
      <c r="AJ930" s="15"/>
      <c r="AK930" s="15"/>
      <c r="AL930" s="11">
        <f t="shared" si="402"/>
        <v>44782</v>
      </c>
      <c r="AM930" s="10">
        <v>1368.25</v>
      </c>
      <c r="AN930" s="6">
        <v>5.1237000000000004</v>
      </c>
      <c r="AO930" s="8">
        <f t="shared" si="415"/>
        <v>317.99113521501653</v>
      </c>
      <c r="AS930" s="14">
        <f t="shared" si="425"/>
        <v>0.17681937799043071</v>
      </c>
      <c r="AT930" s="10">
        <v>485</v>
      </c>
      <c r="AU930" s="6">
        <v>16.72</v>
      </c>
      <c r="AV930" s="6">
        <f t="shared" si="422"/>
        <v>2.9564200000000014</v>
      </c>
      <c r="AW930" s="6">
        <f t="shared" si="416"/>
        <v>4.2814216000000016</v>
      </c>
      <c r="AX930" s="6">
        <f t="shared" si="423"/>
        <v>1.3250016000000002</v>
      </c>
      <c r="AY930" s="12">
        <f t="shared" si="417"/>
        <v>0.4623166404213343</v>
      </c>
      <c r="BB930" s="13">
        <f t="shared" si="418"/>
        <v>1559.989112</v>
      </c>
    </row>
    <row r="931" spans="1:54" x14ac:dyDescent="0.25">
      <c r="A931" s="1">
        <v>44783</v>
      </c>
      <c r="B931" s="6">
        <v>85.38</v>
      </c>
      <c r="C931" s="6">
        <v>72.38</v>
      </c>
      <c r="D931" s="6">
        <v>74.38</v>
      </c>
      <c r="E931" s="6">
        <f t="shared" si="403"/>
        <v>62.912904883573177</v>
      </c>
      <c r="F931" s="6">
        <v>63.865823710368495</v>
      </c>
      <c r="G931" s="6">
        <v>102.38</v>
      </c>
      <c r="H931" s="6">
        <v>67.38</v>
      </c>
      <c r="I931" s="6">
        <v>52.25</v>
      </c>
      <c r="J931" s="6">
        <v>41.805854019164663</v>
      </c>
      <c r="K931" s="6">
        <f t="shared" si="404"/>
        <v>33.129999999999995</v>
      </c>
      <c r="L931" s="7">
        <f t="shared" si="398"/>
        <v>10.444145980835337</v>
      </c>
      <c r="M931" s="6">
        <f t="shared" si="399"/>
        <v>18</v>
      </c>
      <c r="N931" s="6">
        <f t="shared" si="400"/>
        <v>13</v>
      </c>
      <c r="O931" s="6">
        <f t="shared" si="401"/>
        <v>5</v>
      </c>
      <c r="P931" s="6">
        <f t="shared" si="420"/>
        <v>7</v>
      </c>
      <c r="Q931" s="6">
        <f t="shared" si="405"/>
        <v>-4.4670951164268189</v>
      </c>
      <c r="R931" s="6">
        <f t="shared" si="406"/>
        <v>-3.5141762896315001</v>
      </c>
      <c r="S931" s="6">
        <f t="shared" si="421"/>
        <v>35</v>
      </c>
      <c r="T931" s="6">
        <f t="shared" si="407"/>
        <v>17</v>
      </c>
      <c r="U931" s="4" t="str">
        <f t="shared" si="408"/>
        <v>HIGHER</v>
      </c>
      <c r="V931" s="8">
        <v>1408</v>
      </c>
      <c r="W931" s="9">
        <f t="shared" si="419"/>
        <v>10.5141762896315</v>
      </c>
      <c r="X931" s="6">
        <f t="shared" si="409"/>
        <v>62.969978526931143</v>
      </c>
      <c r="Y931" s="6">
        <f t="shared" si="410"/>
        <v>11.410021473068852</v>
      </c>
      <c r="Z931" s="6">
        <f t="shared" si="411"/>
        <v>-0.89584518343735198</v>
      </c>
      <c r="AA931" s="5">
        <f t="shared" si="412"/>
        <v>8</v>
      </c>
      <c r="AB931" s="5">
        <f t="shared" si="413"/>
        <v>2022</v>
      </c>
      <c r="AC931" s="5">
        <f t="shared" si="424"/>
        <v>33</v>
      </c>
      <c r="AD931" s="6">
        <f t="shared" si="397"/>
        <v>40.766666666666673</v>
      </c>
      <c r="AF931" s="10">
        <v>134</v>
      </c>
      <c r="AG931" s="8">
        <f t="shared" si="414"/>
        <v>8558.0203771893775</v>
      </c>
      <c r="AH931" s="15"/>
      <c r="AI931" s="15"/>
      <c r="AJ931" s="15"/>
      <c r="AK931" s="15"/>
      <c r="AL931" s="11">
        <f t="shared" si="402"/>
        <v>44783</v>
      </c>
      <c r="AM931" s="10">
        <v>1388.25</v>
      </c>
      <c r="AN931" s="6">
        <v>5.0926999999999998</v>
      </c>
      <c r="AO931" s="8">
        <f t="shared" si="415"/>
        <v>320.68720964410227</v>
      </c>
      <c r="AS931" s="14">
        <f t="shared" si="425"/>
        <v>0.18747513481126418</v>
      </c>
      <c r="AT931" s="10">
        <v>483</v>
      </c>
      <c r="AU931" s="6">
        <v>16.690000000000001</v>
      </c>
      <c r="AV931" s="6">
        <f t="shared" si="422"/>
        <v>3.1289599999999993</v>
      </c>
      <c r="AW931" s="6">
        <f t="shared" si="416"/>
        <v>4.4501707999999986</v>
      </c>
      <c r="AX931" s="6">
        <f t="shared" si="423"/>
        <v>1.3212107999999994</v>
      </c>
      <c r="AY931" s="12">
        <f t="shared" si="417"/>
        <v>0.46811053066641178</v>
      </c>
      <c r="BB931" s="13">
        <f t="shared" si="418"/>
        <v>1595.7039559999998</v>
      </c>
    </row>
    <row r="932" spans="1:54" x14ac:dyDescent="0.25">
      <c r="A932" s="1">
        <v>44784</v>
      </c>
      <c r="B932" s="6">
        <v>87.3</v>
      </c>
      <c r="C932" s="6">
        <v>74.3</v>
      </c>
      <c r="D932" s="6">
        <v>76.3</v>
      </c>
      <c r="E932" s="6">
        <f t="shared" si="403"/>
        <v>64.30643762275551</v>
      </c>
      <c r="F932" s="6">
        <v>64.60291151952579</v>
      </c>
      <c r="G932" s="6">
        <v>104.3</v>
      </c>
      <c r="H932" s="6">
        <v>69.3</v>
      </c>
      <c r="I932" s="6">
        <v>53</v>
      </c>
      <c r="J932" s="6">
        <v>43.572648688285959</v>
      </c>
      <c r="K932" s="6">
        <f t="shared" si="404"/>
        <v>34.299999999999997</v>
      </c>
      <c r="L932" s="7">
        <f t="shared" si="398"/>
        <v>9.4273513117140411</v>
      </c>
      <c r="M932" s="6">
        <f t="shared" si="399"/>
        <v>18</v>
      </c>
      <c r="N932" s="6">
        <f t="shared" si="400"/>
        <v>13</v>
      </c>
      <c r="O932" s="6">
        <f t="shared" si="401"/>
        <v>5</v>
      </c>
      <c r="P932" s="6">
        <f t="shared" si="420"/>
        <v>7</v>
      </c>
      <c r="Q932" s="6">
        <f t="shared" si="405"/>
        <v>-4.993562377244487</v>
      </c>
      <c r="R932" s="6">
        <f t="shared" si="406"/>
        <v>-4.697088480474207</v>
      </c>
      <c r="S932" s="6">
        <f t="shared" si="421"/>
        <v>35</v>
      </c>
      <c r="T932" s="6">
        <f t="shared" si="407"/>
        <v>17</v>
      </c>
      <c r="U932" s="4" t="str">
        <f t="shared" si="408"/>
        <v>HIGHER</v>
      </c>
      <c r="V932" s="8">
        <v>1424.25</v>
      </c>
      <c r="W932" s="9">
        <f t="shared" si="419"/>
        <v>11.697088480474207</v>
      </c>
      <c r="X932" s="6">
        <f t="shared" si="409"/>
        <v>64.36477545810574</v>
      </c>
      <c r="Y932" s="6">
        <f t="shared" si="410"/>
        <v>11.935224541894257</v>
      </c>
      <c r="Z932" s="6">
        <f t="shared" si="411"/>
        <v>-0.23813606142005028</v>
      </c>
      <c r="AA932" s="5">
        <f t="shared" si="412"/>
        <v>8</v>
      </c>
      <c r="AB932" s="5">
        <f t="shared" si="413"/>
        <v>2022</v>
      </c>
      <c r="AC932" s="5">
        <f t="shared" si="424"/>
        <v>33</v>
      </c>
      <c r="AD932" s="6">
        <f t="shared" si="397"/>
        <v>40.57</v>
      </c>
      <c r="AF932" s="10">
        <v>134.25</v>
      </c>
      <c r="AG932" s="8">
        <f t="shared" si="414"/>
        <v>8672.9408714963392</v>
      </c>
      <c r="AH932" s="15"/>
      <c r="AI932" s="15"/>
      <c r="AJ932" s="15"/>
      <c r="AK932" s="15"/>
      <c r="AL932" s="11">
        <f t="shared" si="402"/>
        <v>44784</v>
      </c>
      <c r="AM932" s="10">
        <v>1419</v>
      </c>
      <c r="AN932" s="6">
        <v>5.1581000000000001</v>
      </c>
      <c r="AO932" s="8">
        <f t="shared" si="415"/>
        <v>331.99994829045522</v>
      </c>
      <c r="AS932" s="14">
        <f t="shared" si="425"/>
        <v>0.19866666666666655</v>
      </c>
      <c r="AT932" s="10">
        <v>487</v>
      </c>
      <c r="AU932" s="6">
        <v>16.8</v>
      </c>
      <c r="AV932" s="6">
        <f t="shared" si="422"/>
        <v>3.3375999999999983</v>
      </c>
      <c r="AW932" s="6">
        <f t="shared" si="416"/>
        <v>4.654318</v>
      </c>
      <c r="AX932" s="6">
        <f t="shared" si="423"/>
        <v>1.3167180000000016</v>
      </c>
      <c r="AY932" s="12">
        <f t="shared" si="417"/>
        <v>0.47159557866159396</v>
      </c>
      <c r="BB932" s="13">
        <f t="shared" si="418"/>
        <v>1638.0326599999999</v>
      </c>
    </row>
    <row r="933" spans="1:54" x14ac:dyDescent="0.25">
      <c r="A933" s="1">
        <v>44785</v>
      </c>
      <c r="B933" s="6">
        <v>87.53</v>
      </c>
      <c r="C933" s="6">
        <v>74.53</v>
      </c>
      <c r="D933" s="6">
        <v>76.53</v>
      </c>
      <c r="E933" s="6">
        <f t="shared" si="403"/>
        <v>63.5813474170021</v>
      </c>
      <c r="F933" s="6">
        <v>63.06069702651974</v>
      </c>
      <c r="G933" s="6">
        <v>104.53</v>
      </c>
      <c r="H933" s="6">
        <v>69.53</v>
      </c>
      <c r="I933" s="6">
        <v>53.75</v>
      </c>
      <c r="J933" s="6">
        <v>45.129518084589193</v>
      </c>
      <c r="K933" s="6">
        <f t="shared" si="404"/>
        <v>33.78</v>
      </c>
      <c r="L933" s="7">
        <f t="shared" si="398"/>
        <v>8.6204819154108066</v>
      </c>
      <c r="M933" s="6">
        <f t="shared" si="399"/>
        <v>18</v>
      </c>
      <c r="N933" s="6">
        <f t="shared" si="400"/>
        <v>13</v>
      </c>
      <c r="O933" s="6">
        <f t="shared" si="401"/>
        <v>5</v>
      </c>
      <c r="P933" s="6">
        <f t="shared" si="420"/>
        <v>7</v>
      </c>
      <c r="Q933" s="6">
        <f t="shared" si="405"/>
        <v>-5.9486525829979016</v>
      </c>
      <c r="R933" s="6">
        <f t="shared" si="406"/>
        <v>-6.4693029734802607</v>
      </c>
      <c r="S933" s="6">
        <f t="shared" si="421"/>
        <v>35</v>
      </c>
      <c r="T933" s="6">
        <f t="shared" si="407"/>
        <v>17</v>
      </c>
      <c r="U933" s="4" t="str">
        <f t="shared" si="408"/>
        <v>HIGHER</v>
      </c>
      <c r="V933" s="8">
        <v>1390.25</v>
      </c>
      <c r="W933" s="9">
        <f t="shared" si="419"/>
        <v>13.469302973480261</v>
      </c>
      <c r="X933" s="6">
        <f t="shared" si="409"/>
        <v>63.639027461397006</v>
      </c>
      <c r="Y933" s="6">
        <f t="shared" si="410"/>
        <v>12.890972538602995</v>
      </c>
      <c r="Z933" s="6">
        <f t="shared" si="411"/>
        <v>0.57833043487726599</v>
      </c>
      <c r="AA933" s="5">
        <f t="shared" si="412"/>
        <v>8</v>
      </c>
      <c r="AB933" s="5">
        <f t="shared" si="413"/>
        <v>2022</v>
      </c>
      <c r="AC933" s="5">
        <f t="shared" si="424"/>
        <v>33</v>
      </c>
      <c r="AD933" s="6">
        <f t="shared" si="397"/>
        <v>41.199999999999996</v>
      </c>
      <c r="AF933" s="10">
        <v>134.58000000000001</v>
      </c>
      <c r="AG933" s="8">
        <f t="shared" si="414"/>
        <v>8486.7086058290279</v>
      </c>
      <c r="AH933" s="15"/>
      <c r="AI933" s="15"/>
      <c r="AJ933" s="15"/>
      <c r="AK933" s="15"/>
      <c r="AL933" s="11">
        <f t="shared" si="402"/>
        <v>44785</v>
      </c>
      <c r="AM933" s="10">
        <v>1403</v>
      </c>
      <c r="AN933" s="6">
        <v>5.0735000000000001</v>
      </c>
      <c r="AO933" s="8">
        <f t="shared" si="415"/>
        <v>322.87260582539778</v>
      </c>
      <c r="AS933" s="14">
        <f t="shared" si="425"/>
        <v>0.19796519174041291</v>
      </c>
      <c r="AT933" s="10">
        <v>493</v>
      </c>
      <c r="AU933" s="6">
        <v>16.95</v>
      </c>
      <c r="AV933" s="6">
        <f t="shared" si="422"/>
        <v>3.3555099999999989</v>
      </c>
      <c r="AW933" s="6">
        <f t="shared" si="416"/>
        <v>4.6716897999999993</v>
      </c>
      <c r="AX933" s="6">
        <f t="shared" si="423"/>
        <v>1.3161798000000005</v>
      </c>
      <c r="AY933" s="12">
        <f t="shared" si="417"/>
        <v>0.46920052724874473</v>
      </c>
      <c r="BB933" s="13">
        <f t="shared" si="418"/>
        <v>1643.103286</v>
      </c>
    </row>
    <row r="934" spans="1:54" x14ac:dyDescent="0.25">
      <c r="A934" s="1">
        <v>44788</v>
      </c>
      <c r="B934" s="6">
        <v>87.94</v>
      </c>
      <c r="C934" s="6">
        <v>73.94</v>
      </c>
      <c r="D934" s="6">
        <v>75.94</v>
      </c>
      <c r="E934" s="6">
        <f t="shared" si="403"/>
        <v>63.252790917520088</v>
      </c>
      <c r="F934" s="6">
        <v>63.85448389791992</v>
      </c>
      <c r="G934" s="6">
        <v>103.94</v>
      </c>
      <c r="H934" s="6">
        <v>68.94</v>
      </c>
      <c r="I934" s="6">
        <v>52.25</v>
      </c>
      <c r="J934" s="6">
        <v>41.858333947484553</v>
      </c>
      <c r="K934" s="6">
        <f t="shared" si="404"/>
        <v>35.69</v>
      </c>
      <c r="L934" s="7">
        <f t="shared" si="398"/>
        <v>10.391666052515447</v>
      </c>
      <c r="M934" s="6">
        <f t="shared" si="399"/>
        <v>19</v>
      </c>
      <c r="N934" s="6">
        <f t="shared" si="400"/>
        <v>14</v>
      </c>
      <c r="O934" s="6">
        <f t="shared" si="401"/>
        <v>5</v>
      </c>
      <c r="P934" s="6">
        <f t="shared" si="420"/>
        <v>7</v>
      </c>
      <c r="Q934" s="6">
        <f t="shared" si="405"/>
        <v>-5.6872090824799102</v>
      </c>
      <c r="R934" s="6">
        <f t="shared" si="406"/>
        <v>-5.0855161020800779</v>
      </c>
      <c r="S934" s="6">
        <f t="shared" si="421"/>
        <v>35</v>
      </c>
      <c r="T934" s="6">
        <f t="shared" si="407"/>
        <v>16</v>
      </c>
      <c r="U934" s="4" t="str">
        <f t="shared" si="408"/>
        <v>HIGHER</v>
      </c>
      <c r="V934" s="8">
        <v>1407.75</v>
      </c>
      <c r="W934" s="9">
        <f t="shared" si="419"/>
        <v>12.085516102080078</v>
      </c>
      <c r="X934" s="6">
        <f t="shared" si="409"/>
        <v>63.310172900388359</v>
      </c>
      <c r="Y934" s="6">
        <f t="shared" si="410"/>
        <v>12.629827099611639</v>
      </c>
      <c r="Z934" s="6">
        <f t="shared" si="411"/>
        <v>-0.54431099753156076</v>
      </c>
      <c r="AA934" s="5">
        <f t="shared" si="412"/>
        <v>8</v>
      </c>
      <c r="AB934" s="5">
        <f t="shared" si="413"/>
        <v>2022</v>
      </c>
      <c r="AC934" s="5">
        <f t="shared" si="424"/>
        <v>34</v>
      </c>
      <c r="AD934" s="6">
        <f t="shared" si="397"/>
        <v>41.32</v>
      </c>
      <c r="AF934" s="10">
        <v>134.53</v>
      </c>
      <c r="AG934" s="8">
        <f t="shared" si="414"/>
        <v>8590.3437187871677</v>
      </c>
      <c r="AH934" s="15"/>
      <c r="AI934" s="15"/>
      <c r="AJ934" s="15"/>
      <c r="AK934" s="15"/>
      <c r="AL934" s="11">
        <f t="shared" si="402"/>
        <v>44788</v>
      </c>
      <c r="AM934" s="10">
        <v>1395.75</v>
      </c>
      <c r="AN934" s="6">
        <v>5.0960999999999999</v>
      </c>
      <c r="AO934" s="8">
        <f t="shared" si="415"/>
        <v>322.63497211766918</v>
      </c>
      <c r="AS934" s="14">
        <f t="shared" si="425"/>
        <v>0.20501692865779922</v>
      </c>
      <c r="AT934" s="10">
        <v>480</v>
      </c>
      <c r="AU934" s="6">
        <v>16.54</v>
      </c>
      <c r="AV934" s="6">
        <f t="shared" si="422"/>
        <v>3.390979999999999</v>
      </c>
      <c r="AW934" s="6">
        <f t="shared" si="416"/>
        <v>4.8232003999999975</v>
      </c>
      <c r="AX934" s="6">
        <f t="shared" si="423"/>
        <v>1.4322203999999985</v>
      </c>
      <c r="AY934" s="12">
        <f t="shared" si="417"/>
        <v>0.47702673005399421</v>
      </c>
      <c r="BB934" s="13">
        <f t="shared" si="418"/>
        <v>1630.0960279999999</v>
      </c>
    </row>
    <row r="935" spans="1:54" x14ac:dyDescent="0.25">
      <c r="A935" s="1">
        <v>44789</v>
      </c>
      <c r="B935" s="6">
        <v>85.84</v>
      </c>
      <c r="C935" s="6">
        <v>72.34</v>
      </c>
      <c r="D935" s="6">
        <v>74.84</v>
      </c>
      <c r="E935" s="6">
        <f t="shared" si="403"/>
        <v>60.5337026459448</v>
      </c>
      <c r="F935" s="6">
        <v>61.064890035570727</v>
      </c>
      <c r="G935" s="6">
        <v>92.84</v>
      </c>
      <c r="H935" s="6">
        <v>67.84</v>
      </c>
      <c r="I935" s="6">
        <v>52.25</v>
      </c>
      <c r="J935" s="6">
        <v>42.503974437620819</v>
      </c>
      <c r="K935" s="6">
        <f t="shared" si="404"/>
        <v>33.590000000000003</v>
      </c>
      <c r="L935" s="7">
        <f t="shared" si="398"/>
        <v>9.7460255623791809</v>
      </c>
      <c r="M935" s="6">
        <f t="shared" si="399"/>
        <v>18</v>
      </c>
      <c r="N935" s="6">
        <f t="shared" si="400"/>
        <v>13.5</v>
      </c>
      <c r="O935" s="6">
        <f t="shared" si="401"/>
        <v>4.5</v>
      </c>
      <c r="P935" s="6">
        <f t="shared" si="420"/>
        <v>7</v>
      </c>
      <c r="Q935" s="6">
        <f t="shared" si="405"/>
        <v>-7.3062973540552036</v>
      </c>
      <c r="R935" s="6">
        <f t="shared" si="406"/>
        <v>-6.7751099644292765</v>
      </c>
      <c r="S935" s="6">
        <f t="shared" si="421"/>
        <v>25</v>
      </c>
      <c r="T935" s="6">
        <f t="shared" si="407"/>
        <v>7</v>
      </c>
      <c r="U935" s="4" t="str">
        <f t="shared" si="408"/>
        <v>HIGHER</v>
      </c>
      <c r="V935" s="8">
        <v>1346.25</v>
      </c>
      <c r="W935" s="9">
        <f t="shared" si="419"/>
        <v>13.775109964429276</v>
      </c>
      <c r="X935" s="6">
        <f t="shared" si="409"/>
        <v>60.588617912730612</v>
      </c>
      <c r="Y935" s="6">
        <f t="shared" si="410"/>
        <v>14.251382087269391</v>
      </c>
      <c r="Z935" s="6">
        <f t="shared" si="411"/>
        <v>-0.47627212284011478</v>
      </c>
      <c r="AA935" s="5">
        <f t="shared" si="412"/>
        <v>8</v>
      </c>
      <c r="AB935" s="5">
        <f t="shared" si="413"/>
        <v>2022</v>
      </c>
      <c r="AC935" s="5">
        <f t="shared" si="424"/>
        <v>34</v>
      </c>
      <c r="AD935" s="6">
        <f t="shared" si="397"/>
        <v>40.99666666666667</v>
      </c>
      <c r="AF935" s="10">
        <v>135.33000000000001</v>
      </c>
      <c r="AG935" s="8">
        <f t="shared" si="414"/>
        <v>8263.9115685137858</v>
      </c>
      <c r="AH935" s="15"/>
      <c r="AI935" s="15"/>
      <c r="AJ935" s="15"/>
      <c r="AK935" s="15"/>
      <c r="AL935" s="11">
        <f t="shared" si="402"/>
        <v>44789</v>
      </c>
      <c r="AM935" s="10">
        <v>1335.75</v>
      </c>
      <c r="AN935" s="6">
        <v>5.1459000000000001</v>
      </c>
      <c r="AO935" s="8">
        <f t="shared" si="415"/>
        <v>311.78296891712051</v>
      </c>
      <c r="AS935" s="14">
        <f t="shared" si="425"/>
        <v>0.21163444857496888</v>
      </c>
      <c r="AT935" s="10">
        <v>472</v>
      </c>
      <c r="AU935" s="6">
        <v>16.14</v>
      </c>
      <c r="AV935" s="6">
        <f t="shared" si="422"/>
        <v>3.415779999999998</v>
      </c>
      <c r="AW935" s="6">
        <f t="shared" si="416"/>
        <v>4.7944143999999973</v>
      </c>
      <c r="AX935" s="6">
        <f t="shared" si="423"/>
        <v>1.3786343999999993</v>
      </c>
      <c r="AY935" s="12">
        <f t="shared" si="417"/>
        <v>0.47519029792839274</v>
      </c>
      <c r="BB935" s="13">
        <f t="shared" si="418"/>
        <v>1594.8221080000001</v>
      </c>
    </row>
    <row r="936" spans="1:54" x14ac:dyDescent="0.25">
      <c r="A936" s="1">
        <v>44790</v>
      </c>
      <c r="B936" s="6">
        <v>85.41</v>
      </c>
      <c r="C936" s="6">
        <v>71.91</v>
      </c>
      <c r="D936" s="6">
        <v>74.41</v>
      </c>
      <c r="E936" s="6">
        <f t="shared" si="403"/>
        <v>60.329771025576648</v>
      </c>
      <c r="F936" s="6">
        <v>61.382404784130799</v>
      </c>
      <c r="G936" s="6">
        <v>92.41</v>
      </c>
      <c r="H936" s="6">
        <v>67.41</v>
      </c>
      <c r="I936" s="6">
        <v>52</v>
      </c>
      <c r="J936" s="6">
        <v>42.657601687425519</v>
      </c>
      <c r="K936" s="6">
        <f t="shared" si="404"/>
        <v>33.409999999999997</v>
      </c>
      <c r="L936" s="7">
        <f t="shared" si="398"/>
        <v>9.3423983125744812</v>
      </c>
      <c r="M936" s="6">
        <f t="shared" si="399"/>
        <v>18</v>
      </c>
      <c r="N936" s="6">
        <f t="shared" si="400"/>
        <v>13.5</v>
      </c>
      <c r="O936" s="6">
        <f t="shared" si="401"/>
        <v>4.5</v>
      </c>
      <c r="P936" s="6">
        <f t="shared" si="420"/>
        <v>7</v>
      </c>
      <c r="Q936" s="6">
        <f t="shared" si="405"/>
        <v>-7.0802289744233491</v>
      </c>
      <c r="R936" s="6">
        <f t="shared" si="406"/>
        <v>-6.0275952158691979</v>
      </c>
      <c r="S936" s="6">
        <f t="shared" si="421"/>
        <v>25</v>
      </c>
      <c r="T936" s="6">
        <f t="shared" si="407"/>
        <v>7</v>
      </c>
      <c r="U936" s="4" t="str">
        <f t="shared" si="408"/>
        <v>HIGHER</v>
      </c>
      <c r="V936" s="8">
        <v>1353.25</v>
      </c>
      <c r="W936" s="9">
        <f t="shared" si="419"/>
        <v>13.027595215869198</v>
      </c>
      <c r="X936" s="6">
        <f t="shared" si="409"/>
        <v>60.384501288656281</v>
      </c>
      <c r="Y936" s="6">
        <f t="shared" si="410"/>
        <v>14.025498711343715</v>
      </c>
      <c r="Z936" s="6">
        <f t="shared" si="411"/>
        <v>-0.9979034954745174</v>
      </c>
      <c r="AA936" s="5">
        <f t="shared" si="412"/>
        <v>8</v>
      </c>
      <c r="AB936" s="5">
        <f t="shared" si="413"/>
        <v>2022</v>
      </c>
      <c r="AC936" s="5">
        <f t="shared" si="424"/>
        <v>34</v>
      </c>
      <c r="AD936" s="6">
        <f t="shared" si="397"/>
        <v>40.56666666666667</v>
      </c>
      <c r="AF936" s="10">
        <v>135.53</v>
      </c>
      <c r="AG936" s="8">
        <f t="shared" si="414"/>
        <v>8319.1573203932476</v>
      </c>
      <c r="AH936" s="15"/>
      <c r="AI936" s="15"/>
      <c r="AJ936" s="15"/>
      <c r="AK936" s="15"/>
      <c r="AL936" s="11">
        <f t="shared" si="402"/>
        <v>44790</v>
      </c>
      <c r="AM936" s="10">
        <v>1331.25</v>
      </c>
      <c r="AN936" s="6">
        <v>5.1642000000000001</v>
      </c>
      <c r="AO936" s="8">
        <f t="shared" si="415"/>
        <v>311.83764155487881</v>
      </c>
      <c r="AS936" s="14">
        <f t="shared" si="425"/>
        <v>0.19874434250764494</v>
      </c>
      <c r="AT936" s="10">
        <v>476</v>
      </c>
      <c r="AU936" s="6">
        <v>16.350000000000001</v>
      </c>
      <c r="AV936" s="6">
        <f t="shared" si="422"/>
        <v>3.2494699999999952</v>
      </c>
      <c r="AW936" s="6">
        <f t="shared" si="416"/>
        <v>4.6291105999999971</v>
      </c>
      <c r="AX936" s="6">
        <f t="shared" si="423"/>
        <v>1.3796406000000019</v>
      </c>
      <c r="AY936" s="12">
        <f t="shared" si="417"/>
        <v>0.47183456041535543</v>
      </c>
      <c r="BB936" s="13">
        <f t="shared" si="418"/>
        <v>1585.3422419999999</v>
      </c>
    </row>
    <row r="937" spans="1:54" x14ac:dyDescent="0.25">
      <c r="A937" s="1">
        <v>44791</v>
      </c>
      <c r="B937" s="6">
        <v>84.26</v>
      </c>
      <c r="C937" s="6">
        <v>70.760000000000005</v>
      </c>
      <c r="D937" s="6">
        <v>73.260000000000005</v>
      </c>
      <c r="E937" s="6">
        <f t="shared" si="403"/>
        <v>58.924908751929429</v>
      </c>
      <c r="F937" s="6">
        <v>59.953588415610483</v>
      </c>
      <c r="G937" s="6">
        <v>92.41</v>
      </c>
      <c r="H937" s="6">
        <v>66.260000000000005</v>
      </c>
      <c r="I937" s="6">
        <v>50.5</v>
      </c>
      <c r="J937" s="6">
        <v>41.048498192646491</v>
      </c>
      <c r="K937" s="6">
        <f t="shared" si="404"/>
        <v>33.760000000000005</v>
      </c>
      <c r="L937" s="7">
        <f t="shared" si="398"/>
        <v>9.4515018073535089</v>
      </c>
      <c r="M937" s="6">
        <f t="shared" si="399"/>
        <v>18</v>
      </c>
      <c r="N937" s="6">
        <f t="shared" si="400"/>
        <v>13.5</v>
      </c>
      <c r="O937" s="6">
        <f t="shared" si="401"/>
        <v>4.5</v>
      </c>
      <c r="P937" s="6">
        <f t="shared" si="420"/>
        <v>7</v>
      </c>
      <c r="Q937" s="6">
        <f t="shared" si="405"/>
        <v>-7.3350912480705759</v>
      </c>
      <c r="R937" s="6">
        <f t="shared" si="406"/>
        <v>-6.3064115843895223</v>
      </c>
      <c r="S937" s="6">
        <f t="shared" si="421"/>
        <v>26.149999999999991</v>
      </c>
      <c r="T937" s="6">
        <f t="shared" si="407"/>
        <v>8.1499999999999915</v>
      </c>
      <c r="U937" s="4" t="str">
        <f t="shared" si="408"/>
        <v>HIGHER</v>
      </c>
      <c r="V937" s="8">
        <v>1321.75</v>
      </c>
      <c r="W937" s="9">
        <f t="shared" si="419"/>
        <v>13.306411584389522</v>
      </c>
      <c r="X937" s="6">
        <f t="shared" si="409"/>
        <v>58.978364545033109</v>
      </c>
      <c r="Y937" s="6">
        <f t="shared" si="410"/>
        <v>14.281635454966896</v>
      </c>
      <c r="Z937" s="6">
        <f t="shared" si="411"/>
        <v>-0.97522387057737348</v>
      </c>
      <c r="AA937" s="5">
        <f t="shared" si="412"/>
        <v>8</v>
      </c>
      <c r="AB937" s="5">
        <f t="shared" si="413"/>
        <v>2022</v>
      </c>
      <c r="AC937" s="5">
        <f t="shared" si="424"/>
        <v>34</v>
      </c>
      <c r="AD937" s="6">
        <f t="shared" si="397"/>
        <v>40.093333333333334</v>
      </c>
      <c r="AF937" s="10">
        <v>135.79</v>
      </c>
      <c r="AG937" s="8">
        <f t="shared" si="414"/>
        <v>8141.0977709557474</v>
      </c>
      <c r="AH937" s="15"/>
      <c r="AI937" s="15"/>
      <c r="AJ937" s="15"/>
      <c r="AK937" s="15"/>
      <c r="AL937" s="11">
        <f t="shared" si="402"/>
        <v>44791</v>
      </c>
      <c r="AM937" s="10">
        <v>1300.25</v>
      </c>
      <c r="AN937" s="6">
        <v>5.1673999999999998</v>
      </c>
      <c r="AO937" s="8">
        <f t="shared" si="415"/>
        <v>304.76480095000414</v>
      </c>
      <c r="AS937" s="14">
        <f t="shared" si="425"/>
        <v>0.1853514492753624</v>
      </c>
      <c r="AT937" s="10">
        <v>483</v>
      </c>
      <c r="AU937" s="6">
        <v>16.559999999999999</v>
      </c>
      <c r="AV937" s="6">
        <f t="shared" si="422"/>
        <v>3.0694200000000009</v>
      </c>
      <c r="AW937" s="6">
        <f t="shared" si="416"/>
        <v>4.4517515999999979</v>
      </c>
      <c r="AX937" s="6">
        <f t="shared" si="423"/>
        <v>1.382331599999997</v>
      </c>
      <c r="AY937" s="12">
        <f t="shared" si="417"/>
        <v>0.46482423433159259</v>
      </c>
      <c r="BB937" s="13">
        <f t="shared" si="418"/>
        <v>1559.989112</v>
      </c>
    </row>
    <row r="938" spans="1:54" x14ac:dyDescent="0.25">
      <c r="A938" s="1">
        <v>44792</v>
      </c>
      <c r="B938" s="6">
        <v>85.9</v>
      </c>
      <c r="C938" s="6">
        <v>72.400000000000006</v>
      </c>
      <c r="D938" s="6">
        <v>74.900000000000006</v>
      </c>
      <c r="E938" s="6">
        <f t="shared" si="403"/>
        <v>60.431736835760731</v>
      </c>
      <c r="F938" s="6">
        <v>60.906132661290691</v>
      </c>
      <c r="G938" s="6">
        <v>92.9</v>
      </c>
      <c r="H938" s="6">
        <v>67.900000000000006</v>
      </c>
      <c r="I938" s="6">
        <v>50.5</v>
      </c>
      <c r="J938" s="6">
        <v>41.405269593183739</v>
      </c>
      <c r="K938" s="6">
        <f t="shared" si="404"/>
        <v>35.400000000000006</v>
      </c>
      <c r="L938" s="7">
        <f t="shared" si="398"/>
        <v>9.0947304068162609</v>
      </c>
      <c r="M938" s="6">
        <f t="shared" si="399"/>
        <v>18</v>
      </c>
      <c r="N938" s="6">
        <f t="shared" si="400"/>
        <v>13.5</v>
      </c>
      <c r="O938" s="6">
        <f t="shared" si="401"/>
        <v>4.5</v>
      </c>
      <c r="P938" s="6">
        <f t="shared" si="420"/>
        <v>7</v>
      </c>
      <c r="Q938" s="6">
        <f t="shared" si="405"/>
        <v>-7.4682631642392749</v>
      </c>
      <c r="R938" s="6">
        <f t="shared" si="406"/>
        <v>-6.9938673387093147</v>
      </c>
      <c r="S938" s="6">
        <f t="shared" si="421"/>
        <v>25</v>
      </c>
      <c r="T938" s="6">
        <f t="shared" si="407"/>
        <v>7</v>
      </c>
      <c r="U938" s="4" t="str">
        <f t="shared" si="408"/>
        <v>HIGHER</v>
      </c>
      <c r="V938" s="8">
        <v>1342.75</v>
      </c>
      <c r="W938" s="9">
        <f t="shared" si="419"/>
        <v>13.993867338709315</v>
      </c>
      <c r="X938" s="6">
        <f t="shared" si="409"/>
        <v>60.486559600693447</v>
      </c>
      <c r="Y938" s="6">
        <f t="shared" si="410"/>
        <v>14.413440399306559</v>
      </c>
      <c r="Z938" s="6">
        <f t="shared" si="411"/>
        <v>-0.41957306059724431</v>
      </c>
      <c r="AA938" s="5">
        <f t="shared" si="412"/>
        <v>8</v>
      </c>
      <c r="AB938" s="5">
        <f t="shared" si="413"/>
        <v>2022</v>
      </c>
      <c r="AC938" s="5">
        <f t="shared" si="424"/>
        <v>34</v>
      </c>
      <c r="AD938" s="6">
        <f t="shared" si="397"/>
        <v>38.983333333333327</v>
      </c>
      <c r="AF938" s="10">
        <v>136.15</v>
      </c>
      <c r="AG938" s="8">
        <f t="shared" si="414"/>
        <v>8292.3699618347291</v>
      </c>
      <c r="AH938" s="15"/>
      <c r="AI938" s="15"/>
      <c r="AJ938" s="15"/>
      <c r="AK938" s="15"/>
      <c r="AL938" s="11">
        <f t="shared" si="402"/>
        <v>44792</v>
      </c>
      <c r="AM938" s="10">
        <v>1333.5</v>
      </c>
      <c r="AN938" s="6">
        <v>5.1696999999999997</v>
      </c>
      <c r="AO938" s="8">
        <f t="shared" si="415"/>
        <v>312.69736716770495</v>
      </c>
      <c r="AS938" s="14">
        <f t="shared" si="425"/>
        <v>0.17916716596764537</v>
      </c>
      <c r="AT938" s="10">
        <v>477</v>
      </c>
      <c r="AU938" s="6">
        <v>16.690000000000001</v>
      </c>
      <c r="AV938" s="6">
        <f t="shared" si="422"/>
        <v>2.9903000000000013</v>
      </c>
      <c r="AW938" s="6">
        <f t="shared" si="416"/>
        <v>4.3687939999999976</v>
      </c>
      <c r="AX938" s="6">
        <f t="shared" si="423"/>
        <v>1.3784939999999963</v>
      </c>
      <c r="AY938" s="12">
        <f t="shared" si="417"/>
        <v>0.47273727880789096</v>
      </c>
      <c r="BB938" s="13">
        <f t="shared" si="418"/>
        <v>1596.1448800000001</v>
      </c>
    </row>
    <row r="939" spans="1:54" x14ac:dyDescent="0.25">
      <c r="A939" s="1">
        <v>44795</v>
      </c>
      <c r="B939" s="6">
        <v>86.27</v>
      </c>
      <c r="C939" s="6">
        <v>73.27</v>
      </c>
      <c r="D939" s="6">
        <v>75.77</v>
      </c>
      <c r="E939" s="6">
        <f t="shared" si="403"/>
        <v>60.012544060559534</v>
      </c>
      <c r="F939" s="6">
        <v>61.064890035570727</v>
      </c>
      <c r="G939" s="6">
        <v>93.77</v>
      </c>
      <c r="H939" s="6">
        <v>68.77</v>
      </c>
      <c r="I939" s="6">
        <v>50.5</v>
      </c>
      <c r="J939" s="6">
        <v>42.121471535501549</v>
      </c>
      <c r="K939" s="6">
        <f t="shared" si="404"/>
        <v>35.769999999999996</v>
      </c>
      <c r="L939" s="7">
        <f t="shared" si="398"/>
        <v>8.3785284644984515</v>
      </c>
      <c r="M939" s="6">
        <f t="shared" si="399"/>
        <v>17.5</v>
      </c>
      <c r="N939" s="6">
        <f t="shared" si="400"/>
        <v>13</v>
      </c>
      <c r="O939" s="6">
        <f t="shared" si="401"/>
        <v>4.5</v>
      </c>
      <c r="P939" s="6">
        <f t="shared" si="420"/>
        <v>7</v>
      </c>
      <c r="Q939" s="6">
        <f t="shared" si="405"/>
        <v>-8.7574559394404616</v>
      </c>
      <c r="R939" s="6">
        <f t="shared" si="406"/>
        <v>-7.7051099644292691</v>
      </c>
      <c r="S939" s="6">
        <f t="shared" si="421"/>
        <v>25</v>
      </c>
      <c r="T939" s="6">
        <f t="shared" si="407"/>
        <v>7.5</v>
      </c>
      <c r="U939" s="4" t="str">
        <f t="shared" si="408"/>
        <v>HIGHER</v>
      </c>
      <c r="V939" s="8">
        <v>1346.25</v>
      </c>
      <c r="W939" s="9">
        <f t="shared" si="419"/>
        <v>14.705109964429269</v>
      </c>
      <c r="X939" s="6">
        <f t="shared" si="409"/>
        <v>60.06698654009621</v>
      </c>
      <c r="Y939" s="6">
        <f t="shared" si="410"/>
        <v>15.703013459903786</v>
      </c>
      <c r="Z939" s="6">
        <f t="shared" si="411"/>
        <v>-0.9979034954745174</v>
      </c>
      <c r="AA939" s="5">
        <f t="shared" si="412"/>
        <v>8</v>
      </c>
      <c r="AB939" s="5">
        <f t="shared" si="413"/>
        <v>2022</v>
      </c>
      <c r="AC939" s="5">
        <f t="shared" si="424"/>
        <v>35</v>
      </c>
      <c r="AD939" s="6">
        <f t="shared" si="397"/>
        <v>39.763333333333335</v>
      </c>
      <c r="AF939" s="10">
        <v>136.63999999999999</v>
      </c>
      <c r="AG939" s="8">
        <f t="shared" si="414"/>
        <v>8343.9065744603831</v>
      </c>
      <c r="AH939" s="15"/>
      <c r="AI939" s="15"/>
      <c r="AJ939" s="15"/>
      <c r="AK939" s="15"/>
      <c r="AL939" s="11">
        <f t="shared" si="402"/>
        <v>44795</v>
      </c>
      <c r="AM939" s="10">
        <v>1324.25</v>
      </c>
      <c r="AN939" s="6">
        <v>5.1574</v>
      </c>
      <c r="AO939" s="8">
        <f t="shared" si="415"/>
        <v>309.78947638189226</v>
      </c>
      <c r="AS939" s="14">
        <f t="shared" si="425"/>
        <v>0.19072851215174852</v>
      </c>
      <c r="AT939" s="10">
        <v>490</v>
      </c>
      <c r="AU939" s="6">
        <v>16.87</v>
      </c>
      <c r="AV939" s="6">
        <f t="shared" si="422"/>
        <v>3.2175899999999977</v>
      </c>
      <c r="AW939" s="6">
        <f t="shared" si="416"/>
        <v>4.5367181999999993</v>
      </c>
      <c r="AX939" s="6">
        <f t="shared" si="423"/>
        <v>1.3191282000000015</v>
      </c>
      <c r="AY939" s="12">
        <f t="shared" si="417"/>
        <v>0.46711007057841347</v>
      </c>
      <c r="BB939" s="13">
        <f t="shared" si="418"/>
        <v>1615.3250739999999</v>
      </c>
    </row>
    <row r="940" spans="1:54" x14ac:dyDescent="0.25">
      <c r="A940" s="1">
        <v>44796</v>
      </c>
      <c r="B940" s="6">
        <v>87.09</v>
      </c>
      <c r="C940" s="6">
        <v>74.09</v>
      </c>
      <c r="D940" s="6">
        <v>76.59</v>
      </c>
      <c r="E940" s="6">
        <f t="shared" si="403"/>
        <v>62.437064436047507</v>
      </c>
      <c r="F940" s="6">
        <v>61.609201033102281</v>
      </c>
      <c r="G940" s="6">
        <v>94.59</v>
      </c>
      <c r="H940" s="6">
        <v>69.59</v>
      </c>
      <c r="I940" s="6">
        <v>51.75</v>
      </c>
      <c r="J940" s="6">
        <v>42.831990501099028</v>
      </c>
      <c r="K940" s="6">
        <f t="shared" si="404"/>
        <v>35.340000000000003</v>
      </c>
      <c r="L940" s="7">
        <f t="shared" si="398"/>
        <v>8.9180094989009717</v>
      </c>
      <c r="M940" s="6">
        <f t="shared" si="399"/>
        <v>17.5</v>
      </c>
      <c r="N940" s="6">
        <f t="shared" si="400"/>
        <v>13</v>
      </c>
      <c r="O940" s="6">
        <f t="shared" si="401"/>
        <v>4.5</v>
      </c>
      <c r="P940" s="6">
        <f t="shared" si="420"/>
        <v>7</v>
      </c>
      <c r="Q940" s="6">
        <f t="shared" si="405"/>
        <v>-7.1529355639524965</v>
      </c>
      <c r="R940" s="6">
        <f t="shared" si="406"/>
        <v>-7.9807989668977228</v>
      </c>
      <c r="S940" s="6">
        <f t="shared" si="421"/>
        <v>25</v>
      </c>
      <c r="T940" s="6">
        <f t="shared" si="407"/>
        <v>7.5</v>
      </c>
      <c r="U940" s="4" t="str">
        <f t="shared" si="408"/>
        <v>HIGHER</v>
      </c>
      <c r="V940" s="8">
        <v>1358.25</v>
      </c>
      <c r="W940" s="9">
        <f t="shared" si="419"/>
        <v>14.980798966897723</v>
      </c>
      <c r="X940" s="6">
        <f t="shared" si="409"/>
        <v>62.493706404091036</v>
      </c>
      <c r="Y940" s="6">
        <f t="shared" si="410"/>
        <v>14.096293595908968</v>
      </c>
      <c r="Z940" s="6">
        <f t="shared" si="411"/>
        <v>0.88450537098875515</v>
      </c>
      <c r="AA940" s="5">
        <f t="shared" si="412"/>
        <v>8</v>
      </c>
      <c r="AB940" s="5">
        <f t="shared" si="413"/>
        <v>2022</v>
      </c>
      <c r="AC940" s="5">
        <f t="shared" si="424"/>
        <v>35</v>
      </c>
      <c r="AD940" s="6">
        <f t="shared" si="397"/>
        <v>40.553333333333335</v>
      </c>
      <c r="AF940" s="10">
        <v>136.94</v>
      </c>
      <c r="AG940" s="8">
        <f t="shared" si="414"/>
        <v>8436.7639894730255</v>
      </c>
      <c r="AH940" s="15"/>
      <c r="AI940" s="15"/>
      <c r="AJ940" s="15"/>
      <c r="AK940" s="15"/>
      <c r="AL940" s="11">
        <f t="shared" si="402"/>
        <v>44796</v>
      </c>
      <c r="AM940" s="10">
        <v>1377.75</v>
      </c>
      <c r="AN940" s="6">
        <v>5.1036999999999999</v>
      </c>
      <c r="AO940" s="8">
        <f t="shared" si="415"/>
        <v>318.94912937455945</v>
      </c>
      <c r="AS940" s="14">
        <f t="shared" si="425"/>
        <v>0.18503358425014485</v>
      </c>
      <c r="AT940" s="10">
        <v>502</v>
      </c>
      <c r="AU940" s="6">
        <v>17.27</v>
      </c>
      <c r="AV940" s="6">
        <f t="shared" si="422"/>
        <v>3.1955300000000015</v>
      </c>
      <c r="AW940" s="6">
        <f t="shared" si="416"/>
        <v>4.512739400000001</v>
      </c>
      <c r="AX940" s="6">
        <f t="shared" si="423"/>
        <v>1.3172093999999994</v>
      </c>
      <c r="AY940" s="12">
        <f t="shared" si="417"/>
        <v>0.46344420879511222</v>
      </c>
      <c r="BB940" s="13">
        <f t="shared" si="418"/>
        <v>1633.4029579999999</v>
      </c>
    </row>
    <row r="941" spans="1:54" x14ac:dyDescent="0.25">
      <c r="A941" s="1">
        <v>44797</v>
      </c>
      <c r="B941" s="6">
        <v>86.27</v>
      </c>
      <c r="C941" s="6">
        <v>73.27</v>
      </c>
      <c r="D941" s="6">
        <v>75.77</v>
      </c>
      <c r="E941" s="6">
        <f t="shared" si="403"/>
        <v>60.171157543068098</v>
      </c>
      <c r="F941" s="6">
        <v>60.429860538450583</v>
      </c>
      <c r="G941" s="6">
        <v>93.77</v>
      </c>
      <c r="H941" s="6">
        <v>68.77</v>
      </c>
      <c r="I941" s="6">
        <v>53.5</v>
      </c>
      <c r="J941" s="6">
        <v>43.538405690153688</v>
      </c>
      <c r="K941" s="6">
        <f t="shared" si="404"/>
        <v>32.769999999999996</v>
      </c>
      <c r="L941" s="7">
        <f t="shared" si="398"/>
        <v>9.961594309846312</v>
      </c>
      <c r="M941" s="6">
        <f t="shared" si="399"/>
        <v>17.5</v>
      </c>
      <c r="N941" s="6">
        <f t="shared" si="400"/>
        <v>13</v>
      </c>
      <c r="O941" s="6">
        <f t="shared" si="401"/>
        <v>4.5</v>
      </c>
      <c r="P941" s="6">
        <f t="shared" si="420"/>
        <v>7</v>
      </c>
      <c r="Q941" s="6">
        <f t="shared" si="405"/>
        <v>-8.598842456931898</v>
      </c>
      <c r="R941" s="6">
        <f t="shared" si="406"/>
        <v>-8.3401394615494127</v>
      </c>
      <c r="S941" s="6">
        <f t="shared" si="421"/>
        <v>25</v>
      </c>
      <c r="T941" s="6">
        <f t="shared" si="407"/>
        <v>7.5</v>
      </c>
      <c r="U941" s="4" t="str">
        <f t="shared" si="408"/>
        <v>HIGHER</v>
      </c>
      <c r="V941" s="8">
        <v>1332.25</v>
      </c>
      <c r="W941" s="9">
        <f t="shared" si="419"/>
        <v>15.340139461549413</v>
      </c>
      <c r="X941" s="6">
        <f t="shared" si="409"/>
        <v>60.225743914376245</v>
      </c>
      <c r="Y941" s="6">
        <f t="shared" si="410"/>
        <v>15.544256085623751</v>
      </c>
      <c r="Z941" s="6">
        <f t="shared" si="411"/>
        <v>-0.20411662407433795</v>
      </c>
      <c r="AA941" s="5">
        <f t="shared" si="412"/>
        <v>8</v>
      </c>
      <c r="AB941" s="5">
        <f t="shared" si="413"/>
        <v>2022</v>
      </c>
      <c r="AC941" s="5">
        <f t="shared" si="424"/>
        <v>35</v>
      </c>
      <c r="AD941" s="6">
        <f t="shared" si="397"/>
        <v>41.183333333333337</v>
      </c>
      <c r="AF941" s="10">
        <v>137.13</v>
      </c>
      <c r="AG941" s="8">
        <f t="shared" si="414"/>
        <v>8286.74677563773</v>
      </c>
      <c r="AH941" s="15"/>
      <c r="AI941" s="15"/>
      <c r="AJ941" s="15"/>
      <c r="AK941" s="15"/>
      <c r="AL941" s="11">
        <f t="shared" si="402"/>
        <v>44797</v>
      </c>
      <c r="AM941" s="10">
        <v>1327.75</v>
      </c>
      <c r="AN941" s="6">
        <v>5.1113999999999997</v>
      </c>
      <c r="AO941" s="8">
        <f t="shared" si="415"/>
        <v>307.83786744394274</v>
      </c>
      <c r="AS941" s="14">
        <f t="shared" si="425"/>
        <v>0.18632132481115621</v>
      </c>
      <c r="AT941" s="10">
        <v>504</v>
      </c>
      <c r="AU941" s="6">
        <v>17.21</v>
      </c>
      <c r="AV941" s="6">
        <f t="shared" si="422"/>
        <v>3.2065899999999985</v>
      </c>
      <c r="AW941" s="6">
        <f t="shared" si="416"/>
        <v>4.5257181999999965</v>
      </c>
      <c r="AX941" s="6">
        <f t="shared" si="423"/>
        <v>1.319128199999998</v>
      </c>
      <c r="AY941" s="12">
        <f t="shared" si="417"/>
        <v>0.46010477905731662</v>
      </c>
      <c r="BB941" s="13">
        <f t="shared" si="418"/>
        <v>1615.3250739999999</v>
      </c>
    </row>
    <row r="942" spans="1:54" x14ac:dyDescent="0.25">
      <c r="A942" s="1">
        <v>44798</v>
      </c>
      <c r="B942" s="6">
        <v>86.59</v>
      </c>
      <c r="C942" s="6">
        <v>73.59</v>
      </c>
      <c r="D942" s="6">
        <v>76.09</v>
      </c>
      <c r="E942" s="6">
        <f t="shared" si="403"/>
        <v>60.930236352216191</v>
      </c>
      <c r="F942" s="6">
        <v>60.486559600693454</v>
      </c>
      <c r="G942" s="6">
        <v>94.09</v>
      </c>
      <c r="H942" s="6">
        <v>69.09</v>
      </c>
      <c r="I942" s="6">
        <v>52</v>
      </c>
      <c r="J942" s="6">
        <v>43.177540911572407</v>
      </c>
      <c r="K942" s="6">
        <f t="shared" si="404"/>
        <v>34.590000000000003</v>
      </c>
      <c r="L942" s="7">
        <f t="shared" si="398"/>
        <v>8.8224590884275926</v>
      </c>
      <c r="M942" s="6">
        <f t="shared" si="399"/>
        <v>17.5</v>
      </c>
      <c r="N942" s="6">
        <f t="shared" si="400"/>
        <v>13</v>
      </c>
      <c r="O942" s="6">
        <f t="shared" si="401"/>
        <v>4.5</v>
      </c>
      <c r="P942" s="6">
        <f t="shared" si="420"/>
        <v>7</v>
      </c>
      <c r="Q942" s="6">
        <f t="shared" si="405"/>
        <v>-8.1597636477838122</v>
      </c>
      <c r="R942" s="6">
        <f t="shared" si="406"/>
        <v>-8.6034403993065496</v>
      </c>
      <c r="S942" s="6">
        <f t="shared" si="421"/>
        <v>25</v>
      </c>
      <c r="T942" s="6">
        <f t="shared" si="407"/>
        <v>7.5</v>
      </c>
      <c r="U942" s="4" t="str">
        <f t="shared" si="408"/>
        <v>HIGHER</v>
      </c>
      <c r="V942" s="8">
        <v>1333.5</v>
      </c>
      <c r="W942" s="9">
        <f t="shared" si="419"/>
        <v>15.60344039930655</v>
      </c>
      <c r="X942" s="6">
        <f t="shared" si="409"/>
        <v>60.985511348430698</v>
      </c>
      <c r="Y942" s="6">
        <f t="shared" si="410"/>
        <v>15.104488651569305</v>
      </c>
      <c r="Z942" s="6">
        <f t="shared" si="411"/>
        <v>0.49895174773724449</v>
      </c>
      <c r="AA942" s="5">
        <f t="shared" si="412"/>
        <v>8</v>
      </c>
      <c r="AB942" s="5">
        <f t="shared" si="413"/>
        <v>2022</v>
      </c>
      <c r="AC942" s="5">
        <f t="shared" si="424"/>
        <v>35</v>
      </c>
      <c r="AD942" s="6">
        <f t="shared" si="397"/>
        <v>40.786666666666669</v>
      </c>
      <c r="AF942" s="10">
        <v>137.38</v>
      </c>
      <c r="AG942" s="8">
        <f t="shared" si="414"/>
        <v>8309.6435579432673</v>
      </c>
      <c r="AH942" s="15"/>
      <c r="AI942" s="15"/>
      <c r="AJ942" s="15"/>
      <c r="AK942" s="15"/>
      <c r="AL942" s="11">
        <f t="shared" si="402"/>
        <v>44798</v>
      </c>
      <c r="AM942" s="10">
        <v>1344.5</v>
      </c>
      <c r="AN942" s="6">
        <v>5.1098999999999997</v>
      </c>
      <c r="AO942" s="8">
        <f t="shared" si="415"/>
        <v>311.62986443934608</v>
      </c>
      <c r="AS942" s="14">
        <f t="shared" si="425"/>
        <v>0.10874407060121354</v>
      </c>
      <c r="AT942" s="10">
        <v>489</v>
      </c>
      <c r="AU942" s="6">
        <v>18.13</v>
      </c>
      <c r="AV942" s="6">
        <f t="shared" si="422"/>
        <v>1.9715300000000013</v>
      </c>
      <c r="AW942" s="6">
        <f t="shared" si="416"/>
        <v>3.2899094000000026</v>
      </c>
      <c r="AX942" s="6">
        <f t="shared" si="423"/>
        <v>1.3183794000000013</v>
      </c>
      <c r="AY942" s="12">
        <f t="shared" si="417"/>
        <v>0.4685404529442207</v>
      </c>
      <c r="BB942" s="13">
        <f t="shared" si="418"/>
        <v>1622.379858</v>
      </c>
    </row>
    <row r="943" spans="1:54" x14ac:dyDescent="0.25">
      <c r="A943" s="1">
        <v>44799</v>
      </c>
      <c r="B943" s="6">
        <v>88.32</v>
      </c>
      <c r="C943" s="6">
        <v>75.319999999999993</v>
      </c>
      <c r="D943" s="6">
        <v>77.819999999999993</v>
      </c>
      <c r="E943" s="6">
        <f t="shared" si="403"/>
        <v>63.1961432451956</v>
      </c>
      <c r="F943" s="6">
        <v>63.026677589174021</v>
      </c>
      <c r="G943" s="6">
        <v>95.82</v>
      </c>
      <c r="H943" s="6">
        <v>70.819999999999993</v>
      </c>
      <c r="I943" s="6">
        <v>51.25</v>
      </c>
      <c r="J943" s="6">
        <v>42.474137377368592</v>
      </c>
      <c r="K943" s="6">
        <f t="shared" si="404"/>
        <v>37.069999999999993</v>
      </c>
      <c r="L943" s="7">
        <f t="shared" si="398"/>
        <v>8.7758626226314078</v>
      </c>
      <c r="M943" s="6">
        <f t="shared" si="399"/>
        <v>17.5</v>
      </c>
      <c r="N943" s="6">
        <f t="shared" si="400"/>
        <v>13</v>
      </c>
      <c r="O943" s="6">
        <f t="shared" si="401"/>
        <v>4.5</v>
      </c>
      <c r="P943" s="6">
        <f t="shared" si="420"/>
        <v>7</v>
      </c>
      <c r="Q943" s="6">
        <f t="shared" si="405"/>
        <v>-7.6238567548043932</v>
      </c>
      <c r="R943" s="6">
        <f t="shared" si="406"/>
        <v>-7.7933224108259722</v>
      </c>
      <c r="S943" s="6">
        <f t="shared" si="421"/>
        <v>25</v>
      </c>
      <c r="T943" s="6">
        <f t="shared" si="407"/>
        <v>7.5</v>
      </c>
      <c r="U943" s="4" t="str">
        <f t="shared" si="408"/>
        <v>HIGHER</v>
      </c>
      <c r="V943" s="8">
        <v>1389.5</v>
      </c>
      <c r="W943" s="9">
        <f t="shared" si="419"/>
        <v>14.793322410825972</v>
      </c>
      <c r="X943" s="6">
        <f t="shared" si="409"/>
        <v>63.253473838145489</v>
      </c>
      <c r="Y943" s="6">
        <f t="shared" si="410"/>
        <v>14.566526161854505</v>
      </c>
      <c r="Z943" s="6">
        <f t="shared" si="411"/>
        <v>0.22679624897146766</v>
      </c>
      <c r="AA943" s="5">
        <f t="shared" si="412"/>
        <v>8</v>
      </c>
      <c r="AB943" s="5">
        <f t="shared" si="413"/>
        <v>2022</v>
      </c>
      <c r="AC943" s="5">
        <f t="shared" si="424"/>
        <v>35</v>
      </c>
      <c r="AD943" s="6">
        <f t="shared" si="397"/>
        <v>40.729999999999997</v>
      </c>
      <c r="AF943" s="10">
        <v>137.69999999999999</v>
      </c>
      <c r="AG943" s="8">
        <f t="shared" si="414"/>
        <v>8678.7735040292628</v>
      </c>
      <c r="AH943" s="15"/>
      <c r="AI943" s="15"/>
      <c r="AJ943" s="15"/>
      <c r="AK943" s="15"/>
      <c r="AL943" s="11">
        <f t="shared" si="402"/>
        <v>44799</v>
      </c>
      <c r="AM943" s="10">
        <v>1394.5</v>
      </c>
      <c r="AN943" s="6">
        <v>5.0601000000000003</v>
      </c>
      <c r="AO943" s="8">
        <f t="shared" si="415"/>
        <v>320.0689029684001</v>
      </c>
      <c r="AS943" s="14">
        <f t="shared" si="425"/>
        <v>0.10758391420911517</v>
      </c>
      <c r="AT943" s="10">
        <v>504</v>
      </c>
      <c r="AU943" s="6">
        <v>18.649999999999999</v>
      </c>
      <c r="AV943" s="6">
        <f t="shared" si="422"/>
        <v>2.0064399999999978</v>
      </c>
      <c r="AW943" s="6">
        <f t="shared" si="416"/>
        <v>3.3207711999999994</v>
      </c>
      <c r="AX943" s="6">
        <f t="shared" si="423"/>
        <v>1.3143312000000016</v>
      </c>
      <c r="AY943" s="12">
        <f t="shared" si="417"/>
        <v>0.46594376988507236</v>
      </c>
      <c r="BB943" s="13">
        <f t="shared" si="418"/>
        <v>1660.5197839999998</v>
      </c>
    </row>
    <row r="944" spans="1:54" x14ac:dyDescent="0.25">
      <c r="A944" s="1">
        <v>44802</v>
      </c>
      <c r="B944" s="6">
        <v>88.48</v>
      </c>
      <c r="C944" s="6">
        <v>77.48</v>
      </c>
      <c r="D944" s="6">
        <v>79.98</v>
      </c>
      <c r="E944" s="6">
        <f t="shared" si="403"/>
        <v>62.017871660846311</v>
      </c>
      <c r="F944" s="6">
        <v>62.062793531045237</v>
      </c>
      <c r="G944" s="6">
        <v>95.98</v>
      </c>
      <c r="H944" s="6">
        <v>70.98</v>
      </c>
      <c r="I944" s="6">
        <v>51.25</v>
      </c>
      <c r="J944" s="6">
        <v>42.205932963676304</v>
      </c>
      <c r="K944" s="6">
        <f t="shared" si="404"/>
        <v>37.230000000000004</v>
      </c>
      <c r="L944" s="7">
        <f t="shared" si="398"/>
        <v>9.0440670363236961</v>
      </c>
      <c r="M944" s="6">
        <f t="shared" si="399"/>
        <v>17.5</v>
      </c>
      <c r="N944" s="6">
        <f t="shared" si="400"/>
        <v>11</v>
      </c>
      <c r="O944" s="6">
        <f t="shared" si="401"/>
        <v>6.5</v>
      </c>
      <c r="P944" s="6">
        <f t="shared" si="420"/>
        <v>9</v>
      </c>
      <c r="Q944" s="6">
        <f t="shared" si="405"/>
        <v>-8.9621283391536934</v>
      </c>
      <c r="R944" s="6">
        <f t="shared" si="406"/>
        <v>-8.9172064689547668</v>
      </c>
      <c r="S944" s="6">
        <f t="shared" si="421"/>
        <v>25</v>
      </c>
      <c r="T944" s="6">
        <f t="shared" si="407"/>
        <v>7.5</v>
      </c>
      <c r="U944" s="4" t="str">
        <f t="shared" si="408"/>
        <v>HIGHER</v>
      </c>
      <c r="V944" s="8">
        <v>1368.25</v>
      </c>
      <c r="W944" s="9">
        <f t="shared" si="419"/>
        <v>17.917206468954767</v>
      </c>
      <c r="X944" s="6">
        <f t="shared" si="409"/>
        <v>62.074133343493799</v>
      </c>
      <c r="Y944" s="6">
        <f t="shared" si="410"/>
        <v>17.905866656506205</v>
      </c>
      <c r="Z944" s="6">
        <f t="shared" si="411"/>
        <v>1.1339812448561304E-2</v>
      </c>
      <c r="AA944" s="5">
        <f t="shared" si="412"/>
        <v>8</v>
      </c>
      <c r="AB944" s="5">
        <f t="shared" si="413"/>
        <v>2022</v>
      </c>
      <c r="AC944" s="5">
        <f t="shared" si="424"/>
        <v>36</v>
      </c>
      <c r="AD944" s="6">
        <f t="shared" ref="AD944:AD1007" si="426">AVERAGE(H694,H444,H193)</f>
        <v>40.376666666666672</v>
      </c>
      <c r="AF944" s="10">
        <v>138.30000000000001</v>
      </c>
      <c r="AG944" s="8">
        <f t="shared" si="414"/>
        <v>8583.2843453435562</v>
      </c>
      <c r="AH944" s="15"/>
      <c r="AI944" s="15"/>
      <c r="AJ944" s="15"/>
      <c r="AK944" s="15"/>
      <c r="AL944" s="11">
        <f t="shared" si="402"/>
        <v>44802</v>
      </c>
      <c r="AM944" s="10">
        <v>1368.5</v>
      </c>
      <c r="AN944" s="6">
        <v>5.0282</v>
      </c>
      <c r="AO944" s="8">
        <f t="shared" si="415"/>
        <v>312.12115727775557</v>
      </c>
      <c r="AS944" s="14">
        <f t="shared" si="425"/>
        <v>0.16223732590529269</v>
      </c>
      <c r="AT944" s="10">
        <v>502</v>
      </c>
      <c r="AU944" s="6">
        <v>17.95</v>
      </c>
      <c r="AV944" s="6">
        <f t="shared" si="422"/>
        <v>2.9121600000000036</v>
      </c>
      <c r="AW944" s="6">
        <f t="shared" si="416"/>
        <v>3.9921168000000016</v>
      </c>
      <c r="AX944" s="6">
        <f t="shared" si="423"/>
        <v>1.0799567999999979</v>
      </c>
      <c r="AY944" s="12">
        <f t="shared" si="417"/>
        <v>0.46738386467026283</v>
      </c>
      <c r="BB944" s="13">
        <f t="shared" si="418"/>
        <v>1708.139576</v>
      </c>
    </row>
    <row r="945" spans="1:54" x14ac:dyDescent="0.25">
      <c r="A945" s="1">
        <v>44803</v>
      </c>
      <c r="B945" s="6">
        <v>88.29</v>
      </c>
      <c r="C945" s="6">
        <v>77.290000000000006</v>
      </c>
      <c r="D945" s="6">
        <v>79.790000000000006</v>
      </c>
      <c r="E945" s="6">
        <f t="shared" si="403"/>
        <v>62.278450953538943</v>
      </c>
      <c r="F945" s="6">
        <v>62.255570342670993</v>
      </c>
      <c r="G945" s="6">
        <v>95.79</v>
      </c>
      <c r="H945" s="6">
        <v>70.790000000000006</v>
      </c>
      <c r="I945" s="6">
        <v>51</v>
      </c>
      <c r="J945" s="6">
        <v>41.902051721015773</v>
      </c>
      <c r="K945" s="6">
        <f t="shared" si="404"/>
        <v>37.290000000000006</v>
      </c>
      <c r="L945" s="7">
        <f t="shared" si="398"/>
        <v>9.0979482789842265</v>
      </c>
      <c r="M945" s="6">
        <f t="shared" si="399"/>
        <v>17.5</v>
      </c>
      <c r="N945" s="6">
        <f t="shared" si="400"/>
        <v>11</v>
      </c>
      <c r="O945" s="6">
        <f t="shared" si="401"/>
        <v>6.5</v>
      </c>
      <c r="P945" s="6">
        <f t="shared" si="420"/>
        <v>9</v>
      </c>
      <c r="Q945" s="6">
        <f t="shared" si="405"/>
        <v>-8.511549046461063</v>
      </c>
      <c r="R945" s="6">
        <f t="shared" si="406"/>
        <v>-8.5344296573290137</v>
      </c>
      <c r="S945" s="6">
        <f t="shared" si="421"/>
        <v>25</v>
      </c>
      <c r="T945" s="6">
        <f t="shared" si="407"/>
        <v>7.5</v>
      </c>
      <c r="U945" s="4" t="str">
        <f t="shared" si="408"/>
        <v>HIGHER</v>
      </c>
      <c r="V945" s="8">
        <v>1372.5</v>
      </c>
      <c r="W945" s="9">
        <f t="shared" si="419"/>
        <v>17.534429657329014</v>
      </c>
      <c r="X945" s="6">
        <f t="shared" si="409"/>
        <v>62.334949029811</v>
      </c>
      <c r="Y945" s="6">
        <f t="shared" si="410"/>
        <v>17.455050970189006</v>
      </c>
      <c r="Z945" s="6">
        <f t="shared" si="411"/>
        <v>7.9378687140007287E-2</v>
      </c>
      <c r="AA945" s="5">
        <f t="shared" si="412"/>
        <v>8</v>
      </c>
      <c r="AB945" s="5">
        <f t="shared" si="413"/>
        <v>2022</v>
      </c>
      <c r="AC945" s="5">
        <f t="shared" si="424"/>
        <v>36</v>
      </c>
      <c r="AD945" s="6">
        <f t="shared" si="426"/>
        <v>40.31</v>
      </c>
      <c r="AF945" s="10">
        <v>138.6</v>
      </c>
      <c r="AG945" s="8">
        <f t="shared" si="414"/>
        <v>8628.6220494942008</v>
      </c>
      <c r="AH945" s="15"/>
      <c r="AI945" s="15"/>
      <c r="AJ945" s="15"/>
      <c r="AK945" s="15"/>
      <c r="AL945" s="11">
        <f t="shared" si="402"/>
        <v>44803</v>
      </c>
      <c r="AM945" s="10">
        <v>1374.25</v>
      </c>
      <c r="AN945" s="6">
        <v>5.1223000000000001</v>
      </c>
      <c r="AO945" s="8">
        <f t="shared" si="415"/>
        <v>319.29830941540092</v>
      </c>
      <c r="AS945" s="14">
        <f t="shared" si="425"/>
        <v>0.17275408911449508</v>
      </c>
      <c r="AT945" s="10">
        <v>500</v>
      </c>
      <c r="AU945" s="6">
        <v>17.73</v>
      </c>
      <c r="AV945" s="6">
        <f t="shared" si="422"/>
        <v>3.0629299999999979</v>
      </c>
      <c r="AW945" s="6">
        <f t="shared" si="416"/>
        <v>4.1433313999999974</v>
      </c>
      <c r="AX945" s="6">
        <f t="shared" si="423"/>
        <v>1.0804013999999995</v>
      </c>
      <c r="AY945" s="12">
        <f t="shared" si="417"/>
        <v>0.4678425158050773</v>
      </c>
      <c r="BB945" s="13">
        <f t="shared" si="418"/>
        <v>1703.9507980000001</v>
      </c>
    </row>
    <row r="946" spans="1:54" x14ac:dyDescent="0.25">
      <c r="A946" s="1">
        <v>44804</v>
      </c>
      <c r="B946" s="6">
        <v>90.24</v>
      </c>
      <c r="C946" s="6">
        <v>79.739999999999995</v>
      </c>
      <c r="D946" s="6">
        <v>81.739999999999995</v>
      </c>
      <c r="E946" s="6">
        <f t="shared" si="403"/>
        <v>63.558688348072309</v>
      </c>
      <c r="F946" s="6">
        <v>63.616347836499862</v>
      </c>
      <c r="G946" s="6">
        <v>97.74</v>
      </c>
      <c r="H946" s="6">
        <v>72.739999999999995</v>
      </c>
      <c r="I946" s="6">
        <v>51</v>
      </c>
      <c r="J946" s="6"/>
      <c r="K946" s="6">
        <f t="shared" si="404"/>
        <v>39.239999999999995</v>
      </c>
      <c r="L946" s="7" t="str">
        <f t="shared" si="398"/>
        <v/>
      </c>
      <c r="M946" s="6">
        <f t="shared" si="399"/>
        <v>17.5</v>
      </c>
      <c r="N946" s="6">
        <f t="shared" si="400"/>
        <v>10.5</v>
      </c>
      <c r="O946" s="6">
        <f t="shared" si="401"/>
        <v>7</v>
      </c>
      <c r="P946" s="6">
        <f t="shared" si="420"/>
        <v>9</v>
      </c>
      <c r="Q946" s="6">
        <f t="shared" si="405"/>
        <v>-9.1813116519276861</v>
      </c>
      <c r="R946" s="6">
        <f t="shared" si="406"/>
        <v>-9.1236521635001324</v>
      </c>
      <c r="S946" s="6">
        <f t="shared" si="421"/>
        <v>25</v>
      </c>
      <c r="T946" s="6">
        <f t="shared" si="407"/>
        <v>7.5</v>
      </c>
      <c r="U946" s="4" t="str">
        <f t="shared" si="408"/>
        <v>HIGHER</v>
      </c>
      <c r="V946" s="8">
        <v>1402.5</v>
      </c>
      <c r="W946" s="9">
        <f t="shared" si="419"/>
        <v>18.123652163500132</v>
      </c>
      <c r="X946" s="6">
        <f t="shared" si="409"/>
        <v>63.616347836499855</v>
      </c>
      <c r="Y946" s="6">
        <f t="shared" si="410"/>
        <v>18.12365216350014</v>
      </c>
      <c r="Z946" s="6">
        <f t="shared" si="411"/>
        <v>-7.1054273576010019E-15</v>
      </c>
      <c r="AA946" s="5">
        <f t="shared" si="412"/>
        <v>8</v>
      </c>
      <c r="AB946" s="5">
        <f t="shared" si="413"/>
        <v>2022</v>
      </c>
      <c r="AC946" s="5">
        <f t="shared" si="424"/>
        <v>36</v>
      </c>
      <c r="AD946" s="6">
        <f t="shared" si="426"/>
        <v>39.893333333333331</v>
      </c>
      <c r="AF946" s="10">
        <v>138.72</v>
      </c>
      <c r="AG946" s="8">
        <f t="shared" si="414"/>
        <v>8824.8597718792607</v>
      </c>
      <c r="AH946" s="15"/>
      <c r="AI946" s="15"/>
      <c r="AJ946" s="15"/>
      <c r="AK946" s="15"/>
      <c r="AL946" s="11">
        <f t="shared" si="402"/>
        <v>44804</v>
      </c>
      <c r="AM946" s="10">
        <v>1402.5</v>
      </c>
      <c r="AN946" s="6">
        <v>5.1830999999999996</v>
      </c>
      <c r="AO946" s="8">
        <f t="shared" si="415"/>
        <v>329.72989247136246</v>
      </c>
      <c r="AS946" s="14">
        <f t="shared" si="425"/>
        <v>0.17899208144796386</v>
      </c>
      <c r="AT946" s="10">
        <v>490</v>
      </c>
      <c r="AU946" s="6">
        <v>17.68</v>
      </c>
      <c r="AV946" s="6">
        <f t="shared" si="422"/>
        <v>3.1645800000000008</v>
      </c>
      <c r="AW946" s="6">
        <f t="shared" si="416"/>
        <v>4.1819184000000007</v>
      </c>
      <c r="AX946" s="6">
        <f t="shared" si="423"/>
        <v>1.0173383999999999</v>
      </c>
      <c r="AY946" s="12">
        <f t="shared" si="417"/>
        <v>0.47832382250234212</v>
      </c>
      <c r="BB946" s="13">
        <f t="shared" si="418"/>
        <v>1757.9639879999997</v>
      </c>
    </row>
    <row r="947" spans="1:54" x14ac:dyDescent="0.25">
      <c r="A947" s="1">
        <v>44805</v>
      </c>
      <c r="B947" s="6">
        <v>82.77</v>
      </c>
      <c r="C947" s="6">
        <v>72.27</v>
      </c>
      <c r="D947" s="6">
        <v>74.27</v>
      </c>
      <c r="E947" s="6">
        <f t="shared" si="403"/>
        <v>61.043531696865173</v>
      </c>
      <c r="F947" s="6">
        <v>61.008190973327856</v>
      </c>
      <c r="G947" s="6">
        <v>90.27</v>
      </c>
      <c r="H947" s="6">
        <v>65.27</v>
      </c>
      <c r="I947" s="6">
        <v>50</v>
      </c>
      <c r="J947" s="6">
        <v>40.407101290297</v>
      </c>
      <c r="K947" s="6">
        <f t="shared" si="404"/>
        <v>32.769999999999996</v>
      </c>
      <c r="L947" s="7">
        <f t="shared" si="398"/>
        <v>9.5928987097030003</v>
      </c>
      <c r="M947" s="6">
        <f t="shared" si="399"/>
        <v>17.5</v>
      </c>
      <c r="N947" s="6">
        <f t="shared" si="400"/>
        <v>10.5</v>
      </c>
      <c r="O947" s="6">
        <f t="shared" si="401"/>
        <v>7</v>
      </c>
      <c r="P947" s="6">
        <f t="shared" si="420"/>
        <v>9</v>
      </c>
      <c r="Q947" s="6">
        <f t="shared" si="405"/>
        <v>-4.2264683031348227</v>
      </c>
      <c r="R947" s="6">
        <f t="shared" si="406"/>
        <v>-4.2618090266721396</v>
      </c>
      <c r="S947" s="6">
        <f t="shared" si="421"/>
        <v>25</v>
      </c>
      <c r="T947" s="6">
        <f t="shared" si="407"/>
        <v>7.5</v>
      </c>
      <c r="U947" s="4" t="str">
        <f t="shared" si="408"/>
        <v>HIGHER</v>
      </c>
      <c r="V947" s="8">
        <v>1345</v>
      </c>
      <c r="W947" s="9">
        <f t="shared" si="419"/>
        <v>13.26180902667214</v>
      </c>
      <c r="X947" s="6">
        <f t="shared" si="409"/>
        <v>61.098909472916439</v>
      </c>
      <c r="Y947" s="6">
        <f t="shared" si="410"/>
        <v>13.171090527083557</v>
      </c>
      <c r="Z947" s="6">
        <f t="shared" si="411"/>
        <v>9.0718499588582802E-2</v>
      </c>
      <c r="AA947" s="5">
        <f t="shared" si="412"/>
        <v>9</v>
      </c>
      <c r="AB947" s="5">
        <f t="shared" si="413"/>
        <v>2022</v>
      </c>
      <c r="AC947" s="5">
        <f t="shared" si="424"/>
        <v>36</v>
      </c>
      <c r="AD947" s="6">
        <f t="shared" si="426"/>
        <v>40.07</v>
      </c>
      <c r="AF947" s="10">
        <v>139.02000000000001</v>
      </c>
      <c r="AG947" s="8">
        <f t="shared" si="414"/>
        <v>8481.3587091120389</v>
      </c>
      <c r="AH947" s="15"/>
      <c r="AI947" s="15"/>
      <c r="AJ947" s="15"/>
      <c r="AK947" s="15"/>
      <c r="AL947" s="11">
        <f t="shared" si="402"/>
        <v>44805</v>
      </c>
      <c r="AM947" s="10">
        <v>1347</v>
      </c>
      <c r="AN947" s="6">
        <v>5.2416</v>
      </c>
      <c r="AO947" s="8">
        <f t="shared" si="415"/>
        <v>320.25604389323888</v>
      </c>
      <c r="AS947" s="14">
        <f t="shared" si="425"/>
        <v>0.13284531722054377</v>
      </c>
      <c r="AT947" s="10">
        <v>438</v>
      </c>
      <c r="AU947" s="6">
        <v>16.55</v>
      </c>
      <c r="AV947" s="6">
        <f t="shared" si="422"/>
        <v>2.1985899999999994</v>
      </c>
      <c r="AW947" s="6">
        <f t="shared" si="416"/>
        <v>3.233408199999996</v>
      </c>
      <c r="AX947" s="6">
        <f t="shared" si="423"/>
        <v>1.0348181999999966</v>
      </c>
      <c r="AY947" s="12">
        <f t="shared" si="417"/>
        <v>0.48475979234212796</v>
      </c>
      <c r="BB947" s="13">
        <f t="shared" si="418"/>
        <v>1593.2788739999999</v>
      </c>
    </row>
    <row r="948" spans="1:54" x14ac:dyDescent="0.25">
      <c r="A948" s="1">
        <v>44806</v>
      </c>
      <c r="B948" s="6">
        <v>85.44</v>
      </c>
      <c r="C948" s="6">
        <v>74.94</v>
      </c>
      <c r="D948" s="6">
        <v>76.94</v>
      </c>
      <c r="E948" s="6">
        <f t="shared" si="403"/>
        <v>62.142496539960177</v>
      </c>
      <c r="F948" s="6">
        <v>62.198871280428122</v>
      </c>
      <c r="G948" s="6">
        <v>92.94</v>
      </c>
      <c r="H948" s="6">
        <v>67.94</v>
      </c>
      <c r="I948" s="6">
        <v>48.75</v>
      </c>
      <c r="J948" s="6">
        <v>39.479347043183388</v>
      </c>
      <c r="K948" s="6">
        <f t="shared" si="404"/>
        <v>36.69</v>
      </c>
      <c r="L948" s="7">
        <f t="shared" si="398"/>
        <v>9.2706529568166118</v>
      </c>
      <c r="M948" s="6">
        <f t="shared" si="399"/>
        <v>17.5</v>
      </c>
      <c r="N948" s="6">
        <f t="shared" si="400"/>
        <v>10.5</v>
      </c>
      <c r="O948" s="6">
        <f t="shared" si="401"/>
        <v>7</v>
      </c>
      <c r="P948" s="6">
        <f t="shared" si="420"/>
        <v>9</v>
      </c>
      <c r="Q948" s="6">
        <f t="shared" si="405"/>
        <v>-5.7975034600398203</v>
      </c>
      <c r="R948" s="6">
        <f t="shared" si="406"/>
        <v>-5.7411287195718756</v>
      </c>
      <c r="S948" s="6">
        <f t="shared" si="421"/>
        <v>25</v>
      </c>
      <c r="T948" s="6">
        <f t="shared" si="407"/>
        <v>7.5</v>
      </c>
      <c r="U948" s="4" t="str">
        <f t="shared" si="408"/>
        <v>HIGHER</v>
      </c>
      <c r="V948" s="8">
        <v>1371.25</v>
      </c>
      <c r="W948" s="9">
        <f t="shared" si="419"/>
        <v>14.741128719571876</v>
      </c>
      <c r="X948" s="6">
        <f t="shared" si="409"/>
        <v>62.198871280428115</v>
      </c>
      <c r="Y948" s="6">
        <f t="shared" si="410"/>
        <v>14.741128719571883</v>
      </c>
      <c r="Z948" s="6">
        <f t="shared" si="411"/>
        <v>-7.1054273576010019E-15</v>
      </c>
      <c r="AA948" s="5">
        <f t="shared" si="412"/>
        <v>9</v>
      </c>
      <c r="AB948" s="5">
        <f t="shared" si="413"/>
        <v>2022</v>
      </c>
      <c r="AC948" s="5">
        <f t="shared" si="424"/>
        <v>36</v>
      </c>
      <c r="AD948" s="6">
        <f t="shared" si="426"/>
        <v>40.410000000000004</v>
      </c>
      <c r="AF948" s="10">
        <v>139.15</v>
      </c>
      <c r="AG948" s="8">
        <f t="shared" si="414"/>
        <v>8654.9729386715735</v>
      </c>
      <c r="AH948" s="15"/>
      <c r="AI948" s="15"/>
      <c r="AJ948" s="15"/>
      <c r="AK948" s="15"/>
      <c r="AL948" s="11">
        <f t="shared" si="402"/>
        <v>44806</v>
      </c>
      <c r="AM948" s="10">
        <v>1371.25</v>
      </c>
      <c r="AN948" s="6">
        <v>5.1680999999999999</v>
      </c>
      <c r="AO948" s="8">
        <f t="shared" si="415"/>
        <v>321.44998666438062</v>
      </c>
      <c r="AS948" s="14">
        <f t="shared" si="425"/>
        <v>0.13530517549077933</v>
      </c>
      <c r="AT948" s="10">
        <v>439</v>
      </c>
      <c r="AU948" s="6">
        <v>16.809999999999999</v>
      </c>
      <c r="AV948" s="6">
        <f t="shared" si="422"/>
        <v>2.2744800000000005</v>
      </c>
      <c r="AW948" s="6">
        <f t="shared" si="416"/>
        <v>3.3030504000000001</v>
      </c>
      <c r="AX948" s="6">
        <f t="shared" si="423"/>
        <v>1.0285703999999996</v>
      </c>
      <c r="AY948" s="12">
        <f t="shared" si="417"/>
        <v>0.49212277076037098</v>
      </c>
      <c r="BB948" s="13">
        <f t="shared" si="418"/>
        <v>1652.1422279999999</v>
      </c>
    </row>
    <row r="949" spans="1:54" x14ac:dyDescent="0.25">
      <c r="A949" s="1">
        <v>44810</v>
      </c>
      <c r="B949" s="6">
        <v>82.9</v>
      </c>
      <c r="C949" s="6">
        <v>71.400000000000006</v>
      </c>
      <c r="D949" s="6">
        <v>73.900000000000006</v>
      </c>
      <c r="E949" s="6">
        <f t="shared" si="403"/>
        <v>58.958897355324112</v>
      </c>
      <c r="F949" s="6">
        <v>57.005237178981247</v>
      </c>
      <c r="G949" s="6">
        <v>89.9</v>
      </c>
      <c r="H949" s="6">
        <v>64.900000000000006</v>
      </c>
      <c r="I949" s="6">
        <v>48.25</v>
      </c>
      <c r="J949" s="6">
        <v>38.310313465658012</v>
      </c>
      <c r="K949" s="6">
        <f t="shared" si="404"/>
        <v>34.650000000000006</v>
      </c>
      <c r="L949" s="7">
        <f t="shared" si="398"/>
        <v>9.9396865343419876</v>
      </c>
      <c r="M949" s="6">
        <f t="shared" si="399"/>
        <v>18</v>
      </c>
      <c r="N949" s="6">
        <f t="shared" si="400"/>
        <v>11.5</v>
      </c>
      <c r="O949" s="6">
        <f t="shared" si="401"/>
        <v>6.5</v>
      </c>
      <c r="P949" s="6">
        <f t="shared" si="420"/>
        <v>9</v>
      </c>
      <c r="Q949" s="6">
        <f t="shared" si="405"/>
        <v>-5.9411026446758939</v>
      </c>
      <c r="R949" s="6">
        <f t="shared" si="406"/>
        <v>-7.8947628210187588</v>
      </c>
      <c r="S949" s="6">
        <f t="shared" si="421"/>
        <v>25</v>
      </c>
      <c r="T949" s="6">
        <f t="shared" si="407"/>
        <v>7</v>
      </c>
      <c r="U949" s="4" t="str">
        <f t="shared" si="408"/>
        <v>HIGHER</v>
      </c>
      <c r="V949" s="8">
        <v>1256.75</v>
      </c>
      <c r="W949" s="9">
        <f t="shared" si="419"/>
        <v>16.894762821018759</v>
      </c>
      <c r="X949" s="6">
        <f t="shared" si="409"/>
        <v>59.012383982378836</v>
      </c>
      <c r="Y949" s="6">
        <f t="shared" si="410"/>
        <v>14.88761601762117</v>
      </c>
      <c r="Z949" s="6">
        <f t="shared" si="411"/>
        <v>2.007146803397589</v>
      </c>
      <c r="AA949" s="5">
        <f t="shared" si="412"/>
        <v>9</v>
      </c>
      <c r="AB949" s="5">
        <f t="shared" si="413"/>
        <v>2022</v>
      </c>
      <c r="AC949" s="5">
        <f t="shared" si="424"/>
        <v>37</v>
      </c>
      <c r="AD949" s="6">
        <f t="shared" si="426"/>
        <v>40.043333333333329</v>
      </c>
      <c r="AF949" s="10">
        <v>140.56</v>
      </c>
      <c r="AG949" s="8">
        <f t="shared" si="414"/>
        <v>8012.6561378776041</v>
      </c>
      <c r="AH949" s="15"/>
      <c r="AI949" s="15"/>
      <c r="AJ949" s="15"/>
      <c r="AK949" s="15"/>
      <c r="AL949" s="11">
        <f t="shared" si="402"/>
        <v>44810</v>
      </c>
      <c r="AM949" s="10">
        <v>1301</v>
      </c>
      <c r="AN949" s="6">
        <v>5.2527999999999997</v>
      </c>
      <c r="AO949" s="8">
        <f t="shared" si="415"/>
        <v>309.9802505826396</v>
      </c>
      <c r="AS949" s="14">
        <f t="shared" si="425"/>
        <v>0.12736648250460406</v>
      </c>
      <c r="AT949" s="10">
        <v>426</v>
      </c>
      <c r="AU949" s="6">
        <v>16.29</v>
      </c>
      <c r="AV949" s="6">
        <f t="shared" si="422"/>
        <v>2.0747999999999998</v>
      </c>
      <c r="AW949" s="6">
        <f t="shared" si="416"/>
        <v>3.2263140000000021</v>
      </c>
      <c r="AX949" s="6">
        <f t="shared" si="423"/>
        <v>1.1515140000000024</v>
      </c>
      <c r="AY949" s="12">
        <f t="shared" si="417"/>
        <v>0.49209296662151264</v>
      </c>
      <c r="BB949" s="13">
        <f t="shared" si="418"/>
        <v>1574.0986800000001</v>
      </c>
    </row>
    <row r="950" spans="1:54" x14ac:dyDescent="0.25">
      <c r="A950" s="1">
        <v>44811</v>
      </c>
      <c r="B950" s="6">
        <v>81.180000000000007</v>
      </c>
      <c r="C950" s="6">
        <v>69.680000000000007</v>
      </c>
      <c r="D950" s="6">
        <v>72.680000000000007</v>
      </c>
      <c r="E950" s="6">
        <f t="shared" si="403"/>
        <v>55.265469119767687</v>
      </c>
      <c r="F950" s="6">
        <v>56.324848432066823</v>
      </c>
      <c r="G950" s="6">
        <v>88.68</v>
      </c>
      <c r="H950" s="6">
        <v>63.68</v>
      </c>
      <c r="I950" s="6">
        <v>46.875</v>
      </c>
      <c r="J950" s="6">
        <v>37.33570249734926</v>
      </c>
      <c r="K950" s="6">
        <f t="shared" si="404"/>
        <v>34.305000000000007</v>
      </c>
      <c r="L950" s="7">
        <f t="shared" si="398"/>
        <v>9.5392975026507401</v>
      </c>
      <c r="M950" s="6">
        <f t="shared" si="399"/>
        <v>17.500000000000007</v>
      </c>
      <c r="N950" s="6">
        <f t="shared" si="400"/>
        <v>11.5</v>
      </c>
      <c r="O950" s="6">
        <f t="shared" si="401"/>
        <v>6.0000000000000071</v>
      </c>
      <c r="P950" s="6">
        <f t="shared" si="420"/>
        <v>9.0000000000000071</v>
      </c>
      <c r="Q950" s="6">
        <f t="shared" si="405"/>
        <v>-8.4145308802323129</v>
      </c>
      <c r="R950" s="6">
        <f t="shared" si="406"/>
        <v>-7.3551515679331771</v>
      </c>
      <c r="S950" s="6">
        <f t="shared" si="421"/>
        <v>25.000000000000007</v>
      </c>
      <c r="T950" s="6">
        <f t="shared" si="407"/>
        <v>7.5</v>
      </c>
      <c r="U950" s="4" t="str">
        <f t="shared" si="408"/>
        <v>HIGHER</v>
      </c>
      <c r="V950" s="8">
        <v>1241.75</v>
      </c>
      <c r="W950" s="9">
        <f t="shared" si="419"/>
        <v>16.355151567933184</v>
      </c>
      <c r="X950" s="6">
        <f t="shared" si="409"/>
        <v>55.31560512414373</v>
      </c>
      <c r="Y950" s="6">
        <f t="shared" si="410"/>
        <v>17.364394875856277</v>
      </c>
      <c r="Z950" s="6">
        <f t="shared" si="411"/>
        <v>-1.0092433079230929</v>
      </c>
      <c r="AA950" s="5">
        <f t="shared" si="412"/>
        <v>9</v>
      </c>
      <c r="AB950" s="5">
        <f t="shared" si="413"/>
        <v>2022</v>
      </c>
      <c r="AC950" s="5">
        <f t="shared" si="424"/>
        <v>37</v>
      </c>
      <c r="AD950" s="6">
        <f t="shared" si="426"/>
        <v>40.04</v>
      </c>
      <c r="AF950" s="10">
        <v>140.66</v>
      </c>
      <c r="AG950" s="8">
        <f t="shared" si="414"/>
        <v>7922.6531804545175</v>
      </c>
      <c r="AH950" s="15"/>
      <c r="AI950" s="15"/>
      <c r="AJ950" s="15"/>
      <c r="AK950" s="15"/>
      <c r="AL950" s="11">
        <f t="shared" si="402"/>
        <v>44811</v>
      </c>
      <c r="AM950" s="10">
        <v>1219.5</v>
      </c>
      <c r="AN950" s="6">
        <v>5.2480000000000002</v>
      </c>
      <c r="AO950" s="8">
        <f t="shared" si="415"/>
        <v>290.29629569150637</v>
      </c>
      <c r="AS950" s="14">
        <f t="shared" si="425"/>
        <v>0.11663940520446084</v>
      </c>
      <c r="AT950" s="10">
        <v>420</v>
      </c>
      <c r="AU950" s="6">
        <v>16.14</v>
      </c>
      <c r="AV950" s="6">
        <f t="shared" si="422"/>
        <v>1.882559999999998</v>
      </c>
      <c r="AW950" s="6">
        <f t="shared" si="416"/>
        <v>3.0380988000000002</v>
      </c>
      <c r="AX950" s="6">
        <f t="shared" si="423"/>
        <v>1.1555388000000022</v>
      </c>
      <c r="AY950" s="12">
        <f t="shared" si="417"/>
        <v>0.49039810905170683</v>
      </c>
      <c r="BB950" s="13">
        <f t="shared" si="418"/>
        <v>1536.179216</v>
      </c>
    </row>
    <row r="951" spans="1:54" x14ac:dyDescent="0.25">
      <c r="A951" s="1">
        <v>44812</v>
      </c>
      <c r="B951" s="6">
        <v>82.54</v>
      </c>
      <c r="C951" s="6">
        <v>71.540000000000006</v>
      </c>
      <c r="D951" s="6">
        <v>74.040000000000006</v>
      </c>
      <c r="E951" s="6">
        <f t="shared" si="403"/>
        <v>54.69899239652284</v>
      </c>
      <c r="F951" s="6">
        <v>54.499138627846413</v>
      </c>
      <c r="G951" s="6">
        <v>90.04</v>
      </c>
      <c r="H951" s="6">
        <v>65.040000000000006</v>
      </c>
      <c r="I951" s="6">
        <v>46.25</v>
      </c>
      <c r="J951" s="6">
        <v>35.710705217025065</v>
      </c>
      <c r="K951" s="6">
        <f t="shared" si="404"/>
        <v>36.290000000000006</v>
      </c>
      <c r="L951" s="7">
        <f t="shared" si="398"/>
        <v>10.539294782974935</v>
      </c>
      <c r="M951" s="6">
        <f t="shared" si="399"/>
        <v>17.5</v>
      </c>
      <c r="N951" s="6">
        <f t="shared" si="400"/>
        <v>11</v>
      </c>
      <c r="O951" s="6">
        <f t="shared" si="401"/>
        <v>6.5</v>
      </c>
      <c r="P951" s="6">
        <f t="shared" si="420"/>
        <v>9</v>
      </c>
      <c r="Q951" s="6">
        <f t="shared" si="405"/>
        <v>-10.341007603477166</v>
      </c>
      <c r="R951" s="6">
        <f t="shared" si="406"/>
        <v>-10.540861372153593</v>
      </c>
      <c r="S951" s="6">
        <f t="shared" si="421"/>
        <v>25</v>
      </c>
      <c r="T951" s="6">
        <f t="shared" si="407"/>
        <v>7.5</v>
      </c>
      <c r="U951" s="4" t="str">
        <f t="shared" si="408"/>
        <v>HIGHER</v>
      </c>
      <c r="V951" s="8">
        <v>1201.5</v>
      </c>
      <c r="W951" s="9">
        <f t="shared" si="419"/>
        <v>19.540861372153593</v>
      </c>
      <c r="X951" s="6">
        <f t="shared" si="409"/>
        <v>54.748614501715032</v>
      </c>
      <c r="Y951" s="6">
        <f t="shared" si="410"/>
        <v>19.291385498284974</v>
      </c>
      <c r="Z951" s="6">
        <f t="shared" si="411"/>
        <v>0.24947587386861869</v>
      </c>
      <c r="AA951" s="5">
        <f t="shared" si="412"/>
        <v>9</v>
      </c>
      <c r="AB951" s="5">
        <f t="shared" si="413"/>
        <v>2022</v>
      </c>
      <c r="AC951" s="5">
        <f t="shared" si="424"/>
        <v>37</v>
      </c>
      <c r="AD951" s="6">
        <f t="shared" si="426"/>
        <v>40.06</v>
      </c>
      <c r="AF951" s="10">
        <v>141.12</v>
      </c>
      <c r="AG951" s="8">
        <f t="shared" si="414"/>
        <v>7690.918443161685</v>
      </c>
      <c r="AH951" s="15"/>
      <c r="AI951" s="15"/>
      <c r="AJ951" s="15"/>
      <c r="AK951" s="15"/>
      <c r="AL951" s="11">
        <f t="shared" si="402"/>
        <v>44812</v>
      </c>
      <c r="AM951" s="10">
        <v>1207</v>
      </c>
      <c r="AN951" s="6">
        <v>5.2141000000000002</v>
      </c>
      <c r="AO951" s="8">
        <f t="shared" si="415"/>
        <v>285.4647508733924</v>
      </c>
      <c r="AS951" s="14">
        <f t="shared" si="425"/>
        <v>0.11272772277227705</v>
      </c>
      <c r="AT951" s="10">
        <v>409</v>
      </c>
      <c r="AU951" s="6">
        <v>16.16</v>
      </c>
      <c r="AV951" s="6">
        <f t="shared" si="422"/>
        <v>1.8216799999999971</v>
      </c>
      <c r="AW951" s="6">
        <f t="shared" si="416"/>
        <v>2.915536399999997</v>
      </c>
      <c r="AX951" s="6">
        <f t="shared" si="423"/>
        <v>1.0938564</v>
      </c>
      <c r="AY951" s="12">
        <f t="shared" si="417"/>
        <v>0.50118534326170761</v>
      </c>
      <c r="BB951" s="13">
        <f t="shared" si="418"/>
        <v>1577.185148</v>
      </c>
    </row>
    <row r="952" spans="1:54" x14ac:dyDescent="0.25">
      <c r="A952" s="1">
        <v>44813</v>
      </c>
      <c r="B952" s="6">
        <v>84.18</v>
      </c>
      <c r="C952" s="6">
        <v>73.180000000000007</v>
      </c>
      <c r="D952" s="6">
        <v>75.680000000000007</v>
      </c>
      <c r="E952" s="6">
        <f t="shared" si="403"/>
        <v>55.990559325521097</v>
      </c>
      <c r="F952" s="6">
        <v>55.519721748218068</v>
      </c>
      <c r="G952" s="6">
        <v>91.68</v>
      </c>
      <c r="H952" s="6">
        <v>66.680000000000007</v>
      </c>
      <c r="I952" s="6">
        <v>46.5</v>
      </c>
      <c r="J952" s="6">
        <v>36.269239993437147</v>
      </c>
      <c r="K952" s="6">
        <f t="shared" si="404"/>
        <v>37.680000000000007</v>
      </c>
      <c r="L952" s="7">
        <f t="shared" si="398"/>
        <v>10.230760006562853</v>
      </c>
      <c r="M952" s="6">
        <f t="shared" si="399"/>
        <v>17.5</v>
      </c>
      <c r="N952" s="6">
        <f t="shared" si="400"/>
        <v>11</v>
      </c>
      <c r="O952" s="6">
        <f t="shared" si="401"/>
        <v>6.5</v>
      </c>
      <c r="P952" s="6">
        <f t="shared" si="420"/>
        <v>9</v>
      </c>
      <c r="Q952" s="6">
        <f t="shared" si="405"/>
        <v>-10.689440674478909</v>
      </c>
      <c r="R952" s="6">
        <f t="shared" si="406"/>
        <v>-11.160278251781939</v>
      </c>
      <c r="S952" s="6">
        <f t="shared" si="421"/>
        <v>25</v>
      </c>
      <c r="T952" s="6">
        <f t="shared" si="407"/>
        <v>7.5</v>
      </c>
      <c r="U952" s="4" t="str">
        <f t="shared" si="408"/>
        <v>HIGHER</v>
      </c>
      <c r="V952" s="8">
        <v>1224</v>
      </c>
      <c r="W952" s="9">
        <f t="shared" si="419"/>
        <v>20.160278251781939</v>
      </c>
      <c r="X952" s="6">
        <f t="shared" si="409"/>
        <v>56.041353120852456</v>
      </c>
      <c r="Y952" s="6">
        <f t="shared" si="410"/>
        <v>19.638646879147551</v>
      </c>
      <c r="Z952" s="6">
        <f t="shared" si="411"/>
        <v>0.52163137263438841</v>
      </c>
      <c r="AA952" s="5">
        <f t="shared" si="412"/>
        <v>9</v>
      </c>
      <c r="AB952" s="5">
        <f t="shared" si="413"/>
        <v>2022</v>
      </c>
      <c r="AC952" s="5">
        <f t="shared" si="424"/>
        <v>37</v>
      </c>
      <c r="AD952" s="6">
        <f t="shared" si="426"/>
        <v>40.089999999999996</v>
      </c>
      <c r="AF952" s="10">
        <v>141.37</v>
      </c>
      <c r="AG952" s="8">
        <f t="shared" si="414"/>
        <v>7848.8230635455875</v>
      </c>
      <c r="AH952" s="15"/>
      <c r="AI952" s="15"/>
      <c r="AJ952" s="15"/>
      <c r="AK952" s="15"/>
      <c r="AL952" s="11">
        <f t="shared" si="402"/>
        <v>44813</v>
      </c>
      <c r="AM952" s="10">
        <v>1235.5</v>
      </c>
      <c r="AN952" s="6">
        <v>5.1462000000000003</v>
      </c>
      <c r="AO952" s="8">
        <f t="shared" si="415"/>
        <v>288.40001143053098</v>
      </c>
      <c r="AS952" s="14">
        <f t="shared" si="425"/>
        <v>0.11538124238733241</v>
      </c>
      <c r="AT952" s="10">
        <v>415</v>
      </c>
      <c r="AU952" s="6">
        <v>16.420000000000002</v>
      </c>
      <c r="AV952" s="6">
        <f t="shared" si="422"/>
        <v>1.8945599999999985</v>
      </c>
      <c r="AW952" s="6">
        <f t="shared" si="416"/>
        <v>2.9845788000000013</v>
      </c>
      <c r="AX952" s="6">
        <f t="shared" si="423"/>
        <v>1.0900188000000028</v>
      </c>
      <c r="AY952" s="12">
        <f t="shared" si="417"/>
        <v>0.50246306926591566</v>
      </c>
      <c r="BB952" s="13">
        <f t="shared" si="418"/>
        <v>1613.3409160000001</v>
      </c>
    </row>
    <row r="953" spans="1:54" x14ac:dyDescent="0.25">
      <c r="A953" s="1">
        <v>44816</v>
      </c>
      <c r="B953" s="6">
        <v>85.84</v>
      </c>
      <c r="C953" s="6">
        <v>74.34</v>
      </c>
      <c r="D953" s="6">
        <v>77.34</v>
      </c>
      <c r="E953" s="6">
        <f t="shared" si="403"/>
        <v>57.542705547211995</v>
      </c>
      <c r="F953" s="6">
        <v>56.903178866944096</v>
      </c>
      <c r="G953" s="6">
        <v>93.34</v>
      </c>
      <c r="H953" s="6">
        <v>68.34</v>
      </c>
      <c r="I953" s="6">
        <v>46.5</v>
      </c>
      <c r="J953" s="6">
        <v>37.093338754602364</v>
      </c>
      <c r="K953" s="6">
        <f t="shared" si="404"/>
        <v>39.340000000000003</v>
      </c>
      <c r="L953" s="7">
        <f t="shared" si="398"/>
        <v>9.4066612453976362</v>
      </c>
      <c r="M953" s="6">
        <f t="shared" si="399"/>
        <v>17.5</v>
      </c>
      <c r="N953" s="6">
        <f t="shared" si="400"/>
        <v>11.5</v>
      </c>
      <c r="O953" s="6">
        <f t="shared" si="401"/>
        <v>6</v>
      </c>
      <c r="P953" s="6">
        <f t="shared" si="420"/>
        <v>9</v>
      </c>
      <c r="Q953" s="6">
        <f t="shared" si="405"/>
        <v>-10.797294452788009</v>
      </c>
      <c r="R953" s="6">
        <f t="shared" si="406"/>
        <v>-11.436821133055908</v>
      </c>
      <c r="S953" s="6">
        <f t="shared" si="421"/>
        <v>25</v>
      </c>
      <c r="T953" s="6">
        <f t="shared" si="407"/>
        <v>7.5</v>
      </c>
      <c r="U953" s="4" t="str">
        <f t="shared" si="408"/>
        <v>HIGHER</v>
      </c>
      <c r="V953" s="8">
        <v>1254.5</v>
      </c>
      <c r="W953" s="9">
        <f t="shared" si="419"/>
        <v>20.436821133055908</v>
      </c>
      <c r="X953" s="6">
        <f t="shared" si="409"/>
        <v>57.594907426307088</v>
      </c>
      <c r="Y953" s="6">
        <f t="shared" si="410"/>
        <v>19.745092573692915</v>
      </c>
      <c r="Z953" s="6">
        <f t="shared" si="411"/>
        <v>0.69172855936299271</v>
      </c>
      <c r="AA953" s="5">
        <f t="shared" si="412"/>
        <v>9</v>
      </c>
      <c r="AB953" s="5">
        <f t="shared" si="413"/>
        <v>2022</v>
      </c>
      <c r="AC953" s="5">
        <f t="shared" si="424"/>
        <v>38</v>
      </c>
      <c r="AD953" s="6">
        <f t="shared" si="426"/>
        <v>40.046666666666667</v>
      </c>
      <c r="AF953" s="10">
        <v>142.27000000000001</v>
      </c>
      <c r="AG953" s="8">
        <f t="shared" si="414"/>
        <v>8095.6152574001362</v>
      </c>
      <c r="AH953" s="15"/>
      <c r="AI953" s="15"/>
      <c r="AJ953" s="15"/>
      <c r="AK953" s="15"/>
      <c r="AL953" s="11">
        <f t="shared" si="402"/>
        <v>44816</v>
      </c>
      <c r="AM953" s="10">
        <v>1269.75</v>
      </c>
      <c r="AN953" s="6">
        <v>5.093</v>
      </c>
      <c r="AO953" s="8">
        <f t="shared" si="415"/>
        <v>293.33086352218209</v>
      </c>
      <c r="AS953" s="14">
        <f t="shared" si="425"/>
        <v>0.17652968568102459</v>
      </c>
      <c r="AT953" s="10">
        <v>490</v>
      </c>
      <c r="AU953" s="6">
        <v>17.18</v>
      </c>
      <c r="AV953" s="6">
        <f t="shared" si="422"/>
        <v>3.0327800000000025</v>
      </c>
      <c r="AW953" s="6">
        <f t="shared" si="416"/>
        <v>4.1774144</v>
      </c>
      <c r="AX953" s="6">
        <f t="shared" si="423"/>
        <v>1.1446343999999975</v>
      </c>
      <c r="AY953" s="12">
        <f t="shared" si="417"/>
        <v>0.46586647914397622</v>
      </c>
      <c r="BB953" s="13">
        <f t="shared" si="418"/>
        <v>1638.9145080000001</v>
      </c>
    </row>
    <row r="954" spans="1:54" x14ac:dyDescent="0.25">
      <c r="A954" s="1">
        <v>44817</v>
      </c>
      <c r="B954" s="6">
        <v>86.43</v>
      </c>
      <c r="C954" s="6">
        <v>74.930000000000007</v>
      </c>
      <c r="D954" s="6">
        <v>76.930000000000007</v>
      </c>
      <c r="E954" s="6">
        <f t="shared" si="403"/>
        <v>55.276798654232586</v>
      </c>
      <c r="F954" s="6">
        <v>54.827993188855054</v>
      </c>
      <c r="G954" s="6">
        <v>93.93</v>
      </c>
      <c r="H954" s="6">
        <v>68.930000000000007</v>
      </c>
      <c r="I954" s="6">
        <v>48</v>
      </c>
      <c r="J954" s="6">
        <v>39.259004482413147</v>
      </c>
      <c r="K954" s="6">
        <f t="shared" si="404"/>
        <v>38.430000000000007</v>
      </c>
      <c r="L954" s="7">
        <f t="shared" si="398"/>
        <v>8.7409955175868532</v>
      </c>
      <c r="M954" s="6">
        <f t="shared" si="399"/>
        <v>17.5</v>
      </c>
      <c r="N954" s="6">
        <f t="shared" si="400"/>
        <v>11.5</v>
      </c>
      <c r="O954" s="6">
        <f t="shared" si="401"/>
        <v>6</v>
      </c>
      <c r="P954" s="6">
        <f t="shared" si="420"/>
        <v>8</v>
      </c>
      <c r="Q954" s="6">
        <f t="shared" si="405"/>
        <v>-13.653201345767421</v>
      </c>
      <c r="R954" s="6">
        <f t="shared" si="406"/>
        <v>-14.102006811144953</v>
      </c>
      <c r="S954" s="6">
        <f t="shared" si="421"/>
        <v>25</v>
      </c>
      <c r="T954" s="6">
        <f t="shared" si="407"/>
        <v>7.5</v>
      </c>
      <c r="U954" s="4" t="str">
        <f t="shared" si="408"/>
        <v>HIGHER</v>
      </c>
      <c r="V954" s="8">
        <v>1208.75</v>
      </c>
      <c r="W954" s="9">
        <f t="shared" si="419"/>
        <v>22.102006811144953</v>
      </c>
      <c r="X954" s="6">
        <f t="shared" si="409"/>
        <v>55.326944936592298</v>
      </c>
      <c r="Y954" s="6">
        <f t="shared" si="410"/>
        <v>21.603055063407709</v>
      </c>
      <c r="Z954" s="6">
        <f t="shared" si="411"/>
        <v>0.49895174773724449</v>
      </c>
      <c r="AA954" s="5">
        <f t="shared" si="412"/>
        <v>9</v>
      </c>
      <c r="AB954" s="5">
        <f t="shared" si="413"/>
        <v>2022</v>
      </c>
      <c r="AC954" s="5">
        <f t="shared" si="424"/>
        <v>38</v>
      </c>
      <c r="AD954" s="6">
        <f t="shared" si="426"/>
        <v>40.583333333333336</v>
      </c>
      <c r="AF954" s="10">
        <v>142.58000000000001</v>
      </c>
      <c r="AG954" s="8">
        <f t="shared" si="414"/>
        <v>7817.3752688669538</v>
      </c>
      <c r="AH954" s="15"/>
      <c r="AI954" s="15"/>
      <c r="AJ954" s="15"/>
      <c r="AK954" s="15"/>
      <c r="AL954" s="11">
        <f t="shared" si="402"/>
        <v>44817</v>
      </c>
      <c r="AM954" s="10">
        <v>1219.75</v>
      </c>
      <c r="AN954" s="6">
        <v>5.1910999999999996</v>
      </c>
      <c r="AO954" s="8">
        <f t="shared" si="415"/>
        <v>287.20770386034428</v>
      </c>
      <c r="AS954" s="14">
        <f t="shared" si="425"/>
        <v>0.1028853130485663</v>
      </c>
      <c r="AT954" s="10">
        <v>429</v>
      </c>
      <c r="AU954" s="6">
        <v>17.09</v>
      </c>
      <c r="AV954" s="6">
        <f t="shared" si="422"/>
        <v>1.758309999999998</v>
      </c>
      <c r="AW954" s="6">
        <f t="shared" si="416"/>
        <v>2.9015638000000017</v>
      </c>
      <c r="AX954" s="6">
        <f t="shared" si="423"/>
        <v>1.1432538000000037</v>
      </c>
      <c r="AY954" s="12">
        <f t="shared" si="417"/>
        <v>0.5007628575291142</v>
      </c>
      <c r="BB954" s="13">
        <f t="shared" si="418"/>
        <v>1651.9217660000002</v>
      </c>
    </row>
    <row r="955" spans="1:54" x14ac:dyDescent="0.25">
      <c r="A955" s="1">
        <v>44818</v>
      </c>
      <c r="B955" s="6">
        <v>84.14</v>
      </c>
      <c r="C955" s="6">
        <v>74.14</v>
      </c>
      <c r="D955" s="6">
        <v>72.64</v>
      </c>
      <c r="E955" s="6">
        <f t="shared" si="403"/>
        <v>55.152173775118719</v>
      </c>
      <c r="F955" s="6">
        <v>54.6805756270236</v>
      </c>
      <c r="G955" s="6">
        <v>92.14</v>
      </c>
      <c r="H955" s="6">
        <v>67.14</v>
      </c>
      <c r="I955" s="6">
        <v>47.5</v>
      </c>
      <c r="J955" s="6">
        <v>38.673146012462588</v>
      </c>
      <c r="K955" s="6">
        <f t="shared" si="404"/>
        <v>36.64</v>
      </c>
      <c r="L955" s="7">
        <f t="shared" si="398"/>
        <v>8.8268539875374117</v>
      </c>
      <c r="M955" s="6">
        <f t="shared" si="399"/>
        <v>17</v>
      </c>
      <c r="N955" s="6">
        <f t="shared" si="400"/>
        <v>10</v>
      </c>
      <c r="O955" s="6">
        <f t="shared" si="401"/>
        <v>7</v>
      </c>
      <c r="P955" s="6">
        <f t="shared" si="420"/>
        <v>5.5</v>
      </c>
      <c r="Q955" s="6">
        <f t="shared" si="405"/>
        <v>-11.987826224881282</v>
      </c>
      <c r="R955" s="6">
        <f t="shared" si="406"/>
        <v>-12.4594243729764</v>
      </c>
      <c r="S955" s="6">
        <f t="shared" si="421"/>
        <v>25</v>
      </c>
      <c r="T955" s="6">
        <f t="shared" si="407"/>
        <v>8</v>
      </c>
      <c r="U955" s="4" t="str">
        <f t="shared" si="408"/>
        <v>HIGHER</v>
      </c>
      <c r="V955" s="8">
        <v>1205.5</v>
      </c>
      <c r="W955" s="9">
        <f t="shared" si="419"/>
        <v>17.9594243729764</v>
      </c>
      <c r="X955" s="6">
        <f t="shared" si="409"/>
        <v>55.202206999657989</v>
      </c>
      <c r="Y955" s="6">
        <f t="shared" si="410"/>
        <v>17.437793000342012</v>
      </c>
      <c r="Z955" s="6">
        <f t="shared" si="411"/>
        <v>0.52163137263438841</v>
      </c>
      <c r="AA955" s="5">
        <f t="shared" si="412"/>
        <v>9</v>
      </c>
      <c r="AB955" s="5">
        <f t="shared" si="413"/>
        <v>2022</v>
      </c>
      <c r="AC955" s="5">
        <f t="shared" si="424"/>
        <v>38</v>
      </c>
      <c r="AD955" s="6">
        <f t="shared" si="426"/>
        <v>40.876666666666665</v>
      </c>
      <c r="AF955" s="10">
        <v>142.87</v>
      </c>
      <c r="AG955" s="8">
        <f t="shared" si="414"/>
        <v>7812.2138398328616</v>
      </c>
      <c r="AH955" s="15"/>
      <c r="AI955" s="15"/>
      <c r="AJ955" s="15"/>
      <c r="AK955" s="15"/>
      <c r="AL955" s="11">
        <f t="shared" si="402"/>
        <v>44818</v>
      </c>
      <c r="AM955" s="10">
        <v>1217</v>
      </c>
      <c r="AN955" s="6">
        <v>5.1631</v>
      </c>
      <c r="AO955" s="8">
        <f t="shared" si="415"/>
        <v>285.01451495993416</v>
      </c>
      <c r="AS955" s="14">
        <f t="shared" si="425"/>
        <v>0.11450326409495538</v>
      </c>
      <c r="AT955" s="10">
        <v>430</v>
      </c>
      <c r="AU955" s="6">
        <v>16.850000000000001</v>
      </c>
      <c r="AV955" s="6">
        <f t="shared" si="422"/>
        <v>1.9293799999999983</v>
      </c>
      <c r="AW955" s="6">
        <f t="shared" si="416"/>
        <v>2.9024923999999999</v>
      </c>
      <c r="AX955" s="6">
        <f t="shared" si="423"/>
        <v>0.97311240000000154</v>
      </c>
      <c r="AY955" s="12">
        <f t="shared" si="417"/>
        <v>0.4934679674255541</v>
      </c>
      <c r="BB955" s="13">
        <f t="shared" si="418"/>
        <v>1634.5052679999999</v>
      </c>
    </row>
    <row r="956" spans="1:54" x14ac:dyDescent="0.25">
      <c r="A956" s="1">
        <v>44819</v>
      </c>
      <c r="B956" s="6">
        <v>83.79</v>
      </c>
      <c r="C956" s="6">
        <v>73.790000000000006</v>
      </c>
      <c r="D956" s="6">
        <v>71.790000000000006</v>
      </c>
      <c r="E956" s="6">
        <f t="shared" si="403"/>
        <v>55.152173775118719</v>
      </c>
      <c r="F956" s="6">
        <v>54.703255251920744</v>
      </c>
      <c r="G956" s="6">
        <v>91.79</v>
      </c>
      <c r="H956" s="6">
        <v>66.790000000000006</v>
      </c>
      <c r="I956" s="6">
        <v>46.5</v>
      </c>
      <c r="J956" s="6">
        <v>37.46415866530851</v>
      </c>
      <c r="K956" s="6">
        <f t="shared" si="404"/>
        <v>37.290000000000006</v>
      </c>
      <c r="L956" s="7">
        <f t="shared" si="398"/>
        <v>9.0358413346914901</v>
      </c>
      <c r="M956" s="6">
        <f t="shared" si="399"/>
        <v>17</v>
      </c>
      <c r="N956" s="6">
        <f t="shared" si="400"/>
        <v>10</v>
      </c>
      <c r="O956" s="6">
        <f t="shared" si="401"/>
        <v>7</v>
      </c>
      <c r="P956" s="6">
        <f t="shared" si="420"/>
        <v>5</v>
      </c>
      <c r="Q956" s="6">
        <f t="shared" si="405"/>
        <v>-11.637826224881287</v>
      </c>
      <c r="R956" s="6">
        <f t="shared" si="406"/>
        <v>-12.086744748079262</v>
      </c>
      <c r="S956" s="6">
        <f t="shared" si="421"/>
        <v>25</v>
      </c>
      <c r="T956" s="6">
        <f t="shared" si="407"/>
        <v>8</v>
      </c>
      <c r="U956" s="4" t="str">
        <f t="shared" si="408"/>
        <v>HIGHER</v>
      </c>
      <c r="V956" s="8">
        <v>1206</v>
      </c>
      <c r="W956" s="9">
        <f t="shared" si="419"/>
        <v>17.086744748079262</v>
      </c>
      <c r="X956" s="6">
        <f t="shared" si="409"/>
        <v>55.202206999657989</v>
      </c>
      <c r="Y956" s="6">
        <f t="shared" si="410"/>
        <v>16.587793000342018</v>
      </c>
      <c r="Z956" s="6">
        <f t="shared" si="411"/>
        <v>0.49895174773724449</v>
      </c>
      <c r="AA956" s="5">
        <f t="shared" si="412"/>
        <v>9</v>
      </c>
      <c r="AB956" s="5">
        <f t="shared" si="413"/>
        <v>2022</v>
      </c>
      <c r="AC956" s="5">
        <f t="shared" si="424"/>
        <v>38</v>
      </c>
      <c r="AD956" s="6">
        <f t="shared" si="426"/>
        <v>40.43</v>
      </c>
      <c r="AF956" s="10">
        <v>143.18</v>
      </c>
      <c r="AG956" s="8">
        <f t="shared" si="414"/>
        <v>7832.4120869700128</v>
      </c>
      <c r="AH956" s="15"/>
      <c r="AI956" s="15"/>
      <c r="AJ956" s="15"/>
      <c r="AK956" s="15"/>
      <c r="AL956" s="11">
        <f t="shared" si="402"/>
        <v>44819</v>
      </c>
      <c r="AM956" s="10">
        <v>1217</v>
      </c>
      <c r="AN956" s="6">
        <v>5.2469999999999999</v>
      </c>
      <c r="AO956" s="8">
        <f t="shared" si="415"/>
        <v>289.64598012720552</v>
      </c>
      <c r="AS956" s="14">
        <f t="shared" si="425"/>
        <v>0.12104221165279432</v>
      </c>
      <c r="AT956" s="10">
        <v>435</v>
      </c>
      <c r="AU956" s="6">
        <v>16.82</v>
      </c>
      <c r="AV956" s="6">
        <f t="shared" si="422"/>
        <v>2.0359300000000005</v>
      </c>
      <c r="AW956" s="6">
        <f t="shared" si="416"/>
        <v>3.0098613999999984</v>
      </c>
      <c r="AX956" s="6">
        <f t="shared" si="423"/>
        <v>0.97393139999999789</v>
      </c>
      <c r="AY956" s="12">
        <f t="shared" si="417"/>
        <v>0.48953681551868</v>
      </c>
      <c r="BB956" s="13">
        <f t="shared" si="418"/>
        <v>1626.789098</v>
      </c>
    </row>
    <row r="957" spans="1:54" x14ac:dyDescent="0.25">
      <c r="A957" s="1">
        <v>44820</v>
      </c>
      <c r="B957" s="6">
        <v>85.66</v>
      </c>
      <c r="C957" s="6">
        <v>75.66</v>
      </c>
      <c r="D957" s="6">
        <v>73.66</v>
      </c>
      <c r="E957" s="6">
        <f t="shared" si="403"/>
        <v>56.455070238581875</v>
      </c>
      <c r="F957" s="6">
        <v>54.669235814575025</v>
      </c>
      <c r="G957" s="6">
        <v>93.66</v>
      </c>
      <c r="H957" s="6">
        <v>68.66</v>
      </c>
      <c r="I957" s="6">
        <v>47.25</v>
      </c>
      <c r="J957" s="6"/>
      <c r="K957" s="6">
        <f t="shared" si="404"/>
        <v>38.409999999999997</v>
      </c>
      <c r="L957" s="7" t="str">
        <f t="shared" si="398"/>
        <v/>
      </c>
      <c r="M957" s="6">
        <f t="shared" si="399"/>
        <v>17</v>
      </c>
      <c r="N957" s="6">
        <f t="shared" si="400"/>
        <v>10</v>
      </c>
      <c r="O957" s="6">
        <f t="shared" si="401"/>
        <v>7</v>
      </c>
      <c r="P957" s="6">
        <f t="shared" si="420"/>
        <v>5</v>
      </c>
      <c r="Q957" s="6">
        <f t="shared" si="405"/>
        <v>-12.204929761418121</v>
      </c>
      <c r="R957" s="6">
        <f t="shared" si="406"/>
        <v>-13.990764185424972</v>
      </c>
      <c r="S957" s="6">
        <f t="shared" si="421"/>
        <v>25</v>
      </c>
      <c r="T957" s="6">
        <f t="shared" si="407"/>
        <v>8</v>
      </c>
      <c r="U957" s="4" t="str">
        <f t="shared" si="408"/>
        <v>HIGHER</v>
      </c>
      <c r="V957" s="8">
        <v>1205.25</v>
      </c>
      <c r="W957" s="9">
        <f t="shared" si="419"/>
        <v>18.990764185424972</v>
      </c>
      <c r="X957" s="6">
        <f t="shared" si="409"/>
        <v>56.506285431243988</v>
      </c>
      <c r="Y957" s="6">
        <f t="shared" si="410"/>
        <v>17.153714568756008</v>
      </c>
      <c r="Z957" s="6">
        <f t="shared" si="411"/>
        <v>1.8370496166689634</v>
      </c>
      <c r="AA957" s="5">
        <f t="shared" si="412"/>
        <v>9</v>
      </c>
      <c r="AB957" s="5">
        <f t="shared" si="413"/>
        <v>2022</v>
      </c>
      <c r="AC957" s="5">
        <f t="shared" si="424"/>
        <v>38</v>
      </c>
      <c r="AD957" s="6">
        <f t="shared" si="426"/>
        <v>39.93</v>
      </c>
      <c r="AF957" s="10">
        <v>143.51</v>
      </c>
      <c r="AG957" s="8">
        <f t="shared" si="414"/>
        <v>7845.58203174966</v>
      </c>
      <c r="AH957" s="15"/>
      <c r="AI957" s="15"/>
      <c r="AJ957" s="15"/>
      <c r="AK957" s="15"/>
      <c r="AL957" s="11">
        <f t="shared" si="402"/>
        <v>44820</v>
      </c>
      <c r="AM957" s="10">
        <v>1245.75</v>
      </c>
      <c r="AN957" s="6">
        <v>5.2530999999999999</v>
      </c>
      <c r="AO957" s="8">
        <f t="shared" si="415"/>
        <v>296.83316799886785</v>
      </c>
      <c r="AS957" s="14">
        <f t="shared" si="425"/>
        <v>0.12907802263251938</v>
      </c>
      <c r="AT957" s="10">
        <v>430</v>
      </c>
      <c r="AU957" s="6">
        <v>16.79</v>
      </c>
      <c r="AV957" s="6">
        <f t="shared" si="422"/>
        <v>2.1672200000000004</v>
      </c>
      <c r="AW957" s="6">
        <f t="shared" si="416"/>
        <v>3.1367756</v>
      </c>
      <c r="AX957" s="6">
        <f t="shared" si="423"/>
        <v>0.96955559999999963</v>
      </c>
      <c r="AY957" s="12">
        <f t="shared" si="417"/>
        <v>0.49794358088200946</v>
      </c>
      <c r="BB957" s="13">
        <f t="shared" si="418"/>
        <v>1668.0154919999998</v>
      </c>
    </row>
    <row r="958" spans="1:54" x14ac:dyDescent="0.25">
      <c r="A958" s="1">
        <v>44823</v>
      </c>
      <c r="B958" s="6">
        <v>85</v>
      </c>
      <c r="C958" s="6">
        <v>75</v>
      </c>
      <c r="D958" s="6">
        <v>73</v>
      </c>
      <c r="E958" s="6">
        <f t="shared" si="403"/>
        <v>55.152173775118719</v>
      </c>
      <c r="F958" s="6">
        <v>53.444536070129033</v>
      </c>
      <c r="G958" s="6">
        <v>93</v>
      </c>
      <c r="H958" s="6">
        <v>68</v>
      </c>
      <c r="I958" s="6">
        <v>46.5</v>
      </c>
      <c r="J958" s="6">
        <v>36.911737794346699</v>
      </c>
      <c r="K958" s="6">
        <f t="shared" si="404"/>
        <v>38.5</v>
      </c>
      <c r="L958" s="7">
        <f t="shared" si="398"/>
        <v>9.5882622056533009</v>
      </c>
      <c r="M958" s="6">
        <f t="shared" si="399"/>
        <v>17</v>
      </c>
      <c r="N958" s="6">
        <f t="shared" si="400"/>
        <v>10</v>
      </c>
      <c r="O958" s="6">
        <f t="shared" si="401"/>
        <v>7</v>
      </c>
      <c r="P958" s="6">
        <f t="shared" si="420"/>
        <v>5</v>
      </c>
      <c r="Q958" s="6">
        <f t="shared" si="405"/>
        <v>-12.847826224881281</v>
      </c>
      <c r="R958" s="6">
        <f t="shared" si="406"/>
        <v>-14.555463929870967</v>
      </c>
      <c r="S958" s="6">
        <f t="shared" si="421"/>
        <v>25</v>
      </c>
      <c r="T958" s="6">
        <f t="shared" si="407"/>
        <v>8</v>
      </c>
      <c r="U958" s="4" t="str">
        <f t="shared" si="408"/>
        <v>HIGHER</v>
      </c>
      <c r="V958" s="8">
        <v>1178.25</v>
      </c>
      <c r="W958" s="9">
        <f t="shared" si="419"/>
        <v>19.555463929870967</v>
      </c>
      <c r="X958" s="6">
        <f t="shared" si="409"/>
        <v>55.202206999657989</v>
      </c>
      <c r="Y958" s="6">
        <f t="shared" si="410"/>
        <v>17.797793000342011</v>
      </c>
      <c r="Z958" s="6">
        <f t="shared" si="411"/>
        <v>1.7576709295289561</v>
      </c>
      <c r="AA958" s="5">
        <f t="shared" si="412"/>
        <v>9</v>
      </c>
      <c r="AB958" s="5">
        <f t="shared" si="413"/>
        <v>2022</v>
      </c>
      <c r="AC958" s="5">
        <f t="shared" si="424"/>
        <v>39</v>
      </c>
      <c r="AD958" s="6">
        <f t="shared" si="426"/>
        <v>39.223333333333336</v>
      </c>
      <c r="AF958" s="10">
        <v>144.35</v>
      </c>
      <c r="AG958" s="8">
        <f t="shared" si="414"/>
        <v>7714.7187817231252</v>
      </c>
      <c r="AH958" s="15"/>
      <c r="AI958" s="15"/>
      <c r="AJ958" s="15"/>
      <c r="AK958" s="15"/>
      <c r="AL958" s="11">
        <f t="shared" si="402"/>
        <v>44823</v>
      </c>
      <c r="AM958" s="10">
        <v>1217</v>
      </c>
      <c r="AN958" s="6">
        <v>5.1669999999999998</v>
      </c>
      <c r="AO958" s="8">
        <f t="shared" si="415"/>
        <v>285.22980356723286</v>
      </c>
      <c r="AS958" s="14">
        <f t="shared" si="425"/>
        <v>0.15844471445929506</v>
      </c>
      <c r="AT958" s="10">
        <v>438</v>
      </c>
      <c r="AU958" s="6">
        <v>16.46</v>
      </c>
      <c r="AV958" s="6">
        <f t="shared" si="422"/>
        <v>2.607999999999997</v>
      </c>
      <c r="AW958" s="6">
        <f t="shared" si="416"/>
        <v>3.5790999999999968</v>
      </c>
      <c r="AX958" s="6">
        <f t="shared" si="423"/>
        <v>0.97109999999999985</v>
      </c>
      <c r="AY958" s="12">
        <f t="shared" si="417"/>
        <v>0.49140231248147043</v>
      </c>
      <c r="BB958" s="13">
        <f t="shared" si="418"/>
        <v>1653.4649999999999</v>
      </c>
    </row>
    <row r="959" spans="1:54" x14ac:dyDescent="0.25">
      <c r="A959" s="1">
        <v>44824</v>
      </c>
      <c r="B959" s="6">
        <v>85.59</v>
      </c>
      <c r="C959" s="6">
        <v>75.59</v>
      </c>
      <c r="D959" s="6">
        <v>73.59</v>
      </c>
      <c r="E959" s="6">
        <f t="shared" si="403"/>
        <v>56.273797687143521</v>
      </c>
      <c r="F959" s="6">
        <v>54.635216377229298</v>
      </c>
      <c r="G959" s="6">
        <v>93.59</v>
      </c>
      <c r="H959" s="6">
        <v>68.59</v>
      </c>
      <c r="I959" s="6">
        <v>46.5</v>
      </c>
      <c r="J959" s="6">
        <v>37.225249117838459</v>
      </c>
      <c r="K959" s="6">
        <f t="shared" si="404"/>
        <v>39.090000000000003</v>
      </c>
      <c r="L959" s="7">
        <f t="shared" si="398"/>
        <v>9.2747508821615412</v>
      </c>
      <c r="M959" s="6">
        <f t="shared" si="399"/>
        <v>17</v>
      </c>
      <c r="N959" s="6">
        <f t="shared" si="400"/>
        <v>10</v>
      </c>
      <c r="O959" s="6">
        <f t="shared" si="401"/>
        <v>7</v>
      </c>
      <c r="P959" s="6">
        <f t="shared" si="420"/>
        <v>5</v>
      </c>
      <c r="Q959" s="6">
        <f t="shared" si="405"/>
        <v>-12.316202312856483</v>
      </c>
      <c r="R959" s="6">
        <f>IF(F959="","",F959-H959)</f>
        <v>-13.954783622770705</v>
      </c>
      <c r="S959" s="6">
        <f t="shared" si="421"/>
        <v>25</v>
      </c>
      <c r="T959" s="6">
        <f t="shared" si="407"/>
        <v>8</v>
      </c>
      <c r="U959" s="4" t="str">
        <f t="shared" si="408"/>
        <v>HIGHER</v>
      </c>
      <c r="V959" s="8">
        <v>1204.5</v>
      </c>
      <c r="W959" s="9">
        <f t="shared" si="419"/>
        <v>18.954783622770705</v>
      </c>
      <c r="X959" s="6">
        <f t="shared" si="409"/>
        <v>56.324848432066808</v>
      </c>
      <c r="Y959" s="6">
        <f t="shared" si="410"/>
        <v>17.265151567933195</v>
      </c>
      <c r="Z959" s="6">
        <f t="shared" si="411"/>
        <v>1.6896320548375101</v>
      </c>
      <c r="AA959" s="5">
        <f t="shared" si="412"/>
        <v>9</v>
      </c>
      <c r="AB959" s="5">
        <f t="shared" si="413"/>
        <v>2022</v>
      </c>
      <c r="AC959" s="5">
        <f t="shared" si="424"/>
        <v>39</v>
      </c>
      <c r="AD959" s="6">
        <f t="shared" si="426"/>
        <v>39.086666666666666</v>
      </c>
      <c r="AF959" s="10">
        <v>144.63</v>
      </c>
      <c r="AG959" s="8">
        <f t="shared" si="414"/>
        <v>7901.8913446386732</v>
      </c>
      <c r="AH959" s="15"/>
      <c r="AI959" s="15"/>
      <c r="AJ959" s="15"/>
      <c r="AK959" s="15"/>
      <c r="AL959" s="11">
        <f t="shared" si="402"/>
        <v>44824</v>
      </c>
      <c r="AM959" s="10">
        <v>1241.75</v>
      </c>
      <c r="AN959" s="6">
        <v>5.1417000000000002</v>
      </c>
      <c r="AO959" s="8">
        <f t="shared" si="415"/>
        <v>289.60547318315793</v>
      </c>
      <c r="AS959" s="14">
        <f t="shared" si="425"/>
        <v>0.20372776442307688</v>
      </c>
      <c r="AT959" s="10">
        <v>476</v>
      </c>
      <c r="AU959" s="6">
        <v>16.64</v>
      </c>
      <c r="AV959" s="6">
        <f t="shared" si="422"/>
        <v>3.3900299999999994</v>
      </c>
      <c r="AW959" s="6">
        <f t="shared" si="416"/>
        <v>4.3597493999999983</v>
      </c>
      <c r="AX959" s="6">
        <f t="shared" si="423"/>
        <v>0.9697193999999989</v>
      </c>
      <c r="AY959" s="12">
        <f t="shared" si="417"/>
        <v>0.47235923722749451</v>
      </c>
      <c r="BB959" s="13">
        <f t="shared" si="418"/>
        <v>1666.472258</v>
      </c>
    </row>
    <row r="960" spans="1:54" x14ac:dyDescent="0.25">
      <c r="A960" s="1">
        <v>44825</v>
      </c>
      <c r="B960" s="6">
        <v>84.83</v>
      </c>
      <c r="C960" s="6">
        <v>74.83</v>
      </c>
      <c r="D960" s="6">
        <v>72.83</v>
      </c>
      <c r="E960" s="6">
        <f t="shared" si="403"/>
        <v>55.560037015855016</v>
      </c>
      <c r="F960" s="6">
        <v>53.546594382166205</v>
      </c>
      <c r="G960" s="6">
        <v>92.83</v>
      </c>
      <c r="H960" s="6">
        <v>67.83</v>
      </c>
      <c r="I960" s="6">
        <v>47.25</v>
      </c>
      <c r="J960" s="6">
        <v>38.789635373539561</v>
      </c>
      <c r="K960" s="6">
        <f t="shared" si="404"/>
        <v>37.58</v>
      </c>
      <c r="L960" s="7">
        <f t="shared" si="398"/>
        <v>8.4603646264604393</v>
      </c>
      <c r="M960" s="6">
        <f t="shared" si="399"/>
        <v>17</v>
      </c>
      <c r="N960" s="6">
        <f t="shared" si="400"/>
        <v>10</v>
      </c>
      <c r="O960" s="6">
        <f t="shared" si="401"/>
        <v>7</v>
      </c>
      <c r="P960" s="6">
        <f t="shared" si="420"/>
        <v>5</v>
      </c>
      <c r="Q960" s="6">
        <f t="shared" si="405"/>
        <v>-12.269962984144982</v>
      </c>
      <c r="R960" s="6">
        <f>IF(F960="","",F960-H960)</f>
        <v>-14.283405617833793</v>
      </c>
      <c r="S960" s="6">
        <f t="shared" si="421"/>
        <v>25</v>
      </c>
      <c r="T960" s="6">
        <f t="shared" si="407"/>
        <v>8</v>
      </c>
      <c r="U960" s="4" t="str">
        <f t="shared" si="408"/>
        <v>HIGHER</v>
      </c>
      <c r="V960" s="8">
        <v>1180.5</v>
      </c>
      <c r="W960" s="9">
        <f t="shared" si="419"/>
        <v>19.283405617833793</v>
      </c>
      <c r="X960" s="6">
        <f t="shared" si="409"/>
        <v>55.61044024780665</v>
      </c>
      <c r="Y960" s="6">
        <f t="shared" si="410"/>
        <v>17.219559752193348</v>
      </c>
      <c r="Z960" s="6">
        <f t="shared" si="411"/>
        <v>2.0638458656404453</v>
      </c>
      <c r="AA960" s="5">
        <f t="shared" si="412"/>
        <v>9</v>
      </c>
      <c r="AB960" s="5">
        <f t="shared" si="413"/>
        <v>2022</v>
      </c>
      <c r="AC960" s="5">
        <f t="shared" si="424"/>
        <v>39</v>
      </c>
      <c r="AD960" s="6">
        <f t="shared" si="426"/>
        <v>39.199999999999996</v>
      </c>
      <c r="AF960" s="10">
        <v>144.88999999999999</v>
      </c>
      <c r="AG960" s="8">
        <f t="shared" si="414"/>
        <v>7758.36606003206</v>
      </c>
      <c r="AH960" s="15"/>
      <c r="AI960" s="15"/>
      <c r="AJ960" s="15"/>
      <c r="AK960" s="15"/>
      <c r="AL960" s="11">
        <f t="shared" si="402"/>
        <v>44825</v>
      </c>
      <c r="AM960" s="10">
        <v>1226</v>
      </c>
      <c r="AN960" s="6">
        <v>5.1715999999999998</v>
      </c>
      <c r="AO960" s="8">
        <f t="shared" si="415"/>
        <v>287.59495278555687</v>
      </c>
      <c r="AS960" s="14">
        <f t="shared" si="425"/>
        <v>0.21719987849331682</v>
      </c>
      <c r="AT960" s="10">
        <v>480</v>
      </c>
      <c r="AU960" s="6">
        <v>16.46</v>
      </c>
      <c r="AV960" s="6">
        <f t="shared" si="422"/>
        <v>3.5751099999999951</v>
      </c>
      <c r="AW960" s="6">
        <f t="shared" si="416"/>
        <v>4.5466077999999968</v>
      </c>
      <c r="AX960" s="6">
        <f t="shared" si="423"/>
        <v>0.97149780000000163</v>
      </c>
      <c r="AY960" s="12">
        <f t="shared" si="417"/>
        <v>0.46805274766318122</v>
      </c>
      <c r="BB960" s="13">
        <f t="shared" si="418"/>
        <v>1649.717146</v>
      </c>
    </row>
    <row r="961" spans="1:54" x14ac:dyDescent="0.25">
      <c r="A961" s="1">
        <v>44826</v>
      </c>
      <c r="B961" s="6">
        <v>86.43</v>
      </c>
      <c r="C961" s="6">
        <v>76.430000000000007</v>
      </c>
      <c r="D961" s="6">
        <v>74.430000000000007</v>
      </c>
      <c r="E961" s="6">
        <f t="shared" si="403"/>
        <v>53.928584052909834</v>
      </c>
      <c r="F961" s="6">
        <v>52.594050136485983</v>
      </c>
      <c r="G961" s="6">
        <v>91.43</v>
      </c>
      <c r="H961" s="6">
        <v>69.430000000000007</v>
      </c>
      <c r="I961" s="6">
        <v>46.75</v>
      </c>
      <c r="J961" s="6">
        <v>38.046126497778452</v>
      </c>
      <c r="K961" s="6">
        <f t="shared" si="404"/>
        <v>39.680000000000007</v>
      </c>
      <c r="L961" s="7">
        <f t="shared" si="398"/>
        <v>8.7038735022215477</v>
      </c>
      <c r="M961" s="6">
        <f t="shared" si="399"/>
        <v>17</v>
      </c>
      <c r="N961" s="6">
        <f t="shared" si="400"/>
        <v>10</v>
      </c>
      <c r="O961" s="6">
        <f t="shared" si="401"/>
        <v>7</v>
      </c>
      <c r="P961" s="6">
        <f t="shared" si="420"/>
        <v>5</v>
      </c>
      <c r="Q961" s="6">
        <f t="shared" si="405"/>
        <v>-15.501415947090173</v>
      </c>
      <c r="R961" s="6">
        <f>IF(F961="","",F961-H961)</f>
        <v>-16.835949863514024</v>
      </c>
      <c r="S961" s="6">
        <f t="shared" si="421"/>
        <v>22</v>
      </c>
      <c r="T961" s="6">
        <f t="shared" si="407"/>
        <v>5</v>
      </c>
      <c r="U961" s="4" t="str">
        <f t="shared" si="408"/>
        <v>HIGHER</v>
      </c>
      <c r="V961" s="8">
        <v>1159.5</v>
      </c>
      <c r="W961" s="9">
        <f t="shared" si="419"/>
        <v>21.835949863514024</v>
      </c>
      <c r="X961" s="6">
        <f t="shared" si="409"/>
        <v>53.977507255212004</v>
      </c>
      <c r="Y961" s="6">
        <f t="shared" si="410"/>
        <v>20.452492744788003</v>
      </c>
      <c r="Z961" s="6">
        <f t="shared" si="411"/>
        <v>1.383457118726021</v>
      </c>
      <c r="AA961" s="5">
        <f t="shared" si="412"/>
        <v>9</v>
      </c>
      <c r="AB961" s="5">
        <f t="shared" si="413"/>
        <v>2022</v>
      </c>
      <c r="AC961" s="5">
        <f t="shared" si="424"/>
        <v>39</v>
      </c>
      <c r="AD961" s="6">
        <f t="shared" si="426"/>
        <v>39.64</v>
      </c>
      <c r="AF961" s="10">
        <v>145.16999999999999</v>
      </c>
      <c r="AG961" s="8">
        <f t="shared" si="414"/>
        <v>7635.0782583136706</v>
      </c>
      <c r="AH961" s="15"/>
      <c r="AI961" s="15"/>
      <c r="AJ961" s="15"/>
      <c r="AK961" s="15"/>
      <c r="AL961" s="11">
        <f t="shared" si="402"/>
        <v>44826</v>
      </c>
      <c r="AM961" s="10">
        <v>1190</v>
      </c>
      <c r="AN961" s="6">
        <v>5.1166</v>
      </c>
      <c r="AO961" s="8">
        <f t="shared" si="415"/>
        <v>276.18131362201774</v>
      </c>
      <c r="AS961" s="14">
        <f t="shared" si="425"/>
        <v>0.24522775357809576</v>
      </c>
      <c r="AT961" s="10">
        <v>471</v>
      </c>
      <c r="AU961" s="6">
        <v>16.07</v>
      </c>
      <c r="AV961" s="6">
        <f t="shared" si="422"/>
        <v>3.940809999999999</v>
      </c>
      <c r="AW961" s="6">
        <f t="shared" si="416"/>
        <v>4.9085638000000031</v>
      </c>
      <c r="AX961" s="6">
        <f t="shared" si="423"/>
        <v>0.96775380000000411</v>
      </c>
      <c r="AY961" s="12">
        <f t="shared" si="417"/>
        <v>0.47742791706266191</v>
      </c>
      <c r="BB961" s="13">
        <f t="shared" si="418"/>
        <v>1684.991066</v>
      </c>
    </row>
    <row r="962" spans="1:54" x14ac:dyDescent="0.25">
      <c r="A962" s="1">
        <v>44827</v>
      </c>
      <c r="B962" s="6">
        <v>84</v>
      </c>
      <c r="C962" s="6">
        <v>74</v>
      </c>
      <c r="D962" s="6">
        <v>72</v>
      </c>
      <c r="E962" s="6">
        <f t="shared" si="403"/>
        <v>50.257814886283199</v>
      </c>
      <c r="F962" s="6">
        <v>48.851912028456582</v>
      </c>
      <c r="G962" s="6">
        <v>89</v>
      </c>
      <c r="H962" s="6">
        <v>67</v>
      </c>
      <c r="I962" s="6">
        <v>46.25</v>
      </c>
      <c r="J962" s="6">
        <v>36.994992239918339</v>
      </c>
      <c r="K962" s="6">
        <f t="shared" si="404"/>
        <v>37.75</v>
      </c>
      <c r="L962" s="7">
        <f t="shared" si="398"/>
        <v>9.2550077600816607</v>
      </c>
      <c r="M962" s="6">
        <f t="shared" si="399"/>
        <v>17</v>
      </c>
      <c r="N962" s="6">
        <f t="shared" si="400"/>
        <v>10</v>
      </c>
      <c r="O962" s="6">
        <f t="shared" si="401"/>
        <v>7</v>
      </c>
      <c r="P962" s="6">
        <f t="shared" si="420"/>
        <v>5</v>
      </c>
      <c r="Q962" s="6">
        <f t="shared" si="405"/>
        <v>-16.742185113716801</v>
      </c>
      <c r="R962" s="6">
        <f>IF(F962="","",F962-H962)</f>
        <v>-18.148087971543418</v>
      </c>
      <c r="S962" s="6">
        <f t="shared" si="421"/>
        <v>22</v>
      </c>
      <c r="T962" s="6">
        <f t="shared" si="407"/>
        <v>5</v>
      </c>
      <c r="U962" s="4" t="str">
        <f t="shared" si="408"/>
        <v>HIGHER</v>
      </c>
      <c r="V962" s="8">
        <v>1077</v>
      </c>
      <c r="W962" s="9">
        <f t="shared" si="419"/>
        <v>23.148087971543418</v>
      </c>
      <c r="X962" s="6">
        <f t="shared" si="409"/>
        <v>50.303408021874041</v>
      </c>
      <c r="Y962" s="6">
        <f t="shared" si="410"/>
        <v>21.696591978125959</v>
      </c>
      <c r="Z962" s="6">
        <f t="shared" si="411"/>
        <v>1.4514959934174598</v>
      </c>
      <c r="AA962" s="5">
        <f t="shared" si="412"/>
        <v>9</v>
      </c>
      <c r="AB962" s="5">
        <f t="shared" si="413"/>
        <v>2022</v>
      </c>
      <c r="AC962" s="5">
        <f t="shared" si="424"/>
        <v>39</v>
      </c>
      <c r="AD962" s="6">
        <f t="shared" si="426"/>
        <v>39.953333333333326</v>
      </c>
      <c r="AF962" s="10">
        <v>145.44</v>
      </c>
      <c r="AG962" s="8">
        <f t="shared" si="414"/>
        <v>7105.0220854187255</v>
      </c>
      <c r="AH962" s="15"/>
      <c r="AI962" s="15"/>
      <c r="AJ962" s="15"/>
      <c r="AK962" s="15"/>
      <c r="AL962" s="11">
        <f t="shared" si="402"/>
        <v>44827</v>
      </c>
      <c r="AM962" s="10">
        <v>1109</v>
      </c>
      <c r="AN962" s="6">
        <v>5.2595000000000001</v>
      </c>
      <c r="AO962" s="8">
        <f t="shared" si="415"/>
        <v>264.57077449104656</v>
      </c>
      <c r="AS962" s="14">
        <f t="shared" si="425"/>
        <v>0.24273477157360407</v>
      </c>
      <c r="AT962" s="10">
        <v>465</v>
      </c>
      <c r="AU962" s="6">
        <v>15.76</v>
      </c>
      <c r="AV962" s="6">
        <f t="shared" si="422"/>
        <v>3.8254999999999999</v>
      </c>
      <c r="AW962" s="6">
        <f t="shared" si="416"/>
        <v>4.79894</v>
      </c>
      <c r="AX962" s="6">
        <f t="shared" si="423"/>
        <v>0.97344000000000008</v>
      </c>
      <c r="AY962" s="12">
        <f t="shared" si="417"/>
        <v>0.47351304473513045</v>
      </c>
      <c r="BB962" s="13">
        <f t="shared" si="418"/>
        <v>1631.4187999999999</v>
      </c>
    </row>
    <row r="963" spans="1:54" x14ac:dyDescent="0.25">
      <c r="A963" s="1">
        <v>44830</v>
      </c>
      <c r="B963" s="6">
        <v>82.11</v>
      </c>
      <c r="C963" s="6">
        <v>73.11</v>
      </c>
      <c r="D963" s="6">
        <v>71.11</v>
      </c>
      <c r="E963" s="6">
        <f t="shared" si="403"/>
        <v>48.524396113153955</v>
      </c>
      <c r="F963" s="6">
        <v>47.615872471562021</v>
      </c>
      <c r="G963" s="6">
        <v>87.11</v>
      </c>
      <c r="H963" s="6">
        <v>66.11</v>
      </c>
      <c r="I963" s="6">
        <v>44.25</v>
      </c>
      <c r="J963" s="6">
        <v>34.958465501102573</v>
      </c>
      <c r="K963" s="6">
        <f t="shared" si="404"/>
        <v>37.86</v>
      </c>
      <c r="L963" s="7">
        <f t="shared" ref="L963:L1026" si="427">IF(I963="","",IF(J963="","",I963-J963))</f>
        <v>9.2915344988974269</v>
      </c>
      <c r="M963" s="6">
        <f t="shared" ref="M963:M997" si="428">B963-H963</f>
        <v>16</v>
      </c>
      <c r="N963" s="6">
        <f t="shared" ref="N963:N997" si="429">B963-C963</f>
        <v>9</v>
      </c>
      <c r="O963" s="6">
        <f t="shared" ref="O963:O1026" si="430">C963-H963</f>
        <v>7</v>
      </c>
      <c r="P963" s="6">
        <f t="shared" si="420"/>
        <v>5</v>
      </c>
      <c r="Q963" s="6">
        <f t="shared" si="405"/>
        <v>-17.585603886846044</v>
      </c>
      <c r="R963" s="6">
        <f>IF(F963="","",F963-H963)</f>
        <v>-18.494127528437978</v>
      </c>
      <c r="S963" s="6">
        <f t="shared" si="421"/>
        <v>21</v>
      </c>
      <c r="T963" s="6">
        <f t="shared" si="407"/>
        <v>5</v>
      </c>
      <c r="U963" s="4" t="str">
        <f t="shared" si="408"/>
        <v>HIGHER</v>
      </c>
      <c r="V963" s="8">
        <v>1049.75</v>
      </c>
      <c r="W963" s="9">
        <f t="shared" si="419"/>
        <v>23.494127528437978</v>
      </c>
      <c r="X963" s="6">
        <f t="shared" si="409"/>
        <v>48.568416717242229</v>
      </c>
      <c r="Y963" s="6">
        <f t="shared" si="410"/>
        <v>22.54158328275777</v>
      </c>
      <c r="Z963" s="6">
        <f t="shared" si="411"/>
        <v>0.95254424568020823</v>
      </c>
      <c r="AA963" s="5">
        <f t="shared" si="412"/>
        <v>9</v>
      </c>
      <c r="AB963" s="5">
        <f t="shared" si="413"/>
        <v>2022</v>
      </c>
      <c r="AC963" s="5">
        <f t="shared" si="424"/>
        <v>40</v>
      </c>
      <c r="AD963" s="6">
        <f t="shared" si="426"/>
        <v>40.00333333333333</v>
      </c>
      <c r="AF963" s="10">
        <v>146.26</v>
      </c>
      <c r="AG963" s="8">
        <f t="shared" si="414"/>
        <v>6964.2975076906605</v>
      </c>
      <c r="AH963" s="15"/>
      <c r="AI963" s="15"/>
      <c r="AJ963" s="15"/>
      <c r="AK963" s="15"/>
      <c r="AL963" s="11">
        <f t="shared" ref="AL963:AL1026" si="431">A963</f>
        <v>44830</v>
      </c>
      <c r="AM963" s="10">
        <v>1070.75</v>
      </c>
      <c r="AN963" s="6">
        <v>5.3898000000000001</v>
      </c>
      <c r="AO963" s="8">
        <f t="shared" si="415"/>
        <v>261.77405242259215</v>
      </c>
      <c r="AS963" s="14">
        <f t="shared" si="425"/>
        <v>0.338139551192146</v>
      </c>
      <c r="AT963" s="10">
        <v>448</v>
      </c>
      <c r="AU963" s="6">
        <v>14.26</v>
      </c>
      <c r="AV963" s="6">
        <f t="shared" si="422"/>
        <v>4.8218700000000023</v>
      </c>
      <c r="AW963" s="6">
        <f t="shared" si="416"/>
        <v>5.6827325999999996</v>
      </c>
      <c r="AX963" s="6">
        <f t="shared" si="423"/>
        <v>0.86086259999999726</v>
      </c>
      <c r="AY963" s="12">
        <f t="shared" si="417"/>
        <v>0.47712600081351403</v>
      </c>
      <c r="BB963" s="13">
        <f t="shared" si="418"/>
        <v>1611.7976819999999</v>
      </c>
    </row>
    <row r="964" spans="1:54" x14ac:dyDescent="0.25">
      <c r="A964" s="1">
        <v>44831</v>
      </c>
      <c r="B964" s="6">
        <v>81.66</v>
      </c>
      <c r="C964" s="6">
        <v>73.16</v>
      </c>
      <c r="D964" s="6">
        <v>70.66</v>
      </c>
      <c r="E964" s="6">
        <f t="shared" ref="E964:E1032" si="432">IF(AM964="","",AM964/2206.622)*100</f>
        <v>48.852952612635967</v>
      </c>
      <c r="F964" s="6">
        <v>47.956066845019244</v>
      </c>
      <c r="G964" s="6">
        <v>86.66</v>
      </c>
      <c r="H964" s="6">
        <v>65.66</v>
      </c>
      <c r="I964" s="6">
        <v>43.75</v>
      </c>
      <c r="J964" s="6">
        <v>34.740323665407722</v>
      </c>
      <c r="K964" s="6">
        <f t="shared" ref="K964:K1027" si="433">B964-I964</f>
        <v>37.909999999999997</v>
      </c>
      <c r="L964" s="7">
        <f t="shared" si="427"/>
        <v>9.0096763345922781</v>
      </c>
      <c r="M964" s="6">
        <f t="shared" si="428"/>
        <v>16</v>
      </c>
      <c r="N964" s="6">
        <f t="shared" si="429"/>
        <v>8.5</v>
      </c>
      <c r="O964" s="6">
        <f t="shared" si="430"/>
        <v>7.5</v>
      </c>
      <c r="P964" s="6">
        <f t="shared" si="420"/>
        <v>5</v>
      </c>
      <c r="Q964" s="6">
        <f t="shared" ref="Q964:Q1027" si="434">IF(E964="","",E964-H964)</f>
        <v>-16.80704738736403</v>
      </c>
      <c r="R964" s="6">
        <f t="shared" ref="R964:R997" si="435">IF(F964="","",F964-H964)</f>
        <v>-17.703933154980753</v>
      </c>
      <c r="S964" s="6">
        <f t="shared" si="421"/>
        <v>21</v>
      </c>
      <c r="T964" s="6">
        <f t="shared" ref="T964:T997" si="436">G964-B964</f>
        <v>5</v>
      </c>
      <c r="U964" s="4" t="str">
        <f t="shared" ref="U964:U983" si="437">IF(P964=N964,"EQUAL",IF(N964&lt;P964,"LOWER","HIGHER"))</f>
        <v>HIGHER</v>
      </c>
      <c r="V964" s="8">
        <v>1057.25</v>
      </c>
      <c r="W964" s="9">
        <f t="shared" si="419"/>
        <v>22.703933154980753</v>
      </c>
      <c r="X964" s="6">
        <f t="shared" ref="X964:X1027" si="438">IF(AM964="","",AM964/22.04622)</f>
        <v>48.897271278250869</v>
      </c>
      <c r="Y964" s="6">
        <f t="shared" ref="Y964:Y1027" si="439">IF(X964="","",IF(D964="","",D964-X964))</f>
        <v>21.762728721749127</v>
      </c>
      <c r="Z964" s="6">
        <f t="shared" ref="Z964:Z1027" si="440">IF(X964="","",IF(F964="","",X964-F964))</f>
        <v>0.94120443323162561</v>
      </c>
      <c r="AA964" s="5">
        <f t="shared" ref="AA964:AA984" si="441">MONTH(A964)</f>
        <v>9</v>
      </c>
      <c r="AB964" s="5">
        <f t="shared" ref="AB964:AB984" si="442">YEAR(A964)</f>
        <v>2022</v>
      </c>
      <c r="AC964" s="5">
        <f t="shared" si="424"/>
        <v>40</v>
      </c>
      <c r="AD964" s="6">
        <f t="shared" si="426"/>
        <v>40.160000000000004</v>
      </c>
      <c r="AF964" s="10">
        <v>146.56</v>
      </c>
      <c r="AG964" s="8">
        <f t="shared" ref="AG964:AG1027" si="443">IF(V964="","",V964*AF964/2204.622*100)</f>
        <v>7028.4411568060195</v>
      </c>
      <c r="AH964" s="15"/>
      <c r="AI964" s="15"/>
      <c r="AJ964" s="15"/>
      <c r="AK964" s="15"/>
      <c r="AL964" s="11">
        <f t="shared" si="431"/>
        <v>44831</v>
      </c>
      <c r="AM964" s="10">
        <v>1078</v>
      </c>
      <c r="AN964" s="6">
        <v>5.3823999999999996</v>
      </c>
      <c r="AO964" s="8">
        <f t="shared" ref="AO964:AO1027" si="444">IF(AM964="","",AM964*AN964/2204.622*100)</f>
        <v>263.18467292805747</v>
      </c>
      <c r="AS964" s="14">
        <f t="shared" si="425"/>
        <v>0.31138045738045744</v>
      </c>
      <c r="AT964" s="10">
        <v>441</v>
      </c>
      <c r="AU964" s="6">
        <v>14.43</v>
      </c>
      <c r="AV964" s="6">
        <f t="shared" si="422"/>
        <v>4.4932200000000009</v>
      </c>
      <c r="AW964" s="6">
        <f t="shared" ref="AW964:AW1027" si="445">(((B964/100*11.7*0.98)+(AT964/2000*47))-(AU964))</f>
        <v>5.2966356000000019</v>
      </c>
      <c r="AX964" s="6">
        <f t="shared" si="423"/>
        <v>0.80341560000000101</v>
      </c>
      <c r="AY964" s="12">
        <f t="shared" ref="AY964:AY1027" si="446">(B964*11.7/100)/((AT964/2000*47)+(B964*11.7/100))</f>
        <v>0.47968442171091868</v>
      </c>
      <c r="BB964" s="13">
        <f t="shared" ref="BB964:BB1027" si="447">C964*22.0462</f>
        <v>1612.8999919999999</v>
      </c>
    </row>
    <row r="965" spans="1:54" x14ac:dyDescent="0.25">
      <c r="A965" s="1">
        <v>44832</v>
      </c>
      <c r="B965" s="6">
        <v>81.52</v>
      </c>
      <c r="C965" s="6">
        <v>73.02</v>
      </c>
      <c r="D965" s="6">
        <v>70.52</v>
      </c>
      <c r="E965" s="6">
        <f t="shared" si="432"/>
        <v>48.161851010277253</v>
      </c>
      <c r="F965" s="6">
        <v>47.332377160347669</v>
      </c>
      <c r="G965" s="6">
        <v>86.52</v>
      </c>
      <c r="H965" s="6">
        <v>65.52</v>
      </c>
      <c r="I965" s="6">
        <v>41.5</v>
      </c>
      <c r="J965" s="6">
        <v>31.608379556310283</v>
      </c>
      <c r="K965" s="6">
        <f t="shared" si="433"/>
        <v>40.019999999999996</v>
      </c>
      <c r="L965" s="7">
        <f t="shared" si="427"/>
        <v>9.8916204436897175</v>
      </c>
      <c r="M965" s="6">
        <f t="shared" si="428"/>
        <v>16</v>
      </c>
      <c r="N965" s="6">
        <f t="shared" si="429"/>
        <v>8.5</v>
      </c>
      <c r="O965" s="6">
        <f t="shared" si="430"/>
        <v>7.5</v>
      </c>
      <c r="P965" s="6">
        <f t="shared" si="420"/>
        <v>5</v>
      </c>
      <c r="Q965" s="6">
        <f t="shared" si="434"/>
        <v>-17.358148989722743</v>
      </c>
      <c r="R965" s="6">
        <f t="shared" si="435"/>
        <v>-18.187622839652327</v>
      </c>
      <c r="S965" s="6">
        <f t="shared" si="421"/>
        <v>21</v>
      </c>
      <c r="T965" s="6">
        <f t="shared" si="436"/>
        <v>5</v>
      </c>
      <c r="U965" s="4" t="str">
        <f t="shared" si="437"/>
        <v>HIGHER</v>
      </c>
      <c r="V965" s="8">
        <v>1043.5</v>
      </c>
      <c r="W965" s="9">
        <f t="shared" ref="W965:W1027" si="448">IF(V965="","",IF(D965="","",D965-F965))</f>
        <v>23.187622839652327</v>
      </c>
      <c r="X965" s="6">
        <f t="shared" si="438"/>
        <v>48.205542718887862</v>
      </c>
      <c r="Y965" s="6">
        <f t="shared" si="439"/>
        <v>22.314457281112134</v>
      </c>
      <c r="Z965" s="6">
        <f t="shared" si="440"/>
        <v>0.87316555854019384</v>
      </c>
      <c r="AA965" s="5">
        <f t="shared" si="441"/>
        <v>9</v>
      </c>
      <c r="AB965" s="5">
        <f t="shared" si="442"/>
        <v>2022</v>
      </c>
      <c r="AC965" s="5">
        <f t="shared" si="424"/>
        <v>40</v>
      </c>
      <c r="AD965" s="6">
        <f t="shared" si="426"/>
        <v>40.036666666666669</v>
      </c>
      <c r="AF965" s="10">
        <v>146.86000000000001</v>
      </c>
      <c r="AG965" s="8">
        <f t="shared" si="443"/>
        <v>6951.2329097686588</v>
      </c>
      <c r="AH965" s="15"/>
      <c r="AI965" s="15"/>
      <c r="AJ965" s="15"/>
      <c r="AK965" s="15"/>
      <c r="AL965" s="11">
        <f t="shared" si="431"/>
        <v>44832</v>
      </c>
      <c r="AM965" s="10">
        <v>1062.75</v>
      </c>
      <c r="AN965" s="6">
        <v>5.3745000000000003</v>
      </c>
      <c r="AO965" s="8">
        <f t="shared" si="444"/>
        <v>259.08068934266282</v>
      </c>
      <c r="AS965" s="14">
        <f t="shared" si="425"/>
        <v>0.29469113573407191</v>
      </c>
      <c r="AT965" s="10">
        <v>432</v>
      </c>
      <c r="AU965" s="6">
        <v>14.44</v>
      </c>
      <c r="AV965" s="6">
        <f t="shared" si="422"/>
        <v>4.2553399999999986</v>
      </c>
      <c r="AW965" s="6">
        <f t="shared" si="445"/>
        <v>5.0590831999999981</v>
      </c>
      <c r="AX965" s="6">
        <f t="shared" si="423"/>
        <v>0.80374319999999955</v>
      </c>
      <c r="AY965" s="12">
        <f t="shared" si="446"/>
        <v>0.48440413939371779</v>
      </c>
      <c r="BB965" s="13">
        <f t="shared" si="447"/>
        <v>1609.8135239999999</v>
      </c>
    </row>
    <row r="966" spans="1:54" x14ac:dyDescent="0.25">
      <c r="A966" s="1">
        <v>44833</v>
      </c>
      <c r="B966" s="6">
        <v>82.98</v>
      </c>
      <c r="C966" s="6">
        <v>74.98</v>
      </c>
      <c r="D966" s="6">
        <v>72.48</v>
      </c>
      <c r="E966" s="6">
        <f t="shared" si="432"/>
        <v>49.770644904292624</v>
      </c>
      <c r="F966" s="6">
        <v>50.314747834322624</v>
      </c>
      <c r="G966" s="6">
        <v>88.48</v>
      </c>
      <c r="H966" s="6">
        <v>67.48</v>
      </c>
      <c r="I966" s="6">
        <v>42</v>
      </c>
      <c r="J966" s="6">
        <v>32.729542858262654</v>
      </c>
      <c r="K966" s="6">
        <f t="shared" si="433"/>
        <v>40.980000000000004</v>
      </c>
      <c r="L966" s="7">
        <f t="shared" si="427"/>
        <v>9.2704571417373458</v>
      </c>
      <c r="M966" s="6">
        <f t="shared" si="428"/>
        <v>15.5</v>
      </c>
      <c r="N966" s="6">
        <f t="shared" si="429"/>
        <v>8</v>
      </c>
      <c r="O966" s="6">
        <f t="shared" si="430"/>
        <v>7.5</v>
      </c>
      <c r="P966" s="6">
        <f t="shared" si="420"/>
        <v>5</v>
      </c>
      <c r="Q966" s="6">
        <f t="shared" si="434"/>
        <v>-17.70935509570738</v>
      </c>
      <c r="R966" s="6">
        <f t="shared" si="435"/>
        <v>-17.16525216567738</v>
      </c>
      <c r="S966" s="6">
        <f t="shared" si="421"/>
        <v>21</v>
      </c>
      <c r="T966" s="6">
        <f t="shared" si="436"/>
        <v>5.5</v>
      </c>
      <c r="U966" s="4" t="str">
        <f t="shared" si="437"/>
        <v>HIGHER</v>
      </c>
      <c r="V966" s="8">
        <v>1109.25</v>
      </c>
      <c r="W966" s="9">
        <f t="shared" si="448"/>
        <v>22.16525216567738</v>
      </c>
      <c r="X966" s="6">
        <f t="shared" si="438"/>
        <v>49.815796086585358</v>
      </c>
      <c r="Y966" s="6">
        <f t="shared" si="439"/>
        <v>22.664203913414646</v>
      </c>
      <c r="Z966" s="6">
        <f t="shared" si="440"/>
        <v>-0.4989517477372658</v>
      </c>
      <c r="AA966" s="5">
        <f t="shared" si="441"/>
        <v>9</v>
      </c>
      <c r="AB966" s="5">
        <f t="shared" si="442"/>
        <v>2022</v>
      </c>
      <c r="AC966" s="5">
        <f t="shared" si="424"/>
        <v>40</v>
      </c>
      <c r="AD966" s="6">
        <f t="shared" si="426"/>
        <v>40.136666666666663</v>
      </c>
      <c r="AF966" s="10">
        <v>147.06</v>
      </c>
      <c r="AG966" s="8">
        <f t="shared" si="443"/>
        <v>7399.286816515485</v>
      </c>
      <c r="AH966" s="15"/>
      <c r="AI966" s="15"/>
      <c r="AJ966" s="15"/>
      <c r="AK966" s="15"/>
      <c r="AL966" s="11">
        <f t="shared" si="431"/>
        <v>44833</v>
      </c>
      <c r="AM966" s="10">
        <v>1098.25</v>
      </c>
      <c r="AN966" s="6">
        <v>5.3963999999999999</v>
      </c>
      <c r="AO966" s="8">
        <f t="shared" si="444"/>
        <v>268.82596200164926</v>
      </c>
      <c r="AS966" s="14">
        <f t="shared" si="425"/>
        <v>0.27205153203342636</v>
      </c>
      <c r="AT966" s="10">
        <v>404</v>
      </c>
      <c r="AU966" s="6">
        <v>14.36</v>
      </c>
      <c r="AV966" s="6">
        <f t="shared" si="422"/>
        <v>3.9066600000000022</v>
      </c>
      <c r="AW966" s="6">
        <f t="shared" si="445"/>
        <v>4.6484868000000006</v>
      </c>
      <c r="AX966" s="6">
        <f t="shared" si="423"/>
        <v>0.74182679999999834</v>
      </c>
      <c r="AY966" s="12">
        <f t="shared" si="446"/>
        <v>0.50558932981159899</v>
      </c>
      <c r="BB966" s="13">
        <f t="shared" si="447"/>
        <v>1653.0240759999999</v>
      </c>
    </row>
    <row r="967" spans="1:54" x14ac:dyDescent="0.25">
      <c r="A967" s="1">
        <v>44834</v>
      </c>
      <c r="B967" s="6">
        <v>80.849999999999994</v>
      </c>
      <c r="C967" s="6">
        <v>72.849999999999994</v>
      </c>
      <c r="D967" s="6">
        <v>70.349999999999994</v>
      </c>
      <c r="E967" s="6">
        <f t="shared" si="432"/>
        <v>49.691338163038353</v>
      </c>
      <c r="F967" s="6">
        <v>49.305504526399538</v>
      </c>
      <c r="G967" s="6">
        <v>85.35</v>
      </c>
      <c r="H967" s="6">
        <v>65.349999999999994</v>
      </c>
      <c r="I967" s="6">
        <v>42.125</v>
      </c>
      <c r="J967" s="6">
        <v>33.449388521446188</v>
      </c>
      <c r="K967" s="6">
        <f t="shared" si="433"/>
        <v>38.724999999999994</v>
      </c>
      <c r="L967" s="7">
        <f t="shared" si="427"/>
        <v>8.6756114785538117</v>
      </c>
      <c r="M967" s="6">
        <f t="shared" si="428"/>
        <v>15.5</v>
      </c>
      <c r="N967" s="6">
        <f t="shared" si="429"/>
        <v>8</v>
      </c>
      <c r="O967" s="6">
        <f t="shared" si="430"/>
        <v>7.5</v>
      </c>
      <c r="P967" s="6">
        <f t="shared" si="420"/>
        <v>5</v>
      </c>
      <c r="Q967" s="6">
        <f t="shared" si="434"/>
        <v>-15.658661836961642</v>
      </c>
      <c r="R967" s="6">
        <f t="shared" si="435"/>
        <v>-16.044495473600456</v>
      </c>
      <c r="S967" s="6">
        <f t="shared" si="421"/>
        <v>20</v>
      </c>
      <c r="T967" s="6">
        <f t="shared" si="436"/>
        <v>4.5</v>
      </c>
      <c r="U967" s="4" t="str">
        <f t="shared" si="437"/>
        <v>HIGHER</v>
      </c>
      <c r="V967" s="8">
        <v>1087</v>
      </c>
      <c r="W967" s="9">
        <f t="shared" si="448"/>
        <v>21.044495473600456</v>
      </c>
      <c r="X967" s="6">
        <f t="shared" si="438"/>
        <v>49.736417399445344</v>
      </c>
      <c r="Y967" s="6">
        <f t="shared" si="439"/>
        <v>20.613582600554651</v>
      </c>
      <c r="Z967" s="6">
        <f t="shared" si="440"/>
        <v>0.43091287304580561</v>
      </c>
      <c r="AA967" s="5">
        <f t="shared" si="441"/>
        <v>9</v>
      </c>
      <c r="AB967" s="5">
        <f t="shared" si="442"/>
        <v>2022</v>
      </c>
      <c r="AC967" s="5">
        <f t="shared" si="424"/>
        <v>40</v>
      </c>
      <c r="AD967" s="6">
        <f t="shared" si="426"/>
        <v>40.4</v>
      </c>
      <c r="AF967" s="10">
        <v>147.31</v>
      </c>
      <c r="AG967" s="8">
        <f t="shared" si="443"/>
        <v>7263.1938717839166</v>
      </c>
      <c r="AH967" s="15"/>
      <c r="AI967" s="15"/>
      <c r="AJ967" s="15"/>
      <c r="AK967" s="15"/>
      <c r="AL967" s="11">
        <f t="shared" si="431"/>
        <v>44834</v>
      </c>
      <c r="AM967" s="10">
        <v>1096.5</v>
      </c>
      <c r="AN967" s="6">
        <v>5.4154</v>
      </c>
      <c r="AO967" s="8">
        <f t="shared" si="444"/>
        <v>269.34259478495636</v>
      </c>
      <c r="AS967" s="14">
        <f t="shared" si="425"/>
        <v>0.29627372262773721</v>
      </c>
      <c r="AT967" s="10">
        <v>393</v>
      </c>
      <c r="AU967" s="6">
        <v>13.7</v>
      </c>
      <c r="AV967" s="6">
        <f t="shared" si="422"/>
        <v>4.0589499999999994</v>
      </c>
      <c r="AW967" s="6">
        <f t="shared" si="445"/>
        <v>4.8057610000000004</v>
      </c>
      <c r="AX967" s="6">
        <f t="shared" si="423"/>
        <v>0.746811000000001</v>
      </c>
      <c r="AY967" s="12">
        <f t="shared" si="446"/>
        <v>0.50598958542280126</v>
      </c>
      <c r="BB967" s="13">
        <f t="shared" si="447"/>
        <v>1606.0656699999997</v>
      </c>
    </row>
    <row r="968" spans="1:54" x14ac:dyDescent="0.25">
      <c r="A968" s="1">
        <v>44837</v>
      </c>
      <c r="B968" s="6">
        <v>78.84</v>
      </c>
      <c r="C968" s="6">
        <v>70.84</v>
      </c>
      <c r="D968" s="6">
        <v>68.34</v>
      </c>
      <c r="E968" s="6">
        <f t="shared" si="432"/>
        <v>52.467074106938114</v>
      </c>
      <c r="F968" s="6">
        <v>51.641505890805774</v>
      </c>
      <c r="G968" s="6">
        <v>83.34</v>
      </c>
      <c r="H968" s="6">
        <v>63.34</v>
      </c>
      <c r="I968" s="6">
        <v>42</v>
      </c>
      <c r="J968" s="6">
        <v>33.467823567551882</v>
      </c>
      <c r="K968" s="6">
        <f t="shared" si="433"/>
        <v>36.840000000000003</v>
      </c>
      <c r="L968" s="7">
        <f t="shared" si="427"/>
        <v>8.532176432448118</v>
      </c>
      <c r="M968" s="6">
        <f t="shared" si="428"/>
        <v>15.5</v>
      </c>
      <c r="N968" s="6">
        <f t="shared" si="429"/>
        <v>8</v>
      </c>
      <c r="O968" s="6">
        <f t="shared" si="430"/>
        <v>7.5</v>
      </c>
      <c r="P968" s="6">
        <f t="shared" si="420"/>
        <v>5</v>
      </c>
      <c r="Q968" s="6">
        <f t="shared" si="434"/>
        <v>-10.87292589306189</v>
      </c>
      <c r="R968" s="6">
        <f t="shared" si="435"/>
        <v>-11.698494109194229</v>
      </c>
      <c r="S968" s="6">
        <f t="shared" si="421"/>
        <v>20</v>
      </c>
      <c r="T968" s="6">
        <f t="shared" si="436"/>
        <v>4.5</v>
      </c>
      <c r="U968" s="4" t="str">
        <f t="shared" si="437"/>
        <v>HIGHER</v>
      </c>
      <c r="V968" s="8">
        <v>1138.5</v>
      </c>
      <c r="W968" s="9">
        <f t="shared" si="448"/>
        <v>16.698494109194229</v>
      </c>
      <c r="X968" s="6">
        <f t="shared" si="438"/>
        <v>52.514671449345961</v>
      </c>
      <c r="Y968" s="6">
        <f t="shared" si="439"/>
        <v>15.825328550654042</v>
      </c>
      <c r="Z968" s="6">
        <f t="shared" si="440"/>
        <v>0.87316555854018674</v>
      </c>
      <c r="AA968" s="5">
        <f t="shared" si="441"/>
        <v>10</v>
      </c>
      <c r="AB968" s="5">
        <f t="shared" si="442"/>
        <v>2022</v>
      </c>
      <c r="AC968" s="5">
        <f t="shared" si="424"/>
        <v>41</v>
      </c>
      <c r="AD968" s="6">
        <f t="shared" si="426"/>
        <v>40.543333333333329</v>
      </c>
      <c r="AF968" s="10">
        <v>148.22999999999999</v>
      </c>
      <c r="AG968" s="8">
        <f t="shared" si="443"/>
        <v>7654.8204181941383</v>
      </c>
      <c r="AH968" s="15"/>
      <c r="AI968" s="15"/>
      <c r="AJ968" s="15"/>
      <c r="AK968" s="15"/>
      <c r="AL968" s="11">
        <f t="shared" si="431"/>
        <v>44837</v>
      </c>
      <c r="AM968" s="10">
        <v>1157.75</v>
      </c>
      <c r="AN968" s="6">
        <v>5.1672000000000002</v>
      </c>
      <c r="AO968" s="8">
        <f t="shared" si="444"/>
        <v>271.35381031306054</v>
      </c>
      <c r="AS968" s="14">
        <f t="shared" si="425"/>
        <v>0.27416823785351707</v>
      </c>
      <c r="AT968" s="10">
        <v>395</v>
      </c>
      <c r="AU968" s="6">
        <v>13.79</v>
      </c>
      <c r="AV968" s="6">
        <f t="shared" si="422"/>
        <v>3.78078</v>
      </c>
      <c r="AW968" s="6">
        <f t="shared" si="445"/>
        <v>4.5322943999999978</v>
      </c>
      <c r="AX968" s="6">
        <f t="shared" si="423"/>
        <v>0.75151439999999781</v>
      </c>
      <c r="AY968" s="12">
        <f t="shared" si="446"/>
        <v>0.49842706294666067</v>
      </c>
      <c r="BB968" s="13">
        <f t="shared" si="447"/>
        <v>1561.752808</v>
      </c>
    </row>
    <row r="969" spans="1:54" x14ac:dyDescent="0.25">
      <c r="A969" s="1">
        <v>44838</v>
      </c>
      <c r="B969" s="6">
        <v>80.52</v>
      </c>
      <c r="C969" s="6">
        <v>72.52</v>
      </c>
      <c r="D969" s="6">
        <v>70.02</v>
      </c>
      <c r="E969" s="6">
        <f t="shared" si="432"/>
        <v>53.498061743243753</v>
      </c>
      <c r="F969" s="6">
        <v>53.523914757269054</v>
      </c>
      <c r="G969" s="6">
        <v>85.02</v>
      </c>
      <c r="H969" s="6">
        <v>65.02</v>
      </c>
      <c r="I969" s="6">
        <v>43.25</v>
      </c>
      <c r="J969" s="6">
        <v>35.316323068356517</v>
      </c>
      <c r="K969" s="6">
        <f t="shared" si="433"/>
        <v>37.269999999999996</v>
      </c>
      <c r="L969" s="7">
        <f t="shared" si="427"/>
        <v>7.9336769316434825</v>
      </c>
      <c r="M969" s="6">
        <f t="shared" si="428"/>
        <v>15.5</v>
      </c>
      <c r="N969" s="6">
        <f t="shared" si="429"/>
        <v>8</v>
      </c>
      <c r="O969" s="6">
        <f t="shared" si="430"/>
        <v>7.5</v>
      </c>
      <c r="P969" s="6">
        <f t="shared" si="420"/>
        <v>5</v>
      </c>
      <c r="Q969" s="6">
        <f t="shared" si="434"/>
        <v>-11.521938256756243</v>
      </c>
      <c r="R969" s="6">
        <f t="shared" si="435"/>
        <v>-11.496085242730942</v>
      </c>
      <c r="S969" s="6">
        <f t="shared" si="421"/>
        <v>20</v>
      </c>
      <c r="T969" s="6">
        <f t="shared" si="436"/>
        <v>4.5</v>
      </c>
      <c r="U969" s="4" t="str">
        <f t="shared" si="437"/>
        <v>HIGHER</v>
      </c>
      <c r="V969" s="8">
        <v>1180</v>
      </c>
      <c r="W969" s="9">
        <f t="shared" si="448"/>
        <v>16.496085242730942</v>
      </c>
      <c r="X969" s="6">
        <f t="shared" si="438"/>
        <v>53.546594382166191</v>
      </c>
      <c r="Y969" s="6">
        <f t="shared" si="439"/>
        <v>16.473405617833805</v>
      </c>
      <c r="Z969" s="6">
        <f t="shared" si="440"/>
        <v>2.2679624897136819E-2</v>
      </c>
      <c r="AA969" s="5">
        <f t="shared" si="441"/>
        <v>10</v>
      </c>
      <c r="AB969" s="5">
        <f t="shared" si="442"/>
        <v>2022</v>
      </c>
      <c r="AC969" s="5">
        <f t="shared" si="424"/>
        <v>41</v>
      </c>
      <c r="AD969" s="6">
        <f t="shared" si="426"/>
        <v>41.31666666666667</v>
      </c>
      <c r="AF969" s="10">
        <v>148.58000000000001</v>
      </c>
      <c r="AG969" s="8">
        <f t="shared" si="443"/>
        <v>7952.5832546350375</v>
      </c>
      <c r="AH969" s="15"/>
      <c r="AI969" s="15"/>
      <c r="AJ969" s="15"/>
      <c r="AK969" s="15"/>
      <c r="AL969" s="11">
        <f t="shared" si="431"/>
        <v>44838</v>
      </c>
      <c r="AM969" s="10">
        <v>1180.5</v>
      </c>
      <c r="AN969" s="6">
        <v>5.1769999999999996</v>
      </c>
      <c r="AO969" s="8">
        <f t="shared" si="444"/>
        <v>277.21071911647437</v>
      </c>
      <c r="AS969" s="14">
        <f t="shared" si="425"/>
        <v>0.27867341040462418</v>
      </c>
      <c r="AT969" s="10">
        <v>392</v>
      </c>
      <c r="AU969" s="6">
        <v>13.84</v>
      </c>
      <c r="AV969" s="6">
        <f t="shared" si="422"/>
        <v>3.8568399999999983</v>
      </c>
      <c r="AW969" s="6">
        <f t="shared" si="445"/>
        <v>4.6044231999999958</v>
      </c>
      <c r="AX969" s="6">
        <f t="shared" si="423"/>
        <v>0.74758319999999756</v>
      </c>
      <c r="AY969" s="12">
        <f t="shared" si="446"/>
        <v>0.50560408397216949</v>
      </c>
      <c r="BB969" s="13">
        <f t="shared" si="447"/>
        <v>1598.7904239999998</v>
      </c>
    </row>
    <row r="970" spans="1:54" x14ac:dyDescent="0.25">
      <c r="A970" s="1">
        <v>44839</v>
      </c>
      <c r="B970" s="6">
        <v>81.540000000000006</v>
      </c>
      <c r="C970" s="6">
        <v>71.540000000000006</v>
      </c>
      <c r="D970" s="6">
        <v>73.540000000000006</v>
      </c>
      <c r="E970" s="6">
        <f t="shared" si="432"/>
        <v>55.390093998881554</v>
      </c>
      <c r="F970" s="6">
        <v>56.540304868589722</v>
      </c>
      <c r="G970" s="6">
        <v>85.54</v>
      </c>
      <c r="H970" s="6">
        <v>65.540000000000006</v>
      </c>
      <c r="I970" s="6">
        <v>44</v>
      </c>
      <c r="J970" s="6">
        <v>35.668107420876375</v>
      </c>
      <c r="K970" s="6">
        <f t="shared" si="433"/>
        <v>37.540000000000006</v>
      </c>
      <c r="L970" s="7">
        <f t="shared" si="427"/>
        <v>8.3318925791236254</v>
      </c>
      <c r="M970" s="6">
        <f t="shared" si="428"/>
        <v>16</v>
      </c>
      <c r="N970" s="6">
        <f t="shared" si="429"/>
        <v>10</v>
      </c>
      <c r="O970" s="6">
        <f t="shared" si="430"/>
        <v>6</v>
      </c>
      <c r="P970" s="6">
        <f t="shared" si="420"/>
        <v>8</v>
      </c>
      <c r="Q970" s="6">
        <f t="shared" si="434"/>
        <v>-10.149906001118453</v>
      </c>
      <c r="R970" s="6">
        <f t="shared" si="435"/>
        <v>-8.9996951314102844</v>
      </c>
      <c r="S970" s="6">
        <f t="shared" si="421"/>
        <v>20</v>
      </c>
      <c r="T970" s="6">
        <f t="shared" si="436"/>
        <v>4</v>
      </c>
      <c r="U970" s="4" t="str">
        <f t="shared" si="437"/>
        <v>HIGHER</v>
      </c>
      <c r="V970" s="8">
        <v>1246.5</v>
      </c>
      <c r="W970" s="9">
        <f t="shared" si="448"/>
        <v>16.999695131410284</v>
      </c>
      <c r="X970" s="6">
        <f t="shared" si="438"/>
        <v>55.440343061078039</v>
      </c>
      <c r="Y970" s="6">
        <f t="shared" si="439"/>
        <v>18.099656938921967</v>
      </c>
      <c r="Z970" s="6">
        <f t="shared" si="440"/>
        <v>-1.0999618075116828</v>
      </c>
      <c r="AA970" s="5">
        <f t="shared" si="441"/>
        <v>10</v>
      </c>
      <c r="AB970" s="5">
        <f t="shared" si="442"/>
        <v>2022</v>
      </c>
      <c r="AC970" s="5">
        <f t="shared" si="424"/>
        <v>41</v>
      </c>
      <c r="AD970" s="6">
        <f t="shared" si="426"/>
        <v>41.103333333333332</v>
      </c>
      <c r="AF970" s="10">
        <v>148.88</v>
      </c>
      <c r="AG970" s="8">
        <f t="shared" si="443"/>
        <v>8417.7205888356366</v>
      </c>
      <c r="AH970" s="15"/>
      <c r="AI970" s="15"/>
      <c r="AJ970" s="15"/>
      <c r="AK970" s="15"/>
      <c r="AL970" s="11">
        <f t="shared" si="431"/>
        <v>44839</v>
      </c>
      <c r="AM970" s="10">
        <v>1222.25</v>
      </c>
      <c r="AN970" s="6">
        <v>5.194</v>
      </c>
      <c r="AO970" s="8">
        <f t="shared" si="444"/>
        <v>287.95714185923941</v>
      </c>
      <c r="AS970" s="14">
        <f t="shared" si="425"/>
        <v>0.27822481751824812</v>
      </c>
      <c r="AT970" s="10">
        <v>389</v>
      </c>
      <c r="AU970" s="6">
        <v>13.7</v>
      </c>
      <c r="AV970" s="6">
        <f t="shared" si="422"/>
        <v>3.8116799999999991</v>
      </c>
      <c r="AW970" s="6">
        <f t="shared" si="445"/>
        <v>4.7908763999999984</v>
      </c>
      <c r="AX970" s="6">
        <f t="shared" si="423"/>
        <v>0.9791963999999993</v>
      </c>
      <c r="AY970" s="12">
        <f t="shared" si="446"/>
        <v>0.51067034656412058</v>
      </c>
      <c r="BB970" s="13">
        <f t="shared" si="447"/>
        <v>1577.185148</v>
      </c>
    </row>
    <row r="971" spans="1:54" x14ac:dyDescent="0.25">
      <c r="A971" s="1">
        <v>44840</v>
      </c>
      <c r="B971" s="6">
        <v>82.02</v>
      </c>
      <c r="C971" s="6">
        <v>72.52</v>
      </c>
      <c r="D971" s="6">
        <v>74.52</v>
      </c>
      <c r="E971" s="6">
        <f t="shared" si="432"/>
        <v>56.511717910906356</v>
      </c>
      <c r="F971" s="6">
        <v>56.415566931655405</v>
      </c>
      <c r="G971" s="6">
        <v>86.02</v>
      </c>
      <c r="H971" s="6">
        <v>66.02</v>
      </c>
      <c r="I971" s="6">
        <v>44.75</v>
      </c>
      <c r="J971" s="6">
        <v>36.218896114064464</v>
      </c>
      <c r="K971" s="6">
        <f t="shared" si="433"/>
        <v>37.269999999999996</v>
      </c>
      <c r="L971" s="7">
        <f t="shared" si="427"/>
        <v>8.5311038859355364</v>
      </c>
      <c r="M971" s="6">
        <f t="shared" si="428"/>
        <v>16</v>
      </c>
      <c r="N971" s="6">
        <f t="shared" si="429"/>
        <v>9.5</v>
      </c>
      <c r="O971" s="6">
        <f t="shared" si="430"/>
        <v>6.5</v>
      </c>
      <c r="P971" s="6">
        <f t="shared" si="420"/>
        <v>8.5</v>
      </c>
      <c r="Q971" s="6">
        <f t="shared" si="434"/>
        <v>-9.5082820890936404</v>
      </c>
      <c r="R971" s="6">
        <f t="shared" si="435"/>
        <v>-9.6044330683445907</v>
      </c>
      <c r="S971" s="6">
        <f t="shared" si="421"/>
        <v>20</v>
      </c>
      <c r="T971" s="6">
        <f t="shared" si="436"/>
        <v>4</v>
      </c>
      <c r="U971" s="4" t="str">
        <f t="shared" si="437"/>
        <v>HIGHER</v>
      </c>
      <c r="V971" s="8">
        <v>1243.75</v>
      </c>
      <c r="W971" s="9">
        <f t="shared" si="448"/>
        <v>18.104433068344591</v>
      </c>
      <c r="X971" s="6">
        <f t="shared" si="438"/>
        <v>56.562984493486859</v>
      </c>
      <c r="Y971" s="6">
        <f t="shared" si="439"/>
        <v>17.957015506513137</v>
      </c>
      <c r="Z971" s="6">
        <f t="shared" si="440"/>
        <v>0.14741756183145327</v>
      </c>
      <c r="AA971" s="5">
        <f t="shared" si="441"/>
        <v>10</v>
      </c>
      <c r="AB971" s="5">
        <f t="shared" si="442"/>
        <v>2022</v>
      </c>
      <c r="AC971" s="5">
        <f t="shared" si="424"/>
        <v>41</v>
      </c>
      <c r="AD971" s="6">
        <f t="shared" si="426"/>
        <v>42.023333333333333</v>
      </c>
      <c r="AF971" s="10">
        <v>149.16999999999999</v>
      </c>
      <c r="AG971" s="8">
        <f t="shared" si="443"/>
        <v>8415.5101191950362</v>
      </c>
      <c r="AH971" s="15"/>
      <c r="AI971" s="15"/>
      <c r="AJ971" s="15"/>
      <c r="AK971" s="15"/>
      <c r="AL971" s="11">
        <f t="shared" si="431"/>
        <v>44840</v>
      </c>
      <c r="AM971" s="10">
        <v>1247</v>
      </c>
      <c r="AN971" s="6">
        <v>5.2217000000000002</v>
      </c>
      <c r="AO971" s="8">
        <f t="shared" si="444"/>
        <v>295.35493612964035</v>
      </c>
      <c r="AS971" s="14">
        <f t="shared" si="425"/>
        <v>0.27892783505154645</v>
      </c>
      <c r="AT971" s="10">
        <v>378</v>
      </c>
      <c r="AU971" s="6">
        <v>13.58</v>
      </c>
      <c r="AV971" s="6">
        <f t="shared" si="422"/>
        <v>3.787840000000001</v>
      </c>
      <c r="AW971" s="6">
        <f t="shared" si="445"/>
        <v>4.707413199999996</v>
      </c>
      <c r="AX971" s="6">
        <f t="shared" si="423"/>
        <v>0.91957319999999498</v>
      </c>
      <c r="AY971" s="12">
        <f t="shared" si="446"/>
        <v>0.51930101399725315</v>
      </c>
      <c r="BB971" s="13">
        <f t="shared" si="447"/>
        <v>1598.7904239999998</v>
      </c>
    </row>
    <row r="972" spans="1:54" x14ac:dyDescent="0.25">
      <c r="A972" s="1">
        <v>44841</v>
      </c>
      <c r="B972" s="6">
        <v>82.6</v>
      </c>
      <c r="C972" s="6">
        <v>73.599999999999994</v>
      </c>
      <c r="D972" s="6">
        <v>75.099999999999994</v>
      </c>
      <c r="E972" s="6">
        <f t="shared" si="432"/>
        <v>57.45206927149281</v>
      </c>
      <c r="F972" s="6">
        <v>58.003140674455764</v>
      </c>
      <c r="G972" s="6">
        <v>86.6</v>
      </c>
      <c r="H972" s="6">
        <v>66.599999999999994</v>
      </c>
      <c r="I972" s="6">
        <v>45.5</v>
      </c>
      <c r="J972" s="6">
        <v>37.483837878633864</v>
      </c>
      <c r="K972" s="6">
        <f t="shared" si="433"/>
        <v>37.099999999999994</v>
      </c>
      <c r="L972" s="7">
        <f t="shared" si="427"/>
        <v>8.0161621213661363</v>
      </c>
      <c r="M972" s="6">
        <f t="shared" si="428"/>
        <v>16</v>
      </c>
      <c r="N972" s="6">
        <f t="shared" si="429"/>
        <v>9</v>
      </c>
      <c r="O972" s="6">
        <f t="shared" si="430"/>
        <v>7</v>
      </c>
      <c r="P972" s="6">
        <f t="shared" si="420"/>
        <v>8.5</v>
      </c>
      <c r="Q972" s="6">
        <f t="shared" si="434"/>
        <v>-9.147930728507184</v>
      </c>
      <c r="R972" s="6">
        <f t="shared" si="435"/>
        <v>-8.59685932554423</v>
      </c>
      <c r="S972" s="6">
        <f t="shared" si="421"/>
        <v>20</v>
      </c>
      <c r="T972" s="6">
        <f t="shared" si="436"/>
        <v>4</v>
      </c>
      <c r="U972" s="4" t="str">
        <f t="shared" si="437"/>
        <v>HIGHER</v>
      </c>
      <c r="V972" s="8">
        <v>1278.75</v>
      </c>
      <c r="W972" s="9">
        <f t="shared" si="448"/>
        <v>17.09685932554423</v>
      </c>
      <c r="X972" s="6">
        <f t="shared" si="438"/>
        <v>57.504188926718498</v>
      </c>
      <c r="Y972" s="6">
        <f t="shared" si="439"/>
        <v>17.595811073281496</v>
      </c>
      <c r="Z972" s="6">
        <f t="shared" si="440"/>
        <v>-0.4989517477372658</v>
      </c>
      <c r="AA972" s="5">
        <f t="shared" si="441"/>
        <v>10</v>
      </c>
      <c r="AB972" s="5">
        <f t="shared" si="442"/>
        <v>2022</v>
      </c>
      <c r="AC972" s="5">
        <f t="shared" si="424"/>
        <v>41</v>
      </c>
      <c r="AD972" s="6">
        <f t="shared" si="426"/>
        <v>41.68666666666666</v>
      </c>
      <c r="AF972" s="10">
        <v>149.18</v>
      </c>
      <c r="AG972" s="8">
        <f t="shared" si="443"/>
        <v>8652.9085258153118</v>
      </c>
      <c r="AH972" s="15"/>
      <c r="AI972" s="15"/>
      <c r="AJ972" s="15"/>
      <c r="AK972" s="15"/>
      <c r="AL972" s="11">
        <f t="shared" si="431"/>
        <v>44841</v>
      </c>
      <c r="AM972" s="10">
        <v>1267.75</v>
      </c>
      <c r="AN972" s="6">
        <v>5.1996000000000002</v>
      </c>
      <c r="AO972" s="8">
        <f t="shared" si="444"/>
        <v>298.99878074336556</v>
      </c>
      <c r="AS972" s="14">
        <f t="shared" si="425"/>
        <v>0.29350402340892479</v>
      </c>
      <c r="AT972" s="10">
        <v>386</v>
      </c>
      <c r="AU972" s="6">
        <v>13.67</v>
      </c>
      <c r="AV972" s="6">
        <f t="shared" si="422"/>
        <v>4.0122000000000018</v>
      </c>
      <c r="AW972" s="6">
        <f t="shared" si="445"/>
        <v>4.8719160000000006</v>
      </c>
      <c r="AX972" s="6">
        <f t="shared" si="423"/>
        <v>0.85971599999999881</v>
      </c>
      <c r="AY972" s="12">
        <f t="shared" si="446"/>
        <v>0.51583116273111573</v>
      </c>
      <c r="BB972" s="13">
        <f t="shared" si="447"/>
        <v>1622.6003199999998</v>
      </c>
    </row>
    <row r="973" spans="1:54" x14ac:dyDescent="0.25">
      <c r="A973" s="1">
        <v>44844</v>
      </c>
      <c r="B973" s="6">
        <v>82.06</v>
      </c>
      <c r="C973" s="6">
        <v>73.06</v>
      </c>
      <c r="D973" s="6">
        <v>74.56</v>
      </c>
      <c r="E973" s="6">
        <f t="shared" si="432"/>
        <v>56.647672324485121</v>
      </c>
      <c r="F973" s="6">
        <v>57.198013990607009</v>
      </c>
      <c r="G973" s="6">
        <v>86.06</v>
      </c>
      <c r="H973" s="6">
        <v>66.06</v>
      </c>
      <c r="I973" s="6">
        <v>45.5</v>
      </c>
      <c r="J973" s="6"/>
      <c r="K973" s="6">
        <f t="shared" si="433"/>
        <v>36.56</v>
      </c>
      <c r="L973" s="7" t="str">
        <f t="shared" si="427"/>
        <v/>
      </c>
      <c r="M973" s="6">
        <f t="shared" si="428"/>
        <v>16</v>
      </c>
      <c r="N973" s="6">
        <f t="shared" si="429"/>
        <v>9</v>
      </c>
      <c r="O973" s="6">
        <f t="shared" si="430"/>
        <v>7</v>
      </c>
      <c r="P973" s="6">
        <f t="shared" si="420"/>
        <v>8.5</v>
      </c>
      <c r="Q973" s="6">
        <f t="shared" si="434"/>
        <v>-9.4123276755148808</v>
      </c>
      <c r="R973" s="6">
        <f t="shared" si="435"/>
        <v>-8.861986009392993</v>
      </c>
      <c r="S973" s="6">
        <f t="shared" si="421"/>
        <v>20</v>
      </c>
      <c r="T973" s="6">
        <f t="shared" si="436"/>
        <v>4</v>
      </c>
      <c r="U973" s="4" t="str">
        <f t="shared" si="437"/>
        <v>HIGHER</v>
      </c>
      <c r="V973" s="8">
        <v>1261</v>
      </c>
      <c r="W973" s="9">
        <f t="shared" si="448"/>
        <v>17.361986009392993</v>
      </c>
      <c r="X973" s="6">
        <f t="shared" si="438"/>
        <v>56.699062242869751</v>
      </c>
      <c r="Y973" s="6">
        <f t="shared" si="439"/>
        <v>17.860937757130252</v>
      </c>
      <c r="Z973" s="6">
        <f t="shared" si="440"/>
        <v>-0.4989517477372587</v>
      </c>
      <c r="AA973" s="5">
        <f t="shared" si="441"/>
        <v>10</v>
      </c>
      <c r="AB973" s="5">
        <f t="shared" si="442"/>
        <v>2022</v>
      </c>
      <c r="AC973" s="5">
        <f t="shared" si="424"/>
        <v>42</v>
      </c>
      <c r="AD973" s="6">
        <f t="shared" si="426"/>
        <v>41.51</v>
      </c>
      <c r="AF973" s="10">
        <v>149.16999999999999</v>
      </c>
      <c r="AG973" s="8">
        <f t="shared" si="443"/>
        <v>8532.2277469788478</v>
      </c>
      <c r="AH973" s="15"/>
      <c r="AI973" s="15"/>
      <c r="AJ973" s="15"/>
      <c r="AK973" s="15"/>
      <c r="AL973" s="11">
        <f t="shared" si="431"/>
        <v>44844</v>
      </c>
      <c r="AM973" s="10">
        <v>1250</v>
      </c>
      <c r="AN973" s="6">
        <v>5.1901000000000002</v>
      </c>
      <c r="AO973" s="8">
        <f t="shared" si="444"/>
        <v>294.27380294671832</v>
      </c>
      <c r="AS973" s="14">
        <f t="shared" si="425"/>
        <v>0.29086754002911197</v>
      </c>
      <c r="AT973" s="10">
        <v>391</v>
      </c>
      <c r="AU973" s="6">
        <v>13.74</v>
      </c>
      <c r="AV973" s="6">
        <f t="shared" si="422"/>
        <v>3.9965199999999985</v>
      </c>
      <c r="AW973" s="6">
        <f t="shared" si="445"/>
        <v>4.8574995999999988</v>
      </c>
      <c r="AX973" s="6">
        <f t="shared" si="423"/>
        <v>0.86097960000000029</v>
      </c>
      <c r="AY973" s="12">
        <f t="shared" si="446"/>
        <v>0.51097739591006042</v>
      </c>
      <c r="BB973" s="13">
        <f t="shared" si="447"/>
        <v>1610.6953719999999</v>
      </c>
    </row>
    <row r="974" spans="1:54" x14ac:dyDescent="0.25">
      <c r="A974" s="1">
        <v>44845</v>
      </c>
      <c r="B974" s="6">
        <v>81.47</v>
      </c>
      <c r="C974" s="6">
        <v>72.47</v>
      </c>
      <c r="D974" s="6">
        <v>73.97</v>
      </c>
      <c r="E974" s="6">
        <f t="shared" si="432"/>
        <v>56.228479549283925</v>
      </c>
      <c r="F974" s="6">
        <v>56.279489182272528</v>
      </c>
      <c r="G974" s="6">
        <v>85.47</v>
      </c>
      <c r="H974" s="6">
        <v>65.47</v>
      </c>
      <c r="I974" s="6">
        <v>44.75</v>
      </c>
      <c r="J974" s="6">
        <v>35.852355007608665</v>
      </c>
      <c r="K974" s="6">
        <f t="shared" si="433"/>
        <v>36.72</v>
      </c>
      <c r="L974" s="7">
        <f t="shared" si="427"/>
        <v>8.897644992391335</v>
      </c>
      <c r="M974" s="6">
        <f t="shared" si="428"/>
        <v>16</v>
      </c>
      <c r="N974" s="6">
        <f t="shared" si="429"/>
        <v>9</v>
      </c>
      <c r="O974" s="6">
        <f t="shared" si="430"/>
        <v>7</v>
      </c>
      <c r="P974" s="6">
        <f t="shared" si="420"/>
        <v>8.5</v>
      </c>
      <c r="Q974" s="6">
        <f t="shared" si="434"/>
        <v>-9.2415204507160738</v>
      </c>
      <c r="R974" s="6">
        <f t="shared" si="435"/>
        <v>-9.1905108177274712</v>
      </c>
      <c r="S974" s="6">
        <f t="shared" si="421"/>
        <v>20</v>
      </c>
      <c r="T974" s="6">
        <f t="shared" si="436"/>
        <v>4</v>
      </c>
      <c r="U974" s="4" t="str">
        <f t="shared" si="437"/>
        <v>HIGHER</v>
      </c>
      <c r="V974" s="8">
        <v>1240.75</v>
      </c>
      <c r="W974" s="9">
        <f t="shared" si="448"/>
        <v>17.690510817727471</v>
      </c>
      <c r="X974" s="6">
        <f t="shared" si="438"/>
        <v>56.279489182272513</v>
      </c>
      <c r="Y974" s="6">
        <f t="shared" si="439"/>
        <v>17.690510817727485</v>
      </c>
      <c r="Z974" s="6">
        <f t="shared" si="440"/>
        <v>-1.4210854715202004E-14</v>
      </c>
      <c r="AA974" s="5">
        <f t="shared" si="441"/>
        <v>10</v>
      </c>
      <c r="AB974" s="5">
        <f t="shared" si="442"/>
        <v>2022</v>
      </c>
      <c r="AC974" s="5">
        <f t="shared" si="424"/>
        <v>42</v>
      </c>
      <c r="AD974" s="6">
        <f t="shared" si="426"/>
        <v>41.04</v>
      </c>
      <c r="AF974" s="10">
        <v>150.69</v>
      </c>
      <c r="AG974" s="8">
        <f t="shared" si="443"/>
        <v>8480.7562248766462</v>
      </c>
      <c r="AH974" s="15"/>
      <c r="AI974" s="15"/>
      <c r="AJ974" s="15"/>
      <c r="AK974" s="15"/>
      <c r="AL974" s="11">
        <f t="shared" si="431"/>
        <v>44845</v>
      </c>
      <c r="AM974" s="10">
        <v>1240.75</v>
      </c>
      <c r="AN974" s="6">
        <v>5.3005000000000004</v>
      </c>
      <c r="AO974" s="8">
        <f t="shared" si="444"/>
        <v>298.30943241063557</v>
      </c>
      <c r="AS974" s="14">
        <f t="shared" si="425"/>
        <v>0.3522885174418604</v>
      </c>
      <c r="AT974" s="10">
        <v>431</v>
      </c>
      <c r="AU974" s="6">
        <v>13.76</v>
      </c>
      <c r="AV974" s="6">
        <f t="shared" si="422"/>
        <v>4.8474899999999987</v>
      </c>
      <c r="AW974" s="6">
        <f t="shared" si="445"/>
        <v>5.7098502</v>
      </c>
      <c r="AX974" s="6">
        <f t="shared" si="423"/>
        <v>0.86236020000000124</v>
      </c>
      <c r="AY974" s="12">
        <f t="shared" si="446"/>
        <v>0.4848297270312184</v>
      </c>
      <c r="BB974" s="13">
        <f t="shared" si="447"/>
        <v>1597.6881139999998</v>
      </c>
    </row>
    <row r="975" spans="1:54" x14ac:dyDescent="0.25">
      <c r="A975" s="1">
        <v>44846</v>
      </c>
      <c r="B975" s="6">
        <v>81.09</v>
      </c>
      <c r="C975" s="6">
        <v>72.59</v>
      </c>
      <c r="D975" s="6">
        <v>74.09</v>
      </c>
      <c r="E975" s="6">
        <f t="shared" si="432"/>
        <v>56.30778629053821</v>
      </c>
      <c r="F975" s="6">
        <v>56.506285431243995</v>
      </c>
      <c r="G975" s="6">
        <v>85.59</v>
      </c>
      <c r="H975" s="6">
        <v>65.59</v>
      </c>
      <c r="I975" s="6">
        <v>44.75</v>
      </c>
      <c r="J975" s="6">
        <v>36.18078621412527</v>
      </c>
      <c r="K975" s="6">
        <f t="shared" si="433"/>
        <v>36.340000000000003</v>
      </c>
      <c r="L975" s="7">
        <f t="shared" si="427"/>
        <v>8.5692137858747301</v>
      </c>
      <c r="M975" s="6">
        <f t="shared" si="428"/>
        <v>15.5</v>
      </c>
      <c r="N975" s="6">
        <f t="shared" si="429"/>
        <v>8.5</v>
      </c>
      <c r="O975" s="6">
        <f t="shared" si="430"/>
        <v>7</v>
      </c>
      <c r="P975" s="6">
        <f t="shared" si="420"/>
        <v>8.5</v>
      </c>
      <c r="Q975" s="6">
        <f t="shared" si="434"/>
        <v>-9.2822137094617929</v>
      </c>
      <c r="R975" s="6">
        <f t="shared" si="435"/>
        <v>-9.0837145687560081</v>
      </c>
      <c r="S975" s="6">
        <f t="shared" si="421"/>
        <v>20</v>
      </c>
      <c r="T975" s="6">
        <f t="shared" si="436"/>
        <v>4.5</v>
      </c>
      <c r="U975" s="4" t="str">
        <f t="shared" si="437"/>
        <v>EQUAL</v>
      </c>
      <c r="V975" s="8">
        <v>1245.75</v>
      </c>
      <c r="W975" s="9">
        <f t="shared" si="448"/>
        <v>17.583714568756008</v>
      </c>
      <c r="X975" s="6">
        <f t="shared" si="438"/>
        <v>56.358867869412528</v>
      </c>
      <c r="Y975" s="6">
        <f t="shared" si="439"/>
        <v>17.731132130587476</v>
      </c>
      <c r="Z975" s="6">
        <f t="shared" si="440"/>
        <v>-0.14741756183146748</v>
      </c>
      <c r="AA975" s="5">
        <f t="shared" si="441"/>
        <v>10</v>
      </c>
      <c r="AB975" s="5">
        <f t="shared" si="442"/>
        <v>2022</v>
      </c>
      <c r="AC975" s="5">
        <f t="shared" si="424"/>
        <v>42</v>
      </c>
      <c r="AD975" s="6">
        <f t="shared" si="426"/>
        <v>41.04</v>
      </c>
      <c r="AF975" s="10">
        <v>151</v>
      </c>
      <c r="AG975" s="8">
        <f t="shared" si="443"/>
        <v>8532.4491001178449</v>
      </c>
      <c r="AH975" s="15"/>
      <c r="AI975" s="15"/>
      <c r="AJ975" s="15"/>
      <c r="AK975" s="15"/>
      <c r="AL975" s="11">
        <f t="shared" si="431"/>
        <v>44846</v>
      </c>
      <c r="AM975" s="10">
        <v>1242.5</v>
      </c>
      <c r="AN975" s="6">
        <v>5.2930000000000001</v>
      </c>
      <c r="AO975" s="8">
        <f t="shared" si="444"/>
        <v>298.30748763280053</v>
      </c>
      <c r="AS975" s="14">
        <f t="shared" si="425"/>
        <v>0.34738753581661874</v>
      </c>
      <c r="AT975" s="10">
        <v>439</v>
      </c>
      <c r="AU975" s="6">
        <v>13.96</v>
      </c>
      <c r="AV975" s="6">
        <f t="shared" si="422"/>
        <v>4.8495299999999979</v>
      </c>
      <c r="AW975" s="6">
        <f t="shared" si="445"/>
        <v>5.6542794000000001</v>
      </c>
      <c r="AX975" s="6">
        <f t="shared" si="423"/>
        <v>0.80474940000000217</v>
      </c>
      <c r="AY975" s="12">
        <f t="shared" si="446"/>
        <v>0.47907067399918102</v>
      </c>
      <c r="BB975" s="13">
        <f t="shared" si="447"/>
        <v>1600.333658</v>
      </c>
    </row>
    <row r="976" spans="1:54" x14ac:dyDescent="0.25">
      <c r="A976" s="1">
        <v>44847</v>
      </c>
      <c r="B976" s="6">
        <v>81.93</v>
      </c>
      <c r="C976" s="6">
        <v>73.430000000000007</v>
      </c>
      <c r="D976" s="6">
        <v>74.930000000000007</v>
      </c>
      <c r="E976" s="6">
        <f t="shared" si="432"/>
        <v>57.202819513265077</v>
      </c>
      <c r="F976" s="6">
        <v>57.209353803055585</v>
      </c>
      <c r="G976" s="6">
        <v>86.43</v>
      </c>
      <c r="H976" s="6">
        <v>66.430000000000007</v>
      </c>
      <c r="I976" s="6">
        <v>44</v>
      </c>
      <c r="J976" s="6">
        <v>35.426637952346596</v>
      </c>
      <c r="K976" s="6">
        <f t="shared" si="433"/>
        <v>37.930000000000007</v>
      </c>
      <c r="L976" s="7">
        <f t="shared" si="427"/>
        <v>8.5733620476534043</v>
      </c>
      <c r="M976" s="6">
        <f t="shared" si="428"/>
        <v>15.5</v>
      </c>
      <c r="N976" s="6">
        <f t="shared" si="429"/>
        <v>8.5</v>
      </c>
      <c r="O976" s="6">
        <f t="shared" si="430"/>
        <v>7</v>
      </c>
      <c r="P976" s="6">
        <f t="shared" si="420"/>
        <v>8.5</v>
      </c>
      <c r="Q976" s="6">
        <f t="shared" si="434"/>
        <v>-9.2271804867349303</v>
      </c>
      <c r="R976" s="6">
        <f t="shared" si="435"/>
        <v>-9.220646196944422</v>
      </c>
      <c r="S976" s="6">
        <f t="shared" si="421"/>
        <v>20</v>
      </c>
      <c r="T976" s="6">
        <f t="shared" si="436"/>
        <v>4.5</v>
      </c>
      <c r="U976" s="4" t="str">
        <f t="shared" si="437"/>
        <v>EQUAL</v>
      </c>
      <c r="V976" s="8">
        <v>1261.25</v>
      </c>
      <c r="W976" s="9">
        <f t="shared" si="448"/>
        <v>17.720646196944422</v>
      </c>
      <c r="X976" s="6">
        <f t="shared" si="438"/>
        <v>57.254713052849873</v>
      </c>
      <c r="Y976" s="6">
        <f t="shared" si="439"/>
        <v>17.675286947150134</v>
      </c>
      <c r="Z976" s="6">
        <f t="shared" si="440"/>
        <v>4.5359249794287848E-2</v>
      </c>
      <c r="AA976" s="5">
        <f t="shared" si="441"/>
        <v>10</v>
      </c>
      <c r="AB976" s="5">
        <f t="shared" si="442"/>
        <v>2022</v>
      </c>
      <c r="AC976" s="5">
        <f t="shared" si="424"/>
        <v>42</v>
      </c>
      <c r="AD976" s="6">
        <f t="shared" si="426"/>
        <v>41.303333333333335</v>
      </c>
      <c r="AF976" s="10">
        <v>151.29</v>
      </c>
      <c r="AG976" s="8">
        <f t="shared" si="443"/>
        <v>8655.2031368642783</v>
      </c>
      <c r="AH976" s="15"/>
      <c r="AI976" s="15"/>
      <c r="AJ976" s="15"/>
      <c r="AK976" s="15"/>
      <c r="AL976" s="11">
        <f t="shared" si="431"/>
        <v>44847</v>
      </c>
      <c r="AM976" s="10">
        <v>1262.25</v>
      </c>
      <c r="AN976" s="6">
        <v>5.2625999999999999</v>
      </c>
      <c r="AO976" s="8">
        <f t="shared" si="444"/>
        <v>301.30865291192777</v>
      </c>
      <c r="AS976" s="14">
        <f t="shared" si="425"/>
        <v>0.34937750716332389</v>
      </c>
      <c r="AT976" s="10">
        <v>436</v>
      </c>
      <c r="AU976" s="6">
        <v>13.96</v>
      </c>
      <c r="AV976" s="6">
        <f t="shared" si="422"/>
        <v>4.8773100000000014</v>
      </c>
      <c r="AW976" s="6">
        <f t="shared" si="445"/>
        <v>5.6800938000000016</v>
      </c>
      <c r="AX976" s="6">
        <f t="shared" si="423"/>
        <v>0.80278380000000027</v>
      </c>
      <c r="AY976" s="12">
        <f t="shared" si="446"/>
        <v>0.48335527619516322</v>
      </c>
      <c r="BB976" s="13">
        <f t="shared" si="447"/>
        <v>1618.852466</v>
      </c>
    </row>
    <row r="977" spans="1:54" x14ac:dyDescent="0.25">
      <c r="A977" s="1">
        <v>44848</v>
      </c>
      <c r="B977" s="6">
        <v>80.8</v>
      </c>
      <c r="C977" s="6">
        <v>72.3</v>
      </c>
      <c r="D977" s="6">
        <v>73.8</v>
      </c>
      <c r="E977" s="6">
        <f t="shared" si="432"/>
        <v>55.469400740135832</v>
      </c>
      <c r="F977" s="6">
        <v>55.621780060255233</v>
      </c>
      <c r="G977" s="6">
        <v>85.3</v>
      </c>
      <c r="H977" s="6">
        <v>65.3</v>
      </c>
      <c r="I977" s="6">
        <v>45.375</v>
      </c>
      <c r="J977" s="6">
        <v>37.001566747091509</v>
      </c>
      <c r="K977" s="6">
        <f t="shared" si="433"/>
        <v>35.424999999999997</v>
      </c>
      <c r="L977" s="7">
        <f t="shared" si="427"/>
        <v>8.3734332529084909</v>
      </c>
      <c r="M977" s="6">
        <f t="shared" si="428"/>
        <v>15.5</v>
      </c>
      <c r="N977" s="6">
        <f t="shared" si="429"/>
        <v>8.5</v>
      </c>
      <c r="O977" s="6">
        <f t="shared" si="430"/>
        <v>7</v>
      </c>
      <c r="P977" s="6">
        <f t="shared" si="420"/>
        <v>8.5</v>
      </c>
      <c r="Q977" s="6">
        <f t="shared" si="434"/>
        <v>-9.8305992598641652</v>
      </c>
      <c r="R977" s="6">
        <f t="shared" si="435"/>
        <v>-9.6782199397447641</v>
      </c>
      <c r="S977" s="6">
        <f t="shared" si="421"/>
        <v>20</v>
      </c>
      <c r="T977" s="6">
        <f t="shared" si="436"/>
        <v>4.5</v>
      </c>
      <c r="U977" s="4" t="str">
        <f t="shared" si="437"/>
        <v>EQUAL</v>
      </c>
      <c r="V977" s="8">
        <v>1226.25</v>
      </c>
      <c r="W977" s="9">
        <f t="shared" si="448"/>
        <v>18.178219939744764</v>
      </c>
      <c r="X977" s="6">
        <f t="shared" si="438"/>
        <v>55.51972174821806</v>
      </c>
      <c r="Y977" s="6">
        <f t="shared" si="439"/>
        <v>18.280278251781937</v>
      </c>
      <c r="Z977" s="6">
        <f t="shared" si="440"/>
        <v>-0.10205831203717253</v>
      </c>
      <c r="AA977" s="5">
        <f t="shared" si="441"/>
        <v>10</v>
      </c>
      <c r="AB977" s="5">
        <f t="shared" si="442"/>
        <v>2022</v>
      </c>
      <c r="AC977" s="5">
        <f t="shared" si="424"/>
        <v>42</v>
      </c>
      <c r="AD977" s="6">
        <f t="shared" si="426"/>
        <v>41.556666666666665</v>
      </c>
      <c r="AF977" s="10">
        <v>151.66999999999999</v>
      </c>
      <c r="AG977" s="8">
        <f t="shared" si="443"/>
        <v>8436.1553817389104</v>
      </c>
      <c r="AH977" s="15"/>
      <c r="AI977" s="15"/>
      <c r="AJ977" s="15"/>
      <c r="AK977" s="15"/>
      <c r="AL977" s="11">
        <f t="shared" si="431"/>
        <v>44848</v>
      </c>
      <c r="AM977" s="10">
        <v>1224</v>
      </c>
      <c r="AN977" s="6">
        <v>5.3251999999999997</v>
      </c>
      <c r="AO977" s="8">
        <f t="shared" si="444"/>
        <v>295.65362225361082</v>
      </c>
      <c r="AS977" s="14">
        <f t="shared" si="425"/>
        <v>0.3048302023121387</v>
      </c>
      <c r="AT977" s="10">
        <v>408.5</v>
      </c>
      <c r="AU977" s="6">
        <v>13.84</v>
      </c>
      <c r="AV977" s="6">
        <f t="shared" si="422"/>
        <v>4.2188499999999998</v>
      </c>
      <c r="AW977" s="6">
        <f t="shared" si="445"/>
        <v>5.0242779999999989</v>
      </c>
      <c r="AX977" s="6">
        <f t="shared" si="423"/>
        <v>0.80542799999999914</v>
      </c>
      <c r="AY977" s="12">
        <f t="shared" si="446"/>
        <v>0.49616471644094079</v>
      </c>
      <c r="BB977" s="13">
        <f t="shared" si="447"/>
        <v>1593.9402599999999</v>
      </c>
    </row>
    <row r="978" spans="1:54" x14ac:dyDescent="0.25">
      <c r="A978" s="1">
        <v>44851</v>
      </c>
      <c r="B978" s="6">
        <v>82.34</v>
      </c>
      <c r="C978" s="6">
        <v>73.84</v>
      </c>
      <c r="D978" s="6">
        <v>75.34</v>
      </c>
      <c r="E978" s="6">
        <f t="shared" si="432"/>
        <v>56.523047445371255</v>
      </c>
      <c r="F978" s="6">
        <v>57.322751927541326</v>
      </c>
      <c r="G978" s="6">
        <v>86.84</v>
      </c>
      <c r="H978" s="6">
        <v>66.84</v>
      </c>
      <c r="I978" s="6">
        <v>45.25</v>
      </c>
      <c r="J978" s="6">
        <v>37.307141188182214</v>
      </c>
      <c r="K978" s="6">
        <f t="shared" si="433"/>
        <v>37.090000000000003</v>
      </c>
      <c r="L978" s="7">
        <f t="shared" si="427"/>
        <v>7.9428588118177856</v>
      </c>
      <c r="M978" s="6">
        <f t="shared" si="428"/>
        <v>15.5</v>
      </c>
      <c r="N978" s="6">
        <f t="shared" si="429"/>
        <v>8.5</v>
      </c>
      <c r="O978" s="6">
        <f t="shared" si="430"/>
        <v>7</v>
      </c>
      <c r="P978" s="6">
        <f t="shared" si="420"/>
        <v>8.5</v>
      </c>
      <c r="Q978" s="6">
        <f t="shared" si="434"/>
        <v>-10.316952554628749</v>
      </c>
      <c r="R978" s="6">
        <f t="shared" si="435"/>
        <v>-9.5172480724586777</v>
      </c>
      <c r="S978" s="6">
        <f t="shared" si="421"/>
        <v>20</v>
      </c>
      <c r="T978" s="6">
        <f t="shared" si="436"/>
        <v>4.5</v>
      </c>
      <c r="U978" s="4" t="str">
        <f t="shared" si="437"/>
        <v>EQUAL</v>
      </c>
      <c r="V978" s="8">
        <v>1263.75</v>
      </c>
      <c r="W978" s="9">
        <f t="shared" si="448"/>
        <v>18.017248072458678</v>
      </c>
      <c r="X978" s="6">
        <f t="shared" si="438"/>
        <v>56.574324305935434</v>
      </c>
      <c r="Y978" s="6">
        <f t="shared" si="439"/>
        <v>18.765675694064569</v>
      </c>
      <c r="Z978" s="6">
        <f t="shared" si="440"/>
        <v>-0.7484276216058916</v>
      </c>
      <c r="AA978" s="5">
        <f t="shared" si="441"/>
        <v>10</v>
      </c>
      <c r="AB978" s="5">
        <f t="shared" si="442"/>
        <v>2022</v>
      </c>
      <c r="AC978" s="5">
        <f t="shared" si="424"/>
        <v>43</v>
      </c>
      <c r="AD978" s="6">
        <f t="shared" si="426"/>
        <v>41.970000000000006</v>
      </c>
      <c r="AF978" s="10">
        <v>152.5</v>
      </c>
      <c r="AG978" s="8">
        <f t="shared" si="443"/>
        <v>8741.7196689500506</v>
      </c>
      <c r="AH978" s="15"/>
      <c r="AI978" s="15"/>
      <c r="AJ978" s="15"/>
      <c r="AK978" s="15"/>
      <c r="AL978" s="11">
        <f t="shared" si="431"/>
        <v>44851</v>
      </c>
      <c r="AM978" s="10">
        <v>1247.25</v>
      </c>
      <c r="AN978" s="6">
        <v>5.2808000000000002</v>
      </c>
      <c r="AO978" s="8">
        <f t="shared" si="444"/>
        <v>298.75769179478391</v>
      </c>
      <c r="AS978" s="14">
        <f t="shared" si="425"/>
        <v>0.31689747292418774</v>
      </c>
      <c r="AT978" s="10">
        <v>408.5</v>
      </c>
      <c r="AU978" s="6">
        <v>13.85</v>
      </c>
      <c r="AV978" s="6">
        <f t="shared" si="422"/>
        <v>4.38903</v>
      </c>
      <c r="AW978" s="6">
        <f t="shared" si="445"/>
        <v>5.190854400000001</v>
      </c>
      <c r="AX978" s="6">
        <f t="shared" si="423"/>
        <v>0.80182440000000099</v>
      </c>
      <c r="AY978" s="12">
        <f t="shared" si="446"/>
        <v>0.50088465299921536</v>
      </c>
      <c r="BB978" s="13">
        <f t="shared" si="447"/>
        <v>1627.891408</v>
      </c>
    </row>
    <row r="979" spans="1:54" x14ac:dyDescent="0.25">
      <c r="A979" s="1">
        <v>44852</v>
      </c>
      <c r="B979" s="6">
        <v>83.49</v>
      </c>
      <c r="C979" s="6">
        <v>75.239999999999995</v>
      </c>
      <c r="D979" s="6">
        <v>77.239999999999995</v>
      </c>
      <c r="E979" s="6">
        <f t="shared" si="432"/>
        <v>57.406751133633229</v>
      </c>
      <c r="F979" s="6">
        <v>57.901082362418599</v>
      </c>
      <c r="G979" s="6">
        <v>88.74</v>
      </c>
      <c r="H979" s="6">
        <v>68.739999999999995</v>
      </c>
      <c r="I979" s="6">
        <v>46.5</v>
      </c>
      <c r="J979" s="6">
        <v>38.53708006494584</v>
      </c>
      <c r="K979" s="6">
        <f t="shared" si="433"/>
        <v>36.989999999999995</v>
      </c>
      <c r="L979" s="7">
        <f t="shared" si="427"/>
        <v>7.9629199350541597</v>
      </c>
      <c r="M979" s="6">
        <f t="shared" si="428"/>
        <v>14.75</v>
      </c>
      <c r="N979" s="6">
        <f t="shared" si="429"/>
        <v>8.25</v>
      </c>
      <c r="O979" s="6">
        <f t="shared" si="430"/>
        <v>6.5</v>
      </c>
      <c r="P979" s="6">
        <f t="shared" ref="P979:P997" si="449">D979-H979</f>
        <v>8.5</v>
      </c>
      <c r="Q979" s="6">
        <f t="shared" si="434"/>
        <v>-11.333248866366766</v>
      </c>
      <c r="R979" s="6">
        <f t="shared" si="435"/>
        <v>-10.838917637581396</v>
      </c>
      <c r="S979" s="6">
        <f t="shared" ref="S979:S997" si="450">G979-H979</f>
        <v>20</v>
      </c>
      <c r="T979" s="6">
        <f t="shared" si="436"/>
        <v>5.25</v>
      </c>
      <c r="U979" s="4" t="str">
        <f t="shared" si="437"/>
        <v>LOWER</v>
      </c>
      <c r="V979" s="8">
        <v>1276.5</v>
      </c>
      <c r="W979" s="9">
        <f t="shared" si="448"/>
        <v>19.338917637581396</v>
      </c>
      <c r="X979" s="6">
        <f t="shared" si="438"/>
        <v>57.458829676924204</v>
      </c>
      <c r="Y979" s="6">
        <f t="shared" si="439"/>
        <v>19.781170323075791</v>
      </c>
      <c r="Z979" s="6">
        <f t="shared" si="440"/>
        <v>-0.44225268549439534</v>
      </c>
      <c r="AA979" s="5">
        <f t="shared" si="441"/>
        <v>10</v>
      </c>
      <c r="AB979" s="5">
        <f t="shared" si="442"/>
        <v>2022</v>
      </c>
      <c r="AC979" s="5">
        <f t="shared" si="424"/>
        <v>43</v>
      </c>
      <c r="AD979" s="6">
        <f t="shared" si="426"/>
        <v>42.31</v>
      </c>
      <c r="AF979" s="10">
        <v>152.82</v>
      </c>
      <c r="AG979" s="8">
        <f t="shared" si="443"/>
        <v>8848.4434066248086</v>
      </c>
      <c r="AH979" s="15"/>
      <c r="AI979" s="15"/>
      <c r="AJ979" s="15"/>
      <c r="AK979" s="15"/>
      <c r="AL979" s="11">
        <f t="shared" si="431"/>
        <v>44852</v>
      </c>
      <c r="AM979" s="10">
        <v>1266.75</v>
      </c>
      <c r="AN979" s="6">
        <v>5.2404999999999999</v>
      </c>
      <c r="AO979" s="8">
        <f t="shared" si="444"/>
        <v>301.11299692192131</v>
      </c>
      <c r="AS979" s="14">
        <f t="shared" si="425"/>
        <v>0.32589868804664723</v>
      </c>
      <c r="AT979" s="10">
        <v>399.5</v>
      </c>
      <c r="AU979" s="6">
        <v>13.72</v>
      </c>
      <c r="AV979" s="6">
        <f t="shared" si="422"/>
        <v>4.47133</v>
      </c>
      <c r="AW979" s="6">
        <f t="shared" si="445"/>
        <v>5.2412133999999977</v>
      </c>
      <c r="AX979" s="6">
        <f t="shared" si="423"/>
        <v>0.76988339999999766</v>
      </c>
      <c r="AY979" s="12">
        <f t="shared" si="446"/>
        <v>0.50992035112739331</v>
      </c>
      <c r="BB979" s="13">
        <f t="shared" si="447"/>
        <v>1658.7560879999999</v>
      </c>
    </row>
    <row r="980" spans="1:54" x14ac:dyDescent="0.25">
      <c r="A980" s="1">
        <v>44853</v>
      </c>
      <c r="B980" s="6">
        <v>85.39</v>
      </c>
      <c r="C980" s="6">
        <v>77.14</v>
      </c>
      <c r="D980" s="6">
        <v>79.14</v>
      </c>
      <c r="E980" s="6">
        <f t="shared" si="432"/>
        <v>58.641670390306999</v>
      </c>
      <c r="F980" s="6">
        <v>59.10310248196744</v>
      </c>
      <c r="G980" s="6">
        <v>90.64</v>
      </c>
      <c r="H980" s="6">
        <v>70.64</v>
      </c>
      <c r="I980" s="6">
        <v>47.5</v>
      </c>
      <c r="J980" s="6">
        <v>39.610027374416852</v>
      </c>
      <c r="K980" s="6">
        <f t="shared" si="433"/>
        <v>37.89</v>
      </c>
      <c r="L980" s="7">
        <f t="shared" si="427"/>
        <v>7.8899726255831482</v>
      </c>
      <c r="M980" s="6">
        <f t="shared" si="428"/>
        <v>14.75</v>
      </c>
      <c r="N980" s="6">
        <f t="shared" si="429"/>
        <v>8.25</v>
      </c>
      <c r="O980" s="6">
        <f t="shared" si="430"/>
        <v>6.5</v>
      </c>
      <c r="P980" s="6">
        <f t="shared" si="449"/>
        <v>8.5</v>
      </c>
      <c r="Q980" s="6">
        <f t="shared" si="434"/>
        <v>-11.998329609693002</v>
      </c>
      <c r="R980" s="6">
        <f t="shared" si="435"/>
        <v>-11.536897518032561</v>
      </c>
      <c r="S980" s="6">
        <f t="shared" si="450"/>
        <v>20</v>
      </c>
      <c r="T980" s="6">
        <f t="shared" si="436"/>
        <v>5.25</v>
      </c>
      <c r="U980" s="4" t="str">
        <f t="shared" si="437"/>
        <v>LOWER</v>
      </c>
      <c r="V980" s="8">
        <v>1303</v>
      </c>
      <c r="W980" s="9">
        <f t="shared" si="448"/>
        <v>20.036897518032561</v>
      </c>
      <c r="X980" s="6">
        <f t="shared" si="438"/>
        <v>58.694869233818764</v>
      </c>
      <c r="Y980" s="6">
        <f t="shared" si="439"/>
        <v>20.445130766181236</v>
      </c>
      <c r="Z980" s="6">
        <f t="shared" si="440"/>
        <v>-0.4082332481486759</v>
      </c>
      <c r="AA980" s="5">
        <f t="shared" si="441"/>
        <v>10</v>
      </c>
      <c r="AB980" s="5">
        <f t="shared" si="442"/>
        <v>2022</v>
      </c>
      <c r="AC980" s="5">
        <f t="shared" si="424"/>
        <v>43</v>
      </c>
      <c r="AD980" s="6">
        <f t="shared" si="426"/>
        <v>43.116666666666667</v>
      </c>
      <c r="AF980" s="10">
        <v>153.16999999999999</v>
      </c>
      <c r="AG980" s="8">
        <f t="shared" si="443"/>
        <v>9052.8222071629516</v>
      </c>
      <c r="AH980" s="15"/>
      <c r="AI980" s="15"/>
      <c r="AJ980" s="15"/>
      <c r="AK980" s="15"/>
      <c r="AL980" s="11">
        <f t="shared" si="431"/>
        <v>44853</v>
      </c>
      <c r="AM980" s="10">
        <v>1294</v>
      </c>
      <c r="AN980" s="6">
        <v>5.27</v>
      </c>
      <c r="AO980" s="8">
        <f t="shared" si="444"/>
        <v>309.3219608622249</v>
      </c>
      <c r="AS980" s="14">
        <f t="shared" si="425"/>
        <v>0.34112381646030571</v>
      </c>
      <c r="AT980" s="10">
        <v>399.5</v>
      </c>
      <c r="AU980" s="6">
        <v>13.73</v>
      </c>
      <c r="AV980" s="6">
        <f t="shared" ref="AV980:AV1043" si="451">(((C980/100*11.7)+(AT980/2000*47))-(AU980))</f>
        <v>4.6836299999999973</v>
      </c>
      <c r="AW980" s="6">
        <f t="shared" si="445"/>
        <v>5.4490674000000006</v>
      </c>
      <c r="AX980" s="6">
        <f t="shared" ref="AX980:AX1043" si="452">AW980-AV980</f>
        <v>0.76543740000000327</v>
      </c>
      <c r="AY980" s="12">
        <f t="shared" si="446"/>
        <v>0.51554217787612067</v>
      </c>
      <c r="BB980" s="13">
        <f t="shared" si="447"/>
        <v>1700.6438679999999</v>
      </c>
    </row>
    <row r="981" spans="1:54" x14ac:dyDescent="0.25">
      <c r="A981" s="1">
        <v>44854</v>
      </c>
      <c r="B981" s="6">
        <v>84.92</v>
      </c>
      <c r="C981" s="6">
        <v>76.42</v>
      </c>
      <c r="D981" s="6">
        <v>78.92</v>
      </c>
      <c r="E981" s="6">
        <f t="shared" si="432"/>
        <v>59.151499441227365</v>
      </c>
      <c r="F981" s="6">
        <v>58.445393359950145</v>
      </c>
      <c r="G981" s="6">
        <v>90.42</v>
      </c>
      <c r="H981" s="6">
        <v>70.42</v>
      </c>
      <c r="I981" s="6">
        <v>47.25</v>
      </c>
      <c r="J981" s="6">
        <v>39.342696034823945</v>
      </c>
      <c r="K981" s="6">
        <f t="shared" si="433"/>
        <v>37.67</v>
      </c>
      <c r="L981" s="7">
        <f t="shared" si="427"/>
        <v>7.9073039651760553</v>
      </c>
      <c r="M981" s="6">
        <f t="shared" si="428"/>
        <v>14.5</v>
      </c>
      <c r="N981" s="6">
        <f t="shared" si="429"/>
        <v>8.5</v>
      </c>
      <c r="O981" s="6">
        <f t="shared" si="430"/>
        <v>6</v>
      </c>
      <c r="P981" s="6">
        <f t="shared" si="449"/>
        <v>8.5</v>
      </c>
      <c r="Q981" s="6">
        <f t="shared" si="434"/>
        <v>-11.268500558772637</v>
      </c>
      <c r="R981" s="6">
        <f t="shared" si="435"/>
        <v>-11.974606640049856</v>
      </c>
      <c r="S981" s="6">
        <f t="shared" si="450"/>
        <v>20</v>
      </c>
      <c r="T981" s="6">
        <f t="shared" si="436"/>
        <v>5.5</v>
      </c>
      <c r="U981" s="4" t="str">
        <f t="shared" si="437"/>
        <v>EQUAL</v>
      </c>
      <c r="V981" s="8">
        <v>1288.5</v>
      </c>
      <c r="W981" s="9">
        <f t="shared" si="448"/>
        <v>20.474606640049856</v>
      </c>
      <c r="X981" s="6">
        <f t="shared" si="438"/>
        <v>59.205160794004591</v>
      </c>
      <c r="Y981" s="6">
        <f t="shared" si="439"/>
        <v>19.714839205995411</v>
      </c>
      <c r="Z981" s="6">
        <f t="shared" si="440"/>
        <v>0.7597674340544458</v>
      </c>
      <c r="AA981" s="5">
        <f t="shared" si="441"/>
        <v>10</v>
      </c>
      <c r="AB981" s="5">
        <f t="shared" si="442"/>
        <v>2022</v>
      </c>
      <c r="AC981" s="5">
        <f t="shared" si="424"/>
        <v>43</v>
      </c>
      <c r="AD981" s="6">
        <f t="shared" si="426"/>
        <v>42.49</v>
      </c>
      <c r="AF981" s="10">
        <v>153.47999999999999</v>
      </c>
      <c r="AG981" s="8">
        <f t="shared" si="443"/>
        <v>8970.1989728851477</v>
      </c>
      <c r="AH981" s="15"/>
      <c r="AI981" s="15"/>
      <c r="AJ981" s="15"/>
      <c r="AK981" s="15"/>
      <c r="AL981" s="11">
        <f t="shared" si="431"/>
        <v>44854</v>
      </c>
      <c r="AM981" s="10">
        <v>1305.25</v>
      </c>
      <c r="AN981" s="6">
        <v>5.2146999999999997</v>
      </c>
      <c r="AO981" s="8">
        <f t="shared" si="444"/>
        <v>308.73715199249574</v>
      </c>
      <c r="AS981" s="14">
        <f t="shared" si="425"/>
        <v>0.3353369252873562</v>
      </c>
      <c r="AT981" s="10">
        <v>410.5</v>
      </c>
      <c r="AU981" s="6">
        <v>13.92</v>
      </c>
      <c r="AV981" s="6">
        <f t="shared" si="451"/>
        <v>4.6678899999999981</v>
      </c>
      <c r="AW981" s="6">
        <f t="shared" si="445"/>
        <v>5.4636771999999976</v>
      </c>
      <c r="AX981" s="6">
        <f t="shared" si="452"/>
        <v>0.79578719999999947</v>
      </c>
      <c r="AY981" s="12">
        <f t="shared" si="446"/>
        <v>0.50737627021012255</v>
      </c>
      <c r="BB981" s="13">
        <f t="shared" si="447"/>
        <v>1684.770604</v>
      </c>
    </row>
    <row r="982" spans="1:54" x14ac:dyDescent="0.25">
      <c r="A982" s="1">
        <v>44855</v>
      </c>
      <c r="B982" s="6">
        <v>86.5</v>
      </c>
      <c r="C982" s="6">
        <v>77.5</v>
      </c>
      <c r="D982" s="6">
        <v>80</v>
      </c>
      <c r="E982" s="6">
        <f t="shared" si="432"/>
        <v>59.604680819823244</v>
      </c>
      <c r="F982" s="6">
        <v>59.568034792358972</v>
      </c>
      <c r="G982" s="6">
        <v>91.5</v>
      </c>
      <c r="H982" s="6">
        <v>71.5</v>
      </c>
      <c r="I982" s="6">
        <v>47.25</v>
      </c>
      <c r="J982" s="6">
        <v>39.267931620906424</v>
      </c>
      <c r="K982" s="6">
        <f t="shared" si="433"/>
        <v>39.25</v>
      </c>
      <c r="L982" s="7">
        <f t="shared" si="427"/>
        <v>7.982068379093576</v>
      </c>
      <c r="M982" s="6">
        <f t="shared" si="428"/>
        <v>15</v>
      </c>
      <c r="N982" s="6">
        <f t="shared" si="429"/>
        <v>9</v>
      </c>
      <c r="O982" s="6">
        <f t="shared" si="430"/>
        <v>6</v>
      </c>
      <c r="P982" s="6">
        <f t="shared" si="449"/>
        <v>8.5</v>
      </c>
      <c r="Q982" s="6">
        <f t="shared" si="434"/>
        <v>-11.895319180176756</v>
      </c>
      <c r="R982" s="6">
        <f t="shared" si="435"/>
        <v>-11.931965207641028</v>
      </c>
      <c r="S982" s="6">
        <f t="shared" si="450"/>
        <v>20</v>
      </c>
      <c r="T982" s="6">
        <f t="shared" si="436"/>
        <v>5</v>
      </c>
      <c r="U982" s="4" t="str">
        <f t="shared" si="437"/>
        <v>HIGHER</v>
      </c>
      <c r="V982" s="8">
        <v>1313.25</v>
      </c>
      <c r="W982" s="9">
        <f t="shared" si="448"/>
        <v>20.431965207641028</v>
      </c>
      <c r="X982" s="6">
        <f t="shared" si="438"/>
        <v>59.658753291947548</v>
      </c>
      <c r="Y982" s="6">
        <f t="shared" si="439"/>
        <v>20.341246708052452</v>
      </c>
      <c r="Z982" s="6">
        <f t="shared" si="440"/>
        <v>9.0718499588575696E-2</v>
      </c>
      <c r="AA982" s="5">
        <f t="shared" si="441"/>
        <v>10</v>
      </c>
      <c r="AB982" s="5">
        <f t="shared" si="442"/>
        <v>2022</v>
      </c>
      <c r="AC982" s="5">
        <f t="shared" si="424"/>
        <v>43</v>
      </c>
      <c r="AD982" s="6">
        <f t="shared" si="426"/>
        <v>42.516666666666673</v>
      </c>
      <c r="AF982" s="10">
        <v>153.79</v>
      </c>
      <c r="AG982" s="8">
        <f t="shared" si="443"/>
        <v>9160.9680707168845</v>
      </c>
      <c r="AH982" s="15"/>
      <c r="AI982" s="15"/>
      <c r="AJ982" s="15"/>
      <c r="AK982" s="15"/>
      <c r="AL982" s="11">
        <f t="shared" si="431"/>
        <v>44855</v>
      </c>
      <c r="AM982" s="10">
        <v>1315.25</v>
      </c>
      <c r="AN982" s="6">
        <v>5.1604999999999999</v>
      </c>
      <c r="AO982" s="8">
        <f t="shared" si="444"/>
        <v>307.86899636309533</v>
      </c>
      <c r="AS982" s="14">
        <f t="shared" si="425"/>
        <v>0.3489792263610314</v>
      </c>
      <c r="AT982" s="10">
        <v>415.5</v>
      </c>
      <c r="AU982" s="6">
        <v>13.96</v>
      </c>
      <c r="AV982" s="6">
        <f t="shared" si="451"/>
        <v>4.8717499999999987</v>
      </c>
      <c r="AW982" s="6">
        <f t="shared" si="445"/>
        <v>5.7223399999999955</v>
      </c>
      <c r="AX982" s="6">
        <f t="shared" si="452"/>
        <v>0.85058999999999685</v>
      </c>
      <c r="AY982" s="12">
        <f t="shared" si="446"/>
        <v>0.50895786972428625</v>
      </c>
      <c r="BB982" s="13">
        <f t="shared" si="447"/>
        <v>1708.5805</v>
      </c>
    </row>
    <row r="983" spans="1:54" x14ac:dyDescent="0.25">
      <c r="A983" s="1">
        <v>44858</v>
      </c>
      <c r="B983" s="6">
        <v>87.87</v>
      </c>
      <c r="C983" s="6">
        <v>77.87</v>
      </c>
      <c r="D983" s="6">
        <v>80.37</v>
      </c>
      <c r="E983" s="6">
        <f t="shared" si="432"/>
        <v>59.400749199455092</v>
      </c>
      <c r="F983" s="6">
        <v>60.282442976619123</v>
      </c>
      <c r="G983" s="6">
        <v>91.87</v>
      </c>
      <c r="H983" s="6">
        <v>71.87</v>
      </c>
      <c r="I983" s="6">
        <v>47.25</v>
      </c>
      <c r="J983" s="6"/>
      <c r="K983" s="6">
        <f t="shared" si="433"/>
        <v>40.620000000000005</v>
      </c>
      <c r="L983" s="7" t="str">
        <f t="shared" si="427"/>
        <v/>
      </c>
      <c r="M983" s="6">
        <f t="shared" si="428"/>
        <v>16</v>
      </c>
      <c r="N983" s="6">
        <f t="shared" si="429"/>
        <v>10</v>
      </c>
      <c r="O983" s="6">
        <f t="shared" si="430"/>
        <v>6</v>
      </c>
      <c r="P983" s="6">
        <f t="shared" si="449"/>
        <v>8.5</v>
      </c>
      <c r="Q983" s="6">
        <f t="shared" si="434"/>
        <v>-12.469250800544913</v>
      </c>
      <c r="R983" s="6">
        <f t="shared" si="435"/>
        <v>-11.587557023380882</v>
      </c>
      <c r="S983" s="6">
        <f t="shared" si="450"/>
        <v>20</v>
      </c>
      <c r="T983" s="6">
        <f t="shared" si="436"/>
        <v>4</v>
      </c>
      <c r="U983" s="4" t="str">
        <f t="shared" si="437"/>
        <v>HIGHER</v>
      </c>
      <c r="V983" s="8">
        <v>1329</v>
      </c>
      <c r="W983" s="9">
        <f t="shared" si="448"/>
        <v>20.087557023380882</v>
      </c>
      <c r="X983" s="6">
        <f t="shared" si="438"/>
        <v>59.454636667873217</v>
      </c>
      <c r="Y983" s="6">
        <f t="shared" si="439"/>
        <v>20.915363332126788</v>
      </c>
      <c r="Z983" s="6">
        <f t="shared" si="440"/>
        <v>-0.82780630874590599</v>
      </c>
      <c r="AA983" s="5">
        <f t="shared" si="441"/>
        <v>10</v>
      </c>
      <c r="AB983" s="5">
        <f t="shared" si="442"/>
        <v>2022</v>
      </c>
      <c r="AC983" s="5">
        <f t="shared" si="424"/>
        <v>44</v>
      </c>
      <c r="AD983" s="6">
        <f t="shared" si="426"/>
        <v>42.743333333333332</v>
      </c>
      <c r="AF983" s="10">
        <v>154.57</v>
      </c>
      <c r="AG983" s="8">
        <f t="shared" si="443"/>
        <v>9317.8572108960179</v>
      </c>
      <c r="AH983" s="15"/>
      <c r="AI983" s="15"/>
      <c r="AJ983" s="15"/>
      <c r="AK983" s="15"/>
      <c r="AL983" s="11">
        <f t="shared" si="431"/>
        <v>44858</v>
      </c>
      <c r="AM983" s="10">
        <v>1310.75</v>
      </c>
      <c r="AN983" s="6">
        <v>5.3032000000000004</v>
      </c>
      <c r="AO983" s="8">
        <f t="shared" si="444"/>
        <v>315.29982917706531</v>
      </c>
      <c r="AS983" s="14">
        <f t="shared" si="425"/>
        <v>0.36031632653061202</v>
      </c>
      <c r="AT983" s="10">
        <v>406.5</v>
      </c>
      <c r="AU983" s="6">
        <v>13.72</v>
      </c>
      <c r="AV983" s="6">
        <f t="shared" si="451"/>
        <v>4.9435399999999969</v>
      </c>
      <c r="AW983" s="6">
        <f t="shared" si="445"/>
        <v>5.9079241999999983</v>
      </c>
      <c r="AX983" s="6">
        <f t="shared" si="452"/>
        <v>0.96438420000000136</v>
      </c>
      <c r="AY983" s="12">
        <f t="shared" si="446"/>
        <v>0.5183537583305855</v>
      </c>
      <c r="BB983" s="13">
        <f t="shared" si="447"/>
        <v>1716.7375939999999</v>
      </c>
    </row>
    <row r="984" spans="1:54" x14ac:dyDescent="0.25">
      <c r="A984" s="1">
        <v>44859</v>
      </c>
      <c r="B984" s="6">
        <v>88.53</v>
      </c>
      <c r="C984" s="6">
        <v>78.28</v>
      </c>
      <c r="D984" s="6">
        <v>80.78</v>
      </c>
      <c r="E984" s="6">
        <f t="shared" si="432"/>
        <v>60.896247748821509</v>
      </c>
      <c r="F984" s="6">
        <v>61.450443658822238</v>
      </c>
      <c r="G984" s="6">
        <v>92.28</v>
      </c>
      <c r="H984" s="6">
        <v>72.28</v>
      </c>
      <c r="I984" s="6">
        <v>47.75</v>
      </c>
      <c r="J984" s="6">
        <v>39.570746334385667</v>
      </c>
      <c r="K984" s="6">
        <f t="shared" si="433"/>
        <v>40.78</v>
      </c>
      <c r="L984" s="7">
        <f t="shared" si="427"/>
        <v>8.1792536656143326</v>
      </c>
      <c r="M984" s="6">
        <f t="shared" si="428"/>
        <v>16.25</v>
      </c>
      <c r="N984" s="6">
        <f t="shared" si="429"/>
        <v>10.25</v>
      </c>
      <c r="O984" s="6">
        <f t="shared" si="430"/>
        <v>6</v>
      </c>
      <c r="P984" s="6">
        <f t="shared" si="449"/>
        <v>8.5</v>
      </c>
      <c r="Q984" s="6">
        <f t="shared" si="434"/>
        <v>-11.383752251178493</v>
      </c>
      <c r="R984" s="6">
        <f t="shared" si="435"/>
        <v>-10.829556341177764</v>
      </c>
      <c r="S984" s="6">
        <f t="shared" si="450"/>
        <v>20</v>
      </c>
      <c r="T984" s="6">
        <f t="shared" si="436"/>
        <v>3.75</v>
      </c>
      <c r="U984" s="4" t="str">
        <f>IF(P984=N984,"EQUAL",IF(N984&lt;P984,"LOWER","HIGHER"))</f>
        <v>HIGHER</v>
      </c>
      <c r="V984" s="8">
        <v>1354.75</v>
      </c>
      <c r="W984" s="9">
        <f t="shared" si="448"/>
        <v>19.329556341177764</v>
      </c>
      <c r="X984" s="6">
        <f t="shared" si="438"/>
        <v>60.951491911084979</v>
      </c>
      <c r="Y984" s="6">
        <f t="shared" si="439"/>
        <v>19.828508088915022</v>
      </c>
      <c r="Z984" s="6">
        <f t="shared" si="440"/>
        <v>-0.4989517477372587</v>
      </c>
      <c r="AA984" s="5">
        <f t="shared" si="441"/>
        <v>10</v>
      </c>
      <c r="AB984" s="5">
        <f t="shared" si="442"/>
        <v>2022</v>
      </c>
      <c r="AC984" s="5">
        <f t="shared" ref="AC984:AC998" si="453">WEEKNUM(A984)</f>
        <v>44</v>
      </c>
      <c r="AD984" s="6">
        <f t="shared" si="426"/>
        <v>42.160000000000004</v>
      </c>
      <c r="AF984" s="10">
        <v>155.07</v>
      </c>
      <c r="AG984" s="8">
        <f t="shared" si="443"/>
        <v>9529.120298173566</v>
      </c>
      <c r="AH984" s="15"/>
      <c r="AI984" s="15"/>
      <c r="AJ984" s="15"/>
      <c r="AK984" s="15"/>
      <c r="AL984" s="11">
        <f t="shared" si="431"/>
        <v>44859</v>
      </c>
      <c r="AM984" s="10">
        <v>1343.75</v>
      </c>
      <c r="AN984" s="6">
        <v>5.3167</v>
      </c>
      <c r="AO984" s="8">
        <f t="shared" si="444"/>
        <v>324.06079704366556</v>
      </c>
      <c r="AS984" s="14">
        <f t="shared" si="425"/>
        <v>0.3658473227206947</v>
      </c>
      <c r="AT984" s="10">
        <v>413.5</v>
      </c>
      <c r="AU984" s="6">
        <v>13.82</v>
      </c>
      <c r="AV984" s="6">
        <f t="shared" si="451"/>
        <v>5.0560100000000006</v>
      </c>
      <c r="AW984" s="6">
        <f t="shared" si="445"/>
        <v>6.0480997999999957</v>
      </c>
      <c r="AX984" s="6">
        <f t="shared" si="452"/>
        <v>0.99208979999999514</v>
      </c>
      <c r="AY984" s="12">
        <f t="shared" si="446"/>
        <v>0.51595894648437923</v>
      </c>
      <c r="BB984" s="13">
        <f t="shared" si="447"/>
        <v>1725.7765359999999</v>
      </c>
    </row>
    <row r="985" spans="1:54" x14ac:dyDescent="0.25">
      <c r="A985" s="1">
        <v>44860</v>
      </c>
      <c r="B985" s="6">
        <v>89.67</v>
      </c>
      <c r="C985" s="6">
        <v>79.42</v>
      </c>
      <c r="D985" s="6">
        <v>81.92</v>
      </c>
      <c r="E985" s="6">
        <f t="shared" si="432"/>
        <v>62.085848867635697</v>
      </c>
      <c r="F985" s="6">
        <v>63.094716463865467</v>
      </c>
      <c r="G985" s="6">
        <v>91.42</v>
      </c>
      <c r="H985" s="6">
        <v>73.42</v>
      </c>
      <c r="I985" s="6">
        <v>47.5</v>
      </c>
      <c r="J985" s="6">
        <v>39.535322348296447</v>
      </c>
      <c r="K985" s="6">
        <f t="shared" si="433"/>
        <v>42.17</v>
      </c>
      <c r="L985" s="7">
        <f t="shared" si="427"/>
        <v>7.9646776517035534</v>
      </c>
      <c r="M985" s="6">
        <f t="shared" si="428"/>
        <v>16.25</v>
      </c>
      <c r="N985" s="6">
        <f t="shared" si="429"/>
        <v>10.25</v>
      </c>
      <c r="O985" s="6">
        <f t="shared" si="430"/>
        <v>6</v>
      </c>
      <c r="P985" s="6">
        <f t="shared" si="449"/>
        <v>8.5</v>
      </c>
      <c r="Q985" s="6">
        <f t="shared" si="434"/>
        <v>-11.334151132364305</v>
      </c>
      <c r="R985" s="6">
        <f t="shared" si="435"/>
        <v>-10.325283536134535</v>
      </c>
      <c r="S985" s="6">
        <f t="shared" si="450"/>
        <v>18</v>
      </c>
      <c r="T985" s="6">
        <f t="shared" si="436"/>
        <v>1.75</v>
      </c>
      <c r="U985" s="4" t="str">
        <f>IF(P985=N985,"EQUAL",IF(N985&lt;P985,"LOWER","HIGHER"))</f>
        <v>HIGHER</v>
      </c>
      <c r="V985" s="8">
        <v>1391</v>
      </c>
      <c r="W985" s="9">
        <f t="shared" si="448"/>
        <v>18.825283536134535</v>
      </c>
      <c r="X985" s="6">
        <f t="shared" si="438"/>
        <v>62.142172218185245</v>
      </c>
      <c r="Y985" s="6">
        <f t="shared" si="439"/>
        <v>19.777827781814757</v>
      </c>
      <c r="Z985" s="6">
        <f t="shared" si="440"/>
        <v>-0.95254424568022245</v>
      </c>
      <c r="AA985" s="5">
        <f>MONTH(A985)</f>
        <v>10</v>
      </c>
      <c r="AB985" s="5">
        <f>YEAR(A985)</f>
        <v>2022</v>
      </c>
      <c r="AC985" s="5">
        <f>WEEKNUM(A985)</f>
        <v>44</v>
      </c>
      <c r="AD985" s="6">
        <f t="shared" si="426"/>
        <v>41.836666666666666</v>
      </c>
      <c r="AF985" s="10">
        <v>155.38999999999999</v>
      </c>
      <c r="AG985" s="8">
        <f t="shared" si="443"/>
        <v>9804.2879913200541</v>
      </c>
      <c r="AH985" s="15"/>
      <c r="AI985" s="15"/>
      <c r="AJ985" s="15"/>
      <c r="AK985" s="15"/>
      <c r="AL985" s="11">
        <f t="shared" si="431"/>
        <v>44860</v>
      </c>
      <c r="AM985" s="10">
        <v>1370</v>
      </c>
      <c r="AN985" s="6">
        <v>5.3803999999999998</v>
      </c>
      <c r="AO985" s="8">
        <f t="shared" si="444"/>
        <v>334.34974340272396</v>
      </c>
      <c r="AS985" s="14">
        <f t="shared" si="425"/>
        <v>0.36359551374819093</v>
      </c>
      <c r="AT985" s="10">
        <v>406.5</v>
      </c>
      <c r="AU985" s="6">
        <v>13.82</v>
      </c>
      <c r="AV985" s="6">
        <f t="shared" si="451"/>
        <v>5.0248899999999992</v>
      </c>
      <c r="AW985" s="6">
        <f t="shared" si="445"/>
        <v>6.0143121999999991</v>
      </c>
      <c r="AX985" s="6">
        <f t="shared" si="452"/>
        <v>0.98942219999999992</v>
      </c>
      <c r="AY985" s="12">
        <f t="shared" si="446"/>
        <v>0.52341432458563952</v>
      </c>
      <c r="BB985" s="13">
        <f t="shared" si="447"/>
        <v>1750.909204</v>
      </c>
    </row>
    <row r="986" spans="1:54" x14ac:dyDescent="0.25">
      <c r="A986" s="1">
        <v>44861</v>
      </c>
      <c r="B986" s="6">
        <v>88.55</v>
      </c>
      <c r="C986" s="6">
        <v>78.3</v>
      </c>
      <c r="D986" s="6">
        <v>80.8</v>
      </c>
      <c r="E986" s="6">
        <f t="shared" si="432"/>
        <v>60.182487077532997</v>
      </c>
      <c r="F986" s="6">
        <v>61.314365909439353</v>
      </c>
      <c r="G986" s="6">
        <v>90.3</v>
      </c>
      <c r="H986" s="6">
        <v>72.3</v>
      </c>
      <c r="I986" s="6">
        <v>47.5</v>
      </c>
      <c r="J986" s="6">
        <v>39.950402269493296</v>
      </c>
      <c r="K986" s="6">
        <f t="shared" si="433"/>
        <v>41.05</v>
      </c>
      <c r="L986" s="7">
        <f t="shared" si="427"/>
        <v>7.5495977305067044</v>
      </c>
      <c r="M986" s="6">
        <f t="shared" si="428"/>
        <v>16.25</v>
      </c>
      <c r="N986" s="6">
        <f t="shared" si="429"/>
        <v>10.25</v>
      </c>
      <c r="O986" s="6">
        <f t="shared" si="430"/>
        <v>6</v>
      </c>
      <c r="P986" s="6">
        <f t="shared" si="449"/>
        <v>8.5</v>
      </c>
      <c r="Q986" s="6">
        <f t="shared" si="434"/>
        <v>-12.117512922467</v>
      </c>
      <c r="R986" s="6">
        <f t="shared" si="435"/>
        <v>-10.985634090560644</v>
      </c>
      <c r="S986" s="6">
        <f t="shared" si="450"/>
        <v>18</v>
      </c>
      <c r="T986" s="6">
        <f t="shared" si="436"/>
        <v>1.75</v>
      </c>
      <c r="U986" s="4" t="str">
        <f>IF(P986=N986,"EQUAL",IF(N986&lt;P986,"LOWER","HIGHER"))</f>
        <v>HIGHER</v>
      </c>
      <c r="V986" s="8">
        <v>1351.75</v>
      </c>
      <c r="W986" s="9">
        <f t="shared" si="448"/>
        <v>19.485634090560644</v>
      </c>
      <c r="X986" s="6">
        <f t="shared" si="438"/>
        <v>60.237083726824821</v>
      </c>
      <c r="Y986" s="6">
        <f t="shared" si="439"/>
        <v>20.562916273175176</v>
      </c>
      <c r="Z986" s="6">
        <f t="shared" si="440"/>
        <v>-1.0772821826145318</v>
      </c>
      <c r="AA986" s="5">
        <f>MONTH(A986)</f>
        <v>10</v>
      </c>
      <c r="AB986" s="5">
        <f>YEAR(A986)</f>
        <v>2022</v>
      </c>
      <c r="AC986" s="5">
        <f>WEEKNUM(A986)</f>
        <v>44</v>
      </c>
      <c r="AD986" s="6">
        <f t="shared" si="426"/>
        <v>42.116666666666667</v>
      </c>
      <c r="AF986" s="10">
        <v>155.69</v>
      </c>
      <c r="AG986" s="8">
        <f t="shared" si="443"/>
        <v>9546.033628440613</v>
      </c>
      <c r="AH986" s="15"/>
      <c r="AI986" s="15"/>
      <c r="AJ986" s="15"/>
      <c r="AK986" s="15"/>
      <c r="AL986" s="11">
        <f t="shared" si="431"/>
        <v>44861</v>
      </c>
      <c r="AM986" s="10">
        <v>1328</v>
      </c>
      <c r="AN986" s="6">
        <v>5.3449</v>
      </c>
      <c r="AO986" s="8">
        <f t="shared" si="444"/>
        <v>321.96118881150602</v>
      </c>
      <c r="AS986" s="14">
        <f t="shared" si="425"/>
        <v>0.34485378031383734</v>
      </c>
      <c r="AT986" s="10">
        <v>412.5</v>
      </c>
      <c r="AU986" s="6">
        <v>14.02</v>
      </c>
      <c r="AV986" s="6">
        <f t="shared" si="451"/>
        <v>4.8348499999999994</v>
      </c>
      <c r="AW986" s="6">
        <f t="shared" si="445"/>
        <v>5.8268929999999983</v>
      </c>
      <c r="AX986" s="6">
        <f t="shared" si="452"/>
        <v>0.9920429999999989</v>
      </c>
      <c r="AY986" s="12">
        <f t="shared" si="446"/>
        <v>0.51662004278426854</v>
      </c>
      <c r="BB986" s="13">
        <f t="shared" si="447"/>
        <v>1726.2174599999998</v>
      </c>
    </row>
    <row r="987" spans="1:54" x14ac:dyDescent="0.25">
      <c r="A987" s="1">
        <v>44862</v>
      </c>
      <c r="B987" s="6">
        <v>88.04</v>
      </c>
      <c r="C987" s="6">
        <v>77.790000000000006</v>
      </c>
      <c r="D987" s="6">
        <v>80.290000000000006</v>
      </c>
      <c r="E987" s="6">
        <f t="shared" si="432"/>
        <v>59.79728290572649</v>
      </c>
      <c r="F987" s="6">
        <v>60.157705039684814</v>
      </c>
      <c r="G987" s="6">
        <v>90.3</v>
      </c>
      <c r="H987" s="6">
        <v>71.790000000000006</v>
      </c>
      <c r="I987" s="6">
        <v>46.25</v>
      </c>
      <c r="J987" s="6">
        <v>38.315112061410467</v>
      </c>
      <c r="K987" s="6">
        <f t="shared" si="433"/>
        <v>41.790000000000006</v>
      </c>
      <c r="L987" s="7">
        <f t="shared" si="427"/>
        <v>7.934887938589533</v>
      </c>
      <c r="M987" s="6">
        <f t="shared" si="428"/>
        <v>16.25</v>
      </c>
      <c r="N987" s="6">
        <f t="shared" si="429"/>
        <v>10.25</v>
      </c>
      <c r="O987" s="6">
        <f t="shared" si="430"/>
        <v>6</v>
      </c>
      <c r="P987" s="6">
        <f t="shared" si="449"/>
        <v>8.5</v>
      </c>
      <c r="Q987" s="6">
        <f t="shared" si="434"/>
        <v>-11.992717094273516</v>
      </c>
      <c r="R987" s="6">
        <f t="shared" si="435"/>
        <v>-11.632294960315193</v>
      </c>
      <c r="S987" s="6">
        <f t="shared" si="450"/>
        <v>18.509999999999991</v>
      </c>
      <c r="T987" s="6">
        <f t="shared" si="436"/>
        <v>2.2599999999999909</v>
      </c>
      <c r="U987" s="4" t="str">
        <f>IF(P987=N987,"EQUAL",IF(N987&lt;P987,"LOWER","HIGHER"))</f>
        <v>HIGHER</v>
      </c>
      <c r="V987" s="8">
        <v>1326.25</v>
      </c>
      <c r="W987" s="9">
        <f t="shared" si="448"/>
        <v>20.132294960315193</v>
      </c>
      <c r="X987" s="6">
        <f t="shared" si="438"/>
        <v>59.851530103573303</v>
      </c>
      <c r="Y987" s="6">
        <f t="shared" si="439"/>
        <v>20.438469896426703</v>
      </c>
      <c r="Z987" s="6">
        <f t="shared" si="440"/>
        <v>-0.30617493611151048</v>
      </c>
      <c r="AA987" s="5">
        <f>MONTH(A987)</f>
        <v>10</v>
      </c>
      <c r="AB987" s="5">
        <f>YEAR(A987)</f>
        <v>2022</v>
      </c>
      <c r="AC987" s="5">
        <f>WEEKNUM(A987)</f>
        <v>44</v>
      </c>
      <c r="AD987" s="6">
        <f t="shared" si="426"/>
        <v>42.01</v>
      </c>
      <c r="AF987" s="10">
        <v>156</v>
      </c>
      <c r="AG987" s="8">
        <f t="shared" si="443"/>
        <v>9384.6019861908298</v>
      </c>
      <c r="AH987" s="15"/>
      <c r="AI987" s="15"/>
      <c r="AJ987" s="15"/>
      <c r="AK987" s="15"/>
      <c r="AL987" s="11">
        <f t="shared" si="431"/>
        <v>44862</v>
      </c>
      <c r="AM987" s="10">
        <v>1319.5</v>
      </c>
      <c r="AN987" s="6">
        <v>5.2949000000000002</v>
      </c>
      <c r="AO987" s="8">
        <f t="shared" si="444"/>
        <v>316.90786674541039</v>
      </c>
      <c r="AS987" s="14">
        <f t="shared" si="425"/>
        <v>0.35157528409090921</v>
      </c>
      <c r="AT987" s="10">
        <v>422.5</v>
      </c>
      <c r="AU987" s="6">
        <v>14.08</v>
      </c>
      <c r="AV987" s="6">
        <f t="shared" si="451"/>
        <v>4.9501800000000014</v>
      </c>
      <c r="AW987" s="6">
        <f t="shared" si="445"/>
        <v>5.9434163999999985</v>
      </c>
      <c r="AX987" s="6">
        <f t="shared" si="452"/>
        <v>0.99323639999999713</v>
      </c>
      <c r="AY987" s="12">
        <f t="shared" si="446"/>
        <v>0.50919279485383417</v>
      </c>
      <c r="BB987" s="13">
        <f t="shared" si="447"/>
        <v>1714.973898</v>
      </c>
    </row>
    <row r="988" spans="1:54" x14ac:dyDescent="0.25">
      <c r="A988" s="1">
        <v>44865</v>
      </c>
      <c r="B988" s="6">
        <v>89.46</v>
      </c>
      <c r="C988" s="6">
        <v>79.209999999999994</v>
      </c>
      <c r="D988" s="6">
        <v>81.709999999999994</v>
      </c>
      <c r="E988" s="6">
        <f t="shared" si="432"/>
        <v>60.760293335242743</v>
      </c>
      <c r="F988" s="6">
        <v>61.064890035570727</v>
      </c>
      <c r="G988" s="6">
        <v>91.21</v>
      </c>
      <c r="H988" s="6">
        <v>73.209999999999994</v>
      </c>
      <c r="I988" s="6">
        <v>52</v>
      </c>
      <c r="J988" s="6">
        <v>38.842336842470402</v>
      </c>
      <c r="K988" s="6">
        <f t="shared" si="433"/>
        <v>37.459999999999994</v>
      </c>
      <c r="L988" s="7">
        <f t="shared" si="427"/>
        <v>13.157663157529598</v>
      </c>
      <c r="M988" s="6">
        <f t="shared" si="428"/>
        <v>16.25</v>
      </c>
      <c r="N988" s="6">
        <f t="shared" si="429"/>
        <v>10.25</v>
      </c>
      <c r="O988" s="6">
        <f t="shared" si="430"/>
        <v>6</v>
      </c>
      <c r="P988" s="6">
        <f t="shared" si="449"/>
        <v>8.5</v>
      </c>
      <c r="Q988" s="6">
        <f t="shared" si="434"/>
        <v>-12.449706664757251</v>
      </c>
      <c r="R988" s="6">
        <f t="shared" si="435"/>
        <v>-12.145109964429267</v>
      </c>
      <c r="S988" s="6">
        <f t="shared" si="450"/>
        <v>18</v>
      </c>
      <c r="T988" s="6">
        <f t="shared" si="436"/>
        <v>1.75</v>
      </c>
      <c r="U988" s="4" t="str">
        <f>IF(P988=N988,"EQUAL",IF(N988&lt;P988,"LOWER","HIGHER"))</f>
        <v>HIGHER</v>
      </c>
      <c r="V988" s="8">
        <v>1346.25</v>
      </c>
      <c r="W988" s="9">
        <f t="shared" si="448"/>
        <v>20.645109964429267</v>
      </c>
      <c r="X988" s="6">
        <f t="shared" si="438"/>
        <v>60.815414161702094</v>
      </c>
      <c r="Y988" s="6">
        <f t="shared" si="439"/>
        <v>20.8945858382979</v>
      </c>
      <c r="Z988" s="6">
        <f t="shared" si="440"/>
        <v>-0.2494758738686329</v>
      </c>
      <c r="AA988" s="5">
        <f>MONTH(A988)</f>
        <v>10</v>
      </c>
      <c r="AB988" s="5">
        <f>YEAR(A988)</f>
        <v>2022</v>
      </c>
      <c r="AC988" s="5">
        <f>WEEKNUM(A988)</f>
        <v>45</v>
      </c>
      <c r="AD988" s="6">
        <f t="shared" si="426"/>
        <v>42.5</v>
      </c>
      <c r="AF988" s="10">
        <v>156.88999999999999</v>
      </c>
      <c r="AG988" s="8">
        <f t="shared" si="443"/>
        <v>9580.4705976806908</v>
      </c>
      <c r="AH988" s="15"/>
      <c r="AI988" s="15"/>
      <c r="AJ988" s="15"/>
      <c r="AK988" s="15"/>
      <c r="AL988" s="11">
        <f t="shared" si="431"/>
        <v>44865</v>
      </c>
      <c r="AM988" s="10">
        <v>1340.75</v>
      </c>
      <c r="AN988" s="6">
        <v>5.1791</v>
      </c>
      <c r="AO988" s="8">
        <f t="shared" si="444"/>
        <v>314.96911148487135</v>
      </c>
      <c r="AS988" s="14">
        <f t="shared" si="425"/>
        <v>0.33534127540294317</v>
      </c>
      <c r="AT988" s="10">
        <v>416.5</v>
      </c>
      <c r="AU988" s="6">
        <v>14.27</v>
      </c>
      <c r="AV988" s="6">
        <f t="shared" si="451"/>
        <v>4.7853199999999987</v>
      </c>
      <c r="AW988" s="6">
        <f t="shared" si="445"/>
        <v>5.7752335999999964</v>
      </c>
      <c r="AX988" s="6">
        <f t="shared" si="452"/>
        <v>0.98991359999999773</v>
      </c>
      <c r="AY988" s="12">
        <f t="shared" si="446"/>
        <v>0.51676337735138289</v>
      </c>
      <c r="BB988" s="13">
        <f t="shared" si="447"/>
        <v>1746.2795019999999</v>
      </c>
    </row>
    <row r="989" spans="1:54" x14ac:dyDescent="0.25">
      <c r="A989" s="1">
        <v>44866</v>
      </c>
      <c r="B989" s="6">
        <v>89.62</v>
      </c>
      <c r="C989" s="6">
        <v>79.37</v>
      </c>
      <c r="D989" s="6">
        <v>81.87</v>
      </c>
      <c r="E989" s="6">
        <f t="shared" si="432"/>
        <v>61.474054006531254</v>
      </c>
      <c r="F989" s="6">
        <v>62.629784153473935</v>
      </c>
      <c r="G989" s="6">
        <v>91.37</v>
      </c>
      <c r="H989" s="6">
        <v>73.37</v>
      </c>
      <c r="I989" s="6">
        <v>55</v>
      </c>
      <c r="J989" s="6">
        <v>40.626943691152796</v>
      </c>
      <c r="K989" s="6">
        <f t="shared" si="433"/>
        <v>34.620000000000005</v>
      </c>
      <c r="L989" s="7">
        <f t="shared" si="427"/>
        <v>14.373056308847204</v>
      </c>
      <c r="M989" s="6">
        <f t="shared" si="428"/>
        <v>16.25</v>
      </c>
      <c r="N989" s="6">
        <f t="shared" si="429"/>
        <v>10.25</v>
      </c>
      <c r="O989" s="6">
        <f t="shared" si="430"/>
        <v>6</v>
      </c>
      <c r="P989" s="6">
        <f t="shared" si="449"/>
        <v>8.5</v>
      </c>
      <c r="Q989" s="6">
        <f t="shared" si="434"/>
        <v>-11.89594599346875</v>
      </c>
      <c r="R989" s="6">
        <f t="shared" si="435"/>
        <v>-10.74021584652607</v>
      </c>
      <c r="S989" s="6">
        <f t="shared" si="450"/>
        <v>18</v>
      </c>
      <c r="T989" s="6">
        <f t="shared" si="436"/>
        <v>1.75</v>
      </c>
      <c r="U989" s="4" t="str">
        <f t="shared" ref="U989:U997" si="454">IF(P989=N989,"EQUAL",IF(N989&lt;P989,"LOWER","HIGHER"))</f>
        <v>HIGHER</v>
      </c>
      <c r="V989" s="8">
        <v>1380.75</v>
      </c>
      <c r="W989" s="9">
        <f t="shared" si="448"/>
        <v>19.24021584652607</v>
      </c>
      <c r="X989" s="6">
        <f t="shared" si="438"/>
        <v>61.529822345962252</v>
      </c>
      <c r="Y989" s="6">
        <f t="shared" si="439"/>
        <v>20.340177654037753</v>
      </c>
      <c r="Z989" s="6">
        <f t="shared" si="440"/>
        <v>-1.0999618075116828</v>
      </c>
      <c r="AA989" s="5">
        <f>MONTH(A989)</f>
        <v>11</v>
      </c>
      <c r="AB989" s="5">
        <f>YEAR(A989)</f>
        <v>2022</v>
      </c>
      <c r="AC989" s="5">
        <f>WEEKNUM(A989)</f>
        <v>45</v>
      </c>
      <c r="AD989" s="6">
        <f t="shared" si="426"/>
        <v>42.603333333333332</v>
      </c>
      <c r="AF989" s="10">
        <v>157.27000000000001</v>
      </c>
      <c r="AG989" s="8">
        <f t="shared" si="443"/>
        <v>9849.7861538168472</v>
      </c>
      <c r="AH989" s="15"/>
      <c r="AI989" s="15"/>
      <c r="AJ989" s="15"/>
      <c r="AK989" s="15"/>
      <c r="AL989" s="11">
        <f t="shared" si="431"/>
        <v>44866</v>
      </c>
      <c r="AM989" s="10">
        <v>1356.5</v>
      </c>
      <c r="AN989" s="6">
        <v>5.1475</v>
      </c>
      <c r="AO989" s="8">
        <f t="shared" si="444"/>
        <v>316.72476052584074</v>
      </c>
      <c r="AS989" s="14">
        <f t="shared" si="425"/>
        <v>0.31693051771117181</v>
      </c>
      <c r="AT989" s="10">
        <v>427.5</v>
      </c>
      <c r="AU989" s="6">
        <v>14.68</v>
      </c>
      <c r="AV989" s="6">
        <f t="shared" si="451"/>
        <v>4.6525400000000019</v>
      </c>
      <c r="AW989" s="6">
        <f t="shared" si="445"/>
        <v>5.6420791999999977</v>
      </c>
      <c r="AX989" s="6">
        <f t="shared" si="452"/>
        <v>0.98953919999999584</v>
      </c>
      <c r="AY989" s="12">
        <f t="shared" si="446"/>
        <v>0.51069780082496463</v>
      </c>
      <c r="BB989" s="13">
        <f t="shared" si="447"/>
        <v>1749.8068940000001</v>
      </c>
    </row>
    <row r="990" spans="1:54" x14ac:dyDescent="0.25">
      <c r="A990" s="1">
        <v>44867</v>
      </c>
      <c r="B990" s="6">
        <v>92.36</v>
      </c>
      <c r="C990" s="6">
        <v>82.11</v>
      </c>
      <c r="D990" s="6">
        <v>84.11</v>
      </c>
      <c r="E990" s="6">
        <f t="shared" si="432"/>
        <v>64.136494605782062</v>
      </c>
      <c r="F990" s="6">
        <v>65.011144767674466</v>
      </c>
      <c r="G990" s="6">
        <v>92.61</v>
      </c>
      <c r="H990" s="6">
        <v>75.61</v>
      </c>
      <c r="I990" s="6">
        <v>56</v>
      </c>
      <c r="J990" s="6">
        <v>42.14119491024104</v>
      </c>
      <c r="K990" s="6">
        <f t="shared" si="433"/>
        <v>36.36</v>
      </c>
      <c r="L990" s="7">
        <f t="shared" si="427"/>
        <v>13.85880508975896</v>
      </c>
      <c r="M990" s="6">
        <f t="shared" si="428"/>
        <v>16.75</v>
      </c>
      <c r="N990" s="6">
        <f t="shared" si="429"/>
        <v>10.25</v>
      </c>
      <c r="O990" s="6">
        <f t="shared" si="430"/>
        <v>6.5</v>
      </c>
      <c r="P990" s="6">
        <f t="shared" si="449"/>
        <v>8.5</v>
      </c>
      <c r="Q990" s="6">
        <f t="shared" si="434"/>
        <v>-11.473505394217938</v>
      </c>
      <c r="R990" s="6">
        <f t="shared" si="435"/>
        <v>-10.598855232325533</v>
      </c>
      <c r="S990" s="6">
        <f t="shared" si="450"/>
        <v>17</v>
      </c>
      <c r="T990" s="6">
        <f t="shared" si="436"/>
        <v>0.25</v>
      </c>
      <c r="U990" s="4" t="str">
        <f t="shared" si="454"/>
        <v>HIGHER</v>
      </c>
      <c r="V990" s="8">
        <v>1433.25</v>
      </c>
      <c r="W990" s="9">
        <f t="shared" si="448"/>
        <v>19.098855232325533</v>
      </c>
      <c r="X990" s="6">
        <f t="shared" si="438"/>
        <v>64.194678271377128</v>
      </c>
      <c r="Y990" s="6">
        <f t="shared" si="439"/>
        <v>19.915321728622871</v>
      </c>
      <c r="Z990" s="6">
        <f t="shared" si="440"/>
        <v>-0.81646649629733759</v>
      </c>
      <c r="AA990" s="5">
        <f t="shared" ref="AA990:AA997" si="455">MONTH(A990)</f>
        <v>11</v>
      </c>
      <c r="AB990" s="5">
        <f t="shared" ref="AB990:AB997" si="456">YEAR(A990)</f>
        <v>2022</v>
      </c>
      <c r="AC990" s="5">
        <f t="shared" ref="AC990:AC997" si="457">WEEKNUM(A990)</f>
        <v>45</v>
      </c>
      <c r="AD990" s="6">
        <f t="shared" si="426"/>
        <v>42.666666666666664</v>
      </c>
      <c r="AF990" s="10">
        <v>157.59</v>
      </c>
      <c r="AG990" s="8">
        <f t="shared" si="443"/>
        <v>10245.106303937819</v>
      </c>
      <c r="AH990" s="15"/>
      <c r="AI990" s="15"/>
      <c r="AJ990" s="15"/>
      <c r="AK990" s="15"/>
      <c r="AL990" s="11">
        <f t="shared" si="431"/>
        <v>44867</v>
      </c>
      <c r="AM990" s="10">
        <v>1415.25</v>
      </c>
      <c r="AN990" s="6">
        <v>5.1432000000000002</v>
      </c>
      <c r="AO990" s="8">
        <f t="shared" si="444"/>
        <v>330.16606928534691</v>
      </c>
      <c r="AS990" s="14">
        <f t="shared" si="425"/>
        <v>0.32933310719131598</v>
      </c>
      <c r="AT990" s="10">
        <v>425</v>
      </c>
      <c r="AU990" s="6">
        <v>14.74</v>
      </c>
      <c r="AV990" s="6">
        <f t="shared" si="451"/>
        <v>4.8543699999999976</v>
      </c>
      <c r="AW990" s="6">
        <f t="shared" si="445"/>
        <v>5.8374976000000007</v>
      </c>
      <c r="AX990" s="6">
        <f t="shared" si="452"/>
        <v>0.9831276000000031</v>
      </c>
      <c r="AY990" s="12">
        <f t="shared" si="446"/>
        <v>0.5196844031967498</v>
      </c>
      <c r="BB990" s="13">
        <f t="shared" si="447"/>
        <v>1810.2134819999999</v>
      </c>
    </row>
    <row r="991" spans="1:54" x14ac:dyDescent="0.25">
      <c r="A991" s="1">
        <v>44868</v>
      </c>
      <c r="B991" s="6">
        <v>92.04</v>
      </c>
      <c r="C991" s="6">
        <v>81.790000000000006</v>
      </c>
      <c r="D991" s="6">
        <v>83.79</v>
      </c>
      <c r="E991" s="6">
        <f t="shared" si="432"/>
        <v>63.717301830580865</v>
      </c>
      <c r="F991" s="6">
        <v>64.784348518702984</v>
      </c>
      <c r="G991" s="6">
        <v>93.29</v>
      </c>
      <c r="H991" s="6">
        <v>75.290000000000006</v>
      </c>
      <c r="I991" s="6">
        <v>56</v>
      </c>
      <c r="J991" s="6">
        <v>41.47131409764188</v>
      </c>
      <c r="K991" s="6">
        <f t="shared" si="433"/>
        <v>36.040000000000006</v>
      </c>
      <c r="L991" s="7">
        <f t="shared" si="427"/>
        <v>14.52868590235812</v>
      </c>
      <c r="M991" s="6">
        <f t="shared" si="428"/>
        <v>16.75</v>
      </c>
      <c r="N991" s="6">
        <f t="shared" si="429"/>
        <v>10.25</v>
      </c>
      <c r="O991" s="6">
        <f t="shared" si="430"/>
        <v>6.5</v>
      </c>
      <c r="P991" s="6">
        <f t="shared" si="449"/>
        <v>8.5</v>
      </c>
      <c r="Q991" s="6">
        <f t="shared" si="434"/>
        <v>-11.572698169419141</v>
      </c>
      <c r="R991" s="6">
        <f t="shared" si="435"/>
        <v>-10.505651481297022</v>
      </c>
      <c r="S991" s="6">
        <f t="shared" si="450"/>
        <v>18</v>
      </c>
      <c r="T991" s="6">
        <f t="shared" si="436"/>
        <v>1.25</v>
      </c>
      <c r="U991" s="4" t="str">
        <f t="shared" si="454"/>
        <v>HIGHER</v>
      </c>
      <c r="V991" s="8">
        <v>1428.25</v>
      </c>
      <c r="W991" s="9">
        <f t="shared" si="448"/>
        <v>19.005651481297022</v>
      </c>
      <c r="X991" s="6">
        <f t="shared" si="438"/>
        <v>63.775105210779891</v>
      </c>
      <c r="Y991" s="6">
        <f t="shared" si="439"/>
        <v>20.014894789220115</v>
      </c>
      <c r="Z991" s="6">
        <f t="shared" si="440"/>
        <v>-1.0092433079230929</v>
      </c>
      <c r="AA991" s="5">
        <f t="shared" si="455"/>
        <v>11</v>
      </c>
      <c r="AB991" s="5">
        <f t="shared" si="456"/>
        <v>2022</v>
      </c>
      <c r="AC991" s="5">
        <f t="shared" si="457"/>
        <v>45</v>
      </c>
      <c r="AD991" s="6">
        <f t="shared" si="426"/>
        <v>42.113333333333337</v>
      </c>
      <c r="AF991" s="10">
        <v>157.76</v>
      </c>
      <c r="AG991" s="8">
        <f t="shared" si="443"/>
        <v>10220.378822310584</v>
      </c>
      <c r="AH991" s="15"/>
      <c r="AI991" s="15"/>
      <c r="AJ991" s="15"/>
      <c r="AK991" s="15"/>
      <c r="AL991" s="11">
        <f t="shared" si="431"/>
        <v>44868</v>
      </c>
      <c r="AM991" s="10">
        <v>1406</v>
      </c>
      <c r="AN991" s="6">
        <v>5.1136999999999997</v>
      </c>
      <c r="AO991" s="8">
        <f t="shared" si="444"/>
        <v>326.12675551636517</v>
      </c>
      <c r="AS991" s="14">
        <f t="shared" si="425"/>
        <v>0.32453191489361699</v>
      </c>
      <c r="AT991" s="10">
        <v>414</v>
      </c>
      <c r="AU991" s="6">
        <v>14.57</v>
      </c>
      <c r="AV991" s="6">
        <f t="shared" si="451"/>
        <v>4.7284299999999995</v>
      </c>
      <c r="AW991" s="6">
        <f t="shared" si="445"/>
        <v>5.7123063999999992</v>
      </c>
      <c r="AX991" s="6">
        <f t="shared" si="452"/>
        <v>0.98387639999999976</v>
      </c>
      <c r="AY991" s="12">
        <f t="shared" si="446"/>
        <v>0.52536091889423586</v>
      </c>
      <c r="BB991" s="13">
        <f t="shared" si="447"/>
        <v>1803.158698</v>
      </c>
    </row>
    <row r="992" spans="1:54" x14ac:dyDescent="0.25">
      <c r="A992" s="1">
        <v>44869</v>
      </c>
      <c r="B992" s="6">
        <v>93.92</v>
      </c>
      <c r="C992" s="6">
        <v>83.17</v>
      </c>
      <c r="D992" s="6">
        <v>85.67</v>
      </c>
      <c r="E992" s="6">
        <f t="shared" si="432"/>
        <v>64.3404262261502</v>
      </c>
      <c r="F992" s="6">
        <v>65.408038203374559</v>
      </c>
      <c r="G992" s="6">
        <v>95.17</v>
      </c>
      <c r="H992" s="6">
        <v>77.17</v>
      </c>
      <c r="I992" s="6">
        <v>56</v>
      </c>
      <c r="J992" s="6">
        <v>41.71789409020252</v>
      </c>
      <c r="K992" s="6">
        <f t="shared" si="433"/>
        <v>37.92</v>
      </c>
      <c r="L992" s="7">
        <f t="shared" si="427"/>
        <v>14.28210590979748</v>
      </c>
      <c r="M992" s="6">
        <f t="shared" si="428"/>
        <v>16.75</v>
      </c>
      <c r="N992" s="6">
        <f t="shared" si="429"/>
        <v>10.75</v>
      </c>
      <c r="O992" s="6">
        <f t="shared" si="430"/>
        <v>6</v>
      </c>
      <c r="P992" s="6">
        <f t="shared" si="449"/>
        <v>8.5</v>
      </c>
      <c r="Q992" s="6">
        <f t="shared" si="434"/>
        <v>-12.829573773849802</v>
      </c>
      <c r="R992" s="6">
        <f t="shared" si="435"/>
        <v>-11.761961796625442</v>
      </c>
      <c r="S992" s="6">
        <f t="shared" si="450"/>
        <v>18</v>
      </c>
      <c r="T992" s="6">
        <f t="shared" si="436"/>
        <v>1.25</v>
      </c>
      <c r="U992" s="4" t="str">
        <f t="shared" si="454"/>
        <v>HIGHER</v>
      </c>
      <c r="V992" s="8">
        <v>1442</v>
      </c>
      <c r="W992" s="9">
        <f t="shared" si="448"/>
        <v>20.261961796625442</v>
      </c>
      <c r="X992" s="6">
        <f t="shared" si="438"/>
        <v>64.398794895451459</v>
      </c>
      <c r="Y992" s="6">
        <f t="shared" si="439"/>
        <v>21.271205104548542</v>
      </c>
      <c r="Z992" s="6">
        <f t="shared" si="440"/>
        <v>-1.0092433079231</v>
      </c>
      <c r="AA992" s="5">
        <f t="shared" si="455"/>
        <v>11</v>
      </c>
      <c r="AB992" s="5">
        <f t="shared" si="456"/>
        <v>2022</v>
      </c>
      <c r="AC992" s="5">
        <f t="shared" si="457"/>
        <v>45</v>
      </c>
      <c r="AD992" s="6">
        <f t="shared" si="426"/>
        <v>41.763333333333328</v>
      </c>
      <c r="AF992" s="10">
        <v>158.29</v>
      </c>
      <c r="AG992" s="8">
        <f t="shared" si="443"/>
        <v>10353.438367212158</v>
      </c>
      <c r="AH992" s="15"/>
      <c r="AI992" s="15"/>
      <c r="AJ992" s="15"/>
      <c r="AK992" s="15"/>
      <c r="AL992" s="11">
        <f t="shared" si="431"/>
        <v>44869</v>
      </c>
      <c r="AM992" s="10">
        <v>1419.75</v>
      </c>
      <c r="AN992" s="6">
        <v>5.0556999999999999</v>
      </c>
      <c r="AO992" s="8">
        <f t="shared" si="444"/>
        <v>325.58098735293396</v>
      </c>
      <c r="AS992" s="14">
        <f t="shared" ref="AS992:AS1055" si="458">AV992/AU992</f>
        <v>0.33158220108695646</v>
      </c>
      <c r="AT992" s="10">
        <v>420</v>
      </c>
      <c r="AU992" s="6">
        <v>14.72</v>
      </c>
      <c r="AV992" s="6">
        <f t="shared" si="451"/>
        <v>4.8808899999999991</v>
      </c>
      <c r="AW992" s="6">
        <f t="shared" si="445"/>
        <v>5.9188671999999993</v>
      </c>
      <c r="AX992" s="6">
        <f t="shared" si="452"/>
        <v>1.0379772000000003</v>
      </c>
      <c r="AY992" s="12">
        <f t="shared" si="446"/>
        <v>0.52681478754127786</v>
      </c>
      <c r="BB992" s="13">
        <f t="shared" si="447"/>
        <v>1833.5824539999999</v>
      </c>
    </row>
    <row r="993" spans="1:54" x14ac:dyDescent="0.25">
      <c r="A993" s="1">
        <v>44872</v>
      </c>
      <c r="B993" s="6">
        <v>93.08</v>
      </c>
      <c r="C993" s="6">
        <v>82.33</v>
      </c>
      <c r="D993" s="6">
        <v>84.83</v>
      </c>
      <c r="E993" s="6">
        <f t="shared" si="432"/>
        <v>65.099505035298293</v>
      </c>
      <c r="F993" s="6">
        <v>64.659610581768661</v>
      </c>
      <c r="G993" s="6">
        <v>94.33</v>
      </c>
      <c r="H993" s="6">
        <v>76.33</v>
      </c>
      <c r="I993" s="6">
        <v>56.5</v>
      </c>
      <c r="J993" s="6">
        <v>42.506346366963569</v>
      </c>
      <c r="K993" s="6">
        <f t="shared" si="433"/>
        <v>36.58</v>
      </c>
      <c r="L993" s="7">
        <f t="shared" si="427"/>
        <v>13.993653633036431</v>
      </c>
      <c r="M993" s="6">
        <f t="shared" si="428"/>
        <v>16.75</v>
      </c>
      <c r="N993" s="6">
        <f t="shared" si="429"/>
        <v>10.75</v>
      </c>
      <c r="O993" s="6">
        <f t="shared" si="430"/>
        <v>6</v>
      </c>
      <c r="P993" s="6">
        <f t="shared" si="449"/>
        <v>8.5</v>
      </c>
      <c r="Q993" s="6">
        <f t="shared" si="434"/>
        <v>-11.230494964701705</v>
      </c>
      <c r="R993" s="6">
        <f t="shared" si="435"/>
        <v>-11.670389418231338</v>
      </c>
      <c r="S993" s="6">
        <f t="shared" si="450"/>
        <v>18</v>
      </c>
      <c r="T993" s="6">
        <f t="shared" si="436"/>
        <v>1.25</v>
      </c>
      <c r="U993" s="4" t="str">
        <f t="shared" si="454"/>
        <v>HIGHER</v>
      </c>
      <c r="V993" s="8">
        <v>1425.5</v>
      </c>
      <c r="W993" s="9">
        <f t="shared" si="448"/>
        <v>20.170389418231338</v>
      </c>
      <c r="X993" s="6">
        <f t="shared" si="438"/>
        <v>65.158562329505912</v>
      </c>
      <c r="Y993" s="6">
        <f t="shared" si="439"/>
        <v>19.671437670494086</v>
      </c>
      <c r="Z993" s="6">
        <f t="shared" si="440"/>
        <v>0.49895174773725159</v>
      </c>
      <c r="AA993" s="5">
        <f t="shared" si="455"/>
        <v>11</v>
      </c>
      <c r="AB993" s="5">
        <f t="shared" si="456"/>
        <v>2022</v>
      </c>
      <c r="AC993" s="5">
        <f t="shared" si="457"/>
        <v>46</v>
      </c>
      <c r="AD993" s="6">
        <f t="shared" si="426"/>
        <v>41.546666666666667</v>
      </c>
      <c r="AF993" s="10">
        <v>159.34</v>
      </c>
      <c r="AG993" s="8">
        <f t="shared" si="443"/>
        <v>10302.862350099022</v>
      </c>
      <c r="AH993" s="15"/>
      <c r="AI993" s="15"/>
      <c r="AJ993" s="15"/>
      <c r="AK993" s="15"/>
      <c r="AL993" s="11">
        <f t="shared" si="431"/>
        <v>44872</v>
      </c>
      <c r="AM993" s="10">
        <v>1436.5</v>
      </c>
      <c r="AN993" s="6">
        <v>5.1566999999999998</v>
      </c>
      <c r="AO993" s="8">
        <f t="shared" si="444"/>
        <v>336.00315836456321</v>
      </c>
      <c r="AS993" s="14">
        <f t="shared" si="458"/>
        <v>0.32510952380952379</v>
      </c>
      <c r="AT993" s="10">
        <v>419</v>
      </c>
      <c r="AU993" s="6">
        <v>14.7</v>
      </c>
      <c r="AV993" s="6">
        <f t="shared" si="451"/>
        <v>4.7791099999999993</v>
      </c>
      <c r="AW993" s="6">
        <f t="shared" si="445"/>
        <v>5.8190527999999979</v>
      </c>
      <c r="AX993" s="6">
        <f t="shared" si="452"/>
        <v>1.0399427999999986</v>
      </c>
      <c r="AY993" s="12">
        <f t="shared" si="446"/>
        <v>0.52516919147836261</v>
      </c>
      <c r="BB993" s="13">
        <f t="shared" si="447"/>
        <v>1815.0636459999998</v>
      </c>
    </row>
    <row r="994" spans="1:54" x14ac:dyDescent="0.25">
      <c r="A994" s="1">
        <v>44873</v>
      </c>
      <c r="B994" s="6">
        <v>91.78</v>
      </c>
      <c r="C994" s="6">
        <v>81.53</v>
      </c>
      <c r="D994" s="6">
        <v>84.53</v>
      </c>
      <c r="E994" s="6">
        <f t="shared" si="432"/>
        <v>63.456722537888233</v>
      </c>
      <c r="F994" s="6">
        <v>63.514289524462697</v>
      </c>
      <c r="G994" s="6">
        <v>93.03</v>
      </c>
      <c r="H994" s="6">
        <v>75.03</v>
      </c>
      <c r="I994" s="6">
        <v>55.5</v>
      </c>
      <c r="J994" s="6">
        <v>41.852387642899046</v>
      </c>
      <c r="K994" s="6">
        <f t="shared" si="433"/>
        <v>36.28</v>
      </c>
      <c r="L994" s="7">
        <f t="shared" si="427"/>
        <v>13.647612357100954</v>
      </c>
      <c r="M994" s="6">
        <f t="shared" si="428"/>
        <v>16.75</v>
      </c>
      <c r="N994" s="6">
        <f t="shared" si="429"/>
        <v>10.25</v>
      </c>
      <c r="O994" s="6">
        <f t="shared" si="430"/>
        <v>6.5</v>
      </c>
      <c r="P994" s="6">
        <f t="shared" si="449"/>
        <v>9.5</v>
      </c>
      <c r="Q994" s="6">
        <f t="shared" si="434"/>
        <v>-11.573277462111768</v>
      </c>
      <c r="R994" s="6">
        <f t="shared" si="435"/>
        <v>-11.515710475537304</v>
      </c>
      <c r="S994" s="6">
        <f t="shared" si="450"/>
        <v>18</v>
      </c>
      <c r="T994" s="6">
        <f t="shared" si="436"/>
        <v>1.25</v>
      </c>
      <c r="U994" s="4" t="str">
        <f t="shared" si="454"/>
        <v>HIGHER</v>
      </c>
      <c r="V994" s="8">
        <v>1400.25</v>
      </c>
      <c r="W994" s="9">
        <f t="shared" si="448"/>
        <v>21.015710475537304</v>
      </c>
      <c r="X994" s="6">
        <f t="shared" si="438"/>
        <v>63.51428952446269</v>
      </c>
      <c r="Y994" s="6">
        <f t="shared" si="439"/>
        <v>21.015710475537311</v>
      </c>
      <c r="Z994" s="6">
        <f t="shared" si="440"/>
        <v>-7.1054273576010019E-15</v>
      </c>
      <c r="AA994" s="5">
        <f t="shared" si="455"/>
        <v>11</v>
      </c>
      <c r="AB994" s="5">
        <f t="shared" si="456"/>
        <v>2022</v>
      </c>
      <c r="AC994" s="5">
        <f t="shared" si="457"/>
        <v>46</v>
      </c>
      <c r="AD994" s="6">
        <f t="shared" si="426"/>
        <v>42.126666666666665</v>
      </c>
      <c r="AF994" s="10">
        <v>159.71</v>
      </c>
      <c r="AG994" s="8">
        <f t="shared" si="443"/>
        <v>10143.867179951938</v>
      </c>
      <c r="AH994" s="15"/>
      <c r="AI994" s="15"/>
      <c r="AJ994" s="15"/>
      <c r="AK994" s="15"/>
      <c r="AL994" s="11">
        <f t="shared" si="431"/>
        <v>44873</v>
      </c>
      <c r="AM994" s="10">
        <v>1400.25</v>
      </c>
      <c r="AN994" s="6">
        <v>5.1440000000000001</v>
      </c>
      <c r="AO994" s="8">
        <f t="shared" si="444"/>
        <v>326.71750531383617</v>
      </c>
      <c r="AS994" s="14">
        <f t="shared" si="458"/>
        <v>0.35347716428084519</v>
      </c>
      <c r="AT994" s="10">
        <v>439</v>
      </c>
      <c r="AU994" s="6">
        <v>14.67</v>
      </c>
      <c r="AV994" s="6">
        <f t="shared" si="451"/>
        <v>5.185509999999999</v>
      </c>
      <c r="AW994" s="6">
        <f t="shared" si="445"/>
        <v>6.1699947999999996</v>
      </c>
      <c r="AX994" s="6">
        <f t="shared" si="452"/>
        <v>0.9844848000000006</v>
      </c>
      <c r="AY994" s="12">
        <f t="shared" si="446"/>
        <v>0.51001578740389342</v>
      </c>
      <c r="BB994" s="13">
        <f t="shared" si="447"/>
        <v>1797.426686</v>
      </c>
    </row>
    <row r="995" spans="1:54" x14ac:dyDescent="0.25">
      <c r="A995" s="1">
        <v>44874</v>
      </c>
      <c r="B995" s="6">
        <v>92.29</v>
      </c>
      <c r="C995" s="6">
        <v>82.04</v>
      </c>
      <c r="D995" s="6">
        <v>85.04</v>
      </c>
      <c r="E995" s="6">
        <f t="shared" si="432"/>
        <v>63.490711141282929</v>
      </c>
      <c r="F995" s="6">
        <v>64.00190145975138</v>
      </c>
      <c r="G995" s="6">
        <v>93.54</v>
      </c>
      <c r="H995" s="6">
        <v>75.540000000000006</v>
      </c>
      <c r="I995" s="6">
        <v>55.25</v>
      </c>
      <c r="J995" s="6">
        <v>40.598850711788657</v>
      </c>
      <c r="K995" s="6">
        <f t="shared" si="433"/>
        <v>37.040000000000006</v>
      </c>
      <c r="L995" s="7">
        <f t="shared" si="427"/>
        <v>14.651149288211343</v>
      </c>
      <c r="M995" s="6">
        <f t="shared" si="428"/>
        <v>16.75</v>
      </c>
      <c r="N995" s="6">
        <f t="shared" si="429"/>
        <v>10.25</v>
      </c>
      <c r="O995" s="6">
        <f t="shared" si="430"/>
        <v>6.5</v>
      </c>
      <c r="P995" s="6">
        <f t="shared" si="449"/>
        <v>9.5</v>
      </c>
      <c r="Q995" s="6">
        <f t="shared" si="434"/>
        <v>-12.049288858717077</v>
      </c>
      <c r="R995" s="6">
        <f t="shared" si="435"/>
        <v>-11.538098540248626</v>
      </c>
      <c r="S995" s="6">
        <f t="shared" si="450"/>
        <v>18</v>
      </c>
      <c r="T995" s="6">
        <f t="shared" si="436"/>
        <v>1.25</v>
      </c>
      <c r="U995" s="4" t="str">
        <f t="shared" si="454"/>
        <v>HIGHER</v>
      </c>
      <c r="V995" s="8">
        <v>1411</v>
      </c>
      <c r="W995" s="9">
        <f t="shared" si="448"/>
        <v>21.038098540248626</v>
      </c>
      <c r="X995" s="6">
        <f t="shared" si="438"/>
        <v>63.548308961808416</v>
      </c>
      <c r="Y995" s="6">
        <f t="shared" si="439"/>
        <v>21.49169103819159</v>
      </c>
      <c r="Z995" s="6">
        <f t="shared" si="440"/>
        <v>-0.45359249794296375</v>
      </c>
      <c r="AA995" s="5">
        <f t="shared" si="455"/>
        <v>11</v>
      </c>
      <c r="AB995" s="5">
        <f t="shared" si="456"/>
        <v>2022</v>
      </c>
      <c r="AC995" s="5">
        <f t="shared" si="457"/>
        <v>46</v>
      </c>
      <c r="AD995" s="6">
        <f t="shared" si="426"/>
        <v>42.206666666666671</v>
      </c>
      <c r="AF995" s="10">
        <v>160.02000000000001</v>
      </c>
      <c r="AG995" s="8">
        <f t="shared" si="443"/>
        <v>10241.584271589416</v>
      </c>
      <c r="AH995" s="15"/>
      <c r="AI995" s="15"/>
      <c r="AJ995" s="15"/>
      <c r="AK995" s="15"/>
      <c r="AL995" s="11">
        <f t="shared" si="431"/>
        <v>44874</v>
      </c>
      <c r="AM995" s="10">
        <v>1401</v>
      </c>
      <c r="AN995" s="6">
        <v>5.1863999999999999</v>
      </c>
      <c r="AO995" s="8">
        <f t="shared" si="444"/>
        <v>329.58694959952317</v>
      </c>
      <c r="AS995" s="14">
        <f t="shared" si="458"/>
        <v>0.35133695652173913</v>
      </c>
      <c r="AT995" s="10">
        <v>438</v>
      </c>
      <c r="AU995" s="6">
        <v>14.72</v>
      </c>
      <c r="AV995" s="6">
        <f t="shared" si="451"/>
        <v>5.1716800000000003</v>
      </c>
      <c r="AW995" s="6">
        <f t="shared" si="445"/>
        <v>6.1549713999999991</v>
      </c>
      <c r="AX995" s="6">
        <f t="shared" si="452"/>
        <v>0.98329139999999882</v>
      </c>
      <c r="AY995" s="12">
        <f t="shared" si="446"/>
        <v>0.51197031140874305</v>
      </c>
      <c r="BB995" s="13">
        <f t="shared" si="447"/>
        <v>1808.6702480000001</v>
      </c>
    </row>
    <row r="996" spans="1:54" x14ac:dyDescent="0.25">
      <c r="A996" s="1">
        <v>44875</v>
      </c>
      <c r="B996" s="6">
        <v>92.59</v>
      </c>
      <c r="C996" s="6">
        <v>82.59</v>
      </c>
      <c r="D996" s="6">
        <v>85.59</v>
      </c>
      <c r="E996" s="6">
        <f t="shared" si="432"/>
        <v>63.819267640764942</v>
      </c>
      <c r="F996" s="6">
        <v>63.525629336911273</v>
      </c>
      <c r="G996" s="6">
        <v>94.09</v>
      </c>
      <c r="H996" s="6">
        <v>76.09</v>
      </c>
      <c r="I996" s="6">
        <v>55.25</v>
      </c>
      <c r="J996" s="6">
        <v>40.357953201395581</v>
      </c>
      <c r="K996" s="6">
        <f t="shared" si="433"/>
        <v>37.340000000000003</v>
      </c>
      <c r="L996" s="7">
        <f t="shared" si="427"/>
        <v>14.892046798604419</v>
      </c>
      <c r="M996" s="6">
        <f t="shared" si="428"/>
        <v>16.5</v>
      </c>
      <c r="N996" s="6">
        <f t="shared" si="429"/>
        <v>10</v>
      </c>
      <c r="O996" s="6">
        <f t="shared" si="430"/>
        <v>6.5</v>
      </c>
      <c r="P996" s="6">
        <f t="shared" si="449"/>
        <v>9.5</v>
      </c>
      <c r="Q996" s="6">
        <f t="shared" si="434"/>
        <v>-12.270732359235062</v>
      </c>
      <c r="R996" s="6">
        <f t="shared" si="435"/>
        <v>-12.564370663088731</v>
      </c>
      <c r="S996" s="6">
        <f t="shared" si="450"/>
        <v>18</v>
      </c>
      <c r="T996" s="6">
        <f t="shared" si="436"/>
        <v>1.5</v>
      </c>
      <c r="U996" s="4" t="str">
        <f t="shared" si="454"/>
        <v>HIGHER</v>
      </c>
      <c r="V996" s="8">
        <v>1400.5</v>
      </c>
      <c r="W996" s="9">
        <f t="shared" si="448"/>
        <v>22.064370663088731</v>
      </c>
      <c r="X996" s="6">
        <f t="shared" si="438"/>
        <v>63.877163522817057</v>
      </c>
      <c r="Y996" s="6">
        <f t="shared" si="439"/>
        <v>21.712836477182947</v>
      </c>
      <c r="Z996" s="6">
        <f t="shared" si="440"/>
        <v>0.35153418590578411</v>
      </c>
      <c r="AA996" s="5">
        <f t="shared" si="455"/>
        <v>11</v>
      </c>
      <c r="AB996" s="5">
        <f t="shared" si="456"/>
        <v>2022</v>
      </c>
      <c r="AC996" s="5">
        <f t="shared" si="457"/>
        <v>46</v>
      </c>
      <c r="AD996" s="6">
        <f t="shared" si="426"/>
        <v>42.303333333333335</v>
      </c>
      <c r="AF996" s="10">
        <v>160.22999999999999</v>
      </c>
      <c r="AG996" s="8">
        <f t="shared" si="443"/>
        <v>10178.711588653294</v>
      </c>
      <c r="AH996" s="15"/>
      <c r="AI996" s="15"/>
      <c r="AJ996" s="15"/>
      <c r="AK996" s="15"/>
      <c r="AL996" s="11">
        <f t="shared" si="431"/>
        <v>44875</v>
      </c>
      <c r="AM996" s="10">
        <v>1408.25</v>
      </c>
      <c r="AN996" s="6">
        <v>5.3449</v>
      </c>
      <c r="AO996" s="8">
        <f t="shared" si="444"/>
        <v>341.41705131310493</v>
      </c>
      <c r="AS996" s="14">
        <f t="shared" si="458"/>
        <v>0.35608316008316021</v>
      </c>
      <c r="AT996" s="10">
        <v>421.5</v>
      </c>
      <c r="AU996" s="6">
        <v>14.43</v>
      </c>
      <c r="AV996" s="6">
        <f t="shared" si="451"/>
        <v>5.1382800000000017</v>
      </c>
      <c r="AW996" s="6">
        <f t="shared" si="445"/>
        <v>6.091619399999999</v>
      </c>
      <c r="AX996" s="6">
        <f t="shared" si="452"/>
        <v>0.95333939999999728</v>
      </c>
      <c r="AY996" s="12">
        <f t="shared" si="446"/>
        <v>0.5223687788958391</v>
      </c>
      <c r="BB996" s="13">
        <f t="shared" si="447"/>
        <v>1820.795658</v>
      </c>
    </row>
    <row r="997" spans="1:54" x14ac:dyDescent="0.25">
      <c r="A997" s="1">
        <v>44876</v>
      </c>
      <c r="B997" s="6">
        <v>93.47</v>
      </c>
      <c r="C997" s="6">
        <v>83.47</v>
      </c>
      <c r="D997" s="6">
        <v>86.47</v>
      </c>
      <c r="E997" s="6">
        <f t="shared" si="432"/>
        <v>64.408403432939593</v>
      </c>
      <c r="F997" s="6">
        <v>64.466833770142912</v>
      </c>
      <c r="G997" s="6">
        <v>94.97</v>
      </c>
      <c r="H997" s="6">
        <v>76.97</v>
      </c>
      <c r="I997" s="6">
        <v>56.75</v>
      </c>
      <c r="J997" s="6">
        <v>42.073768998384651</v>
      </c>
      <c r="K997" s="6">
        <f t="shared" si="433"/>
        <v>36.72</v>
      </c>
      <c r="L997" s="7">
        <f t="shared" si="427"/>
        <v>14.676231001615349</v>
      </c>
      <c r="M997" s="6">
        <f t="shared" si="428"/>
        <v>16.5</v>
      </c>
      <c r="N997" s="6">
        <f t="shared" si="429"/>
        <v>10</v>
      </c>
      <c r="O997" s="6">
        <f t="shared" si="430"/>
        <v>6.5</v>
      </c>
      <c r="P997" s="6">
        <f t="shared" si="449"/>
        <v>9.5</v>
      </c>
      <c r="Q997" s="6">
        <f t="shared" si="434"/>
        <v>-12.561596567060406</v>
      </c>
      <c r="R997" s="6">
        <f t="shared" si="435"/>
        <v>-12.503166229857086</v>
      </c>
      <c r="S997" s="6">
        <f t="shared" si="450"/>
        <v>18</v>
      </c>
      <c r="T997" s="6">
        <f t="shared" si="436"/>
        <v>1.5</v>
      </c>
      <c r="U997" s="4" t="str">
        <f t="shared" si="454"/>
        <v>HIGHER</v>
      </c>
      <c r="V997" s="8">
        <v>1421.25</v>
      </c>
      <c r="W997" s="9">
        <f t="shared" si="448"/>
        <v>22.003166229857086</v>
      </c>
      <c r="X997" s="6">
        <f t="shared" si="438"/>
        <v>64.466833770142898</v>
      </c>
      <c r="Y997" s="6">
        <f t="shared" si="439"/>
        <v>22.003166229857101</v>
      </c>
      <c r="Z997" s="6">
        <f t="shared" si="440"/>
        <v>-1.4210854715202004E-14</v>
      </c>
      <c r="AA997" s="5">
        <f t="shared" si="455"/>
        <v>11</v>
      </c>
      <c r="AB997" s="5">
        <f t="shared" si="456"/>
        <v>2022</v>
      </c>
      <c r="AC997" s="5">
        <f t="shared" si="457"/>
        <v>46</v>
      </c>
      <c r="AD997" s="6">
        <f t="shared" si="426"/>
        <v>42.45333333333334</v>
      </c>
      <c r="AF997" s="10">
        <v>160.69999999999999</v>
      </c>
      <c r="AG997" s="8">
        <f t="shared" si="443"/>
        <v>10359.820186861965</v>
      </c>
      <c r="AH997" s="15"/>
      <c r="AI997" s="15"/>
      <c r="AJ997" s="15"/>
      <c r="AK997" s="15"/>
      <c r="AL997" s="11">
        <f t="shared" si="431"/>
        <v>44876</v>
      </c>
      <c r="AM997" s="10">
        <v>1421.25</v>
      </c>
      <c r="AN997" s="6">
        <v>5.3250000000000002</v>
      </c>
      <c r="AO997" s="8">
        <f t="shared" si="444"/>
        <v>343.28588982601104</v>
      </c>
      <c r="AS997" s="14">
        <f t="shared" si="458"/>
        <v>0.34297551020408168</v>
      </c>
      <c r="AT997" s="10">
        <v>424.5</v>
      </c>
      <c r="AU997" s="6">
        <v>14.7</v>
      </c>
      <c r="AV997" s="6">
        <f t="shared" si="451"/>
        <v>5.0417400000000008</v>
      </c>
      <c r="AW997" s="6">
        <f t="shared" si="445"/>
        <v>5.9930202000000001</v>
      </c>
      <c r="AX997" s="6">
        <f t="shared" si="452"/>
        <v>0.95128019999999935</v>
      </c>
      <c r="AY997" s="12">
        <f t="shared" si="446"/>
        <v>0.52295935201948762</v>
      </c>
      <c r="BB997" s="13">
        <f t="shared" si="447"/>
        <v>1840.1963139999998</v>
      </c>
    </row>
    <row r="998" spans="1:54" x14ac:dyDescent="0.25">
      <c r="A998" s="1">
        <v>44879</v>
      </c>
      <c r="B998" s="6">
        <v>92.78</v>
      </c>
      <c r="C998" s="6">
        <v>82.78</v>
      </c>
      <c r="D998" s="6">
        <v>85.78</v>
      </c>
      <c r="E998" s="6">
        <f t="shared" si="432"/>
        <v>63.536029279142511</v>
      </c>
      <c r="F998" s="6">
        <v>62.051453718596662</v>
      </c>
      <c r="G998" s="6">
        <v>94.28</v>
      </c>
      <c r="H998" s="6">
        <v>76.28</v>
      </c>
      <c r="I998" s="6">
        <v>56</v>
      </c>
      <c r="J998" s="6">
        <v>40.573935363084843</v>
      </c>
      <c r="K998" s="6">
        <f t="shared" si="433"/>
        <v>36.78</v>
      </c>
      <c r="L998" s="7">
        <f t="shared" si="427"/>
        <v>15.426064636915157</v>
      </c>
      <c r="M998" s="6">
        <f>B998-H998</f>
        <v>16.5</v>
      </c>
      <c r="N998" s="6">
        <f>B998-C998</f>
        <v>10</v>
      </c>
      <c r="O998" s="6">
        <f t="shared" si="430"/>
        <v>6.5</v>
      </c>
      <c r="P998" s="6">
        <f>D998-H998</f>
        <v>9.5</v>
      </c>
      <c r="Q998" s="6">
        <f t="shared" si="434"/>
        <v>-12.74397072085749</v>
      </c>
      <c r="R998" s="6">
        <f>IF(F998="","",F998-H998)</f>
        <v>-14.228546281403339</v>
      </c>
      <c r="S998" s="6">
        <f>G998-H998</f>
        <v>18</v>
      </c>
      <c r="T998" s="6">
        <f>G998-B998</f>
        <v>1.5</v>
      </c>
      <c r="U998" s="4" t="str">
        <f>IF(P998=N998,"EQUAL",IF(N998&lt;P998,"LOWER","HIGHER"))</f>
        <v>HIGHER</v>
      </c>
      <c r="V998" s="8">
        <v>1368</v>
      </c>
      <c r="W998" s="9">
        <f t="shared" si="448"/>
        <v>23.728546281403339</v>
      </c>
      <c r="X998" s="6">
        <f t="shared" si="438"/>
        <v>63.593668211602711</v>
      </c>
      <c r="Y998" s="6">
        <f t="shared" si="439"/>
        <v>22.18633178839729</v>
      </c>
      <c r="Z998" s="6">
        <f t="shared" si="440"/>
        <v>1.5422144930060497</v>
      </c>
      <c r="AA998" s="5">
        <f>MONTH(A998)</f>
        <v>11</v>
      </c>
      <c r="AB998" s="5">
        <f>YEAR(A998)</f>
        <v>2022</v>
      </c>
      <c r="AC998" s="5">
        <f>WEEKNUM(A998)</f>
        <v>47</v>
      </c>
      <c r="AD998" s="6">
        <f t="shared" si="426"/>
        <v>42.300000000000004</v>
      </c>
      <c r="AF998" s="10">
        <v>161.76</v>
      </c>
      <c r="AG998" s="8">
        <f t="shared" si="443"/>
        <v>10037.443153520197</v>
      </c>
      <c r="AH998" s="15"/>
      <c r="AI998" s="15"/>
      <c r="AJ998" s="15"/>
      <c r="AK998" s="15"/>
      <c r="AL998" s="11">
        <f t="shared" si="431"/>
        <v>44879</v>
      </c>
      <c r="AM998" s="10">
        <v>1402</v>
      </c>
      <c r="AN998" s="6">
        <v>5.3320999999999996</v>
      </c>
      <c r="AO998" s="8">
        <f t="shared" si="444"/>
        <v>339.08779827108685</v>
      </c>
      <c r="AS998" s="14">
        <f t="shared" si="458"/>
        <v>0.34411430527036274</v>
      </c>
      <c r="AT998" s="10">
        <v>423.5</v>
      </c>
      <c r="AU998" s="6">
        <v>14.61</v>
      </c>
      <c r="AV998" s="6">
        <f t="shared" si="451"/>
        <v>5.0275099999999995</v>
      </c>
      <c r="AW998" s="6">
        <f t="shared" si="445"/>
        <v>5.9804047999999987</v>
      </c>
      <c r="AX998" s="6">
        <f t="shared" si="452"/>
        <v>0.95289479999999926</v>
      </c>
      <c r="AY998" s="12">
        <f t="shared" si="446"/>
        <v>0.52169913651369137</v>
      </c>
      <c r="BB998" s="13">
        <f t="shared" si="447"/>
        <v>1824.984436</v>
      </c>
    </row>
    <row r="999" spans="1:54" x14ac:dyDescent="0.25">
      <c r="A999" s="1">
        <v>44880</v>
      </c>
      <c r="B999" s="6">
        <v>93.23</v>
      </c>
      <c r="C999" s="6">
        <v>83.98</v>
      </c>
      <c r="D999" s="6">
        <v>86.48</v>
      </c>
      <c r="E999" s="6">
        <f t="shared" si="432"/>
        <v>61.304110989557806</v>
      </c>
      <c r="F999" s="6">
        <v>61.110249285365029</v>
      </c>
      <c r="G999" s="6">
        <v>94.98</v>
      </c>
      <c r="H999" s="6">
        <v>76.98</v>
      </c>
      <c r="I999" s="6">
        <v>55.25</v>
      </c>
      <c r="J999" s="6">
        <v>40.352710081901122</v>
      </c>
      <c r="K999" s="6">
        <f t="shared" si="433"/>
        <v>37.980000000000004</v>
      </c>
      <c r="L999" s="7">
        <f t="shared" si="427"/>
        <v>14.897289918098878</v>
      </c>
      <c r="M999" s="6">
        <f t="shared" ref="M999:M1049" si="459">B999-H999</f>
        <v>16.25</v>
      </c>
      <c r="N999" s="6">
        <f t="shared" ref="N999:N1049" si="460">B999-C999</f>
        <v>9.25</v>
      </c>
      <c r="O999" s="6">
        <f t="shared" si="430"/>
        <v>7</v>
      </c>
      <c r="P999" s="6">
        <f t="shared" ref="P999:P1049" si="461">D999-H999</f>
        <v>9.5</v>
      </c>
      <c r="Q999" s="6">
        <f t="shared" si="434"/>
        <v>-15.675889010442198</v>
      </c>
      <c r="R999" s="6">
        <f t="shared" ref="R999:R1049" si="462">IF(F999="","",F999-H999)</f>
        <v>-15.869750714634975</v>
      </c>
      <c r="S999" s="6">
        <f t="shared" ref="S999:S1049" si="463">G999-H999</f>
        <v>18</v>
      </c>
      <c r="T999" s="6">
        <f>G999-B999</f>
        <v>1.75</v>
      </c>
      <c r="U999" s="4" t="str">
        <f t="shared" ref="U999:U1049" si="464">IF(P999=N999,"EQUAL",IF(N999&lt;P999,"LOWER","HIGHER"))</f>
        <v>LOWER</v>
      </c>
      <c r="V999" s="8">
        <v>1347.25</v>
      </c>
      <c r="W999" s="9">
        <f t="shared" si="448"/>
        <v>25.369750714634975</v>
      </c>
      <c r="X999" s="6">
        <f t="shared" si="438"/>
        <v>61.359725159233641</v>
      </c>
      <c r="Y999" s="6">
        <f t="shared" si="439"/>
        <v>25.120274840766363</v>
      </c>
      <c r="Z999" s="6">
        <f t="shared" si="440"/>
        <v>0.24947587386861159</v>
      </c>
      <c r="AA999" s="5">
        <f>MONTH(A999)</f>
        <v>11</v>
      </c>
      <c r="AB999" s="5">
        <f>YEAR(A999)</f>
        <v>2022</v>
      </c>
      <c r="AC999" s="5">
        <f>WEEKNUM(A999)</f>
        <v>47</v>
      </c>
      <c r="AD999" s="6">
        <f t="shared" si="426"/>
        <v>42.836666666666666</v>
      </c>
      <c r="AF999" s="10">
        <v>162.12</v>
      </c>
      <c r="AG999" s="8">
        <f t="shared" si="443"/>
        <v>9907.193614143378</v>
      </c>
      <c r="AH999" s="15"/>
      <c r="AI999" s="15"/>
      <c r="AJ999" s="15"/>
      <c r="AK999" s="15"/>
      <c r="AL999" s="11">
        <f t="shared" si="431"/>
        <v>44880</v>
      </c>
      <c r="AM999" s="10">
        <v>1352.75</v>
      </c>
      <c r="AN999" s="6">
        <v>5.3324999999999996</v>
      </c>
      <c r="AO999" s="8">
        <f t="shared" si="444"/>
        <v>327.20073441161344</v>
      </c>
      <c r="AS999" s="14">
        <f t="shared" si="458"/>
        <v>0.34940148950575495</v>
      </c>
      <c r="AT999" s="10">
        <v>430</v>
      </c>
      <c r="AU999" s="6">
        <v>14.77</v>
      </c>
      <c r="AV999" s="6">
        <f t="shared" si="451"/>
        <v>5.16066</v>
      </c>
      <c r="AW999" s="6">
        <f t="shared" si="445"/>
        <v>6.0247518000000007</v>
      </c>
      <c r="AX999" s="6">
        <f t="shared" si="452"/>
        <v>0.86409180000000063</v>
      </c>
      <c r="AY999" s="12">
        <f t="shared" si="446"/>
        <v>0.5191051596375752</v>
      </c>
      <c r="BB999" s="13">
        <f t="shared" si="447"/>
        <v>1851.4398759999999</v>
      </c>
    </row>
    <row r="1000" spans="1:54" x14ac:dyDescent="0.25">
      <c r="A1000" s="1">
        <v>44881</v>
      </c>
      <c r="B1000" s="6">
        <v>90.08</v>
      </c>
      <c r="C1000" s="6">
        <v>81.08</v>
      </c>
      <c r="D1000" s="6">
        <v>83.58</v>
      </c>
      <c r="E1000" s="6">
        <f t="shared" si="432"/>
        <v>59.910578250375465</v>
      </c>
      <c r="F1000" s="6">
        <v>59.919568978264756</v>
      </c>
      <c r="G1000" s="6">
        <v>92.08</v>
      </c>
      <c r="H1000" s="6">
        <v>74.08</v>
      </c>
      <c r="I1000" s="6">
        <v>55.25</v>
      </c>
      <c r="J1000" s="6">
        <v>40.203881315472756</v>
      </c>
      <c r="K1000" s="6">
        <f t="shared" si="433"/>
        <v>34.83</v>
      </c>
      <c r="L1000" s="7">
        <f t="shared" si="427"/>
        <v>15.046118684527244</v>
      </c>
      <c r="M1000" s="6">
        <f t="shared" si="459"/>
        <v>16</v>
      </c>
      <c r="N1000" s="6">
        <f t="shared" si="460"/>
        <v>9</v>
      </c>
      <c r="O1000" s="6">
        <f t="shared" si="430"/>
        <v>7</v>
      </c>
      <c r="P1000" s="6">
        <f t="shared" si="461"/>
        <v>9.5</v>
      </c>
      <c r="Q1000" s="6">
        <f t="shared" si="434"/>
        <v>-14.169421749624533</v>
      </c>
      <c r="R1000" s="6">
        <f t="shared" si="462"/>
        <v>-14.160431021735242</v>
      </c>
      <c r="S1000" s="6">
        <f t="shared" si="463"/>
        <v>18</v>
      </c>
      <c r="T1000" s="6">
        <f t="shared" ref="T1000:T1049" si="465">G1000-B1000</f>
        <v>2</v>
      </c>
      <c r="U1000" s="4" t="str">
        <f t="shared" si="464"/>
        <v>LOWER</v>
      </c>
      <c r="V1000" s="8">
        <v>1321</v>
      </c>
      <c r="W1000" s="9">
        <f t="shared" si="448"/>
        <v>23.660431021735242</v>
      </c>
      <c r="X1000" s="6">
        <f t="shared" si="438"/>
        <v>59.964928228059044</v>
      </c>
      <c r="Y1000" s="6">
        <f t="shared" si="439"/>
        <v>23.615071771940954</v>
      </c>
      <c r="Z1000" s="6">
        <f t="shared" si="440"/>
        <v>4.5359249794287848E-2</v>
      </c>
      <c r="AA1000" s="5">
        <f t="shared" ref="AA1000:AA1063" si="466">MONTH(A1000)</f>
        <v>11</v>
      </c>
      <c r="AB1000" s="5">
        <f t="shared" ref="AB1000:AB1063" si="467">YEAR(A1000)</f>
        <v>2022</v>
      </c>
      <c r="AC1000" s="5">
        <f t="shared" ref="AC1000:AC1063" si="468">WEEKNUM(A1000)</f>
        <v>47</v>
      </c>
      <c r="AD1000" s="6">
        <f t="shared" si="426"/>
        <v>43.033333333333331</v>
      </c>
      <c r="AF1000" s="10">
        <v>162.44999999999999</v>
      </c>
      <c r="AG1000" s="8">
        <f t="shared" si="443"/>
        <v>9733.9339805191084</v>
      </c>
      <c r="AH1000" s="15"/>
      <c r="AI1000" s="15"/>
      <c r="AJ1000" s="15"/>
      <c r="AK1000" s="15"/>
      <c r="AL1000" s="11">
        <f t="shared" si="431"/>
        <v>44881</v>
      </c>
      <c r="AM1000" s="10">
        <v>1322</v>
      </c>
      <c r="AN1000" s="6">
        <v>5.3997999999999999</v>
      </c>
      <c r="AO1000" s="8">
        <f t="shared" si="444"/>
        <v>323.79861944587327</v>
      </c>
      <c r="AS1000" s="14">
        <f t="shared" si="458"/>
        <v>0.33796161754626453</v>
      </c>
      <c r="AT1000" s="10">
        <v>427</v>
      </c>
      <c r="AU1000" s="6">
        <v>14.59</v>
      </c>
      <c r="AV1000" s="6">
        <f t="shared" si="451"/>
        <v>4.9308599999999991</v>
      </c>
      <c r="AW1000" s="6">
        <f t="shared" si="445"/>
        <v>5.7730727999999978</v>
      </c>
      <c r="AX1000" s="6">
        <f t="shared" si="452"/>
        <v>0.84221279999999865</v>
      </c>
      <c r="AY1000" s="12">
        <f t="shared" si="446"/>
        <v>0.51226945259664447</v>
      </c>
      <c r="BB1000" s="13">
        <f t="shared" si="447"/>
        <v>1787.5058959999999</v>
      </c>
    </row>
    <row r="1001" spans="1:54" x14ac:dyDescent="0.25">
      <c r="A1001" s="1">
        <v>44882</v>
      </c>
      <c r="B1001" s="6">
        <v>88.13</v>
      </c>
      <c r="C1001" s="6">
        <v>79.13</v>
      </c>
      <c r="D1001" s="6">
        <v>81.63</v>
      </c>
      <c r="E1001" s="6">
        <f t="shared" si="432"/>
        <v>59.672658026612623</v>
      </c>
      <c r="F1001" s="6">
        <v>59.284539481144613</v>
      </c>
      <c r="G1001" s="6">
        <v>90.13</v>
      </c>
      <c r="H1001" s="6">
        <v>72.13</v>
      </c>
      <c r="I1001" s="6">
        <v>52.5</v>
      </c>
      <c r="J1001" s="6">
        <v>38.33105834265217</v>
      </c>
      <c r="K1001" s="6">
        <f t="shared" si="433"/>
        <v>35.629999999999995</v>
      </c>
      <c r="L1001" s="7">
        <f t="shared" si="427"/>
        <v>14.16894165734783</v>
      </c>
      <c r="M1001" s="6">
        <f t="shared" si="459"/>
        <v>16</v>
      </c>
      <c r="N1001" s="6">
        <f t="shared" si="460"/>
        <v>9</v>
      </c>
      <c r="O1001" s="6">
        <f t="shared" si="430"/>
        <v>7</v>
      </c>
      <c r="P1001" s="6">
        <f t="shared" si="461"/>
        <v>9.5</v>
      </c>
      <c r="Q1001" s="6">
        <f t="shared" si="434"/>
        <v>-12.457341973387372</v>
      </c>
      <c r="R1001" s="6">
        <f t="shared" si="462"/>
        <v>-12.845460518855383</v>
      </c>
      <c r="S1001" s="6">
        <f t="shared" si="463"/>
        <v>18</v>
      </c>
      <c r="T1001" s="6">
        <f t="shared" si="465"/>
        <v>2</v>
      </c>
      <c r="U1001" s="4" t="str">
        <f t="shared" si="464"/>
        <v>LOWER</v>
      </c>
      <c r="V1001" s="8">
        <v>1307</v>
      </c>
      <c r="W1001" s="9">
        <f t="shared" si="448"/>
        <v>22.345460518855383</v>
      </c>
      <c r="X1001" s="6">
        <f t="shared" si="438"/>
        <v>59.726792166638994</v>
      </c>
      <c r="Y1001" s="6">
        <f t="shared" si="439"/>
        <v>21.903207833361002</v>
      </c>
      <c r="Z1001" s="6">
        <f t="shared" si="440"/>
        <v>0.44225268549438113</v>
      </c>
      <c r="AA1001" s="5">
        <f t="shared" si="466"/>
        <v>11</v>
      </c>
      <c r="AB1001" s="5">
        <f t="shared" si="467"/>
        <v>2022</v>
      </c>
      <c r="AC1001" s="5">
        <f t="shared" si="468"/>
        <v>47</v>
      </c>
      <c r="AD1001" s="6">
        <f t="shared" si="426"/>
        <v>42.806666666666665</v>
      </c>
      <c r="AF1001" s="10">
        <v>162.78</v>
      </c>
      <c r="AG1001" s="8">
        <f t="shared" si="443"/>
        <v>9650.3373367407203</v>
      </c>
      <c r="AH1001" s="15"/>
      <c r="AI1001" s="15"/>
      <c r="AJ1001" s="15"/>
      <c r="AK1001" s="15"/>
      <c r="AL1001" s="11">
        <f t="shared" si="431"/>
        <v>44882</v>
      </c>
      <c r="AM1001" s="10">
        <v>1316.75</v>
      </c>
      <c r="AN1001" s="6">
        <v>5.4230999999999998</v>
      </c>
      <c r="AO1001" s="8">
        <f t="shared" si="444"/>
        <v>323.90436659889997</v>
      </c>
      <c r="AS1001" s="14">
        <f t="shared" si="458"/>
        <v>0.33166620594333107</v>
      </c>
      <c r="AT1001" s="10">
        <v>426</v>
      </c>
      <c r="AU1001" s="6">
        <v>14.47</v>
      </c>
      <c r="AV1001" s="6">
        <f t="shared" si="451"/>
        <v>4.7992100000000004</v>
      </c>
      <c r="AW1001" s="6">
        <f t="shared" si="445"/>
        <v>5.6459857999999965</v>
      </c>
      <c r="AX1001" s="6">
        <f t="shared" si="452"/>
        <v>0.84677579999999608</v>
      </c>
      <c r="AY1001" s="12">
        <f t="shared" si="446"/>
        <v>0.50738625375881852</v>
      </c>
      <c r="BB1001" s="13">
        <f t="shared" si="447"/>
        <v>1744.5158059999999</v>
      </c>
    </row>
    <row r="1002" spans="1:54" x14ac:dyDescent="0.25">
      <c r="A1002" s="1">
        <v>44883</v>
      </c>
      <c r="B1002" s="6">
        <v>88.74</v>
      </c>
      <c r="C1002" s="6">
        <v>79.739999999999995</v>
      </c>
      <c r="D1002" s="6">
        <v>82.24</v>
      </c>
      <c r="E1002" s="6">
        <f t="shared" si="432"/>
        <v>59.446067337314688</v>
      </c>
      <c r="F1002" s="6">
        <v>59.001044169930275</v>
      </c>
      <c r="G1002" s="6">
        <v>90.74</v>
      </c>
      <c r="H1002" s="6">
        <v>72.739999999999995</v>
      </c>
      <c r="I1002" s="6">
        <v>52.5</v>
      </c>
      <c r="J1002" s="6"/>
      <c r="K1002" s="6">
        <f t="shared" si="433"/>
        <v>36.239999999999995</v>
      </c>
      <c r="L1002" s="7" t="str">
        <f t="shared" si="427"/>
        <v/>
      </c>
      <c r="M1002" s="6">
        <f t="shared" si="459"/>
        <v>16</v>
      </c>
      <c r="N1002" s="6">
        <f t="shared" si="460"/>
        <v>9</v>
      </c>
      <c r="O1002" s="6">
        <f t="shared" si="430"/>
        <v>7</v>
      </c>
      <c r="P1002" s="6">
        <f t="shared" si="461"/>
        <v>9.5</v>
      </c>
      <c r="Q1002" s="6">
        <f t="shared" si="434"/>
        <v>-13.293932662685307</v>
      </c>
      <c r="R1002" s="6">
        <f t="shared" si="462"/>
        <v>-13.73895583006972</v>
      </c>
      <c r="S1002" s="6">
        <f t="shared" si="463"/>
        <v>18</v>
      </c>
      <c r="T1002" s="6">
        <f t="shared" si="465"/>
        <v>2</v>
      </c>
      <c r="U1002" s="4" t="str">
        <f t="shared" si="464"/>
        <v>LOWER</v>
      </c>
      <c r="V1002" s="8">
        <v>1300.75</v>
      </c>
      <c r="W1002" s="9">
        <f t="shared" si="448"/>
        <v>23.23895583006972</v>
      </c>
      <c r="X1002" s="6">
        <f t="shared" si="438"/>
        <v>59.499995917667512</v>
      </c>
      <c r="Y1002" s="6">
        <f t="shared" si="439"/>
        <v>22.740004082332483</v>
      </c>
      <c r="Z1002" s="6">
        <f t="shared" si="440"/>
        <v>0.49895174773723738</v>
      </c>
      <c r="AA1002" s="5">
        <f t="shared" si="466"/>
        <v>11</v>
      </c>
      <c r="AB1002" s="5">
        <f t="shared" si="467"/>
        <v>2022</v>
      </c>
      <c r="AC1002" s="5">
        <f t="shared" si="468"/>
        <v>47</v>
      </c>
      <c r="AD1002" s="6">
        <f t="shared" si="426"/>
        <v>42.266666666666673</v>
      </c>
      <c r="AF1002" s="10">
        <v>163.16999999999999</v>
      </c>
      <c r="AG1002" s="8">
        <f t="shared" si="443"/>
        <v>9627.2003772075204</v>
      </c>
      <c r="AH1002" s="15"/>
      <c r="AI1002" s="15"/>
      <c r="AJ1002" s="15"/>
      <c r="AK1002" s="15"/>
      <c r="AL1002" s="11">
        <f t="shared" si="431"/>
        <v>44883</v>
      </c>
      <c r="AM1002" s="10">
        <v>1311.75</v>
      </c>
      <c r="AN1002" s="6">
        <v>5.3826999999999998</v>
      </c>
      <c r="AO1002" s="8">
        <f t="shared" si="444"/>
        <v>320.27062802602899</v>
      </c>
      <c r="AS1002" s="14">
        <f t="shared" si="458"/>
        <v>0.33296159122085051</v>
      </c>
      <c r="AT1002" s="10">
        <v>430</v>
      </c>
      <c r="AU1002" s="6">
        <v>14.58</v>
      </c>
      <c r="AV1002" s="6">
        <f t="shared" si="451"/>
        <v>4.8545800000000003</v>
      </c>
      <c r="AW1002" s="6">
        <f t="shared" si="445"/>
        <v>5.6999283999999992</v>
      </c>
      <c r="AX1002" s="6">
        <f t="shared" si="452"/>
        <v>0.84534839999999889</v>
      </c>
      <c r="AY1002" s="12">
        <f t="shared" si="446"/>
        <v>0.5067743481660596</v>
      </c>
      <c r="BB1002" s="13">
        <f t="shared" si="447"/>
        <v>1757.9639879999997</v>
      </c>
    </row>
    <row r="1003" spans="1:54" x14ac:dyDescent="0.25">
      <c r="A1003" s="1">
        <v>44886</v>
      </c>
      <c r="B1003" s="6">
        <v>89</v>
      </c>
      <c r="C1003" s="6">
        <v>80</v>
      </c>
      <c r="D1003" s="6">
        <v>82.5</v>
      </c>
      <c r="E1003" s="6">
        <f t="shared" si="432"/>
        <v>59.831271509121187</v>
      </c>
      <c r="F1003" s="6">
        <v>59.227840418901742</v>
      </c>
      <c r="G1003" s="6">
        <v>91</v>
      </c>
      <c r="H1003" s="6">
        <v>73</v>
      </c>
      <c r="I1003" s="6">
        <v>52.25</v>
      </c>
      <c r="J1003" s="6">
        <v>38.181086548160252</v>
      </c>
      <c r="K1003" s="6">
        <f t="shared" si="433"/>
        <v>36.75</v>
      </c>
      <c r="L1003" s="7">
        <f t="shared" si="427"/>
        <v>14.068913451839748</v>
      </c>
      <c r="M1003" s="6">
        <f t="shared" si="459"/>
        <v>16</v>
      </c>
      <c r="N1003" s="6">
        <f t="shared" si="460"/>
        <v>9</v>
      </c>
      <c r="O1003" s="6">
        <f t="shared" si="430"/>
        <v>7</v>
      </c>
      <c r="P1003" s="6">
        <f t="shared" si="461"/>
        <v>9.5</v>
      </c>
      <c r="Q1003" s="6">
        <f t="shared" si="434"/>
        <v>-13.168728490878813</v>
      </c>
      <c r="R1003" s="6">
        <f t="shared" si="462"/>
        <v>-13.772159581098258</v>
      </c>
      <c r="S1003" s="6">
        <f t="shared" si="463"/>
        <v>18</v>
      </c>
      <c r="T1003" s="6">
        <f t="shared" si="465"/>
        <v>2</v>
      </c>
      <c r="U1003" s="4" t="str">
        <f t="shared" si="464"/>
        <v>LOWER</v>
      </c>
      <c r="V1003" s="8">
        <v>1305.75</v>
      </c>
      <c r="W1003" s="9">
        <f t="shared" si="448"/>
        <v>23.272159581098258</v>
      </c>
      <c r="X1003" s="6">
        <f t="shared" si="438"/>
        <v>59.88554954091903</v>
      </c>
      <c r="Y1003" s="6">
        <f t="shared" si="439"/>
        <v>22.61445045908097</v>
      </c>
      <c r="Z1003" s="6">
        <f t="shared" si="440"/>
        <v>0.65770912201728748</v>
      </c>
      <c r="AA1003" s="5">
        <f t="shared" si="466"/>
        <v>11</v>
      </c>
      <c r="AB1003" s="5">
        <f t="shared" si="467"/>
        <v>2022</v>
      </c>
      <c r="AC1003" s="5">
        <f t="shared" si="468"/>
        <v>48</v>
      </c>
      <c r="AD1003" s="6">
        <f t="shared" si="426"/>
        <v>42.523333333333333</v>
      </c>
      <c r="AF1003" s="10">
        <v>163.16999999999999</v>
      </c>
      <c r="AG1003" s="8">
        <f t="shared" si="443"/>
        <v>9664.2067211521971</v>
      </c>
      <c r="AH1003" s="15"/>
      <c r="AI1003" s="15"/>
      <c r="AJ1003" s="15"/>
      <c r="AK1003" s="15"/>
      <c r="AL1003" s="11">
        <f t="shared" si="431"/>
        <v>44886</v>
      </c>
      <c r="AM1003" s="10">
        <v>1320.25</v>
      </c>
      <c r="AN1003" s="6">
        <v>5.32</v>
      </c>
      <c r="AO1003" s="8">
        <f t="shared" si="444"/>
        <v>318.59112355768929</v>
      </c>
      <c r="AS1003" s="14">
        <f t="shared" si="458"/>
        <v>0.33646898432174516</v>
      </c>
      <c r="AT1003" s="10">
        <v>436</v>
      </c>
      <c r="AU1003" s="6">
        <v>14.67</v>
      </c>
      <c r="AV1003" s="6">
        <f t="shared" si="451"/>
        <v>4.9360000000000017</v>
      </c>
      <c r="AW1003" s="6">
        <f t="shared" si="445"/>
        <v>5.7807399999999998</v>
      </c>
      <c r="AX1003" s="6">
        <f t="shared" si="452"/>
        <v>0.84473999999999805</v>
      </c>
      <c r="AY1003" s="12">
        <f t="shared" si="446"/>
        <v>0.50404182196621328</v>
      </c>
      <c r="BB1003" s="13">
        <f t="shared" si="447"/>
        <v>1763.6959999999999</v>
      </c>
    </row>
    <row r="1004" spans="1:54" x14ac:dyDescent="0.25">
      <c r="A1004" s="1">
        <v>44887</v>
      </c>
      <c r="B1004" s="6">
        <v>89.84</v>
      </c>
      <c r="C1004" s="6">
        <v>80.84</v>
      </c>
      <c r="D1004" s="6">
        <v>83.34</v>
      </c>
      <c r="E1004" s="6">
        <f t="shared" si="432"/>
        <v>60.205146146462788</v>
      </c>
      <c r="F1004" s="6">
        <v>60.259763351721972</v>
      </c>
      <c r="G1004" s="6">
        <v>91.84</v>
      </c>
      <c r="H1004" s="6">
        <v>73.84</v>
      </c>
      <c r="I1004" s="6">
        <v>53.25</v>
      </c>
      <c r="J1004" s="6">
        <v>39.717848016600868</v>
      </c>
      <c r="K1004" s="6">
        <f t="shared" si="433"/>
        <v>36.590000000000003</v>
      </c>
      <c r="L1004" s="7">
        <f t="shared" si="427"/>
        <v>13.532151983399132</v>
      </c>
      <c r="M1004" s="6">
        <f t="shared" si="459"/>
        <v>16</v>
      </c>
      <c r="N1004" s="6">
        <f t="shared" si="460"/>
        <v>9</v>
      </c>
      <c r="O1004" s="6">
        <f t="shared" si="430"/>
        <v>7</v>
      </c>
      <c r="P1004" s="6">
        <f t="shared" si="461"/>
        <v>9.5</v>
      </c>
      <c r="Q1004" s="6">
        <f t="shared" si="434"/>
        <v>-13.634853853537216</v>
      </c>
      <c r="R1004" s="6">
        <f t="shared" si="462"/>
        <v>-13.580236648278031</v>
      </c>
      <c r="S1004" s="6">
        <f t="shared" si="463"/>
        <v>18</v>
      </c>
      <c r="T1004" s="6">
        <f t="shared" si="465"/>
        <v>2</v>
      </c>
      <c r="U1004" s="4" t="str">
        <f t="shared" si="464"/>
        <v>LOWER</v>
      </c>
      <c r="V1004" s="8">
        <v>1328.5</v>
      </c>
      <c r="W1004" s="9">
        <f t="shared" si="448"/>
        <v>23.080236648278031</v>
      </c>
      <c r="X1004" s="6">
        <f t="shared" si="438"/>
        <v>60.259763351721972</v>
      </c>
      <c r="Y1004" s="6">
        <f t="shared" si="439"/>
        <v>23.080236648278031</v>
      </c>
      <c r="Z1004" s="6">
        <f t="shared" si="440"/>
        <v>0</v>
      </c>
      <c r="AA1004" s="5">
        <f t="shared" si="466"/>
        <v>11</v>
      </c>
      <c r="AB1004" s="5">
        <f t="shared" si="467"/>
        <v>2022</v>
      </c>
      <c r="AC1004" s="5">
        <f t="shared" si="468"/>
        <v>48</v>
      </c>
      <c r="AD1004" s="6">
        <f t="shared" si="426"/>
        <v>42.839999999999996</v>
      </c>
      <c r="AF1004" s="10">
        <v>164.49</v>
      </c>
      <c r="AG1004" s="8">
        <f t="shared" si="443"/>
        <v>9912.1284737247497</v>
      </c>
      <c r="AH1004" s="15"/>
      <c r="AI1004" s="15"/>
      <c r="AJ1004" s="15"/>
      <c r="AK1004" s="15"/>
      <c r="AL1004" s="11">
        <f t="shared" si="431"/>
        <v>44887</v>
      </c>
      <c r="AM1004" s="10">
        <v>1328.5</v>
      </c>
      <c r="AN1004" s="6">
        <v>5.3586</v>
      </c>
      <c r="AO1004" s="8">
        <f t="shared" si="444"/>
        <v>322.9079678965374</v>
      </c>
      <c r="AS1004" s="14">
        <f t="shared" si="458"/>
        <v>0.35282739726027407</v>
      </c>
      <c r="AT1004" s="10">
        <v>438</v>
      </c>
      <c r="AU1004" s="6">
        <v>14.6</v>
      </c>
      <c r="AV1004" s="6">
        <f t="shared" si="451"/>
        <v>5.1512800000000016</v>
      </c>
      <c r="AW1004" s="6">
        <f t="shared" si="445"/>
        <v>5.9940544000000013</v>
      </c>
      <c r="AX1004" s="6">
        <f t="shared" si="452"/>
        <v>0.8427743999999997</v>
      </c>
      <c r="AY1004" s="12">
        <f t="shared" si="446"/>
        <v>0.50524603591184125</v>
      </c>
      <c r="BB1004" s="13">
        <f t="shared" si="447"/>
        <v>1782.2148079999999</v>
      </c>
    </row>
    <row r="1005" spans="1:54" x14ac:dyDescent="0.25">
      <c r="A1005" s="1">
        <v>44888</v>
      </c>
      <c r="B1005" s="6">
        <v>90.91</v>
      </c>
      <c r="C1005" s="6">
        <v>81.91</v>
      </c>
      <c r="D1005" s="6">
        <v>84.41</v>
      </c>
      <c r="E1005" s="6">
        <f t="shared" si="432"/>
        <v>59.536703613033858</v>
      </c>
      <c r="F1005" s="6">
        <v>61.58652140820513</v>
      </c>
      <c r="G1005" s="6">
        <v>92.91</v>
      </c>
      <c r="H1005" s="6">
        <v>74.91</v>
      </c>
      <c r="I1005" s="6">
        <v>54</v>
      </c>
      <c r="J1005" s="6">
        <v>40.716176980706472</v>
      </c>
      <c r="K1005" s="6">
        <f t="shared" si="433"/>
        <v>36.909999999999997</v>
      </c>
      <c r="L1005" s="7">
        <f t="shared" si="427"/>
        <v>13.283823019293528</v>
      </c>
      <c r="M1005" s="6">
        <f t="shared" si="459"/>
        <v>16</v>
      </c>
      <c r="N1005" s="6">
        <f t="shared" si="460"/>
        <v>9</v>
      </c>
      <c r="O1005" s="6">
        <f t="shared" si="430"/>
        <v>7</v>
      </c>
      <c r="P1005" s="6">
        <f t="shared" si="461"/>
        <v>9.5</v>
      </c>
      <c r="Q1005" s="6">
        <f t="shared" si="434"/>
        <v>-15.373296386966139</v>
      </c>
      <c r="R1005" s="6">
        <f t="shared" si="462"/>
        <v>-13.323478591794867</v>
      </c>
      <c r="S1005" s="6">
        <f t="shared" si="463"/>
        <v>18</v>
      </c>
      <c r="T1005" s="6">
        <f t="shared" si="465"/>
        <v>2</v>
      </c>
      <c r="U1005" s="4" t="str">
        <f t="shared" si="464"/>
        <v>LOWER</v>
      </c>
      <c r="V1005" s="8">
        <v>1357.75</v>
      </c>
      <c r="W1005" s="9">
        <f t="shared" si="448"/>
        <v>22.823478591794867</v>
      </c>
      <c r="X1005" s="6">
        <f t="shared" si="438"/>
        <v>59.590714417256109</v>
      </c>
      <c r="Y1005" s="6">
        <f t="shared" si="439"/>
        <v>24.819285582743888</v>
      </c>
      <c r="Z1005" s="6">
        <f t="shared" si="440"/>
        <v>-1.9958069909490206</v>
      </c>
      <c r="AA1005" s="5">
        <f t="shared" si="466"/>
        <v>11</v>
      </c>
      <c r="AB1005" s="5">
        <f t="shared" si="467"/>
        <v>2022</v>
      </c>
      <c r="AC1005" s="5">
        <f t="shared" si="468"/>
        <v>48</v>
      </c>
      <c r="AD1005" s="6">
        <f t="shared" si="426"/>
        <v>43.096666666666664</v>
      </c>
      <c r="AF1005" s="10">
        <v>164.75</v>
      </c>
      <c r="AG1005" s="8">
        <f t="shared" si="443"/>
        <v>10146.379402001796</v>
      </c>
      <c r="AH1005" s="15"/>
      <c r="AI1005" s="15"/>
      <c r="AJ1005" s="15"/>
      <c r="AK1005" s="15"/>
      <c r="AL1005" s="11">
        <f t="shared" si="431"/>
        <v>44888</v>
      </c>
      <c r="AM1005" s="10">
        <v>1313.75</v>
      </c>
      <c r="AN1005" s="6">
        <v>5.3590999999999998</v>
      </c>
      <c r="AO1005" s="8">
        <f t="shared" si="444"/>
        <v>319.35259763351718</v>
      </c>
      <c r="AS1005" s="14">
        <f t="shared" si="458"/>
        <v>0.36675618131868098</v>
      </c>
      <c r="AT1005" s="10">
        <v>439</v>
      </c>
      <c r="AU1005" s="6">
        <v>14.56</v>
      </c>
      <c r="AV1005" s="6">
        <f t="shared" si="451"/>
        <v>5.3399699999999957</v>
      </c>
      <c r="AW1005" s="6">
        <f t="shared" si="445"/>
        <v>6.1802405999999994</v>
      </c>
      <c r="AX1005" s="6">
        <f t="shared" si="452"/>
        <v>0.84027060000000375</v>
      </c>
      <c r="AY1005" s="12">
        <f t="shared" si="446"/>
        <v>0.50763543306748393</v>
      </c>
      <c r="BB1005" s="13">
        <f t="shared" si="447"/>
        <v>1805.8042419999999</v>
      </c>
    </row>
    <row r="1006" spans="1:54" x14ac:dyDescent="0.25">
      <c r="A1006" s="1">
        <v>44890</v>
      </c>
      <c r="B1006" s="6">
        <v>90.52</v>
      </c>
      <c r="C1006" s="6">
        <v>81.52</v>
      </c>
      <c r="D1006" s="6">
        <v>84.02</v>
      </c>
      <c r="E1006" s="6">
        <f t="shared" si="432"/>
        <v>59.661328492147739</v>
      </c>
      <c r="F1006" s="6">
        <v>61.473123283719389</v>
      </c>
      <c r="G1006" s="6">
        <v>92.52</v>
      </c>
      <c r="H1006" s="6">
        <v>74.52</v>
      </c>
      <c r="I1006" s="6">
        <v>54</v>
      </c>
      <c r="J1006" s="6">
        <v>41.902824279244442</v>
      </c>
      <c r="K1006" s="6">
        <f t="shared" si="433"/>
        <v>36.519999999999996</v>
      </c>
      <c r="L1006" s="7">
        <f t="shared" si="427"/>
        <v>12.097175720755558</v>
      </c>
      <c r="M1006" s="6">
        <f t="shared" si="459"/>
        <v>16</v>
      </c>
      <c r="N1006" s="6">
        <f t="shared" si="460"/>
        <v>9</v>
      </c>
      <c r="O1006" s="6">
        <f t="shared" si="430"/>
        <v>7</v>
      </c>
      <c r="P1006" s="6">
        <f t="shared" si="461"/>
        <v>9.5</v>
      </c>
      <c r="Q1006" s="6">
        <f t="shared" si="434"/>
        <v>-14.858671507852257</v>
      </c>
      <c r="R1006" s="6">
        <f t="shared" si="462"/>
        <v>-13.046876716280607</v>
      </c>
      <c r="S1006" s="6">
        <f t="shared" si="463"/>
        <v>18</v>
      </c>
      <c r="T1006" s="6">
        <f t="shared" si="465"/>
        <v>2</v>
      </c>
      <c r="U1006" s="4" t="str">
        <f t="shared" si="464"/>
        <v>LOWER</v>
      </c>
      <c r="V1006" s="8">
        <v>1355.25</v>
      </c>
      <c r="W1006" s="9">
        <f t="shared" si="448"/>
        <v>22.546876716280607</v>
      </c>
      <c r="X1006" s="6">
        <f t="shared" si="438"/>
        <v>59.715452354190418</v>
      </c>
      <c r="Y1006" s="6">
        <f t="shared" si="439"/>
        <v>24.304547645809578</v>
      </c>
      <c r="Z1006" s="6">
        <f t="shared" si="440"/>
        <v>-1.7576709295289703</v>
      </c>
      <c r="AA1006" s="5">
        <f t="shared" si="466"/>
        <v>11</v>
      </c>
      <c r="AB1006" s="5">
        <f t="shared" si="467"/>
        <v>2022</v>
      </c>
      <c r="AC1006" s="5">
        <f t="shared" si="468"/>
        <v>48</v>
      </c>
      <c r="AD1006" s="6">
        <f t="shared" si="426"/>
        <v>42.186666666666667</v>
      </c>
      <c r="AF1006" s="10">
        <v>165.58</v>
      </c>
      <c r="AG1006" s="8">
        <f t="shared" si="443"/>
        <v>10178.719753318257</v>
      </c>
      <c r="AH1006" s="15"/>
      <c r="AI1006" s="15"/>
      <c r="AJ1006" s="15"/>
      <c r="AK1006" s="15"/>
      <c r="AL1006" s="11">
        <f t="shared" si="431"/>
        <v>44890</v>
      </c>
      <c r="AM1006" s="10">
        <v>1316.5</v>
      </c>
      <c r="AN1006" s="6">
        <v>5.4097999999999997</v>
      </c>
      <c r="AO1006" s="8">
        <f t="shared" si="444"/>
        <v>323.0486541456994</v>
      </c>
      <c r="AS1006" s="14">
        <f t="shared" si="458"/>
        <v>0.36200824175824159</v>
      </c>
      <c r="AT1006" s="10">
        <v>438</v>
      </c>
      <c r="AU1006" s="6">
        <v>14.56</v>
      </c>
      <c r="AV1006" s="6">
        <f t="shared" si="451"/>
        <v>5.270839999999998</v>
      </c>
      <c r="AW1006" s="6">
        <f t="shared" si="445"/>
        <v>6.1120231999999977</v>
      </c>
      <c r="AX1006" s="6">
        <f t="shared" si="452"/>
        <v>0.84118319999999969</v>
      </c>
      <c r="AY1006" s="12">
        <f t="shared" si="446"/>
        <v>0.50713087248322142</v>
      </c>
      <c r="BB1006" s="13">
        <f t="shared" si="447"/>
        <v>1797.2062239999998</v>
      </c>
    </row>
    <row r="1007" spans="1:54" x14ac:dyDescent="0.25">
      <c r="A1007" s="1">
        <v>44893</v>
      </c>
      <c r="B1007" s="6">
        <v>92.07</v>
      </c>
      <c r="C1007" s="6">
        <v>83.07</v>
      </c>
      <c r="D1007" s="6">
        <v>85.57</v>
      </c>
      <c r="E1007" s="6">
        <f t="shared" si="432"/>
        <v>61.111508903654553</v>
      </c>
      <c r="F1007" s="6">
        <v>59.919568978264756</v>
      </c>
      <c r="G1007" s="6">
        <v>94.07</v>
      </c>
      <c r="H1007" s="6">
        <v>76.069999999999993</v>
      </c>
      <c r="I1007" s="6">
        <v>54</v>
      </c>
      <c r="J1007" s="6"/>
      <c r="K1007" s="6">
        <f t="shared" si="433"/>
        <v>38.069999999999993</v>
      </c>
      <c r="L1007" s="7" t="str">
        <f t="shared" si="427"/>
        <v/>
      </c>
      <c r="M1007" s="6">
        <f t="shared" si="459"/>
        <v>16</v>
      </c>
      <c r="N1007" s="6">
        <f t="shared" si="460"/>
        <v>9</v>
      </c>
      <c r="O1007" s="6">
        <f t="shared" si="430"/>
        <v>7</v>
      </c>
      <c r="P1007" s="6">
        <f t="shared" si="461"/>
        <v>9.5</v>
      </c>
      <c r="Q1007" s="6">
        <f t="shared" si="434"/>
        <v>-14.95849109634544</v>
      </c>
      <c r="R1007" s="6">
        <f t="shared" si="462"/>
        <v>-16.150431021735237</v>
      </c>
      <c r="S1007" s="6">
        <f t="shared" si="463"/>
        <v>18</v>
      </c>
      <c r="T1007" s="6">
        <f t="shared" si="465"/>
        <v>2</v>
      </c>
      <c r="U1007" s="4" t="str">
        <f t="shared" si="464"/>
        <v>LOWER</v>
      </c>
      <c r="V1007" s="8">
        <v>1321</v>
      </c>
      <c r="W1007" s="9">
        <f t="shared" si="448"/>
        <v>25.650431021735237</v>
      </c>
      <c r="X1007" s="6">
        <f t="shared" si="438"/>
        <v>61.166948347607885</v>
      </c>
      <c r="Y1007" s="6">
        <f t="shared" si="439"/>
        <v>24.403051652392108</v>
      </c>
      <c r="Z1007" s="6">
        <f t="shared" si="440"/>
        <v>1.247379369343129</v>
      </c>
      <c r="AA1007" s="5">
        <f t="shared" si="466"/>
        <v>11</v>
      </c>
      <c r="AB1007" s="5">
        <f t="shared" si="467"/>
        <v>2022</v>
      </c>
      <c r="AC1007" s="5">
        <f t="shared" si="468"/>
        <v>49</v>
      </c>
      <c r="AD1007" s="6">
        <f t="shared" si="426"/>
        <v>41.919999999999995</v>
      </c>
      <c r="AF1007" s="10">
        <v>166.6</v>
      </c>
      <c r="AG1007" s="8">
        <f t="shared" si="443"/>
        <v>9982.600191778909</v>
      </c>
      <c r="AH1007" s="15"/>
      <c r="AI1007" s="15"/>
      <c r="AJ1007" s="15"/>
      <c r="AK1007" s="15"/>
      <c r="AL1007" s="11">
        <f t="shared" si="431"/>
        <v>44893</v>
      </c>
      <c r="AM1007" s="10">
        <v>1348.5</v>
      </c>
      <c r="AN1007" s="6">
        <v>5.3654000000000002</v>
      </c>
      <c r="AO1007" s="8">
        <f t="shared" si="444"/>
        <v>328.1851446642554</v>
      </c>
      <c r="AS1007" s="14">
        <f t="shared" si="458"/>
        <v>0.36287677725118461</v>
      </c>
      <c r="AT1007" s="10">
        <v>443</v>
      </c>
      <c r="AU1007" s="6">
        <v>14.77</v>
      </c>
      <c r="AV1007" s="6">
        <f t="shared" si="451"/>
        <v>5.359689999999997</v>
      </c>
      <c r="AW1007" s="6">
        <f t="shared" si="445"/>
        <v>6.1972461999999986</v>
      </c>
      <c r="AX1007" s="6">
        <f t="shared" si="452"/>
        <v>0.83755620000000164</v>
      </c>
      <c r="AY1007" s="12">
        <f t="shared" si="446"/>
        <v>0.50853739539218101</v>
      </c>
      <c r="BB1007" s="13">
        <f t="shared" si="447"/>
        <v>1831.3778339999997</v>
      </c>
    </row>
    <row r="1008" spans="1:54" x14ac:dyDescent="0.25">
      <c r="A1008" s="1">
        <v>44894</v>
      </c>
      <c r="B1008" s="6">
        <v>92.54</v>
      </c>
      <c r="C1008" s="6">
        <v>83.54</v>
      </c>
      <c r="D1008" s="6">
        <v>86.04</v>
      </c>
      <c r="E1008" s="6">
        <f t="shared" si="432"/>
        <v>59.876589646980769</v>
      </c>
      <c r="F1008" s="6">
        <v>59.43195704297608</v>
      </c>
      <c r="G1008" s="6">
        <v>94.54</v>
      </c>
      <c r="H1008" s="6">
        <v>76.540000000000006</v>
      </c>
      <c r="I1008" s="6">
        <v>54.25</v>
      </c>
      <c r="J1008" s="6">
        <v>42.51989164956963</v>
      </c>
      <c r="K1008" s="6">
        <f t="shared" si="433"/>
        <v>38.290000000000006</v>
      </c>
      <c r="L1008" s="7">
        <f t="shared" si="427"/>
        <v>11.73010835043037</v>
      </c>
      <c r="M1008" s="6">
        <f t="shared" si="459"/>
        <v>16</v>
      </c>
      <c r="N1008" s="6">
        <f t="shared" si="460"/>
        <v>9</v>
      </c>
      <c r="O1008" s="6">
        <f t="shared" si="430"/>
        <v>7</v>
      </c>
      <c r="P1008" s="6">
        <f t="shared" si="461"/>
        <v>9.5</v>
      </c>
      <c r="Q1008" s="6">
        <f t="shared" si="434"/>
        <v>-16.663410353019238</v>
      </c>
      <c r="R1008" s="6">
        <f t="shared" si="462"/>
        <v>-17.108042957023926</v>
      </c>
      <c r="S1008" s="6">
        <f t="shared" si="463"/>
        <v>18</v>
      </c>
      <c r="T1008" s="6">
        <f t="shared" si="465"/>
        <v>2</v>
      </c>
      <c r="U1008" s="4" t="str">
        <f t="shared" si="464"/>
        <v>LOWER</v>
      </c>
      <c r="V1008" s="8">
        <v>1310.25</v>
      </c>
      <c r="W1008" s="9">
        <f t="shared" si="448"/>
        <v>26.608042957023926</v>
      </c>
      <c r="X1008" s="6">
        <f t="shared" si="438"/>
        <v>59.930908790713325</v>
      </c>
      <c r="Y1008" s="6">
        <f t="shared" si="439"/>
        <v>26.109091209286682</v>
      </c>
      <c r="Z1008" s="6">
        <f t="shared" si="440"/>
        <v>0.49895174773724449</v>
      </c>
      <c r="AA1008" s="5">
        <f t="shared" si="466"/>
        <v>11</v>
      </c>
      <c r="AB1008" s="5">
        <f t="shared" si="467"/>
        <v>2022</v>
      </c>
      <c r="AC1008" s="5">
        <f t="shared" si="468"/>
        <v>49</v>
      </c>
      <c r="AD1008" s="6">
        <f t="shared" ref="AD1008:AD1030" si="469">AVERAGE(H758,H508,H257)</f>
        <v>40.876666666666665</v>
      </c>
      <c r="AF1008" s="10">
        <v>166.96</v>
      </c>
      <c r="AG1008" s="8">
        <f t="shared" si="443"/>
        <v>9922.7595478952862</v>
      </c>
      <c r="AH1008" s="15"/>
      <c r="AI1008" s="15"/>
      <c r="AJ1008" s="15"/>
      <c r="AK1008" s="15"/>
      <c r="AL1008" s="11">
        <f t="shared" si="431"/>
        <v>44894</v>
      </c>
      <c r="AM1008" s="10">
        <v>1321.25</v>
      </c>
      <c r="AN1008" s="6">
        <v>5.2694999999999999</v>
      </c>
      <c r="AO1008" s="8">
        <f t="shared" si="444"/>
        <v>315.80592387266393</v>
      </c>
      <c r="AS1008" s="14">
        <f t="shared" si="458"/>
        <v>0.34795135135135136</v>
      </c>
      <c r="AT1008" s="10">
        <v>433</v>
      </c>
      <c r="AU1008" s="6">
        <v>14.8</v>
      </c>
      <c r="AV1008" s="6">
        <f t="shared" si="451"/>
        <v>5.14968</v>
      </c>
      <c r="AW1008" s="6">
        <f t="shared" si="445"/>
        <v>5.9861363999999995</v>
      </c>
      <c r="AX1008" s="6">
        <f t="shared" si="452"/>
        <v>0.83645639999999943</v>
      </c>
      <c r="AY1008" s="12">
        <f t="shared" si="446"/>
        <v>0.51551421056741331</v>
      </c>
      <c r="BB1008" s="13">
        <f t="shared" si="447"/>
        <v>1841.739548</v>
      </c>
    </row>
    <row r="1009" spans="1:54" x14ac:dyDescent="0.25">
      <c r="A1009" s="1">
        <v>44895</v>
      </c>
      <c r="B1009" s="6">
        <v>91.23</v>
      </c>
      <c r="C1009" s="6">
        <v>82.23</v>
      </c>
      <c r="D1009" s="6">
        <v>84.73</v>
      </c>
      <c r="E1009" s="6">
        <f t="shared" si="432"/>
        <v>58.551034114587821</v>
      </c>
      <c r="F1009" s="6">
        <v>57.538208364064225</v>
      </c>
      <c r="G1009" s="6">
        <v>93.23</v>
      </c>
      <c r="H1009" s="6">
        <v>75.23</v>
      </c>
      <c r="I1009" s="6">
        <v>55</v>
      </c>
      <c r="J1009" s="6">
        <v>43.266374212969986</v>
      </c>
      <c r="K1009" s="6">
        <f t="shared" si="433"/>
        <v>36.230000000000004</v>
      </c>
      <c r="L1009" s="7">
        <f t="shared" si="427"/>
        <v>11.733625787030014</v>
      </c>
      <c r="M1009" s="6">
        <f t="shared" si="459"/>
        <v>16</v>
      </c>
      <c r="N1009" s="6">
        <f t="shared" si="460"/>
        <v>9</v>
      </c>
      <c r="O1009" s="6">
        <f t="shared" si="430"/>
        <v>7</v>
      </c>
      <c r="P1009" s="6">
        <f t="shared" si="461"/>
        <v>9.5</v>
      </c>
      <c r="Q1009" s="6">
        <f t="shared" si="434"/>
        <v>-16.678965885412183</v>
      </c>
      <c r="R1009" s="6">
        <f t="shared" si="462"/>
        <v>-17.691791635935779</v>
      </c>
      <c r="S1009" s="6">
        <f t="shared" si="463"/>
        <v>18</v>
      </c>
      <c r="T1009" s="6">
        <f t="shared" si="465"/>
        <v>2</v>
      </c>
      <c r="U1009" s="4" t="str">
        <f t="shared" si="464"/>
        <v>LOWER</v>
      </c>
      <c r="V1009" s="8">
        <v>1268.5</v>
      </c>
      <c r="W1009" s="9">
        <f t="shared" si="448"/>
        <v>27.191791635935779</v>
      </c>
      <c r="X1009" s="6">
        <f t="shared" si="438"/>
        <v>58.604150734230174</v>
      </c>
      <c r="Y1009" s="6">
        <f t="shared" si="439"/>
        <v>26.12584926576983</v>
      </c>
      <c r="Z1009" s="6">
        <f t="shared" si="440"/>
        <v>1.0659423701659492</v>
      </c>
      <c r="AA1009" s="5">
        <f t="shared" si="466"/>
        <v>11</v>
      </c>
      <c r="AB1009" s="5">
        <f t="shared" si="467"/>
        <v>2022</v>
      </c>
      <c r="AC1009" s="5">
        <f t="shared" si="468"/>
        <v>49</v>
      </c>
      <c r="AD1009" s="6">
        <f t="shared" si="469"/>
        <v>41.376666666666665</v>
      </c>
      <c r="AF1009" s="10">
        <v>167.28</v>
      </c>
      <c r="AG1009" s="8">
        <f t="shared" si="443"/>
        <v>9624.9914951406645</v>
      </c>
      <c r="AH1009" s="15"/>
      <c r="AI1009" s="15"/>
      <c r="AJ1009" s="15"/>
      <c r="AK1009" s="15"/>
      <c r="AL1009" s="11">
        <f t="shared" si="431"/>
        <v>44895</v>
      </c>
      <c r="AM1009" s="10">
        <v>1292</v>
      </c>
      <c r="AN1009" s="6">
        <v>5.1851000000000003</v>
      </c>
      <c r="AO1009" s="8">
        <f t="shared" si="444"/>
        <v>303.86838197205697</v>
      </c>
      <c r="AS1009" s="14">
        <f t="shared" si="458"/>
        <v>0.34281275167785247</v>
      </c>
      <c r="AT1009" s="10">
        <v>442</v>
      </c>
      <c r="AU1009" s="6">
        <v>14.9</v>
      </c>
      <c r="AV1009" s="6">
        <f t="shared" si="451"/>
        <v>5.1079100000000022</v>
      </c>
      <c r="AW1009" s="6">
        <f t="shared" si="445"/>
        <v>5.9474317999999986</v>
      </c>
      <c r="AX1009" s="6">
        <f t="shared" si="452"/>
        <v>0.83952179999999643</v>
      </c>
      <c r="AY1009" s="12">
        <f t="shared" si="446"/>
        <v>0.50681143407383633</v>
      </c>
      <c r="BB1009" s="13">
        <f t="shared" si="447"/>
        <v>1812.8590260000001</v>
      </c>
    </row>
    <row r="1010" spans="1:54" x14ac:dyDescent="0.25">
      <c r="A1010" s="1">
        <v>44896</v>
      </c>
      <c r="B1010" s="6">
        <v>83.38</v>
      </c>
      <c r="C1010" s="6">
        <v>73.88</v>
      </c>
      <c r="D1010" s="6">
        <v>76.88</v>
      </c>
      <c r="E1010" s="6">
        <f t="shared" si="432"/>
        <v>54.585697051873858</v>
      </c>
      <c r="F1010" s="6">
        <v>54.374400690912097</v>
      </c>
      <c r="G1010" s="6">
        <v>85.38</v>
      </c>
      <c r="H1010" s="6">
        <v>67.38</v>
      </c>
      <c r="I1010" s="6">
        <v>54.75</v>
      </c>
      <c r="J1010" s="6">
        <v>42.070704184209355</v>
      </c>
      <c r="K1010" s="6">
        <f t="shared" si="433"/>
        <v>28.629999999999995</v>
      </c>
      <c r="L1010" s="7">
        <f t="shared" si="427"/>
        <v>12.679295815790645</v>
      </c>
      <c r="M1010" s="6">
        <f t="shared" si="459"/>
        <v>16</v>
      </c>
      <c r="N1010" s="6">
        <f t="shared" si="460"/>
        <v>9.5</v>
      </c>
      <c r="O1010" s="6">
        <f t="shared" si="430"/>
        <v>6.5</v>
      </c>
      <c r="P1010" s="6">
        <f t="shared" si="461"/>
        <v>9.5</v>
      </c>
      <c r="Q1010" s="6">
        <f t="shared" si="434"/>
        <v>-12.794302948126138</v>
      </c>
      <c r="R1010" s="6">
        <f t="shared" si="462"/>
        <v>-13.005599309087899</v>
      </c>
      <c r="S1010" s="6">
        <f t="shared" si="463"/>
        <v>18</v>
      </c>
      <c r="T1010" s="6">
        <f t="shared" si="465"/>
        <v>2</v>
      </c>
      <c r="U1010" s="4" t="str">
        <f t="shared" si="464"/>
        <v>EQUAL</v>
      </c>
      <c r="V1010" s="8">
        <v>1198.75</v>
      </c>
      <c r="W1010" s="9">
        <f t="shared" si="448"/>
        <v>22.505599309087899</v>
      </c>
      <c r="X1010" s="6">
        <f t="shared" si="438"/>
        <v>54.635216377229291</v>
      </c>
      <c r="Y1010" s="6">
        <f t="shared" si="439"/>
        <v>22.244783622770704</v>
      </c>
      <c r="Z1010" s="6">
        <f t="shared" si="440"/>
        <v>0.26081568631719421</v>
      </c>
      <c r="AA1010" s="5">
        <f t="shared" si="466"/>
        <v>12</v>
      </c>
      <c r="AB1010" s="5">
        <f t="shared" si="467"/>
        <v>2022</v>
      </c>
      <c r="AC1010" s="5">
        <f t="shared" si="468"/>
        <v>49</v>
      </c>
      <c r="AD1010" s="6">
        <f t="shared" si="469"/>
        <v>42.113333333333337</v>
      </c>
      <c r="AF1010" s="10">
        <v>167.55</v>
      </c>
      <c r="AG1010" s="8">
        <f t="shared" si="443"/>
        <v>9110.4308357623231</v>
      </c>
      <c r="AH1010" s="15"/>
      <c r="AI1010" s="15"/>
      <c r="AJ1010" s="15"/>
      <c r="AK1010" s="15"/>
      <c r="AL1010" s="11">
        <f t="shared" si="431"/>
        <v>44896</v>
      </c>
      <c r="AM1010" s="10">
        <v>1204.5</v>
      </c>
      <c r="AN1010" s="6">
        <v>5.1848000000000001</v>
      </c>
      <c r="AO1010" s="8">
        <f t="shared" si="444"/>
        <v>283.27266987265847</v>
      </c>
      <c r="AS1010" s="14">
        <f t="shared" si="458"/>
        <v>0.31443024054982799</v>
      </c>
      <c r="AT1010" s="10">
        <v>446</v>
      </c>
      <c r="AU1010" s="6">
        <v>14.55</v>
      </c>
      <c r="AV1010" s="6">
        <f t="shared" si="451"/>
        <v>4.5749599999999973</v>
      </c>
      <c r="AW1010" s="6">
        <f t="shared" si="445"/>
        <v>5.4913507999999958</v>
      </c>
      <c r="AX1010" s="6">
        <f t="shared" si="452"/>
        <v>0.91639079999999851</v>
      </c>
      <c r="AY1010" s="12">
        <f t="shared" si="446"/>
        <v>0.48207344565205568</v>
      </c>
      <c r="BB1010" s="13">
        <f t="shared" si="447"/>
        <v>1628.7732559999997</v>
      </c>
    </row>
    <row r="1011" spans="1:54" x14ac:dyDescent="0.25">
      <c r="A1011" s="1">
        <v>44897</v>
      </c>
      <c r="B1011" s="6">
        <v>81.22</v>
      </c>
      <c r="C1011" s="6">
        <v>71.72</v>
      </c>
      <c r="D1011" s="6">
        <v>74.72</v>
      </c>
      <c r="E1011" s="6">
        <f t="shared" si="432"/>
        <v>54.189163345602466</v>
      </c>
      <c r="F1011" s="6">
        <v>54.045546129903457</v>
      </c>
      <c r="G1011" s="6">
        <v>83.22</v>
      </c>
      <c r="H1011" s="6">
        <v>65.22</v>
      </c>
      <c r="I1011" s="6">
        <v>54.5</v>
      </c>
      <c r="J1011" s="6">
        <v>40.960965248875837</v>
      </c>
      <c r="K1011" s="6">
        <f t="shared" si="433"/>
        <v>26.72</v>
      </c>
      <c r="L1011" s="7">
        <f t="shared" si="427"/>
        <v>13.539034751124163</v>
      </c>
      <c r="M1011" s="6">
        <f t="shared" si="459"/>
        <v>16</v>
      </c>
      <c r="N1011" s="6">
        <f t="shared" si="460"/>
        <v>9.5</v>
      </c>
      <c r="O1011" s="6">
        <f t="shared" si="430"/>
        <v>6.5</v>
      </c>
      <c r="P1011" s="6">
        <f t="shared" si="461"/>
        <v>9.5</v>
      </c>
      <c r="Q1011" s="6">
        <f t="shared" si="434"/>
        <v>-11.030836654397532</v>
      </c>
      <c r="R1011" s="6">
        <f t="shared" si="462"/>
        <v>-11.174453870096542</v>
      </c>
      <c r="S1011" s="6">
        <f t="shared" si="463"/>
        <v>18</v>
      </c>
      <c r="T1011" s="6">
        <f t="shared" si="465"/>
        <v>2</v>
      </c>
      <c r="U1011" s="4" t="str">
        <f t="shared" si="464"/>
        <v>EQUAL</v>
      </c>
      <c r="V1011" s="8">
        <v>1191.5</v>
      </c>
      <c r="W1011" s="9">
        <f t="shared" si="448"/>
        <v>20.674453870096542</v>
      </c>
      <c r="X1011" s="6">
        <f t="shared" si="438"/>
        <v>54.238322941529198</v>
      </c>
      <c r="Y1011" s="6">
        <f t="shared" si="439"/>
        <v>20.481677058470801</v>
      </c>
      <c r="Z1011" s="6">
        <f t="shared" si="440"/>
        <v>0.19277681162574112</v>
      </c>
      <c r="AA1011" s="5">
        <f t="shared" si="466"/>
        <v>12</v>
      </c>
      <c r="AB1011" s="5">
        <f t="shared" si="467"/>
        <v>2022</v>
      </c>
      <c r="AC1011" s="5">
        <f t="shared" si="468"/>
        <v>49</v>
      </c>
      <c r="AD1011" s="6">
        <f t="shared" si="469"/>
        <v>42.31</v>
      </c>
      <c r="AF1011" s="10">
        <v>168.08</v>
      </c>
      <c r="AG1011" s="8">
        <f t="shared" si="443"/>
        <v>9083.9753935141725</v>
      </c>
      <c r="AH1011" s="15"/>
      <c r="AI1011" s="15"/>
      <c r="AJ1011" s="15"/>
      <c r="AK1011" s="15"/>
      <c r="AL1011" s="11">
        <f t="shared" si="431"/>
        <v>44897</v>
      </c>
      <c r="AM1011" s="10">
        <v>1195.75</v>
      </c>
      <c r="AN1011" s="6">
        <v>5.2188999999999997</v>
      </c>
      <c r="AO1011" s="8">
        <f t="shared" si="444"/>
        <v>283.06438359954677</v>
      </c>
      <c r="AS1011" s="14">
        <f t="shared" si="458"/>
        <v>0.29229781420765011</v>
      </c>
      <c r="AT1011" s="10">
        <v>448</v>
      </c>
      <c r="AU1011" s="6">
        <v>14.64</v>
      </c>
      <c r="AV1011" s="6">
        <f t="shared" si="451"/>
        <v>4.2792399999999979</v>
      </c>
      <c r="AW1011" s="6">
        <f t="shared" si="445"/>
        <v>5.2006851999999988</v>
      </c>
      <c r="AX1011" s="6">
        <f t="shared" si="452"/>
        <v>0.92144520000000085</v>
      </c>
      <c r="AY1011" s="12">
        <f t="shared" si="446"/>
        <v>0.47440783515736307</v>
      </c>
      <c r="BB1011" s="13">
        <f t="shared" si="447"/>
        <v>1581.153464</v>
      </c>
    </row>
    <row r="1012" spans="1:54" x14ac:dyDescent="0.25">
      <c r="A1012" s="1">
        <v>44900</v>
      </c>
      <c r="B1012" s="6">
        <v>78.569999999999993</v>
      </c>
      <c r="C1012" s="6">
        <v>69.069999999999993</v>
      </c>
      <c r="D1012" s="6">
        <v>72.069999999999993</v>
      </c>
      <c r="E1012" s="6">
        <f t="shared" si="432"/>
        <v>52.410426434613633</v>
      </c>
      <c r="F1012" s="6">
        <v>52.730127885868875</v>
      </c>
      <c r="G1012" s="6">
        <v>80.569999999999993</v>
      </c>
      <c r="H1012" s="6">
        <v>62.57</v>
      </c>
      <c r="I1012" s="6">
        <v>54.75</v>
      </c>
      <c r="J1012" s="6">
        <v>41.182791155425697</v>
      </c>
      <c r="K1012" s="6">
        <f t="shared" si="433"/>
        <v>23.819999999999993</v>
      </c>
      <c r="L1012" s="7">
        <f t="shared" si="427"/>
        <v>13.567208844574303</v>
      </c>
      <c r="M1012" s="6">
        <f t="shared" si="459"/>
        <v>15.999999999999993</v>
      </c>
      <c r="N1012" s="6">
        <f t="shared" si="460"/>
        <v>9.5</v>
      </c>
      <c r="O1012" s="6">
        <f t="shared" si="430"/>
        <v>6.4999999999999929</v>
      </c>
      <c r="P1012" s="6">
        <f t="shared" si="461"/>
        <v>9.4999999999999929</v>
      </c>
      <c r="Q1012" s="6">
        <f t="shared" si="434"/>
        <v>-10.159573565386367</v>
      </c>
      <c r="R1012" s="6">
        <f t="shared" si="462"/>
        <v>-9.8398721141311256</v>
      </c>
      <c r="S1012" s="6">
        <f t="shared" si="463"/>
        <v>17.999999999999993</v>
      </c>
      <c r="T1012" s="6">
        <f t="shared" si="465"/>
        <v>2</v>
      </c>
      <c r="U1012" s="4" t="str">
        <f t="shared" si="464"/>
        <v>HIGHER</v>
      </c>
      <c r="V1012" s="8">
        <v>1162.5</v>
      </c>
      <c r="W1012" s="9">
        <f t="shared" si="448"/>
        <v>19.339872114131119</v>
      </c>
      <c r="X1012" s="6">
        <f t="shared" si="438"/>
        <v>52.457972387103091</v>
      </c>
      <c r="Y1012" s="6">
        <f t="shared" si="439"/>
        <v>19.612027612896902</v>
      </c>
      <c r="Z1012" s="6">
        <f t="shared" si="440"/>
        <v>-0.27215549876578393</v>
      </c>
      <c r="AA1012" s="5">
        <f t="shared" si="466"/>
        <v>12</v>
      </c>
      <c r="AB1012" s="5">
        <f t="shared" si="467"/>
        <v>2022</v>
      </c>
      <c r="AC1012" s="5">
        <f t="shared" si="468"/>
        <v>50</v>
      </c>
      <c r="AD1012" s="6">
        <f t="shared" si="469"/>
        <v>42.246666666666663</v>
      </c>
      <c r="AF1012" s="10">
        <v>169.14</v>
      </c>
      <c r="AG1012" s="8">
        <f t="shared" si="443"/>
        <v>8918.773830615859</v>
      </c>
      <c r="AH1012" s="15"/>
      <c r="AI1012" s="15"/>
      <c r="AJ1012" s="15"/>
      <c r="AK1012" s="15"/>
      <c r="AL1012" s="11">
        <f t="shared" si="431"/>
        <v>44900</v>
      </c>
      <c r="AM1012" s="10">
        <v>1156.5</v>
      </c>
      <c r="AN1012" s="6">
        <v>5.2808999999999999</v>
      </c>
      <c r="AO1012" s="8">
        <f t="shared" si="444"/>
        <v>277.02530637905272</v>
      </c>
      <c r="AS1012" s="14">
        <f t="shared" si="458"/>
        <v>0.27439781271360209</v>
      </c>
      <c r="AT1012" s="10">
        <v>449.5</v>
      </c>
      <c r="AU1012" s="6">
        <v>14.63</v>
      </c>
      <c r="AV1012" s="6">
        <f t="shared" si="451"/>
        <v>4.0144399999999987</v>
      </c>
      <c r="AW1012" s="6">
        <f t="shared" si="445"/>
        <v>4.9420862000000003</v>
      </c>
      <c r="AX1012" s="6">
        <f t="shared" si="452"/>
        <v>0.92764620000000164</v>
      </c>
      <c r="AY1012" s="12">
        <f t="shared" si="446"/>
        <v>0.46531271101248534</v>
      </c>
      <c r="BB1012" s="13">
        <f t="shared" si="447"/>
        <v>1522.7310339999997</v>
      </c>
    </row>
    <row r="1013" spans="1:54" x14ac:dyDescent="0.25">
      <c r="A1013" s="1">
        <v>44901</v>
      </c>
      <c r="B1013" s="6">
        <v>77.62</v>
      </c>
      <c r="C1013" s="6">
        <v>68.12</v>
      </c>
      <c r="D1013" s="6">
        <v>71.12</v>
      </c>
      <c r="E1013" s="6">
        <f t="shared" si="432"/>
        <v>52.637017123911576</v>
      </c>
      <c r="F1013" s="6">
        <v>53.002283384634651</v>
      </c>
      <c r="G1013" s="6">
        <v>79.62</v>
      </c>
      <c r="H1013" s="6">
        <v>61.62</v>
      </c>
      <c r="I1013" s="6">
        <v>55.5</v>
      </c>
      <c r="J1013" s="6">
        <v>42.208584527326956</v>
      </c>
      <c r="K1013" s="6">
        <f t="shared" si="433"/>
        <v>22.120000000000005</v>
      </c>
      <c r="L1013" s="7">
        <f t="shared" si="427"/>
        <v>13.291415472673044</v>
      </c>
      <c r="M1013" s="6">
        <f t="shared" si="459"/>
        <v>16.000000000000007</v>
      </c>
      <c r="N1013" s="6">
        <f t="shared" si="460"/>
        <v>9.5</v>
      </c>
      <c r="O1013" s="6">
        <f t="shared" si="430"/>
        <v>6.5000000000000071</v>
      </c>
      <c r="P1013" s="6">
        <f t="shared" si="461"/>
        <v>9.5000000000000071</v>
      </c>
      <c r="Q1013" s="6">
        <f t="shared" si="434"/>
        <v>-8.9829828760884212</v>
      </c>
      <c r="R1013" s="6">
        <f t="shared" si="462"/>
        <v>-8.6177166153653459</v>
      </c>
      <c r="S1013" s="6">
        <f t="shared" si="463"/>
        <v>18.000000000000007</v>
      </c>
      <c r="T1013" s="6">
        <f t="shared" si="465"/>
        <v>2</v>
      </c>
      <c r="U1013" s="4" t="str">
        <f t="shared" si="464"/>
        <v>LOWER</v>
      </c>
      <c r="V1013" s="8">
        <v>1168.5</v>
      </c>
      <c r="W1013" s="9">
        <f t="shared" si="448"/>
        <v>18.117716615365353</v>
      </c>
      <c r="X1013" s="6">
        <f t="shared" si="438"/>
        <v>52.684768636074573</v>
      </c>
      <c r="Y1013" s="6">
        <f t="shared" si="439"/>
        <v>18.435231363925432</v>
      </c>
      <c r="Z1013" s="6">
        <f t="shared" si="440"/>
        <v>-0.31751474856007889</v>
      </c>
      <c r="AA1013" s="5">
        <f t="shared" si="466"/>
        <v>12</v>
      </c>
      <c r="AB1013" s="5">
        <f t="shared" si="467"/>
        <v>2022</v>
      </c>
      <c r="AC1013" s="5">
        <f t="shared" si="468"/>
        <v>50</v>
      </c>
      <c r="AD1013" s="6">
        <f t="shared" si="469"/>
        <v>42.396666666666668</v>
      </c>
      <c r="AF1013" s="10">
        <v>169.49</v>
      </c>
      <c r="AG1013" s="8">
        <f t="shared" si="443"/>
        <v>8983.3570108617259</v>
      </c>
      <c r="AH1013" s="15"/>
      <c r="AI1013" s="15"/>
      <c r="AJ1013" s="15"/>
      <c r="AK1013" s="15"/>
      <c r="AL1013" s="11">
        <f t="shared" si="431"/>
        <v>44901</v>
      </c>
      <c r="AM1013" s="10">
        <v>1161.5</v>
      </c>
      <c r="AN1013" s="6">
        <v>5.2351999999999999</v>
      </c>
      <c r="AO1013" s="8">
        <f t="shared" si="444"/>
        <v>275.81530076357762</v>
      </c>
      <c r="AS1013" s="14">
        <f t="shared" si="458"/>
        <v>0.27924256756756755</v>
      </c>
      <c r="AT1013" s="10">
        <v>466.5</v>
      </c>
      <c r="AU1013" s="6">
        <v>14.8</v>
      </c>
      <c r="AV1013" s="6">
        <f t="shared" si="451"/>
        <v>4.13279</v>
      </c>
      <c r="AW1013" s="6">
        <f t="shared" si="445"/>
        <v>5.0626591999999953</v>
      </c>
      <c r="AX1013" s="6">
        <f t="shared" si="452"/>
        <v>0.92986919999999529</v>
      </c>
      <c r="AY1013" s="12">
        <f t="shared" si="446"/>
        <v>0.45307366836141366</v>
      </c>
      <c r="BB1013" s="13">
        <f t="shared" si="447"/>
        <v>1501.7871440000001</v>
      </c>
    </row>
    <row r="1014" spans="1:54" x14ac:dyDescent="0.25">
      <c r="A1014" s="1">
        <v>44902</v>
      </c>
      <c r="B1014" s="6">
        <v>76.959999999999994</v>
      </c>
      <c r="C1014" s="6">
        <v>67.459999999999994</v>
      </c>
      <c r="D1014" s="6">
        <v>70.459999999999994</v>
      </c>
      <c r="E1014" s="6">
        <f t="shared" si="432"/>
        <v>52.365108296754045</v>
      </c>
      <c r="F1014" s="6">
        <v>51.868302139777256</v>
      </c>
      <c r="G1014" s="6">
        <v>78.959999999999994</v>
      </c>
      <c r="H1014" s="6">
        <v>60.96</v>
      </c>
      <c r="I1014" s="6">
        <v>55</v>
      </c>
      <c r="J1014" s="6">
        <v>40.962653568500585</v>
      </c>
      <c r="K1014" s="6">
        <f t="shared" si="433"/>
        <v>21.959999999999994</v>
      </c>
      <c r="L1014" s="7">
        <f t="shared" si="427"/>
        <v>14.037346431499415</v>
      </c>
      <c r="M1014" s="6">
        <f t="shared" si="459"/>
        <v>15.999999999999993</v>
      </c>
      <c r="N1014" s="6">
        <f t="shared" si="460"/>
        <v>9.5</v>
      </c>
      <c r="O1014" s="6">
        <f t="shared" si="430"/>
        <v>6.4999999999999929</v>
      </c>
      <c r="P1014" s="6">
        <f t="shared" si="461"/>
        <v>9.4999999999999929</v>
      </c>
      <c r="Q1014" s="6">
        <f t="shared" si="434"/>
        <v>-8.5948917032459562</v>
      </c>
      <c r="R1014" s="6">
        <f t="shared" si="462"/>
        <v>-9.0916978602227445</v>
      </c>
      <c r="S1014" s="6">
        <f t="shared" si="463"/>
        <v>17.999999999999993</v>
      </c>
      <c r="T1014" s="6">
        <f t="shared" si="465"/>
        <v>2</v>
      </c>
      <c r="U1014" s="4" t="str">
        <f t="shared" si="464"/>
        <v>HIGHER</v>
      </c>
      <c r="V1014" s="8">
        <v>1143.5</v>
      </c>
      <c r="W1014" s="9">
        <f t="shared" si="448"/>
        <v>18.591697860222737</v>
      </c>
      <c r="X1014" s="6">
        <f t="shared" si="438"/>
        <v>52.412613137308796</v>
      </c>
      <c r="Y1014" s="6">
        <f t="shared" si="439"/>
        <v>18.047386862691198</v>
      </c>
      <c r="Z1014" s="6">
        <f t="shared" si="440"/>
        <v>0.54431099753153944</v>
      </c>
      <c r="AA1014" s="5">
        <f t="shared" si="466"/>
        <v>12</v>
      </c>
      <c r="AB1014" s="5">
        <f t="shared" si="467"/>
        <v>2022</v>
      </c>
      <c r="AC1014" s="5">
        <f t="shared" si="468"/>
        <v>50</v>
      </c>
      <c r="AD1014" s="6">
        <f t="shared" si="469"/>
        <v>42.07</v>
      </c>
      <c r="AF1014" s="10">
        <v>169.71</v>
      </c>
      <c r="AG1014" s="8">
        <f t="shared" si="443"/>
        <v>8802.5695561415978</v>
      </c>
      <c r="AH1014" s="15"/>
      <c r="AI1014" s="15"/>
      <c r="AJ1014" s="15"/>
      <c r="AK1014" s="15"/>
      <c r="AL1014" s="11">
        <f t="shared" si="431"/>
        <v>44902</v>
      </c>
      <c r="AM1014" s="10">
        <v>1155.5</v>
      </c>
      <c r="AN1014" s="6">
        <v>5.2047999999999996</v>
      </c>
      <c r="AO1014" s="8">
        <f t="shared" si="444"/>
        <v>272.79716885706483</v>
      </c>
      <c r="AS1014" s="14">
        <f t="shared" si="458"/>
        <v>0.27525517702070801</v>
      </c>
      <c r="AT1014" s="10">
        <v>476.5</v>
      </c>
      <c r="AU1014" s="6">
        <v>14.97</v>
      </c>
      <c r="AV1014" s="6">
        <f t="shared" si="451"/>
        <v>4.120569999999999</v>
      </c>
      <c r="AW1014" s="6">
        <f t="shared" si="445"/>
        <v>5.051983599999998</v>
      </c>
      <c r="AX1014" s="6">
        <f t="shared" si="452"/>
        <v>0.93141359999999906</v>
      </c>
      <c r="AY1014" s="12">
        <f t="shared" si="446"/>
        <v>0.44571274131809269</v>
      </c>
      <c r="BB1014" s="13">
        <f t="shared" si="447"/>
        <v>1487.2366519999998</v>
      </c>
    </row>
    <row r="1015" spans="1:54" x14ac:dyDescent="0.25">
      <c r="A1015" s="1">
        <v>44903</v>
      </c>
      <c r="B1015" s="6">
        <v>77.31</v>
      </c>
      <c r="C1015" s="6">
        <v>67.31</v>
      </c>
      <c r="D1015" s="6">
        <v>70.81</v>
      </c>
      <c r="E1015" s="6">
        <f t="shared" si="432"/>
        <v>52.376437831218951</v>
      </c>
      <c r="F1015" s="6">
        <v>52.355914075065932</v>
      </c>
      <c r="G1015" s="6">
        <v>79.31</v>
      </c>
      <c r="H1015" s="6">
        <v>61.31</v>
      </c>
      <c r="I1015" s="6">
        <v>56</v>
      </c>
      <c r="J1015" s="6">
        <v>40.766561248570753</v>
      </c>
      <c r="K1015" s="6">
        <f t="shared" si="433"/>
        <v>21.310000000000002</v>
      </c>
      <c r="L1015" s="7">
        <f t="shared" si="427"/>
        <v>15.233438751429247</v>
      </c>
      <c r="M1015" s="6">
        <f t="shared" si="459"/>
        <v>16</v>
      </c>
      <c r="N1015" s="6">
        <f t="shared" si="460"/>
        <v>10</v>
      </c>
      <c r="O1015" s="6">
        <f t="shared" si="430"/>
        <v>6</v>
      </c>
      <c r="P1015" s="6">
        <f t="shared" si="461"/>
        <v>9.5</v>
      </c>
      <c r="Q1015" s="6">
        <f t="shared" si="434"/>
        <v>-8.9335621687810516</v>
      </c>
      <c r="R1015" s="6">
        <f t="shared" si="462"/>
        <v>-8.9540859249340699</v>
      </c>
      <c r="S1015" s="6">
        <f t="shared" si="463"/>
        <v>18</v>
      </c>
      <c r="T1015" s="6">
        <f t="shared" si="465"/>
        <v>2</v>
      </c>
      <c r="U1015" s="4" t="str">
        <f t="shared" si="464"/>
        <v>HIGHER</v>
      </c>
      <c r="V1015" s="8">
        <v>1154.25</v>
      </c>
      <c r="W1015" s="9">
        <f t="shared" si="448"/>
        <v>18.45408592493407</v>
      </c>
      <c r="X1015" s="6">
        <f t="shared" si="438"/>
        <v>52.423952949757371</v>
      </c>
      <c r="Y1015" s="6">
        <f t="shared" si="439"/>
        <v>18.386047050242631</v>
      </c>
      <c r="Z1015" s="6">
        <f t="shared" si="440"/>
        <v>6.8038874691438878E-2</v>
      </c>
      <c r="AA1015" s="5">
        <f t="shared" si="466"/>
        <v>12</v>
      </c>
      <c r="AB1015" s="5">
        <f t="shared" si="467"/>
        <v>2022</v>
      </c>
      <c r="AC1015" s="5">
        <f t="shared" si="468"/>
        <v>50</v>
      </c>
      <c r="AD1015" s="6">
        <f t="shared" si="469"/>
        <v>42.076666666666668</v>
      </c>
      <c r="AF1015" s="10">
        <v>169.71</v>
      </c>
      <c r="AG1015" s="8">
        <f t="shared" si="443"/>
        <v>8885.3221776794398</v>
      </c>
      <c r="AH1015" s="15"/>
      <c r="AI1015" s="15"/>
      <c r="AJ1015" s="15"/>
      <c r="AK1015" s="15"/>
      <c r="AL1015" s="11">
        <f t="shared" si="431"/>
        <v>44903</v>
      </c>
      <c r="AM1015" s="10">
        <v>1155.75</v>
      </c>
      <c r="AN1015" s="6">
        <v>5.2252999999999998</v>
      </c>
      <c r="AO1015" s="8">
        <f t="shared" si="444"/>
        <v>273.93088134836722</v>
      </c>
      <c r="AS1015" s="14">
        <f t="shared" si="458"/>
        <v>0.27316479152878892</v>
      </c>
      <c r="AT1015" s="10">
        <v>483.5</v>
      </c>
      <c r="AU1015" s="6">
        <v>15.11</v>
      </c>
      <c r="AV1015" s="6">
        <f t="shared" si="451"/>
        <v>4.1275200000000005</v>
      </c>
      <c r="AW1015" s="6">
        <f t="shared" si="445"/>
        <v>5.1166145999999983</v>
      </c>
      <c r="AX1015" s="6">
        <f t="shared" si="452"/>
        <v>0.98909459999999783</v>
      </c>
      <c r="AY1015" s="12">
        <f t="shared" si="446"/>
        <v>0.44323220067896535</v>
      </c>
      <c r="BB1015" s="13">
        <f t="shared" si="447"/>
        <v>1483.9297220000001</v>
      </c>
    </row>
    <row r="1016" spans="1:54" x14ac:dyDescent="0.25">
      <c r="A1016" s="1">
        <v>44904</v>
      </c>
      <c r="B1016" s="6">
        <v>76.010000000000005</v>
      </c>
      <c r="C1016" s="6">
        <v>66.010000000000005</v>
      </c>
      <c r="D1016" s="6">
        <v>69.510000000000005</v>
      </c>
      <c r="E1016" s="6">
        <f t="shared" si="432"/>
        <v>52.603028520516879</v>
      </c>
      <c r="F1016" s="6">
        <v>52.605389948934558</v>
      </c>
      <c r="G1016" s="6">
        <v>78.010000000000005</v>
      </c>
      <c r="H1016" s="6">
        <v>60.01</v>
      </c>
      <c r="I1016" s="6">
        <v>53.5</v>
      </c>
      <c r="J1016" s="6">
        <v>41.092326500762873</v>
      </c>
      <c r="K1016" s="6">
        <f t="shared" si="433"/>
        <v>22.510000000000005</v>
      </c>
      <c r="L1016" s="7">
        <f t="shared" si="427"/>
        <v>12.407673499237127</v>
      </c>
      <c r="M1016" s="6">
        <f t="shared" si="459"/>
        <v>16.000000000000007</v>
      </c>
      <c r="N1016" s="6">
        <f t="shared" si="460"/>
        <v>10</v>
      </c>
      <c r="O1016" s="6">
        <f t="shared" si="430"/>
        <v>6.0000000000000071</v>
      </c>
      <c r="P1016" s="6">
        <f t="shared" si="461"/>
        <v>9.5000000000000071</v>
      </c>
      <c r="Q1016" s="6">
        <f t="shared" si="434"/>
        <v>-7.4069714794831185</v>
      </c>
      <c r="R1016" s="6">
        <f t="shared" si="462"/>
        <v>-7.4046100510654398</v>
      </c>
      <c r="S1016" s="6">
        <f t="shared" si="463"/>
        <v>18.000000000000007</v>
      </c>
      <c r="T1016" s="6">
        <f t="shared" si="465"/>
        <v>2</v>
      </c>
      <c r="U1016" s="4" t="str">
        <f t="shared" si="464"/>
        <v>HIGHER</v>
      </c>
      <c r="V1016" s="8">
        <v>1159.75</v>
      </c>
      <c r="W1016" s="9">
        <f t="shared" si="448"/>
        <v>16.904610051065447</v>
      </c>
      <c r="X1016" s="6">
        <f t="shared" si="438"/>
        <v>52.650749198728846</v>
      </c>
      <c r="Y1016" s="6">
        <f t="shared" si="439"/>
        <v>16.859250801271159</v>
      </c>
      <c r="Z1016" s="6">
        <f t="shared" si="440"/>
        <v>4.5359249794287848E-2</v>
      </c>
      <c r="AA1016" s="5">
        <f t="shared" si="466"/>
        <v>12</v>
      </c>
      <c r="AB1016" s="5">
        <f t="shared" si="467"/>
        <v>2022</v>
      </c>
      <c r="AC1016" s="5">
        <f t="shared" si="468"/>
        <v>50</v>
      </c>
      <c r="AD1016" s="6">
        <f t="shared" si="469"/>
        <v>42.079999999999991</v>
      </c>
      <c r="AF1016" s="10">
        <v>169.85</v>
      </c>
      <c r="AG1016" s="8">
        <f t="shared" si="443"/>
        <v>8935.0254828265352</v>
      </c>
      <c r="AH1016" s="15"/>
      <c r="AI1016" s="15"/>
      <c r="AJ1016" s="15"/>
      <c r="AK1016" s="15"/>
      <c r="AL1016" s="11">
        <f t="shared" si="431"/>
        <v>44904</v>
      </c>
      <c r="AM1016" s="10">
        <v>1160.75</v>
      </c>
      <c r="AN1016" s="6">
        <v>5.24</v>
      </c>
      <c r="AO1016" s="8">
        <f t="shared" si="444"/>
        <v>275.88992580133919</v>
      </c>
      <c r="AS1016" s="14">
        <f t="shared" si="458"/>
        <v>0.27411663353214033</v>
      </c>
      <c r="AT1016" s="10">
        <v>489.5</v>
      </c>
      <c r="AU1016" s="6">
        <v>15.09</v>
      </c>
      <c r="AV1016" s="6">
        <f t="shared" si="451"/>
        <v>4.1364199999999975</v>
      </c>
      <c r="AW1016" s="6">
        <f t="shared" si="445"/>
        <v>5.1285565999999996</v>
      </c>
      <c r="AX1016" s="6">
        <f t="shared" si="452"/>
        <v>0.99213660000000203</v>
      </c>
      <c r="AY1016" s="12">
        <f t="shared" si="446"/>
        <v>0.43601622245472488</v>
      </c>
      <c r="BB1016" s="13">
        <f t="shared" si="447"/>
        <v>1455.2696620000002</v>
      </c>
    </row>
    <row r="1017" spans="1:54" x14ac:dyDescent="0.25">
      <c r="A1017" s="1">
        <v>44907</v>
      </c>
      <c r="B1017" s="6">
        <v>78.2</v>
      </c>
      <c r="C1017" s="6">
        <v>68.2</v>
      </c>
      <c r="D1017" s="6">
        <v>71.7</v>
      </c>
      <c r="E1017" s="6">
        <f t="shared" si="432"/>
        <v>54.676333327593042</v>
      </c>
      <c r="F1017" s="6">
        <v>54.226983129080629</v>
      </c>
      <c r="G1017" s="6">
        <v>80.2</v>
      </c>
      <c r="H1017" s="6">
        <v>62.2</v>
      </c>
      <c r="I1017" s="6">
        <v>52.75</v>
      </c>
      <c r="J1017" s="6">
        <v>38.443351490815729</v>
      </c>
      <c r="K1017" s="6">
        <f t="shared" si="433"/>
        <v>25.450000000000003</v>
      </c>
      <c r="L1017" s="7">
        <f t="shared" si="427"/>
        <v>14.306648509184271</v>
      </c>
      <c r="M1017" s="6">
        <f t="shared" si="459"/>
        <v>16</v>
      </c>
      <c r="N1017" s="6">
        <f t="shared" si="460"/>
        <v>10</v>
      </c>
      <c r="O1017" s="6">
        <f t="shared" si="430"/>
        <v>6</v>
      </c>
      <c r="P1017" s="6">
        <f t="shared" si="461"/>
        <v>9.5</v>
      </c>
      <c r="Q1017" s="6">
        <f t="shared" si="434"/>
        <v>-7.5236666724069607</v>
      </c>
      <c r="R1017" s="6">
        <f t="shared" si="462"/>
        <v>-7.9730168709193734</v>
      </c>
      <c r="S1017" s="6">
        <f t="shared" si="463"/>
        <v>18</v>
      </c>
      <c r="T1017" s="6">
        <f t="shared" si="465"/>
        <v>2</v>
      </c>
      <c r="U1017" s="4" t="str">
        <f t="shared" si="464"/>
        <v>HIGHER</v>
      </c>
      <c r="V1017" s="8">
        <v>1195.5</v>
      </c>
      <c r="W1017" s="9">
        <f t="shared" si="448"/>
        <v>17.473016870919373</v>
      </c>
      <c r="X1017" s="6">
        <f t="shared" si="438"/>
        <v>54.725934876817881</v>
      </c>
      <c r="Y1017" s="6">
        <f t="shared" si="439"/>
        <v>16.974065123182122</v>
      </c>
      <c r="Z1017" s="6">
        <f t="shared" si="440"/>
        <v>0.49895174773725159</v>
      </c>
      <c r="AA1017" s="5">
        <f t="shared" si="466"/>
        <v>12</v>
      </c>
      <c r="AB1017" s="5">
        <f t="shared" si="467"/>
        <v>2022</v>
      </c>
      <c r="AC1017" s="5">
        <f t="shared" si="468"/>
        <v>51</v>
      </c>
      <c r="AD1017" s="6">
        <f t="shared" si="469"/>
        <v>41.99</v>
      </c>
      <c r="AF1017" s="10">
        <v>171.19</v>
      </c>
      <c r="AG1017" s="8">
        <f t="shared" si="443"/>
        <v>9283.1172418673141</v>
      </c>
      <c r="AH1017" s="15"/>
      <c r="AI1017" s="15"/>
      <c r="AJ1017" s="15"/>
      <c r="AK1017" s="15"/>
      <c r="AL1017" s="11">
        <f t="shared" si="431"/>
        <v>44907</v>
      </c>
      <c r="AM1017" s="10">
        <v>1206.5</v>
      </c>
      <c r="AN1017" s="6">
        <v>5.3226000000000004</v>
      </c>
      <c r="AO1017" s="8">
        <f t="shared" si="444"/>
        <v>291.28426097535089</v>
      </c>
      <c r="AS1017" s="14">
        <f t="shared" si="458"/>
        <v>0.27470726783310895</v>
      </c>
      <c r="AT1017" s="10">
        <v>466.5</v>
      </c>
      <c r="AU1017" s="6">
        <v>14.86</v>
      </c>
      <c r="AV1017" s="6">
        <f t="shared" si="451"/>
        <v>4.0821499999999986</v>
      </c>
      <c r="AW1017" s="6">
        <f t="shared" si="445"/>
        <v>5.0691619999999986</v>
      </c>
      <c r="AX1017" s="6">
        <f t="shared" si="452"/>
        <v>0.987012</v>
      </c>
      <c r="AY1017" s="12">
        <f t="shared" si="446"/>
        <v>0.45491904147492934</v>
      </c>
      <c r="BB1017" s="13">
        <f t="shared" si="447"/>
        <v>1503.5508399999999</v>
      </c>
    </row>
    <row r="1018" spans="1:54" x14ac:dyDescent="0.25">
      <c r="A1018" s="1">
        <v>44908</v>
      </c>
      <c r="B1018" s="6">
        <v>80.12</v>
      </c>
      <c r="C1018" s="6">
        <v>70.12</v>
      </c>
      <c r="D1018" s="6">
        <v>73.62</v>
      </c>
      <c r="E1018" s="6">
        <f t="shared" si="432"/>
        <v>56.296456756073312</v>
      </c>
      <c r="F1018" s="6">
        <v>55.848576309226708</v>
      </c>
      <c r="G1018" s="6">
        <v>82.12</v>
      </c>
      <c r="H1018" s="6">
        <v>64.12</v>
      </c>
      <c r="I1018" s="6">
        <v>53.75</v>
      </c>
      <c r="J1018" s="6">
        <v>39.835382727163982</v>
      </c>
      <c r="K1018" s="6">
        <f t="shared" si="433"/>
        <v>26.370000000000005</v>
      </c>
      <c r="L1018" s="7">
        <f t="shared" si="427"/>
        <v>13.914617272836018</v>
      </c>
      <c r="M1018" s="6">
        <f t="shared" si="459"/>
        <v>16</v>
      </c>
      <c r="N1018" s="6">
        <f t="shared" si="460"/>
        <v>10</v>
      </c>
      <c r="O1018" s="6">
        <f t="shared" si="430"/>
        <v>6</v>
      </c>
      <c r="P1018" s="6">
        <f t="shared" si="461"/>
        <v>9.5</v>
      </c>
      <c r="Q1018" s="6">
        <f t="shared" si="434"/>
        <v>-7.823543243926693</v>
      </c>
      <c r="R1018" s="6">
        <f t="shared" si="462"/>
        <v>-8.2714236907732968</v>
      </c>
      <c r="S1018" s="6">
        <f t="shared" si="463"/>
        <v>18</v>
      </c>
      <c r="T1018" s="6">
        <f t="shared" si="465"/>
        <v>2</v>
      </c>
      <c r="U1018" s="4" t="str">
        <f t="shared" si="464"/>
        <v>HIGHER</v>
      </c>
      <c r="V1018" s="8">
        <v>1231.25</v>
      </c>
      <c r="W1018" s="9">
        <f t="shared" si="448"/>
        <v>17.771423690773297</v>
      </c>
      <c r="X1018" s="6">
        <f t="shared" si="438"/>
        <v>56.347528056963959</v>
      </c>
      <c r="Y1018" s="6">
        <f t="shared" si="439"/>
        <v>17.272471943036045</v>
      </c>
      <c r="Z1018" s="6">
        <f t="shared" si="440"/>
        <v>0.49895174773725159</v>
      </c>
      <c r="AA1018" s="5">
        <f t="shared" si="466"/>
        <v>12</v>
      </c>
      <c r="AB1018" s="5">
        <f t="shared" si="467"/>
        <v>2022</v>
      </c>
      <c r="AC1018" s="5">
        <f t="shared" si="468"/>
        <v>51</v>
      </c>
      <c r="AD1018" s="6">
        <f t="shared" si="469"/>
        <v>41.693333333333328</v>
      </c>
      <c r="AF1018" s="10">
        <v>171.78</v>
      </c>
      <c r="AG1018" s="8">
        <f t="shared" si="443"/>
        <v>9593.668438398965</v>
      </c>
      <c r="AH1018" s="15"/>
      <c r="AI1018" s="15"/>
      <c r="AJ1018" s="15"/>
      <c r="AK1018" s="15"/>
      <c r="AL1018" s="11">
        <f t="shared" si="431"/>
        <v>44908</v>
      </c>
      <c r="AM1018" s="10">
        <v>1242.25</v>
      </c>
      <c r="AN1018" s="6">
        <v>5.2938000000000001</v>
      </c>
      <c r="AO1018" s="8">
        <f t="shared" si="444"/>
        <v>298.29254402795584</v>
      </c>
      <c r="AS1018" s="14">
        <f t="shared" si="458"/>
        <v>0.27666378737541542</v>
      </c>
      <c r="AT1018" s="10">
        <v>468.5</v>
      </c>
      <c r="AU1018" s="6">
        <v>15.05</v>
      </c>
      <c r="AV1018" s="6">
        <f t="shared" si="451"/>
        <v>4.1637900000000023</v>
      </c>
      <c r="AW1018" s="6">
        <f t="shared" si="445"/>
        <v>5.146309200000001</v>
      </c>
      <c r="AX1018" s="6">
        <f t="shared" si="452"/>
        <v>0.9825191999999987</v>
      </c>
      <c r="AY1018" s="12">
        <f t="shared" si="446"/>
        <v>0.45987718672533423</v>
      </c>
      <c r="BB1018" s="13">
        <f t="shared" si="447"/>
        <v>1545.8795440000001</v>
      </c>
    </row>
    <row r="1019" spans="1:54" x14ac:dyDescent="0.25">
      <c r="A1019" s="1">
        <v>44909</v>
      </c>
      <c r="B1019" s="6">
        <v>79.55</v>
      </c>
      <c r="C1019" s="6">
        <v>69.55</v>
      </c>
      <c r="D1019" s="6">
        <v>73.05</v>
      </c>
      <c r="E1019" s="6">
        <f t="shared" si="432"/>
        <v>56.21715001481904</v>
      </c>
      <c r="F1019" s="6">
        <v>56.415566931655405</v>
      </c>
      <c r="G1019" s="6">
        <v>81.55</v>
      </c>
      <c r="H1019" s="6">
        <v>63.55</v>
      </c>
      <c r="I1019" s="6">
        <v>54</v>
      </c>
      <c r="J1019" s="6">
        <v>40.831594504892536</v>
      </c>
      <c r="K1019" s="6">
        <f t="shared" si="433"/>
        <v>25.549999999999997</v>
      </c>
      <c r="L1019" s="7">
        <f t="shared" si="427"/>
        <v>13.168405495107464</v>
      </c>
      <c r="M1019" s="6">
        <f t="shared" si="459"/>
        <v>16</v>
      </c>
      <c r="N1019" s="6">
        <f t="shared" si="460"/>
        <v>10</v>
      </c>
      <c r="O1019" s="6">
        <f t="shared" si="430"/>
        <v>6</v>
      </c>
      <c r="P1019" s="6">
        <f t="shared" si="461"/>
        <v>9.5</v>
      </c>
      <c r="Q1019" s="6">
        <f t="shared" si="434"/>
        <v>-7.3328499851809568</v>
      </c>
      <c r="R1019" s="6">
        <f t="shared" si="462"/>
        <v>-7.1344330683445918</v>
      </c>
      <c r="S1019" s="6">
        <f t="shared" si="463"/>
        <v>18</v>
      </c>
      <c r="T1019" s="6">
        <f t="shared" si="465"/>
        <v>2</v>
      </c>
      <c r="U1019" s="4" t="str">
        <f t="shared" si="464"/>
        <v>HIGHER</v>
      </c>
      <c r="V1019" s="8">
        <v>1243.75</v>
      </c>
      <c r="W1019" s="9">
        <f t="shared" si="448"/>
        <v>16.634433068344592</v>
      </c>
      <c r="X1019" s="6">
        <f t="shared" si="438"/>
        <v>56.268149369823938</v>
      </c>
      <c r="Y1019" s="6">
        <f t="shared" si="439"/>
        <v>16.781850630176059</v>
      </c>
      <c r="Z1019" s="6">
        <f t="shared" si="440"/>
        <v>-0.14741756183146748</v>
      </c>
      <c r="AA1019" s="5">
        <f t="shared" si="466"/>
        <v>12</v>
      </c>
      <c r="AB1019" s="5">
        <f t="shared" si="467"/>
        <v>2022</v>
      </c>
      <c r="AC1019" s="5">
        <f t="shared" si="468"/>
        <v>51</v>
      </c>
      <c r="AD1019" s="6">
        <f t="shared" si="469"/>
        <v>42.5</v>
      </c>
      <c r="AF1019" s="10">
        <v>172.05</v>
      </c>
      <c r="AG1019" s="8">
        <f t="shared" si="443"/>
        <v>9706.2982905913123</v>
      </c>
      <c r="AH1019" s="15"/>
      <c r="AI1019" s="15"/>
      <c r="AJ1019" s="15"/>
      <c r="AK1019" s="15"/>
      <c r="AL1019" s="11">
        <f t="shared" si="431"/>
        <v>44909</v>
      </c>
      <c r="AM1019" s="10">
        <v>1240.5</v>
      </c>
      <c r="AN1019" s="6">
        <v>5.2786999999999997</v>
      </c>
      <c r="AO1019" s="8">
        <f t="shared" si="444"/>
        <v>297.02268007848966</v>
      </c>
      <c r="AS1019" s="14">
        <f t="shared" si="458"/>
        <v>0.2830192435301922</v>
      </c>
      <c r="AT1019" s="10">
        <v>476.5</v>
      </c>
      <c r="AU1019" s="6">
        <v>15.07</v>
      </c>
      <c r="AV1019" s="6">
        <f t="shared" si="451"/>
        <v>4.2650999999999968</v>
      </c>
      <c r="AW1019" s="6">
        <f t="shared" si="445"/>
        <v>5.2489530000000002</v>
      </c>
      <c r="AX1019" s="6">
        <f t="shared" si="452"/>
        <v>0.98385300000000342</v>
      </c>
      <c r="AY1019" s="12">
        <f t="shared" si="446"/>
        <v>0.45390415067471018</v>
      </c>
      <c r="BB1019" s="13">
        <f t="shared" si="447"/>
        <v>1533.3132099999998</v>
      </c>
    </row>
    <row r="1020" spans="1:54" x14ac:dyDescent="0.25">
      <c r="A1020" s="1">
        <v>44910</v>
      </c>
      <c r="B1020" s="6">
        <v>79.819999999999993</v>
      </c>
      <c r="C1020" s="6">
        <v>69.819999999999993</v>
      </c>
      <c r="D1020" s="6">
        <v>73.319999999999993</v>
      </c>
      <c r="E1020" s="6">
        <f t="shared" si="432"/>
        <v>56.692990462344703</v>
      </c>
      <c r="F1020" s="6">
        <v>57.073276053672693</v>
      </c>
      <c r="G1020" s="6">
        <v>81.819999999999993</v>
      </c>
      <c r="H1020" s="6">
        <v>63.82</v>
      </c>
      <c r="I1020" s="6">
        <v>53.5</v>
      </c>
      <c r="J1020" s="6">
        <v>39.801072186433061</v>
      </c>
      <c r="K1020" s="6">
        <f t="shared" si="433"/>
        <v>26.319999999999993</v>
      </c>
      <c r="L1020" s="7">
        <f t="shared" si="427"/>
        <v>13.698927813566939</v>
      </c>
      <c r="M1020" s="6">
        <f t="shared" si="459"/>
        <v>15.999999999999993</v>
      </c>
      <c r="N1020" s="6">
        <f t="shared" si="460"/>
        <v>10</v>
      </c>
      <c r="O1020" s="6">
        <f t="shared" si="430"/>
        <v>5.9999999999999929</v>
      </c>
      <c r="P1020" s="6">
        <f t="shared" si="461"/>
        <v>9.4999999999999929</v>
      </c>
      <c r="Q1020" s="6">
        <f t="shared" si="434"/>
        <v>-7.1270095376552973</v>
      </c>
      <c r="R1020" s="6">
        <f t="shared" si="462"/>
        <v>-6.7467239463273074</v>
      </c>
      <c r="S1020" s="6">
        <f t="shared" si="463"/>
        <v>17.999999999999993</v>
      </c>
      <c r="T1020" s="6">
        <f t="shared" si="465"/>
        <v>2</v>
      </c>
      <c r="U1020" s="4" t="str">
        <f t="shared" si="464"/>
        <v>HIGHER</v>
      </c>
      <c r="V1020" s="8">
        <v>1258.25</v>
      </c>
      <c r="W1020" s="9">
        <f t="shared" si="448"/>
        <v>16.2467239463273</v>
      </c>
      <c r="X1020" s="6">
        <f t="shared" si="438"/>
        <v>56.744421492664046</v>
      </c>
      <c r="Y1020" s="6">
        <f t="shared" si="439"/>
        <v>16.575578507335948</v>
      </c>
      <c r="Z1020" s="6">
        <f t="shared" si="440"/>
        <v>-0.32885456100864729</v>
      </c>
      <c r="AA1020" s="5">
        <f t="shared" si="466"/>
        <v>12</v>
      </c>
      <c r="AB1020" s="5">
        <f t="shared" si="467"/>
        <v>2022</v>
      </c>
      <c r="AC1020" s="5">
        <f t="shared" si="468"/>
        <v>51</v>
      </c>
      <c r="AD1020" s="6">
        <f t="shared" si="469"/>
        <v>42.949999999999996</v>
      </c>
      <c r="AF1020" s="10">
        <v>172.4</v>
      </c>
      <c r="AG1020" s="8">
        <f t="shared" si="443"/>
        <v>9839.4327916531729</v>
      </c>
      <c r="AH1020" s="15"/>
      <c r="AI1020" s="15"/>
      <c r="AJ1020" s="15"/>
      <c r="AK1020" s="15"/>
      <c r="AL1020" s="11">
        <f t="shared" si="431"/>
        <v>44910</v>
      </c>
      <c r="AM1020" s="10">
        <v>1251</v>
      </c>
      <c r="AN1020" s="6">
        <v>5.3129999999999997</v>
      </c>
      <c r="AO1020" s="8">
        <f t="shared" si="444"/>
        <v>301.48311139052413</v>
      </c>
      <c r="AS1020" s="14">
        <f t="shared" si="458"/>
        <v>0.28843306559571613</v>
      </c>
      <c r="AT1020" s="10">
        <v>471.5</v>
      </c>
      <c r="AU1020" s="6">
        <v>14.94</v>
      </c>
      <c r="AV1020" s="6">
        <f t="shared" si="451"/>
        <v>4.3091899999999992</v>
      </c>
      <c r="AW1020" s="6">
        <f t="shared" si="445"/>
        <v>5.2924111999999983</v>
      </c>
      <c r="AX1020" s="6">
        <f t="shared" si="452"/>
        <v>0.98322119999999913</v>
      </c>
      <c r="AY1020" s="12">
        <f t="shared" si="446"/>
        <v>0.45736094330872079</v>
      </c>
      <c r="BB1020" s="13">
        <f t="shared" si="447"/>
        <v>1539.2656839999997</v>
      </c>
    </row>
    <row r="1021" spans="1:54" x14ac:dyDescent="0.25">
      <c r="A1021" s="1">
        <v>44911</v>
      </c>
      <c r="B1021" s="6">
        <v>75.86</v>
      </c>
      <c r="C1021" s="6">
        <v>69.36</v>
      </c>
      <c r="D1021" s="6">
        <v>72.86</v>
      </c>
      <c r="E1021" s="6">
        <f t="shared" si="432"/>
        <v>54.619685655268555</v>
      </c>
      <c r="F1021" s="6">
        <v>54.408420128257816</v>
      </c>
      <c r="G1021" s="6">
        <v>81.36</v>
      </c>
      <c r="H1021" s="6">
        <v>63.36</v>
      </c>
      <c r="I1021" s="6">
        <v>53.5</v>
      </c>
      <c r="J1021" s="6">
        <v>40.179145509782153</v>
      </c>
      <c r="K1021" s="6">
        <f t="shared" si="433"/>
        <v>22.36</v>
      </c>
      <c r="L1021" s="7">
        <f t="shared" si="427"/>
        <v>13.320854490217847</v>
      </c>
      <c r="M1021" s="6">
        <f t="shared" si="459"/>
        <v>12.5</v>
      </c>
      <c r="N1021" s="6">
        <f t="shared" si="460"/>
        <v>6.5</v>
      </c>
      <c r="O1021" s="6">
        <f t="shared" si="430"/>
        <v>6</v>
      </c>
      <c r="P1021" s="6">
        <f t="shared" si="461"/>
        <v>9.5</v>
      </c>
      <c r="Q1021" s="6">
        <f t="shared" si="434"/>
        <v>-8.7403143447314449</v>
      </c>
      <c r="R1021" s="6">
        <f t="shared" si="462"/>
        <v>-8.9515798717421831</v>
      </c>
      <c r="S1021" s="6">
        <f t="shared" si="463"/>
        <v>18</v>
      </c>
      <c r="T1021" s="6">
        <f t="shared" si="465"/>
        <v>5.5</v>
      </c>
      <c r="U1021" s="4" t="str">
        <f t="shared" si="464"/>
        <v>LOWER</v>
      </c>
      <c r="V1021" s="8">
        <v>1199.5</v>
      </c>
      <c r="W1021" s="9">
        <f t="shared" si="448"/>
        <v>18.451579871742183</v>
      </c>
      <c r="X1021" s="6">
        <f t="shared" si="438"/>
        <v>54.669235814575011</v>
      </c>
      <c r="Y1021" s="6">
        <f t="shared" si="439"/>
        <v>18.190764185424989</v>
      </c>
      <c r="Z1021" s="6">
        <f t="shared" si="440"/>
        <v>0.26081568631719421</v>
      </c>
      <c r="AA1021" s="5">
        <f t="shared" si="466"/>
        <v>12</v>
      </c>
      <c r="AB1021" s="5">
        <f t="shared" si="467"/>
        <v>2022</v>
      </c>
      <c r="AC1021" s="5">
        <f t="shared" si="468"/>
        <v>51</v>
      </c>
      <c r="AD1021" s="6">
        <f t="shared" si="469"/>
        <v>42.559999999999995</v>
      </c>
      <c r="AF1021" s="10">
        <v>172.69</v>
      </c>
      <c r="AG1021" s="8">
        <f t="shared" si="443"/>
        <v>9395.7900719488425</v>
      </c>
      <c r="AH1021" s="15"/>
      <c r="AI1021" s="15"/>
      <c r="AJ1021" s="15"/>
      <c r="AK1021" s="15"/>
      <c r="AL1021" s="11">
        <f t="shared" si="431"/>
        <v>44911</v>
      </c>
      <c r="AM1021" s="10">
        <v>1205.25</v>
      </c>
      <c r="AN1021" s="6">
        <v>5.3140000000000001</v>
      </c>
      <c r="AO1021" s="8">
        <f t="shared" si="444"/>
        <v>290.51231911865165</v>
      </c>
      <c r="AS1021" s="14">
        <f t="shared" si="458"/>
        <v>0.29222466666666663</v>
      </c>
      <c r="AT1021" s="10">
        <v>479.5</v>
      </c>
      <c r="AU1021" s="6">
        <v>15</v>
      </c>
      <c r="AV1021" s="6">
        <f t="shared" si="451"/>
        <v>4.3833699999999993</v>
      </c>
      <c r="AW1021" s="6">
        <f t="shared" si="445"/>
        <v>4.966357600000002</v>
      </c>
      <c r="AX1021" s="6">
        <f t="shared" si="452"/>
        <v>0.58298760000000271</v>
      </c>
      <c r="AY1021" s="12">
        <f t="shared" si="446"/>
        <v>0.44061146145204472</v>
      </c>
      <c r="BB1021" s="13">
        <f t="shared" si="447"/>
        <v>1529.1244319999998</v>
      </c>
    </row>
    <row r="1022" spans="1:54" x14ac:dyDescent="0.25">
      <c r="A1022" s="1">
        <v>44914</v>
      </c>
      <c r="B1022" s="6">
        <v>76.91</v>
      </c>
      <c r="C1022" s="6">
        <v>69.91</v>
      </c>
      <c r="D1022" s="6">
        <v>71.91</v>
      </c>
      <c r="E1022" s="6">
        <f t="shared" si="432"/>
        <v>55.684661894968876</v>
      </c>
      <c r="F1022" s="6">
        <v>57.742324988138563</v>
      </c>
      <c r="G1022" s="6">
        <v>82.41</v>
      </c>
      <c r="H1022" s="6">
        <v>64.41</v>
      </c>
      <c r="I1022" s="6">
        <v>53.25</v>
      </c>
      <c r="J1022" s="6"/>
      <c r="K1022" s="6">
        <f t="shared" si="433"/>
        <v>23.659999999999997</v>
      </c>
      <c r="L1022" s="7" t="str">
        <f t="shared" si="427"/>
        <v/>
      </c>
      <c r="M1022" s="6">
        <f t="shared" si="459"/>
        <v>12.5</v>
      </c>
      <c r="N1022" s="6">
        <f t="shared" si="460"/>
        <v>7</v>
      </c>
      <c r="O1022" s="6">
        <f t="shared" si="430"/>
        <v>5.5</v>
      </c>
      <c r="P1022" s="6">
        <f t="shared" si="461"/>
        <v>7.5</v>
      </c>
      <c r="Q1022" s="6">
        <f t="shared" si="434"/>
        <v>-8.7253381050311205</v>
      </c>
      <c r="R1022" s="6">
        <f t="shared" si="462"/>
        <v>-6.6676750118614336</v>
      </c>
      <c r="S1022" s="6">
        <f t="shared" si="463"/>
        <v>18</v>
      </c>
      <c r="T1022" s="6">
        <f t="shared" si="465"/>
        <v>5.5</v>
      </c>
      <c r="U1022" s="4" t="str">
        <f t="shared" si="464"/>
        <v>LOWER</v>
      </c>
      <c r="V1022" s="8">
        <v>1273</v>
      </c>
      <c r="W1022" s="9">
        <f t="shared" si="448"/>
        <v>14.167675011861434</v>
      </c>
      <c r="X1022" s="6">
        <f t="shared" si="438"/>
        <v>55.73517818474096</v>
      </c>
      <c r="Y1022" s="6">
        <f t="shared" si="439"/>
        <v>16.174821815259037</v>
      </c>
      <c r="Z1022" s="6">
        <f t="shared" si="440"/>
        <v>-2.0071468033976032</v>
      </c>
      <c r="AA1022" s="5">
        <f t="shared" si="466"/>
        <v>12</v>
      </c>
      <c r="AB1022" s="5">
        <f t="shared" si="467"/>
        <v>2022</v>
      </c>
      <c r="AC1022" s="5">
        <f t="shared" si="468"/>
        <v>52</v>
      </c>
      <c r="AD1022" s="6">
        <f t="shared" si="469"/>
        <v>42.546666666666667</v>
      </c>
      <c r="AF1022" s="10">
        <v>173.6</v>
      </c>
      <c r="AG1022" s="8">
        <f t="shared" si="443"/>
        <v>10024.067617940855</v>
      </c>
      <c r="AH1022" s="15"/>
      <c r="AI1022" s="15"/>
      <c r="AJ1022" s="15"/>
      <c r="AK1022" s="15"/>
      <c r="AL1022" s="11">
        <f t="shared" si="431"/>
        <v>44914</v>
      </c>
      <c r="AM1022" s="10">
        <v>1228.75</v>
      </c>
      <c r="AN1022" s="6">
        <v>5.2930000000000001</v>
      </c>
      <c r="AO1022" s="8">
        <f t="shared" si="444"/>
        <v>295.006298131834</v>
      </c>
      <c r="AS1022" s="14">
        <f t="shared" si="458"/>
        <v>0.28855300472653594</v>
      </c>
      <c r="AT1022" s="10">
        <v>464</v>
      </c>
      <c r="AU1022" s="6">
        <v>14.81</v>
      </c>
      <c r="AV1022" s="6">
        <f t="shared" si="451"/>
        <v>4.2734699999999979</v>
      </c>
      <c r="AW1022" s="6">
        <f t="shared" si="445"/>
        <v>4.912500599999996</v>
      </c>
      <c r="AX1022" s="6">
        <f t="shared" si="452"/>
        <v>0.63903059999999812</v>
      </c>
      <c r="AY1022" s="12">
        <f t="shared" si="446"/>
        <v>0.45212830367286067</v>
      </c>
      <c r="BB1022" s="13">
        <f t="shared" si="447"/>
        <v>1541.2498419999999</v>
      </c>
    </row>
    <row r="1023" spans="1:54" x14ac:dyDescent="0.25">
      <c r="A1023" s="1">
        <v>44915</v>
      </c>
      <c r="B1023" s="6">
        <v>78.55</v>
      </c>
      <c r="C1023" s="6">
        <v>71.55</v>
      </c>
      <c r="D1023" s="6">
        <v>73.55</v>
      </c>
      <c r="E1023" s="6">
        <f t="shared" si="432"/>
        <v>58.018545994737657</v>
      </c>
      <c r="F1023" s="6">
        <v>58.422713735053001</v>
      </c>
      <c r="G1023" s="6">
        <v>84.05</v>
      </c>
      <c r="H1023" s="6">
        <v>66.05</v>
      </c>
      <c r="I1023" s="6">
        <v>53</v>
      </c>
      <c r="J1023" s="6">
        <v>39.625349143098148</v>
      </c>
      <c r="K1023" s="6">
        <f t="shared" si="433"/>
        <v>25.549999999999997</v>
      </c>
      <c r="L1023" s="7">
        <f t="shared" si="427"/>
        <v>13.374650856901852</v>
      </c>
      <c r="M1023" s="6">
        <f t="shared" si="459"/>
        <v>12.5</v>
      </c>
      <c r="N1023" s="6">
        <f t="shared" si="460"/>
        <v>7</v>
      </c>
      <c r="O1023" s="6">
        <f t="shared" si="430"/>
        <v>5.5</v>
      </c>
      <c r="P1023" s="6">
        <f t="shared" si="461"/>
        <v>7.5</v>
      </c>
      <c r="Q1023" s="6">
        <f t="shared" si="434"/>
        <v>-8.03145400526234</v>
      </c>
      <c r="R1023" s="6">
        <f t="shared" si="462"/>
        <v>-7.6272862649469957</v>
      </c>
      <c r="S1023" s="6">
        <f t="shared" si="463"/>
        <v>18</v>
      </c>
      <c r="T1023" s="6">
        <f t="shared" si="465"/>
        <v>5.5</v>
      </c>
      <c r="U1023" s="4" t="str">
        <f t="shared" si="464"/>
        <v>LOWER</v>
      </c>
      <c r="V1023" s="8">
        <v>1288</v>
      </c>
      <c r="W1023" s="9">
        <f t="shared" si="448"/>
        <v>15.127286264946996</v>
      </c>
      <c r="X1023" s="6">
        <f t="shared" si="438"/>
        <v>58.071179549147196</v>
      </c>
      <c r="Y1023" s="6">
        <f t="shared" si="439"/>
        <v>15.478820450852801</v>
      </c>
      <c r="Z1023" s="6">
        <f t="shared" si="440"/>
        <v>-0.35153418590580543</v>
      </c>
      <c r="AA1023" s="5">
        <f t="shared" si="466"/>
        <v>12</v>
      </c>
      <c r="AB1023" s="5">
        <f t="shared" si="467"/>
        <v>2022</v>
      </c>
      <c r="AC1023" s="5">
        <f t="shared" si="468"/>
        <v>52</v>
      </c>
      <c r="AD1023" s="6">
        <f t="shared" si="469"/>
        <v>43.196666666666665</v>
      </c>
      <c r="AF1023" s="10">
        <v>173.91</v>
      </c>
      <c r="AG1023" s="8">
        <f t="shared" si="443"/>
        <v>10160.294145663065</v>
      </c>
      <c r="AH1023" s="15"/>
      <c r="AI1023" s="15"/>
      <c r="AJ1023" s="15"/>
      <c r="AK1023" s="15"/>
      <c r="AL1023" s="11">
        <f t="shared" si="431"/>
        <v>44915</v>
      </c>
      <c r="AM1023" s="10">
        <v>1280.25</v>
      </c>
      <c r="AN1023" s="6">
        <v>5.1996000000000002</v>
      </c>
      <c r="AO1023" s="8">
        <f t="shared" si="444"/>
        <v>301.94690518374586</v>
      </c>
      <c r="AS1023" s="14">
        <f t="shared" si="458"/>
        <v>0.29490294511378845</v>
      </c>
      <c r="AT1023" s="10">
        <v>467</v>
      </c>
      <c r="AU1023" s="6">
        <v>14.94</v>
      </c>
      <c r="AV1023" s="6">
        <f t="shared" si="451"/>
        <v>4.4058499999999992</v>
      </c>
      <c r="AW1023" s="6">
        <f t="shared" si="445"/>
        <v>5.0410430000000002</v>
      </c>
      <c r="AX1023" s="6">
        <f t="shared" si="452"/>
        <v>0.63519300000000101</v>
      </c>
      <c r="AY1023" s="12">
        <f t="shared" si="446"/>
        <v>0.45576089085711019</v>
      </c>
      <c r="BB1023" s="13">
        <f t="shared" si="447"/>
        <v>1577.4056099999998</v>
      </c>
    </row>
    <row r="1024" spans="1:54" x14ac:dyDescent="0.25">
      <c r="A1024" s="1">
        <v>44916</v>
      </c>
      <c r="B1024" s="6">
        <v>79.31</v>
      </c>
      <c r="C1024" s="6">
        <v>71.81</v>
      </c>
      <c r="D1024" s="6">
        <v>73.81</v>
      </c>
      <c r="E1024" s="6">
        <f t="shared" si="432"/>
        <v>56.715649531274501</v>
      </c>
      <c r="F1024" s="6">
        <v>57.368111177335621</v>
      </c>
      <c r="G1024" s="6">
        <v>84.31</v>
      </c>
      <c r="H1024" s="6">
        <v>66.31</v>
      </c>
      <c r="I1024" s="6">
        <v>53</v>
      </c>
      <c r="J1024" s="6">
        <v>40.510290749980015</v>
      </c>
      <c r="K1024" s="6">
        <f t="shared" si="433"/>
        <v>26.310000000000002</v>
      </c>
      <c r="L1024" s="7">
        <f t="shared" si="427"/>
        <v>12.489709250019985</v>
      </c>
      <c r="M1024" s="6">
        <f t="shared" si="459"/>
        <v>13</v>
      </c>
      <c r="N1024" s="6">
        <f t="shared" si="460"/>
        <v>7.5</v>
      </c>
      <c r="O1024" s="6">
        <f t="shared" si="430"/>
        <v>5.5</v>
      </c>
      <c r="P1024" s="6">
        <f t="shared" si="461"/>
        <v>7.5</v>
      </c>
      <c r="Q1024" s="6">
        <f t="shared" si="434"/>
        <v>-9.5943504687255015</v>
      </c>
      <c r="R1024" s="6">
        <f t="shared" si="462"/>
        <v>-8.9418888226643816</v>
      </c>
      <c r="S1024" s="6">
        <f t="shared" si="463"/>
        <v>18</v>
      </c>
      <c r="T1024" s="6">
        <f t="shared" si="465"/>
        <v>5</v>
      </c>
      <c r="U1024" s="4" t="str">
        <f t="shared" si="464"/>
        <v>EQUAL</v>
      </c>
      <c r="V1024" s="8">
        <v>1264.75</v>
      </c>
      <c r="W1024" s="9">
        <f t="shared" si="448"/>
        <v>16.441888822664382</v>
      </c>
      <c r="X1024" s="6">
        <f t="shared" si="438"/>
        <v>56.767101117561189</v>
      </c>
      <c r="Y1024" s="6">
        <f t="shared" si="439"/>
        <v>17.042898882438813</v>
      </c>
      <c r="Z1024" s="6">
        <f t="shared" si="440"/>
        <v>-0.60101005977443123</v>
      </c>
      <c r="AA1024" s="5">
        <f t="shared" si="466"/>
        <v>12</v>
      </c>
      <c r="AB1024" s="5">
        <f t="shared" si="467"/>
        <v>2022</v>
      </c>
      <c r="AC1024" s="5">
        <f t="shared" si="468"/>
        <v>52</v>
      </c>
      <c r="AD1024" s="6">
        <f t="shared" si="469"/>
        <v>43.806666666666672</v>
      </c>
      <c r="AF1024" s="10">
        <v>174.26</v>
      </c>
      <c r="AG1024" s="8">
        <f t="shared" si="443"/>
        <v>9996.9670537625043</v>
      </c>
      <c r="AH1024" s="15"/>
      <c r="AI1024" s="15"/>
      <c r="AJ1024" s="15"/>
      <c r="AK1024" s="15"/>
      <c r="AL1024" s="11">
        <f t="shared" si="431"/>
        <v>44916</v>
      </c>
      <c r="AM1024" s="10">
        <v>1251.5</v>
      </c>
      <c r="AN1024" s="6">
        <v>5.2008999999999999</v>
      </c>
      <c r="AO1024" s="8">
        <f t="shared" si="444"/>
        <v>295.24001620232406</v>
      </c>
      <c r="AS1024" s="14">
        <f t="shared" si="458"/>
        <v>0.30148863636363626</v>
      </c>
      <c r="AT1024" s="10">
        <v>471</v>
      </c>
      <c r="AU1024" s="6">
        <v>14.96</v>
      </c>
      <c r="AV1024" s="6">
        <f t="shared" si="451"/>
        <v>4.5102699999999984</v>
      </c>
      <c r="AW1024" s="6">
        <f t="shared" si="445"/>
        <v>5.2021845999999989</v>
      </c>
      <c r="AX1024" s="6">
        <f t="shared" si="452"/>
        <v>0.69191460000000049</v>
      </c>
      <c r="AY1024" s="12">
        <f t="shared" si="446"/>
        <v>0.45603375701612509</v>
      </c>
      <c r="BB1024" s="13">
        <f t="shared" si="447"/>
        <v>1583.137622</v>
      </c>
    </row>
    <row r="1025" spans="1:54" x14ac:dyDescent="0.25">
      <c r="A1025" s="1">
        <v>44917</v>
      </c>
      <c r="B1025" s="6">
        <v>78.8</v>
      </c>
      <c r="C1025" s="6">
        <v>71.8</v>
      </c>
      <c r="D1025" s="6">
        <v>72.3</v>
      </c>
      <c r="E1025" s="6">
        <f t="shared" si="432"/>
        <v>56.194490945889243</v>
      </c>
      <c r="F1025" s="6">
        <v>57.345431552438477</v>
      </c>
      <c r="G1025" s="6">
        <v>83.8</v>
      </c>
      <c r="H1025" s="6">
        <v>65.8</v>
      </c>
      <c r="I1025" s="6">
        <v>52</v>
      </c>
      <c r="J1025" s="6">
        <v>39.932962335864673</v>
      </c>
      <c r="K1025" s="6">
        <f t="shared" si="433"/>
        <v>26.799999999999997</v>
      </c>
      <c r="L1025" s="7">
        <f t="shared" si="427"/>
        <v>12.067037664135327</v>
      </c>
      <c r="M1025" s="6">
        <f t="shared" si="459"/>
        <v>13</v>
      </c>
      <c r="N1025" s="6">
        <f t="shared" si="460"/>
        <v>7</v>
      </c>
      <c r="O1025" s="6">
        <f t="shared" si="430"/>
        <v>6</v>
      </c>
      <c r="P1025" s="6">
        <f t="shared" si="461"/>
        <v>6.5</v>
      </c>
      <c r="Q1025" s="6">
        <f t="shared" si="434"/>
        <v>-9.6055090541107546</v>
      </c>
      <c r="R1025" s="6">
        <f t="shared" si="462"/>
        <v>-8.4545684475615204</v>
      </c>
      <c r="S1025" s="6">
        <f t="shared" si="463"/>
        <v>18</v>
      </c>
      <c r="T1025" s="6">
        <f t="shared" si="465"/>
        <v>5</v>
      </c>
      <c r="U1025" s="4" t="str">
        <f t="shared" si="464"/>
        <v>HIGHER</v>
      </c>
      <c r="V1025" s="8">
        <v>1264.25</v>
      </c>
      <c r="W1025" s="9">
        <f t="shared" si="448"/>
        <v>14.95456844756152</v>
      </c>
      <c r="X1025" s="6">
        <f t="shared" si="438"/>
        <v>56.245469744926787</v>
      </c>
      <c r="Y1025" s="6">
        <f t="shared" si="439"/>
        <v>16.05453025507321</v>
      </c>
      <c r="Z1025" s="6">
        <f t="shared" si="440"/>
        <v>-1.0999618075116899</v>
      </c>
      <c r="AA1025" s="5">
        <f t="shared" si="466"/>
        <v>12</v>
      </c>
      <c r="AB1025" s="5">
        <f t="shared" si="467"/>
        <v>2022</v>
      </c>
      <c r="AC1025" s="5">
        <f t="shared" si="468"/>
        <v>52</v>
      </c>
      <c r="AD1025" s="6">
        <f t="shared" si="469"/>
        <v>43.74666666666667</v>
      </c>
      <c r="AF1025" s="10">
        <v>174.53</v>
      </c>
      <c r="AG1025" s="8">
        <f t="shared" si="443"/>
        <v>10008.498168847087</v>
      </c>
      <c r="AH1025" s="15"/>
      <c r="AI1025" s="15"/>
      <c r="AJ1025" s="15"/>
      <c r="AK1025" s="15"/>
      <c r="AL1025" s="11">
        <f t="shared" si="431"/>
        <v>44917</v>
      </c>
      <c r="AM1025" s="10">
        <v>1240</v>
      </c>
      <c r="AN1025" s="6">
        <v>5.1665000000000001</v>
      </c>
      <c r="AO1025" s="8">
        <f t="shared" si="444"/>
        <v>290.59221943716432</v>
      </c>
      <c r="AS1025" s="14">
        <f t="shared" si="458"/>
        <v>0.30648010788941332</v>
      </c>
      <c r="AT1025" s="10">
        <v>467</v>
      </c>
      <c r="AU1025" s="6">
        <v>14.83</v>
      </c>
      <c r="AV1025" s="6">
        <f t="shared" si="451"/>
        <v>4.5450999999999997</v>
      </c>
      <c r="AW1025" s="6">
        <f t="shared" si="445"/>
        <v>5.1797079999999962</v>
      </c>
      <c r="AX1025" s="6">
        <f t="shared" si="452"/>
        <v>0.63460799999999651</v>
      </c>
      <c r="AY1025" s="12">
        <f t="shared" si="446"/>
        <v>0.45654919010998263</v>
      </c>
      <c r="BB1025" s="13">
        <f t="shared" si="447"/>
        <v>1582.91716</v>
      </c>
    </row>
    <row r="1026" spans="1:54" x14ac:dyDescent="0.25">
      <c r="A1026" s="1">
        <v>44918</v>
      </c>
      <c r="B1026" s="6">
        <v>78.930000000000007</v>
      </c>
      <c r="C1026" s="6">
        <v>71.930000000000007</v>
      </c>
      <c r="D1026" s="6">
        <v>72.430000000000007</v>
      </c>
      <c r="E1026" s="6">
        <f t="shared" si="432"/>
        <v>57.701319029720544</v>
      </c>
      <c r="F1026" s="6">
        <v>57.98046104955862</v>
      </c>
      <c r="G1026" s="6">
        <v>83.93</v>
      </c>
      <c r="H1026" s="6">
        <v>65.930000000000007</v>
      </c>
      <c r="I1026" s="6">
        <v>51.75</v>
      </c>
      <c r="J1026" s="6">
        <v>39.296989136577849</v>
      </c>
      <c r="K1026" s="6">
        <f t="shared" si="433"/>
        <v>27.180000000000007</v>
      </c>
      <c r="L1026" s="7">
        <f t="shared" si="427"/>
        <v>12.453010863422151</v>
      </c>
      <c r="M1026" s="6">
        <f t="shared" si="459"/>
        <v>13</v>
      </c>
      <c r="N1026" s="6">
        <f t="shared" si="460"/>
        <v>7</v>
      </c>
      <c r="O1026" s="6">
        <f t="shared" si="430"/>
        <v>6</v>
      </c>
      <c r="P1026" s="6">
        <f t="shared" si="461"/>
        <v>6.5</v>
      </c>
      <c r="Q1026" s="6">
        <f t="shared" si="434"/>
        <v>-8.2286809702794628</v>
      </c>
      <c r="R1026" s="6">
        <f t="shared" si="462"/>
        <v>-7.9495389504413865</v>
      </c>
      <c r="S1026" s="6">
        <f t="shared" si="463"/>
        <v>18</v>
      </c>
      <c r="T1026" s="6">
        <f t="shared" si="465"/>
        <v>5</v>
      </c>
      <c r="U1026" s="4" t="str">
        <f t="shared" si="464"/>
        <v>HIGHER</v>
      </c>
      <c r="V1026" s="8">
        <v>1278.25</v>
      </c>
      <c r="W1026" s="9">
        <f t="shared" si="448"/>
        <v>14.449538950441386</v>
      </c>
      <c r="X1026" s="6">
        <f t="shared" si="438"/>
        <v>57.753664800587124</v>
      </c>
      <c r="Y1026" s="6">
        <f t="shared" si="439"/>
        <v>14.676335199412883</v>
      </c>
      <c r="Z1026" s="6">
        <f t="shared" si="440"/>
        <v>-0.22679624897149608</v>
      </c>
      <c r="AA1026" s="5">
        <f t="shared" si="466"/>
        <v>12</v>
      </c>
      <c r="AB1026" s="5">
        <f t="shared" si="467"/>
        <v>2022</v>
      </c>
      <c r="AC1026" s="5">
        <f t="shared" si="468"/>
        <v>52</v>
      </c>
      <c r="AD1026" s="6">
        <f t="shared" si="469"/>
        <v>44.613333333333337</v>
      </c>
      <c r="AF1026" s="10">
        <v>174.82</v>
      </c>
      <c r="AG1026" s="8">
        <f t="shared" si="443"/>
        <v>10136.144200683835</v>
      </c>
      <c r="AH1026" s="15"/>
      <c r="AI1026" s="15"/>
      <c r="AJ1026" s="15"/>
      <c r="AK1026" s="15"/>
      <c r="AL1026" s="11">
        <f t="shared" si="431"/>
        <v>44918</v>
      </c>
      <c r="AM1026" s="10">
        <v>1273.25</v>
      </c>
      <c r="AN1026" s="6">
        <v>5.1651999999999996</v>
      </c>
      <c r="AO1026" s="8">
        <f t="shared" si="444"/>
        <v>298.30922942799265</v>
      </c>
      <c r="AS1026" s="14">
        <f t="shared" si="458"/>
        <v>0.29866532797858097</v>
      </c>
      <c r="AT1026" s="10">
        <v>467.5</v>
      </c>
      <c r="AU1026" s="6">
        <v>14.94</v>
      </c>
      <c r="AV1026" s="6">
        <f t="shared" si="451"/>
        <v>4.4620599999999992</v>
      </c>
      <c r="AW1026" s="6">
        <f t="shared" si="445"/>
        <v>5.0963638000000042</v>
      </c>
      <c r="AX1026" s="6">
        <f t="shared" si="452"/>
        <v>0.63430380000000497</v>
      </c>
      <c r="AY1026" s="12">
        <f t="shared" si="446"/>
        <v>0.45669267585378803</v>
      </c>
      <c r="BB1026" s="13">
        <f t="shared" si="447"/>
        <v>1585.7831660000002</v>
      </c>
    </row>
    <row r="1027" spans="1:54" x14ac:dyDescent="0.25">
      <c r="A1027" s="1">
        <v>44922</v>
      </c>
      <c r="B1027" s="6">
        <v>80.650000000000006</v>
      </c>
      <c r="C1027" s="6">
        <v>74.150000000000006</v>
      </c>
      <c r="D1027" s="6">
        <v>74.150000000000006</v>
      </c>
      <c r="E1027" s="6"/>
      <c r="F1027" s="6"/>
      <c r="G1027" s="6">
        <v>85.65</v>
      </c>
      <c r="H1027" s="6">
        <v>67.650000000000006</v>
      </c>
      <c r="I1027" s="6">
        <v>52.5</v>
      </c>
      <c r="J1027" s="6">
        <v>42.11637130221493</v>
      </c>
      <c r="K1027" s="6">
        <f t="shared" si="433"/>
        <v>28.150000000000006</v>
      </c>
      <c r="L1027" s="7">
        <f t="shared" ref="L1027:L1090" si="470">IF(I1027="","",IF(J1027="","",I1027-J1027))</f>
        <v>10.38362869778507</v>
      </c>
      <c r="M1027" s="6">
        <f t="shared" si="459"/>
        <v>13</v>
      </c>
      <c r="N1027" s="6">
        <f t="shared" si="460"/>
        <v>6.5</v>
      </c>
      <c r="O1027" s="6">
        <f t="shared" ref="O1027:O1090" si="471">C1027-H1027</f>
        <v>6.5</v>
      </c>
      <c r="P1027" s="6">
        <f t="shared" si="461"/>
        <v>6.5</v>
      </c>
      <c r="Q1027" s="6" t="str">
        <f t="shared" si="434"/>
        <v/>
      </c>
      <c r="R1027" s="6" t="str">
        <f t="shared" si="462"/>
        <v/>
      </c>
      <c r="S1027" s="6">
        <f t="shared" si="463"/>
        <v>18</v>
      </c>
      <c r="T1027" s="6">
        <f t="shared" si="465"/>
        <v>5</v>
      </c>
      <c r="U1027" s="4" t="str">
        <f t="shared" si="464"/>
        <v>EQUAL</v>
      </c>
      <c r="W1027" s="9"/>
      <c r="X1027" s="6">
        <f t="shared" si="438"/>
        <v>57.753664800587124</v>
      </c>
      <c r="Y1027" s="6">
        <f t="shared" si="439"/>
        <v>16.396335199412881</v>
      </c>
      <c r="Z1027" s="6" t="str">
        <f t="shared" si="440"/>
        <v/>
      </c>
      <c r="AA1027" s="5">
        <f t="shared" si="466"/>
        <v>12</v>
      </c>
      <c r="AB1027" s="5">
        <f t="shared" si="467"/>
        <v>2022</v>
      </c>
      <c r="AC1027" s="5">
        <f t="shared" si="468"/>
        <v>53</v>
      </c>
      <c r="AD1027" s="6">
        <f t="shared" si="469"/>
        <v>44.536666666666669</v>
      </c>
      <c r="AF1027" s="10">
        <v>176.05</v>
      </c>
      <c r="AG1027" s="8" t="str">
        <f t="shared" si="443"/>
        <v/>
      </c>
      <c r="AH1027" s="15"/>
      <c r="AI1027" s="15"/>
      <c r="AJ1027" s="15"/>
      <c r="AK1027" s="15"/>
      <c r="AL1027" s="11">
        <f t="shared" ref="AL1027:AL1090" si="472">A1027</f>
        <v>44922</v>
      </c>
      <c r="AM1027" s="10">
        <v>1273.25</v>
      </c>
      <c r="AN1027" s="6">
        <v>5.2927999999999997</v>
      </c>
      <c r="AO1027" s="8">
        <f t="shared" si="444"/>
        <v>305.67859705654763</v>
      </c>
      <c r="AS1027" s="14">
        <f t="shared" si="458"/>
        <v>0.30870407481629925</v>
      </c>
      <c r="AT1027" s="10">
        <v>464.5</v>
      </c>
      <c r="AU1027" s="6">
        <v>14.97</v>
      </c>
      <c r="AV1027" s="6">
        <f t="shared" si="451"/>
        <v>4.6212999999999997</v>
      </c>
      <c r="AW1027" s="6">
        <f t="shared" si="445"/>
        <v>5.1930789999999991</v>
      </c>
      <c r="AX1027" s="6">
        <f t="shared" si="452"/>
        <v>0.57177899999999937</v>
      </c>
      <c r="AY1027" s="12">
        <f t="shared" si="446"/>
        <v>0.4636469501469157</v>
      </c>
      <c r="BB1027" s="13">
        <f t="shared" si="447"/>
        <v>1634.7257300000001</v>
      </c>
    </row>
    <row r="1028" spans="1:54" x14ac:dyDescent="0.25">
      <c r="A1028" s="1">
        <v>44923</v>
      </c>
      <c r="B1028" s="6">
        <v>78.8</v>
      </c>
      <c r="C1028" s="6">
        <v>72.3</v>
      </c>
      <c r="D1028" s="6">
        <v>72.3</v>
      </c>
      <c r="E1028" s="6">
        <f t="shared" si="432"/>
        <v>56.953569755037336</v>
      </c>
      <c r="F1028" s="6">
        <v>56.052692933301039</v>
      </c>
      <c r="G1028" s="6">
        <v>83.8</v>
      </c>
      <c r="H1028" s="6">
        <v>65.8</v>
      </c>
      <c r="I1028" s="6">
        <v>52.5</v>
      </c>
      <c r="J1028" s="6">
        <v>41.972699470287296</v>
      </c>
      <c r="K1028" s="6">
        <f t="shared" ref="K1028:K1091" si="473">B1028-I1028</f>
        <v>26.299999999999997</v>
      </c>
      <c r="L1028" s="7">
        <f t="shared" si="470"/>
        <v>10.527300529712704</v>
      </c>
      <c r="M1028" s="6">
        <f t="shared" si="459"/>
        <v>13</v>
      </c>
      <c r="N1028" s="6">
        <f t="shared" si="460"/>
        <v>6.5</v>
      </c>
      <c r="O1028" s="6">
        <f t="shared" si="471"/>
        <v>6.5</v>
      </c>
      <c r="P1028" s="6">
        <f t="shared" si="461"/>
        <v>6.5</v>
      </c>
      <c r="Q1028" s="6">
        <f t="shared" ref="Q1028:Q1091" si="474">IF(E1028="","",E1028-H1028)</f>
        <v>-8.8464302449626615</v>
      </c>
      <c r="R1028" s="6">
        <f t="shared" si="462"/>
        <v>-9.7473070666989585</v>
      </c>
      <c r="S1028" s="6">
        <f t="shared" si="463"/>
        <v>18</v>
      </c>
      <c r="T1028" s="6">
        <f t="shared" si="465"/>
        <v>5</v>
      </c>
      <c r="U1028" s="4" t="str">
        <f t="shared" si="464"/>
        <v>EQUAL</v>
      </c>
      <c r="V1028" s="8">
        <v>1235.75</v>
      </c>
      <c r="W1028" s="9">
        <f t="shared" ref="W1028:W1067" si="475">IF(V1028="","",IF(D1028="","",D1028-F1028))</f>
        <v>16.247307066698959</v>
      </c>
      <c r="X1028" s="6">
        <f t="shared" ref="X1028:X1091" si="476">IF(AM1028="","",AM1028/22.04622)</f>
        <v>57.005237178981247</v>
      </c>
      <c r="Y1028" s="6">
        <f t="shared" ref="Y1028:Y1091" si="477">IF(X1028="","",IF(D1028="","",D1028-X1028))</f>
        <v>15.29476282101875</v>
      </c>
      <c r="Z1028" s="6">
        <f t="shared" ref="Z1028:Z1091" si="478">IF(X1028="","",IF(F1028="","",X1028-F1028))</f>
        <v>0.95254424568020823</v>
      </c>
      <c r="AA1028" s="5">
        <f t="shared" si="466"/>
        <v>12</v>
      </c>
      <c r="AB1028" s="5">
        <f t="shared" si="467"/>
        <v>2022</v>
      </c>
      <c r="AC1028" s="5">
        <f t="shared" si="468"/>
        <v>53</v>
      </c>
      <c r="AD1028" s="6">
        <f t="shared" si="469"/>
        <v>44.610000000000007</v>
      </c>
      <c r="AF1028" s="10">
        <v>176.38</v>
      </c>
      <c r="AG1028" s="8">
        <f t="shared" ref="AG1028:AG1053" si="479">IF(V1028="","",V1028*AF1028/2204.622*100)</f>
        <v>9886.5739795756363</v>
      </c>
      <c r="AH1028" s="15"/>
      <c r="AI1028" s="15"/>
      <c r="AJ1028" s="15"/>
      <c r="AK1028" s="15"/>
      <c r="AL1028" s="11">
        <f t="shared" si="472"/>
        <v>44923</v>
      </c>
      <c r="AM1028" s="10">
        <v>1256.75</v>
      </c>
      <c r="AN1028" s="6">
        <v>5.2675999999999998</v>
      </c>
      <c r="AO1028" s="8">
        <f t="shared" ref="AO1028:AO1091" si="480">IF(AM1028="","",AM1028*AN1028/2204.622*100)</f>
        <v>300.28078736400164</v>
      </c>
      <c r="AS1028" s="14">
        <f t="shared" si="458"/>
        <v>0.29074244415243089</v>
      </c>
      <c r="AT1028" s="10">
        <v>476</v>
      </c>
      <c r="AU1028" s="6">
        <v>15.22</v>
      </c>
      <c r="AV1028" s="6">
        <f t="shared" si="451"/>
        <v>4.4250999999999987</v>
      </c>
      <c r="AW1028" s="6">
        <f t="shared" ref="AW1028:AW1091" si="481">(((B1028/100*11.7*0.98)+(AT1028/2000*47))-(AU1028))</f>
        <v>5.0012079999999965</v>
      </c>
      <c r="AX1028" s="6">
        <f t="shared" si="452"/>
        <v>0.57610799999999784</v>
      </c>
      <c r="AY1028" s="12">
        <f t="shared" ref="AY1028:AY1091" si="482">(B1028*11.7/100)/((AT1028/2000*47)+(B1028*11.7/100))</f>
        <v>0.45181714823381819</v>
      </c>
      <c r="BB1028" s="13">
        <f t="shared" ref="BB1028:BB1091" si="483">C1028*22.0462</f>
        <v>1593.9402599999999</v>
      </c>
    </row>
    <row r="1029" spans="1:54" x14ac:dyDescent="0.25">
      <c r="A1029" s="1">
        <v>44924</v>
      </c>
      <c r="B1029" s="6">
        <v>79.400000000000006</v>
      </c>
      <c r="C1029" s="6">
        <v>71.900000000000006</v>
      </c>
      <c r="D1029" s="6">
        <v>72.900000000000006</v>
      </c>
      <c r="E1029" s="6">
        <f t="shared" si="432"/>
        <v>57.667330426325861</v>
      </c>
      <c r="F1029" s="6">
        <v>56.971217741635527</v>
      </c>
      <c r="G1029" s="6">
        <v>84.4</v>
      </c>
      <c r="H1029" s="6">
        <v>66.400000000000006</v>
      </c>
      <c r="I1029" s="6">
        <v>52.5</v>
      </c>
      <c r="J1029" s="6">
        <v>41.972699470287296</v>
      </c>
      <c r="K1029" s="6">
        <f t="shared" si="473"/>
        <v>26.900000000000006</v>
      </c>
      <c r="L1029" s="7">
        <f t="shared" si="470"/>
        <v>10.527300529712704</v>
      </c>
      <c r="M1029" s="6">
        <f t="shared" si="459"/>
        <v>13</v>
      </c>
      <c r="N1029" s="6">
        <f t="shared" si="460"/>
        <v>7.5</v>
      </c>
      <c r="O1029" s="6">
        <f t="shared" si="471"/>
        <v>5.5</v>
      </c>
      <c r="P1029" s="6">
        <f t="shared" si="461"/>
        <v>6.5</v>
      </c>
      <c r="Q1029" s="6">
        <f t="shared" si="474"/>
        <v>-8.7326695736741442</v>
      </c>
      <c r="R1029" s="6">
        <f t="shared" si="462"/>
        <v>-9.4287822583644783</v>
      </c>
      <c r="S1029" s="6">
        <f t="shared" si="463"/>
        <v>18</v>
      </c>
      <c r="T1029" s="6">
        <f t="shared" si="465"/>
        <v>5</v>
      </c>
      <c r="U1029" s="4" t="str">
        <f t="shared" si="464"/>
        <v>HIGHER</v>
      </c>
      <c r="V1029" s="8">
        <v>1256</v>
      </c>
      <c r="W1029" s="9">
        <f t="shared" si="475"/>
        <v>15.928782258364478</v>
      </c>
      <c r="X1029" s="6">
        <f t="shared" si="476"/>
        <v>57.719645363241405</v>
      </c>
      <c r="Y1029" s="6">
        <f t="shared" si="477"/>
        <v>15.180354636758601</v>
      </c>
      <c r="Z1029" s="6">
        <f t="shared" si="478"/>
        <v>0.74842762160587739</v>
      </c>
      <c r="AA1029" s="5">
        <f t="shared" si="466"/>
        <v>12</v>
      </c>
      <c r="AB1029" s="5">
        <f t="shared" si="467"/>
        <v>2022</v>
      </c>
      <c r="AC1029" s="5">
        <f t="shared" si="468"/>
        <v>53</v>
      </c>
      <c r="AD1029" s="6">
        <f t="shared" si="469"/>
        <v>44.31666666666667</v>
      </c>
      <c r="AF1029" s="10">
        <v>176.78</v>
      </c>
      <c r="AG1029" s="8">
        <f t="shared" si="479"/>
        <v>10071.37187236633</v>
      </c>
      <c r="AH1029" s="15"/>
      <c r="AI1029" s="15"/>
      <c r="AJ1029" s="15"/>
      <c r="AK1029" s="15"/>
      <c r="AL1029" s="11">
        <f t="shared" si="472"/>
        <v>44924</v>
      </c>
      <c r="AM1029" s="10">
        <v>1272.5</v>
      </c>
      <c r="AN1029" s="6">
        <v>5.2859999999999996</v>
      </c>
      <c r="AO1029" s="8">
        <f t="shared" si="480"/>
        <v>305.1060453900941</v>
      </c>
      <c r="AS1029" s="14">
        <f t="shared" si="458"/>
        <v>0.28324884792626742</v>
      </c>
      <c r="AT1029" s="10">
        <v>471.5</v>
      </c>
      <c r="AU1029" s="6">
        <v>15.19</v>
      </c>
      <c r="AV1029" s="6">
        <f t="shared" si="451"/>
        <v>4.3025500000000019</v>
      </c>
      <c r="AW1029" s="6">
        <f t="shared" si="481"/>
        <v>4.9942539999999997</v>
      </c>
      <c r="AX1029" s="6">
        <f t="shared" si="452"/>
        <v>0.69170399999999788</v>
      </c>
      <c r="AY1029" s="12">
        <f t="shared" si="482"/>
        <v>0.45605189972533206</v>
      </c>
      <c r="BB1029" s="13">
        <f t="shared" si="483"/>
        <v>1585.1217799999999</v>
      </c>
    </row>
    <row r="1030" spans="1:54" x14ac:dyDescent="0.25">
      <c r="A1030" s="1">
        <v>44925</v>
      </c>
      <c r="B1030" s="6">
        <v>76.81</v>
      </c>
      <c r="C1030" s="6">
        <v>67.81</v>
      </c>
      <c r="D1030" s="6">
        <v>70.31</v>
      </c>
      <c r="E1030" s="6"/>
      <c r="F1030" s="6"/>
      <c r="G1030" s="6">
        <v>81.81</v>
      </c>
      <c r="H1030" s="6">
        <v>63.81</v>
      </c>
      <c r="I1030" s="6">
        <v>53.5</v>
      </c>
      <c r="J1030" s="6">
        <v>43.070669463765427</v>
      </c>
      <c r="K1030" s="6">
        <f t="shared" si="473"/>
        <v>23.310000000000002</v>
      </c>
      <c r="L1030" s="7">
        <f t="shared" si="470"/>
        <v>10.429330536234573</v>
      </c>
      <c r="M1030" s="6">
        <f t="shared" si="459"/>
        <v>13</v>
      </c>
      <c r="N1030" s="6">
        <f t="shared" si="460"/>
        <v>9</v>
      </c>
      <c r="O1030" s="6">
        <f t="shared" si="471"/>
        <v>4</v>
      </c>
      <c r="P1030" s="6">
        <f t="shared" si="461"/>
        <v>6.5</v>
      </c>
      <c r="Q1030" s="6" t="str">
        <f t="shared" si="474"/>
        <v/>
      </c>
      <c r="R1030" s="6" t="str">
        <f t="shared" si="462"/>
        <v/>
      </c>
      <c r="S1030" s="6">
        <f t="shared" si="463"/>
        <v>18</v>
      </c>
      <c r="T1030" s="6">
        <f t="shared" si="465"/>
        <v>5</v>
      </c>
      <c r="U1030" s="4" t="str">
        <f t="shared" si="464"/>
        <v>HIGHER</v>
      </c>
      <c r="W1030" s="9"/>
      <c r="X1030" s="6">
        <f t="shared" si="476"/>
        <v>57.719645363241405</v>
      </c>
      <c r="Y1030" s="6">
        <f t="shared" si="477"/>
        <v>12.590354636758597</v>
      </c>
      <c r="Z1030" s="6" t="str">
        <f t="shared" si="478"/>
        <v/>
      </c>
      <c r="AA1030" s="5">
        <f t="shared" si="466"/>
        <v>12</v>
      </c>
      <c r="AB1030" s="5">
        <f t="shared" si="467"/>
        <v>2022</v>
      </c>
      <c r="AC1030" s="5">
        <f t="shared" si="468"/>
        <v>53</v>
      </c>
      <c r="AD1030" s="6">
        <f t="shared" si="469"/>
        <v>44.860000000000007</v>
      </c>
      <c r="AF1030" s="10">
        <v>176.74</v>
      </c>
      <c r="AG1030" s="8" t="str">
        <f t="shared" si="479"/>
        <v/>
      </c>
      <c r="AH1030" s="15"/>
      <c r="AI1030" s="15"/>
      <c r="AJ1030" s="15"/>
      <c r="AK1030" s="15"/>
      <c r="AL1030" s="11">
        <f t="shared" si="472"/>
        <v>44925</v>
      </c>
      <c r="AM1030" s="10">
        <v>1272.5</v>
      </c>
      <c r="AN1030" s="6">
        <v>5.2859999999999996</v>
      </c>
      <c r="AO1030" s="8">
        <f t="shared" si="480"/>
        <v>305.1060453900941</v>
      </c>
      <c r="AS1030" s="14">
        <f t="shared" si="458"/>
        <v>0.26661347285807735</v>
      </c>
      <c r="AT1030" s="10">
        <v>486.5</v>
      </c>
      <c r="AU1030" s="6">
        <v>15.29</v>
      </c>
      <c r="AV1030" s="6">
        <f t="shared" si="451"/>
        <v>4.0765200000000021</v>
      </c>
      <c r="AW1030" s="6">
        <f t="shared" si="481"/>
        <v>4.949784600000001</v>
      </c>
      <c r="AX1030" s="6">
        <f t="shared" si="452"/>
        <v>0.87326459999999884</v>
      </c>
      <c r="AY1030" s="12">
        <f t="shared" si="482"/>
        <v>0.44010681935716417</v>
      </c>
      <c r="BB1030" s="13">
        <f t="shared" si="483"/>
        <v>1494.952822</v>
      </c>
    </row>
    <row r="1031" spans="1:54" x14ac:dyDescent="0.25">
      <c r="A1031" s="1">
        <v>44929</v>
      </c>
      <c r="B1031" s="6">
        <v>76.2</v>
      </c>
      <c r="C1031" s="6">
        <v>65.2</v>
      </c>
      <c r="D1031" s="6">
        <v>69.7</v>
      </c>
      <c r="E1031" s="6">
        <f t="shared" si="432"/>
        <v>54.325117759181232</v>
      </c>
      <c r="F1031" s="6">
        <v>54.374400690912097</v>
      </c>
      <c r="G1031" s="6">
        <v>81.2</v>
      </c>
      <c r="H1031" s="6">
        <v>63.2</v>
      </c>
      <c r="I1031" s="6">
        <v>54</v>
      </c>
      <c r="J1031" s="6">
        <v>43.844527004708915</v>
      </c>
      <c r="K1031" s="6">
        <f t="shared" si="473"/>
        <v>22.200000000000003</v>
      </c>
      <c r="L1031" s="7">
        <f t="shared" si="470"/>
        <v>10.155472995291085</v>
      </c>
      <c r="M1031" s="6">
        <f t="shared" si="459"/>
        <v>13</v>
      </c>
      <c r="N1031" s="6">
        <f t="shared" si="460"/>
        <v>11</v>
      </c>
      <c r="O1031" s="6">
        <f t="shared" si="471"/>
        <v>2</v>
      </c>
      <c r="P1031" s="6">
        <f t="shared" si="461"/>
        <v>6.5</v>
      </c>
      <c r="Q1031" s="6">
        <f t="shared" si="474"/>
        <v>-8.8748822408187706</v>
      </c>
      <c r="R1031" s="6">
        <f t="shared" si="462"/>
        <v>-8.8255993090879059</v>
      </c>
      <c r="S1031" s="6">
        <f t="shared" si="463"/>
        <v>18</v>
      </c>
      <c r="T1031" s="6">
        <f t="shared" si="465"/>
        <v>5</v>
      </c>
      <c r="U1031" s="4" t="str">
        <f t="shared" si="464"/>
        <v>HIGHER</v>
      </c>
      <c r="V1031" s="8">
        <v>1198.75</v>
      </c>
      <c r="W1031" s="9">
        <f t="shared" si="475"/>
        <v>15.325599309087906</v>
      </c>
      <c r="X1031" s="6">
        <f t="shared" si="476"/>
        <v>54.37440069091209</v>
      </c>
      <c r="Y1031" s="6">
        <f t="shared" si="477"/>
        <v>15.325599309087913</v>
      </c>
      <c r="Z1031" s="6">
        <f t="shared" si="478"/>
        <v>-7.1054273576010019E-15</v>
      </c>
      <c r="AA1031" s="5">
        <f t="shared" si="466"/>
        <v>1</v>
      </c>
      <c r="AB1031" s="5">
        <f t="shared" si="467"/>
        <v>2023</v>
      </c>
      <c r="AC1031" s="5">
        <f t="shared" si="468"/>
        <v>1</v>
      </c>
      <c r="AD1031" s="6">
        <f>AVERAGE(H781,H531,H280,H1031)</f>
        <v>50.002499999999998</v>
      </c>
      <c r="AF1031" s="10">
        <v>178.36</v>
      </c>
      <c r="AG1031" s="8">
        <f t="shared" si="479"/>
        <v>9698.2181072310814</v>
      </c>
      <c r="AH1031" s="15"/>
      <c r="AI1031" s="15"/>
      <c r="AJ1031" s="15"/>
      <c r="AK1031" s="15"/>
      <c r="AL1031" s="11">
        <f t="shared" si="472"/>
        <v>44929</v>
      </c>
      <c r="AM1031" s="10">
        <v>1198.75</v>
      </c>
      <c r="AN1031" s="6">
        <v>5.4797000000000002</v>
      </c>
      <c r="AO1031" s="8">
        <f t="shared" si="480"/>
        <v>297.95540346599103</v>
      </c>
      <c r="AS1031" s="14">
        <f t="shared" si="458"/>
        <v>0.24480026631158455</v>
      </c>
      <c r="AT1031" s="10">
        <v>471</v>
      </c>
      <c r="AU1031" s="6">
        <v>15.02</v>
      </c>
      <c r="AV1031" s="6">
        <f t="shared" si="451"/>
        <v>3.6768999999999998</v>
      </c>
      <c r="AW1031" s="6">
        <f t="shared" si="481"/>
        <v>4.7855920000000012</v>
      </c>
      <c r="AX1031" s="6">
        <f t="shared" si="452"/>
        <v>1.1086920000000013</v>
      </c>
      <c r="AY1031" s="12">
        <f t="shared" si="482"/>
        <v>0.44612913395283205</v>
      </c>
      <c r="BB1031" s="13">
        <f t="shared" si="483"/>
        <v>1437.4122399999999</v>
      </c>
    </row>
    <row r="1032" spans="1:54" x14ac:dyDescent="0.25">
      <c r="A1032" s="1">
        <v>44930</v>
      </c>
      <c r="B1032" s="6">
        <v>75.849999999999994</v>
      </c>
      <c r="C1032" s="6">
        <v>64.849999999999994</v>
      </c>
      <c r="D1032" s="6">
        <v>69.349999999999994</v>
      </c>
      <c r="E1032" s="6">
        <f t="shared" si="432"/>
        <v>54.291129155786543</v>
      </c>
      <c r="F1032" s="6">
        <v>54.147604441940622</v>
      </c>
      <c r="G1032" s="6">
        <v>80.849999999999994</v>
      </c>
      <c r="H1032" s="6">
        <v>62.85</v>
      </c>
      <c r="I1032" s="6">
        <v>53.75</v>
      </c>
      <c r="J1032" s="6">
        <v>43.018060684858526</v>
      </c>
      <c r="K1032" s="6">
        <f t="shared" si="473"/>
        <v>22.099999999999994</v>
      </c>
      <c r="L1032" s="7">
        <f t="shared" si="470"/>
        <v>10.731939315141474</v>
      </c>
      <c r="M1032" s="6">
        <f t="shared" si="459"/>
        <v>12.999999999999993</v>
      </c>
      <c r="N1032" s="6">
        <f t="shared" si="460"/>
        <v>11</v>
      </c>
      <c r="O1032" s="6">
        <f t="shared" si="471"/>
        <v>1.9999999999999929</v>
      </c>
      <c r="P1032" s="6">
        <f t="shared" si="461"/>
        <v>6.4999999999999929</v>
      </c>
      <c r="Q1032" s="6">
        <f t="shared" si="474"/>
        <v>-8.5588708442134589</v>
      </c>
      <c r="R1032" s="6">
        <f t="shared" si="462"/>
        <v>-8.7023955580593793</v>
      </c>
      <c r="S1032" s="6">
        <f t="shared" si="463"/>
        <v>17.999999999999993</v>
      </c>
      <c r="T1032" s="6">
        <f t="shared" si="465"/>
        <v>5</v>
      </c>
      <c r="U1032" s="4" t="str">
        <f t="shared" si="464"/>
        <v>HIGHER</v>
      </c>
      <c r="V1032" s="8">
        <v>1193.75</v>
      </c>
      <c r="W1032" s="9">
        <f t="shared" si="475"/>
        <v>15.202395558059372</v>
      </c>
      <c r="X1032" s="6">
        <f t="shared" si="476"/>
        <v>54.340381253566363</v>
      </c>
      <c r="Y1032" s="6">
        <f t="shared" si="477"/>
        <v>15.009618746433631</v>
      </c>
      <c r="Z1032" s="6">
        <f t="shared" si="478"/>
        <v>0.19277681162574112</v>
      </c>
      <c r="AA1032" s="5">
        <f t="shared" si="466"/>
        <v>1</v>
      </c>
      <c r="AB1032" s="5">
        <f t="shared" si="467"/>
        <v>2023</v>
      </c>
      <c r="AC1032" s="5">
        <f t="shared" si="468"/>
        <v>1</v>
      </c>
      <c r="AD1032" s="6">
        <f t="shared" ref="AD1032:AD1095" si="484">AVERAGE(H782,H532,H281,H1032)</f>
        <v>50.107499999999995</v>
      </c>
      <c r="AF1032" s="10">
        <v>178.47</v>
      </c>
      <c r="AG1032" s="8">
        <f t="shared" si="479"/>
        <v>9663.7229647531422</v>
      </c>
      <c r="AH1032" s="15"/>
      <c r="AI1032" s="15"/>
      <c r="AJ1032" s="15"/>
      <c r="AK1032" s="15"/>
      <c r="AL1032" s="11">
        <f t="shared" si="472"/>
        <v>44930</v>
      </c>
      <c r="AM1032" s="10">
        <v>1198</v>
      </c>
      <c r="AN1032" s="6">
        <v>5.4311999999999996</v>
      </c>
      <c r="AO1032" s="8">
        <f t="shared" si="480"/>
        <v>295.1334786643697</v>
      </c>
      <c r="AS1032" s="14">
        <f t="shared" si="458"/>
        <v>0.24557898259705493</v>
      </c>
      <c r="AT1032" s="10">
        <v>469</v>
      </c>
      <c r="AU1032" s="6">
        <v>14.94</v>
      </c>
      <c r="AV1032" s="6">
        <f t="shared" si="451"/>
        <v>3.6689500000000006</v>
      </c>
      <c r="AW1032" s="6">
        <f t="shared" si="481"/>
        <v>4.7784609999999983</v>
      </c>
      <c r="AX1032" s="6">
        <f t="shared" si="452"/>
        <v>1.1095109999999977</v>
      </c>
      <c r="AY1032" s="12">
        <f t="shared" si="482"/>
        <v>0.44604303890992891</v>
      </c>
      <c r="BB1032" s="13">
        <f t="shared" si="483"/>
        <v>1429.6960699999997</v>
      </c>
    </row>
    <row r="1033" spans="1:54" x14ac:dyDescent="0.25">
      <c r="A1033" s="1">
        <v>44931</v>
      </c>
      <c r="B1033" s="6">
        <v>75.42</v>
      </c>
      <c r="C1033" s="6">
        <v>64.42</v>
      </c>
      <c r="D1033" s="6">
        <v>68.92</v>
      </c>
      <c r="E1033" s="6">
        <f t="shared" ref="E1033:E1096" si="485">IF(AM1033="","",AM1033/2206.622)*100</f>
        <v>53.452743605384157</v>
      </c>
      <c r="F1033" s="6">
        <v>53.342477758091867</v>
      </c>
      <c r="G1033" s="6">
        <v>80.42</v>
      </c>
      <c r="H1033" s="6">
        <v>62.42</v>
      </c>
      <c r="I1033" s="6">
        <v>53.75</v>
      </c>
      <c r="J1033" s="6">
        <v>42.318059500219874</v>
      </c>
      <c r="K1033" s="6">
        <f t="shared" si="473"/>
        <v>21.67</v>
      </c>
      <c r="L1033" s="7">
        <f t="shared" si="470"/>
        <v>11.431940499780126</v>
      </c>
      <c r="M1033" s="6">
        <f t="shared" si="459"/>
        <v>13</v>
      </c>
      <c r="N1033" s="6">
        <f t="shared" si="460"/>
        <v>11</v>
      </c>
      <c r="O1033" s="6">
        <f t="shared" si="471"/>
        <v>2</v>
      </c>
      <c r="P1033" s="6">
        <f t="shared" si="461"/>
        <v>6.5</v>
      </c>
      <c r="Q1033" s="6">
        <f t="shared" si="474"/>
        <v>-8.9672563946158448</v>
      </c>
      <c r="R1033" s="6">
        <f t="shared" si="462"/>
        <v>-9.0775222419081345</v>
      </c>
      <c r="S1033" s="6">
        <f t="shared" si="463"/>
        <v>18</v>
      </c>
      <c r="T1033" s="6">
        <f t="shared" si="465"/>
        <v>5</v>
      </c>
      <c r="U1033" s="4" t="str">
        <f t="shared" si="464"/>
        <v>HIGHER</v>
      </c>
      <c r="V1033" s="8">
        <v>1176</v>
      </c>
      <c r="W1033" s="9">
        <f t="shared" si="475"/>
        <v>15.577522241908135</v>
      </c>
      <c r="X1033" s="6">
        <f t="shared" si="476"/>
        <v>53.501235132371896</v>
      </c>
      <c r="Y1033" s="6">
        <f t="shared" si="477"/>
        <v>15.418764867628106</v>
      </c>
      <c r="Z1033" s="6">
        <f t="shared" si="478"/>
        <v>0.15875737428002878</v>
      </c>
      <c r="AA1033" s="5">
        <f t="shared" si="466"/>
        <v>1</v>
      </c>
      <c r="AB1033" s="5">
        <f t="shared" si="467"/>
        <v>2023</v>
      </c>
      <c r="AC1033" s="5">
        <f t="shared" si="468"/>
        <v>1</v>
      </c>
      <c r="AD1033" s="6">
        <f t="shared" si="484"/>
        <v>49.715000000000003</v>
      </c>
      <c r="AF1033" s="10">
        <v>178.93</v>
      </c>
      <c r="AG1033" s="8">
        <f t="shared" si="479"/>
        <v>9544.5695452553791</v>
      </c>
      <c r="AH1033" s="15"/>
      <c r="AI1033" s="15"/>
      <c r="AJ1033" s="15"/>
      <c r="AK1033" s="15"/>
      <c r="AL1033" s="11">
        <f t="shared" si="472"/>
        <v>44931</v>
      </c>
      <c r="AM1033" s="10">
        <v>1179.5</v>
      </c>
      <c r="AN1033" s="6">
        <v>5.3509000000000002</v>
      </c>
      <c r="AO1033" s="8">
        <f t="shared" si="480"/>
        <v>286.27975906980885</v>
      </c>
      <c r="AS1033" s="14">
        <f t="shared" si="458"/>
        <v>0.25866914247130307</v>
      </c>
      <c r="AT1033" s="10">
        <v>472.5</v>
      </c>
      <c r="AU1033" s="6">
        <v>14.81</v>
      </c>
      <c r="AV1033" s="6">
        <f t="shared" si="451"/>
        <v>3.8308899999999984</v>
      </c>
      <c r="AW1033" s="6">
        <f t="shared" si="481"/>
        <v>4.9414071999999987</v>
      </c>
      <c r="AX1033" s="6">
        <f t="shared" si="452"/>
        <v>1.1105172000000003</v>
      </c>
      <c r="AY1033" s="12">
        <f t="shared" si="482"/>
        <v>0.442803528120639</v>
      </c>
      <c r="BB1033" s="13">
        <f t="shared" si="483"/>
        <v>1420.2162040000001</v>
      </c>
    </row>
    <row r="1034" spans="1:54" x14ac:dyDescent="0.25">
      <c r="A1034" s="1">
        <v>44932</v>
      </c>
      <c r="B1034" s="6">
        <v>76.17</v>
      </c>
      <c r="C1034" s="6">
        <v>65.17</v>
      </c>
      <c r="D1034" s="6">
        <v>69.67</v>
      </c>
      <c r="E1034" s="6">
        <f t="shared" si="485"/>
        <v>54.279799621321644</v>
      </c>
      <c r="F1034" s="6">
        <v>54.476459002949262</v>
      </c>
      <c r="G1034" s="6">
        <v>81.17</v>
      </c>
      <c r="H1034" s="6">
        <v>63.17</v>
      </c>
      <c r="I1034" s="6">
        <v>53.25</v>
      </c>
      <c r="J1034" s="6">
        <v>41.762254071003547</v>
      </c>
      <c r="K1034" s="6">
        <f t="shared" si="473"/>
        <v>22.92</v>
      </c>
      <c r="L1034" s="7">
        <f t="shared" si="470"/>
        <v>11.487745928996453</v>
      </c>
      <c r="M1034" s="6">
        <f t="shared" si="459"/>
        <v>13</v>
      </c>
      <c r="N1034" s="6">
        <f t="shared" si="460"/>
        <v>11</v>
      </c>
      <c r="O1034" s="6">
        <f t="shared" si="471"/>
        <v>2</v>
      </c>
      <c r="P1034" s="6">
        <f t="shared" si="461"/>
        <v>6.5</v>
      </c>
      <c r="Q1034" s="6">
        <f t="shared" si="474"/>
        <v>-8.8902003786783581</v>
      </c>
      <c r="R1034" s="6">
        <f t="shared" si="462"/>
        <v>-8.6935409970507393</v>
      </c>
      <c r="S1034" s="6">
        <f t="shared" si="463"/>
        <v>18</v>
      </c>
      <c r="T1034" s="6">
        <f t="shared" si="465"/>
        <v>5</v>
      </c>
      <c r="U1034" s="4" t="str">
        <f t="shared" si="464"/>
        <v>HIGHER</v>
      </c>
      <c r="V1034" s="8">
        <v>1201</v>
      </c>
      <c r="W1034" s="9">
        <f t="shared" si="475"/>
        <v>15.193540997050739</v>
      </c>
      <c r="X1034" s="6">
        <f t="shared" si="476"/>
        <v>54.329041441117795</v>
      </c>
      <c r="Y1034" s="6">
        <f t="shared" si="477"/>
        <v>15.340958558882207</v>
      </c>
      <c r="Z1034" s="6">
        <f t="shared" si="478"/>
        <v>-0.14741756183146748</v>
      </c>
      <c r="AA1034" s="5">
        <f t="shared" si="466"/>
        <v>1</v>
      </c>
      <c r="AB1034" s="5">
        <f t="shared" si="467"/>
        <v>2023</v>
      </c>
      <c r="AC1034" s="5">
        <f t="shared" si="468"/>
        <v>1</v>
      </c>
      <c r="AD1034" s="6">
        <f t="shared" si="484"/>
        <v>49.662499999999994</v>
      </c>
      <c r="AF1034" s="10">
        <v>179.24</v>
      </c>
      <c r="AG1034" s="8">
        <f t="shared" si="479"/>
        <v>9764.3605116886265</v>
      </c>
      <c r="AH1034" s="15"/>
      <c r="AI1034" s="15"/>
      <c r="AJ1034" s="15"/>
      <c r="AK1034" s="15"/>
      <c r="AL1034" s="11">
        <f t="shared" si="472"/>
        <v>44932</v>
      </c>
      <c r="AM1034" s="10">
        <v>1197.75</v>
      </c>
      <c r="AN1034" s="6">
        <v>5.2253999999999996</v>
      </c>
      <c r="AO1034" s="8">
        <f t="shared" si="480"/>
        <v>283.89097314641691</v>
      </c>
      <c r="AS1034" s="14">
        <f t="shared" si="458"/>
        <v>0.26640984697272135</v>
      </c>
      <c r="AT1034" s="10">
        <v>485.5</v>
      </c>
      <c r="AU1034" s="6">
        <v>15.03</v>
      </c>
      <c r="AV1034" s="6">
        <f t="shared" si="451"/>
        <v>4.0041400000000014</v>
      </c>
      <c r="AW1034" s="6">
        <f t="shared" si="481"/>
        <v>5.1129022000000024</v>
      </c>
      <c r="AX1034" s="6">
        <f t="shared" si="452"/>
        <v>1.108762200000001</v>
      </c>
      <c r="AY1034" s="12">
        <f t="shared" si="482"/>
        <v>0.43855265993935377</v>
      </c>
      <c r="BB1034" s="13">
        <f t="shared" si="483"/>
        <v>1436.7508539999999</v>
      </c>
    </row>
    <row r="1035" spans="1:54" x14ac:dyDescent="0.25">
      <c r="A1035" s="1">
        <v>44935</v>
      </c>
      <c r="B1035" s="6">
        <v>76.349999999999994</v>
      </c>
      <c r="C1035" s="6">
        <v>66.349999999999994</v>
      </c>
      <c r="D1035" s="6">
        <v>69.849999999999994</v>
      </c>
      <c r="E1035" s="6">
        <f t="shared" si="485"/>
        <v>54.449742638295092</v>
      </c>
      <c r="F1035" s="6">
        <v>54.499138627846413</v>
      </c>
      <c r="G1035" s="6">
        <v>81.349999999999994</v>
      </c>
      <c r="H1035" s="6">
        <v>63.35</v>
      </c>
      <c r="I1035" s="6">
        <v>54.25</v>
      </c>
      <c r="J1035" s="6">
        <v>42.703871804965885</v>
      </c>
      <c r="K1035" s="6">
        <f t="shared" si="473"/>
        <v>22.099999999999994</v>
      </c>
      <c r="L1035" s="7">
        <f t="shared" si="470"/>
        <v>11.546128195034115</v>
      </c>
      <c r="M1035" s="6">
        <f t="shared" si="459"/>
        <v>12.999999999999993</v>
      </c>
      <c r="N1035" s="6">
        <f t="shared" si="460"/>
        <v>10</v>
      </c>
      <c r="O1035" s="6">
        <f t="shared" si="471"/>
        <v>2.9999999999999929</v>
      </c>
      <c r="P1035" s="6">
        <f t="shared" si="461"/>
        <v>6.4999999999999929</v>
      </c>
      <c r="Q1035" s="6">
        <f t="shared" si="474"/>
        <v>-8.9002573617049094</v>
      </c>
      <c r="R1035" s="6">
        <f t="shared" si="462"/>
        <v>-8.850861372153588</v>
      </c>
      <c r="S1035" s="6">
        <f t="shared" si="463"/>
        <v>17.999999999999993</v>
      </c>
      <c r="T1035" s="6">
        <f t="shared" si="465"/>
        <v>5</v>
      </c>
      <c r="U1035" s="4" t="str">
        <f t="shared" si="464"/>
        <v>HIGHER</v>
      </c>
      <c r="V1035" s="8">
        <v>1201.5</v>
      </c>
      <c r="W1035" s="9">
        <f t="shared" si="475"/>
        <v>15.350861372153581</v>
      </c>
      <c r="X1035" s="6">
        <f t="shared" si="476"/>
        <v>54.499138627846399</v>
      </c>
      <c r="Y1035" s="6">
        <f t="shared" si="477"/>
        <v>15.350861372153595</v>
      </c>
      <c r="Z1035" s="6">
        <f t="shared" si="478"/>
        <v>-1.4210854715202004E-14</v>
      </c>
      <c r="AA1035" s="5">
        <f t="shared" si="466"/>
        <v>1</v>
      </c>
      <c r="AB1035" s="5">
        <f t="shared" si="467"/>
        <v>2023</v>
      </c>
      <c r="AC1035" s="5">
        <f t="shared" si="468"/>
        <v>2</v>
      </c>
      <c r="AD1035" s="6">
        <f t="shared" si="484"/>
        <v>49.327499999999993</v>
      </c>
      <c r="AF1035" s="10">
        <v>180.1</v>
      </c>
      <c r="AG1035" s="8">
        <f t="shared" si="479"/>
        <v>9815.2948668751378</v>
      </c>
      <c r="AH1035" s="15"/>
      <c r="AI1035" s="15"/>
      <c r="AJ1035" s="15"/>
      <c r="AK1035" s="15"/>
      <c r="AL1035" s="11">
        <f t="shared" si="472"/>
        <v>44935</v>
      </c>
      <c r="AM1035" s="10">
        <v>1201.5</v>
      </c>
      <c r="AN1035" s="6">
        <v>5.2545999999999999</v>
      </c>
      <c r="AO1035" s="8">
        <f t="shared" si="480"/>
        <v>286.37117383388176</v>
      </c>
      <c r="AS1035" s="14">
        <f t="shared" si="458"/>
        <v>0.26253835890593713</v>
      </c>
      <c r="AT1035" s="10">
        <v>475</v>
      </c>
      <c r="AU1035" s="6">
        <v>14.99</v>
      </c>
      <c r="AV1035" s="6">
        <f t="shared" si="451"/>
        <v>3.9354499999999977</v>
      </c>
      <c r="AW1035" s="6">
        <f t="shared" si="481"/>
        <v>4.9267909999999961</v>
      </c>
      <c r="AX1035" s="6">
        <f t="shared" si="452"/>
        <v>0.99134099999999847</v>
      </c>
      <c r="AY1035" s="12">
        <f t="shared" si="482"/>
        <v>0.44452599966659112</v>
      </c>
      <c r="BB1035" s="13">
        <f t="shared" si="483"/>
        <v>1462.7653699999998</v>
      </c>
    </row>
    <row r="1036" spans="1:54" x14ac:dyDescent="0.25">
      <c r="A1036" s="1">
        <v>44936</v>
      </c>
      <c r="B1036" s="6">
        <v>75.569999999999993</v>
      </c>
      <c r="C1036" s="6">
        <v>64.569999999999993</v>
      </c>
      <c r="D1036" s="6">
        <v>69.069999999999993</v>
      </c>
      <c r="E1036" s="6">
        <f t="shared" si="485"/>
        <v>53.384766398594778</v>
      </c>
      <c r="F1036" s="6">
        <v>53.53525456971763</v>
      </c>
      <c r="G1036" s="6">
        <v>80.569999999999993</v>
      </c>
      <c r="H1036" s="6">
        <v>62.57</v>
      </c>
      <c r="I1036" s="6">
        <v>53.125</v>
      </c>
      <c r="J1036" s="6">
        <v>41.223416126974705</v>
      </c>
      <c r="K1036" s="6">
        <f t="shared" si="473"/>
        <v>22.444999999999993</v>
      </c>
      <c r="L1036" s="7">
        <f t="shared" si="470"/>
        <v>11.901583873025295</v>
      </c>
      <c r="M1036" s="6">
        <f t="shared" si="459"/>
        <v>12.999999999999993</v>
      </c>
      <c r="N1036" s="6">
        <f t="shared" si="460"/>
        <v>11</v>
      </c>
      <c r="O1036" s="6">
        <f t="shared" si="471"/>
        <v>1.9999999999999929</v>
      </c>
      <c r="P1036" s="6">
        <f t="shared" si="461"/>
        <v>6.4999999999999929</v>
      </c>
      <c r="Q1036" s="6">
        <f t="shared" si="474"/>
        <v>-9.1852336014052227</v>
      </c>
      <c r="R1036" s="6">
        <f t="shared" si="462"/>
        <v>-9.0347454302823706</v>
      </c>
      <c r="S1036" s="6">
        <f t="shared" si="463"/>
        <v>17.999999999999993</v>
      </c>
      <c r="T1036" s="6">
        <f t="shared" si="465"/>
        <v>5</v>
      </c>
      <c r="U1036" s="4" t="str">
        <f t="shared" si="464"/>
        <v>HIGHER</v>
      </c>
      <c r="V1036" s="8">
        <v>1180.25</v>
      </c>
      <c r="W1036" s="9">
        <f t="shared" si="475"/>
        <v>15.534745430282364</v>
      </c>
      <c r="X1036" s="6">
        <f t="shared" si="476"/>
        <v>53.43319625768045</v>
      </c>
      <c r="Y1036" s="6">
        <f t="shared" si="477"/>
        <v>15.636803742319543</v>
      </c>
      <c r="Z1036" s="6">
        <f t="shared" si="478"/>
        <v>-0.10205831203717963</v>
      </c>
      <c r="AA1036" s="5">
        <f t="shared" si="466"/>
        <v>1</v>
      </c>
      <c r="AB1036" s="5">
        <f t="shared" si="467"/>
        <v>2023</v>
      </c>
      <c r="AC1036" s="5">
        <f t="shared" si="468"/>
        <v>2</v>
      </c>
      <c r="AD1036" s="6">
        <f t="shared" si="484"/>
        <v>49.162499999999994</v>
      </c>
      <c r="AF1036" s="10">
        <v>180.38</v>
      </c>
      <c r="AG1036" s="8">
        <f t="shared" si="479"/>
        <v>9656.6892192856649</v>
      </c>
      <c r="AH1036" s="15"/>
      <c r="AI1036" s="15"/>
      <c r="AJ1036" s="15"/>
      <c r="AK1036" s="15"/>
      <c r="AL1036" s="11">
        <f t="shared" si="472"/>
        <v>44936</v>
      </c>
      <c r="AM1036" s="10">
        <v>1178</v>
      </c>
      <c r="AN1036" s="6">
        <v>5.1997</v>
      </c>
      <c r="AO1036" s="8">
        <f t="shared" si="480"/>
        <v>277.8365905810611</v>
      </c>
      <c r="AS1036" s="14">
        <f t="shared" si="458"/>
        <v>0.25041404682274232</v>
      </c>
      <c r="AT1036" s="10">
        <v>474</v>
      </c>
      <c r="AU1036" s="6">
        <v>14.95</v>
      </c>
      <c r="AV1036" s="6">
        <f t="shared" si="451"/>
        <v>3.7436899999999973</v>
      </c>
      <c r="AW1036" s="6">
        <f t="shared" si="481"/>
        <v>4.8538561999999992</v>
      </c>
      <c r="AX1036" s="6">
        <f t="shared" si="452"/>
        <v>1.1101662000000019</v>
      </c>
      <c r="AY1036" s="12">
        <f t="shared" si="482"/>
        <v>0.44251174508988428</v>
      </c>
      <c r="BB1036" s="13">
        <f t="shared" si="483"/>
        <v>1423.5231339999998</v>
      </c>
    </row>
    <row r="1037" spans="1:54" x14ac:dyDescent="0.25">
      <c r="A1037" s="1">
        <v>44937</v>
      </c>
      <c r="B1037" s="6">
        <v>75.11</v>
      </c>
      <c r="C1037" s="6">
        <v>64.11</v>
      </c>
      <c r="D1037" s="6">
        <v>68.61</v>
      </c>
      <c r="E1037" s="6">
        <f t="shared" si="485"/>
        <v>53.396095933059669</v>
      </c>
      <c r="F1037" s="6">
        <v>53.444536070129033</v>
      </c>
      <c r="G1037" s="6">
        <v>80.11</v>
      </c>
      <c r="H1037" s="6">
        <v>62.11</v>
      </c>
      <c r="I1037" s="6">
        <v>52.5</v>
      </c>
      <c r="J1037" s="6">
        <v>40.583499072076521</v>
      </c>
      <c r="K1037" s="6">
        <f t="shared" si="473"/>
        <v>22.61</v>
      </c>
      <c r="L1037" s="7">
        <f t="shared" si="470"/>
        <v>11.916500927923479</v>
      </c>
      <c r="M1037" s="6">
        <f t="shared" si="459"/>
        <v>13</v>
      </c>
      <c r="N1037" s="6">
        <f t="shared" si="460"/>
        <v>11</v>
      </c>
      <c r="O1037" s="6">
        <f t="shared" si="471"/>
        <v>2</v>
      </c>
      <c r="P1037" s="6">
        <f t="shared" si="461"/>
        <v>6.5</v>
      </c>
      <c r="Q1037" s="6">
        <f t="shared" si="474"/>
        <v>-8.71390406694033</v>
      </c>
      <c r="R1037" s="6">
        <f t="shared" si="462"/>
        <v>-8.6654639298709668</v>
      </c>
      <c r="S1037" s="6">
        <f t="shared" si="463"/>
        <v>18</v>
      </c>
      <c r="T1037" s="6">
        <f t="shared" si="465"/>
        <v>5</v>
      </c>
      <c r="U1037" s="4" t="str">
        <f t="shared" si="464"/>
        <v>HIGHER</v>
      </c>
      <c r="V1037" s="8">
        <v>1178.25</v>
      </c>
      <c r="W1037" s="9">
        <f t="shared" si="475"/>
        <v>15.165463929870967</v>
      </c>
      <c r="X1037" s="6">
        <f t="shared" si="476"/>
        <v>53.444536070129026</v>
      </c>
      <c r="Y1037" s="6">
        <f t="shared" si="477"/>
        <v>15.165463929870974</v>
      </c>
      <c r="Z1037" s="6">
        <f t="shared" si="478"/>
        <v>-7.1054273576010019E-15</v>
      </c>
      <c r="AA1037" s="5">
        <f t="shared" si="466"/>
        <v>1</v>
      </c>
      <c r="AB1037" s="5">
        <f t="shared" si="467"/>
        <v>2023</v>
      </c>
      <c r="AC1037" s="5">
        <f t="shared" si="468"/>
        <v>2</v>
      </c>
      <c r="AD1037" s="6">
        <f t="shared" si="484"/>
        <v>49.484999999999999</v>
      </c>
      <c r="AF1037" s="10">
        <v>180.67</v>
      </c>
      <c r="AG1037" s="8">
        <f t="shared" si="479"/>
        <v>9655.8243317902125</v>
      </c>
      <c r="AH1037" s="15"/>
      <c r="AI1037" s="15"/>
      <c r="AJ1037" s="15"/>
      <c r="AK1037" s="15"/>
      <c r="AL1037" s="11">
        <f t="shared" si="472"/>
        <v>44937</v>
      </c>
      <c r="AM1037" s="10">
        <v>1178.25</v>
      </c>
      <c r="AN1037" s="6">
        <v>5.16</v>
      </c>
      <c r="AO1037" s="8">
        <f t="shared" si="480"/>
        <v>275.77380612186585</v>
      </c>
      <c r="AS1037" s="14">
        <f t="shared" si="458"/>
        <v>0.24955888223552899</v>
      </c>
      <c r="AT1037" s="10">
        <v>480</v>
      </c>
      <c r="AU1037" s="6">
        <v>15.03</v>
      </c>
      <c r="AV1037" s="6">
        <f t="shared" si="451"/>
        <v>3.7508700000000008</v>
      </c>
      <c r="AW1037" s="6">
        <f t="shared" si="481"/>
        <v>4.8621125999999979</v>
      </c>
      <c r="AX1037" s="6">
        <f t="shared" si="452"/>
        <v>1.1112425999999971</v>
      </c>
      <c r="AY1037" s="12">
        <f t="shared" si="482"/>
        <v>0.43790746103099132</v>
      </c>
      <c r="BB1037" s="13">
        <f t="shared" si="483"/>
        <v>1413.3818819999999</v>
      </c>
    </row>
    <row r="1038" spans="1:54" x14ac:dyDescent="0.25">
      <c r="A1038" s="1">
        <v>44938</v>
      </c>
      <c r="B1038" s="6">
        <v>76.25</v>
      </c>
      <c r="C1038" s="6">
        <v>65.25</v>
      </c>
      <c r="D1038" s="6">
        <v>69.75</v>
      </c>
      <c r="E1038" s="6">
        <f t="shared" si="485"/>
        <v>54.019220328629011</v>
      </c>
      <c r="F1038" s="6">
        <v>54.147604441940622</v>
      </c>
      <c r="G1038" s="6">
        <v>81.25</v>
      </c>
      <c r="H1038" s="6">
        <v>63.25</v>
      </c>
      <c r="I1038" s="6">
        <v>52.5</v>
      </c>
      <c r="J1038" s="6">
        <v>40.684863024123935</v>
      </c>
      <c r="K1038" s="6">
        <f t="shared" si="473"/>
        <v>23.75</v>
      </c>
      <c r="L1038" s="7">
        <f t="shared" si="470"/>
        <v>11.815136975876065</v>
      </c>
      <c r="M1038" s="6">
        <f t="shared" si="459"/>
        <v>13</v>
      </c>
      <c r="N1038" s="6">
        <f t="shared" si="460"/>
        <v>11</v>
      </c>
      <c r="O1038" s="6">
        <f t="shared" si="471"/>
        <v>2</v>
      </c>
      <c r="P1038" s="6">
        <f t="shared" si="461"/>
        <v>6.5</v>
      </c>
      <c r="Q1038" s="6">
        <f t="shared" si="474"/>
        <v>-9.2307796713709891</v>
      </c>
      <c r="R1038" s="6">
        <f t="shared" si="462"/>
        <v>-9.1023955580593778</v>
      </c>
      <c r="S1038" s="6">
        <f t="shared" si="463"/>
        <v>18</v>
      </c>
      <c r="T1038" s="6">
        <f t="shared" si="465"/>
        <v>5</v>
      </c>
      <c r="U1038" s="4" t="str">
        <f t="shared" si="464"/>
        <v>HIGHER</v>
      </c>
      <c r="V1038" s="8">
        <v>1193.75</v>
      </c>
      <c r="W1038" s="9">
        <f t="shared" si="475"/>
        <v>15.602395558059378</v>
      </c>
      <c r="X1038" s="6">
        <f t="shared" si="476"/>
        <v>54.068225754800594</v>
      </c>
      <c r="Y1038" s="6">
        <f t="shared" si="477"/>
        <v>15.681774245199406</v>
      </c>
      <c r="Z1038" s="6">
        <f t="shared" si="478"/>
        <v>-7.9378687140028603E-2</v>
      </c>
      <c r="AA1038" s="5">
        <f t="shared" si="466"/>
        <v>1</v>
      </c>
      <c r="AB1038" s="5">
        <f t="shared" si="467"/>
        <v>2023</v>
      </c>
      <c r="AC1038" s="5">
        <f t="shared" si="468"/>
        <v>2</v>
      </c>
      <c r="AD1038" s="6">
        <f t="shared" si="484"/>
        <v>49.072499999999998</v>
      </c>
      <c r="AF1038" s="10">
        <v>180.97</v>
      </c>
      <c r="AG1038" s="8">
        <f t="shared" si="479"/>
        <v>9799.091975857993</v>
      </c>
      <c r="AH1038" s="15"/>
      <c r="AI1038" s="15"/>
      <c r="AJ1038" s="15"/>
      <c r="AK1038" s="15"/>
      <c r="AL1038" s="11">
        <f t="shared" si="472"/>
        <v>44938</v>
      </c>
      <c r="AM1038" s="10">
        <v>1192</v>
      </c>
      <c r="AN1038" s="6">
        <v>5.1082000000000001</v>
      </c>
      <c r="AO1038" s="8">
        <f t="shared" si="480"/>
        <v>276.19131080067245</v>
      </c>
      <c r="AS1038" s="14">
        <f t="shared" si="458"/>
        <v>0.24625572269457152</v>
      </c>
      <c r="AT1038" s="10">
        <v>486</v>
      </c>
      <c r="AU1038" s="6">
        <v>15.29</v>
      </c>
      <c r="AV1038" s="6">
        <f t="shared" si="451"/>
        <v>3.7652499999999982</v>
      </c>
      <c r="AW1038" s="6">
        <f t="shared" si="481"/>
        <v>4.8738249999999965</v>
      </c>
      <c r="AX1038" s="6">
        <f t="shared" si="452"/>
        <v>1.1085749999999983</v>
      </c>
      <c r="AY1038" s="12">
        <f t="shared" si="482"/>
        <v>0.43855768167238141</v>
      </c>
      <c r="BB1038" s="13">
        <f t="shared" si="483"/>
        <v>1438.5145499999999</v>
      </c>
    </row>
    <row r="1039" spans="1:54" x14ac:dyDescent="0.25">
      <c r="A1039" s="1">
        <v>44939</v>
      </c>
      <c r="B1039" s="6">
        <v>76.06</v>
      </c>
      <c r="C1039" s="6">
        <v>65.06</v>
      </c>
      <c r="D1039" s="6">
        <v>69.56</v>
      </c>
      <c r="E1039" s="6">
        <f t="shared" si="485"/>
        <v>54.087197535418397</v>
      </c>
      <c r="F1039" s="6">
        <v>54.136264629492047</v>
      </c>
      <c r="G1039" s="6">
        <v>81.06</v>
      </c>
      <c r="H1039" s="6">
        <v>63.06</v>
      </c>
      <c r="I1039" s="6">
        <v>52</v>
      </c>
      <c r="J1039" s="6">
        <v>40.210022544920285</v>
      </c>
      <c r="K1039" s="6">
        <f t="shared" si="473"/>
        <v>24.060000000000002</v>
      </c>
      <c r="L1039" s="7">
        <f t="shared" si="470"/>
        <v>11.789977455079715</v>
      </c>
      <c r="M1039" s="6">
        <f t="shared" si="459"/>
        <v>13</v>
      </c>
      <c r="N1039" s="6">
        <f t="shared" si="460"/>
        <v>11</v>
      </c>
      <c r="O1039" s="6">
        <f t="shared" si="471"/>
        <v>2</v>
      </c>
      <c r="P1039" s="6">
        <f t="shared" si="461"/>
        <v>6.5</v>
      </c>
      <c r="Q1039" s="6">
        <f t="shared" si="474"/>
        <v>-8.9728024645816049</v>
      </c>
      <c r="R1039" s="6">
        <f t="shared" si="462"/>
        <v>-8.9237353705079556</v>
      </c>
      <c r="S1039" s="6">
        <f t="shared" si="463"/>
        <v>18</v>
      </c>
      <c r="T1039" s="6">
        <f t="shared" si="465"/>
        <v>5</v>
      </c>
      <c r="U1039" s="4" t="str">
        <f t="shared" si="464"/>
        <v>HIGHER</v>
      </c>
      <c r="V1039" s="8">
        <v>1193.5</v>
      </c>
      <c r="W1039" s="9">
        <f t="shared" si="475"/>
        <v>15.423735370507956</v>
      </c>
      <c r="X1039" s="6">
        <f t="shared" si="476"/>
        <v>54.136264629492032</v>
      </c>
      <c r="Y1039" s="6">
        <f t="shared" si="477"/>
        <v>15.42373537050797</v>
      </c>
      <c r="Z1039" s="6">
        <f t="shared" si="478"/>
        <v>-1.4210854715202004E-14</v>
      </c>
      <c r="AA1039" s="5">
        <f t="shared" si="466"/>
        <v>1</v>
      </c>
      <c r="AB1039" s="5">
        <f t="shared" si="467"/>
        <v>2023</v>
      </c>
      <c r="AC1039" s="5">
        <f t="shared" si="468"/>
        <v>2</v>
      </c>
      <c r="AD1039" s="6">
        <f t="shared" si="484"/>
        <v>49.06</v>
      </c>
      <c r="AF1039" s="10">
        <v>181.25</v>
      </c>
      <c r="AG1039" s="8">
        <f t="shared" si="479"/>
        <v>9812.1979640954341</v>
      </c>
      <c r="AH1039" s="15"/>
      <c r="AI1039" s="15"/>
      <c r="AJ1039" s="15"/>
      <c r="AK1039" s="15"/>
      <c r="AL1039" s="11">
        <f t="shared" si="472"/>
        <v>44939</v>
      </c>
      <c r="AM1039" s="10">
        <v>1193.5</v>
      </c>
      <c r="AN1039" s="6">
        <v>5.0956000000000001</v>
      </c>
      <c r="AO1039" s="8">
        <f t="shared" si="480"/>
        <v>275.85675004603968</v>
      </c>
      <c r="AS1039" s="14">
        <f t="shared" si="458"/>
        <v>0.23369765929778932</v>
      </c>
      <c r="AT1039" s="10">
        <v>483.5</v>
      </c>
      <c r="AU1039" s="6">
        <v>15.38</v>
      </c>
      <c r="AV1039" s="6">
        <f t="shared" si="451"/>
        <v>3.5942699999999999</v>
      </c>
      <c r="AW1039" s="6">
        <f t="shared" si="481"/>
        <v>4.7032895999999997</v>
      </c>
      <c r="AX1039" s="6">
        <f t="shared" si="452"/>
        <v>1.1090195999999999</v>
      </c>
      <c r="AY1039" s="12">
        <f t="shared" si="482"/>
        <v>0.4392133365776183</v>
      </c>
      <c r="BB1039" s="13">
        <f t="shared" si="483"/>
        <v>1434.3257719999999</v>
      </c>
    </row>
    <row r="1040" spans="1:54" x14ac:dyDescent="0.25">
      <c r="A1040" s="1">
        <v>44943</v>
      </c>
      <c r="B1040" s="6">
        <v>76.84</v>
      </c>
      <c r="C1040" s="6">
        <v>65.84</v>
      </c>
      <c r="D1040" s="6">
        <v>70.34</v>
      </c>
      <c r="E1040" s="6">
        <f t="shared" si="485"/>
        <v>52.852278278744627</v>
      </c>
      <c r="F1040" s="6">
        <v>53.1950601962604</v>
      </c>
      <c r="G1040" s="6">
        <v>81.84</v>
      </c>
      <c r="H1040" s="6">
        <v>63.84</v>
      </c>
      <c r="I1040" s="6">
        <v>51.75</v>
      </c>
      <c r="J1040" s="6">
        <v>39.821750628656922</v>
      </c>
      <c r="K1040" s="6">
        <f t="shared" si="473"/>
        <v>25.090000000000003</v>
      </c>
      <c r="L1040" s="7">
        <f t="shared" si="470"/>
        <v>11.928249371343078</v>
      </c>
      <c r="M1040" s="6">
        <f t="shared" si="459"/>
        <v>13</v>
      </c>
      <c r="N1040" s="6">
        <f t="shared" si="460"/>
        <v>11</v>
      </c>
      <c r="O1040" s="6">
        <f t="shared" si="471"/>
        <v>2</v>
      </c>
      <c r="P1040" s="6">
        <f t="shared" si="461"/>
        <v>6.5</v>
      </c>
      <c r="Q1040" s="6">
        <f t="shared" si="474"/>
        <v>-10.987721721255376</v>
      </c>
      <c r="R1040" s="6">
        <f t="shared" si="462"/>
        <v>-10.644939803739604</v>
      </c>
      <c r="S1040" s="6">
        <f t="shared" si="463"/>
        <v>18</v>
      </c>
      <c r="T1040" s="6">
        <f t="shared" si="465"/>
        <v>5</v>
      </c>
      <c r="U1040" s="4" t="str">
        <f t="shared" si="464"/>
        <v>HIGHER</v>
      </c>
      <c r="V1040" s="8">
        <v>1172.75</v>
      </c>
      <c r="W1040" s="9">
        <f t="shared" si="475"/>
        <v>17.144939803739604</v>
      </c>
      <c r="X1040" s="6">
        <f t="shared" si="476"/>
        <v>52.900225072597472</v>
      </c>
      <c r="Y1040" s="6">
        <f t="shared" si="477"/>
        <v>17.439774927402532</v>
      </c>
      <c r="Z1040" s="6">
        <f t="shared" si="478"/>
        <v>-0.29483512366292786</v>
      </c>
      <c r="AA1040" s="5">
        <f t="shared" si="466"/>
        <v>1</v>
      </c>
      <c r="AB1040" s="5">
        <f t="shared" si="467"/>
        <v>2023</v>
      </c>
      <c r="AC1040" s="5">
        <f t="shared" si="468"/>
        <v>3</v>
      </c>
      <c r="AD1040" s="6">
        <f t="shared" si="484"/>
        <v>49.484999999999999</v>
      </c>
      <c r="AF1040" s="10">
        <v>182.49</v>
      </c>
      <c r="AG1040" s="8">
        <f t="shared" si="479"/>
        <v>9707.5665352155629</v>
      </c>
      <c r="AH1040" s="15"/>
      <c r="AI1040" s="15"/>
      <c r="AJ1040" s="15"/>
      <c r="AK1040" s="15"/>
      <c r="AL1040" s="11">
        <f t="shared" si="472"/>
        <v>44943</v>
      </c>
      <c r="AM1040" s="10">
        <v>1166.25</v>
      </c>
      <c r="AN1040" s="6">
        <v>5.1002999999999998</v>
      </c>
      <c r="AO1040" s="8">
        <f t="shared" si="480"/>
        <v>269.80701793776893</v>
      </c>
      <c r="AS1040" s="14">
        <f t="shared" si="458"/>
        <v>0.23382451612903218</v>
      </c>
      <c r="AT1040" s="10">
        <v>486</v>
      </c>
      <c r="AU1040" s="6">
        <v>15.5</v>
      </c>
      <c r="AV1040" s="6">
        <f t="shared" si="451"/>
        <v>3.6242799999999988</v>
      </c>
      <c r="AW1040" s="6">
        <f t="shared" si="481"/>
        <v>4.7314743999999997</v>
      </c>
      <c r="AX1040" s="6">
        <f t="shared" si="452"/>
        <v>1.1071944000000009</v>
      </c>
      <c r="AY1040" s="12">
        <f t="shared" si="482"/>
        <v>0.44045645349042301</v>
      </c>
      <c r="BB1040" s="13">
        <f t="shared" si="483"/>
        <v>1451.521808</v>
      </c>
    </row>
    <row r="1041" spans="1:54" x14ac:dyDescent="0.25">
      <c r="A1041" s="1">
        <v>44944</v>
      </c>
      <c r="B1041" s="6">
        <v>75.87</v>
      </c>
      <c r="C1041" s="6">
        <v>66.12</v>
      </c>
      <c r="D1041" s="6">
        <v>69.12</v>
      </c>
      <c r="E1041" s="6">
        <f t="shared" si="485"/>
        <v>53.124187105902145</v>
      </c>
      <c r="F1041" s="6">
        <v>52.77548713566317</v>
      </c>
      <c r="G1041" s="6">
        <v>82.12</v>
      </c>
      <c r="H1041" s="6">
        <v>64.12</v>
      </c>
      <c r="I1041" s="6">
        <v>52.5</v>
      </c>
      <c r="J1041" s="6">
        <v>40.698116029769466</v>
      </c>
      <c r="K1041" s="6">
        <f t="shared" si="473"/>
        <v>23.370000000000005</v>
      </c>
      <c r="L1041" s="7">
        <f t="shared" si="470"/>
        <v>11.801883970230534</v>
      </c>
      <c r="M1041" s="6">
        <f t="shared" si="459"/>
        <v>11.75</v>
      </c>
      <c r="N1041" s="6">
        <f t="shared" si="460"/>
        <v>9.75</v>
      </c>
      <c r="O1041" s="6">
        <f t="shared" si="471"/>
        <v>2</v>
      </c>
      <c r="P1041" s="6">
        <f t="shared" si="461"/>
        <v>5</v>
      </c>
      <c r="Q1041" s="6">
        <f t="shared" si="474"/>
        <v>-10.99581289409786</v>
      </c>
      <c r="R1041" s="6">
        <f t="shared" si="462"/>
        <v>-11.344512864336835</v>
      </c>
      <c r="S1041" s="6">
        <f t="shared" si="463"/>
        <v>18</v>
      </c>
      <c r="T1041" s="6">
        <f t="shared" si="465"/>
        <v>6.25</v>
      </c>
      <c r="U1041" s="4" t="str">
        <f t="shared" si="464"/>
        <v>HIGHER</v>
      </c>
      <c r="V1041" s="8">
        <v>1163.5</v>
      </c>
      <c r="W1041" s="9">
        <f t="shared" si="475"/>
        <v>16.344512864336835</v>
      </c>
      <c r="X1041" s="6">
        <f t="shared" si="476"/>
        <v>53.172380571363249</v>
      </c>
      <c r="Y1041" s="6">
        <f t="shared" si="477"/>
        <v>15.947619428636756</v>
      </c>
      <c r="Z1041" s="6">
        <f t="shared" si="478"/>
        <v>0.39689343570007907</v>
      </c>
      <c r="AA1041" s="5">
        <f t="shared" si="466"/>
        <v>1</v>
      </c>
      <c r="AB1041" s="5">
        <f t="shared" si="467"/>
        <v>2023</v>
      </c>
      <c r="AC1041" s="5">
        <f t="shared" si="468"/>
        <v>3</v>
      </c>
      <c r="AD1041" s="6">
        <f t="shared" si="484"/>
        <v>50.082500000000003</v>
      </c>
      <c r="AF1041" s="10">
        <v>182.8</v>
      </c>
      <c r="AG1041" s="8">
        <f t="shared" si="479"/>
        <v>9647.3590483992284</v>
      </c>
      <c r="AH1041" s="15"/>
      <c r="AI1041" s="15"/>
      <c r="AJ1041" s="15"/>
      <c r="AK1041" s="15"/>
      <c r="AL1041" s="11">
        <f t="shared" si="472"/>
        <v>44944</v>
      </c>
      <c r="AM1041" s="10">
        <v>1172.25</v>
      </c>
      <c r="AN1041" s="6">
        <v>5.1863000000000001</v>
      </c>
      <c r="AO1041" s="8">
        <f t="shared" si="480"/>
        <v>275.7679173572613</v>
      </c>
      <c r="AS1041" s="14">
        <f t="shared" si="458"/>
        <v>0.24342280130293159</v>
      </c>
      <c r="AT1041" s="10">
        <v>483</v>
      </c>
      <c r="AU1041" s="6">
        <v>15.35</v>
      </c>
      <c r="AV1041" s="6">
        <f t="shared" si="451"/>
        <v>3.7365399999999998</v>
      </c>
      <c r="AW1041" s="6">
        <f t="shared" si="481"/>
        <v>4.6997542000000028</v>
      </c>
      <c r="AX1041" s="6">
        <f t="shared" si="452"/>
        <v>0.96321420000000302</v>
      </c>
      <c r="AY1041" s="12">
        <f t="shared" si="482"/>
        <v>0.43885216457567966</v>
      </c>
      <c r="BB1041" s="13">
        <f t="shared" si="483"/>
        <v>1457.6947440000001</v>
      </c>
    </row>
    <row r="1042" spans="1:54" x14ac:dyDescent="0.25">
      <c r="A1042" s="1">
        <v>44945</v>
      </c>
      <c r="B1042" s="6">
        <v>74.900000000000006</v>
      </c>
      <c r="C1042" s="6">
        <v>65.150000000000006</v>
      </c>
      <c r="D1042" s="6">
        <v>68.150000000000006</v>
      </c>
      <c r="E1042" s="6">
        <f t="shared" si="485"/>
        <v>51.900597383693267</v>
      </c>
      <c r="F1042" s="6">
        <v>51.947680826917278</v>
      </c>
      <c r="G1042" s="6">
        <v>81.150000000000006</v>
      </c>
      <c r="H1042" s="6">
        <v>63.15</v>
      </c>
      <c r="I1042" s="6">
        <v>53</v>
      </c>
      <c r="J1042" s="6">
        <v>40.956052763637267</v>
      </c>
      <c r="K1042" s="6">
        <f t="shared" si="473"/>
        <v>21.900000000000006</v>
      </c>
      <c r="L1042" s="7">
        <f t="shared" si="470"/>
        <v>12.043947236362733</v>
      </c>
      <c r="M1042" s="6">
        <f t="shared" si="459"/>
        <v>11.750000000000007</v>
      </c>
      <c r="N1042" s="6">
        <f t="shared" si="460"/>
        <v>9.75</v>
      </c>
      <c r="O1042" s="6">
        <f t="shared" si="471"/>
        <v>2.0000000000000071</v>
      </c>
      <c r="P1042" s="6">
        <f t="shared" si="461"/>
        <v>5.0000000000000071</v>
      </c>
      <c r="Q1042" s="6">
        <f t="shared" si="474"/>
        <v>-11.249402616306732</v>
      </c>
      <c r="R1042" s="6">
        <f t="shared" si="462"/>
        <v>-11.202319173082721</v>
      </c>
      <c r="S1042" s="6">
        <f t="shared" si="463"/>
        <v>18.000000000000007</v>
      </c>
      <c r="T1042" s="6">
        <f t="shared" si="465"/>
        <v>6.25</v>
      </c>
      <c r="U1042" s="4" t="str">
        <f t="shared" si="464"/>
        <v>HIGHER</v>
      </c>
      <c r="V1042" s="8">
        <v>1145.25</v>
      </c>
      <c r="W1042" s="9">
        <f t="shared" si="475"/>
        <v>16.202319173082728</v>
      </c>
      <c r="X1042" s="6">
        <f t="shared" si="476"/>
        <v>51.947680826917264</v>
      </c>
      <c r="Y1042" s="6">
        <f t="shared" si="477"/>
        <v>16.202319173082742</v>
      </c>
      <c r="Z1042" s="6">
        <f t="shared" si="478"/>
        <v>-1.4210854715202004E-14</v>
      </c>
      <c r="AA1042" s="5">
        <f t="shared" si="466"/>
        <v>1</v>
      </c>
      <c r="AB1042" s="5">
        <f t="shared" si="467"/>
        <v>2023</v>
      </c>
      <c r="AC1042" s="5">
        <f t="shared" si="468"/>
        <v>3</v>
      </c>
      <c r="AD1042" s="6">
        <f t="shared" si="484"/>
        <v>49.955000000000005</v>
      </c>
      <c r="AF1042" s="10">
        <v>183.1</v>
      </c>
      <c r="AG1042" s="8">
        <f t="shared" si="479"/>
        <v>9511.6203594085528</v>
      </c>
      <c r="AH1042" s="15"/>
      <c r="AI1042" s="15"/>
      <c r="AJ1042" s="15"/>
      <c r="AK1042" s="15"/>
      <c r="AL1042" s="11">
        <f t="shared" si="472"/>
        <v>44945</v>
      </c>
      <c r="AM1042" s="10">
        <v>1145.25</v>
      </c>
      <c r="AN1042" s="6">
        <v>5.1741000000000001</v>
      </c>
      <c r="AO1042" s="8">
        <f t="shared" si="480"/>
        <v>268.78249536655267</v>
      </c>
      <c r="AS1042" s="14">
        <f t="shared" si="458"/>
        <v>0.23334754098360658</v>
      </c>
      <c r="AT1042" s="10">
        <v>476</v>
      </c>
      <c r="AU1042" s="6">
        <v>15.25</v>
      </c>
      <c r="AV1042" s="6">
        <f t="shared" si="451"/>
        <v>3.5585500000000003</v>
      </c>
      <c r="AW1042" s="6">
        <f t="shared" si="481"/>
        <v>4.5240340000000003</v>
      </c>
      <c r="AX1042" s="6">
        <f t="shared" si="452"/>
        <v>0.96548400000000001</v>
      </c>
      <c r="AY1042" s="12">
        <f t="shared" si="482"/>
        <v>0.43927857117793612</v>
      </c>
      <c r="BB1042" s="13">
        <f t="shared" si="483"/>
        <v>1436.3099300000001</v>
      </c>
    </row>
    <row r="1043" spans="1:54" x14ac:dyDescent="0.25">
      <c r="A1043" s="1">
        <v>44946</v>
      </c>
      <c r="B1043" s="6">
        <v>73.72</v>
      </c>
      <c r="C1043" s="6">
        <v>64.97</v>
      </c>
      <c r="D1043" s="6">
        <v>66.97</v>
      </c>
      <c r="E1043" s="6">
        <f t="shared" si="485"/>
        <v>51.379438798308009</v>
      </c>
      <c r="F1043" s="6">
        <v>51.47140870407717</v>
      </c>
      <c r="G1043" s="6">
        <v>79.97</v>
      </c>
      <c r="H1043" s="6">
        <v>61.97</v>
      </c>
      <c r="I1043" s="6">
        <v>53</v>
      </c>
      <c r="J1043" s="6">
        <v>41.345438056719779</v>
      </c>
      <c r="K1043" s="6">
        <f t="shared" si="473"/>
        <v>20.72</v>
      </c>
      <c r="L1043" s="7">
        <f t="shared" si="470"/>
        <v>11.654561943280221</v>
      </c>
      <c r="M1043" s="6">
        <f t="shared" si="459"/>
        <v>11.75</v>
      </c>
      <c r="N1043" s="6">
        <f t="shared" si="460"/>
        <v>8.75</v>
      </c>
      <c r="O1043" s="6">
        <f t="shared" si="471"/>
        <v>3</v>
      </c>
      <c r="P1043" s="6">
        <f t="shared" si="461"/>
        <v>5</v>
      </c>
      <c r="Q1043" s="6">
        <f t="shared" si="474"/>
        <v>-10.59056120169199</v>
      </c>
      <c r="R1043" s="6">
        <f t="shared" si="462"/>
        <v>-10.498591295922829</v>
      </c>
      <c r="S1043" s="6">
        <f t="shared" si="463"/>
        <v>18</v>
      </c>
      <c r="T1043" s="6">
        <f t="shared" si="465"/>
        <v>6.25</v>
      </c>
      <c r="U1043" s="4" t="str">
        <f t="shared" si="464"/>
        <v>HIGHER</v>
      </c>
      <c r="V1043" s="8">
        <v>1134.75</v>
      </c>
      <c r="W1043" s="9">
        <f t="shared" si="475"/>
        <v>15.498591295922829</v>
      </c>
      <c r="X1043" s="6">
        <f t="shared" si="476"/>
        <v>51.426049454282861</v>
      </c>
      <c r="Y1043" s="6">
        <f t="shared" si="477"/>
        <v>15.543950545717138</v>
      </c>
      <c r="Z1043" s="6">
        <f t="shared" si="478"/>
        <v>-4.5359249794309164E-2</v>
      </c>
      <c r="AA1043" s="5">
        <f t="shared" si="466"/>
        <v>1</v>
      </c>
      <c r="AB1043" s="5">
        <f t="shared" si="467"/>
        <v>2023</v>
      </c>
      <c r="AC1043" s="5">
        <f t="shared" si="468"/>
        <v>3</v>
      </c>
      <c r="AD1043" s="6">
        <f t="shared" si="484"/>
        <v>49.842500000000001</v>
      </c>
      <c r="AF1043" s="10">
        <v>183.44</v>
      </c>
      <c r="AG1043" s="8">
        <f t="shared" si="479"/>
        <v>9441.9152126759163</v>
      </c>
      <c r="AH1043" s="15"/>
      <c r="AI1043" s="15"/>
      <c r="AJ1043" s="15"/>
      <c r="AK1043" s="15"/>
      <c r="AL1043" s="11">
        <f t="shared" si="472"/>
        <v>44946</v>
      </c>
      <c r="AM1043" s="10">
        <v>1133.75</v>
      </c>
      <c r="AN1043" s="6">
        <v>5.2073999999999998</v>
      </c>
      <c r="AO1043" s="8">
        <f t="shared" si="480"/>
        <v>267.79600992823259</v>
      </c>
      <c r="AS1043" s="14">
        <f t="shared" si="458"/>
        <v>0.22761964403427806</v>
      </c>
      <c r="AT1043" s="10">
        <v>469</v>
      </c>
      <c r="AU1043" s="6">
        <v>15.17</v>
      </c>
      <c r="AV1043" s="6">
        <f t="shared" si="451"/>
        <v>3.452989999999998</v>
      </c>
      <c r="AW1043" s="6">
        <f t="shared" si="481"/>
        <v>4.304235199999999</v>
      </c>
      <c r="AX1043" s="6">
        <f t="shared" si="452"/>
        <v>0.85124520000000103</v>
      </c>
      <c r="AY1043" s="12">
        <f t="shared" si="482"/>
        <v>0.43901634571435255</v>
      </c>
      <c r="BB1043" s="13">
        <f t="shared" si="483"/>
        <v>1432.3416139999999</v>
      </c>
    </row>
    <row r="1044" spans="1:54" x14ac:dyDescent="0.25">
      <c r="A1044" s="1">
        <v>44949</v>
      </c>
      <c r="B1044" s="6">
        <v>73.790000000000006</v>
      </c>
      <c r="C1044" s="6">
        <v>65.540000000000006</v>
      </c>
      <c r="D1044" s="6">
        <v>67.040000000000006</v>
      </c>
      <c r="E1044" s="6">
        <f t="shared" si="485"/>
        <v>51.096200436685578</v>
      </c>
      <c r="F1044" s="6">
        <v>51.4147096418343</v>
      </c>
      <c r="G1044" s="6">
        <v>80.040000000000006</v>
      </c>
      <c r="H1044" s="6">
        <v>62.04</v>
      </c>
      <c r="I1044" s="6">
        <v>53</v>
      </c>
      <c r="J1044" s="6" t="s">
        <v>43</v>
      </c>
      <c r="K1044" s="6">
        <f t="shared" si="473"/>
        <v>20.790000000000006</v>
      </c>
      <c r="L1044" s="7" t="str">
        <f t="shared" si="470"/>
        <v/>
      </c>
      <c r="M1044" s="6">
        <f t="shared" si="459"/>
        <v>11.750000000000007</v>
      </c>
      <c r="N1044" s="6">
        <f t="shared" si="460"/>
        <v>8.25</v>
      </c>
      <c r="O1044" s="6">
        <f t="shared" si="471"/>
        <v>3.5000000000000071</v>
      </c>
      <c r="P1044" s="6">
        <f t="shared" si="461"/>
        <v>5.0000000000000071</v>
      </c>
      <c r="Q1044" s="6">
        <f t="shared" si="474"/>
        <v>-10.943799563314421</v>
      </c>
      <c r="R1044" s="6">
        <f t="shared" si="462"/>
        <v>-10.625290358165699</v>
      </c>
      <c r="S1044" s="6">
        <f t="shared" si="463"/>
        <v>18.000000000000007</v>
      </c>
      <c r="T1044" s="6">
        <f t="shared" si="465"/>
        <v>6.25</v>
      </c>
      <c r="U1044" s="4" t="str">
        <f t="shared" si="464"/>
        <v>HIGHER</v>
      </c>
      <c r="V1044" s="8">
        <v>1133.5</v>
      </c>
      <c r="W1044" s="9">
        <f t="shared" si="475"/>
        <v>15.625290358165707</v>
      </c>
      <c r="X1044" s="6">
        <f t="shared" si="476"/>
        <v>51.142554143068516</v>
      </c>
      <c r="Y1044" s="6">
        <f t="shared" si="477"/>
        <v>15.89744585693149</v>
      </c>
      <c r="Z1044" s="6">
        <f t="shared" si="478"/>
        <v>-0.27215549876578393</v>
      </c>
      <c r="AA1044" s="5">
        <f t="shared" si="466"/>
        <v>1</v>
      </c>
      <c r="AB1044" s="5">
        <f t="shared" si="467"/>
        <v>2023</v>
      </c>
      <c r="AC1044" s="5">
        <f t="shared" si="468"/>
        <v>4</v>
      </c>
      <c r="AD1044" s="6">
        <f t="shared" si="484"/>
        <v>49.86</v>
      </c>
      <c r="AF1044" s="10">
        <v>184.36</v>
      </c>
      <c r="AG1044" s="8">
        <f t="shared" si="479"/>
        <v>9478.8158695685725</v>
      </c>
      <c r="AH1044" s="15"/>
      <c r="AI1044" s="15"/>
      <c r="AJ1044" s="15"/>
      <c r="AK1044" s="15"/>
      <c r="AL1044" s="11">
        <f t="shared" si="472"/>
        <v>44949</v>
      </c>
      <c r="AM1044" s="10">
        <v>1127.5</v>
      </c>
      <c r="AN1044" s="6">
        <v>5.2076000000000002</v>
      </c>
      <c r="AO1044" s="8">
        <f t="shared" si="480"/>
        <v>266.32996495544364</v>
      </c>
      <c r="AS1044" s="14">
        <f t="shared" si="458"/>
        <v>0.24284533333333347</v>
      </c>
      <c r="AT1044" s="10">
        <v>467</v>
      </c>
      <c r="AU1044" s="6">
        <v>15</v>
      </c>
      <c r="AV1044" s="6">
        <f t="shared" ref="AV1044:AV1107" si="486">(((C1044/100*11.7)+(AT1044/2000*47))-(AU1044))</f>
        <v>3.6426800000000021</v>
      </c>
      <c r="AW1044" s="6">
        <f t="shared" si="481"/>
        <v>4.4352614000000017</v>
      </c>
      <c r="AX1044" s="6">
        <f t="shared" ref="AX1044:AX1107" si="487">AW1044-AV1044</f>
        <v>0.79258139999999955</v>
      </c>
      <c r="AY1044" s="12">
        <f t="shared" si="482"/>
        <v>0.44030297945780095</v>
      </c>
      <c r="BB1044" s="13">
        <f t="shared" si="483"/>
        <v>1444.907948</v>
      </c>
    </row>
    <row r="1045" spans="1:54" x14ac:dyDescent="0.25">
      <c r="A1045" s="1">
        <v>44950</v>
      </c>
      <c r="B1045" s="6">
        <v>72.73</v>
      </c>
      <c r="C1045" s="6">
        <v>64.48</v>
      </c>
      <c r="D1045" s="6">
        <v>65.98</v>
      </c>
      <c r="E1045" s="6">
        <f t="shared" si="485"/>
        <v>49.929258386801187</v>
      </c>
      <c r="F1045" s="6">
        <v>50.62092277043412</v>
      </c>
      <c r="G1045" s="6">
        <v>78.98</v>
      </c>
      <c r="H1045" s="6">
        <v>60.98</v>
      </c>
      <c r="I1045" s="6">
        <v>53</v>
      </c>
      <c r="J1045" s="6" t="s">
        <v>43</v>
      </c>
      <c r="K1045" s="6">
        <f t="shared" si="473"/>
        <v>19.730000000000004</v>
      </c>
      <c r="L1045" s="7" t="str">
        <f t="shared" si="470"/>
        <v/>
      </c>
      <c r="M1045" s="6">
        <f t="shared" si="459"/>
        <v>11.750000000000007</v>
      </c>
      <c r="N1045" s="6">
        <f t="shared" si="460"/>
        <v>8.25</v>
      </c>
      <c r="O1045" s="6">
        <f t="shared" si="471"/>
        <v>3.5000000000000071</v>
      </c>
      <c r="P1045" s="6">
        <f t="shared" si="461"/>
        <v>5.0000000000000071</v>
      </c>
      <c r="Q1045" s="6">
        <f t="shared" si="474"/>
        <v>-11.050741613198809</v>
      </c>
      <c r="R1045" s="6">
        <f t="shared" si="462"/>
        <v>-10.359077229565877</v>
      </c>
      <c r="S1045" s="6">
        <f t="shared" si="463"/>
        <v>18.000000000000007</v>
      </c>
      <c r="T1045" s="6">
        <f t="shared" si="465"/>
        <v>6.25</v>
      </c>
      <c r="U1045" s="4" t="str">
        <f t="shared" si="464"/>
        <v>HIGHER</v>
      </c>
      <c r="V1045" s="8">
        <v>1116</v>
      </c>
      <c r="W1045" s="9">
        <f t="shared" si="475"/>
        <v>15.359077229565884</v>
      </c>
      <c r="X1045" s="6">
        <f t="shared" si="476"/>
        <v>49.974553460865394</v>
      </c>
      <c r="Y1045" s="6">
        <f t="shared" si="477"/>
        <v>16.00544653913461</v>
      </c>
      <c r="Z1045" s="6">
        <f t="shared" si="478"/>
        <v>-0.64636930956872618</v>
      </c>
      <c r="AA1045" s="5">
        <f t="shared" si="466"/>
        <v>1</v>
      </c>
      <c r="AB1045" s="5">
        <f t="shared" si="467"/>
        <v>2023</v>
      </c>
      <c r="AC1045" s="5">
        <f t="shared" si="468"/>
        <v>4</v>
      </c>
      <c r="AD1045" s="6">
        <f t="shared" si="484"/>
        <v>49.66</v>
      </c>
      <c r="AF1045" s="10">
        <v>184.49</v>
      </c>
      <c r="AG1045" s="8">
        <f t="shared" si="479"/>
        <v>9339.0540419173904</v>
      </c>
      <c r="AH1045" s="15"/>
      <c r="AI1045" s="15"/>
      <c r="AJ1045" s="15"/>
      <c r="AK1045" s="15"/>
      <c r="AL1045" s="11">
        <f t="shared" si="472"/>
        <v>44950</v>
      </c>
      <c r="AM1045" s="10">
        <v>1101.75</v>
      </c>
      <c r="AN1045" s="6">
        <v>5.1391999999999998</v>
      </c>
      <c r="AO1045" s="8">
        <f t="shared" si="480"/>
        <v>256.82922514607947</v>
      </c>
      <c r="AS1045" s="14">
        <f t="shared" si="458"/>
        <v>0.2322655103402268</v>
      </c>
      <c r="AT1045" s="10">
        <v>465</v>
      </c>
      <c r="AU1045" s="6">
        <v>14.99</v>
      </c>
      <c r="AV1045" s="6">
        <f t="shared" si="486"/>
        <v>3.4816599999999998</v>
      </c>
      <c r="AW1045" s="6">
        <f t="shared" si="481"/>
        <v>4.2767217999999989</v>
      </c>
      <c r="AX1045" s="6">
        <f t="shared" si="487"/>
        <v>0.79506179999999915</v>
      </c>
      <c r="AY1045" s="12">
        <f t="shared" si="482"/>
        <v>0.4377964398662133</v>
      </c>
      <c r="BB1045" s="13">
        <f t="shared" si="483"/>
        <v>1421.538976</v>
      </c>
    </row>
    <row r="1046" spans="1:54" x14ac:dyDescent="0.25">
      <c r="A1046" s="1">
        <v>44951</v>
      </c>
      <c r="B1046" s="6">
        <v>72.290000000000006</v>
      </c>
      <c r="C1046" s="6">
        <v>64.040000000000006</v>
      </c>
      <c r="D1046" s="6">
        <v>65.540000000000006</v>
      </c>
      <c r="E1046" s="6">
        <f t="shared" si="485"/>
        <v>49.929258386801187</v>
      </c>
      <c r="F1046" s="6">
        <v>50.314747834322624</v>
      </c>
      <c r="G1046" s="6">
        <v>78.540000000000006</v>
      </c>
      <c r="H1046" s="6">
        <v>60.54</v>
      </c>
      <c r="I1046" s="6">
        <v>51.5</v>
      </c>
      <c r="J1046" s="6">
        <v>39.970242892226373</v>
      </c>
      <c r="K1046" s="6">
        <f t="shared" si="473"/>
        <v>20.790000000000006</v>
      </c>
      <c r="L1046" s="7">
        <f t="shared" si="470"/>
        <v>11.529757107773627</v>
      </c>
      <c r="M1046" s="6">
        <f t="shared" si="459"/>
        <v>11.750000000000007</v>
      </c>
      <c r="N1046" s="6">
        <f t="shared" si="460"/>
        <v>8.25</v>
      </c>
      <c r="O1046" s="6">
        <f t="shared" si="471"/>
        <v>3.5000000000000071</v>
      </c>
      <c r="P1046" s="6">
        <f t="shared" si="461"/>
        <v>5.0000000000000071</v>
      </c>
      <c r="Q1046" s="6">
        <f t="shared" si="474"/>
        <v>-10.610741613198812</v>
      </c>
      <c r="R1046" s="6">
        <f t="shared" si="462"/>
        <v>-10.225252165677375</v>
      </c>
      <c r="S1046" s="6">
        <f t="shared" si="463"/>
        <v>18.000000000000007</v>
      </c>
      <c r="T1046" s="6">
        <f t="shared" si="465"/>
        <v>6.25</v>
      </c>
      <c r="U1046" s="4" t="str">
        <f t="shared" si="464"/>
        <v>HIGHER</v>
      </c>
      <c r="V1046" s="8">
        <v>1109.25</v>
      </c>
      <c r="W1046" s="9">
        <f t="shared" si="475"/>
        <v>15.225252165677382</v>
      </c>
      <c r="X1046" s="6">
        <f t="shared" si="476"/>
        <v>49.974553460865394</v>
      </c>
      <c r="Y1046" s="6">
        <f t="shared" si="477"/>
        <v>15.565446539134612</v>
      </c>
      <c r="Z1046" s="6">
        <f t="shared" si="478"/>
        <v>-0.34019437345722991</v>
      </c>
      <c r="AA1046" s="5">
        <f t="shared" si="466"/>
        <v>1</v>
      </c>
      <c r="AB1046" s="5">
        <f t="shared" si="467"/>
        <v>2023</v>
      </c>
      <c r="AC1046" s="5">
        <f t="shared" si="468"/>
        <v>4</v>
      </c>
      <c r="AD1046" s="6">
        <f t="shared" si="484"/>
        <v>49.765000000000001</v>
      </c>
      <c r="AF1046" s="10">
        <v>184.84</v>
      </c>
      <c r="AG1046" s="8">
        <f t="shared" si="479"/>
        <v>9300.1779896961943</v>
      </c>
      <c r="AH1046" s="15"/>
      <c r="AI1046" s="15"/>
      <c r="AJ1046" s="15"/>
      <c r="AK1046" s="15"/>
      <c r="AL1046" s="11">
        <f t="shared" si="472"/>
        <v>44951</v>
      </c>
      <c r="AM1046" s="10">
        <v>1101.75</v>
      </c>
      <c r="AN1046" s="6">
        <v>5.0734000000000004</v>
      </c>
      <c r="AO1046" s="8">
        <f t="shared" si="480"/>
        <v>253.54089952835452</v>
      </c>
      <c r="AS1046" s="14">
        <f t="shared" si="458"/>
        <v>0.22677990746860538</v>
      </c>
      <c r="AT1046" s="10">
        <v>471</v>
      </c>
      <c r="AU1046" s="6">
        <v>15.13</v>
      </c>
      <c r="AV1046" s="6">
        <f t="shared" si="486"/>
        <v>3.4311799999999995</v>
      </c>
      <c r="AW1046" s="6">
        <f t="shared" si="481"/>
        <v>4.2272714000000011</v>
      </c>
      <c r="AX1046" s="6">
        <f t="shared" si="487"/>
        <v>0.79609140000000167</v>
      </c>
      <c r="AY1046" s="12">
        <f t="shared" si="482"/>
        <v>0.43315291120803956</v>
      </c>
      <c r="BB1046" s="13">
        <f t="shared" si="483"/>
        <v>1411.8386480000001</v>
      </c>
    </row>
    <row r="1047" spans="1:54" x14ac:dyDescent="0.25">
      <c r="A1047" s="1">
        <v>44952</v>
      </c>
      <c r="B1047" s="6">
        <v>72.540000000000006</v>
      </c>
      <c r="C1047" s="6">
        <v>64.290000000000006</v>
      </c>
      <c r="D1047" s="6">
        <v>65.790000000000006</v>
      </c>
      <c r="E1047" s="6">
        <f t="shared" si="485"/>
        <v>50.756314402738667</v>
      </c>
      <c r="F1047" s="6">
        <v>50.904418081648473</v>
      </c>
      <c r="G1047" s="6">
        <v>78.790000000000006</v>
      </c>
      <c r="H1047" s="6">
        <v>60.79</v>
      </c>
      <c r="I1047" s="6">
        <v>53</v>
      </c>
      <c r="J1047" s="6">
        <v>40.313394054746517</v>
      </c>
      <c r="K1047" s="6">
        <f t="shared" si="473"/>
        <v>19.540000000000006</v>
      </c>
      <c r="L1047" s="7">
        <f t="shared" si="470"/>
        <v>12.686605945253483</v>
      </c>
      <c r="M1047" s="6">
        <f t="shared" si="459"/>
        <v>11.750000000000007</v>
      </c>
      <c r="N1047" s="6">
        <f t="shared" si="460"/>
        <v>8.25</v>
      </c>
      <c r="O1047" s="6">
        <f t="shared" si="471"/>
        <v>3.5000000000000071</v>
      </c>
      <c r="P1047" s="6">
        <f t="shared" si="461"/>
        <v>5.0000000000000071</v>
      </c>
      <c r="Q1047" s="6">
        <f t="shared" si="474"/>
        <v>-10.033685597261332</v>
      </c>
      <c r="R1047" s="6">
        <f t="shared" si="462"/>
        <v>-9.8855819183515266</v>
      </c>
      <c r="S1047" s="6">
        <f t="shared" si="463"/>
        <v>18.000000000000007</v>
      </c>
      <c r="T1047" s="6">
        <f t="shared" si="465"/>
        <v>6.25</v>
      </c>
      <c r="U1047" s="4" t="str">
        <f t="shared" si="464"/>
        <v>HIGHER</v>
      </c>
      <c r="V1047" s="8">
        <v>1122.25</v>
      </c>
      <c r="W1047" s="9">
        <f t="shared" si="475"/>
        <v>14.885581918351534</v>
      </c>
      <c r="X1047" s="6">
        <f t="shared" si="476"/>
        <v>50.802359769611293</v>
      </c>
      <c r="Y1047" s="6">
        <f t="shared" si="477"/>
        <v>14.987640230388713</v>
      </c>
      <c r="Z1047" s="6">
        <f t="shared" si="478"/>
        <v>-0.10205831203717963</v>
      </c>
      <c r="AA1047" s="5">
        <f t="shared" si="466"/>
        <v>1</v>
      </c>
      <c r="AB1047" s="5">
        <f t="shared" si="467"/>
        <v>2023</v>
      </c>
      <c r="AC1047" s="5">
        <f t="shared" si="468"/>
        <v>4</v>
      </c>
      <c r="AD1047" s="6">
        <f t="shared" si="484"/>
        <v>50.01</v>
      </c>
      <c r="AF1047" s="10">
        <v>185.31</v>
      </c>
      <c r="AG1047" s="8">
        <f t="shared" si="479"/>
        <v>9433.0977147102767</v>
      </c>
      <c r="AH1047" s="15"/>
      <c r="AI1047" s="15"/>
      <c r="AJ1047" s="15"/>
      <c r="AK1047" s="15"/>
      <c r="AL1047" s="11">
        <f t="shared" si="472"/>
        <v>44952</v>
      </c>
      <c r="AM1047" s="10">
        <v>1120</v>
      </c>
      <c r="AN1047" s="6">
        <v>5.0658000000000003</v>
      </c>
      <c r="AO1047" s="8">
        <f t="shared" si="480"/>
        <v>257.35459412089693</v>
      </c>
      <c r="AS1047" s="14">
        <f t="shared" si="458"/>
        <v>0.22874380704041716</v>
      </c>
      <c r="AT1047" s="10">
        <v>482</v>
      </c>
      <c r="AU1047" s="6">
        <v>15.34</v>
      </c>
      <c r="AV1047" s="6">
        <f t="shared" si="486"/>
        <v>3.5089299999999994</v>
      </c>
      <c r="AW1047" s="6">
        <f t="shared" si="481"/>
        <v>4.3044364000000002</v>
      </c>
      <c r="AX1047" s="6">
        <f t="shared" si="487"/>
        <v>0.79550640000000072</v>
      </c>
      <c r="AY1047" s="12">
        <f t="shared" si="482"/>
        <v>0.42833869481351233</v>
      </c>
      <c r="BB1047" s="13">
        <f t="shared" si="483"/>
        <v>1417.3501980000001</v>
      </c>
    </row>
    <row r="1048" spans="1:54" x14ac:dyDescent="0.25">
      <c r="A1048" s="1">
        <v>44953</v>
      </c>
      <c r="B1048" s="6">
        <v>72.37</v>
      </c>
      <c r="C1048" s="6">
        <v>64.12</v>
      </c>
      <c r="D1048" s="6">
        <v>65.62</v>
      </c>
      <c r="E1048" s="6">
        <f t="shared" si="485"/>
        <v>50.450416972186453</v>
      </c>
      <c r="F1048" s="6">
        <v>50.56422370819125</v>
      </c>
      <c r="G1048" s="6">
        <v>78.62</v>
      </c>
      <c r="H1048" s="6">
        <v>60.62</v>
      </c>
      <c r="I1048" s="6">
        <v>53.5</v>
      </c>
      <c r="J1048" s="6">
        <v>41.819067836759402</v>
      </c>
      <c r="K1048" s="6">
        <f t="shared" si="473"/>
        <v>18.870000000000005</v>
      </c>
      <c r="L1048" s="7">
        <f t="shared" si="470"/>
        <v>11.680932163240598</v>
      </c>
      <c r="M1048" s="6">
        <f t="shared" si="459"/>
        <v>11.750000000000007</v>
      </c>
      <c r="N1048" s="6">
        <f t="shared" si="460"/>
        <v>8.25</v>
      </c>
      <c r="O1048" s="6">
        <f t="shared" si="471"/>
        <v>3.5000000000000071</v>
      </c>
      <c r="P1048" s="6">
        <f t="shared" si="461"/>
        <v>5.0000000000000071</v>
      </c>
      <c r="Q1048" s="6">
        <f t="shared" si="474"/>
        <v>-10.169583027813545</v>
      </c>
      <c r="R1048" s="6">
        <f t="shared" si="462"/>
        <v>-10.055776291808748</v>
      </c>
      <c r="S1048" s="6">
        <f t="shared" si="463"/>
        <v>18.000000000000007</v>
      </c>
      <c r="T1048" s="6">
        <f t="shared" si="465"/>
        <v>6.25</v>
      </c>
      <c r="U1048" s="4" t="str">
        <f t="shared" si="464"/>
        <v>HIGHER</v>
      </c>
      <c r="V1048" s="8">
        <v>1114.75</v>
      </c>
      <c r="W1048" s="9">
        <f t="shared" si="475"/>
        <v>15.055776291808755</v>
      </c>
      <c r="X1048" s="6">
        <f t="shared" si="476"/>
        <v>50.496184833499797</v>
      </c>
      <c r="Y1048" s="6">
        <f t="shared" si="477"/>
        <v>15.123815166500208</v>
      </c>
      <c r="Z1048" s="6">
        <f t="shared" si="478"/>
        <v>-6.8038874691453088E-2</v>
      </c>
      <c r="AA1048" s="5">
        <f t="shared" si="466"/>
        <v>1</v>
      </c>
      <c r="AB1048" s="5">
        <f t="shared" si="467"/>
        <v>2023</v>
      </c>
      <c r="AC1048" s="5">
        <f t="shared" si="468"/>
        <v>4</v>
      </c>
      <c r="AD1048" s="6">
        <f t="shared" si="484"/>
        <v>50.397500000000001</v>
      </c>
      <c r="AF1048" s="10">
        <v>185.61</v>
      </c>
      <c r="AG1048" s="8">
        <f t="shared" si="479"/>
        <v>9385.2255624773788</v>
      </c>
      <c r="AH1048" s="15"/>
      <c r="AI1048" s="15"/>
      <c r="AJ1048" s="15"/>
      <c r="AK1048" s="15"/>
      <c r="AL1048" s="11">
        <f t="shared" si="472"/>
        <v>44953</v>
      </c>
      <c r="AM1048" s="10">
        <v>1113.25</v>
      </c>
      <c r="AN1048" s="6">
        <v>5.1089000000000002</v>
      </c>
      <c r="AO1048" s="8">
        <f t="shared" si="480"/>
        <v>257.9799586958672</v>
      </c>
      <c r="AS1048" s="14">
        <f t="shared" si="458"/>
        <v>0.23411447368421034</v>
      </c>
      <c r="AT1048" s="10">
        <v>479</v>
      </c>
      <c r="AU1048" s="6">
        <v>15.2</v>
      </c>
      <c r="AV1048" s="6">
        <f t="shared" si="486"/>
        <v>3.5585399999999971</v>
      </c>
      <c r="AW1048" s="6">
        <f t="shared" si="481"/>
        <v>4.3544441999999997</v>
      </c>
      <c r="AX1048" s="6">
        <f t="shared" si="487"/>
        <v>0.7959042000000025</v>
      </c>
      <c r="AY1048" s="12">
        <f t="shared" si="482"/>
        <v>0.42929325449115002</v>
      </c>
      <c r="BB1048" s="13">
        <f t="shared" si="483"/>
        <v>1413.6023440000001</v>
      </c>
    </row>
    <row r="1049" spans="1:54" x14ac:dyDescent="0.25">
      <c r="A1049" s="1">
        <v>44956</v>
      </c>
      <c r="B1049" s="6">
        <v>73.069999999999993</v>
      </c>
      <c r="C1049" s="6">
        <v>64.819999999999993</v>
      </c>
      <c r="D1049" s="6">
        <v>66.319999999999993</v>
      </c>
      <c r="E1049" s="6">
        <f t="shared" si="485"/>
        <v>51.458745539562287</v>
      </c>
      <c r="F1049" s="6">
        <v>51.255952267554264</v>
      </c>
      <c r="G1049" s="6">
        <v>79.319999999999993</v>
      </c>
      <c r="H1049" s="6">
        <v>61.32</v>
      </c>
      <c r="I1049" s="6">
        <v>54.125</v>
      </c>
      <c r="J1049" s="6">
        <v>42.023067348322137</v>
      </c>
      <c r="K1049" s="6">
        <f t="shared" si="473"/>
        <v>18.944999999999993</v>
      </c>
      <c r="L1049" s="7">
        <f t="shared" si="470"/>
        <v>12.101932651677863</v>
      </c>
      <c r="M1049" s="6">
        <f t="shared" si="459"/>
        <v>11.749999999999993</v>
      </c>
      <c r="N1049" s="6">
        <f t="shared" si="460"/>
        <v>8.25</v>
      </c>
      <c r="O1049" s="6">
        <f t="shared" si="471"/>
        <v>3.4999999999999929</v>
      </c>
      <c r="P1049" s="6">
        <f t="shared" si="461"/>
        <v>4.9999999999999929</v>
      </c>
      <c r="Q1049" s="6">
        <f t="shared" si="474"/>
        <v>-9.8612544604377135</v>
      </c>
      <c r="R1049" s="6">
        <f t="shared" si="462"/>
        <v>-10.064047732445736</v>
      </c>
      <c r="S1049" s="6">
        <f t="shared" si="463"/>
        <v>17.999999999999993</v>
      </c>
      <c r="T1049" s="6">
        <f t="shared" si="465"/>
        <v>6.25</v>
      </c>
      <c r="U1049" s="4" t="str">
        <f t="shared" si="464"/>
        <v>HIGHER</v>
      </c>
      <c r="V1049" s="8">
        <v>1130</v>
      </c>
      <c r="W1049" s="9">
        <f t="shared" si="475"/>
        <v>15.064047732445729</v>
      </c>
      <c r="X1049" s="6">
        <f t="shared" si="476"/>
        <v>51.505428141422883</v>
      </c>
      <c r="Y1049" s="6">
        <f t="shared" si="477"/>
        <v>14.814571858577111</v>
      </c>
      <c r="Z1049" s="6">
        <f t="shared" si="478"/>
        <v>0.24947587386861869</v>
      </c>
      <c r="AA1049" s="5">
        <f t="shared" si="466"/>
        <v>1</v>
      </c>
      <c r="AB1049" s="5">
        <f t="shared" si="467"/>
        <v>2023</v>
      </c>
      <c r="AC1049" s="5">
        <f t="shared" si="468"/>
        <v>5</v>
      </c>
      <c r="AD1049" s="6">
        <f t="shared" si="484"/>
        <v>50.444999999999993</v>
      </c>
      <c r="AF1049" s="10">
        <v>186.56</v>
      </c>
      <c r="AG1049" s="8">
        <f t="shared" si="479"/>
        <v>9562.3104550349217</v>
      </c>
      <c r="AH1049" s="15"/>
      <c r="AI1049" s="15"/>
      <c r="AJ1049" s="15"/>
      <c r="AK1049" s="15"/>
      <c r="AL1049" s="11">
        <f t="shared" si="472"/>
        <v>44956</v>
      </c>
      <c r="AM1049" s="10">
        <v>1135.5</v>
      </c>
      <c r="AN1049" s="6">
        <v>5.1162000000000001</v>
      </c>
      <c r="AO1049" s="8">
        <f t="shared" si="480"/>
        <v>263.51207145714778</v>
      </c>
      <c r="AS1049" s="14">
        <f t="shared" si="458"/>
        <v>0.24606407766990274</v>
      </c>
      <c r="AT1049" s="10">
        <v>496.5</v>
      </c>
      <c r="AU1049" s="6">
        <v>15.45</v>
      </c>
      <c r="AV1049" s="6">
        <f t="shared" si="486"/>
        <v>3.8016899999999971</v>
      </c>
      <c r="AW1049" s="6">
        <f t="shared" si="481"/>
        <v>4.5959561999999998</v>
      </c>
      <c r="AX1049" s="6">
        <f t="shared" si="487"/>
        <v>0.7942662000000027</v>
      </c>
      <c r="AY1049" s="12">
        <f t="shared" si="482"/>
        <v>0.42287260089805873</v>
      </c>
      <c r="BB1049" s="13">
        <f t="shared" si="483"/>
        <v>1429.0346839999997</v>
      </c>
    </row>
    <row r="1050" spans="1:54" x14ac:dyDescent="0.25">
      <c r="A1050" s="1">
        <v>44957</v>
      </c>
      <c r="B1050" s="6">
        <v>74.33</v>
      </c>
      <c r="C1050" s="6">
        <v>65.83</v>
      </c>
      <c r="D1050" s="6">
        <v>67.33</v>
      </c>
      <c r="E1050" s="6">
        <f t="shared" si="485"/>
        <v>52.897596416604209</v>
      </c>
      <c r="F1050" s="6">
        <v>52.299215012823062</v>
      </c>
      <c r="G1050" s="6">
        <v>80.33</v>
      </c>
      <c r="H1050" s="6">
        <v>62.33</v>
      </c>
      <c r="I1050" s="6">
        <v>52.75</v>
      </c>
      <c r="J1050" s="6">
        <v>40.571151645707225</v>
      </c>
      <c r="K1050" s="6">
        <f t="shared" si="473"/>
        <v>21.58</v>
      </c>
      <c r="L1050" s="7">
        <f t="shared" si="470"/>
        <v>12.178848354292775</v>
      </c>
      <c r="M1050" s="6">
        <f>B1050-H1050</f>
        <v>12</v>
      </c>
      <c r="N1050" s="6">
        <f>B1050-C1050</f>
        <v>8.5</v>
      </c>
      <c r="O1050" s="6">
        <f t="shared" si="471"/>
        <v>3.5</v>
      </c>
      <c r="P1050" s="6">
        <f>D1050-H1050</f>
        <v>5</v>
      </c>
      <c r="Q1050" s="6">
        <f t="shared" si="474"/>
        <v>-9.4324035833957893</v>
      </c>
      <c r="R1050" s="6">
        <f>IF(F1050="","",F1050-H1050)</f>
        <v>-10.030784987176936</v>
      </c>
      <c r="S1050" s="6">
        <f>G1050-H1050</f>
        <v>18</v>
      </c>
      <c r="T1050" s="6">
        <f>G1050-B1050</f>
        <v>6</v>
      </c>
      <c r="U1050" s="4" t="str">
        <f>IF(P1050=N1050,"EQUAL",IF(N1050&lt;P1050,"LOWER","HIGHER"))</f>
        <v>HIGHER</v>
      </c>
      <c r="V1050" s="8">
        <v>1153</v>
      </c>
      <c r="W1050" s="9">
        <f t="shared" si="475"/>
        <v>15.030784987176936</v>
      </c>
      <c r="X1050" s="6">
        <f t="shared" si="476"/>
        <v>52.945584322391774</v>
      </c>
      <c r="Y1050" s="6">
        <f t="shared" si="477"/>
        <v>14.384415677608224</v>
      </c>
      <c r="Z1050" s="6">
        <f t="shared" si="478"/>
        <v>0.64636930956871197</v>
      </c>
      <c r="AA1050" s="5">
        <f t="shared" si="466"/>
        <v>1</v>
      </c>
      <c r="AB1050" s="5">
        <f t="shared" si="467"/>
        <v>2023</v>
      </c>
      <c r="AC1050" s="5">
        <f t="shared" si="468"/>
        <v>5</v>
      </c>
      <c r="AD1050" s="6">
        <f t="shared" si="484"/>
        <v>50.97</v>
      </c>
      <c r="AF1050" s="10">
        <v>186.98</v>
      </c>
      <c r="AG1050" s="8">
        <f t="shared" si="479"/>
        <v>9778.9072230976581</v>
      </c>
      <c r="AH1050" s="15"/>
      <c r="AI1050" s="15"/>
      <c r="AJ1050" s="15"/>
      <c r="AK1050" s="15"/>
      <c r="AL1050" s="11">
        <f t="shared" si="472"/>
        <v>44957</v>
      </c>
      <c r="AM1050" s="10">
        <v>1167.25</v>
      </c>
      <c r="AN1050" s="6">
        <v>5.0731000000000002</v>
      </c>
      <c r="AO1050" s="8">
        <f t="shared" si="480"/>
        <v>268.59824382592575</v>
      </c>
      <c r="AS1050" s="14">
        <f t="shared" si="458"/>
        <v>0.24369250645994825</v>
      </c>
      <c r="AT1050" s="10">
        <v>491.5</v>
      </c>
      <c r="AU1050" s="6">
        <v>15.48</v>
      </c>
      <c r="AV1050" s="6">
        <f t="shared" si="486"/>
        <v>3.772359999999999</v>
      </c>
      <c r="AW1050" s="6">
        <f t="shared" si="481"/>
        <v>4.5929278000000018</v>
      </c>
      <c r="AX1050" s="6">
        <f t="shared" si="487"/>
        <v>0.82056780000000273</v>
      </c>
      <c r="AY1050" s="12">
        <f t="shared" si="482"/>
        <v>0.42952882570433149</v>
      </c>
      <c r="BB1050" s="13">
        <f t="shared" si="483"/>
        <v>1451.301346</v>
      </c>
    </row>
    <row r="1051" spans="1:54" x14ac:dyDescent="0.25">
      <c r="A1051" s="1">
        <v>44958</v>
      </c>
      <c r="B1051" s="6">
        <v>73.040000000000006</v>
      </c>
      <c r="C1051" s="6">
        <v>64.290000000000006</v>
      </c>
      <c r="D1051" s="6">
        <v>65.790000000000006</v>
      </c>
      <c r="E1051" s="6">
        <f t="shared" si="485"/>
        <v>50.858280212922743</v>
      </c>
      <c r="F1051" s="6">
        <v>51.913661389571551</v>
      </c>
      <c r="G1051" s="6">
        <v>78.790000000000006</v>
      </c>
      <c r="H1051" s="6">
        <v>60.79</v>
      </c>
      <c r="I1051" s="6">
        <v>52.75</v>
      </c>
      <c r="J1051" s="6" t="s">
        <v>43</v>
      </c>
      <c r="K1051" s="6">
        <f t="shared" si="473"/>
        <v>20.290000000000006</v>
      </c>
      <c r="L1051" s="7" t="str">
        <f t="shared" si="470"/>
        <v/>
      </c>
      <c r="M1051" s="6">
        <f>B1051-H1051</f>
        <v>12.250000000000007</v>
      </c>
      <c r="N1051" s="6">
        <f>B1051-C1051</f>
        <v>8.75</v>
      </c>
      <c r="O1051" s="6">
        <f t="shared" si="471"/>
        <v>3.5000000000000071</v>
      </c>
      <c r="P1051" s="6">
        <f>D1051-H1051</f>
        <v>5.0000000000000071</v>
      </c>
      <c r="Q1051" s="6">
        <f t="shared" si="474"/>
        <v>-9.931719787077256</v>
      </c>
      <c r="R1051" s="6">
        <f>IF(F1051="","",F1051-H1051)</f>
        <v>-8.8763386104284479</v>
      </c>
      <c r="S1051" s="6">
        <f>G1051-H1051</f>
        <v>18.000000000000007</v>
      </c>
      <c r="T1051" s="6">
        <f>G1051-B1051</f>
        <v>5.75</v>
      </c>
      <c r="U1051" s="4" t="str">
        <f>IF(P1051=N1051,"EQUAL",IF(N1051&lt;P1051,"LOWER","HIGHER"))</f>
        <v>HIGHER</v>
      </c>
      <c r="V1051" s="8">
        <v>1144.5</v>
      </c>
      <c r="W1051" s="9">
        <f t="shared" si="475"/>
        <v>13.876338610428455</v>
      </c>
      <c r="X1051" s="6">
        <f t="shared" si="476"/>
        <v>50.904418081648458</v>
      </c>
      <c r="Y1051" s="6">
        <f t="shared" si="477"/>
        <v>14.885581918351548</v>
      </c>
      <c r="Z1051" s="6">
        <f t="shared" si="478"/>
        <v>-1.0092433079230929</v>
      </c>
      <c r="AA1051" s="5">
        <f t="shared" si="466"/>
        <v>2</v>
      </c>
      <c r="AB1051" s="5">
        <f t="shared" si="467"/>
        <v>2023</v>
      </c>
      <c r="AC1051" s="5">
        <f t="shared" si="468"/>
        <v>5</v>
      </c>
      <c r="AD1051" s="6">
        <f t="shared" si="484"/>
        <v>50.669999999999995</v>
      </c>
      <c r="AF1051" s="10">
        <v>187.24</v>
      </c>
      <c r="AG1051" s="8">
        <f t="shared" si="479"/>
        <v>9720.3139585833778</v>
      </c>
      <c r="AH1051" s="15"/>
      <c r="AI1051" s="15"/>
      <c r="AJ1051" s="15"/>
      <c r="AK1051" s="15"/>
      <c r="AL1051" s="11">
        <f t="shared" si="472"/>
        <v>44958</v>
      </c>
      <c r="AM1051" s="10">
        <v>1122.25</v>
      </c>
      <c r="AN1051" s="6">
        <v>5.0547000000000004</v>
      </c>
      <c r="AO1051" s="8">
        <f t="shared" si="480"/>
        <v>257.30656207730857</v>
      </c>
      <c r="AS1051" s="14">
        <f t="shared" si="458"/>
        <v>0.25192352941176471</v>
      </c>
      <c r="AT1051" s="10">
        <v>495</v>
      </c>
      <c r="AU1051" s="6">
        <v>15.3</v>
      </c>
      <c r="AV1051" s="6">
        <f t="shared" si="486"/>
        <v>3.8544300000000007</v>
      </c>
      <c r="AW1051" s="6">
        <f t="shared" si="481"/>
        <v>4.7072663999999982</v>
      </c>
      <c r="AX1051" s="6">
        <f t="shared" si="487"/>
        <v>0.8528363999999975</v>
      </c>
      <c r="AY1051" s="12">
        <f t="shared" si="482"/>
        <v>0.42351094102639586</v>
      </c>
      <c r="BB1051" s="13">
        <f t="shared" si="483"/>
        <v>1417.3501980000001</v>
      </c>
    </row>
    <row r="1052" spans="1:54" x14ac:dyDescent="0.25">
      <c r="A1052" s="1">
        <v>44959</v>
      </c>
      <c r="B1052" s="6">
        <v>72.94</v>
      </c>
      <c r="C1052" s="6">
        <v>64.44</v>
      </c>
      <c r="D1052" s="6">
        <v>65.94</v>
      </c>
      <c r="E1052" s="6">
        <f t="shared" si="485"/>
        <v>51.957245056017754</v>
      </c>
      <c r="F1052" s="6">
        <v>52.004379889160148</v>
      </c>
      <c r="G1052" s="6">
        <v>78.94</v>
      </c>
      <c r="H1052" s="6">
        <v>60.94</v>
      </c>
      <c r="I1052" s="6">
        <v>52</v>
      </c>
      <c r="J1052" s="6">
        <v>40.088896235825892</v>
      </c>
      <c r="K1052" s="6">
        <f t="shared" si="473"/>
        <v>20.939999999999998</v>
      </c>
      <c r="L1052" s="7">
        <f t="shared" si="470"/>
        <v>11.911103764174108</v>
      </c>
      <c r="M1052" s="6">
        <f>B1052-H1052</f>
        <v>12</v>
      </c>
      <c r="N1052" s="6">
        <f>B1052-C1052</f>
        <v>8.5</v>
      </c>
      <c r="O1052" s="6">
        <f t="shared" si="471"/>
        <v>3.5</v>
      </c>
      <c r="P1052" s="6">
        <f>D1052-H1052</f>
        <v>5</v>
      </c>
      <c r="Q1052" s="6">
        <f t="shared" si="474"/>
        <v>-8.9827549439822434</v>
      </c>
      <c r="R1052" s="6">
        <f>IF(F1052="","",F1052-H1052)</f>
        <v>-8.9356201108398494</v>
      </c>
      <c r="S1052" s="6">
        <f>G1052-H1052</f>
        <v>18</v>
      </c>
      <c r="T1052" s="6">
        <f>G1052-B1052</f>
        <v>6</v>
      </c>
      <c r="U1052" s="4" t="str">
        <f>IF(P1052=N1052,"EQUAL",IF(N1052&lt;P1052,"LOWER","HIGHER"))</f>
        <v>HIGHER</v>
      </c>
      <c r="V1052" s="8">
        <v>1146.5</v>
      </c>
      <c r="W1052" s="9">
        <f t="shared" si="475"/>
        <v>13.935620110839849</v>
      </c>
      <c r="X1052" s="6">
        <f t="shared" si="476"/>
        <v>52.004379889160134</v>
      </c>
      <c r="Y1052" s="6">
        <f t="shared" si="477"/>
        <v>13.935620110839864</v>
      </c>
      <c r="Z1052" s="6">
        <f t="shared" si="478"/>
        <v>-1.4210854715202004E-14</v>
      </c>
      <c r="AA1052" s="5">
        <f t="shared" si="466"/>
        <v>2</v>
      </c>
      <c r="AB1052" s="5">
        <f t="shared" si="467"/>
        <v>2023</v>
      </c>
      <c r="AC1052" s="5">
        <f t="shared" si="468"/>
        <v>5</v>
      </c>
      <c r="AD1052" s="6">
        <f t="shared" si="484"/>
        <v>50.4925</v>
      </c>
      <c r="AF1052" s="10">
        <v>187.57</v>
      </c>
      <c r="AG1052" s="8">
        <f t="shared" si="479"/>
        <v>9754.4615358097672</v>
      </c>
      <c r="AH1052" s="15"/>
      <c r="AI1052" s="15"/>
      <c r="AJ1052" s="15"/>
      <c r="AK1052" s="15"/>
      <c r="AL1052" s="11">
        <f t="shared" si="472"/>
        <v>44959</v>
      </c>
      <c r="AM1052" s="10">
        <v>1146.5</v>
      </c>
      <c r="AN1052" s="6">
        <v>5.0503999999999998</v>
      </c>
      <c r="AO1052" s="8">
        <f t="shared" si="480"/>
        <v>262.64292019221438</v>
      </c>
      <c r="AS1052" s="14">
        <f t="shared" si="458"/>
        <v>0.25236269430051828</v>
      </c>
      <c r="AT1052" s="10">
        <v>502</v>
      </c>
      <c r="AU1052" s="6">
        <v>15.44</v>
      </c>
      <c r="AV1052" s="6">
        <f t="shared" si="486"/>
        <v>3.8964800000000022</v>
      </c>
      <c r="AW1052" s="6">
        <f t="shared" si="481"/>
        <v>4.7203003999999975</v>
      </c>
      <c r="AX1052" s="6">
        <f t="shared" si="487"/>
        <v>0.82382039999999535</v>
      </c>
      <c r="AY1052" s="12">
        <f t="shared" si="482"/>
        <v>0.41975251561902083</v>
      </c>
      <c r="BB1052" s="13">
        <f t="shared" si="483"/>
        <v>1420.6571279999998</v>
      </c>
    </row>
    <row r="1053" spans="1:54" x14ac:dyDescent="0.25">
      <c r="A1053" s="1">
        <v>44960</v>
      </c>
      <c r="B1053" s="6">
        <v>71.06</v>
      </c>
      <c r="C1053" s="6">
        <v>62.56</v>
      </c>
      <c r="D1053" s="6">
        <v>64.06</v>
      </c>
      <c r="E1053" s="6">
        <f t="shared" si="485"/>
        <v>50.246485351818308</v>
      </c>
      <c r="F1053" s="6">
        <v>50.791019957162732</v>
      </c>
      <c r="G1053" s="6">
        <v>77.06</v>
      </c>
      <c r="H1053" s="6">
        <v>59.06</v>
      </c>
      <c r="I1053" s="6">
        <v>52.95</v>
      </c>
      <c r="J1053" s="6">
        <v>41.010900659880235</v>
      </c>
      <c r="K1053" s="6">
        <f t="shared" si="473"/>
        <v>18.11</v>
      </c>
      <c r="L1053" s="7">
        <f t="shared" si="470"/>
        <v>11.939099340119768</v>
      </c>
      <c r="M1053" s="6">
        <f>B1053-H1053</f>
        <v>12</v>
      </c>
      <c r="N1053" s="6">
        <f>B1053-C1053</f>
        <v>8.5</v>
      </c>
      <c r="O1053" s="6">
        <f t="shared" si="471"/>
        <v>3.5</v>
      </c>
      <c r="P1053" s="6">
        <f>D1053-H1053</f>
        <v>5</v>
      </c>
      <c r="Q1053" s="6">
        <f t="shared" si="474"/>
        <v>-8.8135146481816946</v>
      </c>
      <c r="R1053" s="6">
        <f>IF(F1053="","",F1053-H1053)</f>
        <v>-8.2689800428372706</v>
      </c>
      <c r="S1053" s="6">
        <f>G1053-H1053</f>
        <v>18</v>
      </c>
      <c r="T1053" s="6">
        <f>G1053-B1053</f>
        <v>6</v>
      </c>
      <c r="U1053" s="4" t="str">
        <f>IF(P1053=N1053,"EQUAL",IF(N1053&lt;P1053,"LOWER","HIGHER"))</f>
        <v>HIGHER</v>
      </c>
      <c r="V1053" s="8">
        <v>1119.75</v>
      </c>
      <c r="W1053" s="9">
        <f t="shared" si="475"/>
        <v>13.268980042837271</v>
      </c>
      <c r="X1053" s="6">
        <f t="shared" si="476"/>
        <v>50.292068209425466</v>
      </c>
      <c r="Y1053" s="6">
        <f t="shared" si="477"/>
        <v>13.767931790574536</v>
      </c>
      <c r="Z1053" s="6">
        <f t="shared" si="478"/>
        <v>-0.4989517477372658</v>
      </c>
      <c r="AA1053" s="5">
        <f t="shared" si="466"/>
        <v>2</v>
      </c>
      <c r="AB1053" s="5">
        <f t="shared" si="467"/>
        <v>2023</v>
      </c>
      <c r="AC1053" s="5">
        <f t="shared" si="468"/>
        <v>5</v>
      </c>
      <c r="AD1053" s="6">
        <f t="shared" si="484"/>
        <v>50.192500000000003</v>
      </c>
      <c r="AF1053" s="10">
        <v>188</v>
      </c>
      <c r="AG1053" s="8">
        <f t="shared" si="479"/>
        <v>9548.7117519465919</v>
      </c>
      <c r="AH1053" s="15"/>
      <c r="AI1053" s="15"/>
      <c r="AJ1053" s="15"/>
      <c r="AK1053" s="15"/>
      <c r="AL1053" s="11">
        <f t="shared" si="472"/>
        <v>44960</v>
      </c>
      <c r="AM1053" s="10">
        <v>1108.75</v>
      </c>
      <c r="AN1053" s="6">
        <v>5.1521999999999997</v>
      </c>
      <c r="AO1053" s="8">
        <f t="shared" si="480"/>
        <v>259.11479382860188</v>
      </c>
      <c r="AS1053" s="14">
        <f t="shared" si="458"/>
        <v>0.24734241245136193</v>
      </c>
      <c r="AT1053" s="10">
        <v>507</v>
      </c>
      <c r="AU1053" s="6">
        <v>15.42</v>
      </c>
      <c r="AV1053" s="6">
        <f t="shared" si="486"/>
        <v>3.8140200000000011</v>
      </c>
      <c r="AW1053" s="6">
        <f t="shared" si="481"/>
        <v>4.6422395999999981</v>
      </c>
      <c r="AX1053" s="6">
        <f t="shared" si="487"/>
        <v>0.82821959999999706</v>
      </c>
      <c r="AY1053" s="12">
        <f t="shared" si="482"/>
        <v>0.4110048584869283</v>
      </c>
      <c r="BB1053" s="13">
        <f t="shared" si="483"/>
        <v>1379.210272</v>
      </c>
    </row>
    <row r="1054" spans="1:54" x14ac:dyDescent="0.25">
      <c r="A1054" s="1">
        <v>44963</v>
      </c>
      <c r="B1054" s="6">
        <v>71.31</v>
      </c>
      <c r="C1054" s="6">
        <v>62.81</v>
      </c>
      <c r="D1054" s="6">
        <v>64.31</v>
      </c>
      <c r="E1054" s="6">
        <f t="shared" si="485"/>
        <v>50.948916488641913</v>
      </c>
      <c r="F1054" s="6">
        <v>50.496184833499804</v>
      </c>
      <c r="G1054" s="6">
        <v>75.31</v>
      </c>
      <c r="H1054" s="6">
        <v>59.56</v>
      </c>
      <c r="I1054" s="6">
        <v>53</v>
      </c>
      <c r="J1054" s="6" t="s">
        <v>43</v>
      </c>
      <c r="K1054" s="6">
        <f t="shared" si="473"/>
        <v>18.310000000000002</v>
      </c>
      <c r="L1054" s="7" t="str">
        <f t="shared" si="470"/>
        <v/>
      </c>
      <c r="M1054" s="6">
        <f>B1054-H1054</f>
        <v>11.75</v>
      </c>
      <c r="N1054" s="6">
        <f>B1054-C1054</f>
        <v>8.5</v>
      </c>
      <c r="O1054" s="6">
        <f t="shared" si="471"/>
        <v>3.25</v>
      </c>
      <c r="P1054" s="6">
        <f>D1054-H1054</f>
        <v>4.75</v>
      </c>
      <c r="Q1054" s="6">
        <f t="shared" si="474"/>
        <v>-8.611083511358089</v>
      </c>
      <c r="R1054" s="6">
        <f>IF(F1054="","",F1054-H1054)</f>
        <v>-9.0638151665001985</v>
      </c>
      <c r="S1054" s="6">
        <f>G1054-H1054</f>
        <v>15.75</v>
      </c>
      <c r="T1054" s="6">
        <f>G1054-B1054</f>
        <v>4</v>
      </c>
      <c r="U1054" s="4" t="str">
        <f>IF(P1054=N1054,"EQUAL",IF(N1054&lt;P1054,"LOWER","HIGHER"))</f>
        <v>HIGHER</v>
      </c>
      <c r="V1054" s="8">
        <v>1113.25</v>
      </c>
      <c r="W1054" s="9">
        <f t="shared" si="475"/>
        <v>13.813815166500198</v>
      </c>
      <c r="X1054" s="6">
        <f t="shared" si="476"/>
        <v>50.995136581237048</v>
      </c>
      <c r="Y1054" s="6">
        <f t="shared" si="477"/>
        <v>13.314863418762954</v>
      </c>
      <c r="Z1054" s="6">
        <f t="shared" si="478"/>
        <v>0.49895174773724449</v>
      </c>
      <c r="AA1054" s="5">
        <f t="shared" si="466"/>
        <v>2</v>
      </c>
      <c r="AB1054" s="5">
        <f t="shared" si="467"/>
        <v>2023</v>
      </c>
      <c r="AC1054" s="5">
        <f t="shared" si="468"/>
        <v>6</v>
      </c>
      <c r="AD1054" s="6">
        <f t="shared" si="484"/>
        <v>50.612500000000004</v>
      </c>
      <c r="AF1054" s="10">
        <v>189.1</v>
      </c>
      <c r="AG1054" s="8">
        <v>9548.8285520148129</v>
      </c>
      <c r="AH1054" s="15"/>
      <c r="AI1054" s="15"/>
      <c r="AJ1054" s="15"/>
      <c r="AK1054" s="15"/>
      <c r="AL1054" s="11">
        <f t="shared" si="472"/>
        <v>44963</v>
      </c>
      <c r="AM1054" s="10">
        <v>1124.25</v>
      </c>
      <c r="AN1054" s="6">
        <v>5.1463999999999999</v>
      </c>
      <c r="AO1054" s="8">
        <f t="shared" si="480"/>
        <v>262.4413709016784</v>
      </c>
      <c r="AS1054" s="14">
        <f t="shared" si="458"/>
        <v>0.24593533638144999</v>
      </c>
      <c r="AT1054" s="10">
        <v>499</v>
      </c>
      <c r="AU1054" s="6">
        <v>15.31</v>
      </c>
      <c r="AV1054" s="6">
        <f t="shared" si="486"/>
        <v>3.7652699999999992</v>
      </c>
      <c r="AW1054" s="6">
        <f t="shared" si="481"/>
        <v>4.5929045999999989</v>
      </c>
      <c r="AX1054" s="6">
        <f t="shared" si="487"/>
        <v>0.82763459999999966</v>
      </c>
      <c r="AY1054" s="12">
        <f t="shared" si="482"/>
        <v>0.41571328420804032</v>
      </c>
      <c r="BB1054" s="13">
        <f t="shared" si="483"/>
        <v>1384.721822</v>
      </c>
    </row>
    <row r="1055" spans="1:54" x14ac:dyDescent="0.25">
      <c r="A1055" s="1">
        <v>44964</v>
      </c>
      <c r="B1055" s="6">
        <v>71.89</v>
      </c>
      <c r="C1055" s="6">
        <v>63.89</v>
      </c>
      <c r="D1055" s="6">
        <v>65.89</v>
      </c>
      <c r="E1055" s="6">
        <f t="shared" si="485"/>
        <v>53.837947777190664</v>
      </c>
      <c r="F1055" s="6">
        <v>53.784730443586248</v>
      </c>
      <c r="G1055" s="6">
        <v>75.89</v>
      </c>
      <c r="H1055" s="6">
        <v>60.89</v>
      </c>
      <c r="I1055" s="6">
        <v>53.75</v>
      </c>
      <c r="J1055" s="6">
        <v>41.393874783215772</v>
      </c>
      <c r="K1055" s="6">
        <f t="shared" si="473"/>
        <v>18.14</v>
      </c>
      <c r="L1055" s="7">
        <f t="shared" si="470"/>
        <v>12.356125216784228</v>
      </c>
      <c r="M1055" s="6">
        <f t="shared" ref="M1055:M1118" si="488">B1055-H1055</f>
        <v>11</v>
      </c>
      <c r="N1055" s="6">
        <f t="shared" ref="N1055:N1118" si="489">B1055-C1055</f>
        <v>8</v>
      </c>
      <c r="O1055" s="6">
        <f t="shared" si="471"/>
        <v>3</v>
      </c>
      <c r="P1055" s="6">
        <f t="shared" ref="P1055:P1118" si="490">D1055-H1055</f>
        <v>5</v>
      </c>
      <c r="Q1055" s="6">
        <f t="shared" si="474"/>
        <v>-7.052052222809337</v>
      </c>
      <c r="R1055" s="6">
        <f t="shared" ref="R1055:R1118" si="491">IF(F1055="","",F1055-H1055)</f>
        <v>-7.1052695564137522</v>
      </c>
      <c r="S1055" s="6">
        <f t="shared" ref="S1055:S1118" si="492">G1055-H1055</f>
        <v>15</v>
      </c>
      <c r="T1055" s="6">
        <f t="shared" ref="T1055:T1118" si="493">G1055-B1055</f>
        <v>4</v>
      </c>
      <c r="U1055" s="4" t="str">
        <f t="shared" ref="U1055:U1118" si="494">IF(P1055=N1055,"EQUAL",IF(N1055&lt;P1055,"LOWER","HIGHER"))</f>
        <v>HIGHER</v>
      </c>
      <c r="V1055" s="8">
        <v>1185.75</v>
      </c>
      <c r="W1055" s="9">
        <f t="shared" si="475"/>
        <v>12.105269556413752</v>
      </c>
      <c r="X1055" s="6">
        <f t="shared" si="476"/>
        <v>53.886788755623407</v>
      </c>
      <c r="Y1055" s="6">
        <f t="shared" si="477"/>
        <v>12.003211244376594</v>
      </c>
      <c r="Z1055" s="6">
        <f t="shared" si="478"/>
        <v>0.10205831203715832</v>
      </c>
      <c r="AA1055" s="5">
        <f t="shared" si="466"/>
        <v>2</v>
      </c>
      <c r="AB1055" s="5">
        <f t="shared" si="467"/>
        <v>2023</v>
      </c>
      <c r="AC1055" s="5">
        <f t="shared" si="468"/>
        <v>6</v>
      </c>
      <c r="AD1055" s="6">
        <f t="shared" si="484"/>
        <v>50.162499999999994</v>
      </c>
      <c r="AF1055" s="10">
        <v>189.51</v>
      </c>
      <c r="AG1055" s="8">
        <v>10192.744266364029</v>
      </c>
      <c r="AH1055" s="15"/>
      <c r="AI1055" s="15"/>
      <c r="AJ1055" s="15"/>
      <c r="AK1055" s="15"/>
      <c r="AL1055" s="11">
        <f t="shared" si="472"/>
        <v>44964</v>
      </c>
      <c r="AM1055" s="10">
        <v>1188</v>
      </c>
      <c r="AN1055" s="6">
        <v>5.2100999999999997</v>
      </c>
      <c r="AO1055" s="8">
        <f t="shared" si="480"/>
        <v>280.75555809567356</v>
      </c>
      <c r="AS1055" s="14">
        <f t="shared" si="458"/>
        <v>0.24109856396866833</v>
      </c>
      <c r="AT1055" s="10">
        <v>491</v>
      </c>
      <c r="AU1055" s="6">
        <v>15.32</v>
      </c>
      <c r="AV1055" s="6">
        <f t="shared" si="486"/>
        <v>3.6936299999999989</v>
      </c>
      <c r="AW1055" s="6">
        <f t="shared" si="481"/>
        <v>4.4614073999999988</v>
      </c>
      <c r="AX1055" s="6">
        <f t="shared" si="487"/>
        <v>0.76777739999999994</v>
      </c>
      <c r="AY1055" s="12">
        <f t="shared" si="482"/>
        <v>0.42161834580390717</v>
      </c>
      <c r="BB1055" s="13">
        <f t="shared" si="483"/>
        <v>1408.531718</v>
      </c>
    </row>
    <row r="1056" spans="1:54" x14ac:dyDescent="0.25">
      <c r="A1056" s="1">
        <v>44965</v>
      </c>
      <c r="B1056" s="6">
        <v>71.58</v>
      </c>
      <c r="C1056" s="6">
        <v>63.08</v>
      </c>
      <c r="D1056" s="6">
        <v>65.58</v>
      </c>
      <c r="E1056" s="6">
        <f t="shared" si="485"/>
        <v>52.988232692323379</v>
      </c>
      <c r="F1056" s="6">
        <v>53.285778695848997</v>
      </c>
      <c r="G1056" s="6">
        <v>75.58</v>
      </c>
      <c r="H1056" s="6">
        <v>60.58</v>
      </c>
      <c r="I1056" s="6">
        <v>54.5</v>
      </c>
      <c r="J1056" s="6">
        <v>42.202997597764643</v>
      </c>
      <c r="K1056" s="6">
        <f t="shared" si="473"/>
        <v>17.079999999999998</v>
      </c>
      <c r="L1056" s="7">
        <f t="shared" si="470"/>
        <v>12.297002402235357</v>
      </c>
      <c r="M1056" s="6">
        <f t="shared" si="488"/>
        <v>11</v>
      </c>
      <c r="N1056" s="6">
        <f t="shared" si="489"/>
        <v>8.5</v>
      </c>
      <c r="O1056" s="6">
        <f t="shared" si="471"/>
        <v>2.5</v>
      </c>
      <c r="P1056" s="6">
        <f t="shared" si="490"/>
        <v>5</v>
      </c>
      <c r="Q1056" s="6">
        <f t="shared" si="474"/>
        <v>-7.5917673076766192</v>
      </c>
      <c r="R1056" s="6">
        <f t="shared" si="491"/>
        <v>-7.2942213041510016</v>
      </c>
      <c r="S1056" s="6">
        <f t="shared" si="492"/>
        <v>15</v>
      </c>
      <c r="T1056" s="6">
        <f t="shared" si="493"/>
        <v>4</v>
      </c>
      <c r="U1056" s="4" t="str">
        <f t="shared" si="494"/>
        <v>HIGHER</v>
      </c>
      <c r="V1056" s="8">
        <v>1174.75</v>
      </c>
      <c r="W1056" s="9">
        <f t="shared" si="475"/>
        <v>12.294221304151002</v>
      </c>
      <c r="X1056" s="6">
        <f t="shared" si="476"/>
        <v>53.036302821980364</v>
      </c>
      <c r="Y1056" s="6">
        <f t="shared" si="477"/>
        <v>12.543697178019634</v>
      </c>
      <c r="Z1056" s="6">
        <f t="shared" si="478"/>
        <v>-0.2494758738686329</v>
      </c>
      <c r="AA1056" s="5">
        <f t="shared" si="466"/>
        <v>2</v>
      </c>
      <c r="AB1056" s="5">
        <f t="shared" si="467"/>
        <v>2023</v>
      </c>
      <c r="AC1056" s="5">
        <f t="shared" si="468"/>
        <v>6</v>
      </c>
      <c r="AD1056" s="6">
        <f t="shared" si="484"/>
        <v>50.22</v>
      </c>
      <c r="AF1056" s="10">
        <v>189.84</v>
      </c>
      <c r="AG1056" s="8">
        <v>10115.772227619973</v>
      </c>
      <c r="AH1056" s="15"/>
      <c r="AI1056" s="15"/>
      <c r="AJ1056" s="15"/>
      <c r="AK1056" s="15"/>
      <c r="AL1056" s="11">
        <f t="shared" si="472"/>
        <v>44965</v>
      </c>
      <c r="AM1056" s="10">
        <v>1169.25</v>
      </c>
      <c r="AN1056" s="6">
        <v>5.2007000000000003</v>
      </c>
      <c r="AO1056" s="8">
        <f t="shared" si="480"/>
        <v>275.82590008627335</v>
      </c>
      <c r="AS1056" s="14">
        <f t="shared" ref="AS1056:AS1119" si="495">AV1056/AU1056</f>
        <v>0.2324242029928433</v>
      </c>
      <c r="AT1056" s="10">
        <v>492</v>
      </c>
      <c r="AU1056" s="6">
        <v>15.37</v>
      </c>
      <c r="AV1056" s="6">
        <f t="shared" si="486"/>
        <v>3.5723600000000015</v>
      </c>
      <c r="AW1056" s="6">
        <f t="shared" si="481"/>
        <v>4.3993628000000005</v>
      </c>
      <c r="AX1056" s="6">
        <f t="shared" si="487"/>
        <v>0.82700279999999893</v>
      </c>
      <c r="AY1056" s="12">
        <f t="shared" si="482"/>
        <v>0.42006915833285685</v>
      </c>
      <c r="BB1056" s="13">
        <f t="shared" si="483"/>
        <v>1390.6742959999999</v>
      </c>
    </row>
    <row r="1057" spans="1:54" x14ac:dyDescent="0.25">
      <c r="A1057" s="1">
        <v>44966</v>
      </c>
      <c r="B1057" s="6">
        <v>69.540000000000006</v>
      </c>
      <c r="C1057" s="6">
        <v>61.54</v>
      </c>
      <c r="D1057" s="6">
        <v>64.040000000000006</v>
      </c>
      <c r="E1057" s="6">
        <f t="shared" si="485"/>
        <v>51.86660878029857</v>
      </c>
      <c r="F1057" s="6">
        <v>52.276535387925918</v>
      </c>
      <c r="G1057" s="6">
        <v>74.040000000000006</v>
      </c>
      <c r="H1057" s="6">
        <v>59.04</v>
      </c>
      <c r="I1057" s="6">
        <v>54</v>
      </c>
      <c r="J1057" s="6">
        <v>41.80372418426056</v>
      </c>
      <c r="K1057" s="6">
        <f t="shared" si="473"/>
        <v>15.540000000000006</v>
      </c>
      <c r="L1057" s="7">
        <f t="shared" si="470"/>
        <v>12.19627581573944</v>
      </c>
      <c r="M1057" s="6">
        <f t="shared" si="488"/>
        <v>10.500000000000007</v>
      </c>
      <c r="N1057" s="6">
        <f t="shared" si="489"/>
        <v>8.0000000000000071</v>
      </c>
      <c r="O1057" s="6">
        <f t="shared" si="471"/>
        <v>2.5</v>
      </c>
      <c r="P1057" s="6">
        <f t="shared" si="490"/>
        <v>5.0000000000000071</v>
      </c>
      <c r="Q1057" s="6">
        <f t="shared" si="474"/>
        <v>-7.1733912197014291</v>
      </c>
      <c r="R1057" s="6">
        <f t="shared" si="491"/>
        <v>-6.7634646120740811</v>
      </c>
      <c r="S1057" s="6">
        <f t="shared" si="492"/>
        <v>15.000000000000007</v>
      </c>
      <c r="T1057" s="6">
        <f t="shared" si="493"/>
        <v>4.5</v>
      </c>
      <c r="U1057" s="4" t="str">
        <f t="shared" si="494"/>
        <v>HIGHER</v>
      </c>
      <c r="V1057" s="8">
        <v>1152.5</v>
      </c>
      <c r="W1057" s="9">
        <f t="shared" si="475"/>
        <v>11.763464612074088</v>
      </c>
      <c r="X1057" s="6">
        <f t="shared" si="476"/>
        <v>51.913661389571544</v>
      </c>
      <c r="Y1057" s="6">
        <f t="shared" si="477"/>
        <v>12.126338610428462</v>
      </c>
      <c r="Z1057" s="6">
        <f t="shared" si="478"/>
        <v>-0.36287399835437384</v>
      </c>
      <c r="AA1057" s="5">
        <f t="shared" si="466"/>
        <v>2</v>
      </c>
      <c r="AB1057" s="5">
        <f t="shared" si="467"/>
        <v>2023</v>
      </c>
      <c r="AC1057" s="5">
        <f t="shared" si="468"/>
        <v>6</v>
      </c>
      <c r="AD1057" s="6">
        <f t="shared" si="484"/>
        <v>50.017499999999998</v>
      </c>
      <c r="AF1057" s="10">
        <v>190.19</v>
      </c>
      <c r="AG1057" s="8">
        <v>9942.4742654296297</v>
      </c>
      <c r="AH1057" s="15"/>
      <c r="AI1057" s="15"/>
      <c r="AJ1057" s="15"/>
      <c r="AK1057" s="15"/>
      <c r="AL1057" s="11">
        <f t="shared" si="472"/>
        <v>44966</v>
      </c>
      <c r="AM1057" s="10">
        <v>1144.5</v>
      </c>
      <c r="AN1057" s="6">
        <v>5.2911000000000001</v>
      </c>
      <c r="AO1057" s="8">
        <f t="shared" si="480"/>
        <v>274.68037377836202</v>
      </c>
      <c r="AS1057" s="14">
        <f t="shared" si="495"/>
        <v>0.24521028645833332</v>
      </c>
      <c r="AT1057" s="10">
        <v>507.5</v>
      </c>
      <c r="AU1057" s="6">
        <v>15.36</v>
      </c>
      <c r="AV1057" s="6">
        <f t="shared" si="486"/>
        <v>3.7664299999999997</v>
      </c>
      <c r="AW1057" s="6">
        <f t="shared" si="481"/>
        <v>4.5397064</v>
      </c>
      <c r="AX1057" s="6">
        <f t="shared" si="487"/>
        <v>0.77327640000000031</v>
      </c>
      <c r="AY1057" s="12">
        <f t="shared" si="482"/>
        <v>0.40554309722202153</v>
      </c>
      <c r="BB1057" s="13">
        <f t="shared" si="483"/>
        <v>1356.7231479999998</v>
      </c>
    </row>
    <row r="1058" spans="1:54" x14ac:dyDescent="0.25">
      <c r="A1058" s="1">
        <v>44967</v>
      </c>
      <c r="B1058" s="6">
        <v>71.040000000000006</v>
      </c>
      <c r="C1058" s="6">
        <v>63.04</v>
      </c>
      <c r="D1058" s="6">
        <v>65.540000000000006</v>
      </c>
      <c r="E1058" s="6">
        <f t="shared" si="485"/>
        <v>52.761642003025443</v>
      </c>
      <c r="F1058" s="6">
        <v>52.605389948934558</v>
      </c>
      <c r="G1058" s="6">
        <v>75.540000000000006</v>
      </c>
      <c r="H1058" s="6">
        <v>60.54</v>
      </c>
      <c r="I1058" s="6">
        <v>53.5</v>
      </c>
      <c r="J1058" s="6">
        <v>41.220440908006395</v>
      </c>
      <c r="K1058" s="6">
        <f t="shared" si="473"/>
        <v>17.540000000000006</v>
      </c>
      <c r="L1058" s="7">
        <f t="shared" si="470"/>
        <v>12.279559091993605</v>
      </c>
      <c r="M1058" s="6">
        <f t="shared" si="488"/>
        <v>10.500000000000007</v>
      </c>
      <c r="N1058" s="6">
        <f t="shared" si="489"/>
        <v>8.0000000000000071</v>
      </c>
      <c r="O1058" s="6">
        <f t="shared" si="471"/>
        <v>2.5</v>
      </c>
      <c r="P1058" s="6">
        <f t="shared" si="490"/>
        <v>5.0000000000000071</v>
      </c>
      <c r="Q1058" s="6">
        <f t="shared" si="474"/>
        <v>-7.778357996974556</v>
      </c>
      <c r="R1058" s="6">
        <f t="shared" si="491"/>
        <v>-7.9346100510654409</v>
      </c>
      <c r="S1058" s="6">
        <f t="shared" si="492"/>
        <v>15.000000000000007</v>
      </c>
      <c r="T1058" s="6">
        <f t="shared" si="493"/>
        <v>4.5</v>
      </c>
      <c r="U1058" s="4" t="str">
        <f t="shared" si="494"/>
        <v>HIGHER</v>
      </c>
      <c r="V1058" s="8">
        <v>1159.75</v>
      </c>
      <c r="W1058" s="9">
        <f t="shared" si="475"/>
        <v>12.934610051065448</v>
      </c>
      <c r="X1058" s="6">
        <f t="shared" si="476"/>
        <v>52.809506573008882</v>
      </c>
      <c r="Y1058" s="6">
        <f t="shared" si="477"/>
        <v>12.730493426991124</v>
      </c>
      <c r="Z1058" s="6">
        <f t="shared" si="478"/>
        <v>0.20411662407432374</v>
      </c>
      <c r="AA1058" s="5">
        <f t="shared" si="466"/>
        <v>2</v>
      </c>
      <c r="AB1058" s="5">
        <f t="shared" si="467"/>
        <v>2023</v>
      </c>
      <c r="AC1058" s="5">
        <f t="shared" si="468"/>
        <v>6</v>
      </c>
      <c r="AD1058" s="6">
        <f t="shared" si="484"/>
        <v>50.967500000000001</v>
      </c>
      <c r="AF1058" s="10">
        <v>190.51</v>
      </c>
      <c r="AG1058" s="8">
        <v>10021.852839171524</v>
      </c>
      <c r="AH1058" s="15"/>
      <c r="AI1058" s="15"/>
      <c r="AJ1058" s="15"/>
      <c r="AK1058" s="15"/>
      <c r="AL1058" s="11">
        <f t="shared" si="472"/>
        <v>44967</v>
      </c>
      <c r="AM1058" s="10">
        <v>1164.25</v>
      </c>
      <c r="AN1058" s="6">
        <v>5.2150999999999996</v>
      </c>
      <c r="AO1058" s="8">
        <f t="shared" si="480"/>
        <v>275.40685772889867</v>
      </c>
      <c r="AS1058" s="14">
        <f t="shared" si="495"/>
        <v>0.24182243589743579</v>
      </c>
      <c r="AT1058" s="10">
        <v>510.5</v>
      </c>
      <c r="AU1058" s="6">
        <v>15.6</v>
      </c>
      <c r="AV1058" s="6">
        <f t="shared" si="486"/>
        <v>3.7724299999999982</v>
      </c>
      <c r="AW1058" s="6">
        <f t="shared" si="481"/>
        <v>4.5421963999999964</v>
      </c>
      <c r="AX1058" s="6">
        <f t="shared" si="487"/>
        <v>0.76976639999999819</v>
      </c>
      <c r="AY1058" s="12">
        <f t="shared" si="482"/>
        <v>0.40927240559708455</v>
      </c>
      <c r="BB1058" s="13">
        <f t="shared" si="483"/>
        <v>1389.7924479999999</v>
      </c>
    </row>
    <row r="1059" spans="1:54" x14ac:dyDescent="0.25">
      <c r="A1059" s="1">
        <v>44970</v>
      </c>
      <c r="B1059" s="6">
        <v>70.64</v>
      </c>
      <c r="C1059" s="6">
        <v>62.64</v>
      </c>
      <c r="D1059" s="6">
        <v>65.14</v>
      </c>
      <c r="E1059" s="6">
        <f t="shared" si="485"/>
        <v>51.86660878029857</v>
      </c>
      <c r="F1059" s="6">
        <v>52.163137263440177</v>
      </c>
      <c r="G1059" s="6">
        <v>75.14</v>
      </c>
      <c r="H1059" s="6">
        <v>60.14</v>
      </c>
      <c r="I1059" s="6">
        <v>53.25</v>
      </c>
      <c r="J1059" s="6">
        <v>40.76090382891077</v>
      </c>
      <c r="K1059" s="6">
        <f t="shared" si="473"/>
        <v>17.39</v>
      </c>
      <c r="L1059" s="7">
        <f t="shared" si="470"/>
        <v>12.48909617108923</v>
      </c>
      <c r="M1059" s="6">
        <f t="shared" si="488"/>
        <v>10.5</v>
      </c>
      <c r="N1059" s="6">
        <f t="shared" si="489"/>
        <v>8</v>
      </c>
      <c r="O1059" s="6">
        <f t="shared" si="471"/>
        <v>2.5</v>
      </c>
      <c r="P1059" s="6">
        <f t="shared" si="490"/>
        <v>5</v>
      </c>
      <c r="Q1059" s="6">
        <f t="shared" si="474"/>
        <v>-8.2733912197014305</v>
      </c>
      <c r="R1059" s="6">
        <f t="shared" si="491"/>
        <v>-7.9768627365598235</v>
      </c>
      <c r="S1059" s="6">
        <f t="shared" si="492"/>
        <v>15</v>
      </c>
      <c r="T1059" s="6">
        <f t="shared" si="493"/>
        <v>4.5</v>
      </c>
      <c r="U1059" s="4" t="str">
        <f t="shared" si="494"/>
        <v>HIGHER</v>
      </c>
      <c r="V1059" s="8">
        <v>1150</v>
      </c>
      <c r="W1059" s="9">
        <f t="shared" si="475"/>
        <v>12.976862736559823</v>
      </c>
      <c r="X1059" s="6">
        <f t="shared" si="476"/>
        <v>51.913661389571544</v>
      </c>
      <c r="Y1059" s="6">
        <f t="shared" si="477"/>
        <v>13.226338610428456</v>
      </c>
      <c r="Z1059" s="6">
        <f t="shared" si="478"/>
        <v>-0.2494758738686329</v>
      </c>
      <c r="AA1059" s="5">
        <f t="shared" si="466"/>
        <v>2</v>
      </c>
      <c r="AB1059" s="5">
        <f t="shared" si="467"/>
        <v>2023</v>
      </c>
      <c r="AC1059" s="5">
        <f t="shared" si="468"/>
        <v>7</v>
      </c>
      <c r="AD1059" s="6">
        <f t="shared" si="484"/>
        <v>50.710000000000008</v>
      </c>
      <c r="AF1059" s="10">
        <v>191.65</v>
      </c>
      <c r="AG1059" s="8">
        <v>9997.0652565383098</v>
      </c>
      <c r="AH1059" s="15"/>
      <c r="AI1059" s="15"/>
      <c r="AJ1059" s="15"/>
      <c r="AK1059" s="15"/>
      <c r="AL1059" s="11">
        <f t="shared" si="472"/>
        <v>44970</v>
      </c>
      <c r="AM1059" s="10">
        <v>1144.5</v>
      </c>
      <c r="AN1059" s="6">
        <v>5.1596000000000002</v>
      </c>
      <c r="AO1059" s="8">
        <f t="shared" si="480"/>
        <v>267.85372730563341</v>
      </c>
      <c r="AS1059" s="14">
        <f t="shared" si="495"/>
        <v>0.24635448717948699</v>
      </c>
      <c r="AT1059" s="10">
        <v>515.5</v>
      </c>
      <c r="AU1059" s="6">
        <v>15.6</v>
      </c>
      <c r="AV1059" s="6">
        <f t="shared" si="486"/>
        <v>3.8431299999999968</v>
      </c>
      <c r="AW1059" s="6">
        <f t="shared" si="481"/>
        <v>4.6138323999999979</v>
      </c>
      <c r="AX1059" s="6">
        <f t="shared" si="487"/>
        <v>0.77070240000000112</v>
      </c>
      <c r="AY1059" s="12">
        <f t="shared" si="482"/>
        <v>0.40555607624074241</v>
      </c>
      <c r="BB1059" s="13">
        <f t="shared" si="483"/>
        <v>1380.973968</v>
      </c>
    </row>
    <row r="1060" spans="1:54" x14ac:dyDescent="0.25">
      <c r="A1060" s="1">
        <v>44971</v>
      </c>
      <c r="B1060" s="6">
        <v>70.900000000000006</v>
      </c>
      <c r="C1060" s="6">
        <v>62.9</v>
      </c>
      <c r="D1060" s="6">
        <v>65.400000000000006</v>
      </c>
      <c r="E1060" s="6">
        <f t="shared" si="485"/>
        <v>51.356779729378211</v>
      </c>
      <c r="F1060" s="6">
        <v>51.947680826917278</v>
      </c>
      <c r="G1060" s="6">
        <v>75.400000000000006</v>
      </c>
      <c r="H1060" s="6">
        <v>60.4</v>
      </c>
      <c r="I1060" s="6">
        <v>53.5</v>
      </c>
      <c r="J1060" s="6">
        <v>41.268882663087162</v>
      </c>
      <c r="K1060" s="6">
        <f t="shared" si="473"/>
        <v>17.400000000000006</v>
      </c>
      <c r="L1060" s="7">
        <f t="shared" si="470"/>
        <v>12.231117336912838</v>
      </c>
      <c r="M1060" s="6">
        <f t="shared" si="488"/>
        <v>10.500000000000007</v>
      </c>
      <c r="N1060" s="6">
        <f t="shared" si="489"/>
        <v>8.0000000000000071</v>
      </c>
      <c r="O1060" s="6">
        <f t="shared" si="471"/>
        <v>2.5</v>
      </c>
      <c r="P1060" s="6">
        <f t="shared" si="490"/>
        <v>5.0000000000000071</v>
      </c>
      <c r="Q1060" s="6">
        <f t="shared" si="474"/>
        <v>-9.0432202706217879</v>
      </c>
      <c r="R1060" s="6">
        <f t="shared" si="491"/>
        <v>-8.4523191730827207</v>
      </c>
      <c r="S1060" s="6">
        <f t="shared" si="492"/>
        <v>15.000000000000007</v>
      </c>
      <c r="T1060" s="6">
        <f t="shared" si="493"/>
        <v>4.5</v>
      </c>
      <c r="U1060" s="4" t="str">
        <f t="shared" si="494"/>
        <v>HIGHER</v>
      </c>
      <c r="V1060" s="8">
        <v>1145.25</v>
      </c>
      <c r="W1060" s="9">
        <f t="shared" si="475"/>
        <v>13.452319173082728</v>
      </c>
      <c r="X1060" s="6">
        <f t="shared" si="476"/>
        <v>51.403369829385717</v>
      </c>
      <c r="Y1060" s="6">
        <f t="shared" si="477"/>
        <v>13.996630170614289</v>
      </c>
      <c r="Z1060" s="6">
        <f t="shared" si="478"/>
        <v>-0.54431099753156076</v>
      </c>
      <c r="AA1060" s="5">
        <f t="shared" si="466"/>
        <v>2</v>
      </c>
      <c r="AB1060" s="5">
        <f t="shared" si="467"/>
        <v>2023</v>
      </c>
      <c r="AC1060" s="5">
        <f t="shared" si="468"/>
        <v>7</v>
      </c>
      <c r="AD1060" s="6">
        <f t="shared" si="484"/>
        <v>50.987499999999997</v>
      </c>
      <c r="AF1060" s="10">
        <v>191.99</v>
      </c>
      <c r="AG1060" s="8">
        <v>9973.4352419598472</v>
      </c>
      <c r="AH1060" s="15"/>
      <c r="AI1060" s="15"/>
      <c r="AJ1060" s="15"/>
      <c r="AK1060" s="15"/>
      <c r="AL1060" s="11">
        <f t="shared" si="472"/>
        <v>44971</v>
      </c>
      <c r="AM1060" s="10">
        <v>1133.25</v>
      </c>
      <c r="AN1060" s="6">
        <v>5.1923000000000004</v>
      </c>
      <c r="AO1060" s="8">
        <f t="shared" si="480"/>
        <v>266.90171716511952</v>
      </c>
      <c r="AS1060" s="14">
        <f t="shared" si="495"/>
        <v>0.24778456591639869</v>
      </c>
      <c r="AT1060" s="10">
        <v>512.5</v>
      </c>
      <c r="AU1060" s="6">
        <v>15.55</v>
      </c>
      <c r="AV1060" s="6">
        <f t="shared" si="486"/>
        <v>3.8530499999999996</v>
      </c>
      <c r="AW1060" s="6">
        <f t="shared" si="481"/>
        <v>4.6231439999999999</v>
      </c>
      <c r="AX1060" s="6">
        <f t="shared" si="487"/>
        <v>0.77009400000000028</v>
      </c>
      <c r="AY1060" s="12">
        <f t="shared" si="482"/>
        <v>0.4078509074907628</v>
      </c>
      <c r="BB1060" s="13">
        <f t="shared" si="483"/>
        <v>1386.70598</v>
      </c>
    </row>
    <row r="1061" spans="1:54" x14ac:dyDescent="0.25">
      <c r="A1061" s="1">
        <v>44972</v>
      </c>
      <c r="B1061" s="6">
        <v>71.739999999999995</v>
      </c>
      <c r="C1061" s="6">
        <v>63.74</v>
      </c>
      <c r="D1061" s="6">
        <v>66.239999999999995</v>
      </c>
      <c r="E1061" s="6">
        <f t="shared" si="485"/>
        <v>51.538052280816558</v>
      </c>
      <c r="F1061" s="6">
        <v>52.083758576300156</v>
      </c>
      <c r="G1061" s="6">
        <v>76.239999999999995</v>
      </c>
      <c r="H1061" s="6">
        <v>61.24</v>
      </c>
      <c r="I1061" s="6">
        <v>53</v>
      </c>
      <c r="J1061" s="6">
        <v>40.658006364590889</v>
      </c>
      <c r="K1061" s="6">
        <f t="shared" si="473"/>
        <v>18.739999999999995</v>
      </c>
      <c r="L1061" s="7">
        <f t="shared" si="470"/>
        <v>12.341993635409111</v>
      </c>
      <c r="M1061" s="6">
        <f t="shared" si="488"/>
        <v>10.499999999999993</v>
      </c>
      <c r="N1061" s="6">
        <f t="shared" si="489"/>
        <v>7.9999999999999929</v>
      </c>
      <c r="O1061" s="6">
        <f t="shared" si="471"/>
        <v>2.5</v>
      </c>
      <c r="P1061" s="6">
        <f t="shared" si="490"/>
        <v>4.9999999999999929</v>
      </c>
      <c r="Q1061" s="6">
        <f t="shared" si="474"/>
        <v>-9.701947719183444</v>
      </c>
      <c r="R1061" s="6">
        <f t="shared" si="491"/>
        <v>-9.1562414236998464</v>
      </c>
      <c r="S1061" s="6">
        <f t="shared" si="492"/>
        <v>14.999999999999993</v>
      </c>
      <c r="T1061" s="6">
        <f t="shared" si="493"/>
        <v>4.5</v>
      </c>
      <c r="U1061" s="4" t="str">
        <f t="shared" si="494"/>
        <v>HIGHER</v>
      </c>
      <c r="V1061" s="8">
        <v>1148.25</v>
      </c>
      <c r="W1061" s="9">
        <f t="shared" si="475"/>
        <v>14.156241423699839</v>
      </c>
      <c r="X1061" s="6">
        <f t="shared" si="476"/>
        <v>51.584806828562897</v>
      </c>
      <c r="Y1061" s="6">
        <f t="shared" si="477"/>
        <v>14.655193171437098</v>
      </c>
      <c r="Z1061" s="6">
        <f t="shared" si="478"/>
        <v>-0.4989517477372587</v>
      </c>
      <c r="AA1061" s="5">
        <f t="shared" si="466"/>
        <v>2</v>
      </c>
      <c r="AB1061" s="5">
        <f t="shared" si="467"/>
        <v>2023</v>
      </c>
      <c r="AC1061" s="5">
        <f t="shared" si="468"/>
        <v>7</v>
      </c>
      <c r="AD1061" s="6">
        <f t="shared" si="484"/>
        <v>51.2425</v>
      </c>
      <c r="AF1061" s="10">
        <v>192.37</v>
      </c>
      <c r="AG1061" s="8">
        <v>10019.352637322861</v>
      </c>
      <c r="AH1061" s="15"/>
      <c r="AI1061" s="15"/>
      <c r="AJ1061" s="15"/>
      <c r="AK1061" s="15"/>
      <c r="AL1061" s="11">
        <f t="shared" si="472"/>
        <v>44972</v>
      </c>
      <c r="AM1061" s="10">
        <v>1137.25</v>
      </c>
      <c r="AN1061" s="6">
        <v>5.2190000000000003</v>
      </c>
      <c r="AO1061" s="8">
        <f t="shared" si="480"/>
        <v>269.2211068382698</v>
      </c>
      <c r="AS1061" s="14">
        <f t="shared" si="495"/>
        <v>0.24862799740764724</v>
      </c>
      <c r="AT1061" s="10">
        <v>502.5</v>
      </c>
      <c r="AU1061" s="6">
        <v>15.43</v>
      </c>
      <c r="AV1061" s="6">
        <f t="shared" si="486"/>
        <v>3.8363299999999967</v>
      </c>
      <c r="AW1061" s="6">
        <f t="shared" si="481"/>
        <v>4.6044583999999986</v>
      </c>
      <c r="AX1061" s="6">
        <f t="shared" si="487"/>
        <v>0.76812840000000193</v>
      </c>
      <c r="AY1061" s="12">
        <f t="shared" si="482"/>
        <v>0.41547583867801385</v>
      </c>
      <c r="BB1061" s="13">
        <f t="shared" si="483"/>
        <v>1405.224788</v>
      </c>
    </row>
    <row r="1062" spans="1:54" x14ac:dyDescent="0.25">
      <c r="A1062" s="1">
        <v>44973</v>
      </c>
      <c r="B1062" s="6">
        <v>72.900000000000006</v>
      </c>
      <c r="C1062" s="6">
        <v>63.9</v>
      </c>
      <c r="D1062" s="6">
        <v>66.900000000000006</v>
      </c>
      <c r="E1062" s="6">
        <f t="shared" si="485"/>
        <v>50.008565128055473</v>
      </c>
      <c r="F1062" s="6">
        <v>50.94977733144276</v>
      </c>
      <c r="G1062" s="6">
        <v>76.900000000000006</v>
      </c>
      <c r="H1062" s="6">
        <v>61.9</v>
      </c>
      <c r="I1062" s="6">
        <v>54</v>
      </c>
      <c r="J1062" s="6">
        <v>41.93824322189549</v>
      </c>
      <c r="K1062" s="6">
        <f t="shared" si="473"/>
        <v>18.900000000000006</v>
      </c>
      <c r="L1062" s="7">
        <f t="shared" si="470"/>
        <v>12.06175677810451</v>
      </c>
      <c r="M1062" s="6">
        <f t="shared" si="488"/>
        <v>11.000000000000007</v>
      </c>
      <c r="N1062" s="6">
        <f t="shared" si="489"/>
        <v>9.0000000000000071</v>
      </c>
      <c r="O1062" s="6">
        <f t="shared" si="471"/>
        <v>2</v>
      </c>
      <c r="P1062" s="6">
        <f t="shared" si="490"/>
        <v>5.0000000000000071</v>
      </c>
      <c r="Q1062" s="6">
        <f t="shared" si="474"/>
        <v>-11.891434871944526</v>
      </c>
      <c r="R1062" s="6">
        <f t="shared" si="491"/>
        <v>-10.950222668557238</v>
      </c>
      <c r="S1062" s="6">
        <f t="shared" si="492"/>
        <v>15.000000000000007</v>
      </c>
      <c r="T1062" s="6">
        <f t="shared" si="493"/>
        <v>4</v>
      </c>
      <c r="U1062" s="4" t="str">
        <f t="shared" si="494"/>
        <v>HIGHER</v>
      </c>
      <c r="V1062" s="8">
        <v>1123.25</v>
      </c>
      <c r="W1062" s="9">
        <f t="shared" si="475"/>
        <v>15.950222668557245</v>
      </c>
      <c r="X1062" s="6">
        <f t="shared" si="476"/>
        <v>50.053932148005416</v>
      </c>
      <c r="Y1062" s="6">
        <f t="shared" si="477"/>
        <v>16.84606785199459</v>
      </c>
      <c r="Z1062" s="6">
        <f t="shared" si="478"/>
        <v>-0.89584518343734487</v>
      </c>
      <c r="AA1062" s="5">
        <f t="shared" si="466"/>
        <v>2</v>
      </c>
      <c r="AB1062" s="5">
        <f t="shared" si="467"/>
        <v>2023</v>
      </c>
      <c r="AC1062" s="5">
        <f t="shared" si="468"/>
        <v>7</v>
      </c>
      <c r="AD1062" s="6">
        <f t="shared" si="484"/>
        <v>51.387500000000003</v>
      </c>
      <c r="AF1062" s="10">
        <v>192.82</v>
      </c>
      <c r="AG1062" s="8">
        <v>9824.1360650487932</v>
      </c>
      <c r="AH1062" s="15"/>
      <c r="AI1062" s="15"/>
      <c r="AJ1062" s="15"/>
      <c r="AK1062" s="15"/>
      <c r="AL1062" s="11">
        <f t="shared" si="472"/>
        <v>44973</v>
      </c>
      <c r="AM1062" s="10">
        <v>1103.5</v>
      </c>
      <c r="AN1062" s="6">
        <v>5.2178000000000004</v>
      </c>
      <c r="AO1062" s="8">
        <f t="shared" si="480"/>
        <v>261.1714071618627</v>
      </c>
      <c r="AS1062" s="14">
        <f t="shared" si="495"/>
        <v>0.24903173575129525</v>
      </c>
      <c r="AT1062" s="10">
        <v>502.5</v>
      </c>
      <c r="AU1062" s="6">
        <v>15.44</v>
      </c>
      <c r="AV1062" s="6">
        <f t="shared" si="486"/>
        <v>3.8450499999999987</v>
      </c>
      <c r="AW1062" s="6">
        <f t="shared" si="481"/>
        <v>4.7274639999999994</v>
      </c>
      <c r="AX1062" s="6">
        <f t="shared" si="487"/>
        <v>0.8824140000000007</v>
      </c>
      <c r="AY1062" s="12">
        <f t="shared" si="482"/>
        <v>0.4193764888964282</v>
      </c>
      <c r="BB1062" s="13">
        <f t="shared" si="483"/>
        <v>1408.75218</v>
      </c>
    </row>
    <row r="1063" spans="1:54" x14ac:dyDescent="0.25">
      <c r="A1063" s="1">
        <v>44974</v>
      </c>
      <c r="B1063" s="6">
        <v>72.510000000000005</v>
      </c>
      <c r="C1063" s="6">
        <v>63.51</v>
      </c>
      <c r="D1063" s="6">
        <v>66.510000000000005</v>
      </c>
      <c r="E1063" s="6">
        <f t="shared" si="485"/>
        <v>50.087871869309744</v>
      </c>
      <c r="F1063" s="6">
        <v>50.632262582882689</v>
      </c>
      <c r="G1063" s="6">
        <v>76.510000000000005</v>
      </c>
      <c r="H1063" s="6">
        <v>61.51</v>
      </c>
      <c r="I1063" s="6">
        <v>54</v>
      </c>
      <c r="J1063" s="6">
        <v>42.348951952417032</v>
      </c>
      <c r="K1063" s="6">
        <f t="shared" si="473"/>
        <v>18.510000000000005</v>
      </c>
      <c r="L1063" s="7">
        <f t="shared" si="470"/>
        <v>11.651048047582968</v>
      </c>
      <c r="M1063" s="6">
        <f t="shared" si="488"/>
        <v>11.000000000000007</v>
      </c>
      <c r="N1063" s="6">
        <f t="shared" si="489"/>
        <v>9.0000000000000071</v>
      </c>
      <c r="O1063" s="6">
        <f t="shared" si="471"/>
        <v>2</v>
      </c>
      <c r="P1063" s="6">
        <f t="shared" si="490"/>
        <v>5.0000000000000071</v>
      </c>
      <c r="Q1063" s="6">
        <f t="shared" si="474"/>
        <v>-11.422128130690254</v>
      </c>
      <c r="R1063" s="6">
        <f t="shared" si="491"/>
        <v>-10.877737417117309</v>
      </c>
      <c r="S1063" s="6">
        <f t="shared" si="492"/>
        <v>15.000000000000007</v>
      </c>
      <c r="T1063" s="6">
        <f t="shared" si="493"/>
        <v>4</v>
      </c>
      <c r="U1063" s="4" t="str">
        <f t="shared" si="494"/>
        <v>HIGHER</v>
      </c>
      <c r="V1063" s="8">
        <v>1116.25</v>
      </c>
      <c r="W1063" s="9">
        <f t="shared" si="475"/>
        <v>15.877737417117316</v>
      </c>
      <c r="X1063" s="6">
        <f t="shared" si="476"/>
        <v>50.13331083514543</v>
      </c>
      <c r="Y1063" s="6">
        <f t="shared" si="477"/>
        <v>16.376689164854575</v>
      </c>
      <c r="Z1063" s="6">
        <f t="shared" si="478"/>
        <v>-0.4989517477372587</v>
      </c>
      <c r="AA1063" s="5">
        <f t="shared" si="466"/>
        <v>2</v>
      </c>
      <c r="AB1063" s="5">
        <f t="shared" si="467"/>
        <v>2023</v>
      </c>
      <c r="AC1063" s="5">
        <f t="shared" si="468"/>
        <v>7</v>
      </c>
      <c r="AD1063" s="6">
        <f t="shared" si="484"/>
        <v>51.724999999999994</v>
      </c>
      <c r="AF1063" s="10">
        <v>192.99</v>
      </c>
      <c r="AG1063" s="8">
        <v>9771.5203558705325</v>
      </c>
      <c r="AH1063" s="15"/>
      <c r="AI1063" s="15"/>
      <c r="AJ1063" s="15"/>
      <c r="AK1063" s="15"/>
      <c r="AL1063" s="11">
        <f t="shared" si="472"/>
        <v>44974</v>
      </c>
      <c r="AM1063" s="10">
        <v>1105.25</v>
      </c>
      <c r="AN1063" s="6">
        <v>5.1673999999999998</v>
      </c>
      <c r="AO1063" s="8">
        <f t="shared" si="480"/>
        <v>259.05887040953053</v>
      </c>
      <c r="AS1063" s="14">
        <f t="shared" si="495"/>
        <v>0.24607642487046608</v>
      </c>
      <c r="AT1063" s="10">
        <v>502.5</v>
      </c>
      <c r="AU1063" s="6">
        <v>15.44</v>
      </c>
      <c r="AV1063" s="6">
        <f t="shared" si="486"/>
        <v>3.799419999999996</v>
      </c>
      <c r="AW1063" s="6">
        <f t="shared" si="481"/>
        <v>4.6827465999999998</v>
      </c>
      <c r="AX1063" s="6">
        <f t="shared" si="487"/>
        <v>0.88332660000000374</v>
      </c>
      <c r="AY1063" s="12">
        <f t="shared" si="482"/>
        <v>0.41807088558190697</v>
      </c>
      <c r="BB1063" s="13">
        <f t="shared" si="483"/>
        <v>1400.1541619999998</v>
      </c>
    </row>
    <row r="1064" spans="1:54" x14ac:dyDescent="0.25">
      <c r="A1064" s="1">
        <v>44978</v>
      </c>
      <c r="B1064" s="6">
        <v>73.77</v>
      </c>
      <c r="C1064" s="6">
        <v>64.77</v>
      </c>
      <c r="D1064" s="6">
        <v>67.77</v>
      </c>
      <c r="E1064" s="6">
        <f t="shared" si="485"/>
        <v>50.087871869309744</v>
      </c>
      <c r="F1064" s="6" t="s">
        <v>43</v>
      </c>
      <c r="G1064" s="6">
        <v>78.27</v>
      </c>
      <c r="H1064" s="6">
        <v>62.77</v>
      </c>
      <c r="I1064" s="6">
        <v>54</v>
      </c>
      <c r="J1064" s="6">
        <v>42.374886558760942</v>
      </c>
      <c r="K1064" s="6">
        <f t="shared" si="473"/>
        <v>19.769999999999996</v>
      </c>
      <c r="L1064" s="7">
        <f t="shared" si="470"/>
        <v>11.625113441239058</v>
      </c>
      <c r="M1064" s="6">
        <f t="shared" si="488"/>
        <v>10.999999999999993</v>
      </c>
      <c r="N1064" s="6">
        <f t="shared" si="489"/>
        <v>9</v>
      </c>
      <c r="O1064" s="6">
        <f t="shared" si="471"/>
        <v>1.9999999999999929</v>
      </c>
      <c r="P1064" s="6">
        <f t="shared" si="490"/>
        <v>4.9999999999999929</v>
      </c>
      <c r="Q1064" s="6">
        <f t="shared" si="474"/>
        <v>-12.682128130690259</v>
      </c>
      <c r="R1064" s="6" t="str">
        <f t="shared" si="491"/>
        <v/>
      </c>
      <c r="S1064" s="6">
        <f t="shared" si="492"/>
        <v>15.499999999999993</v>
      </c>
      <c r="T1064" s="6">
        <f t="shared" si="493"/>
        <v>4.5</v>
      </c>
      <c r="U1064" s="4" t="str">
        <f t="shared" si="494"/>
        <v>HIGHER</v>
      </c>
      <c r="W1064" s="9" t="str">
        <f t="shared" si="475"/>
        <v/>
      </c>
      <c r="X1064" s="6">
        <f t="shared" si="476"/>
        <v>50.13331083514543</v>
      </c>
      <c r="Y1064" s="6">
        <f t="shared" si="477"/>
        <v>17.636689164854566</v>
      </c>
      <c r="Z1064" s="6" t="str">
        <f t="shared" si="478"/>
        <v/>
      </c>
      <c r="AA1064" s="5">
        <f t="shared" ref="AA1064:AA1081" si="496">MONTH(A1064)</f>
        <v>2</v>
      </c>
      <c r="AB1064" s="5">
        <f t="shared" ref="AB1064:AB1081" si="497">YEAR(A1064)</f>
        <v>2023</v>
      </c>
      <c r="AC1064" s="5">
        <f t="shared" ref="AC1064:AC1081" si="498">WEEKNUM(A1064)</f>
        <v>8</v>
      </c>
      <c r="AD1064" s="6">
        <f t="shared" si="484"/>
        <v>53.035000000000004</v>
      </c>
      <c r="AF1064" s="10">
        <v>192.98</v>
      </c>
      <c r="AG1064" s="8" t="s">
        <v>43</v>
      </c>
      <c r="AH1064" s="15"/>
      <c r="AI1064" s="15"/>
      <c r="AJ1064" s="15"/>
      <c r="AK1064" s="15"/>
      <c r="AL1064" s="11">
        <f t="shared" si="472"/>
        <v>44978</v>
      </c>
      <c r="AM1064" s="10">
        <v>1105.25</v>
      </c>
      <c r="AN1064" s="6">
        <v>5.1675000000000004</v>
      </c>
      <c r="AO1064" s="8">
        <f t="shared" si="480"/>
        <v>259.06388374061407</v>
      </c>
      <c r="AS1064" s="14">
        <f t="shared" si="495"/>
        <v>0.25374137931034468</v>
      </c>
      <c r="AT1064" s="10">
        <v>513</v>
      </c>
      <c r="AU1064" s="6">
        <v>15.66</v>
      </c>
      <c r="AV1064" s="6">
        <f t="shared" si="486"/>
        <v>3.973589999999998</v>
      </c>
      <c r="AW1064" s="6">
        <f t="shared" si="481"/>
        <v>4.8539682000000006</v>
      </c>
      <c r="AX1064" s="6">
        <f t="shared" si="487"/>
        <v>0.88037820000000266</v>
      </c>
      <c r="AY1064" s="12">
        <f t="shared" si="482"/>
        <v>0.41723116279676831</v>
      </c>
      <c r="BB1064" s="13">
        <f t="shared" si="483"/>
        <v>1427.9323739999998</v>
      </c>
    </row>
    <row r="1065" spans="1:54" x14ac:dyDescent="0.25">
      <c r="A1065" s="1">
        <v>44979</v>
      </c>
      <c r="B1065" s="6">
        <v>74.33</v>
      </c>
      <c r="C1065" s="6">
        <v>64.83</v>
      </c>
      <c r="D1065" s="6">
        <v>67.83</v>
      </c>
      <c r="E1065" s="6">
        <f t="shared" si="485"/>
        <v>51.526722746351673</v>
      </c>
      <c r="F1065" s="6" t="s">
        <v>43</v>
      </c>
      <c r="G1065" s="6">
        <v>78.33</v>
      </c>
      <c r="H1065" s="6">
        <v>62.83</v>
      </c>
      <c r="I1065" s="6">
        <v>54.5</v>
      </c>
      <c r="J1065" s="6">
        <v>42.38571032816828</v>
      </c>
      <c r="K1065" s="6">
        <f t="shared" si="473"/>
        <v>19.829999999999998</v>
      </c>
      <c r="L1065" s="7">
        <f t="shared" si="470"/>
        <v>12.11428967183172</v>
      </c>
      <c r="M1065" s="6">
        <f t="shared" si="488"/>
        <v>11.5</v>
      </c>
      <c r="N1065" s="6">
        <f t="shared" si="489"/>
        <v>9.5</v>
      </c>
      <c r="O1065" s="6">
        <f t="shared" si="471"/>
        <v>2</v>
      </c>
      <c r="P1065" s="6">
        <f t="shared" si="490"/>
        <v>5</v>
      </c>
      <c r="Q1065" s="6">
        <f t="shared" si="474"/>
        <v>-11.303277253648325</v>
      </c>
      <c r="R1065" s="6" t="str">
        <f t="shared" si="491"/>
        <v/>
      </c>
      <c r="S1065" s="6">
        <f t="shared" si="492"/>
        <v>15.5</v>
      </c>
      <c r="T1065" s="6">
        <f t="shared" si="493"/>
        <v>4</v>
      </c>
      <c r="U1065" s="4" t="str">
        <f t="shared" si="494"/>
        <v>HIGHER</v>
      </c>
      <c r="W1065" s="9" t="str">
        <f t="shared" si="475"/>
        <v/>
      </c>
      <c r="X1065" s="6">
        <f t="shared" si="476"/>
        <v>51.573467016114321</v>
      </c>
      <c r="Y1065" s="6">
        <f t="shared" si="477"/>
        <v>16.256532983885677</v>
      </c>
      <c r="Z1065" s="6" t="str">
        <f t="shared" si="478"/>
        <v/>
      </c>
      <c r="AA1065" s="5">
        <f t="shared" si="496"/>
        <v>2</v>
      </c>
      <c r="AB1065" s="5">
        <f t="shared" si="497"/>
        <v>2023</v>
      </c>
      <c r="AC1065" s="5">
        <f t="shared" si="498"/>
        <v>8</v>
      </c>
      <c r="AD1065" s="6">
        <f t="shared" si="484"/>
        <v>52.974999999999994</v>
      </c>
      <c r="AF1065" s="10">
        <v>194.95</v>
      </c>
      <c r="AG1065" s="8" t="s">
        <v>43</v>
      </c>
      <c r="AH1065" s="15"/>
      <c r="AI1065" s="15"/>
      <c r="AJ1065" s="15"/>
      <c r="AK1065" s="15"/>
      <c r="AL1065" s="11">
        <f t="shared" si="472"/>
        <v>44979</v>
      </c>
      <c r="AM1065" s="10">
        <v>1137</v>
      </c>
      <c r="AN1065" s="6">
        <v>5.1521999999999997</v>
      </c>
      <c r="AO1065" s="8">
        <f t="shared" si="480"/>
        <v>265.71681676042425</v>
      </c>
      <c r="AS1065" s="14">
        <f t="shared" si="495"/>
        <v>0.25766602440590869</v>
      </c>
      <c r="AT1065" s="10">
        <v>510.5</v>
      </c>
      <c r="AU1065" s="6">
        <v>15.57</v>
      </c>
      <c r="AV1065" s="6">
        <f t="shared" si="486"/>
        <v>4.0118599999999986</v>
      </c>
      <c r="AW1065" s="6">
        <f t="shared" si="481"/>
        <v>4.9494277999999987</v>
      </c>
      <c r="AX1065" s="6">
        <f t="shared" si="487"/>
        <v>0.93756780000000006</v>
      </c>
      <c r="AY1065" s="12">
        <f t="shared" si="482"/>
        <v>0.42026089528235144</v>
      </c>
      <c r="BB1065" s="13">
        <f t="shared" si="483"/>
        <v>1429.255146</v>
      </c>
    </row>
    <row r="1066" spans="1:54" x14ac:dyDescent="0.25">
      <c r="A1066" s="1">
        <v>44980</v>
      </c>
      <c r="B1066" s="6">
        <v>73.540000000000006</v>
      </c>
      <c r="C1066" s="6">
        <v>64.040000000000006</v>
      </c>
      <c r="D1066" s="6">
        <v>67.040000000000006</v>
      </c>
      <c r="E1066" s="6">
        <f t="shared" si="485"/>
        <v>50.92625741971213</v>
      </c>
      <c r="F1066" s="6">
        <v>51.323991142245703</v>
      </c>
      <c r="G1066" s="6">
        <v>77.540000000000006</v>
      </c>
      <c r="H1066" s="6">
        <v>62.04</v>
      </c>
      <c r="I1066" s="6">
        <v>55</v>
      </c>
      <c r="J1066" s="6">
        <v>43.352837481120005</v>
      </c>
      <c r="K1066" s="6">
        <f t="shared" si="473"/>
        <v>18.540000000000006</v>
      </c>
      <c r="L1066" s="7">
        <f t="shared" si="470"/>
        <v>11.647162518879995</v>
      </c>
      <c r="M1066" s="6">
        <f t="shared" si="488"/>
        <v>11.500000000000007</v>
      </c>
      <c r="N1066" s="6">
        <f t="shared" si="489"/>
        <v>9.5</v>
      </c>
      <c r="O1066" s="6">
        <f t="shared" si="471"/>
        <v>2.0000000000000071</v>
      </c>
      <c r="P1066" s="6">
        <f t="shared" si="490"/>
        <v>5.0000000000000071</v>
      </c>
      <c r="Q1066" s="6">
        <f t="shared" si="474"/>
        <v>-11.11374258028787</v>
      </c>
      <c r="R1066" s="6">
        <f t="shared" si="491"/>
        <v>-10.716008857754296</v>
      </c>
      <c r="S1066" s="6">
        <f t="shared" si="492"/>
        <v>15.500000000000007</v>
      </c>
      <c r="T1066" s="6">
        <f t="shared" si="493"/>
        <v>4</v>
      </c>
      <c r="U1066" s="4" t="str">
        <f t="shared" si="494"/>
        <v>HIGHER</v>
      </c>
      <c r="V1066" s="8">
        <v>1131.5</v>
      </c>
      <c r="W1066" s="9">
        <f t="shared" si="475"/>
        <v>15.716008857754304</v>
      </c>
      <c r="X1066" s="6">
        <f t="shared" si="476"/>
        <v>50.972456956339904</v>
      </c>
      <c r="Y1066" s="6">
        <f t="shared" si="477"/>
        <v>16.067543043660102</v>
      </c>
      <c r="Z1066" s="6">
        <f t="shared" si="478"/>
        <v>-0.35153418590579832</v>
      </c>
      <c r="AA1066" s="5">
        <f t="shared" si="496"/>
        <v>2</v>
      </c>
      <c r="AB1066" s="5">
        <f t="shared" si="497"/>
        <v>2023</v>
      </c>
      <c r="AC1066" s="5">
        <f t="shared" si="498"/>
        <v>8</v>
      </c>
      <c r="AD1066" s="6">
        <f t="shared" si="484"/>
        <v>53.222499999999997</v>
      </c>
      <c r="AF1066" s="10">
        <v>195.31</v>
      </c>
      <c r="AG1066" s="8">
        <v>10024.088709992009</v>
      </c>
      <c r="AH1066" s="15"/>
      <c r="AI1066" s="15"/>
      <c r="AJ1066" s="15"/>
      <c r="AK1066" s="15"/>
      <c r="AL1066" s="11">
        <f t="shared" si="472"/>
        <v>44980</v>
      </c>
      <c r="AM1066" s="10">
        <v>1123.75</v>
      </c>
      <c r="AN1066" s="6">
        <v>5.1372999999999998</v>
      </c>
      <c r="AO1066" s="8">
        <f t="shared" si="480"/>
        <v>261.86080312180502</v>
      </c>
      <c r="AS1066" s="14">
        <f t="shared" si="495"/>
        <v>0.25657188910380391</v>
      </c>
      <c r="AT1066" s="10">
        <v>510.5</v>
      </c>
      <c r="AU1066" s="6">
        <v>15.51</v>
      </c>
      <c r="AV1066" s="6">
        <f t="shared" si="486"/>
        <v>3.9794299999999989</v>
      </c>
      <c r="AW1066" s="6">
        <f t="shared" si="481"/>
        <v>4.9188463999999978</v>
      </c>
      <c r="AX1066" s="6">
        <f t="shared" si="487"/>
        <v>0.93941639999999893</v>
      </c>
      <c r="AY1066" s="12">
        <f t="shared" si="482"/>
        <v>0.41765978526212166</v>
      </c>
      <c r="BB1066" s="13">
        <f t="shared" si="483"/>
        <v>1411.8386480000001</v>
      </c>
    </row>
    <row r="1067" spans="1:54" x14ac:dyDescent="0.25">
      <c r="A1067" s="1">
        <v>44981</v>
      </c>
      <c r="B1067" s="6">
        <v>72.11</v>
      </c>
      <c r="C1067" s="6">
        <v>63.11</v>
      </c>
      <c r="D1067" s="6">
        <v>66.11</v>
      </c>
      <c r="E1067" s="6">
        <f t="shared" si="485"/>
        <v>49.589372352854276</v>
      </c>
      <c r="F1067" s="6">
        <v>49.838475711482516</v>
      </c>
      <c r="G1067" s="6">
        <v>76.61</v>
      </c>
      <c r="H1067" s="6">
        <v>61.11</v>
      </c>
      <c r="I1067" s="6">
        <v>54.75</v>
      </c>
      <c r="J1067" s="6">
        <v>43.005848609389865</v>
      </c>
      <c r="K1067" s="6">
        <f t="shared" si="473"/>
        <v>17.36</v>
      </c>
      <c r="L1067" s="7">
        <f t="shared" si="470"/>
        <v>11.744151390610135</v>
      </c>
      <c r="M1067" s="6">
        <f t="shared" si="488"/>
        <v>11</v>
      </c>
      <c r="N1067" s="6">
        <f t="shared" si="489"/>
        <v>9</v>
      </c>
      <c r="O1067" s="6">
        <f t="shared" si="471"/>
        <v>2</v>
      </c>
      <c r="P1067" s="6">
        <f t="shared" si="490"/>
        <v>5</v>
      </c>
      <c r="Q1067" s="6">
        <f t="shared" si="474"/>
        <v>-11.520627647145723</v>
      </c>
      <c r="R1067" s="6">
        <f t="shared" si="491"/>
        <v>-11.271524288517483</v>
      </c>
      <c r="S1067" s="6">
        <f t="shared" si="492"/>
        <v>15.5</v>
      </c>
      <c r="T1067" s="6">
        <f t="shared" si="493"/>
        <v>4.5</v>
      </c>
      <c r="U1067" s="4" t="str">
        <f t="shared" si="494"/>
        <v>HIGHER</v>
      </c>
      <c r="V1067" s="8">
        <v>1098.75</v>
      </c>
      <c r="W1067" s="9">
        <f t="shared" si="475"/>
        <v>16.271524288517483</v>
      </c>
      <c r="X1067" s="6">
        <f t="shared" si="476"/>
        <v>49.634359087408178</v>
      </c>
      <c r="Y1067" s="6">
        <f t="shared" si="477"/>
        <v>16.475640912591821</v>
      </c>
      <c r="Z1067" s="6">
        <f t="shared" si="478"/>
        <v>-0.20411662407433795</v>
      </c>
      <c r="AA1067" s="5">
        <f t="shared" si="496"/>
        <v>2</v>
      </c>
      <c r="AB1067" s="5">
        <f t="shared" si="497"/>
        <v>2023</v>
      </c>
      <c r="AC1067" s="5">
        <f t="shared" si="498"/>
        <v>8</v>
      </c>
      <c r="AD1067" s="6">
        <f t="shared" si="484"/>
        <v>52.0625</v>
      </c>
      <c r="AF1067" s="10">
        <v>195.7</v>
      </c>
      <c r="AG1067" s="8">
        <v>9753.3896967371293</v>
      </c>
      <c r="AH1067" s="15"/>
      <c r="AI1067" s="15"/>
      <c r="AJ1067" s="15"/>
      <c r="AK1067" s="15"/>
      <c r="AL1067" s="11">
        <f t="shared" si="472"/>
        <v>44981</v>
      </c>
      <c r="AM1067" s="10">
        <v>1094.25</v>
      </c>
      <c r="AN1067" s="6">
        <v>5.21</v>
      </c>
      <c r="AO1067" s="8">
        <f t="shared" si="480"/>
        <v>258.59501084539664</v>
      </c>
      <c r="AS1067" s="14">
        <f t="shared" si="495"/>
        <v>0.2596778783958601</v>
      </c>
      <c r="AT1067" s="10">
        <v>514.5</v>
      </c>
      <c r="AU1067" s="6">
        <v>15.46</v>
      </c>
      <c r="AV1067" s="6">
        <f t="shared" si="486"/>
        <v>4.0146199999999972</v>
      </c>
      <c r="AW1067" s="6">
        <f t="shared" si="481"/>
        <v>4.8988826000000003</v>
      </c>
      <c r="AX1067" s="6">
        <f t="shared" si="487"/>
        <v>0.88426260000000312</v>
      </c>
      <c r="AY1067" s="12">
        <f t="shared" si="482"/>
        <v>0.41100088563603571</v>
      </c>
      <c r="BB1067" s="13">
        <f t="shared" si="483"/>
        <v>1391.3356819999999</v>
      </c>
    </row>
    <row r="1068" spans="1:54" x14ac:dyDescent="0.25">
      <c r="A1068" s="1">
        <v>44984</v>
      </c>
      <c r="B1068" s="6">
        <v>71.040000000000006</v>
      </c>
      <c r="C1068" s="6">
        <v>62.04</v>
      </c>
      <c r="D1068" s="6">
        <v>65.040000000000006</v>
      </c>
      <c r="E1068" s="6">
        <f t="shared" si="485"/>
        <v>49.498736077135099</v>
      </c>
      <c r="F1068" s="6">
        <v>49.634359087408185</v>
      </c>
      <c r="G1068" s="6">
        <v>75.540000000000006</v>
      </c>
      <c r="H1068" s="6">
        <v>60.04</v>
      </c>
      <c r="I1068" s="6">
        <v>54.5</v>
      </c>
      <c r="J1068" s="6">
        <v>42.846047392824545</v>
      </c>
      <c r="K1068" s="6">
        <f t="shared" si="473"/>
        <v>16.540000000000006</v>
      </c>
      <c r="L1068" s="7">
        <f t="shared" si="470"/>
        <v>11.653952607175455</v>
      </c>
      <c r="M1068" s="6">
        <f t="shared" si="488"/>
        <v>11.000000000000007</v>
      </c>
      <c r="N1068" s="6">
        <f t="shared" si="489"/>
        <v>9.0000000000000071</v>
      </c>
      <c r="O1068" s="6">
        <f t="shared" si="471"/>
        <v>2</v>
      </c>
      <c r="P1068" s="6">
        <f t="shared" si="490"/>
        <v>5.0000000000000071</v>
      </c>
      <c r="Q1068" s="6">
        <f t="shared" si="474"/>
        <v>-10.5412639228649</v>
      </c>
      <c r="R1068" s="6">
        <f t="shared" si="491"/>
        <v>-10.405640912591814</v>
      </c>
      <c r="S1068" s="6">
        <f t="shared" si="492"/>
        <v>15.500000000000007</v>
      </c>
      <c r="T1068" s="6">
        <f t="shared" si="493"/>
        <v>4.5</v>
      </c>
      <c r="U1068" s="4" t="str">
        <f t="shared" si="494"/>
        <v>HIGHER</v>
      </c>
      <c r="V1068" s="8">
        <v>1094.25</v>
      </c>
      <c r="W1068" s="9">
        <f>IF(V1068="","",IF(D1068="","",D1068-F1068))</f>
        <v>15.405640912591821</v>
      </c>
      <c r="X1068" s="6">
        <f t="shared" si="476"/>
        <v>49.543640587819588</v>
      </c>
      <c r="Y1068" s="6">
        <f t="shared" si="477"/>
        <v>15.496359412180418</v>
      </c>
      <c r="Z1068" s="6">
        <f t="shared" si="478"/>
        <v>-9.0718499588597012E-2</v>
      </c>
      <c r="AA1068" s="5">
        <f t="shared" si="496"/>
        <v>2</v>
      </c>
      <c r="AB1068" s="5">
        <f t="shared" si="497"/>
        <v>2023</v>
      </c>
      <c r="AC1068" s="5">
        <f t="shared" si="498"/>
        <v>9</v>
      </c>
      <c r="AD1068" s="6">
        <f t="shared" si="484"/>
        <v>53.082499999999996</v>
      </c>
      <c r="AF1068" s="10">
        <v>196.79</v>
      </c>
      <c r="AG1068" s="8">
        <v>9767.5455248110575</v>
      </c>
      <c r="AH1068" s="15"/>
      <c r="AI1068" s="15"/>
      <c r="AJ1068" s="15"/>
      <c r="AK1068" s="15"/>
      <c r="AL1068" s="11">
        <f t="shared" si="472"/>
        <v>44984</v>
      </c>
      <c r="AM1068" s="10">
        <v>1092.25</v>
      </c>
      <c r="AN1068" s="6">
        <v>5.2008000000000001</v>
      </c>
      <c r="AO1068" s="8">
        <f t="shared" si="480"/>
        <v>257.66656596913214</v>
      </c>
      <c r="AS1068" s="14">
        <f t="shared" si="495"/>
        <v>0.26361107491856672</v>
      </c>
      <c r="AT1068" s="10">
        <v>516.5</v>
      </c>
      <c r="AU1068" s="6">
        <v>15.35</v>
      </c>
      <c r="AV1068" s="6">
        <f t="shared" si="486"/>
        <v>4.0464299999999991</v>
      </c>
      <c r="AW1068" s="6">
        <f t="shared" si="481"/>
        <v>4.9331963999999981</v>
      </c>
      <c r="AX1068" s="6">
        <f t="shared" si="487"/>
        <v>0.88676639999999907</v>
      </c>
      <c r="AY1068" s="12">
        <f t="shared" si="482"/>
        <v>0.40645044874111408</v>
      </c>
      <c r="BB1068" s="13">
        <f t="shared" si="483"/>
        <v>1367.7462479999999</v>
      </c>
    </row>
    <row r="1069" spans="1:54" x14ac:dyDescent="0.25">
      <c r="A1069" s="1">
        <v>44985</v>
      </c>
      <c r="B1069" s="6">
        <v>70.75</v>
      </c>
      <c r="C1069" s="6">
        <v>61.75</v>
      </c>
      <c r="D1069" s="6">
        <v>64.75</v>
      </c>
      <c r="E1069" s="6">
        <f t="shared" si="485"/>
        <v>49.680008628573454</v>
      </c>
      <c r="F1069" s="6">
        <v>49.725077586996775</v>
      </c>
      <c r="G1069" s="6">
        <v>75.25</v>
      </c>
      <c r="H1069" s="6">
        <v>59.75</v>
      </c>
      <c r="I1069" s="6">
        <v>54</v>
      </c>
      <c r="J1069" s="6">
        <v>41.829622552777579</v>
      </c>
      <c r="K1069" s="6">
        <f t="shared" si="473"/>
        <v>16.75</v>
      </c>
      <c r="L1069" s="7">
        <f t="shared" si="470"/>
        <v>12.170377447222421</v>
      </c>
      <c r="M1069" s="6">
        <f t="shared" si="488"/>
        <v>11</v>
      </c>
      <c r="N1069" s="6">
        <f t="shared" si="489"/>
        <v>9</v>
      </c>
      <c r="O1069" s="6">
        <f t="shared" si="471"/>
        <v>2</v>
      </c>
      <c r="P1069" s="6">
        <f t="shared" si="490"/>
        <v>5</v>
      </c>
      <c r="Q1069" s="6">
        <f t="shared" si="474"/>
        <v>-10.069991371426546</v>
      </c>
      <c r="R1069" s="6">
        <f t="shared" si="491"/>
        <v>-10.024922413003225</v>
      </c>
      <c r="S1069" s="6">
        <f t="shared" si="492"/>
        <v>15.5</v>
      </c>
      <c r="T1069" s="6">
        <f t="shared" si="493"/>
        <v>4.5</v>
      </c>
      <c r="U1069" s="4" t="str">
        <f t="shared" si="494"/>
        <v>HIGHER</v>
      </c>
      <c r="V1069" s="8">
        <v>1096.25</v>
      </c>
      <c r="W1069" s="9">
        <f t="shared" ref="W1069:W1131" si="499">IF(V1069="","",IF(D1069="","",D1069-F1069))</f>
        <v>15.024922413003225</v>
      </c>
      <c r="X1069" s="6">
        <f t="shared" si="476"/>
        <v>49.725077586996768</v>
      </c>
      <c r="Y1069" s="6">
        <f t="shared" si="477"/>
        <v>15.024922413003232</v>
      </c>
      <c r="Z1069" s="6">
        <f t="shared" si="478"/>
        <v>-7.1054273576010019E-15</v>
      </c>
      <c r="AA1069" s="5">
        <f t="shared" si="496"/>
        <v>2</v>
      </c>
      <c r="AB1069" s="5">
        <f t="shared" si="497"/>
        <v>2023</v>
      </c>
      <c r="AC1069" s="5">
        <f t="shared" si="498"/>
        <v>9</v>
      </c>
      <c r="AD1069" s="6">
        <f t="shared" si="484"/>
        <v>53.782499999999999</v>
      </c>
      <c r="AF1069" s="10">
        <v>197.15</v>
      </c>
      <c r="AG1069" s="8">
        <v>9803.2990462764155</v>
      </c>
      <c r="AH1069" s="15"/>
      <c r="AI1069" s="15"/>
      <c r="AJ1069" s="15"/>
      <c r="AK1069" s="15"/>
      <c r="AL1069" s="11">
        <f t="shared" si="472"/>
        <v>44985</v>
      </c>
      <c r="AM1069" s="10">
        <v>1096.25</v>
      </c>
      <c r="AN1069" s="6">
        <v>5.2366999999999999</v>
      </c>
      <c r="AO1069" s="8">
        <f t="shared" si="480"/>
        <v>260.395313799826</v>
      </c>
      <c r="AS1069" s="14">
        <f t="shared" si="495"/>
        <v>0.26684350132625989</v>
      </c>
      <c r="AT1069" s="10">
        <v>505.5</v>
      </c>
      <c r="AU1069" s="6">
        <v>15.08</v>
      </c>
      <c r="AV1069" s="6">
        <f t="shared" si="486"/>
        <v>4.0239999999999991</v>
      </c>
      <c r="AW1069" s="6">
        <f t="shared" si="481"/>
        <v>4.9114449999999987</v>
      </c>
      <c r="AX1069" s="6">
        <f t="shared" si="487"/>
        <v>0.8874449999999996</v>
      </c>
      <c r="AY1069" s="12">
        <f t="shared" si="482"/>
        <v>0.41066378925435337</v>
      </c>
      <c r="BB1069" s="13">
        <f t="shared" si="483"/>
        <v>1361.35285</v>
      </c>
    </row>
    <row r="1070" spans="1:54" x14ac:dyDescent="0.25">
      <c r="A1070" s="1">
        <v>44986</v>
      </c>
      <c r="B1070" s="6">
        <v>71.83</v>
      </c>
      <c r="C1070" s="6">
        <v>62.83</v>
      </c>
      <c r="D1070" s="6">
        <v>65.83</v>
      </c>
      <c r="E1070" s="6">
        <f t="shared" si="485"/>
        <v>50.57504185130032</v>
      </c>
      <c r="F1070" s="6">
        <v>50.575563520639818</v>
      </c>
      <c r="G1070" s="6">
        <v>76.33</v>
      </c>
      <c r="H1070" s="6">
        <v>60.83</v>
      </c>
      <c r="I1070" s="6">
        <v>55</v>
      </c>
      <c r="J1070" s="6">
        <v>42.497659538816748</v>
      </c>
      <c r="K1070" s="6">
        <f t="shared" si="473"/>
        <v>16.829999999999998</v>
      </c>
      <c r="L1070" s="7">
        <f t="shared" si="470"/>
        <v>12.502340461183252</v>
      </c>
      <c r="M1070" s="6">
        <f t="shared" si="488"/>
        <v>11</v>
      </c>
      <c r="N1070" s="6">
        <f t="shared" si="489"/>
        <v>9</v>
      </c>
      <c r="O1070" s="6">
        <f t="shared" si="471"/>
        <v>2</v>
      </c>
      <c r="P1070" s="6">
        <f t="shared" si="490"/>
        <v>5</v>
      </c>
      <c r="Q1070" s="6">
        <f t="shared" si="474"/>
        <v>-10.254958148699679</v>
      </c>
      <c r="R1070" s="6">
        <f t="shared" si="491"/>
        <v>-10.25443647936018</v>
      </c>
      <c r="S1070" s="6">
        <f t="shared" si="492"/>
        <v>15.5</v>
      </c>
      <c r="T1070" s="6">
        <f t="shared" si="493"/>
        <v>4.5</v>
      </c>
      <c r="U1070" s="4" t="str">
        <f t="shared" si="494"/>
        <v>HIGHER</v>
      </c>
      <c r="V1070" s="8">
        <v>1115</v>
      </c>
      <c r="W1070" s="9">
        <f t="shared" si="499"/>
        <v>15.25443647936018</v>
      </c>
      <c r="X1070" s="6">
        <f t="shared" si="476"/>
        <v>50.620922770434113</v>
      </c>
      <c r="Y1070" s="6">
        <f t="shared" si="477"/>
        <v>15.209077229565885</v>
      </c>
      <c r="Z1070" s="6">
        <f t="shared" si="478"/>
        <v>4.5359249794294954E-2</v>
      </c>
      <c r="AA1070" s="5">
        <f t="shared" si="496"/>
        <v>3</v>
      </c>
      <c r="AB1070" s="5">
        <f t="shared" si="497"/>
        <v>2023</v>
      </c>
      <c r="AC1070" s="5">
        <f t="shared" si="498"/>
        <v>9</v>
      </c>
      <c r="AD1070" s="6">
        <f t="shared" si="484"/>
        <v>54.040000000000006</v>
      </c>
      <c r="AF1070" s="10">
        <v>197.55</v>
      </c>
      <c r="AG1070" s="8">
        <v>9991.2025735023981</v>
      </c>
      <c r="AH1070" s="15"/>
      <c r="AI1070" s="15"/>
      <c r="AJ1070" s="15"/>
      <c r="AK1070" s="15"/>
      <c r="AL1070" s="11">
        <f t="shared" si="472"/>
        <v>44986</v>
      </c>
      <c r="AM1070" s="10">
        <v>1116</v>
      </c>
      <c r="AN1070" s="6">
        <v>5.1794000000000002</v>
      </c>
      <c r="AO1070" s="8">
        <f t="shared" si="480"/>
        <v>262.18600739718647</v>
      </c>
      <c r="AS1070" s="14">
        <f t="shared" si="495"/>
        <v>0.24255971128608911</v>
      </c>
      <c r="AT1070" s="10">
        <v>493</v>
      </c>
      <c r="AU1070" s="6">
        <v>15.24</v>
      </c>
      <c r="AV1070" s="6">
        <f t="shared" si="486"/>
        <v>3.696609999999998</v>
      </c>
      <c r="AW1070" s="6">
        <f t="shared" si="481"/>
        <v>4.5815277999999982</v>
      </c>
      <c r="AX1070" s="6">
        <f t="shared" si="487"/>
        <v>0.8849178000000002</v>
      </c>
      <c r="AY1070" s="12">
        <f t="shared" si="482"/>
        <v>0.42042391022136</v>
      </c>
      <c r="BB1070" s="13">
        <f t="shared" si="483"/>
        <v>1385.162746</v>
      </c>
    </row>
    <row r="1071" spans="1:54" x14ac:dyDescent="0.25">
      <c r="A1071" s="1">
        <v>44987</v>
      </c>
      <c r="B1071" s="6">
        <v>72.650000000000006</v>
      </c>
      <c r="C1071" s="6">
        <v>63.9</v>
      </c>
      <c r="D1071" s="6">
        <v>66.900000000000006</v>
      </c>
      <c r="E1071" s="6">
        <f t="shared" si="485"/>
        <v>51.345450194913312</v>
      </c>
      <c r="F1071" s="6">
        <v>51.641505890805774</v>
      </c>
      <c r="G1071" s="6">
        <v>77.400000000000006</v>
      </c>
      <c r="H1071" s="6">
        <v>61.9</v>
      </c>
      <c r="I1071" s="6">
        <v>55</v>
      </c>
      <c r="J1071" s="6">
        <v>43.533927870984101</v>
      </c>
      <c r="K1071" s="6">
        <f t="shared" si="473"/>
        <v>17.650000000000006</v>
      </c>
      <c r="L1071" s="7">
        <f t="shared" si="470"/>
        <v>11.466072129015899</v>
      </c>
      <c r="M1071" s="6">
        <f t="shared" si="488"/>
        <v>10.750000000000007</v>
      </c>
      <c r="N1071" s="6">
        <f t="shared" si="489"/>
        <v>8.7500000000000071</v>
      </c>
      <c r="O1071" s="6">
        <f t="shared" si="471"/>
        <v>2</v>
      </c>
      <c r="P1071" s="6">
        <f t="shared" si="490"/>
        <v>5.0000000000000071</v>
      </c>
      <c r="Q1071" s="6">
        <f t="shared" si="474"/>
        <v>-10.554549805086687</v>
      </c>
      <c r="R1071" s="6">
        <f t="shared" si="491"/>
        <v>-10.258494109194224</v>
      </c>
      <c r="S1071" s="6">
        <f t="shared" si="492"/>
        <v>15.500000000000007</v>
      </c>
      <c r="T1071" s="6">
        <f t="shared" si="493"/>
        <v>4.75</v>
      </c>
      <c r="U1071" s="4" t="str">
        <f t="shared" si="494"/>
        <v>HIGHER</v>
      </c>
      <c r="V1071" s="8">
        <v>1138.5</v>
      </c>
      <c r="W1071" s="9">
        <f t="shared" si="499"/>
        <v>15.258494109194231</v>
      </c>
      <c r="X1071" s="6">
        <f t="shared" si="476"/>
        <v>51.392030016937142</v>
      </c>
      <c r="Y1071" s="6">
        <f t="shared" si="477"/>
        <v>15.507969983062864</v>
      </c>
      <c r="Z1071" s="6">
        <f t="shared" si="478"/>
        <v>-0.2494758738686329</v>
      </c>
      <c r="AA1071" s="5">
        <f t="shared" si="496"/>
        <v>3</v>
      </c>
      <c r="AB1071" s="5">
        <f t="shared" si="497"/>
        <v>2023</v>
      </c>
      <c r="AC1071" s="5">
        <f t="shared" si="498"/>
        <v>9</v>
      </c>
      <c r="AD1071" s="6">
        <f t="shared" si="484"/>
        <v>54.012500000000003</v>
      </c>
      <c r="AF1071" s="10">
        <v>197.86</v>
      </c>
      <c r="AG1071" s="8">
        <v>10217.788355554831</v>
      </c>
      <c r="AH1071" s="15"/>
      <c r="AI1071" s="15"/>
      <c r="AJ1071" s="15"/>
      <c r="AK1071" s="15"/>
      <c r="AL1071" s="11">
        <f t="shared" si="472"/>
        <v>44987</v>
      </c>
      <c r="AM1071" s="10">
        <v>1133</v>
      </c>
      <c r="AN1071" s="6">
        <v>5.2005999999999997</v>
      </c>
      <c r="AO1071" s="8">
        <f t="shared" si="480"/>
        <v>267.26939130608332</v>
      </c>
      <c r="AS1071" s="14">
        <f t="shared" si="495"/>
        <v>0.24316439246263807</v>
      </c>
      <c r="AT1071" s="10">
        <v>496</v>
      </c>
      <c r="AU1071" s="6">
        <v>15.39</v>
      </c>
      <c r="AV1071" s="6">
        <f t="shared" si="486"/>
        <v>3.7423000000000002</v>
      </c>
      <c r="AW1071" s="6">
        <f t="shared" si="481"/>
        <v>4.5960490000000007</v>
      </c>
      <c r="AX1071" s="6">
        <f t="shared" si="487"/>
        <v>0.85374900000000054</v>
      </c>
      <c r="AY1071" s="12">
        <f t="shared" si="482"/>
        <v>0.42171209140679844</v>
      </c>
      <c r="BB1071" s="13">
        <f t="shared" si="483"/>
        <v>1408.75218</v>
      </c>
    </row>
    <row r="1072" spans="1:54" x14ac:dyDescent="0.25">
      <c r="A1072" s="1">
        <v>44988</v>
      </c>
      <c r="B1072" s="6">
        <v>71.94</v>
      </c>
      <c r="C1072" s="6">
        <v>63.19</v>
      </c>
      <c r="D1072" s="6">
        <v>66.19</v>
      </c>
      <c r="E1072" s="6">
        <f t="shared" si="485"/>
        <v>51.458745539562287</v>
      </c>
      <c r="F1072" s="6">
        <v>51.562127203665753</v>
      </c>
      <c r="G1072" s="6">
        <v>76.69</v>
      </c>
      <c r="H1072" s="6">
        <v>61.19</v>
      </c>
      <c r="I1072" s="6">
        <v>56.25</v>
      </c>
      <c r="J1072" s="6">
        <v>44.182931221494933</v>
      </c>
      <c r="K1072" s="6">
        <f t="shared" si="473"/>
        <v>15.689999999999998</v>
      </c>
      <c r="L1072" s="7">
        <f t="shared" si="470"/>
        <v>12.067068778505067</v>
      </c>
      <c r="M1072" s="6">
        <f t="shared" si="488"/>
        <v>10.75</v>
      </c>
      <c r="N1072" s="6">
        <f t="shared" si="489"/>
        <v>8.75</v>
      </c>
      <c r="O1072" s="6">
        <f t="shared" si="471"/>
        <v>2</v>
      </c>
      <c r="P1072" s="6">
        <f t="shared" si="490"/>
        <v>5</v>
      </c>
      <c r="Q1072" s="6">
        <f t="shared" si="474"/>
        <v>-9.7312544604377109</v>
      </c>
      <c r="R1072" s="6">
        <f t="shared" si="491"/>
        <v>-9.6278727963342448</v>
      </c>
      <c r="S1072" s="6">
        <f t="shared" si="492"/>
        <v>15.5</v>
      </c>
      <c r="T1072" s="6">
        <f t="shared" si="493"/>
        <v>4.75</v>
      </c>
      <c r="U1072" s="4" t="str">
        <f t="shared" si="494"/>
        <v>HIGHER</v>
      </c>
      <c r="V1072" s="8">
        <v>1136.75</v>
      </c>
      <c r="W1072" s="9">
        <f t="shared" si="499"/>
        <v>14.627872796334245</v>
      </c>
      <c r="X1072" s="6">
        <f t="shared" si="476"/>
        <v>51.505428141422883</v>
      </c>
      <c r="Y1072" s="6">
        <f t="shared" si="477"/>
        <v>14.684571858577115</v>
      </c>
      <c r="Z1072" s="6">
        <f t="shared" si="478"/>
        <v>-5.6699062242870468E-2</v>
      </c>
      <c r="AA1072" s="5">
        <f t="shared" si="496"/>
        <v>3</v>
      </c>
      <c r="AB1072" s="5">
        <f t="shared" si="497"/>
        <v>2023</v>
      </c>
      <c r="AC1072" s="5">
        <f t="shared" si="498"/>
        <v>9</v>
      </c>
      <c r="AD1072" s="6">
        <f t="shared" si="484"/>
        <v>53.53</v>
      </c>
      <c r="AF1072" s="10">
        <v>198.27</v>
      </c>
      <c r="AG1072" s="8">
        <v>10223.22296067081</v>
      </c>
      <c r="AH1072" s="15"/>
      <c r="AI1072" s="15"/>
      <c r="AJ1072" s="15"/>
      <c r="AK1072" s="15"/>
      <c r="AL1072" s="11">
        <f t="shared" si="472"/>
        <v>44988</v>
      </c>
      <c r="AM1072" s="10">
        <v>1135.5</v>
      </c>
      <c r="AN1072" s="6">
        <v>5.1955999999999998</v>
      </c>
      <c r="AO1072" s="8">
        <f t="shared" si="480"/>
        <v>267.60160245157675</v>
      </c>
      <c r="AS1072" s="14">
        <f t="shared" si="495"/>
        <v>0.24342995480955446</v>
      </c>
      <c r="AT1072" s="10">
        <v>505</v>
      </c>
      <c r="AU1072" s="6">
        <v>15.49</v>
      </c>
      <c r="AV1072" s="6">
        <f t="shared" si="486"/>
        <v>3.7707299999999986</v>
      </c>
      <c r="AW1072" s="6">
        <f t="shared" si="481"/>
        <v>4.6261403999999988</v>
      </c>
      <c r="AX1072" s="6">
        <f t="shared" si="487"/>
        <v>0.85541040000000024</v>
      </c>
      <c r="AY1072" s="12">
        <f t="shared" si="482"/>
        <v>0.41494679676284529</v>
      </c>
      <c r="BB1072" s="13">
        <f t="shared" si="483"/>
        <v>1393.0993779999999</v>
      </c>
    </row>
    <row r="1073" spans="1:54" x14ac:dyDescent="0.25">
      <c r="A1073" s="1">
        <v>44991</v>
      </c>
      <c r="B1073" s="6">
        <v>71.2</v>
      </c>
      <c r="C1073" s="6">
        <v>62.2</v>
      </c>
      <c r="D1073" s="6">
        <v>65.45</v>
      </c>
      <c r="E1073" s="6">
        <f t="shared" si="485"/>
        <v>50.609030454695002</v>
      </c>
      <c r="F1073" s="6">
        <v>50.65494220777984</v>
      </c>
      <c r="G1073" s="6">
        <v>75.95</v>
      </c>
      <c r="H1073" s="6">
        <v>60.45</v>
      </c>
      <c r="I1073" s="6">
        <v>56.25</v>
      </c>
      <c r="J1073" s="6">
        <v>43.352741425379236</v>
      </c>
      <c r="K1073" s="6">
        <f t="shared" si="473"/>
        <v>14.950000000000003</v>
      </c>
      <c r="L1073" s="7">
        <f t="shared" si="470"/>
        <v>12.897258574620764</v>
      </c>
      <c r="M1073" s="6">
        <f t="shared" si="488"/>
        <v>10.75</v>
      </c>
      <c r="N1073" s="6">
        <f t="shared" si="489"/>
        <v>9</v>
      </c>
      <c r="O1073" s="6">
        <f t="shared" si="471"/>
        <v>1.75</v>
      </c>
      <c r="P1073" s="6">
        <f t="shared" si="490"/>
        <v>5</v>
      </c>
      <c r="Q1073" s="6">
        <f t="shared" si="474"/>
        <v>-9.8409695453050006</v>
      </c>
      <c r="R1073" s="6">
        <f t="shared" si="491"/>
        <v>-9.7950577922201632</v>
      </c>
      <c r="S1073" s="6">
        <f t="shared" si="492"/>
        <v>15.5</v>
      </c>
      <c r="T1073" s="6">
        <f t="shared" si="493"/>
        <v>4.75</v>
      </c>
      <c r="U1073" s="4" t="str">
        <f t="shared" si="494"/>
        <v>HIGHER</v>
      </c>
      <c r="V1073" s="8">
        <v>1116.75</v>
      </c>
      <c r="W1073" s="9">
        <f t="shared" si="499"/>
        <v>14.795057792220163</v>
      </c>
      <c r="X1073" s="6">
        <f t="shared" si="476"/>
        <v>50.654942207779833</v>
      </c>
      <c r="Y1073" s="6">
        <f t="shared" si="477"/>
        <v>14.79505779222017</v>
      </c>
      <c r="Z1073" s="6">
        <f t="shared" si="478"/>
        <v>-7.1054273576010019E-15</v>
      </c>
      <c r="AA1073" s="5">
        <f t="shared" si="496"/>
        <v>3</v>
      </c>
      <c r="AB1073" s="5">
        <f t="shared" si="497"/>
        <v>2023</v>
      </c>
      <c r="AC1073" s="5">
        <f t="shared" si="498"/>
        <v>10</v>
      </c>
      <c r="AD1073" s="6">
        <f t="shared" si="484"/>
        <v>53.9375</v>
      </c>
      <c r="AF1073" s="10">
        <v>199.34</v>
      </c>
      <c r="AG1073" s="8">
        <v>10097.556179698835</v>
      </c>
      <c r="AH1073" s="15"/>
      <c r="AI1073" s="15"/>
      <c r="AJ1073" s="15"/>
      <c r="AK1073" s="15"/>
      <c r="AL1073" s="11">
        <f t="shared" si="472"/>
        <v>44991</v>
      </c>
      <c r="AM1073" s="10">
        <v>1116.75</v>
      </c>
      <c r="AN1073" s="6">
        <v>5.1534000000000004</v>
      </c>
      <c r="AO1073" s="8">
        <f t="shared" si="480"/>
        <v>261.04517917357265</v>
      </c>
      <c r="AS1073" s="14">
        <f t="shared" si="495"/>
        <v>0.24363171355498706</v>
      </c>
      <c r="AT1073" s="10">
        <v>518</v>
      </c>
      <c r="AU1073" s="6">
        <v>15.64</v>
      </c>
      <c r="AV1073" s="6">
        <f t="shared" si="486"/>
        <v>3.8103999999999978</v>
      </c>
      <c r="AW1073" s="6">
        <f t="shared" si="481"/>
        <v>4.6967920000000021</v>
      </c>
      <c r="AX1073" s="6">
        <f t="shared" si="487"/>
        <v>0.88639200000000429</v>
      </c>
      <c r="AY1073" s="12">
        <f t="shared" si="482"/>
        <v>0.40629359033135964</v>
      </c>
      <c r="BB1073" s="13">
        <f t="shared" si="483"/>
        <v>1371.2736399999999</v>
      </c>
    </row>
    <row r="1074" spans="1:54" x14ac:dyDescent="0.25">
      <c r="A1074" s="1">
        <v>44992</v>
      </c>
      <c r="B1074" s="6">
        <v>69.41</v>
      </c>
      <c r="C1074" s="6">
        <v>60.41</v>
      </c>
      <c r="D1074" s="6">
        <v>63.66</v>
      </c>
      <c r="E1074" s="6">
        <f t="shared" si="485"/>
        <v>49.022895629609422</v>
      </c>
      <c r="F1074" s="6">
        <v>49.47560171312815</v>
      </c>
      <c r="G1074" s="6">
        <v>74.16</v>
      </c>
      <c r="H1074" s="6">
        <v>58.66</v>
      </c>
      <c r="I1074" s="6">
        <v>55.75</v>
      </c>
      <c r="J1074" s="6">
        <v>42.680314235974983</v>
      </c>
      <c r="K1074" s="6">
        <f t="shared" si="473"/>
        <v>13.659999999999997</v>
      </c>
      <c r="L1074" s="7">
        <f t="shared" si="470"/>
        <v>13.069685764025017</v>
      </c>
      <c r="M1074" s="6">
        <f t="shared" si="488"/>
        <v>10.75</v>
      </c>
      <c r="N1074" s="6">
        <f t="shared" si="489"/>
        <v>9</v>
      </c>
      <c r="O1074" s="6">
        <f t="shared" si="471"/>
        <v>1.75</v>
      </c>
      <c r="P1074" s="6">
        <f t="shared" si="490"/>
        <v>5</v>
      </c>
      <c r="Q1074" s="6">
        <f t="shared" si="474"/>
        <v>-9.6371043703905741</v>
      </c>
      <c r="R1074" s="6">
        <f t="shared" si="491"/>
        <v>-9.184398286871847</v>
      </c>
      <c r="S1074" s="6">
        <f t="shared" si="492"/>
        <v>15.5</v>
      </c>
      <c r="T1074" s="6">
        <f t="shared" si="493"/>
        <v>4.75</v>
      </c>
      <c r="U1074" s="4" t="str">
        <f t="shared" si="494"/>
        <v>HIGHER</v>
      </c>
      <c r="V1074" s="8">
        <v>1090.75</v>
      </c>
      <c r="W1074" s="9">
        <f t="shared" si="499"/>
        <v>14.184398286871847</v>
      </c>
      <c r="X1074" s="6">
        <f t="shared" si="476"/>
        <v>49.067368464979481</v>
      </c>
      <c r="Y1074" s="6">
        <f t="shared" si="477"/>
        <v>14.592631535020516</v>
      </c>
      <c r="Z1074" s="6">
        <f t="shared" si="478"/>
        <v>-0.40823324814866879</v>
      </c>
      <c r="AA1074" s="5">
        <f t="shared" si="496"/>
        <v>3</v>
      </c>
      <c r="AB1074" s="5">
        <f t="shared" si="497"/>
        <v>2023</v>
      </c>
      <c r="AC1074" s="5">
        <f t="shared" si="498"/>
        <v>10</v>
      </c>
      <c r="AD1074" s="6">
        <f t="shared" si="484"/>
        <v>53.574999999999996</v>
      </c>
      <c r="AF1074" s="10">
        <v>199.66</v>
      </c>
      <c r="AG1074" s="8">
        <v>9878.2986380431666</v>
      </c>
      <c r="AH1074" s="15"/>
      <c r="AI1074" s="15"/>
      <c r="AJ1074" s="15"/>
      <c r="AK1074" s="15"/>
      <c r="AL1074" s="11">
        <f t="shared" si="472"/>
        <v>44992</v>
      </c>
      <c r="AM1074" s="10">
        <v>1081.75</v>
      </c>
      <c r="AN1074" s="6">
        <v>5.1909999999999998</v>
      </c>
      <c r="AO1074" s="8">
        <f t="shared" si="480"/>
        <v>254.7087097017085</v>
      </c>
      <c r="AS1074" s="14">
        <f t="shared" si="495"/>
        <v>0.23297678916827838</v>
      </c>
      <c r="AT1074" s="10">
        <v>513</v>
      </c>
      <c r="AU1074" s="6">
        <v>15.51</v>
      </c>
      <c r="AV1074" s="6">
        <f t="shared" si="486"/>
        <v>3.6134699999999977</v>
      </c>
      <c r="AW1074" s="6">
        <f t="shared" si="481"/>
        <v>4.5040505999999976</v>
      </c>
      <c r="AX1074" s="6">
        <f t="shared" si="487"/>
        <v>0.89058059999999983</v>
      </c>
      <c r="AY1074" s="12">
        <f t="shared" si="482"/>
        <v>0.40249706712819433</v>
      </c>
      <c r="BB1074" s="13">
        <f t="shared" si="483"/>
        <v>1331.8109419999998</v>
      </c>
    </row>
    <row r="1075" spans="1:54" x14ac:dyDescent="0.25">
      <c r="A1075" s="1">
        <v>44993</v>
      </c>
      <c r="B1075" s="6">
        <v>69.83</v>
      </c>
      <c r="C1075" s="6">
        <v>60.58</v>
      </c>
      <c r="D1075" s="6">
        <v>64.08</v>
      </c>
      <c r="E1075" s="6">
        <f t="shared" si="485"/>
        <v>50.121860472704441</v>
      </c>
      <c r="F1075" s="6">
        <v>50.201349709836883</v>
      </c>
      <c r="G1075" s="6">
        <v>74.58</v>
      </c>
      <c r="H1075" s="6">
        <v>59.08</v>
      </c>
      <c r="I1075" s="6">
        <v>55.25</v>
      </c>
      <c r="J1075" s="6">
        <v>41.92947676098845</v>
      </c>
      <c r="K1075" s="6">
        <f t="shared" si="473"/>
        <v>14.579999999999998</v>
      </c>
      <c r="L1075" s="7">
        <f t="shared" si="470"/>
        <v>13.32052323901155</v>
      </c>
      <c r="M1075" s="6">
        <f t="shared" si="488"/>
        <v>10.75</v>
      </c>
      <c r="N1075" s="6">
        <f t="shared" si="489"/>
        <v>9.25</v>
      </c>
      <c r="O1075" s="6">
        <f t="shared" si="471"/>
        <v>1.5</v>
      </c>
      <c r="P1075" s="6">
        <f t="shared" si="490"/>
        <v>5</v>
      </c>
      <c r="Q1075" s="6">
        <f t="shared" si="474"/>
        <v>-8.9581395272955575</v>
      </c>
      <c r="R1075" s="6">
        <f t="shared" si="491"/>
        <v>-8.8786502901631152</v>
      </c>
      <c r="S1075" s="6">
        <f t="shared" si="492"/>
        <v>15.5</v>
      </c>
      <c r="T1075" s="6">
        <f t="shared" si="493"/>
        <v>4.75</v>
      </c>
      <c r="U1075" s="4" t="str">
        <f t="shared" si="494"/>
        <v>HIGHER</v>
      </c>
      <c r="V1075" s="8">
        <v>1106.75</v>
      </c>
      <c r="W1075" s="9">
        <f t="shared" si="499"/>
        <v>13.878650290163115</v>
      </c>
      <c r="X1075" s="6">
        <f t="shared" si="476"/>
        <v>50.167330272491157</v>
      </c>
      <c r="Y1075" s="6">
        <f t="shared" si="477"/>
        <v>13.912669727508842</v>
      </c>
      <c r="Z1075" s="6">
        <f t="shared" si="478"/>
        <v>-3.4019437345726544E-2</v>
      </c>
      <c r="AA1075" s="5">
        <f t="shared" si="496"/>
        <v>3</v>
      </c>
      <c r="AB1075" s="5">
        <f t="shared" si="497"/>
        <v>2023</v>
      </c>
      <c r="AC1075" s="5">
        <f t="shared" si="498"/>
        <v>10</v>
      </c>
      <c r="AD1075" s="6">
        <f t="shared" si="484"/>
        <v>53.552499999999995</v>
      </c>
      <c r="AF1075" s="10">
        <v>199.97</v>
      </c>
      <c r="AG1075" s="8">
        <v>10038.763901476081</v>
      </c>
      <c r="AH1075" s="15"/>
      <c r="AI1075" s="15"/>
      <c r="AJ1075" s="15"/>
      <c r="AK1075" s="15"/>
      <c r="AL1075" s="11">
        <f t="shared" si="472"/>
        <v>44993</v>
      </c>
      <c r="AM1075" s="10">
        <v>1106</v>
      </c>
      <c r="AN1075" s="6">
        <v>5.1452999999999998</v>
      </c>
      <c r="AO1075" s="8">
        <f t="shared" si="480"/>
        <v>258.12596445104873</v>
      </c>
      <c r="AS1075" s="14">
        <f t="shared" si="495"/>
        <v>0.22964327108821644</v>
      </c>
      <c r="AT1075" s="10">
        <v>511</v>
      </c>
      <c r="AU1075" s="6">
        <v>15.53</v>
      </c>
      <c r="AV1075" s="6">
        <f t="shared" si="486"/>
        <v>3.5663600000000013</v>
      </c>
      <c r="AW1075" s="6">
        <f t="shared" si="481"/>
        <v>4.4852077999999995</v>
      </c>
      <c r="AX1075" s="6">
        <f t="shared" si="487"/>
        <v>0.91884779999999822</v>
      </c>
      <c r="AY1075" s="12">
        <f t="shared" si="482"/>
        <v>0.4048896331313207</v>
      </c>
      <c r="BB1075" s="13">
        <f t="shared" si="483"/>
        <v>1335.5587959999998</v>
      </c>
    </row>
    <row r="1076" spans="1:54" x14ac:dyDescent="0.25">
      <c r="A1076" s="1">
        <v>44994</v>
      </c>
      <c r="B1076" s="6">
        <v>67.81</v>
      </c>
      <c r="C1076" s="6">
        <v>58.56</v>
      </c>
      <c r="D1076" s="6">
        <v>62.06</v>
      </c>
      <c r="E1076" s="6">
        <f t="shared" si="485"/>
        <v>49.022895629609422</v>
      </c>
      <c r="F1076" s="6">
        <v>49.47560171312815</v>
      </c>
      <c r="G1076" s="6">
        <v>72.56</v>
      </c>
      <c r="H1076" s="6">
        <v>57.06</v>
      </c>
      <c r="I1076" s="6">
        <v>55.25</v>
      </c>
      <c r="J1076" s="6">
        <v>42.197452121093065</v>
      </c>
      <c r="K1076" s="6">
        <f t="shared" si="473"/>
        <v>12.560000000000002</v>
      </c>
      <c r="L1076" s="7">
        <f t="shared" si="470"/>
        <v>13.052547878906935</v>
      </c>
      <c r="M1076" s="6">
        <f t="shared" si="488"/>
        <v>10.75</v>
      </c>
      <c r="N1076" s="6">
        <f t="shared" si="489"/>
        <v>9.25</v>
      </c>
      <c r="O1076" s="6">
        <f t="shared" si="471"/>
        <v>1.5</v>
      </c>
      <c r="P1076" s="6">
        <f t="shared" si="490"/>
        <v>5</v>
      </c>
      <c r="Q1076" s="6">
        <f t="shared" si="474"/>
        <v>-8.0371043703905798</v>
      </c>
      <c r="R1076" s="6">
        <f t="shared" si="491"/>
        <v>-7.5843982868718527</v>
      </c>
      <c r="S1076" s="6">
        <f t="shared" si="492"/>
        <v>15.5</v>
      </c>
      <c r="T1076" s="6">
        <f t="shared" si="493"/>
        <v>4.75</v>
      </c>
      <c r="U1076" s="4" t="str">
        <f t="shared" si="494"/>
        <v>HIGHER</v>
      </c>
      <c r="V1076" s="8">
        <v>1090.75</v>
      </c>
      <c r="W1076" s="9">
        <f t="shared" si="499"/>
        <v>12.584398286871853</v>
      </c>
      <c r="X1076" s="6">
        <f t="shared" si="476"/>
        <v>49.067368464979481</v>
      </c>
      <c r="Y1076" s="6">
        <f t="shared" si="477"/>
        <v>12.992631535020521</v>
      </c>
      <c r="Z1076" s="6">
        <f t="shared" si="478"/>
        <v>-0.40823324814866879</v>
      </c>
      <c r="AA1076" s="5">
        <f t="shared" si="496"/>
        <v>3</v>
      </c>
      <c r="AB1076" s="5">
        <f t="shared" si="497"/>
        <v>2023</v>
      </c>
      <c r="AC1076" s="5">
        <f t="shared" si="498"/>
        <v>10</v>
      </c>
      <c r="AD1076" s="6">
        <f t="shared" si="484"/>
        <v>53.022500000000008</v>
      </c>
      <c r="AF1076" s="10">
        <v>200.35</v>
      </c>
      <c r="AG1076" s="8">
        <v>9912.4368032252241</v>
      </c>
      <c r="AH1076" s="15"/>
      <c r="AI1076" s="15"/>
      <c r="AJ1076" s="15"/>
      <c r="AK1076" s="15"/>
      <c r="AL1076" s="11">
        <f t="shared" si="472"/>
        <v>44994</v>
      </c>
      <c r="AM1076" s="10">
        <v>1081.75</v>
      </c>
      <c r="AN1076" s="6">
        <v>5.1645000000000003</v>
      </c>
      <c r="AO1076" s="8">
        <f t="shared" si="480"/>
        <v>253.4084244373866</v>
      </c>
      <c r="AS1076" s="14">
        <f t="shared" si="495"/>
        <v>0.2214437257438551</v>
      </c>
      <c r="AT1076" s="10">
        <v>512</v>
      </c>
      <c r="AU1076" s="6">
        <v>15.46</v>
      </c>
      <c r="AV1076" s="6">
        <f t="shared" si="486"/>
        <v>3.4235199999999999</v>
      </c>
      <c r="AW1076" s="6">
        <f t="shared" si="481"/>
        <v>4.3470945999999984</v>
      </c>
      <c r="AX1076" s="6">
        <f t="shared" si="487"/>
        <v>0.92357459999999847</v>
      </c>
      <c r="AY1076" s="12">
        <f t="shared" si="482"/>
        <v>0.39736859635265753</v>
      </c>
      <c r="BB1076" s="13">
        <f t="shared" si="483"/>
        <v>1291.025472</v>
      </c>
    </row>
    <row r="1077" spans="1:54" x14ac:dyDescent="0.25">
      <c r="A1077" s="1">
        <v>44995</v>
      </c>
      <c r="B1077" s="6">
        <v>67.36</v>
      </c>
      <c r="C1077" s="6">
        <v>58.11</v>
      </c>
      <c r="D1077" s="6">
        <v>61.61</v>
      </c>
      <c r="E1077" s="6">
        <f t="shared" si="485"/>
        <v>48.014567062233589</v>
      </c>
      <c r="F1077" s="6">
        <v>47.865348345430647</v>
      </c>
      <c r="G1077" s="6">
        <v>72.11</v>
      </c>
      <c r="H1077" s="6">
        <v>56.61</v>
      </c>
      <c r="I1077" s="6">
        <v>54.5</v>
      </c>
      <c r="J1077" s="6">
        <v>41.142586466804829</v>
      </c>
      <c r="K1077" s="6">
        <f t="shared" si="473"/>
        <v>12.86</v>
      </c>
      <c r="L1077" s="7">
        <f t="shared" si="470"/>
        <v>13.357413533195171</v>
      </c>
      <c r="M1077" s="6">
        <f t="shared" si="488"/>
        <v>10.75</v>
      </c>
      <c r="N1077" s="6">
        <f t="shared" si="489"/>
        <v>9.25</v>
      </c>
      <c r="O1077" s="6">
        <f t="shared" si="471"/>
        <v>1.5</v>
      </c>
      <c r="P1077" s="6">
        <f t="shared" si="490"/>
        <v>5</v>
      </c>
      <c r="Q1077" s="6">
        <f t="shared" si="474"/>
        <v>-8.5954329377664109</v>
      </c>
      <c r="R1077" s="6">
        <f t="shared" si="491"/>
        <v>-8.7446516545693527</v>
      </c>
      <c r="S1077" s="6">
        <f t="shared" si="492"/>
        <v>15.5</v>
      </c>
      <c r="T1077" s="6">
        <f t="shared" si="493"/>
        <v>4.75</v>
      </c>
      <c r="U1077" s="4" t="str">
        <f t="shared" si="494"/>
        <v>HIGHER</v>
      </c>
      <c r="V1077" s="8">
        <v>1055.25</v>
      </c>
      <c r="W1077" s="9">
        <f t="shared" si="499"/>
        <v>13.744651654569353</v>
      </c>
      <c r="X1077" s="6">
        <f t="shared" si="476"/>
        <v>48.058125157056402</v>
      </c>
      <c r="Y1077" s="6">
        <f t="shared" si="477"/>
        <v>13.551874842943597</v>
      </c>
      <c r="Z1077" s="6">
        <f t="shared" si="478"/>
        <v>0.19277681162575533</v>
      </c>
      <c r="AA1077" s="5">
        <f t="shared" si="496"/>
        <v>3</v>
      </c>
      <c r="AB1077" s="5">
        <f t="shared" si="497"/>
        <v>2023</v>
      </c>
      <c r="AC1077" s="5">
        <f t="shared" si="498"/>
        <v>10</v>
      </c>
      <c r="AD1077" s="6">
        <f t="shared" si="484"/>
        <v>53.242500000000007</v>
      </c>
      <c r="AF1077" s="10">
        <v>200.73</v>
      </c>
      <c r="AG1077" s="8">
        <v>9608.0113733782946</v>
      </c>
      <c r="AH1077" s="15"/>
      <c r="AI1077" s="15"/>
      <c r="AJ1077" s="15"/>
      <c r="AK1077" s="15"/>
      <c r="AL1077" s="11">
        <f t="shared" si="472"/>
        <v>44995</v>
      </c>
      <c r="AM1077" s="10">
        <v>1059.5</v>
      </c>
      <c r="AN1077" s="6">
        <v>5.2165999999999997</v>
      </c>
      <c r="AO1077" s="8">
        <f t="shared" si="480"/>
        <v>250.70001569430045</v>
      </c>
      <c r="AS1077" s="14">
        <f t="shared" si="495"/>
        <v>0.21967380025940331</v>
      </c>
      <c r="AT1077" s="10">
        <v>511</v>
      </c>
      <c r="AU1077" s="6">
        <v>15.42</v>
      </c>
      <c r="AV1077" s="6">
        <f t="shared" si="486"/>
        <v>3.3873699999999989</v>
      </c>
      <c r="AW1077" s="6">
        <f t="shared" si="481"/>
        <v>4.3119975999999998</v>
      </c>
      <c r="AX1077" s="6">
        <f t="shared" si="487"/>
        <v>0.92462760000000088</v>
      </c>
      <c r="AY1077" s="12">
        <f t="shared" si="482"/>
        <v>0.39624286436844941</v>
      </c>
      <c r="BB1077" s="13">
        <f t="shared" si="483"/>
        <v>1281.1046819999999</v>
      </c>
    </row>
    <row r="1078" spans="1:54" x14ac:dyDescent="0.25">
      <c r="A1078" s="1">
        <v>44998</v>
      </c>
      <c r="B1078" s="6">
        <v>66.61</v>
      </c>
      <c r="C1078" s="6">
        <v>57.36</v>
      </c>
      <c r="D1078" s="6">
        <v>60.86</v>
      </c>
      <c r="E1078" s="6">
        <f t="shared" si="485"/>
        <v>47.482078942383424</v>
      </c>
      <c r="F1078" s="6">
        <v>47.184959598516215</v>
      </c>
      <c r="G1078" s="6">
        <v>71.36</v>
      </c>
      <c r="H1078" s="6">
        <v>55.86</v>
      </c>
      <c r="I1078" s="6">
        <v>54.5</v>
      </c>
      <c r="J1078" s="6">
        <v>40.845539941657734</v>
      </c>
      <c r="K1078" s="6">
        <f t="shared" si="473"/>
        <v>12.11</v>
      </c>
      <c r="L1078" s="7">
        <f t="shared" si="470"/>
        <v>13.654460058342266</v>
      </c>
      <c r="M1078" s="6">
        <f t="shared" si="488"/>
        <v>10.75</v>
      </c>
      <c r="N1078" s="6">
        <f t="shared" si="489"/>
        <v>9.25</v>
      </c>
      <c r="O1078" s="6">
        <f t="shared" si="471"/>
        <v>1.5</v>
      </c>
      <c r="P1078" s="6">
        <f t="shared" si="490"/>
        <v>5</v>
      </c>
      <c r="Q1078" s="6">
        <f t="shared" si="474"/>
        <v>-8.3779210576165752</v>
      </c>
      <c r="R1078" s="6">
        <f t="shared" si="491"/>
        <v>-8.6750404014837841</v>
      </c>
      <c r="S1078" s="6">
        <f t="shared" si="492"/>
        <v>15.5</v>
      </c>
      <c r="T1078" s="6">
        <f t="shared" si="493"/>
        <v>4.75</v>
      </c>
      <c r="U1078" s="4" t="str">
        <f t="shared" si="494"/>
        <v>HIGHER</v>
      </c>
      <c r="V1078" s="8">
        <v>1040.25</v>
      </c>
      <c r="W1078" s="9">
        <f t="shared" si="499"/>
        <v>13.675040401483784</v>
      </c>
      <c r="X1078" s="6">
        <f t="shared" si="476"/>
        <v>47.525153971973424</v>
      </c>
      <c r="Y1078" s="6">
        <f t="shared" si="477"/>
        <v>13.334846028026575</v>
      </c>
      <c r="Z1078" s="6">
        <f t="shared" si="478"/>
        <v>0.3401943734572086</v>
      </c>
      <c r="AA1078" s="5">
        <f t="shared" si="496"/>
        <v>3</v>
      </c>
      <c r="AB1078" s="5">
        <f t="shared" si="497"/>
        <v>2023</v>
      </c>
      <c r="AC1078" s="5">
        <f t="shared" si="498"/>
        <v>11</v>
      </c>
      <c r="AD1078" s="6">
        <f t="shared" si="484"/>
        <v>52.484999999999999</v>
      </c>
      <c r="AF1078" s="10">
        <v>200.64</v>
      </c>
      <c r="AG1078" s="8">
        <v>9467.1902938462918</v>
      </c>
      <c r="AH1078" s="15"/>
      <c r="AI1078" s="15"/>
      <c r="AJ1078" s="15"/>
      <c r="AK1078" s="15"/>
      <c r="AL1078" s="11">
        <f t="shared" si="472"/>
        <v>44998</v>
      </c>
      <c r="AM1078" s="10">
        <v>1047.75</v>
      </c>
      <c r="AN1078" s="6">
        <v>5.2458999999999998</v>
      </c>
      <c r="AO1078" s="8">
        <f t="shared" si="480"/>
        <v>249.3122052215754</v>
      </c>
      <c r="AS1078" s="14">
        <f t="shared" si="495"/>
        <v>0.2167018348623852</v>
      </c>
      <c r="AT1078" s="10">
        <v>504.5</v>
      </c>
      <c r="AU1078" s="6">
        <v>15.26</v>
      </c>
      <c r="AV1078" s="6">
        <f t="shared" si="486"/>
        <v>3.3068699999999982</v>
      </c>
      <c r="AW1078" s="6">
        <f t="shared" si="481"/>
        <v>4.2332525999999984</v>
      </c>
      <c r="AX1078" s="6">
        <f t="shared" si="487"/>
        <v>0.92638260000000017</v>
      </c>
      <c r="AY1078" s="12">
        <f t="shared" si="482"/>
        <v>0.39662692273241756</v>
      </c>
      <c r="BB1078" s="13">
        <f t="shared" si="483"/>
        <v>1264.5700319999999</v>
      </c>
    </row>
    <row r="1079" spans="1:54" x14ac:dyDescent="0.25">
      <c r="A1079" s="1">
        <v>44999</v>
      </c>
      <c r="B1079" s="6">
        <v>66.930000000000007</v>
      </c>
      <c r="C1079" s="6">
        <v>57.68</v>
      </c>
      <c r="D1079" s="6">
        <v>61.18</v>
      </c>
      <c r="E1079" s="6">
        <f t="shared" si="485"/>
        <v>47.708669631681374</v>
      </c>
      <c r="F1079" s="6">
        <v>47.751950220944913</v>
      </c>
      <c r="G1079" s="6">
        <v>71.680000000000007</v>
      </c>
      <c r="H1079" s="6">
        <v>56.18</v>
      </c>
      <c r="I1079" s="6">
        <v>53.75</v>
      </c>
      <c r="J1079" s="6">
        <v>40.299092521393547</v>
      </c>
      <c r="K1079" s="6">
        <f t="shared" si="473"/>
        <v>13.180000000000007</v>
      </c>
      <c r="L1079" s="7">
        <f t="shared" si="470"/>
        <v>13.450907478606453</v>
      </c>
      <c r="M1079" s="6">
        <f t="shared" si="488"/>
        <v>10.750000000000007</v>
      </c>
      <c r="N1079" s="6">
        <f t="shared" si="489"/>
        <v>9.2500000000000071</v>
      </c>
      <c r="O1079" s="6">
        <f t="shared" si="471"/>
        <v>1.5</v>
      </c>
      <c r="P1079" s="6">
        <f t="shared" si="490"/>
        <v>5</v>
      </c>
      <c r="Q1079" s="6">
        <f t="shared" si="474"/>
        <v>-8.4713303683186254</v>
      </c>
      <c r="R1079" s="6">
        <f t="shared" si="491"/>
        <v>-8.4280497790550868</v>
      </c>
      <c r="S1079" s="6">
        <f t="shared" si="492"/>
        <v>15.500000000000007</v>
      </c>
      <c r="T1079" s="6">
        <f t="shared" si="493"/>
        <v>4.75</v>
      </c>
      <c r="U1079" s="4" t="str">
        <f t="shared" si="494"/>
        <v>HIGHER</v>
      </c>
      <c r="V1079" s="8">
        <v>1052.75</v>
      </c>
      <c r="W1079" s="9">
        <f t="shared" si="499"/>
        <v>13.428049779055087</v>
      </c>
      <c r="X1079" s="6">
        <f t="shared" si="476"/>
        <v>47.751950220944899</v>
      </c>
      <c r="Y1079" s="6">
        <f t="shared" si="477"/>
        <v>13.428049779055101</v>
      </c>
      <c r="Z1079" s="6">
        <f t="shared" si="478"/>
        <v>-1.4210854715202004E-14</v>
      </c>
      <c r="AA1079" s="5">
        <f t="shared" si="496"/>
        <v>3</v>
      </c>
      <c r="AB1079" s="5">
        <f t="shared" si="497"/>
        <v>2023</v>
      </c>
      <c r="AC1079" s="5">
        <f t="shared" si="498"/>
        <v>11</v>
      </c>
      <c r="AD1079" s="6">
        <f t="shared" si="484"/>
        <v>52.484999999999999</v>
      </c>
      <c r="AF1079" s="10">
        <v>202.09</v>
      </c>
      <c r="AG1079" s="8">
        <v>9650.1916201507574</v>
      </c>
      <c r="AH1079" s="15"/>
      <c r="AI1079" s="15"/>
      <c r="AJ1079" s="15"/>
      <c r="AK1079" s="15"/>
      <c r="AL1079" s="11">
        <f t="shared" si="472"/>
        <v>44999</v>
      </c>
      <c r="AM1079" s="10">
        <v>1052.75</v>
      </c>
      <c r="AN1079" s="6">
        <v>5.2542999999999997</v>
      </c>
      <c r="AO1079" s="8">
        <f t="shared" si="480"/>
        <v>250.90307204591085</v>
      </c>
      <c r="AS1079" s="14">
        <f t="shared" si="495"/>
        <v>0.21906867233485941</v>
      </c>
      <c r="AT1079" s="10">
        <v>506</v>
      </c>
      <c r="AU1079" s="6">
        <v>15.29</v>
      </c>
      <c r="AV1079" s="6">
        <f t="shared" si="486"/>
        <v>3.3495600000000003</v>
      </c>
      <c r="AW1079" s="6">
        <f t="shared" si="481"/>
        <v>4.2751938000000003</v>
      </c>
      <c r="AX1079" s="6">
        <f t="shared" si="487"/>
        <v>0.92563379999999995</v>
      </c>
      <c r="AY1079" s="12">
        <f t="shared" si="482"/>
        <v>0.39706345411501276</v>
      </c>
      <c r="BB1079" s="13">
        <f t="shared" si="483"/>
        <v>1271.624816</v>
      </c>
    </row>
    <row r="1080" spans="1:54" x14ac:dyDescent="0.25">
      <c r="A1080" s="1">
        <v>45000</v>
      </c>
      <c r="B1080" s="6">
        <v>67.09</v>
      </c>
      <c r="C1080" s="6">
        <v>57.84</v>
      </c>
      <c r="D1080" s="6">
        <v>61.34</v>
      </c>
      <c r="E1080" s="6">
        <f t="shared" si="485"/>
        <v>46.394443633753312</v>
      </c>
      <c r="F1080" s="6">
        <v>46.788066162816122</v>
      </c>
      <c r="G1080" s="6">
        <v>70.84</v>
      </c>
      <c r="H1080" s="6">
        <v>56.34</v>
      </c>
      <c r="I1080" s="6">
        <v>54.25</v>
      </c>
      <c r="J1080" s="6">
        <v>40.651202661628943</v>
      </c>
      <c r="K1080" s="6">
        <f t="shared" si="473"/>
        <v>12.840000000000003</v>
      </c>
      <c r="L1080" s="7">
        <f t="shared" si="470"/>
        <v>13.598797338371057</v>
      </c>
      <c r="M1080" s="6">
        <f t="shared" si="488"/>
        <v>10.75</v>
      </c>
      <c r="N1080" s="6">
        <f t="shared" si="489"/>
        <v>9.25</v>
      </c>
      <c r="O1080" s="6">
        <f t="shared" si="471"/>
        <v>1.5</v>
      </c>
      <c r="P1080" s="6">
        <f t="shared" si="490"/>
        <v>5</v>
      </c>
      <c r="Q1080" s="6">
        <f t="shared" si="474"/>
        <v>-9.9455563662466915</v>
      </c>
      <c r="R1080" s="6">
        <f t="shared" si="491"/>
        <v>-9.5519338371838813</v>
      </c>
      <c r="S1080" s="6">
        <f t="shared" si="492"/>
        <v>14.5</v>
      </c>
      <c r="T1080" s="6">
        <f t="shared" si="493"/>
        <v>3.75</v>
      </c>
      <c r="U1080" s="4" t="str">
        <f t="shared" si="494"/>
        <v>HIGHER</v>
      </c>
      <c r="V1080" s="8">
        <v>1031.5</v>
      </c>
      <c r="W1080" s="9">
        <f t="shared" si="499"/>
        <v>14.551933837183881</v>
      </c>
      <c r="X1080" s="6">
        <f t="shared" si="476"/>
        <v>46.436531976910324</v>
      </c>
      <c r="Y1080" s="6">
        <f t="shared" si="477"/>
        <v>14.90346802308968</v>
      </c>
      <c r="Z1080" s="6">
        <f t="shared" si="478"/>
        <v>-0.35153418590579832</v>
      </c>
      <c r="AA1080" s="5">
        <f>MONTH(A1080)</f>
        <v>3</v>
      </c>
      <c r="AB1080" s="5">
        <f>YEAR(A1080)</f>
        <v>2023</v>
      </c>
      <c r="AC1080" s="5">
        <f>WEEKNUM(A1080)</f>
        <v>11</v>
      </c>
      <c r="AD1080" s="6">
        <f t="shared" si="484"/>
        <v>52.262499999999996</v>
      </c>
      <c r="AF1080" s="10">
        <v>202.56</v>
      </c>
      <c r="AG1080" s="8">
        <v>9477.3906819400345</v>
      </c>
      <c r="AH1080" s="15"/>
      <c r="AI1080" s="15"/>
      <c r="AJ1080" s="15"/>
      <c r="AK1080" s="15"/>
      <c r="AL1080" s="11">
        <f t="shared" si="472"/>
        <v>45000</v>
      </c>
      <c r="AM1080" s="10">
        <v>1023.75</v>
      </c>
      <c r="AN1080" s="6">
        <v>5.2881999999999998</v>
      </c>
      <c r="AO1080" s="8">
        <f t="shared" si="480"/>
        <v>245.56566840029723</v>
      </c>
      <c r="AS1080" s="14">
        <f t="shared" si="495"/>
        <v>0.2196706036745408</v>
      </c>
      <c r="AT1080" s="10">
        <v>503</v>
      </c>
      <c r="AU1080" s="6">
        <v>15.24</v>
      </c>
      <c r="AV1080" s="6">
        <f t="shared" si="486"/>
        <v>3.347780000000002</v>
      </c>
      <c r="AW1080" s="6">
        <f t="shared" si="481"/>
        <v>4.2730394</v>
      </c>
      <c r="AX1080" s="6">
        <f t="shared" si="487"/>
        <v>0.92525939999999807</v>
      </c>
      <c r="AY1080" s="12">
        <f t="shared" si="482"/>
        <v>0.39906039797600712</v>
      </c>
      <c r="BB1080" s="13">
        <f t="shared" si="483"/>
        <v>1275.152208</v>
      </c>
    </row>
    <row r="1081" spans="1:54" x14ac:dyDescent="0.25">
      <c r="A1081" s="1">
        <v>45001</v>
      </c>
      <c r="B1081" s="6">
        <v>68.73</v>
      </c>
      <c r="C1081" s="6">
        <v>59.23</v>
      </c>
      <c r="D1081" s="6">
        <v>60.73</v>
      </c>
      <c r="E1081" s="6">
        <f t="shared" si="485"/>
        <v>48.059885200093177</v>
      </c>
      <c r="F1081" s="6">
        <v>48.024105719710683</v>
      </c>
      <c r="G1081" s="6">
        <v>72.23</v>
      </c>
      <c r="H1081" s="6">
        <v>57.73</v>
      </c>
      <c r="I1081" s="6">
        <v>54</v>
      </c>
      <c r="J1081" s="6">
        <v>39.664143986789774</v>
      </c>
      <c r="K1081" s="6">
        <f t="shared" si="473"/>
        <v>14.730000000000004</v>
      </c>
      <c r="L1081" s="7">
        <f t="shared" si="470"/>
        <v>14.335856013210226</v>
      </c>
      <c r="M1081" s="6">
        <f t="shared" si="488"/>
        <v>11.000000000000007</v>
      </c>
      <c r="N1081" s="6">
        <f t="shared" si="489"/>
        <v>9.5000000000000071</v>
      </c>
      <c r="O1081" s="6">
        <f t="shared" si="471"/>
        <v>1.5</v>
      </c>
      <c r="P1081" s="6">
        <f t="shared" si="490"/>
        <v>3</v>
      </c>
      <c r="Q1081" s="6">
        <f t="shared" si="474"/>
        <v>-9.6701147999068198</v>
      </c>
      <c r="R1081" s="6">
        <f t="shared" si="491"/>
        <v>-9.7058942802893142</v>
      </c>
      <c r="S1081" s="6">
        <f t="shared" si="492"/>
        <v>14.500000000000007</v>
      </c>
      <c r="T1081" s="6">
        <f t="shared" si="493"/>
        <v>3.5</v>
      </c>
      <c r="U1081" s="4" t="str">
        <f t="shared" si="494"/>
        <v>HIGHER</v>
      </c>
      <c r="V1081" s="8">
        <v>1058.75</v>
      </c>
      <c r="W1081" s="9">
        <f t="shared" si="499"/>
        <v>12.705894280289314</v>
      </c>
      <c r="X1081" s="6">
        <f t="shared" si="476"/>
        <v>48.103484406850697</v>
      </c>
      <c r="Y1081" s="6">
        <f t="shared" si="477"/>
        <v>12.6265155931493</v>
      </c>
      <c r="Z1081" s="6">
        <f t="shared" si="478"/>
        <v>7.9378687140014392E-2</v>
      </c>
      <c r="AA1081" s="5">
        <f>MONTH(A1081)</f>
        <v>3</v>
      </c>
      <c r="AB1081" s="5">
        <f>YEAR(A1081)</f>
        <v>2023</v>
      </c>
      <c r="AC1081" s="5">
        <f>WEEKNUM(A1081)</f>
        <v>11</v>
      </c>
      <c r="AD1081" s="6">
        <f t="shared" si="484"/>
        <v>53.092499999999994</v>
      </c>
      <c r="AF1081" s="10">
        <v>202.93</v>
      </c>
      <c r="AG1081" s="8">
        <v>9745.53177370089</v>
      </c>
      <c r="AH1081" s="15"/>
      <c r="AI1081" s="15"/>
      <c r="AJ1081" s="15"/>
      <c r="AK1081" s="15"/>
      <c r="AL1081" s="11">
        <f t="shared" si="472"/>
        <v>45001</v>
      </c>
      <c r="AM1081" s="10">
        <v>1060.5</v>
      </c>
      <c r="AN1081" s="6">
        <v>5.2285000000000004</v>
      </c>
      <c r="AO1081" s="8">
        <f t="shared" si="480"/>
        <v>251.50906822121891</v>
      </c>
      <c r="AS1081" s="14">
        <f t="shared" si="495"/>
        <v>0.22176882776686299</v>
      </c>
      <c r="AT1081" s="10">
        <v>499</v>
      </c>
      <c r="AU1081" s="6">
        <v>15.27</v>
      </c>
      <c r="AV1081" s="6">
        <f t="shared" si="486"/>
        <v>3.3864099999999979</v>
      </c>
      <c r="AW1081" s="6">
        <f t="shared" si="481"/>
        <v>4.3370818</v>
      </c>
      <c r="AX1081" s="6">
        <f t="shared" si="487"/>
        <v>0.95067180000000207</v>
      </c>
      <c r="AY1081" s="12">
        <f t="shared" si="482"/>
        <v>0.40679110740589164</v>
      </c>
      <c r="BB1081" s="13">
        <f t="shared" si="483"/>
        <v>1305.7964259999999</v>
      </c>
    </row>
    <row r="1082" spans="1:54" x14ac:dyDescent="0.25">
      <c r="A1082" s="1">
        <v>45002</v>
      </c>
      <c r="B1082" s="6">
        <v>68.459999999999994</v>
      </c>
      <c r="C1082" s="6">
        <v>58.96</v>
      </c>
      <c r="D1082" s="6">
        <v>60.46</v>
      </c>
      <c r="E1082" s="6">
        <f t="shared" si="485"/>
        <v>48.705668664592302</v>
      </c>
      <c r="F1082" s="6">
        <v>47.854008532982071</v>
      </c>
      <c r="G1082" s="6">
        <v>71.959999999999994</v>
      </c>
      <c r="H1082" s="6">
        <v>57.46</v>
      </c>
      <c r="I1082" s="6">
        <v>53.75</v>
      </c>
      <c r="J1082" s="6">
        <v>39.672901727288391</v>
      </c>
      <c r="K1082" s="6">
        <f t="shared" si="473"/>
        <v>14.709999999999994</v>
      </c>
      <c r="L1082" s="7">
        <f t="shared" si="470"/>
        <v>14.077098272711609</v>
      </c>
      <c r="M1082" s="6">
        <f t="shared" si="488"/>
        <v>10.999999999999993</v>
      </c>
      <c r="N1082" s="6">
        <f t="shared" si="489"/>
        <v>9.4999999999999929</v>
      </c>
      <c r="O1082" s="6">
        <f t="shared" si="471"/>
        <v>1.5</v>
      </c>
      <c r="P1082" s="6">
        <f t="shared" si="490"/>
        <v>3</v>
      </c>
      <c r="Q1082" s="6">
        <f t="shared" si="474"/>
        <v>-8.7543313354076986</v>
      </c>
      <c r="R1082" s="6">
        <f t="shared" si="491"/>
        <v>-9.6059914670179296</v>
      </c>
      <c r="S1082" s="6">
        <f t="shared" si="492"/>
        <v>14.499999999999993</v>
      </c>
      <c r="T1082" s="6">
        <f t="shared" si="493"/>
        <v>3.5</v>
      </c>
      <c r="U1082" s="4" t="str">
        <f t="shared" si="494"/>
        <v>HIGHER</v>
      </c>
      <c r="V1082" s="8">
        <v>1055</v>
      </c>
      <c r="W1082" s="9">
        <f t="shared" si="499"/>
        <v>12.60599146701793</v>
      </c>
      <c r="X1082" s="6">
        <f t="shared" si="476"/>
        <v>48.749853716419409</v>
      </c>
      <c r="Y1082" s="6">
        <f t="shared" si="477"/>
        <v>11.710146283580592</v>
      </c>
      <c r="Z1082" s="6">
        <f t="shared" si="478"/>
        <v>0.89584518343733777</v>
      </c>
      <c r="AA1082" s="5">
        <f>MONTH(A1082)</f>
        <v>3</v>
      </c>
      <c r="AB1082" s="5">
        <f>YEAR(A1082)</f>
        <v>2023</v>
      </c>
      <c r="AC1082" s="5">
        <f>WEEKNUM(A1082)</f>
        <v>11</v>
      </c>
      <c r="AD1082" s="6">
        <f t="shared" si="484"/>
        <v>53.167500000000004</v>
      </c>
      <c r="AF1082" s="10">
        <v>203.33</v>
      </c>
      <c r="AG1082" s="8">
        <v>9730.1555550112462</v>
      </c>
      <c r="AH1082" s="15"/>
      <c r="AI1082" s="15"/>
      <c r="AJ1082" s="15"/>
      <c r="AK1082" s="15"/>
      <c r="AL1082" s="11">
        <f t="shared" si="472"/>
        <v>45002</v>
      </c>
      <c r="AM1082" s="10">
        <v>1074.75</v>
      </c>
      <c r="AN1082" s="6">
        <v>5.2778</v>
      </c>
      <c r="AO1082" s="8">
        <f t="shared" si="480"/>
        <v>257.29197794451841</v>
      </c>
      <c r="AS1082" s="14">
        <f t="shared" si="495"/>
        <v>0.21936640211640202</v>
      </c>
      <c r="AT1082" s="10">
        <v>491</v>
      </c>
      <c r="AU1082" s="6">
        <v>15.12</v>
      </c>
      <c r="AV1082" s="6">
        <f t="shared" si="486"/>
        <v>3.3168199999999981</v>
      </c>
      <c r="AW1082" s="6">
        <f t="shared" si="481"/>
        <v>4.2681236000000009</v>
      </c>
      <c r="AX1082" s="6">
        <f t="shared" si="487"/>
        <v>0.9513036000000028</v>
      </c>
      <c r="AY1082" s="12">
        <f t="shared" si="482"/>
        <v>0.40974467371109125</v>
      </c>
      <c r="BB1082" s="13">
        <f t="shared" si="483"/>
        <v>1299.8439519999999</v>
      </c>
    </row>
    <row r="1083" spans="1:54" x14ac:dyDescent="0.25">
      <c r="A1083" s="1">
        <v>45005</v>
      </c>
      <c r="B1083" s="6">
        <v>68.989999999999995</v>
      </c>
      <c r="C1083" s="6">
        <v>59.49</v>
      </c>
      <c r="D1083" s="6">
        <v>60.99</v>
      </c>
      <c r="E1083" s="6">
        <f t="shared" si="485"/>
        <v>49.147520508723289</v>
      </c>
      <c r="F1083" s="6">
        <v>48.693154654176546</v>
      </c>
      <c r="G1083" s="6">
        <v>72.489999999999995</v>
      </c>
      <c r="H1083" s="6">
        <v>57.99</v>
      </c>
      <c r="I1083" s="6">
        <v>53.5</v>
      </c>
      <c r="J1083" s="6">
        <v>38.347436252594491</v>
      </c>
      <c r="K1083" s="6">
        <f t="shared" si="473"/>
        <v>15.489999999999995</v>
      </c>
      <c r="L1083" s="7">
        <f t="shared" si="470"/>
        <v>15.152563747405509</v>
      </c>
      <c r="M1083" s="6">
        <f t="shared" si="488"/>
        <v>10.999999999999993</v>
      </c>
      <c r="N1083" s="6">
        <f t="shared" si="489"/>
        <v>9.4999999999999929</v>
      </c>
      <c r="O1083" s="6">
        <f t="shared" si="471"/>
        <v>1.5</v>
      </c>
      <c r="P1083" s="6">
        <f t="shared" si="490"/>
        <v>3</v>
      </c>
      <c r="Q1083" s="6">
        <f t="shared" si="474"/>
        <v>-8.8424794912767126</v>
      </c>
      <c r="R1083" s="6">
        <f t="shared" si="491"/>
        <v>-9.2968453458234563</v>
      </c>
      <c r="S1083" s="6">
        <f t="shared" si="492"/>
        <v>14.499999999999993</v>
      </c>
      <c r="T1083" s="6">
        <f t="shared" si="493"/>
        <v>3.5</v>
      </c>
      <c r="U1083" s="4" t="str">
        <f t="shared" si="494"/>
        <v>HIGHER</v>
      </c>
      <c r="V1083" s="8">
        <v>1073.5</v>
      </c>
      <c r="W1083" s="9">
        <f t="shared" si="499"/>
        <v>12.296845345823456</v>
      </c>
      <c r="X1083" s="6">
        <f t="shared" si="476"/>
        <v>49.19210640191379</v>
      </c>
      <c r="Y1083" s="6">
        <f t="shared" si="477"/>
        <v>11.797893598086212</v>
      </c>
      <c r="Z1083" s="6">
        <f t="shared" si="478"/>
        <v>0.49895174773724449</v>
      </c>
      <c r="AA1083" s="5">
        <f>MONTH(A1083)</f>
        <v>3</v>
      </c>
      <c r="AB1083" s="5">
        <f>YEAR(A1083)</f>
        <v>2023</v>
      </c>
      <c r="AC1083" s="5">
        <f>WEEKNUM(A1083)</f>
        <v>12</v>
      </c>
      <c r="AD1083" s="6">
        <f t="shared" si="484"/>
        <v>53.84</v>
      </c>
      <c r="AF1083" s="10">
        <v>204.51</v>
      </c>
      <c r="AG1083" s="8">
        <v>9958.2370583256452</v>
      </c>
      <c r="AH1083" s="15"/>
      <c r="AI1083" s="15"/>
      <c r="AJ1083" s="15"/>
      <c r="AK1083" s="15"/>
      <c r="AL1083" s="11">
        <f t="shared" si="472"/>
        <v>45005</v>
      </c>
      <c r="AM1083" s="10">
        <v>1084.5</v>
      </c>
      <c r="AN1083" s="6">
        <v>5.2367999999999997</v>
      </c>
      <c r="AO1083" s="8">
        <f t="shared" si="480"/>
        <v>257.60922280554217</v>
      </c>
      <c r="AS1083" s="14">
        <f t="shared" si="495"/>
        <v>0.21159303090072307</v>
      </c>
      <c r="AT1083" s="10">
        <v>488</v>
      </c>
      <c r="AU1083" s="6">
        <v>15.21</v>
      </c>
      <c r="AV1083" s="6">
        <f t="shared" si="486"/>
        <v>3.2183299999999981</v>
      </c>
      <c r="AW1083" s="6">
        <f t="shared" si="481"/>
        <v>4.1683933999999994</v>
      </c>
      <c r="AX1083" s="6">
        <f t="shared" si="487"/>
        <v>0.95006340000000122</v>
      </c>
      <c r="AY1083" s="12">
        <f t="shared" si="482"/>
        <v>0.41309622448097039</v>
      </c>
      <c r="BB1083" s="13">
        <f t="shared" si="483"/>
        <v>1311.5284380000001</v>
      </c>
    </row>
    <row r="1084" spans="1:54" x14ac:dyDescent="0.25">
      <c r="A1084" s="1">
        <v>45006</v>
      </c>
      <c r="B1084" s="6">
        <v>67.239999999999995</v>
      </c>
      <c r="C1084" s="6">
        <v>57.74</v>
      </c>
      <c r="D1084" s="6">
        <v>59.24</v>
      </c>
      <c r="E1084" s="6">
        <f t="shared" si="485"/>
        <v>47.17618151183121</v>
      </c>
      <c r="F1084" s="6">
        <v>46.720027288124676</v>
      </c>
      <c r="G1084" s="6">
        <v>70.739999999999995</v>
      </c>
      <c r="H1084" s="6">
        <v>56.24</v>
      </c>
      <c r="I1084" s="6">
        <v>53</v>
      </c>
      <c r="J1084" s="6">
        <v>38.408223819107299</v>
      </c>
      <c r="K1084" s="6">
        <f t="shared" si="473"/>
        <v>14.239999999999995</v>
      </c>
      <c r="L1084" s="7">
        <f t="shared" si="470"/>
        <v>14.591776180892701</v>
      </c>
      <c r="M1084" s="6">
        <f t="shared" si="488"/>
        <v>10.999999999999993</v>
      </c>
      <c r="N1084" s="6">
        <f t="shared" si="489"/>
        <v>9.4999999999999929</v>
      </c>
      <c r="O1084" s="6">
        <f t="shared" si="471"/>
        <v>1.5</v>
      </c>
      <c r="P1084" s="6">
        <f t="shared" si="490"/>
        <v>3</v>
      </c>
      <c r="Q1084" s="6">
        <f t="shared" si="474"/>
        <v>-9.063818488168792</v>
      </c>
      <c r="R1084" s="6">
        <f t="shared" si="491"/>
        <v>-9.5199727118753259</v>
      </c>
      <c r="S1084" s="6">
        <f t="shared" si="492"/>
        <v>14.499999999999993</v>
      </c>
      <c r="T1084" s="6">
        <f t="shared" si="493"/>
        <v>3.5</v>
      </c>
      <c r="U1084" s="4" t="str">
        <f t="shared" si="494"/>
        <v>HIGHER</v>
      </c>
      <c r="V1084" s="8">
        <v>1030</v>
      </c>
      <c r="W1084" s="9">
        <f t="shared" si="499"/>
        <v>12.519972711875326</v>
      </c>
      <c r="X1084" s="6">
        <f t="shared" si="476"/>
        <v>47.218979035861928</v>
      </c>
      <c r="Y1084" s="6">
        <f t="shared" si="477"/>
        <v>12.021020964138074</v>
      </c>
      <c r="Z1084" s="6">
        <f t="shared" si="478"/>
        <v>0.49895174773725159</v>
      </c>
      <c r="AA1084" s="5">
        <f>MONTH(A1084)</f>
        <v>3</v>
      </c>
      <c r="AB1084" s="5">
        <f>YEAR(A1084)</f>
        <v>2023</v>
      </c>
      <c r="AC1084" s="5">
        <f>WEEKNUM(A1084)</f>
        <v>12</v>
      </c>
      <c r="AD1084" s="6">
        <f t="shared" si="484"/>
        <v>53.690000000000005</v>
      </c>
      <c r="AF1084" s="10">
        <v>205.01</v>
      </c>
      <c r="AG1084" s="8">
        <v>9578.0727943384409</v>
      </c>
      <c r="AH1084" s="15"/>
      <c r="AI1084" s="15"/>
      <c r="AJ1084" s="15"/>
      <c r="AK1084" s="15"/>
      <c r="AL1084" s="11">
        <f t="shared" si="472"/>
        <v>45006</v>
      </c>
      <c r="AM1084" s="10">
        <v>1041</v>
      </c>
      <c r="AN1084" s="6">
        <v>5.2430000000000003</v>
      </c>
      <c r="AO1084" s="8">
        <f t="shared" si="480"/>
        <v>247.56910708502414</v>
      </c>
      <c r="AS1084" s="14">
        <f t="shared" si="495"/>
        <v>0.2101584553928097</v>
      </c>
      <c r="AT1084" s="10">
        <v>486</v>
      </c>
      <c r="AU1084" s="6">
        <v>15.02</v>
      </c>
      <c r="AV1084" s="6">
        <f t="shared" si="486"/>
        <v>3.1565800000000017</v>
      </c>
      <c r="AW1084" s="6">
        <f t="shared" si="481"/>
        <v>4.1107383999999989</v>
      </c>
      <c r="AX1084" s="6">
        <f t="shared" si="487"/>
        <v>0.95415839999999719</v>
      </c>
      <c r="AY1084" s="12">
        <f t="shared" si="482"/>
        <v>0.40787263429019371</v>
      </c>
      <c r="BB1084" s="13">
        <f t="shared" si="483"/>
        <v>1272.947588</v>
      </c>
    </row>
    <row r="1085" spans="1:54" x14ac:dyDescent="0.25">
      <c r="A1085" s="1">
        <v>45007</v>
      </c>
      <c r="B1085" s="6">
        <v>65.64</v>
      </c>
      <c r="C1085" s="6">
        <v>56.64</v>
      </c>
      <c r="D1085" s="6">
        <v>57.64</v>
      </c>
      <c r="E1085" s="6">
        <f t="shared" si="485"/>
        <v>46.337795961428832</v>
      </c>
      <c r="F1085" s="6">
        <v>45.835521917135914</v>
      </c>
      <c r="G1085" s="6">
        <v>69.14</v>
      </c>
      <c r="H1085" s="6">
        <v>54.64</v>
      </c>
      <c r="I1085" s="6">
        <v>52.5</v>
      </c>
      <c r="J1085" s="6">
        <v>37.361268866954788</v>
      </c>
      <c r="K1085" s="6">
        <f t="shared" si="473"/>
        <v>13.14</v>
      </c>
      <c r="L1085" s="7">
        <f t="shared" si="470"/>
        <v>15.138731133045212</v>
      </c>
      <c r="M1085" s="6">
        <f t="shared" si="488"/>
        <v>11</v>
      </c>
      <c r="N1085" s="6">
        <f t="shared" si="489"/>
        <v>9</v>
      </c>
      <c r="O1085" s="6">
        <f t="shared" si="471"/>
        <v>2</v>
      </c>
      <c r="P1085" s="6">
        <f t="shared" si="490"/>
        <v>3</v>
      </c>
      <c r="Q1085" s="6">
        <f t="shared" si="474"/>
        <v>-8.3022040385711691</v>
      </c>
      <c r="R1085" s="6">
        <f t="shared" si="491"/>
        <v>-8.8044780828640867</v>
      </c>
      <c r="S1085" s="6">
        <f t="shared" si="492"/>
        <v>14.5</v>
      </c>
      <c r="T1085" s="6">
        <f t="shared" si="493"/>
        <v>3.5</v>
      </c>
      <c r="U1085" s="4" t="str">
        <f t="shared" si="494"/>
        <v>HIGHER</v>
      </c>
      <c r="V1085" s="8">
        <v>1010.5</v>
      </c>
      <c r="W1085" s="9">
        <f t="shared" si="499"/>
        <v>11.804478082864087</v>
      </c>
      <c r="X1085" s="6">
        <f t="shared" si="476"/>
        <v>46.379832914667453</v>
      </c>
      <c r="Y1085" s="6">
        <f t="shared" si="477"/>
        <v>11.260167085332547</v>
      </c>
      <c r="Z1085" s="6">
        <f t="shared" si="478"/>
        <v>0.54431099753153944</v>
      </c>
      <c r="AA1085" s="5">
        <f t="shared" ref="AA1085:AA1135" si="500">MONTH(A1085)</f>
        <v>3</v>
      </c>
      <c r="AB1085" s="5">
        <f t="shared" ref="AB1085:AB1135" si="501">YEAR(A1085)</f>
        <v>2023</v>
      </c>
      <c r="AC1085" s="5">
        <f t="shared" ref="AC1085:AC1135" si="502">WEEKNUM(A1085)</f>
        <v>12</v>
      </c>
      <c r="AD1085" s="6">
        <f t="shared" si="484"/>
        <v>53.11</v>
      </c>
      <c r="AF1085" s="10">
        <v>205.36</v>
      </c>
      <c r="AG1085" s="8">
        <v>9412.7827809030314</v>
      </c>
      <c r="AH1085" s="15"/>
      <c r="AI1085" s="15"/>
      <c r="AJ1085" s="15"/>
      <c r="AK1085" s="15"/>
      <c r="AL1085" s="11">
        <f t="shared" si="472"/>
        <v>45007</v>
      </c>
      <c r="AM1085" s="10">
        <v>1022.5</v>
      </c>
      <c r="AN1085" s="6">
        <v>5.2369000000000003</v>
      </c>
      <c r="AO1085" s="8">
        <f t="shared" si="480"/>
        <v>242.88654699082204</v>
      </c>
      <c r="AS1085" s="14">
        <f t="shared" si="495"/>
        <v>0.2019123989218328</v>
      </c>
      <c r="AT1085" s="10">
        <v>477</v>
      </c>
      <c r="AU1085" s="6">
        <v>14.84</v>
      </c>
      <c r="AV1085" s="6">
        <f t="shared" si="486"/>
        <v>2.9963799999999985</v>
      </c>
      <c r="AW1085" s="6">
        <f t="shared" si="481"/>
        <v>3.8957823999999981</v>
      </c>
      <c r="AX1085" s="6">
        <f t="shared" si="487"/>
        <v>0.8994023999999996</v>
      </c>
      <c r="AY1085" s="12">
        <f t="shared" si="482"/>
        <v>0.40657131149884224</v>
      </c>
      <c r="BB1085" s="13">
        <f t="shared" si="483"/>
        <v>1248.696768</v>
      </c>
    </row>
    <row r="1086" spans="1:54" x14ac:dyDescent="0.25">
      <c r="A1086" s="1">
        <v>45008</v>
      </c>
      <c r="B1086" s="6">
        <v>63.67</v>
      </c>
      <c r="C1086" s="6">
        <v>54.17</v>
      </c>
      <c r="D1086" s="6">
        <v>55.17</v>
      </c>
      <c r="E1086" s="6">
        <f t="shared" si="485"/>
        <v>42.066561468162647</v>
      </c>
      <c r="F1086" s="6">
        <v>41.957306059723621</v>
      </c>
      <c r="G1086" s="6">
        <v>66.67</v>
      </c>
      <c r="H1086" s="6">
        <v>52.17</v>
      </c>
      <c r="I1086" s="6">
        <v>52.5</v>
      </c>
      <c r="J1086" s="6">
        <v>36.679773780668093</v>
      </c>
      <c r="K1086" s="6">
        <f t="shared" si="473"/>
        <v>11.170000000000002</v>
      </c>
      <c r="L1086" s="7">
        <f t="shared" si="470"/>
        <v>15.820226219331907</v>
      </c>
      <c r="M1086" s="6">
        <f t="shared" si="488"/>
        <v>11.5</v>
      </c>
      <c r="N1086" s="6">
        <f t="shared" si="489"/>
        <v>9.5</v>
      </c>
      <c r="O1086" s="6">
        <f t="shared" si="471"/>
        <v>2</v>
      </c>
      <c r="P1086" s="6">
        <f t="shared" si="490"/>
        <v>3</v>
      </c>
      <c r="Q1086" s="6">
        <f t="shared" si="474"/>
        <v>-10.103438531837355</v>
      </c>
      <c r="R1086" s="6">
        <f t="shared" si="491"/>
        <v>-10.212693940276381</v>
      </c>
      <c r="S1086" s="6">
        <f t="shared" si="492"/>
        <v>14.5</v>
      </c>
      <c r="T1086" s="6">
        <f t="shared" si="493"/>
        <v>3</v>
      </c>
      <c r="U1086" s="4" t="str">
        <f t="shared" si="494"/>
        <v>HIGHER</v>
      </c>
      <c r="V1086" s="8">
        <v>925</v>
      </c>
      <c r="W1086" s="9">
        <f t="shared" si="499"/>
        <v>13.212693940276381</v>
      </c>
      <c r="X1086" s="6">
        <f t="shared" si="476"/>
        <v>42.104723621555074</v>
      </c>
      <c r="Y1086" s="6">
        <f t="shared" si="477"/>
        <v>13.065276378444928</v>
      </c>
      <c r="Z1086" s="6">
        <f t="shared" si="478"/>
        <v>0.14741756183145327</v>
      </c>
      <c r="AA1086" s="5">
        <f t="shared" si="500"/>
        <v>3</v>
      </c>
      <c r="AB1086" s="5">
        <f t="shared" si="501"/>
        <v>2023</v>
      </c>
      <c r="AC1086" s="5">
        <f t="shared" si="502"/>
        <v>12</v>
      </c>
      <c r="AD1086" s="6">
        <f t="shared" si="484"/>
        <v>51.452500000000001</v>
      </c>
      <c r="AF1086" s="10">
        <v>205.75</v>
      </c>
      <c r="AG1086" s="8">
        <v>8632.7157217881359</v>
      </c>
      <c r="AH1086" s="15"/>
      <c r="AI1086" s="15"/>
      <c r="AJ1086" s="15"/>
      <c r="AK1086" s="15"/>
      <c r="AL1086" s="11">
        <f t="shared" si="472"/>
        <v>45008</v>
      </c>
      <c r="AM1086" s="10">
        <v>928.25</v>
      </c>
      <c r="AN1086" s="6">
        <v>5.2972999999999999</v>
      </c>
      <c r="AO1086" s="8">
        <f t="shared" si="480"/>
        <v>223.0413524404637</v>
      </c>
      <c r="AS1086" s="14">
        <f t="shared" si="495"/>
        <v>0.1833945017182132</v>
      </c>
      <c r="AT1086" s="10">
        <v>463</v>
      </c>
      <c r="AU1086" s="6">
        <v>14.55</v>
      </c>
      <c r="AV1086" s="6">
        <f t="shared" si="486"/>
        <v>2.6683900000000023</v>
      </c>
      <c r="AW1086" s="6">
        <f t="shared" si="481"/>
        <v>3.6309022000000013</v>
      </c>
      <c r="AX1086" s="6">
        <f t="shared" si="487"/>
        <v>0.96251219999999904</v>
      </c>
      <c r="AY1086" s="12">
        <f t="shared" si="482"/>
        <v>0.4064066942027475</v>
      </c>
      <c r="BB1086" s="13">
        <f t="shared" si="483"/>
        <v>1194.2426539999999</v>
      </c>
    </row>
    <row r="1087" spans="1:54" x14ac:dyDescent="0.25">
      <c r="A1087" s="1">
        <v>45009</v>
      </c>
      <c r="B1087" s="6">
        <v>64.77</v>
      </c>
      <c r="C1087" s="6">
        <v>55.77</v>
      </c>
      <c r="D1087" s="6">
        <v>56.27</v>
      </c>
      <c r="E1087" s="6">
        <f t="shared" si="485"/>
        <v>43.901946051475974</v>
      </c>
      <c r="F1087" s="6">
        <v>44.157229674746965</v>
      </c>
      <c r="G1087" s="6">
        <v>67.77</v>
      </c>
      <c r="H1087" s="6">
        <v>53.27</v>
      </c>
      <c r="I1087" s="6">
        <v>52.5</v>
      </c>
      <c r="J1087" s="6">
        <v>36.084482269705269</v>
      </c>
      <c r="K1087" s="6">
        <f t="shared" si="473"/>
        <v>12.269999999999996</v>
      </c>
      <c r="L1087" s="7">
        <f t="shared" si="470"/>
        <v>16.415517730294731</v>
      </c>
      <c r="M1087" s="6">
        <f t="shared" si="488"/>
        <v>11.499999999999993</v>
      </c>
      <c r="N1087" s="6">
        <f t="shared" si="489"/>
        <v>8.9999999999999929</v>
      </c>
      <c r="O1087" s="6">
        <f t="shared" si="471"/>
        <v>2.5</v>
      </c>
      <c r="P1087" s="6">
        <f t="shared" si="490"/>
        <v>3</v>
      </c>
      <c r="Q1087" s="6">
        <f t="shared" si="474"/>
        <v>-9.3680539485240288</v>
      </c>
      <c r="R1087" s="6">
        <f t="shared" si="491"/>
        <v>-9.1127703252530381</v>
      </c>
      <c r="S1087" s="6">
        <f t="shared" si="492"/>
        <v>14.499999999999993</v>
      </c>
      <c r="T1087" s="6">
        <f t="shared" si="493"/>
        <v>3</v>
      </c>
      <c r="U1087" s="4" t="str">
        <f t="shared" si="494"/>
        <v>HIGHER</v>
      </c>
      <c r="V1087" s="8">
        <v>973.5</v>
      </c>
      <c r="W1087" s="9">
        <f t="shared" si="499"/>
        <v>12.112770325253038</v>
      </c>
      <c r="X1087" s="6">
        <f t="shared" si="476"/>
        <v>43.941773238224052</v>
      </c>
      <c r="Y1087" s="6">
        <f t="shared" si="477"/>
        <v>12.328226761775952</v>
      </c>
      <c r="Z1087" s="6">
        <f t="shared" si="478"/>
        <v>-0.21545643652291346</v>
      </c>
      <c r="AA1087" s="5">
        <f t="shared" si="500"/>
        <v>3</v>
      </c>
      <c r="AB1087" s="5">
        <f t="shared" si="501"/>
        <v>2023</v>
      </c>
      <c r="AC1087" s="5">
        <f t="shared" si="502"/>
        <v>12</v>
      </c>
      <c r="AD1087" s="6">
        <f t="shared" si="484"/>
        <v>51.997500000000002</v>
      </c>
      <c r="AF1087" s="10">
        <v>205.54</v>
      </c>
      <c r="AG1087" s="8">
        <v>9076.076987347491</v>
      </c>
      <c r="AH1087" s="15"/>
      <c r="AI1087" s="15"/>
      <c r="AJ1087" s="15"/>
      <c r="AK1087" s="15"/>
      <c r="AL1087" s="11">
        <f t="shared" si="472"/>
        <v>45009</v>
      </c>
      <c r="AM1087" s="10">
        <v>968.75</v>
      </c>
      <c r="AN1087" s="6">
        <v>5.2462999999999997</v>
      </c>
      <c r="AO1087" s="8">
        <f t="shared" si="480"/>
        <v>230.5317249396949</v>
      </c>
      <c r="AS1087" s="14">
        <f t="shared" si="495"/>
        <v>0.20096308954203687</v>
      </c>
      <c r="AT1087" s="10">
        <v>470</v>
      </c>
      <c r="AU1087" s="6">
        <v>14.63</v>
      </c>
      <c r="AV1087" s="6">
        <f t="shared" si="486"/>
        <v>2.9400899999999996</v>
      </c>
      <c r="AW1087" s="6">
        <f t="shared" si="481"/>
        <v>3.8415281999999973</v>
      </c>
      <c r="AX1087" s="6">
        <f t="shared" si="487"/>
        <v>0.90143819999999764</v>
      </c>
      <c r="AY1087" s="12">
        <f t="shared" si="482"/>
        <v>0.40691904512086874</v>
      </c>
      <c r="BB1087" s="13">
        <f t="shared" si="483"/>
        <v>1229.516574</v>
      </c>
    </row>
    <row r="1088" spans="1:54" x14ac:dyDescent="0.25">
      <c r="A1088" s="1">
        <v>45012</v>
      </c>
      <c r="B1088" s="6">
        <v>66.55</v>
      </c>
      <c r="C1088" s="6">
        <v>57.3</v>
      </c>
      <c r="D1088" s="6">
        <v>57.05</v>
      </c>
      <c r="E1088" s="6">
        <f t="shared" si="485"/>
        <v>45.522069479956244</v>
      </c>
      <c r="F1088" s="6">
        <v>45.064414670632885</v>
      </c>
      <c r="G1088" s="6">
        <v>68.55</v>
      </c>
      <c r="H1088" s="6">
        <v>54.55</v>
      </c>
      <c r="I1088" s="6">
        <v>53</v>
      </c>
      <c r="J1088" s="6">
        <v>36.716459948901587</v>
      </c>
      <c r="K1088" s="6">
        <f t="shared" si="473"/>
        <v>13.549999999999997</v>
      </c>
      <c r="L1088" s="7">
        <f t="shared" si="470"/>
        <v>16.283540051098413</v>
      </c>
      <c r="M1088" s="6">
        <f t="shared" si="488"/>
        <v>12</v>
      </c>
      <c r="N1088" s="6">
        <f t="shared" si="489"/>
        <v>9.25</v>
      </c>
      <c r="O1088" s="6">
        <f t="shared" si="471"/>
        <v>2.75</v>
      </c>
      <c r="P1088" s="6">
        <f t="shared" si="490"/>
        <v>2.5</v>
      </c>
      <c r="Q1088" s="6">
        <f t="shared" si="474"/>
        <v>-9.0279305200437534</v>
      </c>
      <c r="R1088" s="6">
        <f t="shared" si="491"/>
        <v>-9.4855853293671117</v>
      </c>
      <c r="S1088" s="6">
        <f t="shared" si="492"/>
        <v>14</v>
      </c>
      <c r="T1088" s="6">
        <f t="shared" si="493"/>
        <v>2</v>
      </c>
      <c r="U1088" s="4" t="str">
        <f t="shared" si="494"/>
        <v>HIGHER</v>
      </c>
      <c r="V1088" s="8">
        <v>993.5</v>
      </c>
      <c r="W1088" s="9">
        <f t="shared" si="499"/>
        <v>11.985585329367112</v>
      </c>
      <c r="X1088" s="6">
        <f t="shared" si="476"/>
        <v>45.56336641837013</v>
      </c>
      <c r="Y1088" s="6">
        <f t="shared" si="477"/>
        <v>11.486633581629867</v>
      </c>
      <c r="Z1088" s="6">
        <f t="shared" si="478"/>
        <v>0.49895174773724449</v>
      </c>
      <c r="AA1088" s="5">
        <f t="shared" si="500"/>
        <v>3</v>
      </c>
      <c r="AB1088" s="5">
        <f t="shared" si="501"/>
        <v>2023</v>
      </c>
      <c r="AC1088" s="5">
        <f t="shared" si="502"/>
        <v>13</v>
      </c>
      <c r="AD1088" s="6">
        <f t="shared" si="484"/>
        <v>50.877499999999998</v>
      </c>
      <c r="AF1088" s="10">
        <v>207.41</v>
      </c>
      <c r="AG1088" s="8">
        <v>9346.8102468359666</v>
      </c>
      <c r="AH1088" s="15"/>
      <c r="AI1088" s="15"/>
      <c r="AJ1088" s="15"/>
      <c r="AK1088" s="15"/>
      <c r="AL1088" s="11">
        <f t="shared" si="472"/>
        <v>45012</v>
      </c>
      <c r="AM1088" s="10">
        <v>1004.5</v>
      </c>
      <c r="AN1088" s="6">
        <v>5.1982999999999997</v>
      </c>
      <c r="AO1088" s="8">
        <f t="shared" si="480"/>
        <v>236.85204765261346</v>
      </c>
      <c r="AS1088" s="14">
        <f t="shared" si="495"/>
        <v>0.20329045362220702</v>
      </c>
      <c r="AT1088" s="10">
        <v>471</v>
      </c>
      <c r="AU1088" s="6">
        <v>14.77</v>
      </c>
      <c r="AV1088" s="6">
        <f t="shared" si="486"/>
        <v>3.0025999999999975</v>
      </c>
      <c r="AW1088" s="6">
        <f t="shared" si="481"/>
        <v>3.9291230000000006</v>
      </c>
      <c r="AX1088" s="6">
        <f t="shared" si="487"/>
        <v>0.92652300000000309</v>
      </c>
      <c r="AY1088" s="12">
        <f t="shared" si="482"/>
        <v>0.41296271251163491</v>
      </c>
      <c r="BB1088" s="13">
        <f t="shared" si="483"/>
        <v>1263.2472599999999</v>
      </c>
    </row>
    <row r="1089" spans="1:54" x14ac:dyDescent="0.25">
      <c r="A1089" s="1">
        <v>45013</v>
      </c>
      <c r="B1089" s="6">
        <v>67.05</v>
      </c>
      <c r="C1089" s="6">
        <v>57.55</v>
      </c>
      <c r="D1089" s="6">
        <v>57.55</v>
      </c>
      <c r="E1089" s="6">
        <f t="shared" si="485"/>
        <v>45.352126462982788</v>
      </c>
      <c r="F1089" s="6">
        <v>45.586046043267288</v>
      </c>
      <c r="G1089" s="6">
        <v>69.55</v>
      </c>
      <c r="H1089" s="6">
        <v>55.05</v>
      </c>
      <c r="I1089" s="6">
        <v>55</v>
      </c>
      <c r="J1089" s="6">
        <v>38.057215038870289</v>
      </c>
      <c r="K1089" s="6">
        <f t="shared" si="473"/>
        <v>12.049999999999997</v>
      </c>
      <c r="L1089" s="7">
        <f t="shared" si="470"/>
        <v>16.942784961129711</v>
      </c>
      <c r="M1089" s="6">
        <f t="shared" si="488"/>
        <v>12</v>
      </c>
      <c r="N1089" s="6">
        <f t="shared" si="489"/>
        <v>9.5</v>
      </c>
      <c r="O1089" s="6">
        <f t="shared" si="471"/>
        <v>2.5</v>
      </c>
      <c r="P1089" s="6">
        <f t="shared" si="490"/>
        <v>2.5</v>
      </c>
      <c r="Q1089" s="6">
        <f t="shared" si="474"/>
        <v>-9.6978735370172089</v>
      </c>
      <c r="R1089" s="6">
        <f t="shared" si="491"/>
        <v>-9.4639539567327091</v>
      </c>
      <c r="S1089" s="6">
        <f t="shared" si="492"/>
        <v>14.5</v>
      </c>
      <c r="T1089" s="6">
        <f t="shared" si="493"/>
        <v>2.5</v>
      </c>
      <c r="U1089" s="4" t="str">
        <f t="shared" si="494"/>
        <v>HIGHER</v>
      </c>
      <c r="V1089" s="8">
        <v>1005</v>
      </c>
      <c r="W1089" s="9">
        <f t="shared" si="499"/>
        <v>11.963953956732709</v>
      </c>
      <c r="X1089" s="6">
        <f t="shared" si="476"/>
        <v>45.393269231641519</v>
      </c>
      <c r="Y1089" s="6">
        <f t="shared" si="477"/>
        <v>12.156730768358479</v>
      </c>
      <c r="Z1089" s="6">
        <f t="shared" si="478"/>
        <v>-0.19277681162576954</v>
      </c>
      <c r="AA1089" s="5">
        <f t="shared" si="500"/>
        <v>3</v>
      </c>
      <c r="AB1089" s="5">
        <f t="shared" si="501"/>
        <v>2023</v>
      </c>
      <c r="AC1089" s="5">
        <f t="shared" si="502"/>
        <v>13</v>
      </c>
      <c r="AD1089" s="6">
        <f t="shared" si="484"/>
        <v>51.467500000000001</v>
      </c>
      <c r="AF1089" s="10">
        <v>207.82</v>
      </c>
      <c r="AG1089" s="8">
        <v>9473.6920887118067</v>
      </c>
      <c r="AH1089" s="15"/>
      <c r="AI1089" s="15"/>
      <c r="AJ1089" s="15"/>
      <c r="AK1089" s="15"/>
      <c r="AL1089" s="11">
        <f t="shared" si="472"/>
        <v>45013</v>
      </c>
      <c r="AM1089" s="10">
        <v>1000.75</v>
      </c>
      <c r="AN1089" s="6">
        <v>5.1654999999999998</v>
      </c>
      <c r="AO1089" s="8">
        <f t="shared" si="480"/>
        <v>234.47893221604429</v>
      </c>
      <c r="AS1089" s="14">
        <f t="shared" si="495"/>
        <v>0.20318363273453088</v>
      </c>
      <c r="AT1089" s="10">
        <v>483</v>
      </c>
      <c r="AU1089" s="6">
        <v>15.03</v>
      </c>
      <c r="AV1089" s="6">
        <f t="shared" si="486"/>
        <v>3.0538499999999988</v>
      </c>
      <c r="AW1089" s="6">
        <f t="shared" si="481"/>
        <v>4.0084530000000012</v>
      </c>
      <c r="AX1089" s="6">
        <f t="shared" si="487"/>
        <v>0.95460300000000231</v>
      </c>
      <c r="AY1089" s="12">
        <f t="shared" si="482"/>
        <v>0.40868491587806421</v>
      </c>
      <c r="BB1089" s="13">
        <f t="shared" si="483"/>
        <v>1268.7588099999998</v>
      </c>
    </row>
    <row r="1090" spans="1:54" x14ac:dyDescent="0.25">
      <c r="A1090" s="1">
        <v>45014</v>
      </c>
      <c r="B1090" s="6">
        <v>67.38</v>
      </c>
      <c r="C1090" s="6">
        <v>57.88</v>
      </c>
      <c r="D1090" s="6">
        <v>57.88</v>
      </c>
      <c r="E1090" s="6">
        <f t="shared" si="485"/>
        <v>45.408774135307276</v>
      </c>
      <c r="F1090" s="6">
        <v>45.449968293884396</v>
      </c>
      <c r="G1090" s="6">
        <v>69.88</v>
      </c>
      <c r="H1090" s="6">
        <v>55.38</v>
      </c>
      <c r="I1090" s="6">
        <v>54.75</v>
      </c>
      <c r="J1090" s="6">
        <v>38.09725033673984</v>
      </c>
      <c r="K1090" s="6">
        <f t="shared" si="473"/>
        <v>12.629999999999995</v>
      </c>
      <c r="L1090" s="7">
        <f t="shared" si="470"/>
        <v>16.65274966326016</v>
      </c>
      <c r="M1090" s="6">
        <f t="shared" si="488"/>
        <v>11.999999999999993</v>
      </c>
      <c r="N1090" s="6">
        <f t="shared" si="489"/>
        <v>9.4999999999999929</v>
      </c>
      <c r="O1090" s="6">
        <f t="shared" si="471"/>
        <v>2.5</v>
      </c>
      <c r="P1090" s="6">
        <f t="shared" si="490"/>
        <v>2.5</v>
      </c>
      <c r="Q1090" s="6">
        <f t="shared" si="474"/>
        <v>-9.9712258646927268</v>
      </c>
      <c r="R1090" s="6">
        <f t="shared" si="491"/>
        <v>-9.9300317061156065</v>
      </c>
      <c r="S1090" s="6">
        <f t="shared" si="492"/>
        <v>14.499999999999993</v>
      </c>
      <c r="T1090" s="6">
        <f t="shared" si="493"/>
        <v>2.5</v>
      </c>
      <c r="U1090" s="4" t="str">
        <f t="shared" si="494"/>
        <v>HIGHER</v>
      </c>
      <c r="V1090" s="8">
        <v>1002</v>
      </c>
      <c r="W1090" s="9">
        <f t="shared" si="499"/>
        <v>12.430031706115606</v>
      </c>
      <c r="X1090" s="6">
        <f t="shared" si="476"/>
        <v>45.449968293884389</v>
      </c>
      <c r="Y1090" s="6">
        <f t="shared" si="477"/>
        <v>12.430031706115614</v>
      </c>
      <c r="Z1090" s="6">
        <f t="shared" si="478"/>
        <v>-7.1054273576010019E-15</v>
      </c>
      <c r="AA1090" s="5">
        <f t="shared" si="500"/>
        <v>3</v>
      </c>
      <c r="AB1090" s="5">
        <f t="shared" si="501"/>
        <v>2023</v>
      </c>
      <c r="AC1090" s="5">
        <f t="shared" si="502"/>
        <v>13</v>
      </c>
      <c r="AD1090" s="6">
        <f t="shared" si="484"/>
        <v>51.54</v>
      </c>
      <c r="AF1090" s="10">
        <v>208.29</v>
      </c>
      <c r="AG1090" s="8">
        <v>9466.77389593318</v>
      </c>
      <c r="AH1090" s="15"/>
      <c r="AI1090" s="15"/>
      <c r="AJ1090" s="15"/>
      <c r="AK1090" s="15"/>
      <c r="AL1090" s="11">
        <f t="shared" si="472"/>
        <v>45014</v>
      </c>
      <c r="AM1090" s="10">
        <v>1002</v>
      </c>
      <c r="AN1090" s="6">
        <v>5.1356000000000002</v>
      </c>
      <c r="AO1090" s="8">
        <f t="shared" si="480"/>
        <v>233.41285717007275</v>
      </c>
      <c r="AS1090" s="14">
        <f t="shared" si="495"/>
        <v>0.1985753968253969</v>
      </c>
      <c r="AT1090" s="10">
        <v>483</v>
      </c>
      <c r="AU1090" s="6">
        <v>15.12</v>
      </c>
      <c r="AV1090" s="6">
        <f t="shared" si="486"/>
        <v>3.002460000000001</v>
      </c>
      <c r="AW1090" s="6">
        <f t="shared" si="481"/>
        <v>3.9562907999999997</v>
      </c>
      <c r="AX1090" s="6">
        <f t="shared" si="487"/>
        <v>0.95383079999999865</v>
      </c>
      <c r="AY1090" s="12">
        <f t="shared" si="482"/>
        <v>0.40987191405202045</v>
      </c>
      <c r="BB1090" s="13">
        <f t="shared" si="483"/>
        <v>1276.034056</v>
      </c>
    </row>
    <row r="1091" spans="1:54" x14ac:dyDescent="0.25">
      <c r="A1091" s="1">
        <v>45015</v>
      </c>
      <c r="B1091" s="6">
        <v>66.37</v>
      </c>
      <c r="C1091" s="6">
        <v>56.87</v>
      </c>
      <c r="D1091" s="6">
        <v>56.87</v>
      </c>
      <c r="E1091" s="6">
        <f t="shared" si="485"/>
        <v>44.434434171326131</v>
      </c>
      <c r="F1091" s="6">
        <v>44.0551713627098</v>
      </c>
      <c r="G1091" s="6">
        <v>68.87</v>
      </c>
      <c r="H1091" s="6">
        <v>54.37</v>
      </c>
      <c r="I1091" s="6">
        <v>55.5</v>
      </c>
      <c r="J1091" s="6">
        <v>38.904279631261403</v>
      </c>
      <c r="K1091" s="6">
        <f t="shared" si="473"/>
        <v>10.870000000000005</v>
      </c>
      <c r="L1091" s="7">
        <f t="shared" ref="L1091:L1154" si="503">IF(I1091="","",IF(J1091="","",I1091-J1091))</f>
        <v>16.595720368738597</v>
      </c>
      <c r="M1091" s="6">
        <f t="shared" si="488"/>
        <v>12.000000000000007</v>
      </c>
      <c r="N1091" s="6">
        <f t="shared" si="489"/>
        <v>9.5000000000000071</v>
      </c>
      <c r="O1091" s="6">
        <f t="shared" ref="O1091:O1154" si="504">C1091-H1091</f>
        <v>2.5</v>
      </c>
      <c r="P1091" s="6">
        <f t="shared" si="490"/>
        <v>2.5</v>
      </c>
      <c r="Q1091" s="6">
        <f t="shared" si="474"/>
        <v>-9.935565828673866</v>
      </c>
      <c r="R1091" s="6">
        <f t="shared" si="491"/>
        <v>-10.314828637290198</v>
      </c>
      <c r="S1091" s="6">
        <f t="shared" si="492"/>
        <v>14.500000000000007</v>
      </c>
      <c r="T1091" s="6">
        <f t="shared" si="493"/>
        <v>2.5</v>
      </c>
      <c r="U1091" s="4" t="str">
        <f t="shared" si="494"/>
        <v>HIGHER</v>
      </c>
      <c r="V1091" s="8">
        <v>971.25</v>
      </c>
      <c r="W1091" s="9">
        <f t="shared" si="499"/>
        <v>12.814828637290198</v>
      </c>
      <c r="X1091" s="6">
        <f t="shared" si="476"/>
        <v>44.47474442330703</v>
      </c>
      <c r="Y1091" s="6">
        <f t="shared" si="477"/>
        <v>12.395255576692968</v>
      </c>
      <c r="Z1091" s="6">
        <f t="shared" si="478"/>
        <v>0.4195730605972301</v>
      </c>
      <c r="AA1091" s="5">
        <f t="shared" si="500"/>
        <v>3</v>
      </c>
      <c r="AB1091" s="5">
        <f t="shared" si="501"/>
        <v>2023</v>
      </c>
      <c r="AC1091" s="5">
        <f t="shared" si="502"/>
        <v>13</v>
      </c>
      <c r="AD1091" s="6">
        <f t="shared" si="484"/>
        <v>50.577500000000001</v>
      </c>
      <c r="AF1091" s="10">
        <v>208.56</v>
      </c>
      <c r="AG1091" s="8">
        <v>9188.1465394067563</v>
      </c>
      <c r="AH1091" s="15"/>
      <c r="AI1091" s="15"/>
      <c r="AJ1091" s="15"/>
      <c r="AK1091" s="15"/>
      <c r="AL1091" s="11">
        <f t="shared" ref="AL1091:AL1154" si="505">A1091</f>
        <v>45015</v>
      </c>
      <c r="AM1091" s="10">
        <v>980.5</v>
      </c>
      <c r="AN1091" s="6">
        <v>5.0937999999999999</v>
      </c>
      <c r="AO1091" s="8">
        <f t="shared" si="480"/>
        <v>226.54545314344139</v>
      </c>
      <c r="AS1091" s="14">
        <f t="shared" si="495"/>
        <v>0.20323112582781469</v>
      </c>
      <c r="AT1091" s="10">
        <v>490</v>
      </c>
      <c r="AU1091" s="6">
        <v>15.1</v>
      </c>
      <c r="AV1091" s="6">
        <f t="shared" si="486"/>
        <v>3.0687900000000017</v>
      </c>
      <c r="AW1091" s="6">
        <f t="shared" si="481"/>
        <v>4.0249842000000005</v>
      </c>
      <c r="AX1091" s="6">
        <f t="shared" si="487"/>
        <v>0.95619419999999877</v>
      </c>
      <c r="AY1091" s="12">
        <f t="shared" si="482"/>
        <v>0.40275794606823861</v>
      </c>
      <c r="BB1091" s="13">
        <f t="shared" si="483"/>
        <v>1253.767394</v>
      </c>
    </row>
    <row r="1092" spans="1:54" x14ac:dyDescent="0.25">
      <c r="A1092" s="1">
        <v>45016</v>
      </c>
      <c r="B1092" s="6">
        <v>67.489999999999995</v>
      </c>
      <c r="C1092" s="6">
        <v>57.49</v>
      </c>
      <c r="D1092" s="6">
        <v>57.99</v>
      </c>
      <c r="E1092" s="6">
        <f t="shared" si="485"/>
        <v>45.488080876561554</v>
      </c>
      <c r="F1092" s="6">
        <v>45.370589606744375</v>
      </c>
      <c r="G1092" s="6">
        <v>69.989999999999995</v>
      </c>
      <c r="H1092" s="6">
        <v>55.49</v>
      </c>
      <c r="I1092" s="6">
        <v>55.5</v>
      </c>
      <c r="J1092" s="6">
        <v>38.65307499477634</v>
      </c>
      <c r="K1092" s="6">
        <f t="shared" ref="K1092:K1155" si="506">B1092-I1092</f>
        <v>11.989999999999995</v>
      </c>
      <c r="L1092" s="7">
        <f t="shared" si="503"/>
        <v>16.84692500522366</v>
      </c>
      <c r="M1092" s="6">
        <f t="shared" si="488"/>
        <v>11.999999999999993</v>
      </c>
      <c r="N1092" s="6">
        <f t="shared" si="489"/>
        <v>9.9999999999999929</v>
      </c>
      <c r="O1092" s="6">
        <f t="shared" si="504"/>
        <v>2</v>
      </c>
      <c r="P1092" s="6">
        <f t="shared" si="490"/>
        <v>2.5</v>
      </c>
      <c r="Q1092" s="6">
        <f t="shared" ref="Q1092:Q1155" si="507">IF(E1092="","",E1092-H1092)</f>
        <v>-10.001919123438448</v>
      </c>
      <c r="R1092" s="6">
        <f t="shared" si="491"/>
        <v>-10.119410393255627</v>
      </c>
      <c r="S1092" s="6">
        <f t="shared" si="492"/>
        <v>14.499999999999993</v>
      </c>
      <c r="T1092" s="6">
        <f t="shared" si="493"/>
        <v>2.5</v>
      </c>
      <c r="U1092" s="4" t="str">
        <f t="shared" si="494"/>
        <v>HIGHER</v>
      </c>
      <c r="V1092" s="8">
        <v>1000.25</v>
      </c>
      <c r="W1092" s="9">
        <f t="shared" si="499"/>
        <v>12.619410393255627</v>
      </c>
      <c r="X1092" s="6">
        <f t="shared" ref="X1092:X1155" si="508">IF(AM1092="","",AM1092/22.04622)</f>
        <v>45.52934698102441</v>
      </c>
      <c r="Y1092" s="6">
        <f t="shared" ref="Y1092:Y1155" si="509">IF(X1092="","",IF(D1092="","",D1092-X1092))</f>
        <v>12.460653018975592</v>
      </c>
      <c r="Z1092" s="6">
        <f t="shared" ref="Z1092:Z1155" si="510">IF(X1092="","",IF(F1092="","",X1092-F1092))</f>
        <v>0.15875737428003589</v>
      </c>
      <c r="AA1092" s="5">
        <f t="shared" si="500"/>
        <v>3</v>
      </c>
      <c r="AB1092" s="5">
        <f t="shared" si="501"/>
        <v>2023</v>
      </c>
      <c r="AC1092" s="5">
        <f t="shared" si="502"/>
        <v>13</v>
      </c>
      <c r="AD1092" s="6">
        <f t="shared" si="484"/>
        <v>52.022500000000001</v>
      </c>
      <c r="AF1092" s="10">
        <v>208.98</v>
      </c>
      <c r="AG1092" s="8">
        <v>9481.5458160174403</v>
      </c>
      <c r="AH1092" s="15"/>
      <c r="AI1092" s="15"/>
      <c r="AJ1092" s="15"/>
      <c r="AK1092" s="15"/>
      <c r="AL1092" s="11">
        <f t="shared" si="505"/>
        <v>45016</v>
      </c>
      <c r="AM1092" s="10">
        <v>1003.75</v>
      </c>
      <c r="AN1092" s="6">
        <v>5.0631000000000004</v>
      </c>
      <c r="AO1092" s="8">
        <f t="shared" ref="AO1092:AO1155" si="511">IF(AM1092="","",AM1092*AN1092/2204.622*100)</f>
        <v>230.51963669962475</v>
      </c>
      <c r="AS1092" s="14">
        <f t="shared" si="495"/>
        <v>0.19056541450777204</v>
      </c>
      <c r="AT1092" s="10">
        <v>496</v>
      </c>
      <c r="AU1092" s="6">
        <v>15.44</v>
      </c>
      <c r="AV1092" s="6">
        <f t="shared" si="486"/>
        <v>2.9423300000000001</v>
      </c>
      <c r="AW1092" s="6">
        <f t="shared" ref="AW1092:AW1155" si="512">(((B1092/100*11.7*0.98)+(AT1092/2000*47))-(AU1092))</f>
        <v>3.9544034000000021</v>
      </c>
      <c r="AX1092" s="6">
        <f t="shared" si="487"/>
        <v>1.012073400000002</v>
      </c>
      <c r="AY1092" s="12">
        <f t="shared" ref="AY1092:AY1155" si="513">(B1092*11.7/100)/((AT1092/2000*47)+(B1092*11.7/100))</f>
        <v>0.40385621560192569</v>
      </c>
      <c r="BB1092" s="13">
        <f t="shared" ref="BB1092:BB1155" si="514">C1092*22.0462</f>
        <v>1267.4360380000001</v>
      </c>
    </row>
    <row r="1093" spans="1:54" x14ac:dyDescent="0.25">
      <c r="A1093" s="1">
        <v>45019</v>
      </c>
      <c r="B1093" s="6">
        <v>68.680000000000007</v>
      </c>
      <c r="C1093" s="6">
        <v>58.68</v>
      </c>
      <c r="D1093" s="6">
        <v>59.18</v>
      </c>
      <c r="E1093" s="6">
        <f t="shared" si="485"/>
        <v>45.193512980474232</v>
      </c>
      <c r="F1093" s="6">
        <v>44.916997108801418</v>
      </c>
      <c r="G1093" s="6">
        <v>71.180000000000007</v>
      </c>
      <c r="H1093" s="6">
        <v>56.68</v>
      </c>
      <c r="I1093" s="6">
        <v>56.25</v>
      </c>
      <c r="J1093" s="6">
        <v>39.896012101163507</v>
      </c>
      <c r="K1093" s="6">
        <f t="shared" si="506"/>
        <v>12.430000000000007</v>
      </c>
      <c r="L1093" s="7">
        <f t="shared" si="503"/>
        <v>16.353987898836493</v>
      </c>
      <c r="M1093" s="6">
        <f t="shared" si="488"/>
        <v>12.000000000000007</v>
      </c>
      <c r="N1093" s="6">
        <f t="shared" si="489"/>
        <v>10.000000000000007</v>
      </c>
      <c r="O1093" s="6">
        <f t="shared" si="504"/>
        <v>2</v>
      </c>
      <c r="P1093" s="6">
        <f t="shared" si="490"/>
        <v>2.5</v>
      </c>
      <c r="Q1093" s="6">
        <f t="shared" si="507"/>
        <v>-11.486487019525768</v>
      </c>
      <c r="R1093" s="6">
        <f t="shared" si="491"/>
        <v>-11.763002891198582</v>
      </c>
      <c r="S1093" s="6">
        <f t="shared" si="492"/>
        <v>14.500000000000007</v>
      </c>
      <c r="T1093" s="6">
        <f t="shared" si="493"/>
        <v>2.5</v>
      </c>
      <c r="U1093" s="4" t="str">
        <f t="shared" si="494"/>
        <v>HIGHER</v>
      </c>
      <c r="V1093" s="8">
        <v>990.25</v>
      </c>
      <c r="W1093" s="9">
        <f t="shared" si="499"/>
        <v>14.263002891198582</v>
      </c>
      <c r="X1093" s="6">
        <f t="shared" si="508"/>
        <v>45.234511857361483</v>
      </c>
      <c r="Y1093" s="6">
        <f t="shared" si="509"/>
        <v>13.945488142638517</v>
      </c>
      <c r="Z1093" s="6">
        <f t="shared" si="510"/>
        <v>0.31751474856006467</v>
      </c>
      <c r="AA1093" s="5">
        <f t="shared" si="500"/>
        <v>4</v>
      </c>
      <c r="AB1093" s="5">
        <f t="shared" si="501"/>
        <v>2023</v>
      </c>
      <c r="AC1093" s="5">
        <f t="shared" si="502"/>
        <v>14</v>
      </c>
      <c r="AD1093" s="6">
        <f t="shared" si="484"/>
        <v>51.800000000000004</v>
      </c>
      <c r="AF1093" s="10">
        <v>210.34</v>
      </c>
      <c r="AG1093" s="8">
        <v>9447.8411718652915</v>
      </c>
      <c r="AH1093" s="15"/>
      <c r="AI1093" s="15"/>
      <c r="AJ1093" s="15"/>
      <c r="AK1093" s="15"/>
      <c r="AL1093" s="11">
        <f t="shared" si="505"/>
        <v>45019</v>
      </c>
      <c r="AM1093" s="10">
        <v>997.25</v>
      </c>
      <c r="AN1093" s="6">
        <v>5.0632000000000001</v>
      </c>
      <c r="AO1093" s="8">
        <f t="shared" si="511"/>
        <v>229.03138043619271</v>
      </c>
      <c r="AS1093" s="14">
        <f t="shared" si="495"/>
        <v>0.18426666666666672</v>
      </c>
      <c r="AT1093" s="10">
        <v>494</v>
      </c>
      <c r="AU1093" s="6">
        <v>15.6</v>
      </c>
      <c r="AV1093" s="6">
        <f t="shared" si="486"/>
        <v>2.8745600000000007</v>
      </c>
      <c r="AW1093" s="6">
        <f t="shared" si="512"/>
        <v>3.8838488000000009</v>
      </c>
      <c r="AX1093" s="6">
        <f t="shared" si="487"/>
        <v>1.0092888000000002</v>
      </c>
      <c r="AY1093" s="12">
        <f t="shared" si="513"/>
        <v>0.40904759383768335</v>
      </c>
      <c r="BB1093" s="13">
        <f t="shared" si="514"/>
        <v>1293.671016</v>
      </c>
    </row>
    <row r="1094" spans="1:54" x14ac:dyDescent="0.25">
      <c r="A1094" s="1">
        <v>45020</v>
      </c>
      <c r="B1094" s="6">
        <v>67.739999999999995</v>
      </c>
      <c r="C1094" s="6">
        <v>57.74</v>
      </c>
      <c r="D1094" s="6">
        <v>59.24</v>
      </c>
      <c r="E1094" s="6">
        <f t="shared" si="485"/>
        <v>43.924605120405765</v>
      </c>
      <c r="F1094" s="6">
        <v>43.669617739458289</v>
      </c>
      <c r="G1094" s="6">
        <v>70.239999999999995</v>
      </c>
      <c r="H1094" s="6">
        <v>55.74</v>
      </c>
      <c r="I1094" s="6">
        <v>57.5</v>
      </c>
      <c r="J1094" s="6">
        <v>40.878942423605828</v>
      </c>
      <c r="K1094" s="6">
        <f t="shared" si="506"/>
        <v>10.239999999999995</v>
      </c>
      <c r="L1094" s="7">
        <f t="shared" si="503"/>
        <v>16.621057576394172</v>
      </c>
      <c r="M1094" s="6">
        <f t="shared" si="488"/>
        <v>11.999999999999993</v>
      </c>
      <c r="N1094" s="6">
        <f t="shared" si="489"/>
        <v>9.9999999999999929</v>
      </c>
      <c r="O1094" s="6">
        <f t="shared" si="504"/>
        <v>2</v>
      </c>
      <c r="P1094" s="6">
        <f t="shared" si="490"/>
        <v>3.5</v>
      </c>
      <c r="Q1094" s="6">
        <f t="shared" si="507"/>
        <v>-11.815394879594237</v>
      </c>
      <c r="R1094" s="6">
        <f t="shared" si="491"/>
        <v>-12.070382260541713</v>
      </c>
      <c r="S1094" s="6">
        <f t="shared" si="492"/>
        <v>14.499999999999993</v>
      </c>
      <c r="T1094" s="6">
        <f t="shared" si="493"/>
        <v>2.5</v>
      </c>
      <c r="U1094" s="4" t="str">
        <f t="shared" si="494"/>
        <v>HIGHER</v>
      </c>
      <c r="V1094" s="8">
        <v>962.75</v>
      </c>
      <c r="W1094" s="9">
        <f t="shared" si="499"/>
        <v>15.570382260541713</v>
      </c>
      <c r="X1094" s="6">
        <f t="shared" si="508"/>
        <v>43.964452863121203</v>
      </c>
      <c r="Y1094" s="6">
        <f t="shared" si="509"/>
        <v>15.275547136878799</v>
      </c>
      <c r="Z1094" s="6">
        <f t="shared" si="510"/>
        <v>0.29483512366291365</v>
      </c>
      <c r="AA1094" s="5">
        <f t="shared" si="500"/>
        <v>4</v>
      </c>
      <c r="AB1094" s="5">
        <f t="shared" si="501"/>
        <v>2023</v>
      </c>
      <c r="AC1094" s="5">
        <f t="shared" si="502"/>
        <v>14</v>
      </c>
      <c r="AD1094" s="6">
        <f t="shared" si="484"/>
        <v>52.234999999999999</v>
      </c>
      <c r="AF1094" s="10">
        <v>210.75</v>
      </c>
      <c r="AG1094" s="8">
        <v>9203.3719385908335</v>
      </c>
      <c r="AH1094" s="15"/>
      <c r="AI1094" s="15"/>
      <c r="AJ1094" s="15"/>
      <c r="AK1094" s="15"/>
      <c r="AL1094" s="11">
        <f t="shared" si="505"/>
        <v>45020</v>
      </c>
      <c r="AM1094" s="10">
        <v>969.25</v>
      </c>
      <c r="AN1094" s="6">
        <v>5.0716000000000001</v>
      </c>
      <c r="AO1094" s="8">
        <f t="shared" si="511"/>
        <v>222.97011914060553</v>
      </c>
      <c r="AS1094" s="14">
        <f t="shared" si="495"/>
        <v>0.18099807197943438</v>
      </c>
      <c r="AT1094" s="10">
        <v>494.5</v>
      </c>
      <c r="AU1094" s="6">
        <v>15.56</v>
      </c>
      <c r="AV1094" s="6">
        <f t="shared" si="486"/>
        <v>2.8163299999999989</v>
      </c>
      <c r="AW1094" s="6">
        <f t="shared" si="512"/>
        <v>3.8278184</v>
      </c>
      <c r="AX1094" s="6">
        <f t="shared" si="487"/>
        <v>1.0114884000000011</v>
      </c>
      <c r="AY1094" s="12">
        <f t="shared" si="513"/>
        <v>0.40547662911656562</v>
      </c>
      <c r="BB1094" s="13">
        <f t="shared" si="514"/>
        <v>1272.947588</v>
      </c>
    </row>
    <row r="1095" spans="1:54" x14ac:dyDescent="0.25">
      <c r="A1095" s="1">
        <v>45021</v>
      </c>
      <c r="B1095" s="6">
        <v>67.22</v>
      </c>
      <c r="C1095" s="6">
        <v>57.22</v>
      </c>
      <c r="D1095" s="6">
        <v>58.72</v>
      </c>
      <c r="E1095" s="6">
        <f t="shared" si="485"/>
        <v>43.958593723800455</v>
      </c>
      <c r="F1095" s="6">
        <v>44.066511175158375</v>
      </c>
      <c r="G1095" s="6">
        <v>69.72</v>
      </c>
      <c r="H1095" s="6">
        <v>55.22</v>
      </c>
      <c r="I1095" s="6">
        <v>56.5</v>
      </c>
      <c r="J1095" s="6">
        <v>39.881478213497289</v>
      </c>
      <c r="K1095" s="6">
        <f t="shared" si="506"/>
        <v>10.719999999999999</v>
      </c>
      <c r="L1095" s="7">
        <f t="shared" si="503"/>
        <v>16.618521786502711</v>
      </c>
      <c r="M1095" s="6">
        <f t="shared" si="488"/>
        <v>12</v>
      </c>
      <c r="N1095" s="6">
        <f t="shared" si="489"/>
        <v>10</v>
      </c>
      <c r="O1095" s="6">
        <f t="shared" si="504"/>
        <v>2</v>
      </c>
      <c r="P1095" s="6">
        <f t="shared" si="490"/>
        <v>3.5</v>
      </c>
      <c r="Q1095" s="6">
        <f t="shared" si="507"/>
        <v>-11.261406276199544</v>
      </c>
      <c r="R1095" s="6">
        <f t="shared" si="491"/>
        <v>-11.153488824841624</v>
      </c>
      <c r="S1095" s="6">
        <f t="shared" si="492"/>
        <v>14.5</v>
      </c>
      <c r="T1095" s="6">
        <f t="shared" si="493"/>
        <v>2.5</v>
      </c>
      <c r="U1095" s="4" t="str">
        <f t="shared" si="494"/>
        <v>HIGHER</v>
      </c>
      <c r="V1095" s="8">
        <v>971.5</v>
      </c>
      <c r="W1095" s="9">
        <f t="shared" si="499"/>
        <v>14.653488824841624</v>
      </c>
      <c r="X1095" s="6">
        <f t="shared" si="508"/>
        <v>43.998472300466922</v>
      </c>
      <c r="Y1095" s="6">
        <f t="shared" si="509"/>
        <v>14.721527699533077</v>
      </c>
      <c r="Z1095" s="6">
        <f t="shared" si="510"/>
        <v>-6.8038874691453088E-2</v>
      </c>
      <c r="AA1095" s="5">
        <f t="shared" si="500"/>
        <v>4</v>
      </c>
      <c r="AB1095" s="5">
        <f t="shared" si="501"/>
        <v>2023</v>
      </c>
      <c r="AC1095" s="5">
        <f t="shared" si="502"/>
        <v>14</v>
      </c>
      <c r="AD1095" s="6">
        <f t="shared" si="484"/>
        <v>51.22</v>
      </c>
      <c r="AF1095" s="10">
        <v>211.22</v>
      </c>
      <c r="AG1095" s="8">
        <v>9307.7284904169537</v>
      </c>
      <c r="AH1095" s="15"/>
      <c r="AI1095" s="15"/>
      <c r="AJ1095" s="15"/>
      <c r="AK1095" s="15"/>
      <c r="AL1095" s="11">
        <f t="shared" si="505"/>
        <v>45021</v>
      </c>
      <c r="AM1095" s="10">
        <v>970</v>
      </c>
      <c r="AN1095" s="6">
        <v>5.0339999999999998</v>
      </c>
      <c r="AO1095" s="8">
        <f t="shared" si="511"/>
        <v>221.48830956055053</v>
      </c>
      <c r="AS1095" s="14">
        <f t="shared" si="495"/>
        <v>0.17330471271788239</v>
      </c>
      <c r="AT1095" s="10">
        <v>488.5</v>
      </c>
      <c r="AU1095" s="6">
        <v>15.49</v>
      </c>
      <c r="AV1095" s="6">
        <f t="shared" si="486"/>
        <v>2.6844899999999985</v>
      </c>
      <c r="AW1095" s="6">
        <f t="shared" si="512"/>
        <v>3.6971951999999977</v>
      </c>
      <c r="AX1095" s="6">
        <f t="shared" si="487"/>
        <v>1.0127051999999992</v>
      </c>
      <c r="AY1095" s="12">
        <f t="shared" si="513"/>
        <v>0.40656228207618805</v>
      </c>
      <c r="BB1095" s="13">
        <f t="shared" si="514"/>
        <v>1261.4835639999999</v>
      </c>
    </row>
    <row r="1096" spans="1:54" x14ac:dyDescent="0.25">
      <c r="A1096" s="1">
        <v>45022</v>
      </c>
      <c r="B1096" s="6">
        <v>66.53</v>
      </c>
      <c r="C1096" s="6">
        <v>56.53</v>
      </c>
      <c r="D1096" s="6">
        <v>58.03</v>
      </c>
      <c r="E1096" s="6">
        <f t="shared" si="485"/>
        <v>43.108878638933177</v>
      </c>
      <c r="F1096" s="6">
        <v>42.751092931123793</v>
      </c>
      <c r="G1096" s="6">
        <v>69.03</v>
      </c>
      <c r="H1096" s="6">
        <v>54.53</v>
      </c>
      <c r="I1096" s="6">
        <v>55.5</v>
      </c>
      <c r="J1096" s="6">
        <v>39.448208144959551</v>
      </c>
      <c r="K1096" s="6">
        <f t="shared" si="506"/>
        <v>11.030000000000001</v>
      </c>
      <c r="L1096" s="7">
        <f t="shared" si="503"/>
        <v>16.051791855040449</v>
      </c>
      <c r="M1096" s="6">
        <f t="shared" si="488"/>
        <v>12</v>
      </c>
      <c r="N1096" s="6">
        <f t="shared" si="489"/>
        <v>10</v>
      </c>
      <c r="O1096" s="6">
        <f t="shared" si="504"/>
        <v>2</v>
      </c>
      <c r="P1096" s="6">
        <f t="shared" si="490"/>
        <v>3.5</v>
      </c>
      <c r="Q1096" s="6">
        <f t="shared" si="507"/>
        <v>-11.421121361066824</v>
      </c>
      <c r="R1096" s="6">
        <f t="shared" si="491"/>
        <v>-11.778907068876208</v>
      </c>
      <c r="S1096" s="6">
        <f t="shared" si="492"/>
        <v>14.5</v>
      </c>
      <c r="T1096" s="6">
        <f t="shared" si="493"/>
        <v>2.5</v>
      </c>
      <c r="U1096" s="4" t="str">
        <f t="shared" si="494"/>
        <v>HIGHER</v>
      </c>
      <c r="V1096" s="8">
        <v>942.5</v>
      </c>
      <c r="W1096" s="9">
        <f t="shared" si="499"/>
        <v>15.278907068876208</v>
      </c>
      <c r="X1096" s="6">
        <f t="shared" si="508"/>
        <v>43.147986366823879</v>
      </c>
      <c r="Y1096" s="6">
        <f t="shared" si="509"/>
        <v>14.882013633176122</v>
      </c>
      <c r="Z1096" s="6">
        <f t="shared" si="510"/>
        <v>0.39689343570008617</v>
      </c>
      <c r="AA1096" s="5">
        <f t="shared" si="500"/>
        <v>4</v>
      </c>
      <c r="AB1096" s="5">
        <f t="shared" si="501"/>
        <v>2023</v>
      </c>
      <c r="AC1096" s="5">
        <f t="shared" si="502"/>
        <v>14</v>
      </c>
      <c r="AD1096" s="6">
        <f t="shared" ref="AD1096:AD1159" si="515">AVERAGE(H846,H596,H345,H1096)</f>
        <v>50.967500000000001</v>
      </c>
      <c r="AF1096" s="10">
        <v>211.23</v>
      </c>
      <c r="AG1096" s="8">
        <v>9030.3133598412805</v>
      </c>
      <c r="AH1096" s="15"/>
      <c r="AI1096" s="15"/>
      <c r="AJ1096" s="15"/>
      <c r="AK1096" s="15"/>
      <c r="AL1096" s="11">
        <f t="shared" si="505"/>
        <v>45022</v>
      </c>
      <c r="AM1096" s="10">
        <v>951.25</v>
      </c>
      <c r="AN1096" s="6">
        <v>5.0570000000000004</v>
      </c>
      <c r="AO1096" s="8">
        <f t="shared" si="511"/>
        <v>218.19936705702841</v>
      </c>
      <c r="AS1096" s="14">
        <f t="shared" si="495"/>
        <v>0.17113715389568587</v>
      </c>
      <c r="AT1096" s="10">
        <v>492.5</v>
      </c>
      <c r="AU1096" s="6">
        <v>15.53</v>
      </c>
      <c r="AV1096" s="6">
        <f t="shared" si="486"/>
        <v>2.6577600000000015</v>
      </c>
      <c r="AW1096" s="6">
        <f t="shared" si="512"/>
        <v>3.6720798000000006</v>
      </c>
      <c r="AX1096" s="6">
        <f t="shared" si="487"/>
        <v>1.0143197999999991</v>
      </c>
      <c r="AY1096" s="12">
        <f t="shared" si="513"/>
        <v>0.40211315772072803</v>
      </c>
      <c r="BB1096" s="13">
        <f t="shared" si="514"/>
        <v>1246.271686</v>
      </c>
    </row>
    <row r="1097" spans="1:54" x14ac:dyDescent="0.25">
      <c r="A1097" s="1">
        <v>45026</v>
      </c>
      <c r="B1097" s="6">
        <v>66.48</v>
      </c>
      <c r="C1097" s="6">
        <v>56.48</v>
      </c>
      <c r="D1097" s="6">
        <v>57.98</v>
      </c>
      <c r="E1097" s="6">
        <f t="shared" ref="E1097:E1160" si="516">IF(AM1097="","",AM1097/2206.622)*100</f>
        <v>42.644367725872399</v>
      </c>
      <c r="F1097" s="6">
        <v>42.478937432358023</v>
      </c>
      <c r="G1097" s="6">
        <v>68.98</v>
      </c>
      <c r="H1097" s="6">
        <v>54.48</v>
      </c>
      <c r="I1097" s="6">
        <v>56.5</v>
      </c>
      <c r="J1097" s="6">
        <v>39.411507874807839</v>
      </c>
      <c r="K1097" s="6">
        <f t="shared" si="506"/>
        <v>9.980000000000004</v>
      </c>
      <c r="L1097" s="7">
        <f t="shared" si="503"/>
        <v>17.088492125192161</v>
      </c>
      <c r="M1097" s="6">
        <f t="shared" si="488"/>
        <v>12.000000000000007</v>
      </c>
      <c r="N1097" s="6">
        <f t="shared" si="489"/>
        <v>10.000000000000007</v>
      </c>
      <c r="O1097" s="6">
        <f t="shared" si="504"/>
        <v>2</v>
      </c>
      <c r="P1097" s="6">
        <f t="shared" si="490"/>
        <v>3.5</v>
      </c>
      <c r="Q1097" s="6">
        <f t="shared" si="507"/>
        <v>-11.835632274127597</v>
      </c>
      <c r="R1097" s="6">
        <f t="shared" si="491"/>
        <v>-12.001062567641974</v>
      </c>
      <c r="S1097" s="6">
        <f t="shared" si="492"/>
        <v>14.500000000000007</v>
      </c>
      <c r="T1097" s="6">
        <f t="shared" si="493"/>
        <v>2.5</v>
      </c>
      <c r="U1097" s="4" t="str">
        <f t="shared" si="494"/>
        <v>HIGHER</v>
      </c>
      <c r="V1097" s="8">
        <v>936.5</v>
      </c>
      <c r="W1097" s="9">
        <f t="shared" si="499"/>
        <v>15.501062567641974</v>
      </c>
      <c r="X1097" s="6">
        <f t="shared" si="508"/>
        <v>42.683054056432347</v>
      </c>
      <c r="Y1097" s="6">
        <f t="shared" si="509"/>
        <v>15.29694594356765</v>
      </c>
      <c r="Z1097" s="6">
        <f t="shared" si="510"/>
        <v>0.20411662407432374</v>
      </c>
      <c r="AA1097" s="5">
        <f t="shared" si="500"/>
        <v>4</v>
      </c>
      <c r="AB1097" s="5">
        <f t="shared" si="501"/>
        <v>2023</v>
      </c>
      <c r="AC1097" s="5">
        <f t="shared" si="502"/>
        <v>15</v>
      </c>
      <c r="AD1097" s="6">
        <f t="shared" si="515"/>
        <v>51.922499999999999</v>
      </c>
      <c r="AF1097" s="10">
        <v>213.37</v>
      </c>
      <c r="AG1097" s="8">
        <v>9063.7308799422317</v>
      </c>
      <c r="AH1097" s="15"/>
      <c r="AI1097" s="15"/>
      <c r="AJ1097" s="15"/>
      <c r="AK1097" s="15"/>
      <c r="AL1097" s="11">
        <f t="shared" si="505"/>
        <v>45026</v>
      </c>
      <c r="AM1097" s="10">
        <v>941</v>
      </c>
      <c r="AN1097" s="6">
        <v>5.0655000000000001</v>
      </c>
      <c r="AO1097" s="8">
        <f t="shared" si="511"/>
        <v>216.2110103228581</v>
      </c>
      <c r="AS1097" s="14">
        <f t="shared" si="495"/>
        <v>0.16770588235294104</v>
      </c>
      <c r="AT1097" s="10">
        <v>487.5</v>
      </c>
      <c r="AU1097" s="6">
        <v>15.47</v>
      </c>
      <c r="AV1097" s="6">
        <f t="shared" si="486"/>
        <v>2.5944099999999981</v>
      </c>
      <c r="AW1097" s="6">
        <f t="shared" si="512"/>
        <v>3.6088468000000002</v>
      </c>
      <c r="AX1097" s="6">
        <f t="shared" si="487"/>
        <v>1.0144368000000021</v>
      </c>
      <c r="AY1097" s="12">
        <f t="shared" si="513"/>
        <v>0.40438776130902898</v>
      </c>
      <c r="BB1097" s="13">
        <f t="shared" si="514"/>
        <v>1245.1693759999998</v>
      </c>
    </row>
    <row r="1098" spans="1:54" x14ac:dyDescent="0.25">
      <c r="A1098" s="1">
        <v>45027</v>
      </c>
      <c r="B1098" s="6">
        <v>66.89</v>
      </c>
      <c r="C1098" s="6">
        <v>56.89</v>
      </c>
      <c r="D1098" s="6">
        <v>58.39</v>
      </c>
      <c r="E1098" s="6">
        <f t="shared" si="516"/>
        <v>42.327140760855279</v>
      </c>
      <c r="F1098" s="6">
        <v>42.921190117852404</v>
      </c>
      <c r="G1098" s="6">
        <v>69.39</v>
      </c>
      <c r="H1098" s="6">
        <v>54.89</v>
      </c>
      <c r="I1098" s="6">
        <v>57</v>
      </c>
      <c r="J1098" s="6">
        <v>40.007762216662627</v>
      </c>
      <c r="K1098" s="6">
        <f t="shared" si="506"/>
        <v>9.89</v>
      </c>
      <c r="L1098" s="7">
        <f t="shared" si="503"/>
        <v>16.992237783337373</v>
      </c>
      <c r="M1098" s="6">
        <f t="shared" si="488"/>
        <v>12</v>
      </c>
      <c r="N1098" s="6">
        <f t="shared" si="489"/>
        <v>10</v>
      </c>
      <c r="O1098" s="6">
        <f t="shared" si="504"/>
        <v>2</v>
      </c>
      <c r="P1098" s="6">
        <f t="shared" si="490"/>
        <v>3.5</v>
      </c>
      <c r="Q1098" s="6">
        <f t="shared" si="507"/>
        <v>-12.562859239144721</v>
      </c>
      <c r="R1098" s="6">
        <f t="shared" si="491"/>
        <v>-11.968809882147596</v>
      </c>
      <c r="S1098" s="6">
        <f t="shared" si="492"/>
        <v>14.5</v>
      </c>
      <c r="T1098" s="6">
        <f t="shared" si="493"/>
        <v>2.5</v>
      </c>
      <c r="U1098" s="4" t="str">
        <f t="shared" si="494"/>
        <v>HIGHER</v>
      </c>
      <c r="V1098" s="8">
        <v>946.25</v>
      </c>
      <c r="W1098" s="9">
        <f t="shared" si="499"/>
        <v>15.468809882147596</v>
      </c>
      <c r="X1098" s="6">
        <f t="shared" si="508"/>
        <v>42.365539307872275</v>
      </c>
      <c r="Y1098" s="6">
        <f t="shared" si="509"/>
        <v>16.024460692127725</v>
      </c>
      <c r="Z1098" s="6">
        <f t="shared" si="510"/>
        <v>-0.55565080998012917</v>
      </c>
      <c r="AA1098" s="5">
        <f t="shared" si="500"/>
        <v>4</v>
      </c>
      <c r="AB1098" s="5">
        <f t="shared" si="501"/>
        <v>2023</v>
      </c>
      <c r="AC1098" s="5">
        <f t="shared" si="502"/>
        <v>15</v>
      </c>
      <c r="AD1098" s="6">
        <f t="shared" si="515"/>
        <v>52.022499999999994</v>
      </c>
      <c r="AF1098" s="10">
        <v>213.76</v>
      </c>
      <c r="AG1098" s="8">
        <v>9174.8335995921298</v>
      </c>
      <c r="AH1098" s="15"/>
      <c r="AI1098" s="15"/>
      <c r="AJ1098" s="15"/>
      <c r="AK1098" s="15"/>
      <c r="AL1098" s="11">
        <f t="shared" si="505"/>
        <v>45027</v>
      </c>
      <c r="AM1098" s="10">
        <v>934</v>
      </c>
      <c r="AN1098" s="6">
        <v>5.0053999999999998</v>
      </c>
      <c r="AO1098" s="8">
        <f t="shared" si="511"/>
        <v>212.05647045162391</v>
      </c>
      <c r="AS1098" s="14">
        <f t="shared" si="495"/>
        <v>0.17385228002569031</v>
      </c>
      <c r="AT1098" s="10">
        <v>494.5</v>
      </c>
      <c r="AU1098" s="6">
        <v>15.57</v>
      </c>
      <c r="AV1098" s="6">
        <f t="shared" si="486"/>
        <v>2.7068799999999982</v>
      </c>
      <c r="AW1098" s="6">
        <f t="shared" si="512"/>
        <v>3.7203573999999975</v>
      </c>
      <c r="AX1098" s="6">
        <f t="shared" si="487"/>
        <v>1.0134773999999993</v>
      </c>
      <c r="AY1098" s="12">
        <f t="shared" si="513"/>
        <v>0.40243627769595941</v>
      </c>
      <c r="BB1098" s="13">
        <f t="shared" si="514"/>
        <v>1254.208318</v>
      </c>
    </row>
    <row r="1099" spans="1:54" x14ac:dyDescent="0.25">
      <c r="A1099" s="1">
        <v>45028</v>
      </c>
      <c r="B1099" s="6">
        <v>66.25</v>
      </c>
      <c r="C1099" s="6">
        <v>56.25</v>
      </c>
      <c r="D1099" s="6">
        <v>57.5</v>
      </c>
      <c r="E1099" s="6">
        <f t="shared" si="516"/>
        <v>42.440436105504254</v>
      </c>
      <c r="F1099" s="6">
        <v>43.02324842988957</v>
      </c>
      <c r="G1099" s="6">
        <v>68.5</v>
      </c>
      <c r="H1099" s="6">
        <v>54</v>
      </c>
      <c r="I1099" s="6">
        <v>56</v>
      </c>
      <c r="J1099" s="6">
        <v>38.827929245684054</v>
      </c>
      <c r="K1099" s="6">
        <f t="shared" si="506"/>
        <v>10.25</v>
      </c>
      <c r="L1099" s="7">
        <f t="shared" si="503"/>
        <v>17.172070754315946</v>
      </c>
      <c r="M1099" s="6">
        <f t="shared" si="488"/>
        <v>12.25</v>
      </c>
      <c r="N1099" s="6">
        <f t="shared" si="489"/>
        <v>10</v>
      </c>
      <c r="O1099" s="6">
        <f t="shared" si="504"/>
        <v>2.25</v>
      </c>
      <c r="P1099" s="6">
        <f t="shared" si="490"/>
        <v>3.5</v>
      </c>
      <c r="Q1099" s="6">
        <f t="shared" si="507"/>
        <v>-11.559563894495746</v>
      </c>
      <c r="R1099" s="6">
        <f t="shared" si="491"/>
        <v>-10.97675157011043</v>
      </c>
      <c r="S1099" s="6">
        <f t="shared" si="492"/>
        <v>14.5</v>
      </c>
      <c r="T1099" s="6">
        <f t="shared" si="493"/>
        <v>2.25</v>
      </c>
      <c r="U1099" s="4" t="str">
        <f t="shared" si="494"/>
        <v>HIGHER</v>
      </c>
      <c r="V1099" s="8">
        <v>948.5</v>
      </c>
      <c r="W1099" s="9">
        <f t="shared" si="499"/>
        <v>14.47675157011043</v>
      </c>
      <c r="X1099" s="6">
        <f t="shared" si="508"/>
        <v>42.478937432358016</v>
      </c>
      <c r="Y1099" s="6">
        <f t="shared" si="509"/>
        <v>15.021062567641984</v>
      </c>
      <c r="Z1099" s="6">
        <f t="shared" si="510"/>
        <v>-0.54431099753155365</v>
      </c>
      <c r="AA1099" s="5">
        <f t="shared" si="500"/>
        <v>4</v>
      </c>
      <c r="AB1099" s="5">
        <f t="shared" si="501"/>
        <v>2023</v>
      </c>
      <c r="AC1099" s="5">
        <f t="shared" si="502"/>
        <v>15</v>
      </c>
      <c r="AD1099" s="6">
        <f t="shared" si="515"/>
        <v>52.242500000000007</v>
      </c>
      <c r="AF1099" s="10">
        <v>214.23</v>
      </c>
      <c r="AG1099" s="8">
        <v>9216.8705111352429</v>
      </c>
      <c r="AH1099" s="15"/>
      <c r="AI1099" s="15"/>
      <c r="AJ1099" s="15"/>
      <c r="AK1099" s="15"/>
      <c r="AL1099" s="11">
        <f t="shared" si="505"/>
        <v>45028</v>
      </c>
      <c r="AM1099" s="10">
        <v>936.5</v>
      </c>
      <c r="AN1099" s="6">
        <v>4.9180999999999999</v>
      </c>
      <c r="AO1099" s="8">
        <f t="shared" si="511"/>
        <v>208.91566218607997</v>
      </c>
      <c r="AS1099" s="14">
        <f t="shared" si="495"/>
        <v>0.1668158567774935</v>
      </c>
      <c r="AT1099" s="10">
        <v>496.5</v>
      </c>
      <c r="AU1099" s="6">
        <v>15.64</v>
      </c>
      <c r="AV1099" s="6">
        <f t="shared" si="486"/>
        <v>2.6089999999999982</v>
      </c>
      <c r="AW1099" s="6">
        <f t="shared" si="512"/>
        <v>3.6239749999999979</v>
      </c>
      <c r="AX1099" s="6">
        <f t="shared" si="487"/>
        <v>1.0149749999999997</v>
      </c>
      <c r="AY1099" s="12">
        <f t="shared" si="513"/>
        <v>0.39915804109377412</v>
      </c>
      <c r="BB1099" s="13">
        <f t="shared" si="514"/>
        <v>1240.0987499999999</v>
      </c>
    </row>
    <row r="1100" spans="1:54" x14ac:dyDescent="0.25">
      <c r="A1100" s="1">
        <v>45029</v>
      </c>
      <c r="B1100" s="6">
        <v>66.22</v>
      </c>
      <c r="C1100" s="6">
        <v>55.97</v>
      </c>
      <c r="D1100" s="6">
        <v>57.22</v>
      </c>
      <c r="E1100" s="6">
        <f t="shared" si="516"/>
        <v>42.825640277310754</v>
      </c>
      <c r="F1100" s="6">
        <v>42.535636494600894</v>
      </c>
      <c r="G1100" s="6">
        <v>68.22</v>
      </c>
      <c r="H1100" s="6">
        <v>53.72</v>
      </c>
      <c r="I1100" s="6">
        <v>55.5</v>
      </c>
      <c r="J1100" s="6">
        <v>38.315055249160736</v>
      </c>
      <c r="K1100" s="6">
        <f t="shared" si="506"/>
        <v>10.719999999999999</v>
      </c>
      <c r="L1100" s="7">
        <f t="shared" si="503"/>
        <v>17.184944750839264</v>
      </c>
      <c r="M1100" s="6">
        <f t="shared" si="488"/>
        <v>12.5</v>
      </c>
      <c r="N1100" s="6">
        <f t="shared" si="489"/>
        <v>10.25</v>
      </c>
      <c r="O1100" s="6">
        <f t="shared" si="504"/>
        <v>2.25</v>
      </c>
      <c r="P1100" s="6">
        <f t="shared" si="490"/>
        <v>3.5</v>
      </c>
      <c r="Q1100" s="6">
        <f t="shared" si="507"/>
        <v>-10.894359722689245</v>
      </c>
      <c r="R1100" s="6">
        <f t="shared" si="491"/>
        <v>-11.184363505399105</v>
      </c>
      <c r="S1100" s="6">
        <f t="shared" si="492"/>
        <v>14.5</v>
      </c>
      <c r="T1100" s="6">
        <f t="shared" si="493"/>
        <v>2</v>
      </c>
      <c r="U1100" s="4" t="str">
        <f t="shared" si="494"/>
        <v>HIGHER</v>
      </c>
      <c r="V1100" s="8">
        <v>937.75</v>
      </c>
      <c r="W1100" s="9">
        <f t="shared" si="499"/>
        <v>14.684363505399105</v>
      </c>
      <c r="X1100" s="6">
        <f t="shared" si="508"/>
        <v>42.864491055609527</v>
      </c>
      <c r="Y1100" s="6">
        <f t="shared" si="509"/>
        <v>14.355508944390472</v>
      </c>
      <c r="Z1100" s="6">
        <f t="shared" si="510"/>
        <v>0.32885456100863308</v>
      </c>
      <c r="AA1100" s="5">
        <f t="shared" si="500"/>
        <v>4</v>
      </c>
      <c r="AB1100" s="5">
        <f t="shared" si="501"/>
        <v>2023</v>
      </c>
      <c r="AC1100" s="5">
        <f t="shared" si="502"/>
        <v>15</v>
      </c>
      <c r="AD1100" s="6">
        <f t="shared" si="515"/>
        <v>53.11</v>
      </c>
      <c r="AF1100" s="10">
        <v>214.67</v>
      </c>
      <c r="AG1100" s="8">
        <v>9131.1250862959732</v>
      </c>
      <c r="AH1100" s="15"/>
      <c r="AI1100" s="15"/>
      <c r="AJ1100" s="15"/>
      <c r="AK1100" s="15"/>
      <c r="AL1100" s="11">
        <f t="shared" si="505"/>
        <v>45029</v>
      </c>
      <c r="AM1100" s="10">
        <v>945</v>
      </c>
      <c r="AN1100" s="6">
        <v>4.9272</v>
      </c>
      <c r="AO1100" s="8">
        <f t="shared" si="511"/>
        <v>211.20192032919931</v>
      </c>
      <c r="AS1100" s="14">
        <f t="shared" si="495"/>
        <v>0.17298142216527873</v>
      </c>
      <c r="AT1100" s="10">
        <v>500.5</v>
      </c>
      <c r="AU1100" s="6">
        <v>15.61</v>
      </c>
      <c r="AV1100" s="6">
        <f t="shared" si="486"/>
        <v>2.7002400000000009</v>
      </c>
      <c r="AW1100" s="6">
        <f t="shared" si="512"/>
        <v>3.7445351999999978</v>
      </c>
      <c r="AX1100" s="6">
        <f t="shared" si="487"/>
        <v>1.044295199999997</v>
      </c>
      <c r="AY1100" s="12">
        <f t="shared" si="513"/>
        <v>0.39712673165726009</v>
      </c>
      <c r="BB1100" s="13">
        <f t="shared" si="514"/>
        <v>1233.9258139999999</v>
      </c>
    </row>
    <row r="1101" spans="1:54" x14ac:dyDescent="0.25">
      <c r="A1101" s="1">
        <v>45030</v>
      </c>
      <c r="B1101" s="6">
        <v>66.16</v>
      </c>
      <c r="C1101" s="6">
        <v>55.91</v>
      </c>
      <c r="D1101" s="6">
        <v>57.16</v>
      </c>
      <c r="E1101" s="6">
        <f t="shared" si="516"/>
        <v>43.006912828749108</v>
      </c>
      <c r="F1101" s="6">
        <v>42.649034619086628</v>
      </c>
      <c r="G1101" s="6">
        <v>68.16</v>
      </c>
      <c r="H1101" s="6">
        <v>53.66</v>
      </c>
      <c r="I1101" s="6">
        <v>55.25</v>
      </c>
      <c r="J1101" s="6">
        <v>38.173932270063034</v>
      </c>
      <c r="K1101" s="6">
        <f t="shared" si="506"/>
        <v>10.909999999999997</v>
      </c>
      <c r="L1101" s="7">
        <f t="shared" si="503"/>
        <v>17.076067729936966</v>
      </c>
      <c r="M1101" s="6">
        <f t="shared" si="488"/>
        <v>12.5</v>
      </c>
      <c r="N1101" s="6">
        <f t="shared" si="489"/>
        <v>10.25</v>
      </c>
      <c r="O1101" s="6">
        <f t="shared" si="504"/>
        <v>2.25</v>
      </c>
      <c r="P1101" s="6">
        <f t="shared" si="490"/>
        <v>3.5</v>
      </c>
      <c r="Q1101" s="6">
        <f t="shared" si="507"/>
        <v>-10.653087171250888</v>
      </c>
      <c r="R1101" s="6">
        <f t="shared" si="491"/>
        <v>-11.010965380913369</v>
      </c>
      <c r="S1101" s="6">
        <f t="shared" si="492"/>
        <v>14.5</v>
      </c>
      <c r="T1101" s="6">
        <f t="shared" si="493"/>
        <v>2</v>
      </c>
      <c r="U1101" s="4" t="str">
        <f t="shared" si="494"/>
        <v>HIGHER</v>
      </c>
      <c r="V1101" s="8">
        <v>940.25</v>
      </c>
      <c r="W1101" s="9">
        <f t="shared" si="499"/>
        <v>14.510965380913369</v>
      </c>
      <c r="X1101" s="6">
        <f t="shared" si="508"/>
        <v>43.045928054786714</v>
      </c>
      <c r="Y1101" s="6">
        <f t="shared" si="509"/>
        <v>14.114071945213283</v>
      </c>
      <c r="Z1101" s="6">
        <f t="shared" si="510"/>
        <v>0.39689343570008617</v>
      </c>
      <c r="AA1101" s="5">
        <f t="shared" si="500"/>
        <v>4</v>
      </c>
      <c r="AB1101" s="5">
        <f t="shared" si="501"/>
        <v>2023</v>
      </c>
      <c r="AC1101" s="5">
        <f t="shared" si="502"/>
        <v>15</v>
      </c>
      <c r="AD1101" s="6">
        <f t="shared" si="515"/>
        <v>53.05</v>
      </c>
      <c r="AF1101" s="10">
        <v>215.09</v>
      </c>
      <c r="AG1101" s="8">
        <v>9173.3808562193426</v>
      </c>
      <c r="AH1101" s="15"/>
      <c r="AI1101" s="15"/>
      <c r="AJ1101" s="15"/>
      <c r="AK1101" s="15"/>
      <c r="AL1101" s="11">
        <f t="shared" si="505"/>
        <v>45030</v>
      </c>
      <c r="AM1101" s="10">
        <v>949</v>
      </c>
      <c r="AN1101" s="6">
        <v>4.9096000000000002</v>
      </c>
      <c r="AO1101" s="8">
        <f t="shared" si="511"/>
        <v>211.33828837778088</v>
      </c>
      <c r="AS1101" s="14">
        <f t="shared" si="495"/>
        <v>0.1755426008968608</v>
      </c>
      <c r="AT1101" s="10">
        <v>502.5</v>
      </c>
      <c r="AU1101" s="6">
        <v>15.61</v>
      </c>
      <c r="AV1101" s="6">
        <f t="shared" si="486"/>
        <v>2.7402199999999972</v>
      </c>
      <c r="AW1101" s="6">
        <f t="shared" si="512"/>
        <v>3.7846555999999971</v>
      </c>
      <c r="AX1101" s="6">
        <f t="shared" si="487"/>
        <v>1.0444355999999999</v>
      </c>
      <c r="AY1101" s="12">
        <f t="shared" si="513"/>
        <v>0.39595549137649255</v>
      </c>
      <c r="BB1101" s="13">
        <f t="shared" si="514"/>
        <v>1232.603042</v>
      </c>
    </row>
    <row r="1102" spans="1:54" x14ac:dyDescent="0.25">
      <c r="A1102" s="1">
        <v>45033</v>
      </c>
      <c r="B1102" s="6">
        <v>66.819999999999993</v>
      </c>
      <c r="C1102" s="6">
        <v>56.82</v>
      </c>
      <c r="D1102" s="6">
        <v>58.07</v>
      </c>
      <c r="E1102" s="6">
        <f t="shared" si="516"/>
        <v>43.33546932823112</v>
      </c>
      <c r="F1102" s="6">
        <v>43.408802053141088</v>
      </c>
      <c r="G1102" s="6">
        <v>70.069999999999993</v>
      </c>
      <c r="H1102" s="6">
        <v>54.57</v>
      </c>
      <c r="I1102" s="6">
        <v>55</v>
      </c>
      <c r="J1102" s="6">
        <v>37.322071113840138</v>
      </c>
      <c r="K1102" s="6">
        <f t="shared" si="506"/>
        <v>11.819999999999993</v>
      </c>
      <c r="L1102" s="7">
        <f t="shared" si="503"/>
        <v>17.677928886159862</v>
      </c>
      <c r="M1102" s="6">
        <f t="shared" si="488"/>
        <v>12.249999999999993</v>
      </c>
      <c r="N1102" s="6">
        <f t="shared" si="489"/>
        <v>9.9999999999999929</v>
      </c>
      <c r="O1102" s="6">
        <f t="shared" si="504"/>
        <v>2.25</v>
      </c>
      <c r="P1102" s="6">
        <f t="shared" si="490"/>
        <v>3.5</v>
      </c>
      <c r="Q1102" s="6">
        <f t="shared" si="507"/>
        <v>-11.23453067176888</v>
      </c>
      <c r="R1102" s="6">
        <f t="shared" si="491"/>
        <v>-11.161197946858913</v>
      </c>
      <c r="S1102" s="6">
        <f t="shared" si="492"/>
        <v>15.499999999999993</v>
      </c>
      <c r="T1102" s="6">
        <f t="shared" si="493"/>
        <v>3.25</v>
      </c>
      <c r="U1102" s="4" t="str">
        <f t="shared" si="494"/>
        <v>HIGHER</v>
      </c>
      <c r="V1102" s="8">
        <v>957</v>
      </c>
      <c r="W1102" s="9">
        <f t="shared" si="499"/>
        <v>14.661197946858913</v>
      </c>
      <c r="X1102" s="6">
        <f t="shared" si="508"/>
        <v>43.374782615795354</v>
      </c>
      <c r="Y1102" s="6">
        <f t="shared" si="509"/>
        <v>14.695217384204646</v>
      </c>
      <c r="Z1102" s="6">
        <f t="shared" si="510"/>
        <v>-3.401943734573365E-2</v>
      </c>
      <c r="AA1102" s="5">
        <f t="shared" si="500"/>
        <v>4</v>
      </c>
      <c r="AB1102" s="5">
        <f t="shared" si="501"/>
        <v>2023</v>
      </c>
      <c r="AC1102" s="5">
        <f t="shared" si="502"/>
        <v>16</v>
      </c>
      <c r="AD1102" s="6">
        <f t="shared" si="515"/>
        <v>53.922499999999999</v>
      </c>
      <c r="AF1102" s="10">
        <v>216.37</v>
      </c>
      <c r="AG1102" s="8">
        <v>9392.3625002381377</v>
      </c>
      <c r="AH1102" s="15"/>
      <c r="AI1102" s="15"/>
      <c r="AJ1102" s="15"/>
      <c r="AK1102" s="15"/>
      <c r="AL1102" s="11">
        <f t="shared" si="505"/>
        <v>45033</v>
      </c>
      <c r="AM1102" s="10">
        <v>956.25</v>
      </c>
      <c r="AN1102" s="6">
        <v>4.9413</v>
      </c>
      <c r="AO1102" s="8">
        <f t="shared" si="511"/>
        <v>214.32781333942964</v>
      </c>
      <c r="AS1102" s="14">
        <f t="shared" si="495"/>
        <v>0.17707292327203569</v>
      </c>
      <c r="AT1102" s="10">
        <v>507</v>
      </c>
      <c r="AU1102" s="6">
        <v>15.77</v>
      </c>
      <c r="AV1102" s="6">
        <f t="shared" si="486"/>
        <v>2.7924400000000027</v>
      </c>
      <c r="AW1102" s="6">
        <f t="shared" si="512"/>
        <v>3.8060811999999977</v>
      </c>
      <c r="AX1102" s="6">
        <f t="shared" si="487"/>
        <v>1.013641199999995</v>
      </c>
      <c r="AY1102" s="12">
        <f t="shared" si="513"/>
        <v>0.39619732785200407</v>
      </c>
      <c r="BB1102" s="13">
        <f t="shared" si="514"/>
        <v>1252.665084</v>
      </c>
    </row>
    <row r="1103" spans="1:54" x14ac:dyDescent="0.25">
      <c r="A1103" s="1">
        <v>45034</v>
      </c>
      <c r="B1103" s="6">
        <v>67.61</v>
      </c>
      <c r="C1103" s="6">
        <v>57.86</v>
      </c>
      <c r="D1103" s="6">
        <v>58.86</v>
      </c>
      <c r="E1103" s="6">
        <f t="shared" si="516"/>
        <v>44.445763705791023</v>
      </c>
      <c r="F1103" s="6">
        <v>44.542783297998476</v>
      </c>
      <c r="G1103" s="6">
        <v>70.86</v>
      </c>
      <c r="H1103" s="6">
        <v>55.36</v>
      </c>
      <c r="I1103" s="6">
        <v>56.25</v>
      </c>
      <c r="J1103" s="6">
        <v>38.758005182986963</v>
      </c>
      <c r="K1103" s="6">
        <f t="shared" si="506"/>
        <v>11.36</v>
      </c>
      <c r="L1103" s="7">
        <f t="shared" si="503"/>
        <v>17.491994817013037</v>
      </c>
      <c r="M1103" s="6">
        <f t="shared" si="488"/>
        <v>12.25</v>
      </c>
      <c r="N1103" s="6">
        <f t="shared" si="489"/>
        <v>9.75</v>
      </c>
      <c r="O1103" s="6">
        <f t="shared" si="504"/>
        <v>2.5</v>
      </c>
      <c r="P1103" s="6">
        <f t="shared" si="490"/>
        <v>3.5</v>
      </c>
      <c r="Q1103" s="6">
        <f t="shared" si="507"/>
        <v>-10.914236294208976</v>
      </c>
      <c r="R1103" s="6">
        <f t="shared" si="491"/>
        <v>-10.817216702001524</v>
      </c>
      <c r="S1103" s="6">
        <f t="shared" si="492"/>
        <v>15.5</v>
      </c>
      <c r="T1103" s="6">
        <f t="shared" si="493"/>
        <v>3.25</v>
      </c>
      <c r="U1103" s="4" t="str">
        <f t="shared" si="494"/>
        <v>HIGHER</v>
      </c>
      <c r="V1103" s="8">
        <v>982</v>
      </c>
      <c r="W1103" s="9">
        <f t="shared" si="499"/>
        <v>14.317216702001524</v>
      </c>
      <c r="X1103" s="6">
        <f t="shared" si="508"/>
        <v>44.486084235755605</v>
      </c>
      <c r="Y1103" s="6">
        <f t="shared" si="509"/>
        <v>14.373915764244394</v>
      </c>
      <c r="Z1103" s="6">
        <f t="shared" si="510"/>
        <v>-5.6699062242870468E-2</v>
      </c>
      <c r="AA1103" s="5">
        <f t="shared" si="500"/>
        <v>4</v>
      </c>
      <c r="AB1103" s="5">
        <f t="shared" si="501"/>
        <v>2023</v>
      </c>
      <c r="AC1103" s="5">
        <f t="shared" si="502"/>
        <v>16</v>
      </c>
      <c r="AD1103" s="6">
        <f t="shared" si="515"/>
        <v>54.637499999999989</v>
      </c>
      <c r="AF1103" s="10">
        <v>216.93</v>
      </c>
      <c r="AG1103" s="8">
        <v>9662.6659808348104</v>
      </c>
      <c r="AH1103" s="15"/>
      <c r="AI1103" s="15"/>
      <c r="AJ1103" s="15"/>
      <c r="AK1103" s="15"/>
      <c r="AL1103" s="11">
        <f t="shared" si="505"/>
        <v>45034</v>
      </c>
      <c r="AM1103" s="10">
        <v>980.75</v>
      </c>
      <c r="AN1103" s="6">
        <v>4.984</v>
      </c>
      <c r="AO1103" s="8">
        <f t="shared" si="511"/>
        <v>221.71864383100598</v>
      </c>
      <c r="AS1103" s="14">
        <f t="shared" si="495"/>
        <v>0.17584673844205201</v>
      </c>
      <c r="AT1103" s="10">
        <v>502</v>
      </c>
      <c r="AU1103" s="6">
        <v>15.79</v>
      </c>
      <c r="AV1103" s="6">
        <f t="shared" si="486"/>
        <v>2.7766200000000012</v>
      </c>
      <c r="AW1103" s="6">
        <f t="shared" si="512"/>
        <v>3.7591626000000034</v>
      </c>
      <c r="AX1103" s="6">
        <f t="shared" si="487"/>
        <v>0.98254260000000215</v>
      </c>
      <c r="AY1103" s="12">
        <f t="shared" si="513"/>
        <v>0.40139145913432384</v>
      </c>
      <c r="BB1103" s="13">
        <f t="shared" si="514"/>
        <v>1275.593132</v>
      </c>
    </row>
    <row r="1104" spans="1:54" x14ac:dyDescent="0.25">
      <c r="A1104" s="1">
        <v>45035</v>
      </c>
      <c r="B1104" s="6">
        <v>67.27</v>
      </c>
      <c r="C1104" s="6">
        <v>57.52</v>
      </c>
      <c r="D1104" s="6">
        <v>58.52</v>
      </c>
      <c r="E1104" s="6">
        <f t="shared" si="516"/>
        <v>43.505412345204576</v>
      </c>
      <c r="F1104" s="6">
        <v>43.760336239046879</v>
      </c>
      <c r="G1104" s="6">
        <v>70.52</v>
      </c>
      <c r="H1104" s="6">
        <v>55.02</v>
      </c>
      <c r="I1104" s="6">
        <v>56.25</v>
      </c>
      <c r="J1104" s="6">
        <v>38.105856246108864</v>
      </c>
      <c r="K1104" s="6">
        <f t="shared" si="506"/>
        <v>11.019999999999996</v>
      </c>
      <c r="L1104" s="7">
        <f t="shared" si="503"/>
        <v>18.144143753891136</v>
      </c>
      <c r="M1104" s="6">
        <f t="shared" si="488"/>
        <v>12.249999999999993</v>
      </c>
      <c r="N1104" s="6">
        <f t="shared" si="489"/>
        <v>9.7499999999999929</v>
      </c>
      <c r="O1104" s="6">
        <f t="shared" si="504"/>
        <v>2.5</v>
      </c>
      <c r="P1104" s="6">
        <f t="shared" si="490"/>
        <v>3.5</v>
      </c>
      <c r="Q1104" s="6">
        <f t="shared" si="507"/>
        <v>-11.514587654795427</v>
      </c>
      <c r="R1104" s="6">
        <f t="shared" si="491"/>
        <v>-11.259663760953124</v>
      </c>
      <c r="S1104" s="6">
        <f t="shared" si="492"/>
        <v>15.499999999999993</v>
      </c>
      <c r="T1104" s="6">
        <f t="shared" si="493"/>
        <v>3.25</v>
      </c>
      <c r="U1104" s="4" t="str">
        <f t="shared" si="494"/>
        <v>HIGHER</v>
      </c>
      <c r="V1104" s="8">
        <v>964.75</v>
      </c>
      <c r="W1104" s="9">
        <f t="shared" si="499"/>
        <v>14.759663760953124</v>
      </c>
      <c r="X1104" s="6">
        <f t="shared" si="508"/>
        <v>43.544879802523965</v>
      </c>
      <c r="Y1104" s="6">
        <f t="shared" si="509"/>
        <v>14.975120197476038</v>
      </c>
      <c r="Z1104" s="6">
        <f t="shared" si="510"/>
        <v>-0.21545643652291346</v>
      </c>
      <c r="AA1104" s="5">
        <f t="shared" si="500"/>
        <v>4</v>
      </c>
      <c r="AB1104" s="5">
        <f t="shared" si="501"/>
        <v>2023</v>
      </c>
      <c r="AC1104" s="5">
        <f t="shared" si="502"/>
        <v>16</v>
      </c>
      <c r="AD1104" s="6">
        <f t="shared" si="515"/>
        <v>55.07</v>
      </c>
      <c r="AF1104" s="10">
        <v>217.46</v>
      </c>
      <c r="AG1104" s="8">
        <v>9516.1227185431344</v>
      </c>
      <c r="AH1104" s="15"/>
      <c r="AI1104" s="15"/>
      <c r="AJ1104" s="15"/>
      <c r="AK1104" s="15"/>
      <c r="AL1104" s="11">
        <f t="shared" si="505"/>
        <v>45035</v>
      </c>
      <c r="AM1104" s="10">
        <v>960</v>
      </c>
      <c r="AN1104" s="6">
        <v>5.0753000000000004</v>
      </c>
      <c r="AO1104" s="8">
        <f t="shared" si="511"/>
        <v>221.00332846174996</v>
      </c>
      <c r="AS1104" s="14">
        <f t="shared" si="495"/>
        <v>0.17331461391193376</v>
      </c>
      <c r="AT1104" s="10">
        <v>496</v>
      </c>
      <c r="AU1104" s="6">
        <v>15.67</v>
      </c>
      <c r="AV1104" s="6">
        <f t="shared" si="486"/>
        <v>2.7158400000000018</v>
      </c>
      <c r="AW1104" s="6">
        <f t="shared" si="512"/>
        <v>3.6991782000000004</v>
      </c>
      <c r="AX1104" s="6">
        <f t="shared" si="487"/>
        <v>0.98333819999999861</v>
      </c>
      <c r="AY1104" s="12">
        <f t="shared" si="513"/>
        <v>0.40307037736747681</v>
      </c>
      <c r="BB1104" s="13">
        <f t="shared" si="514"/>
        <v>1268.097424</v>
      </c>
    </row>
    <row r="1105" spans="1:54" x14ac:dyDescent="0.25">
      <c r="A1105" s="1">
        <v>45036</v>
      </c>
      <c r="B1105" s="6">
        <v>66.680000000000007</v>
      </c>
      <c r="C1105" s="6">
        <v>56.68</v>
      </c>
      <c r="D1105" s="6">
        <v>57.93</v>
      </c>
      <c r="E1105" s="6">
        <f t="shared" si="516"/>
        <v>42.315811226390387</v>
      </c>
      <c r="F1105" s="6">
        <v>42.297500433180844</v>
      </c>
      <c r="G1105" s="6">
        <v>69.930000000000007</v>
      </c>
      <c r="H1105" s="6">
        <v>54.43</v>
      </c>
      <c r="I1105" s="6">
        <v>56</v>
      </c>
      <c r="J1105" s="6">
        <v>37.893127505719498</v>
      </c>
      <c r="K1105" s="6">
        <f t="shared" si="506"/>
        <v>10.680000000000007</v>
      </c>
      <c r="L1105" s="7">
        <f t="shared" si="503"/>
        <v>18.106872494280502</v>
      </c>
      <c r="M1105" s="6">
        <f t="shared" si="488"/>
        <v>12.250000000000007</v>
      </c>
      <c r="N1105" s="6">
        <f t="shared" si="489"/>
        <v>10.000000000000007</v>
      </c>
      <c r="O1105" s="6">
        <f t="shared" si="504"/>
        <v>2.25</v>
      </c>
      <c r="P1105" s="6">
        <f t="shared" si="490"/>
        <v>3.5</v>
      </c>
      <c r="Q1105" s="6">
        <f t="shared" si="507"/>
        <v>-12.114188773609612</v>
      </c>
      <c r="R1105" s="6">
        <f t="shared" si="491"/>
        <v>-12.132499566819156</v>
      </c>
      <c r="S1105" s="6">
        <f t="shared" si="492"/>
        <v>15.500000000000007</v>
      </c>
      <c r="T1105" s="6">
        <f t="shared" si="493"/>
        <v>3.25</v>
      </c>
      <c r="U1105" s="4" t="str">
        <f t="shared" si="494"/>
        <v>HIGHER</v>
      </c>
      <c r="V1105" s="8">
        <v>932.5</v>
      </c>
      <c r="W1105" s="9">
        <f t="shared" si="499"/>
        <v>15.632499566819156</v>
      </c>
      <c r="X1105" s="6">
        <f t="shared" si="508"/>
        <v>42.3541994954237</v>
      </c>
      <c r="Y1105" s="6">
        <f t="shared" si="509"/>
        <v>15.5758005045763</v>
      </c>
      <c r="Z1105" s="6">
        <f t="shared" si="510"/>
        <v>5.6699062242856257E-2</v>
      </c>
      <c r="AA1105" s="5">
        <f t="shared" si="500"/>
        <v>4</v>
      </c>
      <c r="AB1105" s="5">
        <f t="shared" si="501"/>
        <v>2023</v>
      </c>
      <c r="AC1105" s="5">
        <f t="shared" si="502"/>
        <v>16</v>
      </c>
      <c r="AD1105" s="6">
        <f t="shared" si="515"/>
        <v>55.045000000000002</v>
      </c>
      <c r="AF1105" s="10">
        <v>217.99</v>
      </c>
      <c r="AG1105" s="8">
        <v>9220.4321194290915</v>
      </c>
      <c r="AH1105" s="15"/>
      <c r="AI1105" s="15"/>
      <c r="AJ1105" s="15"/>
      <c r="AK1105" s="15"/>
      <c r="AL1105" s="11">
        <f t="shared" si="505"/>
        <v>45036</v>
      </c>
      <c r="AM1105" s="10">
        <v>933.75</v>
      </c>
      <c r="AN1105" s="6">
        <v>5.0486000000000004</v>
      </c>
      <c r="AO1105" s="8">
        <f t="shared" si="511"/>
        <v>213.82941157259614</v>
      </c>
      <c r="AS1105" s="14">
        <f t="shared" si="495"/>
        <v>0.17755519897304228</v>
      </c>
      <c r="AT1105" s="10">
        <v>498.5</v>
      </c>
      <c r="AU1105" s="6">
        <v>15.58</v>
      </c>
      <c r="AV1105" s="6">
        <f t="shared" si="486"/>
        <v>2.7663099999999989</v>
      </c>
      <c r="AW1105" s="6">
        <f t="shared" si="512"/>
        <v>3.7802787999999996</v>
      </c>
      <c r="AX1105" s="6">
        <f t="shared" si="487"/>
        <v>1.0139688000000007</v>
      </c>
      <c r="AY1105" s="12">
        <f t="shared" si="513"/>
        <v>0.39974564863952256</v>
      </c>
      <c r="BB1105" s="13">
        <f t="shared" si="514"/>
        <v>1249.578616</v>
      </c>
    </row>
    <row r="1106" spans="1:54" x14ac:dyDescent="0.25">
      <c r="A1106" s="1">
        <v>45037</v>
      </c>
      <c r="B1106" s="6">
        <v>65.650000000000006</v>
      </c>
      <c r="C1106" s="6">
        <v>55.65</v>
      </c>
      <c r="D1106" s="6">
        <v>56.9</v>
      </c>
      <c r="E1106" s="6">
        <f t="shared" si="516"/>
        <v>41.828641244399819</v>
      </c>
      <c r="F1106" s="6">
        <v>41.968645872172196</v>
      </c>
      <c r="G1106" s="6">
        <v>68.900000000000006</v>
      </c>
      <c r="H1106" s="6">
        <v>53.4</v>
      </c>
      <c r="I1106" s="6">
        <v>56</v>
      </c>
      <c r="J1106" s="6" t="s">
        <v>43</v>
      </c>
      <c r="K1106" s="6">
        <f t="shared" si="506"/>
        <v>9.6500000000000057</v>
      </c>
      <c r="L1106" s="7" t="str">
        <f t="shared" si="503"/>
        <v/>
      </c>
      <c r="M1106" s="6">
        <f t="shared" si="488"/>
        <v>12.250000000000007</v>
      </c>
      <c r="N1106" s="6">
        <f t="shared" si="489"/>
        <v>10.000000000000007</v>
      </c>
      <c r="O1106" s="6">
        <f t="shared" si="504"/>
        <v>2.25</v>
      </c>
      <c r="P1106" s="6">
        <f t="shared" si="490"/>
        <v>3.5</v>
      </c>
      <c r="Q1106" s="6">
        <f t="shared" si="507"/>
        <v>-11.57135875560018</v>
      </c>
      <c r="R1106" s="6">
        <f t="shared" si="491"/>
        <v>-11.431354127827802</v>
      </c>
      <c r="S1106" s="6">
        <f t="shared" si="492"/>
        <v>15.500000000000007</v>
      </c>
      <c r="T1106" s="6">
        <f t="shared" si="493"/>
        <v>3.25</v>
      </c>
      <c r="U1106" s="4" t="str">
        <f t="shared" si="494"/>
        <v>HIGHER</v>
      </c>
      <c r="V1106" s="8">
        <v>925.25</v>
      </c>
      <c r="W1106" s="9">
        <f t="shared" si="499"/>
        <v>14.931354127827802</v>
      </c>
      <c r="X1106" s="6">
        <f t="shared" si="508"/>
        <v>41.866587560135024</v>
      </c>
      <c r="Y1106" s="6">
        <f t="shared" si="509"/>
        <v>15.033412439864975</v>
      </c>
      <c r="Z1106" s="6">
        <f t="shared" si="510"/>
        <v>-0.10205831203717253</v>
      </c>
      <c r="AA1106" s="5">
        <f t="shared" si="500"/>
        <v>4</v>
      </c>
      <c r="AB1106" s="5">
        <f t="shared" si="501"/>
        <v>2023</v>
      </c>
      <c r="AC1106" s="5">
        <f t="shared" si="502"/>
        <v>16</v>
      </c>
      <c r="AD1106" s="6">
        <f t="shared" si="515"/>
        <v>55.830000000000005</v>
      </c>
      <c r="AF1106" s="10">
        <v>218.5</v>
      </c>
      <c r="AG1106" s="8">
        <v>9170.1491230696247</v>
      </c>
      <c r="AH1106" s="15"/>
      <c r="AI1106" s="15"/>
      <c r="AJ1106" s="15"/>
      <c r="AK1106" s="15"/>
      <c r="AL1106" s="11">
        <f t="shared" si="505"/>
        <v>45037</v>
      </c>
      <c r="AM1106" s="10">
        <v>923</v>
      </c>
      <c r="AN1106" s="6">
        <v>5.0486000000000004</v>
      </c>
      <c r="AO1106" s="8">
        <f t="shared" si="511"/>
        <v>211.36765395609777</v>
      </c>
      <c r="AS1106" s="14">
        <f t="shared" si="495"/>
        <v>0.17281735751295341</v>
      </c>
      <c r="AT1106" s="10">
        <v>493.5</v>
      </c>
      <c r="AU1106" s="6">
        <v>15.44</v>
      </c>
      <c r="AV1106" s="6">
        <f t="shared" si="486"/>
        <v>2.6683000000000003</v>
      </c>
      <c r="AW1106" s="6">
        <f t="shared" si="512"/>
        <v>3.6846790000000009</v>
      </c>
      <c r="AX1106" s="6">
        <f t="shared" si="487"/>
        <v>1.0163790000000006</v>
      </c>
      <c r="AY1106" s="12">
        <f t="shared" si="513"/>
        <v>0.39842984080546517</v>
      </c>
      <c r="BB1106" s="13">
        <f t="shared" si="514"/>
        <v>1226.87103</v>
      </c>
    </row>
    <row r="1107" spans="1:54" x14ac:dyDescent="0.25">
      <c r="A1107" s="1">
        <v>45040</v>
      </c>
      <c r="B1107" s="6">
        <v>64.56</v>
      </c>
      <c r="C1107" s="6">
        <v>54.56</v>
      </c>
      <c r="D1107" s="6">
        <v>56.06</v>
      </c>
      <c r="E1107" s="6">
        <f t="shared" si="516"/>
        <v>41.126210107576199</v>
      </c>
      <c r="F1107" s="6">
        <v>41.254237687912038</v>
      </c>
      <c r="G1107" s="6">
        <v>68.06</v>
      </c>
      <c r="H1107" s="6">
        <v>52.56</v>
      </c>
      <c r="I1107" s="6">
        <v>56</v>
      </c>
      <c r="J1107" s="6" t="s">
        <v>43</v>
      </c>
      <c r="K1107" s="6">
        <f t="shared" si="506"/>
        <v>8.5600000000000023</v>
      </c>
      <c r="L1107" s="7" t="str">
        <f t="shared" si="503"/>
        <v/>
      </c>
      <c r="M1107" s="6">
        <f t="shared" si="488"/>
        <v>12</v>
      </c>
      <c r="N1107" s="6">
        <f t="shared" si="489"/>
        <v>10</v>
      </c>
      <c r="O1107" s="6">
        <f t="shared" si="504"/>
        <v>2</v>
      </c>
      <c r="P1107" s="6">
        <f t="shared" si="490"/>
        <v>3.5</v>
      </c>
      <c r="Q1107" s="6">
        <f t="shared" si="507"/>
        <v>-11.433789892423803</v>
      </c>
      <c r="R1107" s="6">
        <f t="shared" si="491"/>
        <v>-11.305762312087964</v>
      </c>
      <c r="S1107" s="6">
        <f t="shared" si="492"/>
        <v>15.5</v>
      </c>
      <c r="T1107" s="6">
        <f t="shared" si="493"/>
        <v>3.5</v>
      </c>
      <c r="U1107" s="4" t="str">
        <f t="shared" si="494"/>
        <v>HIGHER</v>
      </c>
      <c r="V1107" s="8">
        <v>909.5</v>
      </c>
      <c r="W1107" s="9">
        <f t="shared" si="499"/>
        <v>14.805762312087964</v>
      </c>
      <c r="X1107" s="6">
        <f t="shared" si="508"/>
        <v>41.163519188323434</v>
      </c>
      <c r="Y1107" s="6">
        <f t="shared" si="509"/>
        <v>14.896480811676568</v>
      </c>
      <c r="Z1107" s="6">
        <f t="shared" si="510"/>
        <v>-9.0718499588604118E-2</v>
      </c>
      <c r="AA1107" s="5">
        <f t="shared" si="500"/>
        <v>4</v>
      </c>
      <c r="AB1107" s="5">
        <f t="shared" si="501"/>
        <v>2023</v>
      </c>
      <c r="AC1107" s="5">
        <f t="shared" si="502"/>
        <v>17</v>
      </c>
      <c r="AD1107" s="6">
        <f t="shared" si="515"/>
        <v>55.587500000000006</v>
      </c>
      <c r="AF1107" s="10">
        <v>220.22</v>
      </c>
      <c r="AG1107" s="8">
        <v>9085.0082236319886</v>
      </c>
      <c r="AH1107" s="15"/>
      <c r="AI1107" s="15"/>
      <c r="AJ1107" s="15"/>
      <c r="AK1107" s="15"/>
      <c r="AL1107" s="11">
        <f t="shared" si="505"/>
        <v>45040</v>
      </c>
      <c r="AM1107" s="10">
        <v>907.5</v>
      </c>
      <c r="AN1107" s="6">
        <v>5.0336999999999996</v>
      </c>
      <c r="AO1107" s="8">
        <f t="shared" si="511"/>
        <v>207.20480653826371</v>
      </c>
      <c r="AS1107" s="14">
        <f t="shared" si="495"/>
        <v>0.15826360655737695</v>
      </c>
      <c r="AT1107" s="10">
        <v>480</v>
      </c>
      <c r="AU1107" s="6">
        <v>15.25</v>
      </c>
      <c r="AV1107" s="6">
        <f t="shared" si="486"/>
        <v>2.4135199999999983</v>
      </c>
      <c r="AW1107" s="6">
        <f t="shared" si="512"/>
        <v>3.4324495999999982</v>
      </c>
      <c r="AX1107" s="6">
        <f t="shared" si="487"/>
        <v>1.0189295999999999</v>
      </c>
      <c r="AY1107" s="12">
        <f t="shared" si="513"/>
        <v>0.40106788322098047</v>
      </c>
      <c r="BB1107" s="13">
        <f t="shared" si="514"/>
        <v>1202.840672</v>
      </c>
    </row>
    <row r="1108" spans="1:54" x14ac:dyDescent="0.25">
      <c r="A1108" s="1">
        <v>45041</v>
      </c>
      <c r="B1108" s="6">
        <v>63.71</v>
      </c>
      <c r="C1108" s="6">
        <v>53.71</v>
      </c>
      <c r="D1108" s="6">
        <v>55.21</v>
      </c>
      <c r="E1108" s="6">
        <f t="shared" si="516"/>
        <v>40.888289883813364</v>
      </c>
      <c r="F1108" s="6">
        <v>40.75528594017478</v>
      </c>
      <c r="G1108" s="6">
        <v>67.209999999999994</v>
      </c>
      <c r="H1108" s="6">
        <v>51.71</v>
      </c>
      <c r="I1108" s="6">
        <v>55.75</v>
      </c>
      <c r="J1108" s="6">
        <v>37.140884706650496</v>
      </c>
      <c r="K1108" s="6">
        <f t="shared" si="506"/>
        <v>7.9600000000000009</v>
      </c>
      <c r="L1108" s="7">
        <f t="shared" si="503"/>
        <v>18.609115293349504</v>
      </c>
      <c r="M1108" s="6">
        <f t="shared" si="488"/>
        <v>12</v>
      </c>
      <c r="N1108" s="6">
        <f t="shared" si="489"/>
        <v>10</v>
      </c>
      <c r="O1108" s="6">
        <f t="shared" si="504"/>
        <v>2</v>
      </c>
      <c r="P1108" s="6">
        <f t="shared" si="490"/>
        <v>3.5</v>
      </c>
      <c r="Q1108" s="6">
        <f t="shared" si="507"/>
        <v>-10.821710116186637</v>
      </c>
      <c r="R1108" s="6">
        <f t="shared" si="491"/>
        <v>-10.954714059825221</v>
      </c>
      <c r="S1108" s="6">
        <f t="shared" si="492"/>
        <v>15.499999999999993</v>
      </c>
      <c r="T1108" s="6">
        <f t="shared" si="493"/>
        <v>3.4999999999999929</v>
      </c>
      <c r="U1108" s="4" t="str">
        <f t="shared" si="494"/>
        <v>HIGHER</v>
      </c>
      <c r="V1108" s="8">
        <v>898.5</v>
      </c>
      <c r="W1108" s="9">
        <f t="shared" si="499"/>
        <v>14.454714059825221</v>
      </c>
      <c r="X1108" s="6">
        <f t="shared" si="508"/>
        <v>40.925383126903384</v>
      </c>
      <c r="Y1108" s="6">
        <f t="shared" si="509"/>
        <v>14.284616873096617</v>
      </c>
      <c r="Z1108" s="6">
        <f t="shared" si="510"/>
        <v>0.1700971867286043</v>
      </c>
      <c r="AA1108" s="5">
        <f t="shared" si="500"/>
        <v>4</v>
      </c>
      <c r="AB1108" s="5">
        <f t="shared" si="501"/>
        <v>2023</v>
      </c>
      <c r="AC1108" s="5">
        <f t="shared" si="502"/>
        <v>17</v>
      </c>
      <c r="AD1108" s="6">
        <f t="shared" si="515"/>
        <v>56.19</v>
      </c>
      <c r="AF1108" s="10">
        <v>220.87</v>
      </c>
      <c r="AG1108" s="8">
        <v>9001.6200056064044</v>
      </c>
      <c r="AH1108" s="15"/>
      <c r="AI1108" s="15"/>
      <c r="AJ1108" s="15"/>
      <c r="AK1108" s="15"/>
      <c r="AL1108" s="11">
        <f t="shared" si="505"/>
        <v>45041</v>
      </c>
      <c r="AM1108" s="10">
        <v>902.25</v>
      </c>
      <c r="AN1108" s="6">
        <v>5.0496999999999996</v>
      </c>
      <c r="AO1108" s="8">
        <f t="shared" si="511"/>
        <v>206.66090717592405</v>
      </c>
      <c r="AS1108" s="14">
        <f t="shared" si="495"/>
        <v>0.16699464882943157</v>
      </c>
      <c r="AT1108" s="10">
        <v>475</v>
      </c>
      <c r="AU1108" s="6">
        <v>14.95</v>
      </c>
      <c r="AV1108" s="6">
        <f t="shared" ref="AV1108:AV1171" si="517">(((C1108/100*11.7)+(AT1108/2000*47))-(AU1108))</f>
        <v>2.496570000000002</v>
      </c>
      <c r="AW1108" s="6">
        <f t="shared" si="512"/>
        <v>3.5174886000000001</v>
      </c>
      <c r="AX1108" s="6">
        <f t="shared" ref="AX1108:AX1171" si="518">AW1108-AV1108</f>
        <v>1.0209185999999981</v>
      </c>
      <c r="AY1108" s="12">
        <f t="shared" si="513"/>
        <v>0.40039975140425971</v>
      </c>
      <c r="BB1108" s="13">
        <f t="shared" si="514"/>
        <v>1184.101402</v>
      </c>
    </row>
    <row r="1109" spans="1:54" x14ac:dyDescent="0.25">
      <c r="A1109" s="1">
        <v>45042</v>
      </c>
      <c r="B1109" s="6">
        <v>64.08</v>
      </c>
      <c r="C1109" s="6">
        <v>54.08</v>
      </c>
      <c r="D1109" s="6">
        <v>55.58</v>
      </c>
      <c r="E1109" s="6">
        <f t="shared" si="516"/>
        <v>41.284823590084756</v>
      </c>
      <c r="F1109" s="6">
        <v>41.016101626491981</v>
      </c>
      <c r="G1109" s="6">
        <v>67.58</v>
      </c>
      <c r="H1109" s="6">
        <v>52.08</v>
      </c>
      <c r="I1109" s="6">
        <v>54</v>
      </c>
      <c r="J1109" s="6">
        <v>36.358671383934976</v>
      </c>
      <c r="K1109" s="6">
        <f t="shared" si="506"/>
        <v>10.079999999999998</v>
      </c>
      <c r="L1109" s="7">
        <f t="shared" si="503"/>
        <v>17.641328616065024</v>
      </c>
      <c r="M1109" s="6">
        <f t="shared" si="488"/>
        <v>12</v>
      </c>
      <c r="N1109" s="6">
        <f t="shared" si="489"/>
        <v>10</v>
      </c>
      <c r="O1109" s="6">
        <f t="shared" si="504"/>
        <v>2</v>
      </c>
      <c r="P1109" s="6">
        <f t="shared" si="490"/>
        <v>3.5</v>
      </c>
      <c r="Q1109" s="6">
        <f t="shared" si="507"/>
        <v>-10.795176409915243</v>
      </c>
      <c r="R1109" s="6">
        <f t="shared" si="491"/>
        <v>-11.063898373508017</v>
      </c>
      <c r="S1109" s="6">
        <f t="shared" si="492"/>
        <v>15.5</v>
      </c>
      <c r="T1109" s="6">
        <f t="shared" si="493"/>
        <v>3.5</v>
      </c>
      <c r="U1109" s="4" t="str">
        <f t="shared" si="494"/>
        <v>HIGHER</v>
      </c>
      <c r="V1109" s="8">
        <v>904.25</v>
      </c>
      <c r="W1109" s="9">
        <f t="shared" si="499"/>
        <v>14.563898373508017</v>
      </c>
      <c r="X1109" s="6">
        <f t="shared" si="508"/>
        <v>41.32227656260347</v>
      </c>
      <c r="Y1109" s="6">
        <f t="shared" si="509"/>
        <v>14.257723437396528</v>
      </c>
      <c r="Z1109" s="6">
        <f t="shared" si="510"/>
        <v>0.30617493611148916</v>
      </c>
      <c r="AA1109" s="5">
        <f t="shared" si="500"/>
        <v>4</v>
      </c>
      <c r="AB1109" s="5">
        <f t="shared" si="501"/>
        <v>2023</v>
      </c>
      <c r="AC1109" s="5">
        <f t="shared" si="502"/>
        <v>17</v>
      </c>
      <c r="AD1109" s="6">
        <f t="shared" si="515"/>
        <v>56.567499999999995</v>
      </c>
      <c r="AF1109" s="10">
        <v>221.53</v>
      </c>
      <c r="AG1109" s="8">
        <v>9086.2969933167697</v>
      </c>
      <c r="AH1109" s="15"/>
      <c r="AI1109" s="15"/>
      <c r="AJ1109" s="15"/>
      <c r="AK1109" s="15"/>
      <c r="AL1109" s="11">
        <f t="shared" si="505"/>
        <v>45042</v>
      </c>
      <c r="AM1109" s="10">
        <v>911</v>
      </c>
      <c r="AN1109" s="6">
        <v>5.0434999999999999</v>
      </c>
      <c r="AO1109" s="8">
        <f t="shared" si="511"/>
        <v>208.40890184349067</v>
      </c>
      <c r="AS1109" s="14">
        <f t="shared" si="495"/>
        <v>0.16274293405114401</v>
      </c>
      <c r="AT1109" s="10">
        <v>466</v>
      </c>
      <c r="AU1109" s="6">
        <v>14.86</v>
      </c>
      <c r="AV1109" s="6">
        <f t="shared" si="517"/>
        <v>2.4183599999999998</v>
      </c>
      <c r="AW1109" s="6">
        <f t="shared" si="512"/>
        <v>3.4384128000000018</v>
      </c>
      <c r="AX1109" s="6">
        <f t="shared" si="518"/>
        <v>1.020052800000002</v>
      </c>
      <c r="AY1109" s="12">
        <f t="shared" si="513"/>
        <v>0.40639709979640465</v>
      </c>
      <c r="BB1109" s="13">
        <f t="shared" si="514"/>
        <v>1192.2584959999999</v>
      </c>
    </row>
    <row r="1110" spans="1:54" x14ac:dyDescent="0.25">
      <c r="A1110" s="1">
        <v>45043</v>
      </c>
      <c r="B1110" s="6">
        <v>62.78</v>
      </c>
      <c r="C1110" s="6">
        <v>52.78</v>
      </c>
      <c r="D1110" s="6">
        <v>54.28</v>
      </c>
      <c r="E1110" s="6">
        <f t="shared" si="516"/>
        <v>40.004586195551397</v>
      </c>
      <c r="F1110" s="6">
        <v>40.086237005708917</v>
      </c>
      <c r="G1110" s="6">
        <v>66.28</v>
      </c>
      <c r="H1110" s="6">
        <v>50.78</v>
      </c>
      <c r="I1110" s="6">
        <v>53.5</v>
      </c>
      <c r="J1110" s="6">
        <v>35.138163237509417</v>
      </c>
      <c r="K1110" s="6">
        <f t="shared" si="506"/>
        <v>9.2800000000000011</v>
      </c>
      <c r="L1110" s="7">
        <f t="shared" si="503"/>
        <v>18.361836762490583</v>
      </c>
      <c r="M1110" s="6">
        <f t="shared" si="488"/>
        <v>12</v>
      </c>
      <c r="N1110" s="6">
        <f t="shared" si="489"/>
        <v>10</v>
      </c>
      <c r="O1110" s="6">
        <f t="shared" si="504"/>
        <v>2</v>
      </c>
      <c r="P1110" s="6">
        <f t="shared" si="490"/>
        <v>3.5</v>
      </c>
      <c r="Q1110" s="6">
        <f t="shared" si="507"/>
        <v>-10.775413804448604</v>
      </c>
      <c r="R1110" s="6">
        <f t="shared" si="491"/>
        <v>-10.693762994291085</v>
      </c>
      <c r="S1110" s="6">
        <f t="shared" si="492"/>
        <v>15.5</v>
      </c>
      <c r="T1110" s="6">
        <f t="shared" si="493"/>
        <v>3.5</v>
      </c>
      <c r="U1110" s="4" t="str">
        <f t="shared" si="494"/>
        <v>HIGHER</v>
      </c>
      <c r="V1110" s="8">
        <v>883.75</v>
      </c>
      <c r="W1110" s="9">
        <f t="shared" si="499"/>
        <v>14.193762994291085</v>
      </c>
      <c r="X1110" s="6">
        <f t="shared" si="508"/>
        <v>40.040877755914615</v>
      </c>
      <c r="Y1110" s="6">
        <f t="shared" si="509"/>
        <v>14.239122244085387</v>
      </c>
      <c r="Z1110" s="6">
        <f t="shared" si="510"/>
        <v>-4.5359249794302059E-2</v>
      </c>
      <c r="AA1110" s="5">
        <f t="shared" si="500"/>
        <v>4</v>
      </c>
      <c r="AB1110" s="5">
        <f t="shared" si="501"/>
        <v>2023</v>
      </c>
      <c r="AC1110" s="5">
        <f t="shared" si="502"/>
        <v>17</v>
      </c>
      <c r="AD1110" s="6">
        <f t="shared" si="515"/>
        <v>57.480000000000004</v>
      </c>
      <c r="AF1110" s="10">
        <v>222</v>
      </c>
      <c r="AG1110" s="8">
        <v>8899.1446152673798</v>
      </c>
      <c r="AH1110" s="15"/>
      <c r="AI1110" s="15"/>
      <c r="AJ1110" s="15"/>
      <c r="AK1110" s="15"/>
      <c r="AL1110" s="11">
        <f t="shared" si="505"/>
        <v>45043</v>
      </c>
      <c r="AM1110" s="10">
        <v>882.75</v>
      </c>
      <c r="AN1110" s="6">
        <v>4.9771000000000001</v>
      </c>
      <c r="AO1110" s="8">
        <f t="shared" si="511"/>
        <v>199.28745267896267</v>
      </c>
      <c r="AS1110" s="14">
        <f t="shared" si="495"/>
        <v>0.15475693974272173</v>
      </c>
      <c r="AT1110" s="10">
        <v>463</v>
      </c>
      <c r="AU1110" s="6">
        <v>14.77</v>
      </c>
      <c r="AV1110" s="6">
        <f t="shared" si="517"/>
        <v>2.2857599999999998</v>
      </c>
      <c r="AW1110" s="6">
        <f t="shared" si="512"/>
        <v>3.3088548000000024</v>
      </c>
      <c r="AX1110" s="6">
        <f t="shared" si="518"/>
        <v>1.0230948000000026</v>
      </c>
      <c r="AY1110" s="12">
        <f t="shared" si="513"/>
        <v>0.40301529264074581</v>
      </c>
      <c r="BB1110" s="13">
        <f t="shared" si="514"/>
        <v>1163.598436</v>
      </c>
    </row>
    <row r="1111" spans="1:54" x14ac:dyDescent="0.25">
      <c r="A1111" s="1">
        <v>45044</v>
      </c>
      <c r="B1111" s="6">
        <v>63.61</v>
      </c>
      <c r="C1111" s="6">
        <v>53.61</v>
      </c>
      <c r="D1111" s="6">
        <v>55.11</v>
      </c>
      <c r="E1111" s="6">
        <f t="shared" si="516"/>
        <v>40.28782455717382</v>
      </c>
      <c r="F1111" s="6">
        <v>40.483130441409003</v>
      </c>
      <c r="G1111" s="6">
        <v>67.11</v>
      </c>
      <c r="H1111" s="6">
        <v>51.61</v>
      </c>
      <c r="I1111" s="6">
        <v>53</v>
      </c>
      <c r="J1111" s="6">
        <v>34.116097927383095</v>
      </c>
      <c r="K1111" s="6">
        <f t="shared" si="506"/>
        <v>10.61</v>
      </c>
      <c r="L1111" s="7">
        <f t="shared" si="503"/>
        <v>18.883902072616905</v>
      </c>
      <c r="M1111" s="6">
        <f t="shared" si="488"/>
        <v>12</v>
      </c>
      <c r="N1111" s="6">
        <f t="shared" si="489"/>
        <v>10</v>
      </c>
      <c r="O1111" s="6">
        <f t="shared" si="504"/>
        <v>2</v>
      </c>
      <c r="P1111" s="6">
        <f t="shared" si="490"/>
        <v>3.5</v>
      </c>
      <c r="Q1111" s="6">
        <f t="shared" si="507"/>
        <v>-11.322175442826179</v>
      </c>
      <c r="R1111" s="6">
        <f t="shared" si="491"/>
        <v>-11.126869558590997</v>
      </c>
      <c r="S1111" s="6">
        <f t="shared" si="492"/>
        <v>15.5</v>
      </c>
      <c r="T1111" s="6">
        <f t="shared" si="493"/>
        <v>3.5</v>
      </c>
      <c r="U1111" s="4" t="str">
        <f t="shared" si="494"/>
        <v>HIGHER</v>
      </c>
      <c r="V1111" s="8">
        <v>892.5</v>
      </c>
      <c r="W1111" s="9">
        <f t="shared" si="499"/>
        <v>14.626869558590997</v>
      </c>
      <c r="X1111" s="6">
        <f t="shared" si="508"/>
        <v>40.324373067128967</v>
      </c>
      <c r="Y1111" s="6">
        <f t="shared" si="509"/>
        <v>14.785626932871033</v>
      </c>
      <c r="Z1111" s="6">
        <f t="shared" si="510"/>
        <v>-0.15875737428003589</v>
      </c>
      <c r="AA1111" s="5">
        <f t="shared" si="500"/>
        <v>4</v>
      </c>
      <c r="AB1111" s="5">
        <f t="shared" si="501"/>
        <v>2023</v>
      </c>
      <c r="AC1111" s="5">
        <f t="shared" si="502"/>
        <v>17</v>
      </c>
      <c r="AD1111" s="6">
        <f t="shared" si="515"/>
        <v>57.537500000000009</v>
      </c>
      <c r="AF1111" s="10">
        <v>222.64</v>
      </c>
      <c r="AG1111" s="8">
        <v>9013.1641614753007</v>
      </c>
      <c r="AH1111" s="15"/>
      <c r="AI1111" s="15"/>
      <c r="AJ1111" s="15"/>
      <c r="AK1111" s="15"/>
      <c r="AL1111" s="11">
        <f t="shared" si="505"/>
        <v>45044</v>
      </c>
      <c r="AM1111" s="10">
        <v>889</v>
      </c>
      <c r="AN1111" s="6">
        <v>4.9865000000000004</v>
      </c>
      <c r="AO1111" s="8">
        <f t="shared" si="511"/>
        <v>201.07748629923864</v>
      </c>
      <c r="AS1111" s="14">
        <f t="shared" si="495"/>
        <v>0.14025234270414999</v>
      </c>
      <c r="AT1111" s="10">
        <v>458</v>
      </c>
      <c r="AU1111" s="6">
        <v>14.94</v>
      </c>
      <c r="AV1111" s="6">
        <f t="shared" si="517"/>
        <v>2.0953700000000008</v>
      </c>
      <c r="AW1111" s="6">
        <f t="shared" si="512"/>
        <v>3.1165226000000015</v>
      </c>
      <c r="AX1111" s="6">
        <f t="shared" si="518"/>
        <v>1.0211526000000006</v>
      </c>
      <c r="AY1111" s="12">
        <f t="shared" si="513"/>
        <v>0.4088008098709337</v>
      </c>
      <c r="BB1111" s="13">
        <f t="shared" si="514"/>
        <v>1181.896782</v>
      </c>
    </row>
    <row r="1112" spans="1:54" x14ac:dyDescent="0.25">
      <c r="A1112" s="1">
        <v>45047</v>
      </c>
      <c r="B1112" s="6">
        <v>64.06</v>
      </c>
      <c r="C1112" s="6">
        <v>53.31</v>
      </c>
      <c r="D1112" s="6">
        <v>54.31</v>
      </c>
      <c r="E1112" s="6">
        <f t="shared" si="516"/>
        <v>40.28782455717382</v>
      </c>
      <c r="F1112" s="6" t="s">
        <v>43</v>
      </c>
      <c r="G1112" s="6">
        <v>67.31</v>
      </c>
      <c r="H1112" s="6">
        <v>51.81</v>
      </c>
      <c r="I1112" s="6">
        <v>53</v>
      </c>
      <c r="J1112" s="6" t="s">
        <v>43</v>
      </c>
      <c r="K1112" s="6">
        <f t="shared" si="506"/>
        <v>11.060000000000002</v>
      </c>
      <c r="L1112" s="7" t="str">
        <f t="shared" si="503"/>
        <v/>
      </c>
      <c r="M1112" s="6">
        <f t="shared" si="488"/>
        <v>12.25</v>
      </c>
      <c r="N1112" s="6">
        <f t="shared" si="489"/>
        <v>10.75</v>
      </c>
      <c r="O1112" s="6">
        <f t="shared" si="504"/>
        <v>1.5</v>
      </c>
      <c r="P1112" s="6">
        <f t="shared" si="490"/>
        <v>2.5</v>
      </c>
      <c r="Q1112" s="6">
        <f t="shared" si="507"/>
        <v>-11.522175442826182</v>
      </c>
      <c r="R1112" s="6" t="str">
        <f t="shared" si="491"/>
        <v/>
      </c>
      <c r="S1112" s="6">
        <f t="shared" si="492"/>
        <v>15.5</v>
      </c>
      <c r="T1112" s="6">
        <f t="shared" si="493"/>
        <v>3.25</v>
      </c>
      <c r="U1112" s="4" t="str">
        <f t="shared" si="494"/>
        <v>HIGHER</v>
      </c>
      <c r="W1112" s="9" t="str">
        <f t="shared" si="499"/>
        <v/>
      </c>
      <c r="X1112" s="6">
        <f t="shared" si="508"/>
        <v>40.324373067128967</v>
      </c>
      <c r="Y1112" s="6">
        <f t="shared" si="509"/>
        <v>13.985626932871035</v>
      </c>
      <c r="Z1112" s="6" t="str">
        <f t="shared" si="510"/>
        <v/>
      </c>
      <c r="AA1112" s="5">
        <f t="shared" si="500"/>
        <v>5</v>
      </c>
      <c r="AB1112" s="5">
        <f t="shared" si="501"/>
        <v>2023</v>
      </c>
      <c r="AC1112" s="5">
        <f t="shared" si="502"/>
        <v>18</v>
      </c>
      <c r="AD1112" s="6">
        <f t="shared" si="515"/>
        <v>55.330000000000005</v>
      </c>
      <c r="AF1112" s="10">
        <v>222.67</v>
      </c>
      <c r="AG1112" s="8" t="s">
        <v>43</v>
      </c>
      <c r="AH1112" s="15"/>
      <c r="AI1112" s="15"/>
      <c r="AJ1112" s="15"/>
      <c r="AK1112" s="15"/>
      <c r="AL1112" s="11">
        <f t="shared" si="505"/>
        <v>45047</v>
      </c>
      <c r="AM1112" s="10">
        <v>889</v>
      </c>
      <c r="AN1112" s="6">
        <v>4.9889000000000001</v>
      </c>
      <c r="AO1112" s="8">
        <f t="shared" si="511"/>
        <v>201.17426479459971</v>
      </c>
      <c r="AS1112" s="14">
        <f t="shared" si="495"/>
        <v>0.1470412719891746</v>
      </c>
      <c r="AT1112" s="10">
        <v>456</v>
      </c>
      <c r="AU1112" s="6">
        <v>14.78</v>
      </c>
      <c r="AV1112" s="6">
        <f t="shared" si="517"/>
        <v>2.1732700000000005</v>
      </c>
      <c r="AW1112" s="6">
        <f t="shared" si="512"/>
        <v>3.281119600000002</v>
      </c>
      <c r="AX1112" s="6">
        <f t="shared" si="518"/>
        <v>1.1078496000000015</v>
      </c>
      <c r="AY1112" s="12">
        <f t="shared" si="513"/>
        <v>0.41156508531647312</v>
      </c>
      <c r="BB1112" s="13">
        <f t="shared" si="514"/>
        <v>1175.2829220000001</v>
      </c>
    </row>
    <row r="1113" spans="1:54" x14ac:dyDescent="0.25">
      <c r="A1113" s="1">
        <v>45048</v>
      </c>
      <c r="B1113" s="6">
        <v>64.040000000000006</v>
      </c>
      <c r="C1113" s="6">
        <v>53.54</v>
      </c>
      <c r="D1113" s="6">
        <v>54.29</v>
      </c>
      <c r="E1113" s="6">
        <f t="shared" si="516"/>
        <v>40.944937556137845</v>
      </c>
      <c r="F1113" s="6">
        <v>41.174859000772017</v>
      </c>
      <c r="G1113" s="6">
        <v>67.290000000000006</v>
      </c>
      <c r="H1113" s="6">
        <v>51.79</v>
      </c>
      <c r="I1113" s="6">
        <v>54</v>
      </c>
      <c r="J1113" s="6">
        <v>34.685289174840271</v>
      </c>
      <c r="K1113" s="6">
        <f t="shared" si="506"/>
        <v>10.040000000000006</v>
      </c>
      <c r="L1113" s="7">
        <f t="shared" si="503"/>
        <v>19.314710825159729</v>
      </c>
      <c r="M1113" s="6">
        <f t="shared" si="488"/>
        <v>12.250000000000007</v>
      </c>
      <c r="N1113" s="6">
        <f t="shared" si="489"/>
        <v>10.500000000000007</v>
      </c>
      <c r="O1113" s="6">
        <f t="shared" si="504"/>
        <v>1.75</v>
      </c>
      <c r="P1113" s="6">
        <f t="shared" si="490"/>
        <v>2.5</v>
      </c>
      <c r="Q1113" s="6">
        <f t="shared" si="507"/>
        <v>-10.845062443862155</v>
      </c>
      <c r="R1113" s="6">
        <f t="shared" si="491"/>
        <v>-10.615140999227982</v>
      </c>
      <c r="S1113" s="6">
        <f t="shared" si="492"/>
        <v>15.500000000000007</v>
      </c>
      <c r="T1113" s="6">
        <f t="shared" si="493"/>
        <v>3.25</v>
      </c>
      <c r="U1113" s="4" t="str">
        <f t="shared" si="494"/>
        <v>HIGHER</v>
      </c>
      <c r="V1113" s="8">
        <v>907.75</v>
      </c>
      <c r="W1113" s="9">
        <f t="shared" si="499"/>
        <v>13.115140999227982</v>
      </c>
      <c r="X1113" s="6">
        <f t="shared" si="508"/>
        <v>40.982082189146254</v>
      </c>
      <c r="Y1113" s="6">
        <f t="shared" si="509"/>
        <v>13.307917810853745</v>
      </c>
      <c r="Z1113" s="6">
        <f t="shared" si="510"/>
        <v>-0.19277681162576243</v>
      </c>
      <c r="AA1113" s="5">
        <f t="shared" si="500"/>
        <v>5</v>
      </c>
      <c r="AB1113" s="5">
        <f t="shared" si="501"/>
        <v>2023</v>
      </c>
      <c r="AC1113" s="5">
        <f t="shared" si="502"/>
        <v>18</v>
      </c>
      <c r="AD1113" s="6">
        <f t="shared" si="515"/>
        <v>55.447499999999998</v>
      </c>
      <c r="AF1113" s="10">
        <v>224.6</v>
      </c>
      <c r="AG1113" s="8">
        <v>9247.8733315733953</v>
      </c>
      <c r="AH1113" s="15"/>
      <c r="AI1113" s="15"/>
      <c r="AJ1113" s="15"/>
      <c r="AK1113" s="15"/>
      <c r="AL1113" s="11">
        <f t="shared" si="505"/>
        <v>45048</v>
      </c>
      <c r="AM1113" s="10">
        <v>903.5</v>
      </c>
      <c r="AN1113" s="6">
        <v>5.0387000000000004</v>
      </c>
      <c r="AO1113" s="8">
        <f t="shared" si="511"/>
        <v>206.4964175264513</v>
      </c>
      <c r="AS1113" s="14">
        <f t="shared" si="495"/>
        <v>0.16866392881587947</v>
      </c>
      <c r="AT1113" s="10">
        <v>460</v>
      </c>
      <c r="AU1113" s="6">
        <v>14.61</v>
      </c>
      <c r="AV1113" s="6">
        <f t="shared" si="517"/>
        <v>2.4641799999999989</v>
      </c>
      <c r="AW1113" s="6">
        <f t="shared" si="512"/>
        <v>3.5428264000000027</v>
      </c>
      <c r="AX1113" s="6">
        <f t="shared" si="518"/>
        <v>1.0786464000000038</v>
      </c>
      <c r="AY1113" s="12">
        <f t="shared" si="513"/>
        <v>0.40937611322494843</v>
      </c>
      <c r="BB1113" s="13">
        <f t="shared" si="514"/>
        <v>1180.3535479999998</v>
      </c>
    </row>
    <row r="1114" spans="1:54" x14ac:dyDescent="0.25">
      <c r="A1114" s="1">
        <v>45049</v>
      </c>
      <c r="B1114" s="6">
        <v>64.89</v>
      </c>
      <c r="C1114" s="6">
        <v>54.39</v>
      </c>
      <c r="D1114" s="6">
        <v>55.14</v>
      </c>
      <c r="E1114" s="6">
        <f t="shared" si="516"/>
        <v>41.681357296356154</v>
      </c>
      <c r="F1114" s="6">
        <v>41.764529248097865</v>
      </c>
      <c r="G1114" s="6">
        <v>68.14</v>
      </c>
      <c r="H1114" s="6">
        <v>52.64</v>
      </c>
      <c r="I1114" s="6">
        <v>52.5</v>
      </c>
      <c r="J1114" s="6">
        <v>34.962298156052718</v>
      </c>
      <c r="K1114" s="6">
        <f t="shared" si="506"/>
        <v>12.39</v>
      </c>
      <c r="L1114" s="7">
        <f t="shared" si="503"/>
        <v>17.537701843947282</v>
      </c>
      <c r="M1114" s="6">
        <f t="shared" si="488"/>
        <v>12.25</v>
      </c>
      <c r="N1114" s="6">
        <f t="shared" si="489"/>
        <v>10.5</v>
      </c>
      <c r="O1114" s="6">
        <f t="shared" si="504"/>
        <v>1.75</v>
      </c>
      <c r="P1114" s="6">
        <f t="shared" si="490"/>
        <v>2.5</v>
      </c>
      <c r="Q1114" s="6">
        <f t="shared" si="507"/>
        <v>-10.958642703643847</v>
      </c>
      <c r="R1114" s="6">
        <f t="shared" si="491"/>
        <v>-10.875470751902135</v>
      </c>
      <c r="S1114" s="6">
        <f t="shared" si="492"/>
        <v>15.5</v>
      </c>
      <c r="T1114" s="6">
        <f t="shared" si="493"/>
        <v>3.25</v>
      </c>
      <c r="U1114" s="4" t="str">
        <f t="shared" si="494"/>
        <v>HIGHER</v>
      </c>
      <c r="V1114" s="8">
        <v>920.75</v>
      </c>
      <c r="W1114" s="9">
        <f t="shared" si="499"/>
        <v>13.375470751902135</v>
      </c>
      <c r="X1114" s="6">
        <f t="shared" si="508"/>
        <v>41.719169998303563</v>
      </c>
      <c r="Y1114" s="6">
        <f t="shared" si="509"/>
        <v>13.420830001696437</v>
      </c>
      <c r="Z1114" s="6">
        <f t="shared" si="510"/>
        <v>-4.5359249794302059E-2</v>
      </c>
      <c r="AA1114" s="5">
        <f t="shared" si="500"/>
        <v>5</v>
      </c>
      <c r="AB1114" s="5">
        <f t="shared" si="501"/>
        <v>2023</v>
      </c>
      <c r="AC1114" s="5">
        <f t="shared" si="502"/>
        <v>18</v>
      </c>
      <c r="AD1114" s="6">
        <f t="shared" si="515"/>
        <v>56.489999999999995</v>
      </c>
      <c r="AF1114" s="10">
        <v>225.15</v>
      </c>
      <c r="AG1114" s="8">
        <v>9403.283760209235</v>
      </c>
      <c r="AH1114" s="15"/>
      <c r="AI1114" s="15"/>
      <c r="AJ1114" s="15"/>
      <c r="AK1114" s="15"/>
      <c r="AL1114" s="11">
        <f t="shared" si="505"/>
        <v>45049</v>
      </c>
      <c r="AM1114" s="10">
        <v>919.75</v>
      </c>
      <c r="AN1114" s="6">
        <v>4.9949000000000003</v>
      </c>
      <c r="AO1114" s="8">
        <f t="shared" si="511"/>
        <v>208.3830822245265</v>
      </c>
      <c r="AS1114" s="14">
        <f t="shared" si="495"/>
        <v>0.18107152588555858</v>
      </c>
      <c r="AT1114" s="10">
        <v>467</v>
      </c>
      <c r="AU1114" s="6">
        <v>14.68</v>
      </c>
      <c r="AV1114" s="6">
        <f t="shared" si="517"/>
        <v>2.6581299999999999</v>
      </c>
      <c r="AW1114" s="6">
        <f t="shared" si="512"/>
        <v>3.7347874000000019</v>
      </c>
      <c r="AX1114" s="6">
        <f t="shared" si="518"/>
        <v>1.076657400000002</v>
      </c>
      <c r="AY1114" s="12">
        <f t="shared" si="513"/>
        <v>0.40891265673953753</v>
      </c>
      <c r="BB1114" s="13">
        <f t="shared" si="514"/>
        <v>1199.0928179999999</v>
      </c>
    </row>
    <row r="1115" spans="1:54" x14ac:dyDescent="0.25">
      <c r="A1115" s="1">
        <v>45050</v>
      </c>
      <c r="B1115" s="6">
        <v>64.73</v>
      </c>
      <c r="C1115" s="6">
        <v>54.23</v>
      </c>
      <c r="D1115" s="6">
        <v>54.98</v>
      </c>
      <c r="E1115" s="6">
        <f t="shared" si="516"/>
        <v>42.553731450153229</v>
      </c>
      <c r="F1115" s="6">
        <v>42.637694806638052</v>
      </c>
      <c r="G1115" s="6">
        <v>67.98</v>
      </c>
      <c r="H1115" s="6">
        <v>52.48</v>
      </c>
      <c r="I1115" s="6">
        <v>52.25</v>
      </c>
      <c r="J1115" s="6" t="s">
        <v>43</v>
      </c>
      <c r="K1115" s="6">
        <f t="shared" si="506"/>
        <v>12.480000000000004</v>
      </c>
      <c r="L1115" s="7" t="str">
        <f t="shared" si="503"/>
        <v/>
      </c>
      <c r="M1115" s="6">
        <f t="shared" si="488"/>
        <v>12.250000000000007</v>
      </c>
      <c r="N1115" s="6">
        <f t="shared" si="489"/>
        <v>10.500000000000007</v>
      </c>
      <c r="O1115" s="6">
        <f t="shared" si="504"/>
        <v>1.75</v>
      </c>
      <c r="P1115" s="6">
        <f t="shared" si="490"/>
        <v>2.5</v>
      </c>
      <c r="Q1115" s="6">
        <f t="shared" si="507"/>
        <v>-9.9262685498467675</v>
      </c>
      <c r="R1115" s="6">
        <f t="shared" si="491"/>
        <v>-9.8423051933619448</v>
      </c>
      <c r="S1115" s="6">
        <f t="shared" si="492"/>
        <v>15.500000000000007</v>
      </c>
      <c r="T1115" s="6">
        <f t="shared" si="493"/>
        <v>3.25</v>
      </c>
      <c r="U1115" s="4" t="str">
        <f t="shared" si="494"/>
        <v>HIGHER</v>
      </c>
      <c r="V1115" s="8">
        <v>940</v>
      </c>
      <c r="W1115" s="9">
        <f t="shared" si="499"/>
        <v>12.342305193361945</v>
      </c>
      <c r="X1115" s="6">
        <f t="shared" si="508"/>
        <v>42.592335556843757</v>
      </c>
      <c r="Y1115" s="6">
        <f t="shared" si="509"/>
        <v>12.38766444315624</v>
      </c>
      <c r="Z1115" s="6">
        <f t="shared" si="510"/>
        <v>-4.5359249794294954E-2</v>
      </c>
      <c r="AA1115" s="5">
        <f t="shared" si="500"/>
        <v>5</v>
      </c>
      <c r="AB1115" s="5">
        <f t="shared" si="501"/>
        <v>2023</v>
      </c>
      <c r="AC1115" s="5">
        <f t="shared" si="502"/>
        <v>18</v>
      </c>
      <c r="AD1115" s="6">
        <f t="shared" si="515"/>
        <v>56.324999999999996</v>
      </c>
      <c r="AF1115" s="10">
        <v>225.65</v>
      </c>
      <c r="AG1115" s="8">
        <v>9621.1958331178776</v>
      </c>
      <c r="AH1115" s="15"/>
      <c r="AI1115" s="15"/>
      <c r="AJ1115" s="15"/>
      <c r="AK1115" s="15"/>
      <c r="AL1115" s="11">
        <f t="shared" si="505"/>
        <v>45050</v>
      </c>
      <c r="AM1115" s="10">
        <v>939</v>
      </c>
      <c r="AN1115" s="6">
        <v>4.9821999999999997</v>
      </c>
      <c r="AO1115" s="8">
        <f t="shared" si="511"/>
        <v>212.20353421130699</v>
      </c>
      <c r="AS1115" s="14">
        <f t="shared" si="495"/>
        <v>0.18459877384196191</v>
      </c>
      <c r="AT1115" s="10">
        <v>470</v>
      </c>
      <c r="AU1115" s="6">
        <v>14.68</v>
      </c>
      <c r="AV1115" s="6">
        <f t="shared" si="517"/>
        <v>2.7099100000000007</v>
      </c>
      <c r="AW1115" s="6">
        <f t="shared" si="512"/>
        <v>3.786941800000001</v>
      </c>
      <c r="AX1115" s="6">
        <f t="shared" si="518"/>
        <v>1.0770318000000003</v>
      </c>
      <c r="AY1115" s="12">
        <f t="shared" si="513"/>
        <v>0.40676996585637548</v>
      </c>
      <c r="BB1115" s="13">
        <f t="shared" si="514"/>
        <v>1195.5654259999999</v>
      </c>
    </row>
    <row r="1116" spans="1:54" x14ac:dyDescent="0.25">
      <c r="A1116" s="1">
        <v>45051</v>
      </c>
      <c r="B1116" s="6">
        <v>66.83</v>
      </c>
      <c r="C1116" s="6">
        <v>56.33</v>
      </c>
      <c r="D1116" s="6">
        <v>56.83</v>
      </c>
      <c r="E1116" s="6">
        <f t="shared" si="516"/>
        <v>43.913275585940866</v>
      </c>
      <c r="F1116" s="6">
        <v>43.998472300466929</v>
      </c>
      <c r="G1116" s="6">
        <v>69.83</v>
      </c>
      <c r="H1116" s="6">
        <v>54.33</v>
      </c>
      <c r="I1116" s="6">
        <v>53</v>
      </c>
      <c r="J1116" s="6">
        <v>36.788550509601357</v>
      </c>
      <c r="K1116" s="6">
        <f t="shared" si="506"/>
        <v>13.829999999999998</v>
      </c>
      <c r="L1116" s="7">
        <f t="shared" si="503"/>
        <v>16.211449490398643</v>
      </c>
      <c r="M1116" s="6">
        <f t="shared" si="488"/>
        <v>12.5</v>
      </c>
      <c r="N1116" s="6">
        <f t="shared" si="489"/>
        <v>10.5</v>
      </c>
      <c r="O1116" s="6">
        <f t="shared" si="504"/>
        <v>2</v>
      </c>
      <c r="P1116" s="6">
        <f t="shared" si="490"/>
        <v>2.5</v>
      </c>
      <c r="Q1116" s="6">
        <f t="shared" si="507"/>
        <v>-10.416724414059132</v>
      </c>
      <c r="R1116" s="6">
        <f t="shared" si="491"/>
        <v>-10.331527699533069</v>
      </c>
      <c r="S1116" s="6">
        <f t="shared" si="492"/>
        <v>15.5</v>
      </c>
      <c r="T1116" s="6">
        <f t="shared" si="493"/>
        <v>3</v>
      </c>
      <c r="U1116" s="4" t="str">
        <f t="shared" si="494"/>
        <v>HIGHER</v>
      </c>
      <c r="V1116" s="8">
        <v>970</v>
      </c>
      <c r="W1116" s="9">
        <f t="shared" si="499"/>
        <v>12.831527699533069</v>
      </c>
      <c r="X1116" s="6">
        <f t="shared" si="508"/>
        <v>43.953113050672627</v>
      </c>
      <c r="Y1116" s="6">
        <f t="shared" si="509"/>
        <v>12.876886949327371</v>
      </c>
      <c r="Z1116" s="6">
        <f t="shared" si="510"/>
        <v>-4.5359249794302059E-2</v>
      </c>
      <c r="AA1116" s="5">
        <f t="shared" si="500"/>
        <v>5</v>
      </c>
      <c r="AB1116" s="5">
        <f t="shared" si="501"/>
        <v>2023</v>
      </c>
      <c r="AC1116" s="5">
        <f t="shared" si="502"/>
        <v>18</v>
      </c>
      <c r="AD1116" s="6">
        <f t="shared" si="515"/>
        <v>56.332499999999996</v>
      </c>
      <c r="AF1116" s="10">
        <v>226.2</v>
      </c>
      <c r="AG1116" s="8">
        <v>9952.4544343656198</v>
      </c>
      <c r="AH1116" s="15"/>
      <c r="AI1116" s="15"/>
      <c r="AJ1116" s="15"/>
      <c r="AK1116" s="15"/>
      <c r="AL1116" s="11">
        <f t="shared" si="505"/>
        <v>45051</v>
      </c>
      <c r="AM1116" s="10">
        <v>969</v>
      </c>
      <c r="AN1116" s="6">
        <v>4.9518000000000004</v>
      </c>
      <c r="AO1116" s="8">
        <f t="shared" si="511"/>
        <v>217.64702520432078</v>
      </c>
      <c r="AS1116" s="14">
        <f t="shared" si="495"/>
        <v>0.18756624075319431</v>
      </c>
      <c r="AT1116" s="10">
        <v>471</v>
      </c>
      <c r="AU1116" s="6">
        <v>14.87</v>
      </c>
      <c r="AV1116" s="6">
        <f t="shared" si="517"/>
        <v>2.7891099999999991</v>
      </c>
      <c r="AW1116" s="6">
        <f t="shared" si="512"/>
        <v>3.8612278</v>
      </c>
      <c r="AX1116" s="6">
        <f t="shared" si="518"/>
        <v>1.0721178000000009</v>
      </c>
      <c r="AY1116" s="12">
        <f t="shared" si="513"/>
        <v>0.41398091129581771</v>
      </c>
      <c r="BB1116" s="13">
        <f t="shared" si="514"/>
        <v>1241.8624459999999</v>
      </c>
    </row>
    <row r="1117" spans="1:54" x14ac:dyDescent="0.25">
      <c r="A1117" s="1">
        <v>45054</v>
      </c>
      <c r="B1117" s="6">
        <v>66.650000000000006</v>
      </c>
      <c r="C1117" s="6">
        <v>56.4</v>
      </c>
      <c r="D1117" s="6">
        <v>57.4</v>
      </c>
      <c r="E1117" s="6">
        <f t="shared" si="516"/>
        <v>43.018242363214007</v>
      </c>
      <c r="F1117" s="6">
        <v>43.057267867235296</v>
      </c>
      <c r="G1117" s="6">
        <v>69.150000000000006</v>
      </c>
      <c r="H1117" s="6">
        <v>53.65</v>
      </c>
      <c r="I1117" s="6">
        <v>53.25</v>
      </c>
      <c r="J1117" s="6">
        <v>38.435188438999702</v>
      </c>
      <c r="K1117" s="6">
        <f t="shared" si="506"/>
        <v>13.400000000000006</v>
      </c>
      <c r="L1117" s="7">
        <f t="shared" si="503"/>
        <v>14.814811561000298</v>
      </c>
      <c r="M1117" s="6">
        <f t="shared" si="488"/>
        <v>13.000000000000007</v>
      </c>
      <c r="N1117" s="6">
        <f t="shared" si="489"/>
        <v>10.250000000000007</v>
      </c>
      <c r="O1117" s="6">
        <f t="shared" si="504"/>
        <v>2.75</v>
      </c>
      <c r="P1117" s="6">
        <f t="shared" si="490"/>
        <v>3.75</v>
      </c>
      <c r="Q1117" s="6">
        <f t="shared" si="507"/>
        <v>-10.631757636785991</v>
      </c>
      <c r="R1117" s="6">
        <f t="shared" si="491"/>
        <v>-10.592732132764702</v>
      </c>
      <c r="S1117" s="6">
        <f t="shared" si="492"/>
        <v>15.500000000000007</v>
      </c>
      <c r="T1117" s="6">
        <f t="shared" si="493"/>
        <v>2.5</v>
      </c>
      <c r="U1117" s="4" t="str">
        <f t="shared" si="494"/>
        <v>HIGHER</v>
      </c>
      <c r="V1117" s="8">
        <v>949.25</v>
      </c>
      <c r="W1117" s="9">
        <f t="shared" si="499"/>
        <v>14.342732132764702</v>
      </c>
      <c r="X1117" s="6">
        <f t="shared" si="508"/>
        <v>43.057267867235289</v>
      </c>
      <c r="Y1117" s="6">
        <f t="shared" si="509"/>
        <v>14.342732132764709</v>
      </c>
      <c r="Z1117" s="6">
        <f t="shared" si="510"/>
        <v>-7.1054273576010019E-15</v>
      </c>
      <c r="AA1117" s="5">
        <f t="shared" si="500"/>
        <v>5</v>
      </c>
      <c r="AB1117" s="5">
        <f t="shared" si="501"/>
        <v>2023</v>
      </c>
      <c r="AC1117" s="5">
        <f t="shared" si="502"/>
        <v>19</v>
      </c>
      <c r="AD1117" s="6">
        <f t="shared" si="515"/>
        <v>56.024999999999999</v>
      </c>
      <c r="AF1117" s="10">
        <v>227.6</v>
      </c>
      <c r="AG1117" s="8">
        <v>9799.834166582752</v>
      </c>
      <c r="AH1117" s="15"/>
      <c r="AI1117" s="15"/>
      <c r="AJ1117" s="15"/>
      <c r="AK1117" s="15"/>
      <c r="AL1117" s="11">
        <f t="shared" si="505"/>
        <v>45054</v>
      </c>
      <c r="AM1117" s="10">
        <v>949.25</v>
      </c>
      <c r="AN1117" s="6">
        <v>5.0096999999999996</v>
      </c>
      <c r="AO1117" s="8">
        <f t="shared" si="511"/>
        <v>215.70399483448864</v>
      </c>
      <c r="AS1117" s="14">
        <f t="shared" si="495"/>
        <v>0.19210242587601051</v>
      </c>
      <c r="AT1117" s="10">
        <v>472</v>
      </c>
      <c r="AU1117" s="6">
        <v>14.84</v>
      </c>
      <c r="AV1117" s="6">
        <f t="shared" si="517"/>
        <v>2.850799999999996</v>
      </c>
      <c r="AW1117" s="6">
        <f t="shared" si="512"/>
        <v>3.8940889999999975</v>
      </c>
      <c r="AX1117" s="6">
        <f t="shared" si="518"/>
        <v>1.0432890000000015</v>
      </c>
      <c r="AY1117" s="12">
        <f t="shared" si="513"/>
        <v>0.41281256534524796</v>
      </c>
      <c r="BB1117" s="13">
        <f t="shared" si="514"/>
        <v>1243.4056799999998</v>
      </c>
    </row>
    <row r="1118" spans="1:54" x14ac:dyDescent="0.25">
      <c r="A1118" s="1">
        <v>45055</v>
      </c>
      <c r="B1118" s="6">
        <v>66.540000000000006</v>
      </c>
      <c r="C1118" s="6">
        <v>55.79</v>
      </c>
      <c r="D1118" s="6">
        <v>56.79</v>
      </c>
      <c r="E1118" s="6">
        <f t="shared" si="516"/>
        <v>42.497083777828735</v>
      </c>
      <c r="F1118" s="6">
        <v>43.034588242338145</v>
      </c>
      <c r="G1118" s="6">
        <v>68.540000000000006</v>
      </c>
      <c r="H1118" s="6">
        <v>53.04</v>
      </c>
      <c r="I1118" s="6">
        <v>52.75</v>
      </c>
      <c r="J1118" s="6">
        <v>38.800671512817907</v>
      </c>
      <c r="K1118" s="6">
        <f t="shared" si="506"/>
        <v>13.790000000000006</v>
      </c>
      <c r="L1118" s="7">
        <f t="shared" si="503"/>
        <v>13.949328487182093</v>
      </c>
      <c r="M1118" s="6">
        <f t="shared" si="488"/>
        <v>13.500000000000007</v>
      </c>
      <c r="N1118" s="6">
        <f t="shared" si="489"/>
        <v>10.750000000000007</v>
      </c>
      <c r="O1118" s="6">
        <f t="shared" si="504"/>
        <v>2.75</v>
      </c>
      <c r="P1118" s="6">
        <f t="shared" si="490"/>
        <v>3.75</v>
      </c>
      <c r="Q1118" s="6">
        <f t="shared" si="507"/>
        <v>-10.542916222171264</v>
      </c>
      <c r="R1118" s="6">
        <f t="shared" si="491"/>
        <v>-10.005411757661854</v>
      </c>
      <c r="S1118" s="6">
        <f t="shared" si="492"/>
        <v>15.500000000000007</v>
      </c>
      <c r="T1118" s="6">
        <f t="shared" si="493"/>
        <v>2</v>
      </c>
      <c r="U1118" s="4" t="str">
        <f t="shared" si="494"/>
        <v>HIGHER</v>
      </c>
      <c r="V1118" s="8">
        <v>948.75</v>
      </c>
      <c r="W1118" s="9">
        <f t="shared" si="499"/>
        <v>13.755411757661854</v>
      </c>
      <c r="X1118" s="6">
        <f t="shared" si="508"/>
        <v>42.535636494600887</v>
      </c>
      <c r="Y1118" s="6">
        <f t="shared" si="509"/>
        <v>14.254363505399112</v>
      </c>
      <c r="Z1118" s="6">
        <f t="shared" si="510"/>
        <v>-0.4989517477372587</v>
      </c>
      <c r="AA1118" s="5">
        <f t="shared" si="500"/>
        <v>5</v>
      </c>
      <c r="AB1118" s="5">
        <f t="shared" si="501"/>
        <v>2023</v>
      </c>
      <c r="AC1118" s="5">
        <f t="shared" si="502"/>
        <v>19</v>
      </c>
      <c r="AD1118" s="6">
        <f t="shared" si="515"/>
        <v>56.664999999999999</v>
      </c>
      <c r="AF1118" s="10">
        <v>228.05</v>
      </c>
      <c r="AG1118" s="8">
        <v>9814.0378486652135</v>
      </c>
      <c r="AH1118" s="15"/>
      <c r="AI1118" s="15"/>
      <c r="AJ1118" s="15"/>
      <c r="AK1118" s="15"/>
      <c r="AL1118" s="11">
        <f t="shared" si="505"/>
        <v>45055</v>
      </c>
      <c r="AM1118" s="10">
        <v>937.75</v>
      </c>
      <c r="AN1118" s="6">
        <v>4.9862000000000002</v>
      </c>
      <c r="AO1118" s="8">
        <f t="shared" si="511"/>
        <v>212.09119068937895</v>
      </c>
      <c r="AS1118" s="14">
        <f t="shared" si="495"/>
        <v>0.19067144808743158</v>
      </c>
      <c r="AT1118" s="10">
        <v>464</v>
      </c>
      <c r="AU1118" s="6">
        <v>14.64</v>
      </c>
      <c r="AV1118" s="6">
        <f t="shared" si="517"/>
        <v>2.7914299999999983</v>
      </c>
      <c r="AW1118" s="6">
        <f t="shared" si="512"/>
        <v>3.8934764000000008</v>
      </c>
      <c r="AX1118" s="6">
        <f t="shared" si="518"/>
        <v>1.1020464000000025</v>
      </c>
      <c r="AY1118" s="12">
        <f t="shared" si="513"/>
        <v>0.41656081219186719</v>
      </c>
      <c r="BB1118" s="13">
        <f t="shared" si="514"/>
        <v>1229.957498</v>
      </c>
    </row>
    <row r="1119" spans="1:54" x14ac:dyDescent="0.25">
      <c r="A1119" s="1">
        <v>45056</v>
      </c>
      <c r="B1119" s="6">
        <v>66.05</v>
      </c>
      <c r="C1119" s="6">
        <v>55.05</v>
      </c>
      <c r="D1119" s="6">
        <v>55.8</v>
      </c>
      <c r="E1119" s="6">
        <f t="shared" si="516"/>
        <v>42.179856812811622</v>
      </c>
      <c r="F1119" s="6">
        <v>43.02324842988957</v>
      </c>
      <c r="G1119" s="6">
        <v>67.55</v>
      </c>
      <c r="H1119" s="6">
        <v>52.05</v>
      </c>
      <c r="I1119" s="6">
        <v>53</v>
      </c>
      <c r="J1119" s="6">
        <v>37.67382932870035</v>
      </c>
      <c r="K1119" s="6">
        <f t="shared" si="506"/>
        <v>13.049999999999997</v>
      </c>
      <c r="L1119" s="7">
        <f t="shared" si="503"/>
        <v>15.32617067129965</v>
      </c>
      <c r="M1119" s="6">
        <f t="shared" ref="M1119:M1182" si="519">B1119-H1119</f>
        <v>14</v>
      </c>
      <c r="N1119" s="6">
        <f t="shared" ref="N1119:N1182" si="520">B1119-C1119</f>
        <v>11</v>
      </c>
      <c r="O1119" s="6">
        <f t="shared" si="504"/>
        <v>3</v>
      </c>
      <c r="P1119" s="6">
        <f t="shared" ref="P1119:P1182" si="521">D1119-H1119</f>
        <v>3.75</v>
      </c>
      <c r="Q1119" s="6">
        <f t="shared" si="507"/>
        <v>-9.8701431871883756</v>
      </c>
      <c r="R1119" s="6">
        <f t="shared" ref="R1119:R1182" si="522">IF(F1119="","",F1119-H1119)</f>
        <v>-9.0267515701104273</v>
      </c>
      <c r="S1119" s="6">
        <f t="shared" ref="S1119:S1182" si="523">G1119-H1119</f>
        <v>15.5</v>
      </c>
      <c r="T1119" s="6">
        <f t="shared" ref="T1119:T1182" si="524">G1119-B1119</f>
        <v>1.5</v>
      </c>
      <c r="U1119" s="4" t="str">
        <f t="shared" ref="U1119:U1182" si="525">IF(P1119=N1119,"EQUAL",IF(N1119&lt;P1119,"LOWER","HIGHER"))</f>
        <v>HIGHER</v>
      </c>
      <c r="V1119" s="8">
        <v>948.5</v>
      </c>
      <c r="W1119" s="9">
        <f t="shared" si="499"/>
        <v>12.776751570110427</v>
      </c>
      <c r="X1119" s="6">
        <f t="shared" si="508"/>
        <v>42.218121746040815</v>
      </c>
      <c r="Y1119" s="6">
        <f t="shared" si="509"/>
        <v>13.581878253959182</v>
      </c>
      <c r="Z1119" s="6">
        <f t="shared" si="510"/>
        <v>-0.80512668384875496</v>
      </c>
      <c r="AA1119" s="5">
        <f t="shared" si="500"/>
        <v>5</v>
      </c>
      <c r="AB1119" s="5">
        <f t="shared" si="501"/>
        <v>2023</v>
      </c>
      <c r="AC1119" s="5">
        <f t="shared" si="502"/>
        <v>19</v>
      </c>
      <c r="AD1119" s="6">
        <f t="shared" si="515"/>
        <v>56.965000000000003</v>
      </c>
      <c r="AF1119" s="10">
        <v>228.52</v>
      </c>
      <c r="AG1119" s="8">
        <v>9831.672731198365</v>
      </c>
      <c r="AH1119" s="15"/>
      <c r="AI1119" s="15"/>
      <c r="AJ1119" s="15"/>
      <c r="AK1119" s="15"/>
      <c r="AL1119" s="11">
        <f t="shared" si="505"/>
        <v>45056</v>
      </c>
      <c r="AM1119" s="10">
        <v>930.75</v>
      </c>
      <c r="AN1119" s="6">
        <v>4.9424000000000001</v>
      </c>
      <c r="AO1119" s="8">
        <f t="shared" si="511"/>
        <v>208.65884491763214</v>
      </c>
      <c r="AS1119" s="14">
        <f t="shared" si="495"/>
        <v>0.19775447042640998</v>
      </c>
      <c r="AT1119" s="10">
        <v>467</v>
      </c>
      <c r="AU1119" s="6">
        <v>14.54</v>
      </c>
      <c r="AV1119" s="6">
        <f t="shared" si="517"/>
        <v>2.875350000000001</v>
      </c>
      <c r="AW1119" s="6">
        <f t="shared" si="512"/>
        <v>4.0077929999999995</v>
      </c>
      <c r="AX1119" s="6">
        <f t="shared" si="518"/>
        <v>1.1324429999999985</v>
      </c>
      <c r="AY1119" s="12">
        <f t="shared" si="513"/>
        <v>0.41320208423005661</v>
      </c>
      <c r="BB1119" s="13">
        <f t="shared" si="514"/>
        <v>1213.6433099999999</v>
      </c>
    </row>
    <row r="1120" spans="1:54" x14ac:dyDescent="0.25">
      <c r="A1120" s="1">
        <v>45057</v>
      </c>
      <c r="B1120" s="6">
        <v>65.150000000000006</v>
      </c>
      <c r="C1120" s="6">
        <v>54.15</v>
      </c>
      <c r="D1120" s="6">
        <v>54.9</v>
      </c>
      <c r="E1120" s="6">
        <f t="shared" si="516"/>
        <v>41.930607054583888</v>
      </c>
      <c r="F1120" s="6">
        <v>42.365539307872282</v>
      </c>
      <c r="G1120" s="6">
        <v>66.650000000000006</v>
      </c>
      <c r="H1120" s="6">
        <v>51.15</v>
      </c>
      <c r="I1120" s="6">
        <v>52</v>
      </c>
      <c r="J1120" s="6">
        <v>36.653528309112573</v>
      </c>
      <c r="K1120" s="6">
        <f t="shared" si="506"/>
        <v>13.150000000000006</v>
      </c>
      <c r="L1120" s="7">
        <f t="shared" si="503"/>
        <v>15.346471690887427</v>
      </c>
      <c r="M1120" s="6">
        <f t="shared" si="519"/>
        <v>14.000000000000007</v>
      </c>
      <c r="N1120" s="6">
        <f t="shared" si="520"/>
        <v>11.000000000000007</v>
      </c>
      <c r="O1120" s="6">
        <f t="shared" si="504"/>
        <v>3</v>
      </c>
      <c r="P1120" s="6">
        <f t="shared" si="521"/>
        <v>3.75</v>
      </c>
      <c r="Q1120" s="6">
        <f t="shared" si="507"/>
        <v>-9.2193929454161108</v>
      </c>
      <c r="R1120" s="6">
        <f t="shared" si="522"/>
        <v>-8.7844606921277162</v>
      </c>
      <c r="S1120" s="6">
        <f t="shared" si="523"/>
        <v>15.500000000000007</v>
      </c>
      <c r="T1120" s="6">
        <f t="shared" si="524"/>
        <v>1.5</v>
      </c>
      <c r="U1120" s="4" t="str">
        <f t="shared" si="525"/>
        <v>HIGHER</v>
      </c>
      <c r="V1120" s="8">
        <v>934</v>
      </c>
      <c r="W1120" s="9">
        <f t="shared" si="499"/>
        <v>12.534460692127716</v>
      </c>
      <c r="X1120" s="6">
        <f t="shared" si="508"/>
        <v>41.968645872172189</v>
      </c>
      <c r="Y1120" s="6">
        <f t="shared" si="509"/>
        <v>12.931354127827809</v>
      </c>
      <c r="Z1120" s="6">
        <f t="shared" si="510"/>
        <v>-0.39689343570009328</v>
      </c>
      <c r="AA1120" s="5">
        <f t="shared" si="500"/>
        <v>5</v>
      </c>
      <c r="AB1120" s="5">
        <f t="shared" si="501"/>
        <v>2023</v>
      </c>
      <c r="AC1120" s="5">
        <f t="shared" si="502"/>
        <v>19</v>
      </c>
      <c r="AD1120" s="6">
        <f t="shared" si="515"/>
        <v>57.142499999999998</v>
      </c>
      <c r="AF1120" s="10">
        <v>228.95</v>
      </c>
      <c r="AG1120" s="8">
        <v>9699.5902245373582</v>
      </c>
      <c r="AH1120" s="15"/>
      <c r="AI1120" s="15"/>
      <c r="AJ1120" s="15"/>
      <c r="AK1120" s="15"/>
      <c r="AL1120" s="11">
        <f t="shared" si="505"/>
        <v>45057</v>
      </c>
      <c r="AM1120" s="10">
        <v>925.25</v>
      </c>
      <c r="AN1120" s="6">
        <v>4.9295</v>
      </c>
      <c r="AO1120" s="8">
        <f t="shared" si="511"/>
        <v>206.88443982687281</v>
      </c>
      <c r="AS1120" s="14">
        <f t="shared" ref="AS1120:AS1183" si="526">AV1120/AU1120</f>
        <v>0.20824519230769228</v>
      </c>
      <c r="AT1120" s="10">
        <v>479</v>
      </c>
      <c r="AU1120" s="6">
        <v>14.56</v>
      </c>
      <c r="AV1120" s="6">
        <f t="shared" si="517"/>
        <v>3.0320499999999999</v>
      </c>
      <c r="AW1120" s="6">
        <f t="shared" si="512"/>
        <v>4.1665989999999997</v>
      </c>
      <c r="AX1120" s="6">
        <f t="shared" si="518"/>
        <v>1.1345489999999998</v>
      </c>
      <c r="AY1120" s="12">
        <f t="shared" si="513"/>
        <v>0.40375707464093802</v>
      </c>
      <c r="BB1120" s="13">
        <f t="shared" si="514"/>
        <v>1193.8017299999999</v>
      </c>
    </row>
    <row r="1121" spans="1:54" x14ac:dyDescent="0.25">
      <c r="A1121" s="1">
        <v>45058</v>
      </c>
      <c r="B1121" s="6">
        <v>63.52</v>
      </c>
      <c r="C1121" s="6">
        <v>52.52</v>
      </c>
      <c r="D1121" s="6">
        <v>53.27</v>
      </c>
      <c r="E1121" s="6">
        <f t="shared" si="516"/>
        <v>41.511414279382699</v>
      </c>
      <c r="F1121" s="6">
        <v>42.354199495423707</v>
      </c>
      <c r="G1121" s="6">
        <v>65.02</v>
      </c>
      <c r="H1121" s="6">
        <v>49.52</v>
      </c>
      <c r="I1121" s="6">
        <v>53</v>
      </c>
      <c r="J1121" s="6">
        <v>36.939875977217447</v>
      </c>
      <c r="K1121" s="6">
        <f t="shared" si="506"/>
        <v>10.520000000000003</v>
      </c>
      <c r="L1121" s="7">
        <f t="shared" si="503"/>
        <v>16.060124022782553</v>
      </c>
      <c r="M1121" s="6">
        <f t="shared" si="519"/>
        <v>14</v>
      </c>
      <c r="N1121" s="6">
        <f t="shared" si="520"/>
        <v>11</v>
      </c>
      <c r="O1121" s="6">
        <f t="shared" si="504"/>
        <v>3</v>
      </c>
      <c r="P1121" s="6">
        <f t="shared" si="521"/>
        <v>3.75</v>
      </c>
      <c r="Q1121" s="6">
        <f t="shared" si="507"/>
        <v>-8.0085857206173046</v>
      </c>
      <c r="R1121" s="6">
        <f t="shared" si="522"/>
        <v>-7.1658005045762962</v>
      </c>
      <c r="S1121" s="6">
        <f t="shared" si="523"/>
        <v>15.499999999999993</v>
      </c>
      <c r="T1121" s="6">
        <f t="shared" si="524"/>
        <v>1.4999999999999929</v>
      </c>
      <c r="U1121" s="4" t="str">
        <f t="shared" si="525"/>
        <v>HIGHER</v>
      </c>
      <c r="V1121" s="8">
        <v>933.75</v>
      </c>
      <c r="W1121" s="9">
        <f t="shared" si="499"/>
        <v>10.915800504576296</v>
      </c>
      <c r="X1121" s="6">
        <f t="shared" si="508"/>
        <v>41.549072811574952</v>
      </c>
      <c r="Y1121" s="6">
        <f t="shared" si="509"/>
        <v>11.720927188425051</v>
      </c>
      <c r="Z1121" s="6">
        <f t="shared" si="510"/>
        <v>-0.80512668384875496</v>
      </c>
      <c r="AA1121" s="5">
        <f t="shared" si="500"/>
        <v>5</v>
      </c>
      <c r="AB1121" s="5">
        <f t="shared" si="501"/>
        <v>2023</v>
      </c>
      <c r="AC1121" s="5">
        <f t="shared" si="502"/>
        <v>19</v>
      </c>
      <c r="AD1121" s="6">
        <f t="shared" si="515"/>
        <v>57.342500000000001</v>
      </c>
      <c r="AF1121" s="10">
        <v>229.2</v>
      </c>
      <c r="AG1121" s="8">
        <v>9707.5825243511135</v>
      </c>
      <c r="AH1121" s="15"/>
      <c r="AI1121" s="15"/>
      <c r="AJ1121" s="15"/>
      <c r="AK1121" s="15"/>
      <c r="AL1121" s="11">
        <f t="shared" si="505"/>
        <v>45058</v>
      </c>
      <c r="AM1121" s="10">
        <v>916</v>
      </c>
      <c r="AN1121" s="6">
        <v>4.9195000000000002</v>
      </c>
      <c r="AO1121" s="8">
        <f t="shared" si="511"/>
        <v>204.40066369654301</v>
      </c>
      <c r="AS1121" s="14">
        <f t="shared" si="526"/>
        <v>0.21005833333333329</v>
      </c>
      <c r="AT1121" s="10">
        <v>480</v>
      </c>
      <c r="AU1121" s="6">
        <v>14.4</v>
      </c>
      <c r="AV1121" s="6">
        <f t="shared" si="517"/>
        <v>3.0248399999999993</v>
      </c>
      <c r="AW1121" s="6">
        <f t="shared" si="512"/>
        <v>4.1632031999999963</v>
      </c>
      <c r="AX1121" s="6">
        <f t="shared" si="518"/>
        <v>1.138363199999997</v>
      </c>
      <c r="AY1121" s="12">
        <f t="shared" si="513"/>
        <v>0.39717312674755662</v>
      </c>
      <c r="BB1121" s="13">
        <f t="shared" si="514"/>
        <v>1157.8664240000001</v>
      </c>
    </row>
    <row r="1122" spans="1:54" x14ac:dyDescent="0.25">
      <c r="A1122" s="1">
        <v>45061</v>
      </c>
      <c r="B1122" s="6">
        <v>62.69</v>
      </c>
      <c r="C1122" s="6">
        <v>52.69</v>
      </c>
      <c r="D1122" s="6">
        <v>53.44</v>
      </c>
      <c r="E1122" s="6">
        <f t="shared" si="516"/>
        <v>41.726675434215743</v>
      </c>
      <c r="F1122" s="6">
        <v>42.263480995835117</v>
      </c>
      <c r="G1122" s="6">
        <v>65.19</v>
      </c>
      <c r="H1122" s="6">
        <v>49.69</v>
      </c>
      <c r="I1122" s="6">
        <v>51.5</v>
      </c>
      <c r="J1122" s="6">
        <v>36.499311792206434</v>
      </c>
      <c r="K1122" s="6">
        <f t="shared" si="506"/>
        <v>11.189999999999998</v>
      </c>
      <c r="L1122" s="7">
        <f t="shared" si="503"/>
        <v>15.000688207793566</v>
      </c>
      <c r="M1122" s="6">
        <f t="shared" si="519"/>
        <v>13</v>
      </c>
      <c r="N1122" s="6">
        <f t="shared" si="520"/>
        <v>10</v>
      </c>
      <c r="O1122" s="6">
        <f t="shared" si="504"/>
        <v>3</v>
      </c>
      <c r="P1122" s="6">
        <f t="shared" si="521"/>
        <v>3.75</v>
      </c>
      <c r="Q1122" s="6">
        <f t="shared" si="507"/>
        <v>-7.9633245657842551</v>
      </c>
      <c r="R1122" s="6">
        <f t="shared" si="522"/>
        <v>-7.4265190041648808</v>
      </c>
      <c r="S1122" s="6">
        <f t="shared" si="523"/>
        <v>15.5</v>
      </c>
      <c r="T1122" s="6">
        <f t="shared" si="524"/>
        <v>2.5</v>
      </c>
      <c r="U1122" s="4" t="str">
        <f t="shared" si="525"/>
        <v>HIGHER</v>
      </c>
      <c r="V1122" s="8">
        <v>931.75</v>
      </c>
      <c r="W1122" s="9">
        <f t="shared" si="499"/>
        <v>11.176519004164881</v>
      </c>
      <c r="X1122" s="6">
        <f t="shared" si="508"/>
        <v>41.764529248097858</v>
      </c>
      <c r="Y1122" s="6">
        <f t="shared" si="509"/>
        <v>11.675470751902139</v>
      </c>
      <c r="Z1122" s="6">
        <f t="shared" si="510"/>
        <v>-0.4989517477372587</v>
      </c>
      <c r="AA1122" s="5">
        <f t="shared" si="500"/>
        <v>5</v>
      </c>
      <c r="AB1122" s="5">
        <f t="shared" si="501"/>
        <v>2023</v>
      </c>
      <c r="AC1122" s="5">
        <f t="shared" si="502"/>
        <v>20</v>
      </c>
      <c r="AD1122" s="6">
        <f t="shared" si="515"/>
        <v>57.177499999999995</v>
      </c>
      <c r="AF1122" s="10">
        <v>230.64</v>
      </c>
      <c r="AG1122" s="8">
        <v>9747.6492568794092</v>
      </c>
      <c r="AH1122" s="15"/>
      <c r="AI1122" s="15"/>
      <c r="AJ1122" s="15"/>
      <c r="AK1122" s="15"/>
      <c r="AL1122" s="11">
        <f t="shared" si="505"/>
        <v>45061</v>
      </c>
      <c r="AM1122" s="10">
        <v>920.75</v>
      </c>
      <c r="AN1122" s="6">
        <v>4.8903999999999996</v>
      </c>
      <c r="AO1122" s="8">
        <f t="shared" si="511"/>
        <v>204.24525383489777</v>
      </c>
      <c r="AS1122" s="14">
        <f t="shared" si="526"/>
        <v>0.19901654031702246</v>
      </c>
      <c r="AT1122" s="10">
        <v>478</v>
      </c>
      <c r="AU1122" s="6">
        <v>14.51</v>
      </c>
      <c r="AV1122" s="6">
        <f t="shared" si="517"/>
        <v>2.8877299999999959</v>
      </c>
      <c r="AW1122" s="6">
        <f t="shared" si="512"/>
        <v>3.9110353999999976</v>
      </c>
      <c r="AX1122" s="6">
        <f t="shared" si="518"/>
        <v>1.0233054000000017</v>
      </c>
      <c r="AY1122" s="12">
        <f t="shared" si="513"/>
        <v>0.39502567088168561</v>
      </c>
      <c r="BB1122" s="13">
        <f t="shared" si="514"/>
        <v>1161.6142779999998</v>
      </c>
    </row>
    <row r="1123" spans="1:54" x14ac:dyDescent="0.25">
      <c r="A1123" s="1">
        <v>45062</v>
      </c>
      <c r="B1123" s="6">
        <v>60.45</v>
      </c>
      <c r="C1123" s="6">
        <v>50.45</v>
      </c>
      <c r="D1123" s="6">
        <v>51.2</v>
      </c>
      <c r="E1123" s="6">
        <f t="shared" si="516"/>
        <v>39.17753017961391</v>
      </c>
      <c r="F1123" s="6">
        <v>39.90480000653173</v>
      </c>
      <c r="G1123" s="6">
        <v>63.95</v>
      </c>
      <c r="H1123" s="6">
        <v>47.45</v>
      </c>
      <c r="I1123" s="6">
        <v>50.5</v>
      </c>
      <c r="J1123" s="6">
        <v>34.933693939571242</v>
      </c>
      <c r="K1123" s="6">
        <f t="shared" si="506"/>
        <v>9.9500000000000028</v>
      </c>
      <c r="L1123" s="7">
        <f t="shared" si="503"/>
        <v>15.566306060428758</v>
      </c>
      <c r="M1123" s="6">
        <f t="shared" si="519"/>
        <v>13</v>
      </c>
      <c r="N1123" s="6">
        <f t="shared" si="520"/>
        <v>10</v>
      </c>
      <c r="O1123" s="6">
        <f t="shared" si="504"/>
        <v>3</v>
      </c>
      <c r="P1123" s="6">
        <f t="shared" si="521"/>
        <v>3.75</v>
      </c>
      <c r="Q1123" s="6">
        <f t="shared" si="507"/>
        <v>-8.2724698203860925</v>
      </c>
      <c r="R1123" s="6">
        <f t="shared" si="522"/>
        <v>-7.5451999934682732</v>
      </c>
      <c r="S1123" s="6">
        <f t="shared" si="523"/>
        <v>16.5</v>
      </c>
      <c r="T1123" s="6">
        <f t="shared" si="524"/>
        <v>3.5</v>
      </c>
      <c r="U1123" s="4" t="str">
        <f t="shared" si="525"/>
        <v>HIGHER</v>
      </c>
      <c r="V1123" s="8">
        <v>879.75</v>
      </c>
      <c r="W1123" s="9">
        <f t="shared" si="499"/>
        <v>11.295199993468273</v>
      </c>
      <c r="X1123" s="6">
        <f t="shared" si="508"/>
        <v>39.213071447168716</v>
      </c>
      <c r="Y1123" s="6">
        <f t="shared" si="509"/>
        <v>11.986928552831287</v>
      </c>
      <c r="Z1123" s="6">
        <f t="shared" si="510"/>
        <v>-0.69172855936301403</v>
      </c>
      <c r="AA1123" s="5">
        <f t="shared" si="500"/>
        <v>5</v>
      </c>
      <c r="AB1123" s="5">
        <f t="shared" si="501"/>
        <v>2023</v>
      </c>
      <c r="AC1123" s="5">
        <f t="shared" si="502"/>
        <v>20</v>
      </c>
      <c r="AD1123" s="6">
        <f t="shared" si="515"/>
        <v>56.129999999999995</v>
      </c>
      <c r="AF1123" s="10">
        <v>231.1</v>
      </c>
      <c r="AG1123" s="8">
        <v>9221.9992815094847</v>
      </c>
      <c r="AH1123" s="15"/>
      <c r="AI1123" s="15"/>
      <c r="AJ1123" s="15"/>
      <c r="AK1123" s="15"/>
      <c r="AL1123" s="11">
        <f t="shared" si="505"/>
        <v>45062</v>
      </c>
      <c r="AM1123" s="10">
        <v>864.5</v>
      </c>
      <c r="AN1123" s="6">
        <v>4.9401999999999999</v>
      </c>
      <c r="AO1123" s="8">
        <f t="shared" si="511"/>
        <v>193.72041556330291</v>
      </c>
      <c r="AS1123" s="14">
        <f t="shared" si="526"/>
        <v>0.2052086280056577</v>
      </c>
      <c r="AT1123" s="10">
        <v>474</v>
      </c>
      <c r="AU1123" s="6">
        <v>14.14</v>
      </c>
      <c r="AV1123" s="6">
        <f t="shared" si="517"/>
        <v>2.9016500000000001</v>
      </c>
      <c r="AW1123" s="6">
        <f t="shared" si="512"/>
        <v>3.9301969999999997</v>
      </c>
      <c r="AX1123" s="6">
        <f t="shared" si="518"/>
        <v>1.0285469999999997</v>
      </c>
      <c r="AY1123" s="12">
        <f t="shared" si="513"/>
        <v>0.38835855070792596</v>
      </c>
      <c r="BB1123" s="13">
        <f t="shared" si="514"/>
        <v>1112.2307900000001</v>
      </c>
    </row>
    <row r="1124" spans="1:54" x14ac:dyDescent="0.25">
      <c r="A1124" s="1">
        <v>45063</v>
      </c>
      <c r="B1124" s="6">
        <v>59.41</v>
      </c>
      <c r="C1124" s="6">
        <v>49.41</v>
      </c>
      <c r="D1124" s="6">
        <v>50.41</v>
      </c>
      <c r="E1124" s="6">
        <f t="shared" si="516"/>
        <v>40.548403849866446</v>
      </c>
      <c r="F1124" s="6">
        <v>40.369732316923269</v>
      </c>
      <c r="G1124" s="6">
        <v>62.91</v>
      </c>
      <c r="H1124" s="6">
        <v>46.41</v>
      </c>
      <c r="I1124" s="6">
        <v>49.5</v>
      </c>
      <c r="J1124" s="6">
        <v>34.430881868192238</v>
      </c>
      <c r="K1124" s="6">
        <f t="shared" si="506"/>
        <v>9.9099999999999966</v>
      </c>
      <c r="L1124" s="7">
        <f t="shared" si="503"/>
        <v>15.069118131807762</v>
      </c>
      <c r="M1124" s="6">
        <f t="shared" si="519"/>
        <v>13</v>
      </c>
      <c r="N1124" s="6">
        <f t="shared" si="520"/>
        <v>10</v>
      </c>
      <c r="O1124" s="6">
        <f t="shared" si="504"/>
        <v>3</v>
      </c>
      <c r="P1124" s="6">
        <f t="shared" si="521"/>
        <v>4</v>
      </c>
      <c r="Q1124" s="6">
        <f t="shared" si="507"/>
        <v>-5.8615961501335505</v>
      </c>
      <c r="R1124" s="6">
        <f t="shared" si="522"/>
        <v>-6.0402676830767277</v>
      </c>
      <c r="S1124" s="6">
        <f t="shared" si="523"/>
        <v>16.5</v>
      </c>
      <c r="T1124" s="6">
        <f t="shared" si="524"/>
        <v>3.5</v>
      </c>
      <c r="U1124" s="4" t="str">
        <f t="shared" si="525"/>
        <v>HIGHER</v>
      </c>
      <c r="V1124" s="8">
        <v>890</v>
      </c>
      <c r="W1124" s="9">
        <f t="shared" si="499"/>
        <v>10.040267683076728</v>
      </c>
      <c r="X1124" s="6">
        <f t="shared" si="508"/>
        <v>40.585188753446168</v>
      </c>
      <c r="Y1124" s="6">
        <f t="shared" si="509"/>
        <v>9.8248112465538284</v>
      </c>
      <c r="Z1124" s="6">
        <f t="shared" si="510"/>
        <v>0.21545643652289925</v>
      </c>
      <c r="AA1124" s="5">
        <f t="shared" si="500"/>
        <v>5</v>
      </c>
      <c r="AB1124" s="5">
        <f t="shared" si="501"/>
        <v>2023</v>
      </c>
      <c r="AC1124" s="5">
        <f t="shared" si="502"/>
        <v>20</v>
      </c>
      <c r="AD1124" s="6">
        <f t="shared" si="515"/>
        <v>54.839999999999996</v>
      </c>
      <c r="AF1124" s="10">
        <v>231.6</v>
      </c>
      <c r="AG1124" s="8">
        <v>9349.6300045994285</v>
      </c>
      <c r="AH1124" s="15"/>
      <c r="AI1124" s="15"/>
      <c r="AJ1124" s="15"/>
      <c r="AK1124" s="15"/>
      <c r="AL1124" s="11">
        <f t="shared" si="505"/>
        <v>45063</v>
      </c>
      <c r="AM1124" s="10">
        <v>894.75</v>
      </c>
      <c r="AN1124" s="6">
        <v>4.9396000000000004</v>
      </c>
      <c r="AO1124" s="8">
        <f t="shared" si="511"/>
        <v>200.47459836652274</v>
      </c>
      <c r="AS1124" s="14">
        <f t="shared" si="526"/>
        <v>0.21650829127613552</v>
      </c>
      <c r="AT1124" s="10">
        <v>472</v>
      </c>
      <c r="AU1124" s="6">
        <v>13.87</v>
      </c>
      <c r="AV1124" s="6">
        <f t="shared" si="517"/>
        <v>3.0029699999999995</v>
      </c>
      <c r="AW1124" s="6">
        <f t="shared" si="512"/>
        <v>4.0339505999999989</v>
      </c>
      <c r="AX1124" s="6">
        <f t="shared" si="518"/>
        <v>1.0309805999999995</v>
      </c>
      <c r="AY1124" s="12">
        <f t="shared" si="513"/>
        <v>0.38524533377819731</v>
      </c>
      <c r="BB1124" s="13">
        <f t="shared" si="514"/>
        <v>1089.3027419999999</v>
      </c>
    </row>
    <row r="1125" spans="1:54" x14ac:dyDescent="0.25">
      <c r="A1125" s="1">
        <v>45064</v>
      </c>
      <c r="B1125" s="6">
        <v>60.29</v>
      </c>
      <c r="C1125" s="6">
        <v>50.29</v>
      </c>
      <c r="D1125" s="6">
        <v>52.29</v>
      </c>
      <c r="E1125" s="6">
        <f t="shared" si="516"/>
        <v>40.208517815919542</v>
      </c>
      <c r="F1125" s="6">
        <v>40.335712879577542</v>
      </c>
      <c r="G1125" s="6">
        <v>63.79</v>
      </c>
      <c r="H1125" s="6">
        <v>47.29</v>
      </c>
      <c r="I1125" s="6">
        <v>49</v>
      </c>
      <c r="J1125" s="6">
        <v>33.964413994625993</v>
      </c>
      <c r="K1125" s="6">
        <f t="shared" si="506"/>
        <v>11.29</v>
      </c>
      <c r="L1125" s="7">
        <f t="shared" si="503"/>
        <v>15.035586005374007</v>
      </c>
      <c r="M1125" s="6">
        <f t="shared" si="519"/>
        <v>13</v>
      </c>
      <c r="N1125" s="6">
        <f t="shared" si="520"/>
        <v>10</v>
      </c>
      <c r="O1125" s="6">
        <f t="shared" si="504"/>
        <v>3</v>
      </c>
      <c r="P1125" s="6">
        <f t="shared" si="521"/>
        <v>5</v>
      </c>
      <c r="Q1125" s="6">
        <f t="shared" si="507"/>
        <v>-7.0814821840804569</v>
      </c>
      <c r="R1125" s="6">
        <f t="shared" si="522"/>
        <v>-6.9542871204224568</v>
      </c>
      <c r="S1125" s="6">
        <f t="shared" si="523"/>
        <v>16.5</v>
      </c>
      <c r="T1125" s="6">
        <f t="shared" si="524"/>
        <v>3.5</v>
      </c>
      <c r="U1125" s="4" t="str">
        <f t="shared" si="525"/>
        <v>HIGHER</v>
      </c>
      <c r="V1125" s="8">
        <v>889.25</v>
      </c>
      <c r="W1125" s="9">
        <f t="shared" si="499"/>
        <v>11.954287120422457</v>
      </c>
      <c r="X1125" s="6">
        <f t="shared" si="508"/>
        <v>40.244994379988945</v>
      </c>
      <c r="Y1125" s="6">
        <f t="shared" si="509"/>
        <v>12.045005620011054</v>
      </c>
      <c r="Z1125" s="6">
        <f t="shared" si="510"/>
        <v>-9.0718499588597012E-2</v>
      </c>
      <c r="AA1125" s="5">
        <f t="shared" si="500"/>
        <v>5</v>
      </c>
      <c r="AB1125" s="5">
        <f t="shared" si="501"/>
        <v>2023</v>
      </c>
      <c r="AC1125" s="5">
        <f t="shared" si="502"/>
        <v>20</v>
      </c>
      <c r="AD1125" s="6">
        <f t="shared" si="515"/>
        <v>54.894999999999996</v>
      </c>
      <c r="AF1125" s="10">
        <v>232.1</v>
      </c>
      <c r="AG1125" s="8">
        <v>9361.9189593499468</v>
      </c>
      <c r="AH1125" s="15"/>
      <c r="AI1125" s="15"/>
      <c r="AJ1125" s="15"/>
      <c r="AK1125" s="15"/>
      <c r="AL1125" s="11">
        <f t="shared" si="505"/>
        <v>45064</v>
      </c>
      <c r="AM1125" s="10">
        <v>887.25</v>
      </c>
      <c r="AN1125" s="6">
        <v>4.9652000000000003</v>
      </c>
      <c r="AO1125" s="8">
        <f t="shared" si="511"/>
        <v>199.82444609552115</v>
      </c>
      <c r="AS1125" s="14">
        <f t="shared" si="526"/>
        <v>0.20538177874186547</v>
      </c>
      <c r="AT1125" s="10">
        <v>459</v>
      </c>
      <c r="AU1125" s="6">
        <v>13.83</v>
      </c>
      <c r="AV1125" s="6">
        <f t="shared" si="517"/>
        <v>2.8404299999999996</v>
      </c>
      <c r="AW1125" s="6">
        <f t="shared" si="512"/>
        <v>3.8693513999999976</v>
      </c>
      <c r="AX1125" s="6">
        <f t="shared" si="518"/>
        <v>1.028921399999998</v>
      </c>
      <c r="AY1125" s="12">
        <f t="shared" si="513"/>
        <v>0.39539013353377694</v>
      </c>
      <c r="BB1125" s="13">
        <f t="shared" si="514"/>
        <v>1108.7033979999999</v>
      </c>
    </row>
    <row r="1126" spans="1:54" x14ac:dyDescent="0.25">
      <c r="A1126" s="1">
        <v>45065</v>
      </c>
      <c r="B1126" s="6">
        <v>60.27</v>
      </c>
      <c r="C1126" s="6">
        <v>50.27</v>
      </c>
      <c r="D1126" s="6">
        <v>52.27</v>
      </c>
      <c r="E1126" s="6">
        <f t="shared" si="516"/>
        <v>39.007587162640455</v>
      </c>
      <c r="F1126" s="6">
        <v>39.292450134308744</v>
      </c>
      <c r="G1126" s="6">
        <v>63.77</v>
      </c>
      <c r="H1126" s="6">
        <v>47.27</v>
      </c>
      <c r="I1126" s="6">
        <v>49.5</v>
      </c>
      <c r="J1126" s="6">
        <v>34.799424445359215</v>
      </c>
      <c r="K1126" s="6">
        <f t="shared" si="506"/>
        <v>10.770000000000003</v>
      </c>
      <c r="L1126" s="7">
        <f t="shared" si="503"/>
        <v>14.700575554640785</v>
      </c>
      <c r="M1126" s="6">
        <f t="shared" si="519"/>
        <v>13</v>
      </c>
      <c r="N1126" s="6">
        <f t="shared" si="520"/>
        <v>10</v>
      </c>
      <c r="O1126" s="6">
        <f t="shared" si="504"/>
        <v>3</v>
      </c>
      <c r="P1126" s="6">
        <f t="shared" si="521"/>
        <v>5</v>
      </c>
      <c r="Q1126" s="6">
        <f t="shared" si="507"/>
        <v>-8.2624128373595482</v>
      </c>
      <c r="R1126" s="6">
        <f t="shared" si="522"/>
        <v>-7.9775498656912589</v>
      </c>
      <c r="S1126" s="6">
        <f t="shared" si="523"/>
        <v>16.5</v>
      </c>
      <c r="T1126" s="6">
        <f t="shared" si="524"/>
        <v>3.5</v>
      </c>
      <c r="U1126" s="4" t="str">
        <f t="shared" si="525"/>
        <v>HIGHER</v>
      </c>
      <c r="V1126" s="8">
        <v>866.25</v>
      </c>
      <c r="W1126" s="9">
        <f t="shared" si="499"/>
        <v>12.977549865691259</v>
      </c>
      <c r="X1126" s="6">
        <f t="shared" si="508"/>
        <v>39.042974260440111</v>
      </c>
      <c r="Y1126" s="6">
        <f t="shared" si="509"/>
        <v>13.227025739559892</v>
      </c>
      <c r="Z1126" s="6">
        <f t="shared" si="510"/>
        <v>-0.2494758738686329</v>
      </c>
      <c r="AA1126" s="5">
        <f t="shared" si="500"/>
        <v>5</v>
      </c>
      <c r="AB1126" s="5">
        <f t="shared" si="501"/>
        <v>2023</v>
      </c>
      <c r="AC1126" s="5">
        <f t="shared" si="502"/>
        <v>20</v>
      </c>
      <c r="AD1126" s="6">
        <f t="shared" si="515"/>
        <v>55.232500000000002</v>
      </c>
      <c r="AF1126" s="10">
        <v>232.75</v>
      </c>
      <c r="AG1126" s="8">
        <v>9145.3177687603602</v>
      </c>
      <c r="AH1126" s="15"/>
      <c r="AI1126" s="15"/>
      <c r="AJ1126" s="15"/>
      <c r="AK1126" s="15"/>
      <c r="AL1126" s="11">
        <f t="shared" si="505"/>
        <v>45065</v>
      </c>
      <c r="AM1126" s="10">
        <v>860.75</v>
      </c>
      <c r="AN1126" s="6">
        <v>4.9981</v>
      </c>
      <c r="AO1126" s="8">
        <f t="shared" si="511"/>
        <v>195.1406896511057</v>
      </c>
      <c r="AS1126" s="14">
        <f t="shared" si="526"/>
        <v>0.21098673544583638</v>
      </c>
      <c r="AT1126" s="10">
        <v>449</v>
      </c>
      <c r="AU1126" s="6">
        <v>13.57</v>
      </c>
      <c r="AV1126" s="6">
        <f t="shared" si="517"/>
        <v>2.8630899999999997</v>
      </c>
      <c r="AW1126" s="6">
        <f t="shared" si="512"/>
        <v>3.892058200000001</v>
      </c>
      <c r="AX1126" s="6">
        <f t="shared" si="518"/>
        <v>1.0289682000000013</v>
      </c>
      <c r="AY1126" s="12">
        <f t="shared" si="513"/>
        <v>0.40058819218671265</v>
      </c>
      <c r="BB1126" s="13">
        <f t="shared" si="514"/>
        <v>1108.2624740000001</v>
      </c>
    </row>
    <row r="1127" spans="1:54" x14ac:dyDescent="0.25">
      <c r="A1127" s="1">
        <v>45068</v>
      </c>
      <c r="B1127" s="6">
        <v>62.27</v>
      </c>
      <c r="C1127" s="6">
        <v>51.52</v>
      </c>
      <c r="D1127" s="6">
        <v>53.77</v>
      </c>
      <c r="E1127" s="6">
        <f t="shared" si="516"/>
        <v>40.63904012558563</v>
      </c>
      <c r="F1127" s="6">
        <v>40.675907253034765</v>
      </c>
      <c r="G1127" s="6">
        <v>65.27</v>
      </c>
      <c r="H1127" s="6">
        <v>48.77</v>
      </c>
      <c r="I1127" s="6">
        <v>48.5</v>
      </c>
      <c r="J1127" s="6">
        <v>34.204027341585132</v>
      </c>
      <c r="K1127" s="6">
        <f t="shared" si="506"/>
        <v>13.770000000000003</v>
      </c>
      <c r="L1127" s="7">
        <f t="shared" si="503"/>
        <v>14.295972658414868</v>
      </c>
      <c r="M1127" s="6">
        <f t="shared" si="519"/>
        <v>13.5</v>
      </c>
      <c r="N1127" s="6">
        <f t="shared" si="520"/>
        <v>10.75</v>
      </c>
      <c r="O1127" s="6">
        <f t="shared" si="504"/>
        <v>2.75</v>
      </c>
      <c r="P1127" s="6">
        <f t="shared" si="521"/>
        <v>5</v>
      </c>
      <c r="Q1127" s="6">
        <f t="shared" si="507"/>
        <v>-8.1309598744143727</v>
      </c>
      <c r="R1127" s="6">
        <f t="shared" si="522"/>
        <v>-8.094092746965238</v>
      </c>
      <c r="S1127" s="6">
        <f t="shared" si="523"/>
        <v>16.499999999999993</v>
      </c>
      <c r="T1127" s="6">
        <f t="shared" si="524"/>
        <v>2.9999999999999929</v>
      </c>
      <c r="U1127" s="4" t="str">
        <f t="shared" si="525"/>
        <v>HIGHER</v>
      </c>
      <c r="V1127" s="8">
        <v>896.75</v>
      </c>
      <c r="W1127" s="9">
        <f t="shared" si="499"/>
        <v>13.094092746965238</v>
      </c>
      <c r="X1127" s="6">
        <f t="shared" si="508"/>
        <v>40.675907253034758</v>
      </c>
      <c r="Y1127" s="6">
        <f t="shared" si="509"/>
        <v>13.094092746965245</v>
      </c>
      <c r="Z1127" s="6">
        <f t="shared" si="510"/>
        <v>-7.1054273576010019E-15</v>
      </c>
      <c r="AA1127" s="5">
        <f t="shared" si="500"/>
        <v>5</v>
      </c>
      <c r="AB1127" s="5">
        <f t="shared" si="501"/>
        <v>2023</v>
      </c>
      <c r="AC1127" s="5">
        <f t="shared" si="502"/>
        <v>21</v>
      </c>
      <c r="AD1127" s="6">
        <f t="shared" si="515"/>
        <v>55.830000000000005</v>
      </c>
      <c r="AF1127" s="10">
        <v>234.32</v>
      </c>
      <c r="AG1127" s="8">
        <v>9531.1785875311052</v>
      </c>
      <c r="AH1127" s="15"/>
      <c r="AI1127" s="15"/>
      <c r="AJ1127" s="15"/>
      <c r="AK1127" s="15"/>
      <c r="AL1127" s="11">
        <f t="shared" si="505"/>
        <v>45068</v>
      </c>
      <c r="AM1127" s="10">
        <v>896.75</v>
      </c>
      <c r="AN1127" s="6">
        <v>4.9667000000000003</v>
      </c>
      <c r="AO1127" s="8">
        <f t="shared" si="511"/>
        <v>202.02502855364779</v>
      </c>
      <c r="AS1127" s="14">
        <f t="shared" si="526"/>
        <v>0.19696908698777837</v>
      </c>
      <c r="AT1127" s="10">
        <v>452</v>
      </c>
      <c r="AU1127" s="6">
        <v>13.91</v>
      </c>
      <c r="AV1127" s="6">
        <f t="shared" si="517"/>
        <v>2.7398399999999974</v>
      </c>
      <c r="AW1127" s="6">
        <f t="shared" si="512"/>
        <v>3.851878199999998</v>
      </c>
      <c r="AX1127" s="6">
        <f t="shared" si="518"/>
        <v>1.1120382000000006</v>
      </c>
      <c r="AY1127" s="12">
        <f t="shared" si="513"/>
        <v>0.40684369030115164</v>
      </c>
      <c r="BB1127" s="13">
        <f t="shared" si="514"/>
        <v>1135.8202240000001</v>
      </c>
    </row>
    <row r="1128" spans="1:54" x14ac:dyDescent="0.25">
      <c r="A1128" s="1">
        <v>45069</v>
      </c>
      <c r="B1128" s="6">
        <v>61.76</v>
      </c>
      <c r="C1128" s="6">
        <v>50.51</v>
      </c>
      <c r="D1128" s="6">
        <v>52.76</v>
      </c>
      <c r="E1128" s="6">
        <f t="shared" si="516"/>
        <v>39.744006902858764</v>
      </c>
      <c r="F1128" s="6">
        <v>39.825421319391715</v>
      </c>
      <c r="G1128" s="6">
        <v>64.260000000000005</v>
      </c>
      <c r="H1128" s="6">
        <v>47.76</v>
      </c>
      <c r="I1128" s="6">
        <v>47.75</v>
      </c>
      <c r="J1128" s="6">
        <v>33.579948227395249</v>
      </c>
      <c r="K1128" s="6">
        <f t="shared" si="506"/>
        <v>14.009999999999998</v>
      </c>
      <c r="L1128" s="7">
        <f t="shared" si="503"/>
        <v>14.170051772604751</v>
      </c>
      <c r="M1128" s="6">
        <f t="shared" si="519"/>
        <v>14</v>
      </c>
      <c r="N1128" s="6">
        <f t="shared" si="520"/>
        <v>11.25</v>
      </c>
      <c r="O1128" s="6">
        <f t="shared" si="504"/>
        <v>2.75</v>
      </c>
      <c r="P1128" s="6">
        <f t="shared" si="521"/>
        <v>5</v>
      </c>
      <c r="Q1128" s="6">
        <f t="shared" si="507"/>
        <v>-8.0159930971412336</v>
      </c>
      <c r="R1128" s="6">
        <f t="shared" si="522"/>
        <v>-7.9345786806082828</v>
      </c>
      <c r="S1128" s="6">
        <f t="shared" si="523"/>
        <v>16.500000000000007</v>
      </c>
      <c r="T1128" s="6">
        <f t="shared" si="524"/>
        <v>2.5000000000000071</v>
      </c>
      <c r="U1128" s="4" t="str">
        <f t="shared" si="525"/>
        <v>HIGHER</v>
      </c>
      <c r="V1128" s="8">
        <v>878</v>
      </c>
      <c r="W1128" s="9">
        <f t="shared" si="499"/>
        <v>12.934578680608283</v>
      </c>
      <c r="X1128" s="6">
        <f t="shared" si="508"/>
        <v>39.780062069597413</v>
      </c>
      <c r="Y1128" s="6">
        <f t="shared" si="509"/>
        <v>12.979937930402585</v>
      </c>
      <c r="Z1128" s="6">
        <f t="shared" si="510"/>
        <v>-4.5359249794302059E-2</v>
      </c>
      <c r="AA1128" s="5">
        <f t="shared" si="500"/>
        <v>5</v>
      </c>
      <c r="AB1128" s="5">
        <f t="shared" si="501"/>
        <v>2023</v>
      </c>
      <c r="AC1128" s="5">
        <f t="shared" si="502"/>
        <v>21</v>
      </c>
      <c r="AD1128" s="6">
        <f t="shared" si="515"/>
        <v>55.234999999999999</v>
      </c>
      <c r="AF1128" s="10">
        <v>234.92</v>
      </c>
      <c r="AG1128" s="8">
        <v>9355.7879763515011</v>
      </c>
      <c r="AH1128" s="15"/>
      <c r="AI1128" s="15"/>
      <c r="AJ1128" s="15"/>
      <c r="AK1128" s="15"/>
      <c r="AL1128" s="11">
        <f t="shared" si="505"/>
        <v>45069</v>
      </c>
      <c r="AM1128" s="10">
        <v>877</v>
      </c>
      <c r="AN1128" s="6">
        <v>4.9714</v>
      </c>
      <c r="AO1128" s="8">
        <f t="shared" si="511"/>
        <v>197.76260057279663</v>
      </c>
      <c r="AS1128" s="14">
        <f t="shared" si="526"/>
        <v>0.19378514202476327</v>
      </c>
      <c r="AT1128" s="10">
        <v>446</v>
      </c>
      <c r="AU1128" s="6">
        <v>13.73</v>
      </c>
      <c r="AV1128" s="6">
        <f t="shared" si="517"/>
        <v>2.6606699999999996</v>
      </c>
      <c r="AW1128" s="6">
        <f t="shared" si="512"/>
        <v>3.8324015999999972</v>
      </c>
      <c r="AX1128" s="6">
        <f t="shared" si="518"/>
        <v>1.1717315999999975</v>
      </c>
      <c r="AY1128" s="12">
        <f t="shared" si="513"/>
        <v>0.40808452288709723</v>
      </c>
      <c r="BB1128" s="13">
        <f t="shared" si="514"/>
        <v>1113.5535619999998</v>
      </c>
    </row>
    <row r="1129" spans="1:54" x14ac:dyDescent="0.25">
      <c r="A1129" s="1">
        <v>45070</v>
      </c>
      <c r="B1129" s="6">
        <v>62</v>
      </c>
      <c r="C1129" s="6">
        <v>50.75</v>
      </c>
      <c r="D1129" s="6">
        <v>53</v>
      </c>
      <c r="E1129" s="6">
        <f t="shared" si="516"/>
        <v>40.129211074665264</v>
      </c>
      <c r="F1129" s="6">
        <v>40.063557380811773</v>
      </c>
      <c r="G1129" s="6">
        <v>64.5</v>
      </c>
      <c r="H1129" s="6">
        <v>48</v>
      </c>
      <c r="I1129" s="6">
        <v>47.5</v>
      </c>
      <c r="J1129" s="6">
        <v>33.666072085284696</v>
      </c>
      <c r="K1129" s="6">
        <f t="shared" si="506"/>
        <v>14.5</v>
      </c>
      <c r="L1129" s="7">
        <f t="shared" si="503"/>
        <v>13.833927914715304</v>
      </c>
      <c r="M1129" s="6">
        <f t="shared" si="519"/>
        <v>14</v>
      </c>
      <c r="N1129" s="6">
        <f t="shared" si="520"/>
        <v>11.25</v>
      </c>
      <c r="O1129" s="6">
        <f t="shared" si="504"/>
        <v>2.75</v>
      </c>
      <c r="P1129" s="6">
        <f t="shared" si="521"/>
        <v>5</v>
      </c>
      <c r="Q1129" s="6">
        <f t="shared" si="507"/>
        <v>-7.8707889253347361</v>
      </c>
      <c r="R1129" s="6">
        <f t="shared" si="522"/>
        <v>-7.9364426191882274</v>
      </c>
      <c r="S1129" s="6">
        <f t="shared" si="523"/>
        <v>16.5</v>
      </c>
      <c r="T1129" s="6">
        <f t="shared" si="524"/>
        <v>2.5</v>
      </c>
      <c r="U1129" s="4" t="str">
        <f t="shared" si="525"/>
        <v>HIGHER</v>
      </c>
      <c r="V1129" s="8">
        <v>883.25</v>
      </c>
      <c r="W1129" s="9">
        <f t="shared" si="499"/>
        <v>12.936442619188227</v>
      </c>
      <c r="X1129" s="6">
        <f t="shared" si="508"/>
        <v>40.165615692848931</v>
      </c>
      <c r="Y1129" s="6">
        <f t="shared" si="509"/>
        <v>12.834384307151069</v>
      </c>
      <c r="Z1129" s="6">
        <f t="shared" si="510"/>
        <v>0.10205831203715832</v>
      </c>
      <c r="AA1129" s="5">
        <f t="shared" si="500"/>
        <v>5</v>
      </c>
      <c r="AB1129" s="5">
        <f t="shared" si="501"/>
        <v>2023</v>
      </c>
      <c r="AC1129" s="5">
        <f t="shared" si="502"/>
        <v>21</v>
      </c>
      <c r="AD1129" s="6">
        <f t="shared" si="515"/>
        <v>55.332500000000003</v>
      </c>
      <c r="AF1129" s="10">
        <v>235.72</v>
      </c>
      <c r="AG1129" s="8">
        <v>9443.7817458049503</v>
      </c>
      <c r="AH1129" s="15"/>
      <c r="AI1129" s="15"/>
      <c r="AJ1129" s="15"/>
      <c r="AK1129" s="15"/>
      <c r="AL1129" s="11">
        <f t="shared" si="505"/>
        <v>45070</v>
      </c>
      <c r="AM1129" s="10">
        <v>885.5</v>
      </c>
      <c r="AN1129" s="6">
        <v>4.9619</v>
      </c>
      <c r="AO1129" s="8">
        <f t="shared" si="511"/>
        <v>199.29776850634715</v>
      </c>
      <c r="AS1129" s="14">
        <f t="shared" si="526"/>
        <v>0.18768643142961094</v>
      </c>
      <c r="AT1129" s="10">
        <v>442</v>
      </c>
      <c r="AU1129" s="6">
        <v>13.744999999999999</v>
      </c>
      <c r="AV1129" s="6">
        <f t="shared" si="517"/>
        <v>2.5797500000000024</v>
      </c>
      <c r="AW1129" s="6">
        <f t="shared" si="512"/>
        <v>3.7509199999999989</v>
      </c>
      <c r="AX1129" s="6">
        <f t="shared" si="518"/>
        <v>1.1711699999999965</v>
      </c>
      <c r="AY1129" s="12">
        <f t="shared" si="513"/>
        <v>0.41120117907148124</v>
      </c>
      <c r="BB1129" s="13">
        <f t="shared" si="514"/>
        <v>1118.84465</v>
      </c>
    </row>
    <row r="1130" spans="1:54" x14ac:dyDescent="0.25">
      <c r="A1130" s="1">
        <v>45071</v>
      </c>
      <c r="B1130" s="6">
        <v>62.52</v>
      </c>
      <c r="C1130" s="6">
        <v>51.27</v>
      </c>
      <c r="D1130" s="6">
        <v>53.52</v>
      </c>
      <c r="E1130" s="6">
        <f t="shared" si="516"/>
        <v>39.9705975921567</v>
      </c>
      <c r="F1130" s="6">
        <v>40.006858318568902</v>
      </c>
      <c r="G1130" s="6">
        <v>65.02</v>
      </c>
      <c r="H1130" s="6">
        <v>48.52</v>
      </c>
      <c r="I1130" s="6">
        <v>48.25</v>
      </c>
      <c r="J1130" s="6">
        <v>34.321145528973979</v>
      </c>
      <c r="K1130" s="6">
        <f t="shared" si="506"/>
        <v>14.270000000000003</v>
      </c>
      <c r="L1130" s="7">
        <f t="shared" si="503"/>
        <v>13.928854471026021</v>
      </c>
      <c r="M1130" s="6">
        <f t="shared" si="519"/>
        <v>14</v>
      </c>
      <c r="N1130" s="6">
        <f t="shared" si="520"/>
        <v>11.25</v>
      </c>
      <c r="O1130" s="6">
        <f t="shared" si="504"/>
        <v>2.75</v>
      </c>
      <c r="P1130" s="6">
        <f t="shared" si="521"/>
        <v>5</v>
      </c>
      <c r="Q1130" s="6">
        <f t="shared" si="507"/>
        <v>-8.5494024078433029</v>
      </c>
      <c r="R1130" s="6">
        <f t="shared" si="522"/>
        <v>-8.5131416814311009</v>
      </c>
      <c r="S1130" s="6">
        <f t="shared" si="523"/>
        <v>16.499999999999993</v>
      </c>
      <c r="T1130" s="6">
        <f t="shared" si="524"/>
        <v>2.4999999999999929</v>
      </c>
      <c r="U1130" s="4" t="str">
        <f t="shared" si="525"/>
        <v>HIGHER</v>
      </c>
      <c r="V1130" s="8">
        <v>882</v>
      </c>
      <c r="W1130" s="9">
        <f t="shared" si="499"/>
        <v>13.513141681431101</v>
      </c>
      <c r="X1130" s="6">
        <f t="shared" si="508"/>
        <v>40.006858318568895</v>
      </c>
      <c r="Y1130" s="6">
        <f t="shared" si="509"/>
        <v>13.513141681431108</v>
      </c>
      <c r="Z1130" s="6">
        <f t="shared" si="510"/>
        <v>-7.1054273576010019E-15</v>
      </c>
      <c r="AA1130" s="5">
        <f t="shared" si="500"/>
        <v>5</v>
      </c>
      <c r="AB1130" s="5">
        <f t="shared" si="501"/>
        <v>2023</v>
      </c>
      <c r="AC1130" s="5">
        <f t="shared" si="502"/>
        <v>21</v>
      </c>
      <c r="AD1130" s="6">
        <f t="shared" si="515"/>
        <v>55.692500000000003</v>
      </c>
      <c r="AF1130" s="10">
        <v>235.72</v>
      </c>
      <c r="AG1130" s="8">
        <v>9430.4166428530625</v>
      </c>
      <c r="AH1130" s="15"/>
      <c r="AI1130" s="15"/>
      <c r="AJ1130" s="15"/>
      <c r="AK1130" s="15"/>
      <c r="AL1130" s="11">
        <f t="shared" si="505"/>
        <v>45071</v>
      </c>
      <c r="AM1130" s="10">
        <v>882</v>
      </c>
      <c r="AN1130" s="6">
        <v>5.0355999999999996</v>
      </c>
      <c r="AO1130" s="8">
        <f t="shared" si="511"/>
        <v>201.45853574898553</v>
      </c>
      <c r="AS1130" s="14">
        <f t="shared" si="526"/>
        <v>0.18399490538573512</v>
      </c>
      <c r="AT1130" s="10">
        <v>437</v>
      </c>
      <c r="AU1130" s="6">
        <v>13.74</v>
      </c>
      <c r="AV1130" s="6">
        <f t="shared" si="517"/>
        <v>2.5280900000000006</v>
      </c>
      <c r="AW1130" s="6">
        <f t="shared" si="512"/>
        <v>3.698043199999999</v>
      </c>
      <c r="AX1130" s="6">
        <f t="shared" si="518"/>
        <v>1.1699531999999984</v>
      </c>
      <c r="AY1130" s="12">
        <f t="shared" si="513"/>
        <v>0.415986042126119</v>
      </c>
      <c r="BB1130" s="13">
        <f t="shared" si="514"/>
        <v>1130.3086740000001</v>
      </c>
    </row>
    <row r="1131" spans="1:54" x14ac:dyDescent="0.25">
      <c r="A1131" s="1">
        <v>45072</v>
      </c>
      <c r="B1131" s="6">
        <v>62.82</v>
      </c>
      <c r="C1131" s="6">
        <v>51.82</v>
      </c>
      <c r="D1131" s="6">
        <v>53.82</v>
      </c>
      <c r="E1131" s="6">
        <f t="shared" si="516"/>
        <v>39.959268057691801</v>
      </c>
      <c r="F1131" s="6">
        <v>40.244994379988952</v>
      </c>
      <c r="G1131" s="6">
        <v>65.319999999999993</v>
      </c>
      <c r="H1131" s="6">
        <v>48.82</v>
      </c>
      <c r="I1131" s="6">
        <v>48.5</v>
      </c>
      <c r="J1131" s="6">
        <v>35.067821137465145</v>
      </c>
      <c r="K1131" s="6">
        <f t="shared" si="506"/>
        <v>14.32</v>
      </c>
      <c r="L1131" s="7">
        <f t="shared" si="503"/>
        <v>13.432178862534855</v>
      </c>
      <c r="M1131" s="6">
        <f t="shared" si="519"/>
        <v>14</v>
      </c>
      <c r="N1131" s="6">
        <f t="shared" si="520"/>
        <v>11</v>
      </c>
      <c r="O1131" s="6">
        <f t="shared" si="504"/>
        <v>3</v>
      </c>
      <c r="P1131" s="6">
        <f t="shared" si="521"/>
        <v>5</v>
      </c>
      <c r="Q1131" s="6">
        <f t="shared" si="507"/>
        <v>-8.8607319423081989</v>
      </c>
      <c r="R1131" s="6">
        <f t="shared" si="522"/>
        <v>-8.5750056200110478</v>
      </c>
      <c r="S1131" s="6">
        <f t="shared" si="523"/>
        <v>16.499999999999993</v>
      </c>
      <c r="T1131" s="6">
        <f t="shared" si="524"/>
        <v>2.4999999999999929</v>
      </c>
      <c r="U1131" s="4" t="str">
        <f t="shared" si="525"/>
        <v>HIGHER</v>
      </c>
      <c r="V1131" s="8">
        <v>887.25</v>
      </c>
      <c r="W1131" s="9">
        <f t="shared" si="499"/>
        <v>13.575005620011048</v>
      </c>
      <c r="X1131" s="6">
        <f t="shared" si="508"/>
        <v>39.99551850612032</v>
      </c>
      <c r="Y1131" s="6">
        <f t="shared" si="509"/>
        <v>13.824481493879681</v>
      </c>
      <c r="Z1131" s="6">
        <f t="shared" si="510"/>
        <v>-0.2494758738686329</v>
      </c>
      <c r="AA1131" s="5">
        <f t="shared" si="500"/>
        <v>5</v>
      </c>
      <c r="AB1131" s="5">
        <f t="shared" si="501"/>
        <v>2023</v>
      </c>
      <c r="AC1131" s="5">
        <f t="shared" si="502"/>
        <v>21</v>
      </c>
      <c r="AD1131" s="6">
        <f t="shared" si="515"/>
        <v>55.91</v>
      </c>
      <c r="AF1131" s="10">
        <v>235.72</v>
      </c>
      <c r="AG1131" s="8">
        <v>9486.5500752509961</v>
      </c>
      <c r="AH1131" s="15"/>
      <c r="AI1131" s="15"/>
      <c r="AJ1131" s="15"/>
      <c r="AK1131" s="15"/>
      <c r="AL1131" s="11">
        <f t="shared" si="505"/>
        <v>45072</v>
      </c>
      <c r="AM1131" s="10">
        <v>881.75</v>
      </c>
      <c r="AN1131" s="6">
        <v>4.9939</v>
      </c>
      <c r="AO1131" s="8">
        <f t="shared" si="511"/>
        <v>199.73361986771431</v>
      </c>
      <c r="AS1131" s="14">
        <f t="shared" si="526"/>
        <v>0.18575218049448561</v>
      </c>
      <c r="AT1131" s="10">
        <v>442</v>
      </c>
      <c r="AU1131" s="6">
        <v>13.872999999999999</v>
      </c>
      <c r="AV1131" s="6">
        <f t="shared" si="517"/>
        <v>2.5769399999999987</v>
      </c>
      <c r="AW1131" s="6">
        <f t="shared" si="512"/>
        <v>3.7169411999999991</v>
      </c>
      <c r="AX1131" s="6">
        <f t="shared" si="518"/>
        <v>1.1400012000000004</v>
      </c>
      <c r="AY1131" s="12">
        <f t="shared" si="513"/>
        <v>0.41438602148961429</v>
      </c>
      <c r="BB1131" s="13">
        <f t="shared" si="514"/>
        <v>1142.434084</v>
      </c>
    </row>
    <row r="1132" spans="1:54" x14ac:dyDescent="0.25">
      <c r="A1132" s="1">
        <v>45076</v>
      </c>
      <c r="B1132" s="6">
        <v>60.7</v>
      </c>
      <c r="C1132" s="6">
        <v>49.7</v>
      </c>
      <c r="D1132" s="6">
        <v>51.2</v>
      </c>
      <c r="E1132" s="6">
        <f t="shared" si="516"/>
        <v>37.421452337554875</v>
      </c>
      <c r="F1132" s="6">
        <v>38.203828139245644</v>
      </c>
      <c r="G1132" s="6">
        <v>62.7</v>
      </c>
      <c r="H1132" s="6">
        <v>46.2</v>
      </c>
      <c r="I1132" s="6">
        <v>47</v>
      </c>
      <c r="J1132" s="6">
        <v>34.941012716379532</v>
      </c>
      <c r="K1132" s="6">
        <f t="shared" si="506"/>
        <v>13.700000000000003</v>
      </c>
      <c r="L1132" s="7">
        <f t="shared" si="503"/>
        <v>12.058987283620468</v>
      </c>
      <c r="M1132" s="6">
        <f t="shared" si="519"/>
        <v>14.5</v>
      </c>
      <c r="N1132" s="6">
        <f t="shared" si="520"/>
        <v>11</v>
      </c>
      <c r="O1132" s="6">
        <f t="shared" si="504"/>
        <v>3.5</v>
      </c>
      <c r="P1132" s="6">
        <f t="shared" si="521"/>
        <v>5</v>
      </c>
      <c r="Q1132" s="6">
        <f t="shared" si="507"/>
        <v>-8.7785476624451277</v>
      </c>
      <c r="R1132" s="6">
        <f t="shared" si="522"/>
        <v>-7.9961718607543588</v>
      </c>
      <c r="S1132" s="6">
        <f t="shared" si="523"/>
        <v>16.5</v>
      </c>
      <c r="T1132" s="6">
        <f t="shared" si="524"/>
        <v>2</v>
      </c>
      <c r="U1132" s="4" t="str">
        <f t="shared" si="525"/>
        <v>HIGHER</v>
      </c>
      <c r="V1132" s="8">
        <v>842.25</v>
      </c>
      <c r="W1132" s="9">
        <f>IF(V1132="","",IF(D1132="","",D1132-F1132))</f>
        <v>12.996171860754359</v>
      </c>
      <c r="X1132" s="6">
        <f t="shared" si="508"/>
        <v>37.455400517639752</v>
      </c>
      <c r="Y1132" s="6">
        <f t="shared" si="509"/>
        <v>13.74459948236025</v>
      </c>
      <c r="Z1132" s="6">
        <f t="shared" si="510"/>
        <v>-0.7484276216058916</v>
      </c>
      <c r="AA1132" s="5">
        <f t="shared" si="500"/>
        <v>5</v>
      </c>
      <c r="AB1132" s="5">
        <f t="shared" si="501"/>
        <v>2023</v>
      </c>
      <c r="AC1132" s="5">
        <f t="shared" si="502"/>
        <v>22</v>
      </c>
      <c r="AD1132" s="6">
        <f t="shared" si="515"/>
        <v>55.58</v>
      </c>
      <c r="AF1132" s="10">
        <v>238.8</v>
      </c>
      <c r="AG1132" s="8">
        <v>9123.0741596518601</v>
      </c>
      <c r="AH1132" s="15"/>
      <c r="AI1132" s="15"/>
      <c r="AJ1132" s="15"/>
      <c r="AK1132" s="15"/>
      <c r="AL1132" s="11">
        <f t="shared" si="505"/>
        <v>45076</v>
      </c>
      <c r="AM1132" s="10">
        <v>825.75</v>
      </c>
      <c r="AN1132" s="6">
        <v>5.0357000000000003</v>
      </c>
      <c r="AO1132" s="8">
        <f t="shared" si="511"/>
        <v>188.61416038667858</v>
      </c>
      <c r="AS1132" s="14">
        <f t="shared" si="526"/>
        <v>0.18755291496472346</v>
      </c>
      <c r="AT1132" s="10">
        <v>433</v>
      </c>
      <c r="AU1132" s="6">
        <v>13.465</v>
      </c>
      <c r="AV1132" s="6">
        <f t="shared" si="517"/>
        <v>2.5254000000000012</v>
      </c>
      <c r="AW1132" s="6">
        <f t="shared" si="512"/>
        <v>3.6703620000000008</v>
      </c>
      <c r="AX1132" s="6">
        <f t="shared" si="518"/>
        <v>1.1449619999999996</v>
      </c>
      <c r="AY1132" s="12">
        <f t="shared" si="513"/>
        <v>0.41105143134962435</v>
      </c>
      <c r="BB1132" s="13">
        <f t="shared" si="514"/>
        <v>1095.69614</v>
      </c>
    </row>
    <row r="1133" spans="1:54" x14ac:dyDescent="0.25">
      <c r="A1133" s="1">
        <v>45077</v>
      </c>
      <c r="B1133" s="6">
        <v>61.2</v>
      </c>
      <c r="C1133" s="6">
        <v>50.2</v>
      </c>
      <c r="D1133" s="6">
        <v>51.2</v>
      </c>
      <c r="E1133" s="6">
        <f t="shared" si="516"/>
        <v>37.942610922940133</v>
      </c>
      <c r="F1133" s="6">
        <v>38.147129077002774</v>
      </c>
      <c r="G1133" s="6">
        <v>62.7</v>
      </c>
      <c r="H1133" s="6">
        <v>46.2</v>
      </c>
      <c r="I1133" s="6">
        <v>45</v>
      </c>
      <c r="J1133" s="6">
        <v>33.590310036880652</v>
      </c>
      <c r="K1133" s="6">
        <f t="shared" si="506"/>
        <v>16.200000000000003</v>
      </c>
      <c r="L1133" s="7">
        <f t="shared" si="503"/>
        <v>11.409689963119348</v>
      </c>
      <c r="M1133" s="6">
        <f t="shared" si="519"/>
        <v>15</v>
      </c>
      <c r="N1133" s="6">
        <f t="shared" si="520"/>
        <v>11</v>
      </c>
      <c r="O1133" s="6">
        <f t="shared" si="504"/>
        <v>4</v>
      </c>
      <c r="P1133" s="6">
        <f t="shared" si="521"/>
        <v>5</v>
      </c>
      <c r="Q1133" s="6">
        <f t="shared" si="507"/>
        <v>-8.2573890770598695</v>
      </c>
      <c r="R1133" s="6">
        <f t="shared" si="522"/>
        <v>-8.0528709229972293</v>
      </c>
      <c r="S1133" s="6">
        <f t="shared" si="523"/>
        <v>16.5</v>
      </c>
      <c r="T1133" s="6">
        <f t="shared" si="524"/>
        <v>1.5</v>
      </c>
      <c r="U1133" s="4" t="str">
        <f t="shared" si="525"/>
        <v>HIGHER</v>
      </c>
      <c r="V1133" s="8">
        <v>841</v>
      </c>
      <c r="W1133" s="9">
        <f>IF(V1133="","",IF(D1133="","",D1133-F1133))</f>
        <v>13.052870922997229</v>
      </c>
      <c r="X1133" s="6">
        <f t="shared" si="508"/>
        <v>37.977031890274155</v>
      </c>
      <c r="Y1133" s="6">
        <f t="shared" si="509"/>
        <v>13.222968109725848</v>
      </c>
      <c r="Z1133" s="6">
        <f t="shared" si="510"/>
        <v>-0.17009718672861851</v>
      </c>
      <c r="AA1133" s="5">
        <f t="shared" si="500"/>
        <v>5</v>
      </c>
      <c r="AB1133" s="5">
        <f t="shared" si="501"/>
        <v>2023</v>
      </c>
      <c r="AC1133" s="5">
        <f t="shared" si="502"/>
        <v>22</v>
      </c>
      <c r="AD1133" s="6">
        <f t="shared" si="515"/>
        <v>55.324999999999989</v>
      </c>
      <c r="AF1133" s="10">
        <v>239.47</v>
      </c>
      <c r="AG1133" s="8">
        <v>9135.0930000698536</v>
      </c>
      <c r="AH1133" s="15"/>
      <c r="AI1133" s="15"/>
      <c r="AJ1133" s="15"/>
      <c r="AK1133" s="15"/>
      <c r="AL1133" s="11">
        <f t="shared" si="505"/>
        <v>45077</v>
      </c>
      <c r="AM1133" s="10">
        <v>837.25</v>
      </c>
      <c r="AN1133" s="6">
        <v>5.0574000000000003</v>
      </c>
      <c r="AO1133" s="8">
        <f t="shared" si="511"/>
        <v>192.06504108187255</v>
      </c>
      <c r="AS1133" s="14">
        <f t="shared" si="526"/>
        <v>0.19942954511779515</v>
      </c>
      <c r="AT1133" s="10">
        <v>439</v>
      </c>
      <c r="AU1133" s="6">
        <v>13.497999999999999</v>
      </c>
      <c r="AV1133" s="6">
        <f t="shared" si="517"/>
        <v>2.6918999999999986</v>
      </c>
      <c r="AW1133" s="6">
        <f t="shared" si="512"/>
        <v>3.8356919999999999</v>
      </c>
      <c r="AX1133" s="6">
        <f t="shared" si="518"/>
        <v>1.1437920000000013</v>
      </c>
      <c r="AY1133" s="12">
        <f t="shared" si="513"/>
        <v>0.40970652690122383</v>
      </c>
      <c r="BB1133" s="13">
        <f t="shared" si="514"/>
        <v>1106.7192399999999</v>
      </c>
    </row>
    <row r="1134" spans="1:54" x14ac:dyDescent="0.25">
      <c r="A1134" s="1">
        <v>45078</v>
      </c>
      <c r="B1134" s="6">
        <v>62.86</v>
      </c>
      <c r="C1134" s="6">
        <v>51.86</v>
      </c>
      <c r="D1134" s="6">
        <v>52.86</v>
      </c>
      <c r="E1134" s="6">
        <f t="shared" si="516"/>
        <v>38.780996473342519</v>
      </c>
      <c r="F1134" s="6">
        <v>38.702779886982896</v>
      </c>
      <c r="G1134" s="6">
        <v>64.36</v>
      </c>
      <c r="H1134" s="6">
        <v>47.86</v>
      </c>
      <c r="I1134" s="6">
        <v>45.25</v>
      </c>
      <c r="J1134" s="6">
        <v>31.51450153711642</v>
      </c>
      <c r="K1134" s="6">
        <f t="shared" si="506"/>
        <v>17.61</v>
      </c>
      <c r="L1134" s="7">
        <f t="shared" si="503"/>
        <v>13.73549846288358</v>
      </c>
      <c r="M1134" s="6">
        <f t="shared" si="519"/>
        <v>15</v>
      </c>
      <c r="N1134" s="6">
        <f t="shared" si="520"/>
        <v>11</v>
      </c>
      <c r="O1134" s="6">
        <f t="shared" si="504"/>
        <v>4</v>
      </c>
      <c r="P1134" s="6">
        <f t="shared" si="521"/>
        <v>5</v>
      </c>
      <c r="Q1134" s="6">
        <f t="shared" si="507"/>
        <v>-9.0790035266574804</v>
      </c>
      <c r="R1134" s="6">
        <f t="shared" si="522"/>
        <v>-9.1572201130171038</v>
      </c>
      <c r="S1134" s="6">
        <f t="shared" si="523"/>
        <v>16.5</v>
      </c>
      <c r="T1134" s="6">
        <f t="shared" si="524"/>
        <v>1.5</v>
      </c>
      <c r="U1134" s="4" t="str">
        <f t="shared" si="525"/>
        <v>HIGHER</v>
      </c>
      <c r="V1134" s="8">
        <v>853.25</v>
      </c>
      <c r="W1134" s="9">
        <f>IF(V1134="","",IF(D1134="","",D1134-F1134))</f>
        <v>14.157220113017104</v>
      </c>
      <c r="X1134" s="6">
        <f t="shared" si="508"/>
        <v>38.816178011468629</v>
      </c>
      <c r="Y1134" s="6">
        <f t="shared" si="509"/>
        <v>14.04382198853137</v>
      </c>
      <c r="Z1134" s="6">
        <f t="shared" si="510"/>
        <v>0.11339812448573383</v>
      </c>
      <c r="AA1134" s="5">
        <f t="shared" si="500"/>
        <v>6</v>
      </c>
      <c r="AB1134" s="5">
        <f t="shared" si="501"/>
        <v>2023</v>
      </c>
      <c r="AC1134" s="5">
        <f t="shared" si="502"/>
        <v>22</v>
      </c>
      <c r="AD1134" s="6">
        <f t="shared" si="515"/>
        <v>57.185000000000002</v>
      </c>
      <c r="AF1134" s="10">
        <v>240.15</v>
      </c>
      <c r="AG1134" s="8">
        <v>9294.472589858944</v>
      </c>
      <c r="AH1134" s="15"/>
      <c r="AI1134" s="15"/>
      <c r="AJ1134" s="15"/>
      <c r="AK1134" s="15"/>
      <c r="AL1134" s="11">
        <f t="shared" si="505"/>
        <v>45078</v>
      </c>
      <c r="AM1134" s="10">
        <v>855.75</v>
      </c>
      <c r="AN1134" s="6">
        <v>5.0140000000000002</v>
      </c>
      <c r="AO1134" s="8">
        <f t="shared" si="511"/>
        <v>194.62431654950376</v>
      </c>
      <c r="AS1134" s="14">
        <f t="shared" si="526"/>
        <v>0.20131351939108361</v>
      </c>
      <c r="AT1134" s="10">
        <v>447</v>
      </c>
      <c r="AU1134" s="6">
        <v>13.795</v>
      </c>
      <c r="AV1134" s="6">
        <f t="shared" si="517"/>
        <v>2.7771199999999983</v>
      </c>
      <c r="AW1134" s="6">
        <f t="shared" si="512"/>
        <v>3.9170275999999991</v>
      </c>
      <c r="AX1134" s="6">
        <f t="shared" si="518"/>
        <v>1.1399076000000008</v>
      </c>
      <c r="AY1134" s="12">
        <f t="shared" si="513"/>
        <v>0.41181312405090503</v>
      </c>
      <c r="BB1134" s="13">
        <f t="shared" si="514"/>
        <v>1143.315932</v>
      </c>
    </row>
    <row r="1135" spans="1:54" x14ac:dyDescent="0.25">
      <c r="A1135" s="1">
        <v>45079</v>
      </c>
      <c r="B1135" s="6">
        <v>65</v>
      </c>
      <c r="C1135" s="6">
        <v>53.5</v>
      </c>
      <c r="D1135" s="6">
        <v>54.5</v>
      </c>
      <c r="E1135" s="6">
        <f t="shared" si="516"/>
        <v>40.32181316056851</v>
      </c>
      <c r="F1135" s="6">
        <v>40.415091566717564</v>
      </c>
      <c r="G1135" s="6">
        <v>66</v>
      </c>
      <c r="H1135" s="6">
        <v>49.5</v>
      </c>
      <c r="I1135" s="6">
        <v>46.5</v>
      </c>
      <c r="J1135" s="6">
        <v>32.305308246468755</v>
      </c>
      <c r="K1135" s="6">
        <f t="shared" si="506"/>
        <v>18.5</v>
      </c>
      <c r="L1135" s="7">
        <f t="shared" si="503"/>
        <v>14.194691753531245</v>
      </c>
      <c r="M1135" s="6">
        <f t="shared" si="519"/>
        <v>15.5</v>
      </c>
      <c r="N1135" s="6">
        <f t="shared" si="520"/>
        <v>11.5</v>
      </c>
      <c r="O1135" s="6">
        <f t="shared" si="504"/>
        <v>4</v>
      </c>
      <c r="P1135" s="6">
        <f t="shared" si="521"/>
        <v>5</v>
      </c>
      <c r="Q1135" s="6">
        <f t="shared" si="507"/>
        <v>-9.1781868394314898</v>
      </c>
      <c r="R1135" s="6">
        <f t="shared" si="522"/>
        <v>-9.0849084332824361</v>
      </c>
      <c r="S1135" s="6">
        <f t="shared" si="523"/>
        <v>16.5</v>
      </c>
      <c r="T1135" s="6">
        <f t="shared" si="524"/>
        <v>1</v>
      </c>
      <c r="U1135" s="4" t="str">
        <f t="shared" si="525"/>
        <v>HIGHER</v>
      </c>
      <c r="V1135" s="8">
        <v>891</v>
      </c>
      <c r="W1135" s="9">
        <f>IF(V1135="","",IF(D1135="","",D1135-F1135))</f>
        <v>14.084908433282436</v>
      </c>
      <c r="X1135" s="6">
        <f t="shared" si="508"/>
        <v>40.358392504474686</v>
      </c>
      <c r="Y1135" s="6">
        <f t="shared" si="509"/>
        <v>14.141607495525314</v>
      </c>
      <c r="Z1135" s="6">
        <f t="shared" si="510"/>
        <v>-5.6699062242877574E-2</v>
      </c>
      <c r="AA1135" s="5">
        <f t="shared" si="500"/>
        <v>6</v>
      </c>
      <c r="AB1135" s="5">
        <f t="shared" si="501"/>
        <v>2023</v>
      </c>
      <c r="AC1135" s="5">
        <f t="shared" si="502"/>
        <v>22</v>
      </c>
      <c r="AD1135" s="6">
        <f t="shared" si="515"/>
        <v>57.602499999999999</v>
      </c>
      <c r="AF1135" s="10">
        <v>240.40979999999999</v>
      </c>
      <c r="AG1135" s="8">
        <v>9732.7623510969224</v>
      </c>
      <c r="AH1135" s="15"/>
      <c r="AI1135" s="15"/>
      <c r="AJ1135" s="15"/>
      <c r="AK1135" s="15"/>
      <c r="AL1135" s="11">
        <f t="shared" si="505"/>
        <v>45079</v>
      </c>
      <c r="AM1135" s="10">
        <v>889.75</v>
      </c>
      <c r="AN1135" s="6">
        <v>4.9570999999999996</v>
      </c>
      <c r="AO1135" s="8">
        <f t="shared" si="511"/>
        <v>200.0605874839315</v>
      </c>
      <c r="AS1135" s="14">
        <f t="shared" si="526"/>
        <v>0.18770870337477794</v>
      </c>
      <c r="AT1135" s="10">
        <v>445</v>
      </c>
      <c r="AU1135" s="6">
        <v>14.074999999999999</v>
      </c>
      <c r="AV1135" s="6">
        <f t="shared" si="517"/>
        <v>2.6419999999999995</v>
      </c>
      <c r="AW1135" s="6">
        <f t="shared" si="512"/>
        <v>3.8353999999999999</v>
      </c>
      <c r="AX1135" s="6">
        <f t="shared" si="518"/>
        <v>1.1934000000000005</v>
      </c>
      <c r="AY1135" s="12">
        <f t="shared" si="513"/>
        <v>0.42103806228373702</v>
      </c>
      <c r="BB1135" s="13">
        <f t="shared" si="514"/>
        <v>1179.4717000000001</v>
      </c>
    </row>
    <row r="1136" spans="1:54" x14ac:dyDescent="0.25">
      <c r="A1136" s="1">
        <v>45082</v>
      </c>
      <c r="B1136" s="6">
        <v>64.760000000000005</v>
      </c>
      <c r="C1136" s="6">
        <v>52.76</v>
      </c>
      <c r="D1136" s="6">
        <v>54.26</v>
      </c>
      <c r="E1136" s="6">
        <f t="shared" si="516"/>
        <v>41.001585228462332</v>
      </c>
      <c r="F1136" s="6">
        <v>40.936722939351966</v>
      </c>
      <c r="G1136" s="6">
        <v>65.760000000000005</v>
      </c>
      <c r="H1136" s="6">
        <v>49.26</v>
      </c>
      <c r="I1136" s="6">
        <v>46.5</v>
      </c>
      <c r="J1136" s="6">
        <v>33.610460503314265</v>
      </c>
      <c r="K1136" s="6">
        <f t="shared" si="506"/>
        <v>18.260000000000005</v>
      </c>
      <c r="L1136" s="7">
        <f t="shared" si="503"/>
        <v>12.889539496685735</v>
      </c>
      <c r="M1136" s="6">
        <f t="shared" si="519"/>
        <v>15.500000000000007</v>
      </c>
      <c r="N1136" s="6">
        <f t="shared" si="520"/>
        <v>12.000000000000007</v>
      </c>
      <c r="O1136" s="6">
        <f t="shared" si="504"/>
        <v>3.5</v>
      </c>
      <c r="P1136" s="6">
        <f t="shared" si="521"/>
        <v>5</v>
      </c>
      <c r="Q1136" s="6">
        <f t="shared" si="507"/>
        <v>-8.2584147715376659</v>
      </c>
      <c r="R1136" s="6">
        <f t="shared" si="522"/>
        <v>-8.3232770606480315</v>
      </c>
      <c r="S1136" s="6">
        <f t="shared" si="523"/>
        <v>16.500000000000007</v>
      </c>
      <c r="T1136" s="6">
        <f t="shared" si="524"/>
        <v>1</v>
      </c>
      <c r="U1136" s="4" t="str">
        <f t="shared" si="525"/>
        <v>HIGHER</v>
      </c>
      <c r="V1136" s="8">
        <v>902.5</v>
      </c>
      <c r="W1136" s="9">
        <f>IF(V1136="","",IF(D1136="","",D1136-F1136))</f>
        <v>13.323277060648032</v>
      </c>
      <c r="X1136" s="6">
        <f t="shared" si="508"/>
        <v>41.038781251389125</v>
      </c>
      <c r="Y1136" s="6">
        <f t="shared" si="509"/>
        <v>13.221218748610873</v>
      </c>
      <c r="Z1136" s="6">
        <f t="shared" si="510"/>
        <v>0.10205831203715832</v>
      </c>
      <c r="AA1136" s="5">
        <f>MONTH(A1136)</f>
        <v>6</v>
      </c>
      <c r="AB1136" s="5">
        <f>YEAR(A1136)</f>
        <v>2023</v>
      </c>
      <c r="AC1136" s="5">
        <f>WEEKNUM(A1136)</f>
        <v>23</v>
      </c>
      <c r="AD1136" s="6">
        <f t="shared" si="515"/>
        <v>57.632499999999993</v>
      </c>
      <c r="AF1136" s="10">
        <v>242.48410000000001</v>
      </c>
      <c r="AG1136" s="8">
        <f>IF(V1136="","",V1136*AF1136/2204.622*100)</f>
        <v>9926.5044188981155</v>
      </c>
      <c r="AH1136" s="15"/>
      <c r="AI1136" s="15"/>
      <c r="AJ1136" s="15"/>
      <c r="AK1136" s="15"/>
      <c r="AL1136" s="11">
        <f t="shared" si="505"/>
        <v>45082</v>
      </c>
      <c r="AM1136" s="10">
        <v>904.75</v>
      </c>
      <c r="AN1136" s="6">
        <v>4.9288999999999996</v>
      </c>
      <c r="AO1136" s="8">
        <f t="shared" si="511"/>
        <v>202.27604890997188</v>
      </c>
      <c r="AS1136" s="14">
        <f t="shared" si="526"/>
        <v>0.1853323843416369</v>
      </c>
      <c r="AT1136" s="10">
        <v>446</v>
      </c>
      <c r="AU1136" s="6">
        <v>14.05</v>
      </c>
      <c r="AV1136" s="6">
        <f t="shared" si="517"/>
        <v>2.6039199999999987</v>
      </c>
      <c r="AW1136" s="6">
        <f t="shared" si="512"/>
        <v>3.8563815999999989</v>
      </c>
      <c r="AX1136" s="6">
        <f t="shared" si="518"/>
        <v>1.2524616000000002</v>
      </c>
      <c r="AY1136" s="12">
        <f t="shared" si="513"/>
        <v>0.41958985309493013</v>
      </c>
      <c r="BB1136" s="13">
        <f t="shared" si="514"/>
        <v>1163.157512</v>
      </c>
    </row>
    <row r="1137" spans="1:54" x14ac:dyDescent="0.25">
      <c r="A1137" s="1">
        <v>45083</v>
      </c>
      <c r="B1137" s="6">
        <v>66.17</v>
      </c>
      <c r="C1137" s="6">
        <v>54.42</v>
      </c>
      <c r="D1137" s="6">
        <v>55.67</v>
      </c>
      <c r="E1137" s="6">
        <f t="shared" si="516"/>
        <v>41.182857779900687</v>
      </c>
      <c r="F1137" s="6">
        <v>41.877927372583599</v>
      </c>
      <c r="G1137" s="6">
        <v>69.92</v>
      </c>
      <c r="H1137" s="6">
        <v>50.92</v>
      </c>
      <c r="I1137" s="6">
        <v>45.75</v>
      </c>
      <c r="J1137" s="6" t="s">
        <v>43</v>
      </c>
      <c r="K1137" s="6">
        <f t="shared" si="506"/>
        <v>20.420000000000002</v>
      </c>
      <c r="L1137" s="7" t="str">
        <f t="shared" si="503"/>
        <v/>
      </c>
      <c r="M1137" s="6">
        <f t="shared" si="519"/>
        <v>15.25</v>
      </c>
      <c r="N1137" s="6">
        <f t="shared" si="520"/>
        <v>11.75</v>
      </c>
      <c r="O1137" s="6">
        <f t="shared" si="504"/>
        <v>3.5</v>
      </c>
      <c r="P1137" s="6">
        <f t="shared" si="521"/>
        <v>4.75</v>
      </c>
      <c r="Q1137" s="6">
        <f t="shared" si="507"/>
        <v>-9.7371422200993152</v>
      </c>
      <c r="R1137" s="6">
        <f t="shared" si="522"/>
        <v>-9.0420726274164025</v>
      </c>
      <c r="S1137" s="6">
        <f t="shared" si="523"/>
        <v>19</v>
      </c>
      <c r="T1137" s="6">
        <f t="shared" si="524"/>
        <v>3.75</v>
      </c>
      <c r="U1137" s="4" t="str">
        <f t="shared" si="525"/>
        <v>HIGHER</v>
      </c>
      <c r="V1137" s="8">
        <v>923.25</v>
      </c>
      <c r="W1137" s="9">
        <f t="shared" ref="W1137:W1145" si="527">IF(V1137="","",IF(D1137="","",D1137-F1137))</f>
        <v>13.792072627416402</v>
      </c>
      <c r="X1137" s="6">
        <f t="shared" si="508"/>
        <v>41.220218250566305</v>
      </c>
      <c r="Y1137" s="6">
        <f t="shared" si="509"/>
        <v>14.449781749433697</v>
      </c>
      <c r="Z1137" s="6">
        <f t="shared" si="510"/>
        <v>-0.65770912201729459</v>
      </c>
      <c r="AA1137" s="5">
        <f t="shared" ref="AA1137:AA1145" si="528">MONTH(A1137)</f>
        <v>6</v>
      </c>
      <c r="AB1137" s="5">
        <f t="shared" ref="AB1137:AB1145" si="529">YEAR(A1137)</f>
        <v>2023</v>
      </c>
      <c r="AC1137" s="5">
        <f t="shared" ref="AC1137:AC1145" si="530">WEEKNUM(A1137)</f>
        <v>23</v>
      </c>
      <c r="AD1137" s="6">
        <f t="shared" si="515"/>
        <v>57.862499999999997</v>
      </c>
      <c r="AF1137" s="10">
        <v>243.18530000000001</v>
      </c>
      <c r="AG1137" s="8">
        <f t="shared" ref="AG1137:AG1184" si="531">IF(V1137="","",V1137*AF1137/2204.622*100)</f>
        <v>10184.096331479956</v>
      </c>
      <c r="AH1137" s="15"/>
      <c r="AI1137" s="15"/>
      <c r="AJ1137" s="15"/>
      <c r="AK1137" s="15"/>
      <c r="AL1137" s="11">
        <f t="shared" si="505"/>
        <v>45083</v>
      </c>
      <c r="AM1137" s="10">
        <v>908.75</v>
      </c>
      <c r="AN1137" s="6">
        <v>4.9124999999999996</v>
      </c>
      <c r="AO1137" s="8">
        <f t="shared" si="511"/>
        <v>202.49432215590701</v>
      </c>
      <c r="AS1137" s="14">
        <f t="shared" si="526"/>
        <v>0.18128322639780017</v>
      </c>
      <c r="AT1137" s="10">
        <v>442</v>
      </c>
      <c r="AU1137" s="6">
        <v>14.183</v>
      </c>
      <c r="AV1137" s="6">
        <f t="shared" si="517"/>
        <v>2.5711399999999998</v>
      </c>
      <c r="AW1137" s="6">
        <f t="shared" si="512"/>
        <v>3.7910522000000029</v>
      </c>
      <c r="AX1137" s="6">
        <f t="shared" si="518"/>
        <v>1.2199122000000031</v>
      </c>
      <c r="AY1137" s="12">
        <f t="shared" si="513"/>
        <v>0.42704710547639707</v>
      </c>
      <c r="BB1137" s="13">
        <f t="shared" si="514"/>
        <v>1199.7542040000001</v>
      </c>
    </row>
    <row r="1138" spans="1:54" x14ac:dyDescent="0.25">
      <c r="A1138" s="1">
        <v>45084</v>
      </c>
      <c r="B1138" s="6">
        <v>65.72</v>
      </c>
      <c r="C1138" s="6">
        <v>53.97</v>
      </c>
      <c r="D1138" s="6">
        <v>55.22</v>
      </c>
      <c r="E1138" s="6">
        <f t="shared" si="516"/>
        <v>40.741005935769699</v>
      </c>
      <c r="F1138" s="6">
        <v>41.424334874640643</v>
      </c>
      <c r="G1138" s="6">
        <v>69.47</v>
      </c>
      <c r="H1138" s="6">
        <v>50.47</v>
      </c>
      <c r="I1138" s="6">
        <v>45.5</v>
      </c>
      <c r="J1138" s="6">
        <v>32.701999851696435</v>
      </c>
      <c r="K1138" s="6">
        <f t="shared" si="506"/>
        <v>20.22</v>
      </c>
      <c r="L1138" s="7">
        <f t="shared" si="503"/>
        <v>12.798000148303565</v>
      </c>
      <c r="M1138" s="6">
        <f t="shared" si="519"/>
        <v>15.25</v>
      </c>
      <c r="N1138" s="6">
        <f t="shared" si="520"/>
        <v>11.75</v>
      </c>
      <c r="O1138" s="6">
        <f t="shared" si="504"/>
        <v>3.5</v>
      </c>
      <c r="P1138" s="6">
        <f t="shared" si="521"/>
        <v>4.75</v>
      </c>
      <c r="Q1138" s="6">
        <f t="shared" si="507"/>
        <v>-9.7289940642302994</v>
      </c>
      <c r="R1138" s="6">
        <f t="shared" si="522"/>
        <v>-9.0456651253593563</v>
      </c>
      <c r="S1138" s="6">
        <f t="shared" si="523"/>
        <v>19</v>
      </c>
      <c r="T1138" s="6">
        <f t="shared" si="524"/>
        <v>3.75</v>
      </c>
      <c r="U1138" s="4" t="str">
        <f t="shared" si="525"/>
        <v>HIGHER</v>
      </c>
      <c r="V1138" s="8">
        <v>913.25</v>
      </c>
      <c r="W1138" s="9">
        <f t="shared" si="527"/>
        <v>13.795665125359356</v>
      </c>
      <c r="X1138" s="6">
        <f t="shared" si="508"/>
        <v>40.777965565071923</v>
      </c>
      <c r="Y1138" s="6">
        <f t="shared" si="509"/>
        <v>14.442034434928075</v>
      </c>
      <c r="Z1138" s="6">
        <f t="shared" si="510"/>
        <v>-0.64636930956871907</v>
      </c>
      <c r="AA1138" s="5">
        <f t="shared" si="528"/>
        <v>6</v>
      </c>
      <c r="AB1138" s="5">
        <f t="shared" si="529"/>
        <v>2023</v>
      </c>
      <c r="AC1138" s="5">
        <f t="shared" si="530"/>
        <v>23</v>
      </c>
      <c r="AD1138" s="6">
        <f t="shared" si="515"/>
        <v>57.842499999999994</v>
      </c>
      <c r="AF1138" s="10">
        <v>243.5489</v>
      </c>
      <c r="AG1138" s="8">
        <f t="shared" si="531"/>
        <v>10088.851191950367</v>
      </c>
      <c r="AH1138" s="15"/>
      <c r="AI1138" s="15"/>
      <c r="AJ1138" s="15"/>
      <c r="AK1138" s="15"/>
      <c r="AL1138" s="11">
        <f t="shared" si="505"/>
        <v>45084</v>
      </c>
      <c r="AM1138" s="10">
        <v>899</v>
      </c>
      <c r="AN1138" s="6">
        <v>4.9234999999999998</v>
      </c>
      <c r="AO1138" s="8">
        <f t="shared" si="511"/>
        <v>200.77031345963161</v>
      </c>
      <c r="AS1138" s="14">
        <f t="shared" si="526"/>
        <v>0.19280333847664488</v>
      </c>
      <c r="AT1138" s="10">
        <v>455</v>
      </c>
      <c r="AU1138" s="6">
        <v>14.257999999999999</v>
      </c>
      <c r="AV1138" s="6">
        <f t="shared" si="517"/>
        <v>2.7489900000000027</v>
      </c>
      <c r="AW1138" s="6">
        <f t="shared" si="512"/>
        <v>3.9699552000000011</v>
      </c>
      <c r="AX1138" s="6">
        <f t="shared" si="518"/>
        <v>1.2209651999999984</v>
      </c>
      <c r="AY1138" s="12">
        <f t="shared" si="513"/>
        <v>0.41830860408209447</v>
      </c>
      <c r="BB1138" s="13">
        <f t="shared" si="514"/>
        <v>1189.8334139999999</v>
      </c>
    </row>
    <row r="1139" spans="1:54" x14ac:dyDescent="0.25">
      <c r="A1139" s="1">
        <v>45085</v>
      </c>
      <c r="B1139" s="6">
        <v>67.75</v>
      </c>
      <c r="C1139" s="6">
        <v>56</v>
      </c>
      <c r="D1139" s="6">
        <v>57.25</v>
      </c>
      <c r="E1139" s="6">
        <f t="shared" si="516"/>
        <v>41.760664037610432</v>
      </c>
      <c r="F1139" s="6">
        <v>41.832568122789304</v>
      </c>
      <c r="G1139" s="6">
        <v>71.5</v>
      </c>
      <c r="H1139" s="6">
        <v>52.5</v>
      </c>
      <c r="I1139" s="6">
        <v>45</v>
      </c>
      <c r="J1139" s="6">
        <v>32.753425640364199</v>
      </c>
      <c r="K1139" s="6">
        <f t="shared" si="506"/>
        <v>22.75</v>
      </c>
      <c r="L1139" s="7">
        <f t="shared" si="503"/>
        <v>12.246574359635801</v>
      </c>
      <c r="M1139" s="6">
        <f t="shared" si="519"/>
        <v>15.25</v>
      </c>
      <c r="N1139" s="6">
        <f t="shared" si="520"/>
        <v>11.75</v>
      </c>
      <c r="O1139" s="6">
        <f t="shared" si="504"/>
        <v>3.5</v>
      </c>
      <c r="P1139" s="6">
        <f t="shared" si="521"/>
        <v>4.75</v>
      </c>
      <c r="Q1139" s="6">
        <f t="shared" si="507"/>
        <v>-10.739335962389568</v>
      </c>
      <c r="R1139" s="6">
        <f t="shared" si="522"/>
        <v>-10.667431877210696</v>
      </c>
      <c r="S1139" s="6">
        <f t="shared" si="523"/>
        <v>19</v>
      </c>
      <c r="T1139" s="6">
        <f t="shared" si="524"/>
        <v>3.75</v>
      </c>
      <c r="U1139" s="4" t="str">
        <f t="shared" si="525"/>
        <v>HIGHER</v>
      </c>
      <c r="V1139" s="8">
        <v>922.25</v>
      </c>
      <c r="W1139" s="9">
        <f t="shared" si="527"/>
        <v>15.417431877210696</v>
      </c>
      <c r="X1139" s="6">
        <f t="shared" si="508"/>
        <v>41.798548685443578</v>
      </c>
      <c r="Y1139" s="6">
        <f t="shared" si="509"/>
        <v>15.451451314556422</v>
      </c>
      <c r="Z1139" s="6">
        <f t="shared" si="510"/>
        <v>-3.4019437345726544E-2</v>
      </c>
      <c r="AA1139" s="5">
        <f t="shared" si="528"/>
        <v>6</v>
      </c>
      <c r="AB1139" s="5">
        <f t="shared" si="529"/>
        <v>2023</v>
      </c>
      <c r="AC1139" s="5">
        <f t="shared" si="530"/>
        <v>23</v>
      </c>
      <c r="AD1139" s="6">
        <f t="shared" si="515"/>
        <v>57.462500000000006</v>
      </c>
      <c r="AF1139" s="10">
        <v>244.40119999999999</v>
      </c>
      <c r="AG1139" s="8">
        <f t="shared" si="531"/>
        <v>10223.929848291453</v>
      </c>
      <c r="AH1139" s="15"/>
      <c r="AI1139" s="15"/>
      <c r="AJ1139" s="15"/>
      <c r="AK1139" s="15"/>
      <c r="AL1139" s="11">
        <f t="shared" si="505"/>
        <v>45085</v>
      </c>
      <c r="AM1139" s="10">
        <v>921.5</v>
      </c>
      <c r="AN1139" s="6">
        <v>4.9234999999999998</v>
      </c>
      <c r="AO1139" s="8">
        <f t="shared" si="511"/>
        <v>205.7951544527815</v>
      </c>
      <c r="AS1139" s="14">
        <f t="shared" si="526"/>
        <v>0.21420009870972292</v>
      </c>
      <c r="AT1139" s="10">
        <v>454</v>
      </c>
      <c r="AU1139" s="6">
        <v>14.183</v>
      </c>
      <c r="AV1139" s="6">
        <f t="shared" si="517"/>
        <v>3.0380000000000003</v>
      </c>
      <c r="AW1139" s="6">
        <f t="shared" si="512"/>
        <v>4.2542149999999985</v>
      </c>
      <c r="AX1139" s="6">
        <f t="shared" si="518"/>
        <v>1.2162149999999983</v>
      </c>
      <c r="AY1139" s="12">
        <f t="shared" si="513"/>
        <v>0.42626675450035623</v>
      </c>
      <c r="BB1139" s="13">
        <f t="shared" si="514"/>
        <v>1234.5871999999999</v>
      </c>
    </row>
    <row r="1140" spans="1:54" x14ac:dyDescent="0.25">
      <c r="A1140" s="1">
        <v>45086</v>
      </c>
      <c r="B1140" s="6">
        <v>69.84</v>
      </c>
      <c r="C1140" s="6">
        <v>58.09</v>
      </c>
      <c r="D1140" s="6">
        <v>59.34</v>
      </c>
      <c r="E1140" s="6">
        <f t="shared" si="516"/>
        <v>44.049229999519632</v>
      </c>
      <c r="F1140" s="6">
        <v>44.089190800055519</v>
      </c>
      <c r="G1140" s="6">
        <v>73.59</v>
      </c>
      <c r="H1140" s="6">
        <v>54.59</v>
      </c>
      <c r="I1140" s="6">
        <v>46</v>
      </c>
      <c r="J1140" s="6">
        <v>32.05701366228876</v>
      </c>
      <c r="K1140" s="6">
        <f t="shared" si="506"/>
        <v>23.840000000000003</v>
      </c>
      <c r="L1140" s="7">
        <f t="shared" si="503"/>
        <v>13.94298633771124</v>
      </c>
      <c r="M1140" s="6">
        <f t="shared" si="519"/>
        <v>15.25</v>
      </c>
      <c r="N1140" s="6">
        <f t="shared" si="520"/>
        <v>11.75</v>
      </c>
      <c r="O1140" s="6">
        <f t="shared" si="504"/>
        <v>3.5</v>
      </c>
      <c r="P1140" s="6">
        <f t="shared" si="521"/>
        <v>4.75</v>
      </c>
      <c r="Q1140" s="6">
        <f t="shared" si="507"/>
        <v>-10.540770000480371</v>
      </c>
      <c r="R1140" s="6">
        <f t="shared" si="522"/>
        <v>-10.500809199944484</v>
      </c>
      <c r="S1140" s="6">
        <f t="shared" si="523"/>
        <v>19</v>
      </c>
      <c r="T1140" s="6">
        <f t="shared" si="524"/>
        <v>3.75</v>
      </c>
      <c r="U1140" s="4" t="str">
        <f t="shared" si="525"/>
        <v>HIGHER</v>
      </c>
      <c r="V1140" s="8">
        <v>972</v>
      </c>
      <c r="W1140" s="9">
        <f t="shared" si="527"/>
        <v>15.250809199944484</v>
      </c>
      <c r="X1140" s="6">
        <f t="shared" si="508"/>
        <v>44.089190800055519</v>
      </c>
      <c r="Y1140" s="6">
        <f t="shared" si="509"/>
        <v>15.250809199944484</v>
      </c>
      <c r="Z1140" s="6">
        <f t="shared" si="510"/>
        <v>0</v>
      </c>
      <c r="AA1140" s="5">
        <f t="shared" si="528"/>
        <v>6</v>
      </c>
      <c r="AB1140" s="5">
        <f t="shared" si="529"/>
        <v>2023</v>
      </c>
      <c r="AC1140" s="5">
        <f t="shared" si="530"/>
        <v>23</v>
      </c>
      <c r="AD1140" s="6">
        <f t="shared" si="515"/>
        <v>57.337499999999999</v>
      </c>
      <c r="AF1140" s="10">
        <v>244.7586</v>
      </c>
      <c r="AG1140" s="8">
        <f t="shared" si="531"/>
        <v>10791.208615354471</v>
      </c>
      <c r="AH1140" s="15"/>
      <c r="AI1140" s="15"/>
      <c r="AJ1140" s="15"/>
      <c r="AK1140" s="15"/>
      <c r="AL1140" s="11">
        <f t="shared" si="505"/>
        <v>45086</v>
      </c>
      <c r="AM1140" s="10">
        <v>972</v>
      </c>
      <c r="AN1140" s="6">
        <v>4.8791000000000002</v>
      </c>
      <c r="AO1140" s="8">
        <f t="shared" si="511"/>
        <v>215.1155708325509</v>
      </c>
      <c r="AS1140" s="14">
        <f t="shared" si="526"/>
        <v>0.13775337949225197</v>
      </c>
      <c r="AT1140" s="10">
        <v>445</v>
      </c>
      <c r="AU1140" s="6">
        <v>15.164999999999999</v>
      </c>
      <c r="AV1140" s="6">
        <f t="shared" si="517"/>
        <v>2.0890300000000011</v>
      </c>
      <c r="AW1140" s="6">
        <f t="shared" si="512"/>
        <v>3.3003543999999998</v>
      </c>
      <c r="AX1140" s="6">
        <f t="shared" si="518"/>
        <v>1.2113243999999987</v>
      </c>
      <c r="AY1140" s="12">
        <f t="shared" si="513"/>
        <v>0.4386374201638541</v>
      </c>
      <c r="BB1140" s="13">
        <f t="shared" si="514"/>
        <v>1280.6637579999999</v>
      </c>
    </row>
    <row r="1141" spans="1:54" x14ac:dyDescent="0.25">
      <c r="A1141" s="1">
        <v>45089</v>
      </c>
      <c r="B1141" s="6">
        <v>70.48</v>
      </c>
      <c r="C1141" s="6">
        <v>57.48</v>
      </c>
      <c r="D1141" s="6">
        <v>60.48</v>
      </c>
      <c r="E1141" s="6">
        <f t="shared" si="516"/>
        <v>42.882287949635241</v>
      </c>
      <c r="F1141" s="6">
        <v>42.921190117852404</v>
      </c>
      <c r="G1141" s="6">
        <v>72.98</v>
      </c>
      <c r="H1141" s="6">
        <v>53.98</v>
      </c>
      <c r="I1141" s="6">
        <v>46.25</v>
      </c>
      <c r="J1141" s="6">
        <v>33.144117911269923</v>
      </c>
      <c r="K1141" s="6">
        <f t="shared" si="506"/>
        <v>24.230000000000004</v>
      </c>
      <c r="L1141" s="7">
        <f t="shared" si="503"/>
        <v>13.105882088730077</v>
      </c>
      <c r="M1141" s="6">
        <f t="shared" si="519"/>
        <v>16.500000000000007</v>
      </c>
      <c r="N1141" s="6">
        <f t="shared" si="520"/>
        <v>13.000000000000007</v>
      </c>
      <c r="O1141" s="6">
        <f t="shared" si="504"/>
        <v>3.5</v>
      </c>
      <c r="P1141" s="6">
        <f t="shared" si="521"/>
        <v>6.5</v>
      </c>
      <c r="Q1141" s="6">
        <f t="shared" si="507"/>
        <v>-11.097712050364755</v>
      </c>
      <c r="R1141" s="6">
        <f t="shared" si="522"/>
        <v>-11.058809882147592</v>
      </c>
      <c r="S1141" s="6">
        <f t="shared" si="523"/>
        <v>19.000000000000007</v>
      </c>
      <c r="T1141" s="6">
        <f t="shared" si="524"/>
        <v>2.5</v>
      </c>
      <c r="U1141" s="4" t="str">
        <f t="shared" si="525"/>
        <v>HIGHER</v>
      </c>
      <c r="V1141" s="8">
        <v>946.25</v>
      </c>
      <c r="W1141" s="9">
        <f t="shared" si="527"/>
        <v>17.558809882147592</v>
      </c>
      <c r="X1141" s="6">
        <f t="shared" si="508"/>
        <v>42.921190117852397</v>
      </c>
      <c r="Y1141" s="6">
        <f t="shared" si="509"/>
        <v>17.5588098821476</v>
      </c>
      <c r="Z1141" s="6">
        <f t="shared" si="510"/>
        <v>-7.1054273576010019E-15</v>
      </c>
      <c r="AA1141" s="5">
        <f t="shared" si="528"/>
        <v>6</v>
      </c>
      <c r="AB1141" s="5">
        <f t="shared" si="529"/>
        <v>2023</v>
      </c>
      <c r="AC1141" s="5">
        <f t="shared" si="530"/>
        <v>24</v>
      </c>
      <c r="AD1141" s="6">
        <f t="shared" si="515"/>
        <v>56.789999999999992</v>
      </c>
      <c r="AF1141" s="10">
        <v>246.71690000000001</v>
      </c>
      <c r="AG1141" s="8">
        <f t="shared" si="531"/>
        <v>10589.38297018718</v>
      </c>
      <c r="AH1141" s="15"/>
      <c r="AI1141" s="15"/>
      <c r="AJ1141" s="15"/>
      <c r="AK1141" s="15"/>
      <c r="AL1141" s="11">
        <f t="shared" si="505"/>
        <v>45089</v>
      </c>
      <c r="AM1141" s="10">
        <v>946.25</v>
      </c>
      <c r="AN1141" s="6">
        <v>4.8613</v>
      </c>
      <c r="AO1141" s="8">
        <f t="shared" si="511"/>
        <v>208.65278151991586</v>
      </c>
      <c r="AS1141" s="14">
        <f t="shared" si="526"/>
        <v>0.13555762576523811</v>
      </c>
      <c r="AT1141" s="10">
        <v>440</v>
      </c>
      <c r="AU1141" s="6">
        <v>15.028</v>
      </c>
      <c r="AV1141" s="6">
        <f t="shared" si="517"/>
        <v>2.0371599999999983</v>
      </c>
      <c r="AW1141" s="6">
        <f t="shared" si="512"/>
        <v>3.3932367999999986</v>
      </c>
      <c r="AX1141" s="6">
        <f t="shared" si="518"/>
        <v>1.3560768000000003</v>
      </c>
      <c r="AY1141" s="12">
        <f t="shared" si="513"/>
        <v>0.44367206566606548</v>
      </c>
      <c r="BB1141" s="13">
        <f t="shared" si="514"/>
        <v>1267.2155759999998</v>
      </c>
    </row>
    <row r="1142" spans="1:54" x14ac:dyDescent="0.25">
      <c r="A1142" s="1">
        <v>45090</v>
      </c>
      <c r="B1142" s="6">
        <v>71.930000000000007</v>
      </c>
      <c r="C1142" s="6">
        <v>58.93</v>
      </c>
      <c r="D1142" s="6">
        <v>61.93</v>
      </c>
      <c r="E1142" s="6">
        <f t="shared" si="516"/>
        <v>43.833968844686588</v>
      </c>
      <c r="F1142" s="6">
        <v>43.465501115383951</v>
      </c>
      <c r="G1142" s="6">
        <v>74.430000000000007</v>
      </c>
      <c r="H1142" s="6">
        <v>55.43</v>
      </c>
      <c r="I1142" s="6">
        <v>45.5</v>
      </c>
      <c r="J1142" s="6">
        <v>32.892087570132638</v>
      </c>
      <c r="K1142" s="6">
        <f t="shared" si="506"/>
        <v>26.430000000000007</v>
      </c>
      <c r="L1142" s="7">
        <f t="shared" si="503"/>
        <v>12.607912429867362</v>
      </c>
      <c r="M1142" s="6">
        <f t="shared" si="519"/>
        <v>16.500000000000007</v>
      </c>
      <c r="N1142" s="6">
        <f t="shared" si="520"/>
        <v>13.000000000000007</v>
      </c>
      <c r="O1142" s="6">
        <f t="shared" si="504"/>
        <v>3.5</v>
      </c>
      <c r="P1142" s="6">
        <f t="shared" si="521"/>
        <v>6.5</v>
      </c>
      <c r="Q1142" s="6">
        <f t="shared" si="507"/>
        <v>-11.596031155313412</v>
      </c>
      <c r="R1142" s="6">
        <f t="shared" si="522"/>
        <v>-11.964498884616049</v>
      </c>
      <c r="S1142" s="6">
        <f t="shared" si="523"/>
        <v>19.000000000000007</v>
      </c>
      <c r="T1142" s="6">
        <f t="shared" si="524"/>
        <v>2.5</v>
      </c>
      <c r="U1142" s="4" t="str">
        <f t="shared" si="525"/>
        <v>HIGHER</v>
      </c>
      <c r="V1142" s="8">
        <v>958.25</v>
      </c>
      <c r="W1142" s="9">
        <f t="shared" si="527"/>
        <v>18.464498884616049</v>
      </c>
      <c r="X1142" s="6">
        <f t="shared" si="508"/>
        <v>43.873734363532613</v>
      </c>
      <c r="Y1142" s="6">
        <f t="shared" si="509"/>
        <v>18.056265636467387</v>
      </c>
      <c r="Z1142" s="6">
        <f t="shared" si="510"/>
        <v>0.40823324814866169</v>
      </c>
      <c r="AA1142" s="5">
        <f t="shared" si="528"/>
        <v>6</v>
      </c>
      <c r="AB1142" s="5">
        <f t="shared" si="529"/>
        <v>2023</v>
      </c>
      <c r="AC1142" s="5">
        <f t="shared" si="530"/>
        <v>24</v>
      </c>
      <c r="AD1142" s="6">
        <f t="shared" si="515"/>
        <v>55.96</v>
      </c>
      <c r="AF1142" s="10">
        <v>247.1071</v>
      </c>
      <c r="AG1142" s="8">
        <f t="shared" si="531"/>
        <v>10740.633930669295</v>
      </c>
      <c r="AH1142" s="15"/>
      <c r="AI1142" s="15"/>
      <c r="AJ1142" s="15"/>
      <c r="AK1142" s="15"/>
      <c r="AL1142" s="11">
        <f t="shared" si="505"/>
        <v>45090</v>
      </c>
      <c r="AM1142" s="10">
        <v>967.25</v>
      </c>
      <c r="AN1142" s="6">
        <v>4.8621999999999996</v>
      </c>
      <c r="AO1142" s="8">
        <f t="shared" si="511"/>
        <v>213.32287122236829</v>
      </c>
      <c r="AS1142" s="14">
        <f t="shared" si="526"/>
        <v>0.20797133989301986</v>
      </c>
      <c r="AT1142" s="10">
        <v>485</v>
      </c>
      <c r="AU1142" s="6">
        <v>15.143000000000001</v>
      </c>
      <c r="AV1142" s="6">
        <f t="shared" si="517"/>
        <v>3.1493099999999998</v>
      </c>
      <c r="AW1142" s="6">
        <f t="shared" si="512"/>
        <v>4.501993800000001</v>
      </c>
      <c r="AX1142" s="6">
        <f t="shared" si="518"/>
        <v>1.3526838000000012</v>
      </c>
      <c r="AY1142" s="12">
        <f t="shared" si="513"/>
        <v>0.42475537908607902</v>
      </c>
      <c r="BB1142" s="13">
        <f t="shared" si="514"/>
        <v>1299.182566</v>
      </c>
    </row>
    <row r="1143" spans="1:54" x14ac:dyDescent="0.25">
      <c r="A1143" s="1">
        <v>45091</v>
      </c>
      <c r="B1143" s="6">
        <v>72.459999999999994</v>
      </c>
      <c r="C1143" s="6">
        <v>59.46</v>
      </c>
      <c r="D1143" s="6">
        <v>62.46</v>
      </c>
      <c r="E1143" s="6">
        <f t="shared" si="516"/>
        <v>43.84529837915148</v>
      </c>
      <c r="F1143" s="6">
        <v>43.885074175981195</v>
      </c>
      <c r="G1143" s="6">
        <v>74.959999999999994</v>
      </c>
      <c r="H1143" s="6">
        <v>55.96</v>
      </c>
      <c r="I1143" s="6">
        <v>45.75</v>
      </c>
      <c r="J1143" s="6">
        <v>33.640952058101483</v>
      </c>
      <c r="K1143" s="6">
        <f t="shared" si="506"/>
        <v>26.709999999999994</v>
      </c>
      <c r="L1143" s="7">
        <f t="shared" si="503"/>
        <v>12.109047941898517</v>
      </c>
      <c r="M1143" s="6">
        <f t="shared" si="519"/>
        <v>16.499999999999993</v>
      </c>
      <c r="N1143" s="6">
        <f t="shared" si="520"/>
        <v>12.999999999999993</v>
      </c>
      <c r="O1143" s="6">
        <f t="shared" si="504"/>
        <v>3.5</v>
      </c>
      <c r="P1143" s="6">
        <f t="shared" si="521"/>
        <v>6.5</v>
      </c>
      <c r="Q1143" s="6">
        <f t="shared" si="507"/>
        <v>-12.114701620848521</v>
      </c>
      <c r="R1143" s="6">
        <f t="shared" si="522"/>
        <v>-12.074925824018806</v>
      </c>
      <c r="S1143" s="6">
        <f t="shared" si="523"/>
        <v>18.999999999999993</v>
      </c>
      <c r="T1143" s="6">
        <f t="shared" si="524"/>
        <v>2.5</v>
      </c>
      <c r="U1143" s="4" t="str">
        <f t="shared" si="525"/>
        <v>HIGHER</v>
      </c>
      <c r="V1143" s="8">
        <v>967.5</v>
      </c>
      <c r="W1143" s="9">
        <f t="shared" si="527"/>
        <v>18.574925824018806</v>
      </c>
      <c r="X1143" s="6">
        <f t="shared" si="508"/>
        <v>43.885074175981188</v>
      </c>
      <c r="Y1143" s="6">
        <f t="shared" si="509"/>
        <v>18.574925824018813</v>
      </c>
      <c r="Z1143" s="6">
        <f t="shared" si="510"/>
        <v>-7.1054273576010019E-15</v>
      </c>
      <c r="AA1143" s="5">
        <f t="shared" si="528"/>
        <v>6</v>
      </c>
      <c r="AB1143" s="5">
        <f t="shared" si="529"/>
        <v>2023</v>
      </c>
      <c r="AC1143" s="5">
        <f t="shared" si="530"/>
        <v>24</v>
      </c>
      <c r="AD1143" s="6">
        <f t="shared" si="515"/>
        <v>54.680000000000007</v>
      </c>
      <c r="AF1143" s="10">
        <v>247.91579999999999</v>
      </c>
      <c r="AG1143" s="8">
        <f t="shared" si="531"/>
        <v>10879.803272397718</v>
      </c>
      <c r="AH1143" s="15"/>
      <c r="AI1143" s="15"/>
      <c r="AJ1143" s="15"/>
      <c r="AK1143" s="15"/>
      <c r="AL1143" s="11">
        <f t="shared" si="505"/>
        <v>45091</v>
      </c>
      <c r="AM1143" s="10">
        <v>967.5</v>
      </c>
      <c r="AN1143" s="6">
        <v>4.8146000000000004</v>
      </c>
      <c r="AO1143" s="8">
        <f t="shared" si="511"/>
        <v>211.28907812767906</v>
      </c>
      <c r="AS1143" s="14">
        <f t="shared" si="526"/>
        <v>0.20481892091648193</v>
      </c>
      <c r="AT1143" s="10">
        <v>467</v>
      </c>
      <c r="AU1143" s="6">
        <v>14.882999999999999</v>
      </c>
      <c r="AV1143" s="6">
        <f t="shared" si="517"/>
        <v>3.0483200000000004</v>
      </c>
      <c r="AW1143" s="6">
        <f t="shared" si="512"/>
        <v>4.3997636</v>
      </c>
      <c r="AX1143" s="6">
        <f t="shared" si="518"/>
        <v>1.3514435999999996</v>
      </c>
      <c r="AY1143" s="12">
        <f t="shared" si="513"/>
        <v>0.4358256495883267</v>
      </c>
      <c r="BB1143" s="13">
        <f t="shared" si="514"/>
        <v>1310.8670520000001</v>
      </c>
    </row>
    <row r="1144" spans="1:54" x14ac:dyDescent="0.25">
      <c r="A1144" s="1">
        <v>45092</v>
      </c>
      <c r="B1144" s="6">
        <v>74.930000000000007</v>
      </c>
      <c r="C1144" s="6">
        <v>61.93</v>
      </c>
      <c r="D1144" s="6">
        <v>64.930000000000007</v>
      </c>
      <c r="E1144" s="6">
        <f t="shared" si="516"/>
        <v>44.1625253441686</v>
      </c>
      <c r="F1144" s="6">
        <v>44.452064798409893</v>
      </c>
      <c r="G1144" s="6">
        <v>77.430000000000007</v>
      </c>
      <c r="H1144" s="6">
        <v>58.43</v>
      </c>
      <c r="I1144" s="6">
        <v>45.5</v>
      </c>
      <c r="J1144" s="6">
        <v>33.879500279350623</v>
      </c>
      <c r="K1144" s="6">
        <f t="shared" si="506"/>
        <v>29.430000000000007</v>
      </c>
      <c r="L1144" s="7">
        <f t="shared" si="503"/>
        <v>11.620499720649377</v>
      </c>
      <c r="M1144" s="6">
        <f t="shared" si="519"/>
        <v>16.500000000000007</v>
      </c>
      <c r="N1144" s="6">
        <f t="shared" si="520"/>
        <v>13.000000000000007</v>
      </c>
      <c r="O1144" s="6">
        <f t="shared" si="504"/>
        <v>3.5</v>
      </c>
      <c r="P1144" s="6">
        <f t="shared" si="521"/>
        <v>6.5000000000000071</v>
      </c>
      <c r="Q1144" s="6">
        <f t="shared" si="507"/>
        <v>-14.2674746558314</v>
      </c>
      <c r="R1144" s="6">
        <f t="shared" si="522"/>
        <v>-13.977935201590107</v>
      </c>
      <c r="S1144" s="6">
        <f t="shared" si="523"/>
        <v>19.000000000000007</v>
      </c>
      <c r="T1144" s="6">
        <f t="shared" si="524"/>
        <v>2.5</v>
      </c>
      <c r="U1144" s="4" t="str">
        <f t="shared" si="525"/>
        <v>HIGHER</v>
      </c>
      <c r="V1144" s="8">
        <v>980</v>
      </c>
      <c r="W1144" s="9">
        <f t="shared" si="527"/>
        <v>20.477935201590114</v>
      </c>
      <c r="X1144" s="6">
        <f t="shared" si="508"/>
        <v>44.202588924541253</v>
      </c>
      <c r="Y1144" s="6">
        <f t="shared" si="509"/>
        <v>20.727411075458754</v>
      </c>
      <c r="Z1144" s="6">
        <f t="shared" si="510"/>
        <v>-0.24947587386864001</v>
      </c>
      <c r="AA1144" s="5">
        <f t="shared" si="528"/>
        <v>6</v>
      </c>
      <c r="AB1144" s="5">
        <f t="shared" si="529"/>
        <v>2023</v>
      </c>
      <c r="AC1144" s="5">
        <f t="shared" si="530"/>
        <v>24</v>
      </c>
      <c r="AD1144" s="6">
        <f t="shared" si="515"/>
        <v>54.782499999999999</v>
      </c>
      <c r="AF1144" s="10">
        <v>248.47499999999999</v>
      </c>
      <c r="AG1144" s="8">
        <f t="shared" si="531"/>
        <v>11045.226800784898</v>
      </c>
      <c r="AH1144" s="15"/>
      <c r="AI1144" s="15"/>
      <c r="AJ1144" s="15"/>
      <c r="AK1144" s="15"/>
      <c r="AL1144" s="11">
        <f t="shared" si="505"/>
        <v>45092</v>
      </c>
      <c r="AM1144" s="10">
        <v>974.5</v>
      </c>
      <c r="AN1144" s="6">
        <v>4.8102</v>
      </c>
      <c r="AO1144" s="8">
        <f t="shared" si="511"/>
        <v>212.62329324482837</v>
      </c>
      <c r="AS1144" s="14">
        <f t="shared" si="526"/>
        <v>0.21017686266745839</v>
      </c>
      <c r="AT1144" s="10">
        <v>472</v>
      </c>
      <c r="AU1144" s="6">
        <v>15.153</v>
      </c>
      <c r="AV1144" s="6">
        <f t="shared" si="517"/>
        <v>3.184809999999997</v>
      </c>
      <c r="AW1144" s="6">
        <f t="shared" si="512"/>
        <v>4.5304737999999976</v>
      </c>
      <c r="AX1144" s="6">
        <f t="shared" si="518"/>
        <v>1.3456638000000005</v>
      </c>
      <c r="AY1144" s="12">
        <f t="shared" si="513"/>
        <v>0.44145696544757718</v>
      </c>
      <c r="BB1144" s="13">
        <f t="shared" si="514"/>
        <v>1365.3211659999999</v>
      </c>
    </row>
    <row r="1145" spans="1:54" x14ac:dyDescent="0.25">
      <c r="A1145" s="1">
        <v>45093</v>
      </c>
      <c r="B1145" s="6">
        <v>76.19</v>
      </c>
      <c r="C1145" s="6">
        <v>63.19</v>
      </c>
      <c r="D1145" s="6">
        <v>66.19</v>
      </c>
      <c r="E1145" s="6">
        <f t="shared" si="516"/>
        <v>45.510739945491345</v>
      </c>
      <c r="F1145" s="6">
        <v>45.302550732052936</v>
      </c>
      <c r="G1145" s="6">
        <v>80.69</v>
      </c>
      <c r="H1145" s="6">
        <v>59.69</v>
      </c>
      <c r="I1145" s="6">
        <v>47.75</v>
      </c>
      <c r="J1145" s="6">
        <v>34.529532715380888</v>
      </c>
      <c r="K1145" s="6">
        <f t="shared" si="506"/>
        <v>28.439999999999998</v>
      </c>
      <c r="L1145" s="7">
        <f t="shared" si="503"/>
        <v>13.220467284619112</v>
      </c>
      <c r="M1145" s="6">
        <f t="shared" si="519"/>
        <v>16.5</v>
      </c>
      <c r="N1145" s="6">
        <f t="shared" si="520"/>
        <v>13</v>
      </c>
      <c r="O1145" s="6">
        <f t="shared" si="504"/>
        <v>3.5</v>
      </c>
      <c r="P1145" s="6">
        <f t="shared" si="521"/>
        <v>6.5</v>
      </c>
      <c r="Q1145" s="6">
        <f t="shared" si="507"/>
        <v>-14.179260054508653</v>
      </c>
      <c r="R1145" s="6">
        <f t="shared" si="522"/>
        <v>-14.387449267947062</v>
      </c>
      <c r="S1145" s="6">
        <f t="shared" si="523"/>
        <v>21</v>
      </c>
      <c r="T1145" s="6">
        <f t="shared" si="524"/>
        <v>4.5</v>
      </c>
      <c r="U1145" s="4" t="str">
        <f t="shared" si="525"/>
        <v>HIGHER</v>
      </c>
      <c r="V1145" s="8">
        <v>998.75</v>
      </c>
      <c r="W1145" s="9">
        <f t="shared" si="527"/>
        <v>20.887449267947062</v>
      </c>
      <c r="X1145" s="6">
        <f t="shared" si="508"/>
        <v>45.552026605921554</v>
      </c>
      <c r="Y1145" s="6">
        <f t="shared" si="509"/>
        <v>20.637973394078443</v>
      </c>
      <c r="Z1145" s="6">
        <f t="shared" si="510"/>
        <v>0.24947587386861869</v>
      </c>
      <c r="AA1145" s="5">
        <f t="shared" si="528"/>
        <v>6</v>
      </c>
      <c r="AB1145" s="5">
        <f t="shared" si="529"/>
        <v>2023</v>
      </c>
      <c r="AC1145" s="5">
        <f t="shared" si="530"/>
        <v>24</v>
      </c>
      <c r="AD1145" s="6">
        <f t="shared" si="515"/>
        <v>54.894999999999996</v>
      </c>
      <c r="AF1145" s="10">
        <v>248.5866</v>
      </c>
      <c r="AG1145" s="8">
        <f t="shared" si="531"/>
        <v>11261.607057808551</v>
      </c>
      <c r="AH1145" s="15"/>
      <c r="AI1145" s="15"/>
      <c r="AJ1145" s="15"/>
      <c r="AK1145" s="15"/>
      <c r="AL1145" s="11">
        <f t="shared" si="505"/>
        <v>45093</v>
      </c>
      <c r="AM1145" s="10">
        <v>1004.25</v>
      </c>
      <c r="AN1145" s="6">
        <v>4.8198999999999996</v>
      </c>
      <c r="AO1145" s="8">
        <f t="shared" si="511"/>
        <v>219.55621303788132</v>
      </c>
      <c r="AS1145" s="14">
        <f t="shared" si="526"/>
        <v>0.20806115223688432</v>
      </c>
      <c r="AT1145" s="10">
        <v>484</v>
      </c>
      <c r="AU1145" s="6">
        <v>15.535</v>
      </c>
      <c r="AV1145" s="6">
        <f t="shared" si="517"/>
        <v>3.2322299999999977</v>
      </c>
      <c r="AW1145" s="6">
        <f t="shared" si="512"/>
        <v>4.5749454000000007</v>
      </c>
      <c r="AX1145" s="6">
        <f t="shared" si="518"/>
        <v>1.342715400000003</v>
      </c>
      <c r="AY1145" s="12">
        <f t="shared" si="513"/>
        <v>0.43937938400737764</v>
      </c>
      <c r="BB1145" s="13">
        <f t="shared" si="514"/>
        <v>1393.0993779999999</v>
      </c>
    </row>
    <row r="1146" spans="1:54" x14ac:dyDescent="0.25">
      <c r="A1146" s="1">
        <v>45097</v>
      </c>
      <c r="B1146" s="6">
        <v>76.13</v>
      </c>
      <c r="C1146" s="6">
        <v>63.13</v>
      </c>
      <c r="D1146" s="6">
        <v>66.13</v>
      </c>
      <c r="E1146" s="6">
        <f t="shared" si="516"/>
        <v>45.601376221210522</v>
      </c>
      <c r="F1146" s="6">
        <v>44.894317483904274</v>
      </c>
      <c r="G1146" s="6">
        <v>80.63</v>
      </c>
      <c r="H1146" s="6">
        <v>59.63</v>
      </c>
      <c r="I1146" s="6">
        <v>48</v>
      </c>
      <c r="J1146" s="6">
        <v>36.449746438840116</v>
      </c>
      <c r="K1146" s="6">
        <f t="shared" si="506"/>
        <v>28.129999999999995</v>
      </c>
      <c r="L1146" s="7">
        <f t="shared" si="503"/>
        <v>11.550253561159884</v>
      </c>
      <c r="M1146" s="6">
        <f t="shared" si="519"/>
        <v>16.499999999999993</v>
      </c>
      <c r="N1146" s="6">
        <f t="shared" si="520"/>
        <v>12.999999999999993</v>
      </c>
      <c r="O1146" s="6">
        <f t="shared" si="504"/>
        <v>3.5</v>
      </c>
      <c r="P1146" s="6">
        <f t="shared" si="521"/>
        <v>6.4999999999999929</v>
      </c>
      <c r="Q1146" s="6">
        <f t="shared" si="507"/>
        <v>-14.028623778789481</v>
      </c>
      <c r="R1146" s="6">
        <f t="shared" si="522"/>
        <v>-14.735682516095729</v>
      </c>
      <c r="S1146" s="6">
        <f t="shared" si="523"/>
        <v>20.999999999999993</v>
      </c>
      <c r="T1146" s="6">
        <f t="shared" si="524"/>
        <v>4.5</v>
      </c>
      <c r="U1146" s="4" t="str">
        <f t="shared" si="525"/>
        <v>HIGHER</v>
      </c>
      <c r="V1146" s="8">
        <v>989.75</v>
      </c>
      <c r="W1146" s="9">
        <f>IF(V1146="","",IF(D1146="","",D1146-F1146))</f>
        <v>21.235682516095721</v>
      </c>
      <c r="X1146" s="6">
        <f t="shared" si="508"/>
        <v>45.642745105510144</v>
      </c>
      <c r="Y1146" s="6">
        <f t="shared" si="509"/>
        <v>20.487254894489851</v>
      </c>
      <c r="Z1146" s="6">
        <f t="shared" si="510"/>
        <v>0.74842762160587029</v>
      </c>
      <c r="AA1146" s="5">
        <f>MONTH(A1146)</f>
        <v>6</v>
      </c>
      <c r="AB1146" s="5">
        <f>YEAR(A1146)</f>
        <v>2023</v>
      </c>
      <c r="AC1146" s="5">
        <f>WEEKNUM(A1146)</f>
        <v>25</v>
      </c>
      <c r="AD1146" s="6">
        <f t="shared" si="515"/>
        <v>54.660000000000004</v>
      </c>
      <c r="AF1146" s="10">
        <v>249.3235</v>
      </c>
      <c r="AG1146" s="8">
        <f t="shared" si="531"/>
        <v>11193.208365198207</v>
      </c>
      <c r="AH1146" s="15"/>
      <c r="AI1146" s="15"/>
      <c r="AJ1146" s="15"/>
      <c r="AK1146" s="15"/>
      <c r="AL1146" s="11">
        <f t="shared" si="505"/>
        <v>45097</v>
      </c>
      <c r="AM1146" s="10">
        <v>1006.25</v>
      </c>
      <c r="AN1146" s="6">
        <v>4.7901999999999996</v>
      </c>
      <c r="AO1146" s="8">
        <f t="shared" si="511"/>
        <v>218.63787760441471</v>
      </c>
      <c r="AS1146" s="14">
        <f t="shared" si="526"/>
        <v>0.1932628012529565</v>
      </c>
      <c r="AT1146" s="10">
        <v>480</v>
      </c>
      <c r="AU1146" s="6">
        <v>15.643000000000001</v>
      </c>
      <c r="AV1146" s="6">
        <f t="shared" si="517"/>
        <v>3.0232099999999988</v>
      </c>
      <c r="AW1146" s="6">
        <f t="shared" si="512"/>
        <v>4.3660657999999977</v>
      </c>
      <c r="AX1146" s="6">
        <f t="shared" si="518"/>
        <v>1.3428557999999988</v>
      </c>
      <c r="AY1146" s="12">
        <f t="shared" si="513"/>
        <v>0.44123036318540299</v>
      </c>
      <c r="BB1146" s="13">
        <f t="shared" si="514"/>
        <v>1391.7766059999999</v>
      </c>
    </row>
    <row r="1147" spans="1:54" x14ac:dyDescent="0.25">
      <c r="A1147" s="1">
        <v>45098</v>
      </c>
      <c r="B1147" s="6">
        <v>71.88</v>
      </c>
      <c r="C1147" s="6">
        <v>59.63</v>
      </c>
      <c r="D1147" s="6">
        <v>62.63</v>
      </c>
      <c r="E1147" s="6">
        <f t="shared" si="516"/>
        <v>43.686684896642923</v>
      </c>
      <c r="F1147" s="6">
        <v>43.227365053963901</v>
      </c>
      <c r="G1147" s="6">
        <v>76.63</v>
      </c>
      <c r="H1147" s="6">
        <v>55.63</v>
      </c>
      <c r="I1147" s="6">
        <v>45.5</v>
      </c>
      <c r="J1147" s="6">
        <v>35.326092452331174</v>
      </c>
      <c r="K1147" s="6">
        <f t="shared" si="506"/>
        <v>26.379999999999995</v>
      </c>
      <c r="L1147" s="7">
        <f t="shared" si="503"/>
        <v>10.173907547668826</v>
      </c>
      <c r="M1147" s="6">
        <f t="shared" si="519"/>
        <v>16.249999999999993</v>
      </c>
      <c r="N1147" s="6">
        <f t="shared" si="520"/>
        <v>12.249999999999993</v>
      </c>
      <c r="O1147" s="6">
        <f t="shared" si="504"/>
        <v>4</v>
      </c>
      <c r="P1147" s="6">
        <f t="shared" si="521"/>
        <v>7</v>
      </c>
      <c r="Q1147" s="6">
        <f t="shared" si="507"/>
        <v>-11.943315103357079</v>
      </c>
      <c r="R1147" s="6">
        <f t="shared" si="522"/>
        <v>-12.402634946036102</v>
      </c>
      <c r="S1147" s="6">
        <f t="shared" si="523"/>
        <v>20.999999999999993</v>
      </c>
      <c r="T1147" s="6">
        <f t="shared" si="524"/>
        <v>4.75</v>
      </c>
      <c r="U1147" s="4" t="str">
        <f t="shared" si="525"/>
        <v>HIGHER</v>
      </c>
      <c r="V1147" s="8">
        <v>953</v>
      </c>
      <c r="W1147" s="9">
        <f>IF(V1147="","",IF(D1147="","",D1147-F1147))</f>
        <v>19.402634946036102</v>
      </c>
      <c r="X1147" s="6">
        <f t="shared" si="508"/>
        <v>43.726316801701152</v>
      </c>
      <c r="Y1147" s="6">
        <f t="shared" si="509"/>
        <v>18.90368319829885</v>
      </c>
      <c r="Z1147" s="6">
        <f t="shared" si="510"/>
        <v>0.49895174773725159</v>
      </c>
      <c r="AA1147" s="5">
        <f>MONTH(A1147)</f>
        <v>6</v>
      </c>
      <c r="AB1147" s="5">
        <f>YEAR(A1147)</f>
        <v>2023</v>
      </c>
      <c r="AC1147" s="5">
        <f>WEEKNUM(A1147)</f>
        <v>25</v>
      </c>
      <c r="AD1147" s="6">
        <f t="shared" si="515"/>
        <v>53.342499999999994</v>
      </c>
      <c r="AF1147" s="10">
        <v>249.31880000000001</v>
      </c>
      <c r="AG1147" s="8">
        <f t="shared" si="531"/>
        <v>10777.394782416217</v>
      </c>
      <c r="AH1147" s="15"/>
      <c r="AI1147" s="15"/>
      <c r="AJ1147" s="15"/>
      <c r="AK1147" s="15"/>
      <c r="AL1147" s="11">
        <f t="shared" si="505"/>
        <v>45098</v>
      </c>
      <c r="AM1147" s="10">
        <v>964</v>
      </c>
      <c r="AN1147" s="6">
        <v>4.7629999999999999</v>
      </c>
      <c r="AO1147" s="8">
        <f t="shared" si="511"/>
        <v>208.26844692650261</v>
      </c>
      <c r="AS1147" s="14">
        <f t="shared" si="526"/>
        <v>0.17937382944187791</v>
      </c>
      <c r="AT1147" s="10">
        <v>507</v>
      </c>
      <c r="AU1147" s="6">
        <v>16.018000000000001</v>
      </c>
      <c r="AV1147" s="6">
        <f t="shared" si="517"/>
        <v>2.8732100000000003</v>
      </c>
      <c r="AW1147" s="6">
        <f t="shared" si="512"/>
        <v>4.1382607999999976</v>
      </c>
      <c r="AX1147" s="6">
        <f t="shared" si="518"/>
        <v>1.2650507999999974</v>
      </c>
      <c r="AY1147" s="12">
        <f t="shared" si="513"/>
        <v>0.41378516329585135</v>
      </c>
      <c r="BB1147" s="13">
        <f t="shared" si="514"/>
        <v>1314.614906</v>
      </c>
    </row>
    <row r="1148" spans="1:54" x14ac:dyDescent="0.25">
      <c r="A1148" s="1">
        <v>45099</v>
      </c>
      <c r="B1148" s="6">
        <v>72.02</v>
      </c>
      <c r="C1148" s="6">
        <v>59.77</v>
      </c>
      <c r="D1148" s="6">
        <v>62.77</v>
      </c>
      <c r="E1148" s="6">
        <f t="shared" si="516"/>
        <v>43.562060017529056</v>
      </c>
      <c r="F1148" s="6">
        <v>43.601578864766843</v>
      </c>
      <c r="G1148" s="6">
        <v>76.77</v>
      </c>
      <c r="H1148" s="6">
        <v>55.77</v>
      </c>
      <c r="I1148" s="6">
        <v>45.25</v>
      </c>
      <c r="J1148" s="6">
        <v>34.829423949191423</v>
      </c>
      <c r="K1148" s="6">
        <f t="shared" si="506"/>
        <v>26.769999999999996</v>
      </c>
      <c r="L1148" s="7">
        <f t="shared" si="503"/>
        <v>10.420576050808577</v>
      </c>
      <c r="M1148" s="6">
        <f t="shared" si="519"/>
        <v>16.249999999999993</v>
      </c>
      <c r="N1148" s="6">
        <f t="shared" si="520"/>
        <v>12.249999999999993</v>
      </c>
      <c r="O1148" s="6">
        <f t="shared" si="504"/>
        <v>4</v>
      </c>
      <c r="P1148" s="6">
        <f t="shared" si="521"/>
        <v>7</v>
      </c>
      <c r="Q1148" s="6">
        <f t="shared" si="507"/>
        <v>-12.207939982470947</v>
      </c>
      <c r="R1148" s="6">
        <f t="shared" si="522"/>
        <v>-12.16842113523316</v>
      </c>
      <c r="S1148" s="6">
        <f t="shared" si="523"/>
        <v>20.999999999999993</v>
      </c>
      <c r="T1148" s="6">
        <f t="shared" si="524"/>
        <v>4.75</v>
      </c>
      <c r="U1148" s="4" t="str">
        <f t="shared" si="525"/>
        <v>HIGHER</v>
      </c>
      <c r="V1148" s="8">
        <v>961.25</v>
      </c>
      <c r="W1148" s="9">
        <f>IF(V1148="","",IF(D1148="","",D1148-F1148))</f>
        <v>19.16842113523316</v>
      </c>
      <c r="X1148" s="6">
        <f t="shared" si="508"/>
        <v>43.601578864766836</v>
      </c>
      <c r="Y1148" s="6">
        <f t="shared" si="509"/>
        <v>19.168421135233167</v>
      </c>
      <c r="Z1148" s="6">
        <f t="shared" si="510"/>
        <v>-7.1054273576010019E-15</v>
      </c>
      <c r="AA1148" s="5">
        <f>MONTH(A1148)</f>
        <v>6</v>
      </c>
      <c r="AB1148" s="5">
        <f>YEAR(A1148)</f>
        <v>2023</v>
      </c>
      <c r="AC1148" s="5">
        <f>WEEKNUM(A1148)</f>
        <v>25</v>
      </c>
      <c r="AD1148" s="6">
        <f t="shared" si="515"/>
        <v>52.71</v>
      </c>
      <c r="AF1148" s="10">
        <v>251.88</v>
      </c>
      <c r="AG1148" s="8">
        <f t="shared" si="531"/>
        <v>10982.365684457473</v>
      </c>
      <c r="AH1148" s="15"/>
      <c r="AI1148" s="15"/>
      <c r="AJ1148" s="15"/>
      <c r="AK1148" s="15"/>
      <c r="AL1148" s="11">
        <f t="shared" si="505"/>
        <v>45099</v>
      </c>
      <c r="AM1148" s="10">
        <v>961.25</v>
      </c>
      <c r="AN1148" s="6">
        <v>4.7689000000000004</v>
      </c>
      <c r="AO1148" s="8">
        <f t="shared" si="511"/>
        <v>207.93156944818659</v>
      </c>
      <c r="AS1148" s="14">
        <f t="shared" si="526"/>
        <v>0.16586393700787397</v>
      </c>
      <c r="AT1148" s="10">
        <v>490</v>
      </c>
      <c r="AU1148" s="6">
        <v>15.875</v>
      </c>
      <c r="AV1148" s="6">
        <f t="shared" si="517"/>
        <v>2.6330899999999993</v>
      </c>
      <c r="AW1148" s="6">
        <f t="shared" si="512"/>
        <v>3.8978132000000016</v>
      </c>
      <c r="AX1148" s="6">
        <f t="shared" si="518"/>
        <v>1.2647232000000024</v>
      </c>
      <c r="AY1148" s="12">
        <f t="shared" si="513"/>
        <v>0.42255635779741979</v>
      </c>
      <c r="BB1148" s="13">
        <f t="shared" si="514"/>
        <v>1317.701374</v>
      </c>
    </row>
    <row r="1149" spans="1:54" x14ac:dyDescent="0.25">
      <c r="A1149" s="1">
        <v>45100</v>
      </c>
      <c r="B1149" s="6">
        <v>74.19</v>
      </c>
      <c r="C1149" s="6">
        <v>61.94</v>
      </c>
      <c r="D1149" s="6">
        <v>64.94</v>
      </c>
      <c r="E1149" s="6">
        <f t="shared" si="516"/>
        <v>44.593047653834688</v>
      </c>
      <c r="F1149" s="6">
        <v>43.93043342577549</v>
      </c>
      <c r="G1149" s="6">
        <v>78.94</v>
      </c>
      <c r="H1149" s="6">
        <v>57.94</v>
      </c>
      <c r="I1149" s="6">
        <v>45.5</v>
      </c>
      <c r="J1149" s="6">
        <v>35.169431162714588</v>
      </c>
      <c r="K1149" s="6">
        <f t="shared" si="506"/>
        <v>28.689999999999998</v>
      </c>
      <c r="L1149" s="7">
        <f t="shared" si="503"/>
        <v>10.330568837285412</v>
      </c>
      <c r="M1149" s="6">
        <f t="shared" si="519"/>
        <v>16.25</v>
      </c>
      <c r="N1149" s="6">
        <f t="shared" si="520"/>
        <v>12.25</v>
      </c>
      <c r="O1149" s="6">
        <f t="shared" si="504"/>
        <v>4</v>
      </c>
      <c r="P1149" s="6">
        <f t="shared" si="521"/>
        <v>7</v>
      </c>
      <c r="Q1149" s="6">
        <f t="shared" si="507"/>
        <v>-13.34695234616531</v>
      </c>
      <c r="R1149" s="6">
        <f t="shared" si="522"/>
        <v>-14.009566574224507</v>
      </c>
      <c r="S1149" s="6">
        <f t="shared" si="523"/>
        <v>21</v>
      </c>
      <c r="T1149" s="6">
        <f t="shared" si="524"/>
        <v>4.75</v>
      </c>
      <c r="U1149" s="4" t="str">
        <f t="shared" si="525"/>
        <v>HIGHER</v>
      </c>
      <c r="V1149" s="8">
        <v>968.5</v>
      </c>
      <c r="W1149" s="9">
        <f>IF(V1149="","",IF(D1149="","",D1149-F1149))</f>
        <v>21.009566574224507</v>
      </c>
      <c r="X1149" s="6">
        <f t="shared" si="508"/>
        <v>44.633501797587066</v>
      </c>
      <c r="Y1149" s="6">
        <f t="shared" si="509"/>
        <v>20.306498202412932</v>
      </c>
      <c r="Z1149" s="6">
        <f t="shared" si="510"/>
        <v>0.70306837181157533</v>
      </c>
      <c r="AA1149" s="5">
        <f>MONTH(A1149)</f>
        <v>6</v>
      </c>
      <c r="AB1149" s="5">
        <f>YEAR(A1149)</f>
        <v>2023</v>
      </c>
      <c r="AC1149" s="5">
        <f>WEEKNUM(A1149)</f>
        <v>25</v>
      </c>
      <c r="AD1149" s="6">
        <f t="shared" si="515"/>
        <v>53.137500000000003</v>
      </c>
      <c r="AF1149" s="10">
        <v>252.58080000000001</v>
      </c>
      <c r="AG1149" s="8">
        <f t="shared" si="531"/>
        <v>11095.984019029114</v>
      </c>
      <c r="AH1149" s="15"/>
      <c r="AI1149" s="15"/>
      <c r="AJ1149" s="15"/>
      <c r="AK1149" s="15"/>
      <c r="AL1149" s="11">
        <f t="shared" si="505"/>
        <v>45100</v>
      </c>
      <c r="AM1149" s="10">
        <v>984</v>
      </c>
      <c r="AN1149" s="6">
        <v>4.7864000000000004</v>
      </c>
      <c r="AO1149" s="8">
        <f t="shared" si="511"/>
        <v>213.63379300397077</v>
      </c>
      <c r="AS1149" s="14">
        <f t="shared" si="526"/>
        <v>0.16553778058804938</v>
      </c>
      <c r="AT1149" s="10">
        <v>476</v>
      </c>
      <c r="AU1149" s="6">
        <v>15.815</v>
      </c>
      <c r="AV1149" s="6">
        <f t="shared" si="517"/>
        <v>2.6179800000000011</v>
      </c>
      <c r="AW1149" s="6">
        <f t="shared" si="512"/>
        <v>3.8776253999999977</v>
      </c>
      <c r="AX1149" s="6">
        <f t="shared" si="518"/>
        <v>1.2596453999999966</v>
      </c>
      <c r="AY1149" s="12">
        <f t="shared" si="513"/>
        <v>0.43693393260825025</v>
      </c>
      <c r="BB1149" s="13">
        <f t="shared" si="514"/>
        <v>1365.5416279999999</v>
      </c>
    </row>
    <row r="1150" spans="1:54" x14ac:dyDescent="0.25">
      <c r="A1150" s="1">
        <v>45103</v>
      </c>
      <c r="B1150" s="6">
        <v>76.010000000000005</v>
      </c>
      <c r="C1150" s="6">
        <v>63.51</v>
      </c>
      <c r="D1150" s="6">
        <v>66.510000000000005</v>
      </c>
      <c r="E1150" s="6">
        <f t="shared" si="516"/>
        <v>44.253161619887777</v>
      </c>
      <c r="F1150" s="6">
        <v>44.29330742412985</v>
      </c>
      <c r="G1150" s="6">
        <v>80.510000000000005</v>
      </c>
      <c r="H1150" s="6">
        <v>59.51</v>
      </c>
      <c r="I1150" s="6">
        <v>45.75</v>
      </c>
      <c r="J1150" s="6">
        <v>36.093141806339013</v>
      </c>
      <c r="K1150" s="6">
        <f t="shared" si="506"/>
        <v>30.260000000000005</v>
      </c>
      <c r="L1150" s="7">
        <f t="shared" si="503"/>
        <v>9.6568581936609874</v>
      </c>
      <c r="M1150" s="6">
        <f t="shared" si="519"/>
        <v>16.500000000000007</v>
      </c>
      <c r="N1150" s="6">
        <f t="shared" si="520"/>
        <v>12.500000000000007</v>
      </c>
      <c r="O1150" s="6">
        <f t="shared" si="504"/>
        <v>4</v>
      </c>
      <c r="P1150" s="6">
        <f t="shared" si="521"/>
        <v>7.0000000000000071</v>
      </c>
      <c r="Q1150" s="6">
        <f t="shared" si="507"/>
        <v>-15.256838380112221</v>
      </c>
      <c r="R1150" s="6">
        <f t="shared" si="522"/>
        <v>-15.216692575870148</v>
      </c>
      <c r="S1150" s="6">
        <f t="shared" si="523"/>
        <v>21.000000000000007</v>
      </c>
      <c r="T1150" s="6">
        <f t="shared" si="524"/>
        <v>4.5</v>
      </c>
      <c r="U1150" s="4" t="str">
        <f t="shared" si="525"/>
        <v>HIGHER</v>
      </c>
      <c r="V1150" s="8">
        <v>976.5</v>
      </c>
      <c r="W1150" s="9">
        <f t="shared" ref="W1150:W1164" si="532">IF(V1150="","",IF(D1150="","",D1150-F1150))</f>
        <v>22.216692575870155</v>
      </c>
      <c r="X1150" s="6">
        <f t="shared" si="508"/>
        <v>44.29330742412985</v>
      </c>
      <c r="Y1150" s="6">
        <f t="shared" si="509"/>
        <v>22.216692575870155</v>
      </c>
      <c r="Z1150" s="6">
        <f t="shared" si="510"/>
        <v>0</v>
      </c>
      <c r="AA1150" s="5">
        <f t="shared" ref="AA1150:AA1159" si="533">MONTH(A1150)</f>
        <v>6</v>
      </c>
      <c r="AB1150" s="5">
        <f t="shared" ref="AB1150:AB1159" si="534">YEAR(A1150)</f>
        <v>2023</v>
      </c>
      <c r="AC1150" s="5">
        <f t="shared" ref="AC1150:AC1159" si="535">WEEKNUM(A1150)</f>
        <v>26</v>
      </c>
      <c r="AD1150" s="6">
        <f t="shared" si="515"/>
        <v>54.792499999999997</v>
      </c>
      <c r="AF1150" s="10">
        <v>251.99539999999999</v>
      </c>
      <c r="AG1150" s="8">
        <f t="shared" si="531"/>
        <v>11161.709721666572</v>
      </c>
      <c r="AH1150" s="15"/>
      <c r="AI1150" s="15"/>
      <c r="AJ1150" s="15"/>
      <c r="AK1150" s="15"/>
      <c r="AL1150" s="11">
        <f t="shared" si="505"/>
        <v>45103</v>
      </c>
      <c r="AM1150" s="10">
        <v>976.5</v>
      </c>
      <c r="AN1150" s="6">
        <v>4.7675000000000001</v>
      </c>
      <c r="AO1150" s="8">
        <f t="shared" si="511"/>
        <v>211.16834314453908</v>
      </c>
      <c r="AS1150" s="14">
        <f t="shared" si="526"/>
        <v>0.15439423666462301</v>
      </c>
      <c r="AT1150" s="10">
        <v>485</v>
      </c>
      <c r="AU1150" s="6">
        <v>16.309999999999999</v>
      </c>
      <c r="AV1150" s="6">
        <f t="shared" si="517"/>
        <v>2.5181700000000014</v>
      </c>
      <c r="AW1150" s="6">
        <f t="shared" si="512"/>
        <v>3.8028066000000003</v>
      </c>
      <c r="AX1150" s="6">
        <f t="shared" si="518"/>
        <v>1.2846365999999989</v>
      </c>
      <c r="AY1150" s="12">
        <f t="shared" si="513"/>
        <v>0.43828863216443814</v>
      </c>
      <c r="BB1150" s="13">
        <f t="shared" si="514"/>
        <v>1400.1541619999998</v>
      </c>
    </row>
    <row r="1151" spans="1:54" x14ac:dyDescent="0.25">
      <c r="A1151" s="1">
        <v>45104</v>
      </c>
      <c r="B1151" s="6">
        <v>77.05</v>
      </c>
      <c r="C1151" s="6">
        <v>64.55</v>
      </c>
      <c r="D1151" s="6">
        <v>67.55</v>
      </c>
      <c r="E1151" s="6">
        <f t="shared" si="516"/>
        <v>44.604377188299587</v>
      </c>
      <c r="F1151" s="6">
        <v>44.644841610035648</v>
      </c>
      <c r="G1151" s="6">
        <v>81.55</v>
      </c>
      <c r="H1151" s="6">
        <v>60.55</v>
      </c>
      <c r="I1151" s="6">
        <v>46</v>
      </c>
      <c r="J1151" s="6">
        <v>35.756165378386328</v>
      </c>
      <c r="K1151" s="6">
        <f t="shared" si="506"/>
        <v>31.049999999999997</v>
      </c>
      <c r="L1151" s="7">
        <f t="shared" si="503"/>
        <v>10.243834621613672</v>
      </c>
      <c r="M1151" s="6">
        <f t="shared" si="519"/>
        <v>16.5</v>
      </c>
      <c r="N1151" s="6">
        <f t="shared" si="520"/>
        <v>12.5</v>
      </c>
      <c r="O1151" s="6">
        <f t="shared" si="504"/>
        <v>4</v>
      </c>
      <c r="P1151" s="6">
        <f t="shared" si="521"/>
        <v>7</v>
      </c>
      <c r="Q1151" s="6">
        <f t="shared" si="507"/>
        <v>-15.94562281170041</v>
      </c>
      <c r="R1151" s="6">
        <f t="shared" si="522"/>
        <v>-15.905158389964349</v>
      </c>
      <c r="S1151" s="6">
        <f t="shared" si="523"/>
        <v>21</v>
      </c>
      <c r="T1151" s="6">
        <f t="shared" si="524"/>
        <v>4.5</v>
      </c>
      <c r="U1151" s="4" t="str">
        <f t="shared" si="525"/>
        <v>HIGHER</v>
      </c>
      <c r="V1151" s="8">
        <v>984.25</v>
      </c>
      <c r="W1151" s="9">
        <f t="shared" si="532"/>
        <v>22.905158389964349</v>
      </c>
      <c r="X1151" s="6">
        <f t="shared" si="508"/>
        <v>44.644841610035641</v>
      </c>
      <c r="Y1151" s="6">
        <f t="shared" si="509"/>
        <v>22.905158389964356</v>
      </c>
      <c r="Z1151" s="6">
        <f t="shared" si="510"/>
        <v>-7.1054273576010019E-15</v>
      </c>
      <c r="AA1151" s="5">
        <f t="shared" si="533"/>
        <v>6</v>
      </c>
      <c r="AB1151" s="5">
        <f t="shared" si="534"/>
        <v>2023</v>
      </c>
      <c r="AC1151" s="5">
        <f t="shared" si="535"/>
        <v>26</v>
      </c>
      <c r="AD1151" s="6">
        <f t="shared" si="515"/>
        <v>55.734999999999999</v>
      </c>
      <c r="AF1151" s="10">
        <v>254.4128</v>
      </c>
      <c r="AG1151" s="8">
        <f t="shared" si="531"/>
        <v>11358.219159565677</v>
      </c>
      <c r="AH1151" s="15"/>
      <c r="AI1151" s="15"/>
      <c r="AJ1151" s="15"/>
      <c r="AK1151" s="15"/>
      <c r="AL1151" s="11">
        <f t="shared" si="505"/>
        <v>45104</v>
      </c>
      <c r="AM1151" s="10">
        <v>984.25</v>
      </c>
      <c r="AN1151" s="6">
        <v>4.8102999999999998</v>
      </c>
      <c r="AO1151" s="8">
        <f t="shared" si="511"/>
        <v>214.75508159675445</v>
      </c>
      <c r="AS1151" s="14">
        <f t="shared" si="526"/>
        <v>0.17628348909657307</v>
      </c>
      <c r="AT1151" s="10">
        <v>482</v>
      </c>
      <c r="AU1151" s="6">
        <v>16.05</v>
      </c>
      <c r="AV1151" s="6">
        <f t="shared" si="517"/>
        <v>2.829349999999998</v>
      </c>
      <c r="AW1151" s="6">
        <f t="shared" si="512"/>
        <v>4.1115529999999971</v>
      </c>
      <c r="AX1151" s="6">
        <f t="shared" si="518"/>
        <v>1.2822029999999991</v>
      </c>
      <c r="AY1151" s="12">
        <f t="shared" si="513"/>
        <v>0.44316765682570652</v>
      </c>
      <c r="BB1151" s="13">
        <f t="shared" si="514"/>
        <v>1423.0822099999998</v>
      </c>
    </row>
    <row r="1152" spans="1:54" x14ac:dyDescent="0.25">
      <c r="A1152" s="1">
        <v>45105</v>
      </c>
      <c r="B1152" s="6">
        <v>76.12</v>
      </c>
      <c r="C1152" s="6">
        <v>63.62</v>
      </c>
      <c r="D1152" s="6">
        <v>66.62</v>
      </c>
      <c r="E1152" s="6">
        <f t="shared" si="516"/>
        <v>42.54240191568833</v>
      </c>
      <c r="F1152" s="6">
        <v>42.830471618263815</v>
      </c>
      <c r="G1152" s="6">
        <v>80.62</v>
      </c>
      <c r="H1152" s="6">
        <v>59.62</v>
      </c>
      <c r="I1152" s="6">
        <v>46.25</v>
      </c>
      <c r="J1152" s="6">
        <v>36.489471455852446</v>
      </c>
      <c r="K1152" s="6">
        <f t="shared" si="506"/>
        <v>29.870000000000005</v>
      </c>
      <c r="L1152" s="7">
        <f t="shared" si="503"/>
        <v>9.7605285441475544</v>
      </c>
      <c r="M1152" s="6">
        <f t="shared" si="519"/>
        <v>16.500000000000007</v>
      </c>
      <c r="N1152" s="6">
        <f t="shared" si="520"/>
        <v>12.500000000000007</v>
      </c>
      <c r="O1152" s="6">
        <f t="shared" si="504"/>
        <v>4</v>
      </c>
      <c r="P1152" s="6">
        <f t="shared" si="521"/>
        <v>7.0000000000000071</v>
      </c>
      <c r="Q1152" s="6">
        <f t="shared" si="507"/>
        <v>-17.077598084311667</v>
      </c>
      <c r="R1152" s="6">
        <f t="shared" si="522"/>
        <v>-16.789528381736183</v>
      </c>
      <c r="S1152" s="6">
        <f t="shared" si="523"/>
        <v>21.000000000000007</v>
      </c>
      <c r="T1152" s="6">
        <f t="shared" si="524"/>
        <v>4.5</v>
      </c>
      <c r="U1152" s="4" t="str">
        <f t="shared" si="525"/>
        <v>HIGHER</v>
      </c>
      <c r="V1152" s="8">
        <v>944.25</v>
      </c>
      <c r="W1152" s="9">
        <f t="shared" si="532"/>
        <v>23.78952838173619</v>
      </c>
      <c r="X1152" s="6">
        <f t="shared" si="508"/>
        <v>42.580995744395182</v>
      </c>
      <c r="Y1152" s="6">
        <f t="shared" si="509"/>
        <v>24.039004255604823</v>
      </c>
      <c r="Z1152" s="6">
        <f t="shared" si="510"/>
        <v>-0.2494758738686329</v>
      </c>
      <c r="AA1152" s="5">
        <f t="shared" si="533"/>
        <v>6</v>
      </c>
      <c r="AB1152" s="5">
        <f t="shared" si="534"/>
        <v>2023</v>
      </c>
      <c r="AC1152" s="5">
        <f t="shared" si="535"/>
        <v>26</v>
      </c>
      <c r="AD1152" s="6">
        <f t="shared" si="515"/>
        <v>55.932499999999997</v>
      </c>
      <c r="AF1152" s="10">
        <v>255.23320000000001</v>
      </c>
      <c r="AG1152" s="8">
        <f t="shared" si="531"/>
        <v>10931.758328638653</v>
      </c>
      <c r="AH1152" s="15"/>
      <c r="AI1152" s="15"/>
      <c r="AJ1152" s="15"/>
      <c r="AK1152" s="15"/>
      <c r="AL1152" s="11">
        <f t="shared" si="505"/>
        <v>45105</v>
      </c>
      <c r="AM1152" s="10">
        <v>938.75</v>
      </c>
      <c r="AN1152" s="6">
        <v>4.8506</v>
      </c>
      <c r="AO1152" s="8">
        <f t="shared" si="511"/>
        <v>206.54337795776331</v>
      </c>
      <c r="AS1152" s="14">
        <f t="shared" si="526"/>
        <v>0.20653557567917205</v>
      </c>
      <c r="AT1152" s="10">
        <v>477</v>
      </c>
      <c r="AU1152" s="6">
        <v>15.46</v>
      </c>
      <c r="AV1152" s="6">
        <f t="shared" si="517"/>
        <v>3.1930399999999999</v>
      </c>
      <c r="AW1152" s="6">
        <f t="shared" si="512"/>
        <v>4.4774191999999999</v>
      </c>
      <c r="AX1152" s="6">
        <f t="shared" si="518"/>
        <v>1.2843792000000001</v>
      </c>
      <c r="AY1152" s="12">
        <f t="shared" si="513"/>
        <v>0.44274426637316222</v>
      </c>
      <c r="BB1152" s="13">
        <f t="shared" si="514"/>
        <v>1402.5792439999998</v>
      </c>
    </row>
    <row r="1153" spans="1:54" x14ac:dyDescent="0.25">
      <c r="A1153" s="1">
        <v>45106</v>
      </c>
      <c r="B1153" s="6">
        <v>77.33</v>
      </c>
      <c r="C1153" s="6">
        <v>64.83</v>
      </c>
      <c r="D1153" s="6">
        <v>68.83</v>
      </c>
      <c r="E1153" s="6">
        <f t="shared" si="516"/>
        <v>42.938935621959722</v>
      </c>
      <c r="F1153" s="6">
        <v>43.034588242338145</v>
      </c>
      <c r="G1153" s="6">
        <v>81.83</v>
      </c>
      <c r="H1153" s="6">
        <v>60.83</v>
      </c>
      <c r="I1153" s="6">
        <v>46.25</v>
      </c>
      <c r="J1153" s="6"/>
      <c r="K1153" s="6">
        <f t="shared" si="506"/>
        <v>31.08</v>
      </c>
      <c r="L1153" s="7" t="str">
        <f t="shared" si="503"/>
        <v/>
      </c>
      <c r="M1153" s="6">
        <f t="shared" si="519"/>
        <v>16.5</v>
      </c>
      <c r="N1153" s="6">
        <f t="shared" si="520"/>
        <v>12.5</v>
      </c>
      <c r="O1153" s="6">
        <f t="shared" si="504"/>
        <v>4</v>
      </c>
      <c r="P1153" s="6">
        <f t="shared" si="521"/>
        <v>8</v>
      </c>
      <c r="Q1153" s="6">
        <f t="shared" si="507"/>
        <v>-17.891064378040276</v>
      </c>
      <c r="R1153" s="6">
        <f t="shared" si="522"/>
        <v>-17.795411757661853</v>
      </c>
      <c r="S1153" s="6">
        <f t="shared" si="523"/>
        <v>21</v>
      </c>
      <c r="T1153" s="6">
        <f t="shared" si="524"/>
        <v>4.5</v>
      </c>
      <c r="U1153" s="4" t="str">
        <f t="shared" si="525"/>
        <v>HIGHER</v>
      </c>
      <c r="V1153" s="8">
        <v>948.75</v>
      </c>
      <c r="W1153" s="9">
        <f t="shared" si="532"/>
        <v>25.795411757661853</v>
      </c>
      <c r="X1153" s="6">
        <f t="shared" si="508"/>
        <v>42.977889180095268</v>
      </c>
      <c r="Y1153" s="6">
        <f t="shared" si="509"/>
        <v>25.85211081990473</v>
      </c>
      <c r="Z1153" s="6">
        <f t="shared" si="510"/>
        <v>-5.6699062242877574E-2</v>
      </c>
      <c r="AA1153" s="5">
        <f t="shared" si="533"/>
        <v>6</v>
      </c>
      <c r="AB1153" s="5">
        <f t="shared" si="534"/>
        <v>2023</v>
      </c>
      <c r="AC1153" s="5">
        <f t="shared" si="535"/>
        <v>26</v>
      </c>
      <c r="AD1153" s="6">
        <f t="shared" si="515"/>
        <v>55.247500000000002</v>
      </c>
      <c r="AF1153" s="10">
        <v>255.8715</v>
      </c>
      <c r="AG1153" s="8">
        <f t="shared" si="531"/>
        <v>11011.324645449424</v>
      </c>
      <c r="AH1153" s="15"/>
      <c r="AI1153" s="15"/>
      <c r="AJ1153" s="15"/>
      <c r="AK1153" s="15"/>
      <c r="AL1153" s="11">
        <f t="shared" si="505"/>
        <v>45106</v>
      </c>
      <c r="AM1153" s="10">
        <v>947.5</v>
      </c>
      <c r="AN1153" s="6">
        <v>4.8552999999999997</v>
      </c>
      <c r="AO1153" s="8">
        <f t="shared" si="511"/>
        <v>208.67054533611656</v>
      </c>
      <c r="AS1153" s="14">
        <f t="shared" si="526"/>
        <v>0.19252915082382752</v>
      </c>
      <c r="AT1153" s="10">
        <v>478</v>
      </c>
      <c r="AU1153" s="6">
        <v>15.78</v>
      </c>
      <c r="AV1153" s="6">
        <f t="shared" si="517"/>
        <v>3.0381099999999979</v>
      </c>
      <c r="AW1153" s="6">
        <f t="shared" si="512"/>
        <v>4.3196577999999963</v>
      </c>
      <c r="AX1153" s="6">
        <f t="shared" si="518"/>
        <v>1.2815477999999985</v>
      </c>
      <c r="AY1153" s="12">
        <f t="shared" si="513"/>
        <v>0.44612119655178029</v>
      </c>
      <c r="BB1153" s="13">
        <f t="shared" si="514"/>
        <v>1429.255146</v>
      </c>
    </row>
    <row r="1154" spans="1:54" x14ac:dyDescent="0.25">
      <c r="A1154" s="1">
        <v>45107</v>
      </c>
      <c r="B1154" s="6">
        <v>81.510000000000005</v>
      </c>
      <c r="C1154" s="6">
        <v>69.010000000000005</v>
      </c>
      <c r="D1154" s="6">
        <v>73.010000000000005</v>
      </c>
      <c r="E1154" s="6">
        <f t="shared" si="516"/>
        <v>46.156523409990477</v>
      </c>
      <c r="F1154" s="6">
        <v>46.447871789358899</v>
      </c>
      <c r="G1154" s="6">
        <v>86.01</v>
      </c>
      <c r="H1154" s="6">
        <v>65.010000000000005</v>
      </c>
      <c r="I1154" s="6">
        <v>46.5</v>
      </c>
      <c r="J1154" s="6">
        <v>36.783288739940197</v>
      </c>
      <c r="K1154" s="6">
        <f t="shared" si="506"/>
        <v>35.010000000000005</v>
      </c>
      <c r="L1154" s="7">
        <f t="shared" si="503"/>
        <v>9.7167112600598031</v>
      </c>
      <c r="M1154" s="6">
        <f t="shared" si="519"/>
        <v>16.5</v>
      </c>
      <c r="N1154" s="6">
        <f t="shared" si="520"/>
        <v>12.5</v>
      </c>
      <c r="O1154" s="6">
        <f t="shared" si="504"/>
        <v>4</v>
      </c>
      <c r="P1154" s="6">
        <f t="shared" si="521"/>
        <v>8</v>
      </c>
      <c r="Q1154" s="6">
        <f t="shared" si="507"/>
        <v>-18.853476590009528</v>
      </c>
      <c r="R1154" s="6">
        <f t="shared" si="522"/>
        <v>-18.562128210641106</v>
      </c>
      <c r="S1154" s="6">
        <f t="shared" si="523"/>
        <v>21</v>
      </c>
      <c r="T1154" s="6">
        <f t="shared" si="524"/>
        <v>4.5</v>
      </c>
      <c r="U1154" s="4" t="str">
        <f t="shared" si="525"/>
        <v>HIGHER</v>
      </c>
      <c r="V1154" s="8">
        <v>1024</v>
      </c>
      <c r="W1154" s="9">
        <f t="shared" si="532"/>
        <v>26.562128210641106</v>
      </c>
      <c r="X1154" s="6">
        <f t="shared" si="508"/>
        <v>46.198395915490273</v>
      </c>
      <c r="Y1154" s="6">
        <f t="shared" si="509"/>
        <v>26.811604084509732</v>
      </c>
      <c r="Z1154" s="6">
        <f t="shared" si="510"/>
        <v>-0.2494758738686258</v>
      </c>
      <c r="AA1154" s="5">
        <f t="shared" si="533"/>
        <v>6</v>
      </c>
      <c r="AB1154" s="5">
        <f t="shared" si="534"/>
        <v>2023</v>
      </c>
      <c r="AC1154" s="5">
        <f t="shared" si="535"/>
        <v>26</v>
      </c>
      <c r="AD1154" s="6">
        <f t="shared" si="515"/>
        <v>55.237499999999997</v>
      </c>
      <c r="AF1154" s="10">
        <v>256.21319999999997</v>
      </c>
      <c r="AG1154" s="8">
        <f t="shared" si="531"/>
        <v>11900.55786434137</v>
      </c>
      <c r="AH1154" s="15"/>
      <c r="AI1154" s="15"/>
      <c r="AJ1154" s="15"/>
      <c r="AK1154" s="15"/>
      <c r="AL1154" s="11">
        <f t="shared" si="505"/>
        <v>45107</v>
      </c>
      <c r="AM1154" s="10">
        <v>1018.5</v>
      </c>
      <c r="AN1154" s="6">
        <v>4.7859999999999996</v>
      </c>
      <c r="AO1154" s="8">
        <f t="shared" si="511"/>
        <v>221.10552285153645</v>
      </c>
      <c r="AS1154" s="14">
        <f t="shared" si="526"/>
        <v>0.19125885129819045</v>
      </c>
      <c r="AT1154" s="10">
        <v>494</v>
      </c>
      <c r="AU1154" s="6">
        <v>16.523</v>
      </c>
      <c r="AV1154" s="6">
        <f t="shared" si="517"/>
        <v>3.1601700000000008</v>
      </c>
      <c r="AW1154" s="6">
        <f t="shared" si="512"/>
        <v>4.4319365999999967</v>
      </c>
      <c r="AX1154" s="6">
        <f t="shared" si="518"/>
        <v>1.2717665999999959</v>
      </c>
      <c r="AY1154" s="12">
        <f t="shared" si="513"/>
        <v>0.45099871510337575</v>
      </c>
      <c r="BB1154" s="13">
        <f t="shared" si="514"/>
        <v>1521.4082620000001</v>
      </c>
    </row>
    <row r="1155" spans="1:54" x14ac:dyDescent="0.25">
      <c r="A1155" s="1">
        <v>45110</v>
      </c>
      <c r="B1155" s="6">
        <v>80.17</v>
      </c>
      <c r="C1155" s="6">
        <v>67.67</v>
      </c>
      <c r="D1155" s="6">
        <v>71.67</v>
      </c>
      <c r="E1155" s="6">
        <f t="shared" si="516"/>
        <v>44.525070447045309</v>
      </c>
      <c r="F1155" s="6">
        <v>44.814938796764253</v>
      </c>
      <c r="G1155" s="6">
        <v>84.67</v>
      </c>
      <c r="H1155" s="6">
        <v>63.67</v>
      </c>
      <c r="I1155" s="6">
        <v>48</v>
      </c>
      <c r="J1155" s="6">
        <v>38.747397734248395</v>
      </c>
      <c r="K1155" s="6">
        <f t="shared" si="506"/>
        <v>32.17</v>
      </c>
      <c r="L1155" s="7">
        <f t="shared" ref="L1155:L1218" si="536">IF(I1155="","",IF(J1155="","",I1155-J1155))</f>
        <v>9.2526022657516052</v>
      </c>
      <c r="M1155" s="6">
        <f t="shared" si="519"/>
        <v>16.5</v>
      </c>
      <c r="N1155" s="6">
        <f t="shared" si="520"/>
        <v>12.5</v>
      </c>
      <c r="O1155" s="6">
        <f t="shared" ref="O1155:O1218" si="537">C1155-H1155</f>
        <v>4</v>
      </c>
      <c r="P1155" s="6">
        <f t="shared" si="521"/>
        <v>8</v>
      </c>
      <c r="Q1155" s="6">
        <f t="shared" si="507"/>
        <v>-19.144929552954693</v>
      </c>
      <c r="R1155" s="6">
        <f t="shared" si="522"/>
        <v>-18.855061203235749</v>
      </c>
      <c r="S1155" s="6">
        <f t="shared" si="523"/>
        <v>21</v>
      </c>
      <c r="T1155" s="6">
        <f t="shared" si="524"/>
        <v>4.5</v>
      </c>
      <c r="U1155" s="4" t="str">
        <f t="shared" si="525"/>
        <v>HIGHER</v>
      </c>
      <c r="V1155" s="8">
        <v>988</v>
      </c>
      <c r="W1155" s="9">
        <f t="shared" si="532"/>
        <v>26.855061203235749</v>
      </c>
      <c r="X1155" s="6">
        <f t="shared" si="508"/>
        <v>44.56546292289562</v>
      </c>
      <c r="Y1155" s="6">
        <f t="shared" si="509"/>
        <v>27.104537077104382</v>
      </c>
      <c r="Z1155" s="6">
        <f t="shared" si="510"/>
        <v>-0.2494758738686329</v>
      </c>
      <c r="AA1155" s="5">
        <f t="shared" si="533"/>
        <v>7</v>
      </c>
      <c r="AB1155" s="5">
        <f t="shared" si="534"/>
        <v>2023</v>
      </c>
      <c r="AC1155" s="5">
        <f t="shared" si="535"/>
        <v>27</v>
      </c>
      <c r="AD1155" s="6">
        <f t="shared" si="515"/>
        <v>52.907499999999999</v>
      </c>
      <c r="AF1155" s="10">
        <v>257.94</v>
      </c>
      <c r="AG1155" s="8">
        <f t="shared" si="531"/>
        <v>11559.565313237372</v>
      </c>
      <c r="AH1155" s="15"/>
      <c r="AI1155" s="15"/>
      <c r="AJ1155" s="15"/>
      <c r="AK1155" s="15"/>
      <c r="AL1155" s="11">
        <f t="shared" ref="AL1155:AL1219" si="538">A1155</f>
        <v>45110</v>
      </c>
      <c r="AM1155" s="10">
        <v>982.5</v>
      </c>
      <c r="AN1155" s="6">
        <v>4.8076999999999996</v>
      </c>
      <c r="AO1155" s="8">
        <f t="shared" si="511"/>
        <v>214.25737609440532</v>
      </c>
      <c r="AS1155" s="14">
        <f t="shared" si="526"/>
        <v>0.16756813284319921</v>
      </c>
      <c r="AT1155" s="10">
        <v>447</v>
      </c>
      <c r="AU1155" s="6">
        <v>15.778</v>
      </c>
      <c r="AV1155" s="6">
        <f t="shared" si="517"/>
        <v>2.6438899999999972</v>
      </c>
      <c r="AW1155" s="6">
        <f t="shared" si="512"/>
        <v>3.9187921999999968</v>
      </c>
      <c r="AX1155" s="6">
        <f t="shared" si="518"/>
        <v>1.2749021999999997</v>
      </c>
      <c r="AY1155" s="12">
        <f t="shared" si="513"/>
        <v>0.47172128488729098</v>
      </c>
      <c r="BB1155" s="13">
        <f t="shared" si="514"/>
        <v>1491.866354</v>
      </c>
    </row>
    <row r="1156" spans="1:54" x14ac:dyDescent="0.25">
      <c r="A1156" s="1">
        <v>45112</v>
      </c>
      <c r="B1156" s="6">
        <v>81.53</v>
      </c>
      <c r="C1156" s="6">
        <v>69.03</v>
      </c>
      <c r="D1156" s="6">
        <v>73.28</v>
      </c>
      <c r="E1156" s="6">
        <f t="shared" si="516"/>
        <v>45.046229032430567</v>
      </c>
      <c r="F1156" s="6">
        <v>45.586046043267288</v>
      </c>
      <c r="G1156" s="6">
        <v>86.03</v>
      </c>
      <c r="H1156" s="6">
        <v>65.03</v>
      </c>
      <c r="I1156" s="6">
        <v>46.75</v>
      </c>
      <c r="J1156" s="6">
        <v>37.672564022703305</v>
      </c>
      <c r="K1156" s="6">
        <f t="shared" ref="K1156:K1219" si="539">B1156-I1156</f>
        <v>34.78</v>
      </c>
      <c r="L1156" s="7">
        <f t="shared" si="536"/>
        <v>9.0774359772966946</v>
      </c>
      <c r="M1156" s="6">
        <f t="shared" si="519"/>
        <v>16.5</v>
      </c>
      <c r="N1156" s="6">
        <f t="shared" si="520"/>
        <v>12.5</v>
      </c>
      <c r="O1156" s="6">
        <f t="shared" si="537"/>
        <v>4</v>
      </c>
      <c r="P1156" s="6">
        <f t="shared" si="521"/>
        <v>8.25</v>
      </c>
      <c r="Q1156" s="6">
        <f t="shared" ref="Q1156:Q1219" si="540">IF(E1156="","",E1156-H1156)</f>
        <v>-19.983770967569434</v>
      </c>
      <c r="R1156" s="6">
        <f t="shared" si="522"/>
        <v>-19.443953956732713</v>
      </c>
      <c r="S1156" s="6">
        <f t="shared" si="523"/>
        <v>21</v>
      </c>
      <c r="T1156" s="6">
        <f t="shared" si="524"/>
        <v>4.5</v>
      </c>
      <c r="U1156" s="4" t="str">
        <f t="shared" si="525"/>
        <v>HIGHER</v>
      </c>
      <c r="V1156" s="8">
        <v>1005</v>
      </c>
      <c r="W1156" s="9">
        <f t="shared" si="532"/>
        <v>27.693953956732713</v>
      </c>
      <c r="X1156" s="6">
        <f t="shared" ref="X1156:X1219" si="541">IF(AM1156="","",AM1156/22.04622)</f>
        <v>45.087094295530022</v>
      </c>
      <c r="Y1156" s="6">
        <f t="shared" ref="Y1156:Y1219" si="542">IF(X1156="","",IF(D1156="","",D1156-X1156))</f>
        <v>28.192905704469979</v>
      </c>
      <c r="Z1156" s="6">
        <f t="shared" ref="Z1156:Z1219" si="543">IF(X1156="","",IF(F1156="","",X1156-F1156))</f>
        <v>-0.4989517477372658</v>
      </c>
      <c r="AA1156" s="5">
        <f t="shared" si="533"/>
        <v>7</v>
      </c>
      <c r="AB1156" s="5">
        <f t="shared" si="534"/>
        <v>2023</v>
      </c>
      <c r="AC1156" s="5">
        <f t="shared" si="535"/>
        <v>27</v>
      </c>
      <c r="AD1156" s="6">
        <f t="shared" si="515"/>
        <v>53.122500000000002</v>
      </c>
      <c r="AF1156" s="10">
        <v>259.57</v>
      </c>
      <c r="AG1156" s="8">
        <f t="shared" si="531"/>
        <v>11832.769971450889</v>
      </c>
      <c r="AH1156" s="15"/>
      <c r="AI1156" s="15"/>
      <c r="AJ1156" s="15"/>
      <c r="AK1156" s="15"/>
      <c r="AL1156" s="11">
        <f t="shared" si="538"/>
        <v>45112</v>
      </c>
      <c r="AM1156" s="10">
        <v>994</v>
      </c>
      <c r="AN1156" s="6">
        <v>4.8478000000000003</v>
      </c>
      <c r="AO1156" s="8">
        <f t="shared" ref="AO1156:AO1219" si="544">IF(AM1156="","",AM1156*AN1156/2204.622*100)</f>
        <v>218.57321572587048</v>
      </c>
      <c r="AS1156" s="14">
        <f t="shared" si="526"/>
        <v>0.18519056145287113</v>
      </c>
      <c r="AT1156" s="10">
        <v>445</v>
      </c>
      <c r="AU1156" s="6">
        <v>15.638</v>
      </c>
      <c r="AV1156" s="6">
        <f t="shared" si="517"/>
        <v>2.8960099999999986</v>
      </c>
      <c r="AW1156" s="6">
        <f t="shared" ref="AW1156:AW1219" si="545">(((B1156/100*11.7*0.98)+(AT1156/2000*47))-(AU1156))</f>
        <v>4.1677297999999983</v>
      </c>
      <c r="AX1156" s="6">
        <f t="shared" si="518"/>
        <v>1.2717197999999996</v>
      </c>
      <c r="AY1156" s="12">
        <f t="shared" ref="AY1156:AY1219" si="546">(B1156*11.7/100)/((AT1156/2000*47)+(B1156*11.7/100))</f>
        <v>0.47703374238804669</v>
      </c>
      <c r="BB1156" s="13">
        <f t="shared" ref="BB1156:BB1219" si="547">C1156*22.0462</f>
        <v>1521.8491859999999</v>
      </c>
    </row>
    <row r="1157" spans="1:54" x14ac:dyDescent="0.25">
      <c r="A1157" s="1">
        <v>45113</v>
      </c>
      <c r="B1157" s="6">
        <v>79.48</v>
      </c>
      <c r="C1157" s="6">
        <v>66.98</v>
      </c>
      <c r="D1157" s="6">
        <v>71.23</v>
      </c>
      <c r="E1157" s="6">
        <f t="shared" si="516"/>
        <v>42.848299346240552</v>
      </c>
      <c r="F1157" s="6">
        <v>44.134550049849821</v>
      </c>
      <c r="G1157" s="6">
        <v>83.98</v>
      </c>
      <c r="H1157" s="6">
        <v>62.98</v>
      </c>
      <c r="I1157" s="6">
        <v>47.75</v>
      </c>
      <c r="J1157" s="6">
        <v>38.068675095598898</v>
      </c>
      <c r="K1157" s="6">
        <f t="shared" si="539"/>
        <v>31.730000000000004</v>
      </c>
      <c r="L1157" s="7">
        <f t="shared" si="536"/>
        <v>9.6813249044011016</v>
      </c>
      <c r="M1157" s="6">
        <f t="shared" si="519"/>
        <v>16.500000000000007</v>
      </c>
      <c r="N1157" s="6">
        <f t="shared" si="520"/>
        <v>12.5</v>
      </c>
      <c r="O1157" s="6">
        <f t="shared" si="537"/>
        <v>4.0000000000000071</v>
      </c>
      <c r="P1157" s="6">
        <f t="shared" si="521"/>
        <v>8.2500000000000071</v>
      </c>
      <c r="Q1157" s="6">
        <f t="shared" si="540"/>
        <v>-20.131700653759445</v>
      </c>
      <c r="R1157" s="6">
        <f t="shared" si="522"/>
        <v>-18.845449950150176</v>
      </c>
      <c r="S1157" s="6">
        <f t="shared" si="523"/>
        <v>21.000000000000007</v>
      </c>
      <c r="T1157" s="6">
        <f t="shared" si="524"/>
        <v>4.5</v>
      </c>
      <c r="U1157" s="4" t="str">
        <f t="shared" si="525"/>
        <v>HIGHER</v>
      </c>
      <c r="V1157" s="8">
        <v>973</v>
      </c>
      <c r="W1157" s="9">
        <f t="shared" si="532"/>
        <v>27.095449950150183</v>
      </c>
      <c r="X1157" s="6">
        <f t="shared" si="541"/>
        <v>42.887170680506678</v>
      </c>
      <c r="Y1157" s="6">
        <f t="shared" si="542"/>
        <v>28.342829319493326</v>
      </c>
      <c r="Z1157" s="6">
        <f t="shared" si="543"/>
        <v>-1.2473793693431432</v>
      </c>
      <c r="AA1157" s="5">
        <f t="shared" si="533"/>
        <v>7</v>
      </c>
      <c r="AB1157" s="5">
        <f t="shared" si="534"/>
        <v>2023</v>
      </c>
      <c r="AC1157" s="5">
        <f t="shared" si="535"/>
        <v>27</v>
      </c>
      <c r="AD1157" s="6">
        <f t="shared" si="515"/>
        <v>53.174999999999997</v>
      </c>
      <c r="AF1157" s="10">
        <v>260.35000000000002</v>
      </c>
      <c r="AG1157" s="8">
        <f t="shared" si="531"/>
        <v>11490.430105478401</v>
      </c>
      <c r="AH1157" s="15"/>
      <c r="AI1157" s="15"/>
      <c r="AJ1157" s="15"/>
      <c r="AK1157" s="15"/>
      <c r="AL1157" s="11">
        <f t="shared" si="538"/>
        <v>45113</v>
      </c>
      <c r="AM1157" s="10">
        <v>945.5</v>
      </c>
      <c r="AN1157" s="6">
        <v>4.9192999999999998</v>
      </c>
      <c r="AO1157" s="8">
        <f t="shared" si="544"/>
        <v>210.97485872861651</v>
      </c>
      <c r="AS1157" s="14">
        <f t="shared" si="526"/>
        <v>0.1900580447401031</v>
      </c>
      <c r="AT1157" s="10">
        <v>443</v>
      </c>
      <c r="AU1157" s="6">
        <v>15.333</v>
      </c>
      <c r="AV1157" s="6">
        <f t="shared" si="517"/>
        <v>2.9141600000000007</v>
      </c>
      <c r="AW1157" s="6">
        <f t="shared" si="545"/>
        <v>4.1906768000000003</v>
      </c>
      <c r="AX1157" s="6">
        <f t="shared" si="518"/>
        <v>1.2765167999999996</v>
      </c>
      <c r="AY1157" s="12">
        <f t="shared" si="546"/>
        <v>0.47180722549247422</v>
      </c>
      <c r="BB1157" s="13">
        <f t="shared" si="547"/>
        <v>1476.6544759999999</v>
      </c>
    </row>
    <row r="1158" spans="1:54" x14ac:dyDescent="0.25">
      <c r="A1158" s="1">
        <v>45114</v>
      </c>
      <c r="B1158" s="6">
        <v>79.069999999999993</v>
      </c>
      <c r="C1158" s="6">
        <v>66.319999999999993</v>
      </c>
      <c r="D1158" s="6">
        <v>70.819999999999993</v>
      </c>
      <c r="E1158" s="6">
        <f t="shared" si="516"/>
        <v>43.75466210343231</v>
      </c>
      <c r="F1158" s="6">
        <v>45.041735045735734</v>
      </c>
      <c r="G1158" s="6">
        <v>83.57</v>
      </c>
      <c r="H1158" s="6">
        <v>62.57</v>
      </c>
      <c r="I1158" s="6">
        <v>46.75</v>
      </c>
      <c r="J1158" s="6">
        <v>37.261466879883365</v>
      </c>
      <c r="K1158" s="6">
        <f t="shared" si="539"/>
        <v>32.319999999999993</v>
      </c>
      <c r="L1158" s="7">
        <f t="shared" si="536"/>
        <v>9.4885331201166352</v>
      </c>
      <c r="M1158" s="6">
        <f t="shared" si="519"/>
        <v>16.499999999999993</v>
      </c>
      <c r="N1158" s="6">
        <f t="shared" si="520"/>
        <v>12.75</v>
      </c>
      <c r="O1158" s="6">
        <f t="shared" si="537"/>
        <v>3.7499999999999929</v>
      </c>
      <c r="P1158" s="6">
        <f t="shared" si="521"/>
        <v>8.2499999999999929</v>
      </c>
      <c r="Q1158" s="6">
        <f t="shared" si="540"/>
        <v>-18.815337896567691</v>
      </c>
      <c r="R1158" s="6">
        <f t="shared" si="522"/>
        <v>-17.528264954264266</v>
      </c>
      <c r="S1158" s="6">
        <f t="shared" si="523"/>
        <v>20.999999999999993</v>
      </c>
      <c r="T1158" s="6">
        <f t="shared" si="524"/>
        <v>4.5</v>
      </c>
      <c r="U1158" s="4" t="str">
        <f t="shared" si="525"/>
        <v>HIGHER</v>
      </c>
      <c r="V1158" s="8">
        <v>993</v>
      </c>
      <c r="W1158" s="9">
        <f t="shared" si="532"/>
        <v>25.778264954264259</v>
      </c>
      <c r="X1158" s="6">
        <f t="shared" si="541"/>
        <v>43.794355676392591</v>
      </c>
      <c r="Y1158" s="6">
        <f t="shared" si="542"/>
        <v>27.025644323607402</v>
      </c>
      <c r="Z1158" s="6">
        <f t="shared" si="543"/>
        <v>-1.2473793693431432</v>
      </c>
      <c r="AA1158" s="5">
        <f t="shared" si="533"/>
        <v>7</v>
      </c>
      <c r="AB1158" s="5">
        <f t="shared" si="534"/>
        <v>2023</v>
      </c>
      <c r="AC1158" s="5">
        <f t="shared" si="535"/>
        <v>27</v>
      </c>
      <c r="AD1158" s="6">
        <f t="shared" si="515"/>
        <v>53.734999999999999</v>
      </c>
      <c r="AF1158" s="10">
        <v>260.95</v>
      </c>
      <c r="AG1158" s="8">
        <f t="shared" si="531"/>
        <v>11753.640760184739</v>
      </c>
      <c r="AH1158" s="15"/>
      <c r="AI1158" s="15"/>
      <c r="AJ1158" s="15"/>
      <c r="AK1158" s="15"/>
      <c r="AL1158" s="11">
        <f t="shared" si="538"/>
        <v>45114</v>
      </c>
      <c r="AM1158" s="10">
        <v>965.5</v>
      </c>
      <c r="AN1158" s="6">
        <v>4.8719999999999999</v>
      </c>
      <c r="AO1158" s="8">
        <f t="shared" si="544"/>
        <v>213.36610085538473</v>
      </c>
      <c r="AS1158" s="14">
        <f t="shared" si="526"/>
        <v>0.19331306187202518</v>
      </c>
      <c r="AT1158" s="10">
        <v>438</v>
      </c>
      <c r="AU1158" s="6">
        <v>15.128</v>
      </c>
      <c r="AV1158" s="6">
        <f t="shared" si="517"/>
        <v>2.924439999999997</v>
      </c>
      <c r="AW1158" s="6">
        <f t="shared" si="545"/>
        <v>4.231166199999997</v>
      </c>
      <c r="AX1158" s="6">
        <f t="shared" si="518"/>
        <v>1.3067261999999999</v>
      </c>
      <c r="AY1158" s="12">
        <f t="shared" si="546"/>
        <v>0.47334732214535363</v>
      </c>
      <c r="BB1158" s="13">
        <f t="shared" si="547"/>
        <v>1462.1039839999999</v>
      </c>
    </row>
    <row r="1159" spans="1:54" x14ac:dyDescent="0.25">
      <c r="A1159" s="1">
        <v>45117</v>
      </c>
      <c r="B1159" s="6">
        <v>81.83</v>
      </c>
      <c r="C1159" s="6">
        <v>69.08</v>
      </c>
      <c r="D1159" s="6">
        <v>73.58</v>
      </c>
      <c r="E1159" s="6">
        <f t="shared" si="516"/>
        <v>45.125535773684852</v>
      </c>
      <c r="F1159" s="6">
        <v>45.166472982670044</v>
      </c>
      <c r="G1159" s="6">
        <v>86.33</v>
      </c>
      <c r="H1159" s="6">
        <v>65.33</v>
      </c>
      <c r="I1159" s="6">
        <v>47</v>
      </c>
      <c r="J1159" s="6">
        <v>38.128205901654695</v>
      </c>
      <c r="K1159" s="6">
        <f t="shared" si="539"/>
        <v>34.83</v>
      </c>
      <c r="L1159" s="7">
        <f t="shared" si="536"/>
        <v>8.8717940983453047</v>
      </c>
      <c r="M1159" s="6">
        <f t="shared" si="519"/>
        <v>16.5</v>
      </c>
      <c r="N1159" s="6">
        <f t="shared" si="520"/>
        <v>12.75</v>
      </c>
      <c r="O1159" s="6">
        <f t="shared" si="537"/>
        <v>3.75</v>
      </c>
      <c r="P1159" s="6">
        <f t="shared" si="521"/>
        <v>8.25</v>
      </c>
      <c r="Q1159" s="6">
        <f t="shared" si="540"/>
        <v>-20.204464226315146</v>
      </c>
      <c r="R1159" s="6">
        <f t="shared" si="522"/>
        <v>-20.163527017329955</v>
      </c>
      <c r="S1159" s="6">
        <f t="shared" si="523"/>
        <v>21</v>
      </c>
      <c r="T1159" s="6">
        <f t="shared" si="524"/>
        <v>4.5</v>
      </c>
      <c r="U1159" s="4" t="str">
        <f t="shared" si="525"/>
        <v>HIGHER</v>
      </c>
      <c r="V1159" s="8">
        <v>995.75</v>
      </c>
      <c r="W1159" s="9">
        <f t="shared" si="532"/>
        <v>28.413527017329955</v>
      </c>
      <c r="X1159" s="6">
        <f t="shared" si="541"/>
        <v>45.166472982670044</v>
      </c>
      <c r="Y1159" s="6">
        <f t="shared" si="542"/>
        <v>28.413527017329955</v>
      </c>
      <c r="Z1159" s="6">
        <f t="shared" si="543"/>
        <v>0</v>
      </c>
      <c r="AA1159" s="5">
        <f t="shared" si="533"/>
        <v>7</v>
      </c>
      <c r="AB1159" s="5">
        <f t="shared" si="534"/>
        <v>2023</v>
      </c>
      <c r="AC1159" s="5">
        <f t="shared" si="535"/>
        <v>28</v>
      </c>
      <c r="AD1159" s="6">
        <f t="shared" si="515"/>
        <v>55.027500000000003</v>
      </c>
      <c r="AF1159" s="10">
        <v>262.54000000000002</v>
      </c>
      <c r="AG1159" s="8">
        <f t="shared" si="531"/>
        <v>11858.005816870194</v>
      </c>
      <c r="AH1159" s="15"/>
      <c r="AI1159" s="15"/>
      <c r="AJ1159" s="15"/>
      <c r="AK1159" s="15"/>
      <c r="AL1159" s="11">
        <f t="shared" si="538"/>
        <v>45117</v>
      </c>
      <c r="AM1159" s="10">
        <v>995.75</v>
      </c>
      <c r="AN1159" s="6">
        <v>4.8978000000000002</v>
      </c>
      <c r="AO1159" s="8">
        <f t="shared" si="544"/>
        <v>221.21635137452134</v>
      </c>
      <c r="AS1159" s="14">
        <f t="shared" si="526"/>
        <v>0.21314436040776058</v>
      </c>
      <c r="AT1159" s="10">
        <v>441</v>
      </c>
      <c r="AU1159" s="6">
        <v>15.205</v>
      </c>
      <c r="AV1159" s="6">
        <f t="shared" si="517"/>
        <v>3.2408599999999996</v>
      </c>
      <c r="AW1159" s="6">
        <f t="shared" si="545"/>
        <v>4.5411277999999999</v>
      </c>
      <c r="AX1159" s="6">
        <f t="shared" si="518"/>
        <v>1.3002678000000003</v>
      </c>
      <c r="AY1159" s="12">
        <f t="shared" si="546"/>
        <v>0.48020349480203495</v>
      </c>
      <c r="BB1159" s="13">
        <f t="shared" si="547"/>
        <v>1522.9514959999999</v>
      </c>
    </row>
    <row r="1160" spans="1:54" x14ac:dyDescent="0.25">
      <c r="A1160" s="1">
        <v>45118</v>
      </c>
      <c r="B1160" s="6">
        <v>81.63</v>
      </c>
      <c r="C1160" s="6">
        <v>68.63</v>
      </c>
      <c r="D1160" s="6">
        <v>72.88</v>
      </c>
      <c r="E1160" s="6">
        <f t="shared" si="516"/>
        <v>42.349799829785077</v>
      </c>
      <c r="F1160" s="6">
        <v>42.388218932769426</v>
      </c>
      <c r="G1160" s="6">
        <v>85.63</v>
      </c>
      <c r="H1160" s="6">
        <v>64.63</v>
      </c>
      <c r="I1160" s="6">
        <v>46.5</v>
      </c>
      <c r="J1160" s="6">
        <v>37.885448592958554</v>
      </c>
      <c r="K1160" s="6">
        <f t="shared" si="539"/>
        <v>35.129999999999995</v>
      </c>
      <c r="L1160" s="7">
        <f t="shared" si="536"/>
        <v>8.6145514070414464</v>
      </c>
      <c r="M1160" s="6">
        <f t="shared" si="519"/>
        <v>17</v>
      </c>
      <c r="N1160" s="6">
        <f t="shared" si="520"/>
        <v>13</v>
      </c>
      <c r="O1160" s="6">
        <f t="shared" si="537"/>
        <v>4</v>
      </c>
      <c r="P1160" s="6">
        <f t="shared" si="521"/>
        <v>8.25</v>
      </c>
      <c r="Q1160" s="6">
        <f t="shared" si="540"/>
        <v>-22.280200170214918</v>
      </c>
      <c r="R1160" s="6">
        <f t="shared" si="522"/>
        <v>-22.241781067230569</v>
      </c>
      <c r="S1160" s="6">
        <f t="shared" si="523"/>
        <v>21</v>
      </c>
      <c r="T1160" s="6">
        <f t="shared" si="524"/>
        <v>4</v>
      </c>
      <c r="U1160" s="4" t="str">
        <f t="shared" si="525"/>
        <v>HIGHER</v>
      </c>
      <c r="V1160" s="8">
        <v>934.5</v>
      </c>
      <c r="W1160" s="9">
        <f t="shared" si="532"/>
        <v>30.491781067230569</v>
      </c>
      <c r="X1160" s="6">
        <f t="shared" si="541"/>
        <v>42.388218932769426</v>
      </c>
      <c r="Y1160" s="6">
        <f t="shared" si="542"/>
        <v>30.491781067230569</v>
      </c>
      <c r="Z1160" s="6">
        <f t="shared" si="543"/>
        <v>0</v>
      </c>
      <c r="AA1160" s="5">
        <f>MONTH(A1160)</f>
        <v>7</v>
      </c>
      <c r="AB1160" s="5">
        <f>YEAR(A1160)</f>
        <v>2023</v>
      </c>
      <c r="AC1160" s="5">
        <f>WEEKNUM(A1160)</f>
        <v>28</v>
      </c>
      <c r="AD1160" s="6">
        <f t="shared" ref="AD1160:AD1223" si="548">AVERAGE(H910,H660,H409,H1160)</f>
        <v>54.327500000000001</v>
      </c>
      <c r="AF1160" s="10">
        <v>263.2</v>
      </c>
      <c r="AG1160" s="8">
        <f t="shared" si="531"/>
        <v>11156.579223104914</v>
      </c>
      <c r="AH1160" s="15"/>
      <c r="AI1160" s="15"/>
      <c r="AJ1160" s="15"/>
      <c r="AK1160" s="15"/>
      <c r="AL1160" s="11">
        <f t="shared" si="538"/>
        <v>45118</v>
      </c>
      <c r="AM1160" s="10">
        <v>934.5</v>
      </c>
      <c r="AN1160" s="6">
        <v>4.8537999999999997</v>
      </c>
      <c r="AO1160" s="8">
        <f t="shared" si="544"/>
        <v>205.74393705587624</v>
      </c>
      <c r="AS1160" s="14">
        <f t="shared" si="526"/>
        <v>0.21237943377806673</v>
      </c>
      <c r="AT1160" s="10">
        <v>451</v>
      </c>
      <c r="AU1160" s="6">
        <v>15.365</v>
      </c>
      <c r="AV1160" s="6">
        <f t="shared" si="517"/>
        <v>3.2632099999999955</v>
      </c>
      <c r="AW1160" s="6">
        <f t="shared" si="545"/>
        <v>4.5931957999999984</v>
      </c>
      <c r="AX1160" s="6">
        <f t="shared" si="518"/>
        <v>1.3299858000000029</v>
      </c>
      <c r="AY1160" s="12">
        <f t="shared" si="546"/>
        <v>0.47399922875388167</v>
      </c>
      <c r="BB1160" s="13">
        <f t="shared" si="547"/>
        <v>1513.0307059999998</v>
      </c>
    </row>
    <row r="1161" spans="1:54" x14ac:dyDescent="0.25">
      <c r="A1161" s="1">
        <v>45119</v>
      </c>
      <c r="B1161" s="6">
        <v>81.34</v>
      </c>
      <c r="C1161" s="6">
        <v>68.34</v>
      </c>
      <c r="D1161" s="6">
        <v>72.59</v>
      </c>
      <c r="E1161" s="6">
        <f t="shared" ref="E1161:E1224" si="549">IF(AM1161="","",AM1161/2206.622)*100</f>
        <v>41.511414279382699</v>
      </c>
      <c r="F1161" s="6">
        <v>41.696490373406419</v>
      </c>
      <c r="G1161" s="6">
        <v>85.34</v>
      </c>
      <c r="H1161" s="6">
        <v>64.34</v>
      </c>
      <c r="I1161" s="6">
        <v>47</v>
      </c>
      <c r="J1161" s="6">
        <v>38.332859981065816</v>
      </c>
      <c r="K1161" s="6">
        <f t="shared" si="539"/>
        <v>34.340000000000003</v>
      </c>
      <c r="L1161" s="7">
        <f t="shared" si="536"/>
        <v>8.6671400189341838</v>
      </c>
      <c r="M1161" s="6">
        <f t="shared" si="519"/>
        <v>17</v>
      </c>
      <c r="N1161" s="6">
        <f t="shared" si="520"/>
        <v>13</v>
      </c>
      <c r="O1161" s="6">
        <f t="shared" si="537"/>
        <v>4</v>
      </c>
      <c r="P1161" s="6">
        <f t="shared" si="521"/>
        <v>8.25</v>
      </c>
      <c r="Q1161" s="6">
        <f t="shared" si="540"/>
        <v>-22.828585720617305</v>
      </c>
      <c r="R1161" s="6">
        <f t="shared" si="522"/>
        <v>-22.643509626593584</v>
      </c>
      <c r="S1161" s="6">
        <f t="shared" si="523"/>
        <v>21</v>
      </c>
      <c r="T1161" s="6">
        <f t="shared" si="524"/>
        <v>4</v>
      </c>
      <c r="U1161" s="4" t="str">
        <f t="shared" si="525"/>
        <v>HIGHER</v>
      </c>
      <c r="V1161" s="8">
        <v>919.25</v>
      </c>
      <c r="W1161" s="9">
        <f t="shared" si="532"/>
        <v>30.893509626593584</v>
      </c>
      <c r="X1161" s="6">
        <f t="shared" si="541"/>
        <v>41.549072811574952</v>
      </c>
      <c r="Y1161" s="6">
        <f t="shared" si="542"/>
        <v>31.040927188425051</v>
      </c>
      <c r="Z1161" s="6">
        <f t="shared" si="543"/>
        <v>-0.14741756183146748</v>
      </c>
      <c r="AA1161" s="5">
        <f>MONTH(A1161)</f>
        <v>7</v>
      </c>
      <c r="AB1161" s="5">
        <f>YEAR(A1161)</f>
        <v>2023</v>
      </c>
      <c r="AC1161" s="5">
        <f>WEEKNUM(A1161)</f>
        <v>28</v>
      </c>
      <c r="AD1161" s="6">
        <f t="shared" si="548"/>
        <v>54.115000000000002</v>
      </c>
      <c r="AF1161" s="10">
        <v>263.97000000000003</v>
      </c>
      <c r="AG1161" s="8">
        <f t="shared" si="531"/>
        <v>11006.622563868093</v>
      </c>
      <c r="AH1161" s="15"/>
      <c r="AI1161" s="15"/>
      <c r="AJ1161" s="15"/>
      <c r="AK1161" s="15"/>
      <c r="AL1161" s="11">
        <f t="shared" si="538"/>
        <v>45119</v>
      </c>
      <c r="AM1161" s="10">
        <v>916</v>
      </c>
      <c r="AN1161" s="6">
        <v>4.8183999999999996</v>
      </c>
      <c r="AO1161" s="8">
        <f t="shared" si="544"/>
        <v>200.20005243529275</v>
      </c>
      <c r="AS1161" s="14">
        <f t="shared" si="526"/>
        <v>0.23648397242856176</v>
      </c>
      <c r="AT1161" s="10">
        <v>446</v>
      </c>
      <c r="AU1161" s="6">
        <v>14.943</v>
      </c>
      <c r="AV1161" s="6">
        <f t="shared" si="517"/>
        <v>3.5337799999999984</v>
      </c>
      <c r="AW1161" s="6">
        <f t="shared" si="545"/>
        <v>4.8644443999999982</v>
      </c>
      <c r="AX1161" s="6">
        <f t="shared" si="518"/>
        <v>1.3306643999999999</v>
      </c>
      <c r="AY1161" s="12">
        <f t="shared" si="546"/>
        <v>0.47589182399246321</v>
      </c>
      <c r="BB1161" s="13">
        <f t="shared" si="547"/>
        <v>1506.6373080000001</v>
      </c>
    </row>
    <row r="1162" spans="1:54" x14ac:dyDescent="0.25">
      <c r="A1162" s="1">
        <v>45120</v>
      </c>
      <c r="B1162" s="6">
        <v>82.69</v>
      </c>
      <c r="C1162" s="6">
        <v>69.94</v>
      </c>
      <c r="D1162" s="6">
        <v>73.94</v>
      </c>
      <c r="E1162" s="6">
        <f t="shared" si="549"/>
        <v>43.562060017529056</v>
      </c>
      <c r="F1162" s="6">
        <v>43.352102990898217</v>
      </c>
      <c r="G1162" s="6">
        <v>86.69</v>
      </c>
      <c r="H1162" s="6">
        <v>65.69</v>
      </c>
      <c r="I1162" s="6">
        <v>47</v>
      </c>
      <c r="J1162" s="6">
        <v>38.219642567027101</v>
      </c>
      <c r="K1162" s="6">
        <f t="shared" si="539"/>
        <v>35.69</v>
      </c>
      <c r="L1162" s="7">
        <f t="shared" si="536"/>
        <v>8.7803574329728988</v>
      </c>
      <c r="M1162" s="6">
        <f t="shared" si="519"/>
        <v>17</v>
      </c>
      <c r="N1162" s="6">
        <f t="shared" si="520"/>
        <v>12.75</v>
      </c>
      <c r="O1162" s="6">
        <f t="shared" si="537"/>
        <v>4.25</v>
      </c>
      <c r="P1162" s="6">
        <f t="shared" si="521"/>
        <v>8.25</v>
      </c>
      <c r="Q1162" s="6">
        <f t="shared" si="540"/>
        <v>-22.127939982470942</v>
      </c>
      <c r="R1162" s="6">
        <f t="shared" si="522"/>
        <v>-22.337897009101781</v>
      </c>
      <c r="S1162" s="6">
        <f t="shared" si="523"/>
        <v>21</v>
      </c>
      <c r="T1162" s="6">
        <f t="shared" si="524"/>
        <v>4</v>
      </c>
      <c r="U1162" s="4" t="str">
        <f t="shared" si="525"/>
        <v>HIGHER</v>
      </c>
      <c r="V1162" s="8">
        <v>955.75</v>
      </c>
      <c r="W1162" s="9">
        <f t="shared" si="532"/>
        <v>30.587897009101781</v>
      </c>
      <c r="X1162" s="6">
        <f t="shared" si="541"/>
        <v>43.601578864766836</v>
      </c>
      <c r="Y1162" s="6">
        <f t="shared" si="542"/>
        <v>30.338421135233162</v>
      </c>
      <c r="Z1162" s="6">
        <f t="shared" si="543"/>
        <v>0.24947587386861869</v>
      </c>
      <c r="AA1162" s="5">
        <f>MONTH(A1162)</f>
        <v>7</v>
      </c>
      <c r="AB1162" s="5">
        <f>YEAR(A1162)</f>
        <v>2023</v>
      </c>
      <c r="AC1162" s="5">
        <f>WEEKNUM(A1162)</f>
        <v>28</v>
      </c>
      <c r="AD1162" s="6">
        <f t="shared" si="548"/>
        <v>54.54</v>
      </c>
      <c r="AF1162" s="10">
        <v>264.37</v>
      </c>
      <c r="AG1162" s="8">
        <f t="shared" si="531"/>
        <v>11460.995467703762</v>
      </c>
      <c r="AH1162" s="15"/>
      <c r="AI1162" s="15"/>
      <c r="AJ1162" s="15"/>
      <c r="AK1162" s="15"/>
      <c r="AL1162" s="11">
        <f t="shared" si="538"/>
        <v>45120</v>
      </c>
      <c r="AM1162" s="10">
        <v>961.25</v>
      </c>
      <c r="AN1162" s="6">
        <v>4.7971000000000004</v>
      </c>
      <c r="AO1162" s="8">
        <f t="shared" si="544"/>
        <v>209.16113397217302</v>
      </c>
      <c r="AS1162" s="14">
        <f t="shared" si="526"/>
        <v>0.24098111227702002</v>
      </c>
      <c r="AT1162" s="10">
        <v>457</v>
      </c>
      <c r="AU1162" s="6">
        <v>15.247999999999999</v>
      </c>
      <c r="AV1162" s="6">
        <f t="shared" si="517"/>
        <v>3.6744800000000009</v>
      </c>
      <c r="AW1162" s="6">
        <f t="shared" si="545"/>
        <v>4.9727353999999995</v>
      </c>
      <c r="AX1162" s="6">
        <f t="shared" si="518"/>
        <v>1.2982553999999986</v>
      </c>
      <c r="AY1162" s="12">
        <f t="shared" si="546"/>
        <v>0.47392088753776168</v>
      </c>
      <c r="BB1162" s="13">
        <f t="shared" si="547"/>
        <v>1541.9112279999999</v>
      </c>
    </row>
    <row r="1163" spans="1:54" x14ac:dyDescent="0.25">
      <c r="A1163" s="1">
        <v>45121</v>
      </c>
      <c r="B1163" s="6">
        <v>82.05</v>
      </c>
      <c r="C1163" s="6">
        <v>69.3</v>
      </c>
      <c r="D1163" s="6">
        <v>73.3</v>
      </c>
      <c r="E1163" s="6">
        <f t="shared" si="549"/>
        <v>41.726675434215743</v>
      </c>
      <c r="F1163" s="6">
        <v>40.75528594017478</v>
      </c>
      <c r="G1163" s="6">
        <v>86.05</v>
      </c>
      <c r="H1163" s="6">
        <v>65.05</v>
      </c>
      <c r="I1163" s="6">
        <v>47.75</v>
      </c>
      <c r="J1163" s="6">
        <v>38.880789620270804</v>
      </c>
      <c r="K1163" s="6">
        <f t="shared" si="539"/>
        <v>34.299999999999997</v>
      </c>
      <c r="L1163" s="7">
        <f t="shared" si="536"/>
        <v>8.8692103797291963</v>
      </c>
      <c r="M1163" s="6">
        <f t="shared" si="519"/>
        <v>17</v>
      </c>
      <c r="N1163" s="6">
        <f t="shared" si="520"/>
        <v>12.75</v>
      </c>
      <c r="O1163" s="6">
        <f t="shared" si="537"/>
        <v>4.25</v>
      </c>
      <c r="P1163" s="6">
        <f t="shared" si="521"/>
        <v>8.25</v>
      </c>
      <c r="Q1163" s="6">
        <f t="shared" si="540"/>
        <v>-23.323324565784255</v>
      </c>
      <c r="R1163" s="6">
        <f t="shared" si="522"/>
        <v>-24.294714059825218</v>
      </c>
      <c r="S1163" s="6">
        <f t="shared" si="523"/>
        <v>21</v>
      </c>
      <c r="T1163" s="6">
        <f t="shared" si="524"/>
        <v>4</v>
      </c>
      <c r="U1163" s="4" t="str">
        <f t="shared" si="525"/>
        <v>HIGHER</v>
      </c>
      <c r="V1163" s="8">
        <v>898.5</v>
      </c>
      <c r="W1163" s="9">
        <f t="shared" si="532"/>
        <v>32.544714059825218</v>
      </c>
      <c r="X1163" s="6">
        <f t="shared" si="541"/>
        <v>41.764529248097858</v>
      </c>
      <c r="Y1163" s="6">
        <f t="shared" si="542"/>
        <v>31.535470751902139</v>
      </c>
      <c r="Z1163" s="6">
        <f t="shared" si="543"/>
        <v>1.0092433079230787</v>
      </c>
      <c r="AA1163" s="5">
        <f>MONTH(A1163)</f>
        <v>7</v>
      </c>
      <c r="AB1163" s="5">
        <f>YEAR(A1163)</f>
        <v>2023</v>
      </c>
      <c r="AC1163" s="5">
        <f>WEEKNUM(A1163)</f>
        <v>28</v>
      </c>
      <c r="AD1163" s="6">
        <f t="shared" si="548"/>
        <v>55.222499999999997</v>
      </c>
      <c r="AF1163" s="10">
        <v>265</v>
      </c>
      <c r="AG1163" s="8">
        <f t="shared" si="531"/>
        <v>10800.150774146317</v>
      </c>
      <c r="AH1163" s="15"/>
      <c r="AI1163" s="15"/>
      <c r="AJ1163" s="15"/>
      <c r="AK1163" s="15"/>
      <c r="AL1163" s="11">
        <f t="shared" si="538"/>
        <v>45121</v>
      </c>
      <c r="AM1163" s="10">
        <v>920.75</v>
      </c>
      <c r="AN1163" s="6">
        <v>4.7893999999999997</v>
      </c>
      <c r="AO1163" s="8">
        <f t="shared" si="544"/>
        <v>200.02703638083989</v>
      </c>
      <c r="AS1163" s="14">
        <f t="shared" si="526"/>
        <v>0.24282049595474561</v>
      </c>
      <c r="AT1163" s="10">
        <v>459</v>
      </c>
      <c r="AU1163" s="6">
        <v>15.202999999999999</v>
      </c>
      <c r="AV1163" s="6">
        <f t="shared" si="517"/>
        <v>3.6915999999999976</v>
      </c>
      <c r="AW1163" s="6">
        <f t="shared" si="545"/>
        <v>4.9913530000000002</v>
      </c>
      <c r="AX1163" s="6">
        <f t="shared" si="518"/>
        <v>1.2997530000000026</v>
      </c>
      <c r="AY1163" s="12">
        <f t="shared" si="546"/>
        <v>0.470895967154493</v>
      </c>
      <c r="BB1163" s="13">
        <f t="shared" si="547"/>
        <v>1527.8016599999999</v>
      </c>
    </row>
    <row r="1164" spans="1:54" x14ac:dyDescent="0.25">
      <c r="A1164" s="1">
        <v>45124</v>
      </c>
      <c r="B1164" s="6">
        <v>81.760000000000005</v>
      </c>
      <c r="C1164" s="6">
        <v>69.010000000000005</v>
      </c>
      <c r="D1164" s="6">
        <v>73.010000000000005</v>
      </c>
      <c r="E1164" s="6">
        <f t="shared" si="549"/>
        <v>41.522743813847597</v>
      </c>
      <c r="F1164" s="6">
        <v>42.059364371760786</v>
      </c>
      <c r="G1164" s="6">
        <v>85.76</v>
      </c>
      <c r="H1164" s="6">
        <v>64.760000000000005</v>
      </c>
      <c r="I1164" s="6">
        <v>48.25</v>
      </c>
      <c r="J1164" s="6">
        <v>39.320680943567417</v>
      </c>
      <c r="K1164" s="6">
        <f t="shared" si="539"/>
        <v>33.510000000000005</v>
      </c>
      <c r="L1164" s="7">
        <f t="shared" si="536"/>
        <v>8.9293190564325826</v>
      </c>
      <c r="M1164" s="6">
        <f t="shared" si="519"/>
        <v>17</v>
      </c>
      <c r="N1164" s="6">
        <f t="shared" si="520"/>
        <v>12.75</v>
      </c>
      <c r="O1164" s="6">
        <f t="shared" si="537"/>
        <v>4.25</v>
      </c>
      <c r="P1164" s="6">
        <f t="shared" si="521"/>
        <v>8.25</v>
      </c>
      <c r="Q1164" s="6">
        <f t="shared" si="540"/>
        <v>-23.237256186152408</v>
      </c>
      <c r="R1164" s="6">
        <f t="shared" si="522"/>
        <v>-22.700635628239219</v>
      </c>
      <c r="S1164" s="6">
        <f t="shared" si="523"/>
        <v>21</v>
      </c>
      <c r="T1164" s="6">
        <f t="shared" si="524"/>
        <v>4</v>
      </c>
      <c r="U1164" s="4" t="str">
        <f t="shared" si="525"/>
        <v>HIGHER</v>
      </c>
      <c r="V1164" s="8">
        <v>927.25</v>
      </c>
      <c r="W1164" s="9">
        <f t="shared" si="532"/>
        <v>30.950635628239219</v>
      </c>
      <c r="X1164" s="6">
        <f t="shared" si="541"/>
        <v>41.560412624023527</v>
      </c>
      <c r="Y1164" s="6">
        <f t="shared" si="542"/>
        <v>31.449587375976478</v>
      </c>
      <c r="Z1164" s="6">
        <f t="shared" si="543"/>
        <v>-0.4989517477372587</v>
      </c>
      <c r="AA1164" s="5">
        <f>MONTH(A1164)</f>
        <v>7</v>
      </c>
      <c r="AB1164" s="5">
        <f>YEAR(A1164)</f>
        <v>2023</v>
      </c>
      <c r="AC1164" s="5">
        <f>WEEKNUM(A1164)</f>
        <v>29</v>
      </c>
      <c r="AD1164" s="6">
        <f t="shared" si="548"/>
        <v>55.392499999999998</v>
      </c>
      <c r="AF1164" s="10">
        <v>266.74</v>
      </c>
      <c r="AG1164" s="8">
        <f t="shared" si="531"/>
        <v>11218.914852523472</v>
      </c>
      <c r="AH1164" s="15"/>
      <c r="AI1164" s="15"/>
      <c r="AJ1164" s="15"/>
      <c r="AK1164" s="15"/>
      <c r="AL1164" s="11">
        <f t="shared" si="538"/>
        <v>45124</v>
      </c>
      <c r="AM1164" s="10">
        <v>916.25</v>
      </c>
      <c r="AN1164" s="6">
        <v>4.8066000000000004</v>
      </c>
      <c r="AO1164" s="8">
        <f t="shared" si="544"/>
        <v>199.76427931863151</v>
      </c>
      <c r="AS1164" s="14">
        <f t="shared" si="526"/>
        <v>0.25299671916010485</v>
      </c>
      <c r="AT1164" s="10">
        <v>469</v>
      </c>
      <c r="AU1164" s="6">
        <v>15.24</v>
      </c>
      <c r="AV1164" s="6">
        <f t="shared" si="517"/>
        <v>3.8556699999999982</v>
      </c>
      <c r="AW1164" s="6">
        <f t="shared" si="545"/>
        <v>5.1561016000000013</v>
      </c>
      <c r="AX1164" s="6">
        <f t="shared" si="518"/>
        <v>1.3004316000000031</v>
      </c>
      <c r="AY1164" s="12">
        <f t="shared" si="546"/>
        <v>0.46464880009248366</v>
      </c>
      <c r="BB1164" s="13">
        <f t="shared" si="547"/>
        <v>1521.4082620000001</v>
      </c>
    </row>
    <row r="1165" spans="1:54" x14ac:dyDescent="0.25">
      <c r="A1165" s="1">
        <v>45125</v>
      </c>
      <c r="B1165" s="6">
        <v>81.05</v>
      </c>
      <c r="C1165" s="6">
        <v>68.3</v>
      </c>
      <c r="D1165" s="6">
        <v>72.3</v>
      </c>
      <c r="E1165" s="6">
        <f t="shared" si="549"/>
        <v>40.876960349348465</v>
      </c>
      <c r="F1165" s="6">
        <v>41.412995062192067</v>
      </c>
      <c r="G1165" s="6">
        <v>85.05</v>
      </c>
      <c r="H1165" s="6">
        <v>64.05</v>
      </c>
      <c r="I1165" s="6">
        <v>48</v>
      </c>
      <c r="J1165" s="6">
        <v>38.905048171583232</v>
      </c>
      <c r="K1165" s="6">
        <f t="shared" si="539"/>
        <v>33.049999999999997</v>
      </c>
      <c r="L1165" s="7">
        <f t="shared" si="536"/>
        <v>9.0949518284167681</v>
      </c>
      <c r="M1165" s="6">
        <f t="shared" si="519"/>
        <v>17</v>
      </c>
      <c r="N1165" s="6">
        <f t="shared" si="520"/>
        <v>12.75</v>
      </c>
      <c r="O1165" s="6">
        <f t="shared" si="537"/>
        <v>4.25</v>
      </c>
      <c r="P1165" s="6">
        <f t="shared" si="521"/>
        <v>8.25</v>
      </c>
      <c r="Q1165" s="6">
        <f t="shared" si="540"/>
        <v>-23.173039650651532</v>
      </c>
      <c r="R1165" s="6">
        <f t="shared" si="522"/>
        <v>-22.63700493780793</v>
      </c>
      <c r="S1165" s="6">
        <f t="shared" si="523"/>
        <v>21</v>
      </c>
      <c r="T1165" s="6">
        <f t="shared" si="524"/>
        <v>4</v>
      </c>
      <c r="U1165" s="4" t="str">
        <f t="shared" si="525"/>
        <v>HIGHER</v>
      </c>
      <c r="V1165" s="8">
        <v>913</v>
      </c>
      <c r="W1165" s="9">
        <f>IF(V1165="","",IF(D1165="","",D1165-F1165))</f>
        <v>30.88700493780793</v>
      </c>
      <c r="X1165" s="6">
        <f t="shared" si="541"/>
        <v>40.914043314454808</v>
      </c>
      <c r="Y1165" s="6">
        <f t="shared" si="542"/>
        <v>31.385956685545189</v>
      </c>
      <c r="Z1165" s="6">
        <f t="shared" si="543"/>
        <v>-0.4989517477372587</v>
      </c>
      <c r="AA1165" s="5">
        <f t="shared" ref="AA1165:AA1173" si="550">MONTH(A1165)</f>
        <v>7</v>
      </c>
      <c r="AB1165" s="5">
        <f t="shared" ref="AB1165:AB1173" si="551">YEAR(A1165)</f>
        <v>2023</v>
      </c>
      <c r="AC1165" s="5">
        <f t="shared" ref="AC1165:AC1173" si="552">WEEKNUM(A1165)</f>
        <v>29</v>
      </c>
      <c r="AD1165" s="6">
        <f t="shared" si="548"/>
        <v>55.137500000000003</v>
      </c>
      <c r="AF1165" s="10">
        <v>267.33999999999997</v>
      </c>
      <c r="AG1165" s="8">
        <f t="shared" si="531"/>
        <v>11071.350099926427</v>
      </c>
      <c r="AH1165" s="15"/>
      <c r="AI1165" s="15"/>
      <c r="AJ1165" s="15"/>
      <c r="AK1165" s="15"/>
      <c r="AL1165" s="11">
        <f t="shared" si="538"/>
        <v>45125</v>
      </c>
      <c r="AM1165" s="10">
        <v>902</v>
      </c>
      <c r="AN1165" s="6">
        <v>4.8105000000000002</v>
      </c>
      <c r="AO1165" s="8">
        <f t="shared" si="544"/>
        <v>196.81700536418489</v>
      </c>
      <c r="AS1165" s="14">
        <f t="shared" si="526"/>
        <v>0.17434941967012799</v>
      </c>
      <c r="AT1165" s="10">
        <v>478</v>
      </c>
      <c r="AU1165" s="6">
        <v>16.37</v>
      </c>
      <c r="AV1165" s="6">
        <f t="shared" si="517"/>
        <v>2.8540999999999954</v>
      </c>
      <c r="AW1165" s="6">
        <f t="shared" si="545"/>
        <v>4.1561929999999982</v>
      </c>
      <c r="AX1165" s="6">
        <f t="shared" si="518"/>
        <v>1.3020930000000028</v>
      </c>
      <c r="AY1165" s="12">
        <f t="shared" si="546"/>
        <v>0.45775818998496326</v>
      </c>
      <c r="BB1165" s="13">
        <f t="shared" si="547"/>
        <v>1505.7554599999999</v>
      </c>
    </row>
    <row r="1166" spans="1:54" x14ac:dyDescent="0.25">
      <c r="A1166" s="1">
        <v>45126</v>
      </c>
      <c r="B1166" s="6">
        <v>83.05</v>
      </c>
      <c r="C1166" s="6">
        <v>70.3</v>
      </c>
      <c r="D1166" s="6">
        <v>74.3</v>
      </c>
      <c r="E1166" s="6">
        <f t="shared" si="549"/>
        <v>43.765991637897208</v>
      </c>
      <c r="F1166" s="6">
        <v>44.0551713627098</v>
      </c>
      <c r="G1166" s="6">
        <v>87.05</v>
      </c>
      <c r="H1166" s="6">
        <v>66.05</v>
      </c>
      <c r="I1166" s="6">
        <v>48</v>
      </c>
      <c r="J1166" s="6"/>
      <c r="K1166" s="6">
        <f t="shared" si="539"/>
        <v>35.049999999999997</v>
      </c>
      <c r="L1166" s="7" t="str">
        <f t="shared" si="536"/>
        <v/>
      </c>
      <c r="M1166" s="6">
        <f t="shared" si="519"/>
        <v>17</v>
      </c>
      <c r="N1166" s="6">
        <f t="shared" si="520"/>
        <v>12.75</v>
      </c>
      <c r="O1166" s="6">
        <f t="shared" si="537"/>
        <v>4.25</v>
      </c>
      <c r="P1166" s="6">
        <f t="shared" si="521"/>
        <v>8.25</v>
      </c>
      <c r="Q1166" s="6">
        <f t="shared" si="540"/>
        <v>-22.284008362102789</v>
      </c>
      <c r="R1166" s="6">
        <f t="shared" si="522"/>
        <v>-21.994828637290198</v>
      </c>
      <c r="S1166" s="6">
        <f t="shared" si="523"/>
        <v>21</v>
      </c>
      <c r="T1166" s="6">
        <f t="shared" si="524"/>
        <v>4</v>
      </c>
      <c r="U1166" s="4" t="str">
        <f t="shared" si="525"/>
        <v>HIGHER</v>
      </c>
      <c r="V1166" s="8">
        <v>971.25</v>
      </c>
      <c r="W1166" s="9">
        <f>IF(V1166="","",IF(D1166="","",D1166-F1166))</f>
        <v>30.244828637290198</v>
      </c>
      <c r="X1166" s="6">
        <f t="shared" si="541"/>
        <v>43.805695488841167</v>
      </c>
      <c r="Y1166" s="6">
        <f t="shared" si="542"/>
        <v>30.49430451115883</v>
      </c>
      <c r="Z1166" s="6">
        <f t="shared" si="543"/>
        <v>-0.2494758738686329</v>
      </c>
      <c r="AA1166" s="5">
        <f t="shared" si="550"/>
        <v>7</v>
      </c>
      <c r="AB1166" s="5">
        <f t="shared" si="551"/>
        <v>2023</v>
      </c>
      <c r="AC1166" s="5">
        <f t="shared" si="552"/>
        <v>29</v>
      </c>
      <c r="AD1166" s="6">
        <f t="shared" si="548"/>
        <v>54.844999999999999</v>
      </c>
      <c r="AF1166" s="10">
        <v>268</v>
      </c>
      <c r="AG1166" s="8">
        <f t="shared" si="531"/>
        <v>11806.785925206226</v>
      </c>
      <c r="AH1166" s="15"/>
      <c r="AI1166" s="15"/>
      <c r="AJ1166" s="15"/>
      <c r="AK1166" s="15"/>
      <c r="AL1166" s="11">
        <f t="shared" si="538"/>
        <v>45126</v>
      </c>
      <c r="AM1166" s="10">
        <v>965.75</v>
      </c>
      <c r="AN1166" s="6">
        <v>4.7908999999999997</v>
      </c>
      <c r="AO1166" s="8">
        <f t="shared" si="544"/>
        <v>209.86870651748916</v>
      </c>
      <c r="AS1166" s="14">
        <f t="shared" si="526"/>
        <v>0.2051716671821838</v>
      </c>
      <c r="AT1166" s="10">
        <v>479</v>
      </c>
      <c r="AU1166" s="6">
        <v>16.164999999999999</v>
      </c>
      <c r="AV1166" s="6">
        <f t="shared" si="517"/>
        <v>3.3166000000000011</v>
      </c>
      <c r="AW1166" s="6">
        <f t="shared" si="545"/>
        <v>4.6140129999999999</v>
      </c>
      <c r="AX1166" s="6">
        <f t="shared" si="518"/>
        <v>1.2974129999999988</v>
      </c>
      <c r="AY1166" s="12">
        <f t="shared" si="546"/>
        <v>0.46329508638343425</v>
      </c>
      <c r="BB1166" s="13">
        <f t="shared" si="547"/>
        <v>1549.8478599999999</v>
      </c>
    </row>
    <row r="1167" spans="1:54" x14ac:dyDescent="0.25">
      <c r="A1167" s="1">
        <v>45127</v>
      </c>
      <c r="B1167" s="6">
        <v>84.64</v>
      </c>
      <c r="C1167" s="6">
        <v>71.89</v>
      </c>
      <c r="D1167" s="6">
        <v>75.89</v>
      </c>
      <c r="E1167" s="6">
        <f t="shared" si="549"/>
        <v>44.819638343132631</v>
      </c>
      <c r="F1167" s="6">
        <v>45.359249794295806</v>
      </c>
      <c r="G1167" s="6">
        <v>88.64</v>
      </c>
      <c r="H1167" s="6">
        <v>67.64</v>
      </c>
      <c r="I1167" s="6">
        <v>48</v>
      </c>
      <c r="J1167" s="6">
        <v>40.433674871699367</v>
      </c>
      <c r="K1167" s="6">
        <f t="shared" si="539"/>
        <v>36.64</v>
      </c>
      <c r="L1167" s="7">
        <f t="shared" si="536"/>
        <v>7.5663251283006332</v>
      </c>
      <c r="M1167" s="6">
        <f t="shared" si="519"/>
        <v>17</v>
      </c>
      <c r="N1167" s="6">
        <f t="shared" si="520"/>
        <v>12.75</v>
      </c>
      <c r="O1167" s="6">
        <f t="shared" si="537"/>
        <v>4.25</v>
      </c>
      <c r="P1167" s="6">
        <f t="shared" si="521"/>
        <v>8.25</v>
      </c>
      <c r="Q1167" s="6">
        <f t="shared" si="540"/>
        <v>-22.82036165686737</v>
      </c>
      <c r="R1167" s="6">
        <f t="shared" si="522"/>
        <v>-22.280750205704194</v>
      </c>
      <c r="S1167" s="6">
        <f t="shared" si="523"/>
        <v>21</v>
      </c>
      <c r="T1167" s="6">
        <f t="shared" si="524"/>
        <v>4</v>
      </c>
      <c r="U1167" s="4" t="str">
        <f t="shared" si="525"/>
        <v>HIGHER</v>
      </c>
      <c r="V1167" s="8">
        <v>1000</v>
      </c>
      <c r="W1167" s="9">
        <f>IF(V1167="","",IF(D1167="","",D1167-F1167))</f>
        <v>30.530750205704194</v>
      </c>
      <c r="X1167" s="6">
        <f t="shared" si="541"/>
        <v>44.860298046558547</v>
      </c>
      <c r="Y1167" s="6">
        <f t="shared" si="542"/>
        <v>31.029701953441453</v>
      </c>
      <c r="Z1167" s="6">
        <f t="shared" si="543"/>
        <v>-0.4989517477372587</v>
      </c>
      <c r="AA1167" s="5">
        <f t="shared" si="550"/>
        <v>7</v>
      </c>
      <c r="AB1167" s="5">
        <f t="shared" si="551"/>
        <v>2023</v>
      </c>
      <c r="AC1167" s="5">
        <f t="shared" si="552"/>
        <v>29</v>
      </c>
      <c r="AD1167" s="6">
        <f t="shared" si="548"/>
        <v>54.64</v>
      </c>
      <c r="AE1167" s="16"/>
      <c r="AF1167" s="10">
        <v>268.55</v>
      </c>
      <c r="AG1167" s="8">
        <f t="shared" si="531"/>
        <v>12181.226532258139</v>
      </c>
      <c r="AH1167" s="15"/>
      <c r="AI1167" s="15"/>
      <c r="AJ1167" s="15"/>
      <c r="AK1167" s="15"/>
      <c r="AL1167" s="11">
        <f t="shared" si="538"/>
        <v>45127</v>
      </c>
      <c r="AM1167" s="10">
        <v>989</v>
      </c>
      <c r="AN1167" s="6">
        <v>4.798</v>
      </c>
      <c r="AO1167" s="8">
        <f t="shared" si="544"/>
        <v>215.2397100273879</v>
      </c>
      <c r="AS1167" s="14">
        <f t="shared" si="526"/>
        <v>0.23252389937106915</v>
      </c>
      <c r="AT1167" s="10">
        <v>476</v>
      </c>
      <c r="AU1167" s="6">
        <v>15.9</v>
      </c>
      <c r="AV1167" s="6">
        <f t="shared" si="517"/>
        <v>3.6971299999999996</v>
      </c>
      <c r="AW1167" s="6">
        <f t="shared" si="545"/>
        <v>4.9908223999999972</v>
      </c>
      <c r="AX1167" s="6">
        <f t="shared" si="518"/>
        <v>1.2936923999999976</v>
      </c>
      <c r="AY1167" s="12">
        <f t="shared" si="546"/>
        <v>0.46957828011729402</v>
      </c>
      <c r="BB1167" s="13">
        <f t="shared" si="547"/>
        <v>1584.9013179999999</v>
      </c>
    </row>
    <row r="1168" spans="1:54" x14ac:dyDescent="0.25">
      <c r="A1168" s="1">
        <v>45128</v>
      </c>
      <c r="B1168" s="6">
        <v>86.4</v>
      </c>
      <c r="C1168" s="6">
        <v>73.650000000000006</v>
      </c>
      <c r="D1168" s="6">
        <v>77.650000000000006</v>
      </c>
      <c r="E1168" s="6">
        <f t="shared" si="549"/>
        <v>45.510739945491345</v>
      </c>
      <c r="F1168" s="6">
        <v>46.549930101396072</v>
      </c>
      <c r="G1168" s="6">
        <v>90.4</v>
      </c>
      <c r="H1168" s="6">
        <v>69.400000000000006</v>
      </c>
      <c r="I1168" s="6">
        <v>49</v>
      </c>
      <c r="J1168" s="6">
        <v>40.243021048570974</v>
      </c>
      <c r="K1168" s="6">
        <f t="shared" si="539"/>
        <v>37.400000000000006</v>
      </c>
      <c r="L1168" s="7">
        <f t="shared" si="536"/>
        <v>8.7569789514290264</v>
      </c>
      <c r="M1168" s="6">
        <f t="shared" si="519"/>
        <v>17</v>
      </c>
      <c r="N1168" s="6">
        <f t="shared" si="520"/>
        <v>12.75</v>
      </c>
      <c r="O1168" s="6">
        <f t="shared" si="537"/>
        <v>4.25</v>
      </c>
      <c r="P1168" s="6">
        <f t="shared" si="521"/>
        <v>8.25</v>
      </c>
      <c r="Q1168" s="6">
        <f t="shared" si="540"/>
        <v>-23.889260054508661</v>
      </c>
      <c r="R1168" s="6">
        <f t="shared" si="522"/>
        <v>-22.850069898603934</v>
      </c>
      <c r="S1168" s="6">
        <f t="shared" si="523"/>
        <v>21</v>
      </c>
      <c r="T1168" s="6">
        <f t="shared" si="524"/>
        <v>4</v>
      </c>
      <c r="U1168" s="4" t="str">
        <f t="shared" si="525"/>
        <v>HIGHER</v>
      </c>
      <c r="V1168" s="8">
        <v>1026.25</v>
      </c>
      <c r="W1168" s="9">
        <f>IF(V1168="","",IF(D1168="","",D1168-F1168))</f>
        <v>31.100069898603934</v>
      </c>
      <c r="X1168" s="6">
        <f t="shared" si="541"/>
        <v>45.552026605921554</v>
      </c>
      <c r="Y1168" s="6">
        <f t="shared" si="542"/>
        <v>32.097973394078451</v>
      </c>
      <c r="Z1168" s="6">
        <f t="shared" si="543"/>
        <v>-0.9979034954745174</v>
      </c>
      <c r="AA1168" s="5">
        <f t="shared" si="550"/>
        <v>7</v>
      </c>
      <c r="AB1168" s="5">
        <f t="shared" si="551"/>
        <v>2023</v>
      </c>
      <c r="AC1168" s="5">
        <f t="shared" si="552"/>
        <v>29</v>
      </c>
      <c r="AD1168" s="6">
        <f t="shared" si="548"/>
        <v>55.83</v>
      </c>
      <c r="AE1168" s="16"/>
      <c r="AF1168" s="10">
        <v>269.39999999999998</v>
      </c>
      <c r="AG1168" s="8">
        <f t="shared" si="531"/>
        <v>12540.551169316102</v>
      </c>
      <c r="AH1168" s="15"/>
      <c r="AI1168" s="15"/>
      <c r="AJ1168" s="15"/>
      <c r="AK1168" s="15"/>
      <c r="AL1168" s="11">
        <f t="shared" si="538"/>
        <v>45128</v>
      </c>
      <c r="AM1168" s="10">
        <v>1004.25</v>
      </c>
      <c r="AN1168" s="6">
        <v>4.7794999999999996</v>
      </c>
      <c r="AO1168" s="8">
        <f t="shared" si="544"/>
        <v>217.71591116300209</v>
      </c>
      <c r="AS1168" s="14">
        <f t="shared" si="526"/>
        <v>0.24373746867167911</v>
      </c>
      <c r="AT1168" s="10">
        <v>478</v>
      </c>
      <c r="AU1168" s="6">
        <v>15.96</v>
      </c>
      <c r="AV1168" s="6">
        <f t="shared" si="517"/>
        <v>3.8900499999999987</v>
      </c>
      <c r="AW1168" s="6">
        <f t="shared" si="545"/>
        <v>5.1796239999999969</v>
      </c>
      <c r="AX1168" s="6">
        <f t="shared" si="518"/>
        <v>1.2895739999999982</v>
      </c>
      <c r="AY1168" s="12">
        <f t="shared" si="546"/>
        <v>0.47366201538764308</v>
      </c>
      <c r="BB1168" s="13">
        <f t="shared" si="547"/>
        <v>1623.70263</v>
      </c>
    </row>
    <row r="1169" spans="1:54" x14ac:dyDescent="0.25">
      <c r="A1169" s="1">
        <v>45131</v>
      </c>
      <c r="B1169" s="6">
        <v>88.99</v>
      </c>
      <c r="C1169" s="6">
        <v>76.239999999999995</v>
      </c>
      <c r="D1169" s="6">
        <v>80.239999999999995</v>
      </c>
      <c r="E1169" s="6">
        <f t="shared" si="549"/>
        <v>47.731328700611165</v>
      </c>
      <c r="F1169" s="6">
        <v>49.418902650885279</v>
      </c>
      <c r="G1169" s="6">
        <v>92.99</v>
      </c>
      <c r="H1169" s="6">
        <v>71.989999999999995</v>
      </c>
      <c r="I1169" s="6">
        <v>50.5</v>
      </c>
      <c r="J1169" s="6">
        <v>41.369223882412456</v>
      </c>
      <c r="K1169" s="6">
        <f t="shared" si="539"/>
        <v>38.489999999999995</v>
      </c>
      <c r="L1169" s="7">
        <f t="shared" si="536"/>
        <v>9.1307761175875441</v>
      </c>
      <c r="M1169" s="6">
        <f t="shared" si="519"/>
        <v>17</v>
      </c>
      <c r="N1169" s="6">
        <f t="shared" si="520"/>
        <v>12.75</v>
      </c>
      <c r="O1169" s="6">
        <f t="shared" si="537"/>
        <v>4.25</v>
      </c>
      <c r="P1169" s="6">
        <f t="shared" si="521"/>
        <v>8.25</v>
      </c>
      <c r="Q1169" s="6">
        <f t="shared" si="540"/>
        <v>-24.25867129938883</v>
      </c>
      <c r="R1169" s="6">
        <f t="shared" si="522"/>
        <v>-22.571097349114716</v>
      </c>
      <c r="S1169" s="6">
        <f t="shared" si="523"/>
        <v>21</v>
      </c>
      <c r="T1169" s="6">
        <f t="shared" si="524"/>
        <v>4</v>
      </c>
      <c r="U1169" s="4" t="str">
        <f t="shared" si="525"/>
        <v>HIGHER</v>
      </c>
      <c r="V1169" s="8">
        <v>1089.5</v>
      </c>
      <c r="W1169" s="9">
        <f t="shared" ref="W1169:W1207" si="553">IF(V1169="","",IF(D1169="","",D1169-F1169))</f>
        <v>30.821097349114716</v>
      </c>
      <c r="X1169" s="6">
        <f t="shared" si="541"/>
        <v>47.77462984584205</v>
      </c>
      <c r="Y1169" s="6">
        <f t="shared" si="542"/>
        <v>32.465370154157945</v>
      </c>
      <c r="Z1169" s="6">
        <f t="shared" si="543"/>
        <v>-1.6442728050432294</v>
      </c>
      <c r="AA1169" s="5">
        <f t="shared" si="550"/>
        <v>7</v>
      </c>
      <c r="AB1169" s="5">
        <f t="shared" si="551"/>
        <v>2023</v>
      </c>
      <c r="AC1169" s="5">
        <f t="shared" si="552"/>
        <v>30</v>
      </c>
      <c r="AD1169" s="6">
        <f t="shared" si="548"/>
        <v>56.552499999999995</v>
      </c>
      <c r="AE1169" s="16"/>
      <c r="AF1169" s="10">
        <v>271.02</v>
      </c>
      <c r="AG1169" s="8">
        <f t="shared" si="531"/>
        <v>13393.510996442927</v>
      </c>
      <c r="AH1169" s="15"/>
      <c r="AI1169" s="15"/>
      <c r="AJ1169" s="15"/>
      <c r="AK1169" s="15"/>
      <c r="AL1169" s="11">
        <f t="shared" si="538"/>
        <v>45131</v>
      </c>
      <c r="AM1169" s="10">
        <v>1053.25</v>
      </c>
      <c r="AN1169" s="6">
        <v>4.7271000000000001</v>
      </c>
      <c r="AO1169" s="8">
        <f t="shared" si="544"/>
        <v>225.83545274427999</v>
      </c>
      <c r="AS1169" s="14">
        <f t="shared" si="526"/>
        <v>0.25113267008589241</v>
      </c>
      <c r="AT1169" s="10">
        <v>482</v>
      </c>
      <c r="AU1169" s="6">
        <v>16.183</v>
      </c>
      <c r="AV1169" s="6">
        <f t="shared" si="517"/>
        <v>4.064079999999997</v>
      </c>
      <c r="AW1169" s="6">
        <f t="shared" si="545"/>
        <v>5.3475934000000009</v>
      </c>
      <c r="AX1169" s="6">
        <f t="shared" si="518"/>
        <v>1.2835134000000039</v>
      </c>
      <c r="AY1169" s="12">
        <f t="shared" si="546"/>
        <v>0.47895079910004351</v>
      </c>
      <c r="BB1169" s="13">
        <f t="shared" si="547"/>
        <v>1680.8022879999999</v>
      </c>
    </row>
    <row r="1170" spans="1:54" x14ac:dyDescent="0.25">
      <c r="A1170" s="1">
        <v>45132</v>
      </c>
      <c r="B1170" s="6">
        <v>89.56</v>
      </c>
      <c r="C1170" s="6">
        <v>77.81</v>
      </c>
      <c r="D1170" s="6">
        <v>81.31</v>
      </c>
      <c r="E1170" s="6">
        <f t="shared" si="549"/>
        <v>45.873285048368054</v>
      </c>
      <c r="F1170" s="6">
        <v>46.912804099750439</v>
      </c>
      <c r="G1170" s="6">
        <v>93.56</v>
      </c>
      <c r="H1170" s="6">
        <v>72.56</v>
      </c>
      <c r="I1170" s="6">
        <v>50</v>
      </c>
      <c r="J1170" s="6">
        <v>40.485119882189466</v>
      </c>
      <c r="K1170" s="6">
        <f t="shared" si="539"/>
        <v>39.56</v>
      </c>
      <c r="L1170" s="7">
        <f t="shared" si="536"/>
        <v>9.5148801178105344</v>
      </c>
      <c r="M1170" s="6">
        <f t="shared" si="519"/>
        <v>17</v>
      </c>
      <c r="N1170" s="6">
        <f t="shared" si="520"/>
        <v>11.75</v>
      </c>
      <c r="O1170" s="6">
        <f t="shared" si="537"/>
        <v>5.25</v>
      </c>
      <c r="P1170" s="6">
        <f t="shared" si="521"/>
        <v>8.75</v>
      </c>
      <c r="Q1170" s="6">
        <f t="shared" si="540"/>
        <v>-26.686714951631949</v>
      </c>
      <c r="R1170" s="6">
        <f t="shared" si="522"/>
        <v>-25.647195900249564</v>
      </c>
      <c r="S1170" s="6">
        <f t="shared" si="523"/>
        <v>21</v>
      </c>
      <c r="T1170" s="6">
        <f t="shared" si="524"/>
        <v>4</v>
      </c>
      <c r="U1170" s="4" t="str">
        <f t="shared" si="525"/>
        <v>HIGHER</v>
      </c>
      <c r="V1170" s="8">
        <v>1034.25</v>
      </c>
      <c r="W1170" s="9">
        <f t="shared" si="553"/>
        <v>34.397195900249564</v>
      </c>
      <c r="X1170" s="6">
        <f t="shared" si="541"/>
        <v>45.914900604275921</v>
      </c>
      <c r="Y1170" s="6">
        <f t="shared" si="542"/>
        <v>35.395099395724081</v>
      </c>
      <c r="Z1170" s="6">
        <f t="shared" si="543"/>
        <v>-0.9979034954745174</v>
      </c>
      <c r="AA1170" s="5">
        <f t="shared" si="550"/>
        <v>7</v>
      </c>
      <c r="AB1170" s="5">
        <f t="shared" si="551"/>
        <v>2023</v>
      </c>
      <c r="AC1170" s="5">
        <f t="shared" si="552"/>
        <v>30</v>
      </c>
      <c r="AD1170" s="6">
        <f t="shared" si="548"/>
        <v>56.452500000000001</v>
      </c>
      <c r="AE1170" s="16"/>
      <c r="AF1170" s="10">
        <v>271.60000000000002</v>
      </c>
      <c r="AG1170" s="8">
        <f t="shared" si="531"/>
        <v>12741.517593492221</v>
      </c>
      <c r="AH1170" s="15"/>
      <c r="AI1170" s="15"/>
      <c r="AJ1170" s="15"/>
      <c r="AK1170" s="15"/>
      <c r="AL1170" s="11">
        <f t="shared" si="538"/>
        <v>45132</v>
      </c>
      <c r="AM1170" s="10">
        <v>1012.25</v>
      </c>
      <c r="AN1170" s="6">
        <v>4.7497999999999996</v>
      </c>
      <c r="AO1170" s="8">
        <f t="shared" si="544"/>
        <v>218.08659489018979</v>
      </c>
      <c r="AS1170" s="14">
        <f t="shared" si="526"/>
        <v>0.26701138111350359</v>
      </c>
      <c r="AT1170" s="10">
        <v>489</v>
      </c>
      <c r="AU1170" s="6">
        <v>16.254999999999999</v>
      </c>
      <c r="AV1170" s="6">
        <f t="shared" si="517"/>
        <v>4.3402700000000003</v>
      </c>
      <c r="AW1170" s="6">
        <f t="shared" si="545"/>
        <v>5.5054496000000022</v>
      </c>
      <c r="AX1170" s="6">
        <f t="shared" si="518"/>
        <v>1.1651796000000019</v>
      </c>
      <c r="AY1170" s="12">
        <f t="shared" si="546"/>
        <v>0.4769463113825112</v>
      </c>
      <c r="BB1170" s="13">
        <f t="shared" si="547"/>
        <v>1715.414822</v>
      </c>
    </row>
    <row r="1171" spans="1:54" x14ac:dyDescent="0.25">
      <c r="A1171" s="1">
        <v>45133</v>
      </c>
      <c r="B1171" s="6">
        <v>87.27</v>
      </c>
      <c r="C1171" s="6">
        <v>75.52</v>
      </c>
      <c r="D1171" s="6">
        <v>79.02</v>
      </c>
      <c r="E1171" s="6">
        <f t="shared" si="549"/>
        <v>45.929932720692534</v>
      </c>
      <c r="F1171" s="6">
        <v>47.218979035861935</v>
      </c>
      <c r="G1171" s="6">
        <v>91.27</v>
      </c>
      <c r="H1171" s="6">
        <v>70.27</v>
      </c>
      <c r="I1171" s="6">
        <v>50</v>
      </c>
      <c r="J1171" s="6">
        <v>40.531038468050113</v>
      </c>
      <c r="K1171" s="6">
        <f t="shared" si="539"/>
        <v>37.269999999999996</v>
      </c>
      <c r="L1171" s="7">
        <f t="shared" si="536"/>
        <v>9.468961531949887</v>
      </c>
      <c r="M1171" s="6">
        <f t="shared" si="519"/>
        <v>17</v>
      </c>
      <c r="N1171" s="6">
        <f t="shared" si="520"/>
        <v>11.75</v>
      </c>
      <c r="O1171" s="6">
        <f t="shared" si="537"/>
        <v>5.25</v>
      </c>
      <c r="P1171" s="6">
        <f t="shared" si="521"/>
        <v>8.75</v>
      </c>
      <c r="Q1171" s="6">
        <f t="shared" si="540"/>
        <v>-24.340067279307462</v>
      </c>
      <c r="R1171" s="6">
        <f t="shared" si="522"/>
        <v>-23.051020964138061</v>
      </c>
      <c r="S1171" s="6">
        <f t="shared" si="523"/>
        <v>21</v>
      </c>
      <c r="T1171" s="6">
        <f t="shared" si="524"/>
        <v>4</v>
      </c>
      <c r="U1171" s="4" t="str">
        <f t="shared" si="525"/>
        <v>HIGHER</v>
      </c>
      <c r="V1171" s="8">
        <v>1041</v>
      </c>
      <c r="W1171" s="9">
        <f t="shared" si="553"/>
        <v>31.801020964138061</v>
      </c>
      <c r="X1171" s="6">
        <f t="shared" si="541"/>
        <v>45.971599666518792</v>
      </c>
      <c r="Y1171" s="6">
        <f t="shared" si="542"/>
        <v>33.048400333481204</v>
      </c>
      <c r="Z1171" s="6">
        <f t="shared" si="543"/>
        <v>-1.2473793693431432</v>
      </c>
      <c r="AA1171" s="5">
        <f t="shared" si="550"/>
        <v>7</v>
      </c>
      <c r="AB1171" s="5">
        <f t="shared" si="551"/>
        <v>2023</v>
      </c>
      <c r="AC1171" s="5">
        <f t="shared" si="552"/>
        <v>30</v>
      </c>
      <c r="AD1171" s="6">
        <f t="shared" si="548"/>
        <v>56.227499999999992</v>
      </c>
      <c r="AE1171" s="16"/>
      <c r="AF1171" s="10">
        <v>272.45</v>
      </c>
      <c r="AG1171" s="8">
        <f t="shared" si="531"/>
        <v>12864.810838320585</v>
      </c>
      <c r="AH1171" s="15"/>
      <c r="AI1171" s="15"/>
      <c r="AJ1171" s="15"/>
      <c r="AK1171" s="15"/>
      <c r="AL1171" s="11">
        <f t="shared" si="538"/>
        <v>45133</v>
      </c>
      <c r="AM1171" s="10">
        <v>1013.5</v>
      </c>
      <c r="AN1171" s="6">
        <v>4.7363999999999997</v>
      </c>
      <c r="AO1171" s="8">
        <f t="shared" si="544"/>
        <v>217.7398846604996</v>
      </c>
      <c r="AS1171" s="14">
        <f t="shared" si="526"/>
        <v>0.24288112056994499</v>
      </c>
      <c r="AT1171" s="10">
        <v>500</v>
      </c>
      <c r="AU1171" s="6">
        <v>16.562999999999999</v>
      </c>
      <c r="AV1171" s="6">
        <f t="shared" si="517"/>
        <v>4.0228399999999986</v>
      </c>
      <c r="AW1171" s="6">
        <f t="shared" si="545"/>
        <v>5.1933782000000015</v>
      </c>
      <c r="AX1171" s="6">
        <f t="shared" si="518"/>
        <v>1.1705382000000029</v>
      </c>
      <c r="AY1171" s="12">
        <f t="shared" si="546"/>
        <v>0.46495062291131523</v>
      </c>
      <c r="BB1171" s="13">
        <f t="shared" si="547"/>
        <v>1664.9290239999998</v>
      </c>
    </row>
    <row r="1172" spans="1:54" x14ac:dyDescent="0.25">
      <c r="A1172" s="1">
        <v>45134</v>
      </c>
      <c r="B1172" s="6">
        <v>85.61</v>
      </c>
      <c r="C1172" s="6">
        <v>73.86</v>
      </c>
      <c r="D1172" s="6">
        <v>77.36</v>
      </c>
      <c r="E1172" s="6">
        <f t="shared" si="549"/>
        <v>45.080217635825257</v>
      </c>
      <c r="F1172" s="6">
        <v>45.620065480613007</v>
      </c>
      <c r="G1172" s="6">
        <v>89.61</v>
      </c>
      <c r="H1172" s="6">
        <v>68.61</v>
      </c>
      <c r="I1172" s="6">
        <v>50</v>
      </c>
      <c r="J1172" s="6">
        <v>40.429769570967068</v>
      </c>
      <c r="K1172" s="6">
        <f t="shared" si="539"/>
        <v>35.61</v>
      </c>
      <c r="L1172" s="7">
        <f t="shared" si="536"/>
        <v>9.5702304290329323</v>
      </c>
      <c r="M1172" s="6">
        <f t="shared" si="519"/>
        <v>17</v>
      </c>
      <c r="N1172" s="6">
        <f t="shared" si="520"/>
        <v>11.75</v>
      </c>
      <c r="O1172" s="6">
        <f t="shared" si="537"/>
        <v>5.25</v>
      </c>
      <c r="P1172" s="6">
        <f t="shared" si="521"/>
        <v>8.75</v>
      </c>
      <c r="Q1172" s="6">
        <f t="shared" si="540"/>
        <v>-23.529782364174743</v>
      </c>
      <c r="R1172" s="6">
        <f t="shared" si="522"/>
        <v>-22.989934519386992</v>
      </c>
      <c r="S1172" s="6">
        <f t="shared" si="523"/>
        <v>21</v>
      </c>
      <c r="T1172" s="6">
        <f t="shared" si="524"/>
        <v>4</v>
      </c>
      <c r="U1172" s="4" t="str">
        <f t="shared" si="525"/>
        <v>HIGHER</v>
      </c>
      <c r="V1172" s="8">
        <v>1005.75</v>
      </c>
      <c r="W1172" s="9">
        <f t="shared" si="553"/>
        <v>31.739934519386992</v>
      </c>
      <c r="X1172" s="6">
        <f t="shared" si="541"/>
        <v>45.121113732875749</v>
      </c>
      <c r="Y1172" s="6">
        <f t="shared" si="542"/>
        <v>32.238886267124251</v>
      </c>
      <c r="Z1172" s="6">
        <f t="shared" si="543"/>
        <v>-0.4989517477372587</v>
      </c>
      <c r="AA1172" s="5">
        <f t="shared" si="550"/>
        <v>7</v>
      </c>
      <c r="AB1172" s="5">
        <f t="shared" si="551"/>
        <v>2023</v>
      </c>
      <c r="AC1172" s="5">
        <f t="shared" si="552"/>
        <v>30</v>
      </c>
      <c r="AD1172" s="6">
        <f t="shared" si="548"/>
        <v>57.33</v>
      </c>
      <c r="AE1172" s="15"/>
      <c r="AF1172" s="10">
        <v>272.95</v>
      </c>
      <c r="AG1172" s="8">
        <f t="shared" si="531"/>
        <v>12451.99687293332</v>
      </c>
      <c r="AH1172" s="15"/>
      <c r="AI1172" s="15"/>
      <c r="AJ1172" s="15"/>
      <c r="AK1172" s="15"/>
      <c r="AL1172" s="11">
        <f t="shared" si="538"/>
        <v>45134</v>
      </c>
      <c r="AM1172" s="10">
        <v>994.75</v>
      </c>
      <c r="AN1172" s="6">
        <v>4.7423999999999999</v>
      </c>
      <c r="AO1172" s="8">
        <f t="shared" si="544"/>
        <v>213.98236976678996</v>
      </c>
      <c r="AS1172" s="14">
        <f t="shared" si="526"/>
        <v>0.23435956416464893</v>
      </c>
      <c r="AT1172" s="10">
        <v>500</v>
      </c>
      <c r="AU1172" s="6">
        <v>16.52</v>
      </c>
      <c r="AV1172" s="6">
        <f t="shared" ref="AV1172:AV1235" si="554">(((C1172/100*11.7)+(AT1172/2000*47))-(AU1172))</f>
        <v>3.8716200000000001</v>
      </c>
      <c r="AW1172" s="6">
        <f t="shared" si="545"/>
        <v>5.0460425999999963</v>
      </c>
      <c r="AX1172" s="6">
        <f t="shared" ref="AX1172:AX1235" si="555">AW1172-AV1172</f>
        <v>1.1744225999999962</v>
      </c>
      <c r="AY1172" s="12">
        <f t="shared" si="546"/>
        <v>0.4601764097550487</v>
      </c>
      <c r="BB1172" s="13">
        <f t="shared" si="547"/>
        <v>1628.332332</v>
      </c>
    </row>
    <row r="1173" spans="1:54" x14ac:dyDescent="0.25">
      <c r="A1173" s="1">
        <v>45135</v>
      </c>
      <c r="B1173" s="6">
        <v>84.6</v>
      </c>
      <c r="C1173" s="6">
        <v>72.849999999999994</v>
      </c>
      <c r="D1173" s="6">
        <v>76.349999999999994</v>
      </c>
      <c r="E1173" s="6">
        <f t="shared" si="549"/>
        <v>44.796979274202833</v>
      </c>
      <c r="F1173" s="6">
        <v>45.835521917135914</v>
      </c>
      <c r="G1173" s="6">
        <v>88.6</v>
      </c>
      <c r="H1173" s="6">
        <v>67.599999999999994</v>
      </c>
      <c r="I1173" s="6">
        <v>49.75</v>
      </c>
      <c r="J1173" s="6">
        <v>39.87987632913817</v>
      </c>
      <c r="K1173" s="6">
        <f t="shared" si="539"/>
        <v>34.849999999999994</v>
      </c>
      <c r="L1173" s="7">
        <f t="shared" si="536"/>
        <v>9.8701236708618296</v>
      </c>
      <c r="M1173" s="6">
        <f t="shared" si="519"/>
        <v>17</v>
      </c>
      <c r="N1173" s="6">
        <f t="shared" si="520"/>
        <v>11.75</v>
      </c>
      <c r="O1173" s="6">
        <f t="shared" si="537"/>
        <v>5.25</v>
      </c>
      <c r="P1173" s="6">
        <f t="shared" si="521"/>
        <v>8.75</v>
      </c>
      <c r="Q1173" s="6">
        <f t="shared" si="540"/>
        <v>-22.803020725797161</v>
      </c>
      <c r="R1173" s="6">
        <f t="shared" si="522"/>
        <v>-21.76447808286408</v>
      </c>
      <c r="S1173" s="6">
        <f t="shared" si="523"/>
        <v>21</v>
      </c>
      <c r="T1173" s="6">
        <f t="shared" si="524"/>
        <v>4</v>
      </c>
      <c r="U1173" s="4" t="str">
        <f t="shared" si="525"/>
        <v>HIGHER</v>
      </c>
      <c r="V1173" s="8">
        <v>1010.5</v>
      </c>
      <c r="W1173" s="9">
        <f t="shared" si="553"/>
        <v>30.51447808286408</v>
      </c>
      <c r="X1173" s="6">
        <f t="shared" si="541"/>
        <v>44.837618421661396</v>
      </c>
      <c r="Y1173" s="6">
        <f t="shared" si="542"/>
        <v>31.512381578338598</v>
      </c>
      <c r="Z1173" s="6">
        <f t="shared" si="543"/>
        <v>-0.9979034954745174</v>
      </c>
      <c r="AA1173" s="5">
        <f t="shared" si="550"/>
        <v>7</v>
      </c>
      <c r="AB1173" s="5">
        <f t="shared" si="551"/>
        <v>2023</v>
      </c>
      <c r="AC1173" s="5">
        <f t="shared" si="552"/>
        <v>30</v>
      </c>
      <c r="AD1173" s="6">
        <f t="shared" si="548"/>
        <v>57.499999999999993</v>
      </c>
      <c r="AE1173" s="15"/>
      <c r="AF1173" s="10">
        <v>273.60000000000002</v>
      </c>
      <c r="AG1173" s="8">
        <f t="shared" si="531"/>
        <v>12540.598796528388</v>
      </c>
      <c r="AH1173" s="15"/>
      <c r="AI1173" s="15"/>
      <c r="AJ1173" s="15"/>
      <c r="AK1173" s="15"/>
      <c r="AL1173" s="11">
        <f t="shared" si="538"/>
        <v>45135</v>
      </c>
      <c r="AM1173" s="10">
        <v>988.5</v>
      </c>
      <c r="AN1173" s="6">
        <v>4.7336</v>
      </c>
      <c r="AO1173" s="8">
        <f t="shared" si="544"/>
        <v>212.24335056077641</v>
      </c>
      <c r="AS1173" s="14">
        <f t="shared" si="526"/>
        <v>0.24710293751555862</v>
      </c>
      <c r="AT1173" s="10">
        <v>490</v>
      </c>
      <c r="AU1173" s="6">
        <v>16.068000000000001</v>
      </c>
      <c r="AV1173" s="6">
        <f t="shared" si="554"/>
        <v>3.970449999999996</v>
      </c>
      <c r="AW1173" s="6">
        <f t="shared" si="545"/>
        <v>5.1472359999999959</v>
      </c>
      <c r="AX1173" s="6">
        <f t="shared" si="555"/>
        <v>1.1767859999999999</v>
      </c>
      <c r="AY1173" s="12">
        <f t="shared" si="546"/>
        <v>0.46224758560140472</v>
      </c>
      <c r="BB1173" s="13">
        <f t="shared" si="547"/>
        <v>1606.0656699999997</v>
      </c>
    </row>
    <row r="1174" spans="1:54" x14ac:dyDescent="0.25">
      <c r="A1174" s="1">
        <v>45138</v>
      </c>
      <c r="B1174" s="6">
        <v>81.58</v>
      </c>
      <c r="C1174" s="6">
        <v>70.58</v>
      </c>
      <c r="D1174" s="6">
        <v>74.08</v>
      </c>
      <c r="E1174" s="6">
        <f t="shared" si="549"/>
        <v>43.392117000555601</v>
      </c>
      <c r="F1174" s="6">
        <v>43.783015863944023</v>
      </c>
      <c r="G1174" s="6">
        <v>86.58</v>
      </c>
      <c r="H1174" s="6">
        <v>65.58</v>
      </c>
      <c r="I1174" s="6">
        <v>48.75</v>
      </c>
      <c r="J1174" s="6">
        <v>39.099331140634391</v>
      </c>
      <c r="K1174" s="6">
        <f t="shared" si="539"/>
        <v>32.83</v>
      </c>
      <c r="L1174" s="7">
        <f t="shared" si="536"/>
        <v>9.6506688593656094</v>
      </c>
      <c r="M1174" s="6">
        <f t="shared" si="519"/>
        <v>16</v>
      </c>
      <c r="N1174" s="6">
        <f t="shared" si="520"/>
        <v>11</v>
      </c>
      <c r="O1174" s="6">
        <f t="shared" si="537"/>
        <v>5</v>
      </c>
      <c r="P1174" s="6">
        <f t="shared" si="521"/>
        <v>8.5</v>
      </c>
      <c r="Q1174" s="6">
        <f t="shared" si="540"/>
        <v>-22.187882999444398</v>
      </c>
      <c r="R1174" s="6">
        <f t="shared" si="522"/>
        <v>-21.796984136055976</v>
      </c>
      <c r="S1174" s="6">
        <f t="shared" si="523"/>
        <v>21</v>
      </c>
      <c r="T1174" s="6">
        <f t="shared" si="524"/>
        <v>5</v>
      </c>
      <c r="U1174" s="4" t="str">
        <f t="shared" si="525"/>
        <v>HIGHER</v>
      </c>
      <c r="V1174" s="8">
        <v>965.25</v>
      </c>
      <c r="W1174" s="9">
        <f t="shared" si="553"/>
        <v>30.296984136055976</v>
      </c>
      <c r="X1174" s="6">
        <f t="shared" si="541"/>
        <v>43.431481678038224</v>
      </c>
      <c r="Y1174" s="6">
        <f t="shared" si="542"/>
        <v>30.648518321961774</v>
      </c>
      <c r="Z1174" s="6">
        <f t="shared" si="543"/>
        <v>-0.35153418590579832</v>
      </c>
      <c r="AA1174" s="5">
        <f>MONTH(A1174)</f>
        <v>7</v>
      </c>
      <c r="AB1174" s="5">
        <f>YEAR(A1174)</f>
        <v>2023</v>
      </c>
      <c r="AC1174" s="5">
        <f>WEEKNUM(A1174)</f>
        <v>31</v>
      </c>
      <c r="AD1174" s="6">
        <f t="shared" si="548"/>
        <v>55.894999999999996</v>
      </c>
      <c r="AE1174" s="15"/>
      <c r="AF1174" s="10">
        <v>275.25</v>
      </c>
      <c r="AG1174" s="8">
        <f t="shared" si="531"/>
        <v>12051.275116550592</v>
      </c>
      <c r="AH1174" s="15"/>
      <c r="AI1174" s="15"/>
      <c r="AJ1174" s="15"/>
      <c r="AK1174" s="15"/>
      <c r="AL1174" s="11">
        <f t="shared" si="538"/>
        <v>45138</v>
      </c>
      <c r="AM1174" s="10">
        <v>957.5</v>
      </c>
      <c r="AN1174" s="6">
        <v>4.7241</v>
      </c>
      <c r="AO1174" s="8">
        <f t="shared" si="544"/>
        <v>205.17466259522044</v>
      </c>
      <c r="AS1174" s="14">
        <f t="shared" si="526"/>
        <v>0.25713300335302564</v>
      </c>
      <c r="AT1174" s="10">
        <v>486.2</v>
      </c>
      <c r="AU1174" s="6">
        <v>15.657500000000001</v>
      </c>
      <c r="AV1174" s="6">
        <f t="shared" si="554"/>
        <v>4.0260599999999993</v>
      </c>
      <c r="AW1174" s="6">
        <f t="shared" si="545"/>
        <v>5.1221627999999964</v>
      </c>
      <c r="AX1174" s="6">
        <f t="shared" si="555"/>
        <v>1.096102799999997</v>
      </c>
      <c r="AY1174" s="12">
        <f t="shared" si="546"/>
        <v>0.45515522713747264</v>
      </c>
      <c r="BB1174" s="13">
        <f t="shared" si="547"/>
        <v>1556.0207959999998</v>
      </c>
    </row>
    <row r="1175" spans="1:54" x14ac:dyDescent="0.25">
      <c r="A1175" s="1">
        <v>45139</v>
      </c>
      <c r="B1175" s="6">
        <v>79.39</v>
      </c>
      <c r="C1175" s="6">
        <v>69.39</v>
      </c>
      <c r="D1175" s="6">
        <v>72.89</v>
      </c>
      <c r="E1175" s="6">
        <f t="shared" si="549"/>
        <v>45.227501583868921</v>
      </c>
      <c r="F1175" s="6">
        <v>45.415948856538677</v>
      </c>
      <c r="G1175" s="6">
        <v>85.39</v>
      </c>
      <c r="H1175" s="6">
        <v>64.39</v>
      </c>
      <c r="I1175" s="6">
        <v>48.25</v>
      </c>
      <c r="J1175" s="6">
        <v>38.852100388339707</v>
      </c>
      <c r="K1175" s="6">
        <f t="shared" si="539"/>
        <v>31.14</v>
      </c>
      <c r="L1175" s="7">
        <f t="shared" si="536"/>
        <v>9.3978996116602929</v>
      </c>
      <c r="M1175" s="6">
        <f t="shared" si="519"/>
        <v>15</v>
      </c>
      <c r="N1175" s="6">
        <f t="shared" si="520"/>
        <v>10</v>
      </c>
      <c r="O1175" s="6">
        <f t="shared" si="537"/>
        <v>5</v>
      </c>
      <c r="P1175" s="6">
        <f t="shared" si="521"/>
        <v>8.5</v>
      </c>
      <c r="Q1175" s="6">
        <f t="shared" si="540"/>
        <v>-19.162498416131079</v>
      </c>
      <c r="R1175" s="6">
        <f t="shared" si="522"/>
        <v>-18.974051143461324</v>
      </c>
      <c r="S1175" s="6">
        <f t="shared" si="523"/>
        <v>21</v>
      </c>
      <c r="T1175" s="6">
        <f t="shared" si="524"/>
        <v>6</v>
      </c>
      <c r="U1175" s="4" t="str">
        <f t="shared" si="525"/>
        <v>HIGHER</v>
      </c>
      <c r="V1175" s="8">
        <v>1001.25</v>
      </c>
      <c r="W1175" s="9">
        <f t="shared" si="553"/>
        <v>27.474051143461324</v>
      </c>
      <c r="X1175" s="6">
        <f t="shared" si="541"/>
        <v>45.268531294707209</v>
      </c>
      <c r="Y1175" s="6">
        <f t="shared" si="542"/>
        <v>27.621468705292791</v>
      </c>
      <c r="Z1175" s="6">
        <f t="shared" si="543"/>
        <v>-0.14741756183146748</v>
      </c>
      <c r="AA1175" s="5">
        <f>MONTH(A1175)</f>
        <v>8</v>
      </c>
      <c r="AB1175" s="5">
        <f>YEAR(A1175)</f>
        <v>2023</v>
      </c>
      <c r="AC1175" s="5">
        <f>WEEKNUM(A1175)</f>
        <v>31</v>
      </c>
      <c r="AD1175" s="6">
        <f t="shared" si="548"/>
        <v>54.892499999999998</v>
      </c>
      <c r="AE1175" s="15"/>
      <c r="AF1175" s="10">
        <v>276.17</v>
      </c>
      <c r="AG1175" s="8">
        <f t="shared" si="531"/>
        <v>12542.522595710287</v>
      </c>
      <c r="AH1175" s="15"/>
      <c r="AI1175" s="15"/>
      <c r="AJ1175" s="15"/>
      <c r="AK1175" s="15"/>
      <c r="AL1175" s="11">
        <f t="shared" si="538"/>
        <v>45139</v>
      </c>
      <c r="AM1175" s="10">
        <v>998</v>
      </c>
      <c r="AN1175" s="6">
        <v>4.7911000000000001</v>
      </c>
      <c r="AO1175" s="8">
        <f t="shared" si="544"/>
        <v>216.88606028607174</v>
      </c>
      <c r="AS1175" s="14">
        <f t="shared" si="526"/>
        <v>0.26109042641446822</v>
      </c>
      <c r="AT1175" s="10">
        <v>463.1</v>
      </c>
      <c r="AU1175" s="6">
        <v>15.067500000000001</v>
      </c>
      <c r="AV1175" s="6">
        <f t="shared" si="554"/>
        <v>3.93398</v>
      </c>
      <c r="AW1175" s="6">
        <f t="shared" si="545"/>
        <v>4.9182073999999982</v>
      </c>
      <c r="AX1175" s="6">
        <f t="shared" si="555"/>
        <v>0.9842273999999982</v>
      </c>
      <c r="AY1175" s="12">
        <f t="shared" si="546"/>
        <v>0.4604833160482027</v>
      </c>
      <c r="BB1175" s="13">
        <f t="shared" si="547"/>
        <v>1529.7858179999998</v>
      </c>
    </row>
    <row r="1176" spans="1:54" x14ac:dyDescent="0.25">
      <c r="A1176" s="1">
        <v>45140</v>
      </c>
      <c r="B1176" s="6">
        <v>79.66</v>
      </c>
      <c r="C1176" s="6">
        <v>69.66</v>
      </c>
      <c r="D1176" s="6">
        <v>73.16</v>
      </c>
      <c r="E1176" s="6">
        <f t="shared" si="549"/>
        <v>46.360455030358622</v>
      </c>
      <c r="F1176" s="6">
        <v>46.300454227527446</v>
      </c>
      <c r="G1176" s="6">
        <v>85.66</v>
      </c>
      <c r="H1176" s="6">
        <v>64.66</v>
      </c>
      <c r="I1176" s="6">
        <v>48.75</v>
      </c>
      <c r="J1176" s="6">
        <v>39.126223616881006</v>
      </c>
      <c r="K1176" s="6">
        <f t="shared" si="539"/>
        <v>30.909999999999997</v>
      </c>
      <c r="L1176" s="7">
        <f t="shared" si="536"/>
        <v>9.6237763831189937</v>
      </c>
      <c r="M1176" s="6">
        <f t="shared" si="519"/>
        <v>15</v>
      </c>
      <c r="N1176" s="6">
        <f t="shared" si="520"/>
        <v>10</v>
      </c>
      <c r="O1176" s="6">
        <f t="shared" si="537"/>
        <v>5</v>
      </c>
      <c r="P1176" s="6">
        <f t="shared" si="521"/>
        <v>8.5</v>
      </c>
      <c r="Q1176" s="6">
        <f t="shared" si="540"/>
        <v>-18.299544969641374</v>
      </c>
      <c r="R1176" s="6">
        <f t="shared" si="522"/>
        <v>-18.359545772472551</v>
      </c>
      <c r="S1176" s="6">
        <f t="shared" si="523"/>
        <v>21</v>
      </c>
      <c r="T1176" s="6">
        <f t="shared" si="524"/>
        <v>6</v>
      </c>
      <c r="U1176" s="4" t="str">
        <f t="shared" si="525"/>
        <v>HIGHER</v>
      </c>
      <c r="V1176" s="8">
        <v>1020.75</v>
      </c>
      <c r="W1176" s="9">
        <f t="shared" si="553"/>
        <v>26.859545772472551</v>
      </c>
      <c r="X1176" s="6">
        <f t="shared" si="541"/>
        <v>46.402512539564604</v>
      </c>
      <c r="Y1176" s="6">
        <f t="shared" si="542"/>
        <v>26.757487460435392</v>
      </c>
      <c r="Z1176" s="6">
        <f t="shared" si="543"/>
        <v>0.10205831203715832</v>
      </c>
      <c r="AA1176" s="5">
        <f>MONTH(A1176)</f>
        <v>8</v>
      </c>
      <c r="AB1176" s="5">
        <f>YEAR(A1176)</f>
        <v>2023</v>
      </c>
      <c r="AC1176" s="5">
        <f>WEEKNUM(A1176)</f>
        <v>31</v>
      </c>
      <c r="AD1176" s="6">
        <f t="shared" si="548"/>
        <v>54.787500000000001</v>
      </c>
      <c r="AF1176" s="10">
        <v>277.35000000000002</v>
      </c>
      <c r="AG1176" s="8">
        <f t="shared" si="531"/>
        <v>12841.430980004736</v>
      </c>
      <c r="AH1176" s="15"/>
      <c r="AI1176" s="15"/>
      <c r="AJ1176" s="15"/>
      <c r="AK1176" s="15"/>
      <c r="AL1176" s="11">
        <f t="shared" si="538"/>
        <v>45140</v>
      </c>
      <c r="AM1176" s="10">
        <v>1023</v>
      </c>
      <c r="AN1176" s="6">
        <v>4.8120000000000003</v>
      </c>
      <c r="AO1176" s="8">
        <f t="shared" si="544"/>
        <v>223.28889034038491</v>
      </c>
      <c r="AS1176" s="14">
        <f t="shared" si="526"/>
        <v>0.26524356832609408</v>
      </c>
      <c r="AT1176" s="10">
        <v>458.9</v>
      </c>
      <c r="AU1176" s="6">
        <v>14.965</v>
      </c>
      <c r="AV1176" s="6">
        <f t="shared" si="554"/>
        <v>3.9693699999999978</v>
      </c>
      <c r="AW1176" s="6">
        <f t="shared" si="545"/>
        <v>4.9529655999999953</v>
      </c>
      <c r="AX1176" s="6">
        <f t="shared" si="555"/>
        <v>0.98359559999999746</v>
      </c>
      <c r="AY1176" s="12">
        <f t="shared" si="546"/>
        <v>0.4635917464710409</v>
      </c>
      <c r="BB1176" s="13">
        <f t="shared" si="547"/>
        <v>1535.7382919999998</v>
      </c>
    </row>
    <row r="1177" spans="1:54" x14ac:dyDescent="0.25">
      <c r="A1177" s="1">
        <v>45141</v>
      </c>
      <c r="B1177" s="6">
        <v>78.540000000000006</v>
      </c>
      <c r="C1177" s="6">
        <v>69.040000000000006</v>
      </c>
      <c r="D1177" s="6">
        <v>72.540000000000006</v>
      </c>
      <c r="E1177" s="6">
        <f t="shared" si="549"/>
        <v>45.556058083350933</v>
      </c>
      <c r="F1177" s="6">
        <f t="shared" ref="F1177:F1200" si="556">IF(V1177="","",V1177/2206.622)*100</f>
        <v>45.057558566895466</v>
      </c>
      <c r="G1177" s="6">
        <v>85.04</v>
      </c>
      <c r="H1177" s="6">
        <v>64.040000000000006</v>
      </c>
      <c r="I1177" s="6">
        <v>47.75</v>
      </c>
      <c r="J1177" s="6">
        <v>38.079861956835828</v>
      </c>
      <c r="K1177" s="6">
        <f t="shared" si="539"/>
        <v>30.790000000000006</v>
      </c>
      <c r="L1177" s="7">
        <f t="shared" si="536"/>
        <v>9.6701380431641724</v>
      </c>
      <c r="M1177" s="6">
        <f t="shared" si="519"/>
        <v>14.5</v>
      </c>
      <c r="N1177" s="6">
        <f t="shared" si="520"/>
        <v>9.5</v>
      </c>
      <c r="O1177" s="6">
        <f t="shared" si="537"/>
        <v>5</v>
      </c>
      <c r="P1177" s="6">
        <f t="shared" si="521"/>
        <v>8.5</v>
      </c>
      <c r="Q1177" s="6">
        <f t="shared" si="540"/>
        <v>-18.483941916649073</v>
      </c>
      <c r="R1177" s="6">
        <f t="shared" si="522"/>
        <v>-18.98244143310454</v>
      </c>
      <c r="S1177" s="6">
        <f t="shared" si="523"/>
        <v>21</v>
      </c>
      <c r="T1177" s="6">
        <f t="shared" si="524"/>
        <v>6.5</v>
      </c>
      <c r="U1177" s="4" t="str">
        <f t="shared" si="525"/>
        <v>HIGHER</v>
      </c>
      <c r="V1177" s="8">
        <v>994.25</v>
      </c>
      <c r="W1177" s="9">
        <f t="shared" si="553"/>
        <v>27.48244143310454</v>
      </c>
      <c r="X1177" s="6">
        <f t="shared" si="541"/>
        <v>45.597385855715849</v>
      </c>
      <c r="Y1177" s="6">
        <f t="shared" si="542"/>
        <v>26.942614144284157</v>
      </c>
      <c r="Z1177" s="6">
        <f t="shared" si="543"/>
        <v>0.53982728882038344</v>
      </c>
      <c r="AA1177" s="5">
        <f>MONTH(A1177)</f>
        <v>8</v>
      </c>
      <c r="AB1177" s="5">
        <f>YEAR(A1177)</f>
        <v>2023</v>
      </c>
      <c r="AC1177" s="5">
        <f>WEEKNUM(A1177)</f>
        <v>31</v>
      </c>
      <c r="AD1177" s="6">
        <f t="shared" si="548"/>
        <v>54.657499999999999</v>
      </c>
      <c r="AF1177" s="10">
        <v>278.05</v>
      </c>
      <c r="AG1177" s="8">
        <f t="shared" si="531"/>
        <v>12539.619603723451</v>
      </c>
      <c r="AH1177" s="15"/>
      <c r="AI1177" s="15"/>
      <c r="AJ1177" s="15"/>
      <c r="AK1177" s="15"/>
      <c r="AL1177" s="11">
        <f t="shared" si="538"/>
        <v>45141</v>
      </c>
      <c r="AM1177" s="10">
        <v>1005.25</v>
      </c>
      <c r="AN1177" s="6">
        <v>4.9169999999999998</v>
      </c>
      <c r="AO1177" s="8">
        <f t="shared" si="544"/>
        <v>224.20234625255486</v>
      </c>
      <c r="AS1177" s="14">
        <f t="shared" si="526"/>
        <v>0.26078761651131827</v>
      </c>
      <c r="AT1177" s="10">
        <v>462.1</v>
      </c>
      <c r="AU1177" s="6">
        <v>15.02</v>
      </c>
      <c r="AV1177" s="6">
        <f t="shared" si="554"/>
        <v>3.9170300000000005</v>
      </c>
      <c r="AW1177" s="6">
        <f t="shared" si="545"/>
        <v>4.8447464000000018</v>
      </c>
      <c r="AX1177" s="6">
        <f t="shared" si="555"/>
        <v>0.92771640000000133</v>
      </c>
      <c r="AY1177" s="12">
        <f t="shared" si="546"/>
        <v>0.45834682143778127</v>
      </c>
      <c r="BB1177" s="13">
        <f t="shared" si="547"/>
        <v>1522.0696480000001</v>
      </c>
    </row>
    <row r="1178" spans="1:54" x14ac:dyDescent="0.25">
      <c r="A1178" s="1">
        <v>45142</v>
      </c>
      <c r="B1178" s="6">
        <v>79.89</v>
      </c>
      <c r="C1178" s="6">
        <v>70.39</v>
      </c>
      <c r="D1178" s="6">
        <v>73.89</v>
      </c>
      <c r="E1178" s="6">
        <f t="shared" si="549"/>
        <v>45.861955513903155</v>
      </c>
      <c r="F1178" s="6">
        <f t="shared" si="556"/>
        <v>45.861955513903155</v>
      </c>
      <c r="G1178" s="6">
        <v>86.39</v>
      </c>
      <c r="H1178" s="6">
        <v>65.39</v>
      </c>
      <c r="I1178" s="6">
        <v>48.25</v>
      </c>
      <c r="J1178" s="6">
        <v>38.505051714244082</v>
      </c>
      <c r="K1178" s="6">
        <f t="shared" si="539"/>
        <v>31.64</v>
      </c>
      <c r="L1178" s="7">
        <f t="shared" si="536"/>
        <v>9.7449482857559175</v>
      </c>
      <c r="M1178" s="6">
        <f t="shared" si="519"/>
        <v>14.5</v>
      </c>
      <c r="N1178" s="6">
        <f t="shared" si="520"/>
        <v>9.5</v>
      </c>
      <c r="O1178" s="6">
        <f t="shared" si="537"/>
        <v>5</v>
      </c>
      <c r="P1178" s="6">
        <f t="shared" si="521"/>
        <v>8.5</v>
      </c>
      <c r="Q1178" s="6">
        <f t="shared" si="540"/>
        <v>-19.528044486096846</v>
      </c>
      <c r="R1178" s="6">
        <f t="shared" si="522"/>
        <v>-19.528044486096846</v>
      </c>
      <c r="S1178" s="6">
        <f t="shared" si="523"/>
        <v>21</v>
      </c>
      <c r="T1178" s="6">
        <f t="shared" si="524"/>
        <v>6.5</v>
      </c>
      <c r="U1178" s="4" t="str">
        <f t="shared" si="525"/>
        <v>HIGHER</v>
      </c>
      <c r="V1178" s="8">
        <v>1012</v>
      </c>
      <c r="W1178" s="9">
        <f t="shared" si="553"/>
        <v>28.028044486096846</v>
      </c>
      <c r="X1178" s="6">
        <f t="shared" si="541"/>
        <v>45.903560791827346</v>
      </c>
      <c r="Y1178" s="6">
        <f t="shared" si="542"/>
        <v>27.986439208172655</v>
      </c>
      <c r="Z1178" s="6">
        <f t="shared" si="543"/>
        <v>4.1605277924190887E-2</v>
      </c>
      <c r="AA1178" s="5">
        <f>MONTH(A1178)</f>
        <v>8</v>
      </c>
      <c r="AB1178" s="5">
        <f>YEAR(A1178)</f>
        <v>2023</v>
      </c>
      <c r="AC1178" s="5">
        <f>WEEKNUM(A1178)</f>
        <v>31</v>
      </c>
      <c r="AD1178" s="6">
        <f t="shared" si="548"/>
        <v>55.602500000000006</v>
      </c>
      <c r="AF1178" s="10">
        <v>279.25</v>
      </c>
      <c r="AG1178" s="8">
        <f t="shared" si="531"/>
        <v>12818.569351117791</v>
      </c>
      <c r="AH1178" s="15"/>
      <c r="AI1178" s="15"/>
      <c r="AJ1178" s="15"/>
      <c r="AK1178" s="15"/>
      <c r="AL1178" s="11">
        <f t="shared" si="538"/>
        <v>45142</v>
      </c>
      <c r="AM1178" s="10">
        <v>1012</v>
      </c>
      <c r="AN1178" s="6">
        <v>4.8733000000000004</v>
      </c>
      <c r="AO1178" s="8">
        <f t="shared" si="544"/>
        <v>223.70182280681229</v>
      </c>
      <c r="AS1178" s="14">
        <f t="shared" si="526"/>
        <v>0.26006834771068338</v>
      </c>
      <c r="AT1178" s="10">
        <v>457.6</v>
      </c>
      <c r="AU1178" s="6">
        <v>15.07</v>
      </c>
      <c r="AV1178" s="6">
        <f t="shared" si="554"/>
        <v>3.9192299999999989</v>
      </c>
      <c r="AW1178" s="6">
        <f t="shared" si="545"/>
        <v>4.8437874000000001</v>
      </c>
      <c r="AX1178" s="6">
        <f t="shared" si="555"/>
        <v>0.92455740000000119</v>
      </c>
      <c r="AY1178" s="12">
        <f t="shared" si="546"/>
        <v>0.46501445469890895</v>
      </c>
      <c r="BB1178" s="13">
        <f t="shared" si="547"/>
        <v>1551.8320179999998</v>
      </c>
    </row>
    <row r="1179" spans="1:54" x14ac:dyDescent="0.25">
      <c r="A1179" s="1">
        <v>45145</v>
      </c>
      <c r="B1179" s="6">
        <v>78.58</v>
      </c>
      <c r="C1179" s="6">
        <v>69.08</v>
      </c>
      <c r="D1179" s="6">
        <v>72.58</v>
      </c>
      <c r="E1179" s="6">
        <f t="shared" si="549"/>
        <v>43.788650706826999</v>
      </c>
      <c r="F1179" s="6">
        <f t="shared" si="556"/>
        <v>44.037900465054733</v>
      </c>
      <c r="G1179" s="6">
        <v>83.08</v>
      </c>
      <c r="H1179" s="6">
        <v>65.39</v>
      </c>
      <c r="I1179" s="6">
        <v>46.5</v>
      </c>
      <c r="J1179" s="6">
        <v>37.53560038935472</v>
      </c>
      <c r="K1179" s="6">
        <f t="shared" si="539"/>
        <v>32.08</v>
      </c>
      <c r="L1179" s="7">
        <f t="shared" si="536"/>
        <v>8.9643996106452803</v>
      </c>
      <c r="M1179" s="6">
        <f t="shared" si="519"/>
        <v>13.189999999999998</v>
      </c>
      <c r="N1179" s="6">
        <f t="shared" si="520"/>
        <v>9.5</v>
      </c>
      <c r="O1179" s="6">
        <f t="shared" si="537"/>
        <v>3.6899999999999977</v>
      </c>
      <c r="P1179" s="6">
        <f t="shared" si="521"/>
        <v>7.1899999999999977</v>
      </c>
      <c r="Q1179" s="6">
        <f t="shared" si="540"/>
        <v>-21.601349293173001</v>
      </c>
      <c r="R1179" s="6">
        <f t="shared" si="522"/>
        <v>-21.352099534945268</v>
      </c>
      <c r="S1179" s="6">
        <f t="shared" si="523"/>
        <v>17.689999999999998</v>
      </c>
      <c r="T1179" s="6">
        <f t="shared" si="524"/>
        <v>4.5</v>
      </c>
      <c r="U1179" s="4" t="str">
        <f t="shared" si="525"/>
        <v>HIGHER</v>
      </c>
      <c r="V1179" s="8">
        <v>971.75</v>
      </c>
      <c r="W1179" s="9">
        <f t="shared" si="553"/>
        <v>28.542099534945265</v>
      </c>
      <c r="X1179" s="6">
        <f t="shared" si="541"/>
        <v>43.828375113738318</v>
      </c>
      <c r="Y1179" s="6">
        <f t="shared" si="542"/>
        <v>28.751624886261681</v>
      </c>
      <c r="Z1179" s="6">
        <f t="shared" si="543"/>
        <v>-0.20952535131641525</v>
      </c>
      <c r="AA1179" s="5">
        <f t="shared" ref="AA1179:AA1184" si="557">MONTH(A1179)</f>
        <v>8</v>
      </c>
      <c r="AB1179" s="5">
        <f t="shared" ref="AB1179:AB1184" si="558">YEAR(A1179)</f>
        <v>2023</v>
      </c>
      <c r="AC1179" s="5">
        <f t="shared" ref="AC1179:AC1184" si="559">WEEKNUM(A1179)</f>
        <v>32</v>
      </c>
      <c r="AD1179" s="6">
        <f t="shared" si="548"/>
        <v>55.357500000000002</v>
      </c>
      <c r="AF1179" s="10">
        <v>283.14999999999998</v>
      </c>
      <c r="AG1179" s="8">
        <f t="shared" si="531"/>
        <v>12480.643507140905</v>
      </c>
      <c r="AH1179" s="15"/>
      <c r="AI1179" s="15"/>
      <c r="AJ1179" s="15"/>
      <c r="AK1179" s="15"/>
      <c r="AL1179" s="11">
        <f t="shared" si="538"/>
        <v>45145</v>
      </c>
      <c r="AM1179" s="10">
        <v>966.25</v>
      </c>
      <c r="AN1179" s="6">
        <v>4.8998999999999997</v>
      </c>
      <c r="AO1179" s="8">
        <f t="shared" si="544"/>
        <v>214.75465521980638</v>
      </c>
      <c r="AS1179" s="14">
        <f t="shared" si="526"/>
        <v>0.26027616327901881</v>
      </c>
      <c r="AT1179" s="10">
        <v>454.2</v>
      </c>
      <c r="AU1179" s="6">
        <v>14.8825</v>
      </c>
      <c r="AV1179" s="6">
        <f t="shared" si="554"/>
        <v>3.8735599999999977</v>
      </c>
      <c r="AW1179" s="6">
        <f t="shared" si="545"/>
        <v>4.8011827999999994</v>
      </c>
      <c r="AX1179" s="6">
        <f t="shared" si="555"/>
        <v>0.92762280000000175</v>
      </c>
      <c r="AY1179" s="12">
        <f t="shared" si="546"/>
        <v>0.46275737936616274</v>
      </c>
      <c r="BB1179" s="13">
        <f t="shared" si="547"/>
        <v>1522.9514959999999</v>
      </c>
    </row>
    <row r="1180" spans="1:54" x14ac:dyDescent="0.25">
      <c r="A1180" s="1">
        <v>45146</v>
      </c>
      <c r="B1180" s="6">
        <v>78.98</v>
      </c>
      <c r="C1180" s="6">
        <v>68.98</v>
      </c>
      <c r="D1180" s="6">
        <v>71.48</v>
      </c>
      <c r="E1180" s="6">
        <f t="shared" si="549"/>
        <v>44.672354395088966</v>
      </c>
      <c r="F1180" s="6">
        <f t="shared" si="556"/>
        <v>44.808308808667732</v>
      </c>
      <c r="G1180" s="6">
        <v>82.98</v>
      </c>
      <c r="H1180" s="6">
        <v>64.08</v>
      </c>
      <c r="I1180" s="6">
        <v>46</v>
      </c>
      <c r="J1180" s="6">
        <v>36.564705292694342</v>
      </c>
      <c r="K1180" s="6">
        <f t="shared" si="539"/>
        <v>32.980000000000004</v>
      </c>
      <c r="L1180" s="7">
        <f t="shared" si="536"/>
        <v>9.4352947073056583</v>
      </c>
      <c r="M1180" s="6">
        <f t="shared" si="519"/>
        <v>14.900000000000006</v>
      </c>
      <c r="N1180" s="6">
        <f t="shared" si="520"/>
        <v>10</v>
      </c>
      <c r="O1180" s="6">
        <f t="shared" si="537"/>
        <v>4.9000000000000057</v>
      </c>
      <c r="P1180" s="6">
        <f t="shared" si="521"/>
        <v>7.4000000000000057</v>
      </c>
      <c r="Q1180" s="6">
        <f t="shared" si="540"/>
        <v>-19.407645604911032</v>
      </c>
      <c r="R1180" s="6">
        <f t="shared" si="522"/>
        <v>-19.271691191332266</v>
      </c>
      <c r="S1180" s="6">
        <f t="shared" si="523"/>
        <v>18.900000000000006</v>
      </c>
      <c r="T1180" s="6">
        <f t="shared" si="524"/>
        <v>4</v>
      </c>
      <c r="U1180" s="4" t="str">
        <f t="shared" si="525"/>
        <v>HIGHER</v>
      </c>
      <c r="V1180" s="8">
        <v>988.75</v>
      </c>
      <c r="W1180" s="9">
        <f t="shared" si="553"/>
        <v>26.671691191332272</v>
      </c>
      <c r="X1180" s="6">
        <f t="shared" si="541"/>
        <v>44.712880484727087</v>
      </c>
      <c r="Y1180" s="6">
        <f t="shared" si="542"/>
        <v>26.767119515272917</v>
      </c>
      <c r="Z1180" s="6">
        <f t="shared" si="543"/>
        <v>-9.5428323940645043E-2</v>
      </c>
      <c r="AA1180" s="5">
        <f t="shared" si="557"/>
        <v>8</v>
      </c>
      <c r="AB1180" s="5">
        <f t="shared" si="558"/>
        <v>2023</v>
      </c>
      <c r="AC1180" s="5">
        <f t="shared" si="559"/>
        <v>32</v>
      </c>
      <c r="AD1180" s="6">
        <f t="shared" si="548"/>
        <v>55.242499999999993</v>
      </c>
      <c r="AF1180" s="10">
        <v>284.05</v>
      </c>
      <c r="AG1180" s="8">
        <f t="shared" si="531"/>
        <v>12739.346586398939</v>
      </c>
      <c r="AH1180" s="15"/>
      <c r="AI1180" s="15"/>
      <c r="AJ1180" s="15"/>
      <c r="AK1180" s="15"/>
      <c r="AL1180" s="11">
        <f t="shared" si="538"/>
        <v>45146</v>
      </c>
      <c r="AM1180" s="10">
        <v>985.75</v>
      </c>
      <c r="AN1180" s="6">
        <v>4.8996000000000004</v>
      </c>
      <c r="AO1180" s="8">
        <f t="shared" si="544"/>
        <v>219.07522922296886</v>
      </c>
      <c r="AS1180" s="14">
        <f t="shared" si="526"/>
        <v>0.25364646802812191</v>
      </c>
      <c r="AT1180" s="10">
        <v>453.3</v>
      </c>
      <c r="AU1180" s="6">
        <v>14.935</v>
      </c>
      <c r="AV1180" s="6">
        <f t="shared" si="554"/>
        <v>3.7882100000000012</v>
      </c>
      <c r="AW1180" s="6">
        <f t="shared" si="545"/>
        <v>4.7733968000000022</v>
      </c>
      <c r="AX1180" s="6">
        <f t="shared" si="555"/>
        <v>0.98518680000000103</v>
      </c>
      <c r="AY1180" s="12">
        <f t="shared" si="546"/>
        <v>0.46451326859767722</v>
      </c>
      <c r="BB1180" s="13">
        <f t="shared" si="547"/>
        <v>1520.7468759999999</v>
      </c>
    </row>
    <row r="1181" spans="1:54" x14ac:dyDescent="0.25">
      <c r="A1181" s="1">
        <v>45147</v>
      </c>
      <c r="B1181" s="6">
        <v>79.209999999999994</v>
      </c>
      <c r="C1181" s="6">
        <v>69.209999999999994</v>
      </c>
      <c r="D1181" s="6">
        <v>71.709999999999994</v>
      </c>
      <c r="E1181" s="6">
        <f t="shared" si="549"/>
        <v>43.596048620923753</v>
      </c>
      <c r="F1181" s="6">
        <f t="shared" si="556"/>
        <v>44.094548137379221</v>
      </c>
      <c r="G1181" s="6">
        <v>83.21</v>
      </c>
      <c r="H1181" s="6">
        <v>63.98</v>
      </c>
      <c r="I1181" s="6">
        <v>46.5</v>
      </c>
      <c r="J1181" s="6">
        <v>37.38563386066631</v>
      </c>
      <c r="K1181" s="6">
        <f t="shared" si="539"/>
        <v>32.709999999999994</v>
      </c>
      <c r="L1181" s="7">
        <f t="shared" si="536"/>
        <v>9.1143661393336899</v>
      </c>
      <c r="M1181" s="6">
        <f t="shared" si="519"/>
        <v>15.229999999999997</v>
      </c>
      <c r="N1181" s="6">
        <f t="shared" si="520"/>
        <v>10</v>
      </c>
      <c r="O1181" s="6">
        <f t="shared" si="537"/>
        <v>5.2299999999999969</v>
      </c>
      <c r="P1181" s="6">
        <f t="shared" si="521"/>
        <v>7.7299999999999969</v>
      </c>
      <c r="Q1181" s="6">
        <f t="shared" si="540"/>
        <v>-20.383951379076244</v>
      </c>
      <c r="R1181" s="6">
        <f t="shared" si="522"/>
        <v>-19.885451862620776</v>
      </c>
      <c r="S1181" s="6">
        <f t="shared" si="523"/>
        <v>19.229999999999997</v>
      </c>
      <c r="T1181" s="6">
        <f t="shared" si="524"/>
        <v>4</v>
      </c>
      <c r="U1181" s="4" t="str">
        <f t="shared" si="525"/>
        <v>HIGHER</v>
      </c>
      <c r="V1181" s="8">
        <v>973</v>
      </c>
      <c r="W1181" s="9">
        <f t="shared" si="553"/>
        <v>27.615451862620773</v>
      </c>
      <c r="X1181" s="6">
        <f t="shared" si="541"/>
        <v>43.635598302112555</v>
      </c>
      <c r="Y1181" s="6">
        <f t="shared" si="542"/>
        <v>28.074401697887438</v>
      </c>
      <c r="Z1181" s="6">
        <f t="shared" si="543"/>
        <v>-0.45894983526666522</v>
      </c>
      <c r="AA1181" s="5">
        <f t="shared" si="557"/>
        <v>8</v>
      </c>
      <c r="AB1181" s="5">
        <f t="shared" si="558"/>
        <v>2023</v>
      </c>
      <c r="AC1181" s="5">
        <f t="shared" si="559"/>
        <v>32</v>
      </c>
      <c r="AD1181" s="6">
        <f t="shared" si="548"/>
        <v>56.127499999999998</v>
      </c>
      <c r="AF1181" s="10">
        <v>285.14999999999998</v>
      </c>
      <c r="AG1181" s="8">
        <f t="shared" si="531"/>
        <v>12584.966946714674</v>
      </c>
      <c r="AH1181" s="15"/>
      <c r="AI1181" s="15"/>
      <c r="AJ1181" s="15"/>
      <c r="AK1181" s="15"/>
      <c r="AL1181" s="11">
        <f t="shared" si="538"/>
        <v>45147</v>
      </c>
      <c r="AM1181" s="10">
        <v>962</v>
      </c>
      <c r="AN1181" s="6">
        <v>4.9020000000000001</v>
      </c>
      <c r="AO1181" s="8">
        <f t="shared" si="544"/>
        <v>213.90170287695577</v>
      </c>
      <c r="AS1181" s="14">
        <f t="shared" si="526"/>
        <v>0.24517772947667588</v>
      </c>
      <c r="AT1181" s="10">
        <v>447.7</v>
      </c>
      <c r="AU1181" s="6">
        <v>14.952500000000001</v>
      </c>
      <c r="AV1181" s="6">
        <f t="shared" si="554"/>
        <v>3.6660199999999961</v>
      </c>
      <c r="AW1181" s="6">
        <f t="shared" si="545"/>
        <v>4.6506685999999959</v>
      </c>
      <c r="AX1181" s="6">
        <f t="shared" si="555"/>
        <v>0.98464859999999987</v>
      </c>
      <c r="AY1181" s="12">
        <f t="shared" si="546"/>
        <v>0.46833062806111825</v>
      </c>
      <c r="BB1181" s="13">
        <f t="shared" si="547"/>
        <v>1525.8175019999999</v>
      </c>
    </row>
    <row r="1182" spans="1:54" x14ac:dyDescent="0.25">
      <c r="A1182" s="1">
        <v>45148</v>
      </c>
      <c r="B1182" s="6">
        <v>78.680000000000007</v>
      </c>
      <c r="C1182" s="6">
        <v>69.180000000000007</v>
      </c>
      <c r="D1182" s="6">
        <v>71.180000000000007</v>
      </c>
      <c r="E1182" s="6">
        <f t="shared" si="549"/>
        <v>42.938935621959722</v>
      </c>
      <c r="F1182" s="6">
        <f t="shared" si="556"/>
        <v>42.938935621959722</v>
      </c>
      <c r="G1182" s="6">
        <v>83.18</v>
      </c>
      <c r="H1182" s="6">
        <v>64.209999999999994</v>
      </c>
      <c r="I1182" s="6">
        <v>46.25</v>
      </c>
      <c r="J1182" s="6">
        <v>36.992105904450867</v>
      </c>
      <c r="K1182" s="6">
        <f t="shared" si="539"/>
        <v>32.430000000000007</v>
      </c>
      <c r="L1182" s="7">
        <f t="shared" si="536"/>
        <v>9.2578940955491333</v>
      </c>
      <c r="M1182" s="6">
        <f t="shared" si="519"/>
        <v>14.470000000000013</v>
      </c>
      <c r="N1182" s="6">
        <f t="shared" si="520"/>
        <v>9.5</v>
      </c>
      <c r="O1182" s="6">
        <f t="shared" si="537"/>
        <v>4.9700000000000131</v>
      </c>
      <c r="P1182" s="6">
        <f t="shared" si="521"/>
        <v>6.9700000000000131</v>
      </c>
      <c r="Q1182" s="6">
        <f t="shared" si="540"/>
        <v>-21.271064378040272</v>
      </c>
      <c r="R1182" s="6">
        <f t="shared" si="522"/>
        <v>-21.271064378040272</v>
      </c>
      <c r="S1182" s="6">
        <f t="shared" si="523"/>
        <v>18.970000000000013</v>
      </c>
      <c r="T1182" s="6">
        <f t="shared" si="524"/>
        <v>4.5</v>
      </c>
      <c r="U1182" s="4" t="str">
        <f t="shared" si="525"/>
        <v>HIGHER</v>
      </c>
      <c r="V1182" s="8">
        <v>947.5</v>
      </c>
      <c r="W1182" s="9">
        <f t="shared" si="553"/>
        <v>28.241064378040285</v>
      </c>
      <c r="X1182" s="6">
        <f t="shared" si="541"/>
        <v>42.977889180095268</v>
      </c>
      <c r="Y1182" s="6">
        <f t="shared" si="542"/>
        <v>28.202110819904739</v>
      </c>
      <c r="Z1182" s="6">
        <f t="shared" si="543"/>
        <v>3.8953558135546018E-2</v>
      </c>
      <c r="AA1182" s="5">
        <f t="shared" si="557"/>
        <v>8</v>
      </c>
      <c r="AB1182" s="5">
        <f t="shared" si="558"/>
        <v>2023</v>
      </c>
      <c r="AC1182" s="5">
        <f t="shared" si="559"/>
        <v>32</v>
      </c>
      <c r="AD1182" s="6">
        <f t="shared" si="548"/>
        <v>56.569999999999993</v>
      </c>
      <c r="AF1182" s="10">
        <v>286.14999999999998</v>
      </c>
      <c r="AG1182" s="8">
        <f t="shared" si="531"/>
        <v>12298.122988884263</v>
      </c>
      <c r="AH1182" s="15"/>
      <c r="AI1182" s="15"/>
      <c r="AJ1182" s="15"/>
      <c r="AK1182" s="15"/>
      <c r="AL1182" s="11">
        <f t="shared" si="538"/>
        <v>45148</v>
      </c>
      <c r="AM1182" s="10">
        <v>947.5</v>
      </c>
      <c r="AN1182" s="6">
        <v>4.8924000000000003</v>
      </c>
      <c r="AO1182" s="8">
        <f t="shared" si="544"/>
        <v>210.2650250246981</v>
      </c>
      <c r="AS1182" s="14">
        <f t="shared" si="526"/>
        <v>0.2512774798927615</v>
      </c>
      <c r="AT1182" s="10">
        <v>450</v>
      </c>
      <c r="AU1182" s="6">
        <v>14.92</v>
      </c>
      <c r="AV1182" s="6">
        <f t="shared" si="554"/>
        <v>3.7490600000000018</v>
      </c>
      <c r="AW1182" s="6">
        <f t="shared" si="545"/>
        <v>4.6764488000000011</v>
      </c>
      <c r="AX1182" s="6">
        <f t="shared" si="555"/>
        <v>0.92738879999999924</v>
      </c>
      <c r="AY1182" s="12">
        <f t="shared" si="546"/>
        <v>0.46538419539183923</v>
      </c>
      <c r="BB1182" s="13">
        <f t="shared" si="547"/>
        <v>1525.1561160000001</v>
      </c>
    </row>
    <row r="1183" spans="1:54" x14ac:dyDescent="0.25">
      <c r="A1183" s="1">
        <v>45149</v>
      </c>
      <c r="B1183" s="6">
        <v>78.63</v>
      </c>
      <c r="C1183" s="6">
        <v>68.13</v>
      </c>
      <c r="D1183" s="6">
        <v>71.13</v>
      </c>
      <c r="E1183" s="6">
        <f t="shared" si="549"/>
        <v>41.987254726908375</v>
      </c>
      <c r="F1183" s="6">
        <f t="shared" si="556"/>
        <v>42.497083777828735</v>
      </c>
      <c r="G1183" s="6">
        <v>83.13</v>
      </c>
      <c r="H1183" s="6">
        <v>64.180000000000007</v>
      </c>
      <c r="I1183" s="6">
        <v>46</v>
      </c>
      <c r="J1183" s="6">
        <v>36.801834075197469</v>
      </c>
      <c r="K1183" s="6">
        <f t="shared" si="539"/>
        <v>32.629999999999995</v>
      </c>
      <c r="L1183" s="7">
        <f t="shared" si="536"/>
        <v>9.1981659248025309</v>
      </c>
      <c r="M1183" s="6">
        <f t="shared" ref="M1183:M1246" si="560">B1183-H1183</f>
        <v>14.449999999999989</v>
      </c>
      <c r="N1183" s="6">
        <f t="shared" ref="N1183:N1246" si="561">B1183-C1183</f>
        <v>10.5</v>
      </c>
      <c r="O1183" s="6">
        <f t="shared" si="537"/>
        <v>3.9499999999999886</v>
      </c>
      <c r="P1183" s="6">
        <f t="shared" ref="P1183:P1246" si="562">D1183-H1183</f>
        <v>6.9499999999999886</v>
      </c>
      <c r="Q1183" s="6">
        <f t="shared" si="540"/>
        <v>-22.192745273091631</v>
      </c>
      <c r="R1183" s="6">
        <f t="shared" ref="R1183:R1200" si="563">IF(F1183="","",F1183-H1183)</f>
        <v>-21.682916222171272</v>
      </c>
      <c r="S1183" s="6">
        <f t="shared" ref="S1183:S1246" si="564">G1183-H1183</f>
        <v>18.949999999999989</v>
      </c>
      <c r="T1183" s="6">
        <f t="shared" ref="T1183:T1246" si="565">G1183-B1183</f>
        <v>4.5</v>
      </c>
      <c r="U1183" s="4" t="str">
        <f t="shared" ref="U1183:U1246" si="566">IF(P1183=N1183,"EQUAL",IF(N1183&lt;P1183,"LOWER","HIGHER"))</f>
        <v>HIGHER</v>
      </c>
      <c r="V1183" s="8">
        <v>937.75</v>
      </c>
      <c r="W1183" s="9">
        <f t="shared" si="553"/>
        <v>28.632916222171261</v>
      </c>
      <c r="X1183" s="6">
        <f t="shared" si="541"/>
        <v>42.02534493441506</v>
      </c>
      <c r="Y1183" s="6">
        <f t="shared" si="542"/>
        <v>29.104655065584936</v>
      </c>
      <c r="Z1183" s="6">
        <f t="shared" si="543"/>
        <v>-0.47173884341367511</v>
      </c>
      <c r="AA1183" s="5">
        <f t="shared" si="557"/>
        <v>8</v>
      </c>
      <c r="AB1183" s="5">
        <f t="shared" si="558"/>
        <v>2023</v>
      </c>
      <c r="AC1183" s="5">
        <f t="shared" si="559"/>
        <v>32</v>
      </c>
      <c r="AD1183" s="6">
        <f t="shared" si="548"/>
        <v>57.02</v>
      </c>
      <c r="AF1183" s="10">
        <v>287.3</v>
      </c>
      <c r="AG1183" s="8">
        <f t="shared" si="531"/>
        <v>12220.488364898838</v>
      </c>
      <c r="AH1183" s="15"/>
      <c r="AI1183" s="15"/>
      <c r="AJ1183" s="15"/>
      <c r="AK1183" s="15"/>
      <c r="AL1183" s="11">
        <f t="shared" si="538"/>
        <v>45149</v>
      </c>
      <c r="AM1183" s="10">
        <v>926.5</v>
      </c>
      <c r="AN1183" s="6">
        <v>4.9047999999999998</v>
      </c>
      <c r="AO1183" s="8">
        <f t="shared" si="544"/>
        <v>206.125911834319</v>
      </c>
      <c r="AS1183" s="14">
        <f t="shared" si="526"/>
        <v>0.26510619317207057</v>
      </c>
      <c r="AT1183" s="10">
        <v>445.3</v>
      </c>
      <c r="AU1183" s="6">
        <v>14.5725</v>
      </c>
      <c r="AV1183" s="6">
        <f t="shared" si="554"/>
        <v>3.8632599999999986</v>
      </c>
      <c r="AW1183" s="6">
        <f t="shared" si="545"/>
        <v>4.9077657999999982</v>
      </c>
      <c r="AX1183" s="6">
        <f t="shared" si="555"/>
        <v>1.0445057999999996</v>
      </c>
      <c r="AY1183" s="12">
        <f t="shared" si="546"/>
        <v>0.46783911522732102</v>
      </c>
      <c r="BB1183" s="13">
        <f t="shared" si="547"/>
        <v>1502.0076059999999</v>
      </c>
    </row>
    <row r="1184" spans="1:54" x14ac:dyDescent="0.25">
      <c r="A1184" s="1">
        <v>45152</v>
      </c>
      <c r="B1184" s="6">
        <v>78.55</v>
      </c>
      <c r="C1184" s="6">
        <v>69.05</v>
      </c>
      <c r="D1184" s="6">
        <v>72.05</v>
      </c>
      <c r="E1184" s="6">
        <f t="shared" si="549"/>
        <v>43.176855845722564</v>
      </c>
      <c r="F1184" s="6">
        <f t="shared" si="556"/>
        <v>43.176855845722564</v>
      </c>
      <c r="G1184" s="6">
        <v>84.05</v>
      </c>
      <c r="H1184" s="6">
        <v>65.05</v>
      </c>
      <c r="I1184" s="6">
        <v>45.75</v>
      </c>
      <c r="J1184" s="6">
        <v>36.316885804967065</v>
      </c>
      <c r="K1184" s="6">
        <f t="shared" si="539"/>
        <v>32.799999999999997</v>
      </c>
      <c r="L1184" s="7">
        <f t="shared" si="536"/>
        <v>9.4331141950329354</v>
      </c>
      <c r="M1184" s="6">
        <f t="shared" si="560"/>
        <v>13.5</v>
      </c>
      <c r="N1184" s="6">
        <f t="shared" si="561"/>
        <v>9.5</v>
      </c>
      <c r="O1184" s="6">
        <f t="shared" si="537"/>
        <v>4</v>
      </c>
      <c r="P1184" s="6">
        <f t="shared" si="562"/>
        <v>7</v>
      </c>
      <c r="Q1184" s="6">
        <f t="shared" si="540"/>
        <v>-21.873144154277433</v>
      </c>
      <c r="R1184" s="6">
        <f t="shared" si="563"/>
        <v>-21.873144154277433</v>
      </c>
      <c r="S1184" s="6">
        <f t="shared" si="564"/>
        <v>19</v>
      </c>
      <c r="T1184" s="6">
        <f t="shared" si="565"/>
        <v>5.5</v>
      </c>
      <c r="U1184" s="4" t="str">
        <f t="shared" si="566"/>
        <v>HIGHER</v>
      </c>
      <c r="V1184" s="8">
        <v>952.75</v>
      </c>
      <c r="W1184" s="9">
        <f t="shared" si="553"/>
        <v>28.873144154277433</v>
      </c>
      <c r="X1184" s="6">
        <f t="shared" si="541"/>
        <v>43.216025241515325</v>
      </c>
      <c r="Y1184" s="6">
        <f t="shared" si="542"/>
        <v>28.833974758484672</v>
      </c>
      <c r="Z1184" s="6">
        <f t="shared" si="543"/>
        <v>3.9169395792761463E-2</v>
      </c>
      <c r="AA1184" s="5">
        <f t="shared" si="557"/>
        <v>8</v>
      </c>
      <c r="AB1184" s="5">
        <f t="shared" si="558"/>
        <v>2023</v>
      </c>
      <c r="AC1184" s="5">
        <f t="shared" si="559"/>
        <v>33</v>
      </c>
      <c r="AD1184" s="6">
        <f t="shared" si="548"/>
        <v>57.114999999999995</v>
      </c>
      <c r="AF1184" s="10">
        <v>349.95</v>
      </c>
      <c r="AG1184" s="8">
        <f t="shared" si="531"/>
        <v>15123.448033268289</v>
      </c>
      <c r="AH1184" s="15"/>
      <c r="AI1184" s="15"/>
      <c r="AJ1184" s="15"/>
      <c r="AK1184" s="15"/>
      <c r="AL1184" s="11">
        <f t="shared" si="538"/>
        <v>45152</v>
      </c>
      <c r="AM1184" s="10">
        <v>952.75</v>
      </c>
      <c r="AN1184" s="6">
        <v>4.9615</v>
      </c>
      <c r="AO1184" s="8">
        <f t="shared" si="544"/>
        <v>214.4163092357783</v>
      </c>
      <c r="AS1184" s="14">
        <f t="shared" ref="AS1184:AS1247" si="567">AV1184/AU1184</f>
        <v>0.26686354378818722</v>
      </c>
      <c r="AT1184" s="10">
        <v>450.3</v>
      </c>
      <c r="AU1184" s="6">
        <v>14.73</v>
      </c>
      <c r="AV1184" s="6">
        <f t="shared" si="554"/>
        <v>3.9308999999999976</v>
      </c>
      <c r="AW1184" s="6">
        <f t="shared" si="545"/>
        <v>4.8585929999999991</v>
      </c>
      <c r="AX1184" s="6">
        <f t="shared" si="555"/>
        <v>0.92769300000000143</v>
      </c>
      <c r="AY1184" s="12">
        <f t="shared" si="546"/>
        <v>0.46480700370213024</v>
      </c>
      <c r="BB1184" s="13">
        <f t="shared" si="547"/>
        <v>1522.2901099999999</v>
      </c>
    </row>
    <row r="1185" spans="1:54" x14ac:dyDescent="0.25">
      <c r="A1185" s="1">
        <v>45153</v>
      </c>
      <c r="B1185" s="6">
        <v>79.650000000000006</v>
      </c>
      <c r="C1185" s="6">
        <v>69.900000000000006</v>
      </c>
      <c r="D1185" s="6">
        <v>72.900000000000006</v>
      </c>
      <c r="E1185" s="6">
        <f t="shared" si="549"/>
        <v>43.652696293248233</v>
      </c>
      <c r="F1185" s="6">
        <f t="shared" si="556"/>
        <v>44.151195809703701</v>
      </c>
      <c r="G1185" s="6">
        <v>84.9</v>
      </c>
      <c r="H1185" s="6">
        <v>65.900000000000006</v>
      </c>
      <c r="I1185" s="6">
        <v>46.5</v>
      </c>
      <c r="J1185" s="6">
        <v>37.086302227669435</v>
      </c>
      <c r="K1185" s="6">
        <f t="shared" si="539"/>
        <v>33.150000000000006</v>
      </c>
      <c r="L1185" s="7">
        <f t="shared" si="536"/>
        <v>9.4136977723305648</v>
      </c>
      <c r="M1185" s="6">
        <f t="shared" si="560"/>
        <v>13.75</v>
      </c>
      <c r="N1185" s="6">
        <f t="shared" si="561"/>
        <v>9.75</v>
      </c>
      <c r="O1185" s="6">
        <f t="shared" si="537"/>
        <v>4</v>
      </c>
      <c r="P1185" s="6">
        <f t="shared" si="562"/>
        <v>7</v>
      </c>
      <c r="Q1185" s="6">
        <f t="shared" si="540"/>
        <v>-22.247303706751772</v>
      </c>
      <c r="R1185" s="6">
        <f t="shared" si="563"/>
        <v>-21.748804190296305</v>
      </c>
      <c r="S1185" s="6">
        <f t="shared" si="564"/>
        <v>19</v>
      </c>
      <c r="T1185" s="6">
        <f t="shared" si="565"/>
        <v>5.25</v>
      </c>
      <c r="U1185" s="4" t="str">
        <f t="shared" si="566"/>
        <v>HIGHER</v>
      </c>
      <c r="V1185" s="8">
        <v>974.25</v>
      </c>
      <c r="W1185" s="9">
        <f t="shared" si="553"/>
        <v>28.748804190296305</v>
      </c>
      <c r="X1185" s="6">
        <f t="shared" si="541"/>
        <v>43.692297364355426</v>
      </c>
      <c r="Y1185" s="6">
        <f t="shared" si="542"/>
        <v>29.20770263564458</v>
      </c>
      <c r="Z1185" s="6">
        <f t="shared" si="543"/>
        <v>-0.45889844534827517</v>
      </c>
      <c r="AA1185" s="5">
        <f>MONTH(A1185)</f>
        <v>8</v>
      </c>
      <c r="AB1185" s="5">
        <f>YEAR(A1185)</f>
        <v>2023</v>
      </c>
      <c r="AC1185" s="5">
        <f>WEEKNUM(A1185)</f>
        <v>33</v>
      </c>
      <c r="AD1185" s="6">
        <f t="shared" si="548"/>
        <v>56.940000000000005</v>
      </c>
      <c r="AF1185" s="10">
        <v>349.95</v>
      </c>
      <c r="AG1185" s="8">
        <f>IF(V1185="","",V1185*AF1185/2204.622*100)</f>
        <v>15464.727626776836</v>
      </c>
      <c r="AH1185" s="15"/>
      <c r="AI1185" s="15"/>
      <c r="AJ1185" s="15"/>
      <c r="AK1185" s="15"/>
      <c r="AL1185" s="11">
        <f t="shared" si="538"/>
        <v>45153</v>
      </c>
      <c r="AM1185" s="10">
        <v>963.25</v>
      </c>
      <c r="AN1185" s="6">
        <v>4.9844999999999997</v>
      </c>
      <c r="AO1185" s="8">
        <f t="shared" si="544"/>
        <v>217.78425621262966</v>
      </c>
      <c r="AS1185" s="14">
        <f t="shared" si="567"/>
        <v>0.29914632004215691</v>
      </c>
      <c r="AT1185" s="10">
        <v>438.8</v>
      </c>
      <c r="AU1185" s="6">
        <v>14.2325</v>
      </c>
      <c r="AV1185" s="6">
        <f t="shared" si="554"/>
        <v>4.2575999999999983</v>
      </c>
      <c r="AW1185" s="6">
        <f t="shared" si="545"/>
        <v>5.2119689999999981</v>
      </c>
      <c r="AX1185" s="6">
        <f t="shared" si="555"/>
        <v>0.9543689999999998</v>
      </c>
      <c r="AY1185" s="12">
        <f t="shared" si="546"/>
        <v>0.47471454369016114</v>
      </c>
      <c r="BB1185" s="13">
        <f t="shared" si="547"/>
        <v>1541.0293799999999</v>
      </c>
    </row>
    <row r="1186" spans="1:54" x14ac:dyDescent="0.25">
      <c r="A1186" s="1">
        <v>45154</v>
      </c>
      <c r="B1186" s="6">
        <v>80.77</v>
      </c>
      <c r="C1186" s="6">
        <v>70.77</v>
      </c>
      <c r="D1186" s="6">
        <v>74.27</v>
      </c>
      <c r="E1186" s="6">
        <f t="shared" si="549"/>
        <v>43.652696293248233</v>
      </c>
      <c r="F1186" s="6">
        <f t="shared" si="556"/>
        <v>44.400445567931442</v>
      </c>
      <c r="G1186" s="6">
        <v>85.77</v>
      </c>
      <c r="H1186" s="6">
        <v>66.77</v>
      </c>
      <c r="I1186" s="6">
        <v>47</v>
      </c>
      <c r="J1186" s="6">
        <v>37.73238652652789</v>
      </c>
      <c r="K1186" s="6">
        <f t="shared" si="539"/>
        <v>33.769999999999996</v>
      </c>
      <c r="L1186" s="7">
        <f t="shared" si="536"/>
        <v>9.2676134734721103</v>
      </c>
      <c r="M1186" s="6">
        <f t="shared" si="560"/>
        <v>14</v>
      </c>
      <c r="N1186" s="6">
        <f t="shared" si="561"/>
        <v>10</v>
      </c>
      <c r="O1186" s="6">
        <f t="shared" si="537"/>
        <v>4</v>
      </c>
      <c r="P1186" s="6">
        <f t="shared" si="562"/>
        <v>7.5</v>
      </c>
      <c r="Q1186" s="6">
        <f t="shared" si="540"/>
        <v>-23.117303706751763</v>
      </c>
      <c r="R1186" s="6">
        <f t="shared" si="563"/>
        <v>-22.369554432068554</v>
      </c>
      <c r="S1186" s="6">
        <f t="shared" si="564"/>
        <v>19</v>
      </c>
      <c r="T1186" s="6">
        <f t="shared" si="565"/>
        <v>5</v>
      </c>
      <c r="U1186" s="4" t="str">
        <f t="shared" si="566"/>
        <v>HIGHER</v>
      </c>
      <c r="V1186" s="8">
        <v>979.75</v>
      </c>
      <c r="W1186" s="9">
        <f t="shared" si="553"/>
        <v>29.869554432068554</v>
      </c>
      <c r="X1186" s="6">
        <f t="shared" si="541"/>
        <v>43.692297364355426</v>
      </c>
      <c r="Y1186" s="6">
        <f t="shared" si="542"/>
        <v>30.57770263564457</v>
      </c>
      <c r="Z1186" s="6">
        <f t="shared" si="543"/>
        <v>-0.70814820357601604</v>
      </c>
      <c r="AA1186" s="5">
        <f>MONTH(A1186)</f>
        <v>8</v>
      </c>
      <c r="AB1186" s="5">
        <f>YEAR(A1186)</f>
        <v>2023</v>
      </c>
      <c r="AC1186" s="5">
        <f>WEEKNUM(A1186)</f>
        <v>33</v>
      </c>
      <c r="AD1186" s="6">
        <f t="shared" si="548"/>
        <v>56.907499999999999</v>
      </c>
      <c r="AF1186" s="10">
        <v>349.95</v>
      </c>
      <c r="AG1186" s="8">
        <f>IF(V1186="","",V1186*AF1186/2204.622*100)</f>
        <v>15552.031708837163</v>
      </c>
      <c r="AH1186" s="15"/>
      <c r="AI1186" s="15"/>
      <c r="AJ1186" s="15"/>
      <c r="AK1186" s="15"/>
      <c r="AL1186" s="11">
        <f t="shared" si="538"/>
        <v>45154</v>
      </c>
      <c r="AM1186" s="10">
        <v>963.25</v>
      </c>
      <c r="AN1186" s="6">
        <v>4.9878999999999998</v>
      </c>
      <c r="AO1186" s="8">
        <f t="shared" si="544"/>
        <v>217.93281002366842</v>
      </c>
      <c r="AS1186" s="14">
        <f t="shared" si="567"/>
        <v>0.29697438578149493</v>
      </c>
      <c r="AT1186" s="10">
        <v>439.5</v>
      </c>
      <c r="AU1186" s="6">
        <v>14.3475</v>
      </c>
      <c r="AV1186" s="6">
        <f t="shared" si="554"/>
        <v>4.2608399999999982</v>
      </c>
      <c r="AW1186" s="6">
        <f t="shared" si="545"/>
        <v>5.2418382000000001</v>
      </c>
      <c r="AX1186" s="6">
        <f t="shared" si="555"/>
        <v>0.98099820000000193</v>
      </c>
      <c r="AY1186" s="12">
        <f t="shared" si="546"/>
        <v>0.47779995692257282</v>
      </c>
      <c r="BB1186" s="13">
        <f t="shared" si="547"/>
        <v>1560.2095739999997</v>
      </c>
    </row>
    <row r="1187" spans="1:54" x14ac:dyDescent="0.25">
      <c r="A1187" s="1">
        <v>45155</v>
      </c>
      <c r="B1187" s="6">
        <v>81.760000000000005</v>
      </c>
      <c r="C1187" s="6">
        <v>71.760000000000005</v>
      </c>
      <c r="D1187" s="6">
        <v>75.260000000000005</v>
      </c>
      <c r="E1187" s="6">
        <f t="shared" si="549"/>
        <v>42.950265156424621</v>
      </c>
      <c r="F1187" s="6">
        <f t="shared" si="556"/>
        <v>44.445763705791023</v>
      </c>
      <c r="G1187" s="6">
        <v>86.76</v>
      </c>
      <c r="H1187" s="6">
        <v>67.760000000000005</v>
      </c>
      <c r="I1187" s="6">
        <v>47.5</v>
      </c>
      <c r="J1187" s="6">
        <v>38.257844665210349</v>
      </c>
      <c r="K1187" s="6">
        <f t="shared" si="539"/>
        <v>34.260000000000005</v>
      </c>
      <c r="L1187" s="7">
        <f t="shared" si="536"/>
        <v>9.2421553347896506</v>
      </c>
      <c r="M1187" s="6">
        <f t="shared" si="560"/>
        <v>14</v>
      </c>
      <c r="N1187" s="6">
        <f t="shared" si="561"/>
        <v>10</v>
      </c>
      <c r="O1187" s="6">
        <f t="shared" si="537"/>
        <v>4</v>
      </c>
      <c r="P1187" s="6">
        <f t="shared" si="562"/>
        <v>7.5</v>
      </c>
      <c r="Q1187" s="6">
        <f t="shared" si="540"/>
        <v>-24.809734843575384</v>
      </c>
      <c r="R1187" s="6">
        <f t="shared" si="563"/>
        <v>-23.314236294208982</v>
      </c>
      <c r="S1187" s="6">
        <f t="shared" si="564"/>
        <v>19</v>
      </c>
      <c r="T1187" s="6">
        <f t="shared" si="565"/>
        <v>5</v>
      </c>
      <c r="U1187" s="4" t="str">
        <f t="shared" si="566"/>
        <v>HIGHER</v>
      </c>
      <c r="V1187" s="8">
        <v>980.75</v>
      </c>
      <c r="W1187" s="9">
        <f t="shared" si="553"/>
        <v>30.814236294208982</v>
      </c>
      <c r="X1187" s="6">
        <f t="shared" si="541"/>
        <v>42.989228992543843</v>
      </c>
      <c r="Y1187" s="6">
        <f t="shared" si="542"/>
        <v>32.270771007456162</v>
      </c>
      <c r="Z1187" s="6">
        <f t="shared" si="543"/>
        <v>-1.45653471324718</v>
      </c>
      <c r="AA1187" s="5">
        <f>MONTH(A1187)</f>
        <v>8</v>
      </c>
      <c r="AB1187" s="5">
        <f>YEAR(A1187)</f>
        <v>2023</v>
      </c>
      <c r="AC1187" s="5">
        <f>WEEKNUM(A1187)</f>
        <v>33</v>
      </c>
      <c r="AD1187" s="6">
        <f t="shared" si="548"/>
        <v>56.365000000000009</v>
      </c>
      <c r="AF1187" s="10">
        <v>349.95</v>
      </c>
      <c r="AG1187" s="8">
        <f>IF(V1187="","",V1187*AF1187/2204.622*100)</f>
        <v>15567.905178302675</v>
      </c>
      <c r="AH1187" s="15"/>
      <c r="AI1187" s="15"/>
      <c r="AJ1187" s="15"/>
      <c r="AK1187" s="15"/>
      <c r="AL1187" s="11">
        <f t="shared" si="538"/>
        <v>45155</v>
      </c>
      <c r="AM1187" s="10">
        <v>947.75</v>
      </c>
      <c r="AN1187" s="6">
        <v>4.9757999999999996</v>
      </c>
      <c r="AO1187" s="8">
        <f t="shared" si="544"/>
        <v>213.90580562109966</v>
      </c>
      <c r="AS1187" s="14">
        <f t="shared" si="567"/>
        <v>0.30888130824687898</v>
      </c>
      <c r="AT1187" s="10">
        <v>434.6</v>
      </c>
      <c r="AU1187" s="6">
        <v>14.217499999999999</v>
      </c>
      <c r="AV1187" s="6">
        <f t="shared" si="554"/>
        <v>4.3915200000000016</v>
      </c>
      <c r="AW1187" s="6">
        <f t="shared" si="545"/>
        <v>5.3702016000000032</v>
      </c>
      <c r="AX1187" s="6">
        <f t="shared" si="555"/>
        <v>0.97868160000000159</v>
      </c>
      <c r="AY1187" s="12">
        <f t="shared" si="546"/>
        <v>0.48363973543684163</v>
      </c>
      <c r="BB1187" s="13">
        <f t="shared" si="547"/>
        <v>1582.035312</v>
      </c>
    </row>
    <row r="1188" spans="1:54" x14ac:dyDescent="0.25">
      <c r="A1188" s="1">
        <v>45156</v>
      </c>
      <c r="B1188" s="6">
        <v>82.29</v>
      </c>
      <c r="C1188" s="6">
        <v>72.290000000000006</v>
      </c>
      <c r="D1188" s="6">
        <v>75.790000000000006</v>
      </c>
      <c r="E1188" s="6">
        <f t="shared" si="549"/>
        <v>43.165526311257665</v>
      </c>
      <c r="F1188" s="6">
        <f t="shared" si="556"/>
        <v>44.1625253441686</v>
      </c>
      <c r="G1188" s="6">
        <v>87.29</v>
      </c>
      <c r="H1188" s="6">
        <v>68.290000000000006</v>
      </c>
      <c r="I1188" s="6">
        <v>47</v>
      </c>
      <c r="J1188" s="6">
        <v>37.78147200304209</v>
      </c>
      <c r="K1188" s="6">
        <f t="shared" si="539"/>
        <v>35.290000000000006</v>
      </c>
      <c r="L1188" s="7">
        <f t="shared" si="536"/>
        <v>9.2185279969579099</v>
      </c>
      <c r="M1188" s="6">
        <f t="shared" si="560"/>
        <v>14</v>
      </c>
      <c r="N1188" s="6">
        <f t="shared" si="561"/>
        <v>10</v>
      </c>
      <c r="O1188" s="6">
        <f t="shared" si="537"/>
        <v>4</v>
      </c>
      <c r="P1188" s="6">
        <f t="shared" si="562"/>
        <v>7.5</v>
      </c>
      <c r="Q1188" s="6">
        <f t="shared" si="540"/>
        <v>-25.124473688742341</v>
      </c>
      <c r="R1188" s="6">
        <f t="shared" si="563"/>
        <v>-24.127474655831406</v>
      </c>
      <c r="S1188" s="6">
        <f t="shared" si="564"/>
        <v>19</v>
      </c>
      <c r="T1188" s="6">
        <f t="shared" si="565"/>
        <v>5</v>
      </c>
      <c r="U1188" s="4" t="str">
        <f t="shared" si="566"/>
        <v>HIGHER</v>
      </c>
      <c r="V1188" s="8">
        <v>974.5</v>
      </c>
      <c r="W1188" s="9">
        <f t="shared" si="553"/>
        <v>31.627474655831406</v>
      </c>
      <c r="X1188" s="6">
        <f t="shared" si="541"/>
        <v>43.20468542906675</v>
      </c>
      <c r="Y1188" s="6">
        <f t="shared" si="542"/>
        <v>32.585314570933257</v>
      </c>
      <c r="Z1188" s="6">
        <f t="shared" si="543"/>
        <v>-0.95783991510185018</v>
      </c>
      <c r="AA1188" s="5">
        <f>MONTH(A1188)</f>
        <v>8</v>
      </c>
      <c r="AB1188" s="5">
        <f>YEAR(A1188)</f>
        <v>2023</v>
      </c>
      <c r="AC1188" s="5">
        <f>WEEKNUM(A1188)</f>
        <v>33</v>
      </c>
      <c r="AD1188" s="6">
        <f t="shared" si="548"/>
        <v>56.127500000000012</v>
      </c>
      <c r="AF1188" s="10">
        <v>349.95</v>
      </c>
      <c r="AG1188" s="8">
        <f>IF(V1188="","",V1188*AF1188/2204.622*100)</f>
        <v>15468.695994143212</v>
      </c>
      <c r="AH1188" s="15"/>
      <c r="AI1188" s="15"/>
      <c r="AJ1188" s="15"/>
      <c r="AK1188" s="15"/>
      <c r="AL1188" s="11">
        <f t="shared" si="538"/>
        <v>45156</v>
      </c>
      <c r="AM1188" s="10">
        <v>952.5</v>
      </c>
      <c r="AN1188" s="6">
        <v>4.9694000000000003</v>
      </c>
      <c r="AO1188" s="8">
        <f t="shared" si="544"/>
        <v>214.70136377120434</v>
      </c>
      <c r="AS1188" s="14">
        <f t="shared" si="567"/>
        <v>0.29663823173890547</v>
      </c>
      <c r="AT1188" s="10">
        <v>438.9</v>
      </c>
      <c r="AU1188" s="6">
        <v>14.477499999999999</v>
      </c>
      <c r="AV1188" s="6">
        <f t="shared" si="554"/>
        <v>4.2945800000000034</v>
      </c>
      <c r="AW1188" s="6">
        <f t="shared" si="545"/>
        <v>5.2720213999999999</v>
      </c>
      <c r="AX1188" s="6">
        <f t="shared" si="555"/>
        <v>0.97744139999999646</v>
      </c>
      <c r="AY1188" s="12">
        <f t="shared" si="546"/>
        <v>0.48279467337409138</v>
      </c>
      <c r="BB1188" s="13">
        <f t="shared" si="547"/>
        <v>1593.7197980000001</v>
      </c>
    </row>
    <row r="1189" spans="1:54" x14ac:dyDescent="0.25">
      <c r="A1189" s="1">
        <v>45159</v>
      </c>
      <c r="B1189" s="6">
        <v>81.99</v>
      </c>
      <c r="C1189" s="6">
        <v>71.989999999999995</v>
      </c>
      <c r="D1189" s="6">
        <v>75.489999999999995</v>
      </c>
      <c r="E1189" s="6">
        <f t="shared" si="549"/>
        <v>44.139866275238809</v>
      </c>
      <c r="F1189" s="6">
        <f t="shared" si="556"/>
        <v>44.638365791694277</v>
      </c>
      <c r="G1189" s="6">
        <v>86.99</v>
      </c>
      <c r="H1189" s="6">
        <v>67.989999999999995</v>
      </c>
      <c r="I1189" s="6">
        <v>47.5</v>
      </c>
      <c r="J1189" s="6">
        <v>38.409435752217341</v>
      </c>
      <c r="K1189" s="6">
        <f t="shared" si="539"/>
        <v>34.489999999999995</v>
      </c>
      <c r="L1189" s="7">
        <f t="shared" si="536"/>
        <v>9.0905642477826589</v>
      </c>
      <c r="M1189" s="6">
        <f t="shared" si="560"/>
        <v>14</v>
      </c>
      <c r="N1189" s="6">
        <f t="shared" si="561"/>
        <v>10</v>
      </c>
      <c r="O1189" s="6">
        <f t="shared" si="537"/>
        <v>4</v>
      </c>
      <c r="P1189" s="6">
        <f t="shared" si="562"/>
        <v>7.5</v>
      </c>
      <c r="Q1189" s="6">
        <f t="shared" si="540"/>
        <v>-23.850133724761186</v>
      </c>
      <c r="R1189" s="6">
        <f t="shared" si="563"/>
        <v>-23.351634208305718</v>
      </c>
      <c r="S1189" s="6">
        <f t="shared" si="564"/>
        <v>19</v>
      </c>
      <c r="T1189" s="6">
        <f t="shared" si="565"/>
        <v>5</v>
      </c>
      <c r="U1189" s="4" t="str">
        <f t="shared" si="566"/>
        <v>HIGHER</v>
      </c>
      <c r="V1189" s="8">
        <v>985</v>
      </c>
      <c r="W1189" s="9">
        <f t="shared" si="553"/>
        <v>30.851634208305718</v>
      </c>
      <c r="X1189" s="6">
        <f t="shared" si="541"/>
        <v>44.179909299644109</v>
      </c>
      <c r="Y1189" s="6">
        <f t="shared" si="542"/>
        <v>31.310090700355886</v>
      </c>
      <c r="Z1189" s="6">
        <f t="shared" si="543"/>
        <v>-0.4584564920501677</v>
      </c>
      <c r="AA1189" s="5">
        <f>MONTH(A1189)</f>
        <v>8</v>
      </c>
      <c r="AB1189" s="5">
        <f>YEAR(A1189)</f>
        <v>2023</v>
      </c>
      <c r="AC1189" s="5">
        <f>WEEKNUM(A1189)</f>
        <v>34</v>
      </c>
      <c r="AD1189" s="6">
        <f t="shared" si="548"/>
        <v>56.817499999999995</v>
      </c>
      <c r="AF1189" s="10">
        <v>349.67</v>
      </c>
      <c r="AG1189" s="8">
        <v>15622.857342437843</v>
      </c>
      <c r="AH1189" s="15"/>
      <c r="AI1189" s="15"/>
      <c r="AJ1189" s="15"/>
      <c r="AK1189" s="15"/>
      <c r="AL1189" s="11">
        <f t="shared" si="538"/>
        <v>45159</v>
      </c>
      <c r="AM1189" s="10">
        <v>974</v>
      </c>
      <c r="AN1189" s="6">
        <v>4.9793000000000003</v>
      </c>
      <c r="AO1189" s="8">
        <f t="shared" si="544"/>
        <v>219.98502237571796</v>
      </c>
      <c r="AS1189" s="14">
        <f t="shared" si="567"/>
        <v>0.29761718213058419</v>
      </c>
      <c r="AT1189" s="10">
        <v>445</v>
      </c>
      <c r="AU1189" s="6">
        <v>14.55</v>
      </c>
      <c r="AV1189" s="6">
        <f t="shared" si="554"/>
        <v>4.33033</v>
      </c>
      <c r="AW1189" s="6">
        <f t="shared" si="545"/>
        <v>5.3084734000000005</v>
      </c>
      <c r="AX1189" s="6">
        <f t="shared" si="555"/>
        <v>0.97814340000000044</v>
      </c>
      <c r="AY1189" s="12">
        <f t="shared" si="546"/>
        <v>0.47843751200104934</v>
      </c>
      <c r="BB1189" s="13">
        <f t="shared" si="547"/>
        <v>1587.1059379999997</v>
      </c>
    </row>
    <row r="1190" spans="1:54" x14ac:dyDescent="0.25">
      <c r="A1190" s="1">
        <v>45160</v>
      </c>
      <c r="B1190" s="6">
        <v>79.209999999999994</v>
      </c>
      <c r="C1190" s="6">
        <v>69.209999999999994</v>
      </c>
      <c r="D1190" s="6">
        <v>72.709999999999994</v>
      </c>
      <c r="E1190" s="6">
        <f t="shared" si="549"/>
        <v>41.998584261373267</v>
      </c>
      <c r="F1190" s="6">
        <f t="shared" si="556"/>
        <v>42.995583294284209</v>
      </c>
      <c r="G1190" s="6">
        <v>84.21</v>
      </c>
      <c r="H1190" s="6">
        <v>65.209999999999994</v>
      </c>
      <c r="I1190" s="6">
        <v>46.75</v>
      </c>
      <c r="J1190" s="6">
        <v>37.734287657114358</v>
      </c>
      <c r="K1190" s="6">
        <f t="shared" si="539"/>
        <v>32.459999999999994</v>
      </c>
      <c r="L1190" s="7">
        <f t="shared" si="536"/>
        <v>9.0157123428856423</v>
      </c>
      <c r="M1190" s="6">
        <f t="shared" si="560"/>
        <v>14</v>
      </c>
      <c r="N1190" s="6">
        <f t="shared" si="561"/>
        <v>10</v>
      </c>
      <c r="O1190" s="6">
        <f t="shared" si="537"/>
        <v>4</v>
      </c>
      <c r="P1190" s="6">
        <f t="shared" si="562"/>
        <v>7.5</v>
      </c>
      <c r="Q1190" s="6">
        <f t="shared" si="540"/>
        <v>-23.211415738626727</v>
      </c>
      <c r="R1190" s="6">
        <f t="shared" si="563"/>
        <v>-22.214416705715784</v>
      </c>
      <c r="S1190" s="6">
        <f t="shared" si="564"/>
        <v>19</v>
      </c>
      <c r="T1190" s="6">
        <f t="shared" si="565"/>
        <v>5</v>
      </c>
      <c r="U1190" s="4" t="str">
        <f t="shared" si="566"/>
        <v>HIGHER</v>
      </c>
      <c r="V1190" s="8">
        <v>948.75</v>
      </c>
      <c r="W1190" s="9">
        <f t="shared" si="553"/>
        <v>29.714416705715784</v>
      </c>
      <c r="X1190" s="6">
        <f t="shared" si="541"/>
        <v>42.036684746863628</v>
      </c>
      <c r="Y1190" s="6">
        <f t="shared" si="542"/>
        <v>30.673315253136366</v>
      </c>
      <c r="Z1190" s="6">
        <f t="shared" si="543"/>
        <v>-0.95889854742058134</v>
      </c>
      <c r="AA1190" s="5">
        <f t="shared" ref="AA1190:AA1204" si="568">MONTH(A1190)</f>
        <v>8</v>
      </c>
      <c r="AB1190" s="5">
        <f t="shared" ref="AB1190:AB1204" si="569">YEAR(A1190)</f>
        <v>2023</v>
      </c>
      <c r="AC1190" s="5">
        <f t="shared" ref="AC1190:AC1204" si="570">WEEKNUM(A1190)</f>
        <v>34</v>
      </c>
      <c r="AD1190" s="6">
        <f t="shared" si="548"/>
        <v>56.907499999999999</v>
      </c>
      <c r="AF1190" s="10">
        <v>349.95</v>
      </c>
      <c r="AG1190" s="8">
        <v>15059.954155406234</v>
      </c>
      <c r="AH1190" s="15"/>
      <c r="AI1190" s="15"/>
      <c r="AJ1190" s="15"/>
      <c r="AK1190" s="15"/>
      <c r="AL1190" s="11">
        <f t="shared" si="538"/>
        <v>45160</v>
      </c>
      <c r="AM1190" s="10">
        <v>926.75</v>
      </c>
      <c r="AN1190" s="6">
        <v>4.9386000000000001</v>
      </c>
      <c r="AO1190" s="8">
        <f t="shared" si="544"/>
        <v>207.60237129086079</v>
      </c>
      <c r="AS1190" s="14">
        <f t="shared" si="567"/>
        <v>0.28563313609467444</v>
      </c>
      <c r="AT1190" s="10">
        <v>441.3</v>
      </c>
      <c r="AU1190" s="6">
        <v>14.365</v>
      </c>
      <c r="AV1190" s="6">
        <f t="shared" si="554"/>
        <v>4.1031199999999988</v>
      </c>
      <c r="AW1190" s="6">
        <f t="shared" si="545"/>
        <v>5.0877685999999986</v>
      </c>
      <c r="AX1190" s="6">
        <f t="shared" si="555"/>
        <v>0.98464859999999987</v>
      </c>
      <c r="AY1190" s="12">
        <f t="shared" si="546"/>
        <v>0.47191737294608643</v>
      </c>
      <c r="BB1190" s="13">
        <f t="shared" si="547"/>
        <v>1525.8175019999999</v>
      </c>
    </row>
    <row r="1191" spans="1:54" x14ac:dyDescent="0.25">
      <c r="A1191" s="1">
        <v>45161</v>
      </c>
      <c r="B1191" s="6">
        <v>80.150000000000006</v>
      </c>
      <c r="C1191" s="6">
        <v>70.150000000000006</v>
      </c>
      <c r="D1191" s="6">
        <v>73.650000000000006</v>
      </c>
      <c r="E1191" s="6">
        <f t="shared" si="549"/>
        <v>42.599049588012811</v>
      </c>
      <c r="F1191" s="6">
        <f t="shared" si="556"/>
        <v>44.683683929553865</v>
      </c>
      <c r="G1191" s="6">
        <v>84.15</v>
      </c>
      <c r="H1191" s="6">
        <v>66.150000000000006</v>
      </c>
      <c r="I1191" s="6">
        <v>46.5</v>
      </c>
      <c r="J1191" s="6">
        <v>37.33805027115325</v>
      </c>
      <c r="K1191" s="6">
        <f t="shared" si="539"/>
        <v>33.650000000000006</v>
      </c>
      <c r="L1191" s="7">
        <f t="shared" si="536"/>
        <v>9.16194972884675</v>
      </c>
      <c r="M1191" s="6">
        <f t="shared" si="560"/>
        <v>14</v>
      </c>
      <c r="N1191" s="6">
        <f t="shared" si="561"/>
        <v>10</v>
      </c>
      <c r="O1191" s="6">
        <f t="shared" si="537"/>
        <v>4</v>
      </c>
      <c r="P1191" s="6">
        <f t="shared" si="562"/>
        <v>7.5</v>
      </c>
      <c r="Q1191" s="6">
        <f t="shared" si="540"/>
        <v>-23.550950411987195</v>
      </c>
      <c r="R1191" s="6">
        <f t="shared" si="563"/>
        <v>-21.46631607044614</v>
      </c>
      <c r="S1191" s="6">
        <f t="shared" si="564"/>
        <v>18</v>
      </c>
      <c r="T1191" s="6">
        <f t="shared" si="565"/>
        <v>4</v>
      </c>
      <c r="U1191" s="4" t="str">
        <f t="shared" si="566"/>
        <v>HIGHER</v>
      </c>
      <c r="V1191" s="8">
        <v>986</v>
      </c>
      <c r="W1191" s="9">
        <f t="shared" si="553"/>
        <v>28.96631607044614</v>
      </c>
      <c r="X1191" s="6">
        <f t="shared" si="541"/>
        <v>42.637694806638052</v>
      </c>
      <c r="Y1191" s="6">
        <f t="shared" si="542"/>
        <v>31.012305193361954</v>
      </c>
      <c r="Z1191" s="6">
        <f t="shared" si="543"/>
        <v>-2.0459891229158131</v>
      </c>
      <c r="AA1191" s="5">
        <f t="shared" si="568"/>
        <v>8</v>
      </c>
      <c r="AB1191" s="5">
        <f t="shared" si="569"/>
        <v>2023</v>
      </c>
      <c r="AC1191" s="5">
        <f t="shared" si="570"/>
        <v>34</v>
      </c>
      <c r="AD1191" s="6">
        <f t="shared" si="548"/>
        <v>57.172499999999999</v>
      </c>
      <c r="AF1191" s="10">
        <v>349.97</v>
      </c>
      <c r="AG1191" s="8">
        <v>15652.13537740257</v>
      </c>
      <c r="AH1191" s="15"/>
      <c r="AI1191" s="15"/>
      <c r="AJ1191" s="15"/>
      <c r="AK1191" s="15"/>
      <c r="AL1191" s="11">
        <f t="shared" si="538"/>
        <v>45161</v>
      </c>
      <c r="AM1191" s="10">
        <v>940</v>
      </c>
      <c r="AN1191" s="6">
        <v>4.8571999999999997</v>
      </c>
      <c r="AO1191" s="8">
        <f t="shared" si="544"/>
        <v>207.09981121480237</v>
      </c>
      <c r="AS1191" s="14">
        <f t="shared" si="567"/>
        <v>0.29702665282104529</v>
      </c>
      <c r="AT1191" s="10">
        <v>448</v>
      </c>
      <c r="AU1191" s="6">
        <v>14.445</v>
      </c>
      <c r="AV1191" s="6">
        <f t="shared" si="554"/>
        <v>4.2905499999999996</v>
      </c>
      <c r="AW1191" s="6">
        <f t="shared" si="545"/>
        <v>5.2729989999999987</v>
      </c>
      <c r="AX1191" s="6">
        <f t="shared" si="555"/>
        <v>0.98244899999999902</v>
      </c>
      <c r="AY1191" s="12">
        <f t="shared" si="546"/>
        <v>0.47110228051975456</v>
      </c>
      <c r="BB1191" s="13">
        <f t="shared" si="547"/>
        <v>1546.5409300000001</v>
      </c>
    </row>
    <row r="1192" spans="1:54" x14ac:dyDescent="0.25">
      <c r="A1192" s="1">
        <v>45162</v>
      </c>
      <c r="B1192" s="6">
        <v>79.540000000000006</v>
      </c>
      <c r="C1192" s="6">
        <v>69.540000000000006</v>
      </c>
      <c r="D1192" s="6">
        <v>72.540000000000006</v>
      </c>
      <c r="E1192" s="6">
        <f t="shared" si="549"/>
        <v>41.975925192443476</v>
      </c>
      <c r="F1192" s="6">
        <f t="shared" si="556"/>
        <v>42.474424708898944</v>
      </c>
      <c r="G1192" s="6">
        <v>83.54</v>
      </c>
      <c r="H1192" s="6">
        <v>65.540000000000006</v>
      </c>
      <c r="I1192" s="6">
        <v>46.75</v>
      </c>
      <c r="J1192" s="6">
        <v>37.905209821638536</v>
      </c>
      <c r="K1192" s="6">
        <f t="shared" si="539"/>
        <v>32.790000000000006</v>
      </c>
      <c r="L1192" s="7">
        <f t="shared" si="536"/>
        <v>8.844790178361464</v>
      </c>
      <c r="M1192" s="6">
        <f t="shared" si="560"/>
        <v>14</v>
      </c>
      <c r="N1192" s="6">
        <f t="shared" si="561"/>
        <v>10</v>
      </c>
      <c r="O1192" s="6">
        <f t="shared" si="537"/>
        <v>4</v>
      </c>
      <c r="P1192" s="6">
        <f t="shared" si="562"/>
        <v>7</v>
      </c>
      <c r="Q1192" s="6">
        <f t="shared" si="540"/>
        <v>-23.56407480755653</v>
      </c>
      <c r="R1192" s="6">
        <f t="shared" si="563"/>
        <v>-23.065575291101062</v>
      </c>
      <c r="S1192" s="6">
        <f t="shared" si="564"/>
        <v>18</v>
      </c>
      <c r="T1192" s="6">
        <f t="shared" si="565"/>
        <v>4</v>
      </c>
      <c r="U1192" s="4" t="str">
        <f t="shared" si="566"/>
        <v>HIGHER</v>
      </c>
      <c r="V1192" s="8">
        <v>937.25</v>
      </c>
      <c r="W1192" s="9">
        <f t="shared" si="553"/>
        <v>30.065575291101062</v>
      </c>
      <c r="X1192" s="6">
        <f t="shared" si="541"/>
        <v>42.014005121966484</v>
      </c>
      <c r="Y1192" s="6">
        <f t="shared" si="542"/>
        <v>30.525994878033522</v>
      </c>
      <c r="Z1192" s="6">
        <f t="shared" si="543"/>
        <v>-0.46041958693245988</v>
      </c>
      <c r="AA1192" s="5">
        <f t="shared" si="568"/>
        <v>8</v>
      </c>
      <c r="AB1192" s="5">
        <f t="shared" si="569"/>
        <v>2023</v>
      </c>
      <c r="AC1192" s="5">
        <f t="shared" si="570"/>
        <v>34</v>
      </c>
      <c r="AD1192" s="6">
        <f t="shared" si="548"/>
        <v>57.040000000000006</v>
      </c>
      <c r="AF1192" s="10">
        <v>349.95</v>
      </c>
      <c r="AG1192" s="8">
        <v>14877.409256552826</v>
      </c>
      <c r="AH1192" s="15"/>
      <c r="AI1192" s="15"/>
      <c r="AJ1192" s="15"/>
      <c r="AK1192" s="15"/>
      <c r="AL1192" s="11">
        <f t="shared" si="538"/>
        <v>45162</v>
      </c>
      <c r="AM1192" s="10">
        <v>926.25</v>
      </c>
      <c r="AN1192" s="6">
        <v>4.8802000000000003</v>
      </c>
      <c r="AO1192" s="8">
        <f t="shared" si="544"/>
        <v>205.03674779622085</v>
      </c>
      <c r="AS1192" s="14">
        <f t="shared" si="567"/>
        <v>0.2941326899879374</v>
      </c>
      <c r="AT1192" s="10">
        <v>452.7</v>
      </c>
      <c r="AU1192" s="6">
        <v>14.5075</v>
      </c>
      <c r="AV1192" s="6">
        <f t="shared" si="554"/>
        <v>4.2671300000000016</v>
      </c>
      <c r="AW1192" s="6">
        <f t="shared" si="545"/>
        <v>5.2510064000000014</v>
      </c>
      <c r="AX1192" s="6">
        <f t="shared" si="555"/>
        <v>0.98387639999999976</v>
      </c>
      <c r="AY1192" s="12">
        <f t="shared" si="546"/>
        <v>0.46660078427125495</v>
      </c>
      <c r="BB1192" s="13">
        <f t="shared" si="547"/>
        <v>1533.092748</v>
      </c>
    </row>
    <row r="1193" spans="1:54" x14ac:dyDescent="0.25">
      <c r="A1193" s="1">
        <v>45163</v>
      </c>
      <c r="B1193" s="6">
        <v>80.73</v>
      </c>
      <c r="C1193" s="6">
        <v>70.73</v>
      </c>
      <c r="D1193" s="6">
        <v>73.73</v>
      </c>
      <c r="E1193" s="6">
        <f t="shared" si="549"/>
        <v>43.301480724836431</v>
      </c>
      <c r="F1193" s="6">
        <f t="shared" si="556"/>
        <v>44.07188906844943</v>
      </c>
      <c r="G1193" s="6">
        <v>84.73</v>
      </c>
      <c r="H1193" s="6">
        <v>66.73</v>
      </c>
      <c r="I1193" s="6">
        <v>47.5</v>
      </c>
      <c r="J1193" s="6">
        <v>38.757806583612393</v>
      </c>
      <c r="K1193" s="6">
        <f t="shared" si="539"/>
        <v>33.230000000000004</v>
      </c>
      <c r="L1193" s="7">
        <f t="shared" si="536"/>
        <v>8.7421934163876074</v>
      </c>
      <c r="M1193" s="6">
        <f t="shared" si="560"/>
        <v>14</v>
      </c>
      <c r="N1193" s="6">
        <f t="shared" si="561"/>
        <v>10</v>
      </c>
      <c r="O1193" s="6">
        <f t="shared" si="537"/>
        <v>4</v>
      </c>
      <c r="P1193" s="6">
        <f t="shared" si="562"/>
        <v>7</v>
      </c>
      <c r="Q1193" s="6">
        <f t="shared" si="540"/>
        <v>-23.428519275163573</v>
      </c>
      <c r="R1193" s="6">
        <f t="shared" si="563"/>
        <v>-22.658110931550574</v>
      </c>
      <c r="S1193" s="6">
        <f t="shared" si="564"/>
        <v>18</v>
      </c>
      <c r="T1193" s="6">
        <f t="shared" si="565"/>
        <v>4</v>
      </c>
      <c r="U1193" s="4" t="str">
        <f t="shared" si="566"/>
        <v>HIGHER</v>
      </c>
      <c r="V1193" s="8">
        <v>972.5</v>
      </c>
      <c r="W1193" s="9">
        <f t="shared" si="553"/>
        <v>29.658110931550574</v>
      </c>
      <c r="X1193" s="6">
        <f t="shared" si="541"/>
        <v>43.340763178449635</v>
      </c>
      <c r="Y1193" s="6">
        <f t="shared" si="542"/>
        <v>30.389236821550369</v>
      </c>
      <c r="Z1193" s="6">
        <f t="shared" si="543"/>
        <v>-0.73112588999979522</v>
      </c>
      <c r="AA1193" s="5">
        <f t="shared" si="568"/>
        <v>8</v>
      </c>
      <c r="AB1193" s="5">
        <f t="shared" si="569"/>
        <v>2023</v>
      </c>
      <c r="AC1193" s="5">
        <f t="shared" si="570"/>
        <v>34</v>
      </c>
      <c r="AD1193" s="6">
        <f t="shared" si="548"/>
        <v>57.782499999999999</v>
      </c>
      <c r="AF1193" s="10">
        <v>350</v>
      </c>
      <c r="AG1193" s="8">
        <v>15439.154648733434</v>
      </c>
      <c r="AH1193" s="15"/>
      <c r="AI1193" s="15"/>
      <c r="AJ1193" s="15"/>
      <c r="AK1193" s="15"/>
      <c r="AL1193" s="11">
        <f t="shared" si="538"/>
        <v>45163</v>
      </c>
      <c r="AM1193" s="10">
        <v>955.5</v>
      </c>
      <c r="AN1193" s="6">
        <v>4.8711000000000002</v>
      </c>
      <c r="AO1193" s="8">
        <f t="shared" si="544"/>
        <v>211.11719151854604</v>
      </c>
      <c r="AS1193" s="14">
        <f t="shared" si="567"/>
        <v>0.29032810368349243</v>
      </c>
      <c r="AT1193" s="10">
        <v>452.8</v>
      </c>
      <c r="AU1193" s="6">
        <v>14.66</v>
      </c>
      <c r="AV1193" s="6">
        <f t="shared" si="554"/>
        <v>4.2562099999999994</v>
      </c>
      <c r="AW1193" s="6">
        <f t="shared" si="545"/>
        <v>5.2373018000000009</v>
      </c>
      <c r="AX1193" s="6">
        <f t="shared" si="555"/>
        <v>0.98109180000000151</v>
      </c>
      <c r="AY1193" s="12">
        <f t="shared" si="546"/>
        <v>0.47024351532718212</v>
      </c>
      <c r="BB1193" s="13">
        <f t="shared" si="547"/>
        <v>1559.327726</v>
      </c>
    </row>
    <row r="1194" spans="1:54" x14ac:dyDescent="0.25">
      <c r="A1194" s="1">
        <v>45166</v>
      </c>
      <c r="B1194" s="6">
        <v>80.900000000000006</v>
      </c>
      <c r="C1194" s="6">
        <v>70.900000000000006</v>
      </c>
      <c r="D1194" s="6">
        <v>73.900000000000006</v>
      </c>
      <c r="E1194" s="6">
        <f t="shared" si="549"/>
        <v>43.290151190371532</v>
      </c>
      <c r="F1194" s="6">
        <f t="shared" si="556"/>
        <v>43.290151190371532</v>
      </c>
      <c r="G1194" s="6">
        <v>84.9</v>
      </c>
      <c r="H1194" s="6">
        <v>66.900000000000006</v>
      </c>
      <c r="I1194" s="6">
        <v>47</v>
      </c>
      <c r="J1194" s="6">
        <v>38.134141432822631</v>
      </c>
      <c r="K1194" s="6">
        <f t="shared" si="539"/>
        <v>33.900000000000006</v>
      </c>
      <c r="L1194" s="7">
        <f t="shared" si="536"/>
        <v>8.8658585671773693</v>
      </c>
      <c r="M1194" s="6">
        <f t="shared" si="560"/>
        <v>14</v>
      </c>
      <c r="N1194" s="6">
        <f t="shared" si="561"/>
        <v>10</v>
      </c>
      <c r="O1194" s="6">
        <f t="shared" si="537"/>
        <v>4</v>
      </c>
      <c r="P1194" s="6">
        <f t="shared" si="562"/>
        <v>7</v>
      </c>
      <c r="Q1194" s="6">
        <f t="shared" si="540"/>
        <v>-23.609848809628474</v>
      </c>
      <c r="R1194" s="6">
        <f t="shared" si="563"/>
        <v>-23.609848809628474</v>
      </c>
      <c r="S1194" s="6">
        <f t="shared" si="564"/>
        <v>18</v>
      </c>
      <c r="T1194" s="6">
        <f t="shared" si="565"/>
        <v>4</v>
      </c>
      <c r="U1194" s="4" t="str">
        <f t="shared" si="566"/>
        <v>HIGHER</v>
      </c>
      <c r="V1194" s="8">
        <v>955.25</v>
      </c>
      <c r="W1194" s="9">
        <f t="shared" si="553"/>
        <v>30.609848809628474</v>
      </c>
      <c r="X1194" s="6">
        <f t="shared" si="541"/>
        <v>43.329423366001059</v>
      </c>
      <c r="Y1194" s="6">
        <f t="shared" si="542"/>
        <v>30.570576633998947</v>
      </c>
      <c r="Z1194" s="6">
        <f t="shared" si="543"/>
        <v>3.9272175629527339E-2</v>
      </c>
      <c r="AA1194" s="5">
        <f t="shared" si="568"/>
        <v>8</v>
      </c>
      <c r="AB1194" s="5">
        <f t="shared" si="569"/>
        <v>2023</v>
      </c>
      <c r="AC1194" s="5">
        <f t="shared" si="570"/>
        <v>35</v>
      </c>
      <c r="AD1194" s="6">
        <f t="shared" si="548"/>
        <v>57.587499999999999</v>
      </c>
      <c r="AF1194" s="10">
        <v>349.95</v>
      </c>
      <c r="AG1194" s="8">
        <v>15163.131706932074</v>
      </c>
      <c r="AH1194" s="15"/>
      <c r="AI1194" s="15"/>
      <c r="AJ1194" s="15"/>
      <c r="AK1194" s="15"/>
      <c r="AL1194" s="11">
        <f t="shared" si="538"/>
        <v>45166</v>
      </c>
      <c r="AM1194" s="10">
        <v>955.25</v>
      </c>
      <c r="AN1194" s="6">
        <v>4.8731</v>
      </c>
      <c r="AO1194" s="8">
        <f t="shared" si="544"/>
        <v>211.14861300485978</v>
      </c>
      <c r="AS1194" s="14">
        <f t="shared" si="567"/>
        <v>0.31041199793139113</v>
      </c>
      <c r="AT1194" s="10">
        <v>455.7</v>
      </c>
      <c r="AU1194" s="6">
        <v>14.5025</v>
      </c>
      <c r="AV1194" s="6">
        <f t="shared" si="554"/>
        <v>4.5017499999999995</v>
      </c>
      <c r="AW1194" s="6">
        <f t="shared" si="545"/>
        <v>5.4824439999999992</v>
      </c>
      <c r="AX1194" s="6">
        <f t="shared" si="555"/>
        <v>0.98069399999999973</v>
      </c>
      <c r="AY1194" s="12">
        <f t="shared" si="546"/>
        <v>0.46917729283616488</v>
      </c>
      <c r="BB1194" s="13">
        <f t="shared" si="547"/>
        <v>1563.0755799999999</v>
      </c>
    </row>
    <row r="1195" spans="1:54" x14ac:dyDescent="0.25">
      <c r="A1195" s="1">
        <v>45167</v>
      </c>
      <c r="B1195" s="6">
        <v>80.31</v>
      </c>
      <c r="C1195" s="6">
        <v>70.56</v>
      </c>
      <c r="D1195" s="6">
        <v>73.56</v>
      </c>
      <c r="E1195" s="6">
        <f t="shared" si="549"/>
        <v>43.301480724836431</v>
      </c>
      <c r="F1195" s="6">
        <f t="shared" si="556"/>
        <v>43.4034465350205</v>
      </c>
      <c r="G1195" s="6">
        <v>84.56</v>
      </c>
      <c r="H1195" s="6">
        <v>66.56</v>
      </c>
      <c r="I1195" s="6">
        <v>47</v>
      </c>
      <c r="J1195" s="6">
        <v>38.393679020370989</v>
      </c>
      <c r="K1195" s="6">
        <f t="shared" si="539"/>
        <v>33.31</v>
      </c>
      <c r="L1195" s="7">
        <f t="shared" si="536"/>
        <v>8.606320979629011</v>
      </c>
      <c r="M1195" s="6">
        <f t="shared" si="560"/>
        <v>13.75</v>
      </c>
      <c r="N1195" s="6">
        <f t="shared" si="561"/>
        <v>9.75</v>
      </c>
      <c r="O1195" s="6">
        <f t="shared" si="537"/>
        <v>4</v>
      </c>
      <c r="P1195" s="6">
        <f t="shared" si="562"/>
        <v>7</v>
      </c>
      <c r="Q1195" s="6">
        <f t="shared" si="540"/>
        <v>-23.258519275163572</v>
      </c>
      <c r="R1195" s="6">
        <f t="shared" si="563"/>
        <v>-23.156553464979503</v>
      </c>
      <c r="S1195" s="6">
        <f t="shared" si="564"/>
        <v>18</v>
      </c>
      <c r="T1195" s="6">
        <f t="shared" si="565"/>
        <v>4.25</v>
      </c>
      <c r="U1195" s="4" t="str">
        <f t="shared" si="566"/>
        <v>HIGHER</v>
      </c>
      <c r="V1195" s="8">
        <v>957.75</v>
      </c>
      <c r="W1195" s="9">
        <f t="shared" si="553"/>
        <v>30.156553464979503</v>
      </c>
      <c r="X1195" s="6">
        <f t="shared" si="541"/>
        <v>43.340763178449635</v>
      </c>
      <c r="Y1195" s="6">
        <f t="shared" si="542"/>
        <v>30.219236821550368</v>
      </c>
      <c r="Z1195" s="6">
        <f t="shared" si="543"/>
        <v>-6.2683356570865101E-2</v>
      </c>
      <c r="AA1195" s="5">
        <f t="shared" si="568"/>
        <v>8</v>
      </c>
      <c r="AB1195" s="5">
        <f t="shared" si="569"/>
        <v>2023</v>
      </c>
      <c r="AC1195" s="5">
        <f t="shared" si="570"/>
        <v>35</v>
      </c>
      <c r="AD1195" s="6">
        <f t="shared" si="548"/>
        <v>57.245000000000005</v>
      </c>
      <c r="AF1195" s="10">
        <v>349.95</v>
      </c>
      <c r="AG1195" s="8">
        <v>15202.815380595857</v>
      </c>
      <c r="AH1195" s="15"/>
      <c r="AI1195" s="15"/>
      <c r="AJ1195" s="15"/>
      <c r="AK1195" s="15"/>
      <c r="AL1195" s="11">
        <f t="shared" si="538"/>
        <v>45167</v>
      </c>
      <c r="AM1195" s="10">
        <v>955.5</v>
      </c>
      <c r="AN1195" s="6">
        <v>4.8522999999999996</v>
      </c>
      <c r="AO1195" s="8">
        <f t="shared" si="544"/>
        <v>210.30238517079115</v>
      </c>
      <c r="AS1195" s="14">
        <f t="shared" si="567"/>
        <v>0.30926026443980531</v>
      </c>
      <c r="AT1195" s="10">
        <v>449.3</v>
      </c>
      <c r="AU1195" s="6">
        <v>14.37</v>
      </c>
      <c r="AV1195" s="6">
        <f t="shared" si="554"/>
        <v>4.4440700000000017</v>
      </c>
      <c r="AW1195" s="6">
        <f t="shared" si="545"/>
        <v>5.3968946000000013</v>
      </c>
      <c r="AX1195" s="6">
        <f t="shared" si="555"/>
        <v>0.95282459999999958</v>
      </c>
      <c r="AY1195" s="12">
        <f t="shared" si="546"/>
        <v>0.47087721162105195</v>
      </c>
      <c r="BB1195" s="13">
        <f t="shared" si="547"/>
        <v>1555.579872</v>
      </c>
    </row>
    <row r="1196" spans="1:54" x14ac:dyDescent="0.25">
      <c r="A1196" s="1">
        <v>45168</v>
      </c>
      <c r="B1196" s="6">
        <v>79.290000000000006</v>
      </c>
      <c r="C1196" s="6">
        <v>70.540000000000006</v>
      </c>
      <c r="D1196" s="6">
        <v>72.040000000000006</v>
      </c>
      <c r="E1196" s="6">
        <f t="shared" si="549"/>
        <v>41.726675434215743</v>
      </c>
      <c r="F1196" s="6">
        <f t="shared" si="556"/>
        <v>41.987254726908375</v>
      </c>
      <c r="G1196" s="6">
        <v>83.54</v>
      </c>
      <c r="H1196" s="6">
        <v>65.540000000000006</v>
      </c>
      <c r="I1196" s="6">
        <v>47.5</v>
      </c>
      <c r="J1196" s="6">
        <v>39.225920136969208</v>
      </c>
      <c r="K1196" s="6">
        <f t="shared" si="539"/>
        <v>31.790000000000006</v>
      </c>
      <c r="L1196" s="7">
        <f t="shared" si="536"/>
        <v>8.2740798630307921</v>
      </c>
      <c r="M1196" s="6">
        <f t="shared" si="560"/>
        <v>13.75</v>
      </c>
      <c r="N1196" s="6">
        <f t="shared" si="561"/>
        <v>8.75</v>
      </c>
      <c r="O1196" s="6">
        <f t="shared" si="537"/>
        <v>5</v>
      </c>
      <c r="P1196" s="6">
        <f t="shared" si="562"/>
        <v>6.5</v>
      </c>
      <c r="Q1196" s="6">
        <f t="shared" si="540"/>
        <v>-23.813324565784264</v>
      </c>
      <c r="R1196" s="6">
        <f t="shared" si="563"/>
        <v>-23.552745273091631</v>
      </c>
      <c r="S1196" s="6">
        <f t="shared" si="564"/>
        <v>18</v>
      </c>
      <c r="T1196" s="6">
        <f t="shared" si="565"/>
        <v>4.25</v>
      </c>
      <c r="U1196" s="4" t="str">
        <f t="shared" si="566"/>
        <v>HIGHER</v>
      </c>
      <c r="V1196" s="8">
        <v>926.5</v>
      </c>
      <c r="W1196" s="9">
        <f t="shared" si="553"/>
        <v>30.052745273091631</v>
      </c>
      <c r="X1196" s="6">
        <f t="shared" si="541"/>
        <v>41.764529248097858</v>
      </c>
      <c r="Y1196" s="6">
        <f t="shared" si="542"/>
        <v>30.275470751902148</v>
      </c>
      <c r="Z1196" s="6">
        <f t="shared" si="543"/>
        <v>-0.22272547881051707</v>
      </c>
      <c r="AA1196" s="5">
        <f t="shared" si="568"/>
        <v>8</v>
      </c>
      <c r="AB1196" s="5">
        <f t="shared" si="569"/>
        <v>2023</v>
      </c>
      <c r="AC1196" s="5">
        <f t="shared" si="570"/>
        <v>35</v>
      </c>
      <c r="AD1196" s="6">
        <f t="shared" si="548"/>
        <v>57.4375</v>
      </c>
      <c r="AF1196" s="10">
        <v>349.65</v>
      </c>
      <c r="AG1196" s="8">
        <v>14694.161856318226</v>
      </c>
      <c r="AH1196" s="15"/>
      <c r="AI1196" s="15"/>
      <c r="AJ1196" s="15"/>
      <c r="AK1196" s="15"/>
      <c r="AL1196" s="11">
        <f t="shared" si="538"/>
        <v>45168</v>
      </c>
      <c r="AM1196" s="10">
        <v>920.75</v>
      </c>
      <c r="AN1196" s="6">
        <v>4.8890000000000002</v>
      </c>
      <c r="AO1196" s="8">
        <f t="shared" si="544"/>
        <v>204.18678349395046</v>
      </c>
      <c r="AS1196" s="14">
        <f t="shared" si="567"/>
        <v>0.31583498694516954</v>
      </c>
      <c r="AT1196" s="10">
        <v>453</v>
      </c>
      <c r="AU1196" s="6">
        <v>14.362500000000001</v>
      </c>
      <c r="AV1196" s="6">
        <f t="shared" si="554"/>
        <v>4.5361799999999981</v>
      </c>
      <c r="AW1196" s="6">
        <f t="shared" si="545"/>
        <v>5.3743913999999968</v>
      </c>
      <c r="AX1196" s="6">
        <f t="shared" si="555"/>
        <v>0.83821139999999872</v>
      </c>
      <c r="AY1196" s="12">
        <f t="shared" si="546"/>
        <v>0.46565253335060036</v>
      </c>
      <c r="BB1196" s="13">
        <f t="shared" si="547"/>
        <v>1555.138948</v>
      </c>
    </row>
    <row r="1197" spans="1:54" x14ac:dyDescent="0.25">
      <c r="A1197" s="1">
        <v>45169</v>
      </c>
      <c r="B1197" s="6">
        <v>79.27</v>
      </c>
      <c r="C1197" s="6">
        <v>70.52</v>
      </c>
      <c r="D1197" s="6">
        <v>72.02</v>
      </c>
      <c r="E1197" s="6">
        <f t="shared" si="549"/>
        <v>42.213845416206311</v>
      </c>
      <c r="F1197" s="6">
        <f t="shared" si="556"/>
        <v>41.964595657978577</v>
      </c>
      <c r="G1197" s="6">
        <v>83.52</v>
      </c>
      <c r="H1197" s="6">
        <v>65.52</v>
      </c>
      <c r="I1197" s="6">
        <v>47.5</v>
      </c>
      <c r="J1197" s="6"/>
      <c r="K1197" s="6">
        <f t="shared" si="539"/>
        <v>31.769999999999996</v>
      </c>
      <c r="L1197" s="7" t="str">
        <f t="shared" si="536"/>
        <v/>
      </c>
      <c r="M1197" s="6">
        <f t="shared" si="560"/>
        <v>13.75</v>
      </c>
      <c r="N1197" s="6">
        <f t="shared" si="561"/>
        <v>8.75</v>
      </c>
      <c r="O1197" s="6">
        <f t="shared" si="537"/>
        <v>5</v>
      </c>
      <c r="P1197" s="6">
        <f t="shared" si="562"/>
        <v>6.5</v>
      </c>
      <c r="Q1197" s="6">
        <f t="shared" si="540"/>
        <v>-23.306154583793685</v>
      </c>
      <c r="R1197" s="6">
        <f t="shared" si="563"/>
        <v>-23.555404342021419</v>
      </c>
      <c r="S1197" s="6">
        <f t="shared" si="564"/>
        <v>18</v>
      </c>
      <c r="T1197" s="6">
        <f t="shared" si="565"/>
        <v>4.25</v>
      </c>
      <c r="U1197" s="4" t="str">
        <f t="shared" si="566"/>
        <v>HIGHER</v>
      </c>
      <c r="V1197" s="8">
        <v>926</v>
      </c>
      <c r="W1197" s="9">
        <f t="shared" si="553"/>
        <v>30.055404342021419</v>
      </c>
      <c r="X1197" s="6">
        <f t="shared" si="541"/>
        <v>42.252141183386534</v>
      </c>
      <c r="Y1197" s="6">
        <f t="shared" si="542"/>
        <v>29.767858816613462</v>
      </c>
      <c r="Z1197" s="6">
        <f t="shared" si="543"/>
        <v>0.28754552540795686</v>
      </c>
      <c r="AA1197" s="5">
        <f t="shared" si="568"/>
        <v>8</v>
      </c>
      <c r="AB1197" s="5">
        <f t="shared" si="569"/>
        <v>2023</v>
      </c>
      <c r="AC1197" s="5">
        <f t="shared" si="570"/>
        <v>35</v>
      </c>
      <c r="AD1197" s="6">
        <f t="shared" si="548"/>
        <v>55.717500000000001</v>
      </c>
      <c r="AF1197" s="10">
        <v>349.95</v>
      </c>
      <c r="AG1197" s="8">
        <v>14698.832725065797</v>
      </c>
      <c r="AH1197" s="15"/>
      <c r="AI1197" s="15"/>
      <c r="AJ1197" s="15"/>
      <c r="AK1197" s="15"/>
      <c r="AL1197" s="11">
        <f t="shared" si="538"/>
        <v>45169</v>
      </c>
      <c r="AM1197" s="10">
        <v>931.5</v>
      </c>
      <c r="AN1197" s="6">
        <v>4.9543999999999997</v>
      </c>
      <c r="AO1197" s="8">
        <f t="shared" si="544"/>
        <v>209.33400827897026</v>
      </c>
      <c r="AS1197" s="14">
        <f t="shared" si="567"/>
        <v>0.32828904593639557</v>
      </c>
      <c r="AT1197" s="10">
        <v>448.7</v>
      </c>
      <c r="AU1197" s="6">
        <v>14.15</v>
      </c>
      <c r="AV1197" s="6">
        <f t="shared" si="554"/>
        <v>4.6452899999999975</v>
      </c>
      <c r="AW1197" s="6">
        <f t="shared" si="545"/>
        <v>5.4835481999999995</v>
      </c>
      <c r="AX1197" s="6">
        <f t="shared" si="555"/>
        <v>0.83825820000000206</v>
      </c>
      <c r="AY1197" s="12">
        <f t="shared" si="546"/>
        <v>0.46796363496920129</v>
      </c>
      <c r="BB1197" s="13">
        <f t="shared" si="547"/>
        <v>1554.6980239999998</v>
      </c>
    </row>
    <row r="1198" spans="1:54" x14ac:dyDescent="0.25">
      <c r="A1198" s="1">
        <v>45170</v>
      </c>
      <c r="B1198" s="6">
        <v>78.5</v>
      </c>
      <c r="C1198" s="6">
        <v>69.75</v>
      </c>
      <c r="D1198" s="6">
        <v>71.25</v>
      </c>
      <c r="E1198" s="6">
        <f t="shared" si="549"/>
        <v>44.264491154352676</v>
      </c>
      <c r="F1198" s="6">
        <f t="shared" si="556"/>
        <v>43.913275585940866</v>
      </c>
      <c r="G1198" s="6">
        <v>82.75</v>
      </c>
      <c r="H1198" s="6">
        <v>64.75</v>
      </c>
      <c r="I1198" s="6">
        <v>47.75</v>
      </c>
      <c r="J1198" s="6">
        <v>39.451317366836399</v>
      </c>
      <c r="K1198" s="6">
        <f t="shared" si="539"/>
        <v>30.75</v>
      </c>
      <c r="L1198" s="7">
        <f t="shared" si="536"/>
        <v>8.298682633163601</v>
      </c>
      <c r="M1198" s="6">
        <f t="shared" si="560"/>
        <v>13.75</v>
      </c>
      <c r="N1198" s="6">
        <f t="shared" si="561"/>
        <v>8.75</v>
      </c>
      <c r="O1198" s="6">
        <f t="shared" si="537"/>
        <v>5</v>
      </c>
      <c r="P1198" s="6">
        <f t="shared" si="562"/>
        <v>6.5</v>
      </c>
      <c r="Q1198" s="6">
        <f t="shared" si="540"/>
        <v>-20.485508845647324</v>
      </c>
      <c r="R1198" s="6">
        <f t="shared" si="563"/>
        <v>-20.836724414059134</v>
      </c>
      <c r="S1198" s="6">
        <f t="shared" si="564"/>
        <v>18</v>
      </c>
      <c r="T1198" s="6">
        <f t="shared" si="565"/>
        <v>4.25</v>
      </c>
      <c r="U1198" s="4" t="str">
        <f t="shared" si="566"/>
        <v>HIGHER</v>
      </c>
      <c r="V1198" s="8">
        <v>969</v>
      </c>
      <c r="W1198" s="9">
        <f t="shared" si="553"/>
        <v>27.336724414059134</v>
      </c>
      <c r="X1198" s="6">
        <f t="shared" si="541"/>
        <v>44.304647236578418</v>
      </c>
      <c r="Y1198" s="6">
        <f t="shared" si="542"/>
        <v>26.945352763421582</v>
      </c>
      <c r="Z1198" s="6">
        <f t="shared" si="543"/>
        <v>0.39137165063755219</v>
      </c>
      <c r="AA1198" s="5">
        <f t="shared" si="568"/>
        <v>9</v>
      </c>
      <c r="AB1198" s="5">
        <f t="shared" si="569"/>
        <v>2023</v>
      </c>
      <c r="AC1198" s="5">
        <f t="shared" si="570"/>
        <v>35</v>
      </c>
      <c r="AD1198" s="6">
        <f t="shared" si="548"/>
        <v>56.144999999999996</v>
      </c>
      <c r="AF1198" s="10">
        <v>349.7</v>
      </c>
      <c r="AG1198" s="8">
        <v>15370.40363382022</v>
      </c>
      <c r="AH1198" s="15"/>
      <c r="AI1198" s="15"/>
      <c r="AJ1198" s="15"/>
      <c r="AK1198" s="15"/>
      <c r="AL1198" s="11">
        <f t="shared" si="538"/>
        <v>45170</v>
      </c>
      <c r="AM1198" s="10">
        <v>976.75</v>
      </c>
      <c r="AN1198" s="6">
        <v>4.9462999999999999</v>
      </c>
      <c r="AO1198" s="8">
        <f t="shared" si="544"/>
        <v>219.1440766262879</v>
      </c>
      <c r="AS1198" s="14">
        <f t="shared" si="567"/>
        <v>0.30275591952999809</v>
      </c>
      <c r="AT1198" s="10">
        <v>431.2</v>
      </c>
      <c r="AU1198" s="6">
        <v>14.0425</v>
      </c>
      <c r="AV1198" s="6">
        <f t="shared" si="554"/>
        <v>4.2514499999999984</v>
      </c>
      <c r="AW1198" s="6">
        <f t="shared" si="545"/>
        <v>5.091509999999996</v>
      </c>
      <c r="AX1198" s="6">
        <f t="shared" si="555"/>
        <v>0.84005999999999759</v>
      </c>
      <c r="AY1198" s="12">
        <f t="shared" si="546"/>
        <v>0.47544479932911271</v>
      </c>
      <c r="BB1198" s="13">
        <f t="shared" si="547"/>
        <v>1537.72245</v>
      </c>
    </row>
    <row r="1199" spans="1:54" x14ac:dyDescent="0.25">
      <c r="A1199" s="1">
        <v>45174</v>
      </c>
      <c r="B1199" s="6">
        <v>78.010000000000005</v>
      </c>
      <c r="C1199" s="6">
        <v>69.260000000000005</v>
      </c>
      <c r="D1199" s="6">
        <v>70.760000000000005</v>
      </c>
      <c r="E1199" s="6">
        <f t="shared" si="549"/>
        <v>41.330141727944344</v>
      </c>
      <c r="F1199" s="6">
        <f t="shared" si="556"/>
        <v>41.579391486172078</v>
      </c>
      <c r="G1199" s="6">
        <v>82.26</v>
      </c>
      <c r="H1199" s="6">
        <v>64.260000000000005</v>
      </c>
      <c r="I1199" s="6">
        <v>46.75</v>
      </c>
      <c r="J1199" s="6">
        <v>37.971337649688401</v>
      </c>
      <c r="K1199" s="6">
        <f t="shared" si="539"/>
        <v>31.260000000000005</v>
      </c>
      <c r="L1199" s="7">
        <f t="shared" si="536"/>
        <v>8.778662350311599</v>
      </c>
      <c r="M1199" s="6">
        <f t="shared" si="560"/>
        <v>13.75</v>
      </c>
      <c r="N1199" s="6">
        <f t="shared" si="561"/>
        <v>8.75</v>
      </c>
      <c r="O1199" s="6">
        <f t="shared" si="537"/>
        <v>5</v>
      </c>
      <c r="P1199" s="6">
        <f t="shared" si="562"/>
        <v>6.5</v>
      </c>
      <c r="Q1199" s="6">
        <f t="shared" si="540"/>
        <v>-22.929858272055661</v>
      </c>
      <c r="R1199" s="6">
        <f t="shared" si="563"/>
        <v>-22.680608513827927</v>
      </c>
      <c r="S1199" s="6">
        <f t="shared" si="564"/>
        <v>18</v>
      </c>
      <c r="T1199" s="6">
        <f t="shared" si="565"/>
        <v>4.25</v>
      </c>
      <c r="U1199" s="4" t="str">
        <f t="shared" si="566"/>
        <v>HIGHER</v>
      </c>
      <c r="V1199" s="8">
        <v>917.5</v>
      </c>
      <c r="W1199" s="9">
        <f t="shared" si="553"/>
        <v>29.180608513827927</v>
      </c>
      <c r="X1199" s="6">
        <f t="shared" si="541"/>
        <v>41.367635812397765</v>
      </c>
      <c r="Y1199" s="6">
        <f t="shared" si="542"/>
        <v>29.39236418760224</v>
      </c>
      <c r="Z1199" s="6">
        <f t="shared" si="543"/>
        <v>-0.21175567377431292</v>
      </c>
      <c r="AA1199" s="5">
        <f t="shared" si="568"/>
        <v>9</v>
      </c>
      <c r="AB1199" s="5">
        <f t="shared" si="569"/>
        <v>2023</v>
      </c>
      <c r="AC1199" s="5">
        <f t="shared" si="570"/>
        <v>36</v>
      </c>
      <c r="AD1199" s="6">
        <f t="shared" si="548"/>
        <v>55.08</v>
      </c>
      <c r="AF1199" s="10">
        <v>349.95</v>
      </c>
      <c r="AG1199" s="8">
        <v>14563.908234608929</v>
      </c>
      <c r="AH1199" s="15"/>
      <c r="AI1199" s="15"/>
      <c r="AJ1199" s="15"/>
      <c r="AK1199" s="15"/>
      <c r="AL1199" s="11">
        <f t="shared" si="538"/>
        <v>45174</v>
      </c>
      <c r="AM1199" s="10">
        <v>912</v>
      </c>
      <c r="AN1199" s="6">
        <v>4.9671000000000003</v>
      </c>
      <c r="AO1199" s="8">
        <f t="shared" si="544"/>
        <v>205.47718384376103</v>
      </c>
      <c r="AS1199" s="14">
        <f t="shared" si="567"/>
        <v>0.29942642857142843</v>
      </c>
      <c r="AT1199" s="10">
        <v>429.3</v>
      </c>
      <c r="AU1199" s="6">
        <v>14</v>
      </c>
      <c r="AV1199" s="6">
        <f t="shared" si="554"/>
        <v>4.1919699999999978</v>
      </c>
      <c r="AW1199" s="6">
        <f t="shared" si="545"/>
        <v>5.0331765999999973</v>
      </c>
      <c r="AX1199" s="6">
        <f t="shared" si="555"/>
        <v>0.84120659999999958</v>
      </c>
      <c r="AY1199" s="12">
        <f t="shared" si="546"/>
        <v>0.47498454390467809</v>
      </c>
      <c r="BB1199" s="13">
        <f t="shared" si="547"/>
        <v>1526.9198120000001</v>
      </c>
    </row>
    <row r="1200" spans="1:54" x14ac:dyDescent="0.25">
      <c r="A1200" s="1">
        <v>45175</v>
      </c>
      <c r="B1200" s="6">
        <v>77.53</v>
      </c>
      <c r="C1200" s="6">
        <v>68.78</v>
      </c>
      <c r="D1200" s="6">
        <v>70.28</v>
      </c>
      <c r="E1200" s="6">
        <f t="shared" si="549"/>
        <v>41.137539642041091</v>
      </c>
      <c r="F1200" s="6">
        <f t="shared" si="556"/>
        <v>41.636039158496565</v>
      </c>
      <c r="G1200" s="6">
        <v>81.78</v>
      </c>
      <c r="H1200" s="6">
        <v>63.78</v>
      </c>
      <c r="I1200" s="6">
        <v>46.5</v>
      </c>
      <c r="J1200" s="6">
        <v>37.689342401852812</v>
      </c>
      <c r="K1200" s="6">
        <f t="shared" si="539"/>
        <v>31.03</v>
      </c>
      <c r="L1200" s="7">
        <f t="shared" si="536"/>
        <v>8.8106575981471877</v>
      </c>
      <c r="M1200" s="6">
        <f t="shared" si="560"/>
        <v>13.75</v>
      </c>
      <c r="N1200" s="6">
        <f t="shared" si="561"/>
        <v>8.75</v>
      </c>
      <c r="O1200" s="6">
        <f t="shared" si="537"/>
        <v>5</v>
      </c>
      <c r="P1200" s="6">
        <f t="shared" si="562"/>
        <v>6.5</v>
      </c>
      <c r="Q1200" s="6">
        <f t="shared" si="540"/>
        <v>-22.64246035795891</v>
      </c>
      <c r="R1200" s="6">
        <f t="shared" si="563"/>
        <v>-22.143960841503436</v>
      </c>
      <c r="S1200" s="6">
        <f t="shared" si="564"/>
        <v>18</v>
      </c>
      <c r="T1200" s="6">
        <f t="shared" si="565"/>
        <v>4.25</v>
      </c>
      <c r="U1200" s="4" t="str">
        <f t="shared" si="566"/>
        <v>HIGHER</v>
      </c>
      <c r="V1200" s="8">
        <v>918.75</v>
      </c>
      <c r="W1200" s="9">
        <f t="shared" si="553"/>
        <v>28.643960841503436</v>
      </c>
      <c r="X1200" s="6">
        <f t="shared" si="541"/>
        <v>41.17485900077201</v>
      </c>
      <c r="Y1200" s="6">
        <f t="shared" si="542"/>
        <v>29.105140999227991</v>
      </c>
      <c r="Z1200" s="6">
        <f t="shared" si="543"/>
        <v>-0.46118015772455578</v>
      </c>
      <c r="AA1200" s="5">
        <f t="shared" si="568"/>
        <v>9</v>
      </c>
      <c r="AB1200" s="5">
        <f t="shared" si="569"/>
        <v>2023</v>
      </c>
      <c r="AC1200" s="5">
        <f t="shared" si="570"/>
        <v>36</v>
      </c>
      <c r="AD1200" s="6">
        <f t="shared" si="548"/>
        <v>54.54</v>
      </c>
      <c r="AF1200" s="10">
        <v>349.95</v>
      </c>
      <c r="AG1200" s="8">
        <v>14583.750071440822</v>
      </c>
      <c r="AH1200" s="15"/>
      <c r="AI1200" s="15"/>
      <c r="AJ1200" s="15"/>
      <c r="AK1200" s="15"/>
      <c r="AL1200" s="11">
        <f t="shared" si="538"/>
        <v>45175</v>
      </c>
      <c r="AM1200" s="10">
        <v>907.75</v>
      </c>
      <c r="AN1200" s="6">
        <v>4.9783999999999997</v>
      </c>
      <c r="AO1200" s="8">
        <f t="shared" si="544"/>
        <v>204.98491804944342</v>
      </c>
      <c r="AS1200" s="14">
        <f t="shared" si="567"/>
        <v>0.28791922054915853</v>
      </c>
      <c r="AT1200" s="10">
        <v>431</v>
      </c>
      <c r="AU1200" s="6">
        <v>14.112500000000001</v>
      </c>
      <c r="AV1200" s="6">
        <f t="shared" si="554"/>
        <v>4.0632599999999996</v>
      </c>
      <c r="AW1200" s="6">
        <f t="shared" si="545"/>
        <v>4.9055897999999978</v>
      </c>
      <c r="AX1200" s="6">
        <f t="shared" si="555"/>
        <v>0.84232979999999813</v>
      </c>
      <c r="AY1200" s="12">
        <f t="shared" si="546"/>
        <v>0.4724604950855516</v>
      </c>
      <c r="BB1200" s="13">
        <f t="shared" si="547"/>
        <v>1516.337636</v>
      </c>
    </row>
    <row r="1201" spans="1:54" x14ac:dyDescent="0.25">
      <c r="A1201" s="1">
        <v>45176</v>
      </c>
      <c r="B1201" s="6">
        <v>75.84</v>
      </c>
      <c r="C1201" s="6">
        <v>66.84</v>
      </c>
      <c r="D1201" s="6">
        <v>68.09</v>
      </c>
      <c r="E1201" s="6"/>
      <c r="F1201" s="6"/>
      <c r="G1201" s="6">
        <v>80.09</v>
      </c>
      <c r="H1201" s="6">
        <v>62.09</v>
      </c>
      <c r="I1201" s="6">
        <v>46</v>
      </c>
      <c r="J1201" s="6">
        <v>37.154433603153144</v>
      </c>
      <c r="K1201" s="6">
        <f t="shared" si="539"/>
        <v>29.840000000000003</v>
      </c>
      <c r="L1201" s="7">
        <f t="shared" si="536"/>
        <v>8.8455663968468556</v>
      </c>
      <c r="M1201" s="6">
        <f t="shared" si="560"/>
        <v>13.75</v>
      </c>
      <c r="N1201" s="6">
        <f t="shared" si="561"/>
        <v>9</v>
      </c>
      <c r="O1201" s="6">
        <f t="shared" si="537"/>
        <v>4.75</v>
      </c>
      <c r="P1201" s="6">
        <f t="shared" si="562"/>
        <v>6</v>
      </c>
      <c r="Q1201" s="6" t="str">
        <f t="shared" si="540"/>
        <v/>
      </c>
      <c r="R1201" s="6"/>
      <c r="S1201" s="6">
        <f t="shared" si="564"/>
        <v>18</v>
      </c>
      <c r="T1201" s="6">
        <f t="shared" si="565"/>
        <v>4.25</v>
      </c>
      <c r="U1201" s="4" t="str">
        <f t="shared" si="566"/>
        <v>HIGHER</v>
      </c>
      <c r="V1201" s="8">
        <v>918.75</v>
      </c>
      <c r="W1201" s="9"/>
      <c r="X1201" s="6">
        <f t="shared" si="541"/>
        <v>41.17485900077201</v>
      </c>
      <c r="Y1201" s="6">
        <f t="shared" si="542"/>
        <v>26.915140999227994</v>
      </c>
      <c r="Z1201" s="6" t="str">
        <f t="shared" si="543"/>
        <v/>
      </c>
      <c r="AA1201" s="5">
        <f t="shared" si="568"/>
        <v>9</v>
      </c>
      <c r="AB1201" s="5">
        <f t="shared" si="569"/>
        <v>2023</v>
      </c>
      <c r="AC1201" s="5">
        <f t="shared" si="570"/>
        <v>36</v>
      </c>
      <c r="AD1201" s="6">
        <f t="shared" si="548"/>
        <v>54.13</v>
      </c>
      <c r="AF1201" s="10">
        <v>349.95</v>
      </c>
      <c r="AG1201" s="8" t="s">
        <v>43</v>
      </c>
      <c r="AH1201" s="15"/>
      <c r="AI1201" s="15"/>
      <c r="AJ1201" s="15"/>
      <c r="AK1201" s="15"/>
      <c r="AL1201" s="11">
        <f t="shared" si="538"/>
        <v>45176</v>
      </c>
      <c r="AM1201" s="10">
        <v>907.75</v>
      </c>
      <c r="AN1201" s="6">
        <v>4.9767000000000001</v>
      </c>
      <c r="AO1201" s="8">
        <f t="shared" si="544"/>
        <v>204.91492078914212</v>
      </c>
      <c r="AS1201" s="14">
        <f t="shared" si="567"/>
        <v>0.27936034420939393</v>
      </c>
      <c r="AT1201" s="10">
        <v>426.4</v>
      </c>
      <c r="AU1201" s="6">
        <v>13.945</v>
      </c>
      <c r="AV1201" s="6">
        <f t="shared" si="554"/>
        <v>3.8956799999999987</v>
      </c>
      <c r="AW1201" s="6">
        <f t="shared" si="545"/>
        <v>4.7712144000000016</v>
      </c>
      <c r="AX1201" s="6">
        <f t="shared" si="555"/>
        <v>0.87553440000000293</v>
      </c>
      <c r="AY1201" s="12">
        <f t="shared" si="546"/>
        <v>0.46964275884846146</v>
      </c>
      <c r="BB1201" s="13">
        <f t="shared" si="547"/>
        <v>1473.568008</v>
      </c>
    </row>
    <row r="1202" spans="1:54" x14ac:dyDescent="0.25">
      <c r="A1202" s="1">
        <v>45177</v>
      </c>
      <c r="B1202" s="6">
        <v>75.209999999999994</v>
      </c>
      <c r="C1202" s="6">
        <v>66.209999999999994</v>
      </c>
      <c r="D1202" s="6">
        <v>67.459999999999994</v>
      </c>
      <c r="E1202" s="6">
        <f t="shared" si="549"/>
        <v>40.242506419314225</v>
      </c>
      <c r="F1202" s="6">
        <f t="shared" ref="F1202:F1225" si="571">IF(V1202="","",V1202/2206.622)*100</f>
        <v>39.993256661086498</v>
      </c>
      <c r="G1202" s="6">
        <v>78.459999999999994</v>
      </c>
      <c r="H1202" s="6">
        <v>61.46</v>
      </c>
      <c r="I1202" s="6">
        <v>46</v>
      </c>
      <c r="J1202" s="6">
        <v>37.129758175647353</v>
      </c>
      <c r="K1202" s="6">
        <f t="shared" si="539"/>
        <v>29.209999999999994</v>
      </c>
      <c r="L1202" s="7">
        <f t="shared" si="536"/>
        <v>8.8702418243526466</v>
      </c>
      <c r="M1202" s="6">
        <f t="shared" si="560"/>
        <v>13.749999999999993</v>
      </c>
      <c r="N1202" s="6">
        <f t="shared" si="561"/>
        <v>9</v>
      </c>
      <c r="O1202" s="6">
        <f t="shared" si="537"/>
        <v>4.7499999999999929</v>
      </c>
      <c r="P1202" s="6">
        <f t="shared" si="562"/>
        <v>5.9999999999999929</v>
      </c>
      <c r="Q1202" s="6">
        <f t="shared" si="540"/>
        <v>-21.217493580685776</v>
      </c>
      <c r="R1202" s="6">
        <f t="shared" ref="R1202:R1265" si="572">IF(F1202="","",F1202-H1202)</f>
        <v>-21.466743338913503</v>
      </c>
      <c r="S1202" s="6">
        <f t="shared" si="564"/>
        <v>16.999999999999993</v>
      </c>
      <c r="T1202" s="6">
        <f t="shared" si="565"/>
        <v>3.25</v>
      </c>
      <c r="U1202" s="4" t="str">
        <f t="shared" si="566"/>
        <v>HIGHER</v>
      </c>
      <c r="V1202" s="8">
        <v>882.5</v>
      </c>
      <c r="W1202" s="9">
        <f t="shared" si="553"/>
        <v>27.466743338913496</v>
      </c>
      <c r="X1202" s="6">
        <f t="shared" si="541"/>
        <v>40.279013817334672</v>
      </c>
      <c r="Y1202" s="6">
        <f t="shared" si="542"/>
        <v>27.180986182665322</v>
      </c>
      <c r="Z1202" s="6">
        <f t="shared" si="543"/>
        <v>0.28575715624817377</v>
      </c>
      <c r="AA1202" s="5">
        <f t="shared" si="568"/>
        <v>9</v>
      </c>
      <c r="AB1202" s="5">
        <f t="shared" si="569"/>
        <v>2023</v>
      </c>
      <c r="AC1202" s="5">
        <f t="shared" si="570"/>
        <v>36</v>
      </c>
      <c r="AD1202" s="6">
        <f t="shared" si="548"/>
        <v>54.460000000000008</v>
      </c>
      <c r="AF1202" s="10">
        <v>349.95</v>
      </c>
      <c r="AG1202" s="8">
        <v>14008.336803315944</v>
      </c>
      <c r="AH1202" s="15"/>
      <c r="AI1202" s="15"/>
      <c r="AJ1202" s="15"/>
      <c r="AK1202" s="15"/>
      <c r="AL1202" s="11">
        <f t="shared" si="538"/>
        <v>45177</v>
      </c>
      <c r="AM1202" s="10">
        <v>888</v>
      </c>
      <c r="AN1202" s="6">
        <v>4.9882</v>
      </c>
      <c r="AO1202" s="8">
        <f t="shared" si="544"/>
        <v>200.91977672362881</v>
      </c>
      <c r="AS1202" s="14">
        <f t="shared" si="567"/>
        <v>0.30480844865258544</v>
      </c>
      <c r="AT1202" s="10">
        <v>432.7</v>
      </c>
      <c r="AU1202" s="6">
        <v>13.73</v>
      </c>
      <c r="AV1202" s="6">
        <f t="shared" si="554"/>
        <v>4.185019999999998</v>
      </c>
      <c r="AW1202" s="6">
        <f t="shared" si="545"/>
        <v>5.0620285999999979</v>
      </c>
      <c r="AX1202" s="6">
        <f t="shared" si="555"/>
        <v>0.87700859999999992</v>
      </c>
      <c r="AY1202" s="12">
        <f t="shared" si="546"/>
        <v>0.46391610721625132</v>
      </c>
      <c r="BB1202" s="13">
        <f t="shared" si="547"/>
        <v>1459.6789019999999</v>
      </c>
    </row>
    <row r="1203" spans="1:54" x14ac:dyDescent="0.25">
      <c r="A1203" s="1">
        <v>45180</v>
      </c>
      <c r="B1203" s="6">
        <v>75.09</v>
      </c>
      <c r="C1203" s="6">
        <v>66.09</v>
      </c>
      <c r="D1203" s="6">
        <v>67.34</v>
      </c>
      <c r="E1203" s="6">
        <f t="shared" si="549"/>
        <v>40.910948952743155</v>
      </c>
      <c r="F1203" s="6">
        <f t="shared" si="571"/>
        <v>40.661699194515421</v>
      </c>
      <c r="G1203" s="6">
        <v>78.34</v>
      </c>
      <c r="H1203" s="6">
        <v>61.34</v>
      </c>
      <c r="I1203" s="6">
        <v>45.5</v>
      </c>
      <c r="J1203" s="6">
        <v>36.050557187249012</v>
      </c>
      <c r="K1203" s="6">
        <f t="shared" si="539"/>
        <v>29.590000000000003</v>
      </c>
      <c r="L1203" s="7">
        <f t="shared" si="536"/>
        <v>9.4494428127509877</v>
      </c>
      <c r="M1203" s="6">
        <f t="shared" si="560"/>
        <v>13.75</v>
      </c>
      <c r="N1203" s="6">
        <f t="shared" si="561"/>
        <v>9</v>
      </c>
      <c r="O1203" s="6">
        <f t="shared" si="537"/>
        <v>4.75</v>
      </c>
      <c r="P1203" s="6">
        <f t="shared" si="562"/>
        <v>6</v>
      </c>
      <c r="Q1203" s="6">
        <f t="shared" si="540"/>
        <v>-20.429051047256849</v>
      </c>
      <c r="R1203" s="6">
        <f t="shared" si="572"/>
        <v>-20.678300805484582</v>
      </c>
      <c r="S1203" s="6">
        <f t="shared" si="564"/>
        <v>17</v>
      </c>
      <c r="T1203" s="6">
        <f t="shared" si="565"/>
        <v>3.25</v>
      </c>
      <c r="U1203" s="4" t="str">
        <f t="shared" si="566"/>
        <v>HIGHER</v>
      </c>
      <c r="V1203" s="8">
        <v>897.25</v>
      </c>
      <c r="W1203" s="9">
        <f t="shared" si="553"/>
        <v>26.678300805484582</v>
      </c>
      <c r="X1203" s="6">
        <f t="shared" si="541"/>
        <v>40.948062751800535</v>
      </c>
      <c r="Y1203" s="6">
        <f t="shared" si="542"/>
        <v>26.391937248199469</v>
      </c>
      <c r="Z1203" s="6">
        <f t="shared" si="543"/>
        <v>0.28636355728511376</v>
      </c>
      <c r="AA1203" s="5">
        <f t="shared" si="568"/>
        <v>9</v>
      </c>
      <c r="AB1203" s="5">
        <f t="shared" si="569"/>
        <v>2023</v>
      </c>
      <c r="AC1203" s="5">
        <f t="shared" si="570"/>
        <v>37</v>
      </c>
      <c r="AD1203" s="6">
        <f t="shared" si="548"/>
        <v>54.99</v>
      </c>
      <c r="AF1203" s="10">
        <v>349.95</v>
      </c>
      <c r="AG1203" s="8">
        <v>14242.470477932273</v>
      </c>
      <c r="AH1203" s="15"/>
      <c r="AI1203" s="15"/>
      <c r="AJ1203" s="15"/>
      <c r="AK1203" s="15"/>
      <c r="AL1203" s="11">
        <f t="shared" si="538"/>
        <v>45180</v>
      </c>
      <c r="AM1203" s="10">
        <v>902.75</v>
      </c>
      <c r="AN1203" s="6">
        <v>4.9306999999999999</v>
      </c>
      <c r="AO1203" s="8">
        <f t="shared" si="544"/>
        <v>201.9026130103029</v>
      </c>
      <c r="AS1203" s="14">
        <f t="shared" si="567"/>
        <v>0.3037367657722988</v>
      </c>
      <c r="AT1203" s="10">
        <v>436</v>
      </c>
      <c r="AU1203" s="6">
        <v>13.79</v>
      </c>
      <c r="AV1203" s="6">
        <f t="shared" si="554"/>
        <v>4.1885300000000001</v>
      </c>
      <c r="AW1203" s="6">
        <f t="shared" si="545"/>
        <v>5.0658194000000023</v>
      </c>
      <c r="AX1203" s="6">
        <f t="shared" si="555"/>
        <v>0.87728940000000222</v>
      </c>
      <c r="AY1203" s="12">
        <f t="shared" si="546"/>
        <v>0.46163025253355877</v>
      </c>
      <c r="BB1203" s="13">
        <f t="shared" si="547"/>
        <v>1457.0333579999999</v>
      </c>
    </row>
    <row r="1204" spans="1:54" x14ac:dyDescent="0.25">
      <c r="A1204" s="1">
        <v>45181</v>
      </c>
      <c r="B1204" s="6">
        <v>74.760000000000005</v>
      </c>
      <c r="C1204" s="6">
        <v>65.760000000000005</v>
      </c>
      <c r="D1204" s="6">
        <v>67.010000000000005</v>
      </c>
      <c r="E1204" s="6">
        <f t="shared" si="549"/>
        <v>40.242506419314225</v>
      </c>
      <c r="F1204" s="6">
        <f t="shared" si="571"/>
        <v>39.540075282490619</v>
      </c>
      <c r="G1204" s="6">
        <v>78.010000000000005</v>
      </c>
      <c r="H1204" s="6">
        <v>61.01</v>
      </c>
      <c r="I1204" s="6">
        <v>45</v>
      </c>
      <c r="J1204" s="6">
        <v>35.782869142537521</v>
      </c>
      <c r="K1204" s="6">
        <f t="shared" si="539"/>
        <v>29.760000000000005</v>
      </c>
      <c r="L1204" s="7">
        <f t="shared" si="536"/>
        <v>9.2171308574624788</v>
      </c>
      <c r="M1204" s="6">
        <f t="shared" si="560"/>
        <v>13.750000000000007</v>
      </c>
      <c r="N1204" s="6">
        <f t="shared" si="561"/>
        <v>9</v>
      </c>
      <c r="O1204" s="6">
        <f t="shared" si="537"/>
        <v>4.7500000000000071</v>
      </c>
      <c r="P1204" s="6">
        <f t="shared" si="562"/>
        <v>6.0000000000000071</v>
      </c>
      <c r="Q1204" s="6">
        <f t="shared" si="540"/>
        <v>-20.767493580685773</v>
      </c>
      <c r="R1204" s="6">
        <f t="shared" si="572"/>
        <v>-21.469924717509379</v>
      </c>
      <c r="S1204" s="6">
        <f t="shared" si="564"/>
        <v>17.000000000000007</v>
      </c>
      <c r="T1204" s="6">
        <f t="shared" si="565"/>
        <v>3.25</v>
      </c>
      <c r="U1204" s="4" t="str">
        <f t="shared" si="566"/>
        <v>HIGHER</v>
      </c>
      <c r="V1204" s="8">
        <v>872.5</v>
      </c>
      <c r="W1204" s="9">
        <f t="shared" si="553"/>
        <v>27.469924717509386</v>
      </c>
      <c r="X1204" s="6">
        <f t="shared" si="541"/>
        <v>40.279013817334672</v>
      </c>
      <c r="Y1204" s="6">
        <f t="shared" si="542"/>
        <v>26.730986182665333</v>
      </c>
      <c r="Z1204" s="6">
        <f t="shared" si="543"/>
        <v>0.7389385348440527</v>
      </c>
      <c r="AA1204" s="5">
        <f t="shared" si="568"/>
        <v>9</v>
      </c>
      <c r="AB1204" s="5">
        <f t="shared" si="569"/>
        <v>2023</v>
      </c>
      <c r="AC1204" s="5">
        <f t="shared" si="570"/>
        <v>37</v>
      </c>
      <c r="AD1204" s="6">
        <f t="shared" si="548"/>
        <v>55.24</v>
      </c>
      <c r="AF1204" s="10">
        <v>349.97</v>
      </c>
      <c r="AG1204" s="8">
        <v>13850.393627569716</v>
      </c>
      <c r="AH1204" s="15"/>
      <c r="AI1204" s="15"/>
      <c r="AJ1204" s="15"/>
      <c r="AK1204" s="15"/>
      <c r="AL1204" s="11">
        <f t="shared" si="538"/>
        <v>45181</v>
      </c>
      <c r="AM1204" s="10">
        <v>888</v>
      </c>
      <c r="AN1204" s="6">
        <v>4.9470000000000001</v>
      </c>
      <c r="AO1204" s="8">
        <f t="shared" si="544"/>
        <v>199.26028135435462</v>
      </c>
      <c r="AS1204" s="14">
        <f t="shared" si="567"/>
        <v>0.30934906008109092</v>
      </c>
      <c r="AT1204" s="10">
        <v>428.4</v>
      </c>
      <c r="AU1204" s="6">
        <v>13.565</v>
      </c>
      <c r="AV1204" s="6">
        <f t="shared" si="554"/>
        <v>4.1963199999999983</v>
      </c>
      <c r="AW1204" s="6">
        <f t="shared" si="545"/>
        <v>5.0743816000000006</v>
      </c>
      <c r="AX1204" s="6">
        <f t="shared" si="555"/>
        <v>0.87806160000000233</v>
      </c>
      <c r="AY1204" s="12">
        <f t="shared" si="546"/>
        <v>0.46490758103402091</v>
      </c>
      <c r="BB1204" s="13">
        <f t="shared" si="547"/>
        <v>1449.758112</v>
      </c>
    </row>
    <row r="1205" spans="1:54" x14ac:dyDescent="0.25">
      <c r="A1205" s="1">
        <v>45182</v>
      </c>
      <c r="B1205" s="6">
        <v>76.34</v>
      </c>
      <c r="C1205" s="6">
        <v>67.34</v>
      </c>
      <c r="D1205" s="6">
        <v>68.84</v>
      </c>
      <c r="E1205" s="6">
        <f t="shared" si="549"/>
        <v>42.485754243363843</v>
      </c>
      <c r="F1205" s="6">
        <f t="shared" si="571"/>
        <v>42.57639051908302</v>
      </c>
      <c r="G1205" s="6">
        <v>79.84</v>
      </c>
      <c r="H1205" s="6">
        <v>62.84</v>
      </c>
      <c r="I1205" s="6">
        <v>45.5</v>
      </c>
      <c r="J1205" s="6">
        <v>36.145803716771539</v>
      </c>
      <c r="K1205" s="6">
        <f t="shared" si="539"/>
        <v>30.840000000000003</v>
      </c>
      <c r="L1205" s="7">
        <f t="shared" si="536"/>
        <v>9.3541962832284611</v>
      </c>
      <c r="M1205" s="6">
        <f t="shared" si="560"/>
        <v>13.5</v>
      </c>
      <c r="N1205" s="6">
        <f t="shared" si="561"/>
        <v>9</v>
      </c>
      <c r="O1205" s="6">
        <f t="shared" si="537"/>
        <v>4.5</v>
      </c>
      <c r="P1205" s="6">
        <f t="shared" si="562"/>
        <v>6</v>
      </c>
      <c r="Q1205" s="6">
        <f t="shared" si="540"/>
        <v>-20.354245756636161</v>
      </c>
      <c r="R1205" s="6">
        <f t="shared" si="572"/>
        <v>-20.263609480916983</v>
      </c>
      <c r="S1205" s="6">
        <f t="shared" si="564"/>
        <v>17</v>
      </c>
      <c r="T1205" s="6">
        <f t="shared" si="565"/>
        <v>3.5</v>
      </c>
      <c r="U1205" s="4" t="str">
        <f t="shared" si="566"/>
        <v>HIGHER</v>
      </c>
      <c r="V1205" s="8">
        <v>939.5</v>
      </c>
      <c r="W1205" s="9">
        <f t="shared" si="553"/>
        <v>26.263609480916983</v>
      </c>
      <c r="X1205" s="6">
        <f t="shared" si="541"/>
        <v>42.524296682152311</v>
      </c>
      <c r="Y1205" s="6">
        <f t="shared" si="542"/>
        <v>26.315703317847692</v>
      </c>
      <c r="Z1205" s="6">
        <f t="shared" si="543"/>
        <v>-5.2093836930708903E-2</v>
      </c>
      <c r="AA1205" s="5">
        <f>MONTH(A1205)</f>
        <v>9</v>
      </c>
      <c r="AB1205" s="5">
        <f>YEAR(A1205)</f>
        <v>2023</v>
      </c>
      <c r="AC1205" s="5">
        <f>WEEKNUM(A1205)</f>
        <v>37</v>
      </c>
      <c r="AD1205" s="6">
        <f t="shared" si="548"/>
        <v>55.814999999999998</v>
      </c>
      <c r="AF1205" s="10">
        <v>350</v>
      </c>
      <c r="AG1205" s="8">
        <v>14915.255313609319</v>
      </c>
      <c r="AH1205" s="15"/>
      <c r="AI1205" s="15"/>
      <c r="AJ1205" s="15"/>
      <c r="AK1205" s="15"/>
      <c r="AL1205" s="11">
        <f t="shared" si="538"/>
        <v>45182</v>
      </c>
      <c r="AM1205" s="10">
        <v>937.5</v>
      </c>
      <c r="AN1205" s="6">
        <v>4.9153000000000002</v>
      </c>
      <c r="AO1205" s="8">
        <f t="shared" si="544"/>
        <v>209.01967548178328</v>
      </c>
      <c r="AS1205" s="14">
        <f t="shared" si="567"/>
        <v>0.31549402463688164</v>
      </c>
      <c r="AT1205" s="10">
        <v>425.9</v>
      </c>
      <c r="AU1205" s="6">
        <v>13.5975</v>
      </c>
      <c r="AV1205" s="6">
        <f t="shared" si="554"/>
        <v>4.2899299999999982</v>
      </c>
      <c r="AW1205" s="6">
        <f t="shared" si="545"/>
        <v>5.1642943999999993</v>
      </c>
      <c r="AX1205" s="6">
        <f t="shared" si="555"/>
        <v>0.87436440000000104</v>
      </c>
      <c r="AY1205" s="12">
        <f t="shared" si="546"/>
        <v>0.47157218711507609</v>
      </c>
      <c r="BB1205" s="13">
        <f t="shared" si="547"/>
        <v>1484.5911080000001</v>
      </c>
    </row>
    <row r="1206" spans="1:54" x14ac:dyDescent="0.25">
      <c r="A1206" s="1">
        <v>45183</v>
      </c>
      <c r="B1206" s="6">
        <v>76.150000000000006</v>
      </c>
      <c r="C1206" s="6">
        <v>67.400000000000006</v>
      </c>
      <c r="D1206" s="6">
        <v>68.900000000000006</v>
      </c>
      <c r="E1206" s="6">
        <f t="shared" si="549"/>
        <v>43.630037224318443</v>
      </c>
      <c r="F1206" s="6">
        <f t="shared" si="571"/>
        <v>43.278821655906633</v>
      </c>
      <c r="G1206" s="6">
        <v>79.900000000000006</v>
      </c>
      <c r="H1206" s="6">
        <v>62.9</v>
      </c>
      <c r="I1206" s="6">
        <v>45.75</v>
      </c>
      <c r="J1206" s="6">
        <v>36.44056849257489</v>
      </c>
      <c r="K1206" s="6">
        <f t="shared" si="539"/>
        <v>30.400000000000006</v>
      </c>
      <c r="L1206" s="7">
        <f t="shared" si="536"/>
        <v>9.3094315074251099</v>
      </c>
      <c r="M1206" s="6">
        <f t="shared" si="560"/>
        <v>13.250000000000007</v>
      </c>
      <c r="N1206" s="6">
        <f t="shared" si="561"/>
        <v>8.75</v>
      </c>
      <c r="O1206" s="6">
        <f t="shared" si="537"/>
        <v>4.5000000000000071</v>
      </c>
      <c r="P1206" s="6">
        <f t="shared" si="562"/>
        <v>6.0000000000000071</v>
      </c>
      <c r="Q1206" s="6">
        <f t="shared" si="540"/>
        <v>-19.269962775681556</v>
      </c>
      <c r="R1206" s="6">
        <f t="shared" si="572"/>
        <v>-19.621178344093366</v>
      </c>
      <c r="S1206" s="6">
        <f t="shared" si="564"/>
        <v>17.000000000000007</v>
      </c>
      <c r="T1206" s="6">
        <f t="shared" si="565"/>
        <v>3.75</v>
      </c>
      <c r="U1206" s="4" t="str">
        <f t="shared" si="566"/>
        <v>HIGHER</v>
      </c>
      <c r="V1206" s="8">
        <v>955</v>
      </c>
      <c r="W1206" s="9">
        <f t="shared" si="553"/>
        <v>25.621178344093373</v>
      </c>
      <c r="X1206" s="6">
        <f t="shared" si="541"/>
        <v>43.669617739458282</v>
      </c>
      <c r="Y1206" s="6">
        <f t="shared" si="542"/>
        <v>25.230382260541724</v>
      </c>
      <c r="Z1206" s="6">
        <f t="shared" si="543"/>
        <v>0.39079608355164908</v>
      </c>
      <c r="AA1206" s="5">
        <f>MONTH(A1206)</f>
        <v>9</v>
      </c>
      <c r="AB1206" s="5">
        <f>YEAR(A1206)</f>
        <v>2023</v>
      </c>
      <c r="AC1206" s="5">
        <f>WEEKNUM(A1206)</f>
        <v>37</v>
      </c>
      <c r="AD1206" s="6">
        <f t="shared" si="548"/>
        <v>55.347500000000004</v>
      </c>
      <c r="AF1206" s="10">
        <v>349.97</v>
      </c>
      <c r="AG1206" s="8">
        <f>IF(V1206="","",V1206*AF1206/2204.622*100)</f>
        <v>15160.029701236768</v>
      </c>
      <c r="AH1206" s="15"/>
      <c r="AI1206" s="15"/>
      <c r="AJ1206" s="15"/>
      <c r="AK1206" s="15"/>
      <c r="AL1206" s="11">
        <f t="shared" si="538"/>
        <v>45183</v>
      </c>
      <c r="AM1206" s="10">
        <v>962.75</v>
      </c>
      <c r="AN1206" s="6">
        <v>4.8667999999999996</v>
      </c>
      <c r="AO1206" s="8">
        <f t="shared" si="544"/>
        <v>212.53129561439562</v>
      </c>
      <c r="AS1206" s="14">
        <f t="shared" si="567"/>
        <v>0.31340386720175112</v>
      </c>
      <c r="AT1206" s="10">
        <v>430.4</v>
      </c>
      <c r="AU1206" s="6">
        <v>13.705</v>
      </c>
      <c r="AV1206" s="6">
        <f t="shared" si="554"/>
        <v>4.2951999999999995</v>
      </c>
      <c r="AW1206" s="6">
        <f t="shared" si="545"/>
        <v>5.140759000000001</v>
      </c>
      <c r="AX1206" s="6">
        <f t="shared" si="555"/>
        <v>0.8455590000000015</v>
      </c>
      <c r="AY1206" s="12">
        <f t="shared" si="546"/>
        <v>0.46833333771377667</v>
      </c>
      <c r="BB1206" s="13">
        <f t="shared" si="547"/>
        <v>1485.9138800000001</v>
      </c>
    </row>
    <row r="1207" spans="1:54" x14ac:dyDescent="0.25">
      <c r="A1207" s="1">
        <v>45184</v>
      </c>
      <c r="B1207" s="6">
        <v>76.63</v>
      </c>
      <c r="C1207" s="6">
        <v>67.88</v>
      </c>
      <c r="D1207" s="6">
        <v>69.38</v>
      </c>
      <c r="E1207" s="6">
        <f t="shared" si="549"/>
        <v>44.003911861660043</v>
      </c>
      <c r="F1207" s="6">
        <f t="shared" si="571"/>
        <v>43.652696293248233</v>
      </c>
      <c r="G1207" s="6">
        <v>80.38</v>
      </c>
      <c r="H1207" s="6">
        <v>63.38</v>
      </c>
      <c r="I1207" s="6">
        <v>45.75</v>
      </c>
      <c r="J1207" s="6">
        <v>36.669107319822643</v>
      </c>
      <c r="K1207" s="6">
        <f t="shared" si="539"/>
        <v>30.879999999999995</v>
      </c>
      <c r="L1207" s="7">
        <f t="shared" si="536"/>
        <v>9.0808926801773566</v>
      </c>
      <c r="M1207" s="6">
        <f t="shared" si="560"/>
        <v>13.249999999999993</v>
      </c>
      <c r="N1207" s="6">
        <f t="shared" si="561"/>
        <v>8.75</v>
      </c>
      <c r="O1207" s="6">
        <f t="shared" si="537"/>
        <v>4.4999999999999929</v>
      </c>
      <c r="P1207" s="6">
        <f t="shared" si="562"/>
        <v>5.9999999999999929</v>
      </c>
      <c r="Q1207" s="6">
        <f t="shared" si="540"/>
        <v>-19.376088138339959</v>
      </c>
      <c r="R1207" s="6">
        <f t="shared" si="572"/>
        <v>-19.727303706751769</v>
      </c>
      <c r="S1207" s="6">
        <f t="shared" si="564"/>
        <v>16.999999999999993</v>
      </c>
      <c r="T1207" s="6">
        <f t="shared" si="565"/>
        <v>3.75</v>
      </c>
      <c r="U1207" s="4" t="str">
        <f t="shared" si="566"/>
        <v>HIGHER</v>
      </c>
      <c r="V1207" s="8">
        <v>963.25</v>
      </c>
      <c r="W1207" s="9">
        <f t="shared" si="553"/>
        <v>25.727303706751762</v>
      </c>
      <c r="X1207" s="6">
        <f t="shared" si="541"/>
        <v>44.043831550261217</v>
      </c>
      <c r="Y1207" s="6">
        <f t="shared" si="542"/>
        <v>25.336168449738778</v>
      </c>
      <c r="Z1207" s="6">
        <f t="shared" si="543"/>
        <v>0.39113525701298357</v>
      </c>
      <c r="AA1207" s="5">
        <f t="shared" ref="AA1207:AA1270" si="573">MONTH(A1207)</f>
        <v>9</v>
      </c>
      <c r="AB1207" s="5">
        <f t="shared" ref="AB1207:AB1270" si="574">YEAR(A1207)</f>
        <v>2023</v>
      </c>
      <c r="AC1207" s="5">
        <f t="shared" ref="AC1207:AC1270" si="575">WEEKNUM(A1207)</f>
        <v>37</v>
      </c>
      <c r="AD1207" s="6">
        <f t="shared" si="548"/>
        <v>55.86</v>
      </c>
      <c r="AF1207" s="10">
        <v>349.67</v>
      </c>
      <c r="AG1207" s="8">
        <f>IF(V1207="","",V1207*AF1207/2204.622*100)</f>
        <v>15277.885619394163</v>
      </c>
      <c r="AH1207" s="15"/>
      <c r="AI1207" s="15"/>
      <c r="AJ1207" s="15"/>
      <c r="AK1207" s="15"/>
      <c r="AL1207" s="11">
        <f t="shared" si="538"/>
        <v>45184</v>
      </c>
      <c r="AM1207" s="10">
        <v>971</v>
      </c>
      <c r="AN1207" s="6">
        <v>4.8662999999999998</v>
      </c>
      <c r="AO1207" s="8">
        <f t="shared" si="544"/>
        <v>214.33049747303622</v>
      </c>
      <c r="AS1207" s="14">
        <f t="shared" si="567"/>
        <v>0.32542566191446043</v>
      </c>
      <c r="AT1207" s="10">
        <v>423.6</v>
      </c>
      <c r="AU1207" s="6">
        <v>13.5025</v>
      </c>
      <c r="AV1207" s="6">
        <f t="shared" si="554"/>
        <v>4.3940600000000014</v>
      </c>
      <c r="AW1207" s="6">
        <f t="shared" si="545"/>
        <v>5.2384958000000008</v>
      </c>
      <c r="AX1207" s="6">
        <f t="shared" si="555"/>
        <v>0.8444357999999994</v>
      </c>
      <c r="AY1207" s="12">
        <f t="shared" si="546"/>
        <v>0.47386697152425089</v>
      </c>
      <c r="BB1207" s="13">
        <f t="shared" si="547"/>
        <v>1496.4960559999997</v>
      </c>
    </row>
    <row r="1208" spans="1:54" x14ac:dyDescent="0.25">
      <c r="A1208" s="1">
        <v>45187</v>
      </c>
      <c r="B1208" s="6">
        <v>75.64</v>
      </c>
      <c r="C1208" s="6">
        <v>66.64</v>
      </c>
      <c r="D1208" s="6">
        <v>68.39</v>
      </c>
      <c r="E1208" s="6">
        <f t="shared" si="549"/>
        <v>42.995583294284209</v>
      </c>
      <c r="F1208" s="6">
        <f t="shared" si="571"/>
        <v>42.757663070521367</v>
      </c>
      <c r="G1208" s="6">
        <v>79.39</v>
      </c>
      <c r="H1208" s="6">
        <v>62.39</v>
      </c>
      <c r="I1208" s="6">
        <v>45.25</v>
      </c>
      <c r="J1208" s="6">
        <v>36.329981593297724</v>
      </c>
      <c r="K1208" s="6">
        <f t="shared" si="539"/>
        <v>30.39</v>
      </c>
      <c r="L1208" s="7">
        <f t="shared" si="536"/>
        <v>8.9200184067022761</v>
      </c>
      <c r="M1208" s="6">
        <f t="shared" si="560"/>
        <v>13.25</v>
      </c>
      <c r="N1208" s="6">
        <f t="shared" si="561"/>
        <v>9</v>
      </c>
      <c r="O1208" s="6">
        <f t="shared" si="537"/>
        <v>4.25</v>
      </c>
      <c r="P1208" s="6">
        <f t="shared" si="562"/>
        <v>6</v>
      </c>
      <c r="Q1208" s="6">
        <f t="shared" si="540"/>
        <v>-19.394416705715791</v>
      </c>
      <c r="R1208" s="6">
        <f t="shared" si="572"/>
        <v>-19.632336929478633</v>
      </c>
      <c r="S1208" s="6">
        <f t="shared" si="564"/>
        <v>17</v>
      </c>
      <c r="T1208" s="6">
        <f t="shared" si="565"/>
        <v>3.75</v>
      </c>
      <c r="U1208" s="4" t="str">
        <f t="shared" si="566"/>
        <v>HIGHER</v>
      </c>
      <c r="V1208" s="8">
        <v>943.5</v>
      </c>
      <c r="W1208" s="9">
        <f>IF(V1208="","",IF(D1208="","",D1208-F1208))</f>
        <v>25.632336929478633</v>
      </c>
      <c r="X1208" s="6">
        <f t="shared" si="541"/>
        <v>43.034588242338138</v>
      </c>
      <c r="Y1208" s="6">
        <f t="shared" si="542"/>
        <v>25.355411757661862</v>
      </c>
      <c r="Z1208" s="6">
        <f t="shared" si="543"/>
        <v>0.2769251718167709</v>
      </c>
      <c r="AA1208" s="5">
        <f t="shared" si="573"/>
        <v>9</v>
      </c>
      <c r="AB1208" s="5">
        <f t="shared" si="574"/>
        <v>2023</v>
      </c>
      <c r="AC1208" s="5">
        <f t="shared" si="575"/>
        <v>38</v>
      </c>
      <c r="AD1208" s="6">
        <f t="shared" si="548"/>
        <v>54.864999999999995</v>
      </c>
      <c r="AF1208" s="10">
        <v>349.95</v>
      </c>
      <c r="AG1208" s="8">
        <f t="shared" ref="AG1208:AG1271" si="576">IF(V1208="","",V1208*AF1208/2204.622*100)</f>
        <v>14976.618440712286</v>
      </c>
      <c r="AH1208" s="15"/>
      <c r="AI1208" s="15"/>
      <c r="AJ1208" s="15"/>
      <c r="AK1208" s="15"/>
      <c r="AL1208" s="11">
        <f t="shared" si="538"/>
        <v>45187</v>
      </c>
      <c r="AM1208" s="10">
        <v>948.75</v>
      </c>
      <c r="AN1208" s="6">
        <v>4.8555999999999999</v>
      </c>
      <c r="AO1208" s="8">
        <f t="shared" si="544"/>
        <v>208.95874666949709</v>
      </c>
      <c r="AS1208" s="14">
        <f t="shared" si="567"/>
        <v>0.34369848861679719</v>
      </c>
      <c r="AT1208" s="10">
        <v>415.4</v>
      </c>
      <c r="AU1208" s="6">
        <v>13.067500000000001</v>
      </c>
      <c r="AV1208" s="6">
        <f t="shared" si="554"/>
        <v>4.4912799999999979</v>
      </c>
      <c r="AW1208" s="6">
        <f t="shared" si="545"/>
        <v>5.3672823999999988</v>
      </c>
      <c r="AX1208" s="6">
        <f t="shared" si="555"/>
        <v>0.87600240000000085</v>
      </c>
      <c r="AY1208" s="12">
        <f t="shared" si="546"/>
        <v>0.47549885072787229</v>
      </c>
      <c r="BB1208" s="13">
        <f t="shared" si="547"/>
        <v>1469.158768</v>
      </c>
    </row>
    <row r="1209" spans="1:54" x14ac:dyDescent="0.25">
      <c r="A1209" s="1">
        <v>45188</v>
      </c>
      <c r="B1209" s="6">
        <v>75.010000000000005</v>
      </c>
      <c r="C1209" s="6">
        <v>66.010000000000005</v>
      </c>
      <c r="D1209" s="6">
        <v>68.010000000000005</v>
      </c>
      <c r="E1209" s="6">
        <f t="shared" si="549"/>
        <v>43.040901432143798</v>
      </c>
      <c r="F1209" s="6">
        <f t="shared" si="571"/>
        <v>42.791651673916057</v>
      </c>
      <c r="G1209" s="6">
        <v>78.760000000000005</v>
      </c>
      <c r="H1209" s="6">
        <v>61.76</v>
      </c>
      <c r="I1209" s="6">
        <v>45.25</v>
      </c>
      <c r="J1209" s="6">
        <v>36.217824505543391</v>
      </c>
      <c r="K1209" s="6">
        <f t="shared" si="539"/>
        <v>29.760000000000005</v>
      </c>
      <c r="L1209" s="7">
        <f t="shared" si="536"/>
        <v>9.0321754944566095</v>
      </c>
      <c r="M1209" s="6">
        <f t="shared" si="560"/>
        <v>13.250000000000007</v>
      </c>
      <c r="N1209" s="6">
        <f t="shared" si="561"/>
        <v>9</v>
      </c>
      <c r="O1209" s="6">
        <f t="shared" si="537"/>
        <v>4.2500000000000071</v>
      </c>
      <c r="P1209" s="6">
        <f t="shared" si="562"/>
        <v>6.2500000000000071</v>
      </c>
      <c r="Q1209" s="6">
        <f t="shared" si="540"/>
        <v>-18.7190985678562</v>
      </c>
      <c r="R1209" s="6">
        <f t="shared" si="572"/>
        <v>-18.968348326083941</v>
      </c>
      <c r="S1209" s="6">
        <f t="shared" si="564"/>
        <v>17.000000000000007</v>
      </c>
      <c r="T1209" s="6">
        <f t="shared" si="565"/>
        <v>3.75</v>
      </c>
      <c r="U1209" s="4" t="str">
        <f t="shared" si="566"/>
        <v>HIGHER</v>
      </c>
      <c r="V1209" s="8">
        <v>944.25</v>
      </c>
      <c r="W1209" s="9">
        <f>IF(V1209="","",IF(D1209="","",D1209-F1209))</f>
        <v>25.218348326083948</v>
      </c>
      <c r="X1209" s="6">
        <f t="shared" si="541"/>
        <v>43.079947492132433</v>
      </c>
      <c r="Y1209" s="6">
        <f t="shared" si="542"/>
        <v>24.930052507867572</v>
      </c>
      <c r="Z1209" s="6">
        <f t="shared" si="543"/>
        <v>0.28829581821637618</v>
      </c>
      <c r="AA1209" s="5">
        <f t="shared" si="573"/>
        <v>9</v>
      </c>
      <c r="AB1209" s="5">
        <f t="shared" si="574"/>
        <v>2023</v>
      </c>
      <c r="AC1209" s="5">
        <f t="shared" si="575"/>
        <v>38</v>
      </c>
      <c r="AD1209" s="6">
        <f t="shared" si="548"/>
        <v>54.809999999999995</v>
      </c>
      <c r="AF1209" s="10">
        <v>349.95</v>
      </c>
      <c r="AG1209" s="8">
        <f t="shared" si="576"/>
        <v>14988.523542811421</v>
      </c>
      <c r="AH1209" s="15"/>
      <c r="AI1209" s="15"/>
      <c r="AJ1209" s="15"/>
      <c r="AK1209" s="15"/>
      <c r="AL1209" s="11">
        <f t="shared" si="538"/>
        <v>45188</v>
      </c>
      <c r="AM1209" s="10">
        <v>949.75</v>
      </c>
      <c r="AN1209" s="6">
        <v>4.8673000000000002</v>
      </c>
      <c r="AO1209" s="8">
        <f t="shared" si="544"/>
        <v>209.68302842845623</v>
      </c>
      <c r="AS1209" s="14">
        <f t="shared" si="567"/>
        <v>0.34221907315204891</v>
      </c>
      <c r="AT1209" s="10">
        <v>417</v>
      </c>
      <c r="AU1209" s="6">
        <v>13.055</v>
      </c>
      <c r="AV1209" s="6">
        <f t="shared" si="554"/>
        <v>4.4676699999999983</v>
      </c>
      <c r="AW1209" s="6">
        <f t="shared" si="545"/>
        <v>5.3451465999999996</v>
      </c>
      <c r="AX1209" s="6">
        <f t="shared" si="555"/>
        <v>0.87747660000000138</v>
      </c>
      <c r="AY1209" s="12">
        <f t="shared" si="546"/>
        <v>0.47245509852403705</v>
      </c>
      <c r="BB1209" s="13">
        <f t="shared" si="547"/>
        <v>1455.2696620000002</v>
      </c>
    </row>
    <row r="1210" spans="1:54" x14ac:dyDescent="0.25">
      <c r="A1210" s="1">
        <v>45189</v>
      </c>
      <c r="B1210" s="6">
        <v>73.430000000000007</v>
      </c>
      <c r="C1210" s="6">
        <v>65.180000000000007</v>
      </c>
      <c r="D1210" s="6">
        <v>66.680000000000007</v>
      </c>
      <c r="E1210" s="6">
        <f t="shared" si="549"/>
        <v>42.327140760855279</v>
      </c>
      <c r="F1210" s="6">
        <f t="shared" si="571"/>
        <v>42.327140760855279</v>
      </c>
      <c r="G1210" s="6">
        <v>77.680000000000007</v>
      </c>
      <c r="H1210" s="6">
        <v>60.68</v>
      </c>
      <c r="I1210" s="6">
        <v>45</v>
      </c>
      <c r="J1210" s="6">
        <v>36.012319183256849</v>
      </c>
      <c r="K1210" s="6">
        <f t="shared" si="539"/>
        <v>28.430000000000007</v>
      </c>
      <c r="L1210" s="7">
        <f t="shared" si="536"/>
        <v>8.9876808167431506</v>
      </c>
      <c r="M1210" s="6">
        <f t="shared" si="560"/>
        <v>12.750000000000007</v>
      </c>
      <c r="N1210" s="6">
        <f t="shared" si="561"/>
        <v>8.25</v>
      </c>
      <c r="O1210" s="6">
        <f t="shared" si="537"/>
        <v>4.5000000000000071</v>
      </c>
      <c r="P1210" s="6">
        <f t="shared" si="562"/>
        <v>6.0000000000000071</v>
      </c>
      <c r="Q1210" s="6">
        <f t="shared" si="540"/>
        <v>-18.352859239144721</v>
      </c>
      <c r="R1210" s="6">
        <f t="shared" si="572"/>
        <v>-18.352859239144721</v>
      </c>
      <c r="S1210" s="6">
        <f t="shared" si="564"/>
        <v>17.000000000000007</v>
      </c>
      <c r="T1210" s="6">
        <f t="shared" si="565"/>
        <v>4.25</v>
      </c>
      <c r="U1210" s="4" t="str">
        <f t="shared" si="566"/>
        <v>HIGHER</v>
      </c>
      <c r="V1210" s="8">
        <v>934</v>
      </c>
      <c r="W1210" s="9">
        <f>IF(V1210="","",IF(D1210="","",D1210-F1210))</f>
        <v>24.352859239144728</v>
      </c>
      <c r="X1210" s="6">
        <f t="shared" si="541"/>
        <v>42.365539307872275</v>
      </c>
      <c r="Y1210" s="6">
        <f t="shared" si="542"/>
        <v>24.314460692127732</v>
      </c>
      <c r="Z1210" s="6">
        <f t="shared" si="543"/>
        <v>3.8398547016996076E-2</v>
      </c>
      <c r="AA1210" s="5">
        <f t="shared" si="573"/>
        <v>9</v>
      </c>
      <c r="AB1210" s="5">
        <f t="shared" si="574"/>
        <v>2023</v>
      </c>
      <c r="AC1210" s="5">
        <f t="shared" si="575"/>
        <v>38</v>
      </c>
      <c r="AD1210" s="6">
        <f t="shared" si="548"/>
        <v>54.415000000000006</v>
      </c>
      <c r="AF1210" s="10">
        <v>349.95</v>
      </c>
      <c r="AG1210" s="8">
        <f t="shared" si="576"/>
        <v>14825.820480789904</v>
      </c>
      <c r="AH1210" s="15"/>
      <c r="AI1210" s="15"/>
      <c r="AJ1210" s="15"/>
      <c r="AK1210" s="15"/>
      <c r="AL1210" s="11">
        <f t="shared" si="538"/>
        <v>45189</v>
      </c>
      <c r="AM1210" s="10">
        <v>934</v>
      </c>
      <c r="AN1210" s="6">
        <v>4.8800999999999997</v>
      </c>
      <c r="AO1210" s="8">
        <f t="shared" si="544"/>
        <v>206.74806837634753</v>
      </c>
      <c r="AS1210" s="14">
        <f t="shared" si="567"/>
        <v>0.33952366412213747</v>
      </c>
      <c r="AT1210" s="10">
        <v>422.2</v>
      </c>
      <c r="AU1210" s="6">
        <v>13.1</v>
      </c>
      <c r="AV1210" s="6">
        <f t="shared" si="554"/>
        <v>4.4477600000000006</v>
      </c>
      <c r="AW1210" s="6">
        <f t="shared" si="545"/>
        <v>5.2411837999999999</v>
      </c>
      <c r="AX1210" s="6">
        <f t="shared" si="555"/>
        <v>0.79342379999999935</v>
      </c>
      <c r="AY1210" s="12">
        <f t="shared" si="546"/>
        <v>0.46406878189986389</v>
      </c>
      <c r="BB1210" s="13">
        <f t="shared" si="547"/>
        <v>1436.9713160000001</v>
      </c>
    </row>
    <row r="1211" spans="1:54" x14ac:dyDescent="0.25">
      <c r="A1211" s="1">
        <v>45190</v>
      </c>
      <c r="B1211" s="6">
        <v>72.650000000000006</v>
      </c>
      <c r="C1211" s="6">
        <v>64.150000000000006</v>
      </c>
      <c r="D1211" s="6">
        <v>65.650000000000006</v>
      </c>
      <c r="E1211" s="6">
        <f t="shared" si="549"/>
        <v>40.899619418278263</v>
      </c>
      <c r="F1211" s="6">
        <f t="shared" si="571"/>
        <v>40.401119901822788</v>
      </c>
      <c r="G1211" s="6">
        <v>76.650000000000006</v>
      </c>
      <c r="H1211" s="6">
        <v>59.65</v>
      </c>
      <c r="I1211" s="6">
        <v>44.75</v>
      </c>
      <c r="J1211" s="6">
        <v>35.569622839331558</v>
      </c>
      <c r="K1211" s="6">
        <f t="shared" si="539"/>
        <v>27.900000000000006</v>
      </c>
      <c r="L1211" s="7">
        <f t="shared" si="536"/>
        <v>9.1803771606684421</v>
      </c>
      <c r="M1211" s="6">
        <f t="shared" si="560"/>
        <v>13.000000000000007</v>
      </c>
      <c r="N1211" s="6">
        <f t="shared" si="561"/>
        <v>8.5</v>
      </c>
      <c r="O1211" s="6">
        <f t="shared" si="537"/>
        <v>4.5000000000000071</v>
      </c>
      <c r="P1211" s="6">
        <f t="shared" si="562"/>
        <v>6.0000000000000071</v>
      </c>
      <c r="Q1211" s="6">
        <f t="shared" si="540"/>
        <v>-18.750380581721735</v>
      </c>
      <c r="R1211" s="6">
        <f t="shared" si="572"/>
        <v>-19.24888009817721</v>
      </c>
      <c r="S1211" s="6">
        <f t="shared" si="564"/>
        <v>17.000000000000007</v>
      </c>
      <c r="T1211" s="6">
        <f t="shared" si="565"/>
        <v>4</v>
      </c>
      <c r="U1211" s="4" t="str">
        <f t="shared" si="566"/>
        <v>HIGHER</v>
      </c>
      <c r="V1211" s="8">
        <v>891.5</v>
      </c>
      <c r="W1211" s="9">
        <f>IF(V1211="","",IF(D1211="","",D1211-F1211))</f>
        <v>25.248880098177217</v>
      </c>
      <c r="X1211" s="6">
        <f t="shared" si="541"/>
        <v>40.936722939351959</v>
      </c>
      <c r="Y1211" s="6">
        <f t="shared" si="542"/>
        <v>24.713277060648046</v>
      </c>
      <c r="Z1211" s="6">
        <f t="shared" si="543"/>
        <v>0.53560303752917093</v>
      </c>
      <c r="AA1211" s="5">
        <f t="shared" si="573"/>
        <v>9</v>
      </c>
      <c r="AB1211" s="5">
        <f t="shared" si="574"/>
        <v>2023</v>
      </c>
      <c r="AC1211" s="5">
        <f t="shared" si="575"/>
        <v>38</v>
      </c>
      <c r="AD1211" s="6">
        <f t="shared" si="548"/>
        <v>54.627500000000005</v>
      </c>
      <c r="AF1211" s="10">
        <v>350</v>
      </c>
      <c r="AG1211" s="8">
        <f t="shared" si="576"/>
        <v>14153.219917065149</v>
      </c>
      <c r="AH1211" s="15"/>
      <c r="AI1211" s="15"/>
      <c r="AJ1211" s="15"/>
      <c r="AK1211" s="15"/>
      <c r="AL1211" s="11">
        <f t="shared" si="538"/>
        <v>45190</v>
      </c>
      <c r="AM1211" s="10">
        <v>902.5</v>
      </c>
      <c r="AN1211" s="6">
        <v>4.9351000000000003</v>
      </c>
      <c r="AO1211" s="8">
        <f t="shared" si="544"/>
        <v>202.02682137799587</v>
      </c>
      <c r="AS1211" s="14">
        <f t="shared" si="567"/>
        <v>0.34434664070107113</v>
      </c>
      <c r="AT1211" s="10">
        <v>415</v>
      </c>
      <c r="AU1211" s="6">
        <v>12.8375</v>
      </c>
      <c r="AV1211" s="6">
        <f t="shared" si="554"/>
        <v>4.4205500000000004</v>
      </c>
      <c r="AW1211" s="6">
        <f t="shared" si="545"/>
        <v>5.2450489999999999</v>
      </c>
      <c r="AX1211" s="6">
        <f t="shared" si="555"/>
        <v>0.82449899999999943</v>
      </c>
      <c r="AY1211" s="12">
        <f t="shared" si="546"/>
        <v>0.46569109521683272</v>
      </c>
      <c r="BB1211" s="13">
        <f t="shared" si="547"/>
        <v>1414.2637300000001</v>
      </c>
    </row>
    <row r="1212" spans="1:54" x14ac:dyDescent="0.25">
      <c r="A1212" s="1">
        <v>45191</v>
      </c>
      <c r="B1212" s="6">
        <v>72.349999999999994</v>
      </c>
      <c r="C1212" s="6">
        <v>65.224999999999994</v>
      </c>
      <c r="D1212" s="6">
        <v>67.099999999999994</v>
      </c>
      <c r="E1212" s="6">
        <f t="shared" si="549"/>
        <v>42.621708656942609</v>
      </c>
      <c r="F1212" s="6">
        <f t="shared" si="571"/>
        <v>42.587720053547919</v>
      </c>
      <c r="G1212" s="6">
        <v>76.650000000000006</v>
      </c>
      <c r="H1212" s="6">
        <v>60.85</v>
      </c>
      <c r="I1212" s="6">
        <v>44.75</v>
      </c>
      <c r="J1212" s="6">
        <v>35.629037191677391</v>
      </c>
      <c r="K1212" s="6">
        <f t="shared" si="539"/>
        <v>27.599999999999994</v>
      </c>
      <c r="L1212" s="7">
        <f t="shared" si="536"/>
        <v>9.1209628083226093</v>
      </c>
      <c r="M1212" s="6">
        <f t="shared" si="560"/>
        <v>11.499999999999993</v>
      </c>
      <c r="N1212" s="6">
        <f t="shared" si="561"/>
        <v>7.125</v>
      </c>
      <c r="O1212" s="6">
        <f t="shared" si="537"/>
        <v>4.3749999999999929</v>
      </c>
      <c r="P1212" s="6">
        <f t="shared" si="562"/>
        <v>6.2499999999999929</v>
      </c>
      <c r="Q1212" s="6">
        <f t="shared" si="540"/>
        <v>-18.228291343057393</v>
      </c>
      <c r="R1212" s="6">
        <f t="shared" si="572"/>
        <v>-18.262279946452082</v>
      </c>
      <c r="S1212" s="6">
        <f t="shared" si="564"/>
        <v>15.800000000000004</v>
      </c>
      <c r="T1212" s="6">
        <f t="shared" si="565"/>
        <v>4.3000000000000114</v>
      </c>
      <c r="U1212" s="4" t="str">
        <f t="shared" si="566"/>
        <v>HIGHER</v>
      </c>
      <c r="V1212" s="8">
        <v>939.75</v>
      </c>
      <c r="W1212" s="9">
        <f>IF(V1212="","",IF(D1212="","",D1212-F1212))</f>
        <v>24.512279946452075</v>
      </c>
      <c r="X1212" s="6">
        <f t="shared" si="541"/>
        <v>42.660374431535196</v>
      </c>
      <c r="Y1212" s="6">
        <f t="shared" si="542"/>
        <v>24.439625568464798</v>
      </c>
      <c r="Z1212" s="6">
        <f t="shared" si="543"/>
        <v>7.265437798727703E-2</v>
      </c>
      <c r="AA1212" s="5">
        <f t="shared" si="573"/>
        <v>9</v>
      </c>
      <c r="AB1212" s="5">
        <f t="shared" si="574"/>
        <v>2023</v>
      </c>
      <c r="AC1212" s="5">
        <f t="shared" si="575"/>
        <v>38</v>
      </c>
      <c r="AD1212" s="6">
        <f t="shared" si="548"/>
        <v>54.634999999999998</v>
      </c>
      <c r="AF1212" s="10">
        <v>350</v>
      </c>
      <c r="AG1212" s="8">
        <f t="shared" si="576"/>
        <v>14919.224247966318</v>
      </c>
      <c r="AH1212" s="15"/>
      <c r="AI1212" s="15"/>
      <c r="AJ1212" s="15"/>
      <c r="AK1212" s="15"/>
      <c r="AL1212" s="11">
        <f t="shared" si="538"/>
        <v>45191</v>
      </c>
      <c r="AM1212" s="10">
        <v>940.5</v>
      </c>
      <c r="AN1212" s="6">
        <v>4.9351000000000003</v>
      </c>
      <c r="AO1212" s="8">
        <f t="shared" si="544"/>
        <v>210.53321385706937</v>
      </c>
      <c r="AS1212" s="14">
        <f t="shared" si="567"/>
        <v>0.34822351797862</v>
      </c>
      <c r="AT1212" s="10">
        <v>413.2</v>
      </c>
      <c r="AU1212" s="6">
        <v>12.862500000000001</v>
      </c>
      <c r="AV1212" s="6">
        <f t="shared" si="554"/>
        <v>4.479025</v>
      </c>
      <c r="AW1212" s="6">
        <f t="shared" si="545"/>
        <v>5.1433509999999991</v>
      </c>
      <c r="AX1212" s="6">
        <f t="shared" si="555"/>
        <v>0.66432599999999908</v>
      </c>
      <c r="AY1212" s="12">
        <f t="shared" si="546"/>
        <v>0.46574306126771986</v>
      </c>
      <c r="BB1212" s="13">
        <f t="shared" si="547"/>
        <v>1437.9633949999998</v>
      </c>
    </row>
    <row r="1213" spans="1:54" x14ac:dyDescent="0.25">
      <c r="A1213" s="1">
        <v>45194</v>
      </c>
      <c r="B1213" s="6">
        <v>70.25</v>
      </c>
      <c r="C1213" s="6">
        <v>63.125</v>
      </c>
      <c r="D1213" s="6">
        <v>65</v>
      </c>
      <c r="E1213" s="6">
        <f t="shared" si="549"/>
        <v>40.627710591120731</v>
      </c>
      <c r="F1213" s="6">
        <f t="shared" si="571"/>
        <v>40.627710591120731</v>
      </c>
      <c r="G1213" s="6">
        <v>75.75</v>
      </c>
      <c r="H1213" s="6">
        <v>58.75</v>
      </c>
      <c r="I1213" s="6">
        <v>45</v>
      </c>
      <c r="J1213" s="6">
        <v>36.00263324479981</v>
      </c>
      <c r="K1213" s="6">
        <f t="shared" si="539"/>
        <v>25.25</v>
      </c>
      <c r="L1213" s="7">
        <f t="shared" si="536"/>
        <v>8.9973667552001899</v>
      </c>
      <c r="M1213" s="6">
        <f t="shared" si="560"/>
        <v>11.5</v>
      </c>
      <c r="N1213" s="6">
        <f t="shared" si="561"/>
        <v>7.125</v>
      </c>
      <c r="O1213" s="6">
        <f t="shared" si="537"/>
        <v>4.375</v>
      </c>
      <c r="P1213" s="6">
        <f t="shared" si="562"/>
        <v>6.25</v>
      </c>
      <c r="Q1213" s="6">
        <f t="shared" si="540"/>
        <v>-18.122289408879269</v>
      </c>
      <c r="R1213" s="6">
        <f t="shared" si="572"/>
        <v>-18.122289408879269</v>
      </c>
      <c r="S1213" s="6">
        <f t="shared" si="564"/>
        <v>17</v>
      </c>
      <c r="T1213" s="6">
        <f t="shared" si="565"/>
        <v>5.5</v>
      </c>
      <c r="U1213" s="4" t="str">
        <f t="shared" si="566"/>
        <v>HIGHER</v>
      </c>
      <c r="V1213" s="8">
        <v>896.5</v>
      </c>
      <c r="W1213" s="9">
        <f t="shared" ref="W1213:W1222" si="577">IF(V1213="","",IF(D1213="","",D1213-F1213))</f>
        <v>24.372289408879269</v>
      </c>
      <c r="X1213" s="6">
        <f t="shared" si="541"/>
        <v>40.664567440586183</v>
      </c>
      <c r="Y1213" s="6">
        <f t="shared" si="542"/>
        <v>24.335432559413817</v>
      </c>
      <c r="Z1213" s="6">
        <f t="shared" si="543"/>
        <v>3.6856849465451091E-2</v>
      </c>
      <c r="AA1213" s="5">
        <f t="shared" si="573"/>
        <v>9</v>
      </c>
      <c r="AB1213" s="5">
        <f t="shared" si="574"/>
        <v>2023</v>
      </c>
      <c r="AC1213" s="5">
        <f t="shared" si="575"/>
        <v>39</v>
      </c>
      <c r="AD1213" s="6">
        <f t="shared" si="548"/>
        <v>54.019999999999996</v>
      </c>
      <c r="AF1213" s="10">
        <v>350</v>
      </c>
      <c r="AG1213" s="8">
        <f t="shared" si="576"/>
        <v>14232.598604205165</v>
      </c>
      <c r="AH1213" s="15"/>
      <c r="AI1213" s="15"/>
      <c r="AJ1213" s="15"/>
      <c r="AK1213" s="15"/>
      <c r="AL1213" s="11">
        <f t="shared" si="538"/>
        <v>45194</v>
      </c>
      <c r="AM1213" s="10">
        <v>896.5</v>
      </c>
      <c r="AN1213" s="6">
        <v>4.9678000000000004</v>
      </c>
      <c r="AO1213" s="8">
        <f t="shared" si="544"/>
        <v>202.01343813134409</v>
      </c>
      <c r="AS1213" s="14">
        <f t="shared" si="567"/>
        <v>0.3344560490759434</v>
      </c>
      <c r="AT1213" s="10">
        <v>417</v>
      </c>
      <c r="AU1213" s="6">
        <v>12.878</v>
      </c>
      <c r="AV1213" s="6">
        <f t="shared" si="554"/>
        <v>4.3071249999999992</v>
      </c>
      <c r="AW1213" s="6">
        <f t="shared" si="545"/>
        <v>4.9763650000000013</v>
      </c>
      <c r="AX1213" s="6">
        <f t="shared" si="555"/>
        <v>0.66924000000000206</v>
      </c>
      <c r="AY1213" s="12">
        <f t="shared" si="546"/>
        <v>0.45614984391259106</v>
      </c>
      <c r="BB1213" s="13">
        <f t="shared" si="547"/>
        <v>1391.666375</v>
      </c>
    </row>
    <row r="1214" spans="1:54" x14ac:dyDescent="0.25">
      <c r="A1214" s="1">
        <v>45195</v>
      </c>
      <c r="B1214" s="6">
        <v>70.36</v>
      </c>
      <c r="C1214" s="6">
        <v>63.234999999999999</v>
      </c>
      <c r="D1214" s="6">
        <v>65.11</v>
      </c>
      <c r="E1214" s="6">
        <f t="shared" si="549"/>
        <v>41.216846383295376</v>
      </c>
      <c r="F1214" s="6">
        <f t="shared" si="571"/>
        <v>41.386789400268832</v>
      </c>
      <c r="G1214" s="6">
        <v>75.86</v>
      </c>
      <c r="H1214" s="6">
        <v>58.86</v>
      </c>
      <c r="I1214" s="6">
        <v>44.75</v>
      </c>
      <c r="J1214" s="6">
        <v>35.712668726694929</v>
      </c>
      <c r="K1214" s="6">
        <f t="shared" si="539"/>
        <v>25.61</v>
      </c>
      <c r="L1214" s="7">
        <f t="shared" si="536"/>
        <v>9.037331273305071</v>
      </c>
      <c r="M1214" s="6">
        <f t="shared" si="560"/>
        <v>11.5</v>
      </c>
      <c r="N1214" s="6">
        <f t="shared" si="561"/>
        <v>7.125</v>
      </c>
      <c r="O1214" s="6">
        <f t="shared" si="537"/>
        <v>4.375</v>
      </c>
      <c r="P1214" s="6">
        <f t="shared" si="562"/>
        <v>6.25</v>
      </c>
      <c r="Q1214" s="6">
        <f t="shared" si="540"/>
        <v>-17.643153616704623</v>
      </c>
      <c r="R1214" s="6">
        <f t="shared" si="572"/>
        <v>-17.473210599731168</v>
      </c>
      <c r="S1214" s="6">
        <f t="shared" si="564"/>
        <v>17</v>
      </c>
      <c r="T1214" s="6">
        <f t="shared" si="565"/>
        <v>5.5</v>
      </c>
      <c r="U1214" s="4" t="str">
        <f t="shared" si="566"/>
        <v>HIGHER</v>
      </c>
      <c r="V1214" s="8">
        <v>913.25</v>
      </c>
      <c r="W1214" s="9">
        <f t="shared" si="577"/>
        <v>23.723210599731168</v>
      </c>
      <c r="X1214" s="6">
        <f t="shared" si="541"/>
        <v>41.254237687912031</v>
      </c>
      <c r="Y1214" s="6">
        <f t="shared" si="542"/>
        <v>23.855762312087968</v>
      </c>
      <c r="Z1214" s="6">
        <f t="shared" si="543"/>
        <v>-0.13255171235680052</v>
      </c>
      <c r="AA1214" s="5">
        <f t="shared" si="573"/>
        <v>9</v>
      </c>
      <c r="AB1214" s="5">
        <f t="shared" si="574"/>
        <v>2023</v>
      </c>
      <c r="AC1214" s="5">
        <f t="shared" si="575"/>
        <v>39</v>
      </c>
      <c r="AD1214" s="6">
        <f t="shared" si="548"/>
        <v>53.667500000000004</v>
      </c>
      <c r="AF1214" s="10">
        <v>350</v>
      </c>
      <c r="AG1214" s="8">
        <f t="shared" si="576"/>
        <v>14498.517206124225</v>
      </c>
      <c r="AH1214" s="15"/>
      <c r="AI1214" s="15"/>
      <c r="AJ1214" s="15"/>
      <c r="AK1214" s="15"/>
      <c r="AL1214" s="11">
        <f t="shared" si="538"/>
        <v>45195</v>
      </c>
      <c r="AM1214" s="10">
        <v>909.5</v>
      </c>
      <c r="AN1214" s="6">
        <v>4.9897999999999998</v>
      </c>
      <c r="AO1214" s="8">
        <f t="shared" si="544"/>
        <v>205.85039521514349</v>
      </c>
      <c r="AS1214" s="14">
        <f t="shared" si="567"/>
        <v>0.35353693237185718</v>
      </c>
      <c r="AT1214" s="10">
        <v>424</v>
      </c>
      <c r="AU1214" s="6">
        <v>12.827500000000001</v>
      </c>
      <c r="AV1214" s="6">
        <f t="shared" si="554"/>
        <v>4.5349949999999986</v>
      </c>
      <c r="AW1214" s="6">
        <f t="shared" si="545"/>
        <v>5.2039776000000018</v>
      </c>
      <c r="AX1214" s="6">
        <f t="shared" si="555"/>
        <v>0.6689826000000032</v>
      </c>
      <c r="AY1214" s="12">
        <f t="shared" si="546"/>
        <v>0.4524107337168583</v>
      </c>
      <c r="BB1214" s="13">
        <f t="shared" si="547"/>
        <v>1394.091457</v>
      </c>
    </row>
    <row r="1215" spans="1:54" x14ac:dyDescent="0.25">
      <c r="A1215" s="1">
        <v>45196</v>
      </c>
      <c r="B1215" s="6">
        <v>72.11</v>
      </c>
      <c r="C1215" s="6">
        <v>64.11</v>
      </c>
      <c r="D1215" s="6">
        <v>65.734999999999999</v>
      </c>
      <c r="E1215" s="6">
        <f t="shared" si="549"/>
        <v>41.375459865803933</v>
      </c>
      <c r="F1215" s="6">
        <f t="shared" si="571"/>
        <v>42.168527278346723</v>
      </c>
      <c r="G1215" s="6">
        <v>76.61</v>
      </c>
      <c r="H1215" s="6">
        <v>59.61</v>
      </c>
      <c r="I1215" s="6">
        <v>45.25</v>
      </c>
      <c r="J1215" s="6">
        <v>36.366436352290279</v>
      </c>
      <c r="K1215" s="6">
        <f t="shared" si="539"/>
        <v>26.86</v>
      </c>
      <c r="L1215" s="7">
        <f t="shared" si="536"/>
        <v>8.8835636477097211</v>
      </c>
      <c r="M1215" s="6">
        <f t="shared" si="560"/>
        <v>12.5</v>
      </c>
      <c r="N1215" s="6">
        <f t="shared" si="561"/>
        <v>8</v>
      </c>
      <c r="O1215" s="6">
        <f t="shared" si="537"/>
        <v>4.5</v>
      </c>
      <c r="P1215" s="6">
        <f t="shared" si="562"/>
        <v>6.125</v>
      </c>
      <c r="Q1215" s="6">
        <f t="shared" si="540"/>
        <v>-18.234540134196067</v>
      </c>
      <c r="R1215" s="6">
        <f t="shared" si="572"/>
        <v>-17.441472721653277</v>
      </c>
      <c r="S1215" s="6">
        <f t="shared" si="564"/>
        <v>17</v>
      </c>
      <c r="T1215" s="6">
        <f t="shared" si="565"/>
        <v>4.5</v>
      </c>
      <c r="U1215" s="4" t="str">
        <f t="shared" si="566"/>
        <v>HIGHER</v>
      </c>
      <c r="V1215" s="8">
        <v>930.5</v>
      </c>
      <c r="W1215" s="9">
        <f t="shared" si="577"/>
        <v>23.566472721653277</v>
      </c>
      <c r="X1215" s="6">
        <f t="shared" si="541"/>
        <v>41.412995062192067</v>
      </c>
      <c r="Y1215" s="6">
        <f t="shared" si="542"/>
        <v>24.322004937807932</v>
      </c>
      <c r="Z1215" s="6">
        <f t="shared" si="543"/>
        <v>-0.7555322161546556</v>
      </c>
      <c r="AA1215" s="5">
        <f t="shared" si="573"/>
        <v>9</v>
      </c>
      <c r="AB1215" s="5">
        <f t="shared" si="574"/>
        <v>2023</v>
      </c>
      <c r="AC1215" s="5">
        <f t="shared" si="575"/>
        <v>39</v>
      </c>
      <c r="AD1215" s="6">
        <f t="shared" si="548"/>
        <v>54.022499999999994</v>
      </c>
      <c r="AF1215" s="10">
        <v>349.95</v>
      </c>
      <c r="AG1215" s="8">
        <f t="shared" si="576"/>
        <v>14770.263337660606</v>
      </c>
      <c r="AH1215" s="15"/>
      <c r="AI1215" s="15"/>
      <c r="AJ1215" s="15"/>
      <c r="AK1215" s="15"/>
      <c r="AL1215" s="11">
        <f t="shared" si="538"/>
        <v>45196</v>
      </c>
      <c r="AM1215" s="10">
        <v>913</v>
      </c>
      <c r="AN1215" s="6">
        <v>5.0425000000000004</v>
      </c>
      <c r="AO1215" s="8">
        <f t="shared" si="544"/>
        <v>208.82502760110353</v>
      </c>
      <c r="AS1215" s="14">
        <f t="shared" si="567"/>
        <v>0.3538453146308202</v>
      </c>
      <c r="AT1215" s="10">
        <v>420.1</v>
      </c>
      <c r="AU1215" s="6">
        <v>12.8325</v>
      </c>
      <c r="AV1215" s="6">
        <f t="shared" si="554"/>
        <v>4.5407200000000003</v>
      </c>
      <c r="AW1215" s="6">
        <f t="shared" si="545"/>
        <v>5.307982599999999</v>
      </c>
      <c r="AX1215" s="6">
        <f t="shared" si="555"/>
        <v>0.76726259999999868</v>
      </c>
      <c r="AY1215" s="12">
        <f t="shared" si="546"/>
        <v>0.460798985429199</v>
      </c>
      <c r="BB1215" s="13">
        <f t="shared" si="547"/>
        <v>1413.3818819999999</v>
      </c>
    </row>
    <row r="1216" spans="1:54" x14ac:dyDescent="0.25">
      <c r="A1216" s="1">
        <v>45197</v>
      </c>
      <c r="B1216" s="6">
        <v>71.03</v>
      </c>
      <c r="C1216" s="6">
        <v>63.03</v>
      </c>
      <c r="D1216" s="6">
        <v>64.655000000000001</v>
      </c>
      <c r="E1216" s="6">
        <f t="shared" si="549"/>
        <v>41.103551038646401</v>
      </c>
      <c r="F1216" s="6">
        <f t="shared" si="571"/>
        <v>41.14886917650599</v>
      </c>
      <c r="G1216" s="6">
        <v>75.53</v>
      </c>
      <c r="H1216" s="6">
        <v>58.53</v>
      </c>
      <c r="I1216" s="6">
        <v>45.25</v>
      </c>
      <c r="J1216" s="6"/>
      <c r="K1216" s="6">
        <f t="shared" si="539"/>
        <v>25.78</v>
      </c>
      <c r="L1216" s="7" t="str">
        <f t="shared" si="536"/>
        <v/>
      </c>
      <c r="M1216" s="6">
        <f t="shared" si="560"/>
        <v>12.5</v>
      </c>
      <c r="N1216" s="6">
        <f t="shared" si="561"/>
        <v>8</v>
      </c>
      <c r="O1216" s="6">
        <f t="shared" si="537"/>
        <v>4.5</v>
      </c>
      <c r="P1216" s="6">
        <f t="shared" si="562"/>
        <v>6.125</v>
      </c>
      <c r="Q1216" s="6">
        <f t="shared" si="540"/>
        <v>-17.4264489613536</v>
      </c>
      <c r="R1216" s="6">
        <f t="shared" si="572"/>
        <v>-17.381130823494011</v>
      </c>
      <c r="S1216" s="6">
        <f t="shared" si="564"/>
        <v>17</v>
      </c>
      <c r="T1216" s="6">
        <f t="shared" si="565"/>
        <v>4.5</v>
      </c>
      <c r="U1216" s="4" t="str">
        <f t="shared" si="566"/>
        <v>HIGHER</v>
      </c>
      <c r="V1216" s="8">
        <v>908</v>
      </c>
      <c r="W1216" s="9">
        <f t="shared" si="577"/>
        <v>23.506130823494011</v>
      </c>
      <c r="X1216" s="6">
        <f t="shared" si="541"/>
        <v>41.14083956342629</v>
      </c>
      <c r="Y1216" s="6">
        <f t="shared" si="542"/>
        <v>23.514160436573711</v>
      </c>
      <c r="Z1216" s="6">
        <f t="shared" si="543"/>
        <v>-8.0296130796995158E-3</v>
      </c>
      <c r="AA1216" s="5">
        <f t="shared" si="573"/>
        <v>9</v>
      </c>
      <c r="AB1216" s="5">
        <f t="shared" si="574"/>
        <v>2023</v>
      </c>
      <c r="AC1216" s="5">
        <f t="shared" si="575"/>
        <v>39</v>
      </c>
      <c r="AD1216" s="6">
        <f t="shared" si="548"/>
        <v>54.28</v>
      </c>
      <c r="AF1216" s="10">
        <v>350</v>
      </c>
      <c r="AG1216" s="8">
        <f t="shared" si="576"/>
        <v>14415.169584627207</v>
      </c>
      <c r="AH1216" s="15"/>
      <c r="AI1216" s="15"/>
      <c r="AJ1216" s="15"/>
      <c r="AK1216" s="15"/>
      <c r="AL1216" s="11">
        <f t="shared" si="538"/>
        <v>45197</v>
      </c>
      <c r="AM1216" s="10">
        <v>907</v>
      </c>
      <c r="AN1216" s="6">
        <v>5.0331000000000001</v>
      </c>
      <c r="AO1216" s="8">
        <f t="shared" si="544"/>
        <v>207.06595960668088</v>
      </c>
      <c r="AS1216" s="14">
        <f t="shared" si="567"/>
        <v>0.3511058180398281</v>
      </c>
      <c r="AT1216" s="10">
        <v>422.4</v>
      </c>
      <c r="AU1216" s="6">
        <v>12.805</v>
      </c>
      <c r="AV1216" s="6">
        <f t="shared" si="554"/>
        <v>4.4959099999999985</v>
      </c>
      <c r="AW1216" s="6">
        <f t="shared" si="545"/>
        <v>5.2656998000000002</v>
      </c>
      <c r="AX1216" s="6">
        <f t="shared" si="555"/>
        <v>0.76978980000000163</v>
      </c>
      <c r="AY1216" s="12">
        <f t="shared" si="546"/>
        <v>0.45569726450369058</v>
      </c>
      <c r="BB1216" s="13">
        <f t="shared" si="547"/>
        <v>1389.5719859999999</v>
      </c>
    </row>
    <row r="1217" spans="1:54" x14ac:dyDescent="0.25">
      <c r="A1217" s="1">
        <v>45198</v>
      </c>
      <c r="B1217" s="6">
        <v>69.94</v>
      </c>
      <c r="C1217" s="6">
        <v>61.94</v>
      </c>
      <c r="D1217" s="6">
        <v>63.564999999999998</v>
      </c>
      <c r="E1217" s="6">
        <f t="shared" si="549"/>
        <v>40.876960349348465</v>
      </c>
      <c r="F1217" s="6">
        <f t="shared" si="571"/>
        <v>40.333142695033409</v>
      </c>
      <c r="G1217" s="6">
        <v>74.44</v>
      </c>
      <c r="H1217" s="6">
        <v>57.44</v>
      </c>
      <c r="I1217" s="6">
        <v>45.25</v>
      </c>
      <c r="J1217" s="6">
        <v>36.395639655974854</v>
      </c>
      <c r="K1217" s="6">
        <f t="shared" si="539"/>
        <v>24.689999999999998</v>
      </c>
      <c r="L1217" s="7">
        <f t="shared" si="536"/>
        <v>8.8543603440251459</v>
      </c>
      <c r="M1217" s="6">
        <f t="shared" si="560"/>
        <v>12.5</v>
      </c>
      <c r="N1217" s="6">
        <f t="shared" si="561"/>
        <v>8</v>
      </c>
      <c r="O1217" s="6">
        <f t="shared" si="537"/>
        <v>4.5</v>
      </c>
      <c r="P1217" s="6">
        <f t="shared" si="562"/>
        <v>6.125</v>
      </c>
      <c r="Q1217" s="6">
        <f t="shared" si="540"/>
        <v>-16.563039650651532</v>
      </c>
      <c r="R1217" s="6">
        <f t="shared" si="572"/>
        <v>-17.106857304966589</v>
      </c>
      <c r="S1217" s="6">
        <f t="shared" si="564"/>
        <v>17</v>
      </c>
      <c r="T1217" s="6">
        <f t="shared" si="565"/>
        <v>4.5</v>
      </c>
      <c r="U1217" s="4" t="str">
        <f t="shared" si="566"/>
        <v>HIGHER</v>
      </c>
      <c r="V1217" s="8">
        <v>890</v>
      </c>
      <c r="W1217" s="9">
        <f t="shared" si="577"/>
        <v>23.231857304966589</v>
      </c>
      <c r="X1217" s="6">
        <f t="shared" si="541"/>
        <v>40.914043314454808</v>
      </c>
      <c r="Y1217" s="6">
        <f t="shared" si="542"/>
        <v>22.650956685545189</v>
      </c>
      <c r="Z1217" s="6">
        <f t="shared" si="543"/>
        <v>0.58090061942139926</v>
      </c>
      <c r="AA1217" s="5">
        <f t="shared" si="573"/>
        <v>9</v>
      </c>
      <c r="AB1217" s="5">
        <f t="shared" si="574"/>
        <v>2023</v>
      </c>
      <c r="AC1217" s="5">
        <f t="shared" si="575"/>
        <v>39</v>
      </c>
      <c r="AD1217" s="6">
        <f t="shared" si="548"/>
        <v>53.317499999999995</v>
      </c>
      <c r="AF1217" s="10">
        <v>350</v>
      </c>
      <c r="AG1217" s="8">
        <f t="shared" si="576"/>
        <v>14129.406310923145</v>
      </c>
      <c r="AH1217" s="15"/>
      <c r="AI1217" s="15"/>
      <c r="AJ1217" s="15"/>
      <c r="AK1217" s="15"/>
      <c r="AL1217" s="11">
        <f t="shared" si="538"/>
        <v>45198</v>
      </c>
      <c r="AM1217" s="10">
        <v>902</v>
      </c>
      <c r="AN1217" s="6">
        <v>5.032</v>
      </c>
      <c r="AO1217" s="8">
        <f t="shared" si="544"/>
        <v>205.87946595833665</v>
      </c>
      <c r="AS1217" s="14">
        <f t="shared" si="567"/>
        <v>0.31877529880478067</v>
      </c>
      <c r="AT1217" s="10">
        <v>395.9</v>
      </c>
      <c r="AU1217" s="6">
        <v>12.55</v>
      </c>
      <c r="AV1217" s="6">
        <f t="shared" si="554"/>
        <v>4.0006299999999975</v>
      </c>
      <c r="AW1217" s="6">
        <f t="shared" si="545"/>
        <v>4.7729703999999984</v>
      </c>
      <c r="AX1217" s="6">
        <f t="shared" si="555"/>
        <v>0.77234040000000093</v>
      </c>
      <c r="AY1217" s="12">
        <f t="shared" si="546"/>
        <v>0.46795637581397903</v>
      </c>
      <c r="BB1217" s="13">
        <f t="shared" si="547"/>
        <v>1365.5416279999999</v>
      </c>
    </row>
    <row r="1218" spans="1:54" x14ac:dyDescent="0.25">
      <c r="A1218" s="1">
        <v>45201</v>
      </c>
      <c r="B1218" s="6">
        <v>69.430000000000007</v>
      </c>
      <c r="C1218" s="6">
        <v>61.68</v>
      </c>
      <c r="D1218" s="6">
        <v>63.18</v>
      </c>
      <c r="E1218" s="6">
        <f t="shared" si="549"/>
        <v>41.477425675988009</v>
      </c>
      <c r="F1218" s="6">
        <f t="shared" si="571"/>
        <v>41.386789400268832</v>
      </c>
      <c r="G1218" s="6">
        <v>74.430000000000007</v>
      </c>
      <c r="H1218" s="6">
        <v>57.43</v>
      </c>
      <c r="I1218" s="6">
        <v>44.75</v>
      </c>
      <c r="J1218" s="6">
        <v>35.613985734566931</v>
      </c>
      <c r="K1218" s="6">
        <f t="shared" si="539"/>
        <v>24.680000000000007</v>
      </c>
      <c r="L1218" s="7">
        <f t="shared" si="536"/>
        <v>9.1360142654330687</v>
      </c>
      <c r="M1218" s="6">
        <f t="shared" si="560"/>
        <v>12.000000000000007</v>
      </c>
      <c r="N1218" s="6">
        <f t="shared" si="561"/>
        <v>7.7500000000000071</v>
      </c>
      <c r="O1218" s="6">
        <f t="shared" si="537"/>
        <v>4.25</v>
      </c>
      <c r="P1218" s="6">
        <f t="shared" si="562"/>
        <v>5.75</v>
      </c>
      <c r="Q1218" s="6">
        <f t="shared" si="540"/>
        <v>-15.952574324011991</v>
      </c>
      <c r="R1218" s="6">
        <f t="shared" si="572"/>
        <v>-16.043210599731168</v>
      </c>
      <c r="S1218" s="6">
        <f t="shared" si="564"/>
        <v>17.000000000000007</v>
      </c>
      <c r="T1218" s="6">
        <f t="shared" si="565"/>
        <v>5</v>
      </c>
      <c r="U1218" s="4" t="str">
        <f t="shared" si="566"/>
        <v>HIGHER</v>
      </c>
      <c r="V1218" s="8">
        <v>913.25</v>
      </c>
      <c r="W1218" s="9">
        <f t="shared" si="577"/>
        <v>21.793210599731168</v>
      </c>
      <c r="X1218" s="6">
        <f t="shared" si="541"/>
        <v>41.515053374229232</v>
      </c>
      <c r="Y1218" s="6">
        <f t="shared" si="542"/>
        <v>21.664946625770767</v>
      </c>
      <c r="Z1218" s="6">
        <f t="shared" si="543"/>
        <v>0.12826397396040079</v>
      </c>
      <c r="AA1218" s="5">
        <f t="shared" si="573"/>
        <v>10</v>
      </c>
      <c r="AB1218" s="5">
        <f t="shared" si="574"/>
        <v>2023</v>
      </c>
      <c r="AC1218" s="5">
        <f t="shared" si="575"/>
        <v>40</v>
      </c>
      <c r="AD1218" s="6">
        <f t="shared" si="548"/>
        <v>53.040000000000006</v>
      </c>
      <c r="AF1218" s="10">
        <v>349.95</v>
      </c>
      <c r="AG1218" s="8">
        <f t="shared" si="576"/>
        <v>14496.445989380492</v>
      </c>
      <c r="AH1218" s="15"/>
      <c r="AI1218" s="15"/>
      <c r="AJ1218" s="15"/>
      <c r="AK1218" s="15"/>
      <c r="AL1218" s="11">
        <f t="shared" si="538"/>
        <v>45201</v>
      </c>
      <c r="AM1218" s="10">
        <v>915.25</v>
      </c>
      <c r="AN1218" s="6">
        <v>5.0609999999999999</v>
      </c>
      <c r="AO1218" s="8">
        <f t="shared" si="544"/>
        <v>210.10768512697416</v>
      </c>
      <c r="AS1218" s="14">
        <f t="shared" si="567"/>
        <v>0.32710225442834145</v>
      </c>
      <c r="AT1218" s="10">
        <v>394.3</v>
      </c>
      <c r="AU1218" s="6">
        <v>12.42</v>
      </c>
      <c r="AV1218" s="6">
        <f t="shared" si="554"/>
        <v>4.0626100000000012</v>
      </c>
      <c r="AW1218" s="6">
        <f t="shared" si="545"/>
        <v>4.8068937999999992</v>
      </c>
      <c r="AX1218" s="6">
        <f t="shared" si="555"/>
        <v>0.74428379999999805</v>
      </c>
      <c r="AY1218" s="12">
        <f t="shared" si="546"/>
        <v>0.46714255153726186</v>
      </c>
      <c r="BB1218" s="13">
        <f t="shared" si="547"/>
        <v>1359.809616</v>
      </c>
    </row>
    <row r="1219" spans="1:54" x14ac:dyDescent="0.25">
      <c r="A1219" s="1">
        <v>45202</v>
      </c>
      <c r="B1219" s="6">
        <v>69.13</v>
      </c>
      <c r="C1219" s="6">
        <v>61.13</v>
      </c>
      <c r="D1219" s="6">
        <v>62.88</v>
      </c>
      <c r="E1219" s="6">
        <f t="shared" si="549"/>
        <v>41.534073348312489</v>
      </c>
      <c r="F1219" s="6">
        <f t="shared" si="571"/>
        <v>41.534073348312489</v>
      </c>
      <c r="G1219" s="6">
        <v>74.13</v>
      </c>
      <c r="H1219" s="6">
        <v>57.13</v>
      </c>
      <c r="I1219" s="6">
        <v>44.75</v>
      </c>
      <c r="J1219" s="6">
        <v>35.609220454776484</v>
      </c>
      <c r="K1219" s="6">
        <f t="shared" si="539"/>
        <v>24.379999999999995</v>
      </c>
      <c r="L1219" s="7">
        <f t="shared" ref="L1219:L1282" si="578">IF(I1219="","",IF(J1219="","",I1219-J1219))</f>
        <v>9.1407795452235163</v>
      </c>
      <c r="M1219" s="6">
        <f t="shared" si="560"/>
        <v>11.999999999999993</v>
      </c>
      <c r="N1219" s="6">
        <f t="shared" si="561"/>
        <v>7.9999999999999929</v>
      </c>
      <c r="O1219" s="6">
        <f t="shared" ref="O1219:O1282" si="579">C1219-H1219</f>
        <v>4</v>
      </c>
      <c r="P1219" s="6">
        <f t="shared" si="562"/>
        <v>5.75</v>
      </c>
      <c r="Q1219" s="6">
        <f t="shared" si="540"/>
        <v>-15.595926651687513</v>
      </c>
      <c r="R1219" s="6">
        <f t="shared" si="572"/>
        <v>-15.595926651687513</v>
      </c>
      <c r="S1219" s="6">
        <f t="shared" si="564"/>
        <v>16.999999999999993</v>
      </c>
      <c r="T1219" s="6">
        <f t="shared" si="565"/>
        <v>5</v>
      </c>
      <c r="U1219" s="4" t="str">
        <f t="shared" si="566"/>
        <v>HIGHER</v>
      </c>
      <c r="V1219" s="8">
        <v>916.5</v>
      </c>
      <c r="W1219" s="9">
        <f t="shared" si="577"/>
        <v>21.345926651687513</v>
      </c>
      <c r="X1219" s="6">
        <f t="shared" si="541"/>
        <v>41.571752436472103</v>
      </c>
      <c r="Y1219" s="6">
        <f t="shared" si="542"/>
        <v>21.3082475635279</v>
      </c>
      <c r="Z1219" s="6">
        <f t="shared" si="543"/>
        <v>3.7679088159613627E-2</v>
      </c>
      <c r="AA1219" s="5">
        <f t="shared" si="573"/>
        <v>10</v>
      </c>
      <c r="AB1219" s="5">
        <f t="shared" si="574"/>
        <v>2023</v>
      </c>
      <c r="AC1219" s="5">
        <f t="shared" si="575"/>
        <v>40</v>
      </c>
      <c r="AD1219" s="6">
        <f t="shared" si="548"/>
        <v>54.094999999999999</v>
      </c>
      <c r="AF1219" s="10">
        <v>350</v>
      </c>
      <c r="AG1219" s="8">
        <f t="shared" si="576"/>
        <v>14550.113352765236</v>
      </c>
      <c r="AH1219" s="15"/>
      <c r="AI1219" s="15"/>
      <c r="AJ1219" s="15"/>
      <c r="AK1219" s="15"/>
      <c r="AL1219" s="11">
        <f t="shared" si="538"/>
        <v>45202</v>
      </c>
      <c r="AM1219" s="10">
        <v>916.5</v>
      </c>
      <c r="AN1219" s="6">
        <v>5.1669</v>
      </c>
      <c r="AO1219" s="8">
        <f t="shared" si="544"/>
        <v>214.79708766400773</v>
      </c>
      <c r="AS1219" s="14">
        <f t="shared" si="567"/>
        <v>0.32209331448192291</v>
      </c>
      <c r="AT1219" s="10">
        <v>392</v>
      </c>
      <c r="AU1219" s="6">
        <v>12.3775</v>
      </c>
      <c r="AV1219" s="6">
        <f t="shared" si="554"/>
        <v>3.9867100000000004</v>
      </c>
      <c r="AW1219" s="6">
        <f t="shared" si="545"/>
        <v>4.7609458</v>
      </c>
      <c r="AX1219" s="6">
        <f t="shared" si="555"/>
        <v>0.77423579999999959</v>
      </c>
      <c r="AY1219" s="12">
        <f t="shared" si="546"/>
        <v>0.46752091448600902</v>
      </c>
      <c r="BB1219" s="13">
        <f t="shared" si="547"/>
        <v>1347.6842059999999</v>
      </c>
    </row>
    <row r="1220" spans="1:54" x14ac:dyDescent="0.25">
      <c r="A1220" s="1">
        <v>45203</v>
      </c>
      <c r="B1220" s="6">
        <v>67.989999999999995</v>
      </c>
      <c r="C1220" s="6">
        <v>60.24</v>
      </c>
      <c r="D1220" s="6">
        <v>61.99</v>
      </c>
      <c r="E1220" s="6">
        <f t="shared" si="549"/>
        <v>40.423778970752586</v>
      </c>
      <c r="F1220" s="6">
        <f t="shared" si="571"/>
        <v>40.605051522190941</v>
      </c>
      <c r="G1220" s="6">
        <v>72.989999999999995</v>
      </c>
      <c r="H1220" s="6">
        <v>55.99</v>
      </c>
      <c r="I1220" s="6">
        <v>44.5</v>
      </c>
      <c r="J1220" s="6">
        <v>35.652427888644006</v>
      </c>
      <c r="K1220" s="6">
        <f t="shared" ref="K1220:K1283" si="580">B1220-I1220</f>
        <v>23.489999999999995</v>
      </c>
      <c r="L1220" s="7">
        <f t="shared" si="578"/>
        <v>8.8475721113559942</v>
      </c>
      <c r="M1220" s="6">
        <f t="shared" si="560"/>
        <v>11.999999999999993</v>
      </c>
      <c r="N1220" s="6">
        <f t="shared" si="561"/>
        <v>7.7499999999999929</v>
      </c>
      <c r="O1220" s="6">
        <f t="shared" si="579"/>
        <v>4.25</v>
      </c>
      <c r="P1220" s="6">
        <f t="shared" si="562"/>
        <v>6</v>
      </c>
      <c r="Q1220" s="6">
        <f t="shared" ref="Q1220:Q1283" si="581">IF(E1220="","",E1220-H1220)</f>
        <v>-15.566221029247416</v>
      </c>
      <c r="R1220" s="6">
        <f t="shared" si="572"/>
        <v>-15.384948477809061</v>
      </c>
      <c r="S1220" s="6">
        <f t="shared" si="564"/>
        <v>16.999999999999993</v>
      </c>
      <c r="T1220" s="6">
        <f t="shared" si="565"/>
        <v>5</v>
      </c>
      <c r="U1220" s="4" t="str">
        <f t="shared" si="566"/>
        <v>HIGHER</v>
      </c>
      <c r="V1220" s="8">
        <v>896</v>
      </c>
      <c r="W1220" s="9">
        <f t="shared" si="577"/>
        <v>21.384948477809061</v>
      </c>
      <c r="X1220" s="6">
        <f t="shared" ref="X1220:X1283" si="582">IF(AM1220="","",AM1220/22.04622)</f>
        <v>40.460450816511852</v>
      </c>
      <c r="Y1220" s="6">
        <f t="shared" ref="Y1220:Y1283" si="583">IF(X1220="","",IF(D1220="","",D1220-X1220))</f>
        <v>21.52954918348815</v>
      </c>
      <c r="Z1220" s="6">
        <f t="shared" ref="Z1220:Z1283" si="584">IF(X1220="","",IF(F1220="","",X1220-F1220))</f>
        <v>-0.144600705679089</v>
      </c>
      <c r="AA1220" s="5">
        <f t="shared" si="573"/>
        <v>10</v>
      </c>
      <c r="AB1220" s="5">
        <f t="shared" si="574"/>
        <v>2023</v>
      </c>
      <c r="AC1220" s="5">
        <f t="shared" si="575"/>
        <v>40</v>
      </c>
      <c r="AD1220" s="6">
        <f t="shared" si="548"/>
        <v>53.725000000000009</v>
      </c>
      <c r="AF1220" s="10">
        <v>350.01</v>
      </c>
      <c r="AG1220" s="8">
        <f t="shared" si="576"/>
        <v>14225.067154369319</v>
      </c>
      <c r="AH1220" s="15"/>
      <c r="AI1220" s="15"/>
      <c r="AJ1220" s="15"/>
      <c r="AK1220" s="15"/>
      <c r="AL1220" s="11">
        <f t="shared" ref="AL1220:AL1283" si="585">A1220</f>
        <v>45203</v>
      </c>
      <c r="AM1220" s="10">
        <v>892</v>
      </c>
      <c r="AN1220" s="6">
        <v>5.1562000000000001</v>
      </c>
      <c r="AO1220" s="8">
        <f t="shared" ref="AO1220:AO1283" si="586">IF(AM1220="","",AM1220*AN1220/2204.622*100)</f>
        <v>208.62217650009845</v>
      </c>
      <c r="AS1220" s="14">
        <f t="shared" si="567"/>
        <v>0.31341518578352162</v>
      </c>
      <c r="AT1220" s="10">
        <v>392</v>
      </c>
      <c r="AU1220" s="6">
        <v>12.38</v>
      </c>
      <c r="AV1220" s="6">
        <f t="shared" si="554"/>
        <v>3.8800799999999978</v>
      </c>
      <c r="AW1220" s="6">
        <f t="shared" ref="AW1220:AW1252" si="587">(((B1220/100*11.7*0.98)+(AT1220/2000*47))-(AU1220))</f>
        <v>4.6277333999999986</v>
      </c>
      <c r="AX1220" s="6">
        <f t="shared" si="555"/>
        <v>0.7476534000000008</v>
      </c>
      <c r="AY1220" s="12">
        <f t="shared" ref="AY1220:AY1252" si="588">(B1220*11.7/100)/((AT1220/2000*47)+(B1220*11.7/100))</f>
        <v>0.46338374644590763</v>
      </c>
      <c r="BB1220" s="13">
        <f t="shared" ref="BB1220:BB1283" si="589">C1220*22.0462</f>
        <v>1328.0630879999999</v>
      </c>
    </row>
    <row r="1221" spans="1:54" x14ac:dyDescent="0.25">
      <c r="A1221" s="1">
        <v>45204</v>
      </c>
      <c r="B1221" s="6">
        <v>67.28</v>
      </c>
      <c r="C1221" s="6">
        <v>59.53</v>
      </c>
      <c r="D1221" s="6">
        <v>62.78</v>
      </c>
      <c r="E1221" s="6">
        <f t="shared" si="549"/>
        <v>40.015915730016289</v>
      </c>
      <c r="F1221" s="6">
        <f t="shared" si="571"/>
        <v>40.514415246471756</v>
      </c>
      <c r="G1221" s="6">
        <v>72.28</v>
      </c>
      <c r="H1221" s="6">
        <v>55.28</v>
      </c>
      <c r="I1221" s="6">
        <v>44</v>
      </c>
      <c r="J1221" s="6">
        <v>34.636227144512013</v>
      </c>
      <c r="K1221" s="6">
        <f t="shared" si="580"/>
        <v>23.28</v>
      </c>
      <c r="L1221" s="7">
        <f t="shared" si="578"/>
        <v>9.3637728554879871</v>
      </c>
      <c r="M1221" s="6">
        <f t="shared" si="560"/>
        <v>12</v>
      </c>
      <c r="N1221" s="6">
        <f t="shared" si="561"/>
        <v>7.75</v>
      </c>
      <c r="O1221" s="6">
        <f t="shared" si="579"/>
        <v>4.25</v>
      </c>
      <c r="P1221" s="6">
        <f t="shared" si="562"/>
        <v>7.5</v>
      </c>
      <c r="Q1221" s="6">
        <f t="shared" si="581"/>
        <v>-15.264084269983712</v>
      </c>
      <c r="R1221" s="6">
        <f t="shared" si="572"/>
        <v>-14.765584753528245</v>
      </c>
      <c r="S1221" s="6">
        <f t="shared" si="564"/>
        <v>17</v>
      </c>
      <c r="T1221" s="6">
        <f t="shared" si="565"/>
        <v>5</v>
      </c>
      <c r="U1221" s="4" t="str">
        <f t="shared" si="566"/>
        <v>HIGHER</v>
      </c>
      <c r="V1221" s="8">
        <v>894</v>
      </c>
      <c r="W1221" s="9">
        <f t="shared" si="577"/>
        <v>22.265584753528245</v>
      </c>
      <c r="X1221" s="6">
        <f t="shared" si="582"/>
        <v>40.05221756836319</v>
      </c>
      <c r="Y1221" s="6">
        <f t="shared" si="583"/>
        <v>22.727782431636811</v>
      </c>
      <c r="Z1221" s="6">
        <f t="shared" si="584"/>
        <v>-0.46219767810856638</v>
      </c>
      <c r="AA1221" s="5">
        <f t="shared" si="573"/>
        <v>10</v>
      </c>
      <c r="AB1221" s="5">
        <f t="shared" si="574"/>
        <v>2023</v>
      </c>
      <c r="AC1221" s="5">
        <f t="shared" si="575"/>
        <v>40</v>
      </c>
      <c r="AD1221" s="6">
        <f t="shared" si="548"/>
        <v>54.089999999999996</v>
      </c>
      <c r="AF1221" s="10">
        <v>350</v>
      </c>
      <c r="AG1221" s="8">
        <f t="shared" si="576"/>
        <v>14192.909260635159</v>
      </c>
      <c r="AH1221" s="15"/>
      <c r="AI1221" s="15"/>
      <c r="AJ1221" s="15"/>
      <c r="AK1221" s="15"/>
      <c r="AL1221" s="11">
        <f t="shared" si="585"/>
        <v>45204</v>
      </c>
      <c r="AM1221" s="10">
        <v>883</v>
      </c>
      <c r="AN1221" s="6">
        <v>5.1657999999999999</v>
      </c>
      <c r="AO1221" s="8">
        <f t="shared" si="586"/>
        <v>206.9017455146506</v>
      </c>
      <c r="AS1221" s="14">
        <f t="shared" si="567"/>
        <v>0.30838531005418418</v>
      </c>
      <c r="AT1221" s="10">
        <v>397.2</v>
      </c>
      <c r="AU1221" s="6">
        <v>12.4575</v>
      </c>
      <c r="AV1221" s="6">
        <f t="shared" si="554"/>
        <v>3.8417099999999991</v>
      </c>
      <c r="AW1221" s="6">
        <f t="shared" si="587"/>
        <v>4.5910247999999996</v>
      </c>
      <c r="AX1221" s="6">
        <f t="shared" si="555"/>
        <v>0.7493148000000005</v>
      </c>
      <c r="AY1221" s="12">
        <f t="shared" si="588"/>
        <v>0.45750193537588141</v>
      </c>
      <c r="BB1221" s="13">
        <f t="shared" si="589"/>
        <v>1312.410286</v>
      </c>
    </row>
    <row r="1222" spans="1:54" x14ac:dyDescent="0.25">
      <c r="A1222" s="1">
        <v>45205</v>
      </c>
      <c r="B1222" s="6">
        <v>67.349999999999994</v>
      </c>
      <c r="C1222" s="6">
        <v>59.6</v>
      </c>
      <c r="D1222" s="6">
        <v>62.85</v>
      </c>
      <c r="E1222" s="6">
        <f t="shared" si="549"/>
        <v>40.457767574147276</v>
      </c>
      <c r="F1222" s="6">
        <f t="shared" si="571"/>
        <v>40.457767574147276</v>
      </c>
      <c r="G1222" s="6">
        <v>72.349999999999994</v>
      </c>
      <c r="H1222" s="6">
        <v>55.35</v>
      </c>
      <c r="I1222" s="6">
        <v>44</v>
      </c>
      <c r="J1222" s="6">
        <v>34.679120702602802</v>
      </c>
      <c r="K1222" s="6">
        <f t="shared" si="580"/>
        <v>23.349999999999994</v>
      </c>
      <c r="L1222" s="7">
        <f t="shared" si="578"/>
        <v>9.3208792973971981</v>
      </c>
      <c r="M1222" s="6">
        <f t="shared" si="560"/>
        <v>11.999999999999993</v>
      </c>
      <c r="N1222" s="6">
        <f t="shared" si="561"/>
        <v>7.7499999999999929</v>
      </c>
      <c r="O1222" s="6">
        <f t="shared" si="579"/>
        <v>4.25</v>
      </c>
      <c r="P1222" s="6">
        <f t="shared" si="562"/>
        <v>7.5</v>
      </c>
      <c r="Q1222" s="6">
        <f t="shared" si="581"/>
        <v>-14.892232425852725</v>
      </c>
      <c r="R1222" s="6">
        <f t="shared" si="572"/>
        <v>-14.892232425852725</v>
      </c>
      <c r="S1222" s="6">
        <f t="shared" si="564"/>
        <v>16.999999999999993</v>
      </c>
      <c r="T1222" s="6">
        <f t="shared" si="565"/>
        <v>5</v>
      </c>
      <c r="U1222" s="4" t="str">
        <f t="shared" si="566"/>
        <v>HIGHER</v>
      </c>
      <c r="V1222" s="8">
        <v>892.75</v>
      </c>
      <c r="W1222" s="9">
        <f t="shared" si="577"/>
        <v>22.392232425852725</v>
      </c>
      <c r="X1222" s="6">
        <f t="shared" si="582"/>
        <v>40.494470253857571</v>
      </c>
      <c r="Y1222" s="6">
        <f t="shared" si="583"/>
        <v>22.35552974614243</v>
      </c>
      <c r="Z1222" s="6">
        <f t="shared" si="584"/>
        <v>3.6702679710295172E-2</v>
      </c>
      <c r="AA1222" s="5">
        <f t="shared" si="573"/>
        <v>10</v>
      </c>
      <c r="AB1222" s="5">
        <f t="shared" si="574"/>
        <v>2023</v>
      </c>
      <c r="AC1222" s="5">
        <f t="shared" si="575"/>
        <v>40</v>
      </c>
      <c r="AD1222" s="6">
        <f t="shared" si="548"/>
        <v>54.367499999999993</v>
      </c>
      <c r="AF1222" s="10">
        <v>349.71</v>
      </c>
      <c r="AG1222" s="8">
        <f t="shared" si="576"/>
        <v>14161.321192476533</v>
      </c>
      <c r="AH1222" s="15"/>
      <c r="AI1222" s="15"/>
      <c r="AJ1222" s="15"/>
      <c r="AK1222" s="15"/>
      <c r="AL1222" s="11">
        <f t="shared" si="585"/>
        <v>45205</v>
      </c>
      <c r="AM1222" s="10">
        <v>892.75</v>
      </c>
      <c r="AN1222" s="10" t="e">
        <f ca="1">_xll.RHistory("BRL=",".Close","START:"&amp;$A1222&amp;" END:"&amp;$A1222&amp;" INTERVAL:1D",,,)</f>
        <v>#NAME?</v>
      </c>
      <c r="AO1222" s="8" t="e">
        <f t="shared" ca="1" si="586"/>
        <v>#NAME?</v>
      </c>
      <c r="AS1222" s="14">
        <f t="shared" si="567"/>
        <v>0.31499187652315169</v>
      </c>
      <c r="AT1222" s="10">
        <v>392.1</v>
      </c>
      <c r="AU1222" s="6">
        <v>12.31</v>
      </c>
      <c r="AV1222" s="6">
        <f t="shared" si="554"/>
        <v>3.8775499999999976</v>
      </c>
      <c r="AW1222" s="6">
        <f t="shared" si="587"/>
        <v>4.6267009999999988</v>
      </c>
      <c r="AX1222" s="6">
        <f t="shared" si="555"/>
        <v>0.74915100000000123</v>
      </c>
      <c r="AY1222" s="12">
        <f t="shared" si="588"/>
        <v>0.46096944595566947</v>
      </c>
      <c r="BB1222" s="13">
        <f t="shared" si="589"/>
        <v>1313.95352</v>
      </c>
    </row>
    <row r="1223" spans="1:54" x14ac:dyDescent="0.25">
      <c r="A1223" s="1">
        <v>45208</v>
      </c>
      <c r="B1223" s="6">
        <v>65.930000000000007</v>
      </c>
      <c r="C1223" s="6">
        <v>58.18</v>
      </c>
      <c r="D1223" s="6">
        <v>61.43</v>
      </c>
      <c r="E1223" s="6">
        <f t="shared" si="549"/>
        <v>39.120882507289423</v>
      </c>
      <c r="F1223" s="6">
        <f t="shared" si="571"/>
        <v>39.65337062713958</v>
      </c>
      <c r="G1223" s="6">
        <v>70.930000000000007</v>
      </c>
      <c r="H1223" s="6">
        <v>53.93</v>
      </c>
      <c r="I1223" s="6">
        <v>44.25</v>
      </c>
      <c r="J1223" s="6">
        <v>34.606930272323801</v>
      </c>
      <c r="K1223" s="6">
        <f t="shared" si="580"/>
        <v>21.680000000000007</v>
      </c>
      <c r="L1223" s="7">
        <f t="shared" si="578"/>
        <v>9.643069727676199</v>
      </c>
      <c r="M1223" s="6">
        <f t="shared" si="560"/>
        <v>12.000000000000007</v>
      </c>
      <c r="N1223" s="6">
        <f t="shared" si="561"/>
        <v>7.7500000000000071</v>
      </c>
      <c r="O1223" s="6">
        <f t="shared" si="579"/>
        <v>4.25</v>
      </c>
      <c r="P1223" s="6">
        <f t="shared" si="562"/>
        <v>7.5</v>
      </c>
      <c r="Q1223" s="6">
        <f t="shared" si="581"/>
        <v>-14.809117492710577</v>
      </c>
      <c r="R1223" s="6">
        <f t="shared" si="572"/>
        <v>-14.27662937286042</v>
      </c>
      <c r="S1223" s="6">
        <f t="shared" si="564"/>
        <v>17.000000000000007</v>
      </c>
      <c r="T1223" s="6">
        <f t="shared" si="565"/>
        <v>5</v>
      </c>
      <c r="U1223" s="4" t="str">
        <f t="shared" si="566"/>
        <v>HIGHER</v>
      </c>
      <c r="V1223" s="8">
        <v>875</v>
      </c>
      <c r="W1223" s="9">
        <f>IF(V1223="","",IF(D1223="","",D1223-F1223))</f>
        <v>21.77662937286042</v>
      </c>
      <c r="X1223" s="6">
        <f t="shared" si="582"/>
        <v>39.156372384925845</v>
      </c>
      <c r="Y1223" s="6">
        <f t="shared" si="583"/>
        <v>22.273627615074155</v>
      </c>
      <c r="Z1223" s="6">
        <f t="shared" si="584"/>
        <v>-0.4969982422137349</v>
      </c>
      <c r="AA1223" s="5">
        <f t="shared" si="573"/>
        <v>10</v>
      </c>
      <c r="AB1223" s="5">
        <f t="shared" si="574"/>
        <v>2023</v>
      </c>
      <c r="AC1223" s="5">
        <f t="shared" si="575"/>
        <v>41</v>
      </c>
      <c r="AD1223" s="6">
        <f t="shared" si="548"/>
        <v>53.414999999999999</v>
      </c>
      <c r="AF1223" s="10">
        <v>349.95</v>
      </c>
      <c r="AG1223" s="8">
        <f t="shared" si="576"/>
        <v>13889.285782324589</v>
      </c>
      <c r="AH1223" s="15"/>
      <c r="AI1223" s="15"/>
      <c r="AJ1223" s="15"/>
      <c r="AK1223" s="15"/>
      <c r="AL1223" s="11">
        <f t="shared" si="585"/>
        <v>45208</v>
      </c>
      <c r="AM1223" s="10">
        <v>863.25</v>
      </c>
      <c r="AN1223" s="10" t="e">
        <f ca="1">_xll.RHistory("BRL=",".Close","START:"&amp;$A1223&amp;" END:"&amp;$A1223&amp;" INTERVAL:1D",,,)</f>
        <v>#NAME?</v>
      </c>
      <c r="AO1223" s="8" t="e">
        <f t="shared" ca="1" si="586"/>
        <v>#NAME?</v>
      </c>
      <c r="AS1223" s="14">
        <f t="shared" si="567"/>
        <v>0.29235764516777163</v>
      </c>
      <c r="AT1223" s="10">
        <v>394.6</v>
      </c>
      <c r="AU1223" s="6">
        <v>12.442500000000001</v>
      </c>
      <c r="AV1223" s="6">
        <f t="shared" si="554"/>
        <v>3.6376599999999986</v>
      </c>
      <c r="AW1223" s="6">
        <f t="shared" si="587"/>
        <v>4.3901337999999992</v>
      </c>
      <c r="AX1223" s="6">
        <f t="shared" si="555"/>
        <v>0.75247380000000064</v>
      </c>
      <c r="AY1223" s="12">
        <f t="shared" si="588"/>
        <v>0.45410318886719242</v>
      </c>
      <c r="BB1223" s="13">
        <f t="shared" si="589"/>
        <v>1282.6479159999999</v>
      </c>
    </row>
    <row r="1224" spans="1:54" x14ac:dyDescent="0.25">
      <c r="A1224" s="1">
        <v>45209</v>
      </c>
      <c r="B1224" s="6">
        <v>65.23</v>
      </c>
      <c r="C1224" s="6">
        <v>57.48</v>
      </c>
      <c r="D1224" s="6">
        <v>60.23</v>
      </c>
      <c r="E1224" s="6">
        <f t="shared" si="549"/>
        <v>39.245507386403297</v>
      </c>
      <c r="F1224" s="6">
        <f t="shared" si="571"/>
        <v>39.540075282490619</v>
      </c>
      <c r="G1224" s="6">
        <v>70.23</v>
      </c>
      <c r="H1224" s="6">
        <v>53.23</v>
      </c>
      <c r="I1224" s="6">
        <v>43.75</v>
      </c>
      <c r="J1224" s="6">
        <v>34.199358211734769</v>
      </c>
      <c r="K1224" s="6">
        <f t="shared" si="580"/>
        <v>21.480000000000004</v>
      </c>
      <c r="L1224" s="7">
        <f t="shared" si="578"/>
        <v>9.5506417882652315</v>
      </c>
      <c r="M1224" s="6">
        <f t="shared" si="560"/>
        <v>12.000000000000007</v>
      </c>
      <c r="N1224" s="6">
        <f t="shared" si="561"/>
        <v>7.7500000000000071</v>
      </c>
      <c r="O1224" s="6">
        <f t="shared" si="579"/>
        <v>4.25</v>
      </c>
      <c r="P1224" s="6">
        <f t="shared" si="562"/>
        <v>7</v>
      </c>
      <c r="Q1224" s="6">
        <f t="shared" si="581"/>
        <v>-13.9844926135967</v>
      </c>
      <c r="R1224" s="6">
        <f t="shared" si="572"/>
        <v>-13.689924717509378</v>
      </c>
      <c r="S1224" s="6">
        <f t="shared" si="564"/>
        <v>17.000000000000007</v>
      </c>
      <c r="T1224" s="6">
        <f t="shared" si="565"/>
        <v>5</v>
      </c>
      <c r="U1224" s="4" t="str">
        <f t="shared" si="566"/>
        <v>HIGHER</v>
      </c>
      <c r="V1224" s="8">
        <v>872.5</v>
      </c>
      <c r="W1224" s="9">
        <f>IF(V1224="","",IF(D1224="","",D1224-F1224))</f>
        <v>20.689924717509378</v>
      </c>
      <c r="X1224" s="6">
        <f t="shared" si="582"/>
        <v>39.281110321860162</v>
      </c>
      <c r="Y1224" s="6">
        <f t="shared" si="583"/>
        <v>20.948889678139835</v>
      </c>
      <c r="Z1224" s="6">
        <f t="shared" si="584"/>
        <v>-0.2589649606304576</v>
      </c>
      <c r="AA1224" s="5">
        <f t="shared" si="573"/>
        <v>10</v>
      </c>
      <c r="AB1224" s="5">
        <f t="shared" si="574"/>
        <v>2023</v>
      </c>
      <c r="AC1224" s="5">
        <f t="shared" si="575"/>
        <v>41</v>
      </c>
      <c r="AD1224" s="6">
        <f t="shared" ref="AD1224:AD1287" si="590">AVERAGE(H974,H724,H473,H1224)</f>
        <v>52.792499999999997</v>
      </c>
      <c r="AF1224" s="10">
        <v>350.05</v>
      </c>
      <c r="AG1224" s="8">
        <f t="shared" si="576"/>
        <v>13853.559703205357</v>
      </c>
      <c r="AH1224" s="15"/>
      <c r="AI1224" s="15"/>
      <c r="AJ1224" s="15"/>
      <c r="AK1224" s="15"/>
      <c r="AL1224" s="11">
        <f t="shared" si="585"/>
        <v>45209</v>
      </c>
      <c r="AM1224" s="10">
        <v>866</v>
      </c>
      <c r="AN1224" s="10" t="e">
        <f ca="1">_xll.RHistory("BRL=",".Close","START:"&amp;$A1224&amp;" END:"&amp;$A1224&amp;" INTERVAL:1D",,,)</f>
        <v>#NAME?</v>
      </c>
      <c r="AO1224" s="8" t="e">
        <f t="shared" ca="1" si="586"/>
        <v>#NAME?</v>
      </c>
      <c r="AS1224" s="14">
        <f t="shared" si="567"/>
        <v>0.28377227327207327</v>
      </c>
      <c r="AT1224" s="10">
        <v>397.5</v>
      </c>
      <c r="AU1224" s="6">
        <v>12.515000000000001</v>
      </c>
      <c r="AV1224" s="6">
        <f t="shared" si="554"/>
        <v>3.5514099999999971</v>
      </c>
      <c r="AW1224" s="6">
        <f t="shared" si="587"/>
        <v>4.3055218000000011</v>
      </c>
      <c r="AX1224" s="6">
        <f t="shared" si="555"/>
        <v>0.754111800000004</v>
      </c>
      <c r="AY1224" s="12">
        <f t="shared" si="588"/>
        <v>0.44964579371195468</v>
      </c>
      <c r="BB1224" s="13">
        <f t="shared" si="589"/>
        <v>1267.2155759999998</v>
      </c>
    </row>
    <row r="1225" spans="1:54" x14ac:dyDescent="0.25">
      <c r="A1225" s="1">
        <v>45210</v>
      </c>
      <c r="B1225" s="6">
        <v>64.72</v>
      </c>
      <c r="C1225" s="6">
        <v>56.97</v>
      </c>
      <c r="D1225" s="6">
        <v>59.72</v>
      </c>
      <c r="E1225" s="6">
        <f t="shared" ref="E1225:E1276" si="591">IF(AM1225="","",AM1225/2206.622)*100</f>
        <v>39.426779937841644</v>
      </c>
      <c r="F1225" s="6">
        <f t="shared" si="571"/>
        <v>39.721347833928967</v>
      </c>
      <c r="G1225" s="6">
        <v>69.72</v>
      </c>
      <c r="H1225" s="6">
        <v>52.72</v>
      </c>
      <c r="I1225" s="6">
        <v>43.75</v>
      </c>
      <c r="J1225" s="6">
        <v>34.1637097687317</v>
      </c>
      <c r="K1225" s="6">
        <f t="shared" si="580"/>
        <v>20.97</v>
      </c>
      <c r="L1225" s="7">
        <f t="shared" si="578"/>
        <v>9.5862902312683005</v>
      </c>
      <c r="M1225" s="6">
        <f t="shared" si="560"/>
        <v>12</v>
      </c>
      <c r="N1225" s="6">
        <f t="shared" si="561"/>
        <v>7.75</v>
      </c>
      <c r="O1225" s="6">
        <f t="shared" si="579"/>
        <v>4.25</v>
      </c>
      <c r="P1225" s="6">
        <f t="shared" si="562"/>
        <v>7</v>
      </c>
      <c r="Q1225" s="6">
        <f t="shared" si="581"/>
        <v>-13.293220062158355</v>
      </c>
      <c r="R1225" s="6">
        <f t="shared" si="572"/>
        <v>-12.998652166071032</v>
      </c>
      <c r="S1225" s="6">
        <f t="shared" si="564"/>
        <v>17</v>
      </c>
      <c r="T1225" s="6">
        <f t="shared" si="565"/>
        <v>5</v>
      </c>
      <c r="U1225" s="4" t="str">
        <f t="shared" si="566"/>
        <v>HIGHER</v>
      </c>
      <c r="V1225" s="8">
        <v>876.5</v>
      </c>
      <c r="W1225" s="9">
        <f>IF(V1225="","",IF(D1225="","",D1225-F1225))</f>
        <v>19.998652166071032</v>
      </c>
      <c r="X1225" s="6">
        <f t="shared" si="582"/>
        <v>39.462547321037341</v>
      </c>
      <c r="Y1225" s="6">
        <f t="shared" si="583"/>
        <v>20.257452678962657</v>
      </c>
      <c r="Z1225" s="6">
        <f t="shared" si="584"/>
        <v>-0.25880051289162509</v>
      </c>
      <c r="AA1225" s="5">
        <f t="shared" si="573"/>
        <v>10</v>
      </c>
      <c r="AB1225" s="5">
        <f t="shared" si="574"/>
        <v>2023</v>
      </c>
      <c r="AC1225" s="5">
        <f t="shared" si="575"/>
        <v>41</v>
      </c>
      <c r="AD1225" s="6">
        <f t="shared" si="590"/>
        <v>52.945</v>
      </c>
      <c r="AF1225" s="10">
        <v>350.07</v>
      </c>
      <c r="AG1225" s="8">
        <f t="shared" si="576"/>
        <v>13917.866872416223</v>
      </c>
      <c r="AH1225" s="15"/>
      <c r="AI1225" s="15"/>
      <c r="AJ1225" s="15"/>
      <c r="AK1225" s="15"/>
      <c r="AL1225" s="11">
        <f t="shared" si="585"/>
        <v>45210</v>
      </c>
      <c r="AM1225" s="10">
        <v>870</v>
      </c>
      <c r="AN1225" s="10" t="e">
        <f ca="1">_xll.RHistory("BRL=",".Close","START:"&amp;$A1225&amp;" END:"&amp;$A1225&amp;" INTERVAL:1D",,,)</f>
        <v>#NAME?</v>
      </c>
      <c r="AO1225" s="8" t="e">
        <f t="shared" ca="1" si="586"/>
        <v>#NAME?</v>
      </c>
      <c r="AS1225" s="14">
        <f t="shared" si="567"/>
        <v>0.29795862068965506</v>
      </c>
      <c r="AT1225" s="10">
        <v>397.1</v>
      </c>
      <c r="AU1225" s="6">
        <v>12.324999999999999</v>
      </c>
      <c r="AV1225" s="6">
        <f t="shared" si="554"/>
        <v>3.6723399999999984</v>
      </c>
      <c r="AW1225" s="6">
        <f t="shared" si="587"/>
        <v>4.4276452000000006</v>
      </c>
      <c r="AX1225" s="6">
        <f t="shared" si="555"/>
        <v>0.75530520000000223</v>
      </c>
      <c r="AY1225" s="12">
        <f t="shared" si="588"/>
        <v>0.44795312850322028</v>
      </c>
      <c r="BB1225" s="13">
        <f t="shared" si="589"/>
        <v>1255.9720139999999</v>
      </c>
    </row>
    <row r="1226" spans="1:54" x14ac:dyDescent="0.25">
      <c r="A1226" s="1">
        <v>45211</v>
      </c>
      <c r="B1226" s="6">
        <v>65.37</v>
      </c>
      <c r="C1226" s="6">
        <v>57.62</v>
      </c>
      <c r="D1226" s="6">
        <v>60.37</v>
      </c>
      <c r="E1226" s="6"/>
      <c r="F1226" s="6"/>
      <c r="G1226" s="6">
        <v>69.72</v>
      </c>
      <c r="H1226" s="6">
        <v>53.37</v>
      </c>
      <c r="I1226" s="6">
        <v>44.875</v>
      </c>
      <c r="J1226" s="6">
        <v>35.025815605489143</v>
      </c>
      <c r="K1226" s="6">
        <f t="shared" si="580"/>
        <v>20.495000000000005</v>
      </c>
      <c r="L1226" s="7">
        <f t="shared" si="578"/>
        <v>9.849184394510857</v>
      </c>
      <c r="M1226" s="6">
        <f t="shared" si="560"/>
        <v>12.000000000000007</v>
      </c>
      <c r="N1226" s="6">
        <f t="shared" si="561"/>
        <v>7.7500000000000071</v>
      </c>
      <c r="O1226" s="6">
        <f t="shared" si="579"/>
        <v>4.25</v>
      </c>
      <c r="P1226" s="6">
        <f t="shared" si="562"/>
        <v>7</v>
      </c>
      <c r="Q1226" s="6" t="str">
        <f t="shared" si="581"/>
        <v/>
      </c>
      <c r="R1226" s="6"/>
      <c r="S1226" s="6">
        <f t="shared" si="564"/>
        <v>16.350000000000001</v>
      </c>
      <c r="T1226" s="6">
        <f t="shared" si="565"/>
        <v>4.3499999999999943</v>
      </c>
      <c r="U1226" s="4" t="str">
        <f t="shared" si="566"/>
        <v>HIGHER</v>
      </c>
      <c r="V1226" s="8">
        <v>876.5</v>
      </c>
      <c r="W1226" s="9">
        <f>IF(V1226="","",IF(D1226="","",D1226-F1226))</f>
        <v>60.37</v>
      </c>
      <c r="X1226" s="6">
        <f t="shared" si="582"/>
        <v>39.462547321037341</v>
      </c>
      <c r="Y1226" s="6">
        <f t="shared" si="583"/>
        <v>20.907452678962656</v>
      </c>
      <c r="Z1226" s="6" t="str">
        <f t="shared" si="584"/>
        <v/>
      </c>
      <c r="AA1226" s="5">
        <f t="shared" si="573"/>
        <v>10</v>
      </c>
      <c r="AB1226" s="5">
        <f t="shared" si="574"/>
        <v>2023</v>
      </c>
      <c r="AC1226" s="5">
        <f t="shared" si="575"/>
        <v>41</v>
      </c>
      <c r="AD1226" s="6">
        <f t="shared" si="590"/>
        <v>53.352500000000006</v>
      </c>
      <c r="AF1226" s="10">
        <v>350.07</v>
      </c>
      <c r="AG1226" s="8">
        <f t="shared" si="576"/>
        <v>13917.866872416223</v>
      </c>
      <c r="AH1226" s="15"/>
      <c r="AI1226" s="15"/>
      <c r="AJ1226" s="15"/>
      <c r="AK1226" s="15"/>
      <c r="AL1226" s="11">
        <f t="shared" si="585"/>
        <v>45211</v>
      </c>
      <c r="AM1226" s="10">
        <v>870</v>
      </c>
      <c r="AN1226" s="10" t="e">
        <f ca="1">_xll.RHistory("BRL=",".Close","START:"&amp;$A1226&amp;" END:"&amp;$A1226&amp;" INTERVAL:1D",,,)</f>
        <v>#NAME?</v>
      </c>
      <c r="AO1226" s="8" t="e">
        <f t="shared" ca="1" si="586"/>
        <v>#NAME?</v>
      </c>
      <c r="AS1226" s="14">
        <f t="shared" si="567"/>
        <v>0.29504251968503925</v>
      </c>
      <c r="AT1226" s="10">
        <v>413</v>
      </c>
      <c r="AU1226" s="6">
        <v>12.7</v>
      </c>
      <c r="AV1226" s="6">
        <f t="shared" si="554"/>
        <v>3.7470399999999984</v>
      </c>
      <c r="AW1226" s="6">
        <f t="shared" si="587"/>
        <v>4.5008242000000003</v>
      </c>
      <c r="AX1226" s="6">
        <f t="shared" si="555"/>
        <v>0.7537842000000019</v>
      </c>
      <c r="AY1226" s="12">
        <f t="shared" si="588"/>
        <v>0.44072735696352217</v>
      </c>
      <c r="BB1226" s="13">
        <f t="shared" si="589"/>
        <v>1270.3020439999998</v>
      </c>
    </row>
    <row r="1227" spans="1:54" x14ac:dyDescent="0.25">
      <c r="A1227" s="1">
        <v>45212</v>
      </c>
      <c r="B1227" s="6">
        <v>66.38</v>
      </c>
      <c r="C1227" s="6">
        <v>58.63</v>
      </c>
      <c r="D1227" s="6">
        <v>61.38</v>
      </c>
      <c r="E1227" s="6">
        <f t="shared" si="591"/>
        <v>40.808983142559079</v>
      </c>
      <c r="F1227" s="6">
        <f t="shared" ref="F1227:F1240" si="592">IF(V1227="","",V1227/2206.622)*100</f>
        <v>40.910948952743155</v>
      </c>
      <c r="G1227" s="6">
        <v>71.38</v>
      </c>
      <c r="H1227" s="6">
        <v>54.38</v>
      </c>
      <c r="I1227" s="6">
        <v>46</v>
      </c>
      <c r="J1227" s="6">
        <v>35.836207297800264</v>
      </c>
      <c r="K1227" s="6">
        <f t="shared" si="580"/>
        <v>20.379999999999995</v>
      </c>
      <c r="L1227" s="7">
        <f t="shared" si="578"/>
        <v>10.163792702199736</v>
      </c>
      <c r="M1227" s="6">
        <f t="shared" si="560"/>
        <v>11.999999999999993</v>
      </c>
      <c r="N1227" s="6">
        <f t="shared" si="561"/>
        <v>7.7499999999999929</v>
      </c>
      <c r="O1227" s="6">
        <f t="shared" si="579"/>
        <v>4.25</v>
      </c>
      <c r="P1227" s="6">
        <f t="shared" si="562"/>
        <v>7</v>
      </c>
      <c r="Q1227" s="6">
        <f t="shared" si="581"/>
        <v>-13.571016857440924</v>
      </c>
      <c r="R1227" s="6">
        <f t="shared" si="572"/>
        <v>-13.469051047256848</v>
      </c>
      <c r="S1227" s="6">
        <f t="shared" si="564"/>
        <v>16.999999999999993</v>
      </c>
      <c r="T1227" s="6">
        <f t="shared" si="565"/>
        <v>5</v>
      </c>
      <c r="U1227" s="4" t="str">
        <f t="shared" si="566"/>
        <v>HIGHER</v>
      </c>
      <c r="V1227" s="8">
        <v>902.75</v>
      </c>
      <c r="W1227" s="9">
        <f t="shared" ref="W1227:W1290" si="593">IF(V1227="","",IF(D1227="","",D1227-F1227))</f>
        <v>20.469051047256848</v>
      </c>
      <c r="X1227" s="6">
        <f t="shared" si="582"/>
        <v>40.846004439763369</v>
      </c>
      <c r="Y1227" s="6">
        <f t="shared" si="583"/>
        <v>20.533995560236633</v>
      </c>
      <c r="Z1227" s="6">
        <f t="shared" si="584"/>
        <v>-6.4944512979785429E-2</v>
      </c>
      <c r="AA1227" s="5">
        <f t="shared" si="573"/>
        <v>10</v>
      </c>
      <c r="AB1227" s="5">
        <f t="shared" si="574"/>
        <v>2023</v>
      </c>
      <c r="AC1227" s="5">
        <f t="shared" si="575"/>
        <v>41</v>
      </c>
      <c r="AD1227" s="6">
        <f t="shared" si="590"/>
        <v>53.49</v>
      </c>
      <c r="AF1227" s="10">
        <v>350.07</v>
      </c>
      <c r="AG1227" s="8">
        <f t="shared" si="576"/>
        <v>14334.688327522816</v>
      </c>
      <c r="AH1227" s="15"/>
      <c r="AI1227" s="15"/>
      <c r="AJ1227" s="15"/>
      <c r="AK1227" s="15"/>
      <c r="AL1227" s="11">
        <f t="shared" si="585"/>
        <v>45212</v>
      </c>
      <c r="AM1227" s="10">
        <v>900.5</v>
      </c>
      <c r="AN1227" s="10" t="e">
        <f ca="1">_xll.RHistory("BRL=",".Close","START:"&amp;$A1227&amp;" END:"&amp;$A1227&amp;" INTERVAL:1D",,,)</f>
        <v>#NAME?</v>
      </c>
      <c r="AO1227" s="8" t="e">
        <f t="shared" ca="1" si="586"/>
        <v>#NAME?</v>
      </c>
      <c r="AS1227" s="14">
        <f t="shared" si="567"/>
        <v>0.29854044479433162</v>
      </c>
      <c r="AT1227" s="10">
        <v>410</v>
      </c>
      <c r="AU1227" s="6">
        <v>12.702500000000001</v>
      </c>
      <c r="AV1227" s="6">
        <f t="shared" si="554"/>
        <v>3.7922099999999972</v>
      </c>
      <c r="AW1227" s="6">
        <f t="shared" si="587"/>
        <v>4.543630799999999</v>
      </c>
      <c r="AX1227" s="6">
        <f t="shared" si="555"/>
        <v>0.75142080000000178</v>
      </c>
      <c r="AY1227" s="12">
        <f t="shared" si="588"/>
        <v>0.44631082679269435</v>
      </c>
      <c r="BB1227" s="13">
        <f t="shared" si="589"/>
        <v>1292.568706</v>
      </c>
    </row>
    <row r="1228" spans="1:54" x14ac:dyDescent="0.25">
      <c r="A1228" s="1">
        <v>45215</v>
      </c>
      <c r="B1228" s="6">
        <v>67.900000000000006</v>
      </c>
      <c r="C1228" s="6">
        <v>60.15</v>
      </c>
      <c r="D1228" s="6">
        <v>62.9</v>
      </c>
      <c r="E1228" s="6">
        <f t="shared" si="591"/>
        <v>42.077891002627545</v>
      </c>
      <c r="F1228" s="6">
        <f t="shared" si="592"/>
        <v>42.032572864767957</v>
      </c>
      <c r="G1228" s="6">
        <v>72.900000000000006</v>
      </c>
      <c r="H1228" s="6">
        <v>55.9</v>
      </c>
      <c r="I1228" s="6">
        <v>46</v>
      </c>
      <c r="J1228" s="6">
        <v>36.227993973855604</v>
      </c>
      <c r="K1228" s="6">
        <f t="shared" si="580"/>
        <v>21.900000000000006</v>
      </c>
      <c r="L1228" s="7">
        <f t="shared" si="578"/>
        <v>9.7720060261443962</v>
      </c>
      <c r="M1228" s="6">
        <f t="shared" si="560"/>
        <v>12.000000000000007</v>
      </c>
      <c r="N1228" s="6">
        <f t="shared" si="561"/>
        <v>7.7500000000000071</v>
      </c>
      <c r="O1228" s="6">
        <f t="shared" si="579"/>
        <v>4.25</v>
      </c>
      <c r="P1228" s="6">
        <f t="shared" si="562"/>
        <v>7</v>
      </c>
      <c r="Q1228" s="6">
        <f t="shared" si="581"/>
        <v>-13.822108997372453</v>
      </c>
      <c r="R1228" s="6">
        <f t="shared" si="572"/>
        <v>-13.867427135232042</v>
      </c>
      <c r="S1228" s="6">
        <f t="shared" si="564"/>
        <v>17.000000000000007</v>
      </c>
      <c r="T1228" s="6">
        <f t="shared" si="565"/>
        <v>5</v>
      </c>
      <c r="U1228" s="4" t="str">
        <f t="shared" si="566"/>
        <v>HIGHER</v>
      </c>
      <c r="V1228" s="8">
        <v>927.5</v>
      </c>
      <c r="W1228" s="9">
        <f t="shared" si="593"/>
        <v>20.867427135232042</v>
      </c>
      <c r="X1228" s="6">
        <f t="shared" si="582"/>
        <v>42.116063434003649</v>
      </c>
      <c r="Y1228" s="6">
        <f t="shared" si="583"/>
        <v>20.783936565996349</v>
      </c>
      <c r="Z1228" s="6">
        <f t="shared" si="584"/>
        <v>8.3490569235692647E-2</v>
      </c>
      <c r="AA1228" s="5">
        <f t="shared" si="573"/>
        <v>10</v>
      </c>
      <c r="AB1228" s="5">
        <f t="shared" si="574"/>
        <v>2023</v>
      </c>
      <c r="AC1228" s="5">
        <f t="shared" si="575"/>
        <v>42</v>
      </c>
      <c r="AD1228" s="6">
        <f t="shared" si="590"/>
        <v>54.322500000000005</v>
      </c>
      <c r="AF1228" s="10">
        <v>350.04</v>
      </c>
      <c r="AG1228" s="8">
        <f t="shared" si="576"/>
        <v>14726.429292640645</v>
      </c>
      <c r="AH1228" s="15"/>
      <c r="AI1228" s="15"/>
      <c r="AJ1228" s="15"/>
      <c r="AK1228" s="15"/>
      <c r="AL1228" s="11">
        <f t="shared" si="585"/>
        <v>45215</v>
      </c>
      <c r="AM1228" s="10">
        <v>928.5</v>
      </c>
      <c r="AN1228" s="10" t="e">
        <f ca="1">_xll.RHistory("BRL=",".Close","START:"&amp;$A1228&amp;" END:"&amp;$A1228&amp;" INTERVAL:1D",,,)</f>
        <v>#NAME?</v>
      </c>
      <c r="AO1228" s="8" t="e">
        <f t="shared" ca="1" si="586"/>
        <v>#NAME?</v>
      </c>
      <c r="AS1228" s="14">
        <f t="shared" si="567"/>
        <v>0.30637022526934393</v>
      </c>
      <c r="AT1228" s="10">
        <v>410</v>
      </c>
      <c r="AU1228" s="6">
        <v>12.762499999999999</v>
      </c>
      <c r="AV1228" s="6">
        <f t="shared" si="554"/>
        <v>3.9100500000000018</v>
      </c>
      <c r="AW1228" s="6">
        <f t="shared" si="587"/>
        <v>4.6579140000000017</v>
      </c>
      <c r="AX1228" s="6">
        <f t="shared" si="555"/>
        <v>0.74786399999999986</v>
      </c>
      <c r="AY1228" s="12">
        <f t="shared" si="588"/>
        <v>0.4519121921805761</v>
      </c>
      <c r="BB1228" s="13">
        <f t="shared" si="589"/>
        <v>1326.0789299999999</v>
      </c>
    </row>
    <row r="1229" spans="1:54" x14ac:dyDescent="0.25">
      <c r="A1229" s="1">
        <v>45216</v>
      </c>
      <c r="B1229" s="6">
        <v>67.349999999999994</v>
      </c>
      <c r="C1229" s="6">
        <v>59.6</v>
      </c>
      <c r="D1229" s="6">
        <v>62.35</v>
      </c>
      <c r="E1229" s="6">
        <f t="shared" si="591"/>
        <v>41.5000847449178</v>
      </c>
      <c r="F1229" s="6">
        <f t="shared" si="592"/>
        <v>41.647368692961464</v>
      </c>
      <c r="G1229" s="6">
        <v>72.349999999999994</v>
      </c>
      <c r="H1229" s="6">
        <v>55.35</v>
      </c>
      <c r="I1229" s="6">
        <v>46.25</v>
      </c>
      <c r="J1229" s="6">
        <v>36.227993973855604</v>
      </c>
      <c r="K1229" s="6">
        <f t="shared" si="580"/>
        <v>21.099999999999994</v>
      </c>
      <c r="L1229" s="7">
        <f t="shared" si="578"/>
        <v>10.022006026144396</v>
      </c>
      <c r="M1229" s="6">
        <f t="shared" si="560"/>
        <v>11.999999999999993</v>
      </c>
      <c r="N1229" s="6">
        <f t="shared" si="561"/>
        <v>7.7499999999999929</v>
      </c>
      <c r="O1229" s="6">
        <f t="shared" si="579"/>
        <v>4.25</v>
      </c>
      <c r="P1229" s="6">
        <f t="shared" si="562"/>
        <v>7</v>
      </c>
      <c r="Q1229" s="6">
        <f t="shared" si="581"/>
        <v>-13.849915255082202</v>
      </c>
      <c r="R1229" s="6">
        <f t="shared" si="572"/>
        <v>-13.702631307038537</v>
      </c>
      <c r="S1229" s="6">
        <f t="shared" si="564"/>
        <v>16.999999999999993</v>
      </c>
      <c r="T1229" s="6">
        <f t="shared" si="565"/>
        <v>5</v>
      </c>
      <c r="U1229" s="4" t="str">
        <f t="shared" si="566"/>
        <v>HIGHER</v>
      </c>
      <c r="V1229" s="8">
        <v>919</v>
      </c>
      <c r="W1229" s="9">
        <f t="shared" si="593"/>
        <v>20.702631307038537</v>
      </c>
      <c r="X1229" s="6">
        <f t="shared" si="582"/>
        <v>41.537732999126376</v>
      </c>
      <c r="Y1229" s="6">
        <f t="shared" si="583"/>
        <v>20.812267000873625</v>
      </c>
      <c r="Z1229" s="6">
        <f t="shared" si="584"/>
        <v>-0.10963569383508798</v>
      </c>
      <c r="AA1229" s="5">
        <f t="shared" si="573"/>
        <v>10</v>
      </c>
      <c r="AB1229" s="5">
        <f t="shared" si="574"/>
        <v>2023</v>
      </c>
      <c r="AC1229" s="5">
        <f t="shared" si="575"/>
        <v>42</v>
      </c>
      <c r="AD1229" s="6">
        <f t="shared" si="590"/>
        <v>54.947499999999998</v>
      </c>
      <c r="AF1229" s="10">
        <v>349.7</v>
      </c>
      <c r="AG1229" s="8">
        <f t="shared" si="576"/>
        <v>14577.297151166957</v>
      </c>
      <c r="AH1229" s="15"/>
      <c r="AI1229" s="15"/>
      <c r="AJ1229" s="15"/>
      <c r="AK1229" s="15"/>
      <c r="AL1229" s="11">
        <f t="shared" si="585"/>
        <v>45216</v>
      </c>
      <c r="AM1229" s="10">
        <v>915.75</v>
      </c>
      <c r="AN1229" s="10" t="e">
        <f ca="1">_xll.RHistory("BRL=",".Close","START:"&amp;$A1229&amp;" END:"&amp;$A1229&amp;" INTERVAL:1D",,,)</f>
        <v>#NAME?</v>
      </c>
      <c r="AO1229" s="8" t="e">
        <f t="shared" ca="1" si="586"/>
        <v>#NAME?</v>
      </c>
      <c r="AS1229" s="14">
        <f t="shared" si="567"/>
        <v>0.30860695550806294</v>
      </c>
      <c r="AT1229" s="10">
        <v>419.8</v>
      </c>
      <c r="AU1229" s="6">
        <v>12.8675</v>
      </c>
      <c r="AV1229" s="6">
        <f t="shared" si="554"/>
        <v>3.9710000000000001</v>
      </c>
      <c r="AW1229" s="6">
        <f t="shared" si="587"/>
        <v>4.7201509999999978</v>
      </c>
      <c r="AX1229" s="6">
        <f t="shared" si="555"/>
        <v>0.74915099999999768</v>
      </c>
      <c r="AY1229" s="12">
        <f t="shared" si="588"/>
        <v>0.44405967794198448</v>
      </c>
      <c r="BB1229" s="13">
        <f t="shared" si="589"/>
        <v>1313.95352</v>
      </c>
    </row>
    <row r="1230" spans="1:54" x14ac:dyDescent="0.25">
      <c r="A1230" s="1">
        <v>45217</v>
      </c>
      <c r="B1230" s="6">
        <v>66.86</v>
      </c>
      <c r="C1230" s="6">
        <v>59.11</v>
      </c>
      <c r="D1230" s="6">
        <v>61.86</v>
      </c>
      <c r="E1230" s="6">
        <f t="shared" si="591"/>
        <v>41.05823290078682</v>
      </c>
      <c r="F1230" s="6">
        <f t="shared" si="592"/>
        <v>41.602050555101869</v>
      </c>
      <c r="G1230" s="6">
        <v>71.86</v>
      </c>
      <c r="H1230" s="6">
        <v>54.86</v>
      </c>
      <c r="I1230" s="6">
        <v>46</v>
      </c>
      <c r="J1230" s="6">
        <v>36.444272820807043</v>
      </c>
      <c r="K1230" s="6">
        <f t="shared" si="580"/>
        <v>20.86</v>
      </c>
      <c r="L1230" s="7">
        <f t="shared" si="578"/>
        <v>9.5557271791929566</v>
      </c>
      <c r="M1230" s="6">
        <f t="shared" si="560"/>
        <v>12</v>
      </c>
      <c r="N1230" s="6">
        <f t="shared" si="561"/>
        <v>7.75</v>
      </c>
      <c r="O1230" s="6">
        <f t="shared" si="579"/>
        <v>4.25</v>
      </c>
      <c r="P1230" s="6">
        <f t="shared" si="562"/>
        <v>7</v>
      </c>
      <c r="Q1230" s="6">
        <f t="shared" si="581"/>
        <v>-13.80176709921318</v>
      </c>
      <c r="R1230" s="6">
        <f t="shared" si="572"/>
        <v>-13.257949444898131</v>
      </c>
      <c r="S1230" s="6">
        <f t="shared" si="564"/>
        <v>17</v>
      </c>
      <c r="T1230" s="6">
        <f t="shared" si="565"/>
        <v>5</v>
      </c>
      <c r="U1230" s="4" t="str">
        <f t="shared" si="566"/>
        <v>HIGHER</v>
      </c>
      <c r="V1230" s="8">
        <v>918</v>
      </c>
      <c r="W1230" s="9">
        <f t="shared" si="593"/>
        <v>20.257949444898131</v>
      </c>
      <c r="X1230" s="6">
        <f t="shared" si="582"/>
        <v>41.095480313631995</v>
      </c>
      <c r="Y1230" s="6">
        <f t="shared" si="583"/>
        <v>20.764519686368004</v>
      </c>
      <c r="Z1230" s="6">
        <f t="shared" si="584"/>
        <v>-0.50657024146987339</v>
      </c>
      <c r="AA1230" s="5">
        <f t="shared" si="573"/>
        <v>10</v>
      </c>
      <c r="AB1230" s="5">
        <f t="shared" si="574"/>
        <v>2023</v>
      </c>
      <c r="AC1230" s="5">
        <f t="shared" si="575"/>
        <v>42</v>
      </c>
      <c r="AD1230" s="6">
        <f t="shared" si="590"/>
        <v>55.850000000000009</v>
      </c>
      <c r="AF1230" s="10">
        <v>350.05</v>
      </c>
      <c r="AG1230" s="8">
        <f t="shared" si="576"/>
        <v>14576.008948472801</v>
      </c>
      <c r="AH1230" s="15"/>
      <c r="AI1230" s="15"/>
      <c r="AJ1230" s="15"/>
      <c r="AK1230" s="15"/>
      <c r="AL1230" s="11">
        <f t="shared" si="585"/>
        <v>45217</v>
      </c>
      <c r="AM1230" s="10">
        <v>906</v>
      </c>
      <c r="AN1230" s="10" t="e">
        <f ca="1">_xll.RHistory("BRL=",".Close","START:"&amp;$A1230&amp;" END:"&amp;$A1230&amp;" INTERVAL:1D",,,)</f>
        <v>#NAME?</v>
      </c>
      <c r="AO1230" s="8" t="e">
        <f t="shared" ca="1" si="586"/>
        <v>#NAME?</v>
      </c>
      <c r="AS1230" s="14">
        <f t="shared" si="567"/>
        <v>0.31515526518063031</v>
      </c>
      <c r="AT1230" s="10">
        <v>433.8</v>
      </c>
      <c r="AU1230" s="6">
        <v>13.01</v>
      </c>
      <c r="AV1230" s="6">
        <f t="shared" si="554"/>
        <v>4.1001700000000003</v>
      </c>
      <c r="AW1230" s="6">
        <f t="shared" si="587"/>
        <v>4.8504676</v>
      </c>
      <c r="AX1230" s="6">
        <f t="shared" si="555"/>
        <v>0.75029759999999968</v>
      </c>
      <c r="AY1230" s="12">
        <f t="shared" si="588"/>
        <v>0.43418186904309952</v>
      </c>
      <c r="BB1230" s="13">
        <f t="shared" si="589"/>
        <v>1303.1508819999999</v>
      </c>
    </row>
    <row r="1231" spans="1:54" x14ac:dyDescent="0.25">
      <c r="A1231" s="1">
        <v>45218</v>
      </c>
      <c r="B1231" s="6">
        <v>65.11</v>
      </c>
      <c r="C1231" s="6">
        <v>57.61</v>
      </c>
      <c r="D1231" s="6">
        <v>60.61</v>
      </c>
      <c r="E1231" s="6">
        <f t="shared" si="591"/>
        <v>39.358802731052265</v>
      </c>
      <c r="F1231" s="6">
        <f t="shared" si="592"/>
        <v>40.185858746989744</v>
      </c>
      <c r="G1231" s="6">
        <v>70.11</v>
      </c>
      <c r="H1231" s="6">
        <v>53.11</v>
      </c>
      <c r="I1231" s="6">
        <v>45</v>
      </c>
      <c r="J1231" s="6">
        <v>35.790390423332902</v>
      </c>
      <c r="K1231" s="6">
        <f t="shared" si="580"/>
        <v>20.11</v>
      </c>
      <c r="L1231" s="7">
        <f t="shared" si="578"/>
        <v>9.2096095766670985</v>
      </c>
      <c r="M1231" s="6">
        <f t="shared" si="560"/>
        <v>12</v>
      </c>
      <c r="N1231" s="6">
        <f t="shared" si="561"/>
        <v>7.5</v>
      </c>
      <c r="O1231" s="6">
        <f t="shared" si="579"/>
        <v>4.5</v>
      </c>
      <c r="P1231" s="6">
        <f t="shared" si="562"/>
        <v>7.5</v>
      </c>
      <c r="Q1231" s="6">
        <f t="shared" si="581"/>
        <v>-13.751197268947735</v>
      </c>
      <c r="R1231" s="6">
        <f t="shared" si="572"/>
        <v>-12.924141253010255</v>
      </c>
      <c r="S1231" s="6">
        <f t="shared" si="564"/>
        <v>17</v>
      </c>
      <c r="T1231" s="6">
        <f t="shared" si="565"/>
        <v>5</v>
      </c>
      <c r="U1231" s="4" t="str">
        <f t="shared" si="566"/>
        <v>EQUAL</v>
      </c>
      <c r="V1231" s="8">
        <v>886.75</v>
      </c>
      <c r="W1231" s="9">
        <f t="shared" si="593"/>
        <v>20.424141253010255</v>
      </c>
      <c r="X1231" s="6">
        <f t="shared" si="582"/>
        <v>39.394508446345903</v>
      </c>
      <c r="Y1231" s="6">
        <f t="shared" si="583"/>
        <v>21.215491553654097</v>
      </c>
      <c r="Z1231" s="6">
        <f t="shared" si="584"/>
        <v>-0.79135030064384182</v>
      </c>
      <c r="AA1231" s="5">
        <f t="shared" si="573"/>
        <v>10</v>
      </c>
      <c r="AB1231" s="5">
        <f t="shared" si="574"/>
        <v>2023</v>
      </c>
      <c r="AC1231" s="5">
        <f t="shared" si="575"/>
        <v>42</v>
      </c>
      <c r="AD1231" s="6">
        <f t="shared" si="590"/>
        <v>54.95</v>
      </c>
      <c r="AF1231" s="10">
        <v>349.95</v>
      </c>
      <c r="AG1231" s="8">
        <f t="shared" si="576"/>
        <v>14075.799048544377</v>
      </c>
      <c r="AH1231" s="15"/>
      <c r="AI1231" s="15"/>
      <c r="AJ1231" s="15"/>
      <c r="AK1231" s="15"/>
      <c r="AL1231" s="11">
        <f t="shared" si="585"/>
        <v>45218</v>
      </c>
      <c r="AM1231" s="10">
        <v>868.5</v>
      </c>
      <c r="AN1231" s="10" t="e">
        <f ca="1">_xll.RHistory("BRL=",".Close","START:"&amp;$A1231&amp;" END:"&amp;$A1231&amp;" INTERVAL:1D",,,)</f>
        <v>#NAME?</v>
      </c>
      <c r="AO1231" s="8" t="e">
        <f t="shared" ca="1" si="586"/>
        <v>#NAME?</v>
      </c>
      <c r="AS1231" s="14">
        <f t="shared" si="567"/>
        <v>0.34974109536576026</v>
      </c>
      <c r="AT1231" s="10">
        <v>463</v>
      </c>
      <c r="AU1231" s="6">
        <v>13.055</v>
      </c>
      <c r="AV1231" s="6">
        <f t="shared" si="554"/>
        <v>4.5658700000000003</v>
      </c>
      <c r="AW1231" s="6">
        <f t="shared" si="587"/>
        <v>5.291012600000002</v>
      </c>
      <c r="AX1231" s="6">
        <f t="shared" si="555"/>
        <v>0.72514260000000164</v>
      </c>
      <c r="AY1231" s="12">
        <f t="shared" si="588"/>
        <v>0.41181304082467801</v>
      </c>
      <c r="BB1231" s="13">
        <f t="shared" si="589"/>
        <v>1270.081582</v>
      </c>
    </row>
    <row r="1232" spans="1:54" x14ac:dyDescent="0.25">
      <c r="A1232" s="1">
        <v>45219</v>
      </c>
      <c r="B1232" s="6">
        <v>65.39</v>
      </c>
      <c r="C1232" s="6">
        <v>57.89</v>
      </c>
      <c r="D1232" s="6">
        <v>60.89</v>
      </c>
      <c r="E1232" s="6">
        <f t="shared" si="591"/>
        <v>40.571062918796244</v>
      </c>
      <c r="F1232" s="6">
        <f t="shared" si="592"/>
        <v>40.38979036735789</v>
      </c>
      <c r="G1232" s="6">
        <v>70.39</v>
      </c>
      <c r="H1232" s="6">
        <v>53.39</v>
      </c>
      <c r="I1232" s="6">
        <v>44.75</v>
      </c>
      <c r="J1232" s="6">
        <v>35.897110382851942</v>
      </c>
      <c r="K1232" s="6">
        <f t="shared" si="580"/>
        <v>20.64</v>
      </c>
      <c r="L1232" s="7">
        <f t="shared" si="578"/>
        <v>8.8528896171480582</v>
      </c>
      <c r="M1232" s="6">
        <f t="shared" si="560"/>
        <v>12</v>
      </c>
      <c r="N1232" s="6">
        <f t="shared" si="561"/>
        <v>7.5</v>
      </c>
      <c r="O1232" s="6">
        <f t="shared" si="579"/>
        <v>4.5</v>
      </c>
      <c r="P1232" s="6">
        <f t="shared" si="562"/>
        <v>7.5</v>
      </c>
      <c r="Q1232" s="6">
        <f t="shared" si="581"/>
        <v>-12.818937081203757</v>
      </c>
      <c r="R1232" s="6">
        <f t="shared" si="572"/>
        <v>-13.000209632642111</v>
      </c>
      <c r="S1232" s="6">
        <f t="shared" si="564"/>
        <v>17</v>
      </c>
      <c r="T1232" s="6">
        <f t="shared" si="565"/>
        <v>5</v>
      </c>
      <c r="U1232" s="4" t="str">
        <f t="shared" si="566"/>
        <v>EQUAL</v>
      </c>
      <c r="V1232" s="8">
        <v>891.25</v>
      </c>
      <c r="W1232" s="9">
        <f t="shared" si="593"/>
        <v>20.500209632642111</v>
      </c>
      <c r="X1232" s="6">
        <f t="shared" si="582"/>
        <v>40.607868378343312</v>
      </c>
      <c r="Y1232" s="6">
        <f t="shared" si="583"/>
        <v>20.282131621656688</v>
      </c>
      <c r="Z1232" s="6">
        <f t="shared" si="584"/>
        <v>0.21807801098542257</v>
      </c>
      <c r="AA1232" s="5">
        <f t="shared" si="573"/>
        <v>10</v>
      </c>
      <c r="AB1232" s="5">
        <f t="shared" si="574"/>
        <v>2023</v>
      </c>
      <c r="AC1232" s="5">
        <f t="shared" si="575"/>
        <v>42</v>
      </c>
      <c r="AD1232" s="6">
        <f t="shared" si="590"/>
        <v>55.272499999999994</v>
      </c>
      <c r="AF1232" s="10">
        <v>349.61</v>
      </c>
      <c r="AG1232" s="8">
        <f t="shared" si="576"/>
        <v>14133.484674470275</v>
      </c>
      <c r="AH1232" s="15"/>
      <c r="AI1232" s="15"/>
      <c r="AJ1232" s="15"/>
      <c r="AK1232" s="15"/>
      <c r="AL1232" s="11">
        <f t="shared" si="585"/>
        <v>45219</v>
      </c>
      <c r="AM1232" s="10">
        <v>895.25</v>
      </c>
      <c r="AN1232" s="10" t="e">
        <f ca="1">_xll.RHistory("BRL=",".Close","START:"&amp;$A1232&amp;" END:"&amp;$A1232&amp;" INTERVAL:1D",,,)</f>
        <v>#NAME?</v>
      </c>
      <c r="AO1232" s="8" t="e">
        <f t="shared" ca="1" si="586"/>
        <v>#NAME?</v>
      </c>
      <c r="AS1232" s="14">
        <f t="shared" si="567"/>
        <v>0.3678812969124815</v>
      </c>
      <c r="AT1232" s="10">
        <v>464</v>
      </c>
      <c r="AU1232" s="6">
        <v>12.923</v>
      </c>
      <c r="AV1232" s="6">
        <f t="shared" si="554"/>
        <v>4.7541299999999982</v>
      </c>
      <c r="AW1232" s="6">
        <f t="shared" si="587"/>
        <v>5.4786173999999992</v>
      </c>
      <c r="AX1232" s="6">
        <f t="shared" si="555"/>
        <v>0.724487400000001</v>
      </c>
      <c r="AY1232" s="12">
        <f t="shared" si="588"/>
        <v>0.41232996831518604</v>
      </c>
      <c r="BB1232" s="13">
        <f t="shared" si="589"/>
        <v>1276.254518</v>
      </c>
    </row>
    <row r="1233" spans="1:54" x14ac:dyDescent="0.25">
      <c r="A1233" s="1">
        <v>45222</v>
      </c>
      <c r="B1233" s="6">
        <v>63.44</v>
      </c>
      <c r="C1233" s="6">
        <v>56.19</v>
      </c>
      <c r="D1233" s="6">
        <v>58.44</v>
      </c>
      <c r="E1233" s="6">
        <f t="shared" si="591"/>
        <v>39.857302247507732</v>
      </c>
      <c r="F1233" s="6">
        <f t="shared" si="592"/>
        <v>39.358802731052265</v>
      </c>
      <c r="G1233" s="6">
        <v>68.94</v>
      </c>
      <c r="H1233" s="6">
        <v>51.94</v>
      </c>
      <c r="I1233" s="6">
        <v>44.75</v>
      </c>
      <c r="J1233" s="6">
        <v>35.529834076868035</v>
      </c>
      <c r="K1233" s="6">
        <f t="shared" si="580"/>
        <v>18.689999999999998</v>
      </c>
      <c r="L1233" s="7">
        <f t="shared" si="578"/>
        <v>9.2201659231319653</v>
      </c>
      <c r="M1233" s="6">
        <f t="shared" si="560"/>
        <v>11.5</v>
      </c>
      <c r="N1233" s="6">
        <f t="shared" si="561"/>
        <v>7.25</v>
      </c>
      <c r="O1233" s="6">
        <f t="shared" si="579"/>
        <v>4.25</v>
      </c>
      <c r="P1233" s="6">
        <f t="shared" si="562"/>
        <v>6.5</v>
      </c>
      <c r="Q1233" s="6">
        <f t="shared" si="581"/>
        <v>-12.082697752492265</v>
      </c>
      <c r="R1233" s="6">
        <f t="shared" si="572"/>
        <v>-12.581197268947733</v>
      </c>
      <c r="S1233" s="6">
        <f t="shared" si="564"/>
        <v>17</v>
      </c>
      <c r="T1233" s="6">
        <f t="shared" si="565"/>
        <v>5.5</v>
      </c>
      <c r="U1233" s="4" t="str">
        <f t="shared" si="566"/>
        <v>HIGHER</v>
      </c>
      <c r="V1233" s="8">
        <v>868.5</v>
      </c>
      <c r="W1233" s="9">
        <f t="shared" si="593"/>
        <v>19.081197268947733</v>
      </c>
      <c r="X1233" s="6">
        <f t="shared" si="582"/>
        <v>39.893460194083154</v>
      </c>
      <c r="Y1233" s="6">
        <f t="shared" si="583"/>
        <v>18.546539805916844</v>
      </c>
      <c r="Z1233" s="6">
        <f t="shared" si="584"/>
        <v>0.53465746303088935</v>
      </c>
      <c r="AA1233" s="5">
        <f t="shared" si="573"/>
        <v>10</v>
      </c>
      <c r="AB1233" s="5">
        <f t="shared" si="574"/>
        <v>2023</v>
      </c>
      <c r="AC1233" s="5">
        <f t="shared" si="575"/>
        <v>43</v>
      </c>
      <c r="AD1233" s="6">
        <f t="shared" si="590"/>
        <v>55.352499999999999</v>
      </c>
      <c r="AF1233" s="10">
        <v>350.02</v>
      </c>
      <c r="AG1233" s="8">
        <f t="shared" si="576"/>
        <v>13788.865846389994</v>
      </c>
      <c r="AH1233" s="15"/>
      <c r="AI1233" s="15"/>
      <c r="AJ1233" s="15"/>
      <c r="AK1233" s="15"/>
      <c r="AL1233" s="11">
        <f t="shared" si="585"/>
        <v>45222</v>
      </c>
      <c r="AM1233" s="10">
        <v>879.5</v>
      </c>
      <c r="AN1233" s="10" t="e">
        <f ca="1">_xll.RHistory("BRL=",".Close","START:"&amp;$A1233&amp;" END:"&amp;$A1233&amp;" INTERVAL:1D",,,)</f>
        <v>#NAME?</v>
      </c>
      <c r="AO1233" s="8" t="e">
        <f t="shared" ca="1" si="586"/>
        <v>#NAME?</v>
      </c>
      <c r="AS1233" s="14">
        <f t="shared" si="567"/>
        <v>0.35272006220839802</v>
      </c>
      <c r="AT1233" s="10">
        <v>460.5</v>
      </c>
      <c r="AU1233" s="6">
        <v>12.86</v>
      </c>
      <c r="AV1233" s="6">
        <f t="shared" si="554"/>
        <v>4.5359799999999986</v>
      </c>
      <c r="AW1233" s="6">
        <f t="shared" si="587"/>
        <v>5.2357803999999994</v>
      </c>
      <c r="AX1233" s="6">
        <f t="shared" si="555"/>
        <v>0.69980040000000088</v>
      </c>
      <c r="AY1233" s="12">
        <f t="shared" si="588"/>
        <v>0.40683986115062132</v>
      </c>
      <c r="BB1233" s="13">
        <f t="shared" si="589"/>
        <v>1238.7759779999999</v>
      </c>
    </row>
    <row r="1234" spans="1:54" x14ac:dyDescent="0.25">
      <c r="A1234" s="1">
        <v>45223</v>
      </c>
      <c r="B1234" s="6">
        <v>62.82</v>
      </c>
      <c r="C1234" s="6">
        <v>55.57</v>
      </c>
      <c r="D1234" s="6">
        <v>57.82</v>
      </c>
      <c r="E1234" s="6">
        <f t="shared" si="591"/>
        <v>40.457767574147276</v>
      </c>
      <c r="F1234" s="6">
        <f t="shared" si="592"/>
        <v>40.922278487208054</v>
      </c>
      <c r="G1234" s="6">
        <v>68.319999999999993</v>
      </c>
      <c r="H1234" s="6">
        <v>51.32</v>
      </c>
      <c r="I1234" s="6">
        <v>44.25</v>
      </c>
      <c r="J1234" s="6">
        <v>34.785224387513487</v>
      </c>
      <c r="K1234" s="6">
        <f t="shared" si="580"/>
        <v>18.57</v>
      </c>
      <c r="L1234" s="7">
        <f t="shared" si="578"/>
        <v>9.4647756124865126</v>
      </c>
      <c r="M1234" s="6">
        <f t="shared" si="560"/>
        <v>11.5</v>
      </c>
      <c r="N1234" s="6">
        <f t="shared" si="561"/>
        <v>7.25</v>
      </c>
      <c r="O1234" s="6">
        <f t="shared" si="579"/>
        <v>4.25</v>
      </c>
      <c r="P1234" s="6">
        <f t="shared" si="562"/>
        <v>6.5</v>
      </c>
      <c r="Q1234" s="6">
        <f t="shared" si="581"/>
        <v>-10.862232425852724</v>
      </c>
      <c r="R1234" s="6">
        <f t="shared" si="572"/>
        <v>-10.397721512791946</v>
      </c>
      <c r="S1234" s="6">
        <f t="shared" si="564"/>
        <v>16.999999999999993</v>
      </c>
      <c r="T1234" s="6">
        <f t="shared" si="565"/>
        <v>5.4999999999999929</v>
      </c>
      <c r="U1234" s="4" t="str">
        <f t="shared" si="566"/>
        <v>HIGHER</v>
      </c>
      <c r="V1234" s="8">
        <v>903</v>
      </c>
      <c r="W1234" s="9">
        <f t="shared" si="593"/>
        <v>16.897721512791946</v>
      </c>
      <c r="X1234" s="6">
        <f t="shared" si="582"/>
        <v>40.494470253857571</v>
      </c>
      <c r="Y1234" s="6">
        <f t="shared" si="583"/>
        <v>17.325529746142429</v>
      </c>
      <c r="Z1234" s="6">
        <f t="shared" si="584"/>
        <v>-0.42780823335048268</v>
      </c>
      <c r="AA1234" s="5">
        <f t="shared" si="573"/>
        <v>10</v>
      </c>
      <c r="AB1234" s="5">
        <f t="shared" si="574"/>
        <v>2023</v>
      </c>
      <c r="AC1234" s="5">
        <f t="shared" si="575"/>
        <v>43</v>
      </c>
      <c r="AD1234" s="6">
        <f t="shared" si="590"/>
        <v>55.004999999999995</v>
      </c>
      <c r="AF1234" s="10">
        <v>349.95</v>
      </c>
      <c r="AG1234" s="8">
        <f t="shared" si="576"/>
        <v>14333.742927358975</v>
      </c>
      <c r="AH1234" s="15"/>
      <c r="AI1234" s="15"/>
      <c r="AJ1234" s="15"/>
      <c r="AK1234" s="15"/>
      <c r="AL1234" s="11">
        <f t="shared" si="585"/>
        <v>45223</v>
      </c>
      <c r="AM1234" s="10">
        <v>892.75</v>
      </c>
      <c r="AN1234" s="10" t="e">
        <f ca="1">_xll.RHistory("BRL=",".Close","START:"&amp;$A1234&amp;" END:"&amp;$A1234&amp;" INTERVAL:1D",,,)</f>
        <v>#NAME?</v>
      </c>
      <c r="AO1234" s="8" t="e">
        <f t="shared" ca="1" si="586"/>
        <v>#NAME?</v>
      </c>
      <c r="AS1234" s="14">
        <f t="shared" si="567"/>
        <v>0.36231538313066963</v>
      </c>
      <c r="AT1234" s="10">
        <v>474.2</v>
      </c>
      <c r="AU1234" s="6">
        <v>12.952500000000001</v>
      </c>
      <c r="AV1234" s="6">
        <f t="shared" si="554"/>
        <v>4.6928899999999985</v>
      </c>
      <c r="AW1234" s="6">
        <f t="shared" si="587"/>
        <v>5.3941412</v>
      </c>
      <c r="AX1234" s="6">
        <f t="shared" si="555"/>
        <v>0.70125120000000152</v>
      </c>
      <c r="AY1234" s="12">
        <f t="shared" si="588"/>
        <v>0.39743068427848705</v>
      </c>
      <c r="BB1234" s="13">
        <f t="shared" si="589"/>
        <v>1225.107334</v>
      </c>
    </row>
    <row r="1235" spans="1:54" x14ac:dyDescent="0.25">
      <c r="A1235" s="1">
        <v>45224</v>
      </c>
      <c r="B1235" s="6">
        <v>64.099999999999994</v>
      </c>
      <c r="C1235" s="6">
        <v>56.85</v>
      </c>
      <c r="D1235" s="6">
        <v>59.1</v>
      </c>
      <c r="E1235" s="6">
        <f t="shared" si="591"/>
        <v>40.763665004699497</v>
      </c>
      <c r="F1235" s="6">
        <f t="shared" si="592"/>
        <v>41.307482659014546</v>
      </c>
      <c r="G1235" s="6">
        <v>69.599999999999994</v>
      </c>
      <c r="H1235" s="6">
        <v>52.6</v>
      </c>
      <c r="I1235" s="6">
        <v>44.5</v>
      </c>
      <c r="J1235" s="6">
        <v>34.961850061251234</v>
      </c>
      <c r="K1235" s="6">
        <f t="shared" si="580"/>
        <v>19.599999999999994</v>
      </c>
      <c r="L1235" s="7">
        <f t="shared" si="578"/>
        <v>9.5381499387487665</v>
      </c>
      <c r="M1235" s="6">
        <f t="shared" si="560"/>
        <v>11.499999999999993</v>
      </c>
      <c r="N1235" s="6">
        <f t="shared" si="561"/>
        <v>7.2499999999999929</v>
      </c>
      <c r="O1235" s="6">
        <f t="shared" si="579"/>
        <v>4.25</v>
      </c>
      <c r="P1235" s="6">
        <f t="shared" si="562"/>
        <v>6.5</v>
      </c>
      <c r="Q1235" s="6">
        <f t="shared" si="581"/>
        <v>-11.836334995300504</v>
      </c>
      <c r="R1235" s="6">
        <f t="shared" si="572"/>
        <v>-11.292517340985455</v>
      </c>
      <c r="S1235" s="6">
        <f t="shared" si="564"/>
        <v>16.999999999999993</v>
      </c>
      <c r="T1235" s="6">
        <f t="shared" si="565"/>
        <v>5.5</v>
      </c>
      <c r="U1235" s="4" t="str">
        <f t="shared" si="566"/>
        <v>HIGHER</v>
      </c>
      <c r="V1235" s="8">
        <v>911.5</v>
      </c>
      <c r="W1235" s="9">
        <f t="shared" si="593"/>
        <v>17.792517340985455</v>
      </c>
      <c r="X1235" s="6">
        <f t="shared" si="582"/>
        <v>40.800645189969067</v>
      </c>
      <c r="Y1235" s="6">
        <f t="shared" si="583"/>
        <v>18.299354810030934</v>
      </c>
      <c r="Z1235" s="6">
        <f t="shared" si="584"/>
        <v>-0.50683746904547888</v>
      </c>
      <c r="AA1235" s="5">
        <f t="shared" si="573"/>
        <v>10</v>
      </c>
      <c r="AB1235" s="5">
        <f t="shared" si="574"/>
        <v>2023</v>
      </c>
      <c r="AC1235" s="5">
        <f t="shared" si="575"/>
        <v>43</v>
      </c>
      <c r="AD1235" s="6">
        <f t="shared" si="590"/>
        <v>55.214999999999996</v>
      </c>
      <c r="AF1235" s="10">
        <v>349.95</v>
      </c>
      <c r="AG1235" s="8">
        <f t="shared" si="576"/>
        <v>14468.667417815843</v>
      </c>
      <c r="AH1235" s="15"/>
      <c r="AI1235" s="15"/>
      <c r="AJ1235" s="15"/>
      <c r="AK1235" s="15"/>
      <c r="AL1235" s="11">
        <f t="shared" si="585"/>
        <v>45224</v>
      </c>
      <c r="AM1235" s="10">
        <v>899.5</v>
      </c>
      <c r="AN1235" s="10" t="e">
        <f ca="1">_xll.RHistory("BRL=",".Close","START:"&amp;$A1235&amp;" END:"&amp;$A1235&amp;" INTERVAL:1D",,,)</f>
        <v>#NAME?</v>
      </c>
      <c r="AO1235" s="8" t="e">
        <f t="shared" ca="1" si="586"/>
        <v>#NAME?</v>
      </c>
      <c r="AS1235" s="14">
        <f t="shared" si="567"/>
        <v>0.37222200659809818</v>
      </c>
      <c r="AT1235" s="10">
        <v>469.2</v>
      </c>
      <c r="AU1235" s="6">
        <v>12.8825</v>
      </c>
      <c r="AV1235" s="6">
        <f t="shared" si="554"/>
        <v>4.7951499999999996</v>
      </c>
      <c r="AW1235" s="6">
        <f t="shared" si="587"/>
        <v>5.4934059999999967</v>
      </c>
      <c r="AX1235" s="6">
        <f t="shared" si="555"/>
        <v>0.6982559999999971</v>
      </c>
      <c r="AY1235" s="12">
        <f t="shared" si="588"/>
        <v>0.40482243777630228</v>
      </c>
      <c r="BB1235" s="13">
        <f t="shared" si="589"/>
        <v>1253.32647</v>
      </c>
    </row>
    <row r="1236" spans="1:54" x14ac:dyDescent="0.25">
      <c r="A1236" s="1">
        <v>45225</v>
      </c>
      <c r="B1236" s="6">
        <v>63.24</v>
      </c>
      <c r="C1236" s="6">
        <v>55.99</v>
      </c>
      <c r="D1236" s="6">
        <v>58.24</v>
      </c>
      <c r="E1236" s="6">
        <f t="shared" si="591"/>
        <v>39.834643178577942</v>
      </c>
      <c r="F1236" s="6">
        <f t="shared" si="592"/>
        <v>40.786324073629288</v>
      </c>
      <c r="G1236" s="6">
        <v>68.739999999999995</v>
      </c>
      <c r="H1236" s="6">
        <v>51.74</v>
      </c>
      <c r="I1236" s="6">
        <v>45</v>
      </c>
      <c r="J1236" s="6">
        <v>35.637040438239715</v>
      </c>
      <c r="K1236" s="6">
        <f t="shared" si="580"/>
        <v>18.240000000000002</v>
      </c>
      <c r="L1236" s="7">
        <f t="shared" si="578"/>
        <v>9.3629595617602845</v>
      </c>
      <c r="M1236" s="6">
        <f t="shared" si="560"/>
        <v>11.5</v>
      </c>
      <c r="N1236" s="6">
        <f t="shared" si="561"/>
        <v>7.25</v>
      </c>
      <c r="O1236" s="6">
        <f t="shared" si="579"/>
        <v>4.25</v>
      </c>
      <c r="P1236" s="6">
        <f t="shared" si="562"/>
        <v>6.5</v>
      </c>
      <c r="Q1236" s="6">
        <f t="shared" si="581"/>
        <v>-11.90535682142206</v>
      </c>
      <c r="R1236" s="6">
        <f t="shared" si="572"/>
        <v>-10.953675926370714</v>
      </c>
      <c r="S1236" s="6">
        <f t="shared" si="564"/>
        <v>16.999999999999993</v>
      </c>
      <c r="T1236" s="6">
        <f t="shared" si="565"/>
        <v>5.4999999999999929</v>
      </c>
      <c r="U1236" s="4" t="str">
        <f t="shared" si="566"/>
        <v>HIGHER</v>
      </c>
      <c r="V1236" s="8">
        <v>900</v>
      </c>
      <c r="W1236" s="9">
        <f t="shared" si="593"/>
        <v>17.453675926370714</v>
      </c>
      <c r="X1236" s="6">
        <f t="shared" si="582"/>
        <v>39.87078056918601</v>
      </c>
      <c r="Y1236" s="6">
        <f t="shared" si="583"/>
        <v>18.369219430813992</v>
      </c>
      <c r="Z1236" s="6">
        <f t="shared" si="584"/>
        <v>-0.91554350444327781</v>
      </c>
      <c r="AA1236" s="5">
        <f t="shared" si="573"/>
        <v>10</v>
      </c>
      <c r="AB1236" s="5">
        <f t="shared" si="574"/>
        <v>2023</v>
      </c>
      <c r="AC1236" s="5">
        <f t="shared" si="575"/>
        <v>43</v>
      </c>
      <c r="AD1236" s="6">
        <f t="shared" si="590"/>
        <v>54.4925</v>
      </c>
      <c r="AF1236" s="10">
        <v>349.6</v>
      </c>
      <c r="AG1236" s="8">
        <f t="shared" si="576"/>
        <v>14271.834355277233</v>
      </c>
      <c r="AH1236" s="15"/>
      <c r="AI1236" s="15"/>
      <c r="AJ1236" s="15"/>
      <c r="AK1236" s="15"/>
      <c r="AL1236" s="11">
        <f t="shared" si="585"/>
        <v>45225</v>
      </c>
      <c r="AM1236" s="10">
        <v>879</v>
      </c>
      <c r="AN1236" s="10" t="e">
        <f ca="1">_xll.RHistory("BRL=",".Close","START:"&amp;$A1236&amp;" END:"&amp;$A1236&amp;" INTERVAL:1D",,,)</f>
        <v>#NAME?</v>
      </c>
      <c r="AO1236" s="8" t="e">
        <f t="shared" ca="1" si="586"/>
        <v>#NAME?</v>
      </c>
      <c r="AS1236" s="14">
        <f t="shared" si="567"/>
        <v>0.37429308323563892</v>
      </c>
      <c r="AT1236" s="10">
        <v>469.5</v>
      </c>
      <c r="AU1236" s="6">
        <v>12.795</v>
      </c>
      <c r="AV1236" s="6">
        <f t="shared" ref="AV1236:AV1272" si="594">(((C1236/100*11.7)+(AT1236/2000*47))-(AU1236))</f>
        <v>4.7890800000000002</v>
      </c>
      <c r="AW1236" s="6">
        <f t="shared" si="587"/>
        <v>5.489348399999999</v>
      </c>
      <c r="AX1236" s="6">
        <f t="shared" ref="AX1236:AX1299" si="595">AW1236-AV1236</f>
        <v>0.70026839999999879</v>
      </c>
      <c r="AY1236" s="12">
        <f t="shared" si="588"/>
        <v>0.40141859439365507</v>
      </c>
      <c r="BB1236" s="13">
        <f t="shared" si="589"/>
        <v>1234.3667379999999</v>
      </c>
    </row>
    <row r="1237" spans="1:54" x14ac:dyDescent="0.25">
      <c r="A1237" s="1">
        <v>45226</v>
      </c>
      <c r="B1237" s="6">
        <v>63.769999999999996</v>
      </c>
      <c r="C1237" s="6">
        <v>56.77</v>
      </c>
      <c r="D1237" s="6">
        <v>58.77</v>
      </c>
      <c r="E1237" s="6">
        <f t="shared" si="591"/>
        <v>40.7296764013048</v>
      </c>
      <c r="F1237" s="6">
        <f t="shared" si="592"/>
        <v>40.888289883813364</v>
      </c>
      <c r="G1237" s="6">
        <v>68.27</v>
      </c>
      <c r="H1237" s="6">
        <v>52.27</v>
      </c>
      <c r="I1237" s="6">
        <v>45.25</v>
      </c>
      <c r="J1237" s="6">
        <v>35.87141676571509</v>
      </c>
      <c r="K1237" s="6">
        <f t="shared" si="580"/>
        <v>18.519999999999996</v>
      </c>
      <c r="L1237" s="7">
        <f t="shared" si="578"/>
        <v>9.3785832342849105</v>
      </c>
      <c r="M1237" s="6">
        <f t="shared" si="560"/>
        <v>11.499999999999993</v>
      </c>
      <c r="N1237" s="6">
        <f t="shared" si="561"/>
        <v>6.9999999999999929</v>
      </c>
      <c r="O1237" s="6">
        <f t="shared" si="579"/>
        <v>4.5</v>
      </c>
      <c r="P1237" s="6">
        <f t="shared" si="562"/>
        <v>6.5</v>
      </c>
      <c r="Q1237" s="6">
        <f t="shared" si="581"/>
        <v>-11.540323598695203</v>
      </c>
      <c r="R1237" s="6">
        <f t="shared" si="572"/>
        <v>-11.381710116186639</v>
      </c>
      <c r="S1237" s="6">
        <f t="shared" si="564"/>
        <v>15.999999999999993</v>
      </c>
      <c r="T1237" s="6">
        <f t="shared" si="565"/>
        <v>4.5</v>
      </c>
      <c r="U1237" s="4" t="str">
        <f t="shared" si="566"/>
        <v>HIGHER</v>
      </c>
      <c r="V1237" s="8">
        <v>902.25</v>
      </c>
      <c r="W1237" s="9">
        <f t="shared" si="593"/>
        <v>17.881710116186639</v>
      </c>
      <c r="X1237" s="6">
        <f t="shared" si="582"/>
        <v>40.766625752623348</v>
      </c>
      <c r="Y1237" s="6">
        <f t="shared" si="583"/>
        <v>18.003374247376655</v>
      </c>
      <c r="Z1237" s="6">
        <f t="shared" si="584"/>
        <v>-0.12166413119001618</v>
      </c>
      <c r="AA1237" s="5">
        <f t="shared" si="573"/>
        <v>10</v>
      </c>
      <c r="AB1237" s="5">
        <f t="shared" si="574"/>
        <v>2023</v>
      </c>
      <c r="AC1237" s="5">
        <f t="shared" si="575"/>
        <v>43</v>
      </c>
      <c r="AD1237" s="6">
        <f t="shared" si="590"/>
        <v>54.735000000000007</v>
      </c>
      <c r="AF1237" s="10">
        <v>350</v>
      </c>
      <c r="AG1237" s="8">
        <f t="shared" si="576"/>
        <v>14323.884094416186</v>
      </c>
      <c r="AH1237" s="15"/>
      <c r="AI1237" s="15"/>
      <c r="AJ1237" s="15"/>
      <c r="AK1237" s="15"/>
      <c r="AL1237" s="11">
        <f t="shared" si="585"/>
        <v>45226</v>
      </c>
      <c r="AM1237" s="10">
        <v>898.75</v>
      </c>
      <c r="AN1237" s="10" t="e">
        <f ca="1">_xll.RHistory("BRL=",".Close","START:"&amp;$A1237&amp;" END:"&amp;$A1237&amp;" INTERVAL:1D",,,)</f>
        <v>#NAME?</v>
      </c>
      <c r="AO1237" s="8" t="e">
        <f t="shared" ca="1" si="586"/>
        <v>#NAME?</v>
      </c>
      <c r="AS1237" s="14">
        <f t="shared" si="567"/>
        <v>0.38543484965304553</v>
      </c>
      <c r="AT1237" s="10">
        <v>482</v>
      </c>
      <c r="AU1237" s="6">
        <v>12.97</v>
      </c>
      <c r="AV1237" s="6">
        <f t="shared" si="594"/>
        <v>4.9990900000000007</v>
      </c>
      <c r="AW1237" s="6">
        <f t="shared" si="587"/>
        <v>5.6688681999999968</v>
      </c>
      <c r="AX1237" s="6">
        <f t="shared" si="595"/>
        <v>0.6697781999999961</v>
      </c>
      <c r="AY1237" s="12">
        <f t="shared" si="588"/>
        <v>0.39711806788236587</v>
      </c>
      <c r="BB1237" s="13">
        <f t="shared" si="589"/>
        <v>1251.562774</v>
      </c>
    </row>
    <row r="1238" spans="1:54" x14ac:dyDescent="0.25">
      <c r="A1238" s="1">
        <v>45229</v>
      </c>
      <c r="B1238" s="6">
        <v>63.89</v>
      </c>
      <c r="C1238" s="6">
        <v>56.89</v>
      </c>
      <c r="D1238" s="6">
        <v>58.89</v>
      </c>
      <c r="E1238" s="6">
        <f t="shared" si="591"/>
        <v>41.545402882777388</v>
      </c>
      <c r="F1238" s="6">
        <f t="shared" si="592"/>
        <v>41.647368692961464</v>
      </c>
      <c r="G1238" s="6">
        <v>67.89</v>
      </c>
      <c r="H1238" s="6">
        <v>52.39</v>
      </c>
      <c r="I1238" s="6">
        <v>45</v>
      </c>
      <c r="J1238" s="6">
        <v>35.610822790185594</v>
      </c>
      <c r="K1238" s="6">
        <f t="shared" si="580"/>
        <v>18.89</v>
      </c>
      <c r="L1238" s="7">
        <f t="shared" si="578"/>
        <v>9.389177209814406</v>
      </c>
      <c r="M1238" s="6">
        <f t="shared" si="560"/>
        <v>11.5</v>
      </c>
      <c r="N1238" s="6">
        <f t="shared" si="561"/>
        <v>7</v>
      </c>
      <c r="O1238" s="6">
        <f t="shared" si="579"/>
        <v>4.5</v>
      </c>
      <c r="P1238" s="6">
        <f t="shared" si="562"/>
        <v>6.5</v>
      </c>
      <c r="Q1238" s="6">
        <f t="shared" si="581"/>
        <v>-10.844597117222612</v>
      </c>
      <c r="R1238" s="6">
        <f t="shared" si="572"/>
        <v>-10.742631307038536</v>
      </c>
      <c r="S1238" s="6">
        <f t="shared" si="564"/>
        <v>15.5</v>
      </c>
      <c r="T1238" s="6">
        <f t="shared" si="565"/>
        <v>4</v>
      </c>
      <c r="U1238" s="4" t="str">
        <f t="shared" si="566"/>
        <v>HIGHER</v>
      </c>
      <c r="V1238" s="8">
        <v>919</v>
      </c>
      <c r="W1238" s="9">
        <f t="shared" si="593"/>
        <v>17.242631307038536</v>
      </c>
      <c r="X1238" s="6">
        <f t="shared" si="582"/>
        <v>41.583092248920671</v>
      </c>
      <c r="Y1238" s="6">
        <f t="shared" si="583"/>
        <v>17.306907751079329</v>
      </c>
      <c r="Z1238" s="6">
        <f t="shared" si="584"/>
        <v>-6.4276444040793024E-2</v>
      </c>
      <c r="AA1238" s="5">
        <f t="shared" si="573"/>
        <v>10</v>
      </c>
      <c r="AB1238" s="5">
        <f t="shared" si="574"/>
        <v>2023</v>
      </c>
      <c r="AC1238" s="5">
        <f t="shared" si="575"/>
        <v>44</v>
      </c>
      <c r="AD1238" s="6">
        <f t="shared" si="590"/>
        <v>55.19</v>
      </c>
      <c r="AF1238" s="10">
        <v>349.95</v>
      </c>
      <c r="AG1238" s="8">
        <f t="shared" si="576"/>
        <v>14587.718438807198</v>
      </c>
      <c r="AH1238" s="15"/>
      <c r="AI1238" s="15"/>
      <c r="AJ1238" s="15"/>
      <c r="AK1238" s="15"/>
      <c r="AL1238" s="11">
        <f t="shared" si="585"/>
        <v>45229</v>
      </c>
      <c r="AM1238" s="10">
        <v>916.75</v>
      </c>
      <c r="AN1238" s="10" t="e">
        <f ca="1">_xll.RHistory("BRL=",".Close","START:"&amp;$A1238&amp;" END:"&amp;$A1238&amp;" INTERVAL:1D",,,)</f>
        <v>#NAME?</v>
      </c>
      <c r="AO1238" s="8" t="e">
        <f t="shared" ca="1" si="586"/>
        <v>#NAME?</v>
      </c>
      <c r="AS1238" s="14">
        <f t="shared" si="567"/>
        <v>0.37352406938218641</v>
      </c>
      <c r="AT1238" s="10">
        <v>466.5</v>
      </c>
      <c r="AU1238" s="6">
        <v>12.827500000000001</v>
      </c>
      <c r="AV1238" s="6">
        <f t="shared" si="594"/>
        <v>4.7913799999999966</v>
      </c>
      <c r="AW1238" s="6">
        <f t="shared" si="587"/>
        <v>5.4608774000000011</v>
      </c>
      <c r="AX1238" s="6">
        <f t="shared" si="595"/>
        <v>0.66949740000000446</v>
      </c>
      <c r="AY1238" s="12">
        <f t="shared" si="588"/>
        <v>0.40542242383614596</v>
      </c>
      <c r="BB1238" s="13">
        <f t="shared" si="589"/>
        <v>1254.208318</v>
      </c>
    </row>
    <row r="1239" spans="1:54" x14ac:dyDescent="0.25">
      <c r="A1239" s="1">
        <v>45230</v>
      </c>
      <c r="B1239" s="6">
        <v>62.92</v>
      </c>
      <c r="C1239" s="6">
        <v>55.92</v>
      </c>
      <c r="D1239" s="6">
        <v>57.67</v>
      </c>
      <c r="E1239" s="6">
        <f t="shared" si="591"/>
        <v>41.05823290078682</v>
      </c>
      <c r="F1239" s="6">
        <f t="shared" si="592"/>
        <v>41.05823290078682</v>
      </c>
      <c r="G1239" s="6">
        <v>66.92</v>
      </c>
      <c r="H1239" s="6">
        <v>51.42</v>
      </c>
      <c r="I1239" s="6">
        <v>44.5</v>
      </c>
      <c r="J1239" s="6">
        <v>35.033876678584626</v>
      </c>
      <c r="K1239" s="6">
        <f t="shared" si="580"/>
        <v>18.420000000000002</v>
      </c>
      <c r="L1239" s="7">
        <f t="shared" si="578"/>
        <v>9.4661233214153739</v>
      </c>
      <c r="M1239" s="6">
        <f t="shared" si="560"/>
        <v>11.5</v>
      </c>
      <c r="N1239" s="6">
        <f t="shared" si="561"/>
        <v>7</v>
      </c>
      <c r="O1239" s="6">
        <f t="shared" si="579"/>
        <v>4.5</v>
      </c>
      <c r="P1239" s="6">
        <f t="shared" si="562"/>
        <v>6.25</v>
      </c>
      <c r="Q1239" s="6">
        <f t="shared" si="581"/>
        <v>-10.361767099213182</v>
      </c>
      <c r="R1239" s="6">
        <f t="shared" si="572"/>
        <v>-10.361767099213182</v>
      </c>
      <c r="S1239" s="6">
        <f t="shared" si="564"/>
        <v>15.5</v>
      </c>
      <c r="T1239" s="6">
        <f t="shared" si="565"/>
        <v>4</v>
      </c>
      <c r="U1239" s="4" t="str">
        <f t="shared" si="566"/>
        <v>HIGHER</v>
      </c>
      <c r="V1239" s="8">
        <v>906</v>
      </c>
      <c r="W1239" s="9">
        <f t="shared" si="593"/>
        <v>16.611767099213182</v>
      </c>
      <c r="X1239" s="6">
        <f t="shared" si="582"/>
        <v>41.095480313631995</v>
      </c>
      <c r="Y1239" s="6">
        <f t="shared" si="583"/>
        <v>16.574519686368006</v>
      </c>
      <c r="Z1239" s="6">
        <f t="shared" si="584"/>
        <v>3.7247412845175631E-2</v>
      </c>
      <c r="AA1239" s="5">
        <f t="shared" si="573"/>
        <v>10</v>
      </c>
      <c r="AB1239" s="5">
        <f t="shared" si="574"/>
        <v>2023</v>
      </c>
      <c r="AC1239" s="5">
        <f t="shared" si="575"/>
        <v>44</v>
      </c>
      <c r="AD1239" s="6">
        <f t="shared" si="590"/>
        <v>55.14</v>
      </c>
      <c r="AF1239" s="10">
        <v>349.95</v>
      </c>
      <c r="AG1239" s="8">
        <f t="shared" si="576"/>
        <v>14381.363335755517</v>
      </c>
      <c r="AH1239" s="15"/>
      <c r="AI1239" s="15"/>
      <c r="AJ1239" s="15"/>
      <c r="AK1239" s="15"/>
      <c r="AL1239" s="11">
        <f t="shared" si="585"/>
        <v>45230</v>
      </c>
      <c r="AM1239" s="10">
        <v>906</v>
      </c>
      <c r="AN1239" s="10" t="e">
        <f ca="1">_xll.RHistory("BRL=",".Close","START:"&amp;$A1239&amp;" END:"&amp;$A1239&amp;" INTERVAL:1D",,,)</f>
        <v>#NAME?</v>
      </c>
      <c r="AO1239" s="8" t="e">
        <f t="shared" ca="1" si="586"/>
        <v>#NAME?</v>
      </c>
      <c r="AS1239" s="14">
        <f t="shared" si="567"/>
        <v>0.36838694638694641</v>
      </c>
      <c r="AT1239" s="10">
        <v>471</v>
      </c>
      <c r="AU1239" s="6">
        <v>12.87</v>
      </c>
      <c r="AV1239" s="6">
        <f t="shared" si="594"/>
        <v>4.7411399999999997</v>
      </c>
      <c r="AW1239" s="6">
        <f t="shared" si="587"/>
        <v>5.4129072000000011</v>
      </c>
      <c r="AX1239" s="6">
        <f t="shared" si="595"/>
        <v>0.67176720000000145</v>
      </c>
      <c r="AY1239" s="12">
        <f t="shared" si="588"/>
        <v>0.39943483880209257</v>
      </c>
      <c r="BB1239" s="13">
        <f t="shared" si="589"/>
        <v>1232.823504</v>
      </c>
    </row>
    <row r="1240" spans="1:54" x14ac:dyDescent="0.25">
      <c r="A1240" s="1">
        <v>45231</v>
      </c>
      <c r="B1240" s="6">
        <v>61.65</v>
      </c>
      <c r="C1240" s="6">
        <v>54.4</v>
      </c>
      <c r="D1240" s="6">
        <v>56.15</v>
      </c>
      <c r="E1240" s="6">
        <f t="shared" si="591"/>
        <v>40.378460832892991</v>
      </c>
      <c r="F1240" s="6">
        <f t="shared" si="592"/>
        <v>41.454766607058211</v>
      </c>
      <c r="G1240" s="6">
        <v>65.400000000000006</v>
      </c>
      <c r="H1240" s="6">
        <v>49.9</v>
      </c>
      <c r="I1240" s="6">
        <v>44.5</v>
      </c>
      <c r="J1240" s="6">
        <v>35.039521124383675</v>
      </c>
      <c r="K1240" s="6">
        <f t="shared" si="580"/>
        <v>17.149999999999999</v>
      </c>
      <c r="L1240" s="7">
        <f t="shared" si="578"/>
        <v>9.4604788756163245</v>
      </c>
      <c r="M1240" s="6">
        <f t="shared" si="560"/>
        <v>11.75</v>
      </c>
      <c r="N1240" s="6">
        <f t="shared" si="561"/>
        <v>7.25</v>
      </c>
      <c r="O1240" s="6">
        <f t="shared" si="579"/>
        <v>4.5</v>
      </c>
      <c r="P1240" s="6">
        <f t="shared" si="562"/>
        <v>6.25</v>
      </c>
      <c r="Q1240" s="6">
        <f t="shared" si="581"/>
        <v>-9.521539167107008</v>
      </c>
      <c r="R1240" s="6">
        <f t="shared" si="572"/>
        <v>-8.4452333929417875</v>
      </c>
      <c r="S1240" s="6">
        <f t="shared" si="564"/>
        <v>15.500000000000007</v>
      </c>
      <c r="T1240" s="6">
        <f t="shared" si="565"/>
        <v>3.7500000000000071</v>
      </c>
      <c r="U1240" s="4" t="str">
        <f t="shared" si="566"/>
        <v>HIGHER</v>
      </c>
      <c r="V1240" s="8">
        <v>914.75</v>
      </c>
      <c r="W1240" s="9">
        <f t="shared" si="593"/>
        <v>14.695233392941788</v>
      </c>
      <c r="X1240" s="6">
        <f t="shared" si="582"/>
        <v>40.415091566717557</v>
      </c>
      <c r="Y1240" s="6">
        <f t="shared" si="583"/>
        <v>15.734908433282442</v>
      </c>
      <c r="Z1240" s="6">
        <f t="shared" si="584"/>
        <v>-1.0396750403406543</v>
      </c>
      <c r="AA1240" s="5">
        <f t="shared" si="573"/>
        <v>11</v>
      </c>
      <c r="AB1240" s="5">
        <f t="shared" si="574"/>
        <v>2023</v>
      </c>
      <c r="AC1240" s="5">
        <f t="shared" si="575"/>
        <v>44</v>
      </c>
      <c r="AD1240" s="6">
        <f t="shared" si="590"/>
        <v>55.232499999999995</v>
      </c>
      <c r="AF1240" s="10">
        <v>349.95</v>
      </c>
      <c r="AG1240" s="8">
        <f t="shared" si="576"/>
        <v>14520.256193578765</v>
      </c>
      <c r="AH1240" s="15"/>
      <c r="AI1240" s="15"/>
      <c r="AJ1240" s="15"/>
      <c r="AK1240" s="15"/>
      <c r="AL1240" s="11">
        <f t="shared" si="585"/>
        <v>45231</v>
      </c>
      <c r="AM1240" s="10">
        <v>891</v>
      </c>
      <c r="AN1240" s="10" t="e">
        <f ca="1">_xll.RHistory("BRL=",".Close","START:"&amp;$A1240&amp;" END:"&amp;$A1240&amp;" INTERVAL:1D",,,)</f>
        <v>#NAME?</v>
      </c>
      <c r="AO1240" s="8" t="e">
        <f t="shared" ca="1" si="586"/>
        <v>#NAME?</v>
      </c>
      <c r="AS1240" s="14">
        <f t="shared" si="567"/>
        <v>0.33480459770114934</v>
      </c>
      <c r="AT1240" s="10">
        <v>470.4</v>
      </c>
      <c r="AU1240" s="6">
        <v>13.05</v>
      </c>
      <c r="AV1240" s="6">
        <f t="shared" si="594"/>
        <v>4.3691999999999993</v>
      </c>
      <c r="AW1240" s="6">
        <f t="shared" si="587"/>
        <v>5.0731889999999957</v>
      </c>
      <c r="AX1240" s="6">
        <f t="shared" si="595"/>
        <v>0.70398899999999642</v>
      </c>
      <c r="AY1240" s="12">
        <f t="shared" si="588"/>
        <v>0.39485806721792044</v>
      </c>
      <c r="BB1240" s="13">
        <f t="shared" si="589"/>
        <v>1199.3132799999998</v>
      </c>
    </row>
    <row r="1241" spans="1:54" x14ac:dyDescent="0.25">
      <c r="A1241" s="1">
        <v>45232</v>
      </c>
      <c r="B1241" s="6">
        <v>62.07</v>
      </c>
      <c r="C1241" s="6">
        <v>54.57</v>
      </c>
      <c r="D1241" s="6">
        <v>56.57</v>
      </c>
      <c r="E1241" s="6"/>
      <c r="F1241" s="6"/>
      <c r="G1241" s="6">
        <v>65.819999999999993</v>
      </c>
      <c r="H1241" s="6">
        <v>50.32</v>
      </c>
      <c r="I1241" s="6">
        <v>45.25</v>
      </c>
      <c r="J1241" s="6">
        <v>36.096413520513295</v>
      </c>
      <c r="K1241" s="6">
        <f t="shared" si="580"/>
        <v>16.82</v>
      </c>
      <c r="L1241" s="7">
        <f t="shared" si="578"/>
        <v>9.1535864794867052</v>
      </c>
      <c r="M1241" s="6">
        <f t="shared" si="560"/>
        <v>11.75</v>
      </c>
      <c r="N1241" s="6">
        <f t="shared" si="561"/>
        <v>7.5</v>
      </c>
      <c r="O1241" s="6">
        <f t="shared" si="579"/>
        <v>4.25</v>
      </c>
      <c r="P1241" s="6">
        <f t="shared" si="562"/>
        <v>6.25</v>
      </c>
      <c r="Q1241" s="6" t="str">
        <f t="shared" si="581"/>
        <v/>
      </c>
      <c r="R1241" s="6"/>
      <c r="S1241" s="6">
        <f t="shared" si="564"/>
        <v>15.499999999999993</v>
      </c>
      <c r="T1241" s="6">
        <f t="shared" si="565"/>
        <v>3.7499999999999929</v>
      </c>
      <c r="U1241" s="4" t="str">
        <f t="shared" si="566"/>
        <v>HIGHER</v>
      </c>
      <c r="W1241" s="9" t="str">
        <f t="shared" si="593"/>
        <v/>
      </c>
      <c r="X1241" s="6">
        <f t="shared" si="582"/>
        <v>40.415091566717557</v>
      </c>
      <c r="Y1241" s="6">
        <f t="shared" si="583"/>
        <v>16.154908433282444</v>
      </c>
      <c r="Z1241" s="6" t="str">
        <f t="shared" si="584"/>
        <v/>
      </c>
      <c r="AA1241" s="5">
        <f t="shared" si="573"/>
        <v>11</v>
      </c>
      <c r="AB1241" s="5">
        <f t="shared" si="574"/>
        <v>2023</v>
      </c>
      <c r="AC1241" s="5">
        <f t="shared" si="575"/>
        <v>44</v>
      </c>
      <c r="AD1241" s="6">
        <f t="shared" si="590"/>
        <v>55.164999999999999</v>
      </c>
      <c r="AF1241" s="10">
        <v>350</v>
      </c>
      <c r="AG1241" s="8" t="str">
        <f t="shared" si="576"/>
        <v/>
      </c>
      <c r="AH1241" s="15"/>
      <c r="AI1241" s="15"/>
      <c r="AJ1241" s="15"/>
      <c r="AK1241" s="15"/>
      <c r="AL1241" s="11">
        <f t="shared" si="585"/>
        <v>45232</v>
      </c>
      <c r="AM1241" s="10">
        <v>891</v>
      </c>
      <c r="AN1241" s="10" t="e">
        <f ca="1">_xll.RHistory("BRL=",".Close","START:"&amp;$A1241&amp;" END:"&amp;$A1241&amp;" INTERVAL:1D",,,)</f>
        <v>#NAME?</v>
      </c>
      <c r="AO1241" s="8" t="e">
        <f t="shared" ca="1" si="586"/>
        <v>#NAME?</v>
      </c>
      <c r="AS1241" s="14">
        <f t="shared" si="567"/>
        <v>0.31583763277693472</v>
      </c>
      <c r="AT1241" s="10">
        <v>466.3</v>
      </c>
      <c r="AU1241" s="6">
        <v>13.18</v>
      </c>
      <c r="AV1241" s="6">
        <f t="shared" si="594"/>
        <v>4.1627399999999994</v>
      </c>
      <c r="AW1241" s="6">
        <f t="shared" si="587"/>
        <v>4.8949962000000014</v>
      </c>
      <c r="AX1241" s="6">
        <f t="shared" si="595"/>
        <v>0.73225620000000191</v>
      </c>
      <c r="AY1241" s="12">
        <f t="shared" si="588"/>
        <v>0.39857817460143219</v>
      </c>
      <c r="BB1241" s="13">
        <f t="shared" si="589"/>
        <v>1203.061134</v>
      </c>
    </row>
    <row r="1242" spans="1:54" x14ac:dyDescent="0.25">
      <c r="A1242" s="1">
        <v>45233</v>
      </c>
      <c r="B1242" s="6">
        <v>61.11</v>
      </c>
      <c r="C1242" s="6">
        <v>53.61</v>
      </c>
      <c r="D1242" s="6">
        <v>55.61</v>
      </c>
      <c r="E1242" s="6">
        <f t="shared" si="591"/>
        <v>40.378460832892991</v>
      </c>
      <c r="F1242" s="6">
        <f t="shared" ref="F1242:F1249" si="596">IF(V1242="","",V1242/2206.622)*100</f>
        <v>40.774994539164389</v>
      </c>
      <c r="G1242" s="6">
        <v>64.86</v>
      </c>
      <c r="H1242" s="6">
        <v>49.36</v>
      </c>
      <c r="I1242" s="6">
        <v>44.75</v>
      </c>
      <c r="J1242" s="6">
        <v>36.106961008493613</v>
      </c>
      <c r="K1242" s="6">
        <f t="shared" si="580"/>
        <v>16.36</v>
      </c>
      <c r="L1242" s="7">
        <f t="shared" si="578"/>
        <v>8.643038991506387</v>
      </c>
      <c r="M1242" s="6">
        <f t="shared" si="560"/>
        <v>11.75</v>
      </c>
      <c r="N1242" s="6">
        <f t="shared" si="561"/>
        <v>7.5</v>
      </c>
      <c r="O1242" s="6">
        <f t="shared" si="579"/>
        <v>4.25</v>
      </c>
      <c r="P1242" s="6">
        <f t="shared" si="562"/>
        <v>6.25</v>
      </c>
      <c r="Q1242" s="6">
        <f t="shared" si="581"/>
        <v>-8.9815391671070088</v>
      </c>
      <c r="R1242" s="6">
        <f t="shared" si="572"/>
        <v>-8.5850054608356103</v>
      </c>
      <c r="S1242" s="6">
        <f t="shared" si="564"/>
        <v>15.5</v>
      </c>
      <c r="T1242" s="6">
        <f t="shared" si="565"/>
        <v>3.75</v>
      </c>
      <c r="U1242" s="4" t="str">
        <f t="shared" si="566"/>
        <v>HIGHER</v>
      </c>
      <c r="V1242" s="8">
        <v>899.75</v>
      </c>
      <c r="W1242" s="9">
        <f t="shared" si="593"/>
        <v>14.83500546083561</v>
      </c>
      <c r="X1242" s="6">
        <f t="shared" si="582"/>
        <v>40.415091566717557</v>
      </c>
      <c r="Y1242" s="6">
        <f t="shared" si="583"/>
        <v>15.194908433282443</v>
      </c>
      <c r="Z1242" s="6">
        <f t="shared" si="584"/>
        <v>-0.35990297244683234</v>
      </c>
      <c r="AA1242" s="5">
        <f t="shared" si="573"/>
        <v>11</v>
      </c>
      <c r="AB1242" s="5">
        <f t="shared" si="574"/>
        <v>2023</v>
      </c>
      <c r="AC1242" s="5">
        <f t="shared" si="575"/>
        <v>44</v>
      </c>
      <c r="AD1242" s="6">
        <f t="shared" si="590"/>
        <v>55.162499999999994</v>
      </c>
      <c r="AF1242" s="10">
        <v>349.95</v>
      </c>
      <c r="AG1242" s="8">
        <f t="shared" si="576"/>
        <v>14282.154151596058</v>
      </c>
      <c r="AH1242" s="15"/>
      <c r="AI1242" s="15"/>
      <c r="AJ1242" s="15"/>
      <c r="AK1242" s="15"/>
      <c r="AL1242" s="11">
        <f t="shared" si="585"/>
        <v>45233</v>
      </c>
      <c r="AM1242" s="10">
        <v>891</v>
      </c>
      <c r="AN1242" s="10" t="e">
        <f ca="1">_xll.RHistory("BRL=",".Close","START:"&amp;$A1242&amp;" END:"&amp;$A1242&amp;" INTERVAL:1D",,,)</f>
        <v>#NAME?</v>
      </c>
      <c r="AO1242" s="8" t="e">
        <f t="shared" ca="1" si="586"/>
        <v>#NAME?</v>
      </c>
      <c r="AS1242" s="14">
        <f t="shared" si="567"/>
        <v>0.30989544186046514</v>
      </c>
      <c r="AT1242" s="10">
        <v>482.1</v>
      </c>
      <c r="AU1242" s="6">
        <v>13.4375</v>
      </c>
      <c r="AV1242" s="6">
        <f t="shared" si="594"/>
        <v>4.1642200000000003</v>
      </c>
      <c r="AW1242" s="6">
        <f t="shared" si="587"/>
        <v>4.8987225999999993</v>
      </c>
      <c r="AX1242" s="6">
        <f t="shared" si="595"/>
        <v>0.73450259999999901</v>
      </c>
      <c r="AY1242" s="12">
        <f t="shared" si="588"/>
        <v>0.38691405806089224</v>
      </c>
      <c r="BB1242" s="13">
        <f t="shared" si="589"/>
        <v>1181.896782</v>
      </c>
    </row>
    <row r="1243" spans="1:54" x14ac:dyDescent="0.25">
      <c r="A1243" s="1">
        <v>45236</v>
      </c>
      <c r="B1243" s="6">
        <v>62.55</v>
      </c>
      <c r="C1243" s="6">
        <v>54.924999999999997</v>
      </c>
      <c r="D1243" s="6">
        <v>57.05</v>
      </c>
      <c r="E1243" s="6">
        <f t="shared" si="591"/>
        <v>44.1625253441686</v>
      </c>
      <c r="F1243" s="6">
        <f t="shared" si="596"/>
        <v>43.75466210343231</v>
      </c>
      <c r="G1243" s="6">
        <v>66.3</v>
      </c>
      <c r="H1243" s="6">
        <v>50.8</v>
      </c>
      <c r="I1243" s="6">
        <v>45.75</v>
      </c>
      <c r="J1243" s="6">
        <v>36.733845289919678</v>
      </c>
      <c r="K1243" s="6">
        <f t="shared" si="580"/>
        <v>16.799999999999997</v>
      </c>
      <c r="L1243" s="7">
        <f t="shared" si="578"/>
        <v>9.0161547100803219</v>
      </c>
      <c r="M1243" s="6">
        <f t="shared" si="560"/>
        <v>11.75</v>
      </c>
      <c r="N1243" s="6">
        <f t="shared" si="561"/>
        <v>7.625</v>
      </c>
      <c r="O1243" s="6">
        <f t="shared" si="579"/>
        <v>4.125</v>
      </c>
      <c r="P1243" s="6">
        <f t="shared" si="562"/>
        <v>6.25</v>
      </c>
      <c r="Q1243" s="6">
        <f t="shared" si="581"/>
        <v>-6.6374746558313973</v>
      </c>
      <c r="R1243" s="6">
        <f t="shared" si="572"/>
        <v>-7.0453378965676876</v>
      </c>
      <c r="S1243" s="6">
        <f t="shared" si="564"/>
        <v>15.5</v>
      </c>
      <c r="T1243" s="6">
        <f t="shared" si="565"/>
        <v>3.75</v>
      </c>
      <c r="U1243" s="4" t="str">
        <f t="shared" si="566"/>
        <v>HIGHER</v>
      </c>
      <c r="V1243" s="8">
        <v>965.5</v>
      </c>
      <c r="W1243" s="9">
        <f t="shared" si="593"/>
        <v>13.295337896567688</v>
      </c>
      <c r="X1243" s="6">
        <f t="shared" si="582"/>
        <v>44.202588924541253</v>
      </c>
      <c r="Y1243" s="6">
        <f t="shared" si="583"/>
        <v>12.847411075458744</v>
      </c>
      <c r="Z1243" s="6">
        <f t="shared" si="584"/>
        <v>0.44792682110894333</v>
      </c>
      <c r="AA1243" s="5">
        <f t="shared" si="573"/>
        <v>11</v>
      </c>
      <c r="AB1243" s="5">
        <f t="shared" si="574"/>
        <v>2023</v>
      </c>
      <c r="AC1243" s="5">
        <f t="shared" si="575"/>
        <v>45</v>
      </c>
      <c r="AD1243" s="6">
        <f t="shared" si="590"/>
        <v>55.164999999999992</v>
      </c>
      <c r="AF1243" s="10">
        <v>350</v>
      </c>
      <c r="AG1243" s="8">
        <f t="shared" si="576"/>
        <v>15328.024486737411</v>
      </c>
      <c r="AH1243" s="15"/>
      <c r="AI1243" s="15"/>
      <c r="AJ1243" s="15"/>
      <c r="AK1243" s="15"/>
      <c r="AL1243" s="11">
        <f t="shared" si="585"/>
        <v>45236</v>
      </c>
      <c r="AM1243" s="10">
        <v>974.5</v>
      </c>
      <c r="AN1243" s="10" t="e">
        <f ca="1">_xll.RHistory("BRL=",".Close","START:"&amp;$A1243&amp;" END:"&amp;$A1243&amp;" INTERVAL:1D",,,)</f>
        <v>#NAME?</v>
      </c>
      <c r="AO1243" s="8" t="e">
        <f t="shared" ca="1" si="586"/>
        <v>#NAME?</v>
      </c>
      <c r="AS1243" s="14">
        <f t="shared" si="567"/>
        <v>0.30143620943952798</v>
      </c>
      <c r="AT1243" s="10">
        <v>477.5</v>
      </c>
      <c r="AU1243" s="6">
        <v>13.56</v>
      </c>
      <c r="AV1243" s="6">
        <f t="shared" si="594"/>
        <v>4.0874749999999995</v>
      </c>
      <c r="AW1243" s="6">
        <f t="shared" si="587"/>
        <v>4.8332329999999981</v>
      </c>
      <c r="AX1243" s="6">
        <f t="shared" si="595"/>
        <v>0.74575799999999859</v>
      </c>
      <c r="AY1243" s="12">
        <f t="shared" si="588"/>
        <v>0.39474152624652087</v>
      </c>
      <c r="BB1243" s="13">
        <f t="shared" si="589"/>
        <v>1210.8875349999998</v>
      </c>
    </row>
    <row r="1244" spans="1:54" x14ac:dyDescent="0.25">
      <c r="A1244" s="1">
        <v>45237</v>
      </c>
      <c r="B1244" s="6">
        <v>60.99</v>
      </c>
      <c r="C1244" s="6">
        <v>53.615000000000002</v>
      </c>
      <c r="D1244" s="6">
        <v>55.74</v>
      </c>
      <c r="E1244" s="6">
        <f t="shared" si="591"/>
        <v>43.086219570003379</v>
      </c>
      <c r="F1244" s="6">
        <f t="shared" si="596"/>
        <v>43.505412345204576</v>
      </c>
      <c r="G1244" s="6">
        <v>64.989999999999995</v>
      </c>
      <c r="H1244" s="6">
        <v>49.49</v>
      </c>
      <c r="I1244" s="6">
        <v>45.25</v>
      </c>
      <c r="J1244" s="6">
        <v>36.137757066192393</v>
      </c>
      <c r="K1244" s="6">
        <f t="shared" si="580"/>
        <v>15.740000000000002</v>
      </c>
      <c r="L1244" s="7">
        <f t="shared" si="578"/>
        <v>9.1122429338076074</v>
      </c>
      <c r="M1244" s="6">
        <f t="shared" si="560"/>
        <v>11.5</v>
      </c>
      <c r="N1244" s="6">
        <f t="shared" si="561"/>
        <v>7.375</v>
      </c>
      <c r="O1244" s="6">
        <f t="shared" si="579"/>
        <v>4.125</v>
      </c>
      <c r="P1244" s="6">
        <f t="shared" si="562"/>
        <v>6.25</v>
      </c>
      <c r="Q1244" s="6">
        <f t="shared" si="581"/>
        <v>-6.4037804299966226</v>
      </c>
      <c r="R1244" s="6">
        <f t="shared" si="572"/>
        <v>-5.9845876547954262</v>
      </c>
      <c r="S1244" s="6">
        <f t="shared" si="564"/>
        <v>15.499999999999993</v>
      </c>
      <c r="T1244" s="6">
        <f t="shared" si="565"/>
        <v>3.9999999999999929</v>
      </c>
      <c r="U1244" s="4" t="str">
        <f t="shared" si="566"/>
        <v>HIGHER</v>
      </c>
      <c r="V1244" s="8">
        <v>960</v>
      </c>
      <c r="W1244" s="9">
        <f t="shared" si="593"/>
        <v>12.234587654795426</v>
      </c>
      <c r="X1244" s="6">
        <f t="shared" si="582"/>
        <v>43.125306741926728</v>
      </c>
      <c r="Y1244" s="6">
        <f t="shared" si="583"/>
        <v>12.614693258073274</v>
      </c>
      <c r="Z1244" s="6">
        <f t="shared" si="584"/>
        <v>-0.38010560327784759</v>
      </c>
      <c r="AA1244" s="5">
        <f t="shared" si="573"/>
        <v>11</v>
      </c>
      <c r="AB1244" s="5">
        <f t="shared" si="574"/>
        <v>2023</v>
      </c>
      <c r="AC1244" s="5">
        <f t="shared" si="575"/>
        <v>45</v>
      </c>
      <c r="AD1244" s="6">
        <f t="shared" si="590"/>
        <v>54.762500000000003</v>
      </c>
      <c r="AF1244" s="10">
        <v>349.67</v>
      </c>
      <c r="AG1244" s="8">
        <f t="shared" si="576"/>
        <v>15226.338120548558</v>
      </c>
      <c r="AH1244" s="15"/>
      <c r="AI1244" s="15"/>
      <c r="AJ1244" s="15"/>
      <c r="AK1244" s="15"/>
      <c r="AL1244" s="11">
        <f t="shared" si="585"/>
        <v>45237</v>
      </c>
      <c r="AM1244" s="10">
        <v>950.75</v>
      </c>
      <c r="AN1244" s="10" t="e">
        <f ca="1">_xll.RHistory("BRL=",".Close","START:"&amp;$A1244&amp;" END:"&amp;$A1244&amp;" INTERVAL:1D",,,)</f>
        <v>#NAME?</v>
      </c>
      <c r="AO1244" s="8" t="e">
        <f t="shared" ca="1" si="586"/>
        <v>#NAME?</v>
      </c>
      <c r="AS1244" s="14">
        <f t="shared" si="567"/>
        <v>0.30467268041237122</v>
      </c>
      <c r="AT1244" s="10">
        <v>487</v>
      </c>
      <c r="AU1244" s="6">
        <v>13.58</v>
      </c>
      <c r="AV1244" s="6">
        <f t="shared" si="594"/>
        <v>4.137455000000001</v>
      </c>
      <c r="AW1244" s="6">
        <f t="shared" si="587"/>
        <v>4.8576134</v>
      </c>
      <c r="AX1244" s="6">
        <f t="shared" si="595"/>
        <v>0.72015839999999898</v>
      </c>
      <c r="AY1244" s="12">
        <f t="shared" si="588"/>
        <v>0.38405292048096024</v>
      </c>
      <c r="BB1244" s="13">
        <f t="shared" si="589"/>
        <v>1182.0070129999999</v>
      </c>
    </row>
    <row r="1245" spans="1:54" x14ac:dyDescent="0.25">
      <c r="A1245" s="1">
        <v>45238</v>
      </c>
      <c r="B1245" s="6">
        <v>61.2</v>
      </c>
      <c r="C1245" s="6">
        <v>53.7</v>
      </c>
      <c r="D1245" s="6">
        <v>55.075000000000003</v>
      </c>
      <c r="E1245" s="6">
        <f t="shared" si="591"/>
        <v>43.686684896642923</v>
      </c>
      <c r="F1245" s="6">
        <f t="shared" si="596"/>
        <v>42.791651673916057</v>
      </c>
      <c r="G1245" s="6">
        <v>65.45</v>
      </c>
      <c r="H1245" s="6">
        <v>49.95</v>
      </c>
      <c r="I1245" s="6">
        <v>45.25</v>
      </c>
      <c r="J1245" s="6">
        <v>36.490934930667457</v>
      </c>
      <c r="K1245" s="6">
        <f t="shared" si="580"/>
        <v>15.950000000000003</v>
      </c>
      <c r="L1245" s="7">
        <f t="shared" si="578"/>
        <v>8.7590650693325429</v>
      </c>
      <c r="M1245" s="6">
        <f t="shared" si="560"/>
        <v>11.25</v>
      </c>
      <c r="N1245" s="6">
        <f t="shared" si="561"/>
        <v>7.5</v>
      </c>
      <c r="O1245" s="6">
        <f t="shared" si="579"/>
        <v>3.75</v>
      </c>
      <c r="P1245" s="6">
        <f t="shared" si="562"/>
        <v>5.125</v>
      </c>
      <c r="Q1245" s="6">
        <f t="shared" si="581"/>
        <v>-6.2633151033570797</v>
      </c>
      <c r="R1245" s="6">
        <f t="shared" si="572"/>
        <v>-7.1583483260839458</v>
      </c>
      <c r="S1245" s="6">
        <f t="shared" si="564"/>
        <v>15.5</v>
      </c>
      <c r="T1245" s="6">
        <f t="shared" si="565"/>
        <v>4.25</v>
      </c>
      <c r="U1245" s="4" t="str">
        <f t="shared" si="566"/>
        <v>HIGHER</v>
      </c>
      <c r="V1245" s="8">
        <v>944.25</v>
      </c>
      <c r="W1245" s="9">
        <f t="shared" si="593"/>
        <v>12.283348326083946</v>
      </c>
      <c r="X1245" s="6">
        <f t="shared" si="582"/>
        <v>43.726316801701152</v>
      </c>
      <c r="Y1245" s="6">
        <f t="shared" si="583"/>
        <v>11.348683198298851</v>
      </c>
      <c r="Z1245" s="6">
        <f t="shared" si="584"/>
        <v>0.93466512778509525</v>
      </c>
      <c r="AA1245" s="5">
        <f t="shared" si="573"/>
        <v>11</v>
      </c>
      <c r="AB1245" s="5">
        <f t="shared" si="574"/>
        <v>2023</v>
      </c>
      <c r="AC1245" s="5">
        <f t="shared" si="575"/>
        <v>45</v>
      </c>
      <c r="AD1245" s="6">
        <f t="shared" si="590"/>
        <v>55.44</v>
      </c>
      <c r="AF1245" s="10">
        <v>349.95</v>
      </c>
      <c r="AG1245" s="8">
        <f t="shared" si="576"/>
        <v>14988.523542811421</v>
      </c>
      <c r="AH1245" s="15"/>
      <c r="AI1245" s="15"/>
      <c r="AJ1245" s="15"/>
      <c r="AK1245" s="15"/>
      <c r="AL1245" s="11">
        <f t="shared" si="585"/>
        <v>45238</v>
      </c>
      <c r="AM1245" s="10">
        <v>964</v>
      </c>
      <c r="AN1245" s="10" t="e">
        <f ca="1">_xll.RHistory("BRL=",".Close","START:"&amp;$A1245&amp;" END:"&amp;$A1245&amp;" INTERVAL:1D",,,)</f>
        <v>#NAME?</v>
      </c>
      <c r="AO1245" s="8" t="e">
        <f t="shared" ca="1" si="586"/>
        <v>#NAME?</v>
      </c>
      <c r="AS1245" s="14">
        <f t="shared" si="567"/>
        <v>0.30698733247659254</v>
      </c>
      <c r="AT1245" s="10">
        <v>490</v>
      </c>
      <c r="AU1245" s="6">
        <v>13.6175</v>
      </c>
      <c r="AV1245" s="6">
        <f t="shared" si="594"/>
        <v>4.1803999999999988</v>
      </c>
      <c r="AW1245" s="6">
        <f t="shared" si="587"/>
        <v>4.9146919999999987</v>
      </c>
      <c r="AX1245" s="6">
        <f t="shared" si="595"/>
        <v>0.73429199999999994</v>
      </c>
      <c r="AY1245" s="12">
        <f t="shared" si="588"/>
        <v>0.38341347441018664</v>
      </c>
      <c r="BB1245" s="13">
        <f t="shared" si="589"/>
        <v>1183.88094</v>
      </c>
    </row>
    <row r="1246" spans="1:54" x14ac:dyDescent="0.25">
      <c r="A1246" s="1">
        <v>45239</v>
      </c>
      <c r="B1246" s="6">
        <v>61.95</v>
      </c>
      <c r="C1246" s="6">
        <v>54.2</v>
      </c>
      <c r="D1246" s="6">
        <v>56.325000000000003</v>
      </c>
      <c r="E1246" s="6">
        <f t="shared" si="591"/>
        <v>44.355127430071853</v>
      </c>
      <c r="F1246" s="6">
        <f t="shared" si="596"/>
        <v>43.833968844686588</v>
      </c>
      <c r="G1246" s="6">
        <v>65.95</v>
      </c>
      <c r="H1246" s="6">
        <v>50.45</v>
      </c>
      <c r="I1246" s="6">
        <v>45</v>
      </c>
      <c r="J1246" s="6">
        <v>36.210027980776857</v>
      </c>
      <c r="K1246" s="6">
        <f t="shared" si="580"/>
        <v>16.950000000000003</v>
      </c>
      <c r="L1246" s="7">
        <f t="shared" si="578"/>
        <v>8.7899720192231428</v>
      </c>
      <c r="M1246" s="6">
        <f t="shared" si="560"/>
        <v>11.5</v>
      </c>
      <c r="N1246" s="6">
        <f t="shared" si="561"/>
        <v>7.75</v>
      </c>
      <c r="O1246" s="6">
        <f t="shared" si="579"/>
        <v>3.75</v>
      </c>
      <c r="P1246" s="6">
        <f t="shared" si="562"/>
        <v>5.875</v>
      </c>
      <c r="Q1246" s="6">
        <f t="shared" si="581"/>
        <v>-6.0948725699281496</v>
      </c>
      <c r="R1246" s="6">
        <f t="shared" si="572"/>
        <v>-6.616031155313415</v>
      </c>
      <c r="S1246" s="6">
        <f t="shared" si="564"/>
        <v>15.5</v>
      </c>
      <c r="T1246" s="6">
        <f t="shared" si="565"/>
        <v>4</v>
      </c>
      <c r="U1246" s="4" t="str">
        <f t="shared" si="566"/>
        <v>HIGHER</v>
      </c>
      <c r="V1246" s="8">
        <v>967.25</v>
      </c>
      <c r="W1246" s="9">
        <f t="shared" si="593"/>
        <v>12.491031155313415</v>
      </c>
      <c r="X1246" s="6">
        <f t="shared" si="582"/>
        <v>44.395365736167015</v>
      </c>
      <c r="Y1246" s="6">
        <f t="shared" si="583"/>
        <v>11.929634263832988</v>
      </c>
      <c r="Z1246" s="6">
        <f t="shared" si="584"/>
        <v>0.56139689148042748</v>
      </c>
      <c r="AA1246" s="5">
        <f t="shared" si="573"/>
        <v>11</v>
      </c>
      <c r="AB1246" s="5">
        <f t="shared" si="574"/>
        <v>2023</v>
      </c>
      <c r="AC1246" s="5">
        <f t="shared" si="575"/>
        <v>45</v>
      </c>
      <c r="AD1246" s="6">
        <f t="shared" si="590"/>
        <v>55.682500000000005</v>
      </c>
      <c r="AF1246" s="10">
        <v>349.95</v>
      </c>
      <c r="AG1246" s="8">
        <f t="shared" si="576"/>
        <v>15353.613340518239</v>
      </c>
      <c r="AH1246" s="15"/>
      <c r="AI1246" s="15"/>
      <c r="AJ1246" s="15"/>
      <c r="AK1246" s="15"/>
      <c r="AL1246" s="11">
        <f t="shared" si="585"/>
        <v>45239</v>
      </c>
      <c r="AM1246" s="10">
        <v>978.75</v>
      </c>
      <c r="AN1246" s="10" t="e">
        <f ca="1">_xll.RHistory("BRL=",".Close","START:"&amp;$A1246&amp;" END:"&amp;$A1246&amp;" INTERVAL:1D",,,)</f>
        <v>#NAME?</v>
      </c>
      <c r="AO1246" s="8" t="e">
        <f t="shared" ca="1" si="586"/>
        <v>#NAME?</v>
      </c>
      <c r="AS1246" s="14">
        <f t="shared" si="567"/>
        <v>0.32761338289962838</v>
      </c>
      <c r="AT1246" s="10">
        <v>490</v>
      </c>
      <c r="AU1246" s="6">
        <v>13.45</v>
      </c>
      <c r="AV1246" s="6">
        <f t="shared" si="594"/>
        <v>4.4064000000000014</v>
      </c>
      <c r="AW1246" s="6">
        <f t="shared" si="587"/>
        <v>5.1681869999999996</v>
      </c>
      <c r="AX1246" s="6">
        <f t="shared" si="595"/>
        <v>0.76178699999999822</v>
      </c>
      <c r="AY1246" s="12">
        <f t="shared" si="588"/>
        <v>0.38629707698334231</v>
      </c>
      <c r="BB1246" s="13">
        <f t="shared" si="589"/>
        <v>1194.9040399999999</v>
      </c>
    </row>
    <row r="1247" spans="1:54" x14ac:dyDescent="0.25">
      <c r="A1247" s="1">
        <v>45240</v>
      </c>
      <c r="B1247" s="6">
        <v>62.7</v>
      </c>
      <c r="C1247" s="6">
        <v>54.95</v>
      </c>
      <c r="D1247" s="6">
        <v>57.075000000000003</v>
      </c>
      <c r="E1247" s="6">
        <f t="shared" si="591"/>
        <v>45.318137859588099</v>
      </c>
      <c r="F1247" s="6">
        <f t="shared" si="596"/>
        <v>45.284149256193409</v>
      </c>
      <c r="G1247" s="6">
        <v>66.7</v>
      </c>
      <c r="H1247" s="6">
        <v>51.2</v>
      </c>
      <c r="I1247" s="6">
        <v>45.25</v>
      </c>
      <c r="J1247" s="6">
        <v>36.655594340779203</v>
      </c>
      <c r="K1247" s="6">
        <f t="shared" si="580"/>
        <v>17.450000000000003</v>
      </c>
      <c r="L1247" s="7">
        <f t="shared" si="578"/>
        <v>8.5944056592207971</v>
      </c>
      <c r="M1247" s="6">
        <f t="shared" ref="M1247:M1310" si="597">B1247-H1247</f>
        <v>11.5</v>
      </c>
      <c r="N1247" s="6">
        <f t="shared" ref="N1247:N1272" si="598">B1247-C1247</f>
        <v>7.75</v>
      </c>
      <c r="O1247" s="6">
        <f t="shared" si="579"/>
        <v>3.75</v>
      </c>
      <c r="P1247" s="6">
        <f t="shared" ref="P1247:P1310" si="599">D1247-H1247</f>
        <v>5.875</v>
      </c>
      <c r="Q1247" s="6">
        <f t="shared" si="581"/>
        <v>-5.8818621404119042</v>
      </c>
      <c r="R1247" s="6">
        <f t="shared" si="572"/>
        <v>-5.9158507438065939</v>
      </c>
      <c r="S1247" s="6">
        <f t="shared" ref="S1247:S1310" si="600">G1247-H1247</f>
        <v>15.5</v>
      </c>
      <c r="T1247" s="6">
        <f t="shared" ref="T1247:T1310" si="601">G1247-B1247</f>
        <v>4</v>
      </c>
      <c r="U1247" s="4" t="str">
        <f t="shared" ref="U1247:U1272" si="602">IF(P1247=N1247,"EQUAL",IF(N1247&lt;P1247,"LOWER","HIGHER"))</f>
        <v>HIGHER</v>
      </c>
      <c r="V1247" s="8">
        <v>999.25</v>
      </c>
      <c r="W1247" s="9">
        <f t="shared" si="593"/>
        <v>11.790850743806594</v>
      </c>
      <c r="X1247" s="6">
        <f t="shared" si="582"/>
        <v>45.359249794295799</v>
      </c>
      <c r="Y1247" s="6">
        <f t="shared" si="583"/>
        <v>11.715750205704204</v>
      </c>
      <c r="Z1247" s="6">
        <f t="shared" si="584"/>
        <v>7.5100538102390146E-2</v>
      </c>
      <c r="AA1247" s="5">
        <f t="shared" si="573"/>
        <v>11</v>
      </c>
      <c r="AB1247" s="5">
        <f t="shared" si="574"/>
        <v>2023</v>
      </c>
      <c r="AC1247" s="5">
        <f t="shared" si="575"/>
        <v>45</v>
      </c>
      <c r="AD1247" s="6">
        <f t="shared" si="590"/>
        <v>56.067499999999995</v>
      </c>
      <c r="AF1247" s="10">
        <v>349.61</v>
      </c>
      <c r="AG1247" s="8">
        <f t="shared" si="576"/>
        <v>15846.153785093322</v>
      </c>
      <c r="AH1247" s="15"/>
      <c r="AI1247" s="15"/>
      <c r="AJ1247" s="15"/>
      <c r="AK1247" s="15"/>
      <c r="AL1247" s="11">
        <f t="shared" si="585"/>
        <v>45240</v>
      </c>
      <c r="AM1247" s="10">
        <v>1000</v>
      </c>
      <c r="AN1247" s="10" t="e">
        <f ca="1">_xll.RHistory("BRL=",".Close","START:"&amp;$A1247&amp;" END:"&amp;$A1247&amp;" INTERVAL:1D",,,)</f>
        <v>#NAME?</v>
      </c>
      <c r="AO1247" s="8" t="e">
        <f t="shared" ca="1" si="586"/>
        <v>#NAME?</v>
      </c>
      <c r="AS1247" s="14">
        <f t="shared" si="567"/>
        <v>0.34481976960237815</v>
      </c>
      <c r="AT1247" s="10">
        <v>496.4</v>
      </c>
      <c r="AU1247" s="6">
        <v>13.455</v>
      </c>
      <c r="AV1247" s="6">
        <f t="shared" si="594"/>
        <v>4.6395499999999981</v>
      </c>
      <c r="AW1247" s="6">
        <f t="shared" si="587"/>
        <v>5.399581999999997</v>
      </c>
      <c r="AX1247" s="6">
        <f t="shared" si="595"/>
        <v>0.76003199999999893</v>
      </c>
      <c r="AY1247" s="12">
        <f t="shared" si="588"/>
        <v>0.38607358443895945</v>
      </c>
      <c r="BB1247" s="13">
        <f t="shared" si="589"/>
        <v>1211.43869</v>
      </c>
    </row>
    <row r="1248" spans="1:54" x14ac:dyDescent="0.25">
      <c r="A1248" s="1">
        <v>45243</v>
      </c>
      <c r="B1248" s="6">
        <v>63.04</v>
      </c>
      <c r="C1248" s="6">
        <v>55.29</v>
      </c>
      <c r="D1248" s="6">
        <v>57.414999999999999</v>
      </c>
      <c r="E1248" s="6">
        <f t="shared" si="591"/>
        <v>45.986580393017022</v>
      </c>
      <c r="F1248" s="6">
        <f t="shared" si="596"/>
        <v>45.442762738701965</v>
      </c>
      <c r="G1248" s="6">
        <v>67.040000000000006</v>
      </c>
      <c r="H1248" s="6">
        <v>51.54</v>
      </c>
      <c r="I1248" s="6">
        <v>45.25</v>
      </c>
      <c r="J1248" s="6" t="s">
        <v>43</v>
      </c>
      <c r="K1248" s="6">
        <f t="shared" si="580"/>
        <v>17.79</v>
      </c>
      <c r="L1248" s="7" t="str">
        <f t="shared" si="578"/>
        <v/>
      </c>
      <c r="M1248" s="6">
        <f t="shared" si="597"/>
        <v>11.5</v>
      </c>
      <c r="N1248" s="6">
        <f t="shared" si="598"/>
        <v>7.75</v>
      </c>
      <c r="O1248" s="6">
        <f t="shared" si="579"/>
        <v>3.75</v>
      </c>
      <c r="P1248" s="6">
        <f t="shared" si="599"/>
        <v>5.875</v>
      </c>
      <c r="Q1248" s="6">
        <f t="shared" si="581"/>
        <v>-5.5534196069829775</v>
      </c>
      <c r="R1248" s="6">
        <f t="shared" si="572"/>
        <v>-6.0972372612980337</v>
      </c>
      <c r="S1248" s="6">
        <f t="shared" si="600"/>
        <v>15.500000000000007</v>
      </c>
      <c r="T1248" s="6">
        <f t="shared" si="601"/>
        <v>4.0000000000000071</v>
      </c>
      <c r="U1248" s="4" t="str">
        <f t="shared" si="602"/>
        <v>HIGHER</v>
      </c>
      <c r="V1248" s="8">
        <v>1002.75</v>
      </c>
      <c r="W1248" s="9">
        <f t="shared" si="593"/>
        <v>11.972237261298034</v>
      </c>
      <c r="X1248" s="6">
        <f t="shared" si="582"/>
        <v>46.028298728761662</v>
      </c>
      <c r="Y1248" s="6">
        <f t="shared" si="583"/>
        <v>11.386701271238337</v>
      </c>
      <c r="Z1248" s="6">
        <f t="shared" si="584"/>
        <v>0.58553599005969659</v>
      </c>
      <c r="AA1248" s="5">
        <f t="shared" si="573"/>
        <v>11</v>
      </c>
      <c r="AB1248" s="5">
        <f t="shared" si="574"/>
        <v>2023</v>
      </c>
      <c r="AC1248" s="5">
        <f t="shared" si="575"/>
        <v>46</v>
      </c>
      <c r="AD1248" s="6">
        <f t="shared" si="590"/>
        <v>55.862500000000004</v>
      </c>
      <c r="AF1248" s="10">
        <v>349.97</v>
      </c>
      <c r="AG1248" s="8">
        <f t="shared" si="576"/>
        <v>15918.031186298605</v>
      </c>
      <c r="AH1248" s="15"/>
      <c r="AI1248" s="15"/>
      <c r="AJ1248" s="15"/>
      <c r="AK1248" s="15"/>
      <c r="AL1248" s="11">
        <f t="shared" si="585"/>
        <v>45243</v>
      </c>
      <c r="AM1248" s="10">
        <v>1014.75</v>
      </c>
      <c r="AN1248" s="10" t="e">
        <f ca="1">_xll.RHistory("BRL=",".Close","START:"&amp;$A1248&amp;" END:"&amp;$A1248&amp;" INTERVAL:1D",,,)</f>
        <v>#NAME?</v>
      </c>
      <c r="AO1248" s="8" t="e">
        <f t="shared" ca="1" si="586"/>
        <v>#NAME?</v>
      </c>
      <c r="AS1248" s="14">
        <f t="shared" ref="AS1248" si="603">AV1248/AU1248</f>
        <v>0.34714089098152828</v>
      </c>
      <c r="AT1248" s="10">
        <v>516.1</v>
      </c>
      <c r="AU1248" s="6">
        <v>13.805</v>
      </c>
      <c r="AV1248" s="6">
        <f t="shared" si="594"/>
        <v>4.7922799999999981</v>
      </c>
      <c r="AW1248" s="6">
        <f t="shared" si="587"/>
        <v>5.551516399999997</v>
      </c>
      <c r="AX1248" s="6">
        <f t="shared" si="595"/>
        <v>0.75923639999999892</v>
      </c>
      <c r="AY1248" s="12">
        <f t="shared" si="588"/>
        <v>0.37816184655171264</v>
      </c>
      <c r="BB1248" s="13">
        <f t="shared" si="589"/>
        <v>1218.9343979999999</v>
      </c>
    </row>
    <row r="1249" spans="1:54" x14ac:dyDescent="0.25">
      <c r="A1249" s="1">
        <v>45244</v>
      </c>
      <c r="B1249" s="6">
        <v>64.25</v>
      </c>
      <c r="C1249" s="6">
        <v>56.5</v>
      </c>
      <c r="D1249" s="6">
        <v>58.625</v>
      </c>
      <c r="E1249" s="6">
        <f t="shared" si="591"/>
        <v>47.482078942383424</v>
      </c>
      <c r="F1249" s="6">
        <f t="shared" si="596"/>
        <v>46.938261288068375</v>
      </c>
      <c r="G1249" s="6">
        <v>68.25</v>
      </c>
      <c r="H1249" s="6">
        <v>52.75</v>
      </c>
      <c r="I1249" s="6">
        <v>46.5</v>
      </c>
      <c r="J1249" s="6">
        <v>37.55892079023009</v>
      </c>
      <c r="K1249" s="6">
        <f t="shared" si="580"/>
        <v>17.75</v>
      </c>
      <c r="L1249" s="7">
        <f t="shared" si="578"/>
        <v>8.9410792097699101</v>
      </c>
      <c r="M1249" s="6">
        <f t="shared" si="597"/>
        <v>11.5</v>
      </c>
      <c r="N1249" s="6">
        <f t="shared" si="598"/>
        <v>7.75</v>
      </c>
      <c r="O1249" s="6">
        <f t="shared" si="579"/>
        <v>3.75</v>
      </c>
      <c r="P1249" s="6">
        <f t="shared" si="599"/>
        <v>5.875</v>
      </c>
      <c r="Q1249" s="6">
        <f t="shared" si="581"/>
        <v>-5.2679210576165758</v>
      </c>
      <c r="R1249" s="6">
        <f t="shared" si="572"/>
        <v>-5.8117387119316248</v>
      </c>
      <c r="S1249" s="6">
        <f t="shared" si="600"/>
        <v>15.5</v>
      </c>
      <c r="T1249" s="6">
        <f t="shared" si="601"/>
        <v>4</v>
      </c>
      <c r="U1249" s="4" t="str">
        <f t="shared" si="602"/>
        <v>HIGHER</v>
      </c>
      <c r="V1249" s="8">
        <v>1035.75</v>
      </c>
      <c r="W1249" s="9">
        <f t="shared" si="593"/>
        <v>11.686738711931625</v>
      </c>
      <c r="X1249" s="6">
        <f t="shared" si="582"/>
        <v>47.525153971973424</v>
      </c>
      <c r="Y1249" s="6">
        <f t="shared" si="583"/>
        <v>11.099846028026576</v>
      </c>
      <c r="Z1249" s="6">
        <f t="shared" si="584"/>
        <v>0.58689268390504878</v>
      </c>
      <c r="AA1249" s="5">
        <f t="shared" si="573"/>
        <v>11</v>
      </c>
      <c r="AB1249" s="5">
        <f t="shared" si="574"/>
        <v>2023</v>
      </c>
      <c r="AC1249" s="5">
        <f t="shared" si="575"/>
        <v>46</v>
      </c>
      <c r="AD1249" s="6">
        <f t="shared" si="590"/>
        <v>56.6</v>
      </c>
      <c r="AF1249" s="10">
        <v>350.07</v>
      </c>
      <c r="AG1249" s="8">
        <f t="shared" si="576"/>
        <v>16446.583700062867</v>
      </c>
      <c r="AH1249" s="15"/>
      <c r="AI1249" s="15"/>
      <c r="AJ1249" s="15"/>
      <c r="AK1249" s="15"/>
      <c r="AL1249" s="11">
        <f t="shared" si="585"/>
        <v>45244</v>
      </c>
      <c r="AM1249" s="10">
        <v>1047.75</v>
      </c>
      <c r="AN1249" s="10" t="e">
        <f ca="1">_xll.RHistory("BRL=",".Close","START:"&amp;$A1249&amp;" END:"&amp;$A1249&amp;" INTERVAL:1D",,,)</f>
        <v>#NAME?</v>
      </c>
      <c r="AO1249" s="8" t="e">
        <f t="shared" ca="1" si="586"/>
        <v>#NAME?</v>
      </c>
      <c r="AS1249" s="14"/>
      <c r="AT1249" s="10">
        <v>520.6</v>
      </c>
      <c r="AU1249" s="6">
        <v>13.8775</v>
      </c>
      <c r="AV1249" s="6">
        <f t="shared" si="594"/>
        <v>4.9671000000000003</v>
      </c>
      <c r="AW1249" s="6">
        <f t="shared" si="587"/>
        <v>5.7235050000000012</v>
      </c>
      <c r="AX1249" s="6">
        <f t="shared" si="595"/>
        <v>0.75640500000000088</v>
      </c>
      <c r="AY1249" s="12">
        <f t="shared" si="588"/>
        <v>0.38059423786222196</v>
      </c>
      <c r="BB1249" s="13">
        <f t="shared" si="589"/>
        <v>1245.6102999999998</v>
      </c>
    </row>
    <row r="1250" spans="1:54" x14ac:dyDescent="0.25">
      <c r="A1250" s="1">
        <v>45245</v>
      </c>
      <c r="B1250" s="6">
        <v>64.05</v>
      </c>
      <c r="C1250" s="6">
        <v>56.8</v>
      </c>
      <c r="D1250" s="6">
        <v>58.924999999999997</v>
      </c>
      <c r="E1250" s="6"/>
      <c r="F1250" s="6"/>
      <c r="G1250" s="6">
        <v>68.55</v>
      </c>
      <c r="H1250" s="6">
        <v>53.05</v>
      </c>
      <c r="I1250" s="6">
        <v>47.5</v>
      </c>
      <c r="J1250" s="6">
        <v>38.647634888972803</v>
      </c>
      <c r="K1250" s="6">
        <f t="shared" si="580"/>
        <v>16.549999999999997</v>
      </c>
      <c r="L1250" s="7">
        <f t="shared" si="578"/>
        <v>8.852365111027197</v>
      </c>
      <c r="M1250" s="6">
        <f t="shared" si="597"/>
        <v>11</v>
      </c>
      <c r="N1250" s="6">
        <f t="shared" si="598"/>
        <v>7.25</v>
      </c>
      <c r="O1250" s="6">
        <f t="shared" si="579"/>
        <v>3.75</v>
      </c>
      <c r="P1250" s="6">
        <f t="shared" si="599"/>
        <v>5.875</v>
      </c>
      <c r="Q1250" s="6" t="str">
        <f t="shared" si="581"/>
        <v/>
      </c>
      <c r="R1250" s="6"/>
      <c r="S1250" s="6">
        <f t="shared" si="600"/>
        <v>15.5</v>
      </c>
      <c r="T1250" s="6">
        <f t="shared" si="601"/>
        <v>4.5</v>
      </c>
      <c r="U1250" s="4" t="str">
        <f t="shared" si="602"/>
        <v>HIGHER</v>
      </c>
      <c r="W1250" s="9" t="str">
        <f t="shared" si="593"/>
        <v/>
      </c>
      <c r="X1250" s="6">
        <f t="shared" si="582"/>
        <v>47.525153971973424</v>
      </c>
      <c r="Y1250" s="6">
        <f t="shared" si="583"/>
        <v>11.399846028026573</v>
      </c>
      <c r="Z1250" s="6" t="str">
        <f t="shared" si="584"/>
        <v/>
      </c>
      <c r="AA1250" s="5">
        <f t="shared" si="573"/>
        <v>11</v>
      </c>
      <c r="AB1250" s="5">
        <f t="shared" si="574"/>
        <v>2023</v>
      </c>
      <c r="AC1250" s="5">
        <f t="shared" si="575"/>
        <v>46</v>
      </c>
      <c r="AD1250" s="6">
        <f t="shared" si="590"/>
        <v>56.204999999999998</v>
      </c>
      <c r="AF1250" s="10">
        <v>352.6</v>
      </c>
      <c r="AG1250" s="8" t="str">
        <f t="shared" si="576"/>
        <v/>
      </c>
      <c r="AH1250" s="15"/>
      <c r="AI1250" s="15"/>
      <c r="AJ1250" s="15"/>
      <c r="AK1250" s="15"/>
      <c r="AL1250" s="11">
        <f t="shared" si="585"/>
        <v>45245</v>
      </c>
      <c r="AM1250" s="10">
        <v>1047.75</v>
      </c>
      <c r="AN1250" s="10" t="e">
        <f ca="1">_xll.RHistory("BRL=",".Close","START:"&amp;$A1250&amp;" END:"&amp;$A1250&amp;" INTERVAL:1D",,,)</f>
        <v>#NAME?</v>
      </c>
      <c r="AO1250" s="8" t="e">
        <f t="shared" ca="1" si="586"/>
        <v>#NAME?</v>
      </c>
      <c r="AS1250" s="14"/>
      <c r="AT1250" s="10">
        <v>516.20000000000005</v>
      </c>
      <c r="AU1250" s="6">
        <v>13.83</v>
      </c>
      <c r="AV1250" s="6">
        <f t="shared" si="594"/>
        <v>4.946299999999999</v>
      </c>
      <c r="AW1250" s="6">
        <f t="shared" si="587"/>
        <v>5.6446729999999992</v>
      </c>
      <c r="AX1250" s="6">
        <f t="shared" si="595"/>
        <v>0.69837300000000013</v>
      </c>
      <c r="AY1250" s="12">
        <f t="shared" si="588"/>
        <v>0.38186098534743462</v>
      </c>
      <c r="BB1250" s="13">
        <f t="shared" si="589"/>
        <v>1252.22416</v>
      </c>
    </row>
    <row r="1251" spans="1:54" x14ac:dyDescent="0.25">
      <c r="A1251" s="1">
        <v>45246</v>
      </c>
      <c r="B1251" s="6">
        <v>62.88</v>
      </c>
      <c r="C1251" s="6">
        <v>55.38</v>
      </c>
      <c r="D1251" s="6">
        <v>57.505000000000003</v>
      </c>
      <c r="E1251" s="6">
        <f t="shared" si="591"/>
        <v>45.227501583868921</v>
      </c>
      <c r="F1251" s="6">
        <f t="shared" ref="F1251:F1276" si="604">IF(V1251="","",V1251/2206.622)*100</f>
        <v>45.533399014421136</v>
      </c>
      <c r="G1251" s="6">
        <v>67.13</v>
      </c>
      <c r="H1251" s="6">
        <v>51.63</v>
      </c>
      <c r="I1251" s="6">
        <v>47.5</v>
      </c>
      <c r="J1251" s="6">
        <v>38.727214338779774</v>
      </c>
      <c r="K1251" s="6">
        <f t="shared" si="580"/>
        <v>15.380000000000003</v>
      </c>
      <c r="L1251" s="7">
        <f t="shared" si="578"/>
        <v>8.772785661220226</v>
      </c>
      <c r="M1251" s="6">
        <f t="shared" si="597"/>
        <v>11.25</v>
      </c>
      <c r="N1251" s="6">
        <f t="shared" si="598"/>
        <v>7.5</v>
      </c>
      <c r="O1251" s="6">
        <f t="shared" si="579"/>
        <v>3.75</v>
      </c>
      <c r="P1251" s="6">
        <f t="shared" si="599"/>
        <v>5.875</v>
      </c>
      <c r="Q1251" s="6">
        <f t="shared" si="581"/>
        <v>-6.4024984161310812</v>
      </c>
      <c r="R1251" s="6">
        <f t="shared" si="572"/>
        <v>-6.096600985578867</v>
      </c>
      <c r="S1251" s="6">
        <f t="shared" si="600"/>
        <v>15.499999999999993</v>
      </c>
      <c r="T1251" s="6">
        <f t="shared" si="601"/>
        <v>4.2499999999999929</v>
      </c>
      <c r="U1251" s="4" t="str">
        <f t="shared" si="602"/>
        <v>HIGHER</v>
      </c>
      <c r="V1251" s="8">
        <v>1004.75</v>
      </c>
      <c r="W1251" s="9">
        <f t="shared" si="593"/>
        <v>11.971600985578867</v>
      </c>
      <c r="X1251" s="6">
        <f t="shared" si="582"/>
        <v>45.268531294707209</v>
      </c>
      <c r="Y1251" s="6">
        <f t="shared" si="583"/>
        <v>12.236468705292793</v>
      </c>
      <c r="Z1251" s="6">
        <f t="shared" si="584"/>
        <v>-0.26486771971392642</v>
      </c>
      <c r="AA1251" s="5">
        <f t="shared" si="573"/>
        <v>11</v>
      </c>
      <c r="AB1251" s="5">
        <f t="shared" si="574"/>
        <v>2023</v>
      </c>
      <c r="AC1251" s="5">
        <f t="shared" si="575"/>
        <v>46</v>
      </c>
      <c r="AD1251" s="6">
        <f t="shared" si="590"/>
        <v>55.435000000000002</v>
      </c>
      <c r="AF1251" s="10">
        <v>353.45</v>
      </c>
      <c r="AG1251" s="8">
        <f t="shared" si="576"/>
        <v>16108.379917282875</v>
      </c>
      <c r="AH1251" s="15"/>
      <c r="AI1251" s="15"/>
      <c r="AJ1251" s="15"/>
      <c r="AK1251" s="15"/>
      <c r="AL1251" s="11">
        <f t="shared" si="585"/>
        <v>45246</v>
      </c>
      <c r="AM1251" s="10">
        <v>998</v>
      </c>
      <c r="AN1251" s="10" t="e">
        <f ca="1">_xll.RHistory("BRL=",".Close","START:"&amp;$A1251&amp;" END:"&amp;$A1251&amp;" INTERVAL:1D",,,)</f>
        <v>#NAME?</v>
      </c>
      <c r="AO1251" s="8" t="e">
        <f t="shared" ca="1" si="586"/>
        <v>#NAME?</v>
      </c>
      <c r="AS1251" s="14"/>
      <c r="AT1251" s="10">
        <v>513.79999999999995</v>
      </c>
      <c r="AU1251" s="6">
        <v>13.5825</v>
      </c>
      <c r="AV1251" s="6">
        <f t="shared" si="594"/>
        <v>4.9712599999999973</v>
      </c>
      <c r="AW1251" s="6">
        <f t="shared" si="587"/>
        <v>5.701620799999997</v>
      </c>
      <c r="AX1251" s="6">
        <f t="shared" si="595"/>
        <v>0.7303607999999997</v>
      </c>
      <c r="AY1251" s="12">
        <f t="shared" si="588"/>
        <v>0.37861466523529613</v>
      </c>
      <c r="BB1251" s="13">
        <f t="shared" si="589"/>
        <v>1220.9185560000001</v>
      </c>
    </row>
    <row r="1252" spans="1:54" x14ac:dyDescent="0.25">
      <c r="A1252" s="1">
        <v>45247</v>
      </c>
      <c r="B1252" s="6">
        <v>63.885000000000005</v>
      </c>
      <c r="C1252" s="6">
        <v>55.51</v>
      </c>
      <c r="D1252" s="6">
        <v>58.01</v>
      </c>
      <c r="E1252" s="6">
        <f t="shared" si="591"/>
        <v>44.932933687781599</v>
      </c>
      <c r="F1252" s="6">
        <f t="shared" si="604"/>
        <v>45.034899497965675</v>
      </c>
      <c r="G1252" s="6">
        <v>67.510000000000005</v>
      </c>
      <c r="H1252" s="6">
        <v>52.01</v>
      </c>
      <c r="I1252" s="6">
        <v>46.625</v>
      </c>
      <c r="J1252" s="6">
        <v>38.106424046939402</v>
      </c>
      <c r="K1252" s="6">
        <f t="shared" si="580"/>
        <v>17.260000000000005</v>
      </c>
      <c r="L1252" s="7">
        <f t="shared" si="578"/>
        <v>8.5185759530605978</v>
      </c>
      <c r="M1252" s="6">
        <f t="shared" si="597"/>
        <v>11.875000000000007</v>
      </c>
      <c r="N1252" s="6">
        <f t="shared" si="598"/>
        <v>8.3750000000000071</v>
      </c>
      <c r="O1252" s="6">
        <f t="shared" si="579"/>
        <v>3.5</v>
      </c>
      <c r="P1252" s="6">
        <f t="shared" si="599"/>
        <v>6</v>
      </c>
      <c r="Q1252" s="6">
        <f t="shared" si="581"/>
        <v>-7.077066312218399</v>
      </c>
      <c r="R1252" s="6">
        <f t="shared" si="572"/>
        <v>-6.9751005020343229</v>
      </c>
      <c r="S1252" s="6">
        <f t="shared" si="600"/>
        <v>15.500000000000007</v>
      </c>
      <c r="T1252" s="6">
        <f t="shared" si="601"/>
        <v>3.625</v>
      </c>
      <c r="U1252" s="4" t="str">
        <f t="shared" si="602"/>
        <v>HIGHER</v>
      </c>
      <c r="V1252" s="8">
        <v>993.75</v>
      </c>
      <c r="W1252" s="9">
        <f t="shared" si="593"/>
        <v>12.975100502034323</v>
      </c>
      <c r="X1252" s="6">
        <f t="shared" si="582"/>
        <v>44.973696171044281</v>
      </c>
      <c r="Y1252" s="6">
        <f t="shared" si="583"/>
        <v>13.036303828955717</v>
      </c>
      <c r="Z1252" s="6">
        <f t="shared" si="584"/>
        <v>-6.1203326921393852E-2</v>
      </c>
      <c r="AA1252" s="5">
        <f t="shared" si="573"/>
        <v>11</v>
      </c>
      <c r="AB1252" s="5">
        <f t="shared" si="574"/>
        <v>2023</v>
      </c>
      <c r="AC1252" s="5">
        <f t="shared" si="575"/>
        <v>46</v>
      </c>
      <c r="AD1252" s="6">
        <f t="shared" si="590"/>
        <v>55.3675</v>
      </c>
      <c r="AF1252" s="10">
        <v>353.95</v>
      </c>
      <c r="AG1252" s="8">
        <f t="shared" si="576"/>
        <v>15954.563299286681</v>
      </c>
      <c r="AH1252" s="15"/>
      <c r="AI1252" s="15"/>
      <c r="AJ1252" s="15"/>
      <c r="AK1252" s="15"/>
      <c r="AL1252" s="11">
        <f t="shared" si="585"/>
        <v>45247</v>
      </c>
      <c r="AM1252" s="10">
        <v>991.5</v>
      </c>
      <c r="AN1252" s="10" t="e">
        <f ca="1">_xll.RHistory("BRL=",".Close","START:"&amp;$A1252&amp;" END:"&amp;$A1252&amp;" INTERVAL:1D",,,)</f>
        <v>#NAME?</v>
      </c>
      <c r="AO1252" s="8" t="e">
        <f t="shared" ca="1" si="586"/>
        <v>#NAME?</v>
      </c>
      <c r="AS1252" s="14"/>
      <c r="AT1252" s="10">
        <v>500.3</v>
      </c>
      <c r="AU1252" s="6">
        <v>13.3825</v>
      </c>
      <c r="AV1252" s="6">
        <f t="shared" si="594"/>
        <v>4.8692199999999985</v>
      </c>
      <c r="AW1252" s="6">
        <f t="shared" si="587"/>
        <v>5.6996040999999984</v>
      </c>
      <c r="AX1252" s="6">
        <f t="shared" si="595"/>
        <v>0.83038409999999985</v>
      </c>
      <c r="AY1252" s="12">
        <f t="shared" si="588"/>
        <v>0.3886596509545881</v>
      </c>
      <c r="BB1252" s="13">
        <f t="shared" si="589"/>
        <v>1223.7845619999998</v>
      </c>
    </row>
    <row r="1253" spans="1:54" x14ac:dyDescent="0.25">
      <c r="A1253" s="1">
        <v>45250</v>
      </c>
      <c r="B1253" s="6">
        <v>64.86</v>
      </c>
      <c r="C1253" s="6">
        <v>56.61</v>
      </c>
      <c r="D1253" s="6">
        <v>59.11</v>
      </c>
      <c r="E1253" s="6">
        <f t="shared" si="591"/>
        <v>45.352126462982788</v>
      </c>
      <c r="F1253" s="6">
        <f t="shared" si="604"/>
        <v>45.397444600842377</v>
      </c>
      <c r="G1253" s="6">
        <v>68.61</v>
      </c>
      <c r="H1253" s="6">
        <v>53.11</v>
      </c>
      <c r="I1253" s="6">
        <v>47.5</v>
      </c>
      <c r="J1253" s="6">
        <v>38.270955453450867</v>
      </c>
      <c r="K1253" s="6">
        <f t="shared" si="580"/>
        <v>17.36</v>
      </c>
      <c r="L1253" s="7">
        <f t="shared" si="578"/>
        <v>9.2290445465491331</v>
      </c>
      <c r="M1253" s="6">
        <f t="shared" si="597"/>
        <v>11.75</v>
      </c>
      <c r="N1253" s="6">
        <f t="shared" si="598"/>
        <v>8.25</v>
      </c>
      <c r="O1253" s="6">
        <f t="shared" si="579"/>
        <v>3.5</v>
      </c>
      <c r="P1253" s="6">
        <f t="shared" si="599"/>
        <v>6</v>
      </c>
      <c r="Q1253" s="6">
        <f t="shared" si="581"/>
        <v>-7.7578735370172112</v>
      </c>
      <c r="R1253" s="6">
        <f t="shared" si="572"/>
        <v>-7.7125553991576226</v>
      </c>
      <c r="S1253" s="6">
        <f t="shared" si="600"/>
        <v>15.5</v>
      </c>
      <c r="T1253" s="6">
        <f t="shared" si="601"/>
        <v>3.75</v>
      </c>
      <c r="U1253" s="4" t="str">
        <f t="shared" si="602"/>
        <v>HIGHER</v>
      </c>
      <c r="V1253" s="8">
        <v>1001.75</v>
      </c>
      <c r="W1253" s="9">
        <f t="shared" si="593"/>
        <v>13.712555399157623</v>
      </c>
      <c r="X1253" s="6">
        <f t="shared" si="582"/>
        <v>45.393269231641519</v>
      </c>
      <c r="Y1253" s="6">
        <f t="shared" si="583"/>
        <v>13.716730768358481</v>
      </c>
      <c r="Z1253" s="6">
        <f t="shared" si="584"/>
        <v>-4.1753692008583698E-3</v>
      </c>
      <c r="AA1253" s="5">
        <f t="shared" si="573"/>
        <v>11</v>
      </c>
      <c r="AB1253" s="5">
        <f t="shared" si="574"/>
        <v>2023</v>
      </c>
      <c r="AC1253" s="5">
        <f t="shared" si="575"/>
        <v>47</v>
      </c>
      <c r="AD1253" s="6">
        <f t="shared" si="590"/>
        <v>55.95</v>
      </c>
      <c r="AF1253" s="10">
        <v>353.83</v>
      </c>
      <c r="AG1253" s="8">
        <f t="shared" si="576"/>
        <v>16077.549915586436</v>
      </c>
      <c r="AH1253" s="15"/>
      <c r="AI1253" s="15"/>
      <c r="AJ1253" s="15"/>
      <c r="AK1253" s="15"/>
      <c r="AL1253" s="11">
        <f t="shared" si="585"/>
        <v>45250</v>
      </c>
      <c r="AM1253" s="10">
        <v>1000.75</v>
      </c>
      <c r="AN1253" s="10" t="e">
        <f ca="1">_xll.RHistory("BRL=",".Close","START:"&amp;$A1253&amp;" END:"&amp;$A1253&amp;" INTERVAL:1D",,,)</f>
        <v>#NAME?</v>
      </c>
      <c r="AO1253" s="8" t="e">
        <f t="shared" ca="1" si="586"/>
        <v>#NAME?</v>
      </c>
      <c r="AS1253" s="14"/>
      <c r="AT1253" s="10">
        <v>507.2</v>
      </c>
      <c r="AU1253" s="6">
        <v>13.592499999999999</v>
      </c>
      <c r="AV1253" s="6">
        <f t="shared" si="594"/>
        <v>4.950070000000002</v>
      </c>
      <c r="AW1253" s="6">
        <f t="shared" ref="AW1253:AW1316" si="605">(((B1252/100*11.7*0.98)+(AT1253/2000*47))-(AU1253))</f>
        <v>5.6517540999999998</v>
      </c>
      <c r="AX1253" s="6">
        <f t="shared" si="595"/>
        <v>0.70168409999999781</v>
      </c>
      <c r="AY1253" s="12">
        <f t="shared" ref="AY1253:AY1316" si="606">(B1252*11.7/100)/((AT1253/2000*47)+(B1252*11.7/100))</f>
        <v>0.38541008969644591</v>
      </c>
      <c r="BB1253" s="13">
        <f t="shared" si="589"/>
        <v>1248.035382</v>
      </c>
    </row>
    <row r="1254" spans="1:54" x14ac:dyDescent="0.25">
      <c r="A1254" s="1">
        <v>45251</v>
      </c>
      <c r="B1254" s="6">
        <v>65.94</v>
      </c>
      <c r="C1254" s="6">
        <v>57.69</v>
      </c>
      <c r="D1254" s="6">
        <v>60.19</v>
      </c>
      <c r="E1254" s="6">
        <f t="shared" si="591"/>
        <v>46.371784564823521</v>
      </c>
      <c r="F1254" s="6">
        <f t="shared" si="604"/>
        <v>46.519068512867186</v>
      </c>
      <c r="G1254" s="6">
        <v>69.69</v>
      </c>
      <c r="H1254" s="6">
        <v>53.11</v>
      </c>
      <c r="I1254" s="6">
        <v>47.75</v>
      </c>
      <c r="J1254" s="6">
        <v>38.550484986463871</v>
      </c>
      <c r="K1254" s="6">
        <f t="shared" si="580"/>
        <v>18.189999999999998</v>
      </c>
      <c r="L1254" s="7">
        <f t="shared" si="578"/>
        <v>9.1995150135361285</v>
      </c>
      <c r="M1254" s="6">
        <f t="shared" si="597"/>
        <v>12.829999999999998</v>
      </c>
      <c r="N1254" s="6">
        <f t="shared" si="598"/>
        <v>8.25</v>
      </c>
      <c r="O1254" s="6">
        <f t="shared" si="579"/>
        <v>4.5799999999999983</v>
      </c>
      <c r="P1254" s="6">
        <f t="shared" si="599"/>
        <v>7.0799999999999983</v>
      </c>
      <c r="Q1254" s="6">
        <f t="shared" si="581"/>
        <v>-6.7382154351764783</v>
      </c>
      <c r="R1254" s="6">
        <f t="shared" si="572"/>
        <v>-6.5909314871328135</v>
      </c>
      <c r="S1254" s="6">
        <f t="shared" si="600"/>
        <v>16.579999999999998</v>
      </c>
      <c r="T1254" s="6">
        <f t="shared" si="601"/>
        <v>3.75</v>
      </c>
      <c r="U1254" s="4" t="str">
        <f t="shared" si="602"/>
        <v>HIGHER</v>
      </c>
      <c r="V1254" s="8">
        <v>1026.5</v>
      </c>
      <c r="W1254" s="9">
        <f t="shared" si="593"/>
        <v>13.670931487132812</v>
      </c>
      <c r="X1254" s="6">
        <f t="shared" si="582"/>
        <v>46.413852352013173</v>
      </c>
      <c r="Y1254" s="6">
        <f t="shared" si="583"/>
        <v>13.776147647986825</v>
      </c>
      <c r="Z1254" s="6">
        <f t="shared" si="584"/>
        <v>-0.1052161608540132</v>
      </c>
      <c r="AA1254" s="5">
        <f t="shared" si="573"/>
        <v>11</v>
      </c>
      <c r="AB1254" s="5">
        <f t="shared" si="574"/>
        <v>2023</v>
      </c>
      <c r="AC1254" s="5">
        <f t="shared" si="575"/>
        <v>47</v>
      </c>
      <c r="AD1254" s="6">
        <f t="shared" si="590"/>
        <v>56.1875</v>
      </c>
      <c r="AF1254" s="10">
        <v>355.97</v>
      </c>
      <c r="AG1254" s="8">
        <f t="shared" si="576"/>
        <v>16574.415251231279</v>
      </c>
      <c r="AH1254" s="15"/>
      <c r="AI1254" s="15"/>
      <c r="AJ1254" s="15"/>
      <c r="AK1254" s="15"/>
      <c r="AL1254" s="11">
        <f t="shared" si="585"/>
        <v>45251</v>
      </c>
      <c r="AM1254" s="10">
        <v>1023.25</v>
      </c>
      <c r="AN1254" s="10" t="e">
        <f ca="1">_xll.RHistory("BRL=",".Close","START:"&amp;$A1254&amp;" END:"&amp;$A1254&amp;" INTERVAL:1D",,,)</f>
        <v>#NAME?</v>
      </c>
      <c r="AO1254" s="8" t="e">
        <f t="shared" ca="1" si="586"/>
        <v>#NAME?</v>
      </c>
      <c r="AS1254" s="14"/>
      <c r="AT1254" s="10">
        <v>506.2</v>
      </c>
      <c r="AU1254" s="6">
        <v>13.692500000000001</v>
      </c>
      <c r="AV1254" s="6">
        <f t="shared" si="594"/>
        <v>4.9529299999999967</v>
      </c>
      <c r="AW1254" s="6">
        <f t="shared" si="605"/>
        <v>5.6400475999999973</v>
      </c>
      <c r="AX1254" s="6">
        <f t="shared" si="595"/>
        <v>0.68711760000000055</v>
      </c>
      <c r="AY1254" s="12">
        <f t="shared" si="606"/>
        <v>0.38947317637977613</v>
      </c>
      <c r="BB1254" s="13">
        <f t="shared" si="589"/>
        <v>1271.8452779999998</v>
      </c>
    </row>
    <row r="1255" spans="1:54" x14ac:dyDescent="0.25">
      <c r="A1255" s="1">
        <v>45252</v>
      </c>
      <c r="B1255" s="6">
        <v>65.349999999999994</v>
      </c>
      <c r="C1255" s="6">
        <v>57.1</v>
      </c>
      <c r="D1255" s="6">
        <v>59.6</v>
      </c>
      <c r="E1255" s="6">
        <f t="shared" si="591"/>
        <v>46.122534806595787</v>
      </c>
      <c r="F1255" s="6">
        <f t="shared" si="604"/>
        <v>46.315136892499034</v>
      </c>
      <c r="G1255" s="6">
        <v>69.099999999999994</v>
      </c>
      <c r="H1255" s="6">
        <v>53.6</v>
      </c>
      <c r="I1255" s="6">
        <v>48</v>
      </c>
      <c r="J1255" s="6">
        <v>38.732433193332376</v>
      </c>
      <c r="K1255" s="6">
        <f t="shared" si="580"/>
        <v>17.349999999999994</v>
      </c>
      <c r="L1255" s="7">
        <f t="shared" si="578"/>
        <v>9.2675668066676238</v>
      </c>
      <c r="M1255" s="6">
        <f t="shared" si="597"/>
        <v>11.749999999999993</v>
      </c>
      <c r="N1255" s="6">
        <f t="shared" si="598"/>
        <v>8.2499999999999929</v>
      </c>
      <c r="O1255" s="6">
        <f t="shared" si="579"/>
        <v>3.5</v>
      </c>
      <c r="P1255" s="6">
        <f t="shared" si="599"/>
        <v>6</v>
      </c>
      <c r="Q1255" s="6">
        <f t="shared" si="581"/>
        <v>-7.477465193404214</v>
      </c>
      <c r="R1255" s="6">
        <f t="shared" si="572"/>
        <v>-7.2848631075009678</v>
      </c>
      <c r="S1255" s="6">
        <f t="shared" si="600"/>
        <v>15.499999999999993</v>
      </c>
      <c r="T1255" s="6">
        <f t="shared" si="601"/>
        <v>3.75</v>
      </c>
      <c r="U1255" s="4" t="str">
        <f t="shared" si="602"/>
        <v>HIGHER</v>
      </c>
      <c r="V1255" s="8">
        <v>1022</v>
      </c>
      <c r="W1255" s="9">
        <f t="shared" si="593"/>
        <v>13.284863107500968</v>
      </c>
      <c r="X1255" s="6">
        <f t="shared" si="582"/>
        <v>46.164376478144547</v>
      </c>
      <c r="Y1255" s="6">
        <f t="shared" si="583"/>
        <v>13.435623521855454</v>
      </c>
      <c r="Z1255" s="6">
        <f t="shared" si="584"/>
        <v>-0.15076041435448673</v>
      </c>
      <c r="AA1255" s="5">
        <f t="shared" si="573"/>
        <v>11</v>
      </c>
      <c r="AB1255" s="5">
        <f t="shared" si="574"/>
        <v>2023</v>
      </c>
      <c r="AC1255" s="5">
        <f t="shared" si="575"/>
        <v>47</v>
      </c>
      <c r="AD1255" s="6">
        <f t="shared" si="590"/>
        <v>56.767500000000005</v>
      </c>
      <c r="AF1255" s="10">
        <v>356.45</v>
      </c>
      <c r="AG1255" s="8">
        <f t="shared" si="576"/>
        <v>16524.007290138627</v>
      </c>
      <c r="AH1255" s="15"/>
      <c r="AI1255" s="15"/>
      <c r="AJ1255" s="15"/>
      <c r="AK1255" s="15"/>
      <c r="AL1255" s="11">
        <f t="shared" si="585"/>
        <v>45252</v>
      </c>
      <c r="AM1255" s="10">
        <v>1017.75</v>
      </c>
      <c r="AN1255" s="10" t="e">
        <f ca="1">_xll.RHistory("BRL=",".Close","START:"&amp;$A1255&amp;" END:"&amp;$A1255&amp;" INTERVAL:1D",,,)</f>
        <v>#NAME?</v>
      </c>
      <c r="AO1255" s="8" t="e">
        <f t="shared" ca="1" si="586"/>
        <v>#NAME?</v>
      </c>
      <c r="AS1255" s="14"/>
      <c r="AT1255" s="10">
        <v>505.1</v>
      </c>
      <c r="AU1255" s="6">
        <v>13.484999999999999</v>
      </c>
      <c r="AV1255" s="6">
        <f t="shared" si="594"/>
        <v>5.0655500000000018</v>
      </c>
      <c r="AW1255" s="6">
        <f t="shared" si="605"/>
        <v>5.9455303999999991</v>
      </c>
      <c r="AX1255" s="6">
        <f t="shared" si="595"/>
        <v>0.87998039999999733</v>
      </c>
      <c r="AY1255" s="12">
        <f t="shared" si="606"/>
        <v>0.39392631950341156</v>
      </c>
      <c r="BB1255" s="13">
        <f t="shared" si="589"/>
        <v>1258.8380199999999</v>
      </c>
    </row>
    <row r="1256" spans="1:54" x14ac:dyDescent="0.25">
      <c r="A1256" s="1">
        <v>45254</v>
      </c>
      <c r="B1256" s="6">
        <v>63.28</v>
      </c>
      <c r="C1256" s="6">
        <v>55.03</v>
      </c>
      <c r="D1256" s="6">
        <v>57.53</v>
      </c>
      <c r="E1256" s="6">
        <f t="shared" si="591"/>
        <v>43.267492121441734</v>
      </c>
      <c r="F1256" s="6">
        <f t="shared" si="604"/>
        <v>43.36945793162581</v>
      </c>
      <c r="G1256" s="6">
        <v>67.03</v>
      </c>
      <c r="H1256" s="6">
        <v>51.53</v>
      </c>
      <c r="I1256" s="6">
        <v>47</v>
      </c>
      <c r="J1256" s="6">
        <v>37.678300597866901</v>
      </c>
      <c r="K1256" s="6">
        <f t="shared" si="580"/>
        <v>16.28</v>
      </c>
      <c r="L1256" s="7">
        <f t="shared" si="578"/>
        <v>9.321699402133099</v>
      </c>
      <c r="M1256" s="6">
        <f t="shared" si="597"/>
        <v>11.75</v>
      </c>
      <c r="N1256" s="6">
        <f t="shared" si="598"/>
        <v>8.25</v>
      </c>
      <c r="O1256" s="6">
        <f t="shared" si="579"/>
        <v>3.5</v>
      </c>
      <c r="P1256" s="6">
        <f t="shared" si="599"/>
        <v>6</v>
      </c>
      <c r="Q1256" s="6">
        <f t="shared" si="581"/>
        <v>-8.2625078785582673</v>
      </c>
      <c r="R1256" s="6">
        <f t="shared" si="572"/>
        <v>-8.1605420683741912</v>
      </c>
      <c r="S1256" s="6">
        <f t="shared" si="600"/>
        <v>15.5</v>
      </c>
      <c r="T1256" s="6">
        <f t="shared" si="601"/>
        <v>3.75</v>
      </c>
      <c r="U1256" s="4" t="str">
        <f t="shared" si="602"/>
        <v>HIGHER</v>
      </c>
      <c r="V1256" s="8">
        <v>957</v>
      </c>
      <c r="W1256" s="9">
        <f t="shared" si="593"/>
        <v>14.160542068374191</v>
      </c>
      <c r="X1256" s="6">
        <f t="shared" si="582"/>
        <v>43.306743741103915</v>
      </c>
      <c r="Y1256" s="6">
        <f t="shared" si="583"/>
        <v>14.223256258896086</v>
      </c>
      <c r="Z1256" s="6">
        <f t="shared" si="584"/>
        <v>-6.2714190521894864E-2</v>
      </c>
      <c r="AA1256" s="5">
        <f t="shared" si="573"/>
        <v>11</v>
      </c>
      <c r="AB1256" s="5">
        <f t="shared" si="574"/>
        <v>2023</v>
      </c>
      <c r="AC1256" s="5">
        <f t="shared" si="575"/>
        <v>47</v>
      </c>
      <c r="AD1256" s="6">
        <f t="shared" si="590"/>
        <v>55.84</v>
      </c>
      <c r="AF1256" s="10">
        <v>357.55</v>
      </c>
      <c r="AG1256" s="8">
        <f t="shared" si="576"/>
        <v>15520.817174100597</v>
      </c>
      <c r="AH1256" s="15"/>
      <c r="AI1256" s="15"/>
      <c r="AJ1256" s="15"/>
      <c r="AK1256" s="15"/>
      <c r="AL1256" s="11">
        <f t="shared" si="585"/>
        <v>45254</v>
      </c>
      <c r="AM1256" s="10">
        <v>954.75</v>
      </c>
      <c r="AN1256" s="10" t="e">
        <f ca="1">_xll.RHistory("BRL=",".Close","START:"&amp;$A1256&amp;" END:"&amp;$A1256&amp;" INTERVAL:1D",,,)</f>
        <v>#NAME?</v>
      </c>
      <c r="AO1256" s="8" t="e">
        <f t="shared" ca="1" si="586"/>
        <v>#NAME?</v>
      </c>
      <c r="AS1256" s="14"/>
      <c r="AT1256" s="10">
        <v>504</v>
      </c>
      <c r="AU1256" s="6">
        <v>13.227499999999999</v>
      </c>
      <c r="AV1256" s="6">
        <f t="shared" si="594"/>
        <v>5.0550099999999993</v>
      </c>
      <c r="AW1256" s="6">
        <f t="shared" si="605"/>
        <v>6.1095310000000005</v>
      </c>
      <c r="AX1256" s="6">
        <f t="shared" si="595"/>
        <v>1.0545210000000012</v>
      </c>
      <c r="AY1256" s="12">
        <f t="shared" si="606"/>
        <v>0.39230218651150972</v>
      </c>
      <c r="BB1256" s="13">
        <f t="shared" si="589"/>
        <v>1213.2023859999999</v>
      </c>
    </row>
    <row r="1257" spans="1:54" x14ac:dyDescent="0.25">
      <c r="A1257" s="1">
        <v>45257</v>
      </c>
      <c r="B1257" s="6">
        <v>63.66</v>
      </c>
      <c r="C1257" s="6">
        <v>55.41</v>
      </c>
      <c r="D1257" s="6">
        <v>57.91</v>
      </c>
      <c r="E1257" s="6">
        <f t="shared" si="591"/>
        <v>44.400445567931442</v>
      </c>
      <c r="F1257" s="6">
        <f t="shared" si="604"/>
        <v>44.19651394756329</v>
      </c>
      <c r="G1257" s="6">
        <v>66.91</v>
      </c>
      <c r="H1257" s="6">
        <v>51.91</v>
      </c>
      <c r="I1257" s="6">
        <v>47.25</v>
      </c>
      <c r="J1257" s="6">
        <v>37.691122718577063</v>
      </c>
      <c r="K1257" s="6">
        <f t="shared" si="580"/>
        <v>16.409999999999997</v>
      </c>
      <c r="L1257" s="7">
        <f t="shared" si="578"/>
        <v>9.5588772814229372</v>
      </c>
      <c r="M1257" s="6">
        <f t="shared" si="597"/>
        <v>11.75</v>
      </c>
      <c r="N1257" s="6">
        <f t="shared" si="598"/>
        <v>8.25</v>
      </c>
      <c r="O1257" s="6">
        <f t="shared" si="579"/>
        <v>3.5</v>
      </c>
      <c r="P1257" s="6">
        <f t="shared" si="599"/>
        <v>6</v>
      </c>
      <c r="Q1257" s="6">
        <f t="shared" si="581"/>
        <v>-7.5095544320685548</v>
      </c>
      <c r="R1257" s="6">
        <f t="shared" si="572"/>
        <v>-7.713486052436707</v>
      </c>
      <c r="S1257" s="6">
        <f t="shared" si="600"/>
        <v>15</v>
      </c>
      <c r="T1257" s="6">
        <f t="shared" si="601"/>
        <v>3.25</v>
      </c>
      <c r="U1257" s="4" t="str">
        <f t="shared" si="602"/>
        <v>HIGHER</v>
      </c>
      <c r="V1257" s="8">
        <v>975.25</v>
      </c>
      <c r="W1257" s="9">
        <f t="shared" si="593"/>
        <v>13.713486052436707</v>
      </c>
      <c r="X1257" s="6">
        <f t="shared" si="582"/>
        <v>44.44072498596131</v>
      </c>
      <c r="Y1257" s="6">
        <f t="shared" si="583"/>
        <v>13.469275014038686</v>
      </c>
      <c r="Z1257" s="6">
        <f t="shared" si="584"/>
        <v>0.24421103839802072</v>
      </c>
      <c r="AA1257" s="5">
        <f t="shared" si="573"/>
        <v>11</v>
      </c>
      <c r="AB1257" s="5">
        <f t="shared" si="574"/>
        <v>2023</v>
      </c>
      <c r="AC1257" s="5">
        <f t="shared" si="575"/>
        <v>48</v>
      </c>
      <c r="AD1257" s="6">
        <f t="shared" si="590"/>
        <v>55.9375</v>
      </c>
      <c r="AF1257" s="10">
        <v>358.95</v>
      </c>
      <c r="AG1257" s="8">
        <f t="shared" si="576"/>
        <v>15878.730571499333</v>
      </c>
      <c r="AH1257" s="15"/>
      <c r="AI1257" s="15"/>
      <c r="AJ1257" s="15"/>
      <c r="AK1257" s="15"/>
      <c r="AL1257" s="11">
        <f t="shared" si="585"/>
        <v>45257</v>
      </c>
      <c r="AM1257" s="10">
        <v>979.75</v>
      </c>
      <c r="AN1257" s="10" t="e">
        <f ca="1">_xll.RHistory("BRL=",".Close","START:"&amp;$A1257&amp;" END:"&amp;$A1257&amp;" INTERVAL:1D",,,)</f>
        <v>#NAME?</v>
      </c>
      <c r="AO1257" s="8" t="e">
        <f t="shared" ca="1" si="586"/>
        <v>#NAME?</v>
      </c>
      <c r="AS1257" s="14"/>
      <c r="AT1257" s="10">
        <v>505.7</v>
      </c>
      <c r="AU1257" s="6">
        <v>13.1275</v>
      </c>
      <c r="AV1257" s="6">
        <f t="shared" si="594"/>
        <v>5.2394200000000009</v>
      </c>
      <c r="AW1257" s="6">
        <f t="shared" si="605"/>
        <v>6.0121348000000001</v>
      </c>
      <c r="AX1257" s="6">
        <f t="shared" si="595"/>
        <v>0.77271479999999926</v>
      </c>
      <c r="AY1257" s="12">
        <f t="shared" si="606"/>
        <v>0.38385894437442286</v>
      </c>
      <c r="BB1257" s="13">
        <f t="shared" si="589"/>
        <v>1221.5799419999998</v>
      </c>
    </row>
    <row r="1258" spans="1:54" x14ac:dyDescent="0.25">
      <c r="A1258" s="1">
        <v>45258</v>
      </c>
      <c r="B1258" s="6">
        <v>65.09</v>
      </c>
      <c r="C1258" s="6">
        <v>56.84</v>
      </c>
      <c r="D1258" s="6">
        <v>59.34</v>
      </c>
      <c r="E1258" s="6">
        <f t="shared" si="591"/>
        <v>45.861955513903155</v>
      </c>
      <c r="F1258" s="6">
        <f t="shared" si="604"/>
        <v>46.258489220174546</v>
      </c>
      <c r="G1258" s="6">
        <v>68.34</v>
      </c>
      <c r="H1258" s="6">
        <v>53.34</v>
      </c>
      <c r="I1258" s="6">
        <v>47.25</v>
      </c>
      <c r="J1258" s="6">
        <v>37.841464068217661</v>
      </c>
      <c r="K1258" s="6">
        <f t="shared" si="580"/>
        <v>17.840000000000003</v>
      </c>
      <c r="L1258" s="7">
        <f t="shared" si="578"/>
        <v>9.4085359317823389</v>
      </c>
      <c r="M1258" s="6">
        <f t="shared" si="597"/>
        <v>11.75</v>
      </c>
      <c r="N1258" s="6">
        <f t="shared" si="598"/>
        <v>8.25</v>
      </c>
      <c r="O1258" s="6">
        <f t="shared" si="579"/>
        <v>3.5</v>
      </c>
      <c r="P1258" s="6">
        <f t="shared" si="599"/>
        <v>6</v>
      </c>
      <c r="Q1258" s="6">
        <f t="shared" si="581"/>
        <v>-7.4780444860968487</v>
      </c>
      <c r="R1258" s="6">
        <f t="shared" si="572"/>
        <v>-7.0815107798254573</v>
      </c>
      <c r="S1258" s="6">
        <f t="shared" si="600"/>
        <v>15</v>
      </c>
      <c r="T1258" s="6">
        <f t="shared" si="601"/>
        <v>3.25</v>
      </c>
      <c r="U1258" s="4" t="str">
        <f t="shared" si="602"/>
        <v>HIGHER</v>
      </c>
      <c r="V1258" s="8">
        <v>1020.75</v>
      </c>
      <c r="W1258" s="9">
        <f t="shared" si="593"/>
        <v>13.081510779825457</v>
      </c>
      <c r="X1258" s="6">
        <f t="shared" si="582"/>
        <v>45.903560791827346</v>
      </c>
      <c r="Y1258" s="6">
        <f t="shared" si="583"/>
        <v>13.436439208172658</v>
      </c>
      <c r="Z1258" s="6">
        <f t="shared" si="584"/>
        <v>-0.35492842834720051</v>
      </c>
      <c r="AA1258" s="5">
        <f t="shared" si="573"/>
        <v>11</v>
      </c>
      <c r="AB1258" s="5">
        <f t="shared" si="574"/>
        <v>2023</v>
      </c>
      <c r="AC1258" s="5">
        <f t="shared" si="575"/>
        <v>48</v>
      </c>
      <c r="AD1258" s="6">
        <f t="shared" si="590"/>
        <v>55.524999999999999</v>
      </c>
      <c r="AF1258" s="10">
        <v>359.5</v>
      </c>
      <c r="AG1258" s="8">
        <f t="shared" si="576"/>
        <v>16645.013294796114</v>
      </c>
      <c r="AH1258" s="15"/>
      <c r="AI1258" s="15"/>
      <c r="AJ1258" s="15"/>
      <c r="AK1258" s="15"/>
      <c r="AL1258" s="11">
        <f t="shared" si="585"/>
        <v>45258</v>
      </c>
      <c r="AM1258" s="10">
        <v>1012</v>
      </c>
      <c r="AN1258" s="10" t="e">
        <f ca="1">_xll.RHistory("BRL=",".Close","START:"&amp;$A1258&amp;" END:"&amp;$A1258&amp;" INTERVAL:1D",,,)</f>
        <v>#NAME?</v>
      </c>
      <c r="AO1258" s="8" t="e">
        <f t="shared" ca="1" si="586"/>
        <v>#NAME?</v>
      </c>
      <c r="AS1258" s="14"/>
      <c r="AT1258" s="10">
        <v>497.3</v>
      </c>
      <c r="AU1258" s="6">
        <v>13.295</v>
      </c>
      <c r="AV1258" s="6">
        <f t="shared" si="594"/>
        <v>5.0418299999999991</v>
      </c>
      <c r="AW1258" s="6">
        <f t="shared" si="605"/>
        <v>5.6908055999999991</v>
      </c>
      <c r="AX1258" s="6">
        <f t="shared" si="595"/>
        <v>0.64897559999999999</v>
      </c>
      <c r="AY1258" s="12">
        <f t="shared" si="606"/>
        <v>0.38925056324167989</v>
      </c>
      <c r="BB1258" s="13">
        <f t="shared" si="589"/>
        <v>1253.106008</v>
      </c>
    </row>
    <row r="1259" spans="1:54" x14ac:dyDescent="0.25">
      <c r="A1259" s="1">
        <v>45259</v>
      </c>
      <c r="B1259" s="6">
        <v>64.430000000000007</v>
      </c>
      <c r="C1259" s="6">
        <v>56.18</v>
      </c>
      <c r="D1259" s="6">
        <v>58.18</v>
      </c>
      <c r="E1259" s="6">
        <f t="shared" si="591"/>
        <v>45.284149256193409</v>
      </c>
      <c r="F1259" s="6">
        <f t="shared" si="604"/>
        <v>45.62403529014032</v>
      </c>
      <c r="G1259" s="6">
        <v>67.680000000000007</v>
      </c>
      <c r="H1259" s="6">
        <v>52.68</v>
      </c>
      <c r="I1259" s="6">
        <v>47</v>
      </c>
      <c r="J1259" s="6">
        <v>37.715638177169069</v>
      </c>
      <c r="K1259" s="6">
        <f t="shared" si="580"/>
        <v>17.430000000000007</v>
      </c>
      <c r="L1259" s="7">
        <f t="shared" si="578"/>
        <v>9.284361822830931</v>
      </c>
      <c r="M1259" s="6">
        <f t="shared" si="597"/>
        <v>11.750000000000007</v>
      </c>
      <c r="N1259" s="6">
        <f t="shared" si="598"/>
        <v>8.2500000000000071</v>
      </c>
      <c r="O1259" s="6">
        <f t="shared" si="579"/>
        <v>3.5</v>
      </c>
      <c r="P1259" s="6">
        <f t="shared" si="599"/>
        <v>5.5</v>
      </c>
      <c r="Q1259" s="6">
        <f t="shared" si="581"/>
        <v>-7.3958507438065908</v>
      </c>
      <c r="R1259" s="6">
        <f t="shared" si="572"/>
        <v>-7.0559647098596798</v>
      </c>
      <c r="S1259" s="6">
        <f t="shared" si="600"/>
        <v>15.000000000000007</v>
      </c>
      <c r="T1259" s="6">
        <f t="shared" si="601"/>
        <v>3.25</v>
      </c>
      <c r="U1259" s="4" t="str">
        <f t="shared" si="602"/>
        <v>HIGHER</v>
      </c>
      <c r="V1259" s="8">
        <v>1006.75</v>
      </c>
      <c r="W1259" s="9">
        <f t="shared" si="593"/>
        <v>12.55596470985968</v>
      </c>
      <c r="X1259" s="6">
        <f t="shared" si="582"/>
        <v>45.32523035695008</v>
      </c>
      <c r="Y1259" s="6">
        <f t="shared" si="583"/>
        <v>12.85476964304992</v>
      </c>
      <c r="Z1259" s="6">
        <f t="shared" si="584"/>
        <v>-0.29880493319024026</v>
      </c>
      <c r="AA1259" s="5">
        <f t="shared" si="573"/>
        <v>11</v>
      </c>
      <c r="AB1259" s="5">
        <f t="shared" si="574"/>
        <v>2023</v>
      </c>
      <c r="AC1259" s="5">
        <f t="shared" si="575"/>
        <v>48</v>
      </c>
      <c r="AD1259" s="6">
        <f t="shared" si="590"/>
        <v>55.002499999999998</v>
      </c>
      <c r="AF1259" s="10">
        <v>359.95</v>
      </c>
      <c r="AG1259" s="8">
        <f t="shared" si="576"/>
        <v>16437.269631710107</v>
      </c>
      <c r="AH1259" s="15"/>
      <c r="AI1259" s="15"/>
      <c r="AJ1259" s="15"/>
      <c r="AK1259" s="15"/>
      <c r="AL1259" s="11">
        <f t="shared" si="585"/>
        <v>45259</v>
      </c>
      <c r="AM1259" s="10">
        <v>999.25</v>
      </c>
      <c r="AN1259" s="10" t="e">
        <f ca="1">_xll.RHistory("BRL=",".Close","START:"&amp;$A1259&amp;" END:"&amp;$A1259&amp;" INTERVAL:1D",,,)</f>
        <v>#NAME?</v>
      </c>
      <c r="AO1259" s="8" t="e">
        <f t="shared" ca="1" si="586"/>
        <v>#NAME?</v>
      </c>
      <c r="AS1259" s="14"/>
      <c r="AT1259" s="10">
        <v>491.3</v>
      </c>
      <c r="AU1259" s="6">
        <v>13.3</v>
      </c>
      <c r="AV1259" s="6">
        <f t="shared" si="594"/>
        <v>4.8186099999999996</v>
      </c>
      <c r="AW1259" s="6">
        <f t="shared" si="605"/>
        <v>5.7087693999999978</v>
      </c>
      <c r="AX1259" s="6">
        <f t="shared" si="595"/>
        <v>0.89015939999999816</v>
      </c>
      <c r="AY1259" s="12">
        <f t="shared" si="606"/>
        <v>0.39744784740734868</v>
      </c>
      <c r="BB1259" s="13">
        <f t="shared" si="589"/>
        <v>1238.5555159999999</v>
      </c>
    </row>
    <row r="1260" spans="1:54" x14ac:dyDescent="0.25">
      <c r="A1260" s="1">
        <v>45260</v>
      </c>
      <c r="B1260" s="6">
        <v>63.790000000000006</v>
      </c>
      <c r="C1260" s="6">
        <v>55.54</v>
      </c>
      <c r="D1260" s="6">
        <v>57.79</v>
      </c>
      <c r="E1260" s="6">
        <f t="shared" si="591"/>
        <v>45.170853911544434</v>
      </c>
      <c r="F1260" s="6">
        <f t="shared" si="604"/>
        <v>44.944263222246491</v>
      </c>
      <c r="G1260" s="6">
        <v>67.790000000000006</v>
      </c>
      <c r="H1260" s="6">
        <v>52.29</v>
      </c>
      <c r="I1260" s="6">
        <v>47</v>
      </c>
      <c r="J1260" s="6">
        <v>37.937358374228509</v>
      </c>
      <c r="K1260" s="6">
        <f t="shared" si="580"/>
        <v>16.790000000000006</v>
      </c>
      <c r="L1260" s="7">
        <f t="shared" si="578"/>
        <v>9.0626416257714908</v>
      </c>
      <c r="M1260" s="6">
        <f t="shared" si="597"/>
        <v>11.500000000000007</v>
      </c>
      <c r="N1260" s="6">
        <f t="shared" si="598"/>
        <v>8.2500000000000071</v>
      </c>
      <c r="O1260" s="6">
        <f t="shared" si="579"/>
        <v>3.25</v>
      </c>
      <c r="P1260" s="6">
        <f t="shared" si="599"/>
        <v>5.5</v>
      </c>
      <c r="Q1260" s="6">
        <f t="shared" si="581"/>
        <v>-7.1191460884555653</v>
      </c>
      <c r="R1260" s="6">
        <f t="shared" si="572"/>
        <v>-7.3457367777535083</v>
      </c>
      <c r="S1260" s="6">
        <f t="shared" si="600"/>
        <v>15.500000000000007</v>
      </c>
      <c r="T1260" s="6">
        <f t="shared" si="601"/>
        <v>4</v>
      </c>
      <c r="U1260" s="4" t="str">
        <f t="shared" si="602"/>
        <v>HIGHER</v>
      </c>
      <c r="V1260" s="8">
        <v>991.75</v>
      </c>
      <c r="W1260" s="9">
        <f t="shared" si="593"/>
        <v>12.845736777753508</v>
      </c>
      <c r="X1260" s="6">
        <f t="shared" si="582"/>
        <v>45.211832232464339</v>
      </c>
      <c r="Y1260" s="6">
        <f t="shared" si="583"/>
        <v>12.57816776753566</v>
      </c>
      <c r="Z1260" s="6">
        <f t="shared" si="584"/>
        <v>0.26756901021784785</v>
      </c>
      <c r="AA1260" s="5">
        <f t="shared" si="573"/>
        <v>11</v>
      </c>
      <c r="AB1260" s="5">
        <f t="shared" si="574"/>
        <v>2023</v>
      </c>
      <c r="AC1260" s="5">
        <f t="shared" si="575"/>
        <v>48</v>
      </c>
      <c r="AD1260" s="6">
        <f t="shared" si="590"/>
        <v>53.434999999999995</v>
      </c>
      <c r="AF1260" s="10">
        <v>360.45</v>
      </c>
      <c r="AG1260" s="8">
        <f t="shared" si="576"/>
        <v>16214.856220250002</v>
      </c>
      <c r="AH1260" s="15"/>
      <c r="AI1260" s="15"/>
      <c r="AJ1260" s="15"/>
      <c r="AK1260" s="15"/>
      <c r="AL1260" s="11">
        <f t="shared" si="585"/>
        <v>45260</v>
      </c>
      <c r="AM1260" s="10">
        <v>996.75</v>
      </c>
      <c r="AN1260" s="10" t="e">
        <f ca="1">_xll.RHistory("BRL=",".Close","START:"&amp;$A1260&amp;" END:"&amp;$A1260&amp;" INTERVAL:1D",,,)</f>
        <v>#NAME?</v>
      </c>
      <c r="AO1260" s="8" t="e">
        <f t="shared" ca="1" si="586"/>
        <v>#NAME?</v>
      </c>
      <c r="AS1260" s="14"/>
      <c r="AT1260" s="10">
        <v>489.2</v>
      </c>
      <c r="AU1260" s="6">
        <v>13.3475</v>
      </c>
      <c r="AV1260" s="6">
        <f t="shared" si="594"/>
        <v>4.6468799999999995</v>
      </c>
      <c r="AW1260" s="6">
        <f t="shared" si="605"/>
        <v>5.5362438000000012</v>
      </c>
      <c r="AX1260" s="6">
        <f t="shared" si="595"/>
        <v>0.8893638000000017</v>
      </c>
      <c r="AY1260" s="12">
        <f t="shared" si="606"/>
        <v>0.39603383538635878</v>
      </c>
      <c r="BB1260" s="13">
        <f t="shared" si="589"/>
        <v>1224.4459479999998</v>
      </c>
    </row>
    <row r="1261" spans="1:54" x14ac:dyDescent="0.25">
      <c r="A1261" s="1">
        <v>45261</v>
      </c>
      <c r="B1261" s="6">
        <v>62.95</v>
      </c>
      <c r="C1261" s="6">
        <v>54.7</v>
      </c>
      <c r="D1261" s="6">
        <v>56.45</v>
      </c>
      <c r="E1261" s="6">
        <f t="shared" si="591"/>
        <v>44.570388584904897</v>
      </c>
      <c r="F1261" s="6">
        <f t="shared" si="604"/>
        <v>44.07188906844943</v>
      </c>
      <c r="G1261" s="6">
        <v>66.95</v>
      </c>
      <c r="H1261" s="6">
        <v>51.45</v>
      </c>
      <c r="I1261" s="6">
        <v>46.25</v>
      </c>
      <c r="J1261" s="6">
        <v>37.59059215451061</v>
      </c>
      <c r="K1261" s="6">
        <f t="shared" si="580"/>
        <v>16.700000000000003</v>
      </c>
      <c r="L1261" s="7">
        <f t="shared" si="578"/>
        <v>8.6594078454893904</v>
      </c>
      <c r="M1261" s="6">
        <f t="shared" si="597"/>
        <v>11.5</v>
      </c>
      <c r="N1261" s="6">
        <f t="shared" si="598"/>
        <v>8.25</v>
      </c>
      <c r="O1261" s="6">
        <f t="shared" si="579"/>
        <v>3.25</v>
      </c>
      <c r="P1261" s="6">
        <f t="shared" si="599"/>
        <v>5</v>
      </c>
      <c r="Q1261" s="6">
        <f t="shared" si="581"/>
        <v>-6.8796114150951055</v>
      </c>
      <c r="R1261" s="6">
        <f t="shared" si="572"/>
        <v>-7.3781109315505731</v>
      </c>
      <c r="S1261" s="6">
        <f t="shared" si="600"/>
        <v>15.5</v>
      </c>
      <c r="T1261" s="6">
        <f t="shared" si="601"/>
        <v>4</v>
      </c>
      <c r="U1261" s="4" t="str">
        <f t="shared" si="602"/>
        <v>HIGHER</v>
      </c>
      <c r="V1261" s="8">
        <v>972.5</v>
      </c>
      <c r="W1261" s="9">
        <f t="shared" si="593"/>
        <v>12.378110931550573</v>
      </c>
      <c r="X1261" s="6">
        <f t="shared" si="582"/>
        <v>44.610822172689915</v>
      </c>
      <c r="Y1261" s="6">
        <f t="shared" si="583"/>
        <v>11.839177827310088</v>
      </c>
      <c r="Z1261" s="6">
        <f t="shared" si="584"/>
        <v>0.53893310424048479</v>
      </c>
      <c r="AA1261" s="5">
        <f t="shared" si="573"/>
        <v>12</v>
      </c>
      <c r="AB1261" s="5">
        <f t="shared" si="574"/>
        <v>2023</v>
      </c>
      <c r="AC1261" s="5">
        <f t="shared" si="575"/>
        <v>48</v>
      </c>
      <c r="AD1261" s="6">
        <f t="shared" si="590"/>
        <v>53.075000000000003</v>
      </c>
      <c r="AF1261" s="10">
        <v>360.68</v>
      </c>
      <c r="AG1261" s="8">
        <f t="shared" si="576"/>
        <v>15910.269424871927</v>
      </c>
      <c r="AH1261" s="15"/>
      <c r="AI1261" s="15"/>
      <c r="AJ1261" s="15"/>
      <c r="AK1261" s="15"/>
      <c r="AL1261" s="11">
        <f t="shared" si="585"/>
        <v>45261</v>
      </c>
      <c r="AM1261" s="10">
        <v>983.5</v>
      </c>
      <c r="AN1261" s="10" t="e">
        <f ca="1">_xll.RHistory("BRL=",".Close","START:"&amp;$A1261&amp;" END:"&amp;$A1261&amp;" INTERVAL:1D",,,)</f>
        <v>#NAME?</v>
      </c>
      <c r="AO1261" s="8" t="e">
        <f t="shared" ca="1" si="586"/>
        <v>#NAME?</v>
      </c>
      <c r="AS1261" s="14"/>
      <c r="AT1261" s="10">
        <v>462.7</v>
      </c>
      <c r="AU1261" s="6">
        <v>13.17</v>
      </c>
      <c r="AV1261" s="6">
        <f t="shared" si="594"/>
        <v>4.1033500000000007</v>
      </c>
      <c r="AW1261" s="6">
        <f t="shared" si="605"/>
        <v>5.0176114000000016</v>
      </c>
      <c r="AX1261" s="6">
        <f t="shared" si="595"/>
        <v>0.91426140000000089</v>
      </c>
      <c r="AY1261" s="12">
        <f t="shared" si="606"/>
        <v>0.40701744244386179</v>
      </c>
      <c r="BB1261" s="13">
        <f t="shared" si="589"/>
        <v>1205.92714</v>
      </c>
    </row>
    <row r="1262" spans="1:54" x14ac:dyDescent="0.25">
      <c r="A1262" s="1">
        <v>45264</v>
      </c>
      <c r="B1262" s="6">
        <v>62.74</v>
      </c>
      <c r="C1262" s="6">
        <v>54.49</v>
      </c>
      <c r="D1262" s="6">
        <v>56.24</v>
      </c>
      <c r="E1262" s="6">
        <f t="shared" si="591"/>
        <v>44.1625253441686</v>
      </c>
      <c r="F1262" s="6">
        <f t="shared" si="604"/>
        <v>43.42610560395029</v>
      </c>
      <c r="G1262" s="6">
        <v>66.739999999999995</v>
      </c>
      <c r="H1262" s="6">
        <v>51.24</v>
      </c>
      <c r="I1262" s="6">
        <v>46</v>
      </c>
      <c r="J1262" s="6">
        <v>37.242331410053396</v>
      </c>
      <c r="K1262" s="6">
        <f t="shared" si="580"/>
        <v>16.740000000000002</v>
      </c>
      <c r="L1262" s="7">
        <f t="shared" si="578"/>
        <v>8.7576685899466042</v>
      </c>
      <c r="M1262" s="6">
        <f t="shared" si="597"/>
        <v>11.5</v>
      </c>
      <c r="N1262" s="6">
        <f t="shared" si="598"/>
        <v>8.25</v>
      </c>
      <c r="O1262" s="6">
        <f t="shared" si="579"/>
        <v>3.25</v>
      </c>
      <c r="P1262" s="6">
        <f t="shared" si="599"/>
        <v>5</v>
      </c>
      <c r="Q1262" s="6">
        <f t="shared" si="581"/>
        <v>-7.0774746558314021</v>
      </c>
      <c r="R1262" s="6">
        <f t="shared" si="572"/>
        <v>-7.8138943960497116</v>
      </c>
      <c r="S1262" s="6">
        <f t="shared" si="600"/>
        <v>15.499999999999993</v>
      </c>
      <c r="T1262" s="6">
        <f t="shared" si="601"/>
        <v>3.9999999999999929</v>
      </c>
      <c r="U1262" s="4" t="str">
        <f t="shared" si="602"/>
        <v>HIGHER</v>
      </c>
      <c r="V1262" s="8">
        <v>958.25</v>
      </c>
      <c r="W1262" s="9">
        <f t="shared" si="593"/>
        <v>12.813894396049712</v>
      </c>
      <c r="X1262" s="6">
        <f t="shared" si="582"/>
        <v>44.202588924541253</v>
      </c>
      <c r="Y1262" s="6">
        <f t="shared" si="583"/>
        <v>12.037411075458749</v>
      </c>
      <c r="Z1262" s="6">
        <f t="shared" si="584"/>
        <v>0.77648332059096248</v>
      </c>
      <c r="AA1262" s="5">
        <f t="shared" si="573"/>
        <v>12</v>
      </c>
      <c r="AB1262" s="5">
        <f t="shared" si="574"/>
        <v>2023</v>
      </c>
      <c r="AC1262" s="5">
        <f t="shared" si="575"/>
        <v>49</v>
      </c>
      <c r="AD1262" s="6">
        <f t="shared" si="590"/>
        <v>52.425000000000004</v>
      </c>
      <c r="AF1262" s="10">
        <v>362.45</v>
      </c>
      <c r="AG1262" s="8">
        <f t="shared" si="576"/>
        <v>15754.070879270912</v>
      </c>
      <c r="AH1262" s="15"/>
      <c r="AI1262" s="15"/>
      <c r="AJ1262" s="15"/>
      <c r="AK1262" s="15"/>
      <c r="AL1262" s="11">
        <f t="shared" si="585"/>
        <v>45264</v>
      </c>
      <c r="AM1262" s="10">
        <v>974.5</v>
      </c>
      <c r="AN1262" s="10" t="e">
        <f ca="1">_xll.RHistory("BRL=",".Close","START:"&amp;$A1262&amp;" END:"&amp;$A1262&amp;" INTERVAL:1D",,,)</f>
        <v>#NAME?</v>
      </c>
      <c r="AO1262" s="8" t="e">
        <f t="shared" ca="1" si="586"/>
        <v>#NAME?</v>
      </c>
      <c r="AS1262" s="14"/>
      <c r="AT1262" s="10">
        <v>448.3</v>
      </c>
      <c r="AU1262" s="6">
        <v>12.9125</v>
      </c>
      <c r="AV1262" s="6">
        <f t="shared" si="594"/>
        <v>3.9978800000000003</v>
      </c>
      <c r="AW1262" s="6">
        <f t="shared" si="605"/>
        <v>4.8403970000000012</v>
      </c>
      <c r="AX1262" s="6">
        <f t="shared" si="595"/>
        <v>0.84251700000000085</v>
      </c>
      <c r="AY1262" s="12">
        <f t="shared" si="606"/>
        <v>0.41145629657769189</v>
      </c>
      <c r="BB1262" s="13">
        <f t="shared" si="589"/>
        <v>1201.2974380000001</v>
      </c>
    </row>
    <row r="1263" spans="1:54" x14ac:dyDescent="0.25">
      <c r="A1263" s="1">
        <v>45265</v>
      </c>
      <c r="B1263" s="6">
        <v>61.76</v>
      </c>
      <c r="C1263" s="6">
        <v>53.51</v>
      </c>
      <c r="D1263" s="6">
        <v>55.26</v>
      </c>
      <c r="E1263" s="6">
        <f t="shared" si="591"/>
        <v>42.145868209416932</v>
      </c>
      <c r="F1263" s="6">
        <f t="shared" si="604"/>
        <v>41.443437072593312</v>
      </c>
      <c r="G1263" s="6">
        <v>65.760000000000005</v>
      </c>
      <c r="H1263" s="6">
        <v>50.26</v>
      </c>
      <c r="I1263" s="6">
        <v>45.5</v>
      </c>
      <c r="J1263" s="6">
        <v>36.785660635579958</v>
      </c>
      <c r="K1263" s="6">
        <f t="shared" si="580"/>
        <v>16.259999999999998</v>
      </c>
      <c r="L1263" s="7">
        <f t="shared" si="578"/>
        <v>8.7143393644200415</v>
      </c>
      <c r="M1263" s="6">
        <f t="shared" si="597"/>
        <v>11.5</v>
      </c>
      <c r="N1263" s="6">
        <f t="shared" si="598"/>
        <v>8.25</v>
      </c>
      <c r="O1263" s="6">
        <f t="shared" si="579"/>
        <v>3.25</v>
      </c>
      <c r="P1263" s="6">
        <f t="shared" si="599"/>
        <v>5</v>
      </c>
      <c r="Q1263" s="6">
        <f t="shared" si="581"/>
        <v>-8.1141317905830661</v>
      </c>
      <c r="R1263" s="6">
        <f t="shared" si="572"/>
        <v>-8.8165629274066859</v>
      </c>
      <c r="S1263" s="6">
        <f t="shared" si="600"/>
        <v>15.500000000000007</v>
      </c>
      <c r="T1263" s="6">
        <f t="shared" si="601"/>
        <v>4.0000000000000071</v>
      </c>
      <c r="U1263" s="4" t="str">
        <f t="shared" si="602"/>
        <v>HIGHER</v>
      </c>
      <c r="V1263" s="8">
        <v>914.5</v>
      </c>
      <c r="W1263" s="9">
        <f t="shared" si="593"/>
        <v>13.816562927406686</v>
      </c>
      <c r="X1263" s="6">
        <f t="shared" si="582"/>
        <v>42.184102308695095</v>
      </c>
      <c r="Y1263" s="6">
        <f t="shared" si="583"/>
        <v>13.075897691304903</v>
      </c>
      <c r="Z1263" s="6">
        <f t="shared" si="584"/>
        <v>0.74066523610178336</v>
      </c>
      <c r="AA1263" s="5">
        <f t="shared" si="573"/>
        <v>12</v>
      </c>
      <c r="AB1263" s="5">
        <f t="shared" si="574"/>
        <v>2023</v>
      </c>
      <c r="AC1263" s="5">
        <f t="shared" si="575"/>
        <v>49</v>
      </c>
      <c r="AD1263" s="6">
        <f t="shared" si="590"/>
        <v>51.604999999999997</v>
      </c>
      <c r="AF1263" s="10">
        <v>363.04</v>
      </c>
      <c r="AG1263" s="8">
        <f t="shared" si="576"/>
        <v>15059.274560446192</v>
      </c>
      <c r="AH1263" s="15"/>
      <c r="AI1263" s="15"/>
      <c r="AJ1263" s="15"/>
      <c r="AK1263" s="15"/>
      <c r="AL1263" s="11">
        <f t="shared" si="585"/>
        <v>45265</v>
      </c>
      <c r="AM1263" s="10">
        <v>930</v>
      </c>
      <c r="AN1263" s="10" t="e">
        <f ca="1">_xll.RHistory("BRL=",".Close","START:"&amp;$A1263&amp;" END:"&amp;$A1263&amp;" INTERVAL:1D",,,)</f>
        <v>#NAME?</v>
      </c>
      <c r="AO1263" s="8" t="e">
        <f t="shared" ca="1" si="586"/>
        <v>#NAME?</v>
      </c>
      <c r="AS1263" s="14"/>
      <c r="AT1263" s="10">
        <v>458</v>
      </c>
      <c r="AU1263" s="6">
        <v>12.904999999999999</v>
      </c>
      <c r="AV1263" s="6">
        <f t="shared" si="594"/>
        <v>4.1186699999999998</v>
      </c>
      <c r="AW1263" s="6">
        <f t="shared" si="605"/>
        <v>5.051768400000002</v>
      </c>
      <c r="AX1263" s="6">
        <f t="shared" si="595"/>
        <v>0.93309840000000221</v>
      </c>
      <c r="AY1263" s="12">
        <f t="shared" si="606"/>
        <v>0.40547670681710468</v>
      </c>
      <c r="BB1263" s="13">
        <f t="shared" si="589"/>
        <v>1179.6921619999998</v>
      </c>
    </row>
    <row r="1264" spans="1:54" x14ac:dyDescent="0.25">
      <c r="A1264" s="1">
        <v>45266</v>
      </c>
      <c r="B1264" s="6">
        <v>60.84</v>
      </c>
      <c r="C1264" s="6">
        <v>52.59</v>
      </c>
      <c r="D1264" s="6">
        <v>54.34</v>
      </c>
      <c r="E1264" s="6">
        <f t="shared" si="591"/>
        <v>41.035573831857022</v>
      </c>
      <c r="F1264" s="6">
        <f t="shared" si="604"/>
        <v>40.208517815919542</v>
      </c>
      <c r="G1264" s="6">
        <v>64.84</v>
      </c>
      <c r="H1264" s="6">
        <v>49.34</v>
      </c>
      <c r="I1264" s="6">
        <v>45.25</v>
      </c>
      <c r="J1264" s="6">
        <v>36.153246889195479</v>
      </c>
      <c r="K1264" s="6">
        <f t="shared" si="580"/>
        <v>15.590000000000003</v>
      </c>
      <c r="L1264" s="7">
        <f t="shared" si="578"/>
        <v>9.0967531108045208</v>
      </c>
      <c r="M1264" s="6">
        <f t="shared" si="597"/>
        <v>11.5</v>
      </c>
      <c r="N1264" s="6">
        <f t="shared" si="598"/>
        <v>8.25</v>
      </c>
      <c r="O1264" s="6">
        <f t="shared" si="579"/>
        <v>3.25</v>
      </c>
      <c r="P1264" s="6">
        <f t="shared" si="599"/>
        <v>5</v>
      </c>
      <c r="Q1264" s="6">
        <f t="shared" si="581"/>
        <v>-8.3044261681429816</v>
      </c>
      <c r="R1264" s="6">
        <f t="shared" si="572"/>
        <v>-9.1314821840804612</v>
      </c>
      <c r="S1264" s="6">
        <f t="shared" si="600"/>
        <v>15.5</v>
      </c>
      <c r="T1264" s="6">
        <f t="shared" si="601"/>
        <v>4</v>
      </c>
      <c r="U1264" s="4" t="str">
        <f t="shared" si="602"/>
        <v>HIGHER</v>
      </c>
      <c r="V1264" s="8">
        <v>887.25</v>
      </c>
      <c r="W1264" s="9">
        <f t="shared" si="593"/>
        <v>14.131482184080461</v>
      </c>
      <c r="X1264" s="6">
        <f t="shared" si="582"/>
        <v>41.072800688734844</v>
      </c>
      <c r="Y1264" s="6">
        <f t="shared" si="583"/>
        <v>13.267199311265159</v>
      </c>
      <c r="Z1264" s="6">
        <f t="shared" si="584"/>
        <v>0.86428287281530203</v>
      </c>
      <c r="AA1264" s="5">
        <f t="shared" si="573"/>
        <v>12</v>
      </c>
      <c r="AB1264" s="5">
        <f t="shared" si="574"/>
        <v>2023</v>
      </c>
      <c r="AC1264" s="5">
        <f t="shared" si="575"/>
        <v>49</v>
      </c>
      <c r="AD1264" s="6">
        <f t="shared" si="590"/>
        <v>50.927500000000002</v>
      </c>
      <c r="AF1264" s="10">
        <v>363.55</v>
      </c>
      <c r="AG1264" s="8">
        <f t="shared" si="576"/>
        <v>14631.067706844984</v>
      </c>
      <c r="AH1264" s="15"/>
      <c r="AI1264" s="15"/>
      <c r="AJ1264" s="15"/>
      <c r="AK1264" s="15"/>
      <c r="AL1264" s="11">
        <f t="shared" si="585"/>
        <v>45266</v>
      </c>
      <c r="AM1264" s="10">
        <v>905.5</v>
      </c>
      <c r="AN1264" s="10" t="e">
        <f ca="1">_xll.RHistory("BRL=",".Close","START:"&amp;$A1264&amp;" END:"&amp;$A1264&amp;" INTERVAL:1D",,,)</f>
        <v>#NAME?</v>
      </c>
      <c r="AO1264" s="8" t="e">
        <f t="shared" ca="1" si="586"/>
        <v>#NAME?</v>
      </c>
      <c r="AS1264" s="14"/>
      <c r="AT1264" s="10">
        <v>448.5</v>
      </c>
      <c r="AU1264" s="6">
        <v>12.805</v>
      </c>
      <c r="AV1264" s="6">
        <f t="shared" si="594"/>
        <v>3.8877799999999993</v>
      </c>
      <c r="AW1264" s="6">
        <f t="shared" si="605"/>
        <v>4.8161515999999978</v>
      </c>
      <c r="AX1264" s="6">
        <f t="shared" si="595"/>
        <v>0.92837159999999841</v>
      </c>
      <c r="AY1264" s="12">
        <f t="shared" si="606"/>
        <v>0.40673501196408574</v>
      </c>
      <c r="BB1264" s="13">
        <f t="shared" si="589"/>
        <v>1159.409658</v>
      </c>
    </row>
    <row r="1265" spans="1:54" x14ac:dyDescent="0.25">
      <c r="A1265" s="1">
        <v>45267</v>
      </c>
      <c r="B1265" s="6">
        <v>62.63</v>
      </c>
      <c r="C1265" s="6">
        <v>54.38</v>
      </c>
      <c r="D1265" s="6">
        <v>56.13</v>
      </c>
      <c r="E1265" s="6">
        <f t="shared" si="591"/>
        <v>41.284823590084756</v>
      </c>
      <c r="F1265" s="6">
        <f t="shared" si="604"/>
        <v>40.650369660050522</v>
      </c>
      <c r="G1265" s="6">
        <v>66.63</v>
      </c>
      <c r="H1265" s="6">
        <v>51.13</v>
      </c>
      <c r="I1265" s="6">
        <v>45.25</v>
      </c>
      <c r="J1265" s="6">
        <v>35.912642334995759</v>
      </c>
      <c r="K1265" s="6">
        <f t="shared" si="580"/>
        <v>17.380000000000003</v>
      </c>
      <c r="L1265" s="7">
        <f t="shared" si="578"/>
        <v>9.3373576650042409</v>
      </c>
      <c r="M1265" s="6">
        <f t="shared" si="597"/>
        <v>11.5</v>
      </c>
      <c r="N1265" s="6">
        <f t="shared" si="598"/>
        <v>8.25</v>
      </c>
      <c r="O1265" s="6">
        <f t="shared" si="579"/>
        <v>3.25</v>
      </c>
      <c r="P1265" s="6">
        <f t="shared" si="599"/>
        <v>5</v>
      </c>
      <c r="Q1265" s="6">
        <f t="shared" si="581"/>
        <v>-9.845176409915247</v>
      </c>
      <c r="R1265" s="6">
        <f t="shared" si="572"/>
        <v>-10.47963033994948</v>
      </c>
      <c r="S1265" s="6">
        <f t="shared" si="600"/>
        <v>15.499999999999993</v>
      </c>
      <c r="T1265" s="6">
        <f t="shared" si="601"/>
        <v>3.9999999999999929</v>
      </c>
      <c r="U1265" s="4" t="str">
        <f t="shared" si="602"/>
        <v>HIGHER</v>
      </c>
      <c r="V1265" s="8">
        <v>897</v>
      </c>
      <c r="W1265" s="9">
        <f t="shared" si="593"/>
        <v>15.47963033994948</v>
      </c>
      <c r="X1265" s="6">
        <f t="shared" si="582"/>
        <v>41.32227656260347</v>
      </c>
      <c r="Y1265" s="6">
        <f t="shared" si="583"/>
        <v>14.807723437396533</v>
      </c>
      <c r="Z1265" s="6">
        <f t="shared" si="584"/>
        <v>0.67190690255294783</v>
      </c>
      <c r="AA1265" s="5">
        <f t="shared" si="573"/>
        <v>12</v>
      </c>
      <c r="AB1265" s="5">
        <f t="shared" si="574"/>
        <v>2023</v>
      </c>
      <c r="AC1265" s="5">
        <f t="shared" si="575"/>
        <v>49</v>
      </c>
      <c r="AD1265" s="6">
        <f t="shared" si="590"/>
        <v>51.337499999999999</v>
      </c>
      <c r="AF1265" s="10">
        <v>363.91</v>
      </c>
      <c r="AG1265" s="8">
        <f t="shared" si="576"/>
        <v>14806.496079600043</v>
      </c>
      <c r="AH1265" s="15"/>
      <c r="AI1265" s="15"/>
      <c r="AJ1265" s="15"/>
      <c r="AK1265" s="15"/>
      <c r="AL1265" s="11">
        <f t="shared" si="585"/>
        <v>45267</v>
      </c>
      <c r="AM1265" s="10">
        <v>911</v>
      </c>
      <c r="AN1265" s="10" t="e">
        <f ca="1">_xll.RHistory("BRL=",".Close","START:"&amp;$A1265&amp;" END:"&amp;$A1265&amp;" INTERVAL:1D",,,)</f>
        <v>#NAME?</v>
      </c>
      <c r="AO1265" s="8" t="e">
        <f t="shared" ca="1" si="586"/>
        <v>#NAME?</v>
      </c>
      <c r="AS1265" s="14"/>
      <c r="AT1265" s="10">
        <v>446.8</v>
      </c>
      <c r="AU1265" s="6">
        <v>13.057499999999999</v>
      </c>
      <c r="AV1265" s="6">
        <f t="shared" si="594"/>
        <v>3.8047599999999999</v>
      </c>
      <c r="AW1265" s="6">
        <f t="shared" si="605"/>
        <v>4.4182144000000019</v>
      </c>
      <c r="AX1265" s="6">
        <f t="shared" si="595"/>
        <v>0.61345440000000195</v>
      </c>
      <c r="AY1265" s="12">
        <f t="shared" si="606"/>
        <v>0.40403267552423416</v>
      </c>
      <c r="BB1265" s="13">
        <f t="shared" si="589"/>
        <v>1198.8723560000001</v>
      </c>
    </row>
    <row r="1266" spans="1:54" x14ac:dyDescent="0.25">
      <c r="A1266" s="1">
        <v>45268</v>
      </c>
      <c r="B1266" s="6">
        <v>61.2</v>
      </c>
      <c r="C1266" s="6">
        <v>52.7</v>
      </c>
      <c r="D1266" s="6">
        <v>53.95</v>
      </c>
      <c r="E1266" s="6">
        <f t="shared" si="591"/>
        <v>40.559733384331345</v>
      </c>
      <c r="F1266" s="6">
        <f t="shared" si="604"/>
        <v>39.959268057691801</v>
      </c>
      <c r="G1266" s="6">
        <v>65.7</v>
      </c>
      <c r="H1266" s="6">
        <v>50.2</v>
      </c>
      <c r="I1266" s="6">
        <v>45.5</v>
      </c>
      <c r="J1266" s="6">
        <v>36.398316919875718</v>
      </c>
      <c r="K1266" s="6">
        <f t="shared" si="580"/>
        <v>15.700000000000003</v>
      </c>
      <c r="L1266" s="7">
        <f t="shared" si="578"/>
        <v>9.1016830801242818</v>
      </c>
      <c r="M1266" s="6">
        <f t="shared" si="597"/>
        <v>11</v>
      </c>
      <c r="N1266" s="6">
        <f t="shared" si="598"/>
        <v>8.5</v>
      </c>
      <c r="O1266" s="6">
        <f t="shared" si="579"/>
        <v>2.5</v>
      </c>
      <c r="P1266" s="6">
        <f t="shared" si="599"/>
        <v>3.75</v>
      </c>
      <c r="Q1266" s="6">
        <f t="shared" si="581"/>
        <v>-9.6402666156686578</v>
      </c>
      <c r="R1266" s="6">
        <f t="shared" ref="R1266:R1329" si="607">IF(F1266="","",F1266-H1266)</f>
        <v>-10.240731942308201</v>
      </c>
      <c r="S1266" s="6">
        <f t="shared" si="600"/>
        <v>15.5</v>
      </c>
      <c r="T1266" s="6">
        <f t="shared" si="601"/>
        <v>4.5</v>
      </c>
      <c r="U1266" s="4" t="str">
        <f t="shared" si="602"/>
        <v>HIGHER</v>
      </c>
      <c r="V1266" s="8">
        <v>881.75</v>
      </c>
      <c r="W1266" s="9">
        <f t="shared" si="593"/>
        <v>13.990731942308201</v>
      </c>
      <c r="X1266" s="6">
        <f t="shared" si="582"/>
        <v>40.596528565894737</v>
      </c>
      <c r="Y1266" s="6">
        <f t="shared" si="583"/>
        <v>13.353471434105266</v>
      </c>
      <c r="Z1266" s="6">
        <f t="shared" si="584"/>
        <v>0.63726050820293523</v>
      </c>
      <c r="AA1266" s="5">
        <f t="shared" si="573"/>
        <v>12</v>
      </c>
      <c r="AB1266" s="5">
        <f t="shared" si="574"/>
        <v>2023</v>
      </c>
      <c r="AC1266" s="5">
        <f t="shared" si="575"/>
        <v>49</v>
      </c>
      <c r="AD1266" s="6">
        <f t="shared" si="590"/>
        <v>50.534999999999997</v>
      </c>
      <c r="AF1266" s="10">
        <v>363.7</v>
      </c>
      <c r="AG1266" s="8">
        <f t="shared" si="576"/>
        <v>14546.370080675963</v>
      </c>
      <c r="AH1266" s="15"/>
      <c r="AI1266" s="15"/>
      <c r="AJ1266" s="15"/>
      <c r="AK1266" s="15"/>
      <c r="AL1266" s="11">
        <f t="shared" si="585"/>
        <v>45268</v>
      </c>
      <c r="AM1266" s="10">
        <v>895</v>
      </c>
      <c r="AN1266" s="10" t="e">
        <f ca="1">_xll.RHistory("BRL=",".Close","START:"&amp;$A1266&amp;" END:"&amp;$A1266&amp;" INTERVAL:1D",,,)</f>
        <v>#NAME?</v>
      </c>
      <c r="AO1266" s="8" t="e">
        <f t="shared" ca="1" si="586"/>
        <v>#NAME?</v>
      </c>
      <c r="AS1266" s="14"/>
      <c r="AT1266" s="10">
        <v>444.7</v>
      </c>
      <c r="AU1266" s="6">
        <v>12.98</v>
      </c>
      <c r="AV1266" s="6">
        <f t="shared" si="594"/>
        <v>3.6363500000000002</v>
      </c>
      <c r="AW1266" s="6">
        <f t="shared" si="605"/>
        <v>4.6516058000000022</v>
      </c>
      <c r="AX1266" s="6">
        <f t="shared" si="595"/>
        <v>1.015255800000002</v>
      </c>
      <c r="AY1266" s="12">
        <f t="shared" si="606"/>
        <v>0.41217482574124653</v>
      </c>
      <c r="BB1266" s="13">
        <f t="shared" si="589"/>
        <v>1161.83474</v>
      </c>
    </row>
    <row r="1267" spans="1:54" x14ac:dyDescent="0.25">
      <c r="A1267" s="1">
        <v>45271</v>
      </c>
      <c r="B1267" s="6">
        <v>62.11</v>
      </c>
      <c r="C1267" s="6">
        <v>53.61</v>
      </c>
      <c r="D1267" s="6">
        <v>54.61</v>
      </c>
      <c r="E1267" s="6">
        <f t="shared" si="591"/>
        <v>42.077891002627545</v>
      </c>
      <c r="F1267" s="6">
        <f t="shared" si="604"/>
        <v>40.333142695033409</v>
      </c>
      <c r="G1267" s="6">
        <v>66.11</v>
      </c>
      <c r="H1267" s="6">
        <v>51.11</v>
      </c>
      <c r="I1267" s="6">
        <v>45.5</v>
      </c>
      <c r="J1267" s="6">
        <v>36.258323393260817</v>
      </c>
      <c r="K1267" s="6">
        <f t="shared" si="580"/>
        <v>16.61</v>
      </c>
      <c r="L1267" s="7">
        <f t="shared" si="578"/>
        <v>9.2416766067391833</v>
      </c>
      <c r="M1267" s="6">
        <f t="shared" si="597"/>
        <v>11</v>
      </c>
      <c r="N1267" s="6">
        <f t="shared" si="598"/>
        <v>8.5</v>
      </c>
      <c r="O1267" s="6">
        <f t="shared" si="579"/>
        <v>2.5</v>
      </c>
      <c r="P1267" s="6">
        <f t="shared" si="599"/>
        <v>3.5</v>
      </c>
      <c r="Q1267" s="6">
        <f t="shared" si="581"/>
        <v>-9.032108997372454</v>
      </c>
      <c r="R1267" s="6">
        <f t="shared" si="607"/>
        <v>-10.77685730496659</v>
      </c>
      <c r="S1267" s="6">
        <f t="shared" si="600"/>
        <v>15</v>
      </c>
      <c r="T1267" s="6">
        <f t="shared" si="601"/>
        <v>4</v>
      </c>
      <c r="U1267" s="4" t="str">
        <f t="shared" si="602"/>
        <v>HIGHER</v>
      </c>
      <c r="V1267" s="8">
        <v>890</v>
      </c>
      <c r="W1267" s="9">
        <f t="shared" si="593"/>
        <v>14.27685730496659</v>
      </c>
      <c r="X1267" s="6">
        <f t="shared" si="582"/>
        <v>42.116063434003649</v>
      </c>
      <c r="Y1267" s="6">
        <f t="shared" si="583"/>
        <v>12.49393656599635</v>
      </c>
      <c r="Z1267" s="6">
        <f t="shared" si="584"/>
        <v>1.7829207389702404</v>
      </c>
      <c r="AA1267" s="5">
        <f t="shared" si="573"/>
        <v>12</v>
      </c>
      <c r="AB1267" s="5">
        <f t="shared" si="574"/>
        <v>2023</v>
      </c>
      <c r="AC1267" s="5">
        <f t="shared" si="575"/>
        <v>50</v>
      </c>
      <c r="AD1267" s="6">
        <f t="shared" si="590"/>
        <v>51.347499999999997</v>
      </c>
      <c r="AF1267" s="10">
        <v>365.62</v>
      </c>
      <c r="AG1267" s="8">
        <f t="shared" si="576"/>
        <v>14759.981529713485</v>
      </c>
      <c r="AH1267" s="15"/>
      <c r="AI1267" s="15"/>
      <c r="AJ1267" s="15"/>
      <c r="AK1267" s="15"/>
      <c r="AL1267" s="11">
        <f t="shared" si="585"/>
        <v>45271</v>
      </c>
      <c r="AM1267" s="10">
        <v>928.5</v>
      </c>
      <c r="AN1267" s="10" t="e">
        <f ca="1">_xll.RHistory("BRL=",".Close","START:"&amp;$A1267&amp;" END:"&amp;$A1267&amp;" INTERVAL:1D",,,)</f>
        <v>#NAME?</v>
      </c>
      <c r="AO1267" s="8" t="e">
        <f t="shared" ca="1" si="586"/>
        <v>#NAME?</v>
      </c>
      <c r="AS1267" s="14"/>
      <c r="AT1267" s="17">
        <v>453.2</v>
      </c>
      <c r="AU1267" s="6">
        <v>13.3</v>
      </c>
      <c r="AV1267" s="6">
        <f t="shared" si="594"/>
        <v>3.6225699999999996</v>
      </c>
      <c r="AW1267" s="6">
        <f t="shared" si="605"/>
        <v>4.3673919999999988</v>
      </c>
      <c r="AX1267" s="6">
        <f t="shared" si="595"/>
        <v>0.74482199999999921</v>
      </c>
      <c r="AY1267" s="12">
        <f t="shared" si="606"/>
        <v>0.40203025164789502</v>
      </c>
      <c r="BB1267" s="13">
        <f t="shared" si="589"/>
        <v>1181.896782</v>
      </c>
    </row>
    <row r="1268" spans="1:54" x14ac:dyDescent="0.25">
      <c r="A1268" s="1">
        <v>45272</v>
      </c>
      <c r="B1268" s="6">
        <v>61.42</v>
      </c>
      <c r="C1268" s="6">
        <v>52.42</v>
      </c>
      <c r="D1268" s="6">
        <v>53.42</v>
      </c>
      <c r="E1268" s="6">
        <f t="shared" si="591"/>
        <v>42.57639051908302</v>
      </c>
      <c r="F1268" s="6">
        <f t="shared" si="604"/>
        <v>40.378460832892991</v>
      </c>
      <c r="G1268" s="6">
        <v>65.42</v>
      </c>
      <c r="H1268" s="6">
        <v>50.42</v>
      </c>
      <c r="I1268" s="6">
        <v>45.5</v>
      </c>
      <c r="J1268" s="6">
        <v>36.223458987798374</v>
      </c>
      <c r="K1268" s="6">
        <f t="shared" si="580"/>
        <v>15.920000000000002</v>
      </c>
      <c r="L1268" s="7">
        <f t="shared" si="578"/>
        <v>9.2765410122016263</v>
      </c>
      <c r="M1268" s="6">
        <f t="shared" si="597"/>
        <v>11</v>
      </c>
      <c r="N1268" s="6">
        <f t="shared" si="598"/>
        <v>9</v>
      </c>
      <c r="O1268" s="6">
        <f t="shared" si="579"/>
        <v>2</v>
      </c>
      <c r="P1268" s="6">
        <f t="shared" si="599"/>
        <v>3</v>
      </c>
      <c r="Q1268" s="6">
        <f t="shared" si="581"/>
        <v>-7.8436094809169816</v>
      </c>
      <c r="R1268" s="6">
        <f t="shared" si="607"/>
        <v>-10.041539167107011</v>
      </c>
      <c r="S1268" s="6">
        <f t="shared" si="600"/>
        <v>15</v>
      </c>
      <c r="T1268" s="6">
        <f t="shared" si="601"/>
        <v>4</v>
      </c>
      <c r="U1268" s="4" t="str">
        <f t="shared" si="602"/>
        <v>HIGHER</v>
      </c>
      <c r="V1268" s="8">
        <v>891</v>
      </c>
      <c r="W1268" s="9">
        <f t="shared" si="593"/>
        <v>13.041539167107011</v>
      </c>
      <c r="X1268" s="6">
        <f t="shared" si="582"/>
        <v>42.615015181740901</v>
      </c>
      <c r="Y1268" s="6">
        <f t="shared" si="583"/>
        <v>10.804984818259101</v>
      </c>
      <c r="Z1268" s="6">
        <f t="shared" si="584"/>
        <v>2.2365543488479105</v>
      </c>
      <c r="AA1268" s="5">
        <f t="shared" si="573"/>
        <v>12</v>
      </c>
      <c r="AB1268" s="5">
        <f t="shared" si="574"/>
        <v>2023</v>
      </c>
      <c r="AC1268" s="5">
        <f t="shared" si="575"/>
        <v>50</v>
      </c>
      <c r="AD1268" s="6">
        <f t="shared" si="590"/>
        <v>51.492500000000007</v>
      </c>
      <c r="AF1268" s="10">
        <v>366.45</v>
      </c>
      <c r="AG1268" s="8">
        <f t="shared" si="576"/>
        <v>14810.110304623651</v>
      </c>
      <c r="AH1268" s="15"/>
      <c r="AI1268" s="15"/>
      <c r="AJ1268" s="15"/>
      <c r="AK1268" s="15"/>
      <c r="AL1268" s="11">
        <f t="shared" si="585"/>
        <v>45272</v>
      </c>
      <c r="AM1268" s="10">
        <v>939.5</v>
      </c>
      <c r="AN1268" s="10" t="e">
        <f ca="1">_xll.RHistory("BRL=",".Close","START:"&amp;$A1268&amp;" END:"&amp;$A1268&amp;" INTERVAL:1D",,,)</f>
        <v>#NAME?</v>
      </c>
      <c r="AO1268" s="8" t="e">
        <f t="shared" ca="1" si="586"/>
        <v>#NAME?</v>
      </c>
      <c r="AS1268" s="14"/>
      <c r="AT1268" s="10">
        <v>450</v>
      </c>
      <c r="AU1268" s="6">
        <v>13.17</v>
      </c>
      <c r="AV1268" s="6">
        <f t="shared" si="594"/>
        <v>3.5381400000000003</v>
      </c>
      <c r="AW1268" s="6">
        <f t="shared" si="605"/>
        <v>4.5265326000000012</v>
      </c>
      <c r="AX1268" s="6">
        <f t="shared" si="595"/>
        <v>0.98839260000000095</v>
      </c>
      <c r="AY1268" s="12">
        <f t="shared" si="606"/>
        <v>0.40729306961658163</v>
      </c>
      <c r="BB1268" s="13">
        <f t="shared" si="589"/>
        <v>1155.6618040000001</v>
      </c>
    </row>
    <row r="1269" spans="1:54" x14ac:dyDescent="0.25">
      <c r="A1269" s="1">
        <v>45273</v>
      </c>
      <c r="B1269" s="6">
        <v>60.83</v>
      </c>
      <c r="C1269" s="6">
        <v>51.83</v>
      </c>
      <c r="D1269" s="6">
        <v>52.83</v>
      </c>
      <c r="E1269" s="6">
        <f t="shared" si="591"/>
        <v>41.477425675988009</v>
      </c>
      <c r="F1269" s="6">
        <f t="shared" si="604"/>
        <v>38.475099042790298</v>
      </c>
      <c r="G1269" s="6">
        <v>64.83</v>
      </c>
      <c r="H1269" s="6">
        <v>49.83</v>
      </c>
      <c r="I1269" s="6">
        <v>45</v>
      </c>
      <c r="J1269" s="6">
        <v>35.407985808812541</v>
      </c>
      <c r="K1269" s="6">
        <f t="shared" si="580"/>
        <v>15.829999999999998</v>
      </c>
      <c r="L1269" s="7">
        <f t="shared" si="578"/>
        <v>9.5920141911874595</v>
      </c>
      <c r="M1269" s="6">
        <f t="shared" si="597"/>
        <v>11</v>
      </c>
      <c r="N1269" s="6">
        <f t="shared" si="598"/>
        <v>9</v>
      </c>
      <c r="O1269" s="6">
        <f t="shared" si="579"/>
        <v>2</v>
      </c>
      <c r="P1269" s="6">
        <f t="shared" si="599"/>
        <v>3</v>
      </c>
      <c r="Q1269" s="6">
        <f t="shared" si="581"/>
        <v>-8.3525743240119894</v>
      </c>
      <c r="R1269" s="6">
        <f t="shared" si="607"/>
        <v>-11.354900957209701</v>
      </c>
      <c r="S1269" s="6">
        <f t="shared" si="600"/>
        <v>15</v>
      </c>
      <c r="T1269" s="6">
        <f t="shared" si="601"/>
        <v>4</v>
      </c>
      <c r="U1269" s="4" t="str">
        <f t="shared" si="602"/>
        <v>HIGHER</v>
      </c>
      <c r="V1269" s="8">
        <v>849</v>
      </c>
      <c r="W1269" s="9">
        <f t="shared" si="593"/>
        <v>14.354900957209701</v>
      </c>
      <c r="X1269" s="6">
        <f t="shared" si="582"/>
        <v>41.515053374229232</v>
      </c>
      <c r="Y1269" s="6">
        <f t="shared" si="583"/>
        <v>11.314946625770766</v>
      </c>
      <c r="Z1269" s="6">
        <f t="shared" si="584"/>
        <v>3.0399543314389348</v>
      </c>
      <c r="AA1269" s="5">
        <f t="shared" si="573"/>
        <v>12</v>
      </c>
      <c r="AB1269" s="5">
        <f t="shared" si="574"/>
        <v>2023</v>
      </c>
      <c r="AC1269" s="5">
        <f t="shared" si="575"/>
        <v>50</v>
      </c>
      <c r="AD1269" s="6">
        <f t="shared" si="590"/>
        <v>51.484999999999999</v>
      </c>
      <c r="AF1269" s="10">
        <v>799.95</v>
      </c>
      <c r="AG1269" s="8">
        <f t="shared" si="576"/>
        <v>30806.076960131948</v>
      </c>
      <c r="AH1269" s="15"/>
      <c r="AI1269" s="15"/>
      <c r="AJ1269" s="15"/>
      <c r="AK1269" s="15"/>
      <c r="AL1269" s="11">
        <f t="shared" si="585"/>
        <v>45273</v>
      </c>
      <c r="AM1269" s="10">
        <v>915.25</v>
      </c>
      <c r="AN1269" s="10" t="e">
        <f ca="1">_xll.RHistory("BRL=",".Close","START:"&amp;$A1269&amp;" END:"&amp;$A1269&amp;" INTERVAL:1D",,,)</f>
        <v>#NAME?</v>
      </c>
      <c r="AO1269" s="8" t="e">
        <f t="shared" ca="1" si="586"/>
        <v>#NAME?</v>
      </c>
      <c r="AS1269" s="14"/>
      <c r="AT1269" s="10">
        <v>442</v>
      </c>
      <c r="AU1269" s="6">
        <v>13.01</v>
      </c>
      <c r="AV1269" s="6">
        <f t="shared" si="594"/>
        <v>3.4411100000000001</v>
      </c>
      <c r="AW1269" s="6">
        <f t="shared" si="605"/>
        <v>4.4194171999999998</v>
      </c>
      <c r="AX1269" s="6">
        <f t="shared" si="595"/>
        <v>0.97830719999999971</v>
      </c>
      <c r="AY1269" s="12">
        <f t="shared" si="606"/>
        <v>0.40892748820074265</v>
      </c>
      <c r="BB1269" s="13">
        <f t="shared" si="589"/>
        <v>1142.654546</v>
      </c>
    </row>
    <row r="1270" spans="1:54" x14ac:dyDescent="0.25">
      <c r="A1270" s="1">
        <v>45274</v>
      </c>
      <c r="B1270" s="6">
        <v>60.01</v>
      </c>
      <c r="C1270" s="6">
        <v>51.51</v>
      </c>
      <c r="D1270" s="6">
        <v>52.51</v>
      </c>
      <c r="E1270" s="6">
        <f t="shared" si="591"/>
        <v>39.404120868911853</v>
      </c>
      <c r="F1270" s="6">
        <f t="shared" si="604"/>
        <v>38.407121836000911</v>
      </c>
      <c r="G1270" s="6">
        <v>64.510000000000005</v>
      </c>
      <c r="H1270" s="6">
        <v>49.51</v>
      </c>
      <c r="I1270" s="6">
        <v>45.25</v>
      </c>
      <c r="J1270" s="6">
        <v>35.850319269966988</v>
      </c>
      <c r="K1270" s="6">
        <f t="shared" si="580"/>
        <v>14.759999999999998</v>
      </c>
      <c r="L1270" s="7">
        <f t="shared" si="578"/>
        <v>9.3996807300330119</v>
      </c>
      <c r="M1270" s="6">
        <f t="shared" si="597"/>
        <v>10.5</v>
      </c>
      <c r="N1270" s="6">
        <f t="shared" si="598"/>
        <v>8.5</v>
      </c>
      <c r="O1270" s="6">
        <f t="shared" si="579"/>
        <v>2</v>
      </c>
      <c r="P1270" s="6">
        <f t="shared" si="599"/>
        <v>3</v>
      </c>
      <c r="Q1270" s="6">
        <f t="shared" si="581"/>
        <v>-10.105879131088145</v>
      </c>
      <c r="R1270" s="6">
        <f t="shared" si="607"/>
        <v>-11.102878163999087</v>
      </c>
      <c r="S1270" s="6">
        <f t="shared" si="600"/>
        <v>15.000000000000007</v>
      </c>
      <c r="T1270" s="6">
        <f t="shared" si="601"/>
        <v>4.5000000000000071</v>
      </c>
      <c r="U1270" s="4" t="str">
        <f t="shared" si="602"/>
        <v>HIGHER</v>
      </c>
      <c r="V1270" s="8">
        <v>847.5</v>
      </c>
      <c r="W1270" s="9">
        <f t="shared" si="593"/>
        <v>14.102878163999087</v>
      </c>
      <c r="X1270" s="6">
        <f t="shared" si="582"/>
        <v>39.439867696140197</v>
      </c>
      <c r="Y1270" s="6">
        <f t="shared" si="583"/>
        <v>13.070132303859801</v>
      </c>
      <c r="Z1270" s="6">
        <f t="shared" si="584"/>
        <v>1.0327458601392863</v>
      </c>
      <c r="AA1270" s="5">
        <f t="shared" si="573"/>
        <v>12</v>
      </c>
      <c r="AB1270" s="5">
        <f t="shared" si="574"/>
        <v>2023</v>
      </c>
      <c r="AC1270" s="5">
        <f t="shared" si="575"/>
        <v>50</v>
      </c>
      <c r="AD1270" s="6">
        <f t="shared" si="590"/>
        <v>51.997499999999995</v>
      </c>
      <c r="AF1270" s="10">
        <v>800.52</v>
      </c>
      <c r="AG1270" s="8">
        <f t="shared" si="576"/>
        <v>30773.561181916899</v>
      </c>
      <c r="AH1270" s="15"/>
      <c r="AI1270" s="15"/>
      <c r="AJ1270" s="15"/>
      <c r="AK1270" s="15"/>
      <c r="AL1270" s="11">
        <f t="shared" si="585"/>
        <v>45274</v>
      </c>
      <c r="AM1270" s="10">
        <v>869.5</v>
      </c>
      <c r="AN1270" s="10" t="e">
        <f ca="1">_xll.RHistory("BRL=",".Close","START:"&amp;$A1270&amp;" END:"&amp;$A1270&amp;" INTERVAL:1D",,,)</f>
        <v>#NAME?</v>
      </c>
      <c r="AO1270" s="8" t="e">
        <f t="shared" ca="1" si="586"/>
        <v>#NAME?</v>
      </c>
      <c r="AS1270" s="14"/>
      <c r="AT1270" s="10">
        <v>443.7</v>
      </c>
      <c r="AU1270" s="6">
        <v>13.08</v>
      </c>
      <c r="AV1270" s="6">
        <f t="shared" si="594"/>
        <v>3.3736200000000007</v>
      </c>
      <c r="AW1270" s="6">
        <f t="shared" si="605"/>
        <v>4.3217178000000001</v>
      </c>
      <c r="AX1270" s="6">
        <f t="shared" si="595"/>
        <v>0.94809779999999932</v>
      </c>
      <c r="AY1270" s="12">
        <f t="shared" si="606"/>
        <v>0.40567063724132268</v>
      </c>
      <c r="BB1270" s="13">
        <f t="shared" si="589"/>
        <v>1135.5997619999998</v>
      </c>
    </row>
    <row r="1271" spans="1:54" x14ac:dyDescent="0.25">
      <c r="A1271" s="1">
        <v>45275</v>
      </c>
      <c r="B1271" s="6">
        <v>60.49</v>
      </c>
      <c r="C1271" s="6">
        <v>51.99</v>
      </c>
      <c r="D1271" s="6">
        <v>52.99</v>
      </c>
      <c r="E1271" s="6">
        <f t="shared" si="591"/>
        <v>40.299154091638719</v>
      </c>
      <c r="F1271" s="6">
        <f t="shared" si="604"/>
        <v>39.007587162640455</v>
      </c>
      <c r="G1271" s="6">
        <v>64.989999999999995</v>
      </c>
      <c r="H1271" s="6">
        <v>49.99</v>
      </c>
      <c r="I1271" s="6">
        <v>45.5</v>
      </c>
      <c r="J1271" s="6">
        <v>35.943415807433631</v>
      </c>
      <c r="K1271" s="6">
        <f t="shared" si="580"/>
        <v>14.990000000000002</v>
      </c>
      <c r="L1271" s="7">
        <f t="shared" si="578"/>
        <v>9.556584192566369</v>
      </c>
      <c r="M1271" s="6">
        <f t="shared" si="597"/>
        <v>10.5</v>
      </c>
      <c r="N1271" s="6">
        <f t="shared" si="598"/>
        <v>8.5</v>
      </c>
      <c r="O1271" s="6">
        <f t="shared" si="579"/>
        <v>2</v>
      </c>
      <c r="P1271" s="6">
        <f t="shared" si="599"/>
        <v>3</v>
      </c>
      <c r="Q1271" s="6">
        <f t="shared" si="581"/>
        <v>-9.6908459083612826</v>
      </c>
      <c r="R1271" s="6">
        <f t="shared" si="607"/>
        <v>-10.982412837359547</v>
      </c>
      <c r="S1271" s="6">
        <f t="shared" si="600"/>
        <v>14.999999999999993</v>
      </c>
      <c r="T1271" s="6">
        <f t="shared" si="601"/>
        <v>4.4999999999999929</v>
      </c>
      <c r="U1271" s="4" t="str">
        <f t="shared" si="602"/>
        <v>HIGHER</v>
      </c>
      <c r="V1271" s="8">
        <v>860.75</v>
      </c>
      <c r="W1271" s="9">
        <f t="shared" si="593"/>
        <v>13.982412837359547</v>
      </c>
      <c r="X1271" s="6">
        <f t="shared" si="582"/>
        <v>40.335712879577542</v>
      </c>
      <c r="Y1271" s="6">
        <f t="shared" si="583"/>
        <v>12.65428712042246</v>
      </c>
      <c r="Z1271" s="6">
        <f t="shared" si="584"/>
        <v>1.3281257169370875</v>
      </c>
      <c r="AA1271" s="5">
        <f t="shared" ref="AA1271:AA1334" si="608">MONTH(A1271)</f>
        <v>12</v>
      </c>
      <c r="AB1271" s="5">
        <f t="shared" ref="AB1271:AB1334" si="609">YEAR(A1271)</f>
        <v>2023</v>
      </c>
      <c r="AC1271" s="5">
        <f t="shared" ref="AC1271:AC1334" si="610">WEEKNUM(A1271)</f>
        <v>50</v>
      </c>
      <c r="AD1271" s="6">
        <f t="shared" si="590"/>
        <v>51.847500000000004</v>
      </c>
      <c r="AF1271" s="10">
        <v>801.05</v>
      </c>
      <c r="AG1271" s="8">
        <f t="shared" si="576"/>
        <v>31275.374531325553</v>
      </c>
      <c r="AH1271" s="15"/>
      <c r="AI1271" s="15"/>
      <c r="AJ1271" s="15"/>
      <c r="AK1271" s="15"/>
      <c r="AL1271" s="11">
        <f t="shared" si="585"/>
        <v>45275</v>
      </c>
      <c r="AM1271" s="10">
        <v>889.25</v>
      </c>
      <c r="AN1271" s="10" t="e">
        <f ca="1">_xll.RHistory("BRL=",".Close","START:"&amp;$A1271&amp;" END:"&amp;$A1271&amp;" INTERVAL:1D",,,)</f>
        <v>#NAME?</v>
      </c>
      <c r="AO1271" s="8" t="e">
        <f t="shared" ca="1" si="586"/>
        <v>#NAME?</v>
      </c>
      <c r="AS1271" s="14"/>
      <c r="AT1271" s="10">
        <v>440.6</v>
      </c>
      <c r="AU1271" s="6">
        <v>13.0975</v>
      </c>
      <c r="AV1271" s="6">
        <f t="shared" si="594"/>
        <v>3.3394300000000001</v>
      </c>
      <c r="AW1271" s="6">
        <f t="shared" si="605"/>
        <v>4.1373465999999972</v>
      </c>
      <c r="AX1271" s="6">
        <f t="shared" si="595"/>
        <v>0.79791659999999709</v>
      </c>
      <c r="AY1271" s="12">
        <f t="shared" si="606"/>
        <v>0.4040898357262937</v>
      </c>
      <c r="BB1271" s="13">
        <f t="shared" si="589"/>
        <v>1146.1819379999999</v>
      </c>
    </row>
    <row r="1272" spans="1:54" x14ac:dyDescent="0.25">
      <c r="A1272" s="1">
        <v>45278</v>
      </c>
      <c r="B1272" s="6">
        <v>60.64</v>
      </c>
      <c r="C1272" s="6">
        <v>52.64</v>
      </c>
      <c r="D1272" s="6">
        <v>53.64</v>
      </c>
      <c r="E1272" s="6">
        <f t="shared" si="591"/>
        <v>40.978926159532534</v>
      </c>
      <c r="F1272" s="6">
        <f t="shared" si="604"/>
        <v>39.234177851938398</v>
      </c>
      <c r="G1272" s="6">
        <v>65.64</v>
      </c>
      <c r="H1272" s="6">
        <v>50.64</v>
      </c>
      <c r="I1272" s="6">
        <v>45.5</v>
      </c>
      <c r="J1272" s="6">
        <v>36.213927904823549</v>
      </c>
      <c r="K1272" s="6">
        <f t="shared" si="580"/>
        <v>15.14</v>
      </c>
      <c r="L1272" s="7">
        <f t="shared" si="578"/>
        <v>9.2860720951764506</v>
      </c>
      <c r="M1272" s="6">
        <f t="shared" si="597"/>
        <v>10</v>
      </c>
      <c r="N1272" s="6">
        <f t="shared" si="598"/>
        <v>8</v>
      </c>
      <c r="O1272" s="6">
        <f t="shared" si="579"/>
        <v>2</v>
      </c>
      <c r="P1272" s="6">
        <f t="shared" si="599"/>
        <v>3</v>
      </c>
      <c r="Q1272" s="6">
        <f t="shared" si="581"/>
        <v>-9.6610738404674663</v>
      </c>
      <c r="R1272" s="6">
        <f t="shared" si="607"/>
        <v>-11.405822148061603</v>
      </c>
      <c r="S1272" s="6">
        <f t="shared" si="600"/>
        <v>15</v>
      </c>
      <c r="T1272" s="6">
        <f t="shared" si="601"/>
        <v>5</v>
      </c>
      <c r="U1272" s="4" t="str">
        <f t="shared" si="602"/>
        <v>HIGHER</v>
      </c>
      <c r="V1272" s="8">
        <v>865.75</v>
      </c>
      <c r="W1272" s="9">
        <f t="shared" si="593"/>
        <v>14.405822148061603</v>
      </c>
      <c r="X1272" s="6">
        <f t="shared" si="582"/>
        <v>41.016101626491974</v>
      </c>
      <c r="Y1272" s="6">
        <f t="shared" si="583"/>
        <v>12.623898373508027</v>
      </c>
      <c r="Z1272" s="6">
        <f t="shared" si="584"/>
        <v>1.7819237745535759</v>
      </c>
      <c r="AA1272" s="5">
        <f t="shared" si="608"/>
        <v>12</v>
      </c>
      <c r="AB1272" s="5">
        <f t="shared" si="609"/>
        <v>2023</v>
      </c>
      <c r="AC1272" s="5">
        <f t="shared" si="610"/>
        <v>51</v>
      </c>
      <c r="AD1272" s="6">
        <f t="shared" si="590"/>
        <v>51.902499999999989</v>
      </c>
      <c r="AF1272" s="10">
        <v>802.62</v>
      </c>
      <c r="AG1272" s="8">
        <f t="shared" ref="AG1272:AG1296" si="611">IF(V1272="","",V1272*AF1272/2204.622*100)</f>
        <v>31518.703206263934</v>
      </c>
      <c r="AH1272" s="15"/>
      <c r="AI1272" s="15"/>
      <c r="AJ1272" s="15"/>
      <c r="AK1272" s="15"/>
      <c r="AL1272" s="11">
        <f t="shared" si="585"/>
        <v>45278</v>
      </c>
      <c r="AM1272" s="10">
        <v>904.25</v>
      </c>
      <c r="AN1272" s="10" t="e">
        <f ca="1">_xll.RHistory("BRL=",".Close","START:"&amp;$A1272&amp;" END:"&amp;$A1272&amp;" INTERVAL:1D",,,)</f>
        <v>#NAME?</v>
      </c>
      <c r="AO1272" s="8" t="e">
        <f t="shared" ca="1" si="586"/>
        <v>#NAME?</v>
      </c>
      <c r="AS1272" s="14"/>
      <c r="AT1272" s="10">
        <v>447.8</v>
      </c>
      <c r="AU1272" s="6">
        <v>13.21</v>
      </c>
      <c r="AV1272" s="6">
        <f t="shared" si="594"/>
        <v>3.472179999999998</v>
      </c>
      <c r="AW1272" s="6">
        <f t="shared" si="605"/>
        <v>4.2490834</v>
      </c>
      <c r="AX1272" s="6">
        <f t="shared" si="595"/>
        <v>0.77690340000000191</v>
      </c>
      <c r="AY1272" s="12">
        <f t="shared" si="606"/>
        <v>0.40210662913770695</v>
      </c>
      <c r="BB1272" s="13">
        <f t="shared" si="589"/>
        <v>1160.511968</v>
      </c>
    </row>
    <row r="1273" spans="1:54" x14ac:dyDescent="0.25">
      <c r="A1273" s="1">
        <v>45279</v>
      </c>
      <c r="B1273" s="6">
        <v>60.73</v>
      </c>
      <c r="C1273" s="6">
        <v>52.73</v>
      </c>
      <c r="D1273" s="6">
        <v>53.73</v>
      </c>
      <c r="E1273" s="6">
        <f t="shared" si="591"/>
        <v>41.1148805731113</v>
      </c>
      <c r="F1273" s="6">
        <f t="shared" si="604"/>
        <v>39.268166455333088</v>
      </c>
      <c r="G1273" s="6">
        <v>65.73</v>
      </c>
      <c r="H1273" s="6">
        <v>50.73</v>
      </c>
      <c r="I1273" s="6">
        <v>45.5</v>
      </c>
      <c r="J1273" s="6">
        <v>36.411485836156238</v>
      </c>
      <c r="K1273" s="6">
        <f t="shared" si="580"/>
        <v>15.229999999999997</v>
      </c>
      <c r="L1273" s="7">
        <f t="shared" si="578"/>
        <v>9.0885141638437617</v>
      </c>
      <c r="M1273" s="6">
        <f t="shared" si="597"/>
        <v>10</v>
      </c>
      <c r="N1273" s="6">
        <f>B1273-D1273</f>
        <v>7</v>
      </c>
      <c r="O1273" s="6">
        <f t="shared" si="579"/>
        <v>2</v>
      </c>
      <c r="P1273" s="6">
        <f t="shared" si="599"/>
        <v>3</v>
      </c>
      <c r="Q1273" s="6">
        <f t="shared" si="581"/>
        <v>-9.6151194268886968</v>
      </c>
      <c r="R1273" s="6">
        <f t="shared" si="607"/>
        <v>-11.461833544666909</v>
      </c>
      <c r="S1273" s="6">
        <f t="shared" si="600"/>
        <v>15.000000000000007</v>
      </c>
      <c r="T1273" s="6">
        <f t="shared" si="601"/>
        <v>5.0000000000000071</v>
      </c>
      <c r="U1273" s="4" t="str">
        <f>IF(P1273=N1273,"EQUAL",IF(N1273&lt;P1273,"LOWER","HIGHER"))</f>
        <v>HIGHER</v>
      </c>
      <c r="V1273" s="8">
        <v>866.5</v>
      </c>
      <c r="W1273" s="9">
        <f t="shared" si="593"/>
        <v>14.461833544666909</v>
      </c>
      <c r="X1273" s="6">
        <f t="shared" si="582"/>
        <v>41.152179375874866</v>
      </c>
      <c r="Y1273" s="6">
        <f t="shared" si="583"/>
        <v>12.577820624125131</v>
      </c>
      <c r="Z1273" s="6">
        <f t="shared" si="584"/>
        <v>1.8840129205417782</v>
      </c>
      <c r="AA1273" s="5">
        <f t="shared" si="608"/>
        <v>12</v>
      </c>
      <c r="AB1273" s="5">
        <f t="shared" si="609"/>
        <v>2023</v>
      </c>
      <c r="AC1273" s="5">
        <f t="shared" si="610"/>
        <v>51</v>
      </c>
      <c r="AD1273" s="6">
        <f t="shared" si="590"/>
        <v>52.669999999999995</v>
      </c>
      <c r="AF1273" s="10">
        <v>803.17</v>
      </c>
      <c r="AG1273" s="8">
        <f t="shared" si="611"/>
        <v>31567.624971537072</v>
      </c>
      <c r="AH1273" s="15"/>
      <c r="AI1273" s="15"/>
      <c r="AJ1273" s="15"/>
      <c r="AK1273" s="15"/>
      <c r="AL1273" s="11">
        <f t="shared" si="585"/>
        <v>45279</v>
      </c>
      <c r="AM1273" s="10">
        <v>907.25</v>
      </c>
      <c r="AN1273" s="10" t="e">
        <f ca="1">_xll.RHistory("BRL=",".Close","START:"&amp;$A1273&amp;" END:"&amp;$A1273&amp;" INTERVAL:1D",,,)</f>
        <v>#NAME?</v>
      </c>
      <c r="AO1273" s="8" t="e">
        <f t="shared" ca="1" si="586"/>
        <v>#NAME?</v>
      </c>
      <c r="AS1273" s="14"/>
      <c r="AT1273" s="10">
        <v>438.2</v>
      </c>
      <c r="AU1273" s="6">
        <v>13.065</v>
      </c>
      <c r="AV1273" s="6">
        <f>(((D1273/100*11.7)+(AT1273/2000*47))-(AU1273))</f>
        <v>3.5191099999999995</v>
      </c>
      <c r="AW1273" s="6">
        <f t="shared" si="605"/>
        <v>4.1856823999999992</v>
      </c>
      <c r="AX1273" s="6">
        <f t="shared" si="595"/>
        <v>0.66657239999999973</v>
      </c>
      <c r="AY1273" s="12">
        <f t="shared" si="606"/>
        <v>0.40792567865147095</v>
      </c>
      <c r="BB1273" s="13">
        <f t="shared" si="589"/>
        <v>1162.4961259999998</v>
      </c>
    </row>
    <row r="1274" spans="1:54" x14ac:dyDescent="0.25">
      <c r="A1274" s="1">
        <v>45280</v>
      </c>
      <c r="B1274" s="6">
        <v>60.31</v>
      </c>
      <c r="C1274" s="6">
        <v>52.31</v>
      </c>
      <c r="D1274" s="6">
        <v>54.06</v>
      </c>
      <c r="E1274" s="6">
        <f t="shared" si="591"/>
        <v>40.378460832892991</v>
      </c>
      <c r="F1274" s="6">
        <f t="shared" si="604"/>
        <v>39.381461799982063</v>
      </c>
      <c r="G1274" s="6">
        <v>65.56</v>
      </c>
      <c r="H1274" s="6">
        <v>50.56</v>
      </c>
      <c r="I1274" s="6">
        <v>46</v>
      </c>
      <c r="J1274" s="6">
        <v>36.795937816377851</v>
      </c>
      <c r="K1274" s="6">
        <f t="shared" si="580"/>
        <v>14.310000000000002</v>
      </c>
      <c r="L1274" s="7">
        <f t="shared" si="578"/>
        <v>9.204062183622149</v>
      </c>
      <c r="M1274" s="6">
        <f t="shared" si="597"/>
        <v>9.75</v>
      </c>
      <c r="N1274" s="6">
        <f t="shared" ref="N1274:N1337" si="612">B1274-D1274</f>
        <v>6.25</v>
      </c>
      <c r="O1274" s="6">
        <f t="shared" si="579"/>
        <v>1.75</v>
      </c>
      <c r="P1274" s="6">
        <f t="shared" si="599"/>
        <v>3.5</v>
      </c>
      <c r="Q1274" s="6">
        <f t="shared" si="581"/>
        <v>-10.181539167107012</v>
      </c>
      <c r="R1274" s="6">
        <f t="shared" si="607"/>
        <v>-11.17853820001794</v>
      </c>
      <c r="S1274" s="6">
        <f t="shared" si="600"/>
        <v>15</v>
      </c>
      <c r="T1274" s="6">
        <f t="shared" si="601"/>
        <v>5.25</v>
      </c>
      <c r="U1274" s="4" t="str">
        <f t="shared" ref="U1274:U1337" si="613">IF(P1274=N1274,"EQUAL",IF(N1274&lt;P1274,"LOWER","HIGHER"))</f>
        <v>HIGHER</v>
      </c>
      <c r="V1274" s="8">
        <v>869</v>
      </c>
      <c r="W1274" s="9">
        <f t="shared" si="593"/>
        <v>14.67853820001794</v>
      </c>
      <c r="X1274" s="6">
        <f t="shared" si="582"/>
        <v>40.415091566717557</v>
      </c>
      <c r="Y1274" s="6">
        <f t="shared" si="583"/>
        <v>13.644908433282446</v>
      </c>
      <c r="Z1274" s="6">
        <f t="shared" si="584"/>
        <v>1.0336297667354941</v>
      </c>
      <c r="AA1274" s="5">
        <f t="shared" si="608"/>
        <v>12</v>
      </c>
      <c r="AB1274" s="5">
        <f t="shared" si="609"/>
        <v>2023</v>
      </c>
      <c r="AC1274" s="5">
        <f t="shared" si="610"/>
        <v>51</v>
      </c>
      <c r="AD1274" s="6">
        <f t="shared" si="590"/>
        <v>53.08</v>
      </c>
      <c r="AF1274" s="10">
        <v>803.7</v>
      </c>
      <c r="AG1274" s="8">
        <f t="shared" si="611"/>
        <v>31679.594052858043</v>
      </c>
      <c r="AH1274" s="15"/>
      <c r="AI1274" s="15"/>
      <c r="AJ1274" s="15"/>
      <c r="AK1274" s="15"/>
      <c r="AL1274" s="11">
        <f t="shared" si="585"/>
        <v>45280</v>
      </c>
      <c r="AM1274" s="10">
        <v>891</v>
      </c>
      <c r="AN1274" s="10" t="e">
        <f ca="1">_xll.RHistory("BRL=",".Close","START:"&amp;$A1274&amp;" END:"&amp;$A1274&amp;" INTERVAL:1D",,,)</f>
        <v>#NAME?</v>
      </c>
      <c r="AO1274" s="8" t="e">
        <f t="shared" ca="1" si="586"/>
        <v>#NAME?</v>
      </c>
      <c r="AS1274" s="14"/>
      <c r="AT1274" s="6">
        <v>434.9</v>
      </c>
      <c r="AU1274" s="6">
        <v>13.022500000000001</v>
      </c>
      <c r="AV1274" s="6">
        <f t="shared" ref="AV1274:AV1337" si="614">(((D1274/100*11.7)+(AT1274/2000*47))-(AU1274))</f>
        <v>3.522669999999998</v>
      </c>
      <c r="AW1274" s="6">
        <f t="shared" si="605"/>
        <v>4.1609517999999959</v>
      </c>
      <c r="AX1274" s="6">
        <f t="shared" si="595"/>
        <v>0.6382817999999979</v>
      </c>
      <c r="AY1274" s="12">
        <f t="shared" si="606"/>
        <v>0.41011141919799421</v>
      </c>
      <c r="BB1274" s="13">
        <f t="shared" si="589"/>
        <v>1153.2367220000001</v>
      </c>
    </row>
    <row r="1275" spans="1:54" x14ac:dyDescent="0.25">
      <c r="A1275" s="1">
        <v>45281</v>
      </c>
      <c r="B1275" s="6">
        <v>58.79</v>
      </c>
      <c r="C1275" s="6">
        <v>50.79</v>
      </c>
      <c r="D1275" s="6">
        <v>52.54</v>
      </c>
      <c r="E1275" s="6">
        <f t="shared" si="591"/>
        <v>40.333142695033409</v>
      </c>
      <c r="F1275" s="6">
        <f t="shared" si="604"/>
        <v>39.030246231570246</v>
      </c>
      <c r="G1275" s="6">
        <v>64.040000000000006</v>
      </c>
      <c r="H1275" s="6">
        <v>49.04</v>
      </c>
      <c r="I1275" s="6">
        <v>45.75</v>
      </c>
      <c r="J1275" s="6">
        <v>36.468719853956721</v>
      </c>
      <c r="K1275" s="6">
        <f t="shared" si="580"/>
        <v>13.04</v>
      </c>
      <c r="L1275" s="7">
        <f t="shared" si="578"/>
        <v>9.2812801460432794</v>
      </c>
      <c r="M1275" s="6">
        <f t="shared" si="597"/>
        <v>9.75</v>
      </c>
      <c r="N1275" s="6">
        <f t="shared" si="612"/>
        <v>6.25</v>
      </c>
      <c r="O1275" s="6">
        <f t="shared" si="579"/>
        <v>1.75</v>
      </c>
      <c r="P1275" s="6">
        <f t="shared" si="599"/>
        <v>3.5</v>
      </c>
      <c r="Q1275" s="6">
        <f t="shared" si="581"/>
        <v>-8.70685730496659</v>
      </c>
      <c r="R1275" s="6">
        <f t="shared" si="607"/>
        <v>-10.009753768429754</v>
      </c>
      <c r="S1275" s="6">
        <f t="shared" si="600"/>
        <v>15.000000000000007</v>
      </c>
      <c r="T1275" s="6">
        <f t="shared" si="601"/>
        <v>5.2500000000000071</v>
      </c>
      <c r="U1275" s="4" t="str">
        <f t="shared" si="613"/>
        <v>HIGHER</v>
      </c>
      <c r="V1275" s="8">
        <v>861.25</v>
      </c>
      <c r="W1275" s="9">
        <f t="shared" si="593"/>
        <v>13.509753768429754</v>
      </c>
      <c r="X1275" s="6">
        <f t="shared" si="582"/>
        <v>40.369732316923262</v>
      </c>
      <c r="Y1275" s="6">
        <f t="shared" si="583"/>
        <v>12.170267683076737</v>
      </c>
      <c r="Z1275" s="6">
        <f t="shared" si="584"/>
        <v>1.3394860853530162</v>
      </c>
      <c r="AA1275" s="5">
        <f t="shared" si="608"/>
        <v>12</v>
      </c>
      <c r="AB1275" s="5">
        <f t="shared" si="609"/>
        <v>2023</v>
      </c>
      <c r="AC1275" s="5">
        <f t="shared" si="610"/>
        <v>51</v>
      </c>
      <c r="AD1275" s="6">
        <f t="shared" si="590"/>
        <v>52.847499999999997</v>
      </c>
      <c r="AF1275" s="10">
        <v>804.2</v>
      </c>
      <c r="AG1275" s="8">
        <f t="shared" si="611"/>
        <v>31416.598854588228</v>
      </c>
      <c r="AH1275" s="15"/>
      <c r="AI1275" s="15"/>
      <c r="AJ1275" s="15"/>
      <c r="AK1275" s="15"/>
      <c r="AL1275" s="11">
        <f t="shared" si="585"/>
        <v>45281</v>
      </c>
      <c r="AM1275" s="10">
        <v>890</v>
      </c>
      <c r="AN1275" s="10" t="e">
        <f ca="1">_xll.RHistory("BRL=",".Close","START:"&amp;$A1275&amp;" END:"&amp;$A1275&amp;" INTERVAL:1D",,,)</f>
        <v>#NAME?</v>
      </c>
      <c r="AO1275" s="8" t="e">
        <f t="shared" ca="1" si="586"/>
        <v>#NAME?</v>
      </c>
      <c r="AS1275" s="14"/>
      <c r="AT1275" s="6">
        <v>430.4</v>
      </c>
      <c r="AU1275" s="6">
        <v>12.9125</v>
      </c>
      <c r="AV1275" s="6">
        <f t="shared" si="614"/>
        <v>3.3490799999999989</v>
      </c>
      <c r="AW1275" s="6">
        <f t="shared" si="605"/>
        <v>4.1170446000000016</v>
      </c>
      <c r="AX1275" s="6">
        <f t="shared" si="595"/>
        <v>0.76796460000000266</v>
      </c>
      <c r="AY1275" s="12">
        <f t="shared" si="606"/>
        <v>0.410949019461675</v>
      </c>
      <c r="BB1275" s="13">
        <f t="shared" si="589"/>
        <v>1119.726498</v>
      </c>
    </row>
    <row r="1276" spans="1:54" x14ac:dyDescent="0.25">
      <c r="A1276" s="1">
        <v>45282</v>
      </c>
      <c r="B1276" s="6">
        <v>58.28</v>
      </c>
      <c r="C1276" s="6">
        <v>50.28</v>
      </c>
      <c r="D1276" s="6">
        <v>52.03</v>
      </c>
      <c r="E1276" s="6">
        <f t="shared" si="591"/>
        <v>40.299154091638719</v>
      </c>
      <c r="F1276" s="6">
        <f t="shared" si="604"/>
        <v>38.599723921904157</v>
      </c>
      <c r="G1276" s="6">
        <v>63.53</v>
      </c>
      <c r="H1276" s="6">
        <v>48.53</v>
      </c>
      <c r="I1276" s="6">
        <v>45.5</v>
      </c>
      <c r="J1276" s="6">
        <v>36.628402620669199</v>
      </c>
      <c r="K1276" s="6">
        <f t="shared" si="580"/>
        <v>12.780000000000001</v>
      </c>
      <c r="L1276" s="7">
        <f t="shared" si="578"/>
        <v>8.8715973793308009</v>
      </c>
      <c r="M1276" s="6">
        <f t="shared" si="597"/>
        <v>9.75</v>
      </c>
      <c r="N1276" s="6">
        <f t="shared" si="612"/>
        <v>6.25</v>
      </c>
      <c r="O1276" s="6">
        <f t="shared" si="579"/>
        <v>1.75</v>
      </c>
      <c r="P1276" s="6">
        <f t="shared" si="599"/>
        <v>3.5</v>
      </c>
      <c r="Q1276" s="6">
        <f t="shared" si="581"/>
        <v>-8.2308459083612817</v>
      </c>
      <c r="R1276" s="6">
        <f t="shared" si="607"/>
        <v>-9.9302760780958437</v>
      </c>
      <c r="S1276" s="6" t="s">
        <v>44</v>
      </c>
      <c r="T1276" s="6">
        <f t="shared" si="601"/>
        <v>5.25</v>
      </c>
      <c r="U1276" s="4" t="str">
        <f t="shared" si="613"/>
        <v>HIGHER</v>
      </c>
      <c r="V1276" s="8">
        <v>851.75</v>
      </c>
      <c r="W1276" s="9">
        <f t="shared" si="593"/>
        <v>13.430276078095844</v>
      </c>
      <c r="X1276" s="6">
        <f t="shared" si="582"/>
        <v>40.335712879577542</v>
      </c>
      <c r="Y1276" s="6">
        <f t="shared" si="583"/>
        <v>11.694287120422459</v>
      </c>
      <c r="Z1276" s="6">
        <f t="shared" si="584"/>
        <v>1.7359889576733849</v>
      </c>
      <c r="AA1276" s="5">
        <f t="shared" si="608"/>
        <v>12</v>
      </c>
      <c r="AB1276" s="5">
        <f t="shared" si="609"/>
        <v>2023</v>
      </c>
      <c r="AC1276" s="5">
        <f t="shared" si="610"/>
        <v>51</v>
      </c>
      <c r="AD1276" s="6">
        <f t="shared" si="590"/>
        <v>53.089999999999996</v>
      </c>
      <c r="AF1276" s="10">
        <v>804.75</v>
      </c>
      <c r="AG1276" s="8">
        <f t="shared" si="611"/>
        <v>31091.307829641544</v>
      </c>
      <c r="AH1276" s="15"/>
      <c r="AI1276" s="15"/>
      <c r="AJ1276" s="15"/>
      <c r="AK1276" s="15"/>
      <c r="AL1276" s="11">
        <f t="shared" si="585"/>
        <v>45282</v>
      </c>
      <c r="AM1276" s="10">
        <v>889.25</v>
      </c>
      <c r="AN1276" s="10" t="e">
        <f ca="1">_xll.RHistory("BRL=",".Close","START:"&amp;$A1276&amp;" END:"&amp;$A1276&amp;" INTERVAL:1D",,,)</f>
        <v>#NAME?</v>
      </c>
      <c r="AO1276" s="8" t="e">
        <f t="shared" ca="1" si="586"/>
        <v>#NAME?</v>
      </c>
      <c r="AS1276" s="14"/>
      <c r="AT1276" s="6">
        <v>435</v>
      </c>
      <c r="AU1276" s="6">
        <v>12.93</v>
      </c>
      <c r="AV1276" s="6">
        <f t="shared" si="614"/>
        <v>3.3800099999999986</v>
      </c>
      <c r="AW1276" s="6">
        <f t="shared" si="605"/>
        <v>4.0333614000000004</v>
      </c>
      <c r="AX1276" s="6">
        <f t="shared" si="595"/>
        <v>0.6533514000000018</v>
      </c>
      <c r="AY1276" s="12">
        <f t="shared" si="606"/>
        <v>0.40222549299950355</v>
      </c>
      <c r="BB1276" s="13">
        <f t="shared" si="589"/>
        <v>1108.4829359999999</v>
      </c>
    </row>
    <row r="1277" spans="1:54" x14ac:dyDescent="0.25">
      <c r="A1277" s="1">
        <v>45286</v>
      </c>
      <c r="B1277" s="6">
        <v>57.66</v>
      </c>
      <c r="C1277" s="6">
        <v>49.66</v>
      </c>
      <c r="D1277" s="6">
        <v>51.41</v>
      </c>
      <c r="E1277" s="6"/>
      <c r="F1277" s="6"/>
      <c r="G1277" s="6">
        <v>62.91</v>
      </c>
      <c r="H1277" s="6">
        <v>47.91</v>
      </c>
      <c r="I1277" s="6">
        <v>46</v>
      </c>
      <c r="J1277" s="6">
        <v>36.843378555401252</v>
      </c>
      <c r="K1277" s="6">
        <f t="shared" si="580"/>
        <v>11.659999999999997</v>
      </c>
      <c r="L1277" s="7">
        <f t="shared" si="578"/>
        <v>9.1566214445987484</v>
      </c>
      <c r="M1277" s="6">
        <f t="shared" si="597"/>
        <v>9.75</v>
      </c>
      <c r="N1277" s="6">
        <f t="shared" si="612"/>
        <v>6.25</v>
      </c>
      <c r="O1277" s="6">
        <f t="shared" si="579"/>
        <v>1.75</v>
      </c>
      <c r="P1277" s="6">
        <f t="shared" si="599"/>
        <v>3.5</v>
      </c>
      <c r="Q1277" s="6" t="str">
        <f t="shared" si="581"/>
        <v/>
      </c>
      <c r="R1277" s="6"/>
      <c r="S1277" s="6">
        <f t="shared" si="600"/>
        <v>15</v>
      </c>
      <c r="T1277" s="6">
        <f t="shared" si="601"/>
        <v>5.25</v>
      </c>
      <c r="U1277" s="4" t="str">
        <f t="shared" si="613"/>
        <v>HIGHER</v>
      </c>
      <c r="W1277" s="9" t="str">
        <f t="shared" si="593"/>
        <v/>
      </c>
      <c r="X1277" s="6">
        <f t="shared" si="582"/>
        <v>40.335712879577542</v>
      </c>
      <c r="Y1277" s="6">
        <f t="shared" si="583"/>
        <v>11.074287120422454</v>
      </c>
      <c r="Z1277" s="6" t="str">
        <f t="shared" si="584"/>
        <v/>
      </c>
      <c r="AA1277" s="5">
        <f t="shared" si="608"/>
        <v>12</v>
      </c>
      <c r="AB1277" s="5">
        <f t="shared" si="609"/>
        <v>2023</v>
      </c>
      <c r="AC1277" s="5">
        <f t="shared" si="610"/>
        <v>52</v>
      </c>
      <c r="AD1277" s="6">
        <f t="shared" si="590"/>
        <v>53.494999999999997</v>
      </c>
      <c r="AF1277" s="10">
        <v>806.85</v>
      </c>
      <c r="AG1277" s="8" t="str">
        <f t="shared" si="611"/>
        <v/>
      </c>
      <c r="AH1277" s="15"/>
      <c r="AI1277" s="15"/>
      <c r="AJ1277" s="15"/>
      <c r="AK1277" s="15"/>
      <c r="AL1277" s="11">
        <f t="shared" si="585"/>
        <v>45286</v>
      </c>
      <c r="AM1277" s="10">
        <v>889.25</v>
      </c>
      <c r="AN1277" s="10" t="e">
        <f ca="1">_xll.RHistory("BRL=",".Close","START:"&amp;$A1277&amp;" END:"&amp;$A1277&amp;" INTERVAL:1D",,,)</f>
        <v>#NAME?</v>
      </c>
      <c r="AO1277" s="8" t="e">
        <f t="shared" ca="1" si="586"/>
        <v>#NAME?</v>
      </c>
      <c r="AS1277" s="14"/>
      <c r="AT1277" s="6">
        <v>438.2</v>
      </c>
      <c r="AU1277" s="6">
        <v>13.1325</v>
      </c>
      <c r="AV1277" s="6">
        <f t="shared" si="614"/>
        <v>3.1801699999999968</v>
      </c>
      <c r="AW1277" s="6">
        <f t="shared" si="605"/>
        <v>3.8475847999999999</v>
      </c>
      <c r="AX1277" s="6">
        <f t="shared" si="595"/>
        <v>0.66741480000000308</v>
      </c>
      <c r="AY1277" s="12">
        <f t="shared" si="606"/>
        <v>0.3983744302268109</v>
      </c>
      <c r="BB1277" s="13">
        <f t="shared" si="589"/>
        <v>1094.8142919999998</v>
      </c>
    </row>
    <row r="1278" spans="1:54" x14ac:dyDescent="0.25">
      <c r="A1278" s="1">
        <v>45287</v>
      </c>
      <c r="B1278" s="6">
        <v>58.24</v>
      </c>
      <c r="C1278" s="6">
        <v>50.24</v>
      </c>
      <c r="D1278" s="6">
        <v>50.99</v>
      </c>
      <c r="E1278" s="6"/>
      <c r="F1278" s="6"/>
      <c r="G1278" s="6">
        <v>62.91</v>
      </c>
      <c r="H1278" s="6">
        <v>48.24</v>
      </c>
      <c r="I1278" s="6">
        <v>46</v>
      </c>
      <c r="J1278" s="6">
        <v>36.918723735750596</v>
      </c>
      <c r="K1278" s="6">
        <f t="shared" si="580"/>
        <v>12.240000000000002</v>
      </c>
      <c r="L1278" s="7">
        <f t="shared" si="578"/>
        <v>9.0812762642494036</v>
      </c>
      <c r="M1278" s="6">
        <f t="shared" si="597"/>
        <v>10</v>
      </c>
      <c r="N1278" s="6">
        <f t="shared" si="612"/>
        <v>7.25</v>
      </c>
      <c r="O1278" s="6">
        <f t="shared" si="579"/>
        <v>2</v>
      </c>
      <c r="P1278" s="6">
        <f t="shared" si="599"/>
        <v>2.75</v>
      </c>
      <c r="Q1278" s="6" t="str">
        <f t="shared" si="581"/>
        <v/>
      </c>
      <c r="R1278" s="6"/>
      <c r="S1278" s="6">
        <f t="shared" si="600"/>
        <v>14.669999999999995</v>
      </c>
      <c r="T1278" s="6">
        <f t="shared" si="601"/>
        <v>4.6699999999999946</v>
      </c>
      <c r="U1278" s="4" t="str">
        <f t="shared" si="613"/>
        <v>HIGHER</v>
      </c>
      <c r="W1278" s="9" t="str">
        <f t="shared" si="593"/>
        <v/>
      </c>
      <c r="X1278" s="6">
        <f t="shared" si="582"/>
        <v>40.335712879577542</v>
      </c>
      <c r="Y1278" s="6">
        <f t="shared" si="583"/>
        <v>10.65428712042246</v>
      </c>
      <c r="Z1278" s="6" t="str">
        <f t="shared" si="584"/>
        <v/>
      </c>
      <c r="AA1278" s="5">
        <f t="shared" si="608"/>
        <v>12</v>
      </c>
      <c r="AB1278" s="5">
        <f t="shared" si="609"/>
        <v>2023</v>
      </c>
      <c r="AC1278" s="5">
        <f t="shared" si="610"/>
        <v>52</v>
      </c>
      <c r="AD1278" s="6">
        <f t="shared" si="590"/>
        <v>53.202500000000001</v>
      </c>
      <c r="AF1278" s="10">
        <v>807.4</v>
      </c>
      <c r="AG1278" s="8" t="str">
        <f t="shared" si="611"/>
        <v/>
      </c>
      <c r="AH1278" s="15"/>
      <c r="AI1278" s="15"/>
      <c r="AJ1278" s="15"/>
      <c r="AK1278" s="15"/>
      <c r="AL1278" s="11">
        <f t="shared" si="585"/>
        <v>45287</v>
      </c>
      <c r="AM1278" s="10">
        <v>889.25</v>
      </c>
      <c r="AN1278" s="10" t="e">
        <f ca="1">_xll.RHistory("BRL=",".Close","START:"&amp;$A1278&amp;" END:"&amp;$A1278&amp;" INTERVAL:1D",,,)</f>
        <v>#NAME?</v>
      </c>
      <c r="AO1278" s="8" t="e">
        <f t="shared" ca="1" si="586"/>
        <v>#NAME?</v>
      </c>
      <c r="AS1278" s="14"/>
      <c r="AT1278" s="6">
        <v>434</v>
      </c>
      <c r="AU1278" s="6">
        <v>13.1675</v>
      </c>
      <c r="AV1278" s="6">
        <f t="shared" si="614"/>
        <v>2.9973299999999981</v>
      </c>
      <c r="AW1278" s="6">
        <f t="shared" si="605"/>
        <v>3.6427955999999995</v>
      </c>
      <c r="AX1278" s="6">
        <f t="shared" si="595"/>
        <v>0.64546560000000142</v>
      </c>
      <c r="AY1278" s="12">
        <f t="shared" si="606"/>
        <v>0.39811935165197027</v>
      </c>
      <c r="BB1278" s="13">
        <f t="shared" si="589"/>
        <v>1107.6010879999999</v>
      </c>
    </row>
    <row r="1279" spans="1:54" x14ac:dyDescent="0.25">
      <c r="A1279" s="1">
        <v>45288</v>
      </c>
      <c r="B1279" s="6">
        <v>57.24</v>
      </c>
      <c r="C1279" s="6">
        <v>49.49</v>
      </c>
      <c r="D1279" s="6">
        <v>50.24</v>
      </c>
      <c r="E1279" s="6"/>
      <c r="F1279" s="6"/>
      <c r="G1279" s="6">
        <v>62.49</v>
      </c>
      <c r="H1279" s="6">
        <v>47.49</v>
      </c>
      <c r="I1279" s="6">
        <v>45.5</v>
      </c>
      <c r="J1279" s="6">
        <v>36.838999832935137</v>
      </c>
      <c r="K1279" s="6">
        <f t="shared" si="580"/>
        <v>11.740000000000002</v>
      </c>
      <c r="L1279" s="7">
        <f t="shared" si="578"/>
        <v>8.6610001670648629</v>
      </c>
      <c r="M1279" s="6">
        <f t="shared" si="597"/>
        <v>9.75</v>
      </c>
      <c r="N1279" s="6">
        <f t="shared" si="612"/>
        <v>7</v>
      </c>
      <c r="O1279" s="6">
        <f t="shared" si="579"/>
        <v>2</v>
      </c>
      <c r="P1279" s="6">
        <f t="shared" si="599"/>
        <v>2.75</v>
      </c>
      <c r="Q1279" s="6" t="str">
        <f t="shared" si="581"/>
        <v/>
      </c>
      <c r="R1279" s="6"/>
      <c r="S1279" s="6">
        <f t="shared" si="600"/>
        <v>15</v>
      </c>
      <c r="T1279" s="6">
        <f t="shared" si="601"/>
        <v>5.25</v>
      </c>
      <c r="U1279" s="4" t="str">
        <f t="shared" si="613"/>
        <v>HIGHER</v>
      </c>
      <c r="W1279" s="9" t="str">
        <f t="shared" si="593"/>
        <v/>
      </c>
      <c r="X1279" s="6">
        <f t="shared" si="582"/>
        <v>40.335712879577542</v>
      </c>
      <c r="Y1279" s="6">
        <f t="shared" si="583"/>
        <v>9.9042871204224596</v>
      </c>
      <c r="Z1279" s="6" t="str">
        <f t="shared" si="584"/>
        <v/>
      </c>
      <c r="AA1279" s="5">
        <f t="shared" si="608"/>
        <v>12</v>
      </c>
      <c r="AB1279" s="5">
        <f t="shared" si="609"/>
        <v>2023</v>
      </c>
      <c r="AC1279" s="5">
        <f t="shared" si="610"/>
        <v>52</v>
      </c>
      <c r="AD1279" s="6">
        <f t="shared" si="590"/>
        <v>53.092500000000001</v>
      </c>
      <c r="AF1279" s="10">
        <v>807.95</v>
      </c>
      <c r="AG1279" s="8" t="str">
        <f t="shared" si="611"/>
        <v/>
      </c>
      <c r="AH1279" s="15"/>
      <c r="AI1279" s="15"/>
      <c r="AJ1279" s="15"/>
      <c r="AK1279" s="15"/>
      <c r="AL1279" s="11">
        <f t="shared" si="585"/>
        <v>45288</v>
      </c>
      <c r="AM1279" s="10">
        <v>889.25</v>
      </c>
      <c r="AN1279" s="10" t="e">
        <f ca="1">_xll.RHistory("BRL=",".Close","START:"&amp;$A1279&amp;" END:"&amp;$A1279&amp;" INTERVAL:1D",,,)</f>
        <v>#NAME?</v>
      </c>
      <c r="AO1279" s="8" t="e">
        <f t="shared" ca="1" si="586"/>
        <v>#NAME?</v>
      </c>
      <c r="AS1279" s="14"/>
      <c r="AT1279" s="6">
        <v>428</v>
      </c>
      <c r="AU1279" s="6">
        <v>13.0525</v>
      </c>
      <c r="AV1279" s="6">
        <f t="shared" si="614"/>
        <v>2.8835800000000003</v>
      </c>
      <c r="AW1279" s="6">
        <f t="shared" si="605"/>
        <v>3.6832984</v>
      </c>
      <c r="AX1279" s="6">
        <f t="shared" si="595"/>
        <v>0.79971839999999972</v>
      </c>
      <c r="AY1279" s="12">
        <f t="shared" si="606"/>
        <v>0.40386721731997482</v>
      </c>
      <c r="BB1279" s="13">
        <f t="shared" si="589"/>
        <v>1091.0664380000001</v>
      </c>
    </row>
    <row r="1280" spans="1:54" x14ac:dyDescent="0.25">
      <c r="A1280" s="1">
        <v>45289</v>
      </c>
      <c r="B1280" s="6">
        <v>57.59</v>
      </c>
      <c r="C1280" s="6">
        <v>49.84</v>
      </c>
      <c r="D1280" s="6">
        <v>50.59</v>
      </c>
      <c r="E1280" s="6"/>
      <c r="F1280" s="6"/>
      <c r="G1280" s="6">
        <v>62.84</v>
      </c>
      <c r="H1280" s="6">
        <v>47.84</v>
      </c>
      <c r="I1280" s="6">
        <v>45.5</v>
      </c>
      <c r="J1280" s="6">
        <v>36.998917479268734</v>
      </c>
      <c r="K1280" s="6">
        <f t="shared" si="580"/>
        <v>12.090000000000003</v>
      </c>
      <c r="L1280" s="7">
        <f t="shared" si="578"/>
        <v>8.5010825207312664</v>
      </c>
      <c r="M1280" s="6">
        <f t="shared" si="597"/>
        <v>9.75</v>
      </c>
      <c r="N1280" s="6">
        <f t="shared" si="612"/>
        <v>7</v>
      </c>
      <c r="O1280" s="6">
        <f t="shared" si="579"/>
        <v>2</v>
      </c>
      <c r="P1280" s="6">
        <f t="shared" si="599"/>
        <v>2.75</v>
      </c>
      <c r="Q1280" s="6" t="str">
        <f t="shared" si="581"/>
        <v/>
      </c>
      <c r="R1280" s="6"/>
      <c r="S1280" s="6">
        <f t="shared" si="600"/>
        <v>15</v>
      </c>
      <c r="T1280" s="6">
        <f t="shared" si="601"/>
        <v>5.25</v>
      </c>
      <c r="U1280" s="4" t="str">
        <f t="shared" si="613"/>
        <v>HIGHER</v>
      </c>
      <c r="W1280" s="9" t="str">
        <f t="shared" si="593"/>
        <v/>
      </c>
      <c r="X1280" s="6">
        <f t="shared" si="582"/>
        <v>40.335712879577542</v>
      </c>
      <c r="Y1280" s="6">
        <f t="shared" si="583"/>
        <v>10.254287120422461</v>
      </c>
      <c r="Z1280" s="6" t="str">
        <f t="shared" si="584"/>
        <v/>
      </c>
      <c r="AA1280" s="5">
        <f t="shared" si="608"/>
        <v>12</v>
      </c>
      <c r="AB1280" s="5">
        <f t="shared" si="609"/>
        <v>2023</v>
      </c>
      <c r="AC1280" s="5">
        <f t="shared" si="610"/>
        <v>52</v>
      </c>
      <c r="AD1280" s="6">
        <f t="shared" si="590"/>
        <v>52.550000000000004</v>
      </c>
      <c r="AF1280" s="10">
        <v>808.45</v>
      </c>
      <c r="AG1280" s="8" t="str">
        <f t="shared" si="611"/>
        <v/>
      </c>
      <c r="AH1280" s="15"/>
      <c r="AI1280" s="15"/>
      <c r="AJ1280" s="15"/>
      <c r="AK1280" s="15"/>
      <c r="AL1280" s="11">
        <f t="shared" si="585"/>
        <v>45289</v>
      </c>
      <c r="AM1280" s="10">
        <v>889.25</v>
      </c>
      <c r="AN1280" s="10" t="e">
        <f ca="1">_xll.RHistory("BRL=",".Close","START:"&amp;$A1280&amp;" END:"&amp;$A1280&amp;" INTERVAL:1D",,,)</f>
        <v>#NAME?</v>
      </c>
      <c r="AO1280" s="8" t="e">
        <f t="shared" ca="1" si="586"/>
        <v>#NAME?</v>
      </c>
      <c r="AS1280" s="14"/>
      <c r="AT1280" s="6">
        <v>421</v>
      </c>
      <c r="AU1280" s="6">
        <v>12.935</v>
      </c>
      <c r="AV1280" s="6">
        <f t="shared" si="614"/>
        <v>2.8775299999999984</v>
      </c>
      <c r="AW1280" s="6">
        <f t="shared" si="605"/>
        <v>3.5216383999999987</v>
      </c>
      <c r="AX1280" s="6">
        <f t="shared" si="595"/>
        <v>0.64410840000000036</v>
      </c>
      <c r="AY1280" s="12">
        <f t="shared" si="606"/>
        <v>0.40366762343450319</v>
      </c>
      <c r="BB1280" s="13">
        <f t="shared" si="589"/>
        <v>1098.782608</v>
      </c>
    </row>
    <row r="1281" spans="1:54" x14ac:dyDescent="0.25">
      <c r="A1281" s="1">
        <v>45293</v>
      </c>
      <c r="B1281" s="6">
        <v>58.04</v>
      </c>
      <c r="C1281" s="6">
        <v>50.29</v>
      </c>
      <c r="D1281" s="6">
        <v>51.04</v>
      </c>
      <c r="E1281" s="6">
        <f t="shared" ref="E1281:E1308" si="615">IF(AM1281="","",AM1281/2206.622)*100</f>
        <v>40.015915730016289</v>
      </c>
      <c r="F1281" s="6">
        <f t="shared" ref="F1281:F1296" si="616">IF(V1281="","",V1281/2206.622)*100</f>
        <v>38.429780904930702</v>
      </c>
      <c r="G1281" s="6">
        <v>63.29</v>
      </c>
      <c r="H1281" s="6">
        <v>48.29</v>
      </c>
      <c r="I1281" s="6">
        <v>45</v>
      </c>
      <c r="J1281" s="6">
        <v>36.100046412373253</v>
      </c>
      <c r="K1281" s="6">
        <f t="shared" si="580"/>
        <v>13.04</v>
      </c>
      <c r="L1281" s="7">
        <f t="shared" si="578"/>
        <v>8.8999535876267473</v>
      </c>
      <c r="M1281" s="6">
        <f t="shared" si="597"/>
        <v>9.75</v>
      </c>
      <c r="N1281" s="6">
        <f t="shared" si="612"/>
        <v>7</v>
      </c>
      <c r="O1281" s="6">
        <f t="shared" si="579"/>
        <v>2</v>
      </c>
      <c r="P1281" s="6">
        <f t="shared" si="599"/>
        <v>2.75</v>
      </c>
      <c r="Q1281" s="6">
        <f t="shared" si="581"/>
        <v>-8.2740842699837103</v>
      </c>
      <c r="R1281" s="6">
        <f t="shared" si="607"/>
        <v>-9.8602190950692972</v>
      </c>
      <c r="S1281" s="6">
        <f t="shared" si="600"/>
        <v>15</v>
      </c>
      <c r="T1281" s="6">
        <f t="shared" si="601"/>
        <v>5.25</v>
      </c>
      <c r="U1281" s="4" t="str">
        <f t="shared" si="613"/>
        <v>HIGHER</v>
      </c>
      <c r="V1281" s="8">
        <v>848</v>
      </c>
      <c r="W1281" s="9">
        <f t="shared" si="593"/>
        <v>12.610219095069297</v>
      </c>
      <c r="X1281" s="6">
        <f t="shared" si="582"/>
        <v>40.05221756836319</v>
      </c>
      <c r="Y1281" s="6">
        <f t="shared" si="583"/>
        <v>10.987782431636809</v>
      </c>
      <c r="Z1281" s="6">
        <f t="shared" si="584"/>
        <v>1.622436663432488</v>
      </c>
      <c r="AA1281" s="5">
        <f t="shared" si="608"/>
        <v>1</v>
      </c>
      <c r="AB1281" s="5">
        <f t="shared" si="609"/>
        <v>2024</v>
      </c>
      <c r="AC1281" s="5">
        <f t="shared" si="610"/>
        <v>1</v>
      </c>
      <c r="AD1281" s="6">
        <f t="shared" si="590"/>
        <v>53.354999999999997</v>
      </c>
      <c r="AF1281" s="10">
        <v>810.6</v>
      </c>
      <c r="AG1281" s="8">
        <f t="shared" si="611"/>
        <v>31179.440285001245</v>
      </c>
      <c r="AH1281" s="15"/>
      <c r="AI1281" s="15"/>
      <c r="AJ1281" s="15"/>
      <c r="AK1281" s="15"/>
      <c r="AL1281" s="11">
        <f t="shared" si="585"/>
        <v>45293</v>
      </c>
      <c r="AM1281" s="10">
        <v>883</v>
      </c>
      <c r="AN1281" s="10" t="e">
        <f ca="1">_xll.RHistory("BRL=",".Close","START:"&amp;$A1281&amp;" END:"&amp;$A1281&amp;" INTERVAL:1D",,,)</f>
        <v>#NAME?</v>
      </c>
      <c r="AO1281" s="8" t="e">
        <f t="shared" ca="1" si="586"/>
        <v>#NAME?</v>
      </c>
      <c r="AS1281" s="14"/>
      <c r="AT1281" s="6">
        <v>415</v>
      </c>
      <c r="AU1281" s="6">
        <v>12.734999999999999</v>
      </c>
      <c r="AV1281" s="6">
        <f t="shared" si="614"/>
        <v>2.9891799999999993</v>
      </c>
      <c r="AW1281" s="6">
        <f t="shared" si="605"/>
        <v>3.6207694000000004</v>
      </c>
      <c r="AX1281" s="6">
        <f t="shared" si="595"/>
        <v>0.63158940000000108</v>
      </c>
      <c r="AY1281" s="12">
        <f t="shared" si="606"/>
        <v>0.40859996616239747</v>
      </c>
      <c r="BB1281" s="13">
        <f t="shared" si="589"/>
        <v>1108.7033979999999</v>
      </c>
    </row>
    <row r="1282" spans="1:54" x14ac:dyDescent="0.25">
      <c r="A1282" s="1">
        <v>45294</v>
      </c>
      <c r="B1282" s="6">
        <v>58.1</v>
      </c>
      <c r="C1282" s="6">
        <v>50.6</v>
      </c>
      <c r="D1282" s="6">
        <v>49.6</v>
      </c>
      <c r="E1282" s="6">
        <f t="shared" si="615"/>
        <v>40.752335470234598</v>
      </c>
      <c r="F1282" s="6">
        <f t="shared" si="616"/>
        <v>38.950939490315974</v>
      </c>
      <c r="G1282" s="6">
        <v>61.6</v>
      </c>
      <c r="H1282" s="6">
        <v>48.6</v>
      </c>
      <c r="I1282" s="6">
        <v>45</v>
      </c>
      <c r="J1282" s="6">
        <v>35.518997678160758</v>
      </c>
      <c r="K1282" s="6">
        <f t="shared" si="580"/>
        <v>13.100000000000001</v>
      </c>
      <c r="L1282" s="7">
        <f t="shared" si="578"/>
        <v>9.4810023218392416</v>
      </c>
      <c r="M1282" s="6">
        <f t="shared" si="597"/>
        <v>9.5</v>
      </c>
      <c r="N1282" s="6">
        <f t="shared" si="612"/>
        <v>8.5</v>
      </c>
      <c r="O1282" s="6">
        <f t="shared" si="579"/>
        <v>2</v>
      </c>
      <c r="P1282" s="6">
        <f t="shared" si="599"/>
        <v>1</v>
      </c>
      <c r="Q1282" s="6">
        <f t="shared" si="581"/>
        <v>-7.8476645297654031</v>
      </c>
      <c r="R1282" s="6">
        <f t="shared" si="607"/>
        <v>-9.649060509684027</v>
      </c>
      <c r="S1282" s="6">
        <f t="shared" si="600"/>
        <v>13</v>
      </c>
      <c r="T1282" s="6">
        <f t="shared" si="601"/>
        <v>3.5</v>
      </c>
      <c r="U1282" s="4" t="str">
        <f t="shared" si="613"/>
        <v>HIGHER</v>
      </c>
      <c r="V1282" s="8">
        <v>859.5</v>
      </c>
      <c r="W1282" s="9">
        <f t="shared" si="593"/>
        <v>10.649060509684027</v>
      </c>
      <c r="X1282" s="6">
        <f t="shared" si="582"/>
        <v>40.789305377520499</v>
      </c>
      <c r="Y1282" s="6">
        <f t="shared" si="583"/>
        <v>8.8106946224795024</v>
      </c>
      <c r="Z1282" s="6">
        <f t="shared" si="584"/>
        <v>1.8383658872045245</v>
      </c>
      <c r="AA1282" s="5">
        <f t="shared" si="608"/>
        <v>1</v>
      </c>
      <c r="AB1282" s="5">
        <f t="shared" si="609"/>
        <v>2024</v>
      </c>
      <c r="AC1282" s="5">
        <f t="shared" si="610"/>
        <v>1</v>
      </c>
      <c r="AD1282" s="6">
        <f t="shared" si="590"/>
        <v>53.682499999999997</v>
      </c>
      <c r="AF1282" s="10">
        <v>810.64</v>
      </c>
      <c r="AG1282" s="8">
        <f t="shared" si="611"/>
        <v>31603.834126666614</v>
      </c>
      <c r="AH1282" s="15"/>
      <c r="AI1282" s="15"/>
      <c r="AJ1282" s="15"/>
      <c r="AK1282" s="15"/>
      <c r="AL1282" s="11">
        <f t="shared" si="585"/>
        <v>45294</v>
      </c>
      <c r="AM1282" s="10">
        <v>899.25</v>
      </c>
      <c r="AN1282" s="10" t="e">
        <f ca="1">_xll.RHistory("BRL=",".Close","START:"&amp;$A1282&amp;" END:"&amp;$A1282&amp;" INTERVAL:1D",,,)</f>
        <v>#NAME?</v>
      </c>
      <c r="AO1282" s="8" t="e">
        <f t="shared" ca="1" si="586"/>
        <v>#NAME?</v>
      </c>
      <c r="AS1282" s="14"/>
      <c r="AT1282" s="6">
        <v>415</v>
      </c>
      <c r="AU1282" s="6">
        <v>12.77</v>
      </c>
      <c r="AV1282" s="6">
        <f t="shared" si="614"/>
        <v>2.7856999999999985</v>
      </c>
      <c r="AW1282" s="6">
        <f t="shared" si="605"/>
        <v>3.6373664000000012</v>
      </c>
      <c r="AX1282" s="6">
        <f t="shared" si="595"/>
        <v>0.85166640000000271</v>
      </c>
      <c r="AY1282" s="12">
        <f t="shared" si="606"/>
        <v>0.41048214430357405</v>
      </c>
      <c r="BB1282" s="13">
        <f t="shared" si="589"/>
        <v>1115.53772</v>
      </c>
    </row>
    <row r="1283" spans="1:54" x14ac:dyDescent="0.25">
      <c r="A1283" s="1">
        <v>45295</v>
      </c>
      <c r="B1283" s="6">
        <v>57.66</v>
      </c>
      <c r="C1283" s="6">
        <v>50.16</v>
      </c>
      <c r="D1283" s="6">
        <v>50.16</v>
      </c>
      <c r="E1283" s="6">
        <f t="shared" si="615"/>
        <v>40.219847350384434</v>
      </c>
      <c r="F1283" s="6">
        <f t="shared" si="616"/>
        <v>38.282496956887044</v>
      </c>
      <c r="G1283" s="6">
        <v>61.16</v>
      </c>
      <c r="H1283" s="6">
        <v>48.16</v>
      </c>
      <c r="I1283" s="6">
        <v>45.5</v>
      </c>
      <c r="J1283" s="6">
        <v>35.793960122586981</v>
      </c>
      <c r="K1283" s="6">
        <f t="shared" si="580"/>
        <v>12.159999999999997</v>
      </c>
      <c r="L1283" s="7">
        <f t="shared" ref="L1283:L1346" si="617">IF(I1283="","",IF(J1283="","",I1283-J1283))</f>
        <v>9.7060398774130192</v>
      </c>
      <c r="M1283" s="6">
        <f t="shared" si="597"/>
        <v>9.5</v>
      </c>
      <c r="N1283" s="6">
        <f t="shared" si="612"/>
        <v>7.5</v>
      </c>
      <c r="O1283" s="6">
        <f t="shared" ref="O1283:O1346" si="618">C1283-H1283</f>
        <v>2</v>
      </c>
      <c r="P1283" s="6">
        <f t="shared" si="599"/>
        <v>2</v>
      </c>
      <c r="Q1283" s="6">
        <f t="shared" si="581"/>
        <v>-7.9401526496155626</v>
      </c>
      <c r="R1283" s="6">
        <f t="shared" si="607"/>
        <v>-9.8775030431129522</v>
      </c>
      <c r="S1283" s="6">
        <f t="shared" si="600"/>
        <v>13</v>
      </c>
      <c r="T1283" s="6">
        <f t="shared" si="601"/>
        <v>3.5</v>
      </c>
      <c r="U1283" s="4" t="str">
        <f t="shared" si="613"/>
        <v>HIGHER</v>
      </c>
      <c r="V1283" s="8">
        <v>844.75</v>
      </c>
      <c r="W1283" s="9">
        <f t="shared" si="593"/>
        <v>11.877503043112952</v>
      </c>
      <c r="X1283" s="6">
        <f t="shared" si="582"/>
        <v>40.256334192437521</v>
      </c>
      <c r="Y1283" s="6">
        <f t="shared" si="583"/>
        <v>9.9036658075624757</v>
      </c>
      <c r="Z1283" s="6">
        <f t="shared" si="584"/>
        <v>1.9738372355504765</v>
      </c>
      <c r="AA1283" s="5">
        <f t="shared" si="608"/>
        <v>1</v>
      </c>
      <c r="AB1283" s="5">
        <f t="shared" si="609"/>
        <v>2024</v>
      </c>
      <c r="AC1283" s="5">
        <f t="shared" si="610"/>
        <v>1</v>
      </c>
      <c r="AD1283" s="6">
        <f t="shared" si="590"/>
        <v>53.317499999999995</v>
      </c>
      <c r="AF1283" s="10">
        <v>811.7</v>
      </c>
      <c r="AG1283" s="8">
        <f t="shared" si="611"/>
        <v>31102.092558270768</v>
      </c>
      <c r="AH1283" s="15"/>
      <c r="AI1283" s="15"/>
      <c r="AJ1283" s="15"/>
      <c r="AK1283" s="15"/>
      <c r="AL1283" s="11">
        <f t="shared" si="585"/>
        <v>45295</v>
      </c>
      <c r="AM1283" s="10">
        <v>887.5</v>
      </c>
      <c r="AN1283" s="10" t="e">
        <f ca="1">_xll.RHistory("BRL=",".Close","START:"&amp;$A1283&amp;" END:"&amp;$A1283&amp;" INTERVAL:1D",,,)</f>
        <v>#NAME?</v>
      </c>
      <c r="AO1283" s="8" t="e">
        <f t="shared" ca="1" si="586"/>
        <v>#NAME?</v>
      </c>
      <c r="AS1283" s="14"/>
      <c r="AT1283" s="6">
        <v>411.2</v>
      </c>
      <c r="AU1283" s="6">
        <v>12.675000000000001</v>
      </c>
      <c r="AV1283" s="6">
        <f t="shared" si="614"/>
        <v>2.8569199999999988</v>
      </c>
      <c r="AW1283" s="6">
        <f t="shared" si="605"/>
        <v>3.6499459999999964</v>
      </c>
      <c r="AX1283" s="6">
        <f t="shared" si="595"/>
        <v>0.79302599999999757</v>
      </c>
      <c r="AY1283" s="12">
        <f t="shared" si="606"/>
        <v>0.41296040921213301</v>
      </c>
      <c r="BB1283" s="13">
        <f t="shared" si="589"/>
        <v>1105.8373919999999</v>
      </c>
    </row>
    <row r="1284" spans="1:54" x14ac:dyDescent="0.25">
      <c r="A1284" s="1">
        <v>45296</v>
      </c>
      <c r="B1284" s="6">
        <v>56.38</v>
      </c>
      <c r="C1284" s="6">
        <v>49.13</v>
      </c>
      <c r="D1284" s="6">
        <v>49.63</v>
      </c>
      <c r="E1284" s="6">
        <f t="shared" si="615"/>
        <v>38.996257628175556</v>
      </c>
      <c r="F1284" s="6">
        <f t="shared" si="616"/>
        <v>37.987929060799722</v>
      </c>
      <c r="G1284" s="6">
        <v>60.63</v>
      </c>
      <c r="H1284" s="6">
        <v>47.63</v>
      </c>
      <c r="I1284" s="6">
        <v>45.75</v>
      </c>
      <c r="J1284" s="6">
        <v>35.89153020051652</v>
      </c>
      <c r="K1284" s="6">
        <f t="shared" ref="K1284:K1347" si="619">B1284-I1284</f>
        <v>10.630000000000003</v>
      </c>
      <c r="L1284" s="7">
        <f t="shared" si="617"/>
        <v>9.8584697994834798</v>
      </c>
      <c r="M1284" s="6">
        <f t="shared" si="597"/>
        <v>8.75</v>
      </c>
      <c r="N1284" s="6">
        <f t="shared" si="612"/>
        <v>6.75</v>
      </c>
      <c r="O1284" s="6">
        <f t="shared" si="618"/>
        <v>1.5</v>
      </c>
      <c r="P1284" s="6">
        <f t="shared" si="599"/>
        <v>2</v>
      </c>
      <c r="Q1284" s="6">
        <f t="shared" ref="Q1284:Q1347" si="620">IF(E1284="","",E1284-H1284)</f>
        <v>-8.6337423718244466</v>
      </c>
      <c r="R1284" s="6">
        <f t="shared" si="607"/>
        <v>-9.6420709392002806</v>
      </c>
      <c r="S1284" s="6">
        <f t="shared" si="600"/>
        <v>13</v>
      </c>
      <c r="T1284" s="6">
        <f t="shared" si="601"/>
        <v>4.25</v>
      </c>
      <c r="U1284" s="4" t="str">
        <f t="shared" si="613"/>
        <v>HIGHER</v>
      </c>
      <c r="V1284" s="8">
        <v>838.25</v>
      </c>
      <c r="W1284" s="9">
        <f t="shared" si="593"/>
        <v>11.642070939200281</v>
      </c>
      <c r="X1284" s="6">
        <f t="shared" ref="X1284:X1308" si="621">IF(AM1284="","",AM1284/22.04622)</f>
        <v>39.031634447991536</v>
      </c>
      <c r="Y1284" s="6">
        <f t="shared" ref="Y1284:Y1347" si="622">IF(X1284="","",IF(D1284="","",D1284-X1284))</f>
        <v>10.598365552008467</v>
      </c>
      <c r="Z1284" s="6">
        <f t="shared" ref="Z1284:Z1347" si="623">IF(X1284="","",IF(F1284="","",X1284-F1284))</f>
        <v>1.0437053871918138</v>
      </c>
      <c r="AA1284" s="5">
        <f t="shared" si="608"/>
        <v>1</v>
      </c>
      <c r="AB1284" s="5">
        <f t="shared" si="609"/>
        <v>2024</v>
      </c>
      <c r="AC1284" s="5">
        <f t="shared" si="610"/>
        <v>1</v>
      </c>
      <c r="AD1284" s="6">
        <f t="shared" si="590"/>
        <v>53.292500000000004</v>
      </c>
      <c r="AF1284" s="10">
        <v>812.2</v>
      </c>
      <c r="AG1284" s="8">
        <f t="shared" si="611"/>
        <v>30881.786083963601</v>
      </c>
      <c r="AH1284" s="15"/>
      <c r="AI1284" s="15"/>
      <c r="AJ1284" s="15"/>
      <c r="AK1284" s="15"/>
      <c r="AL1284" s="11">
        <f t="shared" ref="AL1284:AL1347" si="624">A1284</f>
        <v>45296</v>
      </c>
      <c r="AM1284" s="10">
        <v>860.5</v>
      </c>
      <c r="AN1284" s="10" t="e">
        <f ca="1">_xll.RHistory("BRL=",".Close","START:"&amp;$A1284&amp;" END:"&amp;$A1284&amp;" INTERVAL:1D",,,)</f>
        <v>#NAME?</v>
      </c>
      <c r="AO1284" s="8" t="e">
        <f t="shared" ref="AO1284:AO1347" ca="1" si="625">IF(AM1284="","",AM1284*AN1284/2204.622*100)</f>
        <v>#NAME?</v>
      </c>
      <c r="AS1284" s="14"/>
      <c r="AT1284" s="6">
        <v>404.4</v>
      </c>
      <c r="AU1284" s="6">
        <v>12.5625</v>
      </c>
      <c r="AV1284" s="6">
        <f t="shared" si="614"/>
        <v>2.7476099999999981</v>
      </c>
      <c r="AW1284" s="6">
        <f t="shared" si="605"/>
        <v>3.5521955999999975</v>
      </c>
      <c r="AX1284" s="6">
        <f t="shared" si="595"/>
        <v>0.80458559999999935</v>
      </c>
      <c r="AY1284" s="12">
        <f t="shared" si="606"/>
        <v>0.41516170839687322</v>
      </c>
      <c r="BB1284" s="13">
        <f t="shared" ref="BB1284:BB1347" si="626">C1284*22.0462</f>
        <v>1083.1298059999999</v>
      </c>
    </row>
    <row r="1285" spans="1:54" x14ac:dyDescent="0.25">
      <c r="A1285" s="1">
        <v>45299</v>
      </c>
      <c r="B1285" s="6">
        <v>56.31</v>
      </c>
      <c r="C1285" s="6">
        <v>49.56</v>
      </c>
      <c r="D1285" s="6">
        <v>50.06</v>
      </c>
      <c r="E1285" s="6">
        <f t="shared" si="615"/>
        <v>38.599723921904157</v>
      </c>
      <c r="F1285" s="6">
        <f t="shared" si="616"/>
        <v>38.599723921904157</v>
      </c>
      <c r="G1285" s="6">
        <v>60.81</v>
      </c>
      <c r="H1285" s="6">
        <v>47.81</v>
      </c>
      <c r="I1285" s="6">
        <v>46</v>
      </c>
      <c r="J1285" s="6">
        <v>36.04152909015459</v>
      </c>
      <c r="K1285" s="6">
        <f t="shared" si="619"/>
        <v>10.310000000000002</v>
      </c>
      <c r="L1285" s="7">
        <f t="shared" si="617"/>
        <v>9.9584709098454098</v>
      </c>
      <c r="M1285" s="6">
        <f t="shared" si="597"/>
        <v>8.5</v>
      </c>
      <c r="N1285" s="6">
        <f t="shared" si="612"/>
        <v>6.25</v>
      </c>
      <c r="O1285" s="6">
        <f t="shared" si="618"/>
        <v>1.75</v>
      </c>
      <c r="P1285" s="6">
        <f t="shared" si="599"/>
        <v>2.25</v>
      </c>
      <c r="Q1285" s="6">
        <f t="shared" si="620"/>
        <v>-9.2102760780958448</v>
      </c>
      <c r="R1285" s="6">
        <f t="shared" si="607"/>
        <v>-9.2102760780958448</v>
      </c>
      <c r="S1285" s="6">
        <f t="shared" si="600"/>
        <v>13</v>
      </c>
      <c r="T1285" s="6">
        <f t="shared" si="601"/>
        <v>4.5</v>
      </c>
      <c r="U1285" s="4" t="str">
        <f t="shared" si="613"/>
        <v>HIGHER</v>
      </c>
      <c r="V1285" s="8">
        <v>851.75</v>
      </c>
      <c r="W1285" s="9">
        <f t="shared" si="593"/>
        <v>11.460276078095845</v>
      </c>
      <c r="X1285" s="6">
        <f t="shared" si="621"/>
        <v>38.63474101229145</v>
      </c>
      <c r="Y1285" s="6">
        <f t="shared" si="622"/>
        <v>11.425258987708553</v>
      </c>
      <c r="Z1285" s="6">
        <f t="shared" si="623"/>
        <v>3.5017090387292171E-2</v>
      </c>
      <c r="AA1285" s="5">
        <f t="shared" si="608"/>
        <v>1</v>
      </c>
      <c r="AB1285" s="5">
        <f t="shared" si="609"/>
        <v>2024</v>
      </c>
      <c r="AC1285" s="5">
        <f t="shared" si="610"/>
        <v>2</v>
      </c>
      <c r="AD1285" s="6">
        <f t="shared" si="590"/>
        <v>52.954999999999998</v>
      </c>
      <c r="AF1285" s="10">
        <v>813.84</v>
      </c>
      <c r="AG1285" s="8">
        <f t="shared" si="611"/>
        <v>31442.497625443277</v>
      </c>
      <c r="AH1285" s="15"/>
      <c r="AI1285" s="15"/>
      <c r="AJ1285" s="15"/>
      <c r="AK1285" s="15"/>
      <c r="AL1285" s="11">
        <f t="shared" si="624"/>
        <v>45299</v>
      </c>
      <c r="AM1285" s="10">
        <v>851.75</v>
      </c>
      <c r="AN1285" s="10" t="e">
        <f ca="1">_xll.RHistory("BRL=",".Close","START:"&amp;$A1285&amp;" END:"&amp;$A1285&amp;" INTERVAL:1D",,,)</f>
        <v>#NAME?</v>
      </c>
      <c r="AO1285" s="8" t="e">
        <f t="shared" ca="1" si="625"/>
        <v>#NAME?</v>
      </c>
      <c r="AS1285" s="14"/>
      <c r="AT1285" s="6">
        <v>403.5</v>
      </c>
      <c r="AU1285" s="6">
        <v>12.455</v>
      </c>
      <c r="AV1285" s="6">
        <f t="shared" si="614"/>
        <v>2.8842700000000008</v>
      </c>
      <c r="AW1285" s="6">
        <f t="shared" si="605"/>
        <v>3.4917808000000008</v>
      </c>
      <c r="AX1285" s="6">
        <f t="shared" si="595"/>
        <v>0.60751080000000002</v>
      </c>
      <c r="AY1285" s="12">
        <f t="shared" si="606"/>
        <v>0.4102605246316402</v>
      </c>
      <c r="BB1285" s="13">
        <f t="shared" si="626"/>
        <v>1092.609672</v>
      </c>
    </row>
    <row r="1286" spans="1:54" x14ac:dyDescent="0.25">
      <c r="A1286" s="1">
        <v>45300</v>
      </c>
      <c r="B1286" s="6">
        <v>56.95</v>
      </c>
      <c r="C1286" s="6">
        <v>50.2</v>
      </c>
      <c r="D1286" s="6">
        <v>50.7</v>
      </c>
      <c r="E1286" s="6">
        <f t="shared" si="615"/>
        <v>39.517416213560821</v>
      </c>
      <c r="F1286" s="6">
        <f t="shared" si="616"/>
        <v>39.313484593192676</v>
      </c>
      <c r="G1286" s="6">
        <v>61.45</v>
      </c>
      <c r="H1286" s="6">
        <v>48.45</v>
      </c>
      <c r="I1286" s="6">
        <v>46</v>
      </c>
      <c r="J1286" s="6">
        <v>36.4867382016158</v>
      </c>
      <c r="K1286" s="6">
        <f t="shared" si="619"/>
        <v>10.950000000000003</v>
      </c>
      <c r="L1286" s="7">
        <f t="shared" si="617"/>
        <v>9.5132617983841996</v>
      </c>
      <c r="M1286" s="6">
        <f t="shared" si="597"/>
        <v>8.5</v>
      </c>
      <c r="N1286" s="6">
        <f t="shared" si="612"/>
        <v>6.25</v>
      </c>
      <c r="O1286" s="6">
        <f t="shared" si="618"/>
        <v>1.75</v>
      </c>
      <c r="P1286" s="6">
        <f t="shared" si="599"/>
        <v>2.25</v>
      </c>
      <c r="Q1286" s="6">
        <f t="shared" si="620"/>
        <v>-8.9325837864391815</v>
      </c>
      <c r="R1286" s="6">
        <f t="shared" si="607"/>
        <v>-9.1365154068073267</v>
      </c>
      <c r="S1286" s="6">
        <f t="shared" si="600"/>
        <v>13</v>
      </c>
      <c r="T1286" s="6">
        <f t="shared" si="601"/>
        <v>4.5</v>
      </c>
      <c r="U1286" s="4" t="str">
        <f t="shared" si="613"/>
        <v>HIGHER</v>
      </c>
      <c r="V1286" s="8">
        <v>867.5</v>
      </c>
      <c r="W1286" s="9">
        <f t="shared" si="593"/>
        <v>11.386515406807327</v>
      </c>
      <c r="X1286" s="6">
        <f t="shared" si="621"/>
        <v>39.553265820625938</v>
      </c>
      <c r="Y1286" s="6">
        <f t="shared" si="622"/>
        <v>11.146734179374064</v>
      </c>
      <c r="Z1286" s="6">
        <f t="shared" si="623"/>
        <v>0.23978122743326225</v>
      </c>
      <c r="AA1286" s="5">
        <f t="shared" si="608"/>
        <v>1</v>
      </c>
      <c r="AB1286" s="5">
        <f t="shared" si="609"/>
        <v>2024</v>
      </c>
      <c r="AC1286" s="5">
        <f t="shared" si="610"/>
        <v>2</v>
      </c>
      <c r="AD1286" s="6">
        <f t="shared" si="590"/>
        <v>53.129999999999995</v>
      </c>
      <c r="AF1286" s="10" t="e">
        <f ca="1">_xll.RHistory("ARS=",".Close","START:"&amp;$A1286&amp;" END:"&amp;$A1286&amp;" INTERVAL:1D",,,)</f>
        <v>#NAME?</v>
      </c>
      <c r="AG1286" s="8" t="e">
        <f t="shared" ca="1" si="611"/>
        <v>#NAME?</v>
      </c>
      <c r="AH1286" s="15"/>
      <c r="AI1286" s="15"/>
      <c r="AJ1286" s="15"/>
      <c r="AK1286" s="15"/>
      <c r="AL1286" s="11">
        <f t="shared" si="624"/>
        <v>45300</v>
      </c>
      <c r="AM1286" s="10">
        <v>872</v>
      </c>
      <c r="AN1286" s="10" t="e">
        <f ca="1">_xll.RHistory("BRL=",".Close","START:"&amp;$A1286&amp;" END:"&amp;$A1286&amp;" INTERVAL:1D",,,)</f>
        <v>#NAME?</v>
      </c>
      <c r="AO1286" s="8" t="e">
        <f t="shared" ca="1" si="625"/>
        <v>#NAME?</v>
      </c>
      <c r="AS1286" s="14"/>
      <c r="AT1286" s="6">
        <v>402.6</v>
      </c>
      <c r="AU1286" s="6">
        <v>12.484999999999999</v>
      </c>
      <c r="AV1286" s="6">
        <f t="shared" si="614"/>
        <v>2.9080000000000013</v>
      </c>
      <c r="AW1286" s="6">
        <f t="shared" si="605"/>
        <v>3.4326046000000012</v>
      </c>
      <c r="AX1286" s="6">
        <f t="shared" si="595"/>
        <v>0.52460459999999998</v>
      </c>
      <c r="AY1286" s="12">
        <f t="shared" si="606"/>
        <v>0.41050022524248614</v>
      </c>
      <c r="BB1286" s="13">
        <f t="shared" si="626"/>
        <v>1106.7192399999999</v>
      </c>
    </row>
    <row r="1287" spans="1:54" x14ac:dyDescent="0.25">
      <c r="A1287" s="1">
        <v>45301</v>
      </c>
      <c r="B1287" s="6">
        <v>56.75</v>
      </c>
      <c r="C1287" s="6">
        <v>50</v>
      </c>
      <c r="D1287" s="6">
        <v>50.5</v>
      </c>
      <c r="E1287" s="6">
        <f t="shared" si="615"/>
        <v>39.52874574802572</v>
      </c>
      <c r="F1287" s="6">
        <f t="shared" si="616"/>
        <v>38.520417180649886</v>
      </c>
      <c r="G1287" s="6">
        <v>61.25</v>
      </c>
      <c r="H1287" s="6">
        <v>48.25</v>
      </c>
      <c r="I1287" s="6">
        <v>46.5</v>
      </c>
      <c r="J1287" s="6">
        <v>36.754779042198301</v>
      </c>
      <c r="K1287" s="6">
        <f t="shared" si="619"/>
        <v>10.25</v>
      </c>
      <c r="L1287" s="7">
        <f t="shared" si="617"/>
        <v>9.7452209578016991</v>
      </c>
      <c r="M1287" s="6">
        <f t="shared" si="597"/>
        <v>8.5</v>
      </c>
      <c r="N1287" s="6">
        <f t="shared" si="612"/>
        <v>6.25</v>
      </c>
      <c r="O1287" s="6">
        <f t="shared" si="618"/>
        <v>1.75</v>
      </c>
      <c r="P1287" s="6">
        <f t="shared" si="599"/>
        <v>2.25</v>
      </c>
      <c r="Q1287" s="6">
        <f t="shared" si="620"/>
        <v>-8.7212542519742797</v>
      </c>
      <c r="R1287" s="6">
        <f t="shared" si="607"/>
        <v>-9.7295828193501137</v>
      </c>
      <c r="S1287" s="6">
        <f t="shared" si="600"/>
        <v>13</v>
      </c>
      <c r="T1287" s="6">
        <f t="shared" si="601"/>
        <v>4.5</v>
      </c>
      <c r="U1287" s="4" t="str">
        <f t="shared" si="613"/>
        <v>HIGHER</v>
      </c>
      <c r="V1287" s="8">
        <v>850</v>
      </c>
      <c r="W1287" s="9">
        <f t="shared" si="593"/>
        <v>11.979582819350114</v>
      </c>
      <c r="X1287" s="6">
        <f t="shared" si="621"/>
        <v>39.564605633074514</v>
      </c>
      <c r="Y1287" s="6">
        <f t="shared" si="622"/>
        <v>10.935394366925486</v>
      </c>
      <c r="Z1287" s="6">
        <f t="shared" si="623"/>
        <v>1.0441884524246277</v>
      </c>
      <c r="AA1287" s="5">
        <f t="shared" si="608"/>
        <v>1</v>
      </c>
      <c r="AB1287" s="5">
        <f t="shared" si="609"/>
        <v>2024</v>
      </c>
      <c r="AC1287" s="5">
        <f t="shared" si="610"/>
        <v>2</v>
      </c>
      <c r="AD1287" s="6">
        <f t="shared" si="590"/>
        <v>52.977499999999999</v>
      </c>
      <c r="AF1287" s="10" t="e">
        <f ca="1">_xll.RHistory("ARS=",".Close","START:"&amp;$A1287&amp;" END:"&amp;$A1287&amp;" INTERVAL:1D",,,)</f>
        <v>#NAME?</v>
      </c>
      <c r="AG1287" s="8" t="e">
        <f t="shared" ca="1" si="611"/>
        <v>#NAME?</v>
      </c>
      <c r="AH1287" s="15"/>
      <c r="AI1287" s="15"/>
      <c r="AJ1287" s="15"/>
      <c r="AK1287" s="15"/>
      <c r="AL1287" s="11">
        <f t="shared" si="624"/>
        <v>45301</v>
      </c>
      <c r="AM1287" s="10">
        <v>872.25</v>
      </c>
      <c r="AN1287" s="10" t="e">
        <f ca="1">_xll.RHistory("BRL=",".Close","START:"&amp;$A1287&amp;" END:"&amp;$A1287&amp;" INTERVAL:1D",,,)</f>
        <v>#NAME?</v>
      </c>
      <c r="AO1287" s="8" t="e">
        <f t="shared" ca="1" si="625"/>
        <v>#NAME?</v>
      </c>
      <c r="AS1287" s="14"/>
      <c r="AT1287" s="6">
        <v>399.3</v>
      </c>
      <c r="AU1287" s="6">
        <v>12.365</v>
      </c>
      <c r="AV1287" s="6">
        <f t="shared" si="614"/>
        <v>2.9270499999999995</v>
      </c>
      <c r="AW1287" s="6">
        <f t="shared" si="605"/>
        <v>3.5484369999999981</v>
      </c>
      <c r="AX1287" s="6">
        <f t="shared" si="595"/>
        <v>0.62138699999999858</v>
      </c>
      <c r="AY1287" s="12">
        <f t="shared" si="606"/>
        <v>0.41523490811194824</v>
      </c>
      <c r="BB1287" s="13">
        <f t="shared" si="626"/>
        <v>1102.31</v>
      </c>
    </row>
    <row r="1288" spans="1:54" x14ac:dyDescent="0.25">
      <c r="A1288" s="1">
        <v>45302</v>
      </c>
      <c r="B1288" s="6">
        <v>57.22</v>
      </c>
      <c r="C1288" s="6">
        <v>50.47</v>
      </c>
      <c r="D1288" s="6">
        <v>50.72</v>
      </c>
      <c r="E1288" s="6">
        <f t="shared" si="615"/>
        <v>39.109552972824531</v>
      </c>
      <c r="F1288" s="6">
        <f t="shared" si="616"/>
        <v>38.713019266553133</v>
      </c>
      <c r="G1288" s="6">
        <v>61.72</v>
      </c>
      <c r="H1288" s="6">
        <v>48.72</v>
      </c>
      <c r="I1288" s="6">
        <v>45</v>
      </c>
      <c r="J1288" s="6">
        <v>37.076596085087616</v>
      </c>
      <c r="K1288" s="6">
        <f t="shared" si="619"/>
        <v>12.219999999999999</v>
      </c>
      <c r="L1288" s="7">
        <f t="shared" si="617"/>
        <v>7.9234039149123845</v>
      </c>
      <c r="M1288" s="6">
        <f t="shared" si="597"/>
        <v>8.5</v>
      </c>
      <c r="N1288" s="6">
        <f t="shared" si="612"/>
        <v>6.5</v>
      </c>
      <c r="O1288" s="6">
        <f t="shared" si="618"/>
        <v>1.75</v>
      </c>
      <c r="P1288" s="6">
        <f t="shared" si="599"/>
        <v>2</v>
      </c>
      <c r="Q1288" s="6">
        <f t="shared" si="620"/>
        <v>-9.6104470271754678</v>
      </c>
      <c r="R1288" s="6">
        <f t="shared" si="607"/>
        <v>-10.006980733446866</v>
      </c>
      <c r="S1288" s="6">
        <f t="shared" si="600"/>
        <v>13</v>
      </c>
      <c r="T1288" s="6">
        <f t="shared" si="601"/>
        <v>4.5</v>
      </c>
      <c r="U1288" s="4" t="str">
        <f t="shared" si="613"/>
        <v>HIGHER</v>
      </c>
      <c r="V1288" s="8">
        <v>854.25</v>
      </c>
      <c r="W1288" s="9">
        <f t="shared" si="593"/>
        <v>12.006980733446866</v>
      </c>
      <c r="X1288" s="6">
        <f t="shared" si="621"/>
        <v>39.145032572477277</v>
      </c>
      <c r="Y1288" s="6">
        <f t="shared" si="622"/>
        <v>11.574967427522722</v>
      </c>
      <c r="Z1288" s="6">
        <f t="shared" si="623"/>
        <v>0.43201330592414422</v>
      </c>
      <c r="AA1288" s="5">
        <f t="shared" si="608"/>
        <v>1</v>
      </c>
      <c r="AB1288" s="5">
        <f t="shared" si="609"/>
        <v>2024</v>
      </c>
      <c r="AC1288" s="5">
        <f t="shared" si="610"/>
        <v>2</v>
      </c>
      <c r="AD1288" s="6">
        <f t="shared" ref="AD1288:AD1351" si="627">AVERAGE(H1038,H788,H537,H1288)</f>
        <v>53.38</v>
      </c>
      <c r="AF1288" s="10" t="e">
        <f ca="1">_xll.RHistory("ARS=",".Close","START:"&amp;$A1288&amp;" END:"&amp;$A1288&amp;" INTERVAL:1D",,,)</f>
        <v>#NAME?</v>
      </c>
      <c r="AG1288" s="8" t="e">
        <f t="shared" ca="1" si="611"/>
        <v>#NAME?</v>
      </c>
      <c r="AH1288" s="15"/>
      <c r="AI1288" s="15"/>
      <c r="AJ1288" s="15"/>
      <c r="AK1288" s="15"/>
      <c r="AL1288" s="11">
        <f t="shared" si="624"/>
        <v>45302</v>
      </c>
      <c r="AM1288" s="10">
        <v>863</v>
      </c>
      <c r="AN1288" s="10" t="e">
        <f ca="1">_xll.RHistory("BRL=",".Close","START:"&amp;$A1288&amp;" END:"&amp;$A1288&amp;" INTERVAL:1D",,,)</f>
        <v>#NAME?</v>
      </c>
      <c r="AO1288" s="8" t="e">
        <f t="shared" ca="1" si="625"/>
        <v>#NAME?</v>
      </c>
      <c r="AS1288" s="14"/>
      <c r="AT1288" s="6">
        <v>397.2</v>
      </c>
      <c r="AU1288" s="6">
        <v>12.365</v>
      </c>
      <c r="AV1288" s="6">
        <f t="shared" si="614"/>
        <v>2.903439999999998</v>
      </c>
      <c r="AW1288" s="6">
        <f t="shared" si="605"/>
        <v>3.4761549999999986</v>
      </c>
      <c r="AX1288" s="6">
        <f t="shared" si="595"/>
        <v>0.57271500000000053</v>
      </c>
      <c r="AY1288" s="12">
        <f t="shared" si="606"/>
        <v>0.41566112326631799</v>
      </c>
      <c r="BB1288" s="13">
        <f t="shared" si="626"/>
        <v>1112.6717139999998</v>
      </c>
    </row>
    <row r="1289" spans="1:54" x14ac:dyDescent="0.25">
      <c r="A1289" s="1">
        <v>45303</v>
      </c>
      <c r="B1289" s="6">
        <v>56.75</v>
      </c>
      <c r="C1289" s="6">
        <v>50</v>
      </c>
      <c r="D1289" s="6">
        <v>50.25</v>
      </c>
      <c r="E1289" s="6">
        <f t="shared" si="615"/>
        <v>38.316485560281741</v>
      </c>
      <c r="F1289" s="6">
        <f t="shared" si="616"/>
        <v>37.817986043826266</v>
      </c>
      <c r="G1289" s="6">
        <v>61.25</v>
      </c>
      <c r="H1289" s="6">
        <v>48.25</v>
      </c>
      <c r="I1289" s="6">
        <v>45.65</v>
      </c>
      <c r="J1289" s="6">
        <v>37.634994339551355</v>
      </c>
      <c r="K1289" s="6">
        <f t="shared" si="619"/>
        <v>11.100000000000001</v>
      </c>
      <c r="L1289" s="7">
        <f t="shared" si="617"/>
        <v>8.0150056604486437</v>
      </c>
      <c r="M1289" s="6">
        <f t="shared" si="597"/>
        <v>8.5</v>
      </c>
      <c r="N1289" s="6">
        <f t="shared" si="612"/>
        <v>6.5</v>
      </c>
      <c r="O1289" s="6">
        <f t="shared" si="618"/>
        <v>1.75</v>
      </c>
      <c r="P1289" s="6">
        <f t="shared" si="599"/>
        <v>2</v>
      </c>
      <c r="Q1289" s="6">
        <f t="shared" si="620"/>
        <v>-9.9335144397182589</v>
      </c>
      <c r="R1289" s="6">
        <f t="shared" si="607"/>
        <v>-10.432013956173734</v>
      </c>
      <c r="S1289" s="6">
        <f t="shared" si="600"/>
        <v>13</v>
      </c>
      <c r="T1289" s="6">
        <f t="shared" si="601"/>
        <v>4.5</v>
      </c>
      <c r="U1289" s="4" t="str">
        <f t="shared" si="613"/>
        <v>HIGHER</v>
      </c>
      <c r="V1289" s="8">
        <v>834.5</v>
      </c>
      <c r="W1289" s="9">
        <f t="shared" si="593"/>
        <v>12.432013956173734</v>
      </c>
      <c r="X1289" s="6">
        <f t="shared" si="621"/>
        <v>38.351245701077097</v>
      </c>
      <c r="Y1289" s="6">
        <f t="shared" si="622"/>
        <v>11.898754298922903</v>
      </c>
      <c r="Z1289" s="6">
        <f t="shared" si="623"/>
        <v>0.5332596572508308</v>
      </c>
      <c r="AA1289" s="5">
        <f t="shared" si="608"/>
        <v>1</v>
      </c>
      <c r="AB1289" s="5">
        <f t="shared" si="609"/>
        <v>2024</v>
      </c>
      <c r="AC1289" s="5">
        <f t="shared" si="610"/>
        <v>2</v>
      </c>
      <c r="AD1289" s="6">
        <f t="shared" si="627"/>
        <v>52.905000000000001</v>
      </c>
      <c r="AF1289" s="10" t="e">
        <f ca="1">_xll.RHistory("ARS=",".Close","START:"&amp;$A1289&amp;" END:"&amp;$A1289&amp;" INTERVAL:1D",,,)</f>
        <v>#NAME?</v>
      </c>
      <c r="AG1289" s="8" t="e">
        <f t="shared" ca="1" si="611"/>
        <v>#NAME?</v>
      </c>
      <c r="AH1289" s="15"/>
      <c r="AI1289" s="15"/>
      <c r="AJ1289" s="15"/>
      <c r="AK1289" s="15"/>
      <c r="AL1289" s="11">
        <f t="shared" si="624"/>
        <v>45303</v>
      </c>
      <c r="AM1289" s="10">
        <v>845.5</v>
      </c>
      <c r="AN1289" s="10" t="e">
        <f ca="1">_xll.RHistory("BRL=",".Close","START:"&amp;$A1289&amp;" END:"&amp;$A1289&amp;" INTERVAL:1D",,,)</f>
        <v>#NAME?</v>
      </c>
      <c r="AO1289" s="8" t="e">
        <f t="shared" ca="1" si="625"/>
        <v>#NAME?</v>
      </c>
      <c r="AS1289" s="14"/>
      <c r="AT1289" s="6">
        <v>397.1</v>
      </c>
      <c r="AU1289" s="6">
        <v>12.2425</v>
      </c>
      <c r="AV1289" s="6">
        <f t="shared" si="614"/>
        <v>2.9685999999999986</v>
      </c>
      <c r="AW1289" s="6">
        <f t="shared" si="605"/>
        <v>3.6501951999999989</v>
      </c>
      <c r="AX1289" s="6">
        <f t="shared" si="595"/>
        <v>0.68159520000000029</v>
      </c>
      <c r="AY1289" s="12">
        <f t="shared" si="606"/>
        <v>0.41772703987560672</v>
      </c>
      <c r="BB1289" s="13">
        <f t="shared" si="626"/>
        <v>1102.31</v>
      </c>
    </row>
    <row r="1290" spans="1:54" x14ac:dyDescent="0.25">
      <c r="A1290" s="1">
        <v>45307</v>
      </c>
      <c r="B1290" s="6">
        <v>55.75</v>
      </c>
      <c r="C1290" s="6">
        <v>49</v>
      </c>
      <c r="D1290" s="6">
        <v>48.25</v>
      </c>
      <c r="E1290" s="6">
        <f t="shared" si="615"/>
        <v>37.62538395792302</v>
      </c>
      <c r="F1290" s="6">
        <f t="shared" si="616"/>
        <v>37.228850251651622</v>
      </c>
      <c r="G1290" s="18">
        <v>60.25</v>
      </c>
      <c r="H1290" s="6">
        <v>47.25</v>
      </c>
      <c r="I1290" s="6">
        <v>47</v>
      </c>
      <c r="J1290" s="6">
        <v>37.341591355176135</v>
      </c>
      <c r="K1290" s="6">
        <f t="shared" si="619"/>
        <v>8.75</v>
      </c>
      <c r="L1290" s="7">
        <f t="shared" si="617"/>
        <v>9.6584086448238651</v>
      </c>
      <c r="M1290" s="6">
        <f t="shared" si="597"/>
        <v>8.5</v>
      </c>
      <c r="N1290" s="6">
        <f t="shared" si="612"/>
        <v>7.5</v>
      </c>
      <c r="O1290" s="6">
        <f t="shared" si="618"/>
        <v>1.75</v>
      </c>
      <c r="P1290" s="6">
        <f t="shared" si="599"/>
        <v>1</v>
      </c>
      <c r="Q1290" s="6">
        <f t="shared" si="620"/>
        <v>-9.6246160420769797</v>
      </c>
      <c r="R1290" s="6">
        <f t="shared" si="607"/>
        <v>-10.021149748348378</v>
      </c>
      <c r="S1290" s="6">
        <f t="shared" si="600"/>
        <v>13</v>
      </c>
      <c r="T1290" s="6">
        <f t="shared" si="601"/>
        <v>4.5</v>
      </c>
      <c r="U1290" s="4" t="str">
        <f t="shared" si="613"/>
        <v>HIGHER</v>
      </c>
      <c r="V1290" s="8">
        <v>821.5</v>
      </c>
      <c r="W1290" s="9">
        <f t="shared" si="593"/>
        <v>11.021149748348378</v>
      </c>
      <c r="X1290" s="6">
        <f t="shared" si="621"/>
        <v>37.65951714171409</v>
      </c>
      <c r="Y1290" s="6">
        <f t="shared" si="622"/>
        <v>10.59048285828591</v>
      </c>
      <c r="Z1290" s="6">
        <f t="shared" si="623"/>
        <v>0.43066689006246861</v>
      </c>
      <c r="AA1290" s="5">
        <f t="shared" si="608"/>
        <v>1</v>
      </c>
      <c r="AB1290" s="5">
        <f t="shared" si="609"/>
        <v>2024</v>
      </c>
      <c r="AC1290" s="5">
        <f t="shared" si="610"/>
        <v>3</v>
      </c>
      <c r="AD1290" s="6">
        <f t="shared" si="627"/>
        <v>52.967500000000001</v>
      </c>
      <c r="AF1290" s="10" t="e">
        <f ca="1">_xll.RHistory("ARS=",".Close","START:"&amp;$A1290&amp;" END:"&amp;$A1290&amp;" INTERVAL:1D",,,)</f>
        <v>#NAME?</v>
      </c>
      <c r="AG1290" s="8" t="e">
        <f t="shared" ca="1" si="611"/>
        <v>#NAME?</v>
      </c>
      <c r="AH1290" s="15"/>
      <c r="AI1290" s="15"/>
      <c r="AJ1290" s="15"/>
      <c r="AK1290" s="15"/>
      <c r="AL1290" s="11">
        <f t="shared" si="624"/>
        <v>45307</v>
      </c>
      <c r="AM1290" s="10">
        <v>830.25</v>
      </c>
      <c r="AN1290" s="10" t="e">
        <f ca="1">_xll.RHistory("BRL=",".Close","START:"&amp;$A1290&amp;" END:"&amp;$A1290&amp;" INTERVAL:1D",,,)</f>
        <v>#NAME?</v>
      </c>
      <c r="AO1290" s="8" t="e">
        <f t="shared" ca="1" si="625"/>
        <v>#NAME?</v>
      </c>
      <c r="AS1290" s="14"/>
      <c r="AT1290" s="6">
        <v>406.1</v>
      </c>
      <c r="AU1290" s="6">
        <v>12.272500000000001</v>
      </c>
      <c r="AV1290" s="6">
        <f t="shared" si="614"/>
        <v>2.9161000000000001</v>
      </c>
      <c r="AW1290" s="6">
        <f t="shared" si="605"/>
        <v>3.7778050000000007</v>
      </c>
      <c r="AX1290" s="6">
        <f t="shared" si="595"/>
        <v>0.86170500000000061</v>
      </c>
      <c r="AY1290" s="12">
        <f t="shared" si="606"/>
        <v>0.41028912878249529</v>
      </c>
      <c r="BB1290" s="13">
        <f t="shared" si="626"/>
        <v>1080.2637999999999</v>
      </c>
    </row>
    <row r="1291" spans="1:54" x14ac:dyDescent="0.25">
      <c r="A1291" s="1">
        <v>45308</v>
      </c>
      <c r="B1291" s="6">
        <v>56.2</v>
      </c>
      <c r="C1291" s="6">
        <v>49.45</v>
      </c>
      <c r="D1291" s="6">
        <v>49.2</v>
      </c>
      <c r="E1291" s="6">
        <f t="shared" si="615"/>
        <v>37.761338371501786</v>
      </c>
      <c r="F1291" s="6">
        <f t="shared" si="616"/>
        <v>37.364804665230388</v>
      </c>
      <c r="G1291" s="6">
        <v>60.7</v>
      </c>
      <c r="H1291" s="6">
        <v>47.7</v>
      </c>
      <c r="I1291" s="6">
        <v>46.75</v>
      </c>
      <c r="J1291" s="6">
        <v>36.729929101722462</v>
      </c>
      <c r="K1291" s="6">
        <f t="shared" si="619"/>
        <v>9.4500000000000028</v>
      </c>
      <c r="L1291" s="7">
        <f t="shared" si="617"/>
        <v>10.020070898277538</v>
      </c>
      <c r="M1291" s="6">
        <f t="shared" si="597"/>
        <v>8.5</v>
      </c>
      <c r="N1291" s="6">
        <f t="shared" si="612"/>
        <v>7</v>
      </c>
      <c r="O1291" s="6">
        <f t="shared" si="618"/>
        <v>1.75</v>
      </c>
      <c r="P1291" s="6">
        <f t="shared" si="599"/>
        <v>1.5</v>
      </c>
      <c r="Q1291" s="6">
        <f t="shared" si="620"/>
        <v>-9.9386616284982168</v>
      </c>
      <c r="R1291" s="6">
        <f t="shared" si="607"/>
        <v>-10.335195334769615</v>
      </c>
      <c r="S1291" s="6">
        <f t="shared" si="600"/>
        <v>13</v>
      </c>
      <c r="T1291" s="6">
        <f t="shared" si="601"/>
        <v>4.5</v>
      </c>
      <c r="U1291" s="4" t="str">
        <f t="shared" si="613"/>
        <v>HIGHER</v>
      </c>
      <c r="V1291" s="8">
        <v>824.5</v>
      </c>
      <c r="W1291" s="9">
        <f t="shared" ref="W1291:W1296" si="628">IF(V1291="","",IF(D1291="","",D1291-F1291))</f>
        <v>11.835195334769615</v>
      </c>
      <c r="X1291" s="6">
        <f t="shared" si="621"/>
        <v>37.795594891096975</v>
      </c>
      <c r="Y1291" s="6">
        <f t="shared" si="622"/>
        <v>11.404405108903028</v>
      </c>
      <c r="Z1291" s="6">
        <f t="shared" si="623"/>
        <v>0.43079022586658766</v>
      </c>
      <c r="AA1291" s="5">
        <f t="shared" si="608"/>
        <v>1</v>
      </c>
      <c r="AB1291" s="5">
        <f t="shared" si="609"/>
        <v>2024</v>
      </c>
      <c r="AC1291" s="5">
        <f t="shared" si="610"/>
        <v>3</v>
      </c>
      <c r="AD1291" s="6">
        <f t="shared" si="627"/>
        <v>53.78</v>
      </c>
      <c r="AF1291" s="10" t="e">
        <f ca="1">_xll.RHistory("ARS=",".Close","START:"&amp;$A1291&amp;" END:"&amp;$A1291&amp;" INTERVAL:1D",,,)</f>
        <v>#NAME?</v>
      </c>
      <c r="AG1291" s="8" t="e">
        <f t="shared" ca="1" si="611"/>
        <v>#NAME?</v>
      </c>
      <c r="AH1291" s="15"/>
      <c r="AI1291" s="15"/>
      <c r="AJ1291" s="15"/>
      <c r="AK1291" s="15"/>
      <c r="AL1291" s="11">
        <f t="shared" si="624"/>
        <v>45308</v>
      </c>
      <c r="AM1291" s="10">
        <v>833.25</v>
      </c>
      <c r="AN1291" s="10" t="e">
        <f ca="1">_xll.RHistory("BRL=",".Close","START:"&amp;$A1291&amp;" END:"&amp;$A1291&amp;" INTERVAL:1D",,,)</f>
        <v>#NAME?</v>
      </c>
      <c r="AO1291" s="8" t="e">
        <f t="shared" ca="1" si="625"/>
        <v>#NAME?</v>
      </c>
      <c r="AS1291" s="14"/>
      <c r="AT1291" s="6">
        <v>393.7</v>
      </c>
      <c r="AU1291" s="6">
        <v>12.057499999999999</v>
      </c>
      <c r="AV1291" s="6">
        <f t="shared" si="614"/>
        <v>2.9508500000000009</v>
      </c>
      <c r="AW1291" s="6">
        <f t="shared" si="605"/>
        <v>3.5867449999999987</v>
      </c>
      <c r="AX1291" s="6">
        <f t="shared" si="595"/>
        <v>0.63589499999999788</v>
      </c>
      <c r="AY1291" s="12">
        <f t="shared" si="606"/>
        <v>0.4134943929203091</v>
      </c>
      <c r="BB1291" s="13">
        <f t="shared" si="626"/>
        <v>1090.1845900000001</v>
      </c>
    </row>
    <row r="1292" spans="1:54" x14ac:dyDescent="0.25">
      <c r="A1292" s="1">
        <v>45309</v>
      </c>
      <c r="B1292" s="6">
        <v>56.12</v>
      </c>
      <c r="C1292" s="6">
        <v>49.37</v>
      </c>
      <c r="D1292" s="6">
        <v>49.12</v>
      </c>
      <c r="E1292" s="6">
        <f t="shared" si="615"/>
        <v>37.908622319545444</v>
      </c>
      <c r="F1292" s="6">
        <f t="shared" si="616"/>
        <v>37.704690699177299</v>
      </c>
      <c r="G1292" s="6">
        <v>60.62</v>
      </c>
      <c r="H1292" s="6">
        <v>47.62</v>
      </c>
      <c r="I1292" s="6">
        <v>47.5</v>
      </c>
      <c r="J1292" s="6">
        <v>37.520448144094132</v>
      </c>
      <c r="K1292" s="6">
        <f t="shared" si="619"/>
        <v>8.6199999999999974</v>
      </c>
      <c r="L1292" s="7">
        <f t="shared" si="617"/>
        <v>9.9795518559058678</v>
      </c>
      <c r="M1292" s="6">
        <f t="shared" si="597"/>
        <v>8.5</v>
      </c>
      <c r="N1292" s="6">
        <f t="shared" si="612"/>
        <v>7</v>
      </c>
      <c r="O1292" s="6">
        <f t="shared" si="618"/>
        <v>1.75</v>
      </c>
      <c r="P1292" s="6">
        <f t="shared" si="599"/>
        <v>1.5</v>
      </c>
      <c r="Q1292" s="6">
        <f t="shared" si="620"/>
        <v>-9.7113776804545537</v>
      </c>
      <c r="R1292" s="6">
        <f t="shared" si="607"/>
        <v>-9.9153093008226989</v>
      </c>
      <c r="S1292" s="6">
        <f t="shared" si="600"/>
        <v>13</v>
      </c>
      <c r="T1292" s="6">
        <f t="shared" si="601"/>
        <v>4.5</v>
      </c>
      <c r="U1292" s="4" t="str">
        <f t="shared" si="613"/>
        <v>HIGHER</v>
      </c>
      <c r="V1292" s="8">
        <v>832</v>
      </c>
      <c r="W1292" s="9">
        <f t="shared" si="628"/>
        <v>11.415309300822699</v>
      </c>
      <c r="X1292" s="6">
        <f t="shared" si="621"/>
        <v>37.943012452928436</v>
      </c>
      <c r="Y1292" s="6">
        <f t="shared" si="622"/>
        <v>11.176987547071562</v>
      </c>
      <c r="Z1292" s="6">
        <f t="shared" si="623"/>
        <v>0.23832175375113707</v>
      </c>
      <c r="AA1292" s="5">
        <f t="shared" si="608"/>
        <v>1</v>
      </c>
      <c r="AB1292" s="5">
        <f t="shared" si="609"/>
        <v>2024</v>
      </c>
      <c r="AC1292" s="5">
        <f t="shared" si="610"/>
        <v>3</v>
      </c>
      <c r="AD1292" s="6">
        <f t="shared" si="627"/>
        <v>54.27</v>
      </c>
      <c r="AF1292" s="10" t="e">
        <f ca="1">_xll.RHistory("ARS=",".Close","START:"&amp;$A1292&amp;" END:"&amp;$A1292&amp;" INTERVAL:1D",,,)</f>
        <v>#NAME?</v>
      </c>
      <c r="AG1292" s="8" t="e">
        <f t="shared" ca="1" si="611"/>
        <v>#NAME?</v>
      </c>
      <c r="AH1292" s="15"/>
      <c r="AI1292" s="15"/>
      <c r="AJ1292" s="15"/>
      <c r="AK1292" s="15"/>
      <c r="AL1292" s="11">
        <f t="shared" si="624"/>
        <v>45309</v>
      </c>
      <c r="AM1292" s="10">
        <v>836.5</v>
      </c>
      <c r="AN1292" s="10" t="e">
        <f ca="1">_xll.RHistory("BRL=",".Close","START:"&amp;$A1292&amp;" END:"&amp;$A1292&amp;" INTERVAL:1D",,,)</f>
        <v>#NAME?</v>
      </c>
      <c r="AO1292" s="8" t="e">
        <f t="shared" ca="1" si="625"/>
        <v>#NAME?</v>
      </c>
      <c r="AS1292" s="14"/>
      <c r="AT1292" s="6">
        <v>396.3</v>
      </c>
      <c r="AU1292" s="6">
        <v>12.135</v>
      </c>
      <c r="AV1292" s="6">
        <f t="shared" si="614"/>
        <v>2.9250899999999991</v>
      </c>
      <c r="AW1292" s="6">
        <f t="shared" si="605"/>
        <v>3.6219420000000007</v>
      </c>
      <c r="AX1292" s="6">
        <f t="shared" si="595"/>
        <v>0.69685200000000158</v>
      </c>
      <c r="AY1292" s="12">
        <f t="shared" si="606"/>
        <v>0.41384779509643799</v>
      </c>
      <c r="BB1292" s="13">
        <f t="shared" si="626"/>
        <v>1088.4208939999999</v>
      </c>
    </row>
    <row r="1293" spans="1:54" x14ac:dyDescent="0.25">
      <c r="A1293" s="1">
        <v>45310</v>
      </c>
      <c r="B1293" s="6">
        <v>54.9</v>
      </c>
      <c r="C1293" s="6">
        <v>47.9</v>
      </c>
      <c r="D1293" s="6">
        <v>48.9</v>
      </c>
      <c r="E1293" s="6">
        <f t="shared" si="615"/>
        <v>37.013589096818578</v>
      </c>
      <c r="F1293" s="6">
        <f t="shared" si="616"/>
        <v>37.013589096818578</v>
      </c>
      <c r="G1293" s="6">
        <v>59.9</v>
      </c>
      <c r="H1293" s="6">
        <v>46.9</v>
      </c>
      <c r="I1293" s="6">
        <v>48</v>
      </c>
      <c r="J1293" s="6">
        <v>37.903593677523958</v>
      </c>
      <c r="K1293" s="6">
        <f t="shared" si="619"/>
        <v>6.8999999999999986</v>
      </c>
      <c r="L1293" s="7">
        <f t="shared" si="617"/>
        <v>10.096406322476042</v>
      </c>
      <c r="M1293" s="6">
        <f t="shared" si="597"/>
        <v>8</v>
      </c>
      <c r="N1293" s="6">
        <f t="shared" si="612"/>
        <v>6</v>
      </c>
      <c r="O1293" s="6">
        <f t="shared" si="618"/>
        <v>1</v>
      </c>
      <c r="P1293" s="6">
        <f t="shared" si="599"/>
        <v>2</v>
      </c>
      <c r="Q1293" s="6">
        <f t="shared" si="620"/>
        <v>-9.8864109031814209</v>
      </c>
      <c r="R1293" s="6">
        <f t="shared" si="607"/>
        <v>-9.8864109031814209</v>
      </c>
      <c r="S1293" s="6">
        <f t="shared" si="600"/>
        <v>13</v>
      </c>
      <c r="T1293" s="6">
        <f t="shared" si="601"/>
        <v>5</v>
      </c>
      <c r="U1293" s="4" t="str">
        <f t="shared" si="613"/>
        <v>HIGHER</v>
      </c>
      <c r="V1293" s="8">
        <v>816.75</v>
      </c>
      <c r="W1293" s="9">
        <f t="shared" si="628"/>
        <v>11.886410903181421</v>
      </c>
      <c r="X1293" s="6">
        <f t="shared" si="621"/>
        <v>37.047167269491091</v>
      </c>
      <c r="Y1293" s="6">
        <f t="shared" si="622"/>
        <v>11.852832730508908</v>
      </c>
      <c r="Z1293" s="6">
        <f t="shared" si="623"/>
        <v>3.3578172672513062E-2</v>
      </c>
      <c r="AA1293" s="5">
        <f t="shared" si="608"/>
        <v>1</v>
      </c>
      <c r="AB1293" s="5">
        <f t="shared" si="609"/>
        <v>2024</v>
      </c>
      <c r="AC1293" s="5">
        <f t="shared" si="610"/>
        <v>3</v>
      </c>
      <c r="AD1293" s="6">
        <f t="shared" si="627"/>
        <v>53.535000000000004</v>
      </c>
      <c r="AF1293" s="10" t="e">
        <f ca="1">_xll.RHistory("ARS=",".Close","START:"&amp;$A1293&amp;" END:"&amp;$A1293&amp;" INTERVAL:1D",,,)</f>
        <v>#NAME?</v>
      </c>
      <c r="AG1293" s="8" t="e">
        <f t="shared" ca="1" si="611"/>
        <v>#NAME?</v>
      </c>
      <c r="AH1293" s="15"/>
      <c r="AI1293" s="15"/>
      <c r="AJ1293" s="15"/>
      <c r="AK1293" s="15"/>
      <c r="AL1293" s="11">
        <f t="shared" si="624"/>
        <v>45310</v>
      </c>
      <c r="AM1293" s="10">
        <v>816.75</v>
      </c>
      <c r="AN1293" s="10" t="e">
        <f ca="1">_xll.RHistory("BRL=",".Close","START:"&amp;$A1293&amp;" END:"&amp;$A1293&amp;" INTERVAL:1D",,,)</f>
        <v>#NAME?</v>
      </c>
      <c r="AO1293" s="8" t="e">
        <f t="shared" ca="1" si="625"/>
        <v>#NAME?</v>
      </c>
      <c r="AS1293" s="14"/>
      <c r="AT1293" s="6">
        <v>391.5</v>
      </c>
      <c r="AU1293" s="6">
        <v>12.1325</v>
      </c>
      <c r="AV1293" s="6">
        <f t="shared" si="614"/>
        <v>2.7890499999999996</v>
      </c>
      <c r="AW1293" s="6">
        <f t="shared" si="605"/>
        <v>3.5024691999999984</v>
      </c>
      <c r="AX1293" s="6">
        <f t="shared" si="595"/>
        <v>0.71341919999999881</v>
      </c>
      <c r="AY1293" s="12">
        <f t="shared" si="606"/>
        <v>0.41646068922999635</v>
      </c>
      <c r="BB1293" s="13">
        <f t="shared" si="626"/>
        <v>1056.01298</v>
      </c>
    </row>
    <row r="1294" spans="1:54" x14ac:dyDescent="0.25">
      <c r="A1294" s="1">
        <v>45313</v>
      </c>
      <c r="B1294" s="6">
        <v>56.16</v>
      </c>
      <c r="C1294" s="6">
        <v>49.66</v>
      </c>
      <c r="D1294" s="6">
        <v>50.16</v>
      </c>
      <c r="E1294" s="6">
        <f t="shared" si="615"/>
        <v>38.543076249579677</v>
      </c>
      <c r="F1294" s="6">
        <f t="shared" si="616"/>
        <v>38.441110439395601</v>
      </c>
      <c r="G1294" s="6">
        <v>61.16</v>
      </c>
      <c r="H1294" s="6">
        <v>48.16</v>
      </c>
      <c r="I1294" s="6">
        <v>47.5</v>
      </c>
      <c r="J1294" s="6">
        <v>37.533722998709209</v>
      </c>
      <c r="K1294" s="6">
        <f t="shared" si="619"/>
        <v>8.6599999999999966</v>
      </c>
      <c r="L1294" s="7">
        <f t="shared" si="617"/>
        <v>9.9662770012907913</v>
      </c>
      <c r="M1294" s="6">
        <f t="shared" si="597"/>
        <v>8</v>
      </c>
      <c r="N1294" s="6">
        <f t="shared" si="612"/>
        <v>6</v>
      </c>
      <c r="O1294" s="6">
        <f t="shared" si="618"/>
        <v>1.5</v>
      </c>
      <c r="P1294" s="6">
        <f t="shared" si="599"/>
        <v>2</v>
      </c>
      <c r="Q1294" s="6">
        <f t="shared" si="620"/>
        <v>-9.6169237504203195</v>
      </c>
      <c r="R1294" s="6">
        <f t="shared" si="607"/>
        <v>-9.7188895606043957</v>
      </c>
      <c r="S1294" s="6">
        <f t="shared" si="600"/>
        <v>13</v>
      </c>
      <c r="T1294" s="6">
        <f t="shared" si="601"/>
        <v>5</v>
      </c>
      <c r="U1294" s="4" t="str">
        <f t="shared" si="613"/>
        <v>HIGHER</v>
      </c>
      <c r="V1294" s="8">
        <v>848.25</v>
      </c>
      <c r="W1294" s="9">
        <f t="shared" si="628"/>
        <v>11.718889560604396</v>
      </c>
      <c r="X1294" s="6">
        <f t="shared" si="621"/>
        <v>38.578041950048579</v>
      </c>
      <c r="Y1294" s="6">
        <f t="shared" si="622"/>
        <v>11.581958049951417</v>
      </c>
      <c r="Z1294" s="6">
        <f t="shared" si="623"/>
        <v>0.13693151065297826</v>
      </c>
      <c r="AA1294" s="5">
        <f t="shared" si="608"/>
        <v>1</v>
      </c>
      <c r="AB1294" s="5">
        <f t="shared" si="609"/>
        <v>2024</v>
      </c>
      <c r="AC1294" s="5">
        <f t="shared" si="610"/>
        <v>4</v>
      </c>
      <c r="AD1294" s="6">
        <f t="shared" si="627"/>
        <v>53.777499999999996</v>
      </c>
      <c r="AF1294" s="10" t="e">
        <f ca="1">_xll.RHistory("ARS=",".Close","START:"&amp;$A1294&amp;" END:"&amp;$A1294&amp;" INTERVAL:1D",,,)</f>
        <v>#NAME?</v>
      </c>
      <c r="AG1294" s="8" t="e">
        <f t="shared" ca="1" si="611"/>
        <v>#NAME?</v>
      </c>
      <c r="AH1294" s="15"/>
      <c r="AI1294" s="15"/>
      <c r="AJ1294" s="15"/>
      <c r="AK1294" s="15"/>
      <c r="AL1294" s="11">
        <f t="shared" si="624"/>
        <v>45313</v>
      </c>
      <c r="AM1294" s="10">
        <v>850.5</v>
      </c>
      <c r="AN1294" s="10" t="e">
        <f ca="1">_xll.RHistory("BRL=",".Close","START:"&amp;$A1294&amp;" END:"&amp;$A1294&amp;" INTERVAL:1D",,,)</f>
        <v>#NAME?</v>
      </c>
      <c r="AO1294" s="8" t="e">
        <f t="shared" ca="1" si="625"/>
        <v>#NAME?</v>
      </c>
      <c r="AS1294" s="14"/>
      <c r="AT1294" s="6">
        <v>393.8</v>
      </c>
      <c r="AU1294" s="6">
        <v>12.2425</v>
      </c>
      <c r="AV1294" s="6">
        <f t="shared" si="614"/>
        <v>2.8805200000000006</v>
      </c>
      <c r="AW1294" s="6">
        <f t="shared" si="605"/>
        <v>3.306633999999999</v>
      </c>
      <c r="AX1294" s="6">
        <f t="shared" si="595"/>
        <v>0.42611399999999833</v>
      </c>
      <c r="AY1294" s="12">
        <f t="shared" si="606"/>
        <v>0.40971194570597536</v>
      </c>
      <c r="BB1294" s="13">
        <f t="shared" si="626"/>
        <v>1094.8142919999998</v>
      </c>
    </row>
    <row r="1295" spans="1:54" x14ac:dyDescent="0.25">
      <c r="A1295" s="1">
        <v>45314</v>
      </c>
      <c r="B1295" s="6">
        <v>56.21</v>
      </c>
      <c r="C1295" s="6">
        <v>49.46</v>
      </c>
      <c r="D1295" s="6">
        <v>50.21</v>
      </c>
      <c r="E1295" s="6">
        <f t="shared" si="615"/>
        <v>38.531746715114778</v>
      </c>
      <c r="F1295" s="6">
        <f t="shared" si="616"/>
        <v>38.429780904930702</v>
      </c>
      <c r="G1295" s="6">
        <v>61.21</v>
      </c>
      <c r="H1295" s="6">
        <v>48.21</v>
      </c>
      <c r="I1295" s="6">
        <v>47.5</v>
      </c>
      <c r="J1295" s="6">
        <v>37.917797933461927</v>
      </c>
      <c r="K1295" s="6">
        <f t="shared" si="619"/>
        <v>8.7100000000000009</v>
      </c>
      <c r="L1295" s="7">
        <f t="shared" si="617"/>
        <v>9.5822020665380734</v>
      </c>
      <c r="M1295" s="6">
        <f t="shared" si="597"/>
        <v>8</v>
      </c>
      <c r="N1295" s="6">
        <f t="shared" si="612"/>
        <v>6</v>
      </c>
      <c r="O1295" s="6">
        <f t="shared" si="618"/>
        <v>1.25</v>
      </c>
      <c r="P1295" s="6">
        <f t="shared" si="599"/>
        <v>2</v>
      </c>
      <c r="Q1295" s="6">
        <f t="shared" si="620"/>
        <v>-9.6782532848852227</v>
      </c>
      <c r="R1295" s="6">
        <f t="shared" si="607"/>
        <v>-9.7802190950692989</v>
      </c>
      <c r="S1295" s="6">
        <f t="shared" si="600"/>
        <v>13</v>
      </c>
      <c r="T1295" s="6">
        <f t="shared" si="601"/>
        <v>5</v>
      </c>
      <c r="U1295" s="4" t="str">
        <f t="shared" si="613"/>
        <v>HIGHER</v>
      </c>
      <c r="V1295" s="8">
        <v>848</v>
      </c>
      <c r="W1295" s="9">
        <f t="shared" si="628"/>
        <v>11.780219095069299</v>
      </c>
      <c r="X1295" s="6">
        <f t="shared" si="621"/>
        <v>38.566702137600004</v>
      </c>
      <c r="Y1295" s="6">
        <f t="shared" si="622"/>
        <v>11.643297862399997</v>
      </c>
      <c r="Z1295" s="6">
        <f t="shared" si="623"/>
        <v>0.13692123266930167</v>
      </c>
      <c r="AA1295" s="5">
        <f t="shared" si="608"/>
        <v>1</v>
      </c>
      <c r="AB1295" s="5">
        <f t="shared" si="609"/>
        <v>2024</v>
      </c>
      <c r="AC1295" s="5">
        <f t="shared" si="610"/>
        <v>4</v>
      </c>
      <c r="AD1295" s="6">
        <f t="shared" si="627"/>
        <v>53.902499999999996</v>
      </c>
      <c r="AF1295" s="10" t="e">
        <f ca="1">_xll.RHistory("ARS=",".Close","START:"&amp;$A1295&amp;" END:"&amp;$A1295&amp;" INTERVAL:1D",,,)</f>
        <v>#NAME?</v>
      </c>
      <c r="AG1295" s="8" t="e">
        <f t="shared" ca="1" si="611"/>
        <v>#NAME?</v>
      </c>
      <c r="AH1295" s="15"/>
      <c r="AI1295" s="15"/>
      <c r="AJ1295" s="15"/>
      <c r="AK1295" s="15"/>
      <c r="AL1295" s="11">
        <f t="shared" si="624"/>
        <v>45314</v>
      </c>
      <c r="AM1295" s="10">
        <v>850.25</v>
      </c>
      <c r="AN1295" s="10" t="e">
        <f ca="1">_xll.RHistory("BRL=",".Close","START:"&amp;$A1295&amp;" END:"&amp;$A1295&amp;" INTERVAL:1D",,,)</f>
        <v>#NAME?</v>
      </c>
      <c r="AO1295" s="8" t="e">
        <f t="shared" ca="1" si="625"/>
        <v>#NAME?</v>
      </c>
      <c r="AS1295" s="14"/>
      <c r="AT1295" s="6">
        <v>399.1</v>
      </c>
      <c r="AU1295" s="6">
        <v>12.395</v>
      </c>
      <c r="AV1295" s="6">
        <f t="shared" si="614"/>
        <v>2.8584199999999989</v>
      </c>
      <c r="AW1295" s="6">
        <f t="shared" si="605"/>
        <v>3.4231556000000012</v>
      </c>
      <c r="AX1295" s="6">
        <f t="shared" si="595"/>
        <v>0.56473560000000234</v>
      </c>
      <c r="AY1295" s="12">
        <f t="shared" si="606"/>
        <v>0.41196847313125057</v>
      </c>
      <c r="BB1295" s="13">
        <f t="shared" si="626"/>
        <v>1090.4050520000001</v>
      </c>
    </row>
    <row r="1296" spans="1:54" x14ac:dyDescent="0.25">
      <c r="A1296" s="1">
        <v>45315</v>
      </c>
      <c r="B1296" s="6">
        <v>55.82</v>
      </c>
      <c r="C1296" s="6">
        <v>46.07</v>
      </c>
      <c r="D1296" s="6">
        <v>48.82</v>
      </c>
      <c r="E1296" s="6">
        <f t="shared" si="615"/>
        <v>37.602724888993222</v>
      </c>
      <c r="F1296" s="6">
        <f t="shared" si="616"/>
        <v>37.908622319545444</v>
      </c>
      <c r="G1296" s="6">
        <v>60.32</v>
      </c>
      <c r="H1296" s="6">
        <v>47.32</v>
      </c>
      <c r="I1296" s="6">
        <v>48.25</v>
      </c>
      <c r="J1296" s="6">
        <v>38.290151232571127</v>
      </c>
      <c r="K1296" s="6">
        <f t="shared" si="619"/>
        <v>7.57</v>
      </c>
      <c r="L1296" s="7">
        <f t="shared" si="617"/>
        <v>9.9598487674288734</v>
      </c>
      <c r="M1296" s="6">
        <f t="shared" si="597"/>
        <v>8.5</v>
      </c>
      <c r="N1296" s="6">
        <f t="shared" si="612"/>
        <v>7</v>
      </c>
      <c r="O1296" s="6">
        <f t="shared" si="618"/>
        <v>-1.25</v>
      </c>
      <c r="P1296" s="6">
        <f t="shared" si="599"/>
        <v>1.5</v>
      </c>
      <c r="Q1296" s="6">
        <f t="shared" si="620"/>
        <v>-9.7172751110067779</v>
      </c>
      <c r="R1296" s="6">
        <f t="shared" si="607"/>
        <v>-9.4113776804545566</v>
      </c>
      <c r="S1296" s="6">
        <f t="shared" si="600"/>
        <v>13</v>
      </c>
      <c r="T1296" s="6">
        <f t="shared" si="601"/>
        <v>4.5</v>
      </c>
      <c r="U1296" s="4" t="str">
        <f t="shared" si="613"/>
        <v>HIGHER</v>
      </c>
      <c r="V1296" s="8">
        <v>836.5</v>
      </c>
      <c r="W1296" s="9">
        <f t="shared" si="628"/>
        <v>10.911377680454557</v>
      </c>
      <c r="X1296" s="6">
        <f t="shared" si="621"/>
        <v>37.636837516816939</v>
      </c>
      <c r="Y1296" s="6">
        <f t="shared" si="622"/>
        <v>11.183162483183061</v>
      </c>
      <c r="Z1296" s="6">
        <f t="shared" si="623"/>
        <v>-0.27178480272850436</v>
      </c>
      <c r="AA1296" s="5">
        <f t="shared" si="608"/>
        <v>1</v>
      </c>
      <c r="AB1296" s="5">
        <f t="shared" si="609"/>
        <v>2024</v>
      </c>
      <c r="AC1296" s="5">
        <f t="shared" si="610"/>
        <v>4</v>
      </c>
      <c r="AD1296" s="6">
        <f t="shared" si="627"/>
        <v>54.077500000000001</v>
      </c>
      <c r="AF1296" s="10" t="e">
        <f ca="1">_xll.RHistory("ARS=",".Close","START:"&amp;$A1296&amp;" END:"&amp;$A1296&amp;" INTERVAL:1D",,,)</f>
        <v>#NAME?</v>
      </c>
      <c r="AG1296" s="8" t="e">
        <f t="shared" ca="1" si="611"/>
        <v>#NAME?</v>
      </c>
      <c r="AH1296" s="15"/>
      <c r="AI1296" s="15"/>
      <c r="AJ1296" s="15"/>
      <c r="AK1296" s="15"/>
      <c r="AL1296" s="11">
        <f t="shared" si="624"/>
        <v>45315</v>
      </c>
      <c r="AM1296" s="10">
        <v>829.75</v>
      </c>
      <c r="AN1296" s="10" t="e">
        <f ca="1">_xll.RHistory("BRL=",".Close","START:"&amp;$A1296&amp;" END:"&amp;$A1296&amp;" INTERVAL:1D",,,)</f>
        <v>#NAME?</v>
      </c>
      <c r="AO1296" s="8" t="e">
        <f t="shared" ca="1" si="625"/>
        <v>#NAME?</v>
      </c>
      <c r="AS1296" s="14"/>
      <c r="AT1296" s="6">
        <v>401.3</v>
      </c>
      <c r="AU1296" s="6">
        <v>12.4025</v>
      </c>
      <c r="AV1296" s="6">
        <f t="shared" si="614"/>
        <v>2.7399900000000006</v>
      </c>
      <c r="AW1296" s="6">
        <f t="shared" si="605"/>
        <v>3.4730886000000005</v>
      </c>
      <c r="AX1296" s="6">
        <f t="shared" si="595"/>
        <v>0.73309859999999993</v>
      </c>
      <c r="AY1296" s="12">
        <f t="shared" si="606"/>
        <v>0.41085279550599979</v>
      </c>
      <c r="BB1296" s="13">
        <f t="shared" si="626"/>
        <v>1015.6684339999999</v>
      </c>
    </row>
    <row r="1297" spans="1:54" x14ac:dyDescent="0.25">
      <c r="A1297" s="1">
        <v>45316</v>
      </c>
      <c r="B1297" s="6">
        <v>55.03</v>
      </c>
      <c r="C1297" s="6">
        <v>45.28</v>
      </c>
      <c r="D1297" s="6">
        <v>48.03</v>
      </c>
      <c r="E1297" s="6"/>
      <c r="F1297" s="6"/>
      <c r="G1297" s="6">
        <v>59.53</v>
      </c>
      <c r="H1297" s="6">
        <v>46.53</v>
      </c>
      <c r="I1297" s="6">
        <v>48.25</v>
      </c>
      <c r="J1297" s="6"/>
      <c r="K1297" s="6">
        <f t="shared" si="619"/>
        <v>6.7800000000000011</v>
      </c>
      <c r="L1297" s="7" t="str">
        <f t="shared" si="617"/>
        <v/>
      </c>
      <c r="M1297" s="6">
        <f t="shared" si="597"/>
        <v>8.5</v>
      </c>
      <c r="N1297" s="6">
        <f t="shared" si="612"/>
        <v>7</v>
      </c>
      <c r="O1297" s="6">
        <f t="shared" si="618"/>
        <v>-1.25</v>
      </c>
      <c r="P1297" s="6">
        <f t="shared" si="599"/>
        <v>1.5</v>
      </c>
      <c r="Q1297" s="6" t="str">
        <f t="shared" si="620"/>
        <v/>
      </c>
      <c r="R1297" s="6"/>
      <c r="S1297" s="6">
        <f t="shared" si="600"/>
        <v>13</v>
      </c>
      <c r="T1297" s="6">
        <f t="shared" si="601"/>
        <v>4.5</v>
      </c>
      <c r="U1297" s="4" t="str">
        <f t="shared" si="613"/>
        <v>HIGHER</v>
      </c>
      <c r="W1297" s="9">
        <f t="shared" ref="W1297:W1307" si="629">IF(V1298="","",IF(D1297="","",D1297-F1297))</f>
        <v>48.03</v>
      </c>
      <c r="X1297" s="6">
        <f t="shared" si="621"/>
        <v>37.897653203134141</v>
      </c>
      <c r="Y1297" s="6">
        <f t="shared" si="622"/>
        <v>10.13234679686586</v>
      </c>
      <c r="Z1297" s="6"/>
      <c r="AA1297" s="5">
        <f t="shared" si="608"/>
        <v>1</v>
      </c>
      <c r="AB1297" s="5">
        <f t="shared" si="609"/>
        <v>2024</v>
      </c>
      <c r="AC1297" s="5">
        <f t="shared" si="610"/>
        <v>4</v>
      </c>
      <c r="AD1297" s="6">
        <f t="shared" si="627"/>
        <v>54.077500000000001</v>
      </c>
      <c r="AF1297" s="10" t="e">
        <f ca="1">_xll.RHistory("ARS=",".Close","START:"&amp;$A1297&amp;" END:"&amp;$A1297&amp;" INTERVAL:1D",,,)</f>
        <v>#NAME?</v>
      </c>
      <c r="AG1297" s="8" t="e">
        <f t="shared" ref="AG1297:AG1321" ca="1" si="630">IF(V1298="","",V1298*AF1297/2204.622*100)</f>
        <v>#NAME?</v>
      </c>
      <c r="AH1297" s="15"/>
      <c r="AI1297" s="15"/>
      <c r="AJ1297" s="15"/>
      <c r="AK1297" s="15"/>
      <c r="AL1297" s="11">
        <f t="shared" si="624"/>
        <v>45316</v>
      </c>
      <c r="AM1297" s="10">
        <v>835.5</v>
      </c>
      <c r="AN1297" s="10" t="e">
        <f ca="1">_xll.RHistory("BRL=",".Close","START:"&amp;$A1297&amp;" END:"&amp;$A1297&amp;" INTERVAL:1D",,,)</f>
        <v>#NAME?</v>
      </c>
      <c r="AO1297" s="8" t="e">
        <f t="shared" ca="1" si="625"/>
        <v>#NAME?</v>
      </c>
      <c r="AS1297" s="14"/>
      <c r="AT1297" s="6">
        <v>396.2</v>
      </c>
      <c r="AU1297" s="6">
        <v>12.23</v>
      </c>
      <c r="AV1297" s="6">
        <f t="shared" si="614"/>
        <v>2.7002100000000002</v>
      </c>
      <c r="AW1297" s="6">
        <f t="shared" si="605"/>
        <v>3.4810212000000007</v>
      </c>
      <c r="AX1297" s="6">
        <f t="shared" si="595"/>
        <v>0.78081120000000048</v>
      </c>
      <c r="AY1297" s="12">
        <f t="shared" si="606"/>
        <v>0.41226413426892666</v>
      </c>
      <c r="BB1297" s="13">
        <f t="shared" si="626"/>
        <v>998.251936</v>
      </c>
    </row>
    <row r="1298" spans="1:54" x14ac:dyDescent="0.25">
      <c r="A1298" s="1">
        <v>45317</v>
      </c>
      <c r="B1298" s="6">
        <v>55.68</v>
      </c>
      <c r="C1298" s="6">
        <v>45.68</v>
      </c>
      <c r="D1298" s="6">
        <v>48.18</v>
      </c>
      <c r="E1298" s="6">
        <f t="shared" si="615"/>
        <v>37.863304181685855</v>
      </c>
      <c r="F1298" s="6">
        <f t="shared" ref="F1298:F1308" si="631">IF(V1298="","",V1298/2206.622)*100</f>
        <v>37.863304181685855</v>
      </c>
      <c r="G1298" s="6">
        <v>59.93</v>
      </c>
      <c r="H1298" s="6">
        <v>46.93</v>
      </c>
      <c r="I1298" s="6">
        <v>48.25</v>
      </c>
      <c r="J1298" s="6">
        <v>38.600961570976395</v>
      </c>
      <c r="K1298" s="6">
        <f t="shared" si="619"/>
        <v>7.43</v>
      </c>
      <c r="L1298" s="7">
        <f t="shared" si="617"/>
        <v>9.6490384290236051</v>
      </c>
      <c r="M1298" s="6">
        <f t="shared" si="597"/>
        <v>8.75</v>
      </c>
      <c r="N1298" s="6">
        <f t="shared" si="612"/>
        <v>7.5</v>
      </c>
      <c r="O1298" s="6">
        <f t="shared" si="618"/>
        <v>-1.25</v>
      </c>
      <c r="P1298" s="6">
        <f t="shared" si="599"/>
        <v>1.25</v>
      </c>
      <c r="Q1298" s="6">
        <f t="shared" si="620"/>
        <v>-9.0666958183141446</v>
      </c>
      <c r="R1298" s="6">
        <f t="shared" si="607"/>
        <v>-9.0666958183141446</v>
      </c>
      <c r="S1298" s="6">
        <f t="shared" si="600"/>
        <v>13</v>
      </c>
      <c r="T1298" s="6">
        <f t="shared" si="601"/>
        <v>4.25</v>
      </c>
      <c r="U1298" s="4" t="str">
        <f t="shared" si="613"/>
        <v>HIGHER</v>
      </c>
      <c r="V1298" s="8">
        <v>835.5</v>
      </c>
      <c r="W1298" s="9">
        <f t="shared" si="629"/>
        <v>10.316695818314145</v>
      </c>
      <c r="X1298" s="6">
        <f t="shared" si="621"/>
        <v>37.897653203134141</v>
      </c>
      <c r="Y1298" s="6">
        <f t="shared" si="622"/>
        <v>10.282346796865859</v>
      </c>
      <c r="Z1298" s="6">
        <f t="shared" si="623"/>
        <v>3.4349021448285555E-2</v>
      </c>
      <c r="AA1298" s="5">
        <f t="shared" si="608"/>
        <v>1</v>
      </c>
      <c r="AB1298" s="5">
        <f t="shared" si="609"/>
        <v>2024</v>
      </c>
      <c r="AC1298" s="5">
        <f t="shared" si="610"/>
        <v>4</v>
      </c>
      <c r="AD1298" s="6">
        <f t="shared" si="627"/>
        <v>54.36</v>
      </c>
      <c r="AF1298" s="10" t="e">
        <f ca="1">_xll.RHistory("ARS=",".Close","START:"&amp;$A1298&amp;" END:"&amp;$A1298&amp;" INTERVAL:1D",,,)</f>
        <v>#NAME?</v>
      </c>
      <c r="AG1298" s="8" t="e">
        <f t="shared" ca="1" si="630"/>
        <v>#NAME?</v>
      </c>
      <c r="AH1298" s="15"/>
      <c r="AI1298" s="15"/>
      <c r="AJ1298" s="15"/>
      <c r="AK1298" s="15"/>
      <c r="AL1298" s="11">
        <f t="shared" si="624"/>
        <v>45317</v>
      </c>
      <c r="AM1298" s="10">
        <v>835.5</v>
      </c>
      <c r="AN1298" s="10" t="e">
        <f ca="1">_xll.RHistory("BRL=",".Close","START:"&amp;$A1298&amp;" END:"&amp;$A1298&amp;" INTERVAL:1D",,,)</f>
        <v>#NAME?</v>
      </c>
      <c r="AO1298" s="8" t="e">
        <f t="shared" ca="1" si="625"/>
        <v>#NAME?</v>
      </c>
      <c r="AS1298" s="14"/>
      <c r="AT1298" s="6">
        <v>387</v>
      </c>
      <c r="AU1298" s="6">
        <v>12.092499999999999</v>
      </c>
      <c r="AV1298" s="6">
        <f t="shared" si="614"/>
        <v>2.6390600000000006</v>
      </c>
      <c r="AW1298" s="6">
        <f t="shared" si="605"/>
        <v>3.3117397999999998</v>
      </c>
      <c r="AX1298" s="6">
        <f t="shared" si="595"/>
        <v>0.67267979999999916</v>
      </c>
      <c r="AY1298" s="12">
        <f t="shared" si="606"/>
        <v>0.41450498003928404</v>
      </c>
      <c r="BB1298" s="13">
        <f t="shared" si="626"/>
        <v>1007.0704159999999</v>
      </c>
    </row>
    <row r="1299" spans="1:54" x14ac:dyDescent="0.25">
      <c r="A1299" s="1">
        <v>45320</v>
      </c>
      <c r="B1299" s="6">
        <v>54.05</v>
      </c>
      <c r="C1299" s="6">
        <v>44.05</v>
      </c>
      <c r="D1299" s="6">
        <v>46.8</v>
      </c>
      <c r="E1299" s="6">
        <f t="shared" si="615"/>
        <v>36.990930027888787</v>
      </c>
      <c r="F1299" s="6">
        <f t="shared" si="631"/>
        <v>37.863304181685855</v>
      </c>
      <c r="G1299" s="6">
        <v>58.55</v>
      </c>
      <c r="H1299" s="6">
        <v>45.55</v>
      </c>
      <c r="I1299" s="6">
        <v>47.75</v>
      </c>
      <c r="J1299" s="6">
        <v>37.853693456820402</v>
      </c>
      <c r="K1299" s="6">
        <f t="shared" si="619"/>
        <v>6.2999999999999972</v>
      </c>
      <c r="L1299" s="7">
        <f t="shared" si="617"/>
        <v>9.8963065431795982</v>
      </c>
      <c r="M1299" s="6">
        <f t="shared" si="597"/>
        <v>8.5</v>
      </c>
      <c r="N1299" s="6">
        <f t="shared" si="612"/>
        <v>7.25</v>
      </c>
      <c r="O1299" s="6">
        <f t="shared" si="618"/>
        <v>-1.5</v>
      </c>
      <c r="P1299" s="6">
        <f t="shared" si="599"/>
        <v>1.25</v>
      </c>
      <c r="Q1299" s="6">
        <f t="shared" si="620"/>
        <v>-8.5590699721112102</v>
      </c>
      <c r="R1299" s="6">
        <f t="shared" si="607"/>
        <v>-7.6866958183141421</v>
      </c>
      <c r="S1299" s="6">
        <f t="shared" si="600"/>
        <v>13</v>
      </c>
      <c r="T1299" s="6">
        <f t="shared" si="601"/>
        <v>4.5</v>
      </c>
      <c r="U1299" s="4" t="str">
        <f t="shared" si="613"/>
        <v>HIGHER</v>
      </c>
      <c r="V1299" s="8">
        <v>835.5</v>
      </c>
      <c r="W1299" s="9">
        <f t="shared" si="629"/>
        <v>8.9366958183141421</v>
      </c>
      <c r="X1299" s="6">
        <f t="shared" si="621"/>
        <v>37.024487644593947</v>
      </c>
      <c r="Y1299" s="6">
        <f t="shared" si="622"/>
        <v>9.7755123554060503</v>
      </c>
      <c r="Z1299" s="6">
        <f t="shared" si="623"/>
        <v>-0.83881653709190829</v>
      </c>
      <c r="AA1299" s="5">
        <f t="shared" si="608"/>
        <v>1</v>
      </c>
      <c r="AB1299" s="5">
        <f t="shared" si="609"/>
        <v>2024</v>
      </c>
      <c r="AC1299" s="5">
        <f t="shared" si="610"/>
        <v>5</v>
      </c>
      <c r="AD1299" s="6">
        <f t="shared" si="627"/>
        <v>54.164999999999992</v>
      </c>
      <c r="AF1299" s="10" t="e">
        <f ca="1">_xll.RHistory("ARS=",".Close","START:"&amp;$A1299&amp;" END:"&amp;$A1299&amp;" INTERVAL:1D",,,)</f>
        <v>#NAME?</v>
      </c>
      <c r="AG1299" s="8" t="e">
        <f t="shared" ca="1" si="630"/>
        <v>#NAME?</v>
      </c>
      <c r="AH1299" s="15"/>
      <c r="AI1299" s="15"/>
      <c r="AJ1299" s="15"/>
      <c r="AK1299" s="15"/>
      <c r="AL1299" s="11">
        <f t="shared" si="624"/>
        <v>45320</v>
      </c>
      <c r="AM1299" s="10">
        <v>816.25</v>
      </c>
      <c r="AN1299" s="10" t="e">
        <f ca="1">_xll.RHistory("BRL=",".Close","START:"&amp;$A1299&amp;" END:"&amp;$A1299&amp;" INTERVAL:1D",,,)</f>
        <v>#NAME?</v>
      </c>
      <c r="AO1299" s="8" t="e">
        <f t="shared" ca="1" si="625"/>
        <v>#NAME?</v>
      </c>
      <c r="AS1299" s="14"/>
      <c r="AT1299" s="6">
        <v>394.3</v>
      </c>
      <c r="AU1299" s="6">
        <v>11.942500000000001</v>
      </c>
      <c r="AV1299" s="6">
        <f t="shared" si="614"/>
        <v>2.7991499999999991</v>
      </c>
      <c r="AW1299" s="6">
        <f t="shared" si="605"/>
        <v>3.7078187999999983</v>
      </c>
      <c r="AX1299" s="6">
        <f t="shared" si="595"/>
        <v>0.90866879999999917</v>
      </c>
      <c r="AY1299" s="12">
        <f t="shared" si="606"/>
        <v>0.41282054369254417</v>
      </c>
      <c r="BB1299" s="13">
        <f t="shared" si="626"/>
        <v>971.13510999999994</v>
      </c>
    </row>
    <row r="1300" spans="1:54" x14ac:dyDescent="0.25">
      <c r="A1300" s="1">
        <v>45321</v>
      </c>
      <c r="B1300" s="6">
        <v>54.5</v>
      </c>
      <c r="C1300" s="6">
        <v>44.5</v>
      </c>
      <c r="D1300" s="6">
        <v>47.125</v>
      </c>
      <c r="E1300" s="6">
        <f t="shared" si="615"/>
        <v>37.534747682203843</v>
      </c>
      <c r="F1300" s="6">
        <f t="shared" si="631"/>
        <v>36.990930027888787</v>
      </c>
      <c r="G1300" s="6">
        <v>58</v>
      </c>
      <c r="H1300" s="6">
        <v>46</v>
      </c>
      <c r="I1300" s="6">
        <v>47</v>
      </c>
      <c r="J1300" s="6">
        <v>36.882589991467619</v>
      </c>
      <c r="K1300" s="6">
        <f t="shared" si="619"/>
        <v>7.5</v>
      </c>
      <c r="L1300" s="7">
        <f t="shared" si="617"/>
        <v>10.117410008532381</v>
      </c>
      <c r="M1300" s="6">
        <f t="shared" si="597"/>
        <v>8.5</v>
      </c>
      <c r="N1300" s="6">
        <f t="shared" si="612"/>
        <v>7.375</v>
      </c>
      <c r="O1300" s="6">
        <f t="shared" si="618"/>
        <v>-1.5</v>
      </c>
      <c r="P1300" s="6">
        <f t="shared" si="599"/>
        <v>1.125</v>
      </c>
      <c r="Q1300" s="6">
        <f t="shared" si="620"/>
        <v>-8.4652523177961569</v>
      </c>
      <c r="R1300" s="6">
        <f t="shared" si="607"/>
        <v>-9.0090699721112131</v>
      </c>
      <c r="S1300" s="6">
        <f t="shared" si="600"/>
        <v>12</v>
      </c>
      <c r="T1300" s="6">
        <f t="shared" si="601"/>
        <v>3.5</v>
      </c>
      <c r="U1300" s="4" t="str">
        <f t="shared" si="613"/>
        <v>HIGHER</v>
      </c>
      <c r="V1300" s="8">
        <v>816.25</v>
      </c>
      <c r="W1300" s="9">
        <f t="shared" si="629"/>
        <v>10.134069972111213</v>
      </c>
      <c r="X1300" s="6">
        <f t="shared" si="621"/>
        <v>37.568798642125493</v>
      </c>
      <c r="Y1300" s="6">
        <f t="shared" si="622"/>
        <v>9.5562013578745066</v>
      </c>
      <c r="Z1300" s="6">
        <f t="shared" si="623"/>
        <v>0.57786861423670643</v>
      </c>
      <c r="AA1300" s="5">
        <f t="shared" si="608"/>
        <v>1</v>
      </c>
      <c r="AB1300" s="5">
        <f t="shared" si="609"/>
        <v>2024</v>
      </c>
      <c r="AC1300" s="5">
        <f t="shared" si="610"/>
        <v>5</v>
      </c>
      <c r="AD1300" s="6">
        <f t="shared" si="627"/>
        <v>54.62</v>
      </c>
      <c r="AF1300" s="10" t="e">
        <f ca="1">_xll.RHistory("ARS=",".Close","START:"&amp;$A1300&amp;" END:"&amp;$A1300&amp;" INTERVAL:1D",,,)</f>
        <v>#NAME?</v>
      </c>
      <c r="AG1300" s="8" t="e">
        <f t="shared" ca="1" si="630"/>
        <v>#NAME?</v>
      </c>
      <c r="AH1300" s="15"/>
      <c r="AI1300" s="15"/>
      <c r="AJ1300" s="15"/>
      <c r="AK1300" s="15"/>
      <c r="AL1300" s="11">
        <f t="shared" si="624"/>
        <v>45321</v>
      </c>
      <c r="AM1300" s="10">
        <v>828.25</v>
      </c>
      <c r="AN1300" s="10" t="e">
        <f ca="1">_xll.RHistory("BRL=",".Close","START:"&amp;$A1300&amp;" END:"&amp;$A1300&amp;" INTERVAL:1D",,,)</f>
        <v>#NAME?</v>
      </c>
      <c r="AO1300" s="8" t="e">
        <f t="shared" ca="1" si="625"/>
        <v>#NAME?</v>
      </c>
      <c r="AS1300" s="14"/>
      <c r="AT1300" s="6">
        <v>403</v>
      </c>
      <c r="AU1300" s="6">
        <v>12.1875</v>
      </c>
      <c r="AV1300" s="6">
        <f t="shared" si="614"/>
        <v>2.7966250000000006</v>
      </c>
      <c r="AW1300" s="6">
        <f t="shared" si="605"/>
        <v>3.4803730000000002</v>
      </c>
      <c r="AX1300" s="6">
        <f t="shared" ref="AX1300:AX1363" si="632">AW1300-AV1300</f>
        <v>0.68374799999999958</v>
      </c>
      <c r="AY1300" s="12">
        <f t="shared" si="606"/>
        <v>0.40038684719535772</v>
      </c>
      <c r="BB1300" s="13">
        <f t="shared" si="626"/>
        <v>981.05589999999995</v>
      </c>
    </row>
    <row r="1301" spans="1:54" x14ac:dyDescent="0.25">
      <c r="A1301" s="1">
        <v>45322</v>
      </c>
      <c r="B1301" s="6">
        <v>54.27</v>
      </c>
      <c r="C1301" s="6">
        <v>46.02</v>
      </c>
      <c r="D1301" s="6">
        <v>47.27</v>
      </c>
      <c r="E1301" s="6">
        <f t="shared" si="615"/>
        <v>37.285497923976109</v>
      </c>
      <c r="F1301" s="6">
        <f t="shared" si="631"/>
        <v>37.534747682203843</v>
      </c>
      <c r="G1301" s="6">
        <v>58.02</v>
      </c>
      <c r="H1301" s="6">
        <v>46.02</v>
      </c>
      <c r="I1301" s="6">
        <v>46.75</v>
      </c>
      <c r="J1301" s="6">
        <v>36.415983281013872</v>
      </c>
      <c r="K1301" s="6">
        <f t="shared" si="619"/>
        <v>7.5200000000000031</v>
      </c>
      <c r="L1301" s="7">
        <f t="shared" si="617"/>
        <v>10.334016718986128</v>
      </c>
      <c r="M1301" s="6">
        <f t="shared" si="597"/>
        <v>8.25</v>
      </c>
      <c r="N1301" s="6">
        <f t="shared" si="612"/>
        <v>7</v>
      </c>
      <c r="O1301" s="6">
        <f t="shared" si="618"/>
        <v>0</v>
      </c>
      <c r="P1301" s="6">
        <f t="shared" si="599"/>
        <v>1.25</v>
      </c>
      <c r="Q1301" s="6">
        <f t="shared" si="620"/>
        <v>-8.7345020760238938</v>
      </c>
      <c r="R1301" s="6">
        <f t="shared" si="607"/>
        <v>-8.4852523177961601</v>
      </c>
      <c r="S1301" s="6">
        <f t="shared" si="600"/>
        <v>12</v>
      </c>
      <c r="T1301" s="6">
        <f t="shared" si="601"/>
        <v>3.75</v>
      </c>
      <c r="U1301" s="4" t="str">
        <f t="shared" si="613"/>
        <v>HIGHER</v>
      </c>
      <c r="V1301" s="8">
        <v>828.25</v>
      </c>
      <c r="W1301" s="9">
        <f t="shared" si="629"/>
        <v>9.7352523177961601</v>
      </c>
      <c r="X1301" s="6">
        <f t="shared" si="621"/>
        <v>37.319322768256868</v>
      </c>
      <c r="Y1301" s="6">
        <f t="shared" si="622"/>
        <v>9.9506772317431356</v>
      </c>
      <c r="Z1301" s="6">
        <f t="shared" si="623"/>
        <v>-0.21542491394697549</v>
      </c>
      <c r="AA1301" s="5">
        <f t="shared" si="608"/>
        <v>1</v>
      </c>
      <c r="AB1301" s="5">
        <f t="shared" si="609"/>
        <v>2024</v>
      </c>
      <c r="AC1301" s="5">
        <f t="shared" si="610"/>
        <v>5</v>
      </c>
      <c r="AD1301" s="6">
        <f t="shared" si="627"/>
        <v>54.317500000000003</v>
      </c>
      <c r="AF1301" s="10" t="e">
        <f ca="1">_xll.RHistory("ARS=",".Close","START:"&amp;$A1301&amp;" END:"&amp;$A1301&amp;" INTERVAL:1D",,,)</f>
        <v>#NAME?</v>
      </c>
      <c r="AG1301" s="8" t="e">
        <f t="shared" ca="1" si="630"/>
        <v>#NAME?</v>
      </c>
      <c r="AH1301" s="15"/>
      <c r="AI1301" s="15"/>
      <c r="AJ1301" s="15"/>
      <c r="AK1301" s="15"/>
      <c r="AL1301" s="11">
        <f t="shared" si="624"/>
        <v>45322</v>
      </c>
      <c r="AM1301" s="10">
        <v>822.75</v>
      </c>
      <c r="AN1301" s="10" t="e">
        <f ca="1">_xll.RHistory("BRL=",".Close","START:"&amp;$A1301&amp;" END:"&amp;$A1301&amp;" INTERVAL:1D",,,)</f>
        <v>#NAME?</v>
      </c>
      <c r="AO1301" s="8" t="e">
        <f t="shared" ca="1" si="625"/>
        <v>#NAME?</v>
      </c>
      <c r="AS1301" s="14"/>
      <c r="AT1301" s="6">
        <v>413.3</v>
      </c>
      <c r="AU1301" s="6">
        <v>12.2225</v>
      </c>
      <c r="AV1301" s="6">
        <f t="shared" si="614"/>
        <v>3.0206400000000002</v>
      </c>
      <c r="AW1301" s="6">
        <f t="shared" si="605"/>
        <v>3.73902</v>
      </c>
      <c r="AX1301" s="6">
        <f t="shared" si="632"/>
        <v>0.7183799999999998</v>
      </c>
      <c r="AY1301" s="12">
        <f t="shared" si="606"/>
        <v>0.39632545116088269</v>
      </c>
      <c r="BB1301" s="13">
        <f t="shared" si="626"/>
        <v>1014.5661240000001</v>
      </c>
    </row>
    <row r="1302" spans="1:54" x14ac:dyDescent="0.25">
      <c r="A1302" s="1">
        <v>45323</v>
      </c>
      <c r="B1302" s="6">
        <v>53.85</v>
      </c>
      <c r="C1302" s="6">
        <v>45.6</v>
      </c>
      <c r="D1302" s="6">
        <v>46.85</v>
      </c>
      <c r="E1302" s="6">
        <f t="shared" si="615"/>
        <v>36.628384925012078</v>
      </c>
      <c r="F1302" s="6">
        <f t="shared" si="631"/>
        <v>37.285497923976109</v>
      </c>
      <c r="G1302" s="6">
        <v>57.6</v>
      </c>
      <c r="H1302" s="6">
        <v>45.6</v>
      </c>
      <c r="I1302" s="6">
        <v>46.75</v>
      </c>
      <c r="J1302" s="6"/>
      <c r="K1302" s="6">
        <f t="shared" si="619"/>
        <v>7.1000000000000014</v>
      </c>
      <c r="L1302" s="7" t="str">
        <f t="shared" si="617"/>
        <v/>
      </c>
      <c r="M1302" s="6">
        <f t="shared" si="597"/>
        <v>8.25</v>
      </c>
      <c r="N1302" s="6">
        <f t="shared" si="612"/>
        <v>7</v>
      </c>
      <c r="O1302" s="6">
        <f t="shared" si="618"/>
        <v>0</v>
      </c>
      <c r="P1302" s="6">
        <f t="shared" si="599"/>
        <v>1.25</v>
      </c>
      <c r="Q1302" s="6">
        <f t="shared" si="620"/>
        <v>-8.9716150749879233</v>
      </c>
      <c r="R1302" s="6">
        <f t="shared" si="607"/>
        <v>-8.3145020760238921</v>
      </c>
      <c r="S1302" s="6">
        <f t="shared" si="600"/>
        <v>12</v>
      </c>
      <c r="T1302" s="6">
        <f t="shared" si="601"/>
        <v>3.75</v>
      </c>
      <c r="U1302" s="4" t="str">
        <f t="shared" si="613"/>
        <v>HIGHER</v>
      </c>
      <c r="V1302" s="8">
        <v>822.75</v>
      </c>
      <c r="W1302" s="9">
        <f t="shared" si="629"/>
        <v>9.5645020760238921</v>
      </c>
      <c r="X1302" s="6">
        <f t="shared" si="621"/>
        <v>36.66161364623958</v>
      </c>
      <c r="Y1302" s="6">
        <f t="shared" si="622"/>
        <v>10.188386353760421</v>
      </c>
      <c r="Z1302" s="6">
        <f t="shared" si="623"/>
        <v>-0.62388427773652921</v>
      </c>
      <c r="AA1302" s="5">
        <f t="shared" si="608"/>
        <v>2</v>
      </c>
      <c r="AB1302" s="5">
        <f t="shared" si="609"/>
        <v>2024</v>
      </c>
      <c r="AC1302" s="5">
        <f t="shared" si="610"/>
        <v>5</v>
      </c>
      <c r="AD1302" s="6">
        <f t="shared" si="627"/>
        <v>54.307499999999997</v>
      </c>
      <c r="AF1302" s="10" t="e">
        <f ca="1">_xll.RHistory("ARS=",".Close","START:"&amp;$A1302&amp;" END:"&amp;$A1302&amp;" INTERVAL:1D",,,)</f>
        <v>#NAME?</v>
      </c>
      <c r="AG1302" s="8" t="e">
        <f t="shared" ca="1" si="630"/>
        <v>#NAME?</v>
      </c>
      <c r="AH1302" s="15"/>
      <c r="AI1302" s="15"/>
      <c r="AJ1302" s="15"/>
      <c r="AK1302" s="15"/>
      <c r="AL1302" s="11">
        <f t="shared" si="624"/>
        <v>45323</v>
      </c>
      <c r="AM1302" s="10">
        <v>808.25</v>
      </c>
      <c r="AN1302" s="10" t="e">
        <f ca="1">_xll.RHistory("BRL=",".Close","START:"&amp;$A1302&amp;" END:"&amp;$A1302&amp;" INTERVAL:1D",,,)</f>
        <v>#NAME?</v>
      </c>
      <c r="AO1302" s="8" t="e">
        <f t="shared" ca="1" si="625"/>
        <v>#NAME?</v>
      </c>
      <c r="AS1302" s="14"/>
      <c r="AT1302" s="6">
        <v>406.7</v>
      </c>
      <c r="AU1302" s="6">
        <v>12.0825</v>
      </c>
      <c r="AV1302" s="6">
        <f t="shared" si="614"/>
        <v>2.9563999999999986</v>
      </c>
      <c r="AW1302" s="6">
        <f t="shared" si="605"/>
        <v>3.6975482</v>
      </c>
      <c r="AX1302" s="6">
        <f t="shared" si="632"/>
        <v>0.74114820000000137</v>
      </c>
      <c r="AY1302" s="12">
        <f t="shared" si="606"/>
        <v>0.39916854424204629</v>
      </c>
      <c r="BB1302" s="13">
        <f t="shared" si="626"/>
        <v>1005.3067199999999</v>
      </c>
    </row>
    <row r="1303" spans="1:54" x14ac:dyDescent="0.25">
      <c r="A1303" s="1">
        <v>45324</v>
      </c>
      <c r="B1303" s="6">
        <v>53.23</v>
      </c>
      <c r="C1303" s="6">
        <v>42.23</v>
      </c>
      <c r="D1303" s="6">
        <v>45.73</v>
      </c>
      <c r="E1303" s="6">
        <f t="shared" si="615"/>
        <v>35.982601460512946</v>
      </c>
      <c r="F1303" s="6">
        <f t="shared" si="631"/>
        <v>36.628384925012078</v>
      </c>
      <c r="G1303" s="6">
        <v>56.73</v>
      </c>
      <c r="H1303" s="6">
        <v>44.73</v>
      </c>
      <c r="I1303" s="6">
        <v>46.5</v>
      </c>
      <c r="J1303" s="6">
        <v>36.191197821026684</v>
      </c>
      <c r="K1303" s="6">
        <f t="shared" si="619"/>
        <v>6.7299999999999969</v>
      </c>
      <c r="L1303" s="7">
        <f t="shared" si="617"/>
        <v>10.308802178973316</v>
      </c>
      <c r="M1303" s="6">
        <f t="shared" si="597"/>
        <v>8.5</v>
      </c>
      <c r="N1303" s="6">
        <f t="shared" si="612"/>
        <v>7.5</v>
      </c>
      <c r="O1303" s="6">
        <f t="shared" si="618"/>
        <v>-2.5</v>
      </c>
      <c r="P1303" s="6">
        <f t="shared" si="599"/>
        <v>1</v>
      </c>
      <c r="Q1303" s="6">
        <f t="shared" si="620"/>
        <v>-8.747398539487051</v>
      </c>
      <c r="R1303" s="6">
        <f t="shared" si="607"/>
        <v>-8.1016150749879188</v>
      </c>
      <c r="S1303" s="6">
        <f t="shared" si="600"/>
        <v>12</v>
      </c>
      <c r="T1303" s="6">
        <f t="shared" si="601"/>
        <v>3.5</v>
      </c>
      <c r="U1303" s="4" t="str">
        <f t="shared" si="613"/>
        <v>HIGHER</v>
      </c>
      <c r="V1303" s="8">
        <v>808.25</v>
      </c>
      <c r="W1303" s="9">
        <f t="shared" si="629"/>
        <v>9.1016150749879188</v>
      </c>
      <c r="X1303" s="6">
        <f t="shared" si="621"/>
        <v>36.015244336670861</v>
      </c>
      <c r="Y1303" s="6">
        <f t="shared" si="622"/>
        <v>9.7147556633291359</v>
      </c>
      <c r="Z1303" s="6">
        <f t="shared" si="623"/>
        <v>-0.6131405883412171</v>
      </c>
      <c r="AA1303" s="5">
        <f t="shared" si="608"/>
        <v>2</v>
      </c>
      <c r="AB1303" s="5">
        <f t="shared" si="609"/>
        <v>2024</v>
      </c>
      <c r="AC1303" s="5">
        <f t="shared" si="610"/>
        <v>5</v>
      </c>
      <c r="AD1303" s="6">
        <f t="shared" si="627"/>
        <v>53.452499999999993</v>
      </c>
      <c r="AF1303" s="10" t="e">
        <f ca="1">_xll.RHistory("ARS=",".Close","START:"&amp;$A1303&amp;" END:"&amp;$A1303&amp;" INTERVAL:1D",,,)</f>
        <v>#NAME?</v>
      </c>
      <c r="AG1303" s="8" t="e">
        <f t="shared" ca="1" si="630"/>
        <v>#NAME?</v>
      </c>
      <c r="AH1303" s="15"/>
      <c r="AI1303" s="15"/>
      <c r="AJ1303" s="15"/>
      <c r="AK1303" s="15"/>
      <c r="AL1303" s="11">
        <f t="shared" si="624"/>
        <v>45324</v>
      </c>
      <c r="AM1303" s="10">
        <v>794</v>
      </c>
      <c r="AN1303" s="10" t="e">
        <f ca="1">_xll.RHistory("BRL=",".Close","START:"&amp;$A1303&amp;" END:"&amp;$A1303&amp;" INTERVAL:1D",,,)</f>
        <v>#NAME?</v>
      </c>
      <c r="AO1303" s="8" t="e">
        <f t="shared" ca="1" si="625"/>
        <v>#NAME?</v>
      </c>
      <c r="AS1303" s="14"/>
      <c r="AT1303" s="6">
        <v>401.8</v>
      </c>
      <c r="AU1303" s="6">
        <v>11.935</v>
      </c>
      <c r="AV1303" s="6">
        <f t="shared" si="614"/>
        <v>2.8577099999999991</v>
      </c>
      <c r="AW1303" s="6">
        <f t="shared" si="605"/>
        <v>3.6817409999999988</v>
      </c>
      <c r="AX1303" s="6">
        <f t="shared" si="632"/>
        <v>0.82403099999999974</v>
      </c>
      <c r="AY1303" s="12">
        <f t="shared" si="606"/>
        <v>0.40021279636658147</v>
      </c>
      <c r="BB1303" s="13">
        <f t="shared" si="626"/>
        <v>931.0110259999999</v>
      </c>
    </row>
    <row r="1304" spans="1:54" x14ac:dyDescent="0.25">
      <c r="A1304" s="1">
        <v>45327</v>
      </c>
      <c r="B1304" s="6">
        <v>53.58</v>
      </c>
      <c r="C1304" s="6">
        <v>42.83</v>
      </c>
      <c r="D1304" s="6">
        <v>46.454999999999998</v>
      </c>
      <c r="E1304" s="6">
        <f t="shared" si="615"/>
        <v>36.322487494459857</v>
      </c>
      <c r="F1304" s="6">
        <f t="shared" si="631"/>
        <v>35.982601460512946</v>
      </c>
      <c r="G1304" s="6">
        <v>57.33</v>
      </c>
      <c r="H1304" s="6">
        <v>45.33</v>
      </c>
      <c r="I1304" s="6">
        <v>46.5</v>
      </c>
      <c r="J1304" s="6">
        <v>36.293131838359258</v>
      </c>
      <c r="K1304" s="6">
        <f t="shared" si="619"/>
        <v>7.0799999999999983</v>
      </c>
      <c r="L1304" s="7">
        <f t="shared" si="617"/>
        <v>10.206868161640742</v>
      </c>
      <c r="M1304" s="6">
        <f t="shared" si="597"/>
        <v>8.25</v>
      </c>
      <c r="N1304" s="6">
        <f t="shared" si="612"/>
        <v>7.125</v>
      </c>
      <c r="O1304" s="6">
        <f t="shared" si="618"/>
        <v>-2.5</v>
      </c>
      <c r="P1304" s="6">
        <f t="shared" si="599"/>
        <v>1.125</v>
      </c>
      <c r="Q1304" s="6">
        <f t="shared" si="620"/>
        <v>-9.0075125055401415</v>
      </c>
      <c r="R1304" s="6">
        <f t="shared" si="607"/>
        <v>-9.3473985394870525</v>
      </c>
      <c r="S1304" s="6">
        <f t="shared" si="600"/>
        <v>12</v>
      </c>
      <c r="T1304" s="6">
        <f t="shared" si="601"/>
        <v>3.75</v>
      </c>
      <c r="U1304" s="4" t="str">
        <f t="shared" si="613"/>
        <v>HIGHER</v>
      </c>
      <c r="V1304" s="8">
        <v>794</v>
      </c>
      <c r="W1304" s="9">
        <f t="shared" si="629"/>
        <v>10.472398539487052</v>
      </c>
      <c r="X1304" s="6">
        <f t="shared" si="621"/>
        <v>36.355438710128084</v>
      </c>
      <c r="Y1304" s="6">
        <f t="shared" si="622"/>
        <v>10.099561289871914</v>
      </c>
      <c r="Z1304" s="6">
        <f t="shared" si="623"/>
        <v>0.37283724961513798</v>
      </c>
      <c r="AA1304" s="5">
        <f t="shared" si="608"/>
        <v>2</v>
      </c>
      <c r="AB1304" s="5">
        <f t="shared" si="609"/>
        <v>2024</v>
      </c>
      <c r="AC1304" s="5">
        <f t="shared" si="610"/>
        <v>6</v>
      </c>
      <c r="AD1304" s="6">
        <f t="shared" si="627"/>
        <v>53.965000000000003</v>
      </c>
      <c r="AF1304" s="10" t="e">
        <f ca="1">_xll.RHistory("ARS=",".Close","START:"&amp;$A1304&amp;" END:"&amp;$A1304&amp;" INTERVAL:1D",,,)</f>
        <v>#NAME?</v>
      </c>
      <c r="AG1304" s="8" t="e">
        <f t="shared" ca="1" si="630"/>
        <v>#NAME?</v>
      </c>
      <c r="AH1304" s="15"/>
      <c r="AI1304" s="15"/>
      <c r="AJ1304" s="15"/>
      <c r="AK1304" s="15"/>
      <c r="AL1304" s="11">
        <f t="shared" si="624"/>
        <v>45327</v>
      </c>
      <c r="AM1304" s="10">
        <v>801.5</v>
      </c>
      <c r="AN1304" s="10" t="e">
        <f ca="1">_xll.RHistory("BRL=",".Close","START:"&amp;$A1304&amp;" END:"&amp;$A1304&amp;" INTERVAL:1D",,,)</f>
        <v>#NAME?</v>
      </c>
      <c r="AO1304" s="8" t="e">
        <f t="shared" ca="1" si="625"/>
        <v>#NAME?</v>
      </c>
      <c r="AS1304" s="14"/>
      <c r="AT1304" s="6">
        <v>406.1</v>
      </c>
      <c r="AU1304" s="6">
        <v>12.012499999999999</v>
      </c>
      <c r="AV1304" s="6">
        <f t="shared" si="614"/>
        <v>2.9660849999999996</v>
      </c>
      <c r="AW1304" s="6">
        <f t="shared" si="605"/>
        <v>3.6342017999999996</v>
      </c>
      <c r="AX1304" s="6">
        <f t="shared" si="632"/>
        <v>0.66811679999999996</v>
      </c>
      <c r="AY1304" s="12">
        <f t="shared" si="606"/>
        <v>0.39488981856871297</v>
      </c>
      <c r="BB1304" s="13">
        <f t="shared" si="626"/>
        <v>944.23874599999988</v>
      </c>
    </row>
    <row r="1305" spans="1:54" x14ac:dyDescent="0.25">
      <c r="A1305" s="1">
        <v>45328</v>
      </c>
      <c r="B1305" s="6">
        <v>53.94</v>
      </c>
      <c r="C1305" s="6">
        <v>43.44</v>
      </c>
      <c r="D1305" s="6">
        <v>47.064999999999998</v>
      </c>
      <c r="E1305" s="6">
        <f t="shared" si="615"/>
        <v>36.526419114828009</v>
      </c>
      <c r="F1305" s="6">
        <f t="shared" si="631"/>
        <v>36.322487494459857</v>
      </c>
      <c r="G1305" s="6">
        <v>57.94</v>
      </c>
      <c r="H1305" s="6">
        <v>45.94</v>
      </c>
      <c r="I1305" s="6">
        <v>47</v>
      </c>
      <c r="J1305" s="6">
        <v>36.57881134996645</v>
      </c>
      <c r="K1305" s="6">
        <f t="shared" si="619"/>
        <v>6.9399999999999977</v>
      </c>
      <c r="L1305" s="7">
        <f t="shared" si="617"/>
        <v>10.42118865003355</v>
      </c>
      <c r="M1305" s="6">
        <f t="shared" si="597"/>
        <v>8</v>
      </c>
      <c r="N1305" s="6">
        <f t="shared" si="612"/>
        <v>6.875</v>
      </c>
      <c r="O1305" s="6">
        <f t="shared" si="618"/>
        <v>-2.5</v>
      </c>
      <c r="P1305" s="6">
        <f t="shared" si="599"/>
        <v>1.125</v>
      </c>
      <c r="Q1305" s="6">
        <f t="shared" si="620"/>
        <v>-9.4135808851719887</v>
      </c>
      <c r="R1305" s="6">
        <f t="shared" si="607"/>
        <v>-9.6175125055401409</v>
      </c>
      <c r="S1305" s="6">
        <f t="shared" si="600"/>
        <v>12</v>
      </c>
      <c r="T1305" s="6">
        <f t="shared" si="601"/>
        <v>4</v>
      </c>
      <c r="U1305" s="4" t="str">
        <f t="shared" si="613"/>
        <v>HIGHER</v>
      </c>
      <c r="V1305" s="8">
        <v>801.5</v>
      </c>
      <c r="W1305" s="9">
        <f t="shared" si="629"/>
        <v>10.742512505540141</v>
      </c>
      <c r="X1305" s="6">
        <f t="shared" si="621"/>
        <v>36.559555334202415</v>
      </c>
      <c r="Y1305" s="6">
        <f t="shared" si="622"/>
        <v>10.505444665797583</v>
      </c>
      <c r="Z1305" s="6">
        <f t="shared" si="623"/>
        <v>0.23706783974255785</v>
      </c>
      <c r="AA1305" s="5">
        <f t="shared" si="608"/>
        <v>2</v>
      </c>
      <c r="AB1305" s="5">
        <f t="shared" si="609"/>
        <v>2024</v>
      </c>
      <c r="AC1305" s="5">
        <f t="shared" si="610"/>
        <v>6</v>
      </c>
      <c r="AD1305" s="6">
        <f t="shared" si="627"/>
        <v>54.175000000000004</v>
      </c>
      <c r="AF1305" s="10" t="e">
        <f ca="1">_xll.RHistory("ARS=",".Close","START:"&amp;$A1305&amp;" END:"&amp;$A1305&amp;" INTERVAL:1D",,,)</f>
        <v>#NAME?</v>
      </c>
      <c r="AG1305" s="8" t="e">
        <f t="shared" ca="1" si="630"/>
        <v>#NAME?</v>
      </c>
      <c r="AH1305" s="15"/>
      <c r="AI1305" s="15"/>
      <c r="AJ1305" s="15"/>
      <c r="AK1305" s="15"/>
      <c r="AL1305" s="11">
        <f t="shared" si="624"/>
        <v>45328</v>
      </c>
      <c r="AM1305" s="10">
        <v>806</v>
      </c>
      <c r="AN1305" s="10" t="e">
        <f ca="1">_xll.RHistory("BRL=",".Close","START:"&amp;$A1305&amp;" END:"&amp;$A1305&amp;" INTERVAL:1D",,,)</f>
        <v>#NAME?</v>
      </c>
      <c r="AO1305" s="8" t="e">
        <f t="shared" ca="1" si="625"/>
        <v>#NAME?</v>
      </c>
      <c r="AS1305" s="14"/>
      <c r="AT1305" s="6">
        <v>403.8</v>
      </c>
      <c r="AU1305" s="6">
        <v>12.045</v>
      </c>
      <c r="AV1305" s="6">
        <f t="shared" si="614"/>
        <v>2.9509050000000006</v>
      </c>
      <c r="AW1305" s="6">
        <f t="shared" si="605"/>
        <v>3.5877827999999994</v>
      </c>
      <c r="AX1305" s="6">
        <f t="shared" si="632"/>
        <v>0.63687779999999883</v>
      </c>
      <c r="AY1305" s="12">
        <f t="shared" si="606"/>
        <v>0.3978167501789549</v>
      </c>
      <c r="BB1305" s="13">
        <f t="shared" si="626"/>
        <v>957.68692799999985</v>
      </c>
    </row>
    <row r="1306" spans="1:54" x14ac:dyDescent="0.25">
      <c r="A1306" s="1">
        <v>45329</v>
      </c>
      <c r="B1306" s="6">
        <v>54.76</v>
      </c>
      <c r="C1306" s="6">
        <v>45.26</v>
      </c>
      <c r="D1306" s="6">
        <v>47.884999999999998</v>
      </c>
      <c r="E1306" s="6">
        <f t="shared" si="615"/>
        <v>37.931281388475234</v>
      </c>
      <c r="F1306" s="6">
        <f t="shared" si="631"/>
        <v>36.231851218740687</v>
      </c>
      <c r="G1306" s="6">
        <v>58.76</v>
      </c>
      <c r="H1306" s="6">
        <v>46.76</v>
      </c>
      <c r="I1306" s="6">
        <v>47.5</v>
      </c>
      <c r="J1306" s="6">
        <v>36.952681540761681</v>
      </c>
      <c r="K1306" s="6">
        <f t="shared" si="619"/>
        <v>7.259999999999998</v>
      </c>
      <c r="L1306" s="7">
        <f t="shared" si="617"/>
        <v>10.547318459238319</v>
      </c>
      <c r="M1306" s="6">
        <f t="shared" si="597"/>
        <v>8</v>
      </c>
      <c r="N1306" s="6">
        <f t="shared" si="612"/>
        <v>6.875</v>
      </c>
      <c r="O1306" s="6">
        <f t="shared" si="618"/>
        <v>-1.5</v>
      </c>
      <c r="P1306" s="6">
        <f t="shared" si="599"/>
        <v>1.125</v>
      </c>
      <c r="Q1306" s="6">
        <f t="shared" si="620"/>
        <v>-8.8287186115247636</v>
      </c>
      <c r="R1306" s="6">
        <f t="shared" si="607"/>
        <v>-10.528148781259311</v>
      </c>
      <c r="S1306" s="6">
        <f t="shared" si="600"/>
        <v>12</v>
      </c>
      <c r="T1306" s="6">
        <f t="shared" si="601"/>
        <v>4</v>
      </c>
      <c r="U1306" s="4" t="str">
        <f t="shared" si="613"/>
        <v>HIGHER</v>
      </c>
      <c r="V1306" s="8">
        <v>799.5</v>
      </c>
      <c r="W1306" s="9">
        <f t="shared" si="629"/>
        <v>11.653148781259311</v>
      </c>
      <c r="X1306" s="6">
        <f t="shared" si="621"/>
        <v>37.965692077825587</v>
      </c>
      <c r="Y1306" s="6">
        <f t="shared" si="622"/>
        <v>9.9193079221744114</v>
      </c>
      <c r="Z1306" s="6">
        <f t="shared" si="623"/>
        <v>1.7338408590848999</v>
      </c>
      <c r="AA1306" s="5">
        <f t="shared" si="608"/>
        <v>2</v>
      </c>
      <c r="AB1306" s="5">
        <f t="shared" si="609"/>
        <v>2024</v>
      </c>
      <c r="AC1306" s="5">
        <f t="shared" si="610"/>
        <v>6</v>
      </c>
      <c r="AD1306" s="6">
        <f t="shared" si="627"/>
        <v>54.282499999999999</v>
      </c>
      <c r="AF1306" s="10" t="e">
        <f ca="1">_xll.RHistory("ARS=",".Close","START:"&amp;$A1306&amp;" END:"&amp;$A1306&amp;" INTERVAL:1D",,,)</f>
        <v>#NAME?</v>
      </c>
      <c r="AG1306" s="8" t="e">
        <f t="shared" ca="1" si="630"/>
        <v>#NAME?</v>
      </c>
      <c r="AH1306" s="15"/>
      <c r="AI1306" s="15"/>
      <c r="AJ1306" s="15"/>
      <c r="AK1306" s="15"/>
      <c r="AL1306" s="11">
        <f t="shared" si="624"/>
        <v>45329</v>
      </c>
      <c r="AM1306" s="10">
        <v>837</v>
      </c>
      <c r="AN1306" s="10" t="e">
        <f ca="1">_xll.RHistory("BRL=",".Close","START:"&amp;$A1306&amp;" END:"&amp;$A1306&amp;" INTERVAL:1D",,,)</f>
        <v>#NAME?</v>
      </c>
      <c r="AO1306" s="8" t="e">
        <f t="shared" ca="1" si="625"/>
        <v>#NAME?</v>
      </c>
      <c r="AS1306" s="14"/>
      <c r="AT1306" s="6">
        <v>396.2</v>
      </c>
      <c r="AU1306" s="6">
        <v>11.94</v>
      </c>
      <c r="AV1306" s="6">
        <f t="shared" si="614"/>
        <v>2.9732450000000004</v>
      </c>
      <c r="AW1306" s="6">
        <f t="shared" si="605"/>
        <v>3.5554604000000012</v>
      </c>
      <c r="AX1306" s="6">
        <f t="shared" si="632"/>
        <v>0.58221540000000083</v>
      </c>
      <c r="AY1306" s="12">
        <f t="shared" si="606"/>
        <v>0.40398855948912021</v>
      </c>
      <c r="BB1306" s="13">
        <f t="shared" si="626"/>
        <v>997.81101199999989</v>
      </c>
    </row>
    <row r="1307" spans="1:54" x14ac:dyDescent="0.25">
      <c r="A1307" s="1">
        <v>45330</v>
      </c>
      <c r="B1307" s="6">
        <v>54.94</v>
      </c>
      <c r="C1307" s="6">
        <v>45.94</v>
      </c>
      <c r="D1307" s="6">
        <v>49.064999999999998</v>
      </c>
      <c r="E1307" s="6">
        <f t="shared" si="615"/>
        <v>38.599723921904157</v>
      </c>
      <c r="F1307" s="6">
        <f t="shared" si="631"/>
        <v>37.036248165748376</v>
      </c>
      <c r="G1307" s="6">
        <v>59.94</v>
      </c>
      <c r="H1307" s="6">
        <v>47.94</v>
      </c>
      <c r="I1307" s="6">
        <v>47.75</v>
      </c>
      <c r="J1307" s="6">
        <v>36.907925031951144</v>
      </c>
      <c r="K1307" s="6">
        <f t="shared" si="619"/>
        <v>7.1899999999999977</v>
      </c>
      <c r="L1307" s="7">
        <f t="shared" si="617"/>
        <v>10.842074968048856</v>
      </c>
      <c r="M1307" s="6">
        <f t="shared" si="597"/>
        <v>7</v>
      </c>
      <c r="N1307" s="6">
        <f t="shared" si="612"/>
        <v>5.875</v>
      </c>
      <c r="O1307" s="6">
        <f t="shared" si="618"/>
        <v>-2</v>
      </c>
      <c r="P1307" s="6">
        <f t="shared" si="599"/>
        <v>1.125</v>
      </c>
      <c r="Q1307" s="6">
        <f t="shared" si="620"/>
        <v>-9.3402760780958403</v>
      </c>
      <c r="R1307" s="6">
        <f t="shared" si="607"/>
        <v>-10.903751834251622</v>
      </c>
      <c r="S1307" s="6">
        <f t="shared" si="600"/>
        <v>12</v>
      </c>
      <c r="T1307" s="6">
        <f t="shared" si="601"/>
        <v>5</v>
      </c>
      <c r="U1307" s="4" t="str">
        <f t="shared" si="613"/>
        <v>HIGHER</v>
      </c>
      <c r="V1307" s="8">
        <v>817.25</v>
      </c>
      <c r="W1307" s="9">
        <f t="shared" si="629"/>
        <v>12.028751834251622</v>
      </c>
      <c r="X1307" s="6">
        <f t="shared" si="621"/>
        <v>38.63474101229145</v>
      </c>
      <c r="Y1307" s="6">
        <f t="shared" si="622"/>
        <v>10.430258987708548</v>
      </c>
      <c r="Z1307" s="6">
        <f t="shared" si="623"/>
        <v>1.5984928465430741</v>
      </c>
      <c r="AA1307" s="5">
        <f t="shared" si="608"/>
        <v>2</v>
      </c>
      <c r="AB1307" s="5">
        <f t="shared" si="609"/>
        <v>2024</v>
      </c>
      <c r="AC1307" s="5">
        <f t="shared" si="610"/>
        <v>6</v>
      </c>
      <c r="AD1307" s="6">
        <f t="shared" si="627"/>
        <v>54.28</v>
      </c>
      <c r="AF1307" s="10" t="e">
        <f ca="1">_xll.RHistory("ARS=",".Close","START:"&amp;$A1307&amp;" END:"&amp;$A1307&amp;" INTERVAL:1D",,,)</f>
        <v>#NAME?</v>
      </c>
      <c r="AG1307" s="8" t="e">
        <f t="shared" ca="1" si="630"/>
        <v>#NAME?</v>
      </c>
      <c r="AH1307" s="15"/>
      <c r="AI1307" s="15"/>
      <c r="AJ1307" s="15"/>
      <c r="AK1307" s="15"/>
      <c r="AL1307" s="11">
        <f t="shared" si="624"/>
        <v>45330</v>
      </c>
      <c r="AM1307" s="10">
        <v>851.75</v>
      </c>
      <c r="AN1307" s="10" t="e">
        <f ca="1">_xll.RHistory("BRL=",".Close","START:"&amp;$A1307&amp;" END:"&amp;$A1307&amp;" INTERVAL:1D",,,)</f>
        <v>#NAME?</v>
      </c>
      <c r="AO1307" s="8" t="e">
        <f t="shared" ca="1" si="625"/>
        <v>#NAME?</v>
      </c>
      <c r="AS1307" s="14"/>
      <c r="AT1307" s="6">
        <v>392.1</v>
      </c>
      <c r="AU1307" s="6">
        <v>11.984999999999999</v>
      </c>
      <c r="AV1307" s="6">
        <f t="shared" si="614"/>
        <v>2.9699549999999988</v>
      </c>
      <c r="AW1307" s="6">
        <f t="shared" si="605"/>
        <v>3.5081315999999987</v>
      </c>
      <c r="AX1307" s="6">
        <f t="shared" si="632"/>
        <v>0.53817659999999989</v>
      </c>
      <c r="AY1307" s="12">
        <f t="shared" si="606"/>
        <v>0.41014078880910443</v>
      </c>
      <c r="BB1307" s="13">
        <f t="shared" si="626"/>
        <v>1012.8024279999998</v>
      </c>
    </row>
    <row r="1308" spans="1:54" x14ac:dyDescent="0.25">
      <c r="A1308" s="1">
        <v>45331</v>
      </c>
      <c r="B1308" s="6">
        <v>54.26</v>
      </c>
      <c r="C1308" s="6">
        <v>45.26</v>
      </c>
      <c r="D1308" s="6">
        <v>48.384999999999998</v>
      </c>
      <c r="E1308" s="6">
        <f t="shared" si="615"/>
        <v>37.670702095782602</v>
      </c>
      <c r="F1308" s="6">
        <f t="shared" si="631"/>
        <v>37.398793268625077</v>
      </c>
      <c r="G1308" s="6">
        <v>59.26</v>
      </c>
      <c r="H1308" s="6">
        <v>47.26</v>
      </c>
      <c r="I1308" s="6">
        <v>47.75</v>
      </c>
      <c r="J1308" s="6">
        <v>36.983035389004627</v>
      </c>
      <c r="K1308" s="6">
        <f t="shared" si="619"/>
        <v>6.509999999999998</v>
      </c>
      <c r="L1308" s="7">
        <f t="shared" si="617"/>
        <v>10.766964610995373</v>
      </c>
      <c r="M1308" s="6">
        <f t="shared" si="597"/>
        <v>7</v>
      </c>
      <c r="N1308" s="6">
        <f t="shared" si="612"/>
        <v>5.875</v>
      </c>
      <c r="O1308" s="6">
        <f t="shared" si="618"/>
        <v>-2</v>
      </c>
      <c r="P1308" s="6">
        <f t="shared" si="599"/>
        <v>1.125</v>
      </c>
      <c r="Q1308" s="6">
        <f t="shared" si="620"/>
        <v>-9.5892979042173963</v>
      </c>
      <c r="R1308" s="6"/>
      <c r="S1308" s="6">
        <f t="shared" si="600"/>
        <v>12</v>
      </c>
      <c r="T1308" s="6">
        <f t="shared" si="601"/>
        <v>5</v>
      </c>
      <c r="U1308" s="4" t="str">
        <f t="shared" si="613"/>
        <v>HIGHER</v>
      </c>
      <c r="V1308" s="8">
        <v>825.25</v>
      </c>
      <c r="W1308" s="9">
        <f>IF(V1308="","",IF(D1308="","",D1308-F1308))</f>
        <v>10.986206731374921</v>
      </c>
      <c r="X1308" s="6">
        <f t="shared" si="621"/>
        <v>37.704876391508385</v>
      </c>
      <c r="Y1308" s="6">
        <f t="shared" si="622"/>
        <v>10.680123608491613</v>
      </c>
      <c r="Z1308" s="6">
        <f t="shared" si="623"/>
        <v>0.30608312288330808</v>
      </c>
      <c r="AA1308" s="5">
        <f t="shared" si="608"/>
        <v>2</v>
      </c>
      <c r="AB1308" s="5">
        <f t="shared" si="609"/>
        <v>2024</v>
      </c>
      <c r="AC1308" s="5">
        <f t="shared" si="610"/>
        <v>6</v>
      </c>
      <c r="AD1308" s="6">
        <f t="shared" si="627"/>
        <v>54.889999999999993</v>
      </c>
      <c r="AF1308" s="10" t="e">
        <f ca="1">_xll.RHistory("ARS=",".Close","START:"&amp;$A1308&amp;" END:"&amp;$A1308&amp;" INTERVAL:1D",,,)</f>
        <v>#NAME?</v>
      </c>
      <c r="AG1308" s="8" t="str">
        <f t="shared" si="630"/>
        <v/>
      </c>
      <c r="AH1308" s="15"/>
      <c r="AI1308" s="15"/>
      <c r="AJ1308" s="15"/>
      <c r="AK1308" s="15"/>
      <c r="AL1308" s="11">
        <f t="shared" si="624"/>
        <v>45331</v>
      </c>
      <c r="AM1308" s="10">
        <v>831.25</v>
      </c>
      <c r="AN1308" s="10" t="e">
        <f ca="1">_xll.RHistory("BRL=",".Close","START:"&amp;$A1308&amp;" END:"&amp;$A1308&amp;" INTERVAL:1D",,,)</f>
        <v>#NAME?</v>
      </c>
      <c r="AO1308" s="8" t="e">
        <f t="shared" ca="1" si="625"/>
        <v>#NAME?</v>
      </c>
      <c r="AS1308" s="14"/>
      <c r="AT1308" s="6">
        <v>391.8</v>
      </c>
      <c r="AU1308" s="6">
        <v>11.885</v>
      </c>
      <c r="AV1308" s="6">
        <f t="shared" si="614"/>
        <v>2.9833449999999999</v>
      </c>
      <c r="AW1308" s="6">
        <f t="shared" si="605"/>
        <v>3.6217203999999992</v>
      </c>
      <c r="AX1308" s="6">
        <f t="shared" si="632"/>
        <v>0.63837539999999926</v>
      </c>
      <c r="AY1308" s="12">
        <f t="shared" si="606"/>
        <v>0.41112023577447926</v>
      </c>
      <c r="BB1308" s="13">
        <f t="shared" si="626"/>
        <v>997.81101199999989</v>
      </c>
    </row>
    <row r="1309" spans="1:54" x14ac:dyDescent="0.25">
      <c r="A1309" s="1">
        <v>45334</v>
      </c>
      <c r="B1309" s="6">
        <v>53.9</v>
      </c>
      <c r="C1309" s="6">
        <v>44.9</v>
      </c>
      <c r="D1309" s="6">
        <v>48.024999999999999</v>
      </c>
      <c r="E1309" s="6"/>
      <c r="F1309" s="6"/>
      <c r="G1309" s="6">
        <v>58.9</v>
      </c>
      <c r="H1309" s="6">
        <v>46.9</v>
      </c>
      <c r="I1309" s="6">
        <v>47.75</v>
      </c>
      <c r="J1309" s="6"/>
      <c r="K1309" s="6">
        <f t="shared" si="619"/>
        <v>6.1499999999999986</v>
      </c>
      <c r="L1309" s="7" t="str">
        <f t="shared" si="617"/>
        <v/>
      </c>
      <c r="M1309" s="6">
        <f t="shared" si="597"/>
        <v>7</v>
      </c>
      <c r="N1309" s="6">
        <f t="shared" si="612"/>
        <v>5.875</v>
      </c>
      <c r="O1309" s="6">
        <f t="shared" si="618"/>
        <v>-2</v>
      </c>
      <c r="P1309" s="6">
        <f t="shared" si="599"/>
        <v>1.125</v>
      </c>
      <c r="Q1309" s="6" t="str">
        <f t="shared" si="620"/>
        <v/>
      </c>
      <c r="R1309" s="6"/>
      <c r="S1309" s="6">
        <f t="shared" si="600"/>
        <v>12</v>
      </c>
      <c r="T1309" s="6">
        <f t="shared" si="601"/>
        <v>5</v>
      </c>
      <c r="U1309" s="4" t="str">
        <f t="shared" si="613"/>
        <v>HIGHER</v>
      </c>
      <c r="W1309" s="9" t="str">
        <f t="shared" ref="W1309:W1372" si="633">IF(V1309="","",IF(D1309="","",D1309-F1309))</f>
        <v/>
      </c>
      <c r="X1309" s="6">
        <v>37.704876391508385</v>
      </c>
      <c r="Y1309" s="6">
        <f t="shared" si="622"/>
        <v>10.320123608491613</v>
      </c>
      <c r="Z1309" s="6" t="str">
        <f t="shared" si="623"/>
        <v/>
      </c>
      <c r="AA1309" s="5">
        <f t="shared" si="608"/>
        <v>2</v>
      </c>
      <c r="AB1309" s="5">
        <f t="shared" si="609"/>
        <v>2024</v>
      </c>
      <c r="AC1309" s="5">
        <f t="shared" si="610"/>
        <v>7</v>
      </c>
      <c r="AD1309" s="6">
        <f t="shared" si="627"/>
        <v>55.03</v>
      </c>
      <c r="AF1309" s="10" t="e">
        <f ca="1">_xll.RHistory("ARS=",".Close","START:"&amp;$A1309&amp;" END:"&amp;$A1309&amp;" INTERVAL:1D",,,)</f>
        <v>#NAME?</v>
      </c>
      <c r="AG1309" s="8" t="str">
        <f t="shared" si="630"/>
        <v/>
      </c>
      <c r="AH1309" s="15"/>
      <c r="AI1309" s="15"/>
      <c r="AJ1309" s="15"/>
      <c r="AK1309" s="15"/>
      <c r="AL1309" s="11">
        <f t="shared" si="624"/>
        <v>45334</v>
      </c>
      <c r="AM1309" s="8"/>
      <c r="AN1309" s="10" t="e">
        <f ca="1">_xll.RHistory("BRL=",".Close","START:"&amp;$A1309&amp;" END:"&amp;$A1309&amp;" INTERVAL:1D",,,)</f>
        <v>#NAME?</v>
      </c>
      <c r="AO1309" s="8" t="str">
        <f t="shared" si="625"/>
        <v/>
      </c>
      <c r="AS1309" s="14"/>
      <c r="AT1309" s="6">
        <v>393.9</v>
      </c>
      <c r="AU1309" s="6">
        <v>11.98</v>
      </c>
      <c r="AV1309" s="6">
        <f t="shared" si="614"/>
        <v>2.8955749999999973</v>
      </c>
      <c r="AW1309" s="6">
        <f t="shared" si="605"/>
        <v>3.4981015999999983</v>
      </c>
      <c r="AX1309" s="6">
        <f t="shared" si="632"/>
        <v>0.60252660000000091</v>
      </c>
      <c r="AY1309" s="12">
        <f t="shared" si="606"/>
        <v>0.40681778422012849</v>
      </c>
      <c r="BB1309" s="13">
        <f t="shared" si="626"/>
        <v>989.87437999999997</v>
      </c>
    </row>
    <row r="1310" spans="1:54" x14ac:dyDescent="0.25">
      <c r="A1310" s="1">
        <v>45335</v>
      </c>
      <c r="B1310" s="6">
        <v>54.3</v>
      </c>
      <c r="C1310" s="6">
        <v>45.3</v>
      </c>
      <c r="D1310" s="6">
        <v>48.424999999999997</v>
      </c>
      <c r="E1310" s="6"/>
      <c r="F1310" s="6"/>
      <c r="G1310" s="6">
        <v>59.3</v>
      </c>
      <c r="H1310" s="6">
        <v>47.3</v>
      </c>
      <c r="I1310" s="6">
        <v>47.25</v>
      </c>
      <c r="J1310" s="6">
        <v>37.113844604988465</v>
      </c>
      <c r="K1310" s="6">
        <f t="shared" si="619"/>
        <v>7.0499999999999972</v>
      </c>
      <c r="L1310" s="7">
        <f t="shared" si="617"/>
        <v>10.136155395011535</v>
      </c>
      <c r="M1310" s="6">
        <f t="shared" si="597"/>
        <v>7</v>
      </c>
      <c r="N1310" s="6">
        <f t="shared" si="612"/>
        <v>5.875</v>
      </c>
      <c r="O1310" s="6">
        <f t="shared" si="618"/>
        <v>-2</v>
      </c>
      <c r="P1310" s="6">
        <f t="shared" si="599"/>
        <v>1.125</v>
      </c>
      <c r="Q1310" s="6" t="str">
        <f t="shared" si="620"/>
        <v/>
      </c>
      <c r="R1310" s="6"/>
      <c r="S1310" s="6">
        <f t="shared" si="600"/>
        <v>12</v>
      </c>
      <c r="T1310" s="6">
        <f t="shared" si="601"/>
        <v>5</v>
      </c>
      <c r="U1310" s="4" t="str">
        <f t="shared" si="613"/>
        <v>HIGHER</v>
      </c>
      <c r="W1310" s="9" t="str">
        <f t="shared" si="633"/>
        <v/>
      </c>
      <c r="X1310" s="6">
        <v>37.704876391508385</v>
      </c>
      <c r="Y1310" s="6">
        <f t="shared" si="622"/>
        <v>10.720123608491612</v>
      </c>
      <c r="Z1310" s="6" t="str">
        <f t="shared" si="623"/>
        <v/>
      </c>
      <c r="AA1310" s="5">
        <f t="shared" si="608"/>
        <v>2</v>
      </c>
      <c r="AB1310" s="5">
        <f t="shared" si="609"/>
        <v>2024</v>
      </c>
      <c r="AC1310" s="5">
        <f t="shared" si="610"/>
        <v>7</v>
      </c>
      <c r="AD1310" s="6">
        <f t="shared" si="627"/>
        <v>55.025000000000006</v>
      </c>
      <c r="AF1310" s="10" t="e">
        <f ca="1">_xll.RHistory("ARS=",".Close","START:"&amp;$A1310&amp;" END:"&amp;$A1310&amp;" INTERVAL:1D",,,)</f>
        <v>#NAME?</v>
      </c>
      <c r="AG1310" s="8" t="str">
        <f t="shared" si="630"/>
        <v/>
      </c>
      <c r="AH1310" s="15"/>
      <c r="AI1310" s="15"/>
      <c r="AJ1310" s="15"/>
      <c r="AK1310" s="15"/>
      <c r="AL1310" s="11">
        <f t="shared" si="624"/>
        <v>45335</v>
      </c>
      <c r="AM1310" s="8"/>
      <c r="AN1310" s="10" t="e">
        <f ca="1">_xll.RHistory("BRL=",".Close","START:"&amp;$A1310&amp;" END:"&amp;$A1310&amp;" INTERVAL:1D",,,)</f>
        <v>#NAME?</v>
      </c>
      <c r="AO1310" s="8" t="str">
        <f t="shared" si="625"/>
        <v/>
      </c>
      <c r="AS1310" s="14"/>
      <c r="AT1310" s="6">
        <v>389.8</v>
      </c>
      <c r="AU1310" s="6">
        <v>11.9125</v>
      </c>
      <c r="AV1310" s="6">
        <f t="shared" si="614"/>
        <v>2.9135250000000017</v>
      </c>
      <c r="AW1310" s="6">
        <f t="shared" si="605"/>
        <v>3.4279740000000007</v>
      </c>
      <c r="AX1310" s="6">
        <f t="shared" si="632"/>
        <v>0.51444899999999905</v>
      </c>
      <c r="AY1310" s="12">
        <f t="shared" si="606"/>
        <v>0.40773667127875551</v>
      </c>
      <c r="BB1310" s="13">
        <f t="shared" si="626"/>
        <v>998.69285999999988</v>
      </c>
    </row>
    <row r="1311" spans="1:54" x14ac:dyDescent="0.25">
      <c r="A1311" s="1">
        <v>45336</v>
      </c>
      <c r="B1311" s="6">
        <v>52.85</v>
      </c>
      <c r="C1311" s="6">
        <v>44.35</v>
      </c>
      <c r="D1311" s="6">
        <v>47.475000000000001</v>
      </c>
      <c r="E1311" s="6" t="e">
        <f t="shared" ref="E1311:E1374" si="634">IF(AM1311="","",AM1311/2206.622)*100</f>
        <v>#VALUE!</v>
      </c>
      <c r="F1311" s="6">
        <f>IF(V1312="","",V1312/2206.622)*100</f>
        <v>36.537748649292908</v>
      </c>
      <c r="G1311" s="6">
        <v>57.85</v>
      </c>
      <c r="H1311" s="6">
        <v>46.35</v>
      </c>
      <c r="I1311" s="6">
        <v>48.25</v>
      </c>
      <c r="J1311" s="6">
        <v>37.440585027781694</v>
      </c>
      <c r="K1311" s="6">
        <f t="shared" si="619"/>
        <v>4.6000000000000014</v>
      </c>
      <c r="L1311" s="7">
        <f t="shared" si="617"/>
        <v>10.809414972218306</v>
      </c>
      <c r="M1311" s="6">
        <f t="shared" ref="M1311:M1374" si="635">B1311-H1311</f>
        <v>6.5</v>
      </c>
      <c r="N1311" s="6">
        <f t="shared" si="612"/>
        <v>5.375</v>
      </c>
      <c r="O1311" s="6">
        <f t="shared" si="618"/>
        <v>-2</v>
      </c>
      <c r="P1311" s="6">
        <f t="shared" ref="P1311:P1374" si="636">D1311-H1311</f>
        <v>1.125</v>
      </c>
      <c r="Q1311" s="6" t="e">
        <f t="shared" si="620"/>
        <v>#VALUE!</v>
      </c>
      <c r="R1311" s="6">
        <f t="shared" si="607"/>
        <v>-9.8122513507070934</v>
      </c>
      <c r="S1311" s="6">
        <f t="shared" ref="S1311:S1374" si="637">G1311-H1311</f>
        <v>11.5</v>
      </c>
      <c r="T1311" s="6">
        <f t="shared" ref="T1311:T1374" si="638">G1311-B1311</f>
        <v>5</v>
      </c>
      <c r="U1311" s="4" t="str">
        <f t="shared" si="613"/>
        <v>HIGHER</v>
      </c>
      <c r="W1311" s="9" t="str">
        <f t="shared" si="633"/>
        <v/>
      </c>
      <c r="X1311" s="6">
        <v>37.704876391508385</v>
      </c>
      <c r="Y1311" s="6">
        <f t="shared" si="622"/>
        <v>9.7701236084916161</v>
      </c>
      <c r="Z1311" s="6">
        <f t="shared" si="623"/>
        <v>1.1671277422154773</v>
      </c>
      <c r="AA1311" s="5">
        <f t="shared" si="608"/>
        <v>2</v>
      </c>
      <c r="AB1311" s="5">
        <f t="shared" si="609"/>
        <v>2024</v>
      </c>
      <c r="AC1311" s="5">
        <f t="shared" si="610"/>
        <v>7</v>
      </c>
      <c r="AD1311" s="6">
        <f t="shared" si="627"/>
        <v>55.3675</v>
      </c>
      <c r="AF1311" s="10" t="e">
        <f ca="1">_xll.RHistory("ARS=",".Close","START:"&amp;$A1311&amp;" END:"&amp;$A1311&amp;" INTERVAL:1D",,,)</f>
        <v>#NAME?</v>
      </c>
      <c r="AG1311" s="8" t="e">
        <f t="shared" ca="1" si="630"/>
        <v>#NAME?</v>
      </c>
      <c r="AH1311" s="15"/>
      <c r="AI1311" s="15"/>
      <c r="AJ1311" s="15"/>
      <c r="AK1311" s="15"/>
      <c r="AL1311" s="11">
        <f t="shared" si="624"/>
        <v>45336</v>
      </c>
      <c r="AM1311" s="8"/>
      <c r="AN1311" s="10" t="e">
        <f ca="1">_xll.RHistory("BRL=",".Close","START:"&amp;$A1311&amp;" END:"&amp;$A1311&amp;" INTERVAL:1D",,,)</f>
        <v>#NAME?</v>
      </c>
      <c r="AO1311" s="8" t="str">
        <f t="shared" si="625"/>
        <v/>
      </c>
      <c r="AS1311" s="14"/>
      <c r="AT1311" s="6">
        <v>388.3</v>
      </c>
      <c r="AU1311" s="6">
        <v>11.755000000000001</v>
      </c>
      <c r="AV1311" s="6">
        <f t="shared" si="614"/>
        <v>2.9246250000000007</v>
      </c>
      <c r="AW1311" s="6">
        <f t="shared" si="605"/>
        <v>3.596088</v>
      </c>
      <c r="AX1311" s="6">
        <f t="shared" si="632"/>
        <v>0.67146299999999925</v>
      </c>
      <c r="AY1311" s="12">
        <f t="shared" si="606"/>
        <v>0.41045602995189989</v>
      </c>
      <c r="BB1311" s="13">
        <f t="shared" si="626"/>
        <v>977.74896999999999</v>
      </c>
    </row>
    <row r="1312" spans="1:54" x14ac:dyDescent="0.25">
      <c r="A1312" s="1">
        <v>45337</v>
      </c>
      <c r="B1312" s="6">
        <v>53</v>
      </c>
      <c r="C1312" s="6">
        <v>44.5</v>
      </c>
      <c r="D1312" s="6">
        <v>47.25</v>
      </c>
      <c r="E1312" s="6">
        <f t="shared" si="634"/>
        <v>36.753009804125945</v>
      </c>
      <c r="F1312" s="6">
        <f>IF(V1313="","",V1313/2206.622)*100</f>
        <v>36.311157959994958</v>
      </c>
      <c r="G1312" s="6">
        <v>57.5</v>
      </c>
      <c r="H1312" s="6">
        <v>46</v>
      </c>
      <c r="I1312" s="6">
        <v>48.25</v>
      </c>
      <c r="J1312" s="6">
        <v>36.796243658997604</v>
      </c>
      <c r="K1312" s="6">
        <f t="shared" si="619"/>
        <v>4.75</v>
      </c>
      <c r="L1312" s="7">
        <f t="shared" si="617"/>
        <v>11.453756341002396</v>
      </c>
      <c r="M1312" s="6">
        <f t="shared" si="635"/>
        <v>7</v>
      </c>
      <c r="N1312" s="6">
        <f t="shared" si="612"/>
        <v>5.75</v>
      </c>
      <c r="O1312" s="6">
        <f t="shared" si="618"/>
        <v>-1.5</v>
      </c>
      <c r="P1312" s="6">
        <f t="shared" si="636"/>
        <v>1.25</v>
      </c>
      <c r="Q1312" s="6">
        <f t="shared" si="620"/>
        <v>-9.246990195874055</v>
      </c>
      <c r="R1312" s="6">
        <f t="shared" si="607"/>
        <v>-9.6888420400050421</v>
      </c>
      <c r="S1312" s="6">
        <f t="shared" si="637"/>
        <v>11.5</v>
      </c>
      <c r="T1312" s="6">
        <f t="shared" si="638"/>
        <v>4.5</v>
      </c>
      <c r="U1312" s="4" t="str">
        <f t="shared" si="613"/>
        <v>HIGHER</v>
      </c>
      <c r="V1312" s="8">
        <v>806.25</v>
      </c>
      <c r="W1312" s="9">
        <f t="shared" si="633"/>
        <v>10.938842040005042</v>
      </c>
      <c r="X1312" s="6">
        <f t="shared" ref="X1312:X1375" si="639">IF(AM1312="","",AM1312/22.04622)</f>
        <v>36.786351583173889</v>
      </c>
      <c r="Y1312" s="6">
        <f t="shared" si="622"/>
        <v>10.463648416826111</v>
      </c>
      <c r="Z1312" s="6">
        <f t="shared" si="623"/>
        <v>0.47519362317893155</v>
      </c>
      <c r="AA1312" s="5">
        <f t="shared" si="608"/>
        <v>2</v>
      </c>
      <c r="AB1312" s="5">
        <f t="shared" si="609"/>
        <v>2024</v>
      </c>
      <c r="AC1312" s="5">
        <f t="shared" si="610"/>
        <v>7</v>
      </c>
      <c r="AD1312" s="6">
        <f t="shared" si="627"/>
        <v>55.400000000000006</v>
      </c>
      <c r="AF1312" s="10" t="e">
        <f ca="1">_xll.RHistory("ARS=",".Close","START:"&amp;$A1312&amp;" END:"&amp;$A1312&amp;" INTERVAL:1D",,,)</f>
        <v>#NAME?</v>
      </c>
      <c r="AG1312" s="8" t="e">
        <f t="shared" ca="1" si="630"/>
        <v>#NAME?</v>
      </c>
      <c r="AH1312" s="15"/>
      <c r="AI1312" s="15"/>
      <c r="AJ1312" s="15"/>
      <c r="AK1312" s="15"/>
      <c r="AL1312" s="11">
        <f t="shared" si="624"/>
        <v>45337</v>
      </c>
      <c r="AM1312" s="8">
        <v>811</v>
      </c>
      <c r="AN1312" s="10" t="e">
        <f ca="1">_xll.RHistory("BRL=",".Close","START:"&amp;$A1312&amp;" END:"&amp;$A1312&amp;" INTERVAL:1D",,,)</f>
        <v>#NAME?</v>
      </c>
      <c r="AO1312" s="8" t="e">
        <f t="shared" ca="1" si="625"/>
        <v>#NAME?</v>
      </c>
      <c r="AS1312" s="14"/>
      <c r="AT1312" s="6">
        <v>384.5</v>
      </c>
      <c r="AU1312" s="6">
        <v>11.672499999999999</v>
      </c>
      <c r="AV1312" s="6">
        <f t="shared" si="614"/>
        <v>2.8915000000000006</v>
      </c>
      <c r="AW1312" s="6">
        <f t="shared" si="605"/>
        <v>3.4230309999999999</v>
      </c>
      <c r="AX1312" s="6">
        <f t="shared" si="632"/>
        <v>0.53153099999999931</v>
      </c>
      <c r="AY1312" s="12">
        <f t="shared" si="606"/>
        <v>0.40629270920941968</v>
      </c>
      <c r="BB1312" s="13">
        <f t="shared" si="626"/>
        <v>981.05589999999995</v>
      </c>
    </row>
    <row r="1313" spans="1:54" x14ac:dyDescent="0.25">
      <c r="A1313" s="1">
        <v>45338</v>
      </c>
      <c r="B1313" s="6">
        <v>52.59</v>
      </c>
      <c r="C1313" s="6">
        <v>44.09</v>
      </c>
      <c r="D1313" s="6">
        <v>46.59</v>
      </c>
      <c r="E1313" s="6">
        <f t="shared" si="634"/>
        <v>36.786998407520635</v>
      </c>
      <c r="F1313" s="6">
        <f>IF(V1314="","",V1314/2206.622)*100</f>
        <v>36.084567270697022</v>
      </c>
      <c r="G1313" s="6">
        <v>57.09</v>
      </c>
      <c r="H1313" s="6">
        <v>45.59</v>
      </c>
      <c r="I1313" s="6">
        <v>47.75</v>
      </c>
      <c r="J1313" s="6">
        <v>36.131708814794862</v>
      </c>
      <c r="K1313" s="6">
        <f t="shared" si="619"/>
        <v>4.8400000000000034</v>
      </c>
      <c r="L1313" s="7">
        <f t="shared" si="617"/>
        <v>11.618291185205138</v>
      </c>
      <c r="M1313" s="6">
        <f t="shared" si="635"/>
        <v>7</v>
      </c>
      <c r="N1313" s="6">
        <f t="shared" si="612"/>
        <v>6</v>
      </c>
      <c r="O1313" s="6">
        <f t="shared" si="618"/>
        <v>-1.5</v>
      </c>
      <c r="P1313" s="6">
        <f t="shared" si="636"/>
        <v>1</v>
      </c>
      <c r="Q1313" s="6">
        <f t="shared" si="620"/>
        <v>-8.8030015924793688</v>
      </c>
      <c r="R1313" s="6">
        <f t="shared" si="607"/>
        <v>-9.5054327293029814</v>
      </c>
      <c r="S1313" s="6">
        <f t="shared" si="637"/>
        <v>11.5</v>
      </c>
      <c r="T1313" s="6">
        <f t="shared" si="638"/>
        <v>4.5</v>
      </c>
      <c r="U1313" s="4" t="str">
        <f t="shared" si="613"/>
        <v>HIGHER</v>
      </c>
      <c r="V1313" s="8">
        <v>801.25</v>
      </c>
      <c r="W1313" s="9">
        <f t="shared" si="633"/>
        <v>10.505432729302981</v>
      </c>
      <c r="X1313" s="6">
        <f t="shared" si="639"/>
        <v>36.820371020519616</v>
      </c>
      <c r="Y1313" s="6">
        <f t="shared" si="622"/>
        <v>9.7696289794803874</v>
      </c>
      <c r="Z1313" s="6">
        <f t="shared" si="623"/>
        <v>0.735803749822594</v>
      </c>
      <c r="AA1313" s="5">
        <f t="shared" si="608"/>
        <v>2</v>
      </c>
      <c r="AB1313" s="5">
        <f t="shared" si="609"/>
        <v>2024</v>
      </c>
      <c r="AC1313" s="5">
        <f t="shared" si="610"/>
        <v>7</v>
      </c>
      <c r="AD1313" s="6">
        <f t="shared" si="627"/>
        <v>55.472499999999997</v>
      </c>
      <c r="AF1313" s="10" t="e">
        <f ca="1">_xll.RHistory("ARS=",".Close","START:"&amp;$A1313&amp;" END:"&amp;$A1313&amp;" INTERVAL:1D",,,)</f>
        <v>#NAME?</v>
      </c>
      <c r="AG1313" s="8" t="e">
        <f t="shared" ca="1" si="630"/>
        <v>#NAME?</v>
      </c>
      <c r="AH1313" s="15"/>
      <c r="AI1313" s="15"/>
      <c r="AJ1313" s="15"/>
      <c r="AK1313" s="15"/>
      <c r="AL1313" s="11">
        <f t="shared" si="624"/>
        <v>45338</v>
      </c>
      <c r="AM1313" s="8">
        <v>811.75</v>
      </c>
      <c r="AN1313" s="10" t="e">
        <f ca="1">_xll.RHistory("BRL=",".Close","START:"&amp;$A1313&amp;" END:"&amp;$A1313&amp;" INTERVAL:1D",,,)</f>
        <v>#NAME?</v>
      </c>
      <c r="AO1313" s="8" t="e">
        <f t="shared" ca="1" si="625"/>
        <v>#NAME?</v>
      </c>
      <c r="AS1313" s="14"/>
      <c r="AT1313" s="6">
        <v>390.6</v>
      </c>
      <c r="AU1313" s="6">
        <v>11.772500000000001</v>
      </c>
      <c r="AV1313" s="6">
        <f t="shared" si="614"/>
        <v>2.8576300000000003</v>
      </c>
      <c r="AW1313" s="6">
        <f t="shared" si="605"/>
        <v>3.4835799999999999</v>
      </c>
      <c r="AX1313" s="6">
        <f t="shared" si="632"/>
        <v>0.62594999999999956</v>
      </c>
      <c r="AY1313" s="12">
        <f t="shared" si="606"/>
        <v>0.40318333430861952</v>
      </c>
      <c r="BB1313" s="13">
        <f t="shared" si="626"/>
        <v>972.01695800000005</v>
      </c>
    </row>
    <row r="1314" spans="1:54" x14ac:dyDescent="0.25">
      <c r="A1314" s="1">
        <v>45342</v>
      </c>
      <c r="B1314" s="6">
        <v>52.66</v>
      </c>
      <c r="C1314" s="6">
        <v>44.41</v>
      </c>
      <c r="D1314" s="6">
        <v>46.66</v>
      </c>
      <c r="E1314" s="6">
        <f t="shared" si="634"/>
        <v>37.500759078809146</v>
      </c>
      <c r="F1314" s="6">
        <f>IF(V1315="","",V1315/2206.622)*100</f>
        <v>37.104225372537755</v>
      </c>
      <c r="G1314" s="6">
        <v>56.91</v>
      </c>
      <c r="H1314" s="6">
        <v>45.41</v>
      </c>
      <c r="I1314" s="6">
        <v>48.25</v>
      </c>
      <c r="J1314" s="6">
        <v>36.514432576847092</v>
      </c>
      <c r="K1314" s="6">
        <f t="shared" si="619"/>
        <v>4.4099999999999966</v>
      </c>
      <c r="L1314" s="7">
        <f t="shared" si="617"/>
        <v>11.735567423152908</v>
      </c>
      <c r="M1314" s="6">
        <f t="shared" si="635"/>
        <v>7.25</v>
      </c>
      <c r="N1314" s="6">
        <f t="shared" si="612"/>
        <v>6</v>
      </c>
      <c r="O1314" s="6">
        <f t="shared" si="618"/>
        <v>-1</v>
      </c>
      <c r="P1314" s="6">
        <f t="shared" si="636"/>
        <v>1.25</v>
      </c>
      <c r="Q1314" s="6">
        <f t="shared" si="620"/>
        <v>-7.9092409211908503</v>
      </c>
      <c r="R1314" s="6">
        <f t="shared" si="607"/>
        <v>-8.3057746274622417</v>
      </c>
      <c r="S1314" s="6">
        <f t="shared" si="637"/>
        <v>11.5</v>
      </c>
      <c r="T1314" s="6">
        <f t="shared" si="638"/>
        <v>4.25</v>
      </c>
      <c r="U1314" s="4" t="str">
        <f t="shared" si="613"/>
        <v>HIGHER</v>
      </c>
      <c r="V1314" s="8">
        <v>796.25</v>
      </c>
      <c r="W1314" s="9">
        <f t="shared" si="633"/>
        <v>9.5557746274622417</v>
      </c>
      <c r="X1314" s="6">
        <f t="shared" si="639"/>
        <v>37.534779204779774</v>
      </c>
      <c r="Y1314" s="6">
        <f t="shared" si="622"/>
        <v>9.1252207952202227</v>
      </c>
      <c r="Z1314" s="6">
        <f>IF(X1314="","",IF(F1314="","",X1314-F1314))</f>
        <v>0.43055383224201904</v>
      </c>
      <c r="AA1314" s="5">
        <f t="shared" si="608"/>
        <v>2</v>
      </c>
      <c r="AB1314" s="5">
        <f t="shared" si="609"/>
        <v>2024</v>
      </c>
      <c r="AC1314" s="5">
        <f t="shared" si="610"/>
        <v>8</v>
      </c>
      <c r="AD1314" s="6">
        <f t="shared" si="627"/>
        <v>56.675000000000004</v>
      </c>
      <c r="AF1314" s="10" t="e">
        <f ca="1">_xll.RHistory("ARS=",".Close","START:"&amp;$A1314&amp;" END:"&amp;$A1314&amp;" INTERVAL:1D",,,)</f>
        <v>#NAME?</v>
      </c>
      <c r="AG1314" s="8" t="e">
        <f t="shared" ca="1" si="630"/>
        <v>#NAME?</v>
      </c>
      <c r="AH1314" s="15"/>
      <c r="AI1314" s="15"/>
      <c r="AJ1314" s="15"/>
      <c r="AK1314" s="15"/>
      <c r="AL1314" s="11">
        <f t="shared" si="624"/>
        <v>45342</v>
      </c>
      <c r="AM1314" s="8">
        <v>827.5</v>
      </c>
      <c r="AN1314" s="10" t="e">
        <f ca="1">_xll.RHistory("BRL=",".Close","START:"&amp;$A1314&amp;" END:"&amp;$A1314&amp;" INTERVAL:1D",,,)</f>
        <v>#NAME?</v>
      </c>
      <c r="AO1314" s="8" t="e">
        <f t="shared" ca="1" si="625"/>
        <v>#NAME?</v>
      </c>
      <c r="AS1314" s="14"/>
      <c r="AT1314" s="6">
        <v>392.6</v>
      </c>
      <c r="AU1314" s="6">
        <v>11.84</v>
      </c>
      <c r="AV1314" s="6">
        <f t="shared" si="614"/>
        <v>2.845320000000001</v>
      </c>
      <c r="AW1314" s="6">
        <f t="shared" si="605"/>
        <v>3.4160694000000014</v>
      </c>
      <c r="AX1314" s="6">
        <f t="shared" si="632"/>
        <v>0.57074940000000041</v>
      </c>
      <c r="AY1314" s="12">
        <f t="shared" si="606"/>
        <v>0.40008960194757442</v>
      </c>
      <c r="BB1314" s="13">
        <f t="shared" si="626"/>
        <v>979.07174199999986</v>
      </c>
    </row>
    <row r="1315" spans="1:54" x14ac:dyDescent="0.25">
      <c r="A1315" s="1">
        <v>45343</v>
      </c>
      <c r="B1315" s="6">
        <v>52.08</v>
      </c>
      <c r="C1315" s="6">
        <v>43.83</v>
      </c>
      <c r="D1315" s="6">
        <v>46.08</v>
      </c>
      <c r="E1315" s="6">
        <f t="shared" si="634"/>
        <v>37.217520717186723</v>
      </c>
      <c r="F1315" s="6">
        <f t="shared" ref="F1315:F1378" si="640">IF(V1315="","",V1315/2206.622)*100</f>
        <v>37.104225372537755</v>
      </c>
      <c r="G1315" s="6">
        <v>56.33</v>
      </c>
      <c r="H1315" s="6">
        <v>44.83</v>
      </c>
      <c r="I1315" s="6">
        <v>48.5</v>
      </c>
      <c r="J1315" s="6">
        <v>36.613017154494194</v>
      </c>
      <c r="K1315" s="6">
        <f t="shared" si="619"/>
        <v>3.5799999999999983</v>
      </c>
      <c r="L1315" s="7">
        <f t="shared" si="617"/>
        <v>11.886982845505806</v>
      </c>
      <c r="M1315" s="6">
        <f t="shared" si="635"/>
        <v>7.25</v>
      </c>
      <c r="N1315" s="6">
        <f t="shared" si="612"/>
        <v>6</v>
      </c>
      <c r="O1315" s="6">
        <f t="shared" si="618"/>
        <v>-1</v>
      </c>
      <c r="P1315" s="6">
        <f t="shared" si="636"/>
        <v>1.25</v>
      </c>
      <c r="Q1315" s="6">
        <f t="shared" si="620"/>
        <v>-7.6124792828132755</v>
      </c>
      <c r="R1315" s="6">
        <f t="shared" si="607"/>
        <v>-7.7257746274622434</v>
      </c>
      <c r="S1315" s="6">
        <f t="shared" si="637"/>
        <v>11.5</v>
      </c>
      <c r="T1315" s="6">
        <f t="shared" si="638"/>
        <v>4.25</v>
      </c>
      <c r="U1315" s="4" t="str">
        <f t="shared" si="613"/>
        <v>HIGHER</v>
      </c>
      <c r="V1315" s="8">
        <v>818.75</v>
      </c>
      <c r="W1315" s="9">
        <f t="shared" si="633"/>
        <v>8.9757746274622434</v>
      </c>
      <c r="X1315" s="6">
        <f t="shared" si="639"/>
        <v>37.251283893565422</v>
      </c>
      <c r="Y1315" s="6">
        <f t="shared" si="622"/>
        <v>8.8287161064345767</v>
      </c>
      <c r="Z1315" s="6">
        <f t="shared" si="623"/>
        <v>0.1470585210276667</v>
      </c>
      <c r="AA1315" s="5">
        <f t="shared" si="608"/>
        <v>2</v>
      </c>
      <c r="AB1315" s="5">
        <f t="shared" si="609"/>
        <v>2024</v>
      </c>
      <c r="AC1315" s="5">
        <f t="shared" si="610"/>
        <v>8</v>
      </c>
      <c r="AD1315" s="6">
        <f t="shared" si="627"/>
        <v>57.102500000000006</v>
      </c>
      <c r="AF1315" s="10" t="e">
        <f ca="1">_xll.RHistory("ARS=",".Close","START:"&amp;$A1315&amp;" END:"&amp;$A1315&amp;" INTERVAL:1D",,,)</f>
        <v>#NAME?</v>
      </c>
      <c r="AG1315" s="8" t="e">
        <f t="shared" ca="1" si="630"/>
        <v>#NAME?</v>
      </c>
      <c r="AH1315" s="15"/>
      <c r="AI1315" s="15"/>
      <c r="AJ1315" s="15"/>
      <c r="AK1315" s="15"/>
      <c r="AL1315" s="11">
        <f t="shared" si="624"/>
        <v>45343</v>
      </c>
      <c r="AM1315" s="8">
        <v>821.25</v>
      </c>
      <c r="AN1315" s="10" t="e">
        <f ca="1">_xll.RHistory("BRL=",".Close","START:"&amp;$A1315&amp;" END:"&amp;$A1315&amp;" INTERVAL:1D",,,)</f>
        <v>#NAME?</v>
      </c>
      <c r="AO1315" s="8" t="e">
        <f t="shared" ca="1" si="625"/>
        <v>#NAME?</v>
      </c>
      <c r="AS1315" s="14"/>
      <c r="AT1315" s="6">
        <v>387</v>
      </c>
      <c r="AU1315" s="6">
        <v>11.657500000000001</v>
      </c>
      <c r="AV1315" s="6">
        <f t="shared" si="614"/>
        <v>2.8283599999999982</v>
      </c>
      <c r="AW1315" s="6">
        <f t="shared" si="605"/>
        <v>3.474995599999998</v>
      </c>
      <c r="AX1315" s="6">
        <f t="shared" si="632"/>
        <v>0.64663559999999976</v>
      </c>
      <c r="AY1315" s="12">
        <f t="shared" si="606"/>
        <v>0.40386294452179244</v>
      </c>
      <c r="BB1315" s="13">
        <f t="shared" si="626"/>
        <v>966.28494599999988</v>
      </c>
    </row>
    <row r="1316" spans="1:54" x14ac:dyDescent="0.25">
      <c r="A1316" s="1">
        <v>45344</v>
      </c>
      <c r="B1316" s="6">
        <v>51.71</v>
      </c>
      <c r="C1316" s="6">
        <v>42.71</v>
      </c>
      <c r="D1316" s="6">
        <v>45.46</v>
      </c>
      <c r="E1316" s="6">
        <f t="shared" si="634"/>
        <v>36.911623286634502</v>
      </c>
      <c r="F1316" s="6">
        <f t="shared" si="640"/>
        <v>36.719021200731255</v>
      </c>
      <c r="G1316" s="6">
        <v>55.71</v>
      </c>
      <c r="H1316" s="6">
        <v>44.21</v>
      </c>
      <c r="I1316" s="6">
        <v>48.25</v>
      </c>
      <c r="J1316" s="6">
        <v>36.492671110432831</v>
      </c>
      <c r="K1316" s="6">
        <f t="shared" si="619"/>
        <v>3.4600000000000009</v>
      </c>
      <c r="L1316" s="7">
        <f t="shared" si="617"/>
        <v>11.757328889567169</v>
      </c>
      <c r="M1316" s="6">
        <f t="shared" si="635"/>
        <v>7.5</v>
      </c>
      <c r="N1316" s="6">
        <f t="shared" si="612"/>
        <v>6.25</v>
      </c>
      <c r="O1316" s="6">
        <f t="shared" si="618"/>
        <v>-1.5</v>
      </c>
      <c r="P1316" s="6">
        <f t="shared" si="636"/>
        <v>1.25</v>
      </c>
      <c r="Q1316" s="6">
        <f t="shared" si="620"/>
        <v>-7.2983767133654993</v>
      </c>
      <c r="R1316" s="6">
        <f t="shared" si="607"/>
        <v>-7.4909787992687455</v>
      </c>
      <c r="S1316" s="6">
        <f t="shared" si="637"/>
        <v>11.5</v>
      </c>
      <c r="T1316" s="6">
        <f t="shared" si="638"/>
        <v>4</v>
      </c>
      <c r="U1316" s="4" t="str">
        <f t="shared" si="613"/>
        <v>HIGHER</v>
      </c>
      <c r="V1316" s="8">
        <v>810.25</v>
      </c>
      <c r="W1316" s="9">
        <f t="shared" si="633"/>
        <v>8.7409787992687455</v>
      </c>
      <c r="X1316" s="6">
        <f t="shared" si="639"/>
        <v>36.945108957453925</v>
      </c>
      <c r="Y1316" s="6">
        <f t="shared" si="622"/>
        <v>8.5148910425460755</v>
      </c>
      <c r="Z1316" s="6">
        <f t="shared" si="623"/>
        <v>0.22608775672267001</v>
      </c>
      <c r="AA1316" s="5">
        <f t="shared" si="608"/>
        <v>2</v>
      </c>
      <c r="AB1316" s="5">
        <f t="shared" si="609"/>
        <v>2024</v>
      </c>
      <c r="AC1316" s="5">
        <f t="shared" si="610"/>
        <v>8</v>
      </c>
      <c r="AD1316" s="6">
        <f t="shared" si="627"/>
        <v>56.98</v>
      </c>
      <c r="AF1316" s="10" t="e">
        <f ca="1">_xll.RHistory("ARS=",".Close","START:"&amp;$A1316&amp;" END:"&amp;$A1316&amp;" INTERVAL:1D",,,)</f>
        <v>#NAME?</v>
      </c>
      <c r="AG1316" s="8" t="e">
        <f t="shared" ca="1" si="630"/>
        <v>#NAME?</v>
      </c>
      <c r="AH1316" s="15"/>
      <c r="AI1316" s="15"/>
      <c r="AJ1316" s="15"/>
      <c r="AK1316" s="15"/>
      <c r="AL1316" s="11">
        <f t="shared" si="624"/>
        <v>45344</v>
      </c>
      <c r="AM1316" s="8">
        <v>814.5</v>
      </c>
      <c r="AN1316" s="10" t="e">
        <f ca="1">_xll.RHistory("BRL=",".Close","START:"&amp;$A1316&amp;" END:"&amp;$A1316&amp;" INTERVAL:1D",,,)</f>
        <v>#NAME?</v>
      </c>
      <c r="AO1316" s="8" t="e">
        <f t="shared" ca="1" si="625"/>
        <v>#NAME?</v>
      </c>
      <c r="AS1316" s="14"/>
      <c r="AT1316" s="6">
        <v>379.9</v>
      </c>
      <c r="AU1316" s="6">
        <v>11.5275</v>
      </c>
      <c r="AV1316" s="6">
        <f t="shared" si="614"/>
        <v>2.7189699999999988</v>
      </c>
      <c r="AW1316" s="6">
        <f t="shared" si="605"/>
        <v>3.3716427999999983</v>
      </c>
      <c r="AX1316" s="6">
        <f t="shared" si="632"/>
        <v>0.6526727999999995</v>
      </c>
      <c r="AY1316" s="12">
        <f t="shared" si="606"/>
        <v>0.4056558114267948</v>
      </c>
      <c r="BB1316" s="13">
        <f t="shared" si="626"/>
        <v>941.59320200000002</v>
      </c>
    </row>
    <row r="1317" spans="1:54" x14ac:dyDescent="0.25">
      <c r="A1317" s="1">
        <v>45345</v>
      </c>
      <c r="B1317" s="6">
        <v>51.52</v>
      </c>
      <c r="C1317" s="6">
        <v>42.52</v>
      </c>
      <c r="D1317" s="6">
        <v>45.27</v>
      </c>
      <c r="E1317" s="6">
        <f t="shared" si="634"/>
        <v>37.738679302571988</v>
      </c>
      <c r="F1317" s="6">
        <f t="shared" si="640"/>
        <v>36.322487494459857</v>
      </c>
      <c r="G1317" s="6">
        <v>55.52</v>
      </c>
      <c r="H1317" s="6">
        <v>44.02</v>
      </c>
      <c r="I1317" s="6">
        <v>48.75</v>
      </c>
      <c r="J1317" s="6">
        <v>36.581878734624745</v>
      </c>
      <c r="K1317" s="6">
        <f t="shared" si="619"/>
        <v>2.7700000000000031</v>
      </c>
      <c r="L1317" s="7">
        <f t="shared" si="617"/>
        <v>12.168121265375255</v>
      </c>
      <c r="M1317" s="6">
        <f t="shared" si="635"/>
        <v>7.5</v>
      </c>
      <c r="N1317" s="6">
        <f t="shared" si="612"/>
        <v>6.25</v>
      </c>
      <c r="O1317" s="6">
        <f t="shared" si="618"/>
        <v>-1.5</v>
      </c>
      <c r="P1317" s="6">
        <f t="shared" si="636"/>
        <v>1.25</v>
      </c>
      <c r="Q1317" s="6">
        <f t="shared" si="620"/>
        <v>-6.2813206974280149</v>
      </c>
      <c r="R1317" s="6">
        <f t="shared" si="607"/>
        <v>-7.6975125055401463</v>
      </c>
      <c r="S1317" s="6">
        <f t="shared" si="637"/>
        <v>11.5</v>
      </c>
      <c r="T1317" s="6">
        <f t="shared" si="638"/>
        <v>4</v>
      </c>
      <c r="U1317" s="4" t="str">
        <f t="shared" si="613"/>
        <v>HIGHER</v>
      </c>
      <c r="V1317" s="8">
        <v>801.5</v>
      </c>
      <c r="W1317" s="9">
        <f t="shared" si="633"/>
        <v>8.9475125055401463</v>
      </c>
      <c r="X1317" s="6">
        <f t="shared" si="639"/>
        <v>37.772915266199824</v>
      </c>
      <c r="Y1317" s="6">
        <f t="shared" si="622"/>
        <v>7.4970847338001789</v>
      </c>
      <c r="Z1317" s="6">
        <f t="shared" si="623"/>
        <v>1.4504277717399674</v>
      </c>
      <c r="AA1317" s="5">
        <f t="shared" si="608"/>
        <v>2</v>
      </c>
      <c r="AB1317" s="5">
        <f t="shared" si="609"/>
        <v>2024</v>
      </c>
      <c r="AC1317" s="5">
        <f t="shared" si="610"/>
        <v>8</v>
      </c>
      <c r="AD1317" s="6">
        <f t="shared" si="627"/>
        <v>55.955000000000005</v>
      </c>
      <c r="AF1317" s="10" t="e">
        <f ca="1">_xll.RHistory("ARS=",".Close","START:"&amp;$A1317&amp;" END:"&amp;$A1317&amp;" INTERVAL:1D",,,)</f>
        <v>#NAME?</v>
      </c>
      <c r="AG1317" s="8" t="e">
        <f t="shared" ca="1" si="630"/>
        <v>#NAME?</v>
      </c>
      <c r="AH1317" s="15"/>
      <c r="AI1317" s="15"/>
      <c r="AJ1317" s="15"/>
      <c r="AK1317" s="15"/>
      <c r="AL1317" s="11">
        <f t="shared" si="624"/>
        <v>45345</v>
      </c>
      <c r="AM1317" s="8">
        <v>832.75</v>
      </c>
      <c r="AN1317" s="10" t="e">
        <f ca="1">_xll.RHistory("BRL=",".Close","START:"&amp;$A1317&amp;" END:"&amp;$A1317&amp;" INTERVAL:1D",,,)</f>
        <v>#NAME?</v>
      </c>
      <c r="AO1317" s="8" t="e">
        <f t="shared" ca="1" si="625"/>
        <v>#NAME?</v>
      </c>
      <c r="AS1317" s="14"/>
      <c r="AT1317" s="6">
        <v>376.5</v>
      </c>
      <c r="AU1317" s="6">
        <v>11.38</v>
      </c>
      <c r="AV1317" s="6">
        <f t="shared" si="614"/>
        <v>2.7643399999999989</v>
      </c>
      <c r="AW1317" s="6">
        <f t="shared" ref="AW1317:AW1380" si="641">(((B1316/100*11.7*0.98)+(AT1317/2000*47))-(AU1317))</f>
        <v>3.3968185999999978</v>
      </c>
      <c r="AX1317" s="6">
        <f t="shared" si="632"/>
        <v>0.63247859999999889</v>
      </c>
      <c r="AY1317" s="12">
        <f t="shared" ref="AY1317:AY1380" si="642">(B1316*11.7/100)/((AT1317/2000*47)+(B1316*11.7/100))</f>
        <v>0.40610438305738694</v>
      </c>
      <c r="BB1317" s="13">
        <f t="shared" si="626"/>
        <v>937.40442400000006</v>
      </c>
    </row>
    <row r="1318" spans="1:54" x14ac:dyDescent="0.25">
      <c r="A1318" s="1">
        <v>45348</v>
      </c>
      <c r="B1318" s="6">
        <v>51.9</v>
      </c>
      <c r="C1318" s="6">
        <v>42.9</v>
      </c>
      <c r="D1318" s="6">
        <v>45.65</v>
      </c>
      <c r="E1318" s="6">
        <f t="shared" si="634"/>
        <v>38.180531146702975</v>
      </c>
      <c r="F1318" s="6">
        <f t="shared" si="640"/>
        <v>37.036248165748376</v>
      </c>
      <c r="G1318" s="6">
        <v>55.52</v>
      </c>
      <c r="H1318" s="6">
        <v>44.4</v>
      </c>
      <c r="I1318" s="6">
        <v>48.75</v>
      </c>
      <c r="J1318" s="6">
        <v>36.743367163211765</v>
      </c>
      <c r="K1318" s="6">
        <f t="shared" si="619"/>
        <v>3.1499999999999986</v>
      </c>
      <c r="L1318" s="7">
        <f t="shared" si="617"/>
        <v>12.006632836788235</v>
      </c>
      <c r="M1318" s="6">
        <f t="shared" si="635"/>
        <v>7.5</v>
      </c>
      <c r="N1318" s="6">
        <f t="shared" si="612"/>
        <v>6.25</v>
      </c>
      <c r="O1318" s="6">
        <f t="shared" si="618"/>
        <v>-1.5</v>
      </c>
      <c r="P1318" s="6">
        <f t="shared" si="636"/>
        <v>1.25</v>
      </c>
      <c r="Q1318" s="6">
        <f t="shared" si="620"/>
        <v>-6.2194688532970233</v>
      </c>
      <c r="R1318" s="6">
        <f t="shared" si="607"/>
        <v>-7.3637518342516231</v>
      </c>
      <c r="S1318" s="6">
        <f t="shared" si="637"/>
        <v>11.120000000000005</v>
      </c>
      <c r="T1318" s="6">
        <f t="shared" si="638"/>
        <v>3.6200000000000045</v>
      </c>
      <c r="U1318" s="4" t="str">
        <f t="shared" si="613"/>
        <v>HIGHER</v>
      </c>
      <c r="V1318" s="8">
        <v>817.25</v>
      </c>
      <c r="W1318" s="9">
        <f t="shared" si="633"/>
        <v>8.6137518342516231</v>
      </c>
      <c r="X1318" s="6">
        <f t="shared" si="639"/>
        <v>38.215167951694212</v>
      </c>
      <c r="Y1318" s="6">
        <f t="shared" si="622"/>
        <v>7.4348320483057861</v>
      </c>
      <c r="Z1318" s="6">
        <f t="shared" si="623"/>
        <v>1.1789197859458369</v>
      </c>
      <c r="AA1318" s="5">
        <f t="shared" si="608"/>
        <v>2</v>
      </c>
      <c r="AB1318" s="5">
        <f t="shared" si="609"/>
        <v>2024</v>
      </c>
      <c r="AC1318" s="5">
        <f t="shared" si="610"/>
        <v>9</v>
      </c>
      <c r="AD1318" s="6">
        <f t="shared" si="627"/>
        <v>56.64</v>
      </c>
      <c r="AF1318" s="10" t="e">
        <f ca="1">_xll.RHistory("ARS=",".Close","START:"&amp;$A1318&amp;" END:"&amp;$A1318&amp;" INTERVAL:1D",,,)</f>
        <v>#NAME?</v>
      </c>
      <c r="AG1318" s="8" t="e">
        <f t="shared" ca="1" si="630"/>
        <v>#NAME?</v>
      </c>
      <c r="AH1318" s="15"/>
      <c r="AI1318" s="15"/>
      <c r="AJ1318" s="15"/>
      <c r="AK1318" s="15"/>
      <c r="AL1318" s="11">
        <f t="shared" si="624"/>
        <v>45348</v>
      </c>
      <c r="AM1318" s="8">
        <v>842.5</v>
      </c>
      <c r="AN1318" s="10" t="e">
        <f ca="1">_xll.RHistory("BRL=",".Close","START:"&amp;$A1318&amp;" END:"&amp;$A1318&amp;" INTERVAL:1D",,,)</f>
        <v>#NAME?</v>
      </c>
      <c r="AO1318" s="8" t="e">
        <f t="shared" ca="1" si="625"/>
        <v>#NAME?</v>
      </c>
      <c r="AS1318" s="14"/>
      <c r="AT1318" s="6">
        <v>379.4</v>
      </c>
      <c r="AU1318" s="6">
        <v>11.41</v>
      </c>
      <c r="AV1318" s="6">
        <f t="shared" si="614"/>
        <v>2.8469499999999979</v>
      </c>
      <c r="AW1318" s="6">
        <f t="shared" si="641"/>
        <v>3.4131831999999989</v>
      </c>
      <c r="AX1318" s="6">
        <f t="shared" si="632"/>
        <v>0.56623320000000099</v>
      </c>
      <c r="AY1318" s="12">
        <f t="shared" si="642"/>
        <v>0.40336890229621242</v>
      </c>
      <c r="BB1318" s="13">
        <f t="shared" si="626"/>
        <v>945.78197999999998</v>
      </c>
    </row>
    <row r="1319" spans="1:54" x14ac:dyDescent="0.25">
      <c r="A1319" s="1">
        <v>45349</v>
      </c>
      <c r="B1319" s="6">
        <v>52.41</v>
      </c>
      <c r="C1319" s="6">
        <v>43.41</v>
      </c>
      <c r="D1319" s="6">
        <v>46.16</v>
      </c>
      <c r="E1319" s="6">
        <f t="shared" si="634"/>
        <v>37.648043026852811</v>
      </c>
      <c r="F1319" s="6">
        <f t="shared" si="640"/>
        <v>38.089894870983798</v>
      </c>
      <c r="G1319" s="6">
        <v>55.52</v>
      </c>
      <c r="H1319" s="6">
        <v>44.91</v>
      </c>
      <c r="I1319" s="6">
        <v>48.75</v>
      </c>
      <c r="J1319" s="6">
        <v>37.392793317818644</v>
      </c>
      <c r="K1319" s="6">
        <f t="shared" si="619"/>
        <v>3.6599999999999966</v>
      </c>
      <c r="L1319" s="7">
        <f t="shared" si="617"/>
        <v>11.357206682181356</v>
      </c>
      <c r="M1319" s="6">
        <f t="shared" si="635"/>
        <v>7.5</v>
      </c>
      <c r="N1319" s="6">
        <f t="shared" si="612"/>
        <v>6.25</v>
      </c>
      <c r="O1319" s="6">
        <f t="shared" si="618"/>
        <v>-1.5</v>
      </c>
      <c r="P1319" s="6">
        <f t="shared" si="636"/>
        <v>1.25</v>
      </c>
      <c r="Q1319" s="6">
        <f t="shared" si="620"/>
        <v>-7.2619569731471856</v>
      </c>
      <c r="R1319" s="6">
        <f t="shared" si="607"/>
        <v>-6.8201051290161985</v>
      </c>
      <c r="S1319" s="6">
        <f t="shared" si="637"/>
        <v>10.610000000000007</v>
      </c>
      <c r="T1319" s="6">
        <f t="shared" si="638"/>
        <v>3.1100000000000065</v>
      </c>
      <c r="U1319" s="4" t="str">
        <f t="shared" si="613"/>
        <v>HIGHER</v>
      </c>
      <c r="V1319" s="8">
        <v>840.5</v>
      </c>
      <c r="W1319" s="9">
        <f t="shared" si="633"/>
        <v>8.0701051290161985</v>
      </c>
      <c r="X1319" s="6">
        <f t="shared" si="639"/>
        <v>37.682196766611234</v>
      </c>
      <c r="Y1319" s="6">
        <f t="shared" si="622"/>
        <v>8.4778032333887623</v>
      </c>
      <c r="Z1319" s="6">
        <f t="shared" si="623"/>
        <v>-0.40769810437256382</v>
      </c>
      <c r="AA1319" s="5">
        <f t="shared" si="608"/>
        <v>2</v>
      </c>
      <c r="AB1319" s="5">
        <f t="shared" si="609"/>
        <v>2024</v>
      </c>
      <c r="AC1319" s="5">
        <f t="shared" si="610"/>
        <v>9</v>
      </c>
      <c r="AD1319" s="6">
        <f t="shared" si="627"/>
        <v>57.632499999999993</v>
      </c>
      <c r="AF1319" s="10" t="e">
        <f ca="1">_xll.RHistory("ARS=",".Close","START:"&amp;$A1319&amp;" END:"&amp;$A1319&amp;" INTERVAL:1D",,,)</f>
        <v>#NAME?</v>
      </c>
      <c r="AG1319" s="8" t="e">
        <f t="shared" ca="1" si="630"/>
        <v>#NAME?</v>
      </c>
      <c r="AH1319" s="15"/>
      <c r="AI1319" s="15"/>
      <c r="AJ1319" s="15"/>
      <c r="AK1319" s="15"/>
      <c r="AL1319" s="11">
        <f t="shared" si="624"/>
        <v>45349</v>
      </c>
      <c r="AM1319" s="8">
        <v>830.75</v>
      </c>
      <c r="AN1319" s="10" t="e">
        <f ca="1">_xll.RHistory("BRL=",".Close","START:"&amp;$A1319&amp;" END:"&amp;$A1319&amp;" INTERVAL:1D",,,)</f>
        <v>#NAME?</v>
      </c>
      <c r="AO1319" s="8" t="e">
        <f t="shared" ca="1" si="625"/>
        <v>#NAME?</v>
      </c>
      <c r="AS1319" s="14"/>
      <c r="AT1319" s="6">
        <v>372.8</v>
      </c>
      <c r="AU1319" s="6">
        <v>11.362500000000001</v>
      </c>
      <c r="AV1319" s="6">
        <f t="shared" si="614"/>
        <v>2.7990199999999987</v>
      </c>
      <c r="AW1319" s="6">
        <f t="shared" si="641"/>
        <v>3.3491539999999986</v>
      </c>
      <c r="AX1319" s="6">
        <f t="shared" si="632"/>
        <v>0.5501339999999999</v>
      </c>
      <c r="AY1319" s="12">
        <f t="shared" si="642"/>
        <v>0.40937497893225289</v>
      </c>
      <c r="BB1319" s="13">
        <f t="shared" si="626"/>
        <v>957.02554199999986</v>
      </c>
    </row>
    <row r="1320" spans="1:54" x14ac:dyDescent="0.25">
      <c r="A1320" s="1">
        <v>45350</v>
      </c>
      <c r="B1320" s="6">
        <v>52.16</v>
      </c>
      <c r="C1320" s="6">
        <v>43.16</v>
      </c>
      <c r="D1320" s="6">
        <v>45.91</v>
      </c>
      <c r="E1320" s="6">
        <f t="shared" si="634"/>
        <v>38.316485560281741</v>
      </c>
      <c r="F1320" s="6">
        <f t="shared" si="640"/>
        <v>37.444111406484666</v>
      </c>
      <c r="G1320" s="6">
        <v>55.52</v>
      </c>
      <c r="H1320" s="6">
        <v>44.66</v>
      </c>
      <c r="I1320" s="6">
        <v>48.5</v>
      </c>
      <c r="J1320" s="6">
        <v>37.176125224735408</v>
      </c>
      <c r="K1320" s="6">
        <f t="shared" si="619"/>
        <v>3.6599999999999966</v>
      </c>
      <c r="L1320" s="7">
        <f t="shared" si="617"/>
        <v>11.323874775264592</v>
      </c>
      <c r="M1320" s="6">
        <f t="shared" si="635"/>
        <v>7.5</v>
      </c>
      <c r="N1320" s="6">
        <f t="shared" si="612"/>
        <v>6.25</v>
      </c>
      <c r="O1320" s="6">
        <f t="shared" si="618"/>
        <v>-1.5</v>
      </c>
      <c r="P1320" s="6">
        <f t="shared" si="636"/>
        <v>1.25</v>
      </c>
      <c r="Q1320" s="6">
        <f t="shared" si="620"/>
        <v>-6.3435144397182555</v>
      </c>
      <c r="R1320" s="6">
        <f t="shared" si="607"/>
        <v>-7.2158885935153307</v>
      </c>
      <c r="S1320" s="6">
        <f t="shared" si="637"/>
        <v>10.860000000000007</v>
      </c>
      <c r="T1320" s="6">
        <f t="shared" si="638"/>
        <v>3.3600000000000065</v>
      </c>
      <c r="U1320" s="4" t="str">
        <f t="shared" si="613"/>
        <v>HIGHER</v>
      </c>
      <c r="V1320" s="8">
        <v>826.25</v>
      </c>
      <c r="W1320" s="9">
        <f t="shared" si="633"/>
        <v>8.4658885935153307</v>
      </c>
      <c r="X1320" s="6">
        <f t="shared" si="639"/>
        <v>38.351245701077097</v>
      </c>
      <c r="Y1320" s="6">
        <f t="shared" si="622"/>
        <v>7.5587542989228993</v>
      </c>
      <c r="Z1320" s="6">
        <f t="shared" si="623"/>
        <v>0.90713429459243144</v>
      </c>
      <c r="AA1320" s="5">
        <f t="shared" si="608"/>
        <v>2</v>
      </c>
      <c r="AB1320" s="5">
        <f t="shared" si="609"/>
        <v>2024</v>
      </c>
      <c r="AC1320" s="5">
        <f t="shared" si="610"/>
        <v>9</v>
      </c>
      <c r="AD1320" s="6">
        <f t="shared" si="627"/>
        <v>57.784999999999997</v>
      </c>
      <c r="AF1320" s="10" t="e">
        <f ca="1">_xll.RHistory("ARS=",".Close","START:"&amp;$A1320&amp;" END:"&amp;$A1320&amp;" INTERVAL:1D",,,)</f>
        <v>#NAME?</v>
      </c>
      <c r="AG1320" s="8" t="e">
        <f t="shared" ca="1" si="630"/>
        <v>#NAME?</v>
      </c>
      <c r="AH1320" s="15"/>
      <c r="AI1320" s="15"/>
      <c r="AJ1320" s="15"/>
      <c r="AK1320" s="15"/>
      <c r="AL1320" s="11">
        <f t="shared" si="624"/>
        <v>45350</v>
      </c>
      <c r="AM1320" s="8">
        <v>845.5</v>
      </c>
      <c r="AN1320" s="10" t="e">
        <f ca="1">_xll.RHistory("BRL=",".Close","START:"&amp;$A1320&amp;" END:"&amp;$A1320&amp;" INTERVAL:1D",,,)</f>
        <v>#NAME?</v>
      </c>
      <c r="AO1320" s="8" t="e">
        <f t="shared" ca="1" si="625"/>
        <v>#NAME?</v>
      </c>
      <c r="AS1320" s="14"/>
      <c r="AT1320" s="6">
        <v>376.3</v>
      </c>
      <c r="AU1320" s="6">
        <v>11.39</v>
      </c>
      <c r="AV1320" s="6">
        <f t="shared" si="614"/>
        <v>2.8245199999999997</v>
      </c>
      <c r="AW1320" s="6">
        <f t="shared" si="641"/>
        <v>3.4623805999999995</v>
      </c>
      <c r="AX1320" s="6">
        <f t="shared" si="632"/>
        <v>0.63786059999999978</v>
      </c>
      <c r="AY1320" s="12">
        <f t="shared" si="642"/>
        <v>0.40947992056104093</v>
      </c>
      <c r="BB1320" s="13">
        <f t="shared" si="626"/>
        <v>951.51399199999992</v>
      </c>
    </row>
    <row r="1321" spans="1:54" x14ac:dyDescent="0.25">
      <c r="A1321" s="1">
        <v>45351</v>
      </c>
      <c r="B1321" s="6">
        <v>52.16</v>
      </c>
      <c r="C1321" s="6">
        <v>43.16</v>
      </c>
      <c r="D1321" s="6">
        <v>45.91</v>
      </c>
      <c r="E1321" s="6">
        <f t="shared" si="634"/>
        <v>37.602724888993222</v>
      </c>
      <c r="F1321" s="6">
        <f t="shared" si="640"/>
        <v>38.350474163676431</v>
      </c>
      <c r="G1321" s="6">
        <v>55.52</v>
      </c>
      <c r="H1321" s="6">
        <v>44.66</v>
      </c>
      <c r="I1321" s="6">
        <v>49</v>
      </c>
      <c r="J1321" s="6">
        <v>37.96517554482498</v>
      </c>
      <c r="K1321" s="6">
        <f t="shared" si="619"/>
        <v>3.1599999999999966</v>
      </c>
      <c r="L1321" s="7">
        <f t="shared" si="617"/>
        <v>11.03482445517502</v>
      </c>
      <c r="M1321" s="6">
        <f t="shared" si="635"/>
        <v>7.5</v>
      </c>
      <c r="N1321" s="6">
        <f t="shared" si="612"/>
        <v>6.25</v>
      </c>
      <c r="O1321" s="6">
        <f t="shared" si="618"/>
        <v>-1.5</v>
      </c>
      <c r="P1321" s="6">
        <f t="shared" si="636"/>
        <v>1.25</v>
      </c>
      <c r="Q1321" s="6">
        <f t="shared" si="620"/>
        <v>-7.0572751110067742</v>
      </c>
      <c r="R1321" s="6">
        <f t="shared" si="607"/>
        <v>-6.3095258363235658</v>
      </c>
      <c r="S1321" s="6">
        <f t="shared" si="637"/>
        <v>10.860000000000007</v>
      </c>
      <c r="T1321" s="6">
        <f t="shared" si="638"/>
        <v>3.3600000000000065</v>
      </c>
      <c r="U1321" s="4" t="str">
        <f t="shared" si="613"/>
        <v>HIGHER</v>
      </c>
      <c r="V1321" s="8">
        <v>846.25</v>
      </c>
      <c r="W1321" s="9">
        <f t="shared" si="633"/>
        <v>7.5595258363235658</v>
      </c>
      <c r="X1321" s="6">
        <f t="shared" si="639"/>
        <v>37.636837516816939</v>
      </c>
      <c r="Y1321" s="6">
        <f t="shared" si="622"/>
        <v>8.2731624831830572</v>
      </c>
      <c r="Z1321" s="6">
        <f t="shared" si="623"/>
        <v>-0.71363664685949146</v>
      </c>
      <c r="AA1321" s="5">
        <f t="shared" si="608"/>
        <v>2</v>
      </c>
      <c r="AB1321" s="5">
        <f t="shared" si="609"/>
        <v>2024</v>
      </c>
      <c r="AC1321" s="5">
        <f t="shared" si="610"/>
        <v>9</v>
      </c>
      <c r="AD1321" s="6">
        <f t="shared" si="627"/>
        <v>58.02</v>
      </c>
      <c r="AF1321" s="10" t="e">
        <f ca="1">_xll.RHistory("ARS=",".Close","START:"&amp;$A1321&amp;" END:"&amp;$A1321&amp;" INTERVAL:1D",,,)</f>
        <v>#NAME?</v>
      </c>
      <c r="AG1321" s="8" t="e">
        <f t="shared" ca="1" si="630"/>
        <v>#NAME?</v>
      </c>
      <c r="AH1321" s="15"/>
      <c r="AI1321" s="15"/>
      <c r="AJ1321" s="15"/>
      <c r="AK1321" s="15"/>
      <c r="AL1321" s="11">
        <f t="shared" si="624"/>
        <v>45351</v>
      </c>
      <c r="AM1321" s="8">
        <v>829.75</v>
      </c>
      <c r="AN1321" s="10" t="e">
        <f ca="1">_xll.RHistory("BRL=",".Close","START:"&amp;$A1321&amp;" END:"&amp;$A1321&amp;" INTERVAL:1D",,,)</f>
        <v>#NAME?</v>
      </c>
      <c r="AO1321" s="8" t="e">
        <f t="shared" ca="1" si="625"/>
        <v>#NAME?</v>
      </c>
      <c r="AS1321" s="14"/>
      <c r="AT1321" s="6">
        <v>378.3</v>
      </c>
      <c r="AU1321" s="6">
        <v>11.3325</v>
      </c>
      <c r="AV1321" s="6">
        <f t="shared" si="614"/>
        <v>2.9290200000000013</v>
      </c>
      <c r="AW1321" s="6">
        <f t="shared" si="641"/>
        <v>3.5382156000000009</v>
      </c>
      <c r="AX1321" s="6">
        <f t="shared" si="632"/>
        <v>0.60919559999999962</v>
      </c>
      <c r="AY1321" s="12">
        <f t="shared" si="642"/>
        <v>0.40704419530213559</v>
      </c>
      <c r="BB1321" s="13">
        <f t="shared" si="626"/>
        <v>951.51399199999992</v>
      </c>
    </row>
    <row r="1322" spans="1:54" x14ac:dyDescent="0.25">
      <c r="A1322" s="1">
        <v>45352</v>
      </c>
      <c r="B1322" s="6">
        <v>52.41</v>
      </c>
      <c r="C1322" s="6">
        <v>44.16</v>
      </c>
      <c r="D1322" s="6">
        <v>45.91</v>
      </c>
      <c r="E1322" s="6">
        <f t="shared" si="634"/>
        <v>37.602724888993222</v>
      </c>
      <c r="F1322" s="6">
        <f t="shared" si="640"/>
        <v>37.602724888993222</v>
      </c>
      <c r="G1322" s="6">
        <v>56.66</v>
      </c>
      <c r="H1322" s="6">
        <v>45.16</v>
      </c>
      <c r="I1322" s="6">
        <v>49.125</v>
      </c>
      <c r="J1322" s="6">
        <v>37.909354034279687</v>
      </c>
      <c r="K1322" s="6">
        <f t="shared" si="619"/>
        <v>3.2849999999999966</v>
      </c>
      <c r="L1322" s="7">
        <f t="shared" si="617"/>
        <v>11.215645965720313</v>
      </c>
      <c r="M1322" s="6">
        <f t="shared" si="635"/>
        <v>7.25</v>
      </c>
      <c r="N1322" s="6">
        <f t="shared" si="612"/>
        <v>6.5</v>
      </c>
      <c r="O1322" s="6">
        <f t="shared" si="618"/>
        <v>-1</v>
      </c>
      <c r="P1322" s="6">
        <f t="shared" si="636"/>
        <v>0.75</v>
      </c>
      <c r="Q1322" s="6">
        <f t="shared" si="620"/>
        <v>-7.5572751110067742</v>
      </c>
      <c r="R1322" s="6">
        <f t="shared" si="607"/>
        <v>-7.5572751110067742</v>
      </c>
      <c r="S1322" s="6">
        <f t="shared" si="637"/>
        <v>11.5</v>
      </c>
      <c r="T1322" s="6">
        <f t="shared" si="638"/>
        <v>4.25</v>
      </c>
      <c r="U1322" s="4" t="str">
        <f t="shared" si="613"/>
        <v>HIGHER</v>
      </c>
      <c r="V1322" s="8">
        <v>829.75</v>
      </c>
      <c r="W1322" s="9">
        <f t="shared" si="633"/>
        <v>8.3072751110067742</v>
      </c>
      <c r="X1322" s="6">
        <f t="shared" si="639"/>
        <v>37.636837516816939</v>
      </c>
      <c r="Y1322" s="6">
        <f t="shared" si="622"/>
        <v>8.2731624831830572</v>
      </c>
      <c r="Z1322" s="6">
        <f t="shared" si="623"/>
        <v>3.4112627823716934E-2</v>
      </c>
      <c r="AA1322" s="5">
        <f t="shared" si="608"/>
        <v>3</v>
      </c>
      <c r="AB1322" s="5">
        <f t="shared" si="609"/>
        <v>2024</v>
      </c>
      <c r="AC1322" s="5">
        <f t="shared" si="610"/>
        <v>9</v>
      </c>
      <c r="AD1322" s="6">
        <f t="shared" si="627"/>
        <v>57.737500000000004</v>
      </c>
      <c r="AF1322" s="10" t="e">
        <f ca="1">_xll.RHistory("ARS=",".Close","START:"&amp;$A1322&amp;" END:"&amp;$A1322&amp;" INTERVAL:1D",,,)</f>
        <v>#NAME?</v>
      </c>
      <c r="AG1322" s="8" t="e">
        <f ca="1">IF(V1322="","",V1322*AF1322/2204.622*100)</f>
        <v>#NAME?</v>
      </c>
      <c r="AH1322" s="15"/>
      <c r="AI1322" s="15"/>
      <c r="AJ1322" s="15"/>
      <c r="AK1322" s="15"/>
      <c r="AL1322" s="11">
        <f t="shared" si="624"/>
        <v>45352</v>
      </c>
      <c r="AM1322" s="8">
        <v>829.75</v>
      </c>
      <c r="AN1322" s="10" t="e">
        <f ca="1">_xll.RHistory("BRL=",".Close","START:"&amp;$A1322&amp;" END:"&amp;$A1322&amp;" INTERVAL:1D",,,)</f>
        <v>#NAME?</v>
      </c>
      <c r="AO1322" s="8" t="e">
        <f t="shared" ca="1" si="625"/>
        <v>#NAME?</v>
      </c>
      <c r="AS1322" s="14"/>
      <c r="AT1322" s="6">
        <v>377.3</v>
      </c>
      <c r="AU1322" s="6">
        <v>11.592499999999999</v>
      </c>
      <c r="AV1322" s="6">
        <f t="shared" si="614"/>
        <v>2.6455199999999994</v>
      </c>
      <c r="AW1322" s="6">
        <f t="shared" si="641"/>
        <v>3.254715599999999</v>
      </c>
      <c r="AX1322" s="6">
        <f t="shared" si="632"/>
        <v>0.60919559999999962</v>
      </c>
      <c r="AY1322" s="12">
        <f t="shared" si="642"/>
        <v>0.40768320699673394</v>
      </c>
      <c r="BB1322" s="13">
        <f t="shared" si="626"/>
        <v>973.56019199999992</v>
      </c>
    </row>
    <row r="1323" spans="1:54" x14ac:dyDescent="0.25">
      <c r="A1323" s="1">
        <v>45355</v>
      </c>
      <c r="B1323" s="6">
        <v>51.92</v>
      </c>
      <c r="C1323" s="6">
        <v>43.67</v>
      </c>
      <c r="D1323" s="6">
        <v>46.17</v>
      </c>
      <c r="E1323" s="6">
        <f t="shared" si="634"/>
        <v>38.509087646184987</v>
      </c>
      <c r="F1323" s="6">
        <f t="shared" si="640"/>
        <v>38.157872077773177</v>
      </c>
      <c r="G1323" s="6">
        <v>56.17</v>
      </c>
      <c r="H1323" s="6">
        <v>45.17</v>
      </c>
      <c r="I1323" s="6">
        <v>49</v>
      </c>
      <c r="J1323" s="6">
        <v>37.863441565577432</v>
      </c>
      <c r="K1323" s="6">
        <f t="shared" si="619"/>
        <v>2.9200000000000017</v>
      </c>
      <c r="L1323" s="7">
        <f t="shared" si="617"/>
        <v>11.136558434422568</v>
      </c>
      <c r="M1323" s="6">
        <f t="shared" si="635"/>
        <v>6.75</v>
      </c>
      <c r="N1323" s="6">
        <f t="shared" si="612"/>
        <v>5.75</v>
      </c>
      <c r="O1323" s="6">
        <f t="shared" si="618"/>
        <v>-1.5</v>
      </c>
      <c r="P1323" s="6">
        <f t="shared" si="636"/>
        <v>1</v>
      </c>
      <c r="Q1323" s="6">
        <f t="shared" si="620"/>
        <v>-6.6609123538150143</v>
      </c>
      <c r="R1323" s="6">
        <f t="shared" si="607"/>
        <v>-7.0121279222268242</v>
      </c>
      <c r="S1323" s="6">
        <f t="shared" si="637"/>
        <v>11</v>
      </c>
      <c r="T1323" s="6">
        <f t="shared" si="638"/>
        <v>4.25</v>
      </c>
      <c r="U1323" s="4" t="str">
        <f t="shared" si="613"/>
        <v>HIGHER</v>
      </c>
      <c r="V1323" s="8">
        <v>842</v>
      </c>
      <c r="W1323" s="9">
        <f t="shared" si="633"/>
        <v>8.0121279222268242</v>
      </c>
      <c r="X1323" s="6">
        <f t="shared" si="639"/>
        <v>38.544022512702853</v>
      </c>
      <c r="Y1323" s="6">
        <f t="shared" si="622"/>
        <v>7.6259774872971491</v>
      </c>
      <c r="Z1323" s="6">
        <f t="shared" si="623"/>
        <v>0.38615043492967516</v>
      </c>
      <c r="AA1323" s="5">
        <f t="shared" si="608"/>
        <v>3</v>
      </c>
      <c r="AB1323" s="5">
        <f t="shared" si="609"/>
        <v>2024</v>
      </c>
      <c r="AC1323" s="5">
        <f t="shared" si="610"/>
        <v>10</v>
      </c>
      <c r="AD1323" s="6">
        <f t="shared" si="627"/>
        <v>58.075000000000003</v>
      </c>
      <c r="AF1323" s="10" t="e">
        <f ca="1">_xll.RHistory("ARS=",".Close","START:"&amp;$A1323&amp;" END:"&amp;$A1323&amp;" INTERVAL:1D",,,)</f>
        <v>#NAME?</v>
      </c>
      <c r="AG1323" s="8" t="e">
        <f t="shared" ref="AG1323:AG1386" ca="1" si="643">IF(V1323="","",V1323*AF1323/2204.622*100)</f>
        <v>#NAME?</v>
      </c>
      <c r="AH1323" s="15"/>
      <c r="AI1323" s="15"/>
      <c r="AJ1323" s="15"/>
      <c r="AK1323" s="15"/>
      <c r="AL1323" s="11">
        <f t="shared" si="624"/>
        <v>45355</v>
      </c>
      <c r="AM1323" s="8">
        <v>849.75</v>
      </c>
      <c r="AN1323" s="10" t="e">
        <f ca="1">_xll.RHistory("BRL=",".Close","START:"&amp;$A1323&amp;" END:"&amp;$A1323&amp;" INTERVAL:1D",,,)</f>
        <v>#NAME?</v>
      </c>
      <c r="AO1323" s="8" t="e">
        <f t="shared" ca="1" si="625"/>
        <v>#NAME?</v>
      </c>
      <c r="AS1323" s="14"/>
      <c r="AT1323" s="6">
        <v>378.5</v>
      </c>
      <c r="AU1323" s="6">
        <v>11.63</v>
      </c>
      <c r="AV1323" s="6">
        <f t="shared" si="614"/>
        <v>2.6666399999999992</v>
      </c>
      <c r="AW1323" s="6">
        <f t="shared" si="641"/>
        <v>3.2740805999999996</v>
      </c>
      <c r="AX1323" s="6">
        <f t="shared" si="632"/>
        <v>0.60744060000000033</v>
      </c>
      <c r="AY1323" s="12">
        <f t="shared" si="642"/>
        <v>0.40807108936614239</v>
      </c>
      <c r="BB1323" s="13">
        <f t="shared" si="626"/>
        <v>962.75755400000003</v>
      </c>
    </row>
    <row r="1324" spans="1:54" x14ac:dyDescent="0.25">
      <c r="A1324" s="1">
        <v>45356</v>
      </c>
      <c r="B1324" s="6">
        <v>51.54</v>
      </c>
      <c r="C1324" s="6">
        <v>42.29</v>
      </c>
      <c r="D1324" s="6">
        <v>45.54</v>
      </c>
      <c r="E1324" s="6">
        <f t="shared" si="634"/>
        <v>38.724348801018024</v>
      </c>
      <c r="F1324" s="6">
        <f t="shared" si="640"/>
        <v>38.622382990833955</v>
      </c>
      <c r="G1324" s="6">
        <v>56.04</v>
      </c>
      <c r="H1324" s="6">
        <v>45.04</v>
      </c>
      <c r="I1324" s="6">
        <v>49.25</v>
      </c>
      <c r="J1324" s="6">
        <v>38.229040234406504</v>
      </c>
      <c r="K1324" s="6">
        <f t="shared" si="619"/>
        <v>2.2899999999999991</v>
      </c>
      <c r="L1324" s="7">
        <f t="shared" si="617"/>
        <v>11.020959765593496</v>
      </c>
      <c r="M1324" s="6">
        <f t="shared" si="635"/>
        <v>6.5</v>
      </c>
      <c r="N1324" s="6">
        <f t="shared" si="612"/>
        <v>6</v>
      </c>
      <c r="O1324" s="6">
        <f t="shared" si="618"/>
        <v>-2.75</v>
      </c>
      <c r="P1324" s="6">
        <f t="shared" si="636"/>
        <v>0.5</v>
      </c>
      <c r="Q1324" s="6">
        <f t="shared" si="620"/>
        <v>-6.3156511989819748</v>
      </c>
      <c r="R1324" s="6">
        <f t="shared" si="607"/>
        <v>-6.4176170091660438</v>
      </c>
      <c r="S1324" s="6">
        <f t="shared" si="637"/>
        <v>11</v>
      </c>
      <c r="T1324" s="6">
        <f t="shared" si="638"/>
        <v>4.5</v>
      </c>
      <c r="U1324" s="4" t="str">
        <f t="shared" si="613"/>
        <v>HIGHER</v>
      </c>
      <c r="V1324" s="8">
        <v>852.25</v>
      </c>
      <c r="W1324" s="9">
        <f t="shared" si="633"/>
        <v>6.9176170091660438</v>
      </c>
      <c r="X1324" s="6">
        <f t="shared" si="639"/>
        <v>38.759478949225759</v>
      </c>
      <c r="Y1324" s="6">
        <f t="shared" si="622"/>
        <v>6.7805210507742402</v>
      </c>
      <c r="Z1324" s="6">
        <f t="shared" si="623"/>
        <v>0.13709595839180366</v>
      </c>
      <c r="AA1324" s="5">
        <f t="shared" si="608"/>
        <v>3</v>
      </c>
      <c r="AB1324" s="5">
        <f t="shared" si="609"/>
        <v>2024</v>
      </c>
      <c r="AC1324" s="5">
        <f t="shared" si="610"/>
        <v>10</v>
      </c>
      <c r="AD1324" s="6">
        <f t="shared" si="627"/>
        <v>58.249999999999993</v>
      </c>
      <c r="AF1324" s="10" t="e">
        <f ca="1">_xll.RHistory("ARS=",".Close","START:"&amp;$A1324&amp;" END:"&amp;$A1324&amp;" INTERVAL:1D",,,)</f>
        <v>#NAME?</v>
      </c>
      <c r="AG1324" s="8" t="e">
        <f t="shared" ca="1" si="643"/>
        <v>#NAME?</v>
      </c>
      <c r="AH1324" s="15"/>
      <c r="AI1324" s="15"/>
      <c r="AJ1324" s="15"/>
      <c r="AK1324" s="15"/>
      <c r="AL1324" s="11">
        <f t="shared" si="624"/>
        <v>45356</v>
      </c>
      <c r="AM1324" s="8">
        <v>854.5</v>
      </c>
      <c r="AN1324" s="10" t="e">
        <f ca="1">_xll.RHistory("BRL=",".Close","START:"&amp;$A1324&amp;" END:"&amp;$A1324&amp;" INTERVAL:1D",,,)</f>
        <v>#NAME?</v>
      </c>
      <c r="AO1324" s="8" t="e">
        <f t="shared" ca="1" si="625"/>
        <v>#NAME?</v>
      </c>
      <c r="AS1324" s="14"/>
      <c r="AT1324" s="6">
        <v>374.9</v>
      </c>
      <c r="AU1324" s="6">
        <v>11.57</v>
      </c>
      <c r="AV1324" s="6">
        <f t="shared" si="614"/>
        <v>2.5683299999999978</v>
      </c>
      <c r="AW1324" s="6">
        <f t="shared" si="641"/>
        <v>3.1932971999999964</v>
      </c>
      <c r="AX1324" s="6">
        <f t="shared" si="632"/>
        <v>0.62496719999999861</v>
      </c>
      <c r="AY1324" s="12">
        <f t="shared" si="642"/>
        <v>0.40811056118359751</v>
      </c>
      <c r="BB1324" s="13">
        <f t="shared" si="626"/>
        <v>932.33379799999989</v>
      </c>
    </row>
    <row r="1325" spans="1:54" x14ac:dyDescent="0.25">
      <c r="A1325" s="1">
        <v>45357</v>
      </c>
      <c r="B1325" s="6">
        <v>51.82</v>
      </c>
      <c r="C1325" s="6">
        <v>42.82</v>
      </c>
      <c r="D1325" s="6">
        <v>45.82</v>
      </c>
      <c r="E1325" s="6">
        <f t="shared" si="634"/>
        <v>38.882962283526588</v>
      </c>
      <c r="F1325" s="6">
        <f t="shared" si="640"/>
        <v>38.939609955851076</v>
      </c>
      <c r="G1325" s="6">
        <v>56.32</v>
      </c>
      <c r="H1325" s="6">
        <v>45.32</v>
      </c>
      <c r="I1325" s="6">
        <v>50.5</v>
      </c>
      <c r="J1325" s="6">
        <v>39.135538776008701</v>
      </c>
      <c r="K1325" s="6">
        <f t="shared" si="619"/>
        <v>1.3200000000000003</v>
      </c>
      <c r="L1325" s="7">
        <f t="shared" si="617"/>
        <v>11.364461223991299</v>
      </c>
      <c r="M1325" s="6">
        <f t="shared" si="635"/>
        <v>6.5</v>
      </c>
      <c r="N1325" s="6">
        <f t="shared" si="612"/>
        <v>6</v>
      </c>
      <c r="O1325" s="6">
        <f t="shared" si="618"/>
        <v>-2.5</v>
      </c>
      <c r="P1325" s="6">
        <f t="shared" si="636"/>
        <v>0.5</v>
      </c>
      <c r="Q1325" s="6">
        <f t="shared" si="620"/>
        <v>-6.4370377164734123</v>
      </c>
      <c r="R1325" s="6">
        <f t="shared" si="607"/>
        <v>-6.3803900441489247</v>
      </c>
      <c r="S1325" s="6">
        <f t="shared" si="637"/>
        <v>11</v>
      </c>
      <c r="T1325" s="6">
        <f t="shared" si="638"/>
        <v>4.5</v>
      </c>
      <c r="U1325" s="4" t="str">
        <f t="shared" si="613"/>
        <v>HIGHER</v>
      </c>
      <c r="V1325" s="8">
        <v>859.25</v>
      </c>
      <c r="W1325" s="9">
        <f t="shared" si="633"/>
        <v>6.8803900441489247</v>
      </c>
      <c r="X1325" s="6">
        <f t="shared" si="639"/>
        <v>38.918236323505795</v>
      </c>
      <c r="Y1325" s="6">
        <f t="shared" si="622"/>
        <v>6.9017636764942054</v>
      </c>
      <c r="Z1325" s="6">
        <f t="shared" si="623"/>
        <v>-2.1373632345280669E-2</v>
      </c>
      <c r="AA1325" s="5">
        <f t="shared" si="608"/>
        <v>3</v>
      </c>
      <c r="AB1325" s="5">
        <f t="shared" si="609"/>
        <v>2024</v>
      </c>
      <c r="AC1325" s="5">
        <f t="shared" si="610"/>
        <v>10</v>
      </c>
      <c r="AD1325" s="6">
        <f t="shared" si="627"/>
        <v>58.015000000000001</v>
      </c>
      <c r="AF1325" s="10" t="e">
        <f ca="1">_xll.RHistory("ARS=",".Close","START:"&amp;$A1325&amp;" END:"&amp;$A1325&amp;" INTERVAL:1D",,,)</f>
        <v>#NAME?</v>
      </c>
      <c r="AG1325" s="8" t="e">
        <f t="shared" ca="1" si="643"/>
        <v>#NAME?</v>
      </c>
      <c r="AH1325" s="15"/>
      <c r="AI1325" s="15"/>
      <c r="AJ1325" s="15"/>
      <c r="AK1325" s="15"/>
      <c r="AL1325" s="11">
        <f t="shared" si="624"/>
        <v>45357</v>
      </c>
      <c r="AM1325" s="8">
        <v>858</v>
      </c>
      <c r="AN1325" s="10" t="e">
        <f ca="1">_xll.RHistory("BRL=",".Close","START:"&amp;$A1325&amp;" END:"&amp;$A1325&amp;" INTERVAL:1D",,,)</f>
        <v>#NAME?</v>
      </c>
      <c r="AO1325" s="8" t="e">
        <f t="shared" ca="1" si="625"/>
        <v>#NAME?</v>
      </c>
      <c r="AS1325" s="14"/>
      <c r="AT1325" s="6">
        <v>375.4</v>
      </c>
      <c r="AU1325" s="6">
        <v>11.5625</v>
      </c>
      <c r="AV1325" s="6">
        <f t="shared" si="614"/>
        <v>2.6203399999999988</v>
      </c>
      <c r="AW1325" s="6">
        <f t="shared" si="641"/>
        <v>3.1689763999999983</v>
      </c>
      <c r="AX1325" s="6">
        <f t="shared" si="632"/>
        <v>0.54863639999999947</v>
      </c>
      <c r="AY1325" s="12">
        <f t="shared" si="642"/>
        <v>0.40601585771151244</v>
      </c>
      <c r="BB1325" s="13">
        <f t="shared" si="626"/>
        <v>944.01828399999999</v>
      </c>
    </row>
    <row r="1326" spans="1:54" x14ac:dyDescent="0.25">
      <c r="A1326" s="1">
        <v>45358</v>
      </c>
      <c r="B1326" s="6">
        <v>52.35</v>
      </c>
      <c r="C1326" s="6">
        <v>43.85</v>
      </c>
      <c r="D1326" s="6">
        <v>46.85</v>
      </c>
      <c r="E1326" s="6">
        <f t="shared" si="634"/>
        <v>40.854301280418667</v>
      </c>
      <c r="F1326" s="6">
        <f t="shared" si="640"/>
        <v>39.755336437323656</v>
      </c>
      <c r="G1326" s="6">
        <v>57.35</v>
      </c>
      <c r="H1326" s="6">
        <v>46.35</v>
      </c>
      <c r="I1326" s="6">
        <v>50.5</v>
      </c>
      <c r="J1326" s="6">
        <v>39.263769064975172</v>
      </c>
      <c r="K1326" s="6">
        <f t="shared" si="619"/>
        <v>1.8500000000000014</v>
      </c>
      <c r="L1326" s="7">
        <f t="shared" si="617"/>
        <v>11.236230935024828</v>
      </c>
      <c r="M1326" s="6">
        <f t="shared" si="635"/>
        <v>6</v>
      </c>
      <c r="N1326" s="6">
        <f t="shared" si="612"/>
        <v>5.5</v>
      </c>
      <c r="O1326" s="6">
        <f t="shared" si="618"/>
        <v>-2.5</v>
      </c>
      <c r="P1326" s="6">
        <f t="shared" si="636"/>
        <v>0.5</v>
      </c>
      <c r="Q1326" s="6">
        <f t="shared" si="620"/>
        <v>-5.495698719581334</v>
      </c>
      <c r="R1326" s="6">
        <f t="shared" si="607"/>
        <v>-6.5946635626763452</v>
      </c>
      <c r="S1326" s="6">
        <f t="shared" si="637"/>
        <v>11</v>
      </c>
      <c r="T1326" s="6">
        <f t="shared" si="638"/>
        <v>5</v>
      </c>
      <c r="U1326" s="4" t="str">
        <f t="shared" si="613"/>
        <v>HIGHER</v>
      </c>
      <c r="V1326" s="8">
        <v>877.25</v>
      </c>
      <c r="W1326" s="9">
        <f t="shared" si="633"/>
        <v>7.0946635626763452</v>
      </c>
      <c r="X1326" s="6">
        <f t="shared" si="639"/>
        <v>40.891363689557664</v>
      </c>
      <c r="Y1326" s="6">
        <f t="shared" si="622"/>
        <v>5.958636310442337</v>
      </c>
      <c r="Z1326" s="6">
        <f t="shared" si="623"/>
        <v>1.1360272522340082</v>
      </c>
      <c r="AA1326" s="5">
        <f t="shared" si="608"/>
        <v>3</v>
      </c>
      <c r="AB1326" s="5">
        <f t="shared" si="609"/>
        <v>2024</v>
      </c>
      <c r="AC1326" s="5">
        <f t="shared" si="610"/>
        <v>10</v>
      </c>
      <c r="AD1326" s="6">
        <f t="shared" si="627"/>
        <v>58.175000000000004</v>
      </c>
      <c r="AF1326" s="10" t="e">
        <f ca="1">_xll.RHistory("ARS=",".Close","START:"&amp;$A1326&amp;" END:"&amp;$A1326&amp;" INTERVAL:1D",,,)</f>
        <v>#NAME?</v>
      </c>
      <c r="AG1326" s="8" t="e">
        <f t="shared" ca="1" si="643"/>
        <v>#NAME?</v>
      </c>
      <c r="AH1326" s="15"/>
      <c r="AI1326" s="15"/>
      <c r="AJ1326" s="15"/>
      <c r="AK1326" s="15"/>
      <c r="AL1326" s="11">
        <f t="shared" si="624"/>
        <v>45358</v>
      </c>
      <c r="AM1326" s="8">
        <v>901.5</v>
      </c>
      <c r="AN1326" s="10" t="e">
        <f ca="1">_xll.RHistory("BRL=",".Close","START:"&amp;$A1326&amp;" END:"&amp;$A1326&amp;" INTERVAL:1D",,,)</f>
        <v>#NAME?</v>
      </c>
      <c r="AO1326" s="8" t="e">
        <f t="shared" ca="1" si="625"/>
        <v>#NAME?</v>
      </c>
      <c r="AS1326" s="14"/>
      <c r="AT1326" s="6">
        <v>379.4</v>
      </c>
      <c r="AU1326" s="6">
        <v>11.7425</v>
      </c>
      <c r="AV1326" s="6">
        <f t="shared" si="614"/>
        <v>2.6548499999999997</v>
      </c>
      <c r="AW1326" s="6">
        <f t="shared" si="641"/>
        <v>3.1150811999999988</v>
      </c>
      <c r="AX1326" s="6">
        <f t="shared" si="632"/>
        <v>0.46023119999999906</v>
      </c>
      <c r="AY1326" s="12">
        <f t="shared" si="642"/>
        <v>0.40476699130239729</v>
      </c>
      <c r="BB1326" s="13">
        <f t="shared" si="626"/>
        <v>966.72586999999999</v>
      </c>
    </row>
    <row r="1327" spans="1:54" x14ac:dyDescent="0.25">
      <c r="A1327" s="1">
        <v>45359</v>
      </c>
      <c r="B1327" s="6">
        <v>52.17</v>
      </c>
      <c r="C1327" s="6">
        <v>43.67</v>
      </c>
      <c r="D1327" s="6">
        <v>46.67</v>
      </c>
      <c r="E1327" s="6">
        <f t="shared" si="634"/>
        <v>40.888289883813364</v>
      </c>
      <c r="F1327" s="6">
        <f t="shared" si="640"/>
        <v>40.095222471270567</v>
      </c>
      <c r="G1327" s="6">
        <v>57.17</v>
      </c>
      <c r="H1327" s="6">
        <v>46.17</v>
      </c>
      <c r="I1327" s="6">
        <v>51.25</v>
      </c>
      <c r="J1327" s="6">
        <v>37.42138108029404</v>
      </c>
      <c r="K1327" s="6">
        <f t="shared" si="619"/>
        <v>0.92000000000000171</v>
      </c>
      <c r="L1327" s="7">
        <f t="shared" si="617"/>
        <v>13.82861891970596</v>
      </c>
      <c r="M1327" s="6">
        <f t="shared" si="635"/>
        <v>6</v>
      </c>
      <c r="N1327" s="6">
        <f t="shared" si="612"/>
        <v>5.5</v>
      </c>
      <c r="O1327" s="6">
        <f t="shared" si="618"/>
        <v>-2.5</v>
      </c>
      <c r="P1327" s="6">
        <f t="shared" si="636"/>
        <v>0.5</v>
      </c>
      <c r="Q1327" s="6">
        <f t="shared" si="620"/>
        <v>-5.2817101161866375</v>
      </c>
      <c r="R1327" s="6">
        <f t="shared" si="607"/>
        <v>-6.0747775287294346</v>
      </c>
      <c r="S1327" s="6">
        <f t="shared" si="637"/>
        <v>11</v>
      </c>
      <c r="T1327" s="6">
        <f t="shared" si="638"/>
        <v>5</v>
      </c>
      <c r="U1327" s="4" t="str">
        <f t="shared" si="613"/>
        <v>HIGHER</v>
      </c>
      <c r="V1327" s="8">
        <v>884.75</v>
      </c>
      <c r="W1327" s="9">
        <f t="shared" si="633"/>
        <v>6.5747775287294346</v>
      </c>
      <c r="X1327" s="6">
        <f t="shared" si="639"/>
        <v>40.925383126903384</v>
      </c>
      <c r="Y1327" s="6">
        <f t="shared" si="622"/>
        <v>5.7446168730966178</v>
      </c>
      <c r="Z1327" s="6">
        <f t="shared" si="623"/>
        <v>0.83016065563281671</v>
      </c>
      <c r="AA1327" s="5">
        <f t="shared" si="608"/>
        <v>3</v>
      </c>
      <c r="AB1327" s="5">
        <f t="shared" si="609"/>
        <v>2024</v>
      </c>
      <c r="AC1327" s="5">
        <f t="shared" si="610"/>
        <v>10</v>
      </c>
      <c r="AD1327" s="6">
        <f t="shared" si="627"/>
        <v>58.542500000000004</v>
      </c>
      <c r="AF1327" s="10" t="e">
        <f ca="1">_xll.RHistory("ARS=",".Close","START:"&amp;$A1327&amp;" END:"&amp;$A1327&amp;" INTERVAL:1D",,,)</f>
        <v>#NAME?</v>
      </c>
      <c r="AG1327" s="8" t="e">
        <f t="shared" ca="1" si="643"/>
        <v>#NAME?</v>
      </c>
      <c r="AH1327" s="15"/>
      <c r="AI1327" s="15"/>
      <c r="AJ1327" s="15"/>
      <c r="AK1327" s="15"/>
      <c r="AL1327" s="11">
        <f t="shared" si="624"/>
        <v>45359</v>
      </c>
      <c r="AM1327" s="8">
        <v>902.25</v>
      </c>
      <c r="AN1327" s="10" t="e">
        <f ca="1">_xll.RHistory("BRL=",".Close","START:"&amp;$A1327&amp;" END:"&amp;$A1327&amp;" INTERVAL:1D",,,)</f>
        <v>#NAME?</v>
      </c>
      <c r="AO1327" s="8" t="e">
        <f t="shared" ca="1" si="625"/>
        <v>#NAME?</v>
      </c>
      <c r="AS1327" s="14"/>
      <c r="AT1327" s="6">
        <v>386.4</v>
      </c>
      <c r="AU1327" s="6">
        <v>11.92</v>
      </c>
      <c r="AV1327" s="6">
        <f t="shared" si="614"/>
        <v>2.6207899999999977</v>
      </c>
      <c r="AW1327" s="6">
        <f t="shared" si="641"/>
        <v>3.1628509999999981</v>
      </c>
      <c r="AX1327" s="6">
        <f t="shared" si="632"/>
        <v>0.54206100000000035</v>
      </c>
      <c r="AY1327" s="12">
        <f t="shared" si="642"/>
        <v>0.40281545640185856</v>
      </c>
      <c r="BB1327" s="13">
        <f t="shared" si="626"/>
        <v>962.75755400000003</v>
      </c>
    </row>
    <row r="1328" spans="1:54" x14ac:dyDescent="0.25">
      <c r="A1328" s="1">
        <v>45362</v>
      </c>
      <c r="B1328" s="6">
        <v>52.89</v>
      </c>
      <c r="C1328" s="6">
        <v>44.14</v>
      </c>
      <c r="D1328" s="6">
        <v>46.89</v>
      </c>
      <c r="E1328" s="6">
        <f t="shared" si="634"/>
        <v>42.134538674952033</v>
      </c>
      <c r="F1328" s="6">
        <f t="shared" si="640"/>
        <v>41.046903366321921</v>
      </c>
      <c r="G1328" s="6">
        <v>57.64</v>
      </c>
      <c r="H1328" s="6">
        <v>46.64</v>
      </c>
      <c r="I1328" s="6">
        <v>51.5</v>
      </c>
      <c r="J1328" s="6">
        <v>38.011051327619882</v>
      </c>
      <c r="K1328" s="6">
        <f t="shared" si="619"/>
        <v>1.3900000000000006</v>
      </c>
      <c r="L1328" s="7">
        <f t="shared" si="617"/>
        <v>13.488948672380118</v>
      </c>
      <c r="M1328" s="6">
        <f t="shared" si="635"/>
        <v>6.25</v>
      </c>
      <c r="N1328" s="6">
        <f t="shared" si="612"/>
        <v>6</v>
      </c>
      <c r="O1328" s="6">
        <f t="shared" si="618"/>
        <v>-2.5</v>
      </c>
      <c r="P1328" s="6">
        <f t="shared" si="636"/>
        <v>0.25</v>
      </c>
      <c r="Q1328" s="6">
        <f t="shared" si="620"/>
        <v>-4.5054613250479676</v>
      </c>
      <c r="R1328" s="6">
        <f t="shared" si="607"/>
        <v>-5.5930966336780799</v>
      </c>
      <c r="S1328" s="6">
        <f t="shared" si="637"/>
        <v>11</v>
      </c>
      <c r="T1328" s="6">
        <f t="shared" si="638"/>
        <v>4.75</v>
      </c>
      <c r="U1328" s="4" t="str">
        <f t="shared" si="613"/>
        <v>HIGHER</v>
      </c>
      <c r="V1328" s="8">
        <v>905.75</v>
      </c>
      <c r="W1328" s="9">
        <f t="shared" si="633"/>
        <v>5.8430966336780799</v>
      </c>
      <c r="X1328" s="6">
        <f t="shared" si="639"/>
        <v>42.17276249624652</v>
      </c>
      <c r="Y1328" s="6">
        <f t="shared" si="622"/>
        <v>4.7172375037534806</v>
      </c>
      <c r="Z1328" s="6">
        <f t="shared" si="623"/>
        <v>1.1258591299245992</v>
      </c>
      <c r="AA1328" s="5">
        <f t="shared" si="608"/>
        <v>3</v>
      </c>
      <c r="AB1328" s="5">
        <f t="shared" si="609"/>
        <v>2024</v>
      </c>
      <c r="AC1328" s="5">
        <f t="shared" si="610"/>
        <v>11</v>
      </c>
      <c r="AD1328" s="6">
        <f t="shared" si="627"/>
        <v>57.885000000000005</v>
      </c>
      <c r="AF1328" s="10" t="e">
        <f ca="1">_xll.RHistory("ARS=",".Close","START:"&amp;$A1328&amp;" END:"&amp;$A1328&amp;" INTERVAL:1D",,,)</f>
        <v>#NAME?</v>
      </c>
      <c r="AG1328" s="8" t="e">
        <f t="shared" ca="1" si="643"/>
        <v>#NAME?</v>
      </c>
      <c r="AH1328" s="15"/>
      <c r="AI1328" s="15"/>
      <c r="AJ1328" s="15"/>
      <c r="AK1328" s="15"/>
      <c r="AL1328" s="11">
        <f t="shared" si="624"/>
        <v>45362</v>
      </c>
      <c r="AM1328" s="8">
        <v>929.75</v>
      </c>
      <c r="AN1328" s="10" t="e">
        <f ca="1">_xll.RHistory("BRL=",".Close","START:"&amp;$A1328&amp;" END:"&amp;$A1328&amp;" INTERVAL:1D",,,)</f>
        <v>#NAME?</v>
      </c>
      <c r="AO1328" s="8" t="e">
        <f t="shared" ca="1" si="625"/>
        <v>#NAME?</v>
      </c>
      <c r="AS1328" s="14"/>
      <c r="AT1328" s="6">
        <v>382.2</v>
      </c>
      <c r="AU1328" s="6">
        <v>11.8725</v>
      </c>
      <c r="AV1328" s="6">
        <f t="shared" si="614"/>
        <v>2.5953299999999988</v>
      </c>
      <c r="AW1328" s="6">
        <f t="shared" si="641"/>
        <v>3.0910121999999998</v>
      </c>
      <c r="AX1328" s="6">
        <f t="shared" si="632"/>
        <v>0.49568220000000096</v>
      </c>
      <c r="AY1328" s="12">
        <f t="shared" si="642"/>
        <v>0.40461725394896719</v>
      </c>
      <c r="BB1328" s="13">
        <f t="shared" si="626"/>
        <v>973.11926799999992</v>
      </c>
    </row>
    <row r="1329" spans="1:54" x14ac:dyDescent="0.25">
      <c r="A1329" s="1">
        <v>45363</v>
      </c>
      <c r="B1329" s="6">
        <v>53.82</v>
      </c>
      <c r="C1329" s="6">
        <v>45.32</v>
      </c>
      <c r="D1329" s="6">
        <v>48.07</v>
      </c>
      <c r="E1329" s="6">
        <f t="shared" si="634"/>
        <v>42.655697260337291</v>
      </c>
      <c r="F1329" s="6">
        <f t="shared" si="640"/>
        <v>41.590721020636977</v>
      </c>
      <c r="G1329" s="6">
        <v>58.82</v>
      </c>
      <c r="H1329" s="6">
        <v>47.82</v>
      </c>
      <c r="I1329" s="6">
        <v>51.75</v>
      </c>
      <c r="J1329" s="6">
        <v>38.271867013937083</v>
      </c>
      <c r="K1329" s="6">
        <f t="shared" si="619"/>
        <v>2.0700000000000003</v>
      </c>
      <c r="L1329" s="7">
        <f t="shared" si="617"/>
        <v>13.478132986062917</v>
      </c>
      <c r="M1329" s="6">
        <f t="shared" si="635"/>
        <v>6</v>
      </c>
      <c r="N1329" s="6">
        <f t="shared" si="612"/>
        <v>5.75</v>
      </c>
      <c r="O1329" s="6">
        <f t="shared" si="618"/>
        <v>-2.5</v>
      </c>
      <c r="P1329" s="6">
        <f t="shared" si="636"/>
        <v>0.25</v>
      </c>
      <c r="Q1329" s="6">
        <f t="shared" si="620"/>
        <v>-5.164302739662709</v>
      </c>
      <c r="R1329" s="6">
        <f t="shared" si="607"/>
        <v>-6.2292789793630234</v>
      </c>
      <c r="S1329" s="6">
        <f t="shared" si="637"/>
        <v>11</v>
      </c>
      <c r="T1329" s="6">
        <f t="shared" si="638"/>
        <v>5</v>
      </c>
      <c r="U1329" s="4" t="str">
        <f t="shared" si="613"/>
        <v>HIGHER</v>
      </c>
      <c r="V1329" s="8">
        <v>917.75</v>
      </c>
      <c r="W1329" s="9">
        <f t="shared" si="633"/>
        <v>6.4792789793630234</v>
      </c>
      <c r="X1329" s="6">
        <f t="shared" si="639"/>
        <v>42.694393868880923</v>
      </c>
      <c r="Y1329" s="6">
        <f t="shared" si="622"/>
        <v>5.3756061311190777</v>
      </c>
      <c r="Z1329" s="6">
        <f t="shared" si="623"/>
        <v>1.1036728482439457</v>
      </c>
      <c r="AA1329" s="5">
        <f t="shared" si="608"/>
        <v>3</v>
      </c>
      <c r="AB1329" s="5">
        <f t="shared" si="609"/>
        <v>2024</v>
      </c>
      <c r="AC1329" s="5">
        <f t="shared" si="610"/>
        <v>11</v>
      </c>
      <c r="AD1329" s="6">
        <f t="shared" si="627"/>
        <v>58.192500000000003</v>
      </c>
      <c r="AF1329" s="10" t="e">
        <f ca="1">_xll.RHistory("ARS=",".Close","START:"&amp;$A1329&amp;" END:"&amp;$A1329&amp;" INTERVAL:1D",,,)</f>
        <v>#NAME?</v>
      </c>
      <c r="AG1329" s="8" t="e">
        <f t="shared" ca="1" si="643"/>
        <v>#NAME?</v>
      </c>
      <c r="AH1329" s="15"/>
      <c r="AI1329" s="15"/>
      <c r="AJ1329" s="15"/>
      <c r="AK1329" s="15"/>
      <c r="AL1329" s="11">
        <f t="shared" si="624"/>
        <v>45363</v>
      </c>
      <c r="AM1329" s="8">
        <v>941.25</v>
      </c>
      <c r="AN1329" s="10" t="e">
        <f ca="1">_xll.RHistory("BRL=",".Close","START:"&amp;$A1329&amp;" END:"&amp;$A1329&amp;" INTERVAL:1D",,,)</f>
        <v>#NAME?</v>
      </c>
      <c r="AO1329" s="8" t="e">
        <f t="shared" ca="1" si="625"/>
        <v>#NAME?</v>
      </c>
      <c r="AS1329" s="14"/>
      <c r="AT1329" s="6">
        <v>384.2</v>
      </c>
      <c r="AU1329" s="6">
        <v>12.04</v>
      </c>
      <c r="AV1329" s="6">
        <f t="shared" si="614"/>
        <v>2.6128900000000002</v>
      </c>
      <c r="AW1329" s="6">
        <f t="shared" si="641"/>
        <v>3.0530673999999998</v>
      </c>
      <c r="AX1329" s="6">
        <f t="shared" si="632"/>
        <v>0.44017739999999961</v>
      </c>
      <c r="AY1329" s="12">
        <f t="shared" si="642"/>
        <v>0.40666354293239793</v>
      </c>
      <c r="BB1329" s="13">
        <f t="shared" si="626"/>
        <v>999.13378399999999</v>
      </c>
    </row>
    <row r="1330" spans="1:54" x14ac:dyDescent="0.25">
      <c r="A1330" s="1">
        <v>45364</v>
      </c>
      <c r="B1330" s="6">
        <v>54.57</v>
      </c>
      <c r="C1330" s="6">
        <v>46.07</v>
      </c>
      <c r="D1330" s="6">
        <v>48.82</v>
      </c>
      <c r="E1330" s="6">
        <f t="shared" si="634"/>
        <v>42.327140760855279</v>
      </c>
      <c r="F1330" s="6">
        <f t="shared" si="640"/>
        <v>41.137539642041091</v>
      </c>
      <c r="G1330" s="6">
        <v>59.57</v>
      </c>
      <c r="H1330" s="6">
        <v>48.57</v>
      </c>
      <c r="I1330" s="6">
        <v>52</v>
      </c>
      <c r="J1330" s="6">
        <v>39.031634447991543</v>
      </c>
      <c r="K1330" s="6">
        <f t="shared" si="619"/>
        <v>2.5700000000000003</v>
      </c>
      <c r="L1330" s="7">
        <f t="shared" si="617"/>
        <v>12.968365552008457</v>
      </c>
      <c r="M1330" s="6">
        <f t="shared" si="635"/>
        <v>6</v>
      </c>
      <c r="N1330" s="6">
        <f t="shared" si="612"/>
        <v>5.75</v>
      </c>
      <c r="O1330" s="6">
        <f t="shared" si="618"/>
        <v>-2.5</v>
      </c>
      <c r="P1330" s="6">
        <f t="shared" si="636"/>
        <v>0.25</v>
      </c>
      <c r="Q1330" s="6">
        <f t="shared" si="620"/>
        <v>-6.2428592391447211</v>
      </c>
      <c r="R1330" s="6">
        <f t="shared" ref="R1330:R1393" si="644">IF(F1330="","",F1330-H1330)</f>
        <v>-7.4324603579589095</v>
      </c>
      <c r="S1330" s="6">
        <f t="shared" si="637"/>
        <v>11</v>
      </c>
      <c r="T1330" s="6">
        <f t="shared" si="638"/>
        <v>5</v>
      </c>
      <c r="U1330" s="4" t="str">
        <f t="shared" si="613"/>
        <v>HIGHER</v>
      </c>
      <c r="V1330" s="8">
        <v>907.75</v>
      </c>
      <c r="W1330" s="9">
        <f t="shared" si="633"/>
        <v>7.6824603579589095</v>
      </c>
      <c r="X1330" s="6">
        <f t="shared" si="639"/>
        <v>42.365539307872275</v>
      </c>
      <c r="Y1330" s="6">
        <f t="shared" si="622"/>
        <v>6.454460692127725</v>
      </c>
      <c r="Z1330" s="6">
        <f t="shared" si="623"/>
        <v>1.2279996658311845</v>
      </c>
      <c r="AA1330" s="5">
        <f t="shared" si="608"/>
        <v>3</v>
      </c>
      <c r="AB1330" s="5">
        <f t="shared" si="609"/>
        <v>2024</v>
      </c>
      <c r="AC1330" s="5">
        <f t="shared" si="610"/>
        <v>11</v>
      </c>
      <c r="AD1330" s="6">
        <f t="shared" si="627"/>
        <v>58.264999999999993</v>
      </c>
      <c r="AF1330" s="10" t="e">
        <f ca="1">_xll.RHistory("ARS=",".Close","START:"&amp;$A1330&amp;" END:"&amp;$A1330&amp;" INTERVAL:1D",,,)</f>
        <v>#NAME?</v>
      </c>
      <c r="AG1330" s="8" t="e">
        <f t="shared" ca="1" si="643"/>
        <v>#NAME?</v>
      </c>
      <c r="AH1330" s="15"/>
      <c r="AI1330" s="15"/>
      <c r="AJ1330" s="15"/>
      <c r="AK1330" s="15"/>
      <c r="AL1330" s="11">
        <f t="shared" si="624"/>
        <v>45364</v>
      </c>
      <c r="AM1330" s="8">
        <v>934</v>
      </c>
      <c r="AN1330" s="10" t="e">
        <f ca="1">_xll.RHistory("BRL=",".Close","START:"&amp;$A1330&amp;" END:"&amp;$A1330&amp;" INTERVAL:1D",,,)</f>
        <v>#NAME?</v>
      </c>
      <c r="AO1330" s="8" t="e">
        <f t="shared" ca="1" si="625"/>
        <v>#NAME?</v>
      </c>
      <c r="AS1330" s="14"/>
      <c r="AT1330" s="6">
        <v>381.4</v>
      </c>
      <c r="AU1330" s="6">
        <v>12.047499999999999</v>
      </c>
      <c r="AV1330" s="6">
        <f t="shared" si="614"/>
        <v>2.6273400000000002</v>
      </c>
      <c r="AW1330" s="6">
        <f t="shared" si="641"/>
        <v>3.0864011999999992</v>
      </c>
      <c r="AX1330" s="6">
        <f t="shared" si="632"/>
        <v>0.45906119999999895</v>
      </c>
      <c r="AY1330" s="12">
        <f t="shared" si="642"/>
        <v>0.41264783903369889</v>
      </c>
      <c r="BB1330" s="13">
        <f t="shared" si="626"/>
        <v>1015.6684339999999</v>
      </c>
    </row>
    <row r="1331" spans="1:54" x14ac:dyDescent="0.25">
      <c r="A1331" s="1">
        <v>45365</v>
      </c>
      <c r="B1331" s="6">
        <v>52.89</v>
      </c>
      <c r="C1331" s="6">
        <v>44.39</v>
      </c>
      <c r="D1331" s="6">
        <v>48.39</v>
      </c>
      <c r="E1331" s="6">
        <f t="shared" si="634"/>
        <v>41.828641244399819</v>
      </c>
      <c r="F1331" s="6">
        <f t="shared" si="640"/>
        <v>40.978926159532534</v>
      </c>
      <c r="G1331" s="6">
        <v>59.39</v>
      </c>
      <c r="H1331" s="6">
        <v>48.39</v>
      </c>
      <c r="I1331" s="6">
        <v>53.25</v>
      </c>
      <c r="J1331" s="6">
        <v>39.984178693671751</v>
      </c>
      <c r="K1331" s="6">
        <f t="shared" si="619"/>
        <v>-0.35999999999999943</v>
      </c>
      <c r="L1331" s="7">
        <f t="shared" si="617"/>
        <v>13.265821306328249</v>
      </c>
      <c r="M1331" s="6">
        <f t="shared" si="635"/>
        <v>4.5</v>
      </c>
      <c r="N1331" s="6">
        <f t="shared" si="612"/>
        <v>4.5</v>
      </c>
      <c r="O1331" s="6">
        <f t="shared" si="618"/>
        <v>-4</v>
      </c>
      <c r="P1331" s="6">
        <f t="shared" si="636"/>
        <v>0</v>
      </c>
      <c r="Q1331" s="6">
        <f t="shared" si="620"/>
        <v>-6.5613587556001818</v>
      </c>
      <c r="R1331" s="6">
        <f t="shared" si="644"/>
        <v>-7.4110738404674663</v>
      </c>
      <c r="S1331" s="6">
        <f t="shared" si="637"/>
        <v>11</v>
      </c>
      <c r="T1331" s="6">
        <f t="shared" si="638"/>
        <v>6.5</v>
      </c>
      <c r="U1331" s="4" t="str">
        <f t="shared" si="613"/>
        <v>HIGHER</v>
      </c>
      <c r="V1331" s="8">
        <v>904.25</v>
      </c>
      <c r="W1331" s="9">
        <f t="shared" si="633"/>
        <v>7.4110738404674663</v>
      </c>
      <c r="X1331" s="6">
        <f t="shared" si="639"/>
        <v>41.866587560135024</v>
      </c>
      <c r="Y1331" s="6">
        <f t="shared" si="622"/>
        <v>6.5234124398649769</v>
      </c>
      <c r="Z1331" s="6">
        <f t="shared" si="623"/>
        <v>0.88766140060248944</v>
      </c>
      <c r="AA1331" s="5">
        <f t="shared" si="608"/>
        <v>3</v>
      </c>
      <c r="AB1331" s="5">
        <f t="shared" si="609"/>
        <v>2024</v>
      </c>
      <c r="AC1331" s="5">
        <f t="shared" si="610"/>
        <v>11</v>
      </c>
      <c r="AD1331" s="6">
        <f t="shared" si="627"/>
        <v>58.567499999999995</v>
      </c>
      <c r="AF1331" s="10" t="e">
        <f ca="1">_xll.RHistory("ARS=",".Close","START:"&amp;$A1331&amp;" END:"&amp;$A1331&amp;" INTERVAL:1D",,,)</f>
        <v>#NAME?</v>
      </c>
      <c r="AG1331" s="8" t="e">
        <f t="shared" ca="1" si="643"/>
        <v>#NAME?</v>
      </c>
      <c r="AH1331" s="15"/>
      <c r="AI1331" s="15"/>
      <c r="AJ1331" s="15"/>
      <c r="AK1331" s="15"/>
      <c r="AL1331" s="11">
        <f t="shared" si="624"/>
        <v>45365</v>
      </c>
      <c r="AM1331" s="8">
        <v>923</v>
      </c>
      <c r="AN1331" s="10" t="e">
        <f ca="1">_xll.RHistory("BRL=",".Close","START:"&amp;$A1331&amp;" END:"&amp;$A1331&amp;" INTERVAL:1D",,,)</f>
        <v>#NAME?</v>
      </c>
      <c r="AO1331" s="8" t="e">
        <f t="shared" ca="1" si="625"/>
        <v>#NAME?</v>
      </c>
      <c r="AS1331" s="14"/>
      <c r="AT1331" s="6">
        <v>382.4</v>
      </c>
      <c r="AU1331" s="6">
        <v>12.032500000000001</v>
      </c>
      <c r="AV1331" s="6">
        <f t="shared" si="614"/>
        <v>2.6155299999999979</v>
      </c>
      <c r="AW1331" s="6">
        <f t="shared" si="641"/>
        <v>3.2108961999999988</v>
      </c>
      <c r="AX1331" s="6">
        <f t="shared" si="632"/>
        <v>0.59536620000000084</v>
      </c>
      <c r="AY1331" s="12">
        <f t="shared" si="642"/>
        <v>0.41537002255532951</v>
      </c>
      <c r="BB1331" s="13">
        <f t="shared" si="626"/>
        <v>978.63081799999998</v>
      </c>
    </row>
    <row r="1332" spans="1:54" x14ac:dyDescent="0.25">
      <c r="A1332" s="1">
        <v>45366</v>
      </c>
      <c r="B1332" s="6">
        <v>54.42</v>
      </c>
      <c r="C1332" s="6">
        <v>45.92</v>
      </c>
      <c r="D1332" s="6">
        <v>49.67</v>
      </c>
      <c r="E1332" s="6">
        <f t="shared" si="634"/>
        <v>42.202515881741412</v>
      </c>
      <c r="F1332" s="6">
        <f t="shared" si="640"/>
        <v>41.704016365285945</v>
      </c>
      <c r="G1332" s="6">
        <v>60.42</v>
      </c>
      <c r="H1332" s="6">
        <v>49.42</v>
      </c>
      <c r="I1332" s="6">
        <v>53.25</v>
      </c>
      <c r="J1332" s="6">
        <v>39.78006206959742</v>
      </c>
      <c r="K1332" s="6">
        <f t="shared" si="619"/>
        <v>1.1700000000000017</v>
      </c>
      <c r="L1332" s="7">
        <f t="shared" si="617"/>
        <v>13.46993793040258</v>
      </c>
      <c r="M1332" s="6">
        <f t="shared" si="635"/>
        <v>5</v>
      </c>
      <c r="N1332" s="6">
        <f t="shared" si="612"/>
        <v>4.75</v>
      </c>
      <c r="O1332" s="6">
        <f t="shared" si="618"/>
        <v>-3.5</v>
      </c>
      <c r="P1332" s="6">
        <f t="shared" si="636"/>
        <v>0.25</v>
      </c>
      <c r="Q1332" s="6">
        <f t="shared" si="620"/>
        <v>-7.2174841182585894</v>
      </c>
      <c r="R1332" s="6">
        <f t="shared" si="644"/>
        <v>-7.7159836347140569</v>
      </c>
      <c r="S1332" s="6">
        <f t="shared" si="637"/>
        <v>11</v>
      </c>
      <c r="T1332" s="6">
        <f t="shared" si="638"/>
        <v>6</v>
      </c>
      <c r="U1332" s="4" t="str">
        <f t="shared" si="613"/>
        <v>HIGHER</v>
      </c>
      <c r="V1332" s="8">
        <v>920.25</v>
      </c>
      <c r="W1332" s="9">
        <f t="shared" si="633"/>
        <v>7.9659836347140569</v>
      </c>
      <c r="X1332" s="6">
        <f t="shared" si="639"/>
        <v>42.240801370937966</v>
      </c>
      <c r="Y1332" s="6">
        <f t="shared" si="622"/>
        <v>7.4291986290620358</v>
      </c>
      <c r="Z1332" s="6">
        <f t="shared" si="623"/>
        <v>0.53678500565202114</v>
      </c>
      <c r="AA1332" s="5">
        <f t="shared" si="608"/>
        <v>3</v>
      </c>
      <c r="AB1332" s="5">
        <f t="shared" si="609"/>
        <v>2024</v>
      </c>
      <c r="AC1332" s="5">
        <f t="shared" si="610"/>
        <v>11</v>
      </c>
      <c r="AD1332" s="6">
        <f t="shared" si="627"/>
        <v>58.260000000000005</v>
      </c>
      <c r="AF1332" s="10" t="e">
        <f ca="1">_xll.RHistory("ARS=",".Close","START:"&amp;$A1332&amp;" END:"&amp;$A1332&amp;" INTERVAL:1D",,,)</f>
        <v>#NAME?</v>
      </c>
      <c r="AG1332" s="8" t="e">
        <f t="shared" ca="1" si="643"/>
        <v>#NAME?</v>
      </c>
      <c r="AH1332" s="15"/>
      <c r="AI1332" s="15"/>
      <c r="AJ1332" s="15"/>
      <c r="AK1332" s="15"/>
      <c r="AL1332" s="11">
        <f t="shared" si="624"/>
        <v>45366</v>
      </c>
      <c r="AM1332" s="8">
        <v>931.25</v>
      </c>
      <c r="AN1332" s="10" t="e">
        <f ca="1">_xll.RHistory("BRL=",".Close","START:"&amp;$A1332&amp;" END:"&amp;$A1332&amp;" INTERVAL:1D",,,)</f>
        <v>#NAME?</v>
      </c>
      <c r="AO1332" s="8" t="e">
        <f t="shared" ca="1" si="625"/>
        <v>#NAME?</v>
      </c>
      <c r="AS1332" s="14"/>
      <c r="AT1332" s="6">
        <v>379.7</v>
      </c>
      <c r="AU1332" s="6">
        <v>12.0625</v>
      </c>
      <c r="AV1332" s="6">
        <f t="shared" si="614"/>
        <v>2.6718399999999995</v>
      </c>
      <c r="AW1332" s="6">
        <f t="shared" si="641"/>
        <v>2.9248174000000002</v>
      </c>
      <c r="AX1332" s="6">
        <f t="shared" si="632"/>
        <v>0.25297740000000069</v>
      </c>
      <c r="AY1332" s="12">
        <f t="shared" si="642"/>
        <v>0.40950944604885947</v>
      </c>
      <c r="BB1332" s="13">
        <f t="shared" si="626"/>
        <v>1012.361504</v>
      </c>
    </row>
    <row r="1333" spans="1:54" x14ac:dyDescent="0.25">
      <c r="A1333" s="1">
        <v>45369</v>
      </c>
      <c r="B1333" s="6">
        <v>53.7</v>
      </c>
      <c r="C1333" s="6">
        <v>45.2</v>
      </c>
      <c r="D1333" s="6">
        <v>48.95</v>
      </c>
      <c r="E1333" s="6">
        <f t="shared" si="634"/>
        <v>41.477425675988009</v>
      </c>
      <c r="F1333" s="6">
        <f t="shared" si="640"/>
        <v>40.7296764013048</v>
      </c>
      <c r="G1333" s="6">
        <v>59.7</v>
      </c>
      <c r="H1333" s="6">
        <v>48.7</v>
      </c>
      <c r="I1333" s="6">
        <v>53.25</v>
      </c>
      <c r="J1333" s="6">
        <v>39.893460194083161</v>
      </c>
      <c r="K1333" s="6">
        <f t="shared" si="619"/>
        <v>0.45000000000000284</v>
      </c>
      <c r="L1333" s="7">
        <f t="shared" si="617"/>
        <v>13.356539805916839</v>
      </c>
      <c r="M1333" s="6">
        <f t="shared" si="635"/>
        <v>5</v>
      </c>
      <c r="N1333" s="6">
        <f t="shared" si="612"/>
        <v>4.75</v>
      </c>
      <c r="O1333" s="6">
        <f t="shared" si="618"/>
        <v>-3.5</v>
      </c>
      <c r="P1333" s="6">
        <f t="shared" si="636"/>
        <v>0.25</v>
      </c>
      <c r="Q1333" s="6">
        <f t="shared" si="620"/>
        <v>-7.222574324011994</v>
      </c>
      <c r="R1333" s="6">
        <f t="shared" si="644"/>
        <v>-7.9703235986952023</v>
      </c>
      <c r="S1333" s="6">
        <f t="shared" si="637"/>
        <v>11</v>
      </c>
      <c r="T1333" s="6">
        <f t="shared" si="638"/>
        <v>6</v>
      </c>
      <c r="U1333" s="4" t="str">
        <f t="shared" si="613"/>
        <v>HIGHER</v>
      </c>
      <c r="V1333" s="8">
        <v>898.75</v>
      </c>
      <c r="W1333" s="9">
        <f t="shared" si="633"/>
        <v>8.2203235986952023</v>
      </c>
      <c r="X1333" s="6">
        <f t="shared" si="639"/>
        <v>41.515053374229232</v>
      </c>
      <c r="Y1333" s="6">
        <f t="shared" si="622"/>
        <v>7.4349466257707704</v>
      </c>
      <c r="Z1333" s="6">
        <f t="shared" si="623"/>
        <v>0.78537697292443198</v>
      </c>
      <c r="AA1333" s="5">
        <f t="shared" si="608"/>
        <v>3</v>
      </c>
      <c r="AB1333" s="5">
        <f t="shared" si="609"/>
        <v>2024</v>
      </c>
      <c r="AC1333" s="5">
        <f t="shared" si="610"/>
        <v>12</v>
      </c>
      <c r="AD1333" s="6">
        <f t="shared" si="627"/>
        <v>59.192499999999995</v>
      </c>
      <c r="AF1333" s="10" t="e">
        <f ca="1">_xll.RHistory("ARS=",".Close","START:"&amp;$A1333&amp;" END:"&amp;$A1333&amp;" INTERVAL:1D",,,)</f>
        <v>#NAME?</v>
      </c>
      <c r="AG1333" s="8" t="e">
        <f t="shared" ca="1" si="643"/>
        <v>#NAME?</v>
      </c>
      <c r="AH1333" s="15"/>
      <c r="AI1333" s="15"/>
      <c r="AJ1333" s="15"/>
      <c r="AK1333" s="15"/>
      <c r="AL1333" s="11">
        <f t="shared" si="624"/>
        <v>45369</v>
      </c>
      <c r="AM1333" s="8">
        <v>915.25</v>
      </c>
      <c r="AN1333" s="10" t="e">
        <f ca="1">_xll.RHistory("BRL=",".Close","START:"&amp;$A1333&amp;" END:"&amp;$A1333&amp;" INTERVAL:1D",,,)</f>
        <v>#NAME?</v>
      </c>
      <c r="AO1333" s="8" t="e">
        <f t="shared" ca="1" si="625"/>
        <v>#NAME?</v>
      </c>
      <c r="AS1333" s="14"/>
      <c r="AT1333" s="6">
        <v>376.9</v>
      </c>
      <c r="AU1333" s="6">
        <v>11.9575</v>
      </c>
      <c r="AV1333" s="6">
        <f t="shared" si="614"/>
        <v>2.6267999999999994</v>
      </c>
      <c r="AW1333" s="6">
        <f t="shared" si="641"/>
        <v>3.1394471999999993</v>
      </c>
      <c r="AX1333" s="6">
        <f t="shared" si="632"/>
        <v>0.51264719999999997</v>
      </c>
      <c r="AY1333" s="12">
        <f t="shared" si="642"/>
        <v>0.41822245897838256</v>
      </c>
      <c r="BB1333" s="13">
        <f t="shared" si="626"/>
        <v>996.48824000000002</v>
      </c>
    </row>
    <row r="1334" spans="1:54" x14ac:dyDescent="0.25">
      <c r="A1334" s="1">
        <v>45370</v>
      </c>
      <c r="B1334" s="6">
        <v>53.14</v>
      </c>
      <c r="C1334" s="6">
        <v>44.64</v>
      </c>
      <c r="D1334" s="6">
        <v>48.39</v>
      </c>
      <c r="E1334" s="6">
        <f t="shared" si="634"/>
        <v>41.364130331339041</v>
      </c>
      <c r="F1334" s="6">
        <f t="shared" si="640"/>
        <v>40.061233867875877</v>
      </c>
      <c r="G1334" s="6">
        <v>59.14</v>
      </c>
      <c r="H1334" s="6">
        <v>48.14</v>
      </c>
      <c r="I1334" s="6">
        <v>53</v>
      </c>
      <c r="J1334" s="6">
        <v>39.553265820625946</v>
      </c>
      <c r="K1334" s="6">
        <f t="shared" si="619"/>
        <v>0.14000000000000057</v>
      </c>
      <c r="L1334" s="7">
        <f t="shared" si="617"/>
        <v>13.446734179374054</v>
      </c>
      <c r="M1334" s="6">
        <f t="shared" si="635"/>
        <v>5</v>
      </c>
      <c r="N1334" s="6">
        <f t="shared" si="612"/>
        <v>4.75</v>
      </c>
      <c r="O1334" s="6">
        <f t="shared" si="618"/>
        <v>-3.5</v>
      </c>
      <c r="P1334" s="6">
        <f t="shared" si="636"/>
        <v>0.25</v>
      </c>
      <c r="Q1334" s="6">
        <f t="shared" si="620"/>
        <v>-6.7758696686609596</v>
      </c>
      <c r="R1334" s="6">
        <f t="shared" si="644"/>
        <v>-8.0787661321241231</v>
      </c>
      <c r="S1334" s="6">
        <f t="shared" si="637"/>
        <v>11</v>
      </c>
      <c r="T1334" s="6">
        <f t="shared" si="638"/>
        <v>6</v>
      </c>
      <c r="U1334" s="4" t="str">
        <f t="shared" si="613"/>
        <v>HIGHER</v>
      </c>
      <c r="V1334" s="8">
        <v>884</v>
      </c>
      <c r="W1334" s="9">
        <f t="shared" si="633"/>
        <v>8.3287661321241231</v>
      </c>
      <c r="X1334" s="6">
        <f t="shared" si="639"/>
        <v>41.401655249743492</v>
      </c>
      <c r="Y1334" s="6">
        <f t="shared" si="622"/>
        <v>6.988344750256509</v>
      </c>
      <c r="Z1334" s="6">
        <f t="shared" si="623"/>
        <v>1.3404213818676141</v>
      </c>
      <c r="AA1334" s="5">
        <f t="shared" si="608"/>
        <v>3</v>
      </c>
      <c r="AB1334" s="5">
        <f t="shared" si="609"/>
        <v>2024</v>
      </c>
      <c r="AC1334" s="5">
        <f t="shared" si="610"/>
        <v>12</v>
      </c>
      <c r="AD1334" s="6">
        <f t="shared" si="627"/>
        <v>58.984999999999999</v>
      </c>
      <c r="AF1334" s="10" t="e">
        <f ca="1">_xll.RHistory("ARS=",".Close","START:"&amp;$A1334&amp;" END:"&amp;$A1334&amp;" INTERVAL:1D",,,)</f>
        <v>#NAME?</v>
      </c>
      <c r="AG1334" s="8" t="e">
        <f t="shared" ca="1" si="643"/>
        <v>#NAME?</v>
      </c>
      <c r="AH1334" s="15"/>
      <c r="AI1334" s="15"/>
      <c r="AJ1334" s="15"/>
      <c r="AK1334" s="15"/>
      <c r="AL1334" s="11">
        <f t="shared" si="624"/>
        <v>45370</v>
      </c>
      <c r="AM1334" s="8">
        <v>912.75</v>
      </c>
      <c r="AN1334" s="10" t="e">
        <f ca="1">_xll.RHistory("BRL=",".Close","START:"&amp;$A1334&amp;" END:"&amp;$A1334&amp;" INTERVAL:1D",,,)</f>
        <v>#NAME?</v>
      </c>
      <c r="AO1334" s="8" t="e">
        <f t="shared" ca="1" si="625"/>
        <v>#NAME?</v>
      </c>
      <c r="AS1334" s="14"/>
      <c r="AT1334" s="6">
        <v>378.9</v>
      </c>
      <c r="AU1334" s="6">
        <v>11.855</v>
      </c>
      <c r="AV1334" s="6">
        <f t="shared" si="614"/>
        <v>2.7107799999999997</v>
      </c>
      <c r="AW1334" s="6">
        <f t="shared" si="641"/>
        <v>3.2063919999999975</v>
      </c>
      <c r="AX1334" s="6">
        <f t="shared" si="632"/>
        <v>0.49561199999999772</v>
      </c>
      <c r="AY1334" s="12">
        <f t="shared" si="642"/>
        <v>0.41370114670064301</v>
      </c>
      <c r="BB1334" s="13">
        <f t="shared" si="626"/>
        <v>984.14236799999992</v>
      </c>
    </row>
    <row r="1335" spans="1:54" x14ac:dyDescent="0.25">
      <c r="A1335" s="1">
        <v>45371</v>
      </c>
      <c r="B1335" s="6">
        <v>54</v>
      </c>
      <c r="C1335" s="6">
        <v>45.5</v>
      </c>
      <c r="D1335" s="6">
        <v>49.25</v>
      </c>
      <c r="E1335" s="6">
        <f t="shared" si="634"/>
        <v>41.330141727944344</v>
      </c>
      <c r="F1335" s="6">
        <f t="shared" si="640"/>
        <v>40.344472229498301</v>
      </c>
      <c r="G1335" s="6">
        <v>60</v>
      </c>
      <c r="H1335" s="6">
        <v>49</v>
      </c>
      <c r="I1335" s="6">
        <v>53.25</v>
      </c>
      <c r="J1335" s="6">
        <v>40.052217568363197</v>
      </c>
      <c r="K1335" s="6">
        <f t="shared" si="619"/>
        <v>0.75</v>
      </c>
      <c r="L1335" s="7">
        <f t="shared" si="617"/>
        <v>13.197782431636803</v>
      </c>
      <c r="M1335" s="6">
        <f t="shared" si="635"/>
        <v>5</v>
      </c>
      <c r="N1335" s="6">
        <f t="shared" si="612"/>
        <v>4.75</v>
      </c>
      <c r="O1335" s="6">
        <f t="shared" si="618"/>
        <v>-3.5</v>
      </c>
      <c r="P1335" s="6">
        <f t="shared" si="636"/>
        <v>0.25</v>
      </c>
      <c r="Q1335" s="6">
        <f t="shared" si="620"/>
        <v>-7.6698582720556558</v>
      </c>
      <c r="R1335" s="6">
        <f t="shared" si="644"/>
        <v>-8.6555277705016991</v>
      </c>
      <c r="S1335" s="6">
        <f t="shared" si="637"/>
        <v>11</v>
      </c>
      <c r="T1335" s="6">
        <f t="shared" si="638"/>
        <v>6</v>
      </c>
      <c r="U1335" s="4" t="str">
        <f t="shared" si="613"/>
        <v>HIGHER</v>
      </c>
      <c r="V1335" s="8">
        <v>890.25</v>
      </c>
      <c r="W1335" s="9">
        <f t="shared" si="633"/>
        <v>8.9055277705016991</v>
      </c>
      <c r="X1335" s="6">
        <f t="shared" si="639"/>
        <v>41.367635812397765</v>
      </c>
      <c r="Y1335" s="6">
        <f t="shared" si="622"/>
        <v>7.882364187602235</v>
      </c>
      <c r="Z1335" s="6">
        <f t="shared" si="623"/>
        <v>1.0231635828994641</v>
      </c>
      <c r="AA1335" s="5">
        <f t="shared" ref="AA1335:AA1398" si="645">MONTH(A1335)</f>
        <v>3</v>
      </c>
      <c r="AB1335" s="5">
        <f t="shared" ref="AB1335:AB1398" si="646">YEAR(A1335)</f>
        <v>2024</v>
      </c>
      <c r="AC1335" s="5">
        <f t="shared" ref="AC1335:AC1398" si="647">WEEKNUM(A1335)</f>
        <v>12</v>
      </c>
      <c r="AD1335" s="6">
        <f t="shared" si="627"/>
        <v>59.272500000000001</v>
      </c>
      <c r="AF1335" s="10" t="e">
        <f ca="1">_xll.RHistory("ARS=",".Close","START:"&amp;$A1335&amp;" END:"&amp;$A1335&amp;" INTERVAL:1D",,,)</f>
        <v>#NAME?</v>
      </c>
      <c r="AG1335" s="8" t="e">
        <f t="shared" ca="1" si="643"/>
        <v>#NAME?</v>
      </c>
      <c r="AH1335" s="15"/>
      <c r="AI1335" s="15"/>
      <c r="AJ1335" s="15"/>
      <c r="AK1335" s="15"/>
      <c r="AL1335" s="11">
        <f t="shared" si="624"/>
        <v>45371</v>
      </c>
      <c r="AM1335" s="8">
        <v>912</v>
      </c>
      <c r="AN1335" s="10" t="e">
        <f ca="1">_xll.RHistory("BRL=",".Close","START:"&amp;$A1335&amp;" END:"&amp;$A1335&amp;" INTERVAL:1D",,,)</f>
        <v>#NAME?</v>
      </c>
      <c r="AO1335" s="8" t="e">
        <f t="shared" ca="1" si="625"/>
        <v>#NAME?</v>
      </c>
      <c r="AS1335" s="14"/>
      <c r="AT1335" s="6">
        <v>387.5</v>
      </c>
      <c r="AU1335" s="6">
        <v>12.095000000000001</v>
      </c>
      <c r="AV1335" s="6">
        <f t="shared" si="614"/>
        <v>2.7735000000000003</v>
      </c>
      <c r="AW1335" s="6">
        <f t="shared" si="641"/>
        <v>3.1042824000000007</v>
      </c>
      <c r="AX1335" s="6">
        <f t="shared" si="632"/>
        <v>0.33078240000000037</v>
      </c>
      <c r="AY1335" s="12">
        <f t="shared" si="642"/>
        <v>0.4057380659804497</v>
      </c>
      <c r="BB1335" s="13">
        <f t="shared" si="626"/>
        <v>1003.1021</v>
      </c>
    </row>
    <row r="1336" spans="1:54" x14ac:dyDescent="0.25">
      <c r="A1336" s="1">
        <v>45372</v>
      </c>
      <c r="B1336" s="6">
        <v>53.79</v>
      </c>
      <c r="C1336" s="6">
        <v>46.29</v>
      </c>
      <c r="D1336" s="6">
        <v>48.79</v>
      </c>
      <c r="E1336" s="6">
        <f t="shared" si="634"/>
        <v>40.888289883813364</v>
      </c>
      <c r="F1336" s="6">
        <f t="shared" si="640"/>
        <v>41.228175917760275</v>
      </c>
      <c r="G1336" s="6">
        <v>59.79</v>
      </c>
      <c r="H1336" s="6">
        <v>48.79</v>
      </c>
      <c r="I1336" s="6">
        <v>53.5</v>
      </c>
      <c r="J1336" s="6">
        <v>40.074897193260348</v>
      </c>
      <c r="K1336" s="6">
        <f t="shared" si="619"/>
        <v>0.28999999999999915</v>
      </c>
      <c r="L1336" s="7">
        <f t="shared" si="617"/>
        <v>13.425102806739652</v>
      </c>
      <c r="M1336" s="6">
        <f t="shared" si="635"/>
        <v>5</v>
      </c>
      <c r="N1336" s="6">
        <f t="shared" si="612"/>
        <v>5</v>
      </c>
      <c r="O1336" s="6">
        <f t="shared" si="618"/>
        <v>-2.5</v>
      </c>
      <c r="P1336" s="6">
        <f t="shared" si="636"/>
        <v>0</v>
      </c>
      <c r="Q1336" s="6">
        <f t="shared" si="620"/>
        <v>-7.901710116186635</v>
      </c>
      <c r="R1336" s="6">
        <f t="shared" si="644"/>
        <v>-7.561824082239724</v>
      </c>
      <c r="S1336" s="6">
        <f t="shared" si="637"/>
        <v>11</v>
      </c>
      <c r="T1336" s="6">
        <f t="shared" si="638"/>
        <v>6</v>
      </c>
      <c r="U1336" s="4" t="str">
        <f t="shared" si="613"/>
        <v>HIGHER</v>
      </c>
      <c r="V1336" s="8">
        <v>909.75</v>
      </c>
      <c r="W1336" s="9">
        <f t="shared" si="633"/>
        <v>7.561824082239724</v>
      </c>
      <c r="X1336" s="6">
        <f t="shared" si="639"/>
        <v>40.925383126903384</v>
      </c>
      <c r="Y1336" s="6">
        <f t="shared" si="622"/>
        <v>7.8646168730966153</v>
      </c>
      <c r="Z1336" s="6">
        <f t="shared" si="623"/>
        <v>-0.30279279085689126</v>
      </c>
      <c r="AA1336" s="5">
        <f t="shared" si="645"/>
        <v>3</v>
      </c>
      <c r="AB1336" s="5">
        <f t="shared" si="646"/>
        <v>2024</v>
      </c>
      <c r="AC1336" s="5">
        <f t="shared" si="647"/>
        <v>12</v>
      </c>
      <c r="AD1336" s="6">
        <f t="shared" si="627"/>
        <v>57.557499999999997</v>
      </c>
      <c r="AF1336" s="10" t="e">
        <f ca="1">_xll.RHistory("ARS=",".Close","START:"&amp;$A1336&amp;" END:"&amp;$A1336&amp;" INTERVAL:1D",,,)</f>
        <v>#NAME?</v>
      </c>
      <c r="AG1336" s="8" t="e">
        <f t="shared" ca="1" si="643"/>
        <v>#NAME?</v>
      </c>
      <c r="AH1336" s="15"/>
      <c r="AI1336" s="15"/>
      <c r="AJ1336" s="15"/>
      <c r="AK1336" s="15"/>
      <c r="AL1336" s="11">
        <f t="shared" si="624"/>
        <v>45372</v>
      </c>
      <c r="AM1336" s="8">
        <v>902.25</v>
      </c>
      <c r="AN1336" s="10" t="e">
        <f ca="1">_xll.RHistory("BRL=",".Close","START:"&amp;$A1336&amp;" END:"&amp;$A1336&amp;" INTERVAL:1D",,,)</f>
        <v>#NAME?</v>
      </c>
      <c r="AO1336" s="8" t="e">
        <f t="shared" ca="1" si="625"/>
        <v>#NAME?</v>
      </c>
      <c r="AS1336" s="14"/>
      <c r="AT1336" s="6">
        <v>389.3</v>
      </c>
      <c r="AU1336" s="6">
        <v>12.12</v>
      </c>
      <c r="AV1336" s="6">
        <f t="shared" si="614"/>
        <v>2.7369800000000009</v>
      </c>
      <c r="AW1336" s="6">
        <f t="shared" si="641"/>
        <v>3.2201900000000006</v>
      </c>
      <c r="AX1336" s="6">
        <f t="shared" si="632"/>
        <v>0.4832099999999997</v>
      </c>
      <c r="AY1336" s="12">
        <f t="shared" si="642"/>
        <v>0.40849446062631933</v>
      </c>
      <c r="BB1336" s="13">
        <f t="shared" si="626"/>
        <v>1020.5185979999999</v>
      </c>
    </row>
    <row r="1337" spans="1:54" x14ac:dyDescent="0.25">
      <c r="A1337" s="1">
        <v>45373</v>
      </c>
      <c r="B1337" s="6">
        <v>53.64</v>
      </c>
      <c r="C1337" s="6">
        <v>45.14</v>
      </c>
      <c r="D1337" s="6">
        <v>47.64</v>
      </c>
      <c r="E1337" s="6">
        <f t="shared" si="634"/>
        <v>40.63904012558563</v>
      </c>
      <c r="F1337" s="6">
        <f t="shared" si="640"/>
        <v>41.046903366321921</v>
      </c>
      <c r="G1337" s="6">
        <v>58.64</v>
      </c>
      <c r="H1337" s="6">
        <v>47.64</v>
      </c>
      <c r="I1337" s="6">
        <v>53.25</v>
      </c>
      <c r="J1337" s="6">
        <v>39.292450134308744</v>
      </c>
      <c r="K1337" s="6">
        <f t="shared" si="619"/>
        <v>0.39000000000000057</v>
      </c>
      <c r="L1337" s="7">
        <f t="shared" si="617"/>
        <v>13.957549865691256</v>
      </c>
      <c r="M1337" s="6">
        <f t="shared" si="635"/>
        <v>6</v>
      </c>
      <c r="N1337" s="6">
        <f t="shared" si="612"/>
        <v>6</v>
      </c>
      <c r="O1337" s="6">
        <f t="shared" si="618"/>
        <v>-2.5</v>
      </c>
      <c r="P1337" s="6">
        <f t="shared" si="636"/>
        <v>0</v>
      </c>
      <c r="Q1337" s="6">
        <f t="shared" si="620"/>
        <v>-7.0009598744143702</v>
      </c>
      <c r="R1337" s="6">
        <f t="shared" si="644"/>
        <v>-6.5930966336780799</v>
      </c>
      <c r="S1337" s="6">
        <f t="shared" si="637"/>
        <v>11</v>
      </c>
      <c r="T1337" s="6">
        <f t="shared" si="638"/>
        <v>5</v>
      </c>
      <c r="U1337" s="4" t="str">
        <f t="shared" si="613"/>
        <v>HIGHER</v>
      </c>
      <c r="V1337" s="8">
        <v>905.75</v>
      </c>
      <c r="W1337" s="9">
        <f t="shared" si="633"/>
        <v>6.5930966336780799</v>
      </c>
      <c r="X1337" s="6">
        <f t="shared" si="639"/>
        <v>40.675907253034758</v>
      </c>
      <c r="Y1337" s="6">
        <f t="shared" si="622"/>
        <v>6.9640927469652425</v>
      </c>
      <c r="Z1337" s="6">
        <f t="shared" si="623"/>
        <v>-0.37099611328716264</v>
      </c>
      <c r="AA1337" s="5">
        <f t="shared" si="645"/>
        <v>3</v>
      </c>
      <c r="AB1337" s="5">
        <f t="shared" si="646"/>
        <v>2024</v>
      </c>
      <c r="AC1337" s="5">
        <f t="shared" si="647"/>
        <v>12</v>
      </c>
      <c r="AD1337" s="6">
        <f t="shared" si="627"/>
        <v>57.034999999999997</v>
      </c>
      <c r="AF1337" s="10" t="e">
        <f ca="1">_xll.RHistory("ARS=",".Close","START:"&amp;$A1337&amp;" END:"&amp;$A1337&amp;" INTERVAL:1D",,,)</f>
        <v>#NAME?</v>
      </c>
      <c r="AG1337" s="8" t="e">
        <f t="shared" ca="1" si="643"/>
        <v>#NAME?</v>
      </c>
      <c r="AH1337" s="15"/>
      <c r="AI1337" s="15"/>
      <c r="AJ1337" s="15"/>
      <c r="AK1337" s="15"/>
      <c r="AL1337" s="11">
        <f t="shared" si="624"/>
        <v>45373</v>
      </c>
      <c r="AM1337" s="8">
        <v>896.75</v>
      </c>
      <c r="AN1337" s="10" t="e">
        <f ca="1">_xll.RHistory("BRL=",".Close","START:"&amp;$A1337&amp;" END:"&amp;$A1337&amp;" INTERVAL:1D",,,)</f>
        <v>#NAME?</v>
      </c>
      <c r="AO1337" s="8" t="e">
        <f t="shared" ca="1" si="625"/>
        <v>#NAME?</v>
      </c>
      <c r="AS1337" s="14"/>
      <c r="AT1337" s="6">
        <v>384.1</v>
      </c>
      <c r="AU1337" s="6">
        <v>11.925000000000001</v>
      </c>
      <c r="AV1337" s="6">
        <f t="shared" si="614"/>
        <v>2.6752299999999991</v>
      </c>
      <c r="AW1337" s="6">
        <f t="shared" si="641"/>
        <v>3.2689114000000004</v>
      </c>
      <c r="AX1337" s="6">
        <f t="shared" si="632"/>
        <v>0.59368140000000125</v>
      </c>
      <c r="AY1337" s="12">
        <f t="shared" si="642"/>
        <v>0.41080420214911695</v>
      </c>
      <c r="BB1337" s="13">
        <f t="shared" si="626"/>
        <v>995.16546799999992</v>
      </c>
    </row>
    <row r="1338" spans="1:54" x14ac:dyDescent="0.25">
      <c r="A1338" s="1">
        <v>45376</v>
      </c>
      <c r="B1338" s="9">
        <v>55.02</v>
      </c>
      <c r="C1338" s="6">
        <v>46.77</v>
      </c>
      <c r="D1338" s="6">
        <v>49.27</v>
      </c>
      <c r="E1338" s="6">
        <f t="shared" si="634"/>
        <v>42.055231933697755</v>
      </c>
      <c r="F1338" s="6">
        <f t="shared" si="640"/>
        <v>40.899619418278263</v>
      </c>
      <c r="G1338" s="6">
        <v>60.02</v>
      </c>
      <c r="H1338" s="6">
        <v>49.02</v>
      </c>
      <c r="I1338" s="6">
        <v>53.5</v>
      </c>
      <c r="J1338" s="6">
        <v>39.870780569186017</v>
      </c>
      <c r="K1338" s="6">
        <f t="shared" si="619"/>
        <v>1.5200000000000031</v>
      </c>
      <c r="L1338" s="7">
        <f t="shared" si="617"/>
        <v>13.629219430813983</v>
      </c>
      <c r="M1338" s="6">
        <f t="shared" si="635"/>
        <v>6</v>
      </c>
      <c r="N1338" s="6">
        <f t="shared" ref="N1338:N1401" si="648">B1338-D1338</f>
        <v>5.75</v>
      </c>
      <c r="O1338" s="6">
        <f t="shared" si="618"/>
        <v>-2.25</v>
      </c>
      <c r="P1338" s="6">
        <f t="shared" si="636"/>
        <v>0.25</v>
      </c>
      <c r="Q1338" s="6">
        <f t="shared" si="620"/>
        <v>-6.9647680663022484</v>
      </c>
      <c r="R1338" s="6">
        <f t="shared" si="644"/>
        <v>-8.12038058172174</v>
      </c>
      <c r="S1338" s="6">
        <f t="shared" si="637"/>
        <v>11</v>
      </c>
      <c r="T1338" s="6">
        <f t="shared" si="638"/>
        <v>5</v>
      </c>
      <c r="U1338" s="4" t="str">
        <f t="shared" ref="U1338:U1401" si="649">IF(P1338=N1338,"EQUAL",IF(N1338&lt;P1338,"LOWER","HIGHER"))</f>
        <v>HIGHER</v>
      </c>
      <c r="V1338" s="8">
        <v>902.5</v>
      </c>
      <c r="W1338" s="9">
        <f t="shared" si="633"/>
        <v>8.37038058172174</v>
      </c>
      <c r="X1338" s="6">
        <f t="shared" si="639"/>
        <v>42.093383809106498</v>
      </c>
      <c r="Y1338" s="6">
        <f t="shared" si="622"/>
        <v>7.1766161908935047</v>
      </c>
      <c r="Z1338" s="6">
        <f t="shared" si="623"/>
        <v>1.1937643908282354</v>
      </c>
      <c r="AA1338" s="5">
        <f t="shared" si="645"/>
        <v>3</v>
      </c>
      <c r="AB1338" s="5">
        <f t="shared" si="646"/>
        <v>2024</v>
      </c>
      <c r="AC1338" s="5">
        <f t="shared" si="647"/>
        <v>13</v>
      </c>
      <c r="AD1338" s="6">
        <f t="shared" si="627"/>
        <v>57.245000000000005</v>
      </c>
      <c r="AF1338" s="10" t="e">
        <f ca="1">_xll.RHistory("ARS=",".Close","START:"&amp;$A1338&amp;" END:"&amp;$A1338&amp;" INTERVAL:1D",,,)</f>
        <v>#NAME?</v>
      </c>
      <c r="AG1338" s="8" t="e">
        <f t="shared" ca="1" si="643"/>
        <v>#NAME?</v>
      </c>
      <c r="AH1338" s="15"/>
      <c r="AI1338" s="15"/>
      <c r="AJ1338" s="15"/>
      <c r="AK1338" s="15"/>
      <c r="AL1338" s="11">
        <f t="shared" si="624"/>
        <v>45376</v>
      </c>
      <c r="AM1338" s="8">
        <v>928</v>
      </c>
      <c r="AN1338" s="10" t="e">
        <f ca="1">_xll.RHistory("BRL=",".Close","START:"&amp;$A1338&amp;" END:"&amp;$A1338&amp;" INTERVAL:1D",,,)</f>
        <v>#NAME?</v>
      </c>
      <c r="AO1338" s="8" t="e">
        <f t="shared" ca="1" si="625"/>
        <v>#NAME?</v>
      </c>
      <c r="AS1338" s="14"/>
      <c r="AT1338" s="6">
        <v>386.7</v>
      </c>
      <c r="AU1338" s="6">
        <v>12.092499999999999</v>
      </c>
      <c r="AV1338" s="6">
        <f t="shared" ref="AV1338:AV1401" si="650">(((D1338/100*11.7)+(AT1338/2000*47))-(AU1338))</f>
        <v>2.7595400000000012</v>
      </c>
      <c r="AW1338" s="6">
        <f t="shared" si="641"/>
        <v>3.1453123999999999</v>
      </c>
      <c r="AX1338" s="6">
        <f t="shared" si="632"/>
        <v>0.38577239999999868</v>
      </c>
      <c r="AY1338" s="12">
        <f t="shared" si="642"/>
        <v>0.40849737654531926</v>
      </c>
      <c r="BB1338" s="13">
        <f t="shared" si="626"/>
        <v>1031.100774</v>
      </c>
    </row>
    <row r="1339" spans="1:54" x14ac:dyDescent="0.25">
      <c r="A1339" s="1">
        <v>45377</v>
      </c>
      <c r="B1339" s="6">
        <v>54.42</v>
      </c>
      <c r="C1339" s="6">
        <v>46.17</v>
      </c>
      <c r="D1339" s="6">
        <v>48.67</v>
      </c>
      <c r="E1339" s="6">
        <f t="shared" si="634"/>
        <v>40.967596625067642</v>
      </c>
      <c r="F1339" s="6">
        <f t="shared" si="640"/>
        <v>40.265165488244023</v>
      </c>
      <c r="G1339" s="6">
        <v>59.42</v>
      </c>
      <c r="H1339" s="6">
        <v>48.42</v>
      </c>
      <c r="I1339" s="6">
        <v>53.375</v>
      </c>
      <c r="J1339" s="6">
        <v>39.848100944288866</v>
      </c>
      <c r="K1339" s="6">
        <f t="shared" si="619"/>
        <v>1.0450000000000017</v>
      </c>
      <c r="L1339" s="7">
        <f t="shared" si="617"/>
        <v>13.526899055711134</v>
      </c>
      <c r="M1339" s="6">
        <f t="shared" si="635"/>
        <v>6</v>
      </c>
      <c r="N1339" s="6">
        <f t="shared" si="648"/>
        <v>5.75</v>
      </c>
      <c r="O1339" s="6">
        <f t="shared" si="618"/>
        <v>-2.25</v>
      </c>
      <c r="P1339" s="6">
        <f t="shared" si="636"/>
        <v>0.25</v>
      </c>
      <c r="Q1339" s="6">
        <f t="shared" si="620"/>
        <v>-7.4524033749323593</v>
      </c>
      <c r="R1339" s="6">
        <f t="shared" si="644"/>
        <v>-8.1548345117559791</v>
      </c>
      <c r="S1339" s="6">
        <f t="shared" si="637"/>
        <v>11</v>
      </c>
      <c r="T1339" s="6">
        <f t="shared" si="638"/>
        <v>5</v>
      </c>
      <c r="U1339" s="4" t="str">
        <f t="shared" si="649"/>
        <v>HIGHER</v>
      </c>
      <c r="V1339" s="8">
        <v>888.5</v>
      </c>
      <c r="W1339" s="9">
        <f t="shared" si="633"/>
        <v>8.4048345117559791</v>
      </c>
      <c r="X1339" s="6">
        <f t="shared" si="639"/>
        <v>41.004761814043405</v>
      </c>
      <c r="Y1339" s="6">
        <f t="shared" si="622"/>
        <v>7.6652381859565963</v>
      </c>
      <c r="Z1339" s="6">
        <f t="shared" si="623"/>
        <v>0.73959632579938273</v>
      </c>
      <c r="AA1339" s="5">
        <f t="shared" si="645"/>
        <v>3</v>
      </c>
      <c r="AB1339" s="5">
        <f t="shared" si="646"/>
        <v>2024</v>
      </c>
      <c r="AC1339" s="5">
        <f t="shared" si="647"/>
        <v>13</v>
      </c>
      <c r="AD1339" s="6">
        <f t="shared" si="627"/>
        <v>56.397499999999994</v>
      </c>
      <c r="AF1339" s="10" t="e">
        <f ca="1">_xll.RHistory("ARS=",".Close","START:"&amp;$A1339&amp;" END:"&amp;$A1339&amp;" INTERVAL:1D",,,)</f>
        <v>#NAME?</v>
      </c>
      <c r="AG1339" s="8" t="e">
        <f t="shared" ca="1" si="643"/>
        <v>#NAME?</v>
      </c>
      <c r="AH1339" s="15"/>
      <c r="AI1339" s="15"/>
      <c r="AJ1339" s="15"/>
      <c r="AK1339" s="15"/>
      <c r="AL1339" s="11">
        <f t="shared" si="624"/>
        <v>45377</v>
      </c>
      <c r="AM1339" s="8">
        <v>904</v>
      </c>
      <c r="AN1339" s="10" t="e">
        <f ca="1">_xll.RHistory("BRL=",".Close","START:"&amp;$A1339&amp;" END:"&amp;$A1339&amp;" INTERVAL:1D",,,)</f>
        <v>#NAME?</v>
      </c>
      <c r="AO1339" s="8" t="e">
        <f t="shared" ca="1" si="625"/>
        <v>#NAME?</v>
      </c>
      <c r="AS1339" s="14"/>
      <c r="AT1339" s="6">
        <v>384.8</v>
      </c>
      <c r="AU1339" s="6">
        <v>11.99</v>
      </c>
      <c r="AV1339" s="6">
        <f t="shared" si="650"/>
        <v>2.7471900000000016</v>
      </c>
      <c r="AW1339" s="6">
        <f t="shared" si="641"/>
        <v>3.3613932000000002</v>
      </c>
      <c r="AX1339" s="6">
        <f t="shared" si="632"/>
        <v>0.61420319999999862</v>
      </c>
      <c r="AY1339" s="12">
        <f t="shared" si="642"/>
        <v>0.4158450763365189</v>
      </c>
      <c r="BB1339" s="13">
        <f t="shared" si="626"/>
        <v>1017.873054</v>
      </c>
    </row>
    <row r="1340" spans="1:54" x14ac:dyDescent="0.25">
      <c r="A1340" s="1">
        <v>45378</v>
      </c>
      <c r="B1340" s="6">
        <v>53.67</v>
      </c>
      <c r="C1340" s="6">
        <v>45.42</v>
      </c>
      <c r="D1340" s="6">
        <v>47.92</v>
      </c>
      <c r="E1340" s="6">
        <f t="shared" si="634"/>
        <v>40.786324073629288</v>
      </c>
      <c r="F1340" s="6">
        <f t="shared" si="640"/>
        <v>40.537074315401554</v>
      </c>
      <c r="G1340" s="6">
        <v>58.67</v>
      </c>
      <c r="H1340" s="6">
        <v>47.67</v>
      </c>
      <c r="I1340" s="6">
        <v>53</v>
      </c>
      <c r="J1340" s="6">
        <v>38.850197448814356</v>
      </c>
      <c r="K1340" s="6">
        <f t="shared" si="619"/>
        <v>0.67000000000000171</v>
      </c>
      <c r="L1340" s="7">
        <f t="shared" si="617"/>
        <v>14.149802551185644</v>
      </c>
      <c r="M1340" s="6">
        <f t="shared" si="635"/>
        <v>6</v>
      </c>
      <c r="N1340" s="6">
        <f t="shared" si="648"/>
        <v>5.75</v>
      </c>
      <c r="O1340" s="6">
        <f t="shared" si="618"/>
        <v>-2.25</v>
      </c>
      <c r="P1340" s="6">
        <f t="shared" si="636"/>
        <v>0.25</v>
      </c>
      <c r="Q1340" s="6">
        <f t="shared" si="620"/>
        <v>-6.8836759263707137</v>
      </c>
      <c r="R1340" s="6">
        <f t="shared" si="644"/>
        <v>-7.1329256845984474</v>
      </c>
      <c r="S1340" s="6">
        <f t="shared" si="637"/>
        <v>11</v>
      </c>
      <c r="T1340" s="6">
        <f t="shared" si="638"/>
        <v>5</v>
      </c>
      <c r="U1340" s="4" t="str">
        <f t="shared" si="649"/>
        <v>HIGHER</v>
      </c>
      <c r="V1340" s="8">
        <v>894.5</v>
      </c>
      <c r="W1340" s="9">
        <f t="shared" si="633"/>
        <v>7.3829256845984474</v>
      </c>
      <c r="X1340" s="6">
        <f t="shared" si="639"/>
        <v>40.823324814866218</v>
      </c>
      <c r="Y1340" s="6">
        <f t="shared" si="622"/>
        <v>7.0966751851337833</v>
      </c>
      <c r="Z1340" s="6">
        <f t="shared" si="623"/>
        <v>0.28625049946466419</v>
      </c>
      <c r="AA1340" s="5">
        <f t="shared" si="645"/>
        <v>3</v>
      </c>
      <c r="AB1340" s="5">
        <f t="shared" si="646"/>
        <v>2024</v>
      </c>
      <c r="AC1340" s="5">
        <f t="shared" si="647"/>
        <v>13</v>
      </c>
      <c r="AD1340" s="6">
        <f t="shared" si="627"/>
        <v>57.047499999999999</v>
      </c>
      <c r="AF1340" s="10" t="e">
        <f ca="1">_xll.RHistory("ARS=",".Close","START:"&amp;$A1340&amp;" END:"&amp;$A1340&amp;" INTERVAL:1D",,,)</f>
        <v>#NAME?</v>
      </c>
      <c r="AG1340" s="8" t="e">
        <f t="shared" ca="1" si="643"/>
        <v>#NAME?</v>
      </c>
      <c r="AH1340" s="15"/>
      <c r="AI1340" s="15"/>
      <c r="AJ1340" s="15"/>
      <c r="AK1340" s="15"/>
      <c r="AL1340" s="11">
        <f t="shared" si="624"/>
        <v>45378</v>
      </c>
      <c r="AM1340" s="8">
        <v>900</v>
      </c>
      <c r="AN1340" s="10" t="e">
        <f ca="1">_xll.RHistory("BRL=",".Close","START:"&amp;$A1340&amp;" END:"&amp;$A1340&amp;" INTERVAL:1D",,,)</f>
        <v>#NAME?</v>
      </c>
      <c r="AO1340" s="8" t="e">
        <f t="shared" ca="1" si="625"/>
        <v>#NAME?</v>
      </c>
      <c r="AS1340" s="14"/>
      <c r="AT1340" s="6">
        <v>384</v>
      </c>
      <c r="AU1340" s="6">
        <v>11.925000000000001</v>
      </c>
      <c r="AV1340" s="6">
        <f t="shared" si="650"/>
        <v>2.7056399999999989</v>
      </c>
      <c r="AW1340" s="6">
        <f t="shared" si="641"/>
        <v>3.3387972000000001</v>
      </c>
      <c r="AX1340" s="6">
        <f t="shared" si="632"/>
        <v>0.6331572000000012</v>
      </c>
      <c r="AY1340" s="12">
        <f t="shared" si="642"/>
        <v>0.41368865464156646</v>
      </c>
      <c r="BB1340" s="13">
        <f t="shared" si="626"/>
        <v>1001.338404</v>
      </c>
    </row>
    <row r="1341" spans="1:54" x14ac:dyDescent="0.25">
      <c r="A1341" s="1">
        <v>45379</v>
      </c>
      <c r="B1341" s="6">
        <v>53.95</v>
      </c>
      <c r="C1341" s="6">
        <v>45.7</v>
      </c>
      <c r="D1341" s="6">
        <v>48.2</v>
      </c>
      <c r="E1341" s="6">
        <f t="shared" si="634"/>
        <v>41.681357296356154</v>
      </c>
      <c r="F1341" s="6">
        <f t="shared" si="640"/>
        <v>40.684358263445212</v>
      </c>
      <c r="G1341" s="6">
        <v>58.95</v>
      </c>
      <c r="H1341" s="6">
        <v>47.95</v>
      </c>
      <c r="I1341" s="6">
        <v>53</v>
      </c>
      <c r="J1341" s="6">
        <v>39.473887133485924</v>
      </c>
      <c r="K1341" s="6">
        <f t="shared" si="619"/>
        <v>0.95000000000000284</v>
      </c>
      <c r="L1341" s="7">
        <f t="shared" si="617"/>
        <v>13.526112866514076</v>
      </c>
      <c r="M1341" s="6">
        <f t="shared" si="635"/>
        <v>6</v>
      </c>
      <c r="N1341" s="6">
        <f t="shared" si="648"/>
        <v>5.75</v>
      </c>
      <c r="O1341" s="6">
        <f t="shared" si="618"/>
        <v>-2.25</v>
      </c>
      <c r="P1341" s="6">
        <f t="shared" si="636"/>
        <v>0.25</v>
      </c>
      <c r="Q1341" s="6">
        <f t="shared" si="620"/>
        <v>-6.2686427036438488</v>
      </c>
      <c r="R1341" s="6">
        <f t="shared" si="644"/>
        <v>-7.265641736554791</v>
      </c>
      <c r="S1341" s="6">
        <f t="shared" si="637"/>
        <v>11</v>
      </c>
      <c r="T1341" s="6">
        <f t="shared" si="638"/>
        <v>5</v>
      </c>
      <c r="U1341" s="4" t="str">
        <f t="shared" si="649"/>
        <v>HIGHER</v>
      </c>
      <c r="V1341" s="8">
        <v>897.75</v>
      </c>
      <c r="W1341" s="9">
        <f t="shared" si="633"/>
        <v>7.515641736554791</v>
      </c>
      <c r="X1341" s="6">
        <f t="shared" si="639"/>
        <v>41.719169998303563</v>
      </c>
      <c r="Y1341" s="6">
        <f t="shared" si="622"/>
        <v>6.4808300016964395</v>
      </c>
      <c r="Z1341" s="6">
        <f t="shared" si="623"/>
        <v>1.0348117348583514</v>
      </c>
      <c r="AA1341" s="5">
        <f t="shared" si="645"/>
        <v>3</v>
      </c>
      <c r="AB1341" s="5">
        <f t="shared" si="646"/>
        <v>2024</v>
      </c>
      <c r="AC1341" s="5">
        <f t="shared" si="647"/>
        <v>13</v>
      </c>
      <c r="AD1341" s="6">
        <f t="shared" si="627"/>
        <v>56.097499999999997</v>
      </c>
      <c r="AF1341" s="10" t="e">
        <f ca="1">_xll.RHistory("ARS=",".Close","START:"&amp;$A1341&amp;" END:"&amp;$A1341&amp;" INTERVAL:1D",,,)</f>
        <v>#NAME?</v>
      </c>
      <c r="AG1341" s="8" t="e">
        <f t="shared" ca="1" si="643"/>
        <v>#NAME?</v>
      </c>
      <c r="AH1341" s="15"/>
      <c r="AI1341" s="15"/>
      <c r="AJ1341" s="15"/>
      <c r="AK1341" s="15"/>
      <c r="AL1341" s="11">
        <f t="shared" si="624"/>
        <v>45379</v>
      </c>
      <c r="AM1341" s="8">
        <v>919.75</v>
      </c>
      <c r="AN1341" s="10" t="e">
        <f ca="1">_xll.RHistory("BRL=",".Close","START:"&amp;$A1341&amp;" END:"&amp;$A1341&amp;" INTERVAL:1D",,,)</f>
        <v>#NAME?</v>
      </c>
      <c r="AO1341" s="8" t="e">
        <f t="shared" ca="1" si="625"/>
        <v>#NAME?</v>
      </c>
      <c r="AS1341" s="14"/>
      <c r="AT1341" s="6">
        <v>382.7</v>
      </c>
      <c r="AU1341" s="6">
        <v>11.914999999999999</v>
      </c>
      <c r="AV1341" s="6">
        <f t="shared" si="650"/>
        <v>2.7178500000000003</v>
      </c>
      <c r="AW1341" s="6">
        <f t="shared" si="641"/>
        <v>3.2322522000000014</v>
      </c>
      <c r="AX1341" s="6">
        <f t="shared" si="632"/>
        <v>0.51440220000000103</v>
      </c>
      <c r="AY1341" s="12">
        <f t="shared" si="642"/>
        <v>0.41114750105415887</v>
      </c>
      <c r="BB1341" s="13">
        <f t="shared" si="626"/>
        <v>1007.51134</v>
      </c>
    </row>
    <row r="1342" spans="1:54" x14ac:dyDescent="0.25">
      <c r="A1342" s="1">
        <v>45383</v>
      </c>
      <c r="B1342" s="6">
        <v>54.74</v>
      </c>
      <c r="C1342" s="6">
        <v>45.99</v>
      </c>
      <c r="D1342" s="6">
        <v>48.49</v>
      </c>
      <c r="E1342" s="6">
        <f t="shared" si="634"/>
        <v>41.579391486172078</v>
      </c>
      <c r="F1342" s="6">
        <f t="shared" si="640"/>
        <v>40.933608021672953</v>
      </c>
      <c r="G1342" s="6">
        <v>59.24</v>
      </c>
      <c r="H1342" s="6">
        <v>48.24</v>
      </c>
      <c r="I1342" s="6">
        <v>53.75</v>
      </c>
      <c r="J1342" s="6">
        <v>40.154275880400363</v>
      </c>
      <c r="K1342" s="6">
        <f t="shared" si="619"/>
        <v>0.99000000000000199</v>
      </c>
      <c r="L1342" s="7">
        <f t="shared" si="617"/>
        <v>13.595724119599637</v>
      </c>
      <c r="M1342" s="6">
        <f t="shared" si="635"/>
        <v>6.5</v>
      </c>
      <c r="N1342" s="6">
        <f t="shared" si="648"/>
        <v>6.25</v>
      </c>
      <c r="O1342" s="6">
        <f t="shared" si="618"/>
        <v>-2.25</v>
      </c>
      <c r="P1342" s="6">
        <f t="shared" si="636"/>
        <v>0.25</v>
      </c>
      <c r="Q1342" s="6">
        <f t="shared" si="620"/>
        <v>-6.6606085138279241</v>
      </c>
      <c r="R1342" s="6">
        <f t="shared" si="644"/>
        <v>-7.3063919783270492</v>
      </c>
      <c r="S1342" s="6">
        <f t="shared" si="637"/>
        <v>11</v>
      </c>
      <c r="T1342" s="6">
        <f t="shared" si="638"/>
        <v>4.5</v>
      </c>
      <c r="U1342" s="4" t="str">
        <f t="shared" si="649"/>
        <v>HIGHER</v>
      </c>
      <c r="V1342" s="8">
        <v>903.25</v>
      </c>
      <c r="W1342" s="9">
        <f t="shared" si="633"/>
        <v>7.5563919783270492</v>
      </c>
      <c r="X1342" s="6">
        <f t="shared" si="639"/>
        <v>41.617111686266398</v>
      </c>
      <c r="Y1342" s="6">
        <f t="shared" si="622"/>
        <v>6.8728883137336041</v>
      </c>
      <c r="Z1342" s="6">
        <f t="shared" si="623"/>
        <v>0.68350366459344514</v>
      </c>
      <c r="AA1342" s="5">
        <f t="shared" si="645"/>
        <v>4</v>
      </c>
      <c r="AB1342" s="5">
        <f t="shared" si="646"/>
        <v>2024</v>
      </c>
      <c r="AC1342" s="5">
        <f t="shared" si="647"/>
        <v>14</v>
      </c>
      <c r="AD1342" s="6">
        <f t="shared" si="627"/>
        <v>56.525000000000006</v>
      </c>
      <c r="AF1342" s="10" t="e">
        <f ca="1">_xll.RHistory("ARS=",".Close","START:"&amp;$A1342&amp;" END:"&amp;$A1342&amp;" INTERVAL:1D",,,)</f>
        <v>#NAME?</v>
      </c>
      <c r="AG1342" s="8" t="e">
        <f t="shared" ca="1" si="643"/>
        <v>#NAME?</v>
      </c>
      <c r="AH1342" s="15"/>
      <c r="AI1342" s="15"/>
      <c r="AJ1342" s="15"/>
      <c r="AK1342" s="15"/>
      <c r="AL1342" s="11">
        <f t="shared" si="624"/>
        <v>45383</v>
      </c>
      <c r="AM1342" s="8">
        <v>917.5</v>
      </c>
      <c r="AN1342" s="10" t="e">
        <f ca="1">_xll.RHistory("BRL=",".Close","START:"&amp;$A1342&amp;" END:"&amp;$A1342&amp;" INTERVAL:1D",,,)</f>
        <v>#NAME?</v>
      </c>
      <c r="AO1342" s="8" t="e">
        <f t="shared" ca="1" si="625"/>
        <v>#NAME?</v>
      </c>
      <c r="AS1342" s="14"/>
      <c r="AT1342" s="6">
        <v>378</v>
      </c>
      <c r="AU1342" s="6">
        <v>11.9275</v>
      </c>
      <c r="AV1342" s="6">
        <f t="shared" si="650"/>
        <v>2.6288300000000007</v>
      </c>
      <c r="AW1342" s="6">
        <f t="shared" si="641"/>
        <v>3.1414069999999992</v>
      </c>
      <c r="AX1342" s="6">
        <f t="shared" si="632"/>
        <v>0.51257699999999851</v>
      </c>
      <c r="AY1342" s="12">
        <f t="shared" si="642"/>
        <v>0.41540557348890922</v>
      </c>
      <c r="BB1342" s="13">
        <f t="shared" si="626"/>
        <v>1013.904738</v>
      </c>
    </row>
    <row r="1343" spans="1:54" x14ac:dyDescent="0.25">
      <c r="A1343" s="1">
        <v>45384</v>
      </c>
      <c r="B1343" s="6">
        <v>55.1</v>
      </c>
      <c r="C1343" s="6">
        <v>46.6</v>
      </c>
      <c r="D1343" s="6">
        <v>48.85</v>
      </c>
      <c r="E1343" s="6">
        <f t="shared" si="634"/>
        <v>41.715345899750844</v>
      </c>
      <c r="F1343" s="6">
        <f t="shared" si="640"/>
        <v>40.503085712006865</v>
      </c>
      <c r="G1343" s="6">
        <v>59.6</v>
      </c>
      <c r="H1343" s="6">
        <v>48.6</v>
      </c>
      <c r="I1343" s="6">
        <v>53.25</v>
      </c>
      <c r="J1343" s="6">
        <v>40.358392504474693</v>
      </c>
      <c r="K1343" s="6">
        <f t="shared" si="619"/>
        <v>1.8500000000000014</v>
      </c>
      <c r="L1343" s="7">
        <f t="shared" si="617"/>
        <v>12.891607495525307</v>
      </c>
      <c r="M1343" s="6">
        <f t="shared" si="635"/>
        <v>6.5</v>
      </c>
      <c r="N1343" s="6">
        <f t="shared" si="648"/>
        <v>6.25</v>
      </c>
      <c r="O1343" s="6">
        <f t="shared" si="618"/>
        <v>-2</v>
      </c>
      <c r="P1343" s="6">
        <f t="shared" si="636"/>
        <v>0.25</v>
      </c>
      <c r="Q1343" s="6">
        <f t="shared" si="620"/>
        <v>-6.8846541002491577</v>
      </c>
      <c r="R1343" s="6">
        <f t="shared" si="644"/>
        <v>-8.0969142879931368</v>
      </c>
      <c r="S1343" s="6">
        <f t="shared" si="637"/>
        <v>11</v>
      </c>
      <c r="T1343" s="6">
        <f t="shared" si="638"/>
        <v>4.5</v>
      </c>
      <c r="U1343" s="4" t="str">
        <f t="shared" si="649"/>
        <v>HIGHER</v>
      </c>
      <c r="V1343" s="8">
        <v>893.75</v>
      </c>
      <c r="W1343" s="9">
        <f t="shared" si="633"/>
        <v>8.3469142879931368</v>
      </c>
      <c r="X1343" s="6">
        <f t="shared" si="639"/>
        <v>41.753189435649283</v>
      </c>
      <c r="Y1343" s="6">
        <f t="shared" si="622"/>
        <v>7.0968105643507187</v>
      </c>
      <c r="Z1343" s="6">
        <f t="shared" si="623"/>
        <v>1.2501037236424182</v>
      </c>
      <c r="AA1343" s="5">
        <f t="shared" si="645"/>
        <v>4</v>
      </c>
      <c r="AB1343" s="5">
        <f t="shared" si="646"/>
        <v>2024</v>
      </c>
      <c r="AC1343" s="5">
        <f t="shared" si="647"/>
        <v>14</v>
      </c>
      <c r="AD1343" s="6">
        <f t="shared" si="627"/>
        <v>57.884999999999998</v>
      </c>
      <c r="AF1343" s="10" t="e">
        <f ca="1">_xll.RHistory("ARS=",".Close","START:"&amp;$A1343&amp;" END:"&amp;$A1343&amp;" INTERVAL:1D",,,)</f>
        <v>#NAME?</v>
      </c>
      <c r="AG1343" s="8" t="e">
        <f t="shared" ca="1" si="643"/>
        <v>#NAME?</v>
      </c>
      <c r="AH1343" s="15"/>
      <c r="AI1343" s="15"/>
      <c r="AJ1343" s="15"/>
      <c r="AK1343" s="15"/>
      <c r="AL1343" s="11">
        <f t="shared" si="624"/>
        <v>45384</v>
      </c>
      <c r="AM1343" s="8">
        <v>920.5</v>
      </c>
      <c r="AN1343" s="10" t="e">
        <f ca="1">_xll.RHistory("BRL=",".Close","START:"&amp;$A1343&amp;" END:"&amp;$A1343&amp;" INTERVAL:1D",,,)</f>
        <v>#NAME?</v>
      </c>
      <c r="AO1343" s="8" t="e">
        <f t="shared" ca="1" si="625"/>
        <v>#NAME?</v>
      </c>
      <c r="AS1343" s="14"/>
      <c r="AT1343" s="6">
        <v>360.8</v>
      </c>
      <c r="AU1343" s="6">
        <v>11.81</v>
      </c>
      <c r="AV1343" s="6">
        <f t="shared" si="650"/>
        <v>2.3842499999999998</v>
      </c>
      <c r="AW1343" s="6">
        <f t="shared" si="641"/>
        <v>2.9452883999999973</v>
      </c>
      <c r="AX1343" s="6">
        <f t="shared" si="632"/>
        <v>0.56103839999999749</v>
      </c>
      <c r="AY1343" s="12">
        <f t="shared" si="642"/>
        <v>0.43031757571196866</v>
      </c>
      <c r="BB1343" s="13">
        <f t="shared" si="626"/>
        <v>1027.35292</v>
      </c>
    </row>
    <row r="1344" spans="1:54" x14ac:dyDescent="0.25">
      <c r="A1344" s="1">
        <v>45385</v>
      </c>
      <c r="B1344" s="6">
        <v>54.85</v>
      </c>
      <c r="C1344" s="6">
        <v>46.35</v>
      </c>
      <c r="D1344" s="6">
        <v>48.85</v>
      </c>
      <c r="E1344" s="6">
        <f t="shared" si="634"/>
        <v>42.429106571039355</v>
      </c>
      <c r="F1344" s="6">
        <f t="shared" si="640"/>
        <v>41.182857779900687</v>
      </c>
      <c r="G1344" s="6">
        <v>59.85</v>
      </c>
      <c r="H1344" s="6">
        <v>48.85</v>
      </c>
      <c r="I1344" s="6">
        <v>54</v>
      </c>
      <c r="J1344" s="6">
        <v>41.378975624846348</v>
      </c>
      <c r="K1344" s="6">
        <f t="shared" si="619"/>
        <v>0.85000000000000142</v>
      </c>
      <c r="L1344" s="7">
        <f t="shared" si="617"/>
        <v>12.621024375153652</v>
      </c>
      <c r="M1344" s="6">
        <f t="shared" si="635"/>
        <v>6</v>
      </c>
      <c r="N1344" s="6">
        <f t="shared" si="648"/>
        <v>6</v>
      </c>
      <c r="O1344" s="6">
        <f t="shared" si="618"/>
        <v>-2.5</v>
      </c>
      <c r="P1344" s="6">
        <f t="shared" si="636"/>
        <v>0</v>
      </c>
      <c r="Q1344" s="6">
        <f t="shared" si="620"/>
        <v>-6.4208934289606461</v>
      </c>
      <c r="R1344" s="6">
        <f t="shared" si="644"/>
        <v>-7.6671422200993149</v>
      </c>
      <c r="S1344" s="6">
        <f t="shared" si="637"/>
        <v>11</v>
      </c>
      <c r="T1344" s="6">
        <f t="shared" si="638"/>
        <v>5</v>
      </c>
      <c r="U1344" s="4" t="str">
        <f t="shared" si="649"/>
        <v>HIGHER</v>
      </c>
      <c r="V1344" s="8">
        <v>908.75</v>
      </c>
      <c r="W1344" s="9">
        <f t="shared" si="633"/>
        <v>7.6671422200993149</v>
      </c>
      <c r="X1344" s="6">
        <f t="shared" si="639"/>
        <v>42.467597619909441</v>
      </c>
      <c r="Y1344" s="6">
        <f t="shared" si="622"/>
        <v>6.3824023800905607</v>
      </c>
      <c r="Z1344" s="6">
        <f t="shared" si="623"/>
        <v>1.2847398400087542</v>
      </c>
      <c r="AA1344" s="5">
        <f t="shared" si="645"/>
        <v>4</v>
      </c>
      <c r="AB1344" s="5">
        <f t="shared" si="646"/>
        <v>2024</v>
      </c>
      <c r="AC1344" s="5">
        <f t="shared" si="647"/>
        <v>14</v>
      </c>
      <c r="AD1344" s="6">
        <f t="shared" si="627"/>
        <v>57</v>
      </c>
      <c r="AF1344" s="10" t="e">
        <f ca="1">_xll.RHistory("ARS=",".Close","START:"&amp;$A1344&amp;" END:"&amp;$A1344&amp;" INTERVAL:1D",,,)</f>
        <v>#NAME?</v>
      </c>
      <c r="AG1344" s="8" t="e">
        <f t="shared" ca="1" si="643"/>
        <v>#NAME?</v>
      </c>
      <c r="AH1344" s="15"/>
      <c r="AI1344" s="15"/>
      <c r="AJ1344" s="15"/>
      <c r="AK1344" s="15"/>
      <c r="AL1344" s="11">
        <f t="shared" si="624"/>
        <v>45385</v>
      </c>
      <c r="AM1344" s="8">
        <v>936.25</v>
      </c>
      <c r="AN1344" s="10" t="e">
        <f ca="1">_xll.RHistory("BRL=",".Close","START:"&amp;$A1344&amp;" END:"&amp;$A1344&amp;" INTERVAL:1D",,,)</f>
        <v>#NAME?</v>
      </c>
      <c r="AO1344" s="8" t="e">
        <f t="shared" ca="1" si="625"/>
        <v>#NAME?</v>
      </c>
      <c r="AS1344" s="14"/>
      <c r="AT1344" s="6">
        <v>362.5</v>
      </c>
      <c r="AU1344" s="6">
        <v>11.8925</v>
      </c>
      <c r="AV1344" s="6">
        <f t="shared" si="650"/>
        <v>2.3416999999999977</v>
      </c>
      <c r="AW1344" s="6">
        <f t="shared" si="641"/>
        <v>2.9440159999999995</v>
      </c>
      <c r="AX1344" s="6">
        <f t="shared" si="632"/>
        <v>0.60231600000000185</v>
      </c>
      <c r="AY1344" s="12">
        <f t="shared" si="642"/>
        <v>0.43077221199496174</v>
      </c>
      <c r="BB1344" s="13">
        <f t="shared" si="626"/>
        <v>1021.84137</v>
      </c>
    </row>
    <row r="1345" spans="1:54" x14ac:dyDescent="0.25">
      <c r="A1345" s="1">
        <v>45386</v>
      </c>
      <c r="B1345" s="6">
        <v>53.9</v>
      </c>
      <c r="C1345" s="6">
        <v>45.15</v>
      </c>
      <c r="D1345" s="6">
        <v>48.15</v>
      </c>
      <c r="E1345" s="6">
        <f t="shared" si="634"/>
        <v>41.987254726908375</v>
      </c>
      <c r="F1345" s="6">
        <f t="shared" si="640"/>
        <v>41.08089196971661</v>
      </c>
      <c r="G1345" s="6">
        <v>59.15</v>
      </c>
      <c r="H1345" s="6">
        <v>48.15</v>
      </c>
      <c r="I1345" s="6">
        <v>52.75</v>
      </c>
      <c r="J1345" s="6">
        <v>41.447014499537794</v>
      </c>
      <c r="K1345" s="6">
        <f t="shared" si="619"/>
        <v>1.1499999999999986</v>
      </c>
      <c r="L1345" s="7">
        <f t="shared" si="617"/>
        <v>11.302985500462206</v>
      </c>
      <c r="M1345" s="6">
        <f t="shared" si="635"/>
        <v>5.75</v>
      </c>
      <c r="N1345" s="6">
        <f t="shared" si="648"/>
        <v>5.75</v>
      </c>
      <c r="O1345" s="6">
        <f t="shared" si="618"/>
        <v>-3</v>
      </c>
      <c r="P1345" s="6">
        <f t="shared" si="636"/>
        <v>0</v>
      </c>
      <c r="Q1345" s="6">
        <f t="shared" si="620"/>
        <v>-6.1627452730916232</v>
      </c>
      <c r="R1345" s="6">
        <f t="shared" si="644"/>
        <v>-7.0691080302833882</v>
      </c>
      <c r="S1345" s="6">
        <f t="shared" si="637"/>
        <v>11</v>
      </c>
      <c r="T1345" s="6">
        <f t="shared" si="638"/>
        <v>5.25</v>
      </c>
      <c r="U1345" s="4" t="str">
        <f t="shared" si="649"/>
        <v>HIGHER</v>
      </c>
      <c r="V1345" s="8">
        <v>906.5</v>
      </c>
      <c r="W1345" s="9">
        <f t="shared" si="633"/>
        <v>7.0691080302833882</v>
      </c>
      <c r="X1345" s="6">
        <f t="shared" si="639"/>
        <v>42.02534493441506</v>
      </c>
      <c r="Y1345" s="6">
        <f t="shared" si="622"/>
        <v>6.124655065584939</v>
      </c>
      <c r="Z1345" s="6">
        <f t="shared" si="623"/>
        <v>0.94445296469844919</v>
      </c>
      <c r="AA1345" s="5">
        <f t="shared" si="645"/>
        <v>4</v>
      </c>
      <c r="AB1345" s="5">
        <f t="shared" si="646"/>
        <v>2024</v>
      </c>
      <c r="AC1345" s="5">
        <f t="shared" si="647"/>
        <v>14</v>
      </c>
      <c r="AD1345" s="6">
        <f t="shared" si="627"/>
        <v>57.145000000000003</v>
      </c>
      <c r="AF1345" s="10" t="e">
        <f ca="1">_xll.RHistory("ARS=",".Close","START:"&amp;$A1345&amp;" END:"&amp;$A1345&amp;" INTERVAL:1D",,,)</f>
        <v>#NAME?</v>
      </c>
      <c r="AG1345" s="8" t="e">
        <f t="shared" ca="1" si="643"/>
        <v>#NAME?</v>
      </c>
      <c r="AH1345" s="15"/>
      <c r="AI1345" s="15"/>
      <c r="AJ1345" s="15"/>
      <c r="AK1345" s="15"/>
      <c r="AL1345" s="11">
        <f t="shared" si="624"/>
        <v>45386</v>
      </c>
      <c r="AM1345" s="8">
        <v>926.5</v>
      </c>
      <c r="AN1345" s="10" t="e">
        <f ca="1">_xll.RHistory("BRL=",".Close","START:"&amp;$A1345&amp;" END:"&amp;$A1345&amp;" INTERVAL:1D",,,)</f>
        <v>#NAME?</v>
      </c>
      <c r="AO1345" s="8" t="e">
        <f t="shared" ca="1" si="625"/>
        <v>#NAME?</v>
      </c>
      <c r="AS1345" s="14"/>
      <c r="AT1345" s="6">
        <v>366</v>
      </c>
      <c r="AU1345" s="6">
        <v>11.87</v>
      </c>
      <c r="AV1345" s="6">
        <f t="shared" si="650"/>
        <v>2.3645499999999995</v>
      </c>
      <c r="AW1345" s="6">
        <f t="shared" si="641"/>
        <v>3.0201009999999986</v>
      </c>
      <c r="AX1345" s="6">
        <f t="shared" si="632"/>
        <v>0.65555099999999911</v>
      </c>
      <c r="AY1345" s="12">
        <f t="shared" si="642"/>
        <v>0.42730441556885035</v>
      </c>
      <c r="BB1345" s="13">
        <f t="shared" si="626"/>
        <v>995.38592999999992</v>
      </c>
    </row>
    <row r="1346" spans="1:54" x14ac:dyDescent="0.25">
      <c r="A1346" s="1">
        <v>45387</v>
      </c>
      <c r="B1346" s="6">
        <v>54.39</v>
      </c>
      <c r="C1346" s="6">
        <v>45.89</v>
      </c>
      <c r="D1346" s="6">
        <v>48.89</v>
      </c>
      <c r="E1346" s="6">
        <f t="shared" si="634"/>
        <v>42.655697260337291</v>
      </c>
      <c r="F1346" s="6">
        <f t="shared" si="640"/>
        <v>41.715345899750844</v>
      </c>
      <c r="G1346" s="6">
        <v>59.89</v>
      </c>
      <c r="H1346" s="6">
        <v>48.89</v>
      </c>
      <c r="I1346" s="6">
        <v>52.75</v>
      </c>
      <c r="J1346" s="6">
        <v>40.834664627314801</v>
      </c>
      <c r="K1346" s="6">
        <f t="shared" si="619"/>
        <v>1.6400000000000006</v>
      </c>
      <c r="L1346" s="7">
        <f t="shared" si="617"/>
        <v>11.915335372685199</v>
      </c>
      <c r="M1346" s="6">
        <f t="shared" si="635"/>
        <v>5.5</v>
      </c>
      <c r="N1346" s="6">
        <f t="shared" si="648"/>
        <v>5.5</v>
      </c>
      <c r="O1346" s="6">
        <f t="shared" si="618"/>
        <v>-3</v>
      </c>
      <c r="P1346" s="6">
        <f t="shared" si="636"/>
        <v>0</v>
      </c>
      <c r="Q1346" s="6">
        <f t="shared" si="620"/>
        <v>-6.2343027396627093</v>
      </c>
      <c r="R1346" s="6">
        <f t="shared" si="644"/>
        <v>-7.1746541002491568</v>
      </c>
      <c r="S1346" s="6">
        <f t="shared" si="637"/>
        <v>11</v>
      </c>
      <c r="T1346" s="6">
        <f t="shared" si="638"/>
        <v>5.5</v>
      </c>
      <c r="U1346" s="4" t="str">
        <f t="shared" si="649"/>
        <v>HIGHER</v>
      </c>
      <c r="V1346" s="8">
        <v>920.5</v>
      </c>
      <c r="W1346" s="9">
        <f t="shared" si="633"/>
        <v>7.1746541002491568</v>
      </c>
      <c r="X1346" s="6">
        <f t="shared" si="639"/>
        <v>42.694393868880923</v>
      </c>
      <c r="Y1346" s="6">
        <f t="shared" si="622"/>
        <v>6.195606131119078</v>
      </c>
      <c r="Z1346" s="6">
        <f t="shared" si="623"/>
        <v>0.97904796913007885</v>
      </c>
      <c r="AA1346" s="5">
        <f t="shared" si="645"/>
        <v>4</v>
      </c>
      <c r="AB1346" s="5">
        <f t="shared" si="646"/>
        <v>2024</v>
      </c>
      <c r="AC1346" s="5">
        <f t="shared" si="647"/>
        <v>14</v>
      </c>
      <c r="AD1346" s="6">
        <f t="shared" si="627"/>
        <v>56.842500000000001</v>
      </c>
      <c r="AF1346" s="10" t="e">
        <f ca="1">_xll.RHistory("ARS=",".Close","START:"&amp;$A1346&amp;" END:"&amp;$A1346&amp;" INTERVAL:1D",,,)</f>
        <v>#NAME?</v>
      </c>
      <c r="AG1346" s="8" t="e">
        <f t="shared" ca="1" si="643"/>
        <v>#NAME?</v>
      </c>
      <c r="AH1346" s="15"/>
      <c r="AI1346" s="15"/>
      <c r="AJ1346" s="15"/>
      <c r="AK1346" s="15"/>
      <c r="AL1346" s="11">
        <f t="shared" si="624"/>
        <v>45387</v>
      </c>
      <c r="AM1346" s="8">
        <v>941.25</v>
      </c>
      <c r="AN1346" s="10" t="e">
        <f ca="1">_xll.RHistory("BRL=",".Close","START:"&amp;$A1346&amp;" END:"&amp;$A1346&amp;" INTERVAL:1D",,,)</f>
        <v>#NAME?</v>
      </c>
      <c r="AO1346" s="8" t="e">
        <f t="shared" ca="1" si="625"/>
        <v>#NAME?</v>
      </c>
      <c r="AS1346" s="14"/>
      <c r="AT1346" s="6">
        <v>365.6</v>
      </c>
      <c r="AU1346" s="6">
        <v>11.92</v>
      </c>
      <c r="AV1346" s="6">
        <f t="shared" si="650"/>
        <v>2.3917300000000008</v>
      </c>
      <c r="AW1346" s="6">
        <f t="shared" si="641"/>
        <v>2.8517740000000007</v>
      </c>
      <c r="AX1346" s="6">
        <f t="shared" si="632"/>
        <v>0.4600439999999999</v>
      </c>
      <c r="AY1346" s="12">
        <f t="shared" si="642"/>
        <v>0.42330127064888334</v>
      </c>
      <c r="BB1346" s="13">
        <f t="shared" si="626"/>
        <v>1011.700118</v>
      </c>
    </row>
    <row r="1347" spans="1:54" x14ac:dyDescent="0.25">
      <c r="A1347" s="1">
        <v>45390</v>
      </c>
      <c r="B1347" s="6">
        <v>51.9</v>
      </c>
      <c r="C1347" s="6">
        <v>44.9</v>
      </c>
      <c r="D1347" s="6">
        <v>47.9</v>
      </c>
      <c r="E1347" s="6">
        <f t="shared" si="634"/>
        <v>41.307482659014546</v>
      </c>
      <c r="F1347" s="6">
        <f t="shared" si="640"/>
        <v>40.367131298428099</v>
      </c>
      <c r="G1347" s="6">
        <v>58.9</v>
      </c>
      <c r="H1347" s="6">
        <v>47.9</v>
      </c>
      <c r="I1347" s="6">
        <v>52.5</v>
      </c>
      <c r="J1347" s="6">
        <v>40.256334192437528</v>
      </c>
      <c r="K1347" s="6">
        <f t="shared" si="619"/>
        <v>-0.60000000000000142</v>
      </c>
      <c r="L1347" s="7">
        <f t="shared" ref="L1347:L1395" si="651">IF(I1347="","",IF(J1347="","",I1347-J1347))</f>
        <v>12.243665807562472</v>
      </c>
      <c r="M1347" s="6">
        <f t="shared" si="635"/>
        <v>4</v>
      </c>
      <c r="N1347" s="6">
        <f t="shared" si="648"/>
        <v>4</v>
      </c>
      <c r="O1347" s="6">
        <f t="shared" ref="O1347:O1356" si="652">C1347-H1347</f>
        <v>-3</v>
      </c>
      <c r="P1347" s="6">
        <f t="shared" si="636"/>
        <v>0</v>
      </c>
      <c r="Q1347" s="6">
        <f t="shared" si="620"/>
        <v>-6.5925173409854523</v>
      </c>
      <c r="R1347" s="6">
        <f t="shared" si="644"/>
        <v>-7.5328687015718998</v>
      </c>
      <c r="S1347" s="6">
        <f t="shared" si="637"/>
        <v>11</v>
      </c>
      <c r="T1347" s="6">
        <f t="shared" si="638"/>
        <v>7</v>
      </c>
      <c r="U1347" s="4" t="str">
        <f t="shared" si="649"/>
        <v>HIGHER</v>
      </c>
      <c r="V1347" s="8">
        <v>890.75</v>
      </c>
      <c r="W1347" s="9">
        <f t="shared" si="633"/>
        <v>7.5328687015718998</v>
      </c>
      <c r="X1347" s="6">
        <f t="shared" si="639"/>
        <v>41.344956187500621</v>
      </c>
      <c r="Y1347" s="6">
        <f t="shared" si="622"/>
        <v>6.5550438124993775</v>
      </c>
      <c r="Z1347" s="6">
        <f t="shared" si="623"/>
        <v>0.9778248890725223</v>
      </c>
      <c r="AA1347" s="5">
        <f t="shared" si="645"/>
        <v>4</v>
      </c>
      <c r="AB1347" s="5">
        <f t="shared" si="646"/>
        <v>2024</v>
      </c>
      <c r="AC1347" s="5">
        <f t="shared" si="647"/>
        <v>15</v>
      </c>
      <c r="AD1347" s="6">
        <f t="shared" si="627"/>
        <v>56.77</v>
      </c>
      <c r="AF1347" s="10" t="e">
        <f ca="1">_xll.RHistory("ARS=",".Close","START:"&amp;$A1347&amp;" END:"&amp;$A1347&amp;" INTERVAL:1D",,,)</f>
        <v>#NAME?</v>
      </c>
      <c r="AG1347" s="8" t="e">
        <f t="shared" ca="1" si="643"/>
        <v>#NAME?</v>
      </c>
      <c r="AH1347" s="15"/>
      <c r="AI1347" s="15"/>
      <c r="AJ1347" s="15"/>
      <c r="AK1347" s="15"/>
      <c r="AL1347" s="11">
        <f t="shared" si="624"/>
        <v>45390</v>
      </c>
      <c r="AM1347" s="8">
        <v>911.5</v>
      </c>
      <c r="AN1347" s="10" t="e">
        <f ca="1">_xll.RHistory("BRL=",".Close","START:"&amp;$A1347&amp;" END:"&amp;$A1347&amp;" INTERVAL:1D",,,)</f>
        <v>#NAME?</v>
      </c>
      <c r="AO1347" s="8" t="e">
        <f t="shared" ca="1" si="625"/>
        <v>#NAME?</v>
      </c>
      <c r="AS1347" s="14"/>
      <c r="AT1347" s="6">
        <v>358.5</v>
      </c>
      <c r="AU1347" s="6">
        <v>11.885</v>
      </c>
      <c r="AV1347" s="6">
        <f t="shared" si="650"/>
        <v>2.1440499999999982</v>
      </c>
      <c r="AW1347" s="6">
        <f t="shared" si="641"/>
        <v>2.776107399999999</v>
      </c>
      <c r="AX1347" s="6">
        <f t="shared" si="632"/>
        <v>0.63205740000000077</v>
      </c>
      <c r="AY1347" s="12">
        <f t="shared" si="642"/>
        <v>0.43031285374057199</v>
      </c>
      <c r="BB1347" s="13">
        <f t="shared" si="626"/>
        <v>989.87437999999997</v>
      </c>
    </row>
    <row r="1348" spans="1:54" x14ac:dyDescent="0.25">
      <c r="A1348" s="1">
        <v>45391</v>
      </c>
      <c r="B1348" s="6">
        <v>51.52</v>
      </c>
      <c r="C1348" s="6">
        <v>44.52</v>
      </c>
      <c r="D1348" s="6">
        <v>47.52</v>
      </c>
      <c r="E1348" s="6">
        <f t="shared" si="634"/>
        <v>41.624709624031667</v>
      </c>
      <c r="F1348" s="6">
        <f t="shared" si="640"/>
        <v>40.774994539164389</v>
      </c>
      <c r="G1348" s="6">
        <v>58.52</v>
      </c>
      <c r="H1348" s="6">
        <v>47.52</v>
      </c>
      <c r="I1348" s="6">
        <v>53.25</v>
      </c>
      <c r="J1348" s="6">
        <v>40.539829503651873</v>
      </c>
      <c r="K1348" s="6">
        <f t="shared" ref="K1348:K1411" si="653">B1348-I1348</f>
        <v>-1.7299999999999969</v>
      </c>
      <c r="L1348" s="7">
        <f t="shared" si="651"/>
        <v>12.710170496348127</v>
      </c>
      <c r="M1348" s="6">
        <f t="shared" si="635"/>
        <v>4</v>
      </c>
      <c r="N1348" s="6">
        <f t="shared" si="648"/>
        <v>4</v>
      </c>
      <c r="O1348" s="6">
        <f t="shared" si="652"/>
        <v>-3</v>
      </c>
      <c r="P1348" s="6">
        <f t="shared" si="636"/>
        <v>0</v>
      </c>
      <c r="Q1348" s="6">
        <f t="shared" ref="Q1348:Q1411" si="654">IF(E1348="","",E1348-H1348)</f>
        <v>-5.8952903759683366</v>
      </c>
      <c r="R1348" s="6">
        <f t="shared" si="644"/>
        <v>-6.745005460835614</v>
      </c>
      <c r="S1348" s="6">
        <f t="shared" si="637"/>
        <v>11</v>
      </c>
      <c r="T1348" s="6">
        <f t="shared" si="638"/>
        <v>7</v>
      </c>
      <c r="U1348" s="4" t="str">
        <f t="shared" si="649"/>
        <v>HIGHER</v>
      </c>
      <c r="V1348" s="8">
        <v>899.75</v>
      </c>
      <c r="W1348" s="9">
        <f t="shared" si="633"/>
        <v>6.745005460835614</v>
      </c>
      <c r="X1348" s="6">
        <f t="shared" si="639"/>
        <v>41.662470936060693</v>
      </c>
      <c r="Y1348" s="6">
        <f t="shared" ref="Y1348:Y1411" si="655">IF(X1348="","",IF(D1348="","",D1348-X1348))</f>
        <v>5.8575290639393103</v>
      </c>
      <c r="Z1348" s="6">
        <f t="shared" ref="Z1348:Z1411" si="656">IF(X1348="","",IF(F1348="","",X1348-F1348))</f>
        <v>0.88747639689630375</v>
      </c>
      <c r="AA1348" s="5">
        <f t="shared" si="645"/>
        <v>4</v>
      </c>
      <c r="AB1348" s="5">
        <f t="shared" si="646"/>
        <v>2024</v>
      </c>
      <c r="AC1348" s="5">
        <f t="shared" si="647"/>
        <v>15</v>
      </c>
      <c r="AD1348" s="6">
        <f t="shared" si="627"/>
        <v>56.965000000000003</v>
      </c>
      <c r="AF1348" s="10" t="e">
        <f ca="1">_xll.RHistory("ARS=",".Close","START:"&amp;$A1348&amp;" END:"&amp;$A1348&amp;" INTERVAL:1D",,,)</f>
        <v>#NAME?</v>
      </c>
      <c r="AG1348" s="8" t="e">
        <f t="shared" ca="1" si="643"/>
        <v>#NAME?</v>
      </c>
      <c r="AH1348" s="15"/>
      <c r="AI1348" s="15"/>
      <c r="AJ1348" s="15"/>
      <c r="AK1348" s="15"/>
      <c r="AL1348" s="11">
        <f t="shared" ref="AL1348:AL1411" si="657">A1348</f>
        <v>45391</v>
      </c>
      <c r="AM1348" s="8">
        <v>918.5</v>
      </c>
      <c r="AN1348" s="10" t="e">
        <f ca="1">_xll.RHistory("BRL=",".Close","START:"&amp;$A1348&amp;" END:"&amp;$A1348&amp;" INTERVAL:1D",,,)</f>
        <v>#NAME?</v>
      </c>
      <c r="AO1348" s="8" t="e">
        <f t="shared" ref="AO1348:AO1411" ca="1" si="658">IF(AM1348="","",AM1348*AN1348/2204.622*100)</f>
        <v>#NAME?</v>
      </c>
      <c r="AS1348" s="14"/>
      <c r="AT1348" s="6">
        <v>358.1</v>
      </c>
      <c r="AU1348" s="6">
        <v>11.815</v>
      </c>
      <c r="AV1348" s="6">
        <f t="shared" si="650"/>
        <v>2.1601900000000001</v>
      </c>
      <c r="AW1348" s="6">
        <f t="shared" si="641"/>
        <v>2.5512040000000002</v>
      </c>
      <c r="AX1348" s="6">
        <f t="shared" si="632"/>
        <v>0.39101400000000019</v>
      </c>
      <c r="AY1348" s="12">
        <f t="shared" si="642"/>
        <v>0.4191362988476392</v>
      </c>
      <c r="BB1348" s="13">
        <f t="shared" ref="BB1348:BB1411" si="659">C1348*22.0462</f>
        <v>981.49682400000006</v>
      </c>
    </row>
    <row r="1349" spans="1:54" x14ac:dyDescent="0.25">
      <c r="A1349" s="1">
        <v>45392</v>
      </c>
      <c r="B1349" s="6">
        <v>51.6</v>
      </c>
      <c r="C1349" s="6">
        <v>44.6</v>
      </c>
      <c r="D1349" s="6">
        <v>47.6</v>
      </c>
      <c r="E1349" s="6">
        <f t="shared" si="634"/>
        <v>41.941936589048787</v>
      </c>
      <c r="F1349" s="6">
        <f t="shared" si="640"/>
        <v>40.899619418278263</v>
      </c>
      <c r="G1349" s="6">
        <v>58.6</v>
      </c>
      <c r="H1349" s="6">
        <v>47.6</v>
      </c>
      <c r="I1349" s="6">
        <v>53.25</v>
      </c>
      <c r="J1349" s="6"/>
      <c r="K1349" s="6">
        <f t="shared" si="653"/>
        <v>-1.6499999999999986</v>
      </c>
      <c r="L1349" s="7" t="str">
        <f t="shared" si="651"/>
        <v/>
      </c>
      <c r="M1349" s="6">
        <f t="shared" si="635"/>
        <v>4</v>
      </c>
      <c r="N1349" s="6">
        <f t="shared" si="648"/>
        <v>4</v>
      </c>
      <c r="O1349" s="6">
        <f t="shared" si="652"/>
        <v>-3</v>
      </c>
      <c r="P1349" s="6">
        <f t="shared" si="636"/>
        <v>0</v>
      </c>
      <c r="Q1349" s="6">
        <f t="shared" si="654"/>
        <v>-5.6580634109512147</v>
      </c>
      <c r="R1349" s="6">
        <f t="shared" si="644"/>
        <v>-6.7003805817217383</v>
      </c>
      <c r="S1349" s="6">
        <f t="shared" si="637"/>
        <v>11</v>
      </c>
      <c r="T1349" s="6">
        <f t="shared" si="638"/>
        <v>7</v>
      </c>
      <c r="U1349" s="4" t="str">
        <f t="shared" si="649"/>
        <v>HIGHER</v>
      </c>
      <c r="V1349" s="8">
        <v>902.5</v>
      </c>
      <c r="W1349" s="9">
        <f t="shared" si="633"/>
        <v>6.7003805817217383</v>
      </c>
      <c r="X1349" s="6">
        <f t="shared" si="639"/>
        <v>41.979985684620765</v>
      </c>
      <c r="Y1349" s="6">
        <f t="shared" si="655"/>
        <v>5.6200143153792368</v>
      </c>
      <c r="Z1349" s="6">
        <f t="shared" si="656"/>
        <v>1.0803662663425015</v>
      </c>
      <c r="AA1349" s="5">
        <f t="shared" si="645"/>
        <v>4</v>
      </c>
      <c r="AB1349" s="5">
        <f t="shared" si="646"/>
        <v>2024</v>
      </c>
      <c r="AC1349" s="5">
        <f t="shared" si="647"/>
        <v>15</v>
      </c>
      <c r="AD1349" s="6">
        <f t="shared" si="627"/>
        <v>57.3125</v>
      </c>
      <c r="AF1349" s="10" t="e">
        <f ca="1">_xll.RHistory("ARS=",".Close","START:"&amp;$A1349&amp;" END:"&amp;$A1349&amp;" INTERVAL:1D",,,)</f>
        <v>#NAME?</v>
      </c>
      <c r="AG1349" s="8" t="e">
        <f t="shared" ca="1" si="643"/>
        <v>#NAME?</v>
      </c>
      <c r="AH1349" s="15"/>
      <c r="AI1349" s="15"/>
      <c r="AJ1349" s="15"/>
      <c r="AK1349" s="15"/>
      <c r="AL1349" s="11">
        <f t="shared" si="657"/>
        <v>45392</v>
      </c>
      <c r="AM1349" s="8">
        <v>925.5</v>
      </c>
      <c r="AN1349" s="10" t="e">
        <f ca="1">_xll.RHistory("BRL=",".Close","START:"&amp;$A1349&amp;" END:"&amp;$A1349&amp;" INTERVAL:1D",,,)</f>
        <v>#NAME?</v>
      </c>
      <c r="AO1349" s="8" t="e">
        <f t="shared" ca="1" si="658"/>
        <v>#NAME?</v>
      </c>
      <c r="AS1349" s="14"/>
      <c r="AT1349" s="6">
        <v>353.4</v>
      </c>
      <c r="AU1349" s="6">
        <v>11.717499999999999</v>
      </c>
      <c r="AV1349" s="6">
        <f t="shared" si="650"/>
        <v>2.156600000000001</v>
      </c>
      <c r="AW1349" s="6">
        <f t="shared" si="641"/>
        <v>2.494683199999999</v>
      </c>
      <c r="AX1349" s="6">
        <f t="shared" si="632"/>
        <v>0.33808319999999803</v>
      </c>
      <c r="AY1349" s="12">
        <f t="shared" si="642"/>
        <v>0.42056438615365938</v>
      </c>
      <c r="BB1349" s="13">
        <f t="shared" si="659"/>
        <v>983.26051999999993</v>
      </c>
    </row>
    <row r="1350" spans="1:54" x14ac:dyDescent="0.25">
      <c r="A1350" s="1">
        <v>45393</v>
      </c>
      <c r="B1350" s="6">
        <v>50.02</v>
      </c>
      <c r="C1350" s="6">
        <v>42.52</v>
      </c>
      <c r="D1350" s="6">
        <v>45.77</v>
      </c>
      <c r="E1350" s="6">
        <f t="shared" si="634"/>
        <v>42.157197743881831</v>
      </c>
      <c r="F1350" s="6">
        <f t="shared" si="640"/>
        <v>40.253835953779124</v>
      </c>
      <c r="G1350" s="6">
        <v>57.02</v>
      </c>
      <c r="H1350" s="6">
        <v>46.02</v>
      </c>
      <c r="I1350" s="6">
        <v>53.25</v>
      </c>
      <c r="J1350" s="6"/>
      <c r="K1350" s="6">
        <f t="shared" si="653"/>
        <v>-3.2299999999999969</v>
      </c>
      <c r="L1350" s="7" t="str">
        <f t="shared" si="651"/>
        <v/>
      </c>
      <c r="M1350" s="6">
        <f t="shared" si="635"/>
        <v>4</v>
      </c>
      <c r="N1350" s="6">
        <f t="shared" si="648"/>
        <v>4.25</v>
      </c>
      <c r="O1350" s="6">
        <f t="shared" si="652"/>
        <v>-3.5</v>
      </c>
      <c r="P1350" s="6">
        <f t="shared" si="636"/>
        <v>-0.25</v>
      </c>
      <c r="Q1350" s="6">
        <f t="shared" si="654"/>
        <v>-3.8628022561181723</v>
      </c>
      <c r="R1350" s="6">
        <f t="shared" si="644"/>
        <v>-5.7661640462208794</v>
      </c>
      <c r="S1350" s="6">
        <f t="shared" si="637"/>
        <v>11</v>
      </c>
      <c r="T1350" s="6">
        <f t="shared" si="638"/>
        <v>7</v>
      </c>
      <c r="U1350" s="4" t="str">
        <f t="shared" si="649"/>
        <v>HIGHER</v>
      </c>
      <c r="V1350" s="8">
        <v>888.25</v>
      </c>
      <c r="W1350" s="9">
        <f t="shared" si="633"/>
        <v>5.5161640462208794</v>
      </c>
      <c r="X1350" s="6">
        <f t="shared" si="639"/>
        <v>42.195442121143664</v>
      </c>
      <c r="Y1350" s="6">
        <f t="shared" si="655"/>
        <v>3.5745578788563392</v>
      </c>
      <c r="Z1350" s="6">
        <f t="shared" si="656"/>
        <v>1.9416061673645402</v>
      </c>
      <c r="AA1350" s="5">
        <f t="shared" si="645"/>
        <v>4</v>
      </c>
      <c r="AB1350" s="5">
        <f t="shared" si="646"/>
        <v>2024</v>
      </c>
      <c r="AC1350" s="5">
        <f t="shared" si="647"/>
        <v>15</v>
      </c>
      <c r="AD1350" s="6">
        <f t="shared" si="627"/>
        <v>57.68</v>
      </c>
      <c r="AF1350" s="10" t="e">
        <f ca="1">_xll.RHistory("ARS=",".Close","START:"&amp;$A1350&amp;" END:"&amp;$A1350&amp;" INTERVAL:1D",,,)</f>
        <v>#NAME?</v>
      </c>
      <c r="AG1350" s="8" t="e">
        <f t="shared" ca="1" si="643"/>
        <v>#NAME?</v>
      </c>
      <c r="AH1350" s="15"/>
      <c r="AI1350" s="15"/>
      <c r="AJ1350" s="15"/>
      <c r="AK1350" s="15"/>
      <c r="AL1350" s="11">
        <f t="shared" si="657"/>
        <v>45393</v>
      </c>
      <c r="AM1350" s="8">
        <v>930.25</v>
      </c>
      <c r="AN1350" s="10" t="e">
        <f ca="1">_xll.RHistory("BRL=",".Close","START:"&amp;$A1350&amp;" END:"&amp;$A1350&amp;" INTERVAL:1D",,,)</f>
        <v>#NAME?</v>
      </c>
      <c r="AO1350" s="8" t="e">
        <f t="shared" ca="1" si="658"/>
        <v>#NAME?</v>
      </c>
      <c r="AS1350" s="14"/>
      <c r="AT1350" s="6">
        <v>358.1</v>
      </c>
      <c r="AU1350" s="6">
        <v>11.6625</v>
      </c>
      <c r="AV1350" s="6">
        <f t="shared" si="650"/>
        <v>2.107940000000001</v>
      </c>
      <c r="AW1350" s="6">
        <f t="shared" si="641"/>
        <v>2.6693060000000006</v>
      </c>
      <c r="AX1350" s="6">
        <f t="shared" si="632"/>
        <v>0.56136599999999959</v>
      </c>
      <c r="AY1350" s="12">
        <f t="shared" si="642"/>
        <v>0.41772559167759321</v>
      </c>
      <c r="BB1350" s="13">
        <f t="shared" si="659"/>
        <v>937.40442400000006</v>
      </c>
    </row>
    <row r="1351" spans="1:54" x14ac:dyDescent="0.25">
      <c r="A1351" s="1">
        <v>45394</v>
      </c>
      <c r="B1351" s="6">
        <v>49.89</v>
      </c>
      <c r="C1351" s="6">
        <v>42.64</v>
      </c>
      <c r="D1351" s="6">
        <v>45.64</v>
      </c>
      <c r="E1351" s="6">
        <f t="shared" si="634"/>
        <v>41.919277520118989</v>
      </c>
      <c r="F1351" s="6">
        <f t="shared" si="640"/>
        <v>40.174529212524853</v>
      </c>
      <c r="G1351" s="6">
        <v>56.89</v>
      </c>
      <c r="H1351" s="6">
        <v>45.89</v>
      </c>
      <c r="I1351" s="6">
        <v>52.75</v>
      </c>
      <c r="J1351" s="6">
        <v>40.029537943466046</v>
      </c>
      <c r="K1351" s="6">
        <f t="shared" si="653"/>
        <v>-2.8599999999999994</v>
      </c>
      <c r="L1351" s="7">
        <f t="shared" si="651"/>
        <v>12.720462056533954</v>
      </c>
      <c r="M1351" s="6">
        <f t="shared" si="635"/>
        <v>4</v>
      </c>
      <c r="N1351" s="6">
        <f t="shared" si="648"/>
        <v>4.25</v>
      </c>
      <c r="O1351" s="6">
        <f t="shared" si="652"/>
        <v>-3.25</v>
      </c>
      <c r="P1351" s="6">
        <f t="shared" si="636"/>
        <v>-0.25</v>
      </c>
      <c r="Q1351" s="6">
        <f t="shared" si="654"/>
        <v>-3.9707224798810117</v>
      </c>
      <c r="R1351" s="6">
        <f t="shared" si="644"/>
        <v>-5.715470787475148</v>
      </c>
      <c r="S1351" s="6">
        <f t="shared" si="637"/>
        <v>11</v>
      </c>
      <c r="T1351" s="6">
        <f t="shared" si="638"/>
        <v>7</v>
      </c>
      <c r="U1351" s="4" t="str">
        <f t="shared" si="649"/>
        <v>HIGHER</v>
      </c>
      <c r="V1351" s="8">
        <v>886.5</v>
      </c>
      <c r="W1351" s="9">
        <f t="shared" si="633"/>
        <v>5.465470787475148</v>
      </c>
      <c r="X1351" s="6">
        <f t="shared" si="639"/>
        <v>41.957306059723614</v>
      </c>
      <c r="Y1351" s="6">
        <f t="shared" si="655"/>
        <v>3.682693940276387</v>
      </c>
      <c r="Z1351" s="6">
        <f t="shared" si="656"/>
        <v>1.7827768471987611</v>
      </c>
      <c r="AA1351" s="5">
        <f t="shared" si="645"/>
        <v>4</v>
      </c>
      <c r="AB1351" s="5">
        <f t="shared" si="646"/>
        <v>2024</v>
      </c>
      <c r="AC1351" s="5">
        <f t="shared" si="647"/>
        <v>15</v>
      </c>
      <c r="AD1351" s="6">
        <f t="shared" si="627"/>
        <v>58.174999999999997</v>
      </c>
      <c r="AF1351" s="10" t="e">
        <f ca="1">_xll.RHistory("ARS=",".Close","START:"&amp;$A1351&amp;" END:"&amp;$A1351&amp;" INTERVAL:1D",,,)</f>
        <v>#NAME?</v>
      </c>
      <c r="AG1351" s="8" t="e">
        <f t="shared" ca="1" si="643"/>
        <v>#NAME?</v>
      </c>
      <c r="AH1351" s="15"/>
      <c r="AI1351" s="15"/>
      <c r="AJ1351" s="15"/>
      <c r="AK1351" s="15"/>
      <c r="AL1351" s="11">
        <f t="shared" si="657"/>
        <v>45394</v>
      </c>
      <c r="AM1351" s="8">
        <v>925</v>
      </c>
      <c r="AN1351" s="10" t="e">
        <f ca="1">_xll.RHistory("BRL=",".Close","START:"&amp;$A1351&amp;" END:"&amp;$A1351&amp;" INTERVAL:1D",,,)</f>
        <v>#NAME?</v>
      </c>
      <c r="AO1351" s="8" t="e">
        <f t="shared" ca="1" si="658"/>
        <v>#NAME?</v>
      </c>
      <c r="AS1351" s="14"/>
      <c r="AT1351" s="6">
        <v>366.9</v>
      </c>
      <c r="AU1351" s="6">
        <v>11.81</v>
      </c>
      <c r="AV1351" s="6">
        <f t="shared" si="650"/>
        <v>2.1520299999999981</v>
      </c>
      <c r="AW1351" s="6">
        <f t="shared" si="641"/>
        <v>2.5474431999999982</v>
      </c>
      <c r="AX1351" s="6">
        <f t="shared" si="632"/>
        <v>0.39541320000000013</v>
      </c>
      <c r="AY1351" s="12">
        <f t="shared" si="642"/>
        <v>0.40432098125737082</v>
      </c>
      <c r="BB1351" s="13">
        <f t="shared" si="659"/>
        <v>940.04996799999992</v>
      </c>
    </row>
    <row r="1352" spans="1:54" x14ac:dyDescent="0.25">
      <c r="A1352" s="1">
        <v>45397</v>
      </c>
      <c r="B1352" s="6">
        <v>49.47</v>
      </c>
      <c r="C1352" s="6">
        <v>42.22</v>
      </c>
      <c r="D1352" s="6">
        <v>43.72</v>
      </c>
      <c r="E1352" s="6">
        <f t="shared" si="634"/>
        <v>41.85130031332961</v>
      </c>
      <c r="F1352" s="6">
        <f t="shared" si="640"/>
        <v>39.959268057691801</v>
      </c>
      <c r="G1352" s="6">
        <v>56.47</v>
      </c>
      <c r="H1352" s="6">
        <v>45.47</v>
      </c>
      <c r="I1352" s="6">
        <v>51.75</v>
      </c>
      <c r="J1352" s="6">
        <v>39.292450134308744</v>
      </c>
      <c r="K1352" s="6">
        <f t="shared" si="653"/>
        <v>-2.2800000000000011</v>
      </c>
      <c r="L1352" s="7">
        <f t="shared" si="651"/>
        <v>12.457549865691256</v>
      </c>
      <c r="M1352" s="6">
        <f t="shared" si="635"/>
        <v>4</v>
      </c>
      <c r="N1352" s="6">
        <f t="shared" si="648"/>
        <v>5.75</v>
      </c>
      <c r="O1352" s="6">
        <f t="shared" si="652"/>
        <v>-3.25</v>
      </c>
      <c r="P1352" s="6">
        <f t="shared" si="636"/>
        <v>-1.75</v>
      </c>
      <c r="Q1352" s="6">
        <f t="shared" si="654"/>
        <v>-3.6186996866703893</v>
      </c>
      <c r="R1352" s="6">
        <f t="shared" si="644"/>
        <v>-5.5107319423081975</v>
      </c>
      <c r="S1352" s="6">
        <f t="shared" si="637"/>
        <v>11</v>
      </c>
      <c r="T1352" s="6">
        <f t="shared" si="638"/>
        <v>7</v>
      </c>
      <c r="U1352" s="4" t="str">
        <f t="shared" si="649"/>
        <v>HIGHER</v>
      </c>
      <c r="V1352" s="8">
        <v>881.75</v>
      </c>
      <c r="W1352" s="9">
        <f t="shared" si="633"/>
        <v>3.7607319423081975</v>
      </c>
      <c r="X1352" s="6">
        <f t="shared" si="639"/>
        <v>41.889267185032168</v>
      </c>
      <c r="Y1352" s="6">
        <f t="shared" si="655"/>
        <v>1.8307328149678312</v>
      </c>
      <c r="Z1352" s="6">
        <f t="shared" si="656"/>
        <v>1.9299991273403663</v>
      </c>
      <c r="AA1352" s="5">
        <f t="shared" si="645"/>
        <v>4</v>
      </c>
      <c r="AB1352" s="5">
        <f t="shared" si="646"/>
        <v>2024</v>
      </c>
      <c r="AC1352" s="5">
        <f t="shared" si="647"/>
        <v>16</v>
      </c>
      <c r="AD1352" s="6">
        <f t="shared" ref="AD1352:AD1415" si="660">AVERAGE(H1102,H852,H601,H1352)</f>
        <v>58.475000000000001</v>
      </c>
      <c r="AF1352" s="10" t="e">
        <f ca="1">_xll.RHistory("ARS=",".Close","START:"&amp;$A1352&amp;" END:"&amp;$A1352&amp;" INTERVAL:1D",,,)</f>
        <v>#NAME?</v>
      </c>
      <c r="AG1352" s="8" t="e">
        <f t="shared" ca="1" si="643"/>
        <v>#NAME?</v>
      </c>
      <c r="AH1352" s="15"/>
      <c r="AI1352" s="15"/>
      <c r="AJ1352" s="15"/>
      <c r="AK1352" s="15"/>
      <c r="AL1352" s="11">
        <f t="shared" si="657"/>
        <v>45397</v>
      </c>
      <c r="AM1352" s="8">
        <v>923.5</v>
      </c>
      <c r="AN1352" s="10" t="e">
        <f ca="1">_xll.RHistory("BRL=",".Close","START:"&amp;$A1352&amp;" END:"&amp;$A1352&amp;" INTERVAL:1D",,,)</f>
        <v>#NAME?</v>
      </c>
      <c r="AO1352" s="8" t="e">
        <f t="shared" ca="1" si="658"/>
        <v>#NAME?</v>
      </c>
      <c r="AS1352" s="14"/>
      <c r="AT1352" s="6">
        <v>361</v>
      </c>
      <c r="AU1352" s="6">
        <v>11.6525</v>
      </c>
      <c r="AV1352" s="6">
        <f t="shared" si="650"/>
        <v>1.9462399999999995</v>
      </c>
      <c r="AW1352" s="6">
        <f t="shared" si="641"/>
        <v>2.5513873999999994</v>
      </c>
      <c r="AX1352" s="6">
        <f t="shared" si="632"/>
        <v>0.60514739999999989</v>
      </c>
      <c r="AY1352" s="12">
        <f t="shared" si="642"/>
        <v>0.40760287780635351</v>
      </c>
      <c r="BB1352" s="13">
        <f t="shared" si="659"/>
        <v>930.7905639999999</v>
      </c>
    </row>
    <row r="1353" spans="1:54" x14ac:dyDescent="0.25">
      <c r="A1353" s="1">
        <v>45398</v>
      </c>
      <c r="B1353" s="6">
        <v>48.91</v>
      </c>
      <c r="C1353" s="6">
        <v>41.66</v>
      </c>
      <c r="D1353" s="6">
        <v>42.91</v>
      </c>
      <c r="E1353" s="6">
        <f t="shared" si="634"/>
        <v>39.358802731052265</v>
      </c>
      <c r="F1353" s="6">
        <f t="shared" si="640"/>
        <v>39.256836920868189</v>
      </c>
      <c r="G1353" s="6">
        <v>55.91</v>
      </c>
      <c r="H1353" s="6">
        <v>44.91</v>
      </c>
      <c r="I1353" s="6">
        <v>51</v>
      </c>
      <c r="J1353" s="6">
        <v>38.566702137600004</v>
      </c>
      <c r="K1353" s="6">
        <f t="shared" si="653"/>
        <v>-2.0900000000000034</v>
      </c>
      <c r="L1353" s="7">
        <f t="shared" si="651"/>
        <v>12.433297862399996</v>
      </c>
      <c r="M1353" s="6">
        <f t="shared" si="635"/>
        <v>4</v>
      </c>
      <c r="N1353" s="6">
        <f t="shared" si="648"/>
        <v>6</v>
      </c>
      <c r="O1353" s="6">
        <f t="shared" si="652"/>
        <v>-3.25</v>
      </c>
      <c r="P1353" s="6">
        <f t="shared" si="636"/>
        <v>-2</v>
      </c>
      <c r="Q1353" s="6">
        <f t="shared" si="654"/>
        <v>-5.5511972689477318</v>
      </c>
      <c r="R1353" s="6">
        <f t="shared" si="644"/>
        <v>-5.6531630791318079</v>
      </c>
      <c r="S1353" s="6">
        <f t="shared" si="637"/>
        <v>11</v>
      </c>
      <c r="T1353" s="6">
        <f t="shared" si="638"/>
        <v>7</v>
      </c>
      <c r="U1353" s="4" t="str">
        <f t="shared" si="649"/>
        <v>HIGHER</v>
      </c>
      <c r="V1353" s="8">
        <v>866.25</v>
      </c>
      <c r="W1353" s="9">
        <f t="shared" si="633"/>
        <v>3.6531630791318079</v>
      </c>
      <c r="X1353" s="6">
        <f t="shared" si="639"/>
        <v>39.394508446345903</v>
      </c>
      <c r="Y1353" s="6">
        <f t="shared" si="655"/>
        <v>3.515491553654094</v>
      </c>
      <c r="Z1353" s="6">
        <f t="shared" si="656"/>
        <v>0.13767152547771389</v>
      </c>
      <c r="AA1353" s="5">
        <f t="shared" si="645"/>
        <v>4</v>
      </c>
      <c r="AB1353" s="5">
        <f t="shared" si="646"/>
        <v>2024</v>
      </c>
      <c r="AC1353" s="5">
        <f t="shared" si="647"/>
        <v>16</v>
      </c>
      <c r="AD1353" s="6">
        <f t="shared" si="660"/>
        <v>58.904999999999994</v>
      </c>
      <c r="AF1353" s="10" t="e">
        <f ca="1">_xll.RHistory("ARS=",".Close","START:"&amp;$A1353&amp;" END:"&amp;$A1353&amp;" INTERVAL:1D",,,)</f>
        <v>#NAME?</v>
      </c>
      <c r="AG1353" s="8" t="e">
        <f t="shared" ca="1" si="643"/>
        <v>#NAME?</v>
      </c>
      <c r="AH1353" s="15"/>
      <c r="AI1353" s="15"/>
      <c r="AJ1353" s="15"/>
      <c r="AK1353" s="15"/>
      <c r="AL1353" s="11">
        <f t="shared" si="657"/>
        <v>45398</v>
      </c>
      <c r="AM1353" s="8">
        <v>868.5</v>
      </c>
      <c r="AN1353" s="10" t="e">
        <f ca="1">_xll.RHistory("BRL=",".Close","START:"&amp;$A1353&amp;" END:"&amp;$A1353&amp;" INTERVAL:1D",,,)</f>
        <v>#NAME?</v>
      </c>
      <c r="AO1353" s="8" t="e">
        <f t="shared" ca="1" si="658"/>
        <v>#NAME?</v>
      </c>
      <c r="AS1353" s="14"/>
      <c r="AT1353" s="6">
        <v>357.8</v>
      </c>
      <c r="AU1353" s="6">
        <v>11.5</v>
      </c>
      <c r="AV1353" s="6">
        <f t="shared" si="650"/>
        <v>1.9287700000000001</v>
      </c>
      <c r="AW1353" s="6">
        <f t="shared" si="641"/>
        <v>2.5805302000000001</v>
      </c>
      <c r="AX1353" s="6">
        <f t="shared" si="632"/>
        <v>0.65176020000000001</v>
      </c>
      <c r="AY1353" s="12">
        <f t="shared" si="642"/>
        <v>0.4077114513721542</v>
      </c>
      <c r="BB1353" s="13">
        <f t="shared" si="659"/>
        <v>918.44469199999992</v>
      </c>
    </row>
    <row r="1354" spans="1:54" x14ac:dyDescent="0.25">
      <c r="A1354" s="1">
        <v>45399</v>
      </c>
      <c r="B1354" s="6">
        <v>49</v>
      </c>
      <c r="C1354" s="6">
        <v>41.75</v>
      </c>
      <c r="D1354" s="6">
        <v>43</v>
      </c>
      <c r="E1354" s="6">
        <f t="shared" si="634"/>
        <v>39.245507386403297</v>
      </c>
      <c r="F1354" s="6">
        <f t="shared" si="640"/>
        <v>39.5967229548151</v>
      </c>
      <c r="G1354" s="6">
        <v>56</v>
      </c>
      <c r="H1354" s="6">
        <v>45</v>
      </c>
      <c r="I1354" s="6">
        <v>50.25</v>
      </c>
      <c r="J1354" s="6">
        <v>37.977031890274162</v>
      </c>
      <c r="K1354" s="6">
        <f t="shared" si="653"/>
        <v>-1.25</v>
      </c>
      <c r="L1354" s="7">
        <f t="shared" si="651"/>
        <v>12.272968109725838</v>
      </c>
      <c r="M1354" s="6">
        <f t="shared" si="635"/>
        <v>4</v>
      </c>
      <c r="N1354" s="6">
        <f t="shared" si="648"/>
        <v>6</v>
      </c>
      <c r="O1354" s="6">
        <f t="shared" si="652"/>
        <v>-3.25</v>
      </c>
      <c r="P1354" s="6">
        <f t="shared" si="636"/>
        <v>-2</v>
      </c>
      <c r="Q1354" s="6">
        <f t="shared" si="654"/>
        <v>-5.7544926135967032</v>
      </c>
      <c r="R1354" s="6">
        <f t="shared" si="644"/>
        <v>-5.4032770451849004</v>
      </c>
      <c r="S1354" s="6">
        <f t="shared" si="637"/>
        <v>11</v>
      </c>
      <c r="T1354" s="6">
        <f t="shared" si="638"/>
        <v>7</v>
      </c>
      <c r="U1354" s="4" t="str">
        <f t="shared" si="649"/>
        <v>HIGHER</v>
      </c>
      <c r="V1354" s="8">
        <v>873.75</v>
      </c>
      <c r="W1354" s="9">
        <f t="shared" si="633"/>
        <v>3.4032770451849004</v>
      </c>
      <c r="X1354" s="6">
        <f t="shared" si="639"/>
        <v>39.281110321860162</v>
      </c>
      <c r="Y1354" s="6">
        <f t="shared" si="655"/>
        <v>3.7188896781398384</v>
      </c>
      <c r="Z1354" s="6">
        <f t="shared" si="656"/>
        <v>-0.31561263295493802</v>
      </c>
      <c r="AA1354" s="5">
        <f t="shared" si="645"/>
        <v>4</v>
      </c>
      <c r="AB1354" s="5">
        <f t="shared" si="646"/>
        <v>2024</v>
      </c>
      <c r="AC1354" s="5">
        <f t="shared" si="647"/>
        <v>16</v>
      </c>
      <c r="AD1354" s="6">
        <f t="shared" si="660"/>
        <v>59.442500000000003</v>
      </c>
      <c r="AF1354" s="10" t="e">
        <f ca="1">_xll.RHistory("ARS=",".Close","START:"&amp;$A1354&amp;" END:"&amp;$A1354&amp;" INTERVAL:1D",,,)</f>
        <v>#NAME?</v>
      </c>
      <c r="AG1354" s="8" t="e">
        <f t="shared" ca="1" si="643"/>
        <v>#NAME?</v>
      </c>
      <c r="AH1354" s="15"/>
      <c r="AI1354" s="15"/>
      <c r="AJ1354" s="15"/>
      <c r="AK1354" s="15"/>
      <c r="AL1354" s="11">
        <f t="shared" si="657"/>
        <v>45399</v>
      </c>
      <c r="AM1354" s="8">
        <v>866</v>
      </c>
      <c r="AN1354" s="10" t="e">
        <f ca="1">_xll.RHistory("BRL=",".Close","START:"&amp;$A1354&amp;" END:"&amp;$A1354&amp;" INTERVAL:1D",,,)</f>
        <v>#NAME?</v>
      </c>
      <c r="AO1354" s="8" t="e">
        <f t="shared" ca="1" si="658"/>
        <v>#NAME?</v>
      </c>
      <c r="AS1354" s="14"/>
      <c r="AT1354" s="6">
        <v>361.2</v>
      </c>
      <c r="AU1354" s="6">
        <v>11.545</v>
      </c>
      <c r="AV1354" s="6">
        <f t="shared" si="650"/>
        <v>1.974199999999998</v>
      </c>
      <c r="AW1354" s="6">
        <f t="shared" si="641"/>
        <v>2.5512205999999988</v>
      </c>
      <c r="AX1354" s="6">
        <f t="shared" si="632"/>
        <v>0.57702060000000088</v>
      </c>
      <c r="AY1354" s="12">
        <f t="shared" si="642"/>
        <v>0.4026882617075761</v>
      </c>
      <c r="BB1354" s="13">
        <f t="shared" si="659"/>
        <v>920.42885000000001</v>
      </c>
    </row>
    <row r="1355" spans="1:54" x14ac:dyDescent="0.25">
      <c r="A1355" s="1">
        <v>45400</v>
      </c>
      <c r="B1355" s="6">
        <v>48.12</v>
      </c>
      <c r="C1355" s="6">
        <v>40.619999999999997</v>
      </c>
      <c r="D1355" s="6">
        <v>42.37</v>
      </c>
      <c r="E1355" s="6">
        <f t="shared" si="634"/>
        <v>38.554405784044576</v>
      </c>
      <c r="F1355" s="6">
        <f t="shared" si="640"/>
        <v>39.098223438359632</v>
      </c>
      <c r="G1355" s="6">
        <v>55.12</v>
      </c>
      <c r="H1355" s="6">
        <v>44.12</v>
      </c>
      <c r="I1355" s="6">
        <v>50</v>
      </c>
      <c r="J1355" s="6">
        <v>37.784255078648407</v>
      </c>
      <c r="K1355" s="6">
        <f t="shared" si="653"/>
        <v>-1.8800000000000026</v>
      </c>
      <c r="L1355" s="7">
        <f t="shared" si="651"/>
        <v>12.215744921351593</v>
      </c>
      <c r="M1355" s="6">
        <f t="shared" si="635"/>
        <v>4</v>
      </c>
      <c r="N1355" s="6">
        <f t="shared" si="648"/>
        <v>5.75</v>
      </c>
      <c r="O1355" s="6">
        <f t="shared" si="652"/>
        <v>-3.5</v>
      </c>
      <c r="P1355" s="6">
        <f t="shared" si="636"/>
        <v>-1.75</v>
      </c>
      <c r="Q1355" s="6">
        <f t="shared" si="654"/>
        <v>-5.5655942159554215</v>
      </c>
      <c r="R1355" s="6">
        <f t="shared" si="644"/>
        <v>-5.0217765616403653</v>
      </c>
      <c r="S1355" s="6">
        <f t="shared" si="637"/>
        <v>11</v>
      </c>
      <c r="T1355" s="6">
        <f t="shared" si="638"/>
        <v>7</v>
      </c>
      <c r="U1355" s="4" t="str">
        <f t="shared" si="649"/>
        <v>HIGHER</v>
      </c>
      <c r="V1355" s="8">
        <v>862.75</v>
      </c>
      <c r="W1355" s="9">
        <f t="shared" si="633"/>
        <v>3.2717765616403653</v>
      </c>
      <c r="X1355" s="6">
        <f t="shared" si="639"/>
        <v>38.589381762497148</v>
      </c>
      <c r="Y1355" s="6">
        <f t="shared" si="655"/>
        <v>3.7806182375028499</v>
      </c>
      <c r="Z1355" s="6">
        <f t="shared" si="656"/>
        <v>-0.50884167586248452</v>
      </c>
      <c r="AA1355" s="5">
        <f t="shared" si="645"/>
        <v>4</v>
      </c>
      <c r="AB1355" s="5">
        <f t="shared" si="646"/>
        <v>2024</v>
      </c>
      <c r="AC1355" s="5">
        <f t="shared" si="647"/>
        <v>16</v>
      </c>
      <c r="AD1355" s="6">
        <f t="shared" si="660"/>
        <v>59.75</v>
      </c>
      <c r="AF1355" s="10" t="e">
        <f ca="1">_xll.RHistory("ARS=",".Close","START:"&amp;$A1355&amp;" END:"&amp;$A1355&amp;" INTERVAL:1D",,,)</f>
        <v>#NAME?</v>
      </c>
      <c r="AG1355" s="8" t="e">
        <f t="shared" ca="1" si="643"/>
        <v>#NAME?</v>
      </c>
      <c r="AH1355" s="15"/>
      <c r="AI1355" s="15"/>
      <c r="AJ1355" s="15"/>
      <c r="AK1355" s="15"/>
      <c r="AL1355" s="11">
        <f t="shared" si="657"/>
        <v>45400</v>
      </c>
      <c r="AM1355" s="8">
        <v>850.75</v>
      </c>
      <c r="AN1355" s="10" t="e">
        <f ca="1">_xll.RHistory("BRL=",".Close","START:"&amp;$A1355&amp;" END:"&amp;$A1355&amp;" INTERVAL:1D",,,)</f>
        <v>#NAME?</v>
      </c>
      <c r="AO1355" s="8" t="e">
        <f t="shared" ca="1" si="658"/>
        <v>#NAME?</v>
      </c>
      <c r="AS1355" s="14"/>
      <c r="AT1355" s="6">
        <v>360.5</v>
      </c>
      <c r="AU1355" s="6">
        <v>11.3925</v>
      </c>
      <c r="AV1355" s="6">
        <f t="shared" si="650"/>
        <v>2.0365400000000005</v>
      </c>
      <c r="AW1355" s="6">
        <f t="shared" si="641"/>
        <v>2.6975899999999999</v>
      </c>
      <c r="AX1355" s="6">
        <f t="shared" si="632"/>
        <v>0.66104999999999947</v>
      </c>
      <c r="AY1355" s="12">
        <f t="shared" si="642"/>
        <v>0.40359738819760993</v>
      </c>
      <c r="BB1355" s="13">
        <f t="shared" si="659"/>
        <v>895.51664399999993</v>
      </c>
    </row>
    <row r="1356" spans="1:54" x14ac:dyDescent="0.25">
      <c r="A1356" s="1">
        <v>45401</v>
      </c>
      <c r="B1356" s="6">
        <v>48.38</v>
      </c>
      <c r="C1356" s="6">
        <v>40.880000000000003</v>
      </c>
      <c r="D1356" s="6">
        <v>42.63</v>
      </c>
      <c r="E1356" s="6">
        <f t="shared" si="634"/>
        <v>39.290825524262878</v>
      </c>
      <c r="F1356" s="6">
        <f t="shared" si="640"/>
        <v>39.154871110684113</v>
      </c>
      <c r="G1356" s="6">
        <v>55.38</v>
      </c>
      <c r="H1356" s="6">
        <v>44.38</v>
      </c>
      <c r="I1356" s="6">
        <v>49.5</v>
      </c>
      <c r="J1356" s="6">
        <v>37.239944081116853</v>
      </c>
      <c r="K1356" s="6">
        <f t="shared" si="653"/>
        <v>-1.1199999999999974</v>
      </c>
      <c r="L1356" s="7">
        <f t="shared" si="651"/>
        <v>12.260055918883147</v>
      </c>
      <c r="M1356" s="6">
        <f t="shared" si="635"/>
        <v>4</v>
      </c>
      <c r="N1356" s="6">
        <f t="shared" si="648"/>
        <v>5.75</v>
      </c>
      <c r="O1356" s="6">
        <f t="shared" si="652"/>
        <v>-3.5</v>
      </c>
      <c r="P1356" s="6">
        <f t="shared" si="636"/>
        <v>-1.75</v>
      </c>
      <c r="Q1356" s="6">
        <f t="shared" si="654"/>
        <v>-5.0891744757371242</v>
      </c>
      <c r="R1356" s="6">
        <f t="shared" si="644"/>
        <v>-5.22512888931589</v>
      </c>
      <c r="S1356" s="6">
        <f t="shared" si="637"/>
        <v>11</v>
      </c>
      <c r="T1356" s="6">
        <f t="shared" si="638"/>
        <v>7</v>
      </c>
      <c r="U1356" s="4" t="str">
        <f t="shared" si="649"/>
        <v>HIGHER</v>
      </c>
      <c r="V1356" s="8">
        <v>864</v>
      </c>
      <c r="W1356" s="9">
        <f t="shared" si="633"/>
        <v>3.47512888931589</v>
      </c>
      <c r="X1356" s="6">
        <f t="shared" si="639"/>
        <v>39.326469571654457</v>
      </c>
      <c r="Y1356" s="6">
        <f t="shared" si="655"/>
        <v>3.303530428345546</v>
      </c>
      <c r="Z1356" s="6">
        <f t="shared" si="656"/>
        <v>0.17159846097034404</v>
      </c>
      <c r="AA1356" s="5">
        <f t="shared" si="645"/>
        <v>4</v>
      </c>
      <c r="AB1356" s="5">
        <f t="shared" si="646"/>
        <v>2024</v>
      </c>
      <c r="AC1356" s="5">
        <f t="shared" si="647"/>
        <v>16</v>
      </c>
      <c r="AD1356" s="6">
        <f t="shared" si="660"/>
        <v>59.954999999999998</v>
      </c>
      <c r="AF1356" s="10" t="e">
        <f ca="1">_xll.RHistory("ARS=",".Close","START:"&amp;$A1356&amp;" END:"&amp;$A1356&amp;" INTERVAL:1D",,,)</f>
        <v>#NAME?</v>
      </c>
      <c r="AG1356" s="8" t="e">
        <f t="shared" ca="1" si="643"/>
        <v>#NAME?</v>
      </c>
      <c r="AH1356" s="15"/>
      <c r="AI1356" s="15"/>
      <c r="AJ1356" s="15"/>
      <c r="AK1356" s="15"/>
      <c r="AL1356" s="11">
        <f t="shared" si="657"/>
        <v>45401</v>
      </c>
      <c r="AM1356" s="8">
        <v>867</v>
      </c>
      <c r="AN1356" s="10" t="e">
        <f ca="1">_xll.RHistory("BRL=",".Close","START:"&amp;$A1356&amp;" END:"&amp;$A1356&amp;" INTERVAL:1D",,,)</f>
        <v>#NAME?</v>
      </c>
      <c r="AO1356" s="8" t="e">
        <f t="shared" ca="1" si="658"/>
        <v>#NAME?</v>
      </c>
      <c r="AS1356" s="14"/>
      <c r="AT1356" s="6">
        <v>366.2</v>
      </c>
      <c r="AU1356" s="6">
        <v>11.555</v>
      </c>
      <c r="AV1356" s="6">
        <f t="shared" si="650"/>
        <v>2.0384099999999989</v>
      </c>
      <c r="AW1356" s="6">
        <f t="shared" si="641"/>
        <v>2.5681391999999974</v>
      </c>
      <c r="AX1356" s="6">
        <f t="shared" si="632"/>
        <v>0.52972919999999846</v>
      </c>
      <c r="AY1356" s="12">
        <f t="shared" si="642"/>
        <v>0.39548629014016834</v>
      </c>
      <c r="BB1356" s="13">
        <f t="shared" si="659"/>
        <v>901.24865599999998</v>
      </c>
    </row>
    <row r="1357" spans="1:54" x14ac:dyDescent="0.25">
      <c r="A1357" s="1">
        <v>45404</v>
      </c>
      <c r="B1357" s="6">
        <v>49.29</v>
      </c>
      <c r="C1357" s="9">
        <v>42.54</v>
      </c>
      <c r="D1357" s="6">
        <v>44.04</v>
      </c>
      <c r="E1357" s="6">
        <f t="shared" si="634"/>
        <v>40.333142695033409</v>
      </c>
      <c r="F1357" s="6">
        <f t="shared" si="640"/>
        <v>39.868631781972631</v>
      </c>
      <c r="G1357" s="6">
        <v>56.04</v>
      </c>
      <c r="H1357" s="6">
        <v>45.04</v>
      </c>
      <c r="I1357" s="6">
        <v>49.5</v>
      </c>
      <c r="J1357" s="6">
        <v>37.410041267845465</v>
      </c>
      <c r="K1357" s="6">
        <f t="shared" si="653"/>
        <v>-0.21000000000000085</v>
      </c>
      <c r="L1357" s="7">
        <f t="shared" si="651"/>
        <v>12.089958732154535</v>
      </c>
      <c r="M1357" s="6">
        <f t="shared" si="635"/>
        <v>4.25</v>
      </c>
      <c r="N1357" s="6">
        <f t="shared" si="648"/>
        <v>5.25</v>
      </c>
      <c r="O1357" s="6">
        <f>D1357-H1357</f>
        <v>-1</v>
      </c>
      <c r="P1357" s="6">
        <f t="shared" si="636"/>
        <v>-1</v>
      </c>
      <c r="Q1357" s="6">
        <f t="shared" si="654"/>
        <v>-4.70685730496659</v>
      </c>
      <c r="R1357" s="6">
        <f t="shared" si="644"/>
        <v>-5.1713682180273679</v>
      </c>
      <c r="S1357" s="6">
        <f t="shared" si="637"/>
        <v>11</v>
      </c>
      <c r="T1357" s="6">
        <f t="shared" si="638"/>
        <v>6.75</v>
      </c>
      <c r="U1357" s="4" t="str">
        <f t="shared" si="649"/>
        <v>HIGHER</v>
      </c>
      <c r="V1357" s="8">
        <v>879.75</v>
      </c>
      <c r="W1357" s="9">
        <f t="shared" si="633"/>
        <v>4.1713682180273679</v>
      </c>
      <c r="X1357" s="6">
        <f t="shared" si="639"/>
        <v>40.369732316923262</v>
      </c>
      <c r="Y1357" s="6">
        <f t="shared" si="655"/>
        <v>3.6702676830767373</v>
      </c>
      <c r="Z1357" s="6">
        <f t="shared" si="656"/>
        <v>0.50110053495063056</v>
      </c>
      <c r="AA1357" s="5">
        <f t="shared" si="645"/>
        <v>4</v>
      </c>
      <c r="AB1357" s="5">
        <f t="shared" si="646"/>
        <v>2024</v>
      </c>
      <c r="AC1357" s="5">
        <f t="shared" si="647"/>
        <v>17</v>
      </c>
      <c r="AD1357" s="6">
        <f t="shared" si="660"/>
        <v>60.307499999999997</v>
      </c>
      <c r="AF1357" s="10" t="e">
        <f ca="1">_xll.RHistory("ARS=",".Close","START:"&amp;$A1357&amp;" END:"&amp;$A1357&amp;" INTERVAL:1D",,,)</f>
        <v>#NAME?</v>
      </c>
      <c r="AG1357" s="8" t="e">
        <f t="shared" ca="1" si="643"/>
        <v>#NAME?</v>
      </c>
      <c r="AH1357" s="15"/>
      <c r="AI1357" s="15"/>
      <c r="AJ1357" s="15"/>
      <c r="AK1357" s="15"/>
      <c r="AL1357" s="11">
        <f t="shared" si="657"/>
        <v>45404</v>
      </c>
      <c r="AM1357" s="8">
        <v>890</v>
      </c>
      <c r="AN1357" s="10" t="e">
        <f ca="1">_xll.RHistory("BRL=",".Close","START:"&amp;$A1357&amp;" END:"&amp;$A1357&amp;" INTERVAL:1D",,,)</f>
        <v>#NAME?</v>
      </c>
      <c r="AO1357" s="8" t="e">
        <f t="shared" ca="1" si="658"/>
        <v>#NAME?</v>
      </c>
      <c r="AS1357" s="14"/>
      <c r="AT1357" s="6">
        <v>366.8</v>
      </c>
      <c r="AU1357" s="6">
        <v>11.66</v>
      </c>
      <c r="AV1357" s="6">
        <f t="shared" si="650"/>
        <v>2.1124799999999997</v>
      </c>
      <c r="AW1357" s="6">
        <f t="shared" si="641"/>
        <v>2.5070507999999982</v>
      </c>
      <c r="AX1357" s="6">
        <f t="shared" si="632"/>
        <v>0.39457079999999856</v>
      </c>
      <c r="AY1357" s="12">
        <f t="shared" si="642"/>
        <v>0.39638353923528008</v>
      </c>
      <c r="BB1357" s="13">
        <f t="shared" si="659"/>
        <v>937.84534799999994</v>
      </c>
    </row>
    <row r="1358" spans="1:54" x14ac:dyDescent="0.25">
      <c r="A1358" s="1">
        <v>45405</v>
      </c>
      <c r="B1358" s="6">
        <v>49.56</v>
      </c>
      <c r="C1358" s="9">
        <v>42.56</v>
      </c>
      <c r="D1358" s="6">
        <v>44.31</v>
      </c>
      <c r="E1358" s="6">
        <f t="shared" si="634"/>
        <v>39.845972713042833</v>
      </c>
      <c r="F1358" s="6">
        <f t="shared" si="640"/>
        <v>39.041575766035145</v>
      </c>
      <c r="G1358" s="6">
        <v>56.31</v>
      </c>
      <c r="H1358" s="6">
        <v>45.31</v>
      </c>
      <c r="I1358" s="6">
        <v>49.75</v>
      </c>
      <c r="J1358" s="6">
        <v>37.704876391508392</v>
      </c>
      <c r="K1358" s="6">
        <f t="shared" si="653"/>
        <v>-0.18999999999999773</v>
      </c>
      <c r="L1358" s="7">
        <f t="shared" si="651"/>
        <v>12.045123608491608</v>
      </c>
      <c r="M1358" s="6">
        <f t="shared" si="635"/>
        <v>4.25</v>
      </c>
      <c r="N1358" s="6">
        <f t="shared" si="648"/>
        <v>5.25</v>
      </c>
      <c r="O1358" s="6">
        <f t="shared" ref="O1358:O1383" si="661">D1358-H1358</f>
        <v>-1</v>
      </c>
      <c r="P1358" s="6">
        <f t="shared" si="636"/>
        <v>-1</v>
      </c>
      <c r="Q1358" s="6">
        <f t="shared" si="654"/>
        <v>-5.4640272869571689</v>
      </c>
      <c r="R1358" s="6">
        <f t="shared" si="644"/>
        <v>-6.2684242339648577</v>
      </c>
      <c r="S1358" s="6">
        <f t="shared" si="637"/>
        <v>11</v>
      </c>
      <c r="T1358" s="6">
        <f t="shared" si="638"/>
        <v>6.75</v>
      </c>
      <c r="U1358" s="4" t="str">
        <f t="shared" si="649"/>
        <v>HIGHER</v>
      </c>
      <c r="V1358" s="8">
        <v>861.5</v>
      </c>
      <c r="W1358" s="9">
        <f t="shared" si="633"/>
        <v>5.2684242339648577</v>
      </c>
      <c r="X1358" s="6">
        <f t="shared" si="639"/>
        <v>39.882120381634579</v>
      </c>
      <c r="Y1358" s="6">
        <f t="shared" si="655"/>
        <v>4.4278796183654237</v>
      </c>
      <c r="Z1358" s="6">
        <f t="shared" si="656"/>
        <v>0.84054461559943405</v>
      </c>
      <c r="AA1358" s="5">
        <f t="shared" si="645"/>
        <v>4</v>
      </c>
      <c r="AB1358" s="5">
        <f t="shared" si="646"/>
        <v>2024</v>
      </c>
      <c r="AC1358" s="5">
        <f t="shared" si="647"/>
        <v>17</v>
      </c>
      <c r="AD1358" s="6">
        <f t="shared" si="660"/>
        <v>60.797499999999999</v>
      </c>
      <c r="AF1358" s="10" t="e">
        <f ca="1">_xll.RHistory("ARS=",".Close","START:"&amp;$A1358&amp;" END:"&amp;$A1358&amp;" INTERVAL:1D",,,)</f>
        <v>#NAME?</v>
      </c>
      <c r="AG1358" s="8" t="e">
        <f t="shared" ca="1" si="643"/>
        <v>#NAME?</v>
      </c>
      <c r="AH1358" s="15"/>
      <c r="AI1358" s="15"/>
      <c r="AJ1358" s="15"/>
      <c r="AK1358" s="15"/>
      <c r="AL1358" s="11">
        <f t="shared" si="657"/>
        <v>45405</v>
      </c>
      <c r="AM1358" s="8">
        <v>879.25</v>
      </c>
      <c r="AN1358" s="10" t="e">
        <f ca="1">_xll.RHistory("BRL=",".Close","START:"&amp;$A1358&amp;" END:"&amp;$A1358&amp;" INTERVAL:1D",,,)</f>
        <v>#NAME?</v>
      </c>
      <c r="AO1358" s="8" t="e">
        <f t="shared" ca="1" si="658"/>
        <v>#NAME?</v>
      </c>
      <c r="AS1358" s="14"/>
      <c r="AT1358" s="6">
        <v>367.7</v>
      </c>
      <c r="AU1358" s="6">
        <v>11.725</v>
      </c>
      <c r="AV1358" s="6">
        <f t="shared" si="650"/>
        <v>2.100220000000002</v>
      </c>
      <c r="AW1358" s="6">
        <f t="shared" si="641"/>
        <v>2.5675413999999996</v>
      </c>
      <c r="AX1358" s="6">
        <f t="shared" si="632"/>
        <v>0.46732139999999767</v>
      </c>
      <c r="AY1358" s="12">
        <f t="shared" si="642"/>
        <v>0.40026221761980252</v>
      </c>
      <c r="BB1358" s="13">
        <f t="shared" si="659"/>
        <v>938.28627200000005</v>
      </c>
    </row>
    <row r="1359" spans="1:54" x14ac:dyDescent="0.25">
      <c r="A1359" s="1">
        <v>45406</v>
      </c>
      <c r="B1359" s="6">
        <v>48.91</v>
      </c>
      <c r="C1359" s="9">
        <v>41.91</v>
      </c>
      <c r="D1359" s="6">
        <v>43.66</v>
      </c>
      <c r="E1359" s="6">
        <f t="shared" si="634"/>
        <v>38.622382990833955</v>
      </c>
      <c r="F1359" s="6">
        <f t="shared" si="640"/>
        <v>38.429780904930702</v>
      </c>
      <c r="G1359" s="6">
        <v>55.66</v>
      </c>
      <c r="H1359" s="6">
        <v>44.66</v>
      </c>
      <c r="I1359" s="6">
        <v>49.25</v>
      </c>
      <c r="J1359" s="6">
        <v>37.42138108029404</v>
      </c>
      <c r="K1359" s="6">
        <f t="shared" si="653"/>
        <v>-0.34000000000000341</v>
      </c>
      <c r="L1359" s="7">
        <f t="shared" si="651"/>
        <v>11.82861891970596</v>
      </c>
      <c r="M1359" s="6">
        <f t="shared" si="635"/>
        <v>4.25</v>
      </c>
      <c r="N1359" s="6">
        <f t="shared" si="648"/>
        <v>5.25</v>
      </c>
      <c r="O1359" s="6">
        <f t="shared" si="661"/>
        <v>-1</v>
      </c>
      <c r="P1359" s="6">
        <f t="shared" si="636"/>
        <v>-1</v>
      </c>
      <c r="Q1359" s="6">
        <f t="shared" si="654"/>
        <v>-6.0376170091660413</v>
      </c>
      <c r="R1359" s="6">
        <f t="shared" si="644"/>
        <v>-6.2302190950692946</v>
      </c>
      <c r="S1359" s="6">
        <f t="shared" si="637"/>
        <v>11</v>
      </c>
      <c r="T1359" s="6">
        <f t="shared" si="638"/>
        <v>6.75</v>
      </c>
      <c r="U1359" s="4" t="str">
        <f t="shared" si="649"/>
        <v>HIGHER</v>
      </c>
      <c r="V1359" s="8">
        <v>848</v>
      </c>
      <c r="W1359" s="9">
        <f t="shared" si="633"/>
        <v>5.2302190950692946</v>
      </c>
      <c r="X1359" s="6">
        <f t="shared" si="639"/>
        <v>38.657420637188594</v>
      </c>
      <c r="Y1359" s="6">
        <f t="shared" si="655"/>
        <v>5.002579362811403</v>
      </c>
      <c r="Z1359" s="6">
        <f t="shared" si="656"/>
        <v>0.22763973225789158</v>
      </c>
      <c r="AA1359" s="5">
        <f t="shared" si="645"/>
        <v>4</v>
      </c>
      <c r="AB1359" s="5">
        <f t="shared" si="646"/>
        <v>2024</v>
      </c>
      <c r="AC1359" s="5">
        <f t="shared" si="647"/>
        <v>17</v>
      </c>
      <c r="AD1359" s="6">
        <f t="shared" si="660"/>
        <v>61.424999999999997</v>
      </c>
      <c r="AF1359" s="10" t="e">
        <f ca="1">_xll.RHistory("ARS=",".Close","START:"&amp;$A1359&amp;" END:"&amp;$A1359&amp;" INTERVAL:1D",,,)</f>
        <v>#NAME?</v>
      </c>
      <c r="AG1359" s="8" t="e">
        <f t="shared" ca="1" si="643"/>
        <v>#NAME?</v>
      </c>
      <c r="AH1359" s="15"/>
      <c r="AI1359" s="15"/>
      <c r="AJ1359" s="15"/>
      <c r="AK1359" s="15"/>
      <c r="AL1359" s="11">
        <f t="shared" si="657"/>
        <v>45406</v>
      </c>
      <c r="AM1359" s="8">
        <v>852.25</v>
      </c>
      <c r="AN1359" s="10" t="e">
        <f ca="1">_xll.RHistory("BRL=",".Close","START:"&amp;$A1359&amp;" END:"&amp;$A1359&amp;" INTERVAL:1D",,,)</f>
        <v>#NAME?</v>
      </c>
      <c r="AO1359" s="8" t="e">
        <f t="shared" ca="1" si="658"/>
        <v>#NAME?</v>
      </c>
      <c r="AS1359" s="14"/>
      <c r="AT1359" s="6">
        <v>368.5</v>
      </c>
      <c r="AU1359" s="6">
        <v>11.71</v>
      </c>
      <c r="AV1359" s="6">
        <f t="shared" si="650"/>
        <v>2.0579699999999992</v>
      </c>
      <c r="AW1359" s="6">
        <f t="shared" si="641"/>
        <v>2.6322995999999996</v>
      </c>
      <c r="AX1359" s="6">
        <f t="shared" si="632"/>
        <v>0.57432960000000044</v>
      </c>
      <c r="AY1359" s="12">
        <f t="shared" si="642"/>
        <v>0.4010521314099128</v>
      </c>
      <c r="BB1359" s="13">
        <f t="shared" si="659"/>
        <v>923.95624199999986</v>
      </c>
    </row>
    <row r="1360" spans="1:54" x14ac:dyDescent="0.25">
      <c r="A1360" s="1">
        <v>45407</v>
      </c>
      <c r="B1360" s="6">
        <v>49.07</v>
      </c>
      <c r="C1360" s="9">
        <v>42.07</v>
      </c>
      <c r="D1360" s="6">
        <v>44.32</v>
      </c>
      <c r="E1360" s="6">
        <f t="shared" si="634"/>
        <v>38.520417180649886</v>
      </c>
      <c r="F1360" s="6">
        <f t="shared" si="640"/>
        <v>38.248508353492355</v>
      </c>
      <c r="G1360" s="6">
        <v>55.82</v>
      </c>
      <c r="H1360" s="6">
        <v>44.82</v>
      </c>
      <c r="I1360" s="6">
        <v>49</v>
      </c>
      <c r="J1360" s="6">
        <v>36.763671958276753</v>
      </c>
      <c r="K1360" s="6">
        <f t="shared" si="653"/>
        <v>7.0000000000000284E-2</v>
      </c>
      <c r="L1360" s="7">
        <f t="shared" si="651"/>
        <v>12.236328041723247</v>
      </c>
      <c r="M1360" s="6">
        <f t="shared" si="635"/>
        <v>4.25</v>
      </c>
      <c r="N1360" s="6">
        <f t="shared" si="648"/>
        <v>4.75</v>
      </c>
      <c r="O1360" s="6">
        <f t="shared" si="661"/>
        <v>-0.5</v>
      </c>
      <c r="P1360" s="6">
        <f t="shared" si="636"/>
        <v>-0.5</v>
      </c>
      <c r="Q1360" s="6">
        <f t="shared" si="654"/>
        <v>-6.299582819350114</v>
      </c>
      <c r="R1360" s="6">
        <f t="shared" si="644"/>
        <v>-6.5714916465076456</v>
      </c>
      <c r="S1360" s="6">
        <f t="shared" si="637"/>
        <v>11</v>
      </c>
      <c r="T1360" s="6">
        <f t="shared" si="638"/>
        <v>6.75</v>
      </c>
      <c r="U1360" s="4" t="str">
        <f t="shared" si="649"/>
        <v>HIGHER</v>
      </c>
      <c r="V1360" s="8">
        <v>844</v>
      </c>
      <c r="W1360" s="9">
        <f t="shared" si="633"/>
        <v>6.0714916465076456</v>
      </c>
      <c r="X1360" s="6">
        <f t="shared" si="639"/>
        <v>38.555362325151428</v>
      </c>
      <c r="Y1360" s="6">
        <f t="shared" si="655"/>
        <v>5.7646376748485721</v>
      </c>
      <c r="Z1360" s="6">
        <f t="shared" si="656"/>
        <v>0.30685397165907347</v>
      </c>
      <c r="AA1360" s="5">
        <f t="shared" si="645"/>
        <v>4</v>
      </c>
      <c r="AB1360" s="5">
        <f t="shared" si="646"/>
        <v>2024</v>
      </c>
      <c r="AC1360" s="5">
        <f t="shared" si="647"/>
        <v>17</v>
      </c>
      <c r="AD1360" s="6">
        <f t="shared" si="660"/>
        <v>61.522499999999994</v>
      </c>
      <c r="AF1360" s="10" t="e">
        <f ca="1">_xll.RHistory("ARS=",".Close","START:"&amp;$A1360&amp;" END:"&amp;$A1360&amp;" INTERVAL:1D",,,)</f>
        <v>#NAME?</v>
      </c>
      <c r="AG1360" s="8" t="e">
        <f t="shared" ca="1" si="643"/>
        <v>#NAME?</v>
      </c>
      <c r="AH1360" s="15"/>
      <c r="AI1360" s="15"/>
      <c r="AJ1360" s="15"/>
      <c r="AK1360" s="15"/>
      <c r="AL1360" s="11">
        <f t="shared" si="657"/>
        <v>45407</v>
      </c>
      <c r="AM1360" s="8">
        <v>850</v>
      </c>
      <c r="AN1360" s="10" t="e">
        <f ca="1">_xll.RHistory("BRL=",".Close","START:"&amp;$A1360&amp;" END:"&amp;$A1360&amp;" INTERVAL:1D",,,)</f>
        <v>#NAME?</v>
      </c>
      <c r="AO1360" s="8" t="e">
        <f t="shared" ca="1" si="658"/>
        <v>#NAME?</v>
      </c>
      <c r="AS1360" s="14"/>
      <c r="AT1360" s="6">
        <v>366.4</v>
      </c>
      <c r="AU1360" s="6">
        <v>11.6775</v>
      </c>
      <c r="AV1360" s="6">
        <f t="shared" si="650"/>
        <v>2.1183399999999999</v>
      </c>
      <c r="AW1360" s="6">
        <f t="shared" si="641"/>
        <v>2.5409205999999998</v>
      </c>
      <c r="AX1360" s="6">
        <f t="shared" si="632"/>
        <v>0.42258059999999986</v>
      </c>
      <c r="AY1360" s="12">
        <f t="shared" si="642"/>
        <v>0.39925499917322904</v>
      </c>
      <c r="BB1360" s="13">
        <f t="shared" si="659"/>
        <v>927.48363399999994</v>
      </c>
    </row>
    <row r="1361" spans="1:54" x14ac:dyDescent="0.25">
      <c r="A1361" s="1">
        <v>45408</v>
      </c>
      <c r="B1361" s="6">
        <v>50.93</v>
      </c>
      <c r="C1361" s="9">
        <v>42.18</v>
      </c>
      <c r="D1361" s="6">
        <v>44.43</v>
      </c>
      <c r="E1361" s="6">
        <f t="shared" si="634"/>
        <v>39.154871110684113</v>
      </c>
      <c r="F1361" s="6">
        <f t="shared" si="640"/>
        <v>38.01058812972952</v>
      </c>
      <c r="G1361" s="6">
        <v>55.93</v>
      </c>
      <c r="H1361" s="6">
        <v>44.93</v>
      </c>
      <c r="I1361" s="6">
        <v>49</v>
      </c>
      <c r="J1361" s="6">
        <v>37.081186706836824</v>
      </c>
      <c r="K1361" s="6">
        <f t="shared" si="653"/>
        <v>1.9299999999999997</v>
      </c>
      <c r="L1361" s="7">
        <f t="shared" si="651"/>
        <v>11.918813293163176</v>
      </c>
      <c r="M1361" s="6">
        <f t="shared" si="635"/>
        <v>6</v>
      </c>
      <c r="N1361" s="6">
        <f t="shared" si="648"/>
        <v>6.5</v>
      </c>
      <c r="O1361" s="6">
        <f t="shared" si="661"/>
        <v>-0.5</v>
      </c>
      <c r="P1361" s="6">
        <f t="shared" si="636"/>
        <v>-0.5</v>
      </c>
      <c r="Q1361" s="6">
        <f t="shared" si="654"/>
        <v>-5.7751288893158872</v>
      </c>
      <c r="R1361" s="6">
        <f t="shared" si="644"/>
        <v>-6.9194118702704799</v>
      </c>
      <c r="S1361" s="6">
        <f t="shared" si="637"/>
        <v>11</v>
      </c>
      <c r="T1361" s="6">
        <f t="shared" si="638"/>
        <v>5</v>
      </c>
      <c r="U1361" s="4" t="str">
        <f t="shared" si="649"/>
        <v>HIGHER</v>
      </c>
      <c r="V1361" s="8">
        <v>838.75</v>
      </c>
      <c r="W1361" s="9">
        <f t="shared" si="633"/>
        <v>6.4194118702704799</v>
      </c>
      <c r="X1361" s="6">
        <f t="shared" si="639"/>
        <v>39.190391822271572</v>
      </c>
      <c r="Y1361" s="6">
        <f t="shared" si="655"/>
        <v>5.239608177728428</v>
      </c>
      <c r="Z1361" s="6">
        <f t="shared" si="656"/>
        <v>1.1798036925420519</v>
      </c>
      <c r="AA1361" s="5">
        <f t="shared" si="645"/>
        <v>4</v>
      </c>
      <c r="AB1361" s="5">
        <f t="shared" si="646"/>
        <v>2024</v>
      </c>
      <c r="AC1361" s="5">
        <f t="shared" si="647"/>
        <v>17</v>
      </c>
      <c r="AD1361" s="6">
        <f t="shared" si="660"/>
        <v>62.025000000000006</v>
      </c>
      <c r="AF1361" s="10" t="e">
        <f ca="1">_xll.RHistory("ARS=",".Close","START:"&amp;$A1361&amp;" END:"&amp;$A1361&amp;" INTERVAL:1D",,,)</f>
        <v>#NAME?</v>
      </c>
      <c r="AG1361" s="8" t="e">
        <f t="shared" ca="1" si="643"/>
        <v>#NAME?</v>
      </c>
      <c r="AH1361" s="15"/>
      <c r="AI1361" s="15"/>
      <c r="AJ1361" s="15"/>
      <c r="AK1361" s="15"/>
      <c r="AL1361" s="11">
        <f t="shared" si="657"/>
        <v>45408</v>
      </c>
      <c r="AM1361" s="8">
        <v>864</v>
      </c>
      <c r="AN1361" s="10" t="e">
        <f ca="1">_xll.RHistory("BRL=",".Close","START:"&amp;$A1361&amp;" END:"&amp;$A1361&amp;" INTERVAL:1D",,,)</f>
        <v>#NAME?</v>
      </c>
      <c r="AO1361" s="8" t="e">
        <f t="shared" ca="1" si="658"/>
        <v>#NAME?</v>
      </c>
      <c r="AS1361" s="14"/>
      <c r="AT1361" s="6">
        <v>362.5</v>
      </c>
      <c r="AU1361" s="6">
        <v>11.645</v>
      </c>
      <c r="AV1361" s="6">
        <f t="shared" si="650"/>
        <v>2.0720599999999987</v>
      </c>
      <c r="AW1361" s="6">
        <f t="shared" si="641"/>
        <v>2.500116199999999</v>
      </c>
      <c r="AX1361" s="6">
        <f t="shared" si="632"/>
        <v>0.42805620000000033</v>
      </c>
      <c r="AY1361" s="12">
        <f t="shared" si="642"/>
        <v>0.40260968839981093</v>
      </c>
      <c r="BB1361" s="13">
        <f t="shared" si="659"/>
        <v>929.90871599999991</v>
      </c>
    </row>
    <row r="1362" spans="1:54" x14ac:dyDescent="0.25">
      <c r="A1362" s="1">
        <v>45411</v>
      </c>
      <c r="B1362" s="6">
        <v>49.69</v>
      </c>
      <c r="C1362" s="9">
        <v>40.94</v>
      </c>
      <c r="D1362" s="6">
        <v>43.19</v>
      </c>
      <c r="E1362" s="6">
        <f t="shared" si="634"/>
        <v>38.282496956887044</v>
      </c>
      <c r="F1362" s="6">
        <f t="shared" si="640"/>
        <v>37.987929060799722</v>
      </c>
      <c r="G1362" s="6">
        <v>54.69</v>
      </c>
      <c r="H1362" s="6">
        <v>43.69</v>
      </c>
      <c r="I1362" s="6">
        <v>48.75</v>
      </c>
      <c r="J1362" s="6">
        <v>37.239944081116853</v>
      </c>
      <c r="K1362" s="6">
        <f t="shared" si="653"/>
        <v>0.93999999999999773</v>
      </c>
      <c r="L1362" s="7">
        <f t="shared" si="651"/>
        <v>11.510055918883147</v>
      </c>
      <c r="M1362" s="6">
        <f t="shared" si="635"/>
        <v>6</v>
      </c>
      <c r="N1362" s="6">
        <f t="shared" si="648"/>
        <v>6.5</v>
      </c>
      <c r="O1362" s="6">
        <f t="shared" si="661"/>
        <v>-0.5</v>
      </c>
      <c r="P1362" s="6">
        <f t="shared" si="636"/>
        <v>-0.5</v>
      </c>
      <c r="Q1362" s="6">
        <f t="shared" si="654"/>
        <v>-5.4075030431129534</v>
      </c>
      <c r="R1362" s="6">
        <f t="shared" si="644"/>
        <v>-5.7020709392002757</v>
      </c>
      <c r="S1362" s="6">
        <f t="shared" si="637"/>
        <v>11</v>
      </c>
      <c r="T1362" s="6">
        <f t="shared" si="638"/>
        <v>5</v>
      </c>
      <c r="U1362" s="4" t="str">
        <f t="shared" si="649"/>
        <v>HIGHER</v>
      </c>
      <c r="V1362" s="8">
        <v>838.25</v>
      </c>
      <c r="W1362" s="9">
        <f t="shared" si="633"/>
        <v>5.2020709392002757</v>
      </c>
      <c r="X1362" s="6">
        <f t="shared" si="639"/>
        <v>38.317226263731378</v>
      </c>
      <c r="Y1362" s="6">
        <f t="shared" si="655"/>
        <v>4.8727737362686199</v>
      </c>
      <c r="Z1362" s="6">
        <f t="shared" si="656"/>
        <v>0.32929720293165587</v>
      </c>
      <c r="AA1362" s="5">
        <f t="shared" si="645"/>
        <v>4</v>
      </c>
      <c r="AB1362" s="5">
        <f t="shared" si="646"/>
        <v>2024</v>
      </c>
      <c r="AC1362" s="5">
        <f t="shared" si="647"/>
        <v>18</v>
      </c>
      <c r="AD1362" s="6">
        <f t="shared" si="660"/>
        <v>59.662500000000001</v>
      </c>
      <c r="AF1362" s="10" t="e">
        <f ca="1">_xll.RHistory("ARS=",".Close","START:"&amp;$A1362&amp;" END:"&amp;$A1362&amp;" INTERVAL:1D",,,)</f>
        <v>#NAME?</v>
      </c>
      <c r="AG1362" s="8" t="e">
        <f t="shared" ca="1" si="643"/>
        <v>#NAME?</v>
      </c>
      <c r="AH1362" s="15"/>
      <c r="AI1362" s="15"/>
      <c r="AJ1362" s="15"/>
      <c r="AK1362" s="15"/>
      <c r="AL1362" s="11">
        <f t="shared" si="657"/>
        <v>45411</v>
      </c>
      <c r="AM1362" s="8">
        <v>844.75</v>
      </c>
      <c r="AN1362" s="10" t="e">
        <f ca="1">_xll.RHistory("BRL=",".Close","START:"&amp;$A1362&amp;" END:"&amp;$A1362&amp;" INTERVAL:1D",,,)</f>
        <v>#NAME?</v>
      </c>
      <c r="AO1362" s="8" t="e">
        <f t="shared" ca="1" si="658"/>
        <v>#NAME?</v>
      </c>
      <c r="AS1362" s="14"/>
      <c r="AT1362" s="6">
        <v>370.8</v>
      </c>
      <c r="AU1362" s="6">
        <v>11.657500000000001</v>
      </c>
      <c r="AV1362" s="6">
        <f t="shared" si="650"/>
        <v>2.1095299999999995</v>
      </c>
      <c r="AW1362" s="6">
        <f t="shared" si="641"/>
        <v>2.8959337999999999</v>
      </c>
      <c r="AX1362" s="6">
        <f t="shared" si="632"/>
        <v>0.78640380000000043</v>
      </c>
      <c r="AY1362" s="12">
        <f t="shared" si="642"/>
        <v>0.40611792993884521</v>
      </c>
      <c r="BB1362" s="13">
        <f t="shared" si="659"/>
        <v>902.57142799999986</v>
      </c>
    </row>
    <row r="1363" spans="1:54" x14ac:dyDescent="0.25">
      <c r="A1363" s="1">
        <v>45412</v>
      </c>
      <c r="B1363" s="6">
        <v>48.29</v>
      </c>
      <c r="C1363" s="9">
        <v>40.79</v>
      </c>
      <c r="D1363" s="6">
        <v>41.79</v>
      </c>
      <c r="E1363" s="6">
        <f t="shared" si="634"/>
        <v>37.557406751133641</v>
      </c>
      <c r="F1363" s="6">
        <f t="shared" si="640"/>
        <v>37.716020233642197</v>
      </c>
      <c r="G1363" s="6">
        <v>52.29</v>
      </c>
      <c r="H1363" s="6">
        <v>42.29</v>
      </c>
      <c r="I1363" s="6">
        <v>48.25</v>
      </c>
      <c r="J1363" s="6">
        <v>36.29873964788522</v>
      </c>
      <c r="K1363" s="6">
        <f t="shared" si="653"/>
        <v>3.9999999999999147E-2</v>
      </c>
      <c r="L1363" s="7">
        <f t="shared" si="651"/>
        <v>11.95126035211478</v>
      </c>
      <c r="M1363" s="6">
        <f t="shared" si="635"/>
        <v>6</v>
      </c>
      <c r="N1363" s="6">
        <f t="shared" si="648"/>
        <v>6.5</v>
      </c>
      <c r="O1363" s="6">
        <f t="shared" si="661"/>
        <v>-0.5</v>
      </c>
      <c r="P1363" s="6">
        <f t="shared" si="636"/>
        <v>-0.5</v>
      </c>
      <c r="Q1363" s="6">
        <f t="shared" si="654"/>
        <v>-4.7325932488663582</v>
      </c>
      <c r="R1363" s="6">
        <f t="shared" si="644"/>
        <v>-4.5739797663578017</v>
      </c>
      <c r="S1363" s="6">
        <f t="shared" si="637"/>
        <v>10</v>
      </c>
      <c r="T1363" s="6">
        <f t="shared" si="638"/>
        <v>4</v>
      </c>
      <c r="U1363" s="4" t="str">
        <f t="shared" si="649"/>
        <v>HIGHER</v>
      </c>
      <c r="V1363" s="8">
        <v>832.25</v>
      </c>
      <c r="W1363" s="9">
        <f t="shared" si="633"/>
        <v>4.0739797663578017</v>
      </c>
      <c r="X1363" s="6">
        <f t="shared" si="639"/>
        <v>37.591478267022644</v>
      </c>
      <c r="Y1363" s="6">
        <f t="shared" si="655"/>
        <v>4.1985217329773548</v>
      </c>
      <c r="Z1363" s="6">
        <f t="shared" si="656"/>
        <v>-0.12454196661955308</v>
      </c>
      <c r="AA1363" s="5">
        <f t="shared" si="645"/>
        <v>4</v>
      </c>
      <c r="AB1363" s="5">
        <f t="shared" si="646"/>
        <v>2024</v>
      </c>
      <c r="AC1363" s="5">
        <f t="shared" si="647"/>
        <v>18</v>
      </c>
      <c r="AD1363" s="6">
        <f t="shared" si="660"/>
        <v>59.484999999999992</v>
      </c>
      <c r="AF1363" s="10" t="e">
        <f ca="1">_xll.RHistory("ARS=",".Close","START:"&amp;$A1363&amp;" END:"&amp;$A1363&amp;" INTERVAL:1D",,,)</f>
        <v>#NAME?</v>
      </c>
      <c r="AG1363" s="8" t="e">
        <f t="shared" ca="1" si="643"/>
        <v>#NAME?</v>
      </c>
      <c r="AH1363" s="15"/>
      <c r="AI1363" s="15"/>
      <c r="AJ1363" s="15"/>
      <c r="AK1363" s="15"/>
      <c r="AL1363" s="11">
        <f t="shared" si="657"/>
        <v>45412</v>
      </c>
      <c r="AM1363" s="8">
        <v>828.75</v>
      </c>
      <c r="AN1363" s="10" t="e">
        <f ca="1">_xll.RHistory("BRL=",".Close","START:"&amp;$A1363&amp;" END:"&amp;$A1363&amp;" INTERVAL:1D",,,)</f>
        <v>#NAME?</v>
      </c>
      <c r="AO1363" s="8" t="e">
        <f t="shared" ca="1" si="658"/>
        <v>#NAME?</v>
      </c>
      <c r="AS1363" s="14"/>
      <c r="AT1363" s="6">
        <v>368.8</v>
      </c>
      <c r="AU1363" s="6">
        <v>11.505000000000001</v>
      </c>
      <c r="AV1363" s="6">
        <f t="shared" si="650"/>
        <v>2.0512299999999986</v>
      </c>
      <c r="AW1363" s="6">
        <f t="shared" si="641"/>
        <v>2.8592553999999986</v>
      </c>
      <c r="AX1363" s="6">
        <f t="shared" si="632"/>
        <v>0.8080254</v>
      </c>
      <c r="AY1363" s="12">
        <f t="shared" si="642"/>
        <v>0.40148599533304374</v>
      </c>
      <c r="BB1363" s="13">
        <f t="shared" si="659"/>
        <v>899.26449799999989</v>
      </c>
    </row>
    <row r="1364" spans="1:54" x14ac:dyDescent="0.25">
      <c r="A1364" s="1">
        <v>45413</v>
      </c>
      <c r="B1364" s="6">
        <v>49.76</v>
      </c>
      <c r="C1364" s="9">
        <v>40.26</v>
      </c>
      <c r="D1364" s="6">
        <v>42.76</v>
      </c>
      <c r="E1364" s="6">
        <f t="shared" si="634"/>
        <v>37.432781872019774</v>
      </c>
      <c r="F1364" s="6">
        <f t="shared" si="640"/>
        <v>37.183532113792033</v>
      </c>
      <c r="G1364" s="6">
        <v>53.26</v>
      </c>
      <c r="H1364" s="6">
        <v>43.26</v>
      </c>
      <c r="I1364" s="6">
        <v>44.75</v>
      </c>
      <c r="J1364" s="6">
        <v>36.706972896033882</v>
      </c>
      <c r="K1364" s="6">
        <f t="shared" si="653"/>
        <v>5.009999999999998</v>
      </c>
      <c r="L1364" s="7">
        <f t="shared" si="651"/>
        <v>8.0430271039661179</v>
      </c>
      <c r="M1364" s="6">
        <f t="shared" si="635"/>
        <v>6.5</v>
      </c>
      <c r="N1364" s="6">
        <f t="shared" si="648"/>
        <v>7</v>
      </c>
      <c r="O1364" s="6">
        <f t="shared" si="661"/>
        <v>-0.5</v>
      </c>
      <c r="P1364" s="6">
        <f t="shared" si="636"/>
        <v>-0.5</v>
      </c>
      <c r="Q1364" s="6">
        <f t="shared" si="654"/>
        <v>-5.827218127980224</v>
      </c>
      <c r="R1364" s="6">
        <f t="shared" si="644"/>
        <v>-6.0764678862079649</v>
      </c>
      <c r="S1364" s="6">
        <f t="shared" si="637"/>
        <v>10</v>
      </c>
      <c r="T1364" s="6">
        <f t="shared" si="638"/>
        <v>3.5</v>
      </c>
      <c r="U1364" s="4" t="str">
        <f t="shared" si="649"/>
        <v>HIGHER</v>
      </c>
      <c r="V1364" s="8">
        <v>820.5</v>
      </c>
      <c r="W1364" s="9">
        <f t="shared" si="633"/>
        <v>5.5764678862079649</v>
      </c>
      <c r="X1364" s="6">
        <f t="shared" si="639"/>
        <v>37.466740330088328</v>
      </c>
      <c r="Y1364" s="6">
        <f t="shared" si="655"/>
        <v>5.2932596699116701</v>
      </c>
      <c r="Z1364" s="6">
        <f t="shared" si="656"/>
        <v>0.28320821629629478</v>
      </c>
      <c r="AA1364" s="5">
        <f t="shared" si="645"/>
        <v>5</v>
      </c>
      <c r="AB1364" s="5">
        <f t="shared" si="646"/>
        <v>2024</v>
      </c>
      <c r="AC1364" s="5">
        <f t="shared" si="647"/>
        <v>18</v>
      </c>
      <c r="AD1364" s="6">
        <f t="shared" si="660"/>
        <v>60.447499999999998</v>
      </c>
      <c r="AF1364" s="10" t="e">
        <f ca="1">_xll.RHistory("ARS=",".Close","START:"&amp;$A1364&amp;" END:"&amp;$A1364&amp;" INTERVAL:1D",,,)</f>
        <v>#NAME?</v>
      </c>
      <c r="AG1364" s="8" t="e">
        <f t="shared" ca="1" si="643"/>
        <v>#NAME?</v>
      </c>
      <c r="AH1364" s="15"/>
      <c r="AI1364" s="15"/>
      <c r="AJ1364" s="15"/>
      <c r="AK1364" s="15"/>
      <c r="AL1364" s="11">
        <f t="shared" si="657"/>
        <v>45413</v>
      </c>
      <c r="AM1364" s="8">
        <v>826</v>
      </c>
      <c r="AN1364" s="10" t="e">
        <f ca="1">_xll.RHistory("BRL=",".Close","START:"&amp;$A1364&amp;" END:"&amp;$A1364&amp;" INTERVAL:1D",,,)</f>
        <v>#NAME?</v>
      </c>
      <c r="AO1364" s="8" t="e">
        <f t="shared" ca="1" si="658"/>
        <v>#NAME?</v>
      </c>
      <c r="AS1364" s="14"/>
      <c r="AT1364" s="6">
        <v>371.5</v>
      </c>
      <c r="AU1364" s="6">
        <v>11.6525</v>
      </c>
      <c r="AV1364" s="6">
        <f t="shared" si="650"/>
        <v>2.0806699999999996</v>
      </c>
      <c r="AW1364" s="6">
        <f t="shared" si="641"/>
        <v>2.6146813999999985</v>
      </c>
      <c r="AX1364" s="6">
        <f t="shared" ref="AX1364:AX1427" si="662">AW1364-AV1364</f>
        <v>0.53401139999999891</v>
      </c>
      <c r="AY1364" s="12">
        <f t="shared" si="642"/>
        <v>0.39289702910533802</v>
      </c>
      <c r="BB1364" s="13">
        <f t="shared" si="659"/>
        <v>887.5800119999999</v>
      </c>
    </row>
    <row r="1365" spans="1:54" x14ac:dyDescent="0.25">
      <c r="A1365" s="1">
        <v>45414</v>
      </c>
      <c r="B1365" s="6">
        <v>49.24</v>
      </c>
      <c r="C1365" s="9">
        <v>39.99</v>
      </c>
      <c r="D1365" s="6">
        <v>42.74</v>
      </c>
      <c r="E1365" s="6">
        <f t="shared" si="634"/>
        <v>37.466770475414457</v>
      </c>
      <c r="F1365" s="6">
        <f t="shared" si="640"/>
        <v>36.764339338590844</v>
      </c>
      <c r="G1365" s="6">
        <v>53.24</v>
      </c>
      <c r="H1365" s="6">
        <v>43.24</v>
      </c>
      <c r="I1365" s="6">
        <v>44.5</v>
      </c>
      <c r="J1365" s="6">
        <v>36.775011770725321</v>
      </c>
      <c r="K1365" s="6">
        <f t="shared" si="653"/>
        <v>4.740000000000002</v>
      </c>
      <c r="L1365" s="7">
        <f t="shared" si="651"/>
        <v>7.724988229274679</v>
      </c>
      <c r="M1365" s="6">
        <f t="shared" si="635"/>
        <v>6</v>
      </c>
      <c r="N1365" s="6">
        <f t="shared" si="648"/>
        <v>6.5</v>
      </c>
      <c r="O1365" s="6">
        <f t="shared" si="661"/>
        <v>-0.5</v>
      </c>
      <c r="P1365" s="6">
        <f t="shared" si="636"/>
        <v>-0.5</v>
      </c>
      <c r="Q1365" s="6">
        <f t="shared" si="654"/>
        <v>-5.7732295245855454</v>
      </c>
      <c r="R1365" s="6">
        <f t="shared" si="644"/>
        <v>-6.4756606614091581</v>
      </c>
      <c r="S1365" s="6">
        <f t="shared" si="637"/>
        <v>10</v>
      </c>
      <c r="T1365" s="6">
        <f t="shared" si="638"/>
        <v>4</v>
      </c>
      <c r="U1365" s="4" t="str">
        <f t="shared" si="649"/>
        <v>HIGHER</v>
      </c>
      <c r="V1365" s="8">
        <v>811.25</v>
      </c>
      <c r="W1365" s="9">
        <f t="shared" si="633"/>
        <v>5.9756606614091581</v>
      </c>
      <c r="X1365" s="6">
        <f t="shared" si="639"/>
        <v>37.500759767434054</v>
      </c>
      <c r="Y1365" s="6">
        <f t="shared" si="655"/>
        <v>5.2392402325659475</v>
      </c>
      <c r="Z1365" s="6">
        <f t="shared" si="656"/>
        <v>0.73642042884321057</v>
      </c>
      <c r="AA1365" s="5">
        <f t="shared" si="645"/>
        <v>5</v>
      </c>
      <c r="AB1365" s="5">
        <f t="shared" si="646"/>
        <v>2024</v>
      </c>
      <c r="AC1365" s="5">
        <f t="shared" si="647"/>
        <v>18</v>
      </c>
      <c r="AD1365" s="6">
        <f t="shared" si="660"/>
        <v>60.48</v>
      </c>
      <c r="AF1365" s="10" t="e">
        <f ca="1">_xll.RHistory("ARS=",".Close","START:"&amp;$A1365&amp;" END:"&amp;$A1365&amp;" INTERVAL:1D",,,)</f>
        <v>#NAME?</v>
      </c>
      <c r="AG1365" s="8" t="e">
        <f t="shared" ca="1" si="643"/>
        <v>#NAME?</v>
      </c>
      <c r="AH1365" s="15"/>
      <c r="AI1365" s="15"/>
      <c r="AJ1365" s="15"/>
      <c r="AK1365" s="15"/>
      <c r="AL1365" s="11">
        <f t="shared" si="657"/>
        <v>45414</v>
      </c>
      <c r="AM1365" s="8">
        <v>826.75</v>
      </c>
      <c r="AN1365" s="10" t="e">
        <f ca="1">_xll.RHistory("BRL=",".Close","START:"&amp;$A1365&amp;" END:"&amp;$A1365&amp;" INTERVAL:1D",,,)</f>
        <v>#NAME?</v>
      </c>
      <c r="AO1365" s="8" t="e">
        <f t="shared" ca="1" si="658"/>
        <v>#NAME?</v>
      </c>
      <c r="AS1365" s="14"/>
      <c r="AT1365" s="6">
        <v>387.4</v>
      </c>
      <c r="AU1365" s="6">
        <v>12</v>
      </c>
      <c r="AV1365" s="6">
        <f t="shared" si="650"/>
        <v>2.1044799999999988</v>
      </c>
      <c r="AW1365" s="6">
        <f t="shared" si="641"/>
        <v>2.8093815999999983</v>
      </c>
      <c r="AX1365" s="6">
        <f t="shared" si="662"/>
        <v>0.70490159999999946</v>
      </c>
      <c r="AY1365" s="12">
        <f t="shared" si="642"/>
        <v>0.39005696169456683</v>
      </c>
      <c r="BB1365" s="13">
        <f t="shared" si="659"/>
        <v>881.62753799999996</v>
      </c>
    </row>
    <row r="1366" spans="1:54" x14ac:dyDescent="0.25">
      <c r="A1366" s="1">
        <v>45415</v>
      </c>
      <c r="B1366" s="6">
        <v>49.08</v>
      </c>
      <c r="C1366" s="9">
        <v>39.83</v>
      </c>
      <c r="D1366" s="6">
        <v>42.58</v>
      </c>
      <c r="E1366" s="6">
        <f t="shared" si="634"/>
        <v>37.761338371501786</v>
      </c>
      <c r="F1366" s="6">
        <f t="shared" si="640"/>
        <v>37.478100009879356</v>
      </c>
      <c r="G1366" s="6">
        <v>53.08</v>
      </c>
      <c r="H1366" s="6">
        <v>43.08</v>
      </c>
      <c r="I1366" s="6">
        <v>44.5</v>
      </c>
      <c r="J1366" s="6">
        <v>36.967788582351076</v>
      </c>
      <c r="K1366" s="6">
        <f t="shared" si="653"/>
        <v>4.5799999999999983</v>
      </c>
      <c r="L1366" s="7">
        <f t="shared" si="651"/>
        <v>7.5322114176489237</v>
      </c>
      <c r="M1366" s="6">
        <f t="shared" si="635"/>
        <v>6</v>
      </c>
      <c r="N1366" s="6">
        <f t="shared" si="648"/>
        <v>6.5</v>
      </c>
      <c r="O1366" s="6">
        <f t="shared" si="661"/>
        <v>-0.5</v>
      </c>
      <c r="P1366" s="6">
        <f t="shared" si="636"/>
        <v>-0.5</v>
      </c>
      <c r="Q1366" s="6">
        <f t="shared" si="654"/>
        <v>-5.3186616284982122</v>
      </c>
      <c r="R1366" s="6">
        <f t="shared" si="644"/>
        <v>-5.6018999901206428</v>
      </c>
      <c r="S1366" s="6">
        <f t="shared" si="637"/>
        <v>10</v>
      </c>
      <c r="T1366" s="6">
        <f t="shared" si="638"/>
        <v>4</v>
      </c>
      <c r="U1366" s="4" t="str">
        <f t="shared" si="649"/>
        <v>HIGHER</v>
      </c>
      <c r="V1366" s="8">
        <v>827</v>
      </c>
      <c r="W1366" s="9">
        <f t="shared" si="633"/>
        <v>5.1018999901206428</v>
      </c>
      <c r="X1366" s="6">
        <f t="shared" si="639"/>
        <v>37.795594891096975</v>
      </c>
      <c r="Y1366" s="6">
        <f t="shared" si="655"/>
        <v>4.7844051089030231</v>
      </c>
      <c r="Z1366" s="6">
        <f t="shared" si="656"/>
        <v>0.31749488121761971</v>
      </c>
      <c r="AA1366" s="5">
        <f t="shared" si="645"/>
        <v>5</v>
      </c>
      <c r="AB1366" s="5">
        <f t="shared" si="646"/>
        <v>2024</v>
      </c>
      <c r="AC1366" s="5">
        <f t="shared" si="647"/>
        <v>18</v>
      </c>
      <c r="AD1366" s="6">
        <f t="shared" si="660"/>
        <v>60.697500000000005</v>
      </c>
      <c r="AF1366" s="10" t="e">
        <f ca="1">_xll.RHistory("ARS=",".Close","START:"&amp;$A1366&amp;" END:"&amp;$A1366&amp;" INTERVAL:1D",,,)</f>
        <v>#NAME?</v>
      </c>
      <c r="AG1366" s="8" t="e">
        <f t="shared" ca="1" si="643"/>
        <v>#NAME?</v>
      </c>
      <c r="AH1366" s="15"/>
      <c r="AI1366" s="15"/>
      <c r="AJ1366" s="15"/>
      <c r="AK1366" s="15"/>
      <c r="AL1366" s="11">
        <f t="shared" si="657"/>
        <v>45415</v>
      </c>
      <c r="AM1366" s="8">
        <v>833.25</v>
      </c>
      <c r="AN1366" s="10" t="e">
        <f ca="1">_xll.RHistory("BRL=",".Close","START:"&amp;$A1366&amp;" END:"&amp;$A1366&amp;" INTERVAL:1D",,,)</f>
        <v>#NAME?</v>
      </c>
      <c r="AO1366" s="8" t="e">
        <f t="shared" ca="1" si="658"/>
        <v>#NAME?</v>
      </c>
      <c r="AS1366" s="14"/>
      <c r="AT1366" s="6">
        <v>394.7</v>
      </c>
      <c r="AU1366" s="6">
        <v>12.16</v>
      </c>
      <c r="AV1366" s="6">
        <f t="shared" si="650"/>
        <v>2.0973099999999985</v>
      </c>
      <c r="AW1366" s="6">
        <f t="shared" si="641"/>
        <v>2.761308399999999</v>
      </c>
      <c r="AX1366" s="6">
        <f t="shared" si="662"/>
        <v>0.66399840000000054</v>
      </c>
      <c r="AY1366" s="12">
        <f t="shared" si="642"/>
        <v>0.38313892899492102</v>
      </c>
      <c r="BB1366" s="13">
        <f t="shared" si="659"/>
        <v>878.10014599999988</v>
      </c>
    </row>
    <row r="1367" spans="1:54" x14ac:dyDescent="0.25">
      <c r="A1367" s="1">
        <v>45418</v>
      </c>
      <c r="B1367" s="6">
        <v>49.84</v>
      </c>
      <c r="C1367" s="9">
        <v>40.590000000000003</v>
      </c>
      <c r="D1367" s="6">
        <v>43.34</v>
      </c>
      <c r="E1367" s="6">
        <f t="shared" si="634"/>
        <v>38.724348801018024</v>
      </c>
      <c r="F1367" s="6">
        <f t="shared" si="640"/>
        <v>38.41845137046581</v>
      </c>
      <c r="G1367" s="6">
        <v>53.84</v>
      </c>
      <c r="H1367" s="6">
        <v>43.84</v>
      </c>
      <c r="I1367" s="6">
        <v>44.5</v>
      </c>
      <c r="J1367" s="6">
        <v>37.625497704368371</v>
      </c>
      <c r="K1367" s="6">
        <f t="shared" si="653"/>
        <v>5.3400000000000034</v>
      </c>
      <c r="L1367" s="7">
        <f t="shared" si="651"/>
        <v>6.8745022956316291</v>
      </c>
      <c r="M1367" s="6">
        <f t="shared" si="635"/>
        <v>6</v>
      </c>
      <c r="N1367" s="6">
        <f t="shared" si="648"/>
        <v>6.5</v>
      </c>
      <c r="O1367" s="6">
        <f t="shared" si="661"/>
        <v>-0.5</v>
      </c>
      <c r="P1367" s="6">
        <f t="shared" si="636"/>
        <v>-0.5</v>
      </c>
      <c r="Q1367" s="6">
        <f t="shared" si="654"/>
        <v>-5.1156511989819791</v>
      </c>
      <c r="R1367" s="6">
        <f t="shared" si="644"/>
        <v>-5.4215486295341933</v>
      </c>
      <c r="S1367" s="6">
        <f t="shared" si="637"/>
        <v>10</v>
      </c>
      <c r="T1367" s="6">
        <f t="shared" si="638"/>
        <v>4</v>
      </c>
      <c r="U1367" s="4" t="str">
        <f t="shared" si="649"/>
        <v>HIGHER</v>
      </c>
      <c r="V1367" s="8">
        <v>847.75</v>
      </c>
      <c r="W1367" s="9">
        <f t="shared" si="633"/>
        <v>4.9215486295341933</v>
      </c>
      <c r="X1367" s="6">
        <f t="shared" si="639"/>
        <v>38.759478949225759</v>
      </c>
      <c r="Y1367" s="6">
        <f t="shared" si="655"/>
        <v>4.5805210507742444</v>
      </c>
      <c r="Z1367" s="6">
        <f t="shared" si="656"/>
        <v>0.34102757875994882</v>
      </c>
      <c r="AA1367" s="5">
        <f t="shared" si="645"/>
        <v>5</v>
      </c>
      <c r="AB1367" s="5">
        <f t="shared" si="646"/>
        <v>2024</v>
      </c>
      <c r="AC1367" s="5">
        <f t="shared" si="647"/>
        <v>19</v>
      </c>
      <c r="AD1367" s="6">
        <f t="shared" si="660"/>
        <v>60.267499999999998</v>
      </c>
      <c r="AF1367" s="10" t="e">
        <f ca="1">_xll.RHistory("ARS=",".Close","START:"&amp;$A1367&amp;" END:"&amp;$A1367&amp;" INTERVAL:1D",,,)</f>
        <v>#NAME?</v>
      </c>
      <c r="AG1367" s="8" t="e">
        <f t="shared" ca="1" si="643"/>
        <v>#NAME?</v>
      </c>
      <c r="AH1367" s="15"/>
      <c r="AI1367" s="15"/>
      <c r="AJ1367" s="15"/>
      <c r="AK1367" s="15"/>
      <c r="AL1367" s="11">
        <f t="shared" si="657"/>
        <v>45418</v>
      </c>
      <c r="AM1367" s="8">
        <v>854.5</v>
      </c>
      <c r="AN1367" s="10" t="e">
        <f ca="1">_xll.RHistory("BRL=",".Close","START:"&amp;$A1367&amp;" END:"&amp;$A1367&amp;" INTERVAL:1D",,,)</f>
        <v>#NAME?</v>
      </c>
      <c r="AO1367" s="8" t="e">
        <f t="shared" ca="1" si="658"/>
        <v>#NAME?</v>
      </c>
      <c r="AS1367" s="14"/>
      <c r="AT1367" s="6">
        <v>410.1</v>
      </c>
      <c r="AU1367" s="6">
        <v>12.4975</v>
      </c>
      <c r="AV1367" s="6">
        <f t="shared" si="650"/>
        <v>2.2106300000000001</v>
      </c>
      <c r="AW1367" s="6">
        <f t="shared" si="641"/>
        <v>2.767362799999999</v>
      </c>
      <c r="AX1367" s="6">
        <f t="shared" si="662"/>
        <v>0.55673279999999892</v>
      </c>
      <c r="AY1367" s="12">
        <f t="shared" si="642"/>
        <v>0.37337244980562051</v>
      </c>
      <c r="BB1367" s="13">
        <f t="shared" si="659"/>
        <v>894.85525800000005</v>
      </c>
    </row>
    <row r="1368" spans="1:54" x14ac:dyDescent="0.25">
      <c r="A1368" s="1">
        <v>45419</v>
      </c>
      <c r="B1368" s="6">
        <v>50.5</v>
      </c>
      <c r="C1368" s="9">
        <v>41.25</v>
      </c>
      <c r="D1368" s="6">
        <v>44</v>
      </c>
      <c r="E1368" s="6">
        <f t="shared" si="634"/>
        <v>39.030246231570246</v>
      </c>
      <c r="F1368" s="6">
        <f t="shared" si="640"/>
        <v>38.80365554227231</v>
      </c>
      <c r="G1368" s="6">
        <v>54.5</v>
      </c>
      <c r="H1368" s="6">
        <v>44.5</v>
      </c>
      <c r="I1368" s="6">
        <v>45</v>
      </c>
      <c r="J1368" s="6">
        <v>36.979128394799652</v>
      </c>
      <c r="K1368" s="6">
        <f t="shared" si="653"/>
        <v>5.5</v>
      </c>
      <c r="L1368" s="7">
        <f t="shared" si="651"/>
        <v>8.0208716052003481</v>
      </c>
      <c r="M1368" s="6">
        <f t="shared" si="635"/>
        <v>6</v>
      </c>
      <c r="N1368" s="6">
        <f t="shared" si="648"/>
        <v>6.5</v>
      </c>
      <c r="O1368" s="6">
        <f t="shared" si="661"/>
        <v>-0.5</v>
      </c>
      <c r="P1368" s="6">
        <f t="shared" si="636"/>
        <v>-0.5</v>
      </c>
      <c r="Q1368" s="6">
        <f t="shared" si="654"/>
        <v>-5.4697537684297544</v>
      </c>
      <c r="R1368" s="6">
        <f t="shared" si="644"/>
        <v>-5.6963444577276903</v>
      </c>
      <c r="S1368" s="6">
        <f t="shared" si="637"/>
        <v>10</v>
      </c>
      <c r="T1368" s="6">
        <f t="shared" si="638"/>
        <v>4</v>
      </c>
      <c r="U1368" s="4" t="str">
        <f t="shared" si="649"/>
        <v>HIGHER</v>
      </c>
      <c r="V1368" s="8">
        <v>856.25</v>
      </c>
      <c r="W1368" s="9">
        <f t="shared" si="633"/>
        <v>5.1963444577276903</v>
      </c>
      <c r="X1368" s="6">
        <f t="shared" si="639"/>
        <v>39.065653885337255</v>
      </c>
      <c r="Y1368" s="6">
        <f t="shared" si="655"/>
        <v>4.9343461146627448</v>
      </c>
      <c r="Z1368" s="6">
        <f t="shared" si="656"/>
        <v>0.26199834306494552</v>
      </c>
      <c r="AA1368" s="5">
        <f t="shared" si="645"/>
        <v>5</v>
      </c>
      <c r="AB1368" s="5">
        <f t="shared" si="646"/>
        <v>2024</v>
      </c>
      <c r="AC1368" s="5">
        <f t="shared" si="647"/>
        <v>19</v>
      </c>
      <c r="AD1368" s="6">
        <f t="shared" si="660"/>
        <v>60.844999999999999</v>
      </c>
      <c r="AF1368" s="10" t="e">
        <f ca="1">_xll.RHistory("ARS=",".Close","START:"&amp;$A1368&amp;" END:"&amp;$A1368&amp;" INTERVAL:1D",,,)</f>
        <v>#NAME?</v>
      </c>
      <c r="AG1368" s="8" t="e">
        <f t="shared" ca="1" si="643"/>
        <v>#NAME?</v>
      </c>
      <c r="AH1368" s="15"/>
      <c r="AI1368" s="15"/>
      <c r="AJ1368" s="15"/>
      <c r="AK1368" s="15"/>
      <c r="AL1368" s="11">
        <f t="shared" si="657"/>
        <v>45419</v>
      </c>
      <c r="AM1368" s="8">
        <v>861.25</v>
      </c>
      <c r="AN1368" s="10" t="e">
        <f ca="1">_xll.RHistory("BRL=",".Close","START:"&amp;$A1368&amp;" END:"&amp;$A1368&amp;" INTERVAL:1D",,,)</f>
        <v>#NAME?</v>
      </c>
      <c r="AO1368" s="8" t="e">
        <f t="shared" ca="1" si="658"/>
        <v>#NAME?</v>
      </c>
      <c r="AS1368" s="14"/>
      <c r="AT1368" s="6">
        <v>405.7</v>
      </c>
      <c r="AU1368" s="6">
        <v>12.475</v>
      </c>
      <c r="AV1368" s="6">
        <f t="shared" si="650"/>
        <v>2.2069500000000009</v>
      </c>
      <c r="AW1368" s="6">
        <f t="shared" si="641"/>
        <v>2.7736044000000017</v>
      </c>
      <c r="AX1368" s="6">
        <f t="shared" si="662"/>
        <v>0.56665440000000089</v>
      </c>
      <c r="AY1368" s="12">
        <f t="shared" si="642"/>
        <v>0.37951140334378336</v>
      </c>
      <c r="BB1368" s="13">
        <f t="shared" si="659"/>
        <v>909.4057499999999</v>
      </c>
    </row>
    <row r="1369" spans="1:54" x14ac:dyDescent="0.25">
      <c r="A1369" s="1">
        <v>45420</v>
      </c>
      <c r="B1369" s="6">
        <v>49.79</v>
      </c>
      <c r="C1369" s="9">
        <v>40.54</v>
      </c>
      <c r="D1369" s="6">
        <v>43.29</v>
      </c>
      <c r="E1369" s="6">
        <f t="shared" si="634"/>
        <v>38.837644145666999</v>
      </c>
      <c r="F1369" s="6">
        <f t="shared" si="640"/>
        <v>39.234177851938398</v>
      </c>
      <c r="G1369" s="6">
        <v>53.79</v>
      </c>
      <c r="H1369" s="6">
        <v>43.79</v>
      </c>
      <c r="I1369" s="6">
        <v>44.75</v>
      </c>
      <c r="J1369" s="6">
        <v>36.66161364623958</v>
      </c>
      <c r="K1369" s="6">
        <f t="shared" si="653"/>
        <v>5.0399999999999991</v>
      </c>
      <c r="L1369" s="7">
        <f t="shared" si="651"/>
        <v>8.0883863537604199</v>
      </c>
      <c r="M1369" s="6">
        <f t="shared" si="635"/>
        <v>6</v>
      </c>
      <c r="N1369" s="6">
        <f t="shared" si="648"/>
        <v>6.5</v>
      </c>
      <c r="O1369" s="6">
        <f t="shared" si="661"/>
        <v>-0.5</v>
      </c>
      <c r="P1369" s="6">
        <f t="shared" si="636"/>
        <v>-0.5</v>
      </c>
      <c r="Q1369" s="6">
        <f t="shared" si="654"/>
        <v>-4.9523558543329997</v>
      </c>
      <c r="R1369" s="6">
        <f t="shared" si="644"/>
        <v>-4.5558221480616012</v>
      </c>
      <c r="S1369" s="6">
        <f t="shared" si="637"/>
        <v>10</v>
      </c>
      <c r="T1369" s="6">
        <f t="shared" si="638"/>
        <v>4</v>
      </c>
      <c r="U1369" s="4" t="str">
        <f t="shared" si="649"/>
        <v>HIGHER</v>
      </c>
      <c r="V1369" s="8">
        <v>865.75</v>
      </c>
      <c r="W1369" s="9">
        <f t="shared" si="633"/>
        <v>4.0558221480616012</v>
      </c>
      <c r="X1369" s="6">
        <f t="shared" si="639"/>
        <v>38.8728770737115</v>
      </c>
      <c r="Y1369" s="6">
        <f t="shared" si="655"/>
        <v>4.4171229262884992</v>
      </c>
      <c r="Z1369" s="6">
        <f t="shared" si="656"/>
        <v>-0.36130077822689799</v>
      </c>
      <c r="AA1369" s="5">
        <f t="shared" si="645"/>
        <v>5</v>
      </c>
      <c r="AB1369" s="5">
        <f t="shared" si="646"/>
        <v>2024</v>
      </c>
      <c r="AC1369" s="5">
        <f t="shared" si="647"/>
        <v>19</v>
      </c>
      <c r="AD1369" s="6">
        <f t="shared" si="660"/>
        <v>61.422499999999999</v>
      </c>
      <c r="AF1369" s="10" t="e">
        <f ca="1">_xll.RHistory("ARS=",".Close","START:"&amp;$A1369&amp;" END:"&amp;$A1369&amp;" INTERVAL:1D",,,)</f>
        <v>#NAME?</v>
      </c>
      <c r="AG1369" s="8" t="e">
        <f t="shared" ca="1" si="643"/>
        <v>#NAME?</v>
      </c>
      <c r="AH1369" s="15"/>
      <c r="AI1369" s="15"/>
      <c r="AJ1369" s="15"/>
      <c r="AK1369" s="15"/>
      <c r="AL1369" s="11">
        <f t="shared" si="657"/>
        <v>45420</v>
      </c>
      <c r="AM1369" s="8">
        <v>857</v>
      </c>
      <c r="AN1369" s="10" t="e">
        <f ca="1">_xll.RHistory("BRL=",".Close","START:"&amp;$A1369&amp;" END:"&amp;$A1369&amp;" INTERVAL:1D",,,)</f>
        <v>#NAME?</v>
      </c>
      <c r="AO1369" s="8" t="e">
        <f t="shared" ca="1" si="658"/>
        <v>#NAME?</v>
      </c>
      <c r="AS1369" s="14"/>
      <c r="AT1369" s="6">
        <v>401</v>
      </c>
      <c r="AU1369" s="6">
        <v>12.3475</v>
      </c>
      <c r="AV1369" s="6">
        <f t="shared" si="650"/>
        <v>2.1409300000000009</v>
      </c>
      <c r="AW1369" s="6">
        <f t="shared" si="641"/>
        <v>2.8663300000000014</v>
      </c>
      <c r="AX1369" s="6">
        <f t="shared" si="662"/>
        <v>0.72540000000000049</v>
      </c>
      <c r="AY1369" s="12">
        <f t="shared" si="642"/>
        <v>0.38537046699713012</v>
      </c>
      <c r="BB1369" s="13">
        <f t="shared" si="659"/>
        <v>893.75294799999995</v>
      </c>
    </row>
    <row r="1370" spans="1:54" x14ac:dyDescent="0.25">
      <c r="A1370" s="1">
        <v>45421</v>
      </c>
      <c r="B1370" s="6">
        <v>48.64</v>
      </c>
      <c r="C1370" s="9">
        <v>39.14</v>
      </c>
      <c r="D1370" s="6">
        <v>42.14</v>
      </c>
      <c r="E1370" s="6">
        <f t="shared" si="634"/>
        <v>40.707017332375003</v>
      </c>
      <c r="F1370" s="6">
        <f t="shared" si="640"/>
        <v>40.083892936805668</v>
      </c>
      <c r="G1370" s="6">
        <v>52.64</v>
      </c>
      <c r="H1370" s="6">
        <v>42.64</v>
      </c>
      <c r="I1370" s="6">
        <v>44.75</v>
      </c>
      <c r="J1370" s="6">
        <v>36.457497022165256</v>
      </c>
      <c r="K1370" s="6">
        <f t="shared" si="653"/>
        <v>3.8900000000000006</v>
      </c>
      <c r="L1370" s="7">
        <f t="shared" si="651"/>
        <v>8.2925029778347437</v>
      </c>
      <c r="M1370" s="6">
        <f t="shared" si="635"/>
        <v>6</v>
      </c>
      <c r="N1370" s="6">
        <f t="shared" si="648"/>
        <v>6.5</v>
      </c>
      <c r="O1370" s="6">
        <f t="shared" si="661"/>
        <v>-0.5</v>
      </c>
      <c r="P1370" s="6">
        <f t="shared" si="636"/>
        <v>-0.5</v>
      </c>
      <c r="Q1370" s="6">
        <f t="shared" si="654"/>
        <v>-1.9329826676249979</v>
      </c>
      <c r="R1370" s="6">
        <f t="shared" si="644"/>
        <v>-2.5561070631943323</v>
      </c>
      <c r="S1370" s="6">
        <f t="shared" si="637"/>
        <v>10</v>
      </c>
      <c r="T1370" s="6">
        <f t="shared" si="638"/>
        <v>4</v>
      </c>
      <c r="U1370" s="4" t="str">
        <f t="shared" si="649"/>
        <v>HIGHER</v>
      </c>
      <c r="V1370" s="8">
        <v>884.5</v>
      </c>
      <c r="W1370" s="9">
        <f t="shared" si="633"/>
        <v>2.0561070631943323</v>
      </c>
      <c r="X1370" s="6">
        <f t="shared" si="639"/>
        <v>40.743946127726204</v>
      </c>
      <c r="Y1370" s="6">
        <f t="shared" si="655"/>
        <v>1.3960538722737965</v>
      </c>
      <c r="Z1370" s="6">
        <f t="shared" si="656"/>
        <v>0.66005319092053583</v>
      </c>
      <c r="AA1370" s="5">
        <f t="shared" si="645"/>
        <v>5</v>
      </c>
      <c r="AB1370" s="5">
        <f t="shared" si="646"/>
        <v>2024</v>
      </c>
      <c r="AC1370" s="5">
        <f t="shared" si="647"/>
        <v>19</v>
      </c>
      <c r="AD1370" s="6">
        <f t="shared" si="660"/>
        <v>60.522499999999994</v>
      </c>
      <c r="AF1370" s="10" t="e">
        <f ca="1">_xll.RHistory("ARS=",".Close","START:"&amp;$A1370&amp;" END:"&amp;$A1370&amp;" INTERVAL:1D",,,)</f>
        <v>#NAME?</v>
      </c>
      <c r="AG1370" s="8" t="e">
        <f t="shared" ca="1" si="643"/>
        <v>#NAME?</v>
      </c>
      <c r="AH1370" s="15"/>
      <c r="AI1370" s="15"/>
      <c r="AJ1370" s="15"/>
      <c r="AK1370" s="15"/>
      <c r="AL1370" s="11">
        <f t="shared" si="657"/>
        <v>45421</v>
      </c>
      <c r="AM1370" s="8">
        <v>898.25</v>
      </c>
      <c r="AN1370" s="10" t="e">
        <f ca="1">_xll.RHistory("BRL=",".Close","START:"&amp;$A1370&amp;" END:"&amp;$A1370&amp;" INTERVAL:1D",,,)</f>
        <v>#NAME?</v>
      </c>
      <c r="AO1370" s="8" t="e">
        <f t="shared" ca="1" si="658"/>
        <v>#NAME?</v>
      </c>
      <c r="AS1370" s="14"/>
      <c r="AT1370" s="6">
        <v>395.4</v>
      </c>
      <c r="AU1370" s="6">
        <v>12.154999999999999</v>
      </c>
      <c r="AV1370" s="6">
        <f t="shared" si="650"/>
        <v>2.0672800000000002</v>
      </c>
      <c r="AW1370" s="6">
        <f t="shared" si="641"/>
        <v>2.8458214000000002</v>
      </c>
      <c r="AX1370" s="6">
        <f t="shared" si="662"/>
        <v>0.77854139999999994</v>
      </c>
      <c r="AY1370" s="12">
        <f t="shared" si="642"/>
        <v>0.38534780943460256</v>
      </c>
      <c r="BB1370" s="13">
        <f t="shared" si="659"/>
        <v>862.88826799999993</v>
      </c>
    </row>
    <row r="1371" spans="1:54" x14ac:dyDescent="0.25">
      <c r="A1371" s="1">
        <v>45422</v>
      </c>
      <c r="B1371" s="6">
        <v>50.44</v>
      </c>
      <c r="C1371" s="9">
        <v>40.94</v>
      </c>
      <c r="D1371" s="6">
        <v>43.69</v>
      </c>
      <c r="E1371" s="6">
        <f t="shared" si="634"/>
        <v>40.888289883813364</v>
      </c>
      <c r="F1371" s="6">
        <f t="shared" si="640"/>
        <v>40.593721987726042</v>
      </c>
      <c r="G1371" s="6">
        <v>54.44</v>
      </c>
      <c r="H1371" s="6">
        <v>44.44</v>
      </c>
      <c r="I1371" s="6">
        <v>44.25</v>
      </c>
      <c r="J1371" s="6">
        <v>37.069846894388249</v>
      </c>
      <c r="K1371" s="6">
        <f t="shared" si="653"/>
        <v>6.1899999999999977</v>
      </c>
      <c r="L1371" s="7">
        <f t="shared" si="651"/>
        <v>7.1801531056117511</v>
      </c>
      <c r="M1371" s="6">
        <f t="shared" si="635"/>
        <v>6</v>
      </c>
      <c r="N1371" s="6">
        <f t="shared" si="648"/>
        <v>6.75</v>
      </c>
      <c r="O1371" s="6">
        <f t="shared" si="661"/>
        <v>-0.75</v>
      </c>
      <c r="P1371" s="6">
        <f t="shared" si="636"/>
        <v>-0.75</v>
      </c>
      <c r="Q1371" s="6">
        <f t="shared" si="654"/>
        <v>-3.5517101161866336</v>
      </c>
      <c r="R1371" s="6">
        <f t="shared" si="644"/>
        <v>-3.8462780122739559</v>
      </c>
      <c r="S1371" s="6">
        <f t="shared" si="637"/>
        <v>10</v>
      </c>
      <c r="T1371" s="6">
        <f t="shared" si="638"/>
        <v>4</v>
      </c>
      <c r="U1371" s="4" t="str">
        <f t="shared" si="649"/>
        <v>HIGHER</v>
      </c>
      <c r="V1371" s="8">
        <v>895.75</v>
      </c>
      <c r="W1371" s="9">
        <f t="shared" si="633"/>
        <v>3.0962780122739559</v>
      </c>
      <c r="X1371" s="6">
        <f t="shared" si="639"/>
        <v>40.925383126903384</v>
      </c>
      <c r="Y1371" s="6">
        <f t="shared" si="655"/>
        <v>2.7646168730966139</v>
      </c>
      <c r="Z1371" s="6">
        <f t="shared" si="656"/>
        <v>0.33166113917734208</v>
      </c>
      <c r="AA1371" s="5">
        <f t="shared" si="645"/>
        <v>5</v>
      </c>
      <c r="AB1371" s="5">
        <f t="shared" si="646"/>
        <v>2024</v>
      </c>
      <c r="AC1371" s="5">
        <f t="shared" si="647"/>
        <v>19</v>
      </c>
      <c r="AD1371" s="6">
        <f t="shared" si="660"/>
        <v>61.332499999999996</v>
      </c>
      <c r="AF1371" s="10" t="e">
        <f ca="1">_xll.RHistory("ARS=",".Close","START:"&amp;$A1371&amp;" END:"&amp;$A1371&amp;" INTERVAL:1D",,,)</f>
        <v>#NAME?</v>
      </c>
      <c r="AG1371" s="8" t="e">
        <f t="shared" ca="1" si="643"/>
        <v>#NAME?</v>
      </c>
      <c r="AH1371" s="15"/>
      <c r="AI1371" s="15"/>
      <c r="AJ1371" s="15"/>
      <c r="AK1371" s="15"/>
      <c r="AL1371" s="11">
        <f t="shared" si="657"/>
        <v>45422</v>
      </c>
      <c r="AM1371" s="8">
        <v>902.25</v>
      </c>
      <c r="AN1371" s="10" t="e">
        <f ca="1">_xll.RHistory("BRL=",".Close","START:"&amp;$A1371&amp;" END:"&amp;$A1371&amp;" INTERVAL:1D",,,)</f>
        <v>#NAME?</v>
      </c>
      <c r="AO1371" s="8" t="e">
        <f t="shared" ca="1" si="658"/>
        <v>#NAME?</v>
      </c>
      <c r="AS1371" s="14"/>
      <c r="AT1371" s="6">
        <v>394.4</v>
      </c>
      <c r="AU1371" s="6">
        <v>12.26</v>
      </c>
      <c r="AV1371" s="6">
        <f t="shared" si="650"/>
        <v>2.1201299999999978</v>
      </c>
      <c r="AW1371" s="6">
        <f t="shared" si="641"/>
        <v>2.5854623999999991</v>
      </c>
      <c r="AX1371" s="6">
        <f t="shared" si="662"/>
        <v>0.4653324000000012</v>
      </c>
      <c r="AY1371" s="12">
        <f t="shared" si="642"/>
        <v>0.38042472632372681</v>
      </c>
      <c r="BB1371" s="13">
        <f t="shared" si="659"/>
        <v>902.57142799999986</v>
      </c>
    </row>
    <row r="1372" spans="1:54" x14ac:dyDescent="0.25">
      <c r="A1372" s="1">
        <v>45425</v>
      </c>
      <c r="B1372" s="6">
        <v>51.15</v>
      </c>
      <c r="C1372" s="9">
        <v>41.65</v>
      </c>
      <c r="D1372" s="6">
        <v>44.4</v>
      </c>
      <c r="E1372" s="6">
        <f t="shared" si="634"/>
        <v>39.777995506253454</v>
      </c>
      <c r="F1372" s="6">
        <f t="shared" si="640"/>
        <v>38.973598559245765</v>
      </c>
      <c r="G1372" s="6">
        <v>55.15</v>
      </c>
      <c r="H1372" s="6">
        <v>45.15</v>
      </c>
      <c r="I1372" s="6">
        <v>44.5</v>
      </c>
      <c r="J1372" s="6">
        <v>36.672953458688156</v>
      </c>
      <c r="K1372" s="6">
        <f t="shared" si="653"/>
        <v>6.6499999999999986</v>
      </c>
      <c r="L1372" s="7">
        <f t="shared" si="651"/>
        <v>7.8270465413118444</v>
      </c>
      <c r="M1372" s="6">
        <f t="shared" si="635"/>
        <v>6</v>
      </c>
      <c r="N1372" s="6">
        <f t="shared" si="648"/>
        <v>6.75</v>
      </c>
      <c r="O1372" s="6">
        <f t="shared" si="661"/>
        <v>-0.75</v>
      </c>
      <c r="P1372" s="6">
        <f t="shared" si="636"/>
        <v>-0.75</v>
      </c>
      <c r="Q1372" s="6">
        <f t="shared" si="654"/>
        <v>-5.3720044937465445</v>
      </c>
      <c r="R1372" s="6">
        <f t="shared" si="644"/>
        <v>-6.1764014407542334</v>
      </c>
      <c r="S1372" s="6">
        <f t="shared" si="637"/>
        <v>10</v>
      </c>
      <c r="T1372" s="6">
        <f t="shared" si="638"/>
        <v>4</v>
      </c>
      <c r="U1372" s="4" t="str">
        <f t="shared" si="649"/>
        <v>HIGHER</v>
      </c>
      <c r="V1372" s="8">
        <v>860</v>
      </c>
      <c r="W1372" s="9">
        <f t="shared" si="633"/>
        <v>5.4264014407542334</v>
      </c>
      <c r="X1372" s="6">
        <f t="shared" si="639"/>
        <v>39.81408150694314</v>
      </c>
      <c r="Y1372" s="6">
        <f t="shared" si="655"/>
        <v>4.5859184930568588</v>
      </c>
      <c r="Z1372" s="6">
        <f t="shared" si="656"/>
        <v>0.84048294769737453</v>
      </c>
      <c r="AA1372" s="5">
        <f t="shared" si="645"/>
        <v>5</v>
      </c>
      <c r="AB1372" s="5">
        <f t="shared" si="646"/>
        <v>2024</v>
      </c>
      <c r="AC1372" s="5">
        <f t="shared" si="647"/>
        <v>20</v>
      </c>
      <c r="AD1372" s="6">
        <f t="shared" si="660"/>
        <v>61.7</v>
      </c>
      <c r="AF1372" s="10" t="e">
        <f ca="1">_xll.RHistory("ARS=",".Close","START:"&amp;$A1372&amp;" END:"&amp;$A1372&amp;" INTERVAL:1D",,,)</f>
        <v>#NAME?</v>
      </c>
      <c r="AG1372" s="8" t="e">
        <f t="shared" ca="1" si="643"/>
        <v>#NAME?</v>
      </c>
      <c r="AH1372" s="15"/>
      <c r="AI1372" s="15"/>
      <c r="AJ1372" s="15"/>
      <c r="AK1372" s="15"/>
      <c r="AL1372" s="11">
        <f t="shared" si="657"/>
        <v>45425</v>
      </c>
      <c r="AM1372" s="8">
        <v>877.75</v>
      </c>
      <c r="AN1372" s="10" t="e">
        <f ca="1">_xll.RHistory("BRL=",".Close","START:"&amp;$A1372&amp;" END:"&amp;$A1372&amp;" INTERVAL:1D",,,)</f>
        <v>#NAME?</v>
      </c>
      <c r="AO1372" s="8" t="e">
        <f t="shared" ca="1" si="658"/>
        <v>#NAME?</v>
      </c>
      <c r="AS1372" s="14"/>
      <c r="AT1372" s="6">
        <v>389</v>
      </c>
      <c r="AU1372" s="6">
        <v>12.265000000000001</v>
      </c>
      <c r="AV1372" s="6">
        <f t="shared" si="650"/>
        <v>2.0713000000000008</v>
      </c>
      <c r="AW1372" s="6">
        <f t="shared" si="641"/>
        <v>2.6599503999999996</v>
      </c>
      <c r="AX1372" s="6">
        <f t="shared" si="662"/>
        <v>0.5886503999999988</v>
      </c>
      <c r="AY1372" s="12">
        <f t="shared" si="642"/>
        <v>0.3923079070769222</v>
      </c>
      <c r="BB1372" s="13">
        <f t="shared" si="659"/>
        <v>918.22422999999992</v>
      </c>
    </row>
    <row r="1373" spans="1:54" x14ac:dyDescent="0.25">
      <c r="A1373" s="1">
        <v>45426</v>
      </c>
      <c r="B1373" s="6">
        <v>49.4</v>
      </c>
      <c r="C1373" s="9">
        <v>39.9</v>
      </c>
      <c r="D1373" s="6">
        <v>42.65</v>
      </c>
      <c r="E1373" s="6">
        <f t="shared" si="634"/>
        <v>39.789325040718346</v>
      </c>
      <c r="F1373" s="6">
        <f t="shared" si="640"/>
        <v>39.018916697105354</v>
      </c>
      <c r="G1373" s="6">
        <v>53.4</v>
      </c>
      <c r="H1373" s="6">
        <v>43.4</v>
      </c>
      <c r="I1373" s="6">
        <v>44.5</v>
      </c>
      <c r="J1373" s="6">
        <v>37.228604268668278</v>
      </c>
      <c r="K1373" s="6">
        <f t="shared" si="653"/>
        <v>4.8999999999999986</v>
      </c>
      <c r="L1373" s="7">
        <f t="shared" si="651"/>
        <v>7.2713957313317223</v>
      </c>
      <c r="M1373" s="6">
        <f t="shared" si="635"/>
        <v>6</v>
      </c>
      <c r="N1373" s="6">
        <f t="shared" si="648"/>
        <v>6.75</v>
      </c>
      <c r="O1373" s="6">
        <f t="shared" si="661"/>
        <v>-0.75</v>
      </c>
      <c r="P1373" s="6">
        <f t="shared" si="636"/>
        <v>-0.75</v>
      </c>
      <c r="Q1373" s="6">
        <f t="shared" si="654"/>
        <v>-3.6106749592816527</v>
      </c>
      <c r="R1373" s="6">
        <f t="shared" si="644"/>
        <v>-4.3810833028946448</v>
      </c>
      <c r="S1373" s="6">
        <f t="shared" si="637"/>
        <v>10</v>
      </c>
      <c r="T1373" s="6">
        <f t="shared" si="638"/>
        <v>4</v>
      </c>
      <c r="U1373" s="4" t="str">
        <f t="shared" si="649"/>
        <v>HIGHER</v>
      </c>
      <c r="V1373" s="8">
        <v>861</v>
      </c>
      <c r="W1373" s="9">
        <f t="shared" ref="W1373:W1436" si="663">IF(V1373="","",IF(D1373="","",D1373-F1373))</f>
        <v>3.6310833028946448</v>
      </c>
      <c r="X1373" s="6">
        <f t="shared" si="639"/>
        <v>39.825421319391708</v>
      </c>
      <c r="Y1373" s="6">
        <f t="shared" si="655"/>
        <v>2.8245786806082904</v>
      </c>
      <c r="Z1373" s="6">
        <f t="shared" si="656"/>
        <v>0.80650462228635433</v>
      </c>
      <c r="AA1373" s="5">
        <f t="shared" si="645"/>
        <v>5</v>
      </c>
      <c r="AB1373" s="5">
        <f t="shared" si="646"/>
        <v>2024</v>
      </c>
      <c r="AC1373" s="5">
        <f t="shared" si="647"/>
        <v>20</v>
      </c>
      <c r="AD1373" s="6">
        <f t="shared" si="660"/>
        <v>60.752500000000005</v>
      </c>
      <c r="AF1373" s="10" t="e">
        <f ca="1">_xll.RHistory("ARS=",".Close","START:"&amp;$A1373&amp;" END:"&amp;$A1373&amp;" INTERVAL:1D",,,)</f>
        <v>#NAME?</v>
      </c>
      <c r="AG1373" s="8" t="e">
        <f t="shared" ca="1" si="643"/>
        <v>#NAME?</v>
      </c>
      <c r="AH1373" s="15"/>
      <c r="AI1373" s="15"/>
      <c r="AJ1373" s="15"/>
      <c r="AK1373" s="15"/>
      <c r="AL1373" s="11">
        <f t="shared" si="657"/>
        <v>45426</v>
      </c>
      <c r="AM1373" s="8">
        <v>878</v>
      </c>
      <c r="AN1373" s="10" t="e">
        <f ca="1">_xll.RHistory("BRL=",".Close","START:"&amp;$A1373&amp;" END:"&amp;$A1373&amp;" INTERVAL:1D",,,)</f>
        <v>#NAME?</v>
      </c>
      <c r="AO1373" s="8" t="e">
        <f t="shared" ca="1" si="658"/>
        <v>#NAME?</v>
      </c>
      <c r="AS1373" s="14"/>
      <c r="AT1373" s="6">
        <v>395.8</v>
      </c>
      <c r="AU1373" s="6">
        <v>12.215</v>
      </c>
      <c r="AV1373" s="6">
        <f t="shared" si="650"/>
        <v>2.0763499999999979</v>
      </c>
      <c r="AW1373" s="6">
        <f t="shared" si="641"/>
        <v>2.951158999999997</v>
      </c>
      <c r="AX1373" s="6">
        <f t="shared" si="662"/>
        <v>0.87480899999999906</v>
      </c>
      <c r="AY1373" s="12">
        <f t="shared" si="642"/>
        <v>0.39150914080669375</v>
      </c>
      <c r="BB1373" s="13">
        <f t="shared" si="659"/>
        <v>879.64337999999998</v>
      </c>
    </row>
    <row r="1374" spans="1:54" x14ac:dyDescent="0.25">
      <c r="A1374" s="1">
        <v>45427</v>
      </c>
      <c r="B1374" s="6">
        <v>49.55</v>
      </c>
      <c r="C1374" s="9">
        <v>42.55</v>
      </c>
      <c r="D1374" s="6">
        <v>42.8</v>
      </c>
      <c r="E1374" s="6">
        <f t="shared" si="634"/>
        <v>39.959268057691801</v>
      </c>
      <c r="F1374" s="6">
        <f t="shared" si="640"/>
        <v>39.800654575183245</v>
      </c>
      <c r="G1374" s="6">
        <v>53.55</v>
      </c>
      <c r="H1374" s="6">
        <v>43.55</v>
      </c>
      <c r="I1374" s="6">
        <v>44.5</v>
      </c>
      <c r="J1374" s="6">
        <v>36.899749707659637</v>
      </c>
      <c r="K1374" s="6">
        <f t="shared" si="653"/>
        <v>5.0499999999999972</v>
      </c>
      <c r="L1374" s="7">
        <f t="shared" si="651"/>
        <v>7.6002502923403625</v>
      </c>
      <c r="M1374" s="6">
        <f t="shared" si="635"/>
        <v>6</v>
      </c>
      <c r="N1374" s="6">
        <f t="shared" si="648"/>
        <v>6.75</v>
      </c>
      <c r="O1374" s="6">
        <f t="shared" si="661"/>
        <v>-0.75</v>
      </c>
      <c r="P1374" s="6">
        <f t="shared" si="636"/>
        <v>-0.75</v>
      </c>
      <c r="Q1374" s="6">
        <f t="shared" si="654"/>
        <v>-3.5907319423081958</v>
      </c>
      <c r="R1374" s="6">
        <f t="shared" si="644"/>
        <v>-3.7493454248167524</v>
      </c>
      <c r="S1374" s="6">
        <f t="shared" si="637"/>
        <v>10</v>
      </c>
      <c r="T1374" s="6">
        <f t="shared" si="638"/>
        <v>4</v>
      </c>
      <c r="U1374" s="4" t="str">
        <f t="shared" si="649"/>
        <v>HIGHER</v>
      </c>
      <c r="V1374" s="8">
        <v>878.25</v>
      </c>
      <c r="W1374" s="9">
        <f t="shared" si="663"/>
        <v>2.9993454248167524</v>
      </c>
      <c r="X1374" s="6">
        <f t="shared" si="639"/>
        <v>39.99551850612032</v>
      </c>
      <c r="Y1374" s="6">
        <f t="shared" si="655"/>
        <v>2.8044814938796776</v>
      </c>
      <c r="Z1374" s="6">
        <f t="shared" si="656"/>
        <v>0.19486393093707477</v>
      </c>
      <c r="AA1374" s="5">
        <f t="shared" si="645"/>
        <v>5</v>
      </c>
      <c r="AB1374" s="5">
        <f t="shared" si="646"/>
        <v>2024</v>
      </c>
      <c r="AC1374" s="5">
        <f t="shared" si="647"/>
        <v>20</v>
      </c>
      <c r="AD1374" s="6">
        <f t="shared" si="660"/>
        <v>59.245000000000005</v>
      </c>
      <c r="AF1374" s="10" t="e">
        <f ca="1">_xll.RHistory("ARS=",".Close","START:"&amp;$A1374&amp;" END:"&amp;$A1374&amp;" INTERVAL:1D",,,)</f>
        <v>#NAME?</v>
      </c>
      <c r="AG1374" s="8" t="e">
        <f t="shared" ca="1" si="643"/>
        <v>#NAME?</v>
      </c>
      <c r="AH1374" s="15"/>
      <c r="AI1374" s="15"/>
      <c r="AJ1374" s="15"/>
      <c r="AK1374" s="15"/>
      <c r="AL1374" s="11">
        <f t="shared" si="657"/>
        <v>45427</v>
      </c>
      <c r="AM1374" s="8">
        <v>881.75</v>
      </c>
      <c r="AN1374" s="10" t="e">
        <f ca="1">_xll.RHistory("BRL=",".Close","START:"&amp;$A1374&amp;" END:"&amp;$A1374&amp;" INTERVAL:1D",,,)</f>
        <v>#NAME?</v>
      </c>
      <c r="AO1374" s="8" t="e">
        <f t="shared" ca="1" si="658"/>
        <v>#NAME?</v>
      </c>
      <c r="AS1374" s="14"/>
      <c r="AT1374" s="6">
        <v>394.2</v>
      </c>
      <c r="AU1374" s="6">
        <v>12.205</v>
      </c>
      <c r="AV1374" s="6">
        <f t="shared" si="650"/>
        <v>2.0663</v>
      </c>
      <c r="AW1374" s="6">
        <f t="shared" si="641"/>
        <v>2.7229039999999998</v>
      </c>
      <c r="AX1374" s="6">
        <f t="shared" si="662"/>
        <v>0.65660399999999974</v>
      </c>
      <c r="AY1374" s="12">
        <f t="shared" si="642"/>
        <v>0.38420580317080466</v>
      </c>
      <c r="BB1374" s="13">
        <f t="shared" si="659"/>
        <v>938.06580999999994</v>
      </c>
    </row>
    <row r="1375" spans="1:54" x14ac:dyDescent="0.25">
      <c r="A1375" s="1">
        <v>45428</v>
      </c>
      <c r="B1375" s="6">
        <v>50.52</v>
      </c>
      <c r="C1375" s="6">
        <v>42.02</v>
      </c>
      <c r="D1375" s="6">
        <v>43.77</v>
      </c>
      <c r="E1375" s="6">
        <f t="shared" ref="E1375:E1382" si="664">IF(AM1375="","",AM1375/2206.622)*100</f>
        <v>40.163199678059954</v>
      </c>
      <c r="F1375" s="6">
        <f t="shared" si="640"/>
        <v>40.208517815919542</v>
      </c>
      <c r="G1375" s="6">
        <v>54.52</v>
      </c>
      <c r="H1375" s="6">
        <v>44.52</v>
      </c>
      <c r="I1375" s="6">
        <v>44.25</v>
      </c>
      <c r="J1375" s="6">
        <v>37.670856954162666</v>
      </c>
      <c r="K1375" s="6">
        <f t="shared" si="653"/>
        <v>6.2700000000000031</v>
      </c>
      <c r="L1375" s="7">
        <f t="shared" si="651"/>
        <v>6.5791430458373341</v>
      </c>
      <c r="M1375" s="6">
        <f t="shared" ref="M1375:M1400" si="665">B1375-H1375</f>
        <v>6</v>
      </c>
      <c r="N1375" s="6">
        <f t="shared" si="648"/>
        <v>6.75</v>
      </c>
      <c r="O1375" s="6">
        <f t="shared" si="661"/>
        <v>-0.75</v>
      </c>
      <c r="P1375" s="6">
        <f t="shared" ref="P1375:P1400" si="666">D1375-H1375</f>
        <v>-0.75</v>
      </c>
      <c r="Q1375" s="6">
        <f t="shared" si="654"/>
        <v>-4.3568003219400495</v>
      </c>
      <c r="R1375" s="6">
        <f t="shared" si="644"/>
        <v>-4.3114821840804609</v>
      </c>
      <c r="S1375" s="6">
        <f t="shared" ref="S1375:S1393" si="667">G1375-H1375</f>
        <v>10</v>
      </c>
      <c r="T1375" s="6">
        <f t="shared" ref="T1375:T1438" si="668">G1375-B1375</f>
        <v>4</v>
      </c>
      <c r="U1375" s="4" t="str">
        <f t="shared" si="649"/>
        <v>HIGHER</v>
      </c>
      <c r="V1375" s="8">
        <v>887.25</v>
      </c>
      <c r="W1375" s="9">
        <f t="shared" si="663"/>
        <v>3.5614821840804609</v>
      </c>
      <c r="X1375" s="6">
        <f t="shared" si="639"/>
        <v>40.19963513019465</v>
      </c>
      <c r="Y1375" s="6">
        <f t="shared" si="655"/>
        <v>3.5703648698053527</v>
      </c>
      <c r="Z1375" s="6">
        <f t="shared" si="656"/>
        <v>-8.8826857248918145E-3</v>
      </c>
      <c r="AA1375" s="5">
        <f t="shared" si="645"/>
        <v>5</v>
      </c>
      <c r="AB1375" s="5">
        <f t="shared" si="646"/>
        <v>2024</v>
      </c>
      <c r="AC1375" s="5">
        <f t="shared" si="647"/>
        <v>20</v>
      </c>
      <c r="AD1375" s="6">
        <f t="shared" si="660"/>
        <v>59.274999999999999</v>
      </c>
      <c r="AF1375" s="10" t="e">
        <f ca="1">_xll.RHistory("ARS=",".Close","START:"&amp;$A1375&amp;" END:"&amp;$A1375&amp;" INTERVAL:1D",,,)</f>
        <v>#NAME?</v>
      </c>
      <c r="AG1375" s="8" t="e">
        <f t="shared" ca="1" si="643"/>
        <v>#NAME?</v>
      </c>
      <c r="AH1375" s="15"/>
      <c r="AI1375" s="15"/>
      <c r="AJ1375" s="15"/>
      <c r="AK1375" s="15"/>
      <c r="AL1375" s="11">
        <f t="shared" si="657"/>
        <v>45428</v>
      </c>
      <c r="AM1375" s="8">
        <v>886.25</v>
      </c>
      <c r="AN1375" s="10" t="e">
        <f ca="1">_xll.RHistory("BRL=",".Close","START:"&amp;$A1375&amp;" END:"&amp;$A1375&amp;" INTERVAL:1D",,,)</f>
        <v>#NAME?</v>
      </c>
      <c r="AO1375" s="8" t="e">
        <f t="shared" ca="1" si="658"/>
        <v>#NAME?</v>
      </c>
      <c r="AS1375" s="14"/>
      <c r="AT1375" s="6">
        <v>390.2</v>
      </c>
      <c r="AU1375" s="6">
        <v>12.2325</v>
      </c>
      <c r="AV1375" s="6">
        <f t="shared" si="650"/>
        <v>2.0582900000000013</v>
      </c>
      <c r="AW1375" s="6">
        <f t="shared" si="641"/>
        <v>2.6186030000000002</v>
      </c>
      <c r="AX1375" s="6">
        <f t="shared" si="662"/>
        <v>0.56031299999999895</v>
      </c>
      <c r="AY1375" s="12">
        <f t="shared" si="642"/>
        <v>0.38734085875306079</v>
      </c>
      <c r="BB1375" s="13">
        <f t="shared" si="659"/>
        <v>926.38132400000006</v>
      </c>
    </row>
    <row r="1376" spans="1:54" x14ac:dyDescent="0.25">
      <c r="A1376" s="1">
        <v>45429</v>
      </c>
      <c r="B1376" s="6">
        <v>51.27</v>
      </c>
      <c r="C1376" s="9">
        <v>42.77</v>
      </c>
      <c r="D1376" s="6">
        <v>44.52</v>
      </c>
      <c r="E1376" s="6">
        <f t="shared" si="664"/>
        <v>40.741005935769699</v>
      </c>
      <c r="F1376" s="6">
        <f t="shared" si="640"/>
        <v>41.670027761891255</v>
      </c>
      <c r="G1376" s="6">
        <v>55.27</v>
      </c>
      <c r="H1376" s="6">
        <v>45.27</v>
      </c>
      <c r="I1376" s="6">
        <v>44.25</v>
      </c>
      <c r="J1376" s="6">
        <v>37.908993015582723</v>
      </c>
      <c r="K1376" s="6">
        <f t="shared" si="653"/>
        <v>7.0200000000000031</v>
      </c>
      <c r="L1376" s="7">
        <f t="shared" si="651"/>
        <v>6.3410069844172767</v>
      </c>
      <c r="M1376" s="6">
        <f t="shared" si="665"/>
        <v>6</v>
      </c>
      <c r="N1376" s="6">
        <f t="shared" si="648"/>
        <v>6.75</v>
      </c>
      <c r="O1376" s="6">
        <f t="shared" si="661"/>
        <v>-0.75</v>
      </c>
      <c r="P1376" s="6">
        <f t="shared" si="666"/>
        <v>-0.75</v>
      </c>
      <c r="Q1376" s="6">
        <f t="shared" si="654"/>
        <v>-4.5289940642303037</v>
      </c>
      <c r="R1376" s="6">
        <f t="shared" si="644"/>
        <v>-3.599972238108748</v>
      </c>
      <c r="S1376" s="6">
        <f t="shared" si="667"/>
        <v>10</v>
      </c>
      <c r="T1376" s="6">
        <f t="shared" si="668"/>
        <v>4</v>
      </c>
      <c r="U1376" s="4" t="str">
        <f t="shared" si="649"/>
        <v>HIGHER</v>
      </c>
      <c r="V1376" s="8">
        <v>919.5</v>
      </c>
      <c r="W1376" s="9">
        <f t="shared" si="663"/>
        <v>2.849972238108748</v>
      </c>
      <c r="X1376" s="6">
        <f t="shared" ref="X1376:X1395" si="669">IF(AM1376="","",AM1376/22.04622)</f>
        <v>40.777965565071923</v>
      </c>
      <c r="Y1376" s="6">
        <f t="shared" si="655"/>
        <v>3.7420344349280796</v>
      </c>
      <c r="Z1376" s="6">
        <f t="shared" si="656"/>
        <v>-0.89206219681933163</v>
      </c>
      <c r="AA1376" s="5">
        <f t="shared" si="645"/>
        <v>5</v>
      </c>
      <c r="AB1376" s="5">
        <f t="shared" si="646"/>
        <v>2024</v>
      </c>
      <c r="AC1376" s="5">
        <f t="shared" si="647"/>
        <v>20</v>
      </c>
      <c r="AD1376" s="6">
        <f t="shared" si="660"/>
        <v>59.74</v>
      </c>
      <c r="AF1376" s="10" t="e">
        <f ca="1">_xll.RHistory("ARS=",".Close","START:"&amp;$A1376&amp;" END:"&amp;$A1376&amp;" INTERVAL:1D",,,)</f>
        <v>#NAME?</v>
      </c>
      <c r="AG1376" s="8" t="e">
        <f t="shared" ca="1" si="643"/>
        <v>#NAME?</v>
      </c>
      <c r="AH1376" s="15"/>
      <c r="AI1376" s="15"/>
      <c r="AJ1376" s="15"/>
      <c r="AK1376" s="15"/>
      <c r="AL1376" s="11">
        <f t="shared" si="657"/>
        <v>45429</v>
      </c>
      <c r="AM1376" s="8">
        <v>899</v>
      </c>
      <c r="AN1376" s="10" t="e">
        <f ca="1">_xll.RHistory("BRL=",".Close","START:"&amp;$A1376&amp;" END:"&amp;$A1376&amp;" INTERVAL:1D",,,)</f>
        <v>#NAME?</v>
      </c>
      <c r="AO1376" s="8" t="e">
        <f t="shared" ca="1" si="658"/>
        <v>#NAME?</v>
      </c>
      <c r="AS1376" s="14"/>
      <c r="AT1376" s="6">
        <v>391.3</v>
      </c>
      <c r="AU1376" s="6">
        <v>12.35</v>
      </c>
      <c r="AV1376" s="6">
        <f t="shared" si="650"/>
        <v>2.0543900000000015</v>
      </c>
      <c r="AW1376" s="6">
        <f t="shared" si="641"/>
        <v>2.6381732000000007</v>
      </c>
      <c r="AX1376" s="6">
        <f t="shared" si="662"/>
        <v>0.58378319999999917</v>
      </c>
      <c r="AY1376" s="12">
        <f t="shared" si="642"/>
        <v>0.39128077588358295</v>
      </c>
      <c r="BB1376" s="13">
        <f t="shared" si="659"/>
        <v>942.91597400000001</v>
      </c>
    </row>
    <row r="1377" spans="1:54" x14ac:dyDescent="0.25">
      <c r="A1377" s="1">
        <v>45432</v>
      </c>
      <c r="B1377" s="6">
        <v>52.32</v>
      </c>
      <c r="C1377" s="9">
        <v>44.07</v>
      </c>
      <c r="D1377" s="6">
        <v>45.82</v>
      </c>
      <c r="E1377" s="6">
        <f t="shared" si="664"/>
        <v>40.922278487208054</v>
      </c>
      <c r="F1377" s="6">
        <f t="shared" si="640"/>
        <v>40.718346866839909</v>
      </c>
      <c r="G1377" s="6">
        <v>56.82</v>
      </c>
      <c r="H1377" s="6">
        <v>46.32</v>
      </c>
      <c r="I1377" s="6">
        <v>44.75</v>
      </c>
      <c r="J1377" s="6">
        <v>37.353342205602594</v>
      </c>
      <c r="K1377" s="6">
        <f t="shared" si="653"/>
        <v>7.57</v>
      </c>
      <c r="L1377" s="7">
        <f t="shared" si="651"/>
        <v>7.3966577943974059</v>
      </c>
      <c r="M1377" s="6">
        <f t="shared" si="665"/>
        <v>6</v>
      </c>
      <c r="N1377" s="6">
        <f t="shared" si="648"/>
        <v>6.5</v>
      </c>
      <c r="O1377" s="6">
        <f t="shared" si="661"/>
        <v>-0.5</v>
      </c>
      <c r="P1377" s="6">
        <f t="shared" si="666"/>
        <v>-0.5</v>
      </c>
      <c r="Q1377" s="6">
        <f t="shared" si="654"/>
        <v>-5.3977215127919465</v>
      </c>
      <c r="R1377" s="6">
        <f t="shared" si="644"/>
        <v>-5.6016531331600916</v>
      </c>
      <c r="S1377" s="6">
        <f t="shared" si="667"/>
        <v>10.5</v>
      </c>
      <c r="T1377" s="6">
        <f t="shared" si="668"/>
        <v>4.5</v>
      </c>
      <c r="U1377" s="4" t="str">
        <f t="shared" si="649"/>
        <v>HIGHER</v>
      </c>
      <c r="V1377" s="8">
        <v>898.5</v>
      </c>
      <c r="W1377" s="9">
        <f t="shared" si="663"/>
        <v>5.1016531331600916</v>
      </c>
      <c r="X1377" s="6">
        <f t="shared" si="669"/>
        <v>40.959402564249103</v>
      </c>
      <c r="Y1377" s="6">
        <f t="shared" si="655"/>
        <v>4.860597435750897</v>
      </c>
      <c r="Z1377" s="6">
        <f t="shared" si="656"/>
        <v>0.24105569740919464</v>
      </c>
      <c r="AA1377" s="5">
        <f t="shared" si="645"/>
        <v>5</v>
      </c>
      <c r="AB1377" s="5">
        <f t="shared" si="646"/>
        <v>2024</v>
      </c>
      <c r="AC1377" s="5">
        <f t="shared" si="647"/>
        <v>21</v>
      </c>
      <c r="AD1377" s="6">
        <f t="shared" si="660"/>
        <v>60.172499999999999</v>
      </c>
      <c r="AF1377" s="10" t="e">
        <f ca="1">_xll.RHistory("ARS=",".Close","START:"&amp;$A1377&amp;" END:"&amp;$A1377&amp;" INTERVAL:1D",,,)</f>
        <v>#NAME?</v>
      </c>
      <c r="AG1377" s="8" t="e">
        <f t="shared" ca="1" si="643"/>
        <v>#NAME?</v>
      </c>
      <c r="AH1377" s="15"/>
      <c r="AI1377" s="15"/>
      <c r="AJ1377" s="15"/>
      <c r="AK1377" s="15"/>
      <c r="AL1377" s="11">
        <f t="shared" si="657"/>
        <v>45432</v>
      </c>
      <c r="AM1377" s="8">
        <v>903</v>
      </c>
      <c r="AN1377" s="10" t="e">
        <f ca="1">_xll.RHistory("BRL=",".Close","START:"&amp;$A1377&amp;" END:"&amp;$A1377&amp;" INTERVAL:1D",,,)</f>
        <v>#NAME?</v>
      </c>
      <c r="AO1377" s="8" t="e">
        <f t="shared" ca="1" si="658"/>
        <v>#NAME?</v>
      </c>
      <c r="AS1377" s="14"/>
      <c r="AT1377" s="6">
        <v>396.6</v>
      </c>
      <c r="AU1377" s="6">
        <v>12.55</v>
      </c>
      <c r="AV1377" s="6">
        <f t="shared" si="650"/>
        <v>2.1310399999999987</v>
      </c>
      <c r="AW1377" s="6">
        <f t="shared" si="641"/>
        <v>2.6487181999999994</v>
      </c>
      <c r="AX1377" s="6">
        <f t="shared" si="662"/>
        <v>0.51767820000000064</v>
      </c>
      <c r="AY1377" s="12">
        <f t="shared" si="642"/>
        <v>0.39158635627459004</v>
      </c>
      <c r="BB1377" s="13">
        <f t="shared" si="659"/>
        <v>971.57603399999994</v>
      </c>
    </row>
    <row r="1378" spans="1:54" x14ac:dyDescent="0.25">
      <c r="A1378" s="1">
        <v>45433</v>
      </c>
      <c r="B1378" s="6">
        <v>51.81</v>
      </c>
      <c r="C1378" s="9">
        <v>43.56</v>
      </c>
      <c r="D1378" s="6">
        <v>45.31</v>
      </c>
      <c r="E1378" s="6">
        <f t="shared" si="664"/>
        <v>42.417777036574464</v>
      </c>
      <c r="F1378" s="6">
        <f t="shared" si="640"/>
        <v>42.123209140487141</v>
      </c>
      <c r="G1378" s="6">
        <v>56.31</v>
      </c>
      <c r="H1378" s="6">
        <v>45.81</v>
      </c>
      <c r="I1378" s="6">
        <v>45</v>
      </c>
      <c r="J1378" s="6"/>
      <c r="K1378" s="6">
        <f t="shared" si="653"/>
        <v>6.8100000000000023</v>
      </c>
      <c r="L1378" s="7" t="str">
        <f t="shared" si="651"/>
        <v/>
      </c>
      <c r="M1378" s="6">
        <f t="shared" si="665"/>
        <v>6</v>
      </c>
      <c r="N1378" s="6">
        <f t="shared" si="648"/>
        <v>6.5</v>
      </c>
      <c r="O1378" s="6">
        <f t="shared" si="661"/>
        <v>-0.5</v>
      </c>
      <c r="P1378" s="6">
        <f t="shared" si="666"/>
        <v>-0.5</v>
      </c>
      <c r="Q1378" s="6">
        <f t="shared" si="654"/>
        <v>-3.3922229634255388</v>
      </c>
      <c r="R1378" s="6">
        <f t="shared" si="644"/>
        <v>-3.6867908595128611</v>
      </c>
      <c r="S1378" s="6">
        <f t="shared" si="667"/>
        <v>10.5</v>
      </c>
      <c r="T1378" s="6">
        <f t="shared" si="668"/>
        <v>4.5</v>
      </c>
      <c r="U1378" s="4" t="str">
        <f t="shared" si="649"/>
        <v>HIGHER</v>
      </c>
      <c r="V1378" s="8">
        <v>929.5</v>
      </c>
      <c r="W1378" s="9">
        <f t="shared" si="663"/>
        <v>3.1867908595128611</v>
      </c>
      <c r="X1378" s="6">
        <f t="shared" si="669"/>
        <v>42.456257807460865</v>
      </c>
      <c r="Y1378" s="6">
        <f t="shared" si="655"/>
        <v>2.8537421925391371</v>
      </c>
      <c r="Z1378" s="6">
        <f t="shared" si="656"/>
        <v>0.33304866697372404</v>
      </c>
      <c r="AA1378" s="5">
        <f t="shared" si="645"/>
        <v>5</v>
      </c>
      <c r="AB1378" s="5">
        <f t="shared" si="646"/>
        <v>2024</v>
      </c>
      <c r="AC1378" s="5">
        <f t="shared" si="647"/>
        <v>21</v>
      </c>
      <c r="AD1378" s="6">
        <f t="shared" si="660"/>
        <v>60.094999999999999</v>
      </c>
      <c r="AF1378" s="10" t="e">
        <f ca="1">_xll.RHistory("ARS=",".Close","START:"&amp;$A1378&amp;" END:"&amp;$A1378&amp;" INTERVAL:1D",,,)</f>
        <v>#NAME?</v>
      </c>
      <c r="AG1378" s="8" t="e">
        <f t="shared" ca="1" si="643"/>
        <v>#NAME?</v>
      </c>
      <c r="AH1378" s="15"/>
      <c r="AI1378" s="15"/>
      <c r="AJ1378" s="15"/>
      <c r="AK1378" s="15"/>
      <c r="AL1378" s="11">
        <f t="shared" si="657"/>
        <v>45433</v>
      </c>
      <c r="AM1378" s="8">
        <v>936</v>
      </c>
      <c r="AN1378" s="10" t="e">
        <f ca="1">_xll.RHistory("BRL=",".Close","START:"&amp;$A1378&amp;" END:"&amp;$A1378&amp;" INTERVAL:1D",,,)</f>
        <v>#NAME?</v>
      </c>
      <c r="AO1378" s="8" t="e">
        <f t="shared" ca="1" si="658"/>
        <v>#NAME?</v>
      </c>
      <c r="AS1378" s="14"/>
      <c r="AT1378" s="6">
        <v>394.8</v>
      </c>
      <c r="AU1378" s="6">
        <v>12.432499999999999</v>
      </c>
      <c r="AV1378" s="6">
        <f t="shared" si="650"/>
        <v>2.1465699999999988</v>
      </c>
      <c r="AW1378" s="6">
        <f t="shared" si="641"/>
        <v>2.8443111999999999</v>
      </c>
      <c r="AX1378" s="6">
        <f t="shared" si="662"/>
        <v>0.69774120000000117</v>
      </c>
      <c r="AY1378" s="12">
        <f t="shared" si="642"/>
        <v>0.39751572155508974</v>
      </c>
      <c r="BB1378" s="13">
        <f t="shared" si="659"/>
        <v>960.33247200000005</v>
      </c>
    </row>
    <row r="1379" spans="1:54" x14ac:dyDescent="0.25">
      <c r="A1379" s="1">
        <v>45434</v>
      </c>
      <c r="B1379" s="6">
        <v>52.38</v>
      </c>
      <c r="C1379" s="9">
        <v>43.63</v>
      </c>
      <c r="D1379" s="6">
        <v>45.88</v>
      </c>
      <c r="E1379" s="6">
        <f t="shared" si="664"/>
        <v>41.205516848830477</v>
      </c>
      <c r="F1379" s="6">
        <f t="shared" ref="F1379:F1414" si="670">IF(V1379="","",V1379/2206.622)*100</f>
        <v>40.514415246471756</v>
      </c>
      <c r="G1379" s="6">
        <v>56.38</v>
      </c>
      <c r="H1379" s="6">
        <v>45.88</v>
      </c>
      <c r="I1379" s="6">
        <v>45</v>
      </c>
      <c r="J1379" s="6"/>
      <c r="K1379" s="6">
        <f t="shared" si="653"/>
        <v>7.3800000000000026</v>
      </c>
      <c r="L1379" s="7" t="str">
        <f t="shared" si="651"/>
        <v/>
      </c>
      <c r="M1379" s="6">
        <f t="shared" si="665"/>
        <v>6.5</v>
      </c>
      <c r="N1379" s="6">
        <f t="shared" si="648"/>
        <v>6.5</v>
      </c>
      <c r="O1379" s="6">
        <f t="shared" si="661"/>
        <v>0</v>
      </c>
      <c r="P1379" s="6">
        <f t="shared" si="666"/>
        <v>0</v>
      </c>
      <c r="Q1379" s="6">
        <f t="shared" si="654"/>
        <v>-4.6744831511695253</v>
      </c>
      <c r="R1379" s="6">
        <f t="shared" si="644"/>
        <v>-5.3655847535282462</v>
      </c>
      <c r="S1379" s="6">
        <f t="shared" si="667"/>
        <v>10.5</v>
      </c>
      <c r="T1379" s="6">
        <f t="shared" si="668"/>
        <v>4</v>
      </c>
      <c r="U1379" s="4" t="str">
        <f t="shared" si="649"/>
        <v>HIGHER</v>
      </c>
      <c r="V1379" s="8">
        <v>894</v>
      </c>
      <c r="W1379" s="9">
        <f t="shared" si="663"/>
        <v>5.3655847535282462</v>
      </c>
      <c r="X1379" s="6">
        <f t="shared" si="669"/>
        <v>41.242897875463456</v>
      </c>
      <c r="Y1379" s="6">
        <f t="shared" si="655"/>
        <v>4.6371021245365469</v>
      </c>
      <c r="Z1379" s="6">
        <f t="shared" si="656"/>
        <v>0.72848262899169924</v>
      </c>
      <c r="AA1379" s="5">
        <f t="shared" si="645"/>
        <v>5</v>
      </c>
      <c r="AB1379" s="5">
        <f t="shared" si="646"/>
        <v>2024</v>
      </c>
      <c r="AC1379" s="5">
        <f t="shared" si="647"/>
        <v>21</v>
      </c>
      <c r="AD1379" s="6">
        <f t="shared" si="660"/>
        <v>59.620000000000005</v>
      </c>
      <c r="AF1379" s="10" t="e">
        <f ca="1">_xll.RHistory("ARS=",".Close","START:"&amp;$A1379&amp;" END:"&amp;$A1379&amp;" INTERVAL:1D",,,)</f>
        <v>#NAME?</v>
      </c>
      <c r="AG1379" s="8" t="e">
        <f t="shared" ca="1" si="643"/>
        <v>#NAME?</v>
      </c>
      <c r="AH1379" s="15"/>
      <c r="AI1379" s="15"/>
      <c r="AJ1379" s="15"/>
      <c r="AK1379" s="15"/>
      <c r="AL1379" s="11">
        <f t="shared" si="657"/>
        <v>45434</v>
      </c>
      <c r="AM1379" s="8">
        <v>909.25</v>
      </c>
      <c r="AN1379" s="10" t="e">
        <f ca="1">_xll.RHistory("BRL=",".Close","START:"&amp;$A1379&amp;" END:"&amp;$A1379&amp;" INTERVAL:1D",,,)</f>
        <v>#NAME?</v>
      </c>
      <c r="AO1379" s="8" t="e">
        <f t="shared" ca="1" si="658"/>
        <v>#NAME?</v>
      </c>
      <c r="AS1379" s="14"/>
      <c r="AT1379" s="6">
        <v>400.7</v>
      </c>
      <c r="AU1379" s="6">
        <v>12.532500000000001</v>
      </c>
      <c r="AV1379" s="6">
        <f t="shared" si="650"/>
        <v>2.2519099999999987</v>
      </c>
      <c r="AW1379" s="6">
        <f t="shared" si="641"/>
        <v>2.8244845999999999</v>
      </c>
      <c r="AX1379" s="6">
        <f t="shared" si="662"/>
        <v>0.57257460000000115</v>
      </c>
      <c r="AY1379" s="12">
        <f t="shared" si="642"/>
        <v>0.39163224195030177</v>
      </c>
      <c r="BB1379" s="13">
        <f t="shared" si="659"/>
        <v>961.87570600000004</v>
      </c>
    </row>
    <row r="1380" spans="1:54" x14ac:dyDescent="0.25">
      <c r="A1380" s="1">
        <v>45435</v>
      </c>
      <c r="B1380" s="6">
        <v>51.69</v>
      </c>
      <c r="C1380" s="9">
        <v>42.69</v>
      </c>
      <c r="D1380" s="6">
        <v>45.19</v>
      </c>
      <c r="E1380" s="6">
        <f t="shared" si="664"/>
        <v>41.341471262409243</v>
      </c>
      <c r="F1380" s="6">
        <f t="shared" si="670"/>
        <v>40.197188281454643</v>
      </c>
      <c r="G1380" s="6">
        <v>55.69</v>
      </c>
      <c r="H1380" s="6">
        <v>45.19</v>
      </c>
      <c r="I1380" s="6">
        <v>45</v>
      </c>
      <c r="J1380" s="6">
        <v>37.33066258070545</v>
      </c>
      <c r="K1380" s="6">
        <f t="shared" si="653"/>
        <v>6.6899999999999977</v>
      </c>
      <c r="L1380" s="7">
        <f t="shared" si="651"/>
        <v>7.6693374192945498</v>
      </c>
      <c r="M1380" s="6">
        <f t="shared" si="665"/>
        <v>6.5</v>
      </c>
      <c r="N1380" s="6">
        <f t="shared" si="648"/>
        <v>6.5</v>
      </c>
      <c r="O1380" s="6">
        <f t="shared" si="661"/>
        <v>0</v>
      </c>
      <c r="P1380" s="6">
        <f t="shared" si="666"/>
        <v>0</v>
      </c>
      <c r="Q1380" s="6">
        <f t="shared" si="654"/>
        <v>-3.8485287375907546</v>
      </c>
      <c r="R1380" s="6">
        <f t="shared" si="644"/>
        <v>-4.9928117185453544</v>
      </c>
      <c r="S1380" s="6">
        <f t="shared" si="667"/>
        <v>10.5</v>
      </c>
      <c r="T1380" s="6">
        <f t="shared" si="668"/>
        <v>4</v>
      </c>
      <c r="U1380" s="4" t="str">
        <f t="shared" si="649"/>
        <v>HIGHER</v>
      </c>
      <c r="V1380" s="8">
        <v>887</v>
      </c>
      <c r="W1380" s="9">
        <f t="shared" si="663"/>
        <v>4.9928117185453544</v>
      </c>
      <c r="X1380" s="6">
        <f t="shared" si="669"/>
        <v>41.378975624846341</v>
      </c>
      <c r="Y1380" s="6">
        <f t="shared" si="655"/>
        <v>3.8110243751536572</v>
      </c>
      <c r="Z1380" s="6">
        <f t="shared" si="656"/>
        <v>1.1817873433916972</v>
      </c>
      <c r="AA1380" s="5">
        <f t="shared" si="645"/>
        <v>5</v>
      </c>
      <c r="AB1380" s="5">
        <f t="shared" si="646"/>
        <v>2024</v>
      </c>
      <c r="AC1380" s="5">
        <f t="shared" si="647"/>
        <v>21</v>
      </c>
      <c r="AD1380" s="6">
        <f t="shared" si="660"/>
        <v>60.26</v>
      </c>
      <c r="AF1380" s="10" t="e">
        <f ca="1">_xll.RHistory("ARS=",".Close","START:"&amp;$A1380&amp;" END:"&amp;$A1380&amp;" INTERVAL:1D",,,)</f>
        <v>#NAME?</v>
      </c>
      <c r="AG1380" s="8" t="e">
        <f t="shared" ca="1" si="643"/>
        <v>#NAME?</v>
      </c>
      <c r="AH1380" s="15"/>
      <c r="AI1380" s="15"/>
      <c r="AJ1380" s="15"/>
      <c r="AK1380" s="15"/>
      <c r="AL1380" s="11">
        <f t="shared" si="657"/>
        <v>45435</v>
      </c>
      <c r="AM1380" s="8">
        <v>912.25</v>
      </c>
      <c r="AN1380" s="10" t="e">
        <f ca="1">_xll.RHistory("BRL=",".Close","START:"&amp;$A1380&amp;" END:"&amp;$A1380&amp;" INTERVAL:1D",,,)</f>
        <v>#NAME?</v>
      </c>
      <c r="AO1380" s="8" t="e">
        <f t="shared" ca="1" si="658"/>
        <v>#NAME?</v>
      </c>
      <c r="AS1380" s="14"/>
      <c r="AT1380" s="6">
        <v>399.2</v>
      </c>
      <c r="AU1380" s="6">
        <v>12.4625</v>
      </c>
      <c r="AV1380" s="6">
        <f t="shared" si="650"/>
        <v>2.2059299999999986</v>
      </c>
      <c r="AW1380" s="6">
        <f t="shared" si="641"/>
        <v>2.9245907999999989</v>
      </c>
      <c r="AX1380" s="6">
        <f t="shared" si="662"/>
        <v>0.71866080000000032</v>
      </c>
      <c r="AY1380" s="12">
        <f t="shared" si="642"/>
        <v>0.39513825577091954</v>
      </c>
      <c r="BB1380" s="13">
        <f t="shared" si="659"/>
        <v>941.15227799999991</v>
      </c>
    </row>
    <row r="1381" spans="1:54" x14ac:dyDescent="0.25">
      <c r="A1381" s="1">
        <v>45436</v>
      </c>
      <c r="B1381" s="6">
        <v>51.45</v>
      </c>
      <c r="C1381" s="9">
        <v>42.45</v>
      </c>
      <c r="D1381" s="6">
        <v>44.95</v>
      </c>
      <c r="E1381" s="6">
        <f t="shared" si="664"/>
        <v>41.85130031332961</v>
      </c>
      <c r="F1381" s="6">
        <f t="shared" si="670"/>
        <v>41.590721020636977</v>
      </c>
      <c r="G1381" s="6">
        <v>55.45</v>
      </c>
      <c r="H1381" s="6">
        <v>44.95</v>
      </c>
      <c r="I1381" s="6">
        <v>45</v>
      </c>
      <c r="J1381" s="6">
        <v>38.226507764142795</v>
      </c>
      <c r="K1381" s="6">
        <f t="shared" si="653"/>
        <v>6.4500000000000028</v>
      </c>
      <c r="L1381" s="7">
        <f t="shared" si="651"/>
        <v>6.7734922358572049</v>
      </c>
      <c r="M1381" s="6">
        <f t="shared" si="665"/>
        <v>6.5</v>
      </c>
      <c r="N1381" s="6">
        <f t="shared" si="648"/>
        <v>6.5</v>
      </c>
      <c r="O1381" s="6">
        <f t="shared" si="661"/>
        <v>0</v>
      </c>
      <c r="P1381" s="6">
        <f t="shared" si="666"/>
        <v>0</v>
      </c>
      <c r="Q1381" s="6">
        <f t="shared" si="654"/>
        <v>-3.0986996866703933</v>
      </c>
      <c r="R1381" s="6">
        <f t="shared" si="644"/>
        <v>-3.359278979363026</v>
      </c>
      <c r="S1381" s="6">
        <f t="shared" si="667"/>
        <v>10.5</v>
      </c>
      <c r="T1381" s="6">
        <f t="shared" si="668"/>
        <v>4</v>
      </c>
      <c r="U1381" s="4" t="str">
        <f t="shared" si="649"/>
        <v>HIGHER</v>
      </c>
      <c r="V1381" s="8">
        <v>917.75</v>
      </c>
      <c r="W1381" s="9">
        <f t="shared" si="663"/>
        <v>3.359278979363026</v>
      </c>
      <c r="X1381" s="6">
        <f t="shared" si="669"/>
        <v>41.889267185032168</v>
      </c>
      <c r="Y1381" s="6">
        <f t="shared" si="655"/>
        <v>3.0607328149678352</v>
      </c>
      <c r="Z1381" s="6">
        <f t="shared" si="656"/>
        <v>0.29854616439519077</v>
      </c>
      <c r="AA1381" s="5">
        <f t="shared" si="645"/>
        <v>5</v>
      </c>
      <c r="AB1381" s="5">
        <f t="shared" si="646"/>
        <v>2024</v>
      </c>
      <c r="AC1381" s="5">
        <f t="shared" si="647"/>
        <v>21</v>
      </c>
      <c r="AD1381" s="6">
        <f t="shared" si="660"/>
        <v>59.782499999999999</v>
      </c>
      <c r="AF1381" s="10" t="e">
        <f ca="1">_xll.RHistory("ARS=",".Close","START:"&amp;$A1381&amp;" END:"&amp;$A1381&amp;" INTERVAL:1D",,,)</f>
        <v>#NAME?</v>
      </c>
      <c r="AG1381" s="8" t="e">
        <f t="shared" ca="1" si="643"/>
        <v>#NAME?</v>
      </c>
      <c r="AH1381" s="15"/>
      <c r="AI1381" s="15"/>
      <c r="AJ1381" s="15"/>
      <c r="AK1381" s="15"/>
      <c r="AL1381" s="11">
        <f t="shared" si="657"/>
        <v>45436</v>
      </c>
      <c r="AM1381" s="8">
        <v>923.5</v>
      </c>
      <c r="AN1381" s="10" t="e">
        <f ca="1">_xll.RHistory("BRL=",".Close","START:"&amp;$A1381&amp;" END:"&amp;$A1381&amp;" INTERVAL:1D",,,)</f>
        <v>#NAME?</v>
      </c>
      <c r="AO1381" s="8" t="e">
        <f t="shared" ca="1" si="658"/>
        <v>#NAME?</v>
      </c>
      <c r="AS1381" s="14"/>
      <c r="AT1381" s="6">
        <v>409</v>
      </c>
      <c r="AU1381" s="6">
        <v>12.55</v>
      </c>
      <c r="AV1381" s="6">
        <f t="shared" si="650"/>
        <v>2.3206499999999988</v>
      </c>
      <c r="AW1381" s="6">
        <f t="shared" ref="AW1381:AW1444" si="671">(((B1380/100*11.7*0.98)+(AT1381/2000*47))-(AU1381))</f>
        <v>2.9882753999999991</v>
      </c>
      <c r="AX1381" s="6">
        <f t="shared" si="662"/>
        <v>0.66762540000000037</v>
      </c>
      <c r="AY1381" s="12">
        <f t="shared" ref="AY1381:AY1444" si="672">(B1380*11.7/100)/((AT1381/2000*47)+(B1380*11.7/100))</f>
        <v>0.38620864499723168</v>
      </c>
      <c r="BB1381" s="13">
        <f t="shared" si="659"/>
        <v>935.86118999999997</v>
      </c>
    </row>
    <row r="1382" spans="1:54" x14ac:dyDescent="0.25">
      <c r="A1382" s="1">
        <v>45440</v>
      </c>
      <c r="B1382" s="6">
        <v>52.02</v>
      </c>
      <c r="C1382" s="9">
        <v>43.02</v>
      </c>
      <c r="D1382" s="6">
        <v>45.27</v>
      </c>
      <c r="E1382" s="6">
        <f t="shared" si="664"/>
        <v>42.66702679480219</v>
      </c>
      <c r="F1382" s="6">
        <f t="shared" si="670"/>
        <v>42.768992604986266</v>
      </c>
      <c r="G1382" s="6">
        <v>56.02</v>
      </c>
      <c r="H1382" s="6">
        <v>45.52</v>
      </c>
      <c r="I1382" s="6">
        <v>45</v>
      </c>
      <c r="J1382" s="6">
        <v>38.850197448814356</v>
      </c>
      <c r="K1382" s="6">
        <f t="shared" si="653"/>
        <v>7.0200000000000031</v>
      </c>
      <c r="L1382" s="7">
        <f t="shared" si="651"/>
        <v>6.149802551185644</v>
      </c>
      <c r="M1382" s="6">
        <f t="shared" si="665"/>
        <v>6.5</v>
      </c>
      <c r="N1382" s="6">
        <f t="shared" si="648"/>
        <v>6.75</v>
      </c>
      <c r="O1382" s="6">
        <f t="shared" si="661"/>
        <v>-0.25</v>
      </c>
      <c r="P1382" s="6">
        <f t="shared" si="666"/>
        <v>-0.25</v>
      </c>
      <c r="Q1382" s="6">
        <f t="shared" si="654"/>
        <v>-2.8529732051978129</v>
      </c>
      <c r="R1382" s="6">
        <f t="shared" si="644"/>
        <v>-2.7510073950137368</v>
      </c>
      <c r="S1382" s="6">
        <f t="shared" si="667"/>
        <v>10.5</v>
      </c>
      <c r="T1382" s="6">
        <f t="shared" si="668"/>
        <v>4</v>
      </c>
      <c r="U1382" s="4" t="str">
        <f t="shared" si="649"/>
        <v>HIGHER</v>
      </c>
      <c r="V1382" s="8">
        <v>943.75</v>
      </c>
      <c r="W1382" s="9">
        <f t="shared" si="663"/>
        <v>2.5010073950137368</v>
      </c>
      <c r="X1382" s="6">
        <f t="shared" si="669"/>
        <v>42.705733681329491</v>
      </c>
      <c r="Y1382" s="6">
        <f t="shared" si="655"/>
        <v>2.5642663186705121</v>
      </c>
      <c r="Z1382" s="6">
        <f t="shared" si="656"/>
        <v>-6.3258923656775323E-2</v>
      </c>
      <c r="AA1382" s="5">
        <f t="shared" si="645"/>
        <v>5</v>
      </c>
      <c r="AB1382" s="5">
        <f t="shared" si="646"/>
        <v>2024</v>
      </c>
      <c r="AC1382" s="5">
        <f t="shared" si="647"/>
        <v>22</v>
      </c>
      <c r="AD1382" s="6">
        <f t="shared" si="660"/>
        <v>59.2575</v>
      </c>
      <c r="AF1382" s="10" t="e">
        <f ca="1">_xll.RHistory("ARS=",".Close","START:"&amp;$A1382&amp;" END:"&amp;$A1382&amp;" INTERVAL:1D",,,)</f>
        <v>#NAME?</v>
      </c>
      <c r="AG1382" s="8" t="e">
        <f t="shared" ca="1" si="643"/>
        <v>#NAME?</v>
      </c>
      <c r="AH1382" s="15"/>
      <c r="AI1382" s="15"/>
      <c r="AJ1382" s="15"/>
      <c r="AK1382" s="15"/>
      <c r="AL1382" s="11">
        <f t="shared" si="657"/>
        <v>45440</v>
      </c>
      <c r="AM1382" s="8">
        <v>941.5</v>
      </c>
      <c r="AN1382" s="10" t="e">
        <f ca="1">_xll.RHistory("BRL=",".Close","START:"&amp;$A1382&amp;" END:"&amp;$A1382&amp;" INTERVAL:1D",,,)</f>
        <v>#NAME?</v>
      </c>
      <c r="AO1382" s="8" t="e">
        <f t="shared" ca="1" si="658"/>
        <v>#NAME?</v>
      </c>
      <c r="AS1382" s="14"/>
      <c r="AT1382" s="6">
        <v>399.1</v>
      </c>
      <c r="AU1382" s="6">
        <v>12.365</v>
      </c>
      <c r="AV1382" s="6">
        <f t="shared" si="650"/>
        <v>2.3104399999999998</v>
      </c>
      <c r="AW1382" s="6">
        <f t="shared" si="671"/>
        <v>2.9131070000000001</v>
      </c>
      <c r="AX1382" s="6">
        <f t="shared" si="662"/>
        <v>0.60266700000000029</v>
      </c>
      <c r="AY1382" s="12">
        <f t="shared" si="672"/>
        <v>0.39092444069227522</v>
      </c>
      <c r="BB1382" s="13">
        <f t="shared" si="659"/>
        <v>948.42752400000006</v>
      </c>
    </row>
    <row r="1383" spans="1:54" x14ac:dyDescent="0.25">
      <c r="A1383" s="1">
        <v>45441</v>
      </c>
      <c r="B1383" s="6">
        <v>52.38</v>
      </c>
      <c r="C1383" s="9">
        <v>43.38</v>
      </c>
      <c r="D1383" s="6">
        <v>45.63</v>
      </c>
      <c r="E1383" s="6"/>
      <c r="F1383" s="6"/>
      <c r="G1383" s="6">
        <v>56.38</v>
      </c>
      <c r="H1383" s="6">
        <v>45.88</v>
      </c>
      <c r="I1383" s="6">
        <v>46.25</v>
      </c>
      <c r="J1383" s="6"/>
      <c r="K1383" s="6">
        <f t="shared" si="653"/>
        <v>6.1300000000000026</v>
      </c>
      <c r="L1383" s="7" t="str">
        <f t="shared" si="651"/>
        <v/>
      </c>
      <c r="M1383" s="6">
        <f t="shared" si="665"/>
        <v>6.5</v>
      </c>
      <c r="N1383" s="6">
        <f t="shared" si="648"/>
        <v>6.75</v>
      </c>
      <c r="O1383" s="6">
        <f t="shared" si="661"/>
        <v>-0.25</v>
      </c>
      <c r="P1383" s="6">
        <f t="shared" si="666"/>
        <v>-0.25</v>
      </c>
      <c r="Q1383" s="6" t="str">
        <f t="shared" si="654"/>
        <v/>
      </c>
      <c r="R1383" s="6" t="str">
        <f t="shared" si="644"/>
        <v/>
      </c>
      <c r="S1383" s="6">
        <f t="shared" si="667"/>
        <v>10.5</v>
      </c>
      <c r="T1383" s="6">
        <f t="shared" si="668"/>
        <v>4</v>
      </c>
      <c r="U1383" s="4" t="str">
        <f t="shared" si="649"/>
        <v>HIGHER</v>
      </c>
      <c r="W1383" s="9" t="str">
        <f t="shared" si="663"/>
        <v/>
      </c>
      <c r="X1383" s="6">
        <v>42.705733681329491</v>
      </c>
      <c r="Y1383" s="6">
        <f t="shared" si="655"/>
        <v>2.9242663186705116</v>
      </c>
      <c r="Z1383" s="6" t="str">
        <f t="shared" si="656"/>
        <v/>
      </c>
      <c r="AA1383" s="5">
        <f t="shared" si="645"/>
        <v>5</v>
      </c>
      <c r="AB1383" s="5">
        <f t="shared" si="646"/>
        <v>2024</v>
      </c>
      <c r="AC1383" s="5">
        <f t="shared" si="647"/>
        <v>22</v>
      </c>
      <c r="AD1383" s="6">
        <f t="shared" si="660"/>
        <v>60.142499999999998</v>
      </c>
      <c r="AF1383" s="10" t="e">
        <f ca="1">_xll.RHistory("ARS=",".Close","START:"&amp;$A1383&amp;" END:"&amp;$A1383&amp;" INTERVAL:1D",,,)</f>
        <v>#NAME?</v>
      </c>
      <c r="AG1383" s="8" t="str">
        <f t="shared" si="643"/>
        <v/>
      </c>
      <c r="AH1383" s="15"/>
      <c r="AI1383" s="15"/>
      <c r="AJ1383" s="15"/>
      <c r="AK1383" s="15"/>
      <c r="AL1383" s="11">
        <f t="shared" si="657"/>
        <v>45441</v>
      </c>
      <c r="AM1383" s="8"/>
      <c r="AN1383" s="10" t="e">
        <f ca="1">_xll.RHistory("BRL=",".Close","START:"&amp;$A1383&amp;" END:"&amp;$A1383&amp;" INTERVAL:1D",,,)</f>
        <v>#NAME?</v>
      </c>
      <c r="AO1383" s="8" t="str">
        <f t="shared" si="658"/>
        <v/>
      </c>
      <c r="AS1383" s="14"/>
      <c r="AT1383" s="6">
        <v>391.6</v>
      </c>
      <c r="AU1383" s="6">
        <v>12.21</v>
      </c>
      <c r="AV1383" s="6">
        <f t="shared" si="650"/>
        <v>2.3313099999999984</v>
      </c>
      <c r="AW1383" s="6">
        <f t="shared" si="671"/>
        <v>2.9572131999999982</v>
      </c>
      <c r="AX1383" s="6">
        <f t="shared" si="662"/>
        <v>0.62590319999999977</v>
      </c>
      <c r="AY1383" s="12">
        <f t="shared" si="672"/>
        <v>0.39808776802054296</v>
      </c>
      <c r="BB1383" s="13">
        <f t="shared" si="659"/>
        <v>956.36415599999998</v>
      </c>
    </row>
    <row r="1384" spans="1:54" x14ac:dyDescent="0.25">
      <c r="A1384" s="1">
        <v>45442</v>
      </c>
      <c r="B1384" s="6">
        <v>52.22</v>
      </c>
      <c r="C1384" s="9">
        <v>43.22</v>
      </c>
      <c r="D1384" s="6">
        <v>45.47</v>
      </c>
      <c r="E1384" s="6"/>
      <c r="F1384" s="6"/>
      <c r="G1384" s="6">
        <v>56.22</v>
      </c>
      <c r="H1384" s="6">
        <v>45.72</v>
      </c>
      <c r="I1384" s="6">
        <v>45.75</v>
      </c>
      <c r="J1384" s="6"/>
      <c r="K1384" s="6">
        <f t="shared" si="653"/>
        <v>6.4699999999999989</v>
      </c>
      <c r="L1384" s="7" t="str">
        <f t="shared" si="651"/>
        <v/>
      </c>
      <c r="M1384" s="6">
        <f>B1384-H1384</f>
        <v>6.5</v>
      </c>
      <c r="N1384" s="6">
        <f t="shared" si="648"/>
        <v>6.75</v>
      </c>
      <c r="O1384" s="6">
        <f>D1384-H1384</f>
        <v>-0.25</v>
      </c>
      <c r="P1384" s="6">
        <f>D1384-H1384</f>
        <v>-0.25</v>
      </c>
      <c r="Q1384" s="6" t="str">
        <f t="shared" si="654"/>
        <v/>
      </c>
      <c r="R1384" s="6" t="str">
        <f t="shared" si="644"/>
        <v/>
      </c>
      <c r="S1384" s="6">
        <f>G1384-H1384</f>
        <v>10.5</v>
      </c>
      <c r="T1384" s="6">
        <f t="shared" si="668"/>
        <v>4</v>
      </c>
      <c r="U1384" s="4" t="str">
        <f t="shared" si="649"/>
        <v>HIGHER</v>
      </c>
      <c r="V1384" s="8">
        <v>948.25</v>
      </c>
      <c r="W1384" s="9">
        <f t="shared" si="663"/>
        <v>45.47</v>
      </c>
      <c r="X1384" s="6">
        <f t="shared" ref="X1384:X1447" si="673">IF(AM1384="","",AM1384/22.04622)</f>
        <v>43.38612242824393</v>
      </c>
      <c r="Y1384" s="6">
        <f t="shared" si="655"/>
        <v>2.0838775717560694</v>
      </c>
      <c r="Z1384" s="6" t="str">
        <f t="shared" si="656"/>
        <v/>
      </c>
      <c r="AA1384" s="5">
        <f t="shared" si="645"/>
        <v>5</v>
      </c>
      <c r="AB1384" s="5">
        <f t="shared" si="646"/>
        <v>2024</v>
      </c>
      <c r="AC1384" s="5">
        <f t="shared" si="647"/>
        <v>22</v>
      </c>
      <c r="AD1384" s="6">
        <f t="shared" si="660"/>
        <v>60.967500000000001</v>
      </c>
      <c r="AF1384" s="10" t="e">
        <f ca="1">_xll.RHistory("ARS=",".Close","START:"&amp;$A1384&amp;" END:"&amp;$A1384&amp;" INTERVAL:1D",,,)</f>
        <v>#NAME?</v>
      </c>
      <c r="AG1384" s="8" t="e">
        <f t="shared" ca="1" si="643"/>
        <v>#NAME?</v>
      </c>
      <c r="AH1384" s="15"/>
      <c r="AI1384" s="15"/>
      <c r="AJ1384" s="15"/>
      <c r="AK1384" s="15"/>
      <c r="AL1384" s="11">
        <f t="shared" si="657"/>
        <v>45442</v>
      </c>
      <c r="AM1384" s="8">
        <v>956.5</v>
      </c>
      <c r="AN1384" s="10" t="e">
        <f ca="1">_xll.RHistory("BRL=",".Close","START:"&amp;$A1384&amp;" END:"&amp;$A1384&amp;" INTERVAL:1D",,,)</f>
        <v>#NAME?</v>
      </c>
      <c r="AO1384" s="8" t="e">
        <f t="shared" ca="1" si="658"/>
        <v>#NAME?</v>
      </c>
      <c r="AS1384" s="14"/>
      <c r="AT1384" s="6">
        <v>386.1</v>
      </c>
      <c r="AU1384" s="6">
        <v>12.1675</v>
      </c>
      <c r="AV1384" s="6">
        <f t="shared" si="650"/>
        <v>2.225839999999998</v>
      </c>
      <c r="AW1384" s="6">
        <f t="shared" si="671"/>
        <v>2.9117408000000005</v>
      </c>
      <c r="AX1384" s="6">
        <f t="shared" si="662"/>
        <v>0.68590080000000242</v>
      </c>
      <c r="AY1384" s="12">
        <f t="shared" si="672"/>
        <v>0.40314015238974837</v>
      </c>
      <c r="BB1384" s="13">
        <f t="shared" si="659"/>
        <v>952.8367639999999</v>
      </c>
    </row>
    <row r="1385" spans="1:54" x14ac:dyDescent="0.25">
      <c r="A1385" s="1">
        <v>45443</v>
      </c>
      <c r="B1385" s="6">
        <v>52.02</v>
      </c>
      <c r="C1385" s="6">
        <v>43.02</v>
      </c>
      <c r="D1385" s="6">
        <v>45.27</v>
      </c>
      <c r="E1385" s="6">
        <f t="shared" ref="E1385:E1448" si="674">IF(AM1385="","",AM1385/2206.622)*100</f>
        <v>42.565060984618121</v>
      </c>
      <c r="F1385" s="6">
        <f t="shared" ref="F1385:F1448" si="675">IF(V1385="","",V1385/2206.622)*100</f>
        <v>42.213845416206311</v>
      </c>
      <c r="G1385" s="6">
        <v>56.02</v>
      </c>
      <c r="H1385" s="6">
        <v>45.52</v>
      </c>
      <c r="I1385" s="6">
        <v>46</v>
      </c>
      <c r="J1385" s="6"/>
      <c r="K1385" s="6">
        <f t="shared" si="653"/>
        <v>6.0200000000000031</v>
      </c>
      <c r="L1385" s="7" t="str">
        <f t="shared" si="651"/>
        <v/>
      </c>
      <c r="M1385" s="6">
        <f t="shared" ref="M1385:M1448" si="676">B1385-H1385</f>
        <v>6.5</v>
      </c>
      <c r="N1385" s="6">
        <f t="shared" si="648"/>
        <v>6.75</v>
      </c>
      <c r="O1385" s="6">
        <f t="shared" ref="O1385:O1448" si="677">D1385-H1385</f>
        <v>-0.25</v>
      </c>
      <c r="P1385" s="6">
        <f t="shared" ref="P1385:P1448" si="678">D1385-H1385</f>
        <v>-0.25</v>
      </c>
      <c r="Q1385" s="6">
        <f t="shared" si="654"/>
        <v>-2.954939015381882</v>
      </c>
      <c r="R1385" s="6">
        <f t="shared" si="644"/>
        <v>-3.3061545837936919</v>
      </c>
      <c r="S1385" s="6">
        <f t="shared" ref="S1385:S1448" si="679">G1385-H1385</f>
        <v>10.5</v>
      </c>
      <c r="T1385" s="6">
        <f t="shared" si="668"/>
        <v>4</v>
      </c>
      <c r="U1385" s="4" t="str">
        <f t="shared" si="649"/>
        <v>HIGHER</v>
      </c>
      <c r="V1385" s="8">
        <v>931.5</v>
      </c>
      <c r="W1385" s="9">
        <f t="shared" si="663"/>
        <v>3.0561545837936919</v>
      </c>
      <c r="X1385" s="6">
        <f t="shared" si="673"/>
        <v>42.603675369292326</v>
      </c>
      <c r="Y1385" s="6">
        <f t="shared" si="655"/>
        <v>2.6663246307076776</v>
      </c>
      <c r="Z1385" s="6">
        <f t="shared" si="656"/>
        <v>0.38982995308601431</v>
      </c>
      <c r="AA1385" s="5">
        <f t="shared" si="645"/>
        <v>5</v>
      </c>
      <c r="AB1385" s="5">
        <f t="shared" si="646"/>
        <v>2024</v>
      </c>
      <c r="AC1385" s="5">
        <f t="shared" si="647"/>
        <v>22</v>
      </c>
      <c r="AD1385" s="6">
        <f t="shared" si="660"/>
        <v>62.052500000000002</v>
      </c>
      <c r="AF1385" s="10" t="e">
        <f ca="1">_xll.RHistory("ARS=",".Close","START:"&amp;$A1385&amp;" END:"&amp;$A1385&amp;" INTERVAL:1D",,,)</f>
        <v>#NAME?</v>
      </c>
      <c r="AG1385" s="8" t="e">
        <f t="shared" ca="1" si="643"/>
        <v>#NAME?</v>
      </c>
      <c r="AH1385" s="15"/>
      <c r="AI1385" s="15"/>
      <c r="AJ1385" s="15"/>
      <c r="AK1385" s="15"/>
      <c r="AL1385" s="11">
        <f t="shared" si="657"/>
        <v>45443</v>
      </c>
      <c r="AM1385" s="8">
        <v>939.25</v>
      </c>
      <c r="AN1385" s="10" t="e">
        <f ca="1">_xll.RHistory("BRL=",".Close","START:"&amp;$A1385&amp;" END:"&amp;$A1385&amp;" INTERVAL:1D",,,)</f>
        <v>#NAME?</v>
      </c>
      <c r="AO1385" s="8" t="e">
        <f t="shared" ca="1" si="658"/>
        <v>#NAME?</v>
      </c>
      <c r="AS1385" s="14"/>
      <c r="AT1385" s="6">
        <v>387.2</v>
      </c>
      <c r="AU1385" s="6">
        <v>12.12</v>
      </c>
      <c r="AV1385" s="6">
        <f t="shared" si="650"/>
        <v>2.2757900000000006</v>
      </c>
      <c r="AW1385" s="6">
        <f t="shared" si="671"/>
        <v>2.9667452000000001</v>
      </c>
      <c r="AX1385" s="6">
        <f t="shared" si="662"/>
        <v>0.69095519999999944</v>
      </c>
      <c r="AY1385" s="12">
        <f t="shared" si="672"/>
        <v>0.40172030397910702</v>
      </c>
      <c r="BB1385" s="13">
        <f t="shared" si="659"/>
        <v>948.42752400000006</v>
      </c>
    </row>
    <row r="1386" spans="1:54" x14ac:dyDescent="0.25">
      <c r="A1386" s="1">
        <v>45446</v>
      </c>
      <c r="B1386" s="6">
        <v>50.64</v>
      </c>
      <c r="C1386" s="9">
        <v>41.89</v>
      </c>
      <c r="D1386" s="6">
        <v>44.39</v>
      </c>
      <c r="E1386" s="6">
        <f t="shared" si="674"/>
        <v>42.655697260337291</v>
      </c>
      <c r="F1386" s="6">
        <f t="shared" si="675"/>
        <v>41.602050555101869</v>
      </c>
      <c r="G1386" s="6">
        <v>54.64</v>
      </c>
      <c r="H1386" s="9">
        <v>44.14</v>
      </c>
      <c r="I1386" s="6">
        <v>46</v>
      </c>
      <c r="J1386" s="6">
        <v>37.818274515994126</v>
      </c>
      <c r="K1386" s="6">
        <f t="shared" si="653"/>
        <v>4.6400000000000006</v>
      </c>
      <c r="L1386" s="7">
        <f t="shared" si="651"/>
        <v>8.1817254840058737</v>
      </c>
      <c r="M1386" s="6">
        <f t="shared" si="676"/>
        <v>6.5</v>
      </c>
      <c r="N1386" s="6">
        <f t="shared" si="648"/>
        <v>6.25</v>
      </c>
      <c r="O1386" s="6">
        <f t="shared" si="677"/>
        <v>0.25</v>
      </c>
      <c r="P1386" s="6">
        <f t="shared" si="678"/>
        <v>0.25</v>
      </c>
      <c r="Q1386" s="6">
        <f t="shared" si="654"/>
        <v>-1.4843027396627093</v>
      </c>
      <c r="R1386" s="6">
        <f t="shared" si="644"/>
        <v>-2.5379494448981319</v>
      </c>
      <c r="S1386" s="6">
        <f t="shared" si="679"/>
        <v>10.5</v>
      </c>
      <c r="T1386" s="6">
        <f t="shared" si="668"/>
        <v>4</v>
      </c>
      <c r="U1386" s="4" t="str">
        <f t="shared" si="649"/>
        <v>HIGHER</v>
      </c>
      <c r="V1386" s="8">
        <v>918</v>
      </c>
      <c r="W1386" s="9">
        <f t="shared" si="663"/>
        <v>2.7879494448981319</v>
      </c>
      <c r="X1386" s="6">
        <f t="shared" si="673"/>
        <v>42.694393868880923</v>
      </c>
      <c r="Y1386" s="6">
        <f t="shared" si="655"/>
        <v>1.695606131119078</v>
      </c>
      <c r="Z1386" s="6">
        <f t="shared" si="656"/>
        <v>1.0923433137790539</v>
      </c>
      <c r="AA1386" s="5">
        <f t="shared" si="645"/>
        <v>6</v>
      </c>
      <c r="AB1386" s="5">
        <f t="shared" si="646"/>
        <v>2024</v>
      </c>
      <c r="AC1386" s="5">
        <f t="shared" si="647"/>
        <v>23</v>
      </c>
      <c r="AD1386" s="6">
        <f t="shared" si="660"/>
        <v>61.35499999999999</v>
      </c>
      <c r="AF1386" s="10" t="e">
        <f ca="1">_xll.RHistory("ARS=",".Close","START:"&amp;$A1386&amp;" END:"&amp;$A1386&amp;" INTERVAL:1D",,,)</f>
        <v>#NAME?</v>
      </c>
      <c r="AG1386" s="8" t="e">
        <f t="shared" ca="1" si="643"/>
        <v>#NAME?</v>
      </c>
      <c r="AH1386" s="15"/>
      <c r="AI1386" s="15"/>
      <c r="AJ1386" s="15"/>
      <c r="AK1386" s="15"/>
      <c r="AL1386" s="11">
        <f t="shared" si="657"/>
        <v>45446</v>
      </c>
      <c r="AM1386" s="8">
        <v>941.25</v>
      </c>
      <c r="AN1386" s="10" t="e">
        <f ca="1">_xll.RHistory("BRL=",".Close","START:"&amp;$A1386&amp;" END:"&amp;$A1386&amp;" INTERVAL:1D",,,)</f>
        <v>#NAME?</v>
      </c>
      <c r="AO1386" s="8" t="e">
        <f t="shared" ca="1" si="658"/>
        <v>#NAME?</v>
      </c>
      <c r="AS1386" s="14"/>
      <c r="AT1386" s="6">
        <v>382</v>
      </c>
      <c r="AU1386" s="6">
        <v>11.955</v>
      </c>
      <c r="AV1386" s="6">
        <f t="shared" si="650"/>
        <v>2.2156299999999991</v>
      </c>
      <c r="AW1386" s="6">
        <f t="shared" si="671"/>
        <v>2.986613199999999</v>
      </c>
      <c r="AX1386" s="6">
        <f t="shared" si="662"/>
        <v>0.77098319999999987</v>
      </c>
      <c r="AY1386" s="12">
        <f t="shared" si="672"/>
        <v>0.40404983224172064</v>
      </c>
      <c r="BB1386" s="13">
        <f t="shared" si="659"/>
        <v>923.51531799999998</v>
      </c>
    </row>
    <row r="1387" spans="1:54" x14ac:dyDescent="0.25">
      <c r="A1387" s="1">
        <v>45447</v>
      </c>
      <c r="B1387" s="6">
        <v>50.12</v>
      </c>
      <c r="C1387" s="9">
        <v>41.37</v>
      </c>
      <c r="D1387" s="6">
        <v>43.87</v>
      </c>
      <c r="E1387" s="6">
        <f t="shared" si="674"/>
        <v>42.372458898714868</v>
      </c>
      <c r="F1387" s="6">
        <f t="shared" si="675"/>
        <v>41.8739593822594</v>
      </c>
      <c r="G1387" s="6">
        <v>54.12</v>
      </c>
      <c r="H1387" s="6">
        <v>43.62</v>
      </c>
      <c r="I1387" s="6">
        <v>45.25</v>
      </c>
      <c r="J1387" s="6">
        <v>37.716216203956968</v>
      </c>
      <c r="K1387" s="6">
        <f t="shared" si="653"/>
        <v>4.8699999999999974</v>
      </c>
      <c r="L1387" s="7">
        <f t="shared" si="651"/>
        <v>7.5337837960430321</v>
      </c>
      <c r="M1387" s="6">
        <f t="shared" si="676"/>
        <v>6.5</v>
      </c>
      <c r="N1387" s="6">
        <f t="shared" si="648"/>
        <v>6.25</v>
      </c>
      <c r="O1387" s="6">
        <f t="shared" si="677"/>
        <v>0.25</v>
      </c>
      <c r="P1387" s="6">
        <f t="shared" si="678"/>
        <v>0.25</v>
      </c>
      <c r="Q1387" s="6">
        <f t="shared" si="654"/>
        <v>-1.2475411012851296</v>
      </c>
      <c r="R1387" s="6">
        <f t="shared" si="644"/>
        <v>-1.7460406177405972</v>
      </c>
      <c r="S1387" s="6">
        <f t="shared" si="679"/>
        <v>10.5</v>
      </c>
      <c r="T1387" s="6">
        <f t="shared" si="668"/>
        <v>4</v>
      </c>
      <c r="U1387" s="4" t="str">
        <f t="shared" si="649"/>
        <v>HIGHER</v>
      </c>
      <c r="V1387" s="8">
        <v>924</v>
      </c>
      <c r="W1387" s="9">
        <f t="shared" si="663"/>
        <v>1.9960406177405972</v>
      </c>
      <c r="X1387" s="6">
        <f t="shared" si="673"/>
        <v>42.41089855766657</v>
      </c>
      <c r="Y1387" s="6">
        <f t="shared" si="655"/>
        <v>1.4591014423334272</v>
      </c>
      <c r="Z1387" s="6">
        <f t="shared" si="656"/>
        <v>0.53693917540716996</v>
      </c>
      <c r="AA1387" s="5">
        <f t="shared" si="645"/>
        <v>6</v>
      </c>
      <c r="AB1387" s="5">
        <f t="shared" si="646"/>
        <v>2024</v>
      </c>
      <c r="AC1387" s="5">
        <f t="shared" si="647"/>
        <v>23</v>
      </c>
      <c r="AD1387" s="6">
        <f t="shared" si="660"/>
        <v>62.015000000000001</v>
      </c>
      <c r="AF1387" s="10" t="e">
        <f ca="1">_xll.RHistory("ARS=",".Close","START:"&amp;$A1387&amp;" END:"&amp;$A1387&amp;" INTERVAL:1D",,,)</f>
        <v>#NAME?</v>
      </c>
      <c r="AG1387" s="8" t="e">
        <f t="shared" ref="AG1387:AG1450" ca="1" si="680">IF(V1387="","",V1387*AF1387/2204.622*100)</f>
        <v>#NAME?</v>
      </c>
      <c r="AH1387" s="15"/>
      <c r="AI1387" s="15"/>
      <c r="AJ1387" s="15"/>
      <c r="AK1387" s="15"/>
      <c r="AL1387" s="11">
        <f t="shared" si="657"/>
        <v>45447</v>
      </c>
      <c r="AM1387" s="8">
        <v>935</v>
      </c>
      <c r="AN1387" s="10" t="e">
        <f ca="1">_xll.RHistory("BRL=",".Close","START:"&amp;$A1387&amp;" END:"&amp;$A1387&amp;" INTERVAL:1D",,,)</f>
        <v>#NAME?</v>
      </c>
      <c r="AO1387" s="8" t="e">
        <f t="shared" ca="1" si="658"/>
        <v>#NAME?</v>
      </c>
      <c r="AS1387" s="14"/>
      <c r="AT1387" s="6">
        <v>377.6</v>
      </c>
      <c r="AU1387" s="6">
        <v>11.94</v>
      </c>
      <c r="AV1387" s="6">
        <f t="shared" si="650"/>
        <v>2.0663900000000002</v>
      </c>
      <c r="AW1387" s="6">
        <f t="shared" si="671"/>
        <v>2.7399824000000006</v>
      </c>
      <c r="AX1387" s="6">
        <f t="shared" si="662"/>
        <v>0.67359240000000042</v>
      </c>
      <c r="AY1387" s="12">
        <f t="shared" si="672"/>
        <v>0.40037084889799485</v>
      </c>
      <c r="BB1387" s="13">
        <f t="shared" si="659"/>
        <v>912.05129399999987</v>
      </c>
    </row>
    <row r="1388" spans="1:54" x14ac:dyDescent="0.25">
      <c r="A1388" s="1">
        <v>45448</v>
      </c>
      <c r="B1388" s="6">
        <v>49.88</v>
      </c>
      <c r="C1388" s="9">
        <v>41.13</v>
      </c>
      <c r="D1388" s="6">
        <v>44.13</v>
      </c>
      <c r="E1388" s="6">
        <f t="shared" si="674"/>
        <v>42.587720053547919</v>
      </c>
      <c r="F1388" s="6">
        <f t="shared" si="675"/>
        <v>42.157197743881831</v>
      </c>
      <c r="G1388" s="6">
        <v>53.63</v>
      </c>
      <c r="H1388" s="6">
        <v>43.13</v>
      </c>
      <c r="I1388" s="6">
        <v>45.25</v>
      </c>
      <c r="J1388" s="6">
        <v>38.226507764142795</v>
      </c>
      <c r="K1388" s="6">
        <f t="shared" si="653"/>
        <v>4.6300000000000026</v>
      </c>
      <c r="L1388" s="7">
        <f t="shared" si="651"/>
        <v>7.0234922358572049</v>
      </c>
      <c r="M1388" s="6">
        <f t="shared" si="676"/>
        <v>6.75</v>
      </c>
      <c r="N1388" s="6">
        <f t="shared" si="648"/>
        <v>5.75</v>
      </c>
      <c r="O1388" s="6">
        <f t="shared" si="677"/>
        <v>1</v>
      </c>
      <c r="P1388" s="6">
        <f t="shared" si="678"/>
        <v>1</v>
      </c>
      <c r="Q1388" s="6">
        <f t="shared" si="654"/>
        <v>-0.54227994645208355</v>
      </c>
      <c r="R1388" s="6">
        <f t="shared" si="644"/>
        <v>-0.97280225611817173</v>
      </c>
      <c r="S1388" s="6">
        <f t="shared" si="679"/>
        <v>10.5</v>
      </c>
      <c r="T1388" s="6">
        <f t="shared" si="668"/>
        <v>3.75</v>
      </c>
      <c r="U1388" s="4" t="str">
        <f t="shared" si="649"/>
        <v>HIGHER</v>
      </c>
      <c r="V1388" s="8">
        <v>930.25</v>
      </c>
      <c r="W1388" s="9">
        <f t="shared" si="663"/>
        <v>1.9728022561181717</v>
      </c>
      <c r="X1388" s="6">
        <f t="shared" si="673"/>
        <v>42.626354994189477</v>
      </c>
      <c r="Y1388" s="6">
        <f t="shared" si="655"/>
        <v>1.503645005810526</v>
      </c>
      <c r="Z1388" s="6">
        <f t="shared" si="656"/>
        <v>0.46915725030764577</v>
      </c>
      <c r="AA1388" s="5">
        <f t="shared" si="645"/>
        <v>6</v>
      </c>
      <c r="AB1388" s="5">
        <f t="shared" si="646"/>
        <v>2024</v>
      </c>
      <c r="AC1388" s="5">
        <f t="shared" si="647"/>
        <v>23</v>
      </c>
      <c r="AD1388" s="6">
        <f t="shared" si="660"/>
        <v>62.032499999999999</v>
      </c>
      <c r="AF1388" s="10" t="e">
        <f ca="1">_xll.RHistory("ARS=",".Close","START:"&amp;$A1388&amp;" END:"&amp;$A1388&amp;" INTERVAL:1D",,,)</f>
        <v>#NAME?</v>
      </c>
      <c r="AG1388" s="8" t="e">
        <f t="shared" ca="1" si="680"/>
        <v>#NAME?</v>
      </c>
      <c r="AH1388" s="15"/>
      <c r="AI1388" s="15"/>
      <c r="AJ1388" s="15"/>
      <c r="AK1388" s="15"/>
      <c r="AL1388" s="11">
        <f t="shared" si="657"/>
        <v>45448</v>
      </c>
      <c r="AM1388" s="8">
        <v>939.75</v>
      </c>
      <c r="AN1388" s="10" t="e">
        <f ca="1">_xll.RHistory("BRL=",".Close","START:"&amp;$A1388&amp;" END:"&amp;$A1388&amp;" INTERVAL:1D",,,)</f>
        <v>#NAME?</v>
      </c>
      <c r="AO1388" s="8" t="e">
        <f t="shared" ca="1" si="658"/>
        <v>#NAME?</v>
      </c>
      <c r="AS1388" s="14"/>
      <c r="AT1388" s="6">
        <v>382</v>
      </c>
      <c r="AU1388" s="6">
        <v>11.922499999999999</v>
      </c>
      <c r="AV1388" s="6">
        <f t="shared" si="650"/>
        <v>2.2177100000000003</v>
      </c>
      <c r="AW1388" s="6">
        <f t="shared" si="671"/>
        <v>2.8012592000000005</v>
      </c>
      <c r="AX1388" s="6">
        <f t="shared" si="662"/>
        <v>0.58354920000000021</v>
      </c>
      <c r="AY1388" s="12">
        <f t="shared" si="672"/>
        <v>0.39512325281786176</v>
      </c>
      <c r="BB1388" s="13">
        <f t="shared" si="659"/>
        <v>906.76020600000004</v>
      </c>
    </row>
    <row r="1389" spans="1:54" x14ac:dyDescent="0.25">
      <c r="A1389" s="1">
        <v>45449</v>
      </c>
      <c r="B1389" s="6">
        <v>50.6</v>
      </c>
      <c r="C1389" s="9">
        <v>42.225000000000001</v>
      </c>
      <c r="D1389" s="6">
        <v>45.35</v>
      </c>
      <c r="E1389" s="6">
        <f t="shared" si="674"/>
        <v>42.531072381223431</v>
      </c>
      <c r="F1389" s="6">
        <f t="shared" si="675"/>
        <v>41.828641244399819</v>
      </c>
      <c r="G1389" s="6">
        <v>54.85</v>
      </c>
      <c r="H1389" s="6">
        <v>44.35</v>
      </c>
      <c r="I1389" s="6">
        <v>45.25</v>
      </c>
      <c r="J1389" s="6">
        <v>38.41928457576855</v>
      </c>
      <c r="K1389" s="6">
        <f t="shared" si="653"/>
        <v>5.3500000000000014</v>
      </c>
      <c r="L1389" s="7">
        <f t="shared" si="651"/>
        <v>6.8307154242314496</v>
      </c>
      <c r="M1389" s="6">
        <f t="shared" si="676"/>
        <v>6.25</v>
      </c>
      <c r="N1389" s="6">
        <f t="shared" si="648"/>
        <v>5.25</v>
      </c>
      <c r="O1389" s="6">
        <f t="shared" si="677"/>
        <v>1</v>
      </c>
      <c r="P1389" s="6">
        <f t="shared" si="678"/>
        <v>1</v>
      </c>
      <c r="Q1389" s="6">
        <f t="shared" si="654"/>
        <v>-1.8189276187765699</v>
      </c>
      <c r="R1389" s="6">
        <f t="shared" si="644"/>
        <v>-2.5213587556001826</v>
      </c>
      <c r="S1389" s="6">
        <f t="shared" si="679"/>
        <v>10.5</v>
      </c>
      <c r="T1389" s="6">
        <f t="shared" si="668"/>
        <v>4.25</v>
      </c>
      <c r="U1389" s="4" t="str">
        <f t="shared" si="649"/>
        <v>HIGHER</v>
      </c>
      <c r="V1389" s="8">
        <v>923</v>
      </c>
      <c r="W1389" s="9">
        <f t="shared" si="663"/>
        <v>3.5213587556001826</v>
      </c>
      <c r="X1389" s="6">
        <f t="shared" si="673"/>
        <v>42.569655931946606</v>
      </c>
      <c r="Y1389" s="6">
        <f t="shared" si="655"/>
        <v>2.7803440680533953</v>
      </c>
      <c r="Z1389" s="6">
        <f t="shared" si="656"/>
        <v>0.74101468754678734</v>
      </c>
      <c r="AA1389" s="5">
        <f t="shared" si="645"/>
        <v>6</v>
      </c>
      <c r="AB1389" s="5">
        <f t="shared" si="646"/>
        <v>2024</v>
      </c>
      <c r="AC1389" s="5">
        <f t="shared" si="647"/>
        <v>23</v>
      </c>
      <c r="AD1389" s="6">
        <f t="shared" si="660"/>
        <v>62.484999999999992</v>
      </c>
      <c r="AF1389" s="10" t="e">
        <f ca="1">_xll.RHistory("ARS=",".Close","START:"&amp;$A1389&amp;" END:"&amp;$A1389&amp;" INTERVAL:1D",,,)</f>
        <v>#NAME?</v>
      </c>
      <c r="AG1389" s="8" t="e">
        <f t="shared" ca="1" si="680"/>
        <v>#NAME?</v>
      </c>
      <c r="AH1389" s="15"/>
      <c r="AI1389" s="15"/>
      <c r="AJ1389" s="15"/>
      <c r="AK1389" s="15"/>
      <c r="AL1389" s="11">
        <f t="shared" si="657"/>
        <v>45449</v>
      </c>
      <c r="AM1389" s="8">
        <v>938.5</v>
      </c>
      <c r="AN1389" s="10" t="e">
        <f ca="1">_xll.RHistory("BRL=",".Close","START:"&amp;$A1389&amp;" END:"&amp;$A1389&amp;" INTERVAL:1D",,,)</f>
        <v>#NAME?</v>
      </c>
      <c r="AO1389" s="8" t="e">
        <f t="shared" ca="1" si="658"/>
        <v>#NAME?</v>
      </c>
      <c r="AS1389" s="14"/>
      <c r="AT1389" s="6">
        <v>385.3</v>
      </c>
      <c r="AU1389" s="6">
        <v>12.15</v>
      </c>
      <c r="AV1389" s="6">
        <f t="shared" si="650"/>
        <v>2.2105000000000015</v>
      </c>
      <c r="AW1389" s="6">
        <f t="shared" si="671"/>
        <v>2.6237908000000001</v>
      </c>
      <c r="AX1389" s="6">
        <f t="shared" si="662"/>
        <v>0.41329079999999863</v>
      </c>
      <c r="AY1389" s="12">
        <f t="shared" si="672"/>
        <v>0.3919247896814817</v>
      </c>
      <c r="BB1389" s="13">
        <f t="shared" si="659"/>
        <v>930.90079500000002</v>
      </c>
    </row>
    <row r="1390" spans="1:54" x14ac:dyDescent="0.25">
      <c r="A1390" s="1">
        <v>45450</v>
      </c>
      <c r="B1390" s="6">
        <v>49.88</v>
      </c>
      <c r="C1390" s="6">
        <v>41.505000000000003</v>
      </c>
      <c r="D1390" s="6">
        <v>44.63</v>
      </c>
      <c r="E1390" s="6">
        <f t="shared" si="674"/>
        <v>43.596048620923753</v>
      </c>
      <c r="F1390" s="6">
        <f t="shared" si="675"/>
        <v>42.621708656942609</v>
      </c>
      <c r="G1390" s="6">
        <v>54.13</v>
      </c>
      <c r="H1390" s="6">
        <v>43.63</v>
      </c>
      <c r="I1390" s="6">
        <v>45.75</v>
      </c>
      <c r="J1390" s="6">
        <v>37.65951714171409</v>
      </c>
      <c r="K1390" s="6">
        <f t="shared" si="653"/>
        <v>4.1300000000000026</v>
      </c>
      <c r="L1390" s="7">
        <f t="shared" si="651"/>
        <v>8.0904828582859096</v>
      </c>
      <c r="M1390" s="6">
        <f t="shared" si="676"/>
        <v>6.25</v>
      </c>
      <c r="N1390" s="6">
        <f t="shared" si="648"/>
        <v>5.25</v>
      </c>
      <c r="O1390" s="6">
        <f t="shared" si="677"/>
        <v>1</v>
      </c>
      <c r="P1390" s="6">
        <f t="shared" si="678"/>
        <v>1</v>
      </c>
      <c r="Q1390" s="6">
        <f t="shared" si="654"/>
        <v>-3.3951379076249566E-2</v>
      </c>
      <c r="R1390" s="6">
        <f t="shared" si="644"/>
        <v>-1.0082913430573939</v>
      </c>
      <c r="S1390" s="6">
        <f t="shared" si="679"/>
        <v>10.5</v>
      </c>
      <c r="T1390" s="6">
        <f t="shared" si="668"/>
        <v>4.25</v>
      </c>
      <c r="U1390" s="4" t="str">
        <f t="shared" si="649"/>
        <v>HIGHER</v>
      </c>
      <c r="V1390" s="8">
        <v>940.5</v>
      </c>
      <c r="W1390" s="9">
        <f t="shared" si="663"/>
        <v>2.0082913430573939</v>
      </c>
      <c r="X1390" s="6">
        <f t="shared" si="673"/>
        <v>43.635598302112555</v>
      </c>
      <c r="Y1390" s="6">
        <f t="shared" si="655"/>
        <v>0.99440169788744726</v>
      </c>
      <c r="Z1390" s="6">
        <f t="shared" si="656"/>
        <v>1.0138896451699466</v>
      </c>
      <c r="AA1390" s="5">
        <f t="shared" si="645"/>
        <v>6</v>
      </c>
      <c r="AB1390" s="5">
        <f t="shared" si="646"/>
        <v>2024</v>
      </c>
      <c r="AC1390" s="5">
        <f t="shared" si="647"/>
        <v>23</v>
      </c>
      <c r="AD1390" s="6">
        <f t="shared" si="660"/>
        <v>61.502499999999998</v>
      </c>
      <c r="AF1390" s="10" t="e">
        <f ca="1">_xll.RHistory("ARS=",".Close","START:"&amp;$A1390&amp;" END:"&amp;$A1390&amp;" INTERVAL:1D",,,)</f>
        <v>#NAME?</v>
      </c>
      <c r="AG1390" s="8" t="e">
        <f t="shared" ca="1" si="680"/>
        <v>#NAME?</v>
      </c>
      <c r="AH1390" s="15"/>
      <c r="AI1390" s="15"/>
      <c r="AJ1390" s="15"/>
      <c r="AK1390" s="15"/>
      <c r="AL1390" s="11">
        <f t="shared" si="657"/>
        <v>45450</v>
      </c>
      <c r="AM1390" s="8">
        <v>962</v>
      </c>
      <c r="AN1390" s="10" t="e">
        <f ca="1">_xll.RHistory("BRL=",".Close","START:"&amp;$A1390&amp;" END:"&amp;$A1390&amp;" INTERVAL:1D",,,)</f>
        <v>#NAME?</v>
      </c>
      <c r="AO1390" s="8" t="e">
        <f t="shared" ca="1" si="658"/>
        <v>#NAME?</v>
      </c>
      <c r="AS1390" s="14"/>
      <c r="AT1390" s="6">
        <v>383.2</v>
      </c>
      <c r="AU1390" s="6">
        <v>11.942500000000001</v>
      </c>
      <c r="AV1390" s="6">
        <f t="shared" si="650"/>
        <v>2.2844099999999994</v>
      </c>
      <c r="AW1390" s="6">
        <f t="shared" si="671"/>
        <v>2.864495999999999</v>
      </c>
      <c r="AX1390" s="6">
        <f t="shared" si="662"/>
        <v>0.58008599999999966</v>
      </c>
      <c r="AY1390" s="12">
        <f t="shared" si="672"/>
        <v>0.39665268602516512</v>
      </c>
      <c r="BB1390" s="13">
        <f t="shared" si="659"/>
        <v>915.02753100000007</v>
      </c>
    </row>
    <row r="1391" spans="1:54" x14ac:dyDescent="0.25">
      <c r="A1391" s="1">
        <v>45453</v>
      </c>
      <c r="B1391" s="6">
        <v>49.91</v>
      </c>
      <c r="C1391" s="6">
        <v>41.534999999999997</v>
      </c>
      <c r="D1391" s="6">
        <v>44.66</v>
      </c>
      <c r="E1391" s="6">
        <f t="shared" si="674"/>
        <v>44.094548137379221</v>
      </c>
      <c r="F1391" s="6">
        <f t="shared" si="675"/>
        <v>42.429106571039355</v>
      </c>
      <c r="G1391" s="6">
        <v>54.16</v>
      </c>
      <c r="H1391" s="6">
        <v>43.66</v>
      </c>
      <c r="I1391" s="6">
        <v>45.25</v>
      </c>
      <c r="J1391" s="6">
        <v>37.761575453751256</v>
      </c>
      <c r="K1391" s="6">
        <f t="shared" si="653"/>
        <v>4.6599999999999966</v>
      </c>
      <c r="L1391" s="7">
        <f t="shared" si="651"/>
        <v>7.4884245462487442</v>
      </c>
      <c r="M1391" s="6">
        <f t="shared" si="676"/>
        <v>6.25</v>
      </c>
      <c r="N1391" s="6">
        <f t="shared" si="648"/>
        <v>5.25</v>
      </c>
      <c r="O1391" s="6">
        <f t="shared" si="677"/>
        <v>1</v>
      </c>
      <c r="P1391" s="6">
        <f t="shared" si="678"/>
        <v>1</v>
      </c>
      <c r="Q1391" s="6">
        <f t="shared" si="654"/>
        <v>0.43454813737922393</v>
      </c>
      <c r="R1391" s="6">
        <f t="shared" si="644"/>
        <v>-1.2308934289606412</v>
      </c>
      <c r="S1391" s="6">
        <f t="shared" si="679"/>
        <v>10.5</v>
      </c>
      <c r="T1391" s="6">
        <f t="shared" si="668"/>
        <v>4.25</v>
      </c>
      <c r="U1391" s="4" t="str">
        <f t="shared" si="649"/>
        <v>HIGHER</v>
      </c>
      <c r="V1391" s="8">
        <v>936.25</v>
      </c>
      <c r="W1391" s="9">
        <f t="shared" si="663"/>
        <v>2.2308934289606412</v>
      </c>
      <c r="X1391" s="6">
        <f t="shared" si="673"/>
        <v>44.134550049849814</v>
      </c>
      <c r="Y1391" s="6">
        <f t="shared" si="655"/>
        <v>0.52544995015018259</v>
      </c>
      <c r="Z1391" s="6">
        <f t="shared" si="656"/>
        <v>1.7054434788104587</v>
      </c>
      <c r="AA1391" s="5">
        <f t="shared" si="645"/>
        <v>6</v>
      </c>
      <c r="AB1391" s="5">
        <f t="shared" si="646"/>
        <v>2024</v>
      </c>
      <c r="AC1391" s="5">
        <f t="shared" si="647"/>
        <v>24</v>
      </c>
      <c r="AD1391" s="6">
        <f t="shared" si="660"/>
        <v>60.777499999999996</v>
      </c>
      <c r="AF1391" s="10" t="e">
        <f ca="1">_xll.RHistory("ARS=",".Close","START:"&amp;$A1391&amp;" END:"&amp;$A1391&amp;" INTERVAL:1D",,,)</f>
        <v>#NAME?</v>
      </c>
      <c r="AG1391" s="8" t="e">
        <f t="shared" ca="1" si="680"/>
        <v>#NAME?</v>
      </c>
      <c r="AH1391" s="15"/>
      <c r="AI1391" s="15"/>
      <c r="AJ1391" s="15"/>
      <c r="AK1391" s="15"/>
      <c r="AL1391" s="11">
        <f t="shared" si="657"/>
        <v>45453</v>
      </c>
      <c r="AM1391" s="8">
        <v>973</v>
      </c>
      <c r="AN1391" s="10" t="e">
        <f ca="1">_xll.RHistory("BRL=",".Close","START:"&amp;$A1391&amp;" END:"&amp;$A1391&amp;" INTERVAL:1D",,,)</f>
        <v>#NAME?</v>
      </c>
      <c r="AO1391" s="8" t="e">
        <f t="shared" ca="1" si="658"/>
        <v>#NAME?</v>
      </c>
      <c r="AS1391" s="14"/>
      <c r="AT1391" s="6">
        <v>390.5</v>
      </c>
      <c r="AU1391" s="6">
        <v>12.0525</v>
      </c>
      <c r="AV1391" s="6">
        <f t="shared" si="650"/>
        <v>2.3494699999999984</v>
      </c>
      <c r="AW1391" s="6">
        <f t="shared" si="671"/>
        <v>2.8434907999999997</v>
      </c>
      <c r="AX1391" s="6">
        <f t="shared" si="662"/>
        <v>0.49402080000000126</v>
      </c>
      <c r="AY1391" s="12">
        <f t="shared" si="672"/>
        <v>0.38873461220525807</v>
      </c>
      <c r="BB1391" s="13">
        <f t="shared" si="659"/>
        <v>915.68891699999983</v>
      </c>
    </row>
    <row r="1392" spans="1:54" x14ac:dyDescent="0.25">
      <c r="A1392" s="1">
        <v>45454</v>
      </c>
      <c r="B1392" s="6">
        <v>49.92</v>
      </c>
      <c r="C1392" s="6">
        <v>41.545000000000002</v>
      </c>
      <c r="D1392" s="6">
        <v>44.67</v>
      </c>
      <c r="E1392" s="6">
        <f t="shared" si="674"/>
        <v>44.9216041533167</v>
      </c>
      <c r="F1392" s="6">
        <f t="shared" si="675"/>
        <v>43.256162586976835</v>
      </c>
      <c r="G1392" s="6">
        <v>54.17</v>
      </c>
      <c r="H1392" s="6">
        <v>43.67</v>
      </c>
      <c r="I1392" s="6">
        <v>45.25</v>
      </c>
      <c r="J1392" s="6">
        <v>38.101769827208479</v>
      </c>
      <c r="K1392" s="6">
        <f t="shared" si="653"/>
        <v>4.6700000000000017</v>
      </c>
      <c r="L1392" s="7">
        <f t="shared" si="651"/>
        <v>7.1482301727915214</v>
      </c>
      <c r="M1392" s="6">
        <f t="shared" si="676"/>
        <v>6.25</v>
      </c>
      <c r="N1392" s="6">
        <f t="shared" si="648"/>
        <v>5.25</v>
      </c>
      <c r="O1392" s="6">
        <f t="shared" si="677"/>
        <v>1</v>
      </c>
      <c r="P1392" s="6">
        <f t="shared" si="678"/>
        <v>1</v>
      </c>
      <c r="Q1392" s="6">
        <f t="shared" si="654"/>
        <v>1.2516041533166984</v>
      </c>
      <c r="R1392" s="6">
        <f t="shared" si="644"/>
        <v>-0.41383741302316679</v>
      </c>
      <c r="S1392" s="6">
        <f t="shared" si="679"/>
        <v>10.5</v>
      </c>
      <c r="T1392" s="6">
        <f t="shared" si="668"/>
        <v>4.25</v>
      </c>
      <c r="U1392" s="4" t="str">
        <f t="shared" si="649"/>
        <v>HIGHER</v>
      </c>
      <c r="V1392" s="8">
        <v>954.5</v>
      </c>
      <c r="W1392" s="9">
        <f t="shared" si="663"/>
        <v>1.4138374130231668</v>
      </c>
      <c r="X1392" s="6">
        <f t="shared" si="673"/>
        <v>44.962356358595713</v>
      </c>
      <c r="Y1392" s="6">
        <f t="shared" si="655"/>
        <v>-0.29235635859571119</v>
      </c>
      <c r="Z1392" s="6">
        <f t="shared" si="656"/>
        <v>1.706193771618878</v>
      </c>
      <c r="AA1392" s="5">
        <f t="shared" si="645"/>
        <v>6</v>
      </c>
      <c r="AB1392" s="5">
        <f t="shared" si="646"/>
        <v>2024</v>
      </c>
      <c r="AC1392" s="5">
        <f t="shared" si="647"/>
        <v>24</v>
      </c>
      <c r="AD1392" s="6">
        <f t="shared" si="660"/>
        <v>60.737499999999997</v>
      </c>
      <c r="AF1392" s="10" t="e">
        <f ca="1">_xll.RHistory("ARS=",".Close","START:"&amp;$A1392&amp;" END:"&amp;$A1392&amp;" INTERVAL:1D",,,)</f>
        <v>#NAME?</v>
      </c>
      <c r="AG1392" s="8" t="e">
        <f t="shared" ca="1" si="680"/>
        <v>#NAME?</v>
      </c>
      <c r="AH1392" s="15"/>
      <c r="AI1392" s="15"/>
      <c r="AJ1392" s="15"/>
      <c r="AK1392" s="15"/>
      <c r="AL1392" s="11">
        <f t="shared" si="657"/>
        <v>45454</v>
      </c>
      <c r="AM1392" s="8">
        <v>991.25</v>
      </c>
      <c r="AN1392" s="10" t="e">
        <f ca="1">_xll.RHistory("BRL=",".Close","START:"&amp;$A1392&amp;" END:"&amp;$A1392&amp;" INTERVAL:1D",,,)</f>
        <v>#NAME?</v>
      </c>
      <c r="AO1392" s="8" t="e">
        <f t="shared" ca="1" si="658"/>
        <v>#NAME?</v>
      </c>
      <c r="AS1392" s="14"/>
      <c r="AT1392" s="6">
        <v>381.8</v>
      </c>
      <c r="AU1392" s="6">
        <v>11.95</v>
      </c>
      <c r="AV1392" s="6">
        <f t="shared" si="650"/>
        <v>2.2486900000000016</v>
      </c>
      <c r="AW1392" s="6">
        <f t="shared" si="671"/>
        <v>2.7449806000000017</v>
      </c>
      <c r="AX1392" s="6">
        <f t="shared" si="662"/>
        <v>0.49629060000000003</v>
      </c>
      <c r="AY1392" s="12">
        <f t="shared" si="672"/>
        <v>0.39424525225546975</v>
      </c>
      <c r="AZ1392" s="19">
        <f>AVERAGE(AY1218:AY1280)</f>
        <v>0.40928280761173969</v>
      </c>
      <c r="BB1392" s="13">
        <f t="shared" si="659"/>
        <v>915.90937899999994</v>
      </c>
    </row>
    <row r="1393" spans="1:54" x14ac:dyDescent="0.25">
      <c r="A1393" s="1">
        <v>45455</v>
      </c>
      <c r="B1393" s="6">
        <v>50.29</v>
      </c>
      <c r="C1393" s="6">
        <v>42.04</v>
      </c>
      <c r="D1393" s="6">
        <v>44.79</v>
      </c>
      <c r="E1393" s="6">
        <f t="shared" si="674"/>
        <v>44.264491154352676</v>
      </c>
      <c r="F1393" s="6">
        <f t="shared" si="675"/>
        <v>42.972924225354411</v>
      </c>
      <c r="G1393" s="6">
        <v>54.29</v>
      </c>
      <c r="H1393" s="6">
        <v>43.79</v>
      </c>
      <c r="I1393" s="6">
        <v>45.75</v>
      </c>
      <c r="J1393" s="6">
        <v>37.897653203134148</v>
      </c>
      <c r="K1393" s="6">
        <f t="shared" si="653"/>
        <v>4.5399999999999991</v>
      </c>
      <c r="L1393" s="7">
        <f t="shared" si="651"/>
        <v>7.8523467968658522</v>
      </c>
      <c r="M1393" s="6">
        <f t="shared" si="676"/>
        <v>6.5</v>
      </c>
      <c r="N1393" s="6">
        <f t="shared" si="648"/>
        <v>5.5</v>
      </c>
      <c r="O1393" s="6">
        <f t="shared" si="677"/>
        <v>1</v>
      </c>
      <c r="P1393" s="6">
        <f t="shared" si="678"/>
        <v>1</v>
      </c>
      <c r="Q1393" s="6">
        <f t="shared" si="654"/>
        <v>0.47449115435267686</v>
      </c>
      <c r="R1393" s="6">
        <f t="shared" si="644"/>
        <v>-0.81707577464558767</v>
      </c>
      <c r="S1393" s="6">
        <f t="shared" si="679"/>
        <v>10.5</v>
      </c>
      <c r="T1393" s="6">
        <f t="shared" si="668"/>
        <v>4</v>
      </c>
      <c r="U1393" s="4" t="str">
        <f t="shared" si="649"/>
        <v>HIGHER</v>
      </c>
      <c r="V1393" s="8">
        <v>948.25</v>
      </c>
      <c r="W1393" s="9">
        <f t="shared" si="663"/>
        <v>1.8170757746455877</v>
      </c>
      <c r="X1393" s="6">
        <f t="shared" si="673"/>
        <v>44.304647236578418</v>
      </c>
      <c r="Y1393" s="6">
        <f>IF(X1393="","",IF(D1393="","",D1393-X1393))</f>
        <v>0.48535276342158085</v>
      </c>
      <c r="Z1393" s="6">
        <f t="shared" si="656"/>
        <v>1.3317230112240068</v>
      </c>
      <c r="AA1393" s="5">
        <f t="shared" si="645"/>
        <v>6</v>
      </c>
      <c r="AB1393" s="5">
        <f t="shared" si="646"/>
        <v>2024</v>
      </c>
      <c r="AC1393" s="5">
        <f t="shared" si="647"/>
        <v>24</v>
      </c>
      <c r="AD1393" s="6">
        <f t="shared" si="660"/>
        <v>59.872499999999995</v>
      </c>
      <c r="AF1393" s="10" t="e">
        <f ca="1">_xll.RHistory("ARS=",".Close","START:"&amp;$A1393&amp;" END:"&amp;$A1393&amp;" INTERVAL:1D",,,)</f>
        <v>#NAME?</v>
      </c>
      <c r="AG1393" s="8" t="e">
        <f t="shared" ca="1" si="680"/>
        <v>#NAME?</v>
      </c>
      <c r="AH1393" s="15"/>
      <c r="AI1393" s="15"/>
      <c r="AJ1393" s="15"/>
      <c r="AK1393" s="15"/>
      <c r="AL1393" s="11">
        <f t="shared" si="657"/>
        <v>45455</v>
      </c>
      <c r="AM1393" s="8">
        <v>976.75</v>
      </c>
      <c r="AN1393" s="10" t="e">
        <f ca="1">_xll.RHistory("BRL=",".Close","START:"&amp;$A1393&amp;" END:"&amp;$A1393&amp;" INTERVAL:1D",,,)</f>
        <v>#NAME?</v>
      </c>
      <c r="AO1393" s="8" t="e">
        <f t="shared" ca="1" si="658"/>
        <v>#NAME?</v>
      </c>
      <c r="AS1393" s="14"/>
      <c r="AT1393" s="6">
        <v>382.7</v>
      </c>
      <c r="AU1393" s="6">
        <v>11.9725</v>
      </c>
      <c r="AV1393" s="6">
        <f t="shared" si="650"/>
        <v>2.2613799999999991</v>
      </c>
      <c r="AW1393" s="6">
        <f t="shared" si="671"/>
        <v>2.7447771999999979</v>
      </c>
      <c r="AX1393" s="6">
        <f t="shared" si="662"/>
        <v>0.48339719999999886</v>
      </c>
      <c r="AY1393" s="12">
        <f t="shared" si="672"/>
        <v>0.39373092653475877</v>
      </c>
      <c r="AZ1393" s="19">
        <f>AVERAGE(AY1281:AY1340)</f>
        <v>0.40862637826358772</v>
      </c>
      <c r="BB1393" s="13">
        <f t="shared" si="659"/>
        <v>926.82224799999995</v>
      </c>
    </row>
    <row r="1394" spans="1:54" x14ac:dyDescent="0.25">
      <c r="A1394" s="1">
        <v>45456</v>
      </c>
      <c r="B1394" s="6">
        <v>50.36</v>
      </c>
      <c r="C1394" s="6">
        <v>42.61</v>
      </c>
      <c r="D1394" s="6">
        <v>45.484999999999999</v>
      </c>
      <c r="E1394" s="6">
        <f t="shared" si="674"/>
        <v>44.661024860624075</v>
      </c>
      <c r="F1394" s="6">
        <f t="shared" si="675"/>
        <v>42.859628880705444</v>
      </c>
      <c r="G1394" s="6">
        <v>54.36</v>
      </c>
      <c r="H1394" s="6">
        <v>43.86</v>
      </c>
      <c r="I1394" s="6">
        <v>45.75</v>
      </c>
      <c r="J1394" s="6">
        <v>38.113109639657047</v>
      </c>
      <c r="K1394" s="6">
        <f t="shared" si="653"/>
        <v>4.6099999999999994</v>
      </c>
      <c r="L1394" s="7">
        <f t="shared" si="651"/>
        <v>7.636890360342953</v>
      </c>
      <c r="M1394" s="6">
        <f t="shared" si="676"/>
        <v>6.5</v>
      </c>
      <c r="N1394" s="6">
        <f t="shared" si="648"/>
        <v>4.875</v>
      </c>
      <c r="O1394" s="6">
        <f t="shared" si="677"/>
        <v>1.625</v>
      </c>
      <c r="P1394" s="6">
        <f t="shared" si="678"/>
        <v>1.625</v>
      </c>
      <c r="Q1394" s="6">
        <f t="shared" si="654"/>
        <v>0.80102486062407507</v>
      </c>
      <c r="R1394" s="6">
        <f t="shared" ref="R1394:R1457" si="681">IF(F1394="","",F1394-H1394)</f>
        <v>-1.0003711192945559</v>
      </c>
      <c r="S1394" s="6">
        <f t="shared" si="679"/>
        <v>10.5</v>
      </c>
      <c r="T1394" s="6">
        <f t="shared" si="668"/>
        <v>4</v>
      </c>
      <c r="U1394" s="4" t="str">
        <f t="shared" si="649"/>
        <v>HIGHER</v>
      </c>
      <c r="V1394" s="8">
        <v>945.75</v>
      </c>
      <c r="W1394" s="9">
        <f t="shared" si="663"/>
        <v>2.6253711192945559</v>
      </c>
      <c r="X1394" s="6">
        <f t="shared" si="673"/>
        <v>44.701540672278512</v>
      </c>
      <c r="Y1394" s="6">
        <f t="shared" si="655"/>
        <v>0.78345932772148785</v>
      </c>
      <c r="Z1394" s="6">
        <f t="shared" si="656"/>
        <v>1.8419117915730681</v>
      </c>
      <c r="AA1394" s="5">
        <f t="shared" si="645"/>
        <v>6</v>
      </c>
      <c r="AB1394" s="5">
        <f t="shared" si="646"/>
        <v>2024</v>
      </c>
      <c r="AC1394" s="5">
        <f t="shared" si="647"/>
        <v>24</v>
      </c>
      <c r="AD1394" s="6">
        <f t="shared" si="660"/>
        <v>58.8</v>
      </c>
      <c r="AF1394" s="10" t="e">
        <f ca="1">_xll.RHistory("ARS=",".Close","START:"&amp;$A1394&amp;" END:"&amp;$A1394&amp;" INTERVAL:1D",,,)</f>
        <v>#NAME?</v>
      </c>
      <c r="AG1394" s="8" t="e">
        <f t="shared" ca="1" si="680"/>
        <v>#NAME?</v>
      </c>
      <c r="AH1394" s="15"/>
      <c r="AI1394" s="15"/>
      <c r="AJ1394" s="15"/>
      <c r="AK1394" s="15"/>
      <c r="AL1394" s="11">
        <f t="shared" si="657"/>
        <v>45456</v>
      </c>
      <c r="AM1394" s="8">
        <v>985.5</v>
      </c>
      <c r="AN1394" s="10" t="e">
        <f ca="1">_xll.RHistory("BRL=",".Close","START:"&amp;$A1394&amp;" END:"&amp;$A1394&amp;" INTERVAL:1D",,,)</f>
        <v>#NAME?</v>
      </c>
      <c r="AO1394" s="8" t="e">
        <f t="shared" ca="1" si="658"/>
        <v>#NAME?</v>
      </c>
      <c r="AS1394" s="14"/>
      <c r="AT1394" s="6">
        <v>390.8</v>
      </c>
      <c r="AU1394" s="6">
        <v>12.095000000000001</v>
      </c>
      <c r="AV1394" s="6">
        <f t="shared" si="650"/>
        <v>2.4105450000000008</v>
      </c>
      <c r="AW1394" s="6">
        <f t="shared" si="671"/>
        <v>2.8550513999999989</v>
      </c>
      <c r="AX1394" s="6">
        <f t="shared" si="662"/>
        <v>0.44450639999999808</v>
      </c>
      <c r="AY1394" s="12">
        <f t="shared" si="672"/>
        <v>0.39049876789669041</v>
      </c>
      <c r="BB1394" s="13">
        <f t="shared" si="659"/>
        <v>939.38858199999993</v>
      </c>
    </row>
    <row r="1395" spans="1:54" x14ac:dyDescent="0.25">
      <c r="A1395" s="1">
        <v>45457</v>
      </c>
      <c r="B1395" s="6">
        <v>50.18</v>
      </c>
      <c r="C1395" s="6">
        <v>42.43</v>
      </c>
      <c r="D1395" s="6">
        <v>45.305</v>
      </c>
      <c r="E1395" s="6">
        <f t="shared" si="674"/>
        <v>42.157197743881831</v>
      </c>
      <c r="F1395" s="6">
        <f t="shared" si="675"/>
        <v>41.012914762927224</v>
      </c>
      <c r="G1395" s="6">
        <v>54.18</v>
      </c>
      <c r="H1395" s="6">
        <v>43.68</v>
      </c>
      <c r="I1395" s="6">
        <v>45.75</v>
      </c>
      <c r="J1395" s="6"/>
      <c r="K1395" s="6">
        <f t="shared" si="653"/>
        <v>4.43</v>
      </c>
      <c r="L1395" s="7" t="str">
        <f t="shared" si="651"/>
        <v/>
      </c>
      <c r="M1395" s="6">
        <f t="shared" si="676"/>
        <v>6.5</v>
      </c>
      <c r="N1395" s="6">
        <f t="shared" si="648"/>
        <v>4.875</v>
      </c>
      <c r="O1395" s="6">
        <f t="shared" si="677"/>
        <v>1.625</v>
      </c>
      <c r="P1395" s="6">
        <f t="shared" si="678"/>
        <v>1.625</v>
      </c>
      <c r="Q1395" s="6">
        <f t="shared" si="654"/>
        <v>-1.5228022561181689</v>
      </c>
      <c r="R1395" s="6">
        <f t="shared" si="681"/>
        <v>-2.6670852370727758</v>
      </c>
      <c r="S1395" s="6">
        <f t="shared" si="679"/>
        <v>10.5</v>
      </c>
      <c r="T1395" s="6">
        <f t="shared" si="668"/>
        <v>4</v>
      </c>
      <c r="U1395" s="4" t="str">
        <f t="shared" si="649"/>
        <v>HIGHER</v>
      </c>
      <c r="V1395" s="8">
        <v>905</v>
      </c>
      <c r="W1395" s="9">
        <f t="shared" si="663"/>
        <v>4.2920852370727758</v>
      </c>
      <c r="X1395" s="6">
        <f t="shared" si="673"/>
        <v>42.195442121143664</v>
      </c>
      <c r="Y1395" s="6">
        <f t="shared" si="655"/>
        <v>3.1095578788563358</v>
      </c>
      <c r="Z1395" s="6">
        <f t="shared" si="656"/>
        <v>1.1825273582164399</v>
      </c>
      <c r="AA1395" s="5">
        <f t="shared" si="645"/>
        <v>6</v>
      </c>
      <c r="AB1395" s="5">
        <f t="shared" si="646"/>
        <v>2024</v>
      </c>
      <c r="AC1395" s="5">
        <f t="shared" si="647"/>
        <v>24</v>
      </c>
      <c r="AD1395" s="6">
        <f t="shared" si="660"/>
        <v>58.292500000000004</v>
      </c>
      <c r="AF1395" s="10" t="e">
        <f ca="1">_xll.RHistory("ARS=",".Close","START:"&amp;$A1395&amp;" END:"&amp;$A1395&amp;" INTERVAL:1D",,,)</f>
        <v>#NAME?</v>
      </c>
      <c r="AG1395" s="8" t="e">
        <f t="shared" ca="1" si="680"/>
        <v>#NAME?</v>
      </c>
      <c r="AH1395" s="15"/>
      <c r="AI1395" s="15"/>
      <c r="AJ1395" s="15"/>
      <c r="AK1395" s="15"/>
      <c r="AL1395" s="11">
        <f t="shared" si="657"/>
        <v>45457</v>
      </c>
      <c r="AM1395" s="8">
        <v>930.25</v>
      </c>
      <c r="AN1395" s="10" t="e">
        <f ca="1">_xll.RHistory("BRL=",".Close","START:"&amp;$A1395&amp;" END:"&amp;$A1395&amp;" INTERVAL:1D",,,)</f>
        <v>#NAME?</v>
      </c>
      <c r="AO1395" s="8" t="e">
        <f t="shared" ca="1" si="658"/>
        <v>#NAME?</v>
      </c>
      <c r="AS1395" s="1"/>
      <c r="AT1395" s="6">
        <v>390.9</v>
      </c>
      <c r="AU1395" s="6">
        <v>11.9975</v>
      </c>
      <c r="AV1395" s="6">
        <f t="shared" si="650"/>
        <v>2.4893349999999987</v>
      </c>
      <c r="AW1395" s="6">
        <f t="shared" si="671"/>
        <v>2.9629275999999987</v>
      </c>
      <c r="AX1395" s="6">
        <f t="shared" si="662"/>
        <v>0.47359259999999992</v>
      </c>
      <c r="AY1395" s="12">
        <f t="shared" si="672"/>
        <v>0.39076896752744184</v>
      </c>
      <c r="BB1395" s="13">
        <f t="shared" si="659"/>
        <v>935.42026599999997</v>
      </c>
    </row>
    <row r="1396" spans="1:54" x14ac:dyDescent="0.25">
      <c r="A1396" s="1">
        <v>45460</v>
      </c>
      <c r="B1396" s="6">
        <v>49.98</v>
      </c>
      <c r="C1396" s="6">
        <v>42.48</v>
      </c>
      <c r="D1396" s="6">
        <v>45.354999999999997</v>
      </c>
      <c r="E1396" s="6">
        <f t="shared" si="674"/>
        <v>42.927606087494823</v>
      </c>
      <c r="F1396" s="6">
        <f t="shared" si="675"/>
        <v>41.284823590084756</v>
      </c>
      <c r="G1396" s="6">
        <v>54.23</v>
      </c>
      <c r="H1396" s="6">
        <v>43.73</v>
      </c>
      <c r="I1396" s="6">
        <v>45.75</v>
      </c>
      <c r="J1396" s="6"/>
      <c r="K1396" s="6">
        <f t="shared" si="653"/>
        <v>4.2299999999999969</v>
      </c>
      <c r="L1396" s="7"/>
      <c r="M1396" s="6">
        <f t="shared" si="676"/>
        <v>6.25</v>
      </c>
      <c r="N1396" s="6">
        <f t="shared" si="648"/>
        <v>4.625</v>
      </c>
      <c r="O1396" s="6">
        <f t="shared" si="677"/>
        <v>1.625</v>
      </c>
      <c r="P1396" s="6">
        <f t="shared" si="678"/>
        <v>1.625</v>
      </c>
      <c r="Q1396" s="6">
        <f t="shared" si="654"/>
        <v>-0.802393912505174</v>
      </c>
      <c r="R1396" s="6">
        <f t="shared" si="681"/>
        <v>-2.4451764099152413</v>
      </c>
      <c r="S1396" s="6">
        <f t="shared" si="679"/>
        <v>10.5</v>
      </c>
      <c r="T1396" s="6">
        <f t="shared" si="668"/>
        <v>4.25</v>
      </c>
      <c r="U1396" s="4" t="str">
        <f t="shared" si="649"/>
        <v>HIGHER</v>
      </c>
      <c r="V1396" s="8">
        <v>911</v>
      </c>
      <c r="W1396" s="9">
        <f t="shared" si="663"/>
        <v>4.0701764099152413</v>
      </c>
      <c r="X1396" s="6">
        <f t="shared" si="673"/>
        <v>42.966549367646692</v>
      </c>
      <c r="Y1396" s="6">
        <f t="shared" si="655"/>
        <v>2.3884506323533046</v>
      </c>
      <c r="Z1396" s="6">
        <f t="shared" si="656"/>
        <v>1.6817257775619368</v>
      </c>
      <c r="AA1396" s="5">
        <f t="shared" si="645"/>
        <v>6</v>
      </c>
      <c r="AB1396" s="5">
        <f t="shared" si="646"/>
        <v>2024</v>
      </c>
      <c r="AC1396" s="5">
        <f t="shared" si="647"/>
        <v>25</v>
      </c>
      <c r="AD1396" s="6">
        <f t="shared" si="660"/>
        <v>58.664999999999999</v>
      </c>
      <c r="AF1396" s="10" t="e">
        <f ca="1">_xll.RHistory("ARS=",".Close","START:"&amp;$A1396&amp;" END:"&amp;$A1396&amp;" INTERVAL:1D",,,)</f>
        <v>#NAME?</v>
      </c>
      <c r="AG1396" s="8" t="e">
        <f t="shared" ca="1" si="680"/>
        <v>#NAME?</v>
      </c>
      <c r="AH1396" s="15"/>
      <c r="AI1396" s="15"/>
      <c r="AJ1396" s="15"/>
      <c r="AK1396" s="15"/>
      <c r="AL1396" s="11">
        <f t="shared" si="657"/>
        <v>45460</v>
      </c>
      <c r="AM1396" s="8">
        <v>947.25</v>
      </c>
      <c r="AN1396" s="10" t="e">
        <f ca="1">_xll.RHistory("BRL=",".Close","START:"&amp;$A1396&amp;" END:"&amp;$A1396&amp;" INTERVAL:1D",,,)</f>
        <v>#NAME?</v>
      </c>
      <c r="AO1396" s="8" t="e">
        <f t="shared" ca="1" si="658"/>
        <v>#NAME?</v>
      </c>
      <c r="AS1396" s="1"/>
      <c r="AT1396" s="6">
        <v>382.8</v>
      </c>
      <c r="AU1396" s="6">
        <v>11.7775</v>
      </c>
      <c r="AV1396" s="6">
        <f t="shared" si="650"/>
        <v>2.5248349999999995</v>
      </c>
      <c r="AW1396" s="6">
        <f t="shared" si="671"/>
        <v>2.9719388000000002</v>
      </c>
      <c r="AX1396" s="6">
        <f t="shared" si="662"/>
        <v>0.44710380000000072</v>
      </c>
      <c r="AY1396" s="12">
        <f t="shared" si="672"/>
        <v>0.39490921418510699</v>
      </c>
      <c r="BB1396" s="13">
        <f t="shared" si="659"/>
        <v>936.52257599999984</v>
      </c>
    </row>
    <row r="1397" spans="1:54" x14ac:dyDescent="0.25">
      <c r="A1397" s="1">
        <v>45461</v>
      </c>
      <c r="B1397" s="6">
        <v>50.55</v>
      </c>
      <c r="C1397" s="6">
        <v>43.05</v>
      </c>
      <c r="D1397" s="6">
        <v>45.8</v>
      </c>
      <c r="E1397" s="6">
        <f t="shared" si="674"/>
        <v>41.8739593822594</v>
      </c>
      <c r="F1397" s="6">
        <f t="shared" si="675"/>
        <v>40.253835953779124</v>
      </c>
      <c r="G1397" s="6">
        <v>54.8</v>
      </c>
      <c r="H1397" s="20">
        <v>44.3</v>
      </c>
      <c r="I1397" s="6">
        <v>45.5</v>
      </c>
      <c r="J1397" s="6"/>
      <c r="K1397" s="6">
        <f t="shared" si="653"/>
        <v>5.0499999999999972</v>
      </c>
      <c r="L1397" s="7"/>
      <c r="M1397" s="6">
        <f t="shared" si="676"/>
        <v>6.25</v>
      </c>
      <c r="N1397" s="6">
        <f t="shared" si="648"/>
        <v>4.75</v>
      </c>
      <c r="O1397" s="6">
        <f t="shared" si="677"/>
        <v>1.5</v>
      </c>
      <c r="P1397" s="6">
        <f t="shared" si="678"/>
        <v>1.5</v>
      </c>
      <c r="Q1397" s="6">
        <f t="shared" si="654"/>
        <v>-2.4260406177405969</v>
      </c>
      <c r="R1397" s="6">
        <f t="shared" si="681"/>
        <v>-4.0461640462208734</v>
      </c>
      <c r="S1397" s="6">
        <f t="shared" si="679"/>
        <v>10.5</v>
      </c>
      <c r="T1397" s="6">
        <f t="shared" si="668"/>
        <v>4.25</v>
      </c>
      <c r="U1397" s="4" t="str">
        <f t="shared" si="649"/>
        <v>HIGHER</v>
      </c>
      <c r="V1397" s="8">
        <v>888.25</v>
      </c>
      <c r="W1397" s="9">
        <f t="shared" si="663"/>
        <v>5.5461640462208734</v>
      </c>
      <c r="X1397" s="6">
        <f t="shared" si="673"/>
        <v>41.911946809929319</v>
      </c>
      <c r="Y1397" s="6">
        <f t="shared" si="655"/>
        <v>3.8880531900706785</v>
      </c>
      <c r="Z1397" s="6">
        <f t="shared" si="656"/>
        <v>1.6581108561501949</v>
      </c>
      <c r="AA1397" s="5">
        <f t="shared" si="645"/>
        <v>6</v>
      </c>
      <c r="AB1397" s="5">
        <f t="shared" si="646"/>
        <v>2024</v>
      </c>
      <c r="AC1397" s="5">
        <f t="shared" si="647"/>
        <v>25</v>
      </c>
      <c r="AD1397" s="6">
        <f t="shared" si="660"/>
        <v>57.144999999999996</v>
      </c>
      <c r="AF1397" s="10" t="e">
        <f ca="1">_xll.RHistory("ARS=",".Close","START:"&amp;$A1397&amp;" END:"&amp;$A1397&amp;" INTERVAL:1D",,,)</f>
        <v>#NAME?</v>
      </c>
      <c r="AG1397" s="8" t="e">
        <f t="shared" ca="1" si="680"/>
        <v>#NAME?</v>
      </c>
      <c r="AH1397" s="15"/>
      <c r="AI1397" s="15"/>
      <c r="AJ1397" s="15"/>
      <c r="AK1397" s="15"/>
      <c r="AL1397" s="11">
        <f t="shared" si="657"/>
        <v>45461</v>
      </c>
      <c r="AM1397" s="8">
        <v>924</v>
      </c>
      <c r="AN1397" s="10" t="e">
        <f ca="1">_xll.RHistory("BRL=",".Close","START:"&amp;$A1397&amp;" END:"&amp;$A1397&amp;" INTERVAL:1D",,,)</f>
        <v>#NAME?</v>
      </c>
      <c r="AO1397" s="8" t="e">
        <f t="shared" ca="1" si="658"/>
        <v>#NAME?</v>
      </c>
      <c r="AS1397" s="1"/>
      <c r="AT1397" s="6">
        <v>387.1</v>
      </c>
      <c r="AU1397" s="6">
        <v>11.94</v>
      </c>
      <c r="AV1397" s="6">
        <f t="shared" si="650"/>
        <v>2.5154499999999995</v>
      </c>
      <c r="AW1397" s="6">
        <f t="shared" si="671"/>
        <v>2.8875568000000005</v>
      </c>
      <c r="AX1397" s="6">
        <f t="shared" si="662"/>
        <v>0.37210680000000096</v>
      </c>
      <c r="AY1397" s="12">
        <f t="shared" si="672"/>
        <v>0.39129151775468046</v>
      </c>
      <c r="BB1397" s="13">
        <f t="shared" si="659"/>
        <v>949.08890999999994</v>
      </c>
    </row>
    <row r="1398" spans="1:54" x14ac:dyDescent="0.25">
      <c r="A1398" s="1">
        <v>45463</v>
      </c>
      <c r="B1398" s="6">
        <v>50.22</v>
      </c>
      <c r="C1398" s="6">
        <v>42.72</v>
      </c>
      <c r="D1398" s="6">
        <v>45.47</v>
      </c>
      <c r="E1398" s="6">
        <f t="shared" si="674"/>
        <v>41.364130331339041</v>
      </c>
      <c r="F1398" s="6">
        <f t="shared" si="675"/>
        <v>40.763665004699497</v>
      </c>
      <c r="G1398" s="6">
        <v>54.47</v>
      </c>
      <c r="H1398" s="21">
        <v>43.97</v>
      </c>
      <c r="I1398" s="6">
        <v>46</v>
      </c>
      <c r="K1398" s="6">
        <f t="shared" si="653"/>
        <v>4.2199999999999989</v>
      </c>
      <c r="L1398" s="7"/>
      <c r="M1398" s="6">
        <f t="shared" si="676"/>
        <v>6.25</v>
      </c>
      <c r="N1398" s="6">
        <f t="shared" si="648"/>
        <v>4.75</v>
      </c>
      <c r="O1398" s="6">
        <f t="shared" si="677"/>
        <v>1.5</v>
      </c>
      <c r="P1398" s="6">
        <f t="shared" si="678"/>
        <v>1.5</v>
      </c>
      <c r="Q1398" s="6">
        <f t="shared" si="654"/>
        <v>-2.6058696686609579</v>
      </c>
      <c r="R1398" s="6">
        <f t="shared" si="681"/>
        <v>-3.2063349953005016</v>
      </c>
      <c r="S1398" s="6">
        <f t="shared" si="679"/>
        <v>10.5</v>
      </c>
      <c r="T1398" s="6">
        <f t="shared" si="668"/>
        <v>4.25</v>
      </c>
      <c r="U1398" s="4" t="str">
        <f t="shared" si="649"/>
        <v>HIGHER</v>
      </c>
      <c r="V1398" s="8">
        <v>899.5</v>
      </c>
      <c r="W1398" s="9">
        <f t="shared" si="663"/>
        <v>4.7063349953005016</v>
      </c>
      <c r="X1398" s="6">
        <f t="shared" si="673"/>
        <v>41.401655249743492</v>
      </c>
      <c r="Y1398" s="6">
        <f t="shared" si="655"/>
        <v>4.0683447502565073</v>
      </c>
      <c r="Z1398" s="6">
        <f t="shared" si="656"/>
        <v>0.63799024504399426</v>
      </c>
      <c r="AA1398" s="5">
        <f t="shared" si="645"/>
        <v>6</v>
      </c>
      <c r="AB1398" s="5">
        <f t="shared" si="646"/>
        <v>2024</v>
      </c>
      <c r="AC1398" s="5">
        <f t="shared" si="647"/>
        <v>25</v>
      </c>
      <c r="AD1398" s="6">
        <f t="shared" si="660"/>
        <v>56.747499999999995</v>
      </c>
      <c r="AF1398" s="10" t="e">
        <f ca="1">_xll.RHistory("ARS=",".Close","START:"&amp;$A1398&amp;" END:"&amp;$A1398&amp;" INTERVAL:1D",,,)</f>
        <v>#NAME?</v>
      </c>
      <c r="AG1398" s="8" t="e">
        <f t="shared" ca="1" si="680"/>
        <v>#NAME?</v>
      </c>
      <c r="AH1398" s="15"/>
      <c r="AI1398" s="15"/>
      <c r="AJ1398" s="15"/>
      <c r="AK1398" s="15"/>
      <c r="AL1398" s="11">
        <f t="shared" si="657"/>
        <v>45463</v>
      </c>
      <c r="AM1398" s="8">
        <v>912.75</v>
      </c>
      <c r="AN1398" s="10" t="e">
        <f ca="1">_xll.RHistory("BRL=",".Close","START:"&amp;$A1398&amp;" END:"&amp;$A1398&amp;" INTERVAL:1D",,,)</f>
        <v>#NAME?</v>
      </c>
      <c r="AO1398" s="8" t="e">
        <f t="shared" ca="1" si="658"/>
        <v>#NAME?</v>
      </c>
      <c r="AS1398" s="1"/>
      <c r="AT1398" s="6">
        <v>380.1</v>
      </c>
      <c r="AU1398" s="6">
        <v>11.7525</v>
      </c>
      <c r="AV1398" s="6">
        <f t="shared" si="650"/>
        <v>2.4998400000000007</v>
      </c>
      <c r="AW1398" s="6">
        <f t="shared" si="671"/>
        <v>2.9759130000000003</v>
      </c>
      <c r="AX1398" s="6">
        <f t="shared" si="662"/>
        <v>0.47607299999999952</v>
      </c>
      <c r="AY1398" s="12">
        <f t="shared" si="672"/>
        <v>0.39836125199539285</v>
      </c>
      <c r="BB1398" s="13">
        <f t="shared" si="659"/>
        <v>941.8136639999999</v>
      </c>
    </row>
    <row r="1399" spans="1:54" x14ac:dyDescent="0.25">
      <c r="A1399" s="1">
        <v>45464</v>
      </c>
      <c r="B1399" s="6">
        <v>50.19</v>
      </c>
      <c r="C1399" s="6">
        <v>42.69</v>
      </c>
      <c r="D1399" s="6">
        <v>45.44</v>
      </c>
      <c r="E1399" s="6">
        <f t="shared" si="674"/>
        <v>41.284823590084756</v>
      </c>
      <c r="F1399" s="6">
        <f t="shared" si="675"/>
        <v>40.231176884849333</v>
      </c>
      <c r="G1399" s="6">
        <v>54.44</v>
      </c>
      <c r="H1399" s="21">
        <v>43.94</v>
      </c>
      <c r="I1399" s="6">
        <v>46</v>
      </c>
      <c r="K1399" s="6">
        <f t="shared" si="653"/>
        <v>4.1899999999999977</v>
      </c>
      <c r="L1399" s="7"/>
      <c r="M1399" s="6">
        <f t="shared" si="676"/>
        <v>6.25</v>
      </c>
      <c r="N1399" s="6">
        <f t="shared" si="648"/>
        <v>4.75</v>
      </c>
      <c r="O1399" s="6">
        <f t="shared" si="677"/>
        <v>1.5</v>
      </c>
      <c r="P1399" s="6">
        <f t="shared" si="678"/>
        <v>1.5</v>
      </c>
      <c r="Q1399" s="6">
        <f t="shared" si="654"/>
        <v>-2.6551764099152422</v>
      </c>
      <c r="R1399" s="6">
        <f t="shared" si="681"/>
        <v>-3.7088231151506648</v>
      </c>
      <c r="S1399" s="6">
        <f t="shared" si="679"/>
        <v>10.5</v>
      </c>
      <c r="T1399" s="6">
        <f t="shared" si="668"/>
        <v>4.25</v>
      </c>
      <c r="U1399" s="4" t="str">
        <f t="shared" si="649"/>
        <v>HIGHER</v>
      </c>
      <c r="V1399" s="8">
        <v>887.75</v>
      </c>
      <c r="W1399" s="9">
        <f t="shared" si="663"/>
        <v>5.2088231151506648</v>
      </c>
      <c r="X1399" s="6">
        <f t="shared" si="673"/>
        <v>41.32227656260347</v>
      </c>
      <c r="Y1399" s="6">
        <f t="shared" si="655"/>
        <v>4.1177234373965277</v>
      </c>
      <c r="Z1399" s="6">
        <f t="shared" si="656"/>
        <v>1.0910996777541371</v>
      </c>
      <c r="AA1399" s="5">
        <f t="shared" ref="AA1399:AA1462" si="682">MONTH(A1399)</f>
        <v>6</v>
      </c>
      <c r="AB1399" s="5">
        <f t="shared" ref="AB1399:AB1462" si="683">YEAR(A1399)</f>
        <v>2024</v>
      </c>
      <c r="AC1399" s="5">
        <f t="shared" ref="AC1399:AC1462" si="684">WEEKNUM(A1399)</f>
        <v>25</v>
      </c>
      <c r="AD1399" s="6">
        <f t="shared" si="660"/>
        <v>57.947499999999998</v>
      </c>
      <c r="AF1399" s="10" t="e">
        <f ca="1">_xll.RHistory("ARS=",".Close","START:"&amp;$A1399&amp;" END:"&amp;$A1399&amp;" INTERVAL:1D",,,)</f>
        <v>#NAME?</v>
      </c>
      <c r="AG1399" s="8" t="e">
        <f t="shared" ca="1" si="680"/>
        <v>#NAME?</v>
      </c>
      <c r="AH1399" s="15"/>
      <c r="AI1399" s="15"/>
      <c r="AJ1399" s="15"/>
      <c r="AK1399" s="15"/>
      <c r="AL1399" s="11">
        <f t="shared" si="657"/>
        <v>45464</v>
      </c>
      <c r="AM1399" s="8">
        <v>911</v>
      </c>
      <c r="AN1399" s="10" t="e">
        <f ca="1">_xll.RHistory("BRL=",".Close","START:"&amp;$A1399&amp;" END:"&amp;$A1399&amp;" INTERVAL:1D",,,)</f>
        <v>#NAME?</v>
      </c>
      <c r="AO1399" s="8" t="e">
        <f t="shared" ca="1" si="658"/>
        <v>#NAME?</v>
      </c>
      <c r="AS1399" s="1"/>
      <c r="AT1399" s="6">
        <v>384.3</v>
      </c>
      <c r="AU1399" s="6">
        <v>11.805</v>
      </c>
      <c r="AV1399" s="6">
        <f t="shared" si="650"/>
        <v>2.5425299999999993</v>
      </c>
      <c r="AW1399" s="6">
        <f t="shared" si="671"/>
        <v>2.984275199999999</v>
      </c>
      <c r="AX1399" s="6">
        <f t="shared" si="662"/>
        <v>0.44174519999999973</v>
      </c>
      <c r="AY1399" s="12">
        <f t="shared" si="672"/>
        <v>0.39416534344416199</v>
      </c>
      <c r="BB1399" s="13">
        <f t="shared" si="659"/>
        <v>941.15227799999991</v>
      </c>
    </row>
    <row r="1400" spans="1:54" x14ac:dyDescent="0.25">
      <c r="A1400" s="1">
        <v>45467</v>
      </c>
      <c r="B1400" s="6">
        <v>48.74</v>
      </c>
      <c r="C1400" s="6">
        <v>42.24</v>
      </c>
      <c r="D1400" s="6">
        <v>44.99</v>
      </c>
      <c r="E1400" s="6">
        <f t="shared" si="674"/>
        <v>40.695687797910111</v>
      </c>
      <c r="F1400" s="6">
        <f t="shared" si="675"/>
        <v>39.732677368393865</v>
      </c>
      <c r="G1400" s="6">
        <v>53.99</v>
      </c>
      <c r="H1400" s="21">
        <v>43.49</v>
      </c>
      <c r="I1400" s="6">
        <v>46</v>
      </c>
      <c r="K1400" s="6">
        <f t="shared" si="653"/>
        <v>2.740000000000002</v>
      </c>
      <c r="L1400" s="6"/>
      <c r="M1400" s="6">
        <f t="shared" si="676"/>
        <v>5.25</v>
      </c>
      <c r="N1400" s="6">
        <f t="shared" si="648"/>
        <v>3.75</v>
      </c>
      <c r="O1400" s="6">
        <f t="shared" si="677"/>
        <v>1.5</v>
      </c>
      <c r="P1400" s="6">
        <f t="shared" si="678"/>
        <v>1.5</v>
      </c>
      <c r="Q1400" s="6">
        <f t="shared" si="654"/>
        <v>-2.7943122020898912</v>
      </c>
      <c r="R1400" s="6">
        <f t="shared" si="681"/>
        <v>-3.7573226316061366</v>
      </c>
      <c r="S1400" s="6">
        <f t="shared" si="679"/>
        <v>10.5</v>
      </c>
      <c r="T1400" s="6">
        <f t="shared" si="668"/>
        <v>5.25</v>
      </c>
      <c r="U1400" s="4" t="str">
        <f t="shared" si="649"/>
        <v>HIGHER</v>
      </c>
      <c r="V1400" s="8">
        <v>876.75</v>
      </c>
      <c r="W1400" s="9">
        <f t="shared" si="663"/>
        <v>5.2573226316061366</v>
      </c>
      <c r="X1400" s="6">
        <f t="shared" si="673"/>
        <v>40.732606315277629</v>
      </c>
      <c r="Y1400" s="6">
        <f t="shared" si="655"/>
        <v>4.2573936847223735</v>
      </c>
      <c r="Z1400" s="6">
        <f t="shared" si="656"/>
        <v>0.9999289468837631</v>
      </c>
      <c r="AA1400" s="5">
        <f t="shared" si="682"/>
        <v>6</v>
      </c>
      <c r="AB1400" s="5">
        <f t="shared" si="683"/>
        <v>2024</v>
      </c>
      <c r="AC1400" s="5">
        <f t="shared" si="684"/>
        <v>26</v>
      </c>
      <c r="AD1400" s="6">
        <f t="shared" si="660"/>
        <v>57.765000000000001</v>
      </c>
      <c r="AF1400" s="10" t="e">
        <f ca="1">_xll.RHistory("ARS=",".Close","START:"&amp;$A1400&amp;" END:"&amp;$A1400&amp;" INTERVAL:1D",,,)</f>
        <v>#NAME?</v>
      </c>
      <c r="AG1400" s="8" t="e">
        <f t="shared" ca="1" si="680"/>
        <v>#NAME?</v>
      </c>
      <c r="AH1400" s="15"/>
      <c r="AI1400" s="15"/>
      <c r="AJ1400" s="15"/>
      <c r="AK1400" s="15"/>
      <c r="AL1400" s="11">
        <f t="shared" si="657"/>
        <v>45467</v>
      </c>
      <c r="AM1400" s="8">
        <v>898</v>
      </c>
      <c r="AN1400" s="10" t="e">
        <f ca="1">_xll.RHistory("BRL=",".Close","START:"&amp;$A1400&amp;" END:"&amp;$A1400&amp;" INTERVAL:1D",,,)</f>
        <v>#NAME?</v>
      </c>
      <c r="AO1400" s="8" t="e">
        <f t="shared" ca="1" si="658"/>
        <v>#NAME?</v>
      </c>
      <c r="AS1400" s="1"/>
      <c r="AT1400" s="6">
        <v>395.3</v>
      </c>
      <c r="AU1400" s="6">
        <v>11.952500000000001</v>
      </c>
      <c r="AV1400" s="6">
        <f t="shared" si="650"/>
        <v>2.6008800000000001</v>
      </c>
      <c r="AW1400" s="6">
        <f t="shared" si="671"/>
        <v>3.0918354000000008</v>
      </c>
      <c r="AX1400" s="6">
        <f t="shared" si="662"/>
        <v>0.49095540000000071</v>
      </c>
      <c r="AY1400" s="12">
        <f t="shared" si="672"/>
        <v>0.38730478875171642</v>
      </c>
      <c r="BB1400" s="13">
        <f t="shared" si="659"/>
        <v>931.23148800000001</v>
      </c>
    </row>
    <row r="1401" spans="1:54" x14ac:dyDescent="0.25">
      <c r="A1401" s="1">
        <v>45468</v>
      </c>
      <c r="B1401" s="6">
        <v>48.01</v>
      </c>
      <c r="C1401" s="6">
        <v>41.51</v>
      </c>
      <c r="D1401" s="6">
        <v>44.26</v>
      </c>
      <c r="E1401" s="6">
        <f t="shared" si="674"/>
        <v>41.749334503145533</v>
      </c>
      <c r="F1401" s="6">
        <f t="shared" si="675"/>
        <v>40.457767574147276</v>
      </c>
      <c r="G1401" s="6">
        <v>53.26</v>
      </c>
      <c r="H1401" s="21">
        <v>42.76</v>
      </c>
      <c r="I1401" s="6">
        <v>46</v>
      </c>
      <c r="K1401" s="6">
        <f t="shared" si="653"/>
        <v>2.009999999999998</v>
      </c>
      <c r="L1401" s="6"/>
      <c r="M1401" s="6">
        <f t="shared" si="676"/>
        <v>5.25</v>
      </c>
      <c r="N1401" s="6">
        <f t="shared" si="648"/>
        <v>3.75</v>
      </c>
      <c r="O1401" s="6">
        <f t="shared" si="677"/>
        <v>1.5</v>
      </c>
      <c r="P1401" s="6">
        <f t="shared" si="678"/>
        <v>1.5</v>
      </c>
      <c r="Q1401" s="6">
        <f t="shared" si="654"/>
        <v>-1.0106654968544646</v>
      </c>
      <c r="R1401" s="6">
        <f t="shared" si="681"/>
        <v>-2.302232425852722</v>
      </c>
      <c r="S1401" s="6">
        <f t="shared" si="679"/>
        <v>10.5</v>
      </c>
      <c r="T1401" s="6">
        <f t="shared" si="668"/>
        <v>5.25</v>
      </c>
      <c r="U1401" s="4" t="str">
        <f t="shared" si="649"/>
        <v>HIGHER</v>
      </c>
      <c r="V1401" s="8">
        <v>892.75</v>
      </c>
      <c r="W1401" s="9">
        <f t="shared" si="663"/>
        <v>3.802232425852722</v>
      </c>
      <c r="X1401" s="6">
        <f t="shared" si="673"/>
        <v>41.787208872995002</v>
      </c>
      <c r="Y1401" s="6">
        <f t="shared" si="655"/>
        <v>2.4727911270049958</v>
      </c>
      <c r="Z1401" s="6">
        <f t="shared" si="656"/>
        <v>1.3294412988477262</v>
      </c>
      <c r="AA1401" s="5">
        <f t="shared" si="682"/>
        <v>6</v>
      </c>
      <c r="AB1401" s="5">
        <f t="shared" si="683"/>
        <v>2024</v>
      </c>
      <c r="AC1401" s="5">
        <f t="shared" si="684"/>
        <v>26</v>
      </c>
      <c r="AD1401" s="6">
        <f t="shared" si="660"/>
        <v>58.857499999999995</v>
      </c>
      <c r="AF1401" s="10" t="e">
        <f ca="1">_xll.RHistory("ARS=",".Close","START:"&amp;$A1401&amp;" END:"&amp;$A1401&amp;" INTERVAL:1D",,,)</f>
        <v>#NAME?</v>
      </c>
      <c r="AG1401" s="8" t="e">
        <f t="shared" ca="1" si="680"/>
        <v>#NAME?</v>
      </c>
      <c r="AH1401" s="15"/>
      <c r="AI1401" s="15"/>
      <c r="AJ1401" s="15"/>
      <c r="AK1401" s="15"/>
      <c r="AL1401" s="11">
        <f t="shared" si="657"/>
        <v>45468</v>
      </c>
      <c r="AM1401" s="8">
        <v>921.25</v>
      </c>
      <c r="AN1401" s="10" t="e">
        <f ca="1">_xll.RHistory("BRL=",".Close","START:"&amp;$A1401&amp;" END:"&amp;$A1401&amp;" INTERVAL:1D",,,)</f>
        <v>#NAME?</v>
      </c>
      <c r="AO1401" s="8" t="e">
        <f t="shared" ca="1" si="658"/>
        <v>#NAME?</v>
      </c>
      <c r="AS1401" s="1"/>
      <c r="AT1401" s="6">
        <v>387.8</v>
      </c>
      <c r="AU1401" s="6">
        <v>11.8325</v>
      </c>
      <c r="AV1401" s="6">
        <f t="shared" si="650"/>
        <v>2.459220000000002</v>
      </c>
      <c r="AW1401" s="6">
        <f t="shared" si="671"/>
        <v>2.8693284000000006</v>
      </c>
      <c r="AX1401" s="6">
        <f t="shared" si="662"/>
        <v>0.4101083999999986</v>
      </c>
      <c r="AY1401" s="12">
        <f t="shared" si="672"/>
        <v>0.38489647594337967</v>
      </c>
      <c r="BB1401" s="13">
        <f t="shared" si="659"/>
        <v>915.13776199999995</v>
      </c>
    </row>
    <row r="1402" spans="1:54" x14ac:dyDescent="0.25">
      <c r="A1402" s="1">
        <v>45469</v>
      </c>
      <c r="B1402" s="6">
        <v>48.7</v>
      </c>
      <c r="C1402" s="6">
        <v>42.2</v>
      </c>
      <c r="D1402" s="6">
        <v>44.95</v>
      </c>
      <c r="E1402" s="6">
        <f t="shared" si="674"/>
        <v>41.43210753812842</v>
      </c>
      <c r="F1402" s="6">
        <f t="shared" si="675"/>
        <v>40.129211074665264</v>
      </c>
      <c r="G1402" s="6">
        <v>53.95</v>
      </c>
      <c r="H1402" s="21">
        <v>43.45</v>
      </c>
      <c r="I1402" s="6">
        <v>46</v>
      </c>
      <c r="K1402" s="6">
        <f t="shared" si="653"/>
        <v>2.7000000000000028</v>
      </c>
      <c r="L1402" s="6"/>
      <c r="M1402" s="6">
        <f t="shared" si="676"/>
        <v>5.25</v>
      </c>
      <c r="N1402" s="6">
        <f t="shared" ref="N1402:N1465" si="685">B1402-D1402</f>
        <v>3.75</v>
      </c>
      <c r="O1402" s="6">
        <f t="shared" si="677"/>
        <v>1.5</v>
      </c>
      <c r="P1402" s="6">
        <f t="shared" si="678"/>
        <v>1.5</v>
      </c>
      <c r="Q1402" s="6">
        <f t="shared" si="654"/>
        <v>-2.0178924618715826</v>
      </c>
      <c r="R1402" s="6">
        <f t="shared" si="681"/>
        <v>-3.3207889253347389</v>
      </c>
      <c r="S1402" s="6">
        <f t="shared" si="679"/>
        <v>10.5</v>
      </c>
      <c r="T1402" s="6">
        <f t="shared" si="668"/>
        <v>5.25</v>
      </c>
      <c r="U1402" s="4" t="str">
        <f t="shared" ref="U1402:U1465" si="686">IF(P1402=N1402,"EQUAL",IF(N1402&lt;P1402,"LOWER","HIGHER"))</f>
        <v>HIGHER</v>
      </c>
      <c r="V1402" s="8">
        <v>885.5</v>
      </c>
      <c r="W1402" s="9">
        <f t="shared" si="663"/>
        <v>4.8207889253347389</v>
      </c>
      <c r="X1402" s="6">
        <f t="shared" si="673"/>
        <v>41.46969412443493</v>
      </c>
      <c r="Y1402" s="6">
        <f t="shared" si="655"/>
        <v>3.4803058755650724</v>
      </c>
      <c r="Z1402" s="6">
        <f t="shared" si="656"/>
        <v>1.3404830497696665</v>
      </c>
      <c r="AA1402" s="5">
        <f t="shared" si="682"/>
        <v>6</v>
      </c>
      <c r="AB1402" s="5">
        <f t="shared" si="683"/>
        <v>2024</v>
      </c>
      <c r="AC1402" s="5">
        <f t="shared" si="684"/>
        <v>26</v>
      </c>
      <c r="AD1402" s="6">
        <f t="shared" si="660"/>
        <v>59.239999999999995</v>
      </c>
      <c r="AF1402" s="10" t="e">
        <f ca="1">_xll.RHistory("ARS=",".Close","START:"&amp;$A1402&amp;" END:"&amp;$A1402&amp;" INTERVAL:1D",,,)</f>
        <v>#NAME?</v>
      </c>
      <c r="AG1402" s="8" t="e">
        <f t="shared" ca="1" si="680"/>
        <v>#NAME?</v>
      </c>
      <c r="AH1402" s="15"/>
      <c r="AI1402" s="15"/>
      <c r="AJ1402" s="15"/>
      <c r="AK1402" s="15"/>
      <c r="AL1402" s="11">
        <f t="shared" si="657"/>
        <v>45469</v>
      </c>
      <c r="AM1402" s="8">
        <v>914.25</v>
      </c>
      <c r="AN1402" s="10" t="e">
        <f ca="1">_xll.RHistory("BRL=",".Close","START:"&amp;$A1402&amp;" END:"&amp;$A1402&amp;" INTERVAL:1D",,,)</f>
        <v>#NAME?</v>
      </c>
      <c r="AO1402" s="8" t="e">
        <f t="shared" ca="1" si="658"/>
        <v>#NAME?</v>
      </c>
      <c r="AS1402" s="1"/>
      <c r="AT1402" s="6">
        <v>383.4</v>
      </c>
      <c r="AU1402" s="6">
        <v>11.827500000000001</v>
      </c>
      <c r="AV1402" s="6">
        <f t="shared" ref="AV1402:AV1465" si="687">(((D1402/100*11.7)+(AT1402/2000*47))-(AU1402))</f>
        <v>2.4415499999999977</v>
      </c>
      <c r="AW1402" s="6">
        <f t="shared" si="671"/>
        <v>2.6872265999999954</v>
      </c>
      <c r="AX1402" s="6">
        <f t="shared" si="662"/>
        <v>0.24567659999999769</v>
      </c>
      <c r="AY1402" s="12">
        <f t="shared" si="672"/>
        <v>0.38402564560093039</v>
      </c>
      <c r="BB1402" s="13">
        <f t="shared" si="659"/>
        <v>930.34964000000002</v>
      </c>
    </row>
    <row r="1403" spans="1:54" x14ac:dyDescent="0.25">
      <c r="A1403" s="1">
        <v>45470</v>
      </c>
      <c r="B1403" s="6">
        <v>48.74</v>
      </c>
      <c r="C1403" s="6">
        <v>42.24</v>
      </c>
      <c r="D1403" s="6">
        <v>44.99</v>
      </c>
      <c r="E1403" s="6">
        <f t="shared" si="674"/>
        <v>41.896618451189191</v>
      </c>
      <c r="F1403" s="6">
        <f t="shared" si="675"/>
        <v>40.741005935769699</v>
      </c>
      <c r="G1403" s="6">
        <v>53.99</v>
      </c>
      <c r="H1403" s="21">
        <v>43.49</v>
      </c>
      <c r="I1403" s="6">
        <v>46</v>
      </c>
      <c r="K1403" s="6">
        <f t="shared" si="653"/>
        <v>2.740000000000002</v>
      </c>
      <c r="L1403" s="6"/>
      <c r="M1403" s="6">
        <f t="shared" si="676"/>
        <v>5.25</v>
      </c>
      <c r="N1403" s="6">
        <f t="shared" si="685"/>
        <v>3.75</v>
      </c>
      <c r="O1403" s="6">
        <f t="shared" si="677"/>
        <v>1.5</v>
      </c>
      <c r="P1403" s="6">
        <f t="shared" si="678"/>
        <v>1.5</v>
      </c>
      <c r="Q1403" s="6">
        <f t="shared" si="654"/>
        <v>-1.593381548810811</v>
      </c>
      <c r="R1403" s="6">
        <f t="shared" si="681"/>
        <v>-2.7489940642303026</v>
      </c>
      <c r="S1403" s="6">
        <f t="shared" si="679"/>
        <v>10.5</v>
      </c>
      <c r="T1403" s="6">
        <f t="shared" si="668"/>
        <v>5.25</v>
      </c>
      <c r="U1403" s="4" t="str">
        <f t="shared" si="686"/>
        <v>HIGHER</v>
      </c>
      <c r="V1403" s="8">
        <v>899</v>
      </c>
      <c r="W1403" s="9">
        <f t="shared" si="663"/>
        <v>4.2489940642303026</v>
      </c>
      <c r="X1403" s="6">
        <f t="shared" si="673"/>
        <v>41.934626434826463</v>
      </c>
      <c r="Y1403" s="6">
        <f t="shared" si="655"/>
        <v>3.0553735651735394</v>
      </c>
      <c r="Z1403" s="6">
        <f t="shared" si="656"/>
        <v>1.1936204990567632</v>
      </c>
      <c r="AA1403" s="5">
        <f t="shared" si="682"/>
        <v>6</v>
      </c>
      <c r="AB1403" s="5">
        <f t="shared" si="683"/>
        <v>2024</v>
      </c>
      <c r="AC1403" s="5">
        <f t="shared" si="684"/>
        <v>26</v>
      </c>
      <c r="AD1403" s="6">
        <f t="shared" si="660"/>
        <v>59.252499999999998</v>
      </c>
      <c r="AF1403" s="10" t="e">
        <f ca="1">_xll.RHistory("ARS=",".Close","START:"&amp;$A1403&amp;" END:"&amp;$A1403&amp;" INTERVAL:1D",,,)</f>
        <v>#NAME?</v>
      </c>
      <c r="AG1403" s="8" t="e">
        <f t="shared" ca="1" si="680"/>
        <v>#NAME?</v>
      </c>
      <c r="AH1403" s="15"/>
      <c r="AI1403" s="15"/>
      <c r="AJ1403" s="15"/>
      <c r="AK1403" s="15"/>
      <c r="AL1403" s="11">
        <f t="shared" si="657"/>
        <v>45470</v>
      </c>
      <c r="AM1403" s="8">
        <v>924.5</v>
      </c>
      <c r="AN1403" s="10" t="e">
        <f ca="1">_xll.RHistory("BRL=",".Close","START:"&amp;$A1403&amp;" END:"&amp;$A1403&amp;" INTERVAL:1D",,,)</f>
        <v>#NAME?</v>
      </c>
      <c r="AO1403" s="8" t="e">
        <f t="shared" ca="1" si="658"/>
        <v>#NAME?</v>
      </c>
      <c r="AS1403" s="1"/>
      <c r="AT1403" s="6">
        <v>383.6</v>
      </c>
      <c r="AU1403" s="6">
        <v>11.7225</v>
      </c>
      <c r="AV1403" s="6">
        <f t="shared" si="687"/>
        <v>2.55593</v>
      </c>
      <c r="AW1403" s="6">
        <f t="shared" si="671"/>
        <v>2.8760419999999982</v>
      </c>
      <c r="AX1403" s="6">
        <f t="shared" si="662"/>
        <v>0.32011199999999818</v>
      </c>
      <c r="AY1403" s="12">
        <f t="shared" si="672"/>
        <v>0.38728292268479186</v>
      </c>
      <c r="BB1403" s="13">
        <f t="shared" si="659"/>
        <v>931.23148800000001</v>
      </c>
    </row>
    <row r="1404" spans="1:54" x14ac:dyDescent="0.25">
      <c r="A1404" s="1">
        <v>45471</v>
      </c>
      <c r="B1404" s="6">
        <v>50.145000000000003</v>
      </c>
      <c r="C1404" s="6">
        <v>42.52</v>
      </c>
      <c r="D1404" s="6">
        <v>45.27</v>
      </c>
      <c r="E1404" s="6">
        <f t="shared" si="674"/>
        <v>42.712344932661786</v>
      </c>
      <c r="F1404" s="6">
        <f t="shared" si="675"/>
        <v>42.372458898714868</v>
      </c>
      <c r="G1404" s="6">
        <v>54.27</v>
      </c>
      <c r="H1404" s="21">
        <v>43.77</v>
      </c>
      <c r="I1404" s="6">
        <v>46</v>
      </c>
      <c r="K1404" s="6">
        <f t="shared" si="653"/>
        <v>4.1450000000000031</v>
      </c>
      <c r="L1404" s="6"/>
      <c r="M1404" s="6">
        <f t="shared" si="676"/>
        <v>6.375</v>
      </c>
      <c r="N1404" s="6">
        <f t="shared" si="685"/>
        <v>4.875</v>
      </c>
      <c r="O1404" s="6">
        <f t="shared" si="677"/>
        <v>1.5</v>
      </c>
      <c r="P1404" s="6">
        <f t="shared" si="678"/>
        <v>1.5</v>
      </c>
      <c r="Q1404" s="6">
        <f t="shared" si="654"/>
        <v>-1.0576550673382172</v>
      </c>
      <c r="R1404" s="6">
        <f t="shared" si="681"/>
        <v>-1.3975411012851353</v>
      </c>
      <c r="S1404" s="6">
        <f t="shared" si="679"/>
        <v>10.5</v>
      </c>
      <c r="T1404" s="6">
        <f t="shared" si="668"/>
        <v>4.125</v>
      </c>
      <c r="U1404" s="4" t="str">
        <f t="shared" si="686"/>
        <v>HIGHER</v>
      </c>
      <c r="V1404" s="8">
        <v>935</v>
      </c>
      <c r="W1404" s="9">
        <f t="shared" si="663"/>
        <v>2.8975411012851353</v>
      </c>
      <c r="X1404" s="6">
        <f t="shared" si="673"/>
        <v>42.751092931123793</v>
      </c>
      <c r="Y1404" s="6">
        <f t="shared" si="655"/>
        <v>2.5189070688762101</v>
      </c>
      <c r="Z1404" s="6">
        <f t="shared" si="656"/>
        <v>0.37863403240892524</v>
      </c>
      <c r="AA1404" s="5">
        <f t="shared" si="682"/>
        <v>6</v>
      </c>
      <c r="AB1404" s="5">
        <f t="shared" si="683"/>
        <v>2024</v>
      </c>
      <c r="AC1404" s="5">
        <f t="shared" si="684"/>
        <v>26</v>
      </c>
      <c r="AD1404" s="6">
        <f t="shared" si="660"/>
        <v>58.675000000000004</v>
      </c>
      <c r="AF1404" s="10" t="e">
        <f ca="1">_xll.RHistory("ARS=",".Close","START:"&amp;$A1404&amp;" END:"&amp;$A1404&amp;" INTERVAL:1D",,,)</f>
        <v>#NAME?</v>
      </c>
      <c r="AG1404" s="8" t="e">
        <f t="shared" ca="1" si="680"/>
        <v>#NAME?</v>
      </c>
      <c r="AH1404" s="15"/>
      <c r="AI1404" s="15"/>
      <c r="AJ1404" s="15"/>
      <c r="AK1404" s="15"/>
      <c r="AL1404" s="11">
        <f t="shared" si="657"/>
        <v>45471</v>
      </c>
      <c r="AM1404" s="8">
        <v>942.5</v>
      </c>
      <c r="AN1404" s="10" t="e">
        <f ca="1">_xll.RHistory("BRL=",".Close","START:"&amp;$A1404&amp;" END:"&amp;$A1404&amp;" INTERVAL:1D",,,)</f>
        <v>#NAME?</v>
      </c>
      <c r="AO1404" s="8" t="e">
        <f t="shared" ca="1" si="658"/>
        <v>#NAME?</v>
      </c>
      <c r="AQ1404" s="13">
        <f>AVERAGE(AT1342:AT1404)</f>
        <v>381.03650793650786</v>
      </c>
      <c r="AR1404" s="13">
        <f>AVERAGE(AY1342:AY1404)</f>
        <v>0.39797330986445434</v>
      </c>
      <c r="AS1404" s="13">
        <f>AVERAGE(AV1342:AV1404)</f>
        <v>2.2288688095238096</v>
      </c>
      <c r="AT1404" s="6">
        <v>383</v>
      </c>
      <c r="AU1404" s="6">
        <v>11.705</v>
      </c>
      <c r="AV1404" s="6">
        <f t="shared" si="687"/>
        <v>2.5920900000000007</v>
      </c>
      <c r="AW1404" s="6">
        <f t="shared" si="671"/>
        <v>2.8840284</v>
      </c>
      <c r="AX1404" s="6">
        <f t="shared" si="662"/>
        <v>0.29193839999999938</v>
      </c>
      <c r="AY1404" s="12">
        <f t="shared" si="672"/>
        <v>0.38784934857186387</v>
      </c>
      <c r="BB1404" s="13">
        <f t="shared" si="659"/>
        <v>937.40442400000006</v>
      </c>
    </row>
    <row r="1405" spans="1:54" x14ac:dyDescent="0.25">
      <c r="A1405" s="1">
        <v>45474</v>
      </c>
      <c r="B1405" s="6">
        <v>53.03</v>
      </c>
      <c r="C1405" s="6">
        <v>45.655000000000001</v>
      </c>
      <c r="D1405" s="6">
        <v>48.28</v>
      </c>
      <c r="E1405" s="6">
        <f t="shared" si="674"/>
        <v>42.429106571039355</v>
      </c>
      <c r="F1405" s="6">
        <f t="shared" si="675"/>
        <v>42.327140760855279</v>
      </c>
      <c r="G1405" s="6">
        <v>56.53</v>
      </c>
      <c r="H1405" s="21">
        <v>46.03</v>
      </c>
      <c r="I1405" s="6">
        <v>46.5</v>
      </c>
      <c r="K1405" s="6">
        <f t="shared" si="653"/>
        <v>6.5300000000000011</v>
      </c>
      <c r="L1405" s="6"/>
      <c r="M1405" s="6">
        <f t="shared" si="676"/>
        <v>7</v>
      </c>
      <c r="N1405" s="6">
        <f t="shared" si="685"/>
        <v>4.75</v>
      </c>
      <c r="O1405" s="6">
        <f t="shared" si="677"/>
        <v>2.25</v>
      </c>
      <c r="P1405" s="6">
        <f t="shared" si="678"/>
        <v>2.25</v>
      </c>
      <c r="Q1405" s="6">
        <f t="shared" si="654"/>
        <v>-3.6008934289606458</v>
      </c>
      <c r="R1405" s="6">
        <f t="shared" si="681"/>
        <v>-3.7028592391447219</v>
      </c>
      <c r="S1405" s="6">
        <f t="shared" si="679"/>
        <v>10.5</v>
      </c>
      <c r="T1405" s="6">
        <f t="shared" si="668"/>
        <v>3.5</v>
      </c>
      <c r="U1405" s="4" t="str">
        <f t="shared" si="686"/>
        <v>HIGHER</v>
      </c>
      <c r="V1405" s="8">
        <v>934</v>
      </c>
      <c r="W1405" s="9">
        <f t="shared" si="663"/>
        <v>5.9528592391447219</v>
      </c>
      <c r="X1405" s="6">
        <f t="shared" si="673"/>
        <v>42.467597619909441</v>
      </c>
      <c r="Y1405" s="6">
        <f t="shared" si="655"/>
        <v>5.8124023800905604</v>
      </c>
      <c r="Z1405" s="6">
        <f t="shared" si="656"/>
        <v>0.1404568590541615</v>
      </c>
      <c r="AA1405" s="5">
        <f t="shared" si="682"/>
        <v>7</v>
      </c>
      <c r="AB1405" s="5">
        <f t="shared" si="683"/>
        <v>2024</v>
      </c>
      <c r="AC1405" s="5">
        <f t="shared" si="684"/>
        <v>27</v>
      </c>
      <c r="AD1405" s="6">
        <f t="shared" si="660"/>
        <v>57.9</v>
      </c>
      <c r="AF1405" s="10" t="e">
        <f ca="1">_xll.RHistory("ARS=",".Close","START:"&amp;$A1405&amp;" END:"&amp;$A1405&amp;" INTERVAL:1D",,,)</f>
        <v>#NAME?</v>
      </c>
      <c r="AG1405" s="8" t="e">
        <f t="shared" ca="1" si="680"/>
        <v>#NAME?</v>
      </c>
      <c r="AH1405" s="15"/>
      <c r="AI1405" s="15"/>
      <c r="AJ1405" s="15"/>
      <c r="AK1405" s="15"/>
      <c r="AL1405" s="11">
        <f t="shared" si="657"/>
        <v>45474</v>
      </c>
      <c r="AM1405" s="8">
        <v>936.25</v>
      </c>
      <c r="AN1405" s="10" t="e">
        <f ca="1">_xll.RHistory("BRL=",".Close","START:"&amp;$A1405&amp;" END:"&amp;$A1405&amp;" INTERVAL:1D",,,)</f>
        <v>#NAME?</v>
      </c>
      <c r="AO1405" s="8" t="e">
        <f t="shared" ca="1" si="658"/>
        <v>#NAME?</v>
      </c>
      <c r="AQ1405" s="13">
        <f>AVERAGE(AT1405:AT1467)</f>
        <v>364.76190476190482</v>
      </c>
      <c r="AR1405" s="13">
        <f>AVERAGE(AY1405:AY1467)</f>
        <v>0.4050746630405162</v>
      </c>
      <c r="AS1405" s="13">
        <f>AVERAGE(AV1405:AV1467)</f>
        <v>3.5158298412698401</v>
      </c>
      <c r="AT1405" s="6">
        <v>394</v>
      </c>
      <c r="AU1405" s="6">
        <v>11.96</v>
      </c>
      <c r="AV1405" s="6">
        <f t="shared" si="687"/>
        <v>2.9477599999999988</v>
      </c>
      <c r="AW1405" s="6">
        <f t="shared" si="671"/>
        <v>3.0486256999999988</v>
      </c>
      <c r="AX1405" s="6">
        <f t="shared" si="662"/>
        <v>0.10086569999999995</v>
      </c>
      <c r="AY1405" s="12">
        <f t="shared" si="672"/>
        <v>0.38787376540934743</v>
      </c>
      <c r="BB1405" s="13">
        <f t="shared" si="659"/>
        <v>1006.519261</v>
      </c>
    </row>
    <row r="1406" spans="1:54" x14ac:dyDescent="0.25">
      <c r="A1406" s="1">
        <v>45475</v>
      </c>
      <c r="B1406" s="6">
        <v>54.04</v>
      </c>
      <c r="C1406" s="6">
        <v>47.04</v>
      </c>
      <c r="D1406" s="6">
        <v>49.79</v>
      </c>
      <c r="E1406" s="6">
        <f t="shared" si="674"/>
        <v>42.825640277310754</v>
      </c>
      <c r="F1406" s="6">
        <f t="shared" si="675"/>
        <v>42.021243330303065</v>
      </c>
      <c r="G1406" s="6">
        <v>59.04</v>
      </c>
      <c r="H1406" s="21">
        <v>47.04</v>
      </c>
      <c r="I1406" s="6">
        <v>47</v>
      </c>
      <c r="K1406" s="6">
        <f t="shared" si="653"/>
        <v>7.0399999999999991</v>
      </c>
      <c r="L1406" s="6"/>
      <c r="M1406" s="6">
        <f t="shared" si="676"/>
        <v>7</v>
      </c>
      <c r="N1406" s="6">
        <f t="shared" si="685"/>
        <v>4.25</v>
      </c>
      <c r="O1406" s="6">
        <f t="shared" si="677"/>
        <v>2.75</v>
      </c>
      <c r="P1406" s="6">
        <f t="shared" si="678"/>
        <v>2.75</v>
      </c>
      <c r="Q1406" s="6">
        <f t="shared" si="654"/>
        <v>-4.2143597226892453</v>
      </c>
      <c r="R1406" s="6">
        <f t="shared" si="681"/>
        <v>-5.0187566696969341</v>
      </c>
      <c r="S1406" s="6">
        <f t="shared" si="679"/>
        <v>12</v>
      </c>
      <c r="T1406" s="6">
        <f t="shared" si="668"/>
        <v>5</v>
      </c>
      <c r="U1406" s="4" t="str">
        <f t="shared" si="686"/>
        <v>HIGHER</v>
      </c>
      <c r="V1406" s="8">
        <v>927.25</v>
      </c>
      <c r="W1406" s="9">
        <f t="shared" si="663"/>
        <v>7.7687566696969341</v>
      </c>
      <c r="X1406" s="6">
        <f t="shared" si="673"/>
        <v>42.864491055609527</v>
      </c>
      <c r="Y1406" s="6">
        <f t="shared" si="655"/>
        <v>6.9255089443904723</v>
      </c>
      <c r="Z1406" s="6">
        <f t="shared" si="656"/>
        <v>0.84324772530646186</v>
      </c>
      <c r="AA1406" s="5">
        <f t="shared" si="682"/>
        <v>7</v>
      </c>
      <c r="AB1406" s="5">
        <f t="shared" si="683"/>
        <v>2024</v>
      </c>
      <c r="AC1406" s="5">
        <f t="shared" si="684"/>
        <v>27</v>
      </c>
      <c r="AD1406" s="6">
        <f t="shared" si="660"/>
        <v>57.352499999999999</v>
      </c>
      <c r="AF1406" s="10" t="e">
        <f ca="1">_xll.RHistory("ARS=",".Close","START:"&amp;$A1406&amp;" END:"&amp;$A1406&amp;" INTERVAL:1D",,,)</f>
        <v>#NAME?</v>
      </c>
      <c r="AG1406" s="8" t="e">
        <f t="shared" ca="1" si="680"/>
        <v>#NAME?</v>
      </c>
      <c r="AH1406" s="15"/>
      <c r="AI1406" s="15"/>
      <c r="AJ1406" s="15"/>
      <c r="AK1406" s="15"/>
      <c r="AL1406" s="11">
        <f t="shared" si="657"/>
        <v>45475</v>
      </c>
      <c r="AM1406" s="8">
        <v>945</v>
      </c>
      <c r="AN1406" s="10" t="e">
        <f ca="1">_xll.RHistory("BRL=",".Close","START:"&amp;$A1406&amp;" END:"&amp;$A1406&amp;" INTERVAL:1D",,,)</f>
        <v>#NAME?</v>
      </c>
      <c r="AO1406" s="8" t="e">
        <f t="shared" ca="1" si="658"/>
        <v>#NAME?</v>
      </c>
      <c r="AQ1406" s="14">
        <f>AQ1405/AQ1404-1</f>
        <v>-4.2711401232227497E-2</v>
      </c>
      <c r="AR1406" s="14">
        <f>AR1405/AR1404-1</f>
        <v>1.7843792535938041E-2</v>
      </c>
      <c r="AS1406" s="14">
        <f>AS1405/AS1404-1</f>
        <v>0.57740546516104074</v>
      </c>
      <c r="AT1406" s="6">
        <v>395.3</v>
      </c>
      <c r="AU1406" s="6">
        <v>12.0025</v>
      </c>
      <c r="AV1406" s="6">
        <f t="shared" si="687"/>
        <v>3.1124799999999997</v>
      </c>
      <c r="AW1406" s="6">
        <f t="shared" si="671"/>
        <v>3.3674698000000003</v>
      </c>
      <c r="AX1406" s="6">
        <f t="shared" si="662"/>
        <v>0.2549898000000006</v>
      </c>
      <c r="AY1406" s="12">
        <f t="shared" si="672"/>
        <v>0.4004444283809408</v>
      </c>
      <c r="BB1406" s="13">
        <f t="shared" si="659"/>
        <v>1037.0532479999999</v>
      </c>
    </row>
    <row r="1407" spans="1:54" x14ac:dyDescent="0.25">
      <c r="A1407" s="1">
        <v>45476</v>
      </c>
      <c r="B1407" s="6">
        <v>55.64</v>
      </c>
      <c r="C1407" s="6">
        <v>48.64</v>
      </c>
      <c r="D1407" s="6">
        <v>51.39</v>
      </c>
      <c r="E1407" s="6">
        <f t="shared" si="674"/>
        <v>43.686684896642923</v>
      </c>
      <c r="F1407" s="6">
        <f t="shared" si="675"/>
        <v>42.938935621959722</v>
      </c>
      <c r="G1407" s="6">
        <v>60.64</v>
      </c>
      <c r="H1407" s="21">
        <v>48.64</v>
      </c>
      <c r="I1407" s="6">
        <v>47</v>
      </c>
      <c r="K1407" s="6">
        <f t="shared" si="653"/>
        <v>8.64</v>
      </c>
      <c r="L1407" s="6"/>
      <c r="M1407" s="6">
        <f t="shared" si="676"/>
        <v>7</v>
      </c>
      <c r="N1407" s="6">
        <f t="shared" si="685"/>
        <v>4.25</v>
      </c>
      <c r="O1407" s="6">
        <f t="shared" si="677"/>
        <v>2.75</v>
      </c>
      <c r="P1407" s="6">
        <f t="shared" si="678"/>
        <v>2.75</v>
      </c>
      <c r="Q1407" s="6">
        <f t="shared" si="654"/>
        <v>-4.9533151033570775</v>
      </c>
      <c r="R1407" s="6">
        <f t="shared" si="681"/>
        <v>-5.7010643780402788</v>
      </c>
      <c r="S1407" s="6">
        <f t="shared" si="679"/>
        <v>12</v>
      </c>
      <c r="T1407" s="6">
        <f t="shared" si="668"/>
        <v>5</v>
      </c>
      <c r="U1407" s="4" t="str">
        <f t="shared" si="686"/>
        <v>HIGHER</v>
      </c>
      <c r="V1407" s="8">
        <v>947.5</v>
      </c>
      <c r="W1407" s="9">
        <f t="shared" si="663"/>
        <v>8.4510643780402788</v>
      </c>
      <c r="X1407" s="6">
        <f t="shared" si="673"/>
        <v>43.726316801701152</v>
      </c>
      <c r="Y1407" s="6">
        <f t="shared" si="655"/>
        <v>7.6636831982988483</v>
      </c>
      <c r="Z1407" s="6">
        <f t="shared" si="656"/>
        <v>0.78738117974143051</v>
      </c>
      <c r="AA1407" s="5">
        <f t="shared" si="682"/>
        <v>7</v>
      </c>
      <c r="AB1407" s="5">
        <f t="shared" si="683"/>
        <v>2024</v>
      </c>
      <c r="AC1407" s="5">
        <f t="shared" si="684"/>
        <v>27</v>
      </c>
      <c r="AD1407" s="6">
        <f t="shared" si="660"/>
        <v>58.232500000000002</v>
      </c>
      <c r="AF1407" s="10" t="e">
        <f ca="1">_xll.RHistory("ARS=",".Close","START:"&amp;$A1407&amp;" END:"&amp;$A1407&amp;" INTERVAL:1D",,,)</f>
        <v>#NAME?</v>
      </c>
      <c r="AG1407" s="8" t="e">
        <f t="shared" ca="1" si="680"/>
        <v>#NAME?</v>
      </c>
      <c r="AH1407" s="15"/>
      <c r="AI1407" s="15"/>
      <c r="AJ1407" s="15"/>
      <c r="AK1407" s="15"/>
      <c r="AL1407" s="11">
        <f t="shared" si="657"/>
        <v>45476</v>
      </c>
      <c r="AM1407" s="8">
        <v>964</v>
      </c>
      <c r="AN1407" s="10" t="e">
        <f ca="1">_xll.RHistory("BRL=",".Close","START:"&amp;$A1407&amp;" END:"&amp;$A1407&amp;" INTERVAL:1D",,,)</f>
        <v>#NAME?</v>
      </c>
      <c r="AO1407" s="8" t="e">
        <f t="shared" ca="1" si="658"/>
        <v>#NAME?</v>
      </c>
      <c r="AS1407" s="1"/>
      <c r="AT1407" s="6">
        <v>395.1</v>
      </c>
      <c r="AU1407" s="6">
        <v>12.077500000000001</v>
      </c>
      <c r="AV1407" s="6">
        <f t="shared" si="687"/>
        <v>3.2199799999999996</v>
      </c>
      <c r="AW1407" s="6">
        <f t="shared" si="671"/>
        <v>3.4035763999999986</v>
      </c>
      <c r="AX1407" s="6">
        <f t="shared" si="662"/>
        <v>0.18359639999999899</v>
      </c>
      <c r="AY1407" s="12">
        <f t="shared" si="672"/>
        <v>0.40510445919373528</v>
      </c>
      <c r="BB1407" s="13">
        <f t="shared" si="659"/>
        <v>1072.327168</v>
      </c>
    </row>
    <row r="1408" spans="1:54" x14ac:dyDescent="0.25">
      <c r="A1408" s="1">
        <v>45478</v>
      </c>
      <c r="B1408" s="6">
        <v>56.55</v>
      </c>
      <c r="C1408" s="6">
        <v>49.55</v>
      </c>
      <c r="D1408" s="6">
        <v>52.3</v>
      </c>
      <c r="E1408" s="6">
        <f t="shared" si="674"/>
        <v>44.026570930589834</v>
      </c>
      <c r="F1408" s="6">
        <f t="shared" si="675"/>
        <v>42.633038191407501</v>
      </c>
      <c r="G1408" s="6">
        <v>61.55</v>
      </c>
      <c r="H1408" s="21">
        <v>49.55</v>
      </c>
      <c r="I1408" s="6">
        <v>47</v>
      </c>
      <c r="K1408" s="6">
        <f t="shared" si="653"/>
        <v>9.5499999999999972</v>
      </c>
      <c r="L1408" s="6"/>
      <c r="M1408" s="6">
        <f t="shared" si="676"/>
        <v>7</v>
      </c>
      <c r="N1408" s="6">
        <f t="shared" si="685"/>
        <v>4.25</v>
      </c>
      <c r="O1408" s="6">
        <f t="shared" si="677"/>
        <v>2.75</v>
      </c>
      <c r="P1408" s="6">
        <f t="shared" si="678"/>
        <v>2.75</v>
      </c>
      <c r="Q1408" s="6">
        <f t="shared" si="654"/>
        <v>-5.5234290694101631</v>
      </c>
      <c r="R1408" s="6">
        <f t="shared" si="681"/>
        <v>-6.9169618085924967</v>
      </c>
      <c r="S1408" s="6">
        <f t="shared" si="679"/>
        <v>12</v>
      </c>
      <c r="T1408" s="6">
        <f t="shared" si="668"/>
        <v>5</v>
      </c>
      <c r="U1408" s="4" t="str">
        <f t="shared" si="686"/>
        <v>HIGHER</v>
      </c>
      <c r="V1408" s="8">
        <v>940.75</v>
      </c>
      <c r="W1408" s="9">
        <f t="shared" si="663"/>
        <v>9.6669618085924967</v>
      </c>
      <c r="X1408" s="6">
        <f t="shared" si="673"/>
        <v>44.066511175158368</v>
      </c>
      <c r="Y1408" s="6">
        <f t="shared" si="655"/>
        <v>8.2334888248416291</v>
      </c>
      <c r="Z1408" s="6">
        <f t="shared" si="656"/>
        <v>1.4334729837508675</v>
      </c>
      <c r="AA1408" s="5">
        <f t="shared" si="682"/>
        <v>7</v>
      </c>
      <c r="AB1408" s="5">
        <f t="shared" si="683"/>
        <v>2024</v>
      </c>
      <c r="AC1408" s="5">
        <f t="shared" si="684"/>
        <v>27</v>
      </c>
      <c r="AD1408" s="6">
        <f t="shared" si="660"/>
        <v>58.472499999999997</v>
      </c>
      <c r="AF1408" s="10" t="e">
        <f ca="1">_xll.RHistory("ARS=",".Close","START:"&amp;$A1408&amp;" END:"&amp;$A1408&amp;" INTERVAL:1D",,,)</f>
        <v>#NAME?</v>
      </c>
      <c r="AG1408" s="8" t="e">
        <f t="shared" ca="1" si="680"/>
        <v>#NAME?</v>
      </c>
      <c r="AH1408" s="15"/>
      <c r="AI1408" s="15"/>
      <c r="AJ1408" s="15"/>
      <c r="AK1408" s="15"/>
      <c r="AL1408" s="11">
        <f t="shared" si="657"/>
        <v>45478</v>
      </c>
      <c r="AM1408" s="8">
        <v>971.5</v>
      </c>
      <c r="AN1408" s="10" t="e">
        <f ca="1">_xll.RHistory("BRL=",".Close","START:"&amp;$A1408&amp;" END:"&amp;$A1408&amp;" INTERVAL:1D",,,)</f>
        <v>#NAME?</v>
      </c>
      <c r="AO1408" s="8" t="e">
        <f t="shared" ca="1" si="658"/>
        <v>#NAME?</v>
      </c>
      <c r="AS1408" s="1"/>
      <c r="AT1408" s="6">
        <v>402.2</v>
      </c>
      <c r="AU1408" s="6">
        <v>12.1625</v>
      </c>
      <c r="AV1408" s="6">
        <f t="shared" si="687"/>
        <v>3.4083000000000006</v>
      </c>
      <c r="AW1408" s="6">
        <f t="shared" si="671"/>
        <v>3.6688824000000011</v>
      </c>
      <c r="AX1408" s="6">
        <f t="shared" si="662"/>
        <v>0.26058240000000055</v>
      </c>
      <c r="AY1408" s="12">
        <f t="shared" si="672"/>
        <v>0.40784684222990453</v>
      </c>
      <c r="BB1408" s="13">
        <f t="shared" si="659"/>
        <v>1092.3892099999998</v>
      </c>
    </row>
    <row r="1409" spans="1:54" x14ac:dyDescent="0.25">
      <c r="A1409" s="1">
        <v>45481</v>
      </c>
      <c r="B1409" s="6">
        <v>56.09</v>
      </c>
      <c r="C1409" s="6">
        <v>49.59</v>
      </c>
      <c r="D1409" s="6">
        <v>52.09</v>
      </c>
      <c r="E1409" s="6">
        <f t="shared" si="674"/>
        <v>41.998584261373267</v>
      </c>
      <c r="F1409" s="6">
        <f t="shared" si="675"/>
        <v>41.205516848830477</v>
      </c>
      <c r="G1409" s="6">
        <v>61.09</v>
      </c>
      <c r="H1409" s="21">
        <v>49.09</v>
      </c>
      <c r="I1409" s="6">
        <v>46.75</v>
      </c>
      <c r="K1409" s="6">
        <f t="shared" si="653"/>
        <v>9.3400000000000034</v>
      </c>
      <c r="L1409" s="6"/>
      <c r="M1409" s="6">
        <f t="shared" si="676"/>
        <v>7</v>
      </c>
      <c r="N1409" s="6">
        <f t="shared" si="685"/>
        <v>4</v>
      </c>
      <c r="O1409" s="6">
        <f t="shared" si="677"/>
        <v>3</v>
      </c>
      <c r="P1409" s="6">
        <f t="shared" si="678"/>
        <v>3</v>
      </c>
      <c r="Q1409" s="6">
        <f t="shared" si="654"/>
        <v>-7.0914157386267362</v>
      </c>
      <c r="R1409" s="6">
        <f t="shared" si="681"/>
        <v>-7.8844831511695261</v>
      </c>
      <c r="S1409" s="6">
        <f t="shared" si="679"/>
        <v>12</v>
      </c>
      <c r="T1409" s="6">
        <f t="shared" si="668"/>
        <v>5</v>
      </c>
      <c r="U1409" s="4" t="str">
        <f t="shared" si="686"/>
        <v>HIGHER</v>
      </c>
      <c r="V1409" s="8">
        <v>909.25</v>
      </c>
      <c r="W1409" s="9">
        <f t="shared" si="663"/>
        <v>10.884483151169526</v>
      </c>
      <c r="X1409" s="6">
        <f t="shared" si="673"/>
        <v>42.036684746863628</v>
      </c>
      <c r="Y1409" s="6">
        <f t="shared" si="655"/>
        <v>10.053315253136375</v>
      </c>
      <c r="Z1409" s="6">
        <f t="shared" si="656"/>
        <v>0.83116789803315072</v>
      </c>
      <c r="AA1409" s="5">
        <f t="shared" si="682"/>
        <v>7</v>
      </c>
      <c r="AB1409" s="5">
        <f t="shared" si="683"/>
        <v>2024</v>
      </c>
      <c r="AC1409" s="5">
        <f t="shared" si="684"/>
        <v>28</v>
      </c>
      <c r="AD1409" s="6">
        <f t="shared" si="660"/>
        <v>59.77</v>
      </c>
      <c r="AF1409" s="10" t="e">
        <f ca="1">_xll.RHistory("ARS=",".Close","START:"&amp;$A1409&amp;" END:"&amp;$A1409&amp;" INTERVAL:1D",,,)</f>
        <v>#NAME?</v>
      </c>
      <c r="AG1409" s="8" t="e">
        <f t="shared" ca="1" si="680"/>
        <v>#NAME?</v>
      </c>
      <c r="AH1409" s="15"/>
      <c r="AI1409" s="15"/>
      <c r="AJ1409" s="15"/>
      <c r="AK1409" s="15"/>
      <c r="AL1409" s="11">
        <f t="shared" si="657"/>
        <v>45481</v>
      </c>
      <c r="AM1409" s="8">
        <v>926.75</v>
      </c>
      <c r="AN1409" s="10" t="e">
        <f ca="1">_xll.RHistory("BRL=",".Close","START:"&amp;$A1409&amp;" END:"&amp;$A1409&amp;" INTERVAL:1D",,,)</f>
        <v>#NAME?</v>
      </c>
      <c r="AO1409" s="8" t="e">
        <f t="shared" ca="1" si="658"/>
        <v>#NAME?</v>
      </c>
      <c r="AS1409" s="1"/>
      <c r="AT1409" s="6">
        <v>395</v>
      </c>
      <c r="AU1409" s="6">
        <v>11.94</v>
      </c>
      <c r="AV1409" s="6">
        <f t="shared" si="687"/>
        <v>3.4370300000000018</v>
      </c>
      <c r="AW1409" s="6">
        <f t="shared" si="671"/>
        <v>3.8265229999999999</v>
      </c>
      <c r="AX1409" s="6">
        <f t="shared" si="662"/>
        <v>0.38949299999999809</v>
      </c>
      <c r="AY1409" s="12">
        <f t="shared" si="672"/>
        <v>0.41615274060702495</v>
      </c>
      <c r="BB1409" s="13">
        <f t="shared" si="659"/>
        <v>1093.271058</v>
      </c>
    </row>
    <row r="1410" spans="1:54" x14ac:dyDescent="0.25">
      <c r="A1410" s="1">
        <v>45482</v>
      </c>
      <c r="B1410" s="6">
        <v>53.95</v>
      </c>
      <c r="C1410" s="6">
        <v>47.7</v>
      </c>
      <c r="D1410" s="6">
        <v>50.2</v>
      </c>
      <c r="E1410" s="6">
        <f t="shared" si="674"/>
        <v>42.089220537092444</v>
      </c>
      <c r="F1410" s="6">
        <f t="shared" si="675"/>
        <v>41.987254726908375</v>
      </c>
      <c r="G1410" s="6">
        <v>58.95</v>
      </c>
      <c r="H1410" s="21">
        <v>46.95</v>
      </c>
      <c r="I1410" s="6">
        <v>46.75</v>
      </c>
      <c r="K1410" s="6">
        <f t="shared" si="653"/>
        <v>7.2000000000000028</v>
      </c>
      <c r="L1410" s="6"/>
      <c r="M1410" s="6">
        <f t="shared" si="676"/>
        <v>7</v>
      </c>
      <c r="N1410" s="6">
        <f t="shared" si="685"/>
        <v>3.75</v>
      </c>
      <c r="O1410" s="6">
        <f t="shared" si="677"/>
        <v>3.25</v>
      </c>
      <c r="P1410" s="6">
        <f t="shared" si="678"/>
        <v>3.25</v>
      </c>
      <c r="Q1410" s="6">
        <f t="shared" si="654"/>
        <v>-4.8607794629075585</v>
      </c>
      <c r="R1410" s="6">
        <f t="shared" si="681"/>
        <v>-4.9627452730916275</v>
      </c>
      <c r="S1410" s="6">
        <f t="shared" si="679"/>
        <v>12</v>
      </c>
      <c r="T1410" s="6">
        <f t="shared" si="668"/>
        <v>5</v>
      </c>
      <c r="U1410" s="4" t="str">
        <f t="shared" si="686"/>
        <v>HIGHER</v>
      </c>
      <c r="V1410" s="8">
        <v>926.5</v>
      </c>
      <c r="W1410" s="9">
        <f t="shared" si="663"/>
        <v>8.2127452730916275</v>
      </c>
      <c r="X1410" s="6">
        <f t="shared" si="673"/>
        <v>42.127403246452225</v>
      </c>
      <c r="Y1410" s="6">
        <f t="shared" si="655"/>
        <v>8.0725967535477778</v>
      </c>
      <c r="Z1410" s="6">
        <f t="shared" si="656"/>
        <v>0.14014851954384966</v>
      </c>
      <c r="AA1410" s="5">
        <f t="shared" si="682"/>
        <v>7</v>
      </c>
      <c r="AB1410" s="5">
        <f t="shared" si="683"/>
        <v>2024</v>
      </c>
      <c r="AC1410" s="5">
        <f t="shared" si="684"/>
        <v>28</v>
      </c>
      <c r="AD1410" s="6">
        <f t="shared" si="660"/>
        <v>58.512500000000003</v>
      </c>
      <c r="AF1410" s="10" t="e">
        <f ca="1">_xll.RHistory("ARS=",".Close","START:"&amp;$A1410&amp;" END:"&amp;$A1410&amp;" INTERVAL:1D",,,)</f>
        <v>#NAME?</v>
      </c>
      <c r="AG1410" s="8" t="e">
        <f t="shared" ca="1" si="680"/>
        <v>#NAME?</v>
      </c>
      <c r="AH1410" s="15"/>
      <c r="AI1410" s="15"/>
      <c r="AJ1410" s="15"/>
      <c r="AK1410" s="15"/>
      <c r="AL1410" s="11">
        <f t="shared" si="657"/>
        <v>45482</v>
      </c>
      <c r="AM1410" s="8">
        <v>928.75</v>
      </c>
      <c r="AN1410" s="10" t="e">
        <f ca="1">_xll.RHistory("BRL=",".Close","START:"&amp;$A1410&amp;" END:"&amp;$A1410&amp;" INTERVAL:1D",,,)</f>
        <v>#NAME?</v>
      </c>
      <c r="AO1410" s="8" t="e">
        <f t="shared" ca="1" si="658"/>
        <v>#NAME?</v>
      </c>
      <c r="AS1410" s="1"/>
      <c r="AT1410" s="6">
        <v>390.3</v>
      </c>
      <c r="AU1410" s="6">
        <v>11.762499999999999</v>
      </c>
      <c r="AV1410" s="6">
        <f t="shared" si="687"/>
        <v>3.2829499999999996</v>
      </c>
      <c r="AW1410" s="6">
        <f t="shared" si="671"/>
        <v>3.8408294000000005</v>
      </c>
      <c r="AX1410" s="6">
        <f t="shared" si="662"/>
        <v>0.55787940000000091</v>
      </c>
      <c r="AY1410" s="12">
        <f t="shared" si="672"/>
        <v>0.41707690958385923</v>
      </c>
      <c r="BB1410" s="13">
        <f t="shared" si="659"/>
        <v>1051.60374</v>
      </c>
    </row>
    <row r="1411" spans="1:54" x14ac:dyDescent="0.25">
      <c r="A1411" s="1">
        <v>45483</v>
      </c>
      <c r="B1411" s="6">
        <v>54.09</v>
      </c>
      <c r="C1411" s="6">
        <v>47.34</v>
      </c>
      <c r="D1411" s="6">
        <v>49.59</v>
      </c>
      <c r="E1411" s="6">
        <f t="shared" si="674"/>
        <v>42.463095174434045</v>
      </c>
      <c r="F1411" s="6">
        <f t="shared" si="675"/>
        <v>42.213845416206311</v>
      </c>
      <c r="G1411" s="6">
        <v>58.34</v>
      </c>
      <c r="H1411" s="21">
        <v>46.34</v>
      </c>
      <c r="I1411" s="6">
        <v>45.75</v>
      </c>
      <c r="K1411" s="6">
        <f t="shared" si="653"/>
        <v>8.3400000000000034</v>
      </c>
      <c r="L1411" s="6"/>
      <c r="M1411" s="6">
        <f t="shared" si="676"/>
        <v>7.75</v>
      </c>
      <c r="N1411" s="6">
        <f t="shared" si="685"/>
        <v>4.5</v>
      </c>
      <c r="O1411" s="6">
        <f t="shared" si="677"/>
        <v>3.25</v>
      </c>
      <c r="P1411" s="6">
        <f t="shared" si="678"/>
        <v>3.25</v>
      </c>
      <c r="Q1411" s="6">
        <f t="shared" si="654"/>
        <v>-3.8769048255659584</v>
      </c>
      <c r="R1411" s="6">
        <f t="shared" si="681"/>
        <v>-4.1261545837936922</v>
      </c>
      <c r="S1411" s="6">
        <f t="shared" si="679"/>
        <v>12</v>
      </c>
      <c r="T1411" s="6">
        <f t="shared" si="668"/>
        <v>4.25</v>
      </c>
      <c r="U1411" s="4" t="str">
        <f t="shared" si="686"/>
        <v>HIGHER</v>
      </c>
      <c r="V1411" s="8">
        <v>931.5</v>
      </c>
      <c r="W1411" s="9">
        <f t="shared" si="663"/>
        <v>7.3761545837936922</v>
      </c>
      <c r="X1411" s="6">
        <f t="shared" si="673"/>
        <v>42.50161705725516</v>
      </c>
      <c r="Y1411" s="6">
        <f t="shared" si="655"/>
        <v>7.0883829427448433</v>
      </c>
      <c r="Z1411" s="6">
        <f t="shared" si="656"/>
        <v>0.28777164104884889</v>
      </c>
      <c r="AA1411" s="5">
        <f t="shared" si="682"/>
        <v>7</v>
      </c>
      <c r="AB1411" s="5">
        <f t="shared" si="683"/>
        <v>2024</v>
      </c>
      <c r="AC1411" s="5">
        <f t="shared" si="684"/>
        <v>28</v>
      </c>
      <c r="AD1411" s="6">
        <f t="shared" si="660"/>
        <v>58.29</v>
      </c>
      <c r="AF1411" s="10" t="e">
        <f ca="1">_xll.RHistory("ARS=",".Close","START:"&amp;$A1411&amp;" END:"&amp;$A1411&amp;" INTERVAL:1D",,,)</f>
        <v>#NAME?</v>
      </c>
      <c r="AG1411" s="8" t="e">
        <f t="shared" ca="1" si="680"/>
        <v>#NAME?</v>
      </c>
      <c r="AH1411" s="15"/>
      <c r="AI1411" s="15"/>
      <c r="AJ1411" s="15"/>
      <c r="AK1411" s="15"/>
      <c r="AL1411" s="11">
        <f t="shared" si="657"/>
        <v>45483</v>
      </c>
      <c r="AM1411" s="8">
        <v>937</v>
      </c>
      <c r="AN1411" s="10" t="e">
        <f ca="1">_xll.RHistory("BRL=",".Close","START:"&amp;$A1411&amp;" END:"&amp;$A1411&amp;" INTERVAL:1D",,,)</f>
        <v>#NAME?</v>
      </c>
      <c r="AO1411" s="8" t="e">
        <f t="shared" ca="1" si="658"/>
        <v>#NAME?</v>
      </c>
      <c r="AS1411" s="1"/>
      <c r="AT1411" s="6">
        <v>384.2</v>
      </c>
      <c r="AU1411" s="6">
        <v>11.5825</v>
      </c>
      <c r="AV1411" s="6">
        <f t="shared" si="687"/>
        <v>3.2482299999999995</v>
      </c>
      <c r="AW1411" s="6">
        <f t="shared" si="671"/>
        <v>3.6321069999999978</v>
      </c>
      <c r="AX1411" s="6">
        <f t="shared" si="662"/>
        <v>0.38387699999999825</v>
      </c>
      <c r="AY1411" s="12">
        <f t="shared" si="672"/>
        <v>0.41146025155059857</v>
      </c>
      <c r="BB1411" s="13">
        <f t="shared" si="659"/>
        <v>1043.6671080000001</v>
      </c>
    </row>
    <row r="1412" spans="1:54" x14ac:dyDescent="0.25">
      <c r="A1412" s="1">
        <v>45484</v>
      </c>
      <c r="B1412" s="6">
        <v>54.62</v>
      </c>
      <c r="C1412" s="6">
        <v>48.12</v>
      </c>
      <c r="D1412" s="6">
        <v>50.37</v>
      </c>
      <c r="E1412" s="6">
        <f t="shared" si="674"/>
        <v>44.185184413098391</v>
      </c>
      <c r="F1412" s="6">
        <f t="shared" si="675"/>
        <v>42.497083777828735</v>
      </c>
      <c r="G1412" s="6">
        <v>59.12</v>
      </c>
      <c r="H1412" s="21">
        <v>47.12</v>
      </c>
      <c r="I1412" s="6">
        <v>46.25</v>
      </c>
      <c r="K1412" s="6">
        <f t="shared" ref="K1412:K1475" si="688">B1412-I1412</f>
        <v>8.3699999999999974</v>
      </c>
      <c r="L1412" s="6"/>
      <c r="M1412" s="6">
        <f t="shared" si="676"/>
        <v>7.5</v>
      </c>
      <c r="N1412" s="6">
        <f t="shared" si="685"/>
        <v>4.25</v>
      </c>
      <c r="O1412" s="6">
        <f t="shared" si="677"/>
        <v>3.25</v>
      </c>
      <c r="P1412" s="6">
        <f t="shared" si="678"/>
        <v>3.25</v>
      </c>
      <c r="Q1412" s="6">
        <f t="shared" ref="Q1412:Q1475" si="689">IF(E1412="","",E1412-H1412)</f>
        <v>-2.9348155869016068</v>
      </c>
      <c r="R1412" s="6">
        <f t="shared" si="681"/>
        <v>-4.6229162221712627</v>
      </c>
      <c r="S1412" s="6">
        <f t="shared" si="679"/>
        <v>12</v>
      </c>
      <c r="T1412" s="6">
        <f t="shared" si="668"/>
        <v>4.5</v>
      </c>
      <c r="U1412" s="4" t="str">
        <f t="shared" si="686"/>
        <v>HIGHER</v>
      </c>
      <c r="V1412" s="8">
        <v>937.75</v>
      </c>
      <c r="W1412" s="9">
        <f t="shared" si="663"/>
        <v>7.8729162221712627</v>
      </c>
      <c r="X1412" s="6">
        <f t="shared" si="673"/>
        <v>44.225268549438404</v>
      </c>
      <c r="Y1412" s="6">
        <f t="shared" ref="Y1412:Y1475" si="690">IF(X1412="","",IF(D1412="","",D1412-X1412))</f>
        <v>6.1447314505615935</v>
      </c>
      <c r="Z1412" s="6">
        <f t="shared" ref="Z1412:Z1475" si="691">IF(X1412="","",IF(F1412="","",X1412-F1412))</f>
        <v>1.7281847716096692</v>
      </c>
      <c r="AA1412" s="5">
        <f t="shared" si="682"/>
        <v>7</v>
      </c>
      <c r="AB1412" s="5">
        <f t="shared" si="683"/>
        <v>2024</v>
      </c>
      <c r="AC1412" s="5">
        <f t="shared" si="684"/>
        <v>28</v>
      </c>
      <c r="AD1412" s="6">
        <f t="shared" si="660"/>
        <v>58.674999999999997</v>
      </c>
      <c r="AF1412" s="10" t="e">
        <f ca="1">_xll.RHistory("ARS=",".Close","START:"&amp;$A1412&amp;" END:"&amp;$A1412&amp;" INTERVAL:1D",,,)</f>
        <v>#NAME?</v>
      </c>
      <c r="AG1412" s="8" t="e">
        <f t="shared" ca="1" si="680"/>
        <v>#NAME?</v>
      </c>
      <c r="AH1412" s="15"/>
      <c r="AI1412" s="15"/>
      <c r="AJ1412" s="15"/>
      <c r="AK1412" s="15"/>
      <c r="AL1412" s="11">
        <f t="shared" ref="AL1412:AL1475" si="692">A1412</f>
        <v>45484</v>
      </c>
      <c r="AM1412" s="8">
        <v>975</v>
      </c>
      <c r="AN1412" s="10" t="e">
        <f ca="1">_xll.RHistory("BRL=",".Close","START:"&amp;$A1412&amp;" END:"&amp;$A1412&amp;" INTERVAL:1D",,,)</f>
        <v>#NAME?</v>
      </c>
      <c r="AO1412" s="8" t="e">
        <f t="shared" ref="AO1412:AO1475" ca="1" si="693">IF(AM1412="","",AM1412*AN1412/2204.622*100)</f>
        <v>#NAME?</v>
      </c>
      <c r="AS1412" s="1"/>
      <c r="AT1412" s="6">
        <v>387.4</v>
      </c>
      <c r="AU1412" s="6">
        <v>11.62</v>
      </c>
      <c r="AV1412" s="6">
        <f t="shared" si="687"/>
        <v>3.3771899999999988</v>
      </c>
      <c r="AW1412" s="6">
        <f t="shared" si="671"/>
        <v>3.6858594</v>
      </c>
      <c r="AX1412" s="6">
        <f t="shared" si="662"/>
        <v>0.3086694000000012</v>
      </c>
      <c r="AY1412" s="12">
        <f t="shared" si="672"/>
        <v>0.41007994204412396</v>
      </c>
      <c r="BB1412" s="13">
        <f t="shared" ref="BB1412:BB1475" si="694">C1412*22.0462</f>
        <v>1060.8631439999999</v>
      </c>
    </row>
    <row r="1413" spans="1:54" x14ac:dyDescent="0.25">
      <c r="A1413" s="1">
        <v>45485</v>
      </c>
      <c r="B1413" s="6">
        <v>54.15</v>
      </c>
      <c r="C1413" s="6">
        <v>47.65</v>
      </c>
      <c r="D1413" s="6">
        <v>49.9</v>
      </c>
      <c r="E1413" s="6">
        <f t="shared" si="674"/>
        <v>43.256162586976835</v>
      </c>
      <c r="F1413" s="6">
        <f t="shared" si="675"/>
        <v>42.213845416206311</v>
      </c>
      <c r="G1413" s="6">
        <v>58.65</v>
      </c>
      <c r="H1413" s="21">
        <v>46.65</v>
      </c>
      <c r="I1413" s="6">
        <v>46.25</v>
      </c>
      <c r="K1413" s="6">
        <f t="shared" si="688"/>
        <v>7.8999999999999986</v>
      </c>
      <c r="L1413" s="6"/>
      <c r="M1413" s="6">
        <f t="shared" si="676"/>
        <v>7.5</v>
      </c>
      <c r="N1413" s="6">
        <f t="shared" si="685"/>
        <v>4.25</v>
      </c>
      <c r="O1413" s="6">
        <f t="shared" si="677"/>
        <v>3.25</v>
      </c>
      <c r="P1413" s="6">
        <f t="shared" si="678"/>
        <v>3.25</v>
      </c>
      <c r="Q1413" s="6">
        <f t="shared" si="689"/>
        <v>-3.3938374130231637</v>
      </c>
      <c r="R1413" s="6">
        <f t="shared" si="681"/>
        <v>-4.4361545837936873</v>
      </c>
      <c r="S1413" s="6">
        <f t="shared" si="679"/>
        <v>12</v>
      </c>
      <c r="T1413" s="6">
        <f t="shared" si="668"/>
        <v>4.5</v>
      </c>
      <c r="U1413" s="4" t="str">
        <f t="shared" si="686"/>
        <v>HIGHER</v>
      </c>
      <c r="V1413" s="8">
        <v>931.5</v>
      </c>
      <c r="W1413" s="9">
        <f t="shared" si="663"/>
        <v>7.6861545837936873</v>
      </c>
      <c r="X1413" s="6">
        <f t="shared" si="673"/>
        <v>43.29540392865534</v>
      </c>
      <c r="Y1413" s="6">
        <f t="shared" si="690"/>
        <v>6.604596071344659</v>
      </c>
      <c r="Z1413" s="6">
        <f t="shared" si="691"/>
        <v>1.0815585124490283</v>
      </c>
      <c r="AA1413" s="5">
        <f t="shared" si="682"/>
        <v>7</v>
      </c>
      <c r="AB1413" s="5">
        <f t="shared" si="683"/>
        <v>2024</v>
      </c>
      <c r="AC1413" s="5">
        <f t="shared" si="684"/>
        <v>28</v>
      </c>
      <c r="AD1413" s="6">
        <f t="shared" si="660"/>
        <v>59.067500000000003</v>
      </c>
      <c r="AF1413" s="10" t="e">
        <f ca="1">_xll.RHistory("ARS=",".Close","START:"&amp;$A1413&amp;" END:"&amp;$A1413&amp;" INTERVAL:1D",,,)</f>
        <v>#NAME?</v>
      </c>
      <c r="AG1413" s="8" t="e">
        <f t="shared" ca="1" si="680"/>
        <v>#NAME?</v>
      </c>
      <c r="AH1413" s="15"/>
      <c r="AI1413" s="15"/>
      <c r="AJ1413" s="15"/>
      <c r="AK1413" s="15"/>
      <c r="AL1413" s="11">
        <f t="shared" si="692"/>
        <v>45485</v>
      </c>
      <c r="AM1413" s="8">
        <v>954.5</v>
      </c>
      <c r="AN1413" s="10" t="e">
        <f ca="1">_xll.RHistory("BRL=",".Close","START:"&amp;$A1413&amp;" END:"&amp;$A1413&amp;" INTERVAL:1D",,,)</f>
        <v>#NAME?</v>
      </c>
      <c r="AO1413" s="8" t="e">
        <f t="shared" ca="1" si="693"/>
        <v>#NAME?</v>
      </c>
      <c r="AS1413" s="1"/>
      <c r="AT1413" s="6">
        <v>383.8</v>
      </c>
      <c r="AU1413" s="6">
        <v>11.5</v>
      </c>
      <c r="AV1413" s="6">
        <f t="shared" si="687"/>
        <v>3.3576000000000015</v>
      </c>
      <c r="AW1413" s="6">
        <f t="shared" si="671"/>
        <v>3.7820292000000002</v>
      </c>
      <c r="AX1413" s="6">
        <f t="shared" si="662"/>
        <v>0.42442919999999873</v>
      </c>
      <c r="AY1413" s="12">
        <f t="shared" si="672"/>
        <v>0.41470514943698306</v>
      </c>
      <c r="BB1413" s="13">
        <f t="shared" si="694"/>
        <v>1050.50143</v>
      </c>
    </row>
    <row r="1414" spans="1:54" x14ac:dyDescent="0.25">
      <c r="A1414" s="1">
        <v>45488</v>
      </c>
      <c r="B1414" s="6">
        <v>53.92</v>
      </c>
      <c r="C1414" s="6">
        <v>47.42</v>
      </c>
      <c r="D1414" s="6">
        <v>49.67</v>
      </c>
      <c r="E1414" s="6">
        <f t="shared" si="674"/>
        <v>43.188185380187456</v>
      </c>
      <c r="F1414" s="6">
        <f t="shared" si="675"/>
        <v>40.944937556137845</v>
      </c>
      <c r="G1414" s="6">
        <v>58.42</v>
      </c>
      <c r="H1414" s="21">
        <v>46.42</v>
      </c>
      <c r="I1414" s="6">
        <v>46.25</v>
      </c>
      <c r="K1414" s="6">
        <f t="shared" si="688"/>
        <v>7.6700000000000017</v>
      </c>
      <c r="L1414" s="6"/>
      <c r="M1414" s="6">
        <f t="shared" si="676"/>
        <v>7.5</v>
      </c>
      <c r="N1414" s="6">
        <f t="shared" si="685"/>
        <v>4.25</v>
      </c>
      <c r="O1414" s="6">
        <f t="shared" si="677"/>
        <v>3.25</v>
      </c>
      <c r="P1414" s="6">
        <f t="shared" si="678"/>
        <v>3.25</v>
      </c>
      <c r="Q1414" s="6">
        <f t="shared" si="689"/>
        <v>-3.2318146198125461</v>
      </c>
      <c r="R1414" s="6">
        <f t="shared" si="681"/>
        <v>-5.4750624438621571</v>
      </c>
      <c r="S1414" s="6">
        <f t="shared" si="679"/>
        <v>12</v>
      </c>
      <c r="T1414" s="6">
        <f t="shared" si="668"/>
        <v>4.5</v>
      </c>
      <c r="U1414" s="4" t="str">
        <f t="shared" si="686"/>
        <v>HIGHER</v>
      </c>
      <c r="V1414" s="8">
        <v>903.5</v>
      </c>
      <c r="W1414" s="9">
        <f t="shared" si="663"/>
        <v>8.7250624438621571</v>
      </c>
      <c r="X1414" s="6">
        <f t="shared" si="673"/>
        <v>43.227365053963894</v>
      </c>
      <c r="Y1414" s="6">
        <f t="shared" si="690"/>
        <v>6.4426349460361081</v>
      </c>
      <c r="Z1414" s="6">
        <f t="shared" si="691"/>
        <v>2.282427497826049</v>
      </c>
      <c r="AA1414" s="5">
        <f t="shared" si="682"/>
        <v>7</v>
      </c>
      <c r="AB1414" s="5">
        <f t="shared" si="683"/>
        <v>2024</v>
      </c>
      <c r="AC1414" s="5">
        <f t="shared" si="684"/>
        <v>29</v>
      </c>
      <c r="AD1414" s="6">
        <f t="shared" si="660"/>
        <v>59.900000000000006</v>
      </c>
      <c r="AF1414" s="10" t="e">
        <f ca="1">_xll.RHistory("ARS=",".Close","START:"&amp;$A1414&amp;" END:"&amp;$A1414&amp;" INTERVAL:1D",,,)</f>
        <v>#NAME?</v>
      </c>
      <c r="AG1414" s="8" t="e">
        <f t="shared" ca="1" si="680"/>
        <v>#NAME?</v>
      </c>
      <c r="AH1414" s="15"/>
      <c r="AI1414" s="15"/>
      <c r="AJ1414" s="15"/>
      <c r="AK1414" s="15"/>
      <c r="AL1414" s="11">
        <f t="shared" si="692"/>
        <v>45488</v>
      </c>
      <c r="AM1414" s="8">
        <v>953</v>
      </c>
      <c r="AN1414" s="10" t="e">
        <f ca="1">_xll.RHistory("BRL=",".Close","START:"&amp;$A1414&amp;" END:"&amp;$A1414&amp;" INTERVAL:1D",,,)</f>
        <v>#NAME?</v>
      </c>
      <c r="AO1414" s="8" t="e">
        <f t="shared" ca="1" si="693"/>
        <v>#NAME?</v>
      </c>
      <c r="AS1414" s="1"/>
      <c r="AT1414" s="6">
        <v>378.8</v>
      </c>
      <c r="AU1414" s="6">
        <v>11.23</v>
      </c>
      <c r="AV1414" s="6">
        <f t="shared" si="687"/>
        <v>3.4831900000000005</v>
      </c>
      <c r="AW1414" s="6">
        <f t="shared" si="671"/>
        <v>3.8806390000000004</v>
      </c>
      <c r="AX1414" s="6">
        <f t="shared" si="662"/>
        <v>0.39744899999999994</v>
      </c>
      <c r="AY1414" s="12">
        <f t="shared" si="672"/>
        <v>0.41579080351898456</v>
      </c>
      <c r="BB1414" s="13">
        <f t="shared" si="694"/>
        <v>1045.4308040000001</v>
      </c>
    </row>
    <row r="1415" spans="1:54" x14ac:dyDescent="0.25">
      <c r="A1415" s="1">
        <v>45489</v>
      </c>
      <c r="B1415" s="6">
        <v>54.2</v>
      </c>
      <c r="C1415" s="6">
        <v>47.45</v>
      </c>
      <c r="D1415" s="6">
        <v>49.95</v>
      </c>
      <c r="E1415" s="6">
        <f t="shared" si="674"/>
        <v>43.448764672880088</v>
      </c>
      <c r="F1415" s="6">
        <f t="shared" si="675"/>
        <v>42.202515881741412</v>
      </c>
      <c r="G1415" s="6">
        <v>58.7</v>
      </c>
      <c r="H1415" s="21">
        <v>46.7</v>
      </c>
      <c r="I1415" s="6">
        <v>47.25</v>
      </c>
      <c r="K1415" s="6">
        <f t="shared" si="688"/>
        <v>6.9500000000000028</v>
      </c>
      <c r="L1415" s="6"/>
      <c r="M1415" s="6">
        <f t="shared" si="676"/>
        <v>7.5</v>
      </c>
      <c r="N1415" s="6">
        <f t="shared" si="685"/>
        <v>4.25</v>
      </c>
      <c r="O1415" s="6">
        <f t="shared" si="677"/>
        <v>3.25</v>
      </c>
      <c r="P1415" s="6">
        <f t="shared" si="678"/>
        <v>3.25</v>
      </c>
      <c r="Q1415" s="6">
        <f t="shared" si="689"/>
        <v>-3.2512353271199146</v>
      </c>
      <c r="R1415" s="6">
        <f t="shared" si="681"/>
        <v>-4.4974841182585905</v>
      </c>
      <c r="S1415" s="6">
        <f t="shared" si="679"/>
        <v>12</v>
      </c>
      <c r="T1415" s="6">
        <f t="shared" si="668"/>
        <v>4.5</v>
      </c>
      <c r="U1415" s="4" t="str">
        <f t="shared" si="686"/>
        <v>HIGHER</v>
      </c>
      <c r="V1415" s="8">
        <v>931.25</v>
      </c>
      <c r="W1415" s="9">
        <f t="shared" si="663"/>
        <v>7.7474841182585905</v>
      </c>
      <c r="X1415" s="6">
        <f t="shared" si="673"/>
        <v>43.488180740281095</v>
      </c>
      <c r="Y1415" s="6">
        <f t="shared" si="690"/>
        <v>6.4618192597189079</v>
      </c>
      <c r="Z1415" s="6">
        <f t="shared" si="691"/>
        <v>1.2856648585396826</v>
      </c>
      <c r="AA1415" s="5">
        <f t="shared" si="682"/>
        <v>7</v>
      </c>
      <c r="AB1415" s="5">
        <f t="shared" si="683"/>
        <v>2024</v>
      </c>
      <c r="AC1415" s="5">
        <f t="shared" si="684"/>
        <v>29</v>
      </c>
      <c r="AD1415" s="6">
        <f t="shared" si="660"/>
        <v>58.929999999999993</v>
      </c>
      <c r="AF1415" s="10" t="e">
        <f ca="1">_xll.RHistory("ARS=",".Close","START:"&amp;$A1415&amp;" END:"&amp;$A1415&amp;" INTERVAL:1D",,,)</f>
        <v>#NAME?</v>
      </c>
      <c r="AG1415" s="8" t="e">
        <f t="shared" ca="1" si="680"/>
        <v>#NAME?</v>
      </c>
      <c r="AH1415" s="15"/>
      <c r="AI1415" s="15"/>
      <c r="AJ1415" s="15"/>
      <c r="AK1415" s="15"/>
      <c r="AL1415" s="11">
        <f t="shared" si="692"/>
        <v>45489</v>
      </c>
      <c r="AM1415" s="8">
        <v>958.75</v>
      </c>
      <c r="AN1415" s="10" t="e">
        <f ca="1">_xll.RHistory("BRL=",".Close","START:"&amp;$A1415&amp;" END:"&amp;$A1415&amp;" INTERVAL:1D",,,)</f>
        <v>#NAME?</v>
      </c>
      <c r="AO1415" s="8" t="e">
        <f t="shared" ca="1" si="693"/>
        <v>#NAME?</v>
      </c>
      <c r="AS1415" s="1"/>
      <c r="AT1415" s="6">
        <v>380.4</v>
      </c>
      <c r="AU1415" s="6">
        <v>11.305</v>
      </c>
      <c r="AV1415" s="6">
        <f t="shared" si="687"/>
        <v>3.4785499999999985</v>
      </c>
      <c r="AW1415" s="6">
        <f t="shared" si="671"/>
        <v>3.816867199999999</v>
      </c>
      <c r="AX1415" s="6">
        <f t="shared" si="662"/>
        <v>0.33831720000000054</v>
      </c>
      <c r="AY1415" s="12">
        <f t="shared" si="672"/>
        <v>0.41373448653072792</v>
      </c>
      <c r="BB1415" s="13">
        <f t="shared" si="694"/>
        <v>1046.0921900000001</v>
      </c>
    </row>
    <row r="1416" spans="1:54" x14ac:dyDescent="0.25">
      <c r="A1416" s="1">
        <v>45490</v>
      </c>
      <c r="B1416" s="6">
        <v>53.71</v>
      </c>
      <c r="C1416" s="6">
        <v>48.46</v>
      </c>
      <c r="D1416" s="6">
        <v>49.46</v>
      </c>
      <c r="E1416" s="6">
        <f t="shared" si="674"/>
        <v>43.188185380187456</v>
      </c>
      <c r="F1416" s="6">
        <f t="shared" si="675"/>
        <v>42.134538674952033</v>
      </c>
      <c r="G1416" s="6">
        <v>58.21</v>
      </c>
      <c r="H1416" s="21">
        <v>46.21</v>
      </c>
      <c r="I1416" s="6">
        <v>47.25</v>
      </c>
      <c r="K1416" s="6">
        <f t="shared" si="688"/>
        <v>6.4600000000000009</v>
      </c>
      <c r="L1416" s="6"/>
      <c r="M1416" s="6">
        <f t="shared" si="676"/>
        <v>7.5</v>
      </c>
      <c r="N1416" s="6">
        <f t="shared" si="685"/>
        <v>4.25</v>
      </c>
      <c r="O1416" s="6">
        <f t="shared" si="677"/>
        <v>3.25</v>
      </c>
      <c r="P1416" s="6">
        <f t="shared" si="678"/>
        <v>3.25</v>
      </c>
      <c r="Q1416" s="6">
        <f t="shared" si="689"/>
        <v>-3.0218146198125453</v>
      </c>
      <c r="R1416" s="6">
        <f t="shared" si="681"/>
        <v>-4.0754613250479679</v>
      </c>
      <c r="S1416" s="6">
        <f t="shared" si="679"/>
        <v>12</v>
      </c>
      <c r="T1416" s="6">
        <f t="shared" si="668"/>
        <v>4.5</v>
      </c>
      <c r="U1416" s="4" t="str">
        <f t="shared" si="686"/>
        <v>HIGHER</v>
      </c>
      <c r="V1416" s="8">
        <v>929.75</v>
      </c>
      <c r="W1416" s="9">
        <f t="shared" si="663"/>
        <v>7.3254613250479679</v>
      </c>
      <c r="X1416" s="6">
        <f t="shared" si="673"/>
        <v>43.227365053963894</v>
      </c>
      <c r="Y1416" s="6">
        <f t="shared" si="690"/>
        <v>6.2326349460361072</v>
      </c>
      <c r="Z1416" s="6">
        <f t="shared" si="691"/>
        <v>1.0928263790118606</v>
      </c>
      <c r="AA1416" s="5">
        <f t="shared" si="682"/>
        <v>7</v>
      </c>
      <c r="AB1416" s="5">
        <f t="shared" si="683"/>
        <v>2024</v>
      </c>
      <c r="AC1416" s="5">
        <f t="shared" si="684"/>
        <v>29</v>
      </c>
      <c r="AD1416" s="6">
        <f t="shared" ref="AD1416:AD1479" si="695">AVERAGE(H1166,H916,H665,H1416)</f>
        <v>59.055</v>
      </c>
      <c r="AF1416" s="10" t="e">
        <f ca="1">_xll.RHistory("ARS=",".Close","START:"&amp;$A1416&amp;" END:"&amp;$A1416&amp;" INTERVAL:1D",,,)</f>
        <v>#NAME?</v>
      </c>
      <c r="AG1416" s="8" t="e">
        <f t="shared" ca="1" si="680"/>
        <v>#NAME?</v>
      </c>
      <c r="AH1416" s="15"/>
      <c r="AI1416" s="15"/>
      <c r="AJ1416" s="15"/>
      <c r="AK1416" s="15"/>
      <c r="AL1416" s="11">
        <f t="shared" si="692"/>
        <v>45490</v>
      </c>
      <c r="AM1416" s="8">
        <v>953</v>
      </c>
      <c r="AN1416" s="10" t="e">
        <f ca="1">_xll.RHistory("BRL=",".Close","START:"&amp;$A1416&amp;" END:"&amp;$A1416&amp;" INTERVAL:1D",,,)</f>
        <v>#NAME?</v>
      </c>
      <c r="AO1416" s="8" t="e">
        <f t="shared" ca="1" si="693"/>
        <v>#NAME?</v>
      </c>
      <c r="AS1416" s="1"/>
      <c r="AT1416" s="6">
        <v>384.1</v>
      </c>
      <c r="AU1416" s="6">
        <v>11.3725</v>
      </c>
      <c r="AV1416" s="6">
        <f t="shared" si="687"/>
        <v>3.440669999999999</v>
      </c>
      <c r="AW1416" s="6">
        <f t="shared" si="671"/>
        <v>3.8684220000000007</v>
      </c>
      <c r="AX1416" s="6">
        <f t="shared" si="662"/>
        <v>0.42775200000000169</v>
      </c>
      <c r="AY1416" s="12">
        <f t="shared" si="672"/>
        <v>0.41264336028371101</v>
      </c>
      <c r="BB1416" s="13">
        <f t="shared" si="694"/>
        <v>1068.3588520000001</v>
      </c>
    </row>
    <row r="1417" spans="1:54" x14ac:dyDescent="0.25">
      <c r="A1417" s="1">
        <v>45491</v>
      </c>
      <c r="B1417" s="6">
        <v>53.95</v>
      </c>
      <c r="C1417" s="6">
        <v>48.7</v>
      </c>
      <c r="D1417" s="6">
        <v>49.575000000000003</v>
      </c>
      <c r="E1417" s="6">
        <f t="shared" si="674"/>
        <v>43.448764672880088</v>
      </c>
      <c r="F1417" s="6">
        <f t="shared" si="675"/>
        <v>42.599049588012811</v>
      </c>
      <c r="G1417" s="6">
        <v>58.45</v>
      </c>
      <c r="H1417" s="21">
        <v>46.45</v>
      </c>
      <c r="I1417" s="6">
        <v>46</v>
      </c>
      <c r="K1417" s="6">
        <f t="shared" si="688"/>
        <v>7.9500000000000028</v>
      </c>
      <c r="L1417" s="6"/>
      <c r="M1417" s="6">
        <f t="shared" si="676"/>
        <v>7.5</v>
      </c>
      <c r="N1417" s="6">
        <f t="shared" si="685"/>
        <v>4.375</v>
      </c>
      <c r="O1417" s="6">
        <f t="shared" si="677"/>
        <v>3.125</v>
      </c>
      <c r="P1417" s="6">
        <f t="shared" si="678"/>
        <v>3.125</v>
      </c>
      <c r="Q1417" s="6">
        <f t="shared" si="689"/>
        <v>-3.0012353271199146</v>
      </c>
      <c r="R1417" s="6">
        <f t="shared" si="681"/>
        <v>-3.850950411987192</v>
      </c>
      <c r="S1417" s="6">
        <f t="shared" si="679"/>
        <v>12</v>
      </c>
      <c r="T1417" s="6">
        <f t="shared" si="668"/>
        <v>4.5</v>
      </c>
      <c r="U1417" s="4" t="str">
        <f t="shared" si="686"/>
        <v>HIGHER</v>
      </c>
      <c r="V1417" s="8">
        <v>940</v>
      </c>
      <c r="W1417" s="9">
        <f t="shared" si="663"/>
        <v>6.975950411987192</v>
      </c>
      <c r="X1417" s="6">
        <f t="shared" si="673"/>
        <v>43.488180740281095</v>
      </c>
      <c r="Y1417" s="6">
        <f t="shared" si="690"/>
        <v>6.0868192597189079</v>
      </c>
      <c r="Z1417" s="6">
        <f t="shared" si="691"/>
        <v>0.8891311522682841</v>
      </c>
      <c r="AA1417" s="5">
        <f t="shared" si="682"/>
        <v>7</v>
      </c>
      <c r="AB1417" s="5">
        <f t="shared" si="683"/>
        <v>2024</v>
      </c>
      <c r="AC1417" s="5">
        <f t="shared" si="684"/>
        <v>29</v>
      </c>
      <c r="AD1417" s="6">
        <f t="shared" si="695"/>
        <v>58.867500000000007</v>
      </c>
      <c r="AF1417" s="10" t="e">
        <f ca="1">_xll.RHistory("ARS=",".Close","START:"&amp;$A1417&amp;" END:"&amp;$A1417&amp;" INTERVAL:1D",,,)</f>
        <v>#NAME?</v>
      </c>
      <c r="AG1417" s="8" t="e">
        <f t="shared" ca="1" si="680"/>
        <v>#NAME?</v>
      </c>
      <c r="AH1417" s="15"/>
      <c r="AI1417" s="15"/>
      <c r="AJ1417" s="15"/>
      <c r="AK1417" s="15"/>
      <c r="AL1417" s="11">
        <f t="shared" si="692"/>
        <v>45491</v>
      </c>
      <c r="AM1417" s="8">
        <v>958.75</v>
      </c>
      <c r="AN1417" s="10" t="e">
        <f ca="1">_xll.RHistory("BRL=",".Close","START:"&amp;$A1417&amp;" END:"&amp;$A1417&amp;" INTERVAL:1D",,,)</f>
        <v>#NAME?</v>
      </c>
      <c r="AO1417" s="8" t="e">
        <f t="shared" ca="1" si="693"/>
        <v>#NAME?</v>
      </c>
      <c r="AS1417" s="1"/>
      <c r="AT1417" s="6">
        <v>382.2</v>
      </c>
      <c r="AU1417" s="6">
        <v>11.385</v>
      </c>
      <c r="AV1417" s="6">
        <f t="shared" si="687"/>
        <v>3.3969749999999994</v>
      </c>
      <c r="AW1417" s="6">
        <f t="shared" si="671"/>
        <v>3.7550885999999988</v>
      </c>
      <c r="AX1417" s="6">
        <f t="shared" si="662"/>
        <v>0.35811359999999937</v>
      </c>
      <c r="AY1417" s="12">
        <f t="shared" si="672"/>
        <v>0.41164448304933188</v>
      </c>
      <c r="BB1417" s="13">
        <f t="shared" si="694"/>
        <v>1073.64994</v>
      </c>
    </row>
    <row r="1418" spans="1:54" x14ac:dyDescent="0.25">
      <c r="A1418" s="1">
        <v>45492</v>
      </c>
      <c r="B1418" s="6">
        <v>54.06</v>
      </c>
      <c r="C1418" s="6">
        <v>48.81</v>
      </c>
      <c r="D1418" s="6">
        <v>49.56</v>
      </c>
      <c r="E1418" s="6">
        <f t="shared" si="674"/>
        <v>42.882287949635241</v>
      </c>
      <c r="F1418" s="6">
        <f t="shared" si="675"/>
        <v>42.145868209416932</v>
      </c>
      <c r="G1418" s="6">
        <v>58.56</v>
      </c>
      <c r="H1418" s="21">
        <v>46.56</v>
      </c>
      <c r="I1418" s="6">
        <v>46.75</v>
      </c>
      <c r="K1418" s="6">
        <f t="shared" si="688"/>
        <v>7.3100000000000023</v>
      </c>
      <c r="L1418" s="6"/>
      <c r="M1418" s="6">
        <f t="shared" si="676"/>
        <v>7.5</v>
      </c>
      <c r="N1418" s="6">
        <f t="shared" si="685"/>
        <v>4.5</v>
      </c>
      <c r="O1418" s="6">
        <f t="shared" si="677"/>
        <v>3</v>
      </c>
      <c r="P1418" s="6">
        <f t="shared" si="678"/>
        <v>3</v>
      </c>
      <c r="Q1418" s="6">
        <f t="shared" si="689"/>
        <v>-3.6777120503647609</v>
      </c>
      <c r="R1418" s="6">
        <f t="shared" si="681"/>
        <v>-4.4141317905830704</v>
      </c>
      <c r="S1418" s="6">
        <f t="shared" si="679"/>
        <v>12</v>
      </c>
      <c r="T1418" s="6">
        <f t="shared" si="668"/>
        <v>4.5</v>
      </c>
      <c r="U1418" s="4" t="str">
        <f t="shared" si="686"/>
        <v>HIGHER</v>
      </c>
      <c r="V1418" s="8">
        <v>930</v>
      </c>
      <c r="W1418" s="9">
        <f t="shared" si="663"/>
        <v>7.4141317905830704</v>
      </c>
      <c r="X1418" s="6">
        <f t="shared" si="673"/>
        <v>42.921190117852397</v>
      </c>
      <c r="Y1418" s="6">
        <f t="shared" si="690"/>
        <v>6.6388098821476049</v>
      </c>
      <c r="Z1418" s="6">
        <f t="shared" si="691"/>
        <v>0.77532190843546545</v>
      </c>
      <c r="AA1418" s="5">
        <f t="shared" si="682"/>
        <v>7</v>
      </c>
      <c r="AB1418" s="5">
        <f t="shared" si="683"/>
        <v>2024</v>
      </c>
      <c r="AC1418" s="5">
        <f t="shared" si="684"/>
        <v>29</v>
      </c>
      <c r="AD1418" s="6">
        <f t="shared" si="695"/>
        <v>59.56</v>
      </c>
      <c r="AF1418" s="10" t="e">
        <f ca="1">_xll.RHistory("ARS=",".Close","START:"&amp;$A1418&amp;" END:"&amp;$A1418&amp;" INTERVAL:1D",,,)</f>
        <v>#NAME?</v>
      </c>
      <c r="AG1418" s="8" t="e">
        <f t="shared" ca="1" si="680"/>
        <v>#NAME?</v>
      </c>
      <c r="AH1418" s="15"/>
      <c r="AI1418" s="15"/>
      <c r="AJ1418" s="15"/>
      <c r="AK1418" s="15"/>
      <c r="AL1418" s="11">
        <f t="shared" si="692"/>
        <v>45492</v>
      </c>
      <c r="AM1418" s="8">
        <v>946.25</v>
      </c>
      <c r="AN1418" s="10" t="e">
        <f ca="1">_xll.RHistory("BRL=",".Close","START:"&amp;$A1418&amp;" END:"&amp;$A1418&amp;" INTERVAL:1D",,,)</f>
        <v>#NAME?</v>
      </c>
      <c r="AO1418" s="8" t="e">
        <f t="shared" ca="1" si="693"/>
        <v>#NAME?</v>
      </c>
      <c r="AS1418" s="1"/>
      <c r="AT1418" s="6">
        <v>381.8</v>
      </c>
      <c r="AU1418" s="6">
        <v>11.3725</v>
      </c>
      <c r="AV1418" s="6">
        <f t="shared" si="687"/>
        <v>3.39832</v>
      </c>
      <c r="AW1418" s="6">
        <f t="shared" si="671"/>
        <v>3.7857070000000004</v>
      </c>
      <c r="AX1418" s="6">
        <f t="shared" si="662"/>
        <v>0.38738700000000037</v>
      </c>
      <c r="AY1418" s="12">
        <f t="shared" si="672"/>
        <v>0.4129785500950312</v>
      </c>
      <c r="BB1418" s="13">
        <f t="shared" si="694"/>
        <v>1076.075022</v>
      </c>
    </row>
    <row r="1419" spans="1:54" x14ac:dyDescent="0.25">
      <c r="A1419" s="1">
        <v>45495</v>
      </c>
      <c r="B1419" s="6">
        <v>54.5</v>
      </c>
      <c r="C1419" s="6">
        <v>49.375</v>
      </c>
      <c r="D1419" s="6">
        <v>50</v>
      </c>
      <c r="E1419" s="6">
        <f t="shared" si="674"/>
        <v>43.596048620923753</v>
      </c>
      <c r="F1419" s="6">
        <f t="shared" si="675"/>
        <v>41.205516848830477</v>
      </c>
      <c r="G1419" s="6">
        <v>59</v>
      </c>
      <c r="H1419" s="21">
        <v>47</v>
      </c>
      <c r="I1419" s="6">
        <v>47</v>
      </c>
      <c r="K1419" s="6">
        <f t="shared" si="688"/>
        <v>7.5</v>
      </c>
      <c r="L1419" s="6"/>
      <c r="M1419" s="6">
        <f t="shared" si="676"/>
        <v>7.5</v>
      </c>
      <c r="N1419" s="6">
        <f t="shared" si="685"/>
        <v>4.5</v>
      </c>
      <c r="O1419" s="6">
        <f t="shared" si="677"/>
        <v>3</v>
      </c>
      <c r="P1419" s="6">
        <f t="shared" si="678"/>
        <v>3</v>
      </c>
      <c r="Q1419" s="6">
        <f t="shared" si="689"/>
        <v>-3.403951379076247</v>
      </c>
      <c r="R1419" s="6">
        <f t="shared" si="681"/>
        <v>-5.7944831511695227</v>
      </c>
      <c r="S1419" s="6">
        <f t="shared" si="679"/>
        <v>12</v>
      </c>
      <c r="T1419" s="6">
        <f t="shared" si="668"/>
        <v>4.5</v>
      </c>
      <c r="U1419" s="4" t="str">
        <f t="shared" si="686"/>
        <v>HIGHER</v>
      </c>
      <c r="V1419" s="8">
        <v>909.25</v>
      </c>
      <c r="W1419" s="9">
        <f t="shared" si="663"/>
        <v>8.7944831511695227</v>
      </c>
      <c r="X1419" s="6">
        <f t="shared" si="673"/>
        <v>43.635598302112555</v>
      </c>
      <c r="Y1419" s="6">
        <f t="shared" si="690"/>
        <v>6.3644016978874447</v>
      </c>
      <c r="Z1419" s="6">
        <f t="shared" si="691"/>
        <v>2.430081453282078</v>
      </c>
      <c r="AA1419" s="5">
        <f t="shared" si="682"/>
        <v>7</v>
      </c>
      <c r="AB1419" s="5">
        <f t="shared" si="683"/>
        <v>2024</v>
      </c>
      <c r="AC1419" s="5">
        <f t="shared" si="684"/>
        <v>30</v>
      </c>
      <c r="AD1419" s="6">
        <f t="shared" si="695"/>
        <v>60.557499999999997</v>
      </c>
      <c r="AF1419" s="10" t="e">
        <f ca="1">_xll.RHistory("ARS=",".Close","START:"&amp;$A1419&amp;" END:"&amp;$A1419&amp;" INTERVAL:1D",,,)</f>
        <v>#NAME?</v>
      </c>
      <c r="AG1419" s="8" t="e">
        <f t="shared" ca="1" si="680"/>
        <v>#NAME?</v>
      </c>
      <c r="AH1419" s="15"/>
      <c r="AI1419" s="15"/>
      <c r="AJ1419" s="15"/>
      <c r="AK1419" s="15"/>
      <c r="AL1419" s="11">
        <f t="shared" si="692"/>
        <v>45495</v>
      </c>
      <c r="AM1419" s="8">
        <v>962</v>
      </c>
      <c r="AN1419" s="10" t="e">
        <f ca="1">_xll.RHistory("BRL=",".Close","START:"&amp;$A1419&amp;" END:"&amp;$A1419&amp;" INTERVAL:1D",,,)</f>
        <v>#NAME?</v>
      </c>
      <c r="AO1419" s="8" t="e">
        <f t="shared" ca="1" si="693"/>
        <v>#NAME?</v>
      </c>
      <c r="AS1419" s="1"/>
      <c r="AT1419" s="6">
        <v>388.6</v>
      </c>
      <c r="AU1419" s="6">
        <v>11.5275</v>
      </c>
      <c r="AV1419" s="6">
        <f t="shared" si="687"/>
        <v>3.4545999999999992</v>
      </c>
      <c r="AW1419" s="6">
        <f t="shared" si="671"/>
        <v>3.8031195999999987</v>
      </c>
      <c r="AX1419" s="6">
        <f t="shared" si="662"/>
        <v>0.34851959999999949</v>
      </c>
      <c r="AY1419" s="12">
        <f t="shared" si="672"/>
        <v>0.40919783245520508</v>
      </c>
      <c r="BB1419" s="13">
        <f t="shared" si="694"/>
        <v>1088.531125</v>
      </c>
    </row>
    <row r="1420" spans="1:54" x14ac:dyDescent="0.25">
      <c r="A1420" s="1">
        <v>45496</v>
      </c>
      <c r="B1420" s="6">
        <v>54.41</v>
      </c>
      <c r="C1420" s="6">
        <v>48.66</v>
      </c>
      <c r="D1420" s="6">
        <v>49.66</v>
      </c>
      <c r="E1420" s="6">
        <f t="shared" si="674"/>
        <v>43.029571897678899</v>
      </c>
      <c r="F1420" s="6">
        <f t="shared" si="675"/>
        <v>41.90794798565409</v>
      </c>
      <c r="G1420" s="6">
        <v>58.66</v>
      </c>
      <c r="H1420" s="21">
        <v>46.66</v>
      </c>
      <c r="I1420" s="6">
        <v>47</v>
      </c>
      <c r="K1420" s="6">
        <f t="shared" si="688"/>
        <v>7.4099999999999966</v>
      </c>
      <c r="L1420" s="6"/>
      <c r="M1420" s="6">
        <f t="shared" si="676"/>
        <v>7.75</v>
      </c>
      <c r="N1420" s="6">
        <f t="shared" si="685"/>
        <v>4.75</v>
      </c>
      <c r="O1420" s="6">
        <f t="shared" si="677"/>
        <v>3</v>
      </c>
      <c r="P1420" s="6">
        <f t="shared" si="678"/>
        <v>3</v>
      </c>
      <c r="Q1420" s="6">
        <f t="shared" si="689"/>
        <v>-3.6304281023210976</v>
      </c>
      <c r="R1420" s="6">
        <f t="shared" si="681"/>
        <v>-4.7520520143459066</v>
      </c>
      <c r="S1420" s="6">
        <f t="shared" si="679"/>
        <v>12</v>
      </c>
      <c r="T1420" s="6">
        <f t="shared" si="668"/>
        <v>4.25</v>
      </c>
      <c r="U1420" s="4" t="str">
        <f t="shared" si="686"/>
        <v>HIGHER</v>
      </c>
      <c r="V1420" s="8">
        <v>924.75</v>
      </c>
      <c r="W1420" s="9">
        <f t="shared" si="663"/>
        <v>7.7520520143459066</v>
      </c>
      <c r="X1420" s="6">
        <f t="shared" si="673"/>
        <v>43.068607679683858</v>
      </c>
      <c r="Y1420" s="6">
        <f t="shared" si="690"/>
        <v>6.5913923203161389</v>
      </c>
      <c r="Z1420" s="6">
        <f t="shared" si="691"/>
        <v>1.1606596940297678</v>
      </c>
      <c r="AA1420" s="5">
        <f t="shared" si="682"/>
        <v>7</v>
      </c>
      <c r="AB1420" s="5">
        <f t="shared" si="683"/>
        <v>2024</v>
      </c>
      <c r="AC1420" s="5">
        <f t="shared" si="684"/>
        <v>30</v>
      </c>
      <c r="AD1420" s="6">
        <f t="shared" si="695"/>
        <v>60.927500000000002</v>
      </c>
      <c r="AF1420" s="10" t="e">
        <f ca="1">_xll.RHistory("ARS=",".Close","START:"&amp;$A1420&amp;" END:"&amp;$A1420&amp;" INTERVAL:1D",,,)</f>
        <v>#NAME?</v>
      </c>
      <c r="AG1420" s="8" t="e">
        <f t="shared" ca="1" si="680"/>
        <v>#NAME?</v>
      </c>
      <c r="AH1420" s="15"/>
      <c r="AI1420" s="15"/>
      <c r="AJ1420" s="15"/>
      <c r="AK1420" s="15"/>
      <c r="AL1420" s="11">
        <f t="shared" si="692"/>
        <v>45496</v>
      </c>
      <c r="AM1420" s="8">
        <v>949.5</v>
      </c>
      <c r="AN1420" s="10" t="e">
        <f ca="1">_xll.RHistory("BRL=",".Close","START:"&amp;$A1420&amp;" END:"&amp;$A1420&amp;" INTERVAL:1D",,,)</f>
        <v>#NAME?</v>
      </c>
      <c r="AO1420" s="8" t="e">
        <f t="shared" ca="1" si="693"/>
        <v>#NAME?</v>
      </c>
      <c r="AS1420" s="1"/>
      <c r="AT1420" s="6">
        <v>387.7</v>
      </c>
      <c r="AU1420" s="6">
        <v>11.525</v>
      </c>
      <c r="AV1420" s="6">
        <f t="shared" si="687"/>
        <v>3.3961699999999979</v>
      </c>
      <c r="AW1420" s="6">
        <f t="shared" si="671"/>
        <v>3.8349199999999986</v>
      </c>
      <c r="AX1420" s="6">
        <f t="shared" si="662"/>
        <v>0.43875000000000064</v>
      </c>
      <c r="AY1420" s="12">
        <f t="shared" si="672"/>
        <v>0.41172045753174347</v>
      </c>
      <c r="BB1420" s="13">
        <f t="shared" si="694"/>
        <v>1072.7680919999998</v>
      </c>
    </row>
    <row r="1421" spans="1:54" x14ac:dyDescent="0.25">
      <c r="A1421" s="1">
        <v>45497</v>
      </c>
      <c r="B1421" s="6">
        <v>53.52</v>
      </c>
      <c r="C1421" s="6">
        <v>48.02</v>
      </c>
      <c r="D1421" s="6">
        <v>48.77</v>
      </c>
      <c r="E1421" s="6">
        <f t="shared" si="674"/>
        <v>41.602050555101869</v>
      </c>
      <c r="F1421" s="6">
        <f t="shared" si="675"/>
        <v>39.959268057691801</v>
      </c>
      <c r="G1421" s="6">
        <v>58.02</v>
      </c>
      <c r="H1421" s="21">
        <v>46.02</v>
      </c>
      <c r="I1421" s="6">
        <v>46.75</v>
      </c>
      <c r="K1421" s="6">
        <f t="shared" si="688"/>
        <v>6.7700000000000031</v>
      </c>
      <c r="L1421" s="6"/>
      <c r="M1421" s="6">
        <f t="shared" si="676"/>
        <v>7.5</v>
      </c>
      <c r="N1421" s="6">
        <f t="shared" si="685"/>
        <v>4.75</v>
      </c>
      <c r="O1421" s="6">
        <f t="shared" si="677"/>
        <v>2.75</v>
      </c>
      <c r="P1421" s="6">
        <f t="shared" si="678"/>
        <v>2.75</v>
      </c>
      <c r="Q1421" s="6">
        <f t="shared" si="689"/>
        <v>-4.4179494448981345</v>
      </c>
      <c r="R1421" s="6">
        <f t="shared" si="681"/>
        <v>-6.0607319423082018</v>
      </c>
      <c r="S1421" s="6">
        <f t="shared" si="679"/>
        <v>12</v>
      </c>
      <c r="T1421" s="6">
        <f t="shared" si="668"/>
        <v>4.5</v>
      </c>
      <c r="U1421" s="4" t="str">
        <f t="shared" si="686"/>
        <v>HIGHER</v>
      </c>
      <c r="V1421" s="8">
        <v>881.75</v>
      </c>
      <c r="W1421" s="9">
        <f t="shared" si="663"/>
        <v>8.8107319423082018</v>
      </c>
      <c r="X1421" s="6">
        <f t="shared" si="673"/>
        <v>41.639791311163542</v>
      </c>
      <c r="Y1421" s="6">
        <f t="shared" si="690"/>
        <v>7.1302086888364613</v>
      </c>
      <c r="Z1421" s="6">
        <f t="shared" si="691"/>
        <v>1.6805232534717405</v>
      </c>
      <c r="AA1421" s="5">
        <f t="shared" si="682"/>
        <v>7</v>
      </c>
      <c r="AB1421" s="5">
        <f t="shared" si="683"/>
        <v>2024</v>
      </c>
      <c r="AC1421" s="5">
        <f t="shared" si="684"/>
        <v>30</v>
      </c>
      <c r="AD1421" s="6">
        <f t="shared" si="695"/>
        <v>60.094999999999999</v>
      </c>
      <c r="AF1421" s="10" t="e">
        <f ca="1">_xll.RHistory("ARS=",".Close","START:"&amp;$A1421&amp;" END:"&amp;$A1421&amp;" INTERVAL:1D",,,)</f>
        <v>#NAME?</v>
      </c>
      <c r="AG1421" s="8" t="e">
        <f t="shared" ca="1" si="680"/>
        <v>#NAME?</v>
      </c>
      <c r="AH1421" s="15"/>
      <c r="AI1421" s="15"/>
      <c r="AJ1421" s="15"/>
      <c r="AK1421" s="15"/>
      <c r="AL1421" s="11">
        <f t="shared" si="692"/>
        <v>45497</v>
      </c>
      <c r="AM1421" s="8">
        <v>918</v>
      </c>
      <c r="AN1421" s="10" t="e">
        <f ca="1">_xll.RHistory("BRL=",".Close","START:"&amp;$A1421&amp;" END:"&amp;$A1421&amp;" INTERVAL:1D",,,)</f>
        <v>#NAME?</v>
      </c>
      <c r="AO1421" s="8" t="e">
        <f t="shared" ca="1" si="693"/>
        <v>#NAME?</v>
      </c>
      <c r="AS1421" s="1"/>
      <c r="AT1421" s="6">
        <v>388.4</v>
      </c>
      <c r="AU1421" s="6">
        <v>11.46</v>
      </c>
      <c r="AV1421" s="6">
        <f t="shared" si="687"/>
        <v>3.3734899999999985</v>
      </c>
      <c r="AW1421" s="6">
        <f t="shared" si="671"/>
        <v>3.9060505999999968</v>
      </c>
      <c r="AX1421" s="6">
        <f t="shared" si="662"/>
        <v>0.53256059999999827</v>
      </c>
      <c r="AY1421" s="12">
        <f t="shared" si="672"/>
        <v>0.41088349403648139</v>
      </c>
      <c r="BB1421" s="13">
        <f t="shared" si="694"/>
        <v>1058.6585239999999</v>
      </c>
    </row>
    <row r="1422" spans="1:54" x14ac:dyDescent="0.25">
      <c r="A1422" s="1">
        <v>45498</v>
      </c>
      <c r="B1422" s="6">
        <v>53.31</v>
      </c>
      <c r="C1422" s="6">
        <v>47.81</v>
      </c>
      <c r="D1422" s="6">
        <v>48.56</v>
      </c>
      <c r="E1422" s="6">
        <f t="shared" si="674"/>
        <v>42.746333536056476</v>
      </c>
      <c r="F1422" s="6">
        <f t="shared" si="675"/>
        <v>40.276495022708922</v>
      </c>
      <c r="G1422" s="6">
        <v>57.81</v>
      </c>
      <c r="H1422" s="21">
        <v>45.81</v>
      </c>
      <c r="I1422" s="6">
        <v>46.5</v>
      </c>
      <c r="K1422" s="6">
        <f t="shared" si="688"/>
        <v>6.8100000000000023</v>
      </c>
      <c r="L1422" s="6"/>
      <c r="M1422" s="6">
        <f t="shared" si="676"/>
        <v>7.5</v>
      </c>
      <c r="N1422" s="6">
        <f t="shared" si="685"/>
        <v>4.75</v>
      </c>
      <c r="O1422" s="6">
        <f t="shared" si="677"/>
        <v>2.75</v>
      </c>
      <c r="P1422" s="6">
        <f t="shared" si="678"/>
        <v>2.75</v>
      </c>
      <c r="Q1422" s="6">
        <f t="shared" si="689"/>
        <v>-3.0636664639435267</v>
      </c>
      <c r="R1422" s="6">
        <f t="shared" si="681"/>
        <v>-5.5335049772910807</v>
      </c>
      <c r="S1422" s="6">
        <f t="shared" si="679"/>
        <v>12</v>
      </c>
      <c r="T1422" s="6">
        <f t="shared" si="668"/>
        <v>4.5</v>
      </c>
      <c r="U1422" s="4" t="str">
        <f t="shared" si="686"/>
        <v>HIGHER</v>
      </c>
      <c r="V1422" s="8">
        <v>888.75</v>
      </c>
      <c r="W1422" s="9">
        <f t="shared" si="663"/>
        <v>8.2835049772910807</v>
      </c>
      <c r="X1422" s="6">
        <f t="shared" si="673"/>
        <v>42.785112368469512</v>
      </c>
      <c r="Y1422" s="6">
        <f t="shared" si="690"/>
        <v>5.7748876315304898</v>
      </c>
      <c r="Z1422" s="6">
        <f t="shared" si="691"/>
        <v>2.5086173457605909</v>
      </c>
      <c r="AA1422" s="5">
        <f t="shared" si="682"/>
        <v>7</v>
      </c>
      <c r="AB1422" s="5">
        <f t="shared" si="683"/>
        <v>2024</v>
      </c>
      <c r="AC1422" s="5">
        <f t="shared" si="684"/>
        <v>30</v>
      </c>
      <c r="AD1422" s="6">
        <f t="shared" si="695"/>
        <v>60.914999999999999</v>
      </c>
      <c r="AF1422" s="10" t="e">
        <f ca="1">_xll.RHistory("ARS=",".Close","START:"&amp;$A1422&amp;" END:"&amp;$A1422&amp;" INTERVAL:1D",,,)</f>
        <v>#NAME?</v>
      </c>
      <c r="AG1422" s="8" t="e">
        <f t="shared" ca="1" si="680"/>
        <v>#NAME?</v>
      </c>
      <c r="AH1422" s="15"/>
      <c r="AI1422" s="15"/>
      <c r="AJ1422" s="15"/>
      <c r="AK1422" s="15"/>
      <c r="AL1422" s="11">
        <f t="shared" si="692"/>
        <v>45498</v>
      </c>
      <c r="AM1422" s="8">
        <v>943.25</v>
      </c>
      <c r="AN1422" s="10" t="e">
        <f ca="1">_xll.RHistory("BRL=",".Close","START:"&amp;$A1422&amp;" END:"&amp;$A1422&amp;" INTERVAL:1D",,,)</f>
        <v>#NAME?</v>
      </c>
      <c r="AO1422" s="8" t="e">
        <f t="shared" ca="1" si="693"/>
        <v>#NAME?</v>
      </c>
      <c r="AS1422" s="1"/>
      <c r="AT1422" s="6">
        <v>397.4</v>
      </c>
      <c r="AU1422" s="6">
        <v>11.51</v>
      </c>
      <c r="AV1422" s="6">
        <f t="shared" si="687"/>
        <v>3.5104199999999981</v>
      </c>
      <c r="AW1422" s="6">
        <f t="shared" si="671"/>
        <v>3.9655031999999988</v>
      </c>
      <c r="AX1422" s="6">
        <f t="shared" si="662"/>
        <v>0.45508320000000069</v>
      </c>
      <c r="AY1422" s="12">
        <f t="shared" si="672"/>
        <v>0.40138096013394237</v>
      </c>
      <c r="BB1422" s="13">
        <f t="shared" si="694"/>
        <v>1054.028822</v>
      </c>
    </row>
    <row r="1423" spans="1:54" x14ac:dyDescent="0.25">
      <c r="A1423" s="1">
        <v>45499</v>
      </c>
      <c r="B1423" s="6">
        <v>51.16</v>
      </c>
      <c r="C1423" s="6">
        <v>45.66</v>
      </c>
      <c r="D1423" s="6">
        <v>46.41</v>
      </c>
      <c r="E1423" s="6">
        <f t="shared" si="674"/>
        <v>40.741005935769699</v>
      </c>
      <c r="F1423" s="6">
        <f t="shared" si="675"/>
        <v>40.820312677023978</v>
      </c>
      <c r="G1423" s="6">
        <v>55.66</v>
      </c>
      <c r="H1423" s="21">
        <v>43.66</v>
      </c>
      <c r="I1423" s="6">
        <v>46.5</v>
      </c>
      <c r="K1423" s="6">
        <f t="shared" si="688"/>
        <v>4.6599999999999966</v>
      </c>
      <c r="L1423" s="6"/>
      <c r="M1423" s="6">
        <f t="shared" si="676"/>
        <v>7.5</v>
      </c>
      <c r="N1423" s="6">
        <f t="shared" si="685"/>
        <v>4.75</v>
      </c>
      <c r="O1423" s="6">
        <f t="shared" si="677"/>
        <v>2.75</v>
      </c>
      <c r="P1423" s="6">
        <f t="shared" si="678"/>
        <v>2.75</v>
      </c>
      <c r="Q1423" s="6">
        <f t="shared" si="689"/>
        <v>-2.9189940642302972</v>
      </c>
      <c r="R1423" s="6">
        <f t="shared" si="681"/>
        <v>-2.8396873229760189</v>
      </c>
      <c r="S1423" s="6">
        <f t="shared" si="679"/>
        <v>12</v>
      </c>
      <c r="T1423" s="6">
        <f t="shared" si="668"/>
        <v>4.5</v>
      </c>
      <c r="U1423" s="4" t="str">
        <f t="shared" si="686"/>
        <v>HIGHER</v>
      </c>
      <c r="V1423" s="8">
        <v>900.75</v>
      </c>
      <c r="W1423" s="9">
        <f t="shared" si="663"/>
        <v>5.5896873229760189</v>
      </c>
      <c r="X1423" s="6">
        <f t="shared" si="673"/>
        <v>40.777965565071923</v>
      </c>
      <c r="Y1423" s="6">
        <f t="shared" si="690"/>
        <v>5.6320344349280731</v>
      </c>
      <c r="Z1423" s="6">
        <f t="shared" si="691"/>
        <v>-4.2347111952054206E-2</v>
      </c>
      <c r="AA1423" s="5">
        <f t="shared" si="682"/>
        <v>7</v>
      </c>
      <c r="AB1423" s="5">
        <f t="shared" si="683"/>
        <v>2024</v>
      </c>
      <c r="AC1423" s="5">
        <f t="shared" si="684"/>
        <v>30</v>
      </c>
      <c r="AD1423" s="6">
        <f t="shared" si="695"/>
        <v>61.142499999999991</v>
      </c>
      <c r="AF1423" s="10" t="e">
        <f ca="1">_xll.RHistory("ARS=",".Close","START:"&amp;$A1423&amp;" END:"&amp;$A1423&amp;" INTERVAL:1D",,,)</f>
        <v>#NAME?</v>
      </c>
      <c r="AG1423" s="8" t="e">
        <f t="shared" ca="1" si="680"/>
        <v>#NAME?</v>
      </c>
      <c r="AH1423" s="15"/>
      <c r="AI1423" s="15"/>
      <c r="AJ1423" s="15"/>
      <c r="AK1423" s="15"/>
      <c r="AL1423" s="11">
        <f t="shared" si="692"/>
        <v>45499</v>
      </c>
      <c r="AM1423" s="8">
        <v>899</v>
      </c>
      <c r="AN1423" s="10" t="e">
        <f ca="1">_xll.RHistory("BRL=",".Close","START:"&amp;$A1423&amp;" END:"&amp;$A1423&amp;" INTERVAL:1D",,,)</f>
        <v>#NAME?</v>
      </c>
      <c r="AO1423" s="8" t="e">
        <f t="shared" ca="1" si="693"/>
        <v>#NAME?</v>
      </c>
      <c r="AS1423" s="1"/>
      <c r="AT1423" s="6">
        <v>398.3</v>
      </c>
      <c r="AU1423" s="6">
        <v>11.125</v>
      </c>
      <c r="AV1423" s="6">
        <f t="shared" si="687"/>
        <v>3.6650199999999984</v>
      </c>
      <c r="AW1423" s="6">
        <f t="shared" si="671"/>
        <v>4.347574599999998</v>
      </c>
      <c r="AX1423" s="6">
        <f t="shared" si="662"/>
        <v>0.68255459999999957</v>
      </c>
      <c r="AY1423" s="12">
        <f t="shared" si="672"/>
        <v>0.39989369968686928</v>
      </c>
      <c r="BB1423" s="13">
        <f t="shared" si="694"/>
        <v>1006.6294919999999</v>
      </c>
    </row>
    <row r="1424" spans="1:54" x14ac:dyDescent="0.25">
      <c r="A1424" s="1">
        <v>45502</v>
      </c>
      <c r="B1424" s="6">
        <v>50.34</v>
      </c>
      <c r="C1424" s="6">
        <v>44.84</v>
      </c>
      <c r="D1424" s="6">
        <v>45.59</v>
      </c>
      <c r="E1424" s="6">
        <f t="shared" si="674"/>
        <v>41.670027761891255</v>
      </c>
      <c r="F1424" s="6">
        <f t="shared" si="675"/>
        <v>41.05823290078682</v>
      </c>
      <c r="G1424" s="6">
        <v>54.84</v>
      </c>
      <c r="H1424" s="21">
        <v>42.84</v>
      </c>
      <c r="I1424" s="6">
        <v>46.75</v>
      </c>
      <c r="K1424" s="6">
        <f t="shared" si="688"/>
        <v>3.5900000000000034</v>
      </c>
      <c r="L1424" s="6"/>
      <c r="M1424" s="6">
        <f t="shared" si="676"/>
        <v>7.5</v>
      </c>
      <c r="N1424" s="6">
        <f t="shared" si="685"/>
        <v>4.75</v>
      </c>
      <c r="O1424" s="6">
        <f t="shared" si="677"/>
        <v>2.75</v>
      </c>
      <c r="P1424" s="6">
        <f t="shared" si="678"/>
        <v>2.75</v>
      </c>
      <c r="Q1424" s="6">
        <f t="shared" si="689"/>
        <v>-1.1699722381087483</v>
      </c>
      <c r="R1424" s="6">
        <f t="shared" si="681"/>
        <v>-1.7817670992131838</v>
      </c>
      <c r="S1424" s="6">
        <f t="shared" si="679"/>
        <v>12</v>
      </c>
      <c r="T1424" s="6">
        <f t="shared" si="668"/>
        <v>4.5</v>
      </c>
      <c r="U1424" s="4" t="str">
        <f t="shared" si="686"/>
        <v>HIGHER</v>
      </c>
      <c r="V1424" s="8">
        <v>906</v>
      </c>
      <c r="W1424" s="9">
        <f t="shared" si="663"/>
        <v>4.5317670992131838</v>
      </c>
      <c r="X1424" s="6">
        <f t="shared" si="673"/>
        <v>41.707830185854988</v>
      </c>
      <c r="Y1424" s="6">
        <f t="shared" si="690"/>
        <v>3.8821698141450156</v>
      </c>
      <c r="Z1424" s="6">
        <f t="shared" si="691"/>
        <v>0.64959728506816816</v>
      </c>
      <c r="AA1424" s="5">
        <f t="shared" si="682"/>
        <v>7</v>
      </c>
      <c r="AB1424" s="5">
        <f t="shared" si="683"/>
        <v>2024</v>
      </c>
      <c r="AC1424" s="5">
        <f t="shared" si="684"/>
        <v>31</v>
      </c>
      <c r="AD1424" s="6">
        <f t="shared" si="695"/>
        <v>58.887500000000003</v>
      </c>
      <c r="AF1424" s="10" t="e">
        <f ca="1">_xll.RHistory("ARS=",".Close","START:"&amp;$A1424&amp;" END:"&amp;$A1424&amp;" INTERVAL:1D",,,)</f>
        <v>#NAME?</v>
      </c>
      <c r="AG1424" s="8" t="e">
        <f t="shared" ca="1" si="680"/>
        <v>#NAME?</v>
      </c>
      <c r="AH1424" s="15"/>
      <c r="AI1424" s="15"/>
      <c r="AJ1424" s="15"/>
      <c r="AK1424" s="15"/>
      <c r="AL1424" s="11">
        <f t="shared" si="692"/>
        <v>45502</v>
      </c>
      <c r="AM1424" s="8">
        <v>919.5</v>
      </c>
      <c r="AN1424" s="10" t="e">
        <f ca="1">_xll.RHistory("BRL=",".Close","START:"&amp;$A1424&amp;" END:"&amp;$A1424&amp;" INTERVAL:1D",,,)</f>
        <v>#NAME?</v>
      </c>
      <c r="AO1424" s="8" t="e">
        <f t="shared" ca="1" si="693"/>
        <v>#NAME?</v>
      </c>
      <c r="AS1424" s="1"/>
      <c r="AT1424" s="6">
        <v>400.5</v>
      </c>
      <c r="AU1424" s="6">
        <v>10.897500000000001</v>
      </c>
      <c r="AV1424" s="6">
        <f t="shared" si="687"/>
        <v>3.8482800000000008</v>
      </c>
      <c r="AW1424" s="6">
        <f t="shared" si="671"/>
        <v>4.3802555999999981</v>
      </c>
      <c r="AX1424" s="6">
        <f t="shared" si="662"/>
        <v>0.53197559999999733</v>
      </c>
      <c r="AY1424" s="12">
        <f t="shared" si="672"/>
        <v>0.38874698245880646</v>
      </c>
      <c r="BB1424" s="13">
        <f t="shared" si="694"/>
        <v>988.55160799999999</v>
      </c>
    </row>
    <row r="1425" spans="1:54" x14ac:dyDescent="0.25">
      <c r="A1425" s="1">
        <v>45503</v>
      </c>
      <c r="B1425" s="6">
        <v>50.25</v>
      </c>
      <c r="C1425" s="6">
        <v>43.75</v>
      </c>
      <c r="D1425" s="6">
        <v>45.5</v>
      </c>
      <c r="E1425" s="6">
        <f t="shared" si="674"/>
        <v>42.22517495067121</v>
      </c>
      <c r="F1425" s="6">
        <f t="shared" si="675"/>
        <v>41.137539642041091</v>
      </c>
      <c r="G1425" s="6">
        <v>54.75</v>
      </c>
      <c r="H1425" s="22">
        <v>42.75</v>
      </c>
      <c r="I1425" s="6">
        <v>46.75</v>
      </c>
      <c r="K1425" s="6">
        <f t="shared" si="688"/>
        <v>3.5</v>
      </c>
      <c r="L1425" s="6"/>
      <c r="M1425" s="6">
        <f t="shared" si="676"/>
        <v>7.5</v>
      </c>
      <c r="N1425" s="6">
        <f t="shared" si="685"/>
        <v>4.75</v>
      </c>
      <c r="O1425" s="6">
        <f t="shared" si="677"/>
        <v>2.75</v>
      </c>
      <c r="P1425" s="6">
        <f t="shared" si="678"/>
        <v>2.75</v>
      </c>
      <c r="Q1425" s="6">
        <f t="shared" si="689"/>
        <v>-0.52482504932878982</v>
      </c>
      <c r="R1425" s="6">
        <f t="shared" si="681"/>
        <v>-1.6124603579589092</v>
      </c>
      <c r="S1425" s="6">
        <f t="shared" si="679"/>
        <v>12</v>
      </c>
      <c r="T1425" s="6">
        <f t="shared" si="668"/>
        <v>4.5</v>
      </c>
      <c r="U1425" s="4" t="str">
        <f t="shared" si="686"/>
        <v>HIGHER</v>
      </c>
      <c r="V1425" s="8">
        <v>907.75</v>
      </c>
      <c r="W1425" s="9">
        <f t="shared" si="663"/>
        <v>4.3624603579589092</v>
      </c>
      <c r="X1425" s="6">
        <f t="shared" si="673"/>
        <v>42.26348099583511</v>
      </c>
      <c r="Y1425" s="6">
        <f t="shared" si="690"/>
        <v>3.2365190041648901</v>
      </c>
      <c r="Z1425" s="6">
        <f t="shared" si="691"/>
        <v>1.1259413537940191</v>
      </c>
      <c r="AA1425" s="5">
        <f t="shared" si="682"/>
        <v>7</v>
      </c>
      <c r="AB1425" s="5">
        <f t="shared" si="683"/>
        <v>2024</v>
      </c>
      <c r="AC1425" s="5">
        <f t="shared" si="684"/>
        <v>31</v>
      </c>
      <c r="AD1425" s="6">
        <f t="shared" si="695"/>
        <v>58.015000000000001</v>
      </c>
      <c r="AF1425" s="10" t="e">
        <f ca="1">_xll.RHistory("ARS=",".Close","START:"&amp;$A1425&amp;" END:"&amp;$A1425&amp;" INTERVAL:1D",,,)</f>
        <v>#NAME?</v>
      </c>
      <c r="AG1425" s="8" t="e">
        <f t="shared" ca="1" si="680"/>
        <v>#NAME?</v>
      </c>
      <c r="AH1425" s="15"/>
      <c r="AI1425" s="15"/>
      <c r="AJ1425" s="15"/>
      <c r="AK1425" s="15"/>
      <c r="AL1425" s="11">
        <f t="shared" si="692"/>
        <v>45503</v>
      </c>
      <c r="AM1425" s="8">
        <v>931.75</v>
      </c>
      <c r="AN1425" s="10" t="e">
        <f ca="1">_xll.RHistory("BRL=",".Close","START:"&amp;$A1425&amp;" END:"&amp;$A1425&amp;" INTERVAL:1D",,,)</f>
        <v>#NAME?</v>
      </c>
      <c r="AO1425" s="8" t="e">
        <f t="shared" ca="1" si="693"/>
        <v>#NAME?</v>
      </c>
      <c r="AS1425" s="1"/>
      <c r="AT1425" s="6">
        <v>400.5</v>
      </c>
      <c r="AU1425" s="6">
        <v>10.6225</v>
      </c>
      <c r="AV1425" s="6">
        <f t="shared" si="687"/>
        <v>4.1127500000000001</v>
      </c>
      <c r="AW1425" s="6">
        <f t="shared" si="671"/>
        <v>4.5612344000000018</v>
      </c>
      <c r="AX1425" s="6">
        <f t="shared" si="662"/>
        <v>0.44848440000000167</v>
      </c>
      <c r="AY1425" s="12">
        <f t="shared" si="672"/>
        <v>0.38491444973149741</v>
      </c>
      <c r="BB1425" s="13">
        <f t="shared" si="694"/>
        <v>964.52125000000001</v>
      </c>
    </row>
    <row r="1426" spans="1:54" x14ac:dyDescent="0.25">
      <c r="A1426" s="1">
        <v>45504</v>
      </c>
      <c r="B1426" s="6">
        <v>50.8</v>
      </c>
      <c r="C1426" s="6">
        <v>44.3</v>
      </c>
      <c r="D1426" s="6">
        <v>46.05</v>
      </c>
      <c r="E1426" s="6">
        <f t="shared" si="674"/>
        <v>42.553731450153229</v>
      </c>
      <c r="F1426" s="6">
        <f t="shared" si="675"/>
        <v>40.820312677023978</v>
      </c>
      <c r="G1426" s="6">
        <v>55.3</v>
      </c>
      <c r="H1426" s="22">
        <v>43.3</v>
      </c>
      <c r="I1426" s="6">
        <v>47</v>
      </c>
      <c r="K1426" s="6">
        <f t="shared" si="688"/>
        <v>3.7999999999999972</v>
      </c>
      <c r="L1426" s="6"/>
      <c r="M1426" s="6">
        <f t="shared" si="676"/>
        <v>7.5</v>
      </c>
      <c r="N1426" s="6">
        <f t="shared" si="685"/>
        <v>4.75</v>
      </c>
      <c r="O1426" s="6">
        <f t="shared" si="677"/>
        <v>2.75</v>
      </c>
      <c r="P1426" s="6">
        <f t="shared" si="678"/>
        <v>2.75</v>
      </c>
      <c r="Q1426" s="6">
        <f t="shared" si="689"/>
        <v>-0.74626854984676783</v>
      </c>
      <c r="R1426" s="6">
        <f t="shared" si="681"/>
        <v>-2.4796873229760195</v>
      </c>
      <c r="S1426" s="6">
        <f t="shared" si="679"/>
        <v>12</v>
      </c>
      <c r="T1426" s="6">
        <f t="shared" si="668"/>
        <v>4.5</v>
      </c>
      <c r="U1426" s="4" t="str">
        <f t="shared" si="686"/>
        <v>HIGHER</v>
      </c>
      <c r="V1426" s="8">
        <v>900.75</v>
      </c>
      <c r="W1426" s="9">
        <f t="shared" si="663"/>
        <v>5.2296873229760195</v>
      </c>
      <c r="X1426" s="6">
        <f t="shared" si="673"/>
        <v>42.592335556843757</v>
      </c>
      <c r="Y1426" s="6">
        <f t="shared" si="690"/>
        <v>3.45766444315624</v>
      </c>
      <c r="Z1426" s="6">
        <f t="shared" si="691"/>
        <v>1.7720228798197795</v>
      </c>
      <c r="AA1426" s="5">
        <f t="shared" si="682"/>
        <v>7</v>
      </c>
      <c r="AB1426" s="5">
        <f t="shared" si="683"/>
        <v>2024</v>
      </c>
      <c r="AC1426" s="5">
        <f t="shared" si="684"/>
        <v>31</v>
      </c>
      <c r="AD1426" s="6">
        <f t="shared" si="695"/>
        <v>57.894999999999996</v>
      </c>
      <c r="AF1426" s="10" t="e">
        <f ca="1">_xll.RHistory("ARS=",".Close","START:"&amp;$A1426&amp;" END:"&amp;$A1426&amp;" INTERVAL:1D",,,)</f>
        <v>#NAME?</v>
      </c>
      <c r="AG1426" s="8" t="e">
        <f t="shared" ca="1" si="680"/>
        <v>#NAME?</v>
      </c>
      <c r="AH1426" s="15"/>
      <c r="AI1426" s="15"/>
      <c r="AJ1426" s="15"/>
      <c r="AK1426" s="15"/>
      <c r="AL1426" s="11">
        <f t="shared" si="692"/>
        <v>45504</v>
      </c>
      <c r="AM1426" s="8">
        <v>939</v>
      </c>
      <c r="AN1426" s="10" t="e">
        <f ca="1">_xll.RHistory("BRL=",".Close","START:"&amp;$A1426&amp;" END:"&amp;$A1426&amp;" INTERVAL:1D",,,)</f>
        <v>#NAME?</v>
      </c>
      <c r="AO1426" s="8" t="e">
        <f t="shared" ca="1" si="693"/>
        <v>#NAME?</v>
      </c>
      <c r="AS1426" s="1"/>
      <c r="AT1426" s="6">
        <v>397</v>
      </c>
      <c r="AU1426" s="6">
        <v>10.635</v>
      </c>
      <c r="AV1426" s="6">
        <f t="shared" si="687"/>
        <v>4.0823499999999999</v>
      </c>
      <c r="AW1426" s="6">
        <f t="shared" si="671"/>
        <v>4.4561650000000004</v>
      </c>
      <c r="AX1426" s="6">
        <f t="shared" si="662"/>
        <v>0.37381500000000045</v>
      </c>
      <c r="AY1426" s="12">
        <f t="shared" si="672"/>
        <v>0.38657023095257659</v>
      </c>
      <c r="BB1426" s="13">
        <f t="shared" si="694"/>
        <v>976.64665999999988</v>
      </c>
    </row>
    <row r="1427" spans="1:54" x14ac:dyDescent="0.25">
      <c r="A1427" s="1">
        <v>45505</v>
      </c>
      <c r="B1427" s="6">
        <v>49.97</v>
      </c>
      <c r="C1427" s="6">
        <v>43.47</v>
      </c>
      <c r="D1427" s="6">
        <v>45.22</v>
      </c>
      <c r="E1427" s="6">
        <f t="shared" si="674"/>
        <v>42.678356329267089</v>
      </c>
      <c r="F1427" s="6">
        <f t="shared" si="675"/>
        <v>40.571062918796244</v>
      </c>
      <c r="G1427" s="6">
        <v>54.47</v>
      </c>
      <c r="H1427" s="22">
        <v>42.47</v>
      </c>
      <c r="I1427" s="6">
        <v>47</v>
      </c>
      <c r="K1427" s="6">
        <f t="shared" si="688"/>
        <v>2.9699999999999989</v>
      </c>
      <c r="L1427" s="6"/>
      <c r="M1427" s="6">
        <f t="shared" si="676"/>
        <v>7.5</v>
      </c>
      <c r="N1427" s="6">
        <f t="shared" si="685"/>
        <v>4.75</v>
      </c>
      <c r="O1427" s="6">
        <f t="shared" si="677"/>
        <v>2.75</v>
      </c>
      <c r="P1427" s="6">
        <f t="shared" si="678"/>
        <v>2.75</v>
      </c>
      <c r="Q1427" s="6">
        <f t="shared" si="689"/>
        <v>0.20835632926709025</v>
      </c>
      <c r="R1427" s="6">
        <f t="shared" si="681"/>
        <v>-1.8989370812037549</v>
      </c>
      <c r="S1427" s="6">
        <f t="shared" si="679"/>
        <v>12</v>
      </c>
      <c r="T1427" s="6">
        <f t="shared" si="668"/>
        <v>4.5</v>
      </c>
      <c r="U1427" s="4" t="str">
        <f t="shared" si="686"/>
        <v>HIGHER</v>
      </c>
      <c r="V1427" s="8">
        <v>895.25</v>
      </c>
      <c r="W1427" s="9">
        <f t="shared" si="663"/>
        <v>4.6489370812037549</v>
      </c>
      <c r="X1427" s="6">
        <f t="shared" si="673"/>
        <v>42.717073493778067</v>
      </c>
      <c r="Y1427" s="6">
        <f t="shared" si="690"/>
        <v>2.5029265062219324</v>
      </c>
      <c r="Z1427" s="6">
        <f t="shared" si="691"/>
        <v>2.1460105749818226</v>
      </c>
      <c r="AA1427" s="5">
        <f t="shared" si="682"/>
        <v>8</v>
      </c>
      <c r="AB1427" s="5">
        <f t="shared" si="683"/>
        <v>2024</v>
      </c>
      <c r="AC1427" s="5">
        <f t="shared" si="684"/>
        <v>31</v>
      </c>
      <c r="AD1427" s="6">
        <f t="shared" si="695"/>
        <v>57.625</v>
      </c>
      <c r="AF1427" s="10" t="e">
        <f ca="1">_xll.RHistory("ARS=",".Close","START:"&amp;$A1427&amp;" END:"&amp;$A1427&amp;" INTERVAL:1D",,,)</f>
        <v>#NAME?</v>
      </c>
      <c r="AG1427" s="8" t="e">
        <f t="shared" ca="1" si="680"/>
        <v>#NAME?</v>
      </c>
      <c r="AH1427" s="15"/>
      <c r="AI1427" s="15"/>
      <c r="AJ1427" s="15"/>
      <c r="AK1427" s="15"/>
      <c r="AL1427" s="11">
        <f t="shared" si="692"/>
        <v>45505</v>
      </c>
      <c r="AM1427" s="8">
        <v>941.75</v>
      </c>
      <c r="AN1427" s="10" t="e">
        <f ca="1">_xll.RHistory("BRL=",".Close","START:"&amp;$A1427&amp;" END:"&amp;$A1427&amp;" INTERVAL:1D",,,)</f>
        <v>#NAME?</v>
      </c>
      <c r="AO1427" s="8" t="e">
        <f t="shared" ca="1" si="693"/>
        <v>#NAME?</v>
      </c>
      <c r="AS1427" s="1"/>
      <c r="AT1427" s="6">
        <v>399.1</v>
      </c>
      <c r="AU1427" s="6">
        <v>10.44</v>
      </c>
      <c r="AV1427" s="6">
        <f t="shared" si="687"/>
        <v>4.22959</v>
      </c>
      <c r="AW1427" s="6">
        <f t="shared" si="671"/>
        <v>4.7635780000000008</v>
      </c>
      <c r="AX1427" s="6">
        <f t="shared" si="662"/>
        <v>0.5339880000000008</v>
      </c>
      <c r="AY1427" s="12">
        <f t="shared" si="672"/>
        <v>0.38790141263309713</v>
      </c>
      <c r="BB1427" s="13">
        <f t="shared" si="694"/>
        <v>958.34831399999996</v>
      </c>
    </row>
    <row r="1428" spans="1:54" x14ac:dyDescent="0.25">
      <c r="A1428" s="1">
        <v>45506</v>
      </c>
      <c r="B1428" s="6">
        <v>49.18</v>
      </c>
      <c r="C1428" s="6">
        <v>42.68</v>
      </c>
      <c r="D1428" s="6">
        <v>44.93</v>
      </c>
      <c r="E1428" s="6">
        <f t="shared" si="674"/>
        <v>42.372458898714868</v>
      </c>
      <c r="F1428" s="6">
        <f t="shared" si="675"/>
        <v>40.605051522190941</v>
      </c>
      <c r="G1428" s="6">
        <v>53.68</v>
      </c>
      <c r="H1428" s="22">
        <v>41.68</v>
      </c>
      <c r="I1428" s="6">
        <v>48.25</v>
      </c>
      <c r="K1428" s="6">
        <f t="shared" si="688"/>
        <v>0.92999999999999972</v>
      </c>
      <c r="L1428" s="6"/>
      <c r="M1428" s="6">
        <f t="shared" si="676"/>
        <v>7.5</v>
      </c>
      <c r="N1428" s="6">
        <f t="shared" si="685"/>
        <v>4.25</v>
      </c>
      <c r="O1428" s="6">
        <f t="shared" si="677"/>
        <v>3.25</v>
      </c>
      <c r="P1428" s="6">
        <f t="shared" si="678"/>
        <v>3.25</v>
      </c>
      <c r="Q1428" s="6">
        <f t="shared" si="689"/>
        <v>0.6924588987148681</v>
      </c>
      <c r="R1428" s="6">
        <f t="shared" si="681"/>
        <v>-1.074948477809059</v>
      </c>
      <c r="S1428" s="6">
        <f t="shared" si="679"/>
        <v>12</v>
      </c>
      <c r="T1428" s="6">
        <f t="shared" si="668"/>
        <v>4.5</v>
      </c>
      <c r="U1428" s="4" t="str">
        <f t="shared" si="686"/>
        <v>HIGHER</v>
      </c>
      <c r="V1428" s="8">
        <v>896</v>
      </c>
      <c r="W1428" s="9">
        <f t="shared" si="663"/>
        <v>4.324948477809059</v>
      </c>
      <c r="X1428" s="6">
        <f t="shared" si="673"/>
        <v>42.41089855766657</v>
      </c>
      <c r="Y1428" s="6">
        <f t="shared" si="690"/>
        <v>2.5191014423334295</v>
      </c>
      <c r="Z1428" s="6">
        <f t="shared" si="691"/>
        <v>1.8058470354756295</v>
      </c>
      <c r="AA1428" s="5">
        <f t="shared" si="682"/>
        <v>8</v>
      </c>
      <c r="AB1428" s="5">
        <f t="shared" si="683"/>
        <v>2024</v>
      </c>
      <c r="AC1428" s="5">
        <f t="shared" si="684"/>
        <v>31</v>
      </c>
      <c r="AD1428" s="6">
        <f t="shared" si="695"/>
        <v>58.232500000000002</v>
      </c>
      <c r="AF1428" s="10" t="e">
        <f ca="1">_xll.RHistory("ARS=",".Close","START:"&amp;$A1428&amp;" END:"&amp;$A1428&amp;" INTERVAL:1D",,,)</f>
        <v>#NAME?</v>
      </c>
      <c r="AG1428" s="8" t="e">
        <f t="shared" ca="1" si="680"/>
        <v>#NAME?</v>
      </c>
      <c r="AH1428" s="15"/>
      <c r="AI1428" s="15"/>
      <c r="AJ1428" s="15"/>
      <c r="AK1428" s="15"/>
      <c r="AL1428" s="11">
        <f t="shared" si="692"/>
        <v>45506</v>
      </c>
      <c r="AM1428" s="8">
        <v>935</v>
      </c>
      <c r="AN1428" s="10" t="e">
        <f ca="1">_xll.RHistory("BRL=",".Close","START:"&amp;$A1428&amp;" END:"&amp;$A1428&amp;" INTERVAL:1D",,,)</f>
        <v>#NAME?</v>
      </c>
      <c r="AO1428" s="8" t="e">
        <f t="shared" ca="1" si="693"/>
        <v>#NAME?</v>
      </c>
      <c r="AS1428" s="1"/>
      <c r="AT1428" s="6">
        <v>379</v>
      </c>
      <c r="AU1428" s="6">
        <v>10.53</v>
      </c>
      <c r="AV1428" s="6">
        <f t="shared" si="687"/>
        <v>3.6333099999999998</v>
      </c>
      <c r="AW1428" s="6">
        <f t="shared" si="671"/>
        <v>4.1060601999999999</v>
      </c>
      <c r="AX1428" s="6">
        <f t="shared" ref="AX1428:AX1491" si="696">AW1428-AV1428</f>
        <v>0.47275020000000012</v>
      </c>
      <c r="AY1428" s="12">
        <f t="shared" si="672"/>
        <v>0.39629187032594748</v>
      </c>
      <c r="BB1428" s="13">
        <f t="shared" si="694"/>
        <v>940.93181599999991</v>
      </c>
    </row>
    <row r="1429" spans="1:54" x14ac:dyDescent="0.25">
      <c r="A1429" s="1">
        <v>45509</v>
      </c>
      <c r="B1429" s="6">
        <v>48.59</v>
      </c>
      <c r="C1429" s="6">
        <v>42.09</v>
      </c>
      <c r="D1429" s="6">
        <v>44.59</v>
      </c>
      <c r="E1429" s="6">
        <f t="shared" si="674"/>
        <v>41.85130031332961</v>
      </c>
      <c r="F1429" s="6">
        <f t="shared" si="675"/>
        <v>40.865630814883566</v>
      </c>
      <c r="G1429" s="6">
        <v>53.09</v>
      </c>
      <c r="H1429" s="22">
        <v>41.09</v>
      </c>
      <c r="I1429" s="6">
        <v>48.25</v>
      </c>
      <c r="K1429" s="6">
        <f t="shared" si="688"/>
        <v>0.34000000000000341</v>
      </c>
      <c r="L1429" s="6"/>
      <c r="M1429" s="6">
        <f t="shared" si="676"/>
        <v>7.5</v>
      </c>
      <c r="N1429" s="6">
        <f t="shared" si="685"/>
        <v>4</v>
      </c>
      <c r="O1429" s="6">
        <f t="shared" si="677"/>
        <v>3.5</v>
      </c>
      <c r="P1429" s="6">
        <f t="shared" si="678"/>
        <v>3.5</v>
      </c>
      <c r="Q1429" s="6">
        <f t="shared" si="689"/>
        <v>0.76130031332960613</v>
      </c>
      <c r="R1429" s="6">
        <f t="shared" si="681"/>
        <v>-0.22436918511643711</v>
      </c>
      <c r="S1429" s="6">
        <f t="shared" si="679"/>
        <v>12</v>
      </c>
      <c r="T1429" s="6">
        <f t="shared" si="668"/>
        <v>4.5</v>
      </c>
      <c r="U1429" s="4" t="str">
        <f t="shared" si="686"/>
        <v>HIGHER</v>
      </c>
      <c r="V1429" s="8">
        <v>901.75</v>
      </c>
      <c r="W1429" s="9">
        <f t="shared" si="663"/>
        <v>3.7243691851164371</v>
      </c>
      <c r="X1429" s="6">
        <f t="shared" si="673"/>
        <v>41.889267185032168</v>
      </c>
      <c r="Y1429" s="6">
        <f t="shared" si="690"/>
        <v>2.7007328149678358</v>
      </c>
      <c r="Z1429" s="6">
        <f t="shared" si="691"/>
        <v>1.0236363701486013</v>
      </c>
      <c r="AA1429" s="5">
        <f t="shared" si="682"/>
        <v>8</v>
      </c>
      <c r="AB1429" s="5">
        <f t="shared" si="683"/>
        <v>2024</v>
      </c>
      <c r="AC1429" s="5">
        <f t="shared" si="684"/>
        <v>32</v>
      </c>
      <c r="AD1429" s="6">
        <f t="shared" si="695"/>
        <v>58.275000000000006</v>
      </c>
      <c r="AF1429" s="10" t="e">
        <f ca="1">_xll.RHistory("ARS=",".Close","START:"&amp;$A1429&amp;" END:"&amp;$A1429&amp;" INTERVAL:1D",,,)</f>
        <v>#NAME?</v>
      </c>
      <c r="AG1429" s="8" t="e">
        <f t="shared" ca="1" si="680"/>
        <v>#NAME?</v>
      </c>
      <c r="AH1429" s="15"/>
      <c r="AI1429" s="15"/>
      <c r="AJ1429" s="15"/>
      <c r="AK1429" s="15"/>
      <c r="AL1429" s="11">
        <f t="shared" si="692"/>
        <v>45509</v>
      </c>
      <c r="AM1429" s="8">
        <v>923.5</v>
      </c>
      <c r="AN1429" s="10" t="e">
        <f ca="1">_xll.RHistory("BRL=",".Close","START:"&amp;$A1429&amp;" END:"&amp;$A1429&amp;" INTERVAL:1D",,,)</f>
        <v>#NAME?</v>
      </c>
      <c r="AO1429" s="8" t="e">
        <f t="shared" ca="1" si="693"/>
        <v>#NAME?</v>
      </c>
      <c r="AS1429" s="1"/>
      <c r="AT1429" s="6">
        <v>383.7</v>
      </c>
      <c r="AU1429" s="6">
        <v>10.807499999999999</v>
      </c>
      <c r="AV1429" s="6">
        <f t="shared" si="687"/>
        <v>3.4264799999999997</v>
      </c>
      <c r="AW1429" s="6">
        <f t="shared" si="671"/>
        <v>3.8484288000000006</v>
      </c>
      <c r="AX1429" s="6">
        <f t="shared" si="696"/>
        <v>0.4219488000000009</v>
      </c>
      <c r="AY1429" s="12">
        <f t="shared" si="672"/>
        <v>0.38955088379196817</v>
      </c>
      <c r="BB1429" s="13">
        <f t="shared" si="694"/>
        <v>927.92455800000005</v>
      </c>
    </row>
    <row r="1430" spans="1:54" x14ac:dyDescent="0.25">
      <c r="A1430" s="1">
        <v>45511</v>
      </c>
      <c r="B1430" s="6">
        <v>48.35</v>
      </c>
      <c r="C1430" s="6">
        <v>42.35</v>
      </c>
      <c r="D1430" s="6">
        <v>44.35</v>
      </c>
      <c r="E1430" s="6">
        <f t="shared" si="674"/>
        <v>41.704016365285945</v>
      </c>
      <c r="F1430" s="6">
        <f t="shared" si="675"/>
        <v>41.330141727944344</v>
      </c>
      <c r="G1430" s="6">
        <v>52.85</v>
      </c>
      <c r="H1430" s="22">
        <v>40.85</v>
      </c>
      <c r="I1430" s="6">
        <v>47</v>
      </c>
      <c r="K1430" s="6">
        <f t="shared" si="688"/>
        <v>1.3500000000000014</v>
      </c>
      <c r="L1430" s="6"/>
      <c r="M1430" s="6">
        <f t="shared" si="676"/>
        <v>7.5</v>
      </c>
      <c r="N1430" s="6">
        <f t="shared" si="685"/>
        <v>4</v>
      </c>
      <c r="O1430" s="6">
        <f t="shared" si="677"/>
        <v>3.5</v>
      </c>
      <c r="P1430" s="6">
        <f t="shared" si="678"/>
        <v>3.5</v>
      </c>
      <c r="Q1430" s="6">
        <f t="shared" si="689"/>
        <v>0.85401636528594338</v>
      </c>
      <c r="R1430" s="6">
        <f t="shared" si="681"/>
        <v>0.48014172794434273</v>
      </c>
      <c r="S1430" s="6">
        <f t="shared" si="679"/>
        <v>12</v>
      </c>
      <c r="T1430" s="6">
        <f t="shared" si="668"/>
        <v>4.5</v>
      </c>
      <c r="U1430" s="4" t="str">
        <f t="shared" si="686"/>
        <v>HIGHER</v>
      </c>
      <c r="V1430" s="8">
        <v>912</v>
      </c>
      <c r="W1430" s="9">
        <f t="shared" si="663"/>
        <v>3.0198582720556573</v>
      </c>
      <c r="X1430" s="6">
        <f t="shared" si="673"/>
        <v>41.741849623200707</v>
      </c>
      <c r="Y1430" s="6">
        <f t="shared" si="690"/>
        <v>2.6081503767992942</v>
      </c>
      <c r="Z1430" s="6">
        <f t="shared" si="691"/>
        <v>0.41170789525636309</v>
      </c>
      <c r="AA1430" s="5">
        <f t="shared" si="682"/>
        <v>8</v>
      </c>
      <c r="AB1430" s="5">
        <f t="shared" si="683"/>
        <v>2024</v>
      </c>
      <c r="AC1430" s="5">
        <f t="shared" si="684"/>
        <v>32</v>
      </c>
      <c r="AD1430" s="6">
        <f t="shared" si="695"/>
        <v>57.657499999999999</v>
      </c>
      <c r="AF1430" s="10" t="e">
        <f ca="1">_xll.RHistory("ARS=",".Close","START:"&amp;$A1430&amp;" END:"&amp;$A1430&amp;" INTERVAL:1D",,,)</f>
        <v>#NAME?</v>
      </c>
      <c r="AG1430" s="8" t="e">
        <f t="shared" ca="1" si="680"/>
        <v>#NAME?</v>
      </c>
      <c r="AH1430" s="15"/>
      <c r="AI1430" s="15"/>
      <c r="AJ1430" s="15"/>
      <c r="AK1430" s="15"/>
      <c r="AL1430" s="11">
        <f t="shared" si="692"/>
        <v>45511</v>
      </c>
      <c r="AM1430" s="8">
        <v>920.25</v>
      </c>
      <c r="AN1430" s="10" t="e">
        <f ca="1">_xll.RHistory("BRL=",".Close","START:"&amp;$A1430&amp;" END:"&amp;$A1430&amp;" INTERVAL:1D",,,)</f>
        <v>#NAME?</v>
      </c>
      <c r="AO1430" s="8" t="e">
        <f t="shared" ca="1" si="693"/>
        <v>#NAME?</v>
      </c>
      <c r="AS1430" s="1"/>
      <c r="AT1430" s="6">
        <v>375.6</v>
      </c>
      <c r="AU1430" s="6">
        <v>10.567500000000001</v>
      </c>
      <c r="AV1430" s="6">
        <f t="shared" si="687"/>
        <v>3.4480500000000003</v>
      </c>
      <c r="AW1430" s="6">
        <f t="shared" si="671"/>
        <v>3.8304293999999999</v>
      </c>
      <c r="AX1430" s="6">
        <f t="shared" si="696"/>
        <v>0.38237939999999959</v>
      </c>
      <c r="AY1430" s="12">
        <f t="shared" si="672"/>
        <v>0.3917568184966127</v>
      </c>
      <c r="BB1430" s="13">
        <f t="shared" si="694"/>
        <v>933.65656999999999</v>
      </c>
    </row>
    <row r="1431" spans="1:54" x14ac:dyDescent="0.25">
      <c r="A1431" s="1">
        <v>45512</v>
      </c>
      <c r="B1431" s="6">
        <v>49.57</v>
      </c>
      <c r="C1431" s="6">
        <v>43.57</v>
      </c>
      <c r="D1431" s="6">
        <v>45.57</v>
      </c>
      <c r="E1431" s="6">
        <f t="shared" si="674"/>
        <v>42.123209140487141</v>
      </c>
      <c r="F1431" s="6">
        <f t="shared" si="675"/>
        <v>41.749334503145533</v>
      </c>
      <c r="G1431" s="6">
        <v>54.07</v>
      </c>
      <c r="H1431" s="22">
        <v>42.07</v>
      </c>
      <c r="I1431" s="6">
        <v>47</v>
      </c>
      <c r="K1431" s="6">
        <f t="shared" si="688"/>
        <v>2.5700000000000003</v>
      </c>
      <c r="L1431" s="6"/>
      <c r="M1431" s="6">
        <f t="shared" si="676"/>
        <v>7.5</v>
      </c>
      <c r="N1431" s="6">
        <f t="shared" si="685"/>
        <v>4</v>
      </c>
      <c r="O1431" s="6">
        <f t="shared" si="677"/>
        <v>3.5</v>
      </c>
      <c r="P1431" s="6">
        <f t="shared" si="678"/>
        <v>3.5</v>
      </c>
      <c r="Q1431" s="6">
        <f t="shared" si="689"/>
        <v>5.3209140487140871E-2</v>
      </c>
      <c r="R1431" s="6">
        <f t="shared" si="681"/>
        <v>-0.32066549685446688</v>
      </c>
      <c r="S1431" s="6">
        <f t="shared" si="679"/>
        <v>12</v>
      </c>
      <c r="T1431" s="6">
        <f t="shared" si="668"/>
        <v>4.5</v>
      </c>
      <c r="U1431" s="4" t="str">
        <f t="shared" si="686"/>
        <v>HIGHER</v>
      </c>
      <c r="V1431" s="8">
        <v>921.25</v>
      </c>
      <c r="W1431" s="9">
        <f t="shared" si="663"/>
        <v>3.8206654968544669</v>
      </c>
      <c r="X1431" s="6">
        <f t="shared" si="673"/>
        <v>42.161422683797944</v>
      </c>
      <c r="Y1431" s="6">
        <f t="shared" si="690"/>
        <v>3.4085773162020558</v>
      </c>
      <c r="Z1431" s="6">
        <f t="shared" si="691"/>
        <v>0.41208818065241104</v>
      </c>
      <c r="AA1431" s="5">
        <f t="shared" si="682"/>
        <v>8</v>
      </c>
      <c r="AB1431" s="5">
        <f t="shared" si="683"/>
        <v>2024</v>
      </c>
      <c r="AC1431" s="5">
        <f t="shared" si="684"/>
        <v>32</v>
      </c>
      <c r="AD1431" s="6">
        <f t="shared" si="695"/>
        <v>58.512499999999996</v>
      </c>
      <c r="AF1431" s="10" t="e">
        <f ca="1">_xll.RHistory("ARS=",".Close","START:"&amp;$A1431&amp;" END:"&amp;$A1431&amp;" INTERVAL:1D",,,)</f>
        <v>#NAME?</v>
      </c>
      <c r="AG1431" s="8" t="e">
        <f t="shared" ca="1" si="680"/>
        <v>#NAME?</v>
      </c>
      <c r="AH1431" s="15"/>
      <c r="AI1431" s="15"/>
      <c r="AJ1431" s="15"/>
      <c r="AK1431" s="15"/>
      <c r="AL1431" s="11">
        <f t="shared" si="692"/>
        <v>45512</v>
      </c>
      <c r="AM1431" s="8">
        <v>929.5</v>
      </c>
      <c r="AN1431" s="10" t="e">
        <f ca="1">_xll.RHistory("BRL=",".Close","START:"&amp;$A1431&amp;" END:"&amp;$A1431&amp;" INTERVAL:1D",,,)</f>
        <v>#NAME?</v>
      </c>
      <c r="AO1431" s="8" t="e">
        <f t="shared" ca="1" si="693"/>
        <v>#NAME?</v>
      </c>
      <c r="AS1431" s="1"/>
      <c r="AT1431" s="6">
        <v>363.6</v>
      </c>
      <c r="AU1431" s="6">
        <v>10.487500000000001</v>
      </c>
      <c r="AV1431" s="6">
        <f t="shared" si="687"/>
        <v>3.3887900000000002</v>
      </c>
      <c r="AW1431" s="6">
        <f t="shared" si="671"/>
        <v>3.600911</v>
      </c>
      <c r="AX1431" s="6">
        <f t="shared" si="696"/>
        <v>0.21212099999999978</v>
      </c>
      <c r="AY1431" s="12">
        <f t="shared" si="672"/>
        <v>0.39833328052219646</v>
      </c>
      <c r="BB1431" s="13">
        <f t="shared" si="694"/>
        <v>960.55293399999994</v>
      </c>
    </row>
    <row r="1432" spans="1:54" x14ac:dyDescent="0.25">
      <c r="A1432" s="1">
        <v>45513</v>
      </c>
      <c r="B1432" s="6">
        <v>49.67</v>
      </c>
      <c r="C1432" s="6">
        <v>43.67</v>
      </c>
      <c r="D1432" s="6">
        <v>45.67</v>
      </c>
      <c r="E1432" s="6">
        <f t="shared" si="674"/>
        <v>42.678356329267089</v>
      </c>
      <c r="F1432" s="6">
        <f t="shared" si="675"/>
        <v>41.386789400268832</v>
      </c>
      <c r="G1432" s="6">
        <v>54.17</v>
      </c>
      <c r="H1432" s="22">
        <v>42.17</v>
      </c>
      <c r="I1432" s="6">
        <v>47</v>
      </c>
      <c r="K1432" s="6">
        <f t="shared" si="688"/>
        <v>2.6700000000000017</v>
      </c>
      <c r="L1432" s="6"/>
      <c r="M1432" s="6">
        <f t="shared" si="676"/>
        <v>7.5</v>
      </c>
      <c r="N1432" s="6">
        <f t="shared" si="685"/>
        <v>4</v>
      </c>
      <c r="O1432" s="6">
        <f t="shared" si="677"/>
        <v>3.5</v>
      </c>
      <c r="P1432" s="6">
        <f t="shared" si="678"/>
        <v>3.5</v>
      </c>
      <c r="Q1432" s="6">
        <f t="shared" si="689"/>
        <v>0.5083563292670874</v>
      </c>
      <c r="R1432" s="6">
        <f t="shared" si="681"/>
        <v>-0.78321059973117002</v>
      </c>
      <c r="S1432" s="6">
        <f t="shared" si="679"/>
        <v>12</v>
      </c>
      <c r="T1432" s="6">
        <f t="shared" si="668"/>
        <v>4.5</v>
      </c>
      <c r="U1432" s="4" t="str">
        <f t="shared" si="686"/>
        <v>HIGHER</v>
      </c>
      <c r="V1432" s="8">
        <v>913.25</v>
      </c>
      <c r="W1432" s="9">
        <f t="shared" si="663"/>
        <v>4.28321059973117</v>
      </c>
      <c r="X1432" s="6">
        <f t="shared" si="673"/>
        <v>42.717073493778067</v>
      </c>
      <c r="Y1432" s="6">
        <f t="shared" si="690"/>
        <v>2.9529265062219352</v>
      </c>
      <c r="Z1432" s="6">
        <f t="shared" si="691"/>
        <v>1.3302840935092348</v>
      </c>
      <c r="AA1432" s="5">
        <f t="shared" si="682"/>
        <v>8</v>
      </c>
      <c r="AB1432" s="5">
        <f t="shared" si="683"/>
        <v>2024</v>
      </c>
      <c r="AC1432" s="5">
        <f t="shared" si="684"/>
        <v>32</v>
      </c>
      <c r="AD1432" s="6">
        <f t="shared" si="695"/>
        <v>59.319999999999993</v>
      </c>
      <c r="AF1432" s="10" t="e">
        <f ca="1">_xll.RHistory("ARS=",".Close","START:"&amp;$A1432&amp;" END:"&amp;$A1432&amp;" INTERVAL:1D",,,)</f>
        <v>#NAME?</v>
      </c>
      <c r="AG1432" s="8" t="e">
        <f t="shared" ca="1" si="680"/>
        <v>#NAME?</v>
      </c>
      <c r="AH1432" s="15"/>
      <c r="AI1432" s="15"/>
      <c r="AJ1432" s="15"/>
      <c r="AK1432" s="15"/>
      <c r="AL1432" s="11">
        <f t="shared" si="692"/>
        <v>45513</v>
      </c>
      <c r="AM1432" s="8">
        <v>941.75</v>
      </c>
      <c r="AN1432" s="10" t="e">
        <f ca="1">_xll.RHistory("BRL=",".Close","START:"&amp;$A1432&amp;" END:"&amp;$A1432&amp;" INTERVAL:1D",,,)</f>
        <v>#NAME?</v>
      </c>
      <c r="AO1432" s="8" t="e">
        <f t="shared" ca="1" si="693"/>
        <v>#NAME?</v>
      </c>
      <c r="AS1432" s="1"/>
      <c r="AT1432" s="6">
        <v>359.5</v>
      </c>
      <c r="AU1432" s="6">
        <v>10.3825</v>
      </c>
      <c r="AV1432" s="6">
        <f t="shared" si="687"/>
        <v>3.4091399999999989</v>
      </c>
      <c r="AW1432" s="6">
        <f t="shared" si="671"/>
        <v>3.7494461999999995</v>
      </c>
      <c r="AX1432" s="6">
        <f t="shared" si="696"/>
        <v>0.34030620000000056</v>
      </c>
      <c r="AY1432" s="12">
        <f t="shared" si="672"/>
        <v>0.40705463386286012</v>
      </c>
      <c r="BB1432" s="13">
        <f t="shared" si="694"/>
        <v>962.75755400000003</v>
      </c>
    </row>
    <row r="1433" spans="1:54" x14ac:dyDescent="0.25">
      <c r="A1433" s="1">
        <v>45516</v>
      </c>
      <c r="B1433" s="6">
        <v>49.92</v>
      </c>
      <c r="C1433" s="6">
        <v>43.92</v>
      </c>
      <c r="D1433" s="6">
        <v>46.92</v>
      </c>
      <c r="E1433" s="6">
        <f t="shared" si="674"/>
        <v>42.746333536056476</v>
      </c>
      <c r="F1433" s="6">
        <f t="shared" si="675"/>
        <v>40.106552005735466</v>
      </c>
      <c r="G1433" s="6">
        <v>54.42</v>
      </c>
      <c r="H1433" s="22">
        <v>42.42</v>
      </c>
      <c r="I1433" s="6">
        <v>47</v>
      </c>
      <c r="K1433" s="6">
        <f t="shared" si="688"/>
        <v>2.9200000000000017</v>
      </c>
      <c r="L1433" s="6"/>
      <c r="M1433" s="6">
        <f t="shared" si="676"/>
        <v>7.5</v>
      </c>
      <c r="N1433" s="6">
        <f t="shared" si="685"/>
        <v>3</v>
      </c>
      <c r="O1433" s="6">
        <f t="shared" si="677"/>
        <v>4.5</v>
      </c>
      <c r="P1433" s="6">
        <f t="shared" si="678"/>
        <v>4.5</v>
      </c>
      <c r="Q1433" s="6">
        <f t="shared" si="689"/>
        <v>0.32633353605647386</v>
      </c>
      <c r="R1433" s="6">
        <f t="shared" si="681"/>
        <v>-2.3134479942645356</v>
      </c>
      <c r="S1433" s="6">
        <f t="shared" si="679"/>
        <v>12</v>
      </c>
      <c r="T1433" s="6">
        <f t="shared" si="668"/>
        <v>4.5</v>
      </c>
      <c r="U1433" s="4" t="str">
        <f t="shared" si="686"/>
        <v>LOWER</v>
      </c>
      <c r="V1433" s="8">
        <v>885</v>
      </c>
      <c r="W1433" s="9">
        <f t="shared" si="663"/>
        <v>6.8134479942645356</v>
      </c>
      <c r="X1433" s="6">
        <f t="shared" si="673"/>
        <v>42.785112368469512</v>
      </c>
      <c r="Y1433" s="6">
        <f t="shared" si="690"/>
        <v>4.1348876315304892</v>
      </c>
      <c r="Z1433" s="6">
        <f t="shared" si="691"/>
        <v>2.6785603627340464</v>
      </c>
      <c r="AA1433" s="5">
        <f t="shared" si="682"/>
        <v>8</v>
      </c>
      <c r="AB1433" s="5">
        <f t="shared" si="683"/>
        <v>2024</v>
      </c>
      <c r="AC1433" s="5">
        <f t="shared" si="684"/>
        <v>33</v>
      </c>
      <c r="AD1433" s="6">
        <f t="shared" si="695"/>
        <v>59.427500000000009</v>
      </c>
      <c r="AF1433" s="10" t="e">
        <f ca="1">_xll.RHistory("ARS=",".Close","START:"&amp;$A1433&amp;" END:"&amp;$A1433&amp;" INTERVAL:1D",,,)</f>
        <v>#NAME?</v>
      </c>
      <c r="AG1433" s="8" t="e">
        <f t="shared" ca="1" si="680"/>
        <v>#NAME?</v>
      </c>
      <c r="AH1433" s="15"/>
      <c r="AI1433" s="15"/>
      <c r="AJ1433" s="15"/>
      <c r="AK1433" s="15"/>
      <c r="AL1433" s="11">
        <f t="shared" si="692"/>
        <v>45516</v>
      </c>
      <c r="AM1433" s="8">
        <v>943.25</v>
      </c>
      <c r="AN1433" s="10" t="e">
        <f ca="1">_xll.RHistory("BRL=",".Close","START:"&amp;$A1433&amp;" END:"&amp;$A1433&amp;" INTERVAL:1D",,,)</f>
        <v>#NAME?</v>
      </c>
      <c r="AO1433" s="8" t="e">
        <f t="shared" ca="1" si="693"/>
        <v>#NAME?</v>
      </c>
      <c r="AS1433" s="1"/>
      <c r="AT1433" s="6">
        <v>351.7</v>
      </c>
      <c r="AU1433" s="6">
        <v>10.324999999999999</v>
      </c>
      <c r="AV1433" s="6">
        <f t="shared" si="687"/>
        <v>3.429590000000001</v>
      </c>
      <c r="AW1433" s="6">
        <f t="shared" si="671"/>
        <v>3.6351122000000018</v>
      </c>
      <c r="AX1433" s="6">
        <f t="shared" si="696"/>
        <v>0.20552220000000077</v>
      </c>
      <c r="AY1433" s="12">
        <f t="shared" si="672"/>
        <v>0.41284808409004042</v>
      </c>
      <c r="BB1433" s="13">
        <f t="shared" si="694"/>
        <v>968.26910399999997</v>
      </c>
    </row>
    <row r="1434" spans="1:54" x14ac:dyDescent="0.25">
      <c r="A1434" s="1">
        <v>45517</v>
      </c>
      <c r="B1434" s="6">
        <v>48.98</v>
      </c>
      <c r="C1434" s="6">
        <v>42.98</v>
      </c>
      <c r="D1434" s="6">
        <v>46.48</v>
      </c>
      <c r="E1434" s="6">
        <f t="shared" si="674"/>
        <v>41.704016365285945</v>
      </c>
      <c r="F1434" s="6">
        <f t="shared" si="675"/>
        <v>40.106552005735466</v>
      </c>
      <c r="G1434" s="6">
        <v>53.48</v>
      </c>
      <c r="H1434" s="22">
        <v>41.48</v>
      </c>
      <c r="I1434" s="6">
        <v>46.5</v>
      </c>
      <c r="K1434" s="6">
        <f t="shared" si="688"/>
        <v>2.4799999999999969</v>
      </c>
      <c r="L1434" s="6"/>
      <c r="M1434" s="6">
        <f t="shared" si="676"/>
        <v>7.5</v>
      </c>
      <c r="N1434" s="6">
        <f t="shared" si="685"/>
        <v>2.5</v>
      </c>
      <c r="O1434" s="6">
        <f t="shared" si="677"/>
        <v>5</v>
      </c>
      <c r="P1434" s="6">
        <f t="shared" si="678"/>
        <v>5</v>
      </c>
      <c r="Q1434" s="6">
        <f t="shared" si="689"/>
        <v>0.22401636528594793</v>
      </c>
      <c r="R1434" s="6">
        <f t="shared" si="681"/>
        <v>-1.3734479942645308</v>
      </c>
      <c r="S1434" s="6">
        <f t="shared" si="679"/>
        <v>12</v>
      </c>
      <c r="T1434" s="6">
        <f t="shared" si="668"/>
        <v>4.5</v>
      </c>
      <c r="U1434" s="4" t="str">
        <f t="shared" si="686"/>
        <v>LOWER</v>
      </c>
      <c r="V1434" s="8">
        <v>885</v>
      </c>
      <c r="W1434" s="9">
        <f t="shared" si="663"/>
        <v>6.3734479942645308</v>
      </c>
      <c r="X1434" s="6">
        <f t="shared" si="673"/>
        <v>41.741849623200707</v>
      </c>
      <c r="Y1434" s="6">
        <f t="shared" si="690"/>
        <v>4.7381503767992896</v>
      </c>
      <c r="Z1434" s="6">
        <f t="shared" si="691"/>
        <v>1.6352976174652412</v>
      </c>
      <c r="AA1434" s="5">
        <f t="shared" si="682"/>
        <v>8</v>
      </c>
      <c r="AB1434" s="5">
        <f t="shared" si="683"/>
        <v>2024</v>
      </c>
      <c r="AC1434" s="5">
        <f t="shared" si="684"/>
        <v>33</v>
      </c>
      <c r="AD1434" s="6">
        <f t="shared" si="695"/>
        <v>59.6875</v>
      </c>
      <c r="AF1434" s="10" t="e">
        <f ca="1">_xll.RHistory("ARS=",".Close","START:"&amp;$A1434&amp;" END:"&amp;$A1434&amp;" INTERVAL:1D",,,)</f>
        <v>#NAME?</v>
      </c>
      <c r="AG1434" s="8" t="e">
        <f t="shared" ca="1" si="680"/>
        <v>#NAME?</v>
      </c>
      <c r="AH1434" s="15"/>
      <c r="AI1434" s="15"/>
      <c r="AJ1434" s="15"/>
      <c r="AK1434" s="15"/>
      <c r="AL1434" s="11">
        <f t="shared" si="692"/>
        <v>45517</v>
      </c>
      <c r="AM1434" s="8">
        <v>920.25</v>
      </c>
      <c r="AN1434" s="10" t="e">
        <f ca="1">_xll.RHistory("BRL=",".Close","START:"&amp;$A1434&amp;" END:"&amp;$A1434&amp;" INTERVAL:1D",,,)</f>
        <v>#NAME?</v>
      </c>
      <c r="AO1434" s="8" t="e">
        <f t="shared" ca="1" si="693"/>
        <v>#NAME?</v>
      </c>
      <c r="AS1434" s="1"/>
      <c r="AT1434" s="6">
        <v>346</v>
      </c>
      <c r="AU1434" s="6">
        <v>10.16</v>
      </c>
      <c r="AV1434" s="6">
        <f t="shared" si="687"/>
        <v>3.40916</v>
      </c>
      <c r="AW1434" s="6">
        <f t="shared" si="671"/>
        <v>3.6948271999999989</v>
      </c>
      <c r="AX1434" s="6">
        <f t="shared" si="696"/>
        <v>0.2856671999999989</v>
      </c>
      <c r="AY1434" s="12">
        <f t="shared" si="672"/>
        <v>0.41803539169345899</v>
      </c>
      <c r="BB1434" s="13">
        <f t="shared" si="694"/>
        <v>947.54567599999984</v>
      </c>
    </row>
    <row r="1435" spans="1:54" x14ac:dyDescent="0.25">
      <c r="A1435" s="1">
        <v>45518</v>
      </c>
      <c r="B1435" s="6">
        <v>46.51</v>
      </c>
      <c r="C1435" s="6">
        <v>41.01</v>
      </c>
      <c r="D1435" s="6">
        <v>44.51</v>
      </c>
      <c r="E1435" s="6">
        <f t="shared" si="674"/>
        <v>40.752335470234598</v>
      </c>
      <c r="F1435" s="6">
        <f t="shared" si="675"/>
        <v>39.936608988762011</v>
      </c>
      <c r="G1435" s="6">
        <v>52.01</v>
      </c>
      <c r="H1435" s="22">
        <v>40.29</v>
      </c>
      <c r="I1435" s="6">
        <v>46.5</v>
      </c>
      <c r="K1435" s="6">
        <f t="shared" si="688"/>
        <v>9.9999999999980105E-3</v>
      </c>
      <c r="L1435" s="6"/>
      <c r="M1435" s="6">
        <f t="shared" si="676"/>
        <v>6.2199999999999989</v>
      </c>
      <c r="N1435" s="6">
        <f t="shared" si="685"/>
        <v>2</v>
      </c>
      <c r="O1435" s="6">
        <f t="shared" si="677"/>
        <v>4.2199999999999989</v>
      </c>
      <c r="P1435" s="6">
        <f t="shared" si="678"/>
        <v>4.2199999999999989</v>
      </c>
      <c r="Q1435" s="6">
        <f t="shared" si="689"/>
        <v>0.4623354702345992</v>
      </c>
      <c r="R1435" s="6">
        <f t="shared" si="681"/>
        <v>-0.35339101123798855</v>
      </c>
      <c r="S1435" s="6">
        <f t="shared" si="679"/>
        <v>11.719999999999999</v>
      </c>
      <c r="T1435" s="6">
        <f t="shared" si="668"/>
        <v>5.5</v>
      </c>
      <c r="U1435" s="4" t="str">
        <f t="shared" si="686"/>
        <v>LOWER</v>
      </c>
      <c r="V1435" s="8">
        <v>881.25</v>
      </c>
      <c r="W1435" s="9">
        <f t="shared" si="663"/>
        <v>4.5733910112379874</v>
      </c>
      <c r="X1435" s="6">
        <f t="shared" si="673"/>
        <v>40.789305377520499</v>
      </c>
      <c r="Y1435" s="6">
        <f t="shared" si="690"/>
        <v>3.720694622479499</v>
      </c>
      <c r="Z1435" s="6">
        <f t="shared" si="691"/>
        <v>0.85269638875848841</v>
      </c>
      <c r="AA1435" s="5">
        <f t="shared" si="682"/>
        <v>8</v>
      </c>
      <c r="AB1435" s="5">
        <f t="shared" si="683"/>
        <v>2024</v>
      </c>
      <c r="AC1435" s="5">
        <f t="shared" si="684"/>
        <v>33</v>
      </c>
      <c r="AD1435" s="6">
        <f t="shared" si="695"/>
        <v>59.2425</v>
      </c>
      <c r="AF1435" s="10" t="e">
        <f ca="1">_xll.RHistory("ARS=",".Close","START:"&amp;$A1435&amp;" END:"&amp;$A1435&amp;" INTERVAL:1D",,,)</f>
        <v>#NAME?</v>
      </c>
      <c r="AG1435" s="8" t="e">
        <f t="shared" ca="1" si="680"/>
        <v>#NAME?</v>
      </c>
      <c r="AH1435" s="15"/>
      <c r="AI1435" s="15"/>
      <c r="AJ1435" s="15"/>
      <c r="AK1435" s="15"/>
      <c r="AL1435" s="11">
        <f t="shared" si="692"/>
        <v>45518</v>
      </c>
      <c r="AM1435" s="8">
        <v>899.25</v>
      </c>
      <c r="AN1435" s="10" t="e">
        <f ca="1">_xll.RHistory("BRL=",".Close","START:"&amp;$A1435&amp;" END:"&amp;$A1435&amp;" INTERVAL:1D",,,)</f>
        <v>#NAME?</v>
      </c>
      <c r="AO1435" s="8" t="e">
        <f t="shared" ca="1" si="693"/>
        <v>#NAME?</v>
      </c>
      <c r="AS1435" s="1"/>
      <c r="AT1435" s="6">
        <v>339.8</v>
      </c>
      <c r="AU1435" s="6">
        <v>9.9250000000000007</v>
      </c>
      <c r="AV1435" s="6">
        <f t="shared" si="687"/>
        <v>3.2679699999999983</v>
      </c>
      <c r="AW1435" s="6">
        <f t="shared" si="671"/>
        <v>3.6763467999999975</v>
      </c>
      <c r="AX1435" s="6">
        <f t="shared" si="696"/>
        <v>0.40837679999999921</v>
      </c>
      <c r="AY1435" s="12">
        <f t="shared" si="672"/>
        <v>0.41780961740920797</v>
      </c>
      <c r="BB1435" s="13">
        <f t="shared" si="694"/>
        <v>904.11466199999995</v>
      </c>
    </row>
    <row r="1436" spans="1:54" x14ac:dyDescent="0.25">
      <c r="A1436" s="1">
        <v>45519</v>
      </c>
      <c r="B1436" s="6">
        <v>45.97</v>
      </c>
      <c r="C1436" s="6">
        <v>40.47</v>
      </c>
      <c r="D1436" s="6">
        <v>44.22</v>
      </c>
      <c r="E1436" s="6">
        <f t="shared" si="674"/>
        <v>40.797653608094187</v>
      </c>
      <c r="F1436" s="6">
        <f t="shared" si="675"/>
        <v>39.857302247507732</v>
      </c>
      <c r="G1436" s="6">
        <v>52.47</v>
      </c>
      <c r="H1436" s="22">
        <v>40.01</v>
      </c>
      <c r="I1436" s="6">
        <v>48</v>
      </c>
      <c r="K1436" s="6">
        <f t="shared" si="688"/>
        <v>-2.0300000000000011</v>
      </c>
      <c r="L1436" s="6"/>
      <c r="M1436" s="6">
        <f t="shared" si="676"/>
        <v>5.9600000000000009</v>
      </c>
      <c r="N1436" s="6">
        <f t="shared" si="685"/>
        <v>1.75</v>
      </c>
      <c r="O1436" s="6">
        <f t="shared" si="677"/>
        <v>4.2100000000000009</v>
      </c>
      <c r="P1436" s="6">
        <f t="shared" si="678"/>
        <v>4.2100000000000009</v>
      </c>
      <c r="Q1436" s="6">
        <f t="shared" si="689"/>
        <v>0.78765360809418894</v>
      </c>
      <c r="R1436" s="6">
        <f t="shared" si="681"/>
        <v>-0.15269775249226569</v>
      </c>
      <c r="S1436" s="6">
        <f t="shared" si="679"/>
        <v>12.46</v>
      </c>
      <c r="T1436" s="6">
        <f t="shared" si="668"/>
        <v>6.5</v>
      </c>
      <c r="U1436" s="4" t="str">
        <f t="shared" si="686"/>
        <v>LOWER</v>
      </c>
      <c r="V1436" s="8">
        <v>879.5</v>
      </c>
      <c r="W1436" s="9">
        <f t="shared" si="663"/>
        <v>4.3626977524922665</v>
      </c>
      <c r="X1436" s="6">
        <f t="shared" si="673"/>
        <v>40.834664627314794</v>
      </c>
      <c r="Y1436" s="6">
        <f t="shared" si="690"/>
        <v>3.3853353726852049</v>
      </c>
      <c r="Z1436" s="6">
        <f t="shared" si="691"/>
        <v>0.97736237980706164</v>
      </c>
      <c r="AA1436" s="5">
        <f t="shared" si="682"/>
        <v>8</v>
      </c>
      <c r="AB1436" s="5">
        <f t="shared" si="683"/>
        <v>2024</v>
      </c>
      <c r="AC1436" s="5">
        <f t="shared" si="684"/>
        <v>33</v>
      </c>
      <c r="AD1436" s="6">
        <f t="shared" si="695"/>
        <v>59.077500000000001</v>
      </c>
      <c r="AF1436" s="10" t="e">
        <f ca="1">_xll.RHistory("ARS=",".Close","START:"&amp;$A1436&amp;" END:"&amp;$A1436&amp;" INTERVAL:1D",,,)</f>
        <v>#NAME?</v>
      </c>
      <c r="AG1436" s="8" t="e">
        <f t="shared" ca="1" si="680"/>
        <v>#NAME?</v>
      </c>
      <c r="AH1436" s="15"/>
      <c r="AI1436" s="15"/>
      <c r="AJ1436" s="15"/>
      <c r="AK1436" s="15"/>
      <c r="AL1436" s="11">
        <f t="shared" si="692"/>
        <v>45519</v>
      </c>
      <c r="AM1436" s="8">
        <v>900.25</v>
      </c>
      <c r="AN1436" s="10" t="e">
        <f ca="1">_xll.RHistory("BRL=",".Close","START:"&amp;$A1436&amp;" END:"&amp;$A1436&amp;" INTERVAL:1D",,,)</f>
        <v>#NAME?</v>
      </c>
      <c r="AO1436" s="8" t="e">
        <f t="shared" ca="1" si="693"/>
        <v>#NAME?</v>
      </c>
      <c r="AS1436" s="1"/>
      <c r="AT1436" s="6">
        <v>345.1</v>
      </c>
      <c r="AU1436" s="6">
        <v>9.9849999999999994</v>
      </c>
      <c r="AV1436" s="6">
        <f t="shared" si="687"/>
        <v>3.2985900000000008</v>
      </c>
      <c r="AW1436" s="6">
        <f t="shared" si="671"/>
        <v>3.4576865999999988</v>
      </c>
      <c r="AX1436" s="6">
        <f t="shared" si="696"/>
        <v>0.15909659999999803</v>
      </c>
      <c r="AY1436" s="12">
        <f t="shared" si="672"/>
        <v>0.40155421679634457</v>
      </c>
      <c r="BB1436" s="13">
        <f t="shared" si="694"/>
        <v>892.20971399999996</v>
      </c>
    </row>
    <row r="1437" spans="1:54" x14ac:dyDescent="0.25">
      <c r="A1437" s="1">
        <v>45520</v>
      </c>
      <c r="B1437" s="6">
        <v>46.45</v>
      </c>
      <c r="C1437" s="6">
        <v>40.950000000000003</v>
      </c>
      <c r="D1437" s="6">
        <v>44.7</v>
      </c>
      <c r="E1437" s="6">
        <f t="shared" si="674"/>
        <v>40.967596625067642</v>
      </c>
      <c r="F1437" s="6">
        <f t="shared" si="675"/>
        <v>39.902620385367321</v>
      </c>
      <c r="G1437" s="6">
        <v>52.95</v>
      </c>
      <c r="H1437" s="22">
        <v>39.47</v>
      </c>
      <c r="I1437" s="6">
        <v>48</v>
      </c>
      <c r="K1437" s="6">
        <f t="shared" si="688"/>
        <v>-1.5499999999999972</v>
      </c>
      <c r="L1437" s="6"/>
      <c r="M1437" s="6">
        <f t="shared" si="676"/>
        <v>6.980000000000004</v>
      </c>
      <c r="N1437" s="6">
        <f t="shared" si="685"/>
        <v>1.75</v>
      </c>
      <c r="O1437" s="6">
        <f t="shared" si="677"/>
        <v>5.230000000000004</v>
      </c>
      <c r="P1437" s="6">
        <f t="shared" si="678"/>
        <v>5.230000000000004</v>
      </c>
      <c r="Q1437" s="6">
        <f t="shared" si="689"/>
        <v>1.4975966250676436</v>
      </c>
      <c r="R1437" s="6">
        <f t="shared" si="681"/>
        <v>0.43262038536732206</v>
      </c>
      <c r="S1437" s="6">
        <f t="shared" si="679"/>
        <v>13.480000000000004</v>
      </c>
      <c r="T1437" s="6">
        <f t="shared" si="668"/>
        <v>6.5</v>
      </c>
      <c r="U1437" s="4" t="str">
        <f t="shared" si="686"/>
        <v>LOWER</v>
      </c>
      <c r="V1437" s="8">
        <v>880.5</v>
      </c>
      <c r="W1437" s="9">
        <f t="shared" ref="W1437:W1500" si="697">IF(V1437="","",IF(D1437="","",D1437-F1437))</f>
        <v>4.7973796146326819</v>
      </c>
      <c r="X1437" s="6">
        <f t="shared" si="673"/>
        <v>41.004761814043405</v>
      </c>
      <c r="Y1437" s="6">
        <f t="shared" si="690"/>
        <v>3.6952381859565975</v>
      </c>
      <c r="Z1437" s="6">
        <f t="shared" si="691"/>
        <v>1.1021414286760844</v>
      </c>
      <c r="AA1437" s="5">
        <f t="shared" si="682"/>
        <v>8</v>
      </c>
      <c r="AB1437" s="5">
        <f t="shared" si="683"/>
        <v>2024</v>
      </c>
      <c r="AC1437" s="5">
        <f t="shared" si="684"/>
        <v>33</v>
      </c>
      <c r="AD1437" s="6">
        <f t="shared" si="695"/>
        <v>58.7425</v>
      </c>
      <c r="AF1437" s="10" t="e">
        <f ca="1">_xll.RHistory("ARS=",".Close","START:"&amp;$A1437&amp;" END:"&amp;$A1437&amp;" INTERVAL:1D",,,)</f>
        <v>#NAME?</v>
      </c>
      <c r="AG1437" s="8" t="e">
        <f t="shared" ca="1" si="680"/>
        <v>#NAME?</v>
      </c>
      <c r="AH1437" s="15"/>
      <c r="AI1437" s="15"/>
      <c r="AJ1437" s="15"/>
      <c r="AK1437" s="15"/>
      <c r="AL1437" s="11">
        <f t="shared" si="692"/>
        <v>45520</v>
      </c>
      <c r="AM1437" s="8">
        <v>904</v>
      </c>
      <c r="AN1437" s="10" t="e">
        <f ca="1">_xll.RHistory("BRL=",".Close","START:"&amp;$A1437&amp;" END:"&amp;$A1437&amp;" INTERVAL:1D",,,)</f>
        <v>#NAME?</v>
      </c>
      <c r="AO1437" s="8" t="e">
        <f t="shared" ca="1" si="693"/>
        <v>#NAME?</v>
      </c>
      <c r="AS1437" s="1"/>
      <c r="AT1437" s="6">
        <v>347.9</v>
      </c>
      <c r="AU1437" s="6">
        <v>9.9849999999999994</v>
      </c>
      <c r="AV1437" s="6">
        <f t="shared" si="687"/>
        <v>3.4205499999999986</v>
      </c>
      <c r="AW1437" s="6">
        <f t="shared" si="671"/>
        <v>3.4615701999999988</v>
      </c>
      <c r="AX1437" s="6">
        <f t="shared" si="696"/>
        <v>4.1020200000000173E-2</v>
      </c>
      <c r="AY1437" s="12">
        <f t="shared" si="672"/>
        <v>0.39681529038360236</v>
      </c>
      <c r="BB1437" s="13">
        <f t="shared" si="694"/>
        <v>902.79188999999997</v>
      </c>
    </row>
    <row r="1438" spans="1:54" x14ac:dyDescent="0.25">
      <c r="A1438" s="1">
        <v>45523</v>
      </c>
      <c r="B1438" s="6">
        <v>46.97</v>
      </c>
      <c r="C1438" s="6">
        <v>42.22</v>
      </c>
      <c r="D1438" s="6">
        <v>45.22</v>
      </c>
      <c r="E1438" s="6">
        <f t="shared" si="674"/>
        <v>41.545402882777388</v>
      </c>
      <c r="F1438" s="6">
        <f t="shared" si="675"/>
        <v>40.695687797910111</v>
      </c>
      <c r="G1438" s="6">
        <v>53.47</v>
      </c>
      <c r="H1438" s="22">
        <v>39.950000000000003</v>
      </c>
      <c r="I1438" s="6">
        <v>47.5</v>
      </c>
      <c r="K1438" s="6">
        <f t="shared" si="688"/>
        <v>-0.53000000000000114</v>
      </c>
      <c r="L1438" s="6"/>
      <c r="M1438" s="6">
        <f t="shared" si="676"/>
        <v>7.019999999999996</v>
      </c>
      <c r="N1438" s="6">
        <f t="shared" si="685"/>
        <v>1.75</v>
      </c>
      <c r="O1438" s="6">
        <f t="shared" si="677"/>
        <v>5.269999999999996</v>
      </c>
      <c r="P1438" s="6">
        <f t="shared" si="678"/>
        <v>5.269999999999996</v>
      </c>
      <c r="Q1438" s="6">
        <f t="shared" si="689"/>
        <v>1.5954028827773854</v>
      </c>
      <c r="R1438" s="6">
        <f t="shared" si="681"/>
        <v>0.74568779791010797</v>
      </c>
      <c r="S1438" s="6">
        <f t="shared" si="679"/>
        <v>13.519999999999996</v>
      </c>
      <c r="T1438" s="6">
        <f t="shared" si="668"/>
        <v>6.5</v>
      </c>
      <c r="U1438" s="4" t="str">
        <f t="shared" si="686"/>
        <v>LOWER</v>
      </c>
      <c r="V1438" s="8">
        <v>898</v>
      </c>
      <c r="W1438" s="9">
        <f t="shared" si="697"/>
        <v>4.524312202089888</v>
      </c>
      <c r="X1438" s="6">
        <f t="shared" si="673"/>
        <v>41.583092248920671</v>
      </c>
      <c r="Y1438" s="6">
        <f t="shared" si="690"/>
        <v>3.6369077510793275</v>
      </c>
      <c r="Z1438" s="6">
        <f t="shared" si="691"/>
        <v>0.88740445101056054</v>
      </c>
      <c r="AA1438" s="5">
        <f t="shared" si="682"/>
        <v>8</v>
      </c>
      <c r="AB1438" s="5">
        <f t="shared" si="683"/>
        <v>2024</v>
      </c>
      <c r="AC1438" s="5">
        <f t="shared" si="684"/>
        <v>34</v>
      </c>
      <c r="AD1438" s="6">
        <f t="shared" si="695"/>
        <v>59.015000000000001</v>
      </c>
      <c r="AF1438" s="10" t="e">
        <f ca="1">_xll.RHistory("ARS=",".Close","START:"&amp;$A1438&amp;" END:"&amp;$A1438&amp;" INTERVAL:1D",,,)</f>
        <v>#NAME?</v>
      </c>
      <c r="AG1438" s="8" t="e">
        <f t="shared" ca="1" si="680"/>
        <v>#NAME?</v>
      </c>
      <c r="AH1438" s="15"/>
      <c r="AI1438" s="15"/>
      <c r="AJ1438" s="15"/>
      <c r="AK1438" s="15"/>
      <c r="AL1438" s="11">
        <f t="shared" si="692"/>
        <v>45523</v>
      </c>
      <c r="AM1438" s="8">
        <v>916.75</v>
      </c>
      <c r="AN1438" s="10" t="e">
        <f ca="1">_xll.RHistory("BRL=",".Close","START:"&amp;$A1438&amp;" END:"&amp;$A1438&amp;" INTERVAL:1D",,,)</f>
        <v>#NAME?</v>
      </c>
      <c r="AO1438" s="8" t="e">
        <f t="shared" ca="1" si="693"/>
        <v>#NAME?</v>
      </c>
      <c r="AS1438" s="1"/>
      <c r="AT1438" s="6">
        <v>343.4</v>
      </c>
      <c r="AU1438" s="6">
        <v>9.8699999999999992</v>
      </c>
      <c r="AV1438" s="6">
        <f t="shared" si="687"/>
        <v>3.4906399999999991</v>
      </c>
      <c r="AW1438" s="6">
        <f t="shared" si="671"/>
        <v>3.5258570000000002</v>
      </c>
      <c r="AX1438" s="6">
        <f t="shared" si="696"/>
        <v>3.5217000000001164E-2</v>
      </c>
      <c r="AY1438" s="12">
        <f t="shared" si="672"/>
        <v>0.40243103250385992</v>
      </c>
      <c r="BB1438" s="13">
        <f t="shared" si="694"/>
        <v>930.7905639999999</v>
      </c>
    </row>
    <row r="1439" spans="1:54" x14ac:dyDescent="0.25">
      <c r="A1439" s="1">
        <v>45524</v>
      </c>
      <c r="B1439" s="6">
        <v>47.21</v>
      </c>
      <c r="C1439" s="6">
        <v>42.46</v>
      </c>
      <c r="D1439" s="6">
        <v>45.46</v>
      </c>
      <c r="E1439" s="6">
        <f t="shared" si="674"/>
        <v>41.862629847794501</v>
      </c>
      <c r="F1439" s="6">
        <f t="shared" si="675"/>
        <v>41.534073348312489</v>
      </c>
      <c r="G1439" s="6">
        <v>53.71</v>
      </c>
      <c r="H1439" s="22">
        <v>40.47</v>
      </c>
      <c r="I1439" s="6">
        <v>48.25</v>
      </c>
      <c r="K1439" s="6">
        <f t="shared" si="688"/>
        <v>-1.0399999999999991</v>
      </c>
      <c r="L1439" s="6"/>
      <c r="M1439" s="6">
        <f t="shared" si="676"/>
        <v>6.740000000000002</v>
      </c>
      <c r="N1439" s="6">
        <f t="shared" si="685"/>
        <v>1.75</v>
      </c>
      <c r="O1439" s="6">
        <f t="shared" si="677"/>
        <v>4.990000000000002</v>
      </c>
      <c r="P1439" s="6">
        <f t="shared" si="678"/>
        <v>4.990000000000002</v>
      </c>
      <c r="Q1439" s="6">
        <f t="shared" si="689"/>
        <v>1.3926298477945025</v>
      </c>
      <c r="R1439" s="6">
        <f t="shared" si="681"/>
        <v>1.0640733483124905</v>
      </c>
      <c r="S1439" s="6">
        <f t="shared" si="679"/>
        <v>13.240000000000002</v>
      </c>
      <c r="T1439" s="6">
        <f t="shared" ref="T1439:T1502" si="698">G1439-B1439</f>
        <v>6.5</v>
      </c>
      <c r="U1439" s="4" t="str">
        <f t="shared" si="686"/>
        <v>LOWER</v>
      </c>
      <c r="V1439" s="8">
        <v>916.5</v>
      </c>
      <c r="W1439" s="9">
        <f t="shared" si="697"/>
        <v>3.9259266516875115</v>
      </c>
      <c r="X1439" s="6">
        <f t="shared" si="673"/>
        <v>41.900606997480743</v>
      </c>
      <c r="Y1439" s="6">
        <f t="shared" si="690"/>
        <v>3.5593930025192577</v>
      </c>
      <c r="Z1439" s="6">
        <f t="shared" si="691"/>
        <v>0.36653364916825382</v>
      </c>
      <c r="AA1439" s="5">
        <f t="shared" si="682"/>
        <v>8</v>
      </c>
      <c r="AB1439" s="5">
        <f t="shared" si="683"/>
        <v>2024</v>
      </c>
      <c r="AC1439" s="5">
        <f t="shared" si="684"/>
        <v>34</v>
      </c>
      <c r="AD1439" s="6">
        <f t="shared" si="695"/>
        <v>58.47</v>
      </c>
      <c r="AF1439" s="10" t="e">
        <f ca="1">_xll.RHistory("ARS=",".Close","START:"&amp;$A1439&amp;" END:"&amp;$A1439&amp;" INTERVAL:1D",,,)</f>
        <v>#NAME?</v>
      </c>
      <c r="AG1439" s="8" t="e">
        <f t="shared" ca="1" si="680"/>
        <v>#NAME?</v>
      </c>
      <c r="AH1439" s="15"/>
      <c r="AI1439" s="15"/>
      <c r="AJ1439" s="15"/>
      <c r="AK1439" s="15"/>
      <c r="AL1439" s="11">
        <f t="shared" si="692"/>
        <v>45524</v>
      </c>
      <c r="AM1439" s="8">
        <v>923.75</v>
      </c>
      <c r="AN1439" s="10" t="e">
        <f ca="1">_xll.RHistory("BRL=",".Close","START:"&amp;$A1439&amp;" END:"&amp;$A1439&amp;" INTERVAL:1D",,,)</f>
        <v>#NAME?</v>
      </c>
      <c r="AO1439" s="8" t="e">
        <f t="shared" ca="1" si="693"/>
        <v>#NAME?</v>
      </c>
      <c r="AS1439" s="1"/>
      <c r="AT1439" s="6">
        <v>351.7</v>
      </c>
      <c r="AU1439" s="6">
        <v>10.06</v>
      </c>
      <c r="AV1439" s="6">
        <f t="shared" si="687"/>
        <v>3.5237700000000007</v>
      </c>
      <c r="AW1439" s="6">
        <f t="shared" si="671"/>
        <v>3.5905301999999981</v>
      </c>
      <c r="AX1439" s="6">
        <f t="shared" si="696"/>
        <v>6.6760199999997383E-2</v>
      </c>
      <c r="AY1439" s="12">
        <f t="shared" si="672"/>
        <v>0.39936877018467432</v>
      </c>
      <c r="BB1439" s="13">
        <f t="shared" si="694"/>
        <v>936.08165199999996</v>
      </c>
    </row>
    <row r="1440" spans="1:54" x14ac:dyDescent="0.25">
      <c r="A1440" s="1">
        <v>45525</v>
      </c>
      <c r="B1440" s="6">
        <v>47.5</v>
      </c>
      <c r="C1440" s="6">
        <v>42.25</v>
      </c>
      <c r="D1440" s="6">
        <v>45.25</v>
      </c>
      <c r="E1440" s="6">
        <f t="shared" si="674"/>
        <v>42.338470295320178</v>
      </c>
      <c r="F1440" s="6">
        <f t="shared" si="675"/>
        <v>41.341471262409243</v>
      </c>
      <c r="G1440" s="6">
        <v>54</v>
      </c>
      <c r="H1440" s="22">
        <v>40.71</v>
      </c>
      <c r="I1440" s="6">
        <v>48.25</v>
      </c>
      <c r="K1440" s="6">
        <f t="shared" si="688"/>
        <v>-0.75</v>
      </c>
      <c r="L1440" s="6"/>
      <c r="M1440" s="6">
        <f t="shared" si="676"/>
        <v>6.7899999999999991</v>
      </c>
      <c r="N1440" s="6">
        <f t="shared" si="685"/>
        <v>2.25</v>
      </c>
      <c r="O1440" s="6">
        <f t="shared" si="677"/>
        <v>4.5399999999999991</v>
      </c>
      <c r="P1440" s="6">
        <f t="shared" si="678"/>
        <v>4.5399999999999991</v>
      </c>
      <c r="Q1440" s="6">
        <f t="shared" si="689"/>
        <v>1.6284702953201773</v>
      </c>
      <c r="R1440" s="6">
        <f t="shared" si="681"/>
        <v>0.63147126240924223</v>
      </c>
      <c r="S1440" s="6">
        <f t="shared" si="679"/>
        <v>13.29</v>
      </c>
      <c r="T1440" s="6">
        <f t="shared" si="698"/>
        <v>6.5</v>
      </c>
      <c r="U1440" s="4" t="str">
        <f t="shared" si="686"/>
        <v>LOWER</v>
      </c>
      <c r="V1440" s="8">
        <v>912.25</v>
      </c>
      <c r="W1440" s="9">
        <f t="shared" si="697"/>
        <v>3.9085287375907569</v>
      </c>
      <c r="X1440" s="6">
        <f t="shared" si="673"/>
        <v>42.376879120320851</v>
      </c>
      <c r="Y1440" s="6">
        <f t="shared" si="690"/>
        <v>2.8731208796791492</v>
      </c>
      <c r="Z1440" s="6">
        <f t="shared" si="691"/>
        <v>1.0354078579116077</v>
      </c>
      <c r="AA1440" s="5">
        <f t="shared" si="682"/>
        <v>8</v>
      </c>
      <c r="AB1440" s="5">
        <f t="shared" si="683"/>
        <v>2024</v>
      </c>
      <c r="AC1440" s="5">
        <f t="shared" si="684"/>
        <v>34</v>
      </c>
      <c r="AD1440" s="6">
        <f t="shared" si="695"/>
        <v>58.517500000000005</v>
      </c>
      <c r="AF1440" s="10" t="e">
        <f ca="1">_xll.RHistory("ARS=",".Close","START:"&amp;$A1440&amp;" END:"&amp;$A1440&amp;" INTERVAL:1D",,,)</f>
        <v>#NAME?</v>
      </c>
      <c r="AG1440" s="8" t="e">
        <f t="shared" ca="1" si="680"/>
        <v>#NAME?</v>
      </c>
      <c r="AH1440" s="15"/>
      <c r="AI1440" s="15"/>
      <c r="AJ1440" s="15"/>
      <c r="AK1440" s="15"/>
      <c r="AL1440" s="11">
        <f t="shared" si="692"/>
        <v>45525</v>
      </c>
      <c r="AM1440" s="8">
        <v>934.25</v>
      </c>
      <c r="AN1440" s="10" t="e">
        <f ca="1">_xll.RHistory("BRL=",".Close","START:"&amp;$A1440&amp;" END:"&amp;$A1440&amp;" INTERVAL:1D",,,)</f>
        <v>#NAME?</v>
      </c>
      <c r="AO1440" s="8" t="e">
        <f t="shared" ca="1" si="693"/>
        <v>#NAME?</v>
      </c>
      <c r="AS1440" s="1"/>
      <c r="AT1440" s="6">
        <v>352.3</v>
      </c>
      <c r="AU1440" s="6">
        <v>10.06</v>
      </c>
      <c r="AV1440" s="6">
        <f t="shared" si="687"/>
        <v>3.5132999999999992</v>
      </c>
      <c r="AW1440" s="6">
        <f t="shared" si="671"/>
        <v>3.632148599999999</v>
      </c>
      <c r="AX1440" s="6">
        <f t="shared" si="696"/>
        <v>0.11884859999999975</v>
      </c>
      <c r="AY1440" s="12">
        <f t="shared" si="672"/>
        <v>0.40018271893307211</v>
      </c>
      <c r="BB1440" s="13">
        <f t="shared" si="694"/>
        <v>931.4519499999999</v>
      </c>
    </row>
    <row r="1441" spans="1:54" x14ac:dyDescent="0.25">
      <c r="A1441" s="1">
        <v>45526</v>
      </c>
      <c r="B1441" s="6">
        <v>46.69</v>
      </c>
      <c r="C1441" s="6">
        <v>41.69</v>
      </c>
      <c r="D1441" s="6">
        <v>45.19</v>
      </c>
      <c r="E1441" s="6">
        <f t="shared" si="674"/>
        <v>41.250834986690066</v>
      </c>
      <c r="F1441" s="6">
        <f t="shared" si="675"/>
        <v>40.956267090602744</v>
      </c>
      <c r="G1441" s="6">
        <v>53.44</v>
      </c>
      <c r="H1441" s="22">
        <v>41</v>
      </c>
      <c r="I1441" s="6">
        <v>48</v>
      </c>
      <c r="K1441" s="6">
        <f t="shared" si="688"/>
        <v>-1.3100000000000023</v>
      </c>
      <c r="L1441" s="6"/>
      <c r="M1441" s="6">
        <f t="shared" si="676"/>
        <v>5.6899999999999977</v>
      </c>
      <c r="N1441" s="6">
        <f t="shared" si="685"/>
        <v>1.5</v>
      </c>
      <c r="O1441" s="6">
        <f t="shared" si="677"/>
        <v>4.1899999999999977</v>
      </c>
      <c r="P1441" s="6">
        <f t="shared" si="678"/>
        <v>4.1899999999999977</v>
      </c>
      <c r="Q1441" s="6">
        <f t="shared" si="689"/>
        <v>0.25083498669006588</v>
      </c>
      <c r="R1441" s="6">
        <f t="shared" si="681"/>
        <v>-4.3732909397256492E-2</v>
      </c>
      <c r="S1441" s="6">
        <f t="shared" si="679"/>
        <v>12.439999999999998</v>
      </c>
      <c r="T1441" s="6">
        <f t="shared" si="698"/>
        <v>6.75</v>
      </c>
      <c r="U1441" s="4" t="str">
        <f t="shared" si="686"/>
        <v>LOWER</v>
      </c>
      <c r="V1441" s="8">
        <v>903.75</v>
      </c>
      <c r="W1441" s="9">
        <f t="shared" si="697"/>
        <v>4.2337329093972542</v>
      </c>
      <c r="X1441" s="6">
        <f t="shared" si="673"/>
        <v>41.288257125257751</v>
      </c>
      <c r="Y1441" s="6">
        <f t="shared" si="690"/>
        <v>3.9017428747422471</v>
      </c>
      <c r="Z1441" s="6">
        <f t="shared" si="691"/>
        <v>0.33199003465500709</v>
      </c>
      <c r="AA1441" s="5">
        <f t="shared" si="682"/>
        <v>8</v>
      </c>
      <c r="AB1441" s="5">
        <f t="shared" si="683"/>
        <v>2024</v>
      </c>
      <c r="AC1441" s="5">
        <f t="shared" si="684"/>
        <v>34</v>
      </c>
      <c r="AD1441" s="6">
        <f t="shared" si="695"/>
        <v>59.117500000000007</v>
      </c>
      <c r="AF1441" s="10" t="e">
        <f ca="1">_xll.RHistory("ARS=",".Close","START:"&amp;$A1441&amp;" END:"&amp;$A1441&amp;" INTERVAL:1D",,,)</f>
        <v>#NAME?</v>
      </c>
      <c r="AG1441" s="8" t="e">
        <f t="shared" ca="1" si="680"/>
        <v>#NAME?</v>
      </c>
      <c r="AH1441" s="15"/>
      <c r="AI1441" s="15"/>
      <c r="AJ1441" s="15"/>
      <c r="AK1441" s="15"/>
      <c r="AL1441" s="11">
        <f t="shared" si="692"/>
        <v>45526</v>
      </c>
      <c r="AM1441" s="8">
        <v>910.25</v>
      </c>
      <c r="AN1441" s="10" t="e">
        <f ca="1">_xll.RHistory("BRL=",".Close","START:"&amp;$A1441&amp;" END:"&amp;$A1441&amp;" INTERVAL:1D",,,)</f>
        <v>#NAME?</v>
      </c>
      <c r="AO1441" s="8" t="e">
        <f t="shared" ca="1" si="693"/>
        <v>#NAME?</v>
      </c>
      <c r="AS1441" s="1"/>
      <c r="AT1441" s="6">
        <v>353</v>
      </c>
      <c r="AU1441" s="6">
        <v>10.015000000000001</v>
      </c>
      <c r="AV1441" s="6">
        <f t="shared" si="687"/>
        <v>3.5677299999999974</v>
      </c>
      <c r="AW1441" s="6">
        <f t="shared" si="671"/>
        <v>3.7268499999999971</v>
      </c>
      <c r="AX1441" s="6">
        <f t="shared" si="696"/>
        <v>0.15911999999999971</v>
      </c>
      <c r="AY1441" s="12">
        <f t="shared" si="672"/>
        <v>0.40117664043889417</v>
      </c>
      <c r="BB1441" s="13">
        <f t="shared" si="694"/>
        <v>919.10607799999991</v>
      </c>
    </row>
    <row r="1442" spans="1:54" x14ac:dyDescent="0.25">
      <c r="A1442" s="1">
        <v>45527</v>
      </c>
      <c r="B1442" s="6">
        <v>47.72</v>
      </c>
      <c r="C1442" s="6">
        <v>42.844999999999999</v>
      </c>
      <c r="D1442" s="6">
        <v>46.47</v>
      </c>
      <c r="E1442" s="6">
        <f t="shared" si="674"/>
        <v>43.040901432143798</v>
      </c>
      <c r="F1442" s="6">
        <f t="shared" si="675"/>
        <v>41.805982175470021</v>
      </c>
      <c r="G1442" s="6">
        <v>54.47</v>
      </c>
      <c r="H1442" s="22">
        <v>40.44</v>
      </c>
      <c r="I1442" s="6">
        <v>48.5</v>
      </c>
      <c r="K1442" s="6">
        <f t="shared" si="688"/>
        <v>-0.78000000000000114</v>
      </c>
      <c r="L1442" s="6"/>
      <c r="M1442" s="6">
        <f t="shared" si="676"/>
        <v>7.2800000000000011</v>
      </c>
      <c r="N1442" s="6">
        <f t="shared" si="685"/>
        <v>1.25</v>
      </c>
      <c r="O1442" s="6">
        <f t="shared" si="677"/>
        <v>6.0300000000000011</v>
      </c>
      <c r="P1442" s="6">
        <f t="shared" si="678"/>
        <v>6.0300000000000011</v>
      </c>
      <c r="Q1442" s="6">
        <f t="shared" si="689"/>
        <v>2.6009014321438002</v>
      </c>
      <c r="R1442" s="6">
        <f t="shared" si="681"/>
        <v>1.3659821754700232</v>
      </c>
      <c r="S1442" s="6">
        <f t="shared" si="679"/>
        <v>14.030000000000001</v>
      </c>
      <c r="T1442" s="6">
        <f t="shared" si="698"/>
        <v>6.75</v>
      </c>
      <c r="U1442" s="4" t="str">
        <f t="shared" si="686"/>
        <v>LOWER</v>
      </c>
      <c r="V1442" s="8">
        <v>922.5</v>
      </c>
      <c r="W1442" s="9">
        <f t="shared" si="697"/>
        <v>4.6640178245299779</v>
      </c>
      <c r="X1442" s="6">
        <f t="shared" si="673"/>
        <v>43.079947492132433</v>
      </c>
      <c r="Y1442" s="6">
        <f t="shared" si="690"/>
        <v>3.3900525078675656</v>
      </c>
      <c r="Z1442" s="6">
        <f t="shared" si="691"/>
        <v>1.2739653166624123</v>
      </c>
      <c r="AA1442" s="5">
        <f t="shared" si="682"/>
        <v>8</v>
      </c>
      <c r="AB1442" s="5">
        <f t="shared" si="683"/>
        <v>2024</v>
      </c>
      <c r="AC1442" s="5">
        <f t="shared" si="684"/>
        <v>34</v>
      </c>
      <c r="AD1442" s="6">
        <f t="shared" si="695"/>
        <v>59.077500000000001</v>
      </c>
      <c r="AF1442" s="10" t="e">
        <f ca="1">_xll.RHistory("ARS=",".Close","START:"&amp;$A1442&amp;" END:"&amp;$A1442&amp;" INTERVAL:1D",,,)</f>
        <v>#NAME?</v>
      </c>
      <c r="AG1442" s="8" t="e">
        <f t="shared" ca="1" si="680"/>
        <v>#NAME?</v>
      </c>
      <c r="AH1442" s="15"/>
      <c r="AI1442" s="15"/>
      <c r="AJ1442" s="15"/>
      <c r="AK1442" s="15"/>
      <c r="AL1442" s="11">
        <f t="shared" si="692"/>
        <v>45527</v>
      </c>
      <c r="AM1442" s="8">
        <v>949.75</v>
      </c>
      <c r="AN1442" s="10" t="e">
        <f ca="1">_xll.RHistory("BRL=",".Close","START:"&amp;$A1442&amp;" END:"&amp;$A1442&amp;" INTERVAL:1D",,,)</f>
        <v>#NAME?</v>
      </c>
      <c r="AO1442" s="8" t="e">
        <f t="shared" ca="1" si="693"/>
        <v>#NAME?</v>
      </c>
      <c r="AS1442" s="1"/>
      <c r="AT1442" s="6">
        <v>336.4</v>
      </c>
      <c r="AU1442" s="6">
        <v>9.8149999999999995</v>
      </c>
      <c r="AV1442" s="6">
        <f t="shared" si="687"/>
        <v>3.5273899999999987</v>
      </c>
      <c r="AW1442" s="6">
        <f t="shared" si="671"/>
        <v>3.4438753999999996</v>
      </c>
      <c r="AX1442" s="6">
        <f t="shared" si="696"/>
        <v>-8.3514599999999106E-2</v>
      </c>
      <c r="AY1442" s="12">
        <f t="shared" si="672"/>
        <v>0.40863830618044555</v>
      </c>
      <c r="BB1442" s="13">
        <f t="shared" si="694"/>
        <v>944.56943899999987</v>
      </c>
    </row>
    <row r="1443" spans="1:54" x14ac:dyDescent="0.25">
      <c r="A1443" s="1">
        <v>45530</v>
      </c>
      <c r="B1443" s="6">
        <v>47.95</v>
      </c>
      <c r="C1443" s="6">
        <v>43.075000000000003</v>
      </c>
      <c r="D1443" s="6">
        <v>46.7</v>
      </c>
      <c r="E1443" s="6">
        <f t="shared" si="674"/>
        <v>43.686684896642923</v>
      </c>
      <c r="F1443" s="6">
        <f t="shared" si="675"/>
        <v>41.738004968680634</v>
      </c>
      <c r="G1443" s="6">
        <v>54.7</v>
      </c>
      <c r="H1443" s="22">
        <v>41.47</v>
      </c>
      <c r="I1443" s="6">
        <v>49</v>
      </c>
      <c r="K1443" s="6">
        <f t="shared" si="688"/>
        <v>-1.0499999999999972</v>
      </c>
      <c r="L1443" s="6"/>
      <c r="M1443" s="6">
        <f t="shared" si="676"/>
        <v>6.480000000000004</v>
      </c>
      <c r="N1443" s="6">
        <f t="shared" si="685"/>
        <v>1.25</v>
      </c>
      <c r="O1443" s="6">
        <f t="shared" si="677"/>
        <v>5.230000000000004</v>
      </c>
      <c r="P1443" s="6">
        <f t="shared" si="678"/>
        <v>5.230000000000004</v>
      </c>
      <c r="Q1443" s="6">
        <f t="shared" si="689"/>
        <v>2.2166848966429242</v>
      </c>
      <c r="R1443" s="6">
        <f t="shared" si="681"/>
        <v>0.26800496868063561</v>
      </c>
      <c r="S1443" s="6">
        <f t="shared" si="679"/>
        <v>13.230000000000004</v>
      </c>
      <c r="T1443" s="6">
        <f t="shared" si="698"/>
        <v>6.75</v>
      </c>
      <c r="U1443" s="4" t="str">
        <f t="shared" si="686"/>
        <v>LOWER</v>
      </c>
      <c r="V1443" s="8">
        <v>921</v>
      </c>
      <c r="W1443" s="9">
        <f t="shared" si="697"/>
        <v>4.9619950313193684</v>
      </c>
      <c r="X1443" s="6">
        <f t="shared" si="673"/>
        <v>43.726316801701152</v>
      </c>
      <c r="Y1443" s="6">
        <f t="shared" si="690"/>
        <v>2.9736831982988505</v>
      </c>
      <c r="Z1443" s="6">
        <f t="shared" si="691"/>
        <v>1.9883118330205178</v>
      </c>
      <c r="AA1443" s="5">
        <f t="shared" si="682"/>
        <v>8</v>
      </c>
      <c r="AB1443" s="5">
        <f t="shared" si="683"/>
        <v>2024</v>
      </c>
      <c r="AC1443" s="5">
        <f t="shared" si="684"/>
        <v>35</v>
      </c>
      <c r="AD1443" s="6">
        <f t="shared" si="695"/>
        <v>59.762500000000003</v>
      </c>
      <c r="AF1443" s="10" t="e">
        <f ca="1">_xll.RHistory("ARS=",".Close","START:"&amp;$A1443&amp;" END:"&amp;$A1443&amp;" INTERVAL:1D",,,)</f>
        <v>#NAME?</v>
      </c>
      <c r="AG1443" s="8" t="e">
        <f t="shared" ca="1" si="680"/>
        <v>#NAME?</v>
      </c>
      <c r="AH1443" s="15"/>
      <c r="AI1443" s="15"/>
      <c r="AJ1443" s="15"/>
      <c r="AK1443" s="15"/>
      <c r="AL1443" s="11">
        <f t="shared" si="692"/>
        <v>45530</v>
      </c>
      <c r="AM1443" s="8">
        <v>964</v>
      </c>
      <c r="AN1443" s="10" t="e">
        <f ca="1">_xll.RHistory("BRL=",".Close","START:"&amp;$A1443&amp;" END:"&amp;$A1443&amp;" INTERVAL:1D",,,)</f>
        <v>#NAME?</v>
      </c>
      <c r="AO1443" s="8" t="e">
        <f t="shared" ca="1" si="693"/>
        <v>#NAME?</v>
      </c>
      <c r="AS1443" s="1"/>
      <c r="AT1443" s="6">
        <v>336.3</v>
      </c>
      <c r="AU1443" s="6">
        <v>9.93</v>
      </c>
      <c r="AV1443" s="6">
        <f t="shared" si="687"/>
        <v>3.4369499999999995</v>
      </c>
      <c r="AW1443" s="6">
        <f t="shared" si="671"/>
        <v>3.4446252000000008</v>
      </c>
      <c r="AX1443" s="6">
        <f t="shared" si="696"/>
        <v>7.6752000000013254E-3</v>
      </c>
      <c r="AY1443" s="12">
        <f t="shared" si="672"/>
        <v>0.41399376700337898</v>
      </c>
      <c r="BB1443" s="13">
        <f t="shared" si="694"/>
        <v>949.64006500000005</v>
      </c>
    </row>
    <row r="1444" spans="1:54" x14ac:dyDescent="0.25">
      <c r="A1444" s="1">
        <v>45531</v>
      </c>
      <c r="B1444" s="6">
        <v>47.4</v>
      </c>
      <c r="C1444" s="6">
        <v>42.524999999999999</v>
      </c>
      <c r="D1444" s="6">
        <v>46.15</v>
      </c>
      <c r="E1444" s="6">
        <f t="shared" si="674"/>
        <v>42.972924225354411</v>
      </c>
      <c r="F1444" s="6">
        <f t="shared" si="675"/>
        <v>41.8739593822594</v>
      </c>
      <c r="G1444" s="6">
        <v>54.15</v>
      </c>
      <c r="H1444" s="22">
        <v>41.7</v>
      </c>
      <c r="I1444" s="6">
        <v>49</v>
      </c>
      <c r="K1444" s="6">
        <f t="shared" si="688"/>
        <v>-1.6000000000000014</v>
      </c>
      <c r="L1444" s="6"/>
      <c r="M1444" s="6">
        <f t="shared" si="676"/>
        <v>5.6999999999999957</v>
      </c>
      <c r="N1444" s="6">
        <f t="shared" si="685"/>
        <v>1.25</v>
      </c>
      <c r="O1444" s="6">
        <f t="shared" si="677"/>
        <v>4.4499999999999957</v>
      </c>
      <c r="P1444" s="6">
        <f t="shared" si="678"/>
        <v>4.4499999999999957</v>
      </c>
      <c r="Q1444" s="6">
        <f t="shared" si="689"/>
        <v>1.2729242253544086</v>
      </c>
      <c r="R1444" s="6">
        <f t="shared" si="681"/>
        <v>0.17395938225939744</v>
      </c>
      <c r="S1444" s="6">
        <f t="shared" si="679"/>
        <v>12.449999999999996</v>
      </c>
      <c r="T1444" s="6">
        <f t="shared" si="698"/>
        <v>6.75</v>
      </c>
      <c r="U1444" s="4" t="str">
        <f t="shared" si="686"/>
        <v>LOWER</v>
      </c>
      <c r="V1444" s="8">
        <v>924</v>
      </c>
      <c r="W1444" s="9">
        <f t="shared" si="697"/>
        <v>4.2760406177405983</v>
      </c>
      <c r="X1444" s="6">
        <f t="shared" si="673"/>
        <v>43.011908617440994</v>
      </c>
      <c r="Y1444" s="6">
        <f t="shared" si="690"/>
        <v>3.1380913825590042</v>
      </c>
      <c r="Z1444" s="6">
        <f t="shared" si="691"/>
        <v>1.1379492351815941</v>
      </c>
      <c r="AA1444" s="5">
        <f t="shared" si="682"/>
        <v>8</v>
      </c>
      <c r="AB1444" s="5">
        <f t="shared" si="683"/>
        <v>2024</v>
      </c>
      <c r="AC1444" s="5">
        <f t="shared" si="684"/>
        <v>35</v>
      </c>
      <c r="AD1444" s="6">
        <f t="shared" si="695"/>
        <v>59.980000000000004</v>
      </c>
      <c r="AF1444" s="10" t="e">
        <f ca="1">_xll.RHistory("ARS=",".Close","START:"&amp;$A1444&amp;" END:"&amp;$A1444&amp;" INTERVAL:1D",,,)</f>
        <v>#NAME?</v>
      </c>
      <c r="AG1444" s="8" t="e">
        <f t="shared" ca="1" si="680"/>
        <v>#NAME?</v>
      </c>
      <c r="AH1444" s="15"/>
      <c r="AI1444" s="15"/>
      <c r="AJ1444" s="15"/>
      <c r="AK1444" s="15"/>
      <c r="AL1444" s="11">
        <f t="shared" si="692"/>
        <v>45531</v>
      </c>
      <c r="AM1444" s="8">
        <v>948.25</v>
      </c>
      <c r="AN1444" s="10" t="e">
        <f ca="1">_xll.RHistory("BRL=",".Close","START:"&amp;$A1444&amp;" END:"&amp;$A1444&amp;" INTERVAL:1D",,,)</f>
        <v>#NAME?</v>
      </c>
      <c r="AO1444" s="8" t="e">
        <f t="shared" ca="1" si="693"/>
        <v>#NAME?</v>
      </c>
      <c r="AS1444" s="1"/>
      <c r="AT1444" s="6">
        <v>342.1</v>
      </c>
      <c r="AU1444" s="6">
        <v>9.9075000000000006</v>
      </c>
      <c r="AV1444" s="6">
        <f t="shared" si="687"/>
        <v>3.5313999999999997</v>
      </c>
      <c r="AW1444" s="6">
        <f t="shared" si="671"/>
        <v>3.6297969999999999</v>
      </c>
      <c r="AX1444" s="6">
        <f t="shared" si="696"/>
        <v>9.839700000000029E-2</v>
      </c>
      <c r="AY1444" s="12">
        <f t="shared" si="672"/>
        <v>0.41101505549653833</v>
      </c>
      <c r="BB1444" s="13">
        <f t="shared" si="694"/>
        <v>937.51465499999995</v>
      </c>
    </row>
    <row r="1445" spans="1:54" x14ac:dyDescent="0.25">
      <c r="A1445" s="1">
        <v>45532</v>
      </c>
      <c r="B1445" s="6">
        <v>48.05</v>
      </c>
      <c r="C1445" s="6">
        <v>43.174999999999997</v>
      </c>
      <c r="D1445" s="6">
        <v>46.8</v>
      </c>
      <c r="E1445" s="6">
        <f t="shared" si="674"/>
        <v>43.811309775756797</v>
      </c>
      <c r="F1445" s="6">
        <f t="shared" si="675"/>
        <v>42.406447502109565</v>
      </c>
      <c r="G1445" s="6">
        <v>54.8</v>
      </c>
      <c r="H1445" s="22">
        <v>41.15</v>
      </c>
      <c r="I1445" s="6">
        <v>49.25</v>
      </c>
      <c r="K1445" s="6">
        <f t="shared" si="688"/>
        <v>-1.2000000000000028</v>
      </c>
      <c r="L1445" s="6"/>
      <c r="M1445" s="6">
        <f t="shared" si="676"/>
        <v>6.8999999999999986</v>
      </c>
      <c r="N1445" s="6">
        <f t="shared" si="685"/>
        <v>1.25</v>
      </c>
      <c r="O1445" s="6">
        <f t="shared" si="677"/>
        <v>5.6499999999999986</v>
      </c>
      <c r="P1445" s="6">
        <f t="shared" si="678"/>
        <v>5.6499999999999986</v>
      </c>
      <c r="Q1445" s="6">
        <f t="shared" si="689"/>
        <v>2.6613097757567985</v>
      </c>
      <c r="R1445" s="6">
        <f t="shared" si="681"/>
        <v>1.256447502109566</v>
      </c>
      <c r="S1445" s="6">
        <f t="shared" si="679"/>
        <v>13.649999999999999</v>
      </c>
      <c r="T1445" s="6">
        <f t="shared" si="698"/>
        <v>6.75</v>
      </c>
      <c r="U1445" s="4" t="str">
        <f t="shared" si="686"/>
        <v>LOWER</v>
      </c>
      <c r="V1445" s="8">
        <v>935.75</v>
      </c>
      <c r="W1445" s="9">
        <f t="shared" si="697"/>
        <v>4.3935524978904326</v>
      </c>
      <c r="X1445" s="6">
        <f t="shared" si="673"/>
        <v>43.851054738635462</v>
      </c>
      <c r="Y1445" s="6">
        <f t="shared" si="690"/>
        <v>2.9489452613645355</v>
      </c>
      <c r="Z1445" s="6">
        <f t="shared" si="691"/>
        <v>1.4446072365258971</v>
      </c>
      <c r="AA1445" s="5">
        <f t="shared" si="682"/>
        <v>8</v>
      </c>
      <c r="AB1445" s="5">
        <f t="shared" si="683"/>
        <v>2024</v>
      </c>
      <c r="AC1445" s="5">
        <f t="shared" si="684"/>
        <v>35</v>
      </c>
      <c r="AD1445" s="6">
        <f t="shared" si="695"/>
        <v>59.527500000000011</v>
      </c>
      <c r="AF1445" s="10" t="e">
        <f ca="1">_xll.RHistory("ARS=",".Close","START:"&amp;$A1445&amp;" END:"&amp;$A1445&amp;" INTERVAL:1D",,,)</f>
        <v>#NAME?</v>
      </c>
      <c r="AG1445" s="8" t="e">
        <f t="shared" ca="1" si="680"/>
        <v>#NAME?</v>
      </c>
      <c r="AH1445" s="15"/>
      <c r="AI1445" s="15"/>
      <c r="AJ1445" s="15"/>
      <c r="AK1445" s="15"/>
      <c r="AL1445" s="11">
        <f t="shared" si="692"/>
        <v>45532</v>
      </c>
      <c r="AM1445" s="8">
        <v>966.75</v>
      </c>
      <c r="AN1445" s="10" t="e">
        <f ca="1">_xll.RHistory("BRL=",".Close","START:"&amp;$A1445&amp;" END:"&amp;$A1445&amp;" INTERVAL:1D",,,)</f>
        <v>#NAME?</v>
      </c>
      <c r="AO1445" s="8" t="e">
        <f t="shared" ca="1" si="693"/>
        <v>#NAME?</v>
      </c>
      <c r="AS1445" s="1"/>
      <c r="AT1445" s="6">
        <v>347.3</v>
      </c>
      <c r="AU1445" s="6">
        <v>9.7650000000000006</v>
      </c>
      <c r="AV1445" s="6">
        <f t="shared" si="687"/>
        <v>3.8721499999999978</v>
      </c>
      <c r="AW1445" s="6">
        <f t="shared" ref="AW1445:AW1508" si="699">(((B1444/100*11.7*0.98)+(AT1445/2000*47))-(AU1445))</f>
        <v>3.831433999999998</v>
      </c>
      <c r="AX1445" s="6">
        <f t="shared" si="696"/>
        <v>-4.0715999999999752E-2</v>
      </c>
      <c r="AY1445" s="12">
        <f t="shared" ref="AY1445:AY1508" si="700">(B1444*11.7/100)/((AT1445/2000*47)+(B1444*11.7/100))</f>
        <v>0.40458586087026299</v>
      </c>
      <c r="BB1445" s="13">
        <f t="shared" si="694"/>
        <v>951.84468499999991</v>
      </c>
    </row>
    <row r="1446" spans="1:54" x14ac:dyDescent="0.25">
      <c r="A1446" s="1">
        <v>45533</v>
      </c>
      <c r="B1446" s="6">
        <v>49.92</v>
      </c>
      <c r="C1446" s="6">
        <v>44.545000000000002</v>
      </c>
      <c r="D1446" s="6">
        <v>48.17</v>
      </c>
      <c r="E1446" s="6">
        <f t="shared" si="674"/>
        <v>43.765991637897208</v>
      </c>
      <c r="F1446" s="6">
        <f t="shared" si="675"/>
        <v>42.497083777828735</v>
      </c>
      <c r="G1446" s="6">
        <v>56.17</v>
      </c>
      <c r="H1446" s="22">
        <v>41.8</v>
      </c>
      <c r="I1446" s="6">
        <v>49.25</v>
      </c>
      <c r="K1446" s="6">
        <f t="shared" si="688"/>
        <v>0.67000000000000171</v>
      </c>
      <c r="L1446" s="6"/>
      <c r="M1446" s="6">
        <f t="shared" si="676"/>
        <v>8.1200000000000045</v>
      </c>
      <c r="N1446" s="6">
        <f t="shared" si="685"/>
        <v>1.75</v>
      </c>
      <c r="O1446" s="6">
        <f t="shared" si="677"/>
        <v>6.3700000000000045</v>
      </c>
      <c r="P1446" s="6">
        <f t="shared" si="678"/>
        <v>6.3700000000000045</v>
      </c>
      <c r="Q1446" s="6">
        <f t="shared" si="689"/>
        <v>1.9659916378972113</v>
      </c>
      <c r="R1446" s="6">
        <f t="shared" si="681"/>
        <v>0.69708377782873754</v>
      </c>
      <c r="S1446" s="6">
        <f t="shared" si="679"/>
        <v>14.370000000000005</v>
      </c>
      <c r="T1446" s="6">
        <f t="shared" si="698"/>
        <v>6.25</v>
      </c>
      <c r="U1446" s="4" t="str">
        <f t="shared" si="686"/>
        <v>LOWER</v>
      </c>
      <c r="V1446" s="8">
        <v>937.75</v>
      </c>
      <c r="W1446" s="9">
        <f t="shared" si="697"/>
        <v>5.672916222171267</v>
      </c>
      <c r="X1446" s="6">
        <f t="shared" si="673"/>
        <v>43.805695488841167</v>
      </c>
      <c r="Y1446" s="6">
        <f t="shared" si="690"/>
        <v>4.364304511158835</v>
      </c>
      <c r="Z1446" s="6">
        <f t="shared" si="691"/>
        <v>1.308611711012432</v>
      </c>
      <c r="AA1446" s="5">
        <f t="shared" si="682"/>
        <v>8</v>
      </c>
      <c r="AB1446" s="5">
        <f t="shared" si="683"/>
        <v>2024</v>
      </c>
      <c r="AC1446" s="5">
        <f t="shared" si="684"/>
        <v>35</v>
      </c>
      <c r="AD1446" s="6">
        <f t="shared" si="695"/>
        <v>59.707499999999996</v>
      </c>
      <c r="AF1446" s="10" t="e">
        <f ca="1">_xll.RHistory("ARS=",".Close","START:"&amp;$A1446&amp;" END:"&amp;$A1446&amp;" INTERVAL:1D",,,)</f>
        <v>#NAME?</v>
      </c>
      <c r="AG1446" s="8" t="e">
        <f t="shared" ca="1" si="680"/>
        <v>#NAME?</v>
      </c>
      <c r="AH1446" s="15"/>
      <c r="AI1446" s="15"/>
      <c r="AJ1446" s="15"/>
      <c r="AK1446" s="15"/>
      <c r="AL1446" s="11">
        <f t="shared" si="692"/>
        <v>45533</v>
      </c>
      <c r="AM1446" s="8">
        <v>965.75</v>
      </c>
      <c r="AN1446" s="10" t="e">
        <f ca="1">_xll.RHistory("BRL=",".Close","START:"&amp;$A1446&amp;" END:"&amp;$A1446&amp;" INTERVAL:1D",,,)</f>
        <v>#NAME?</v>
      </c>
      <c r="AO1446" s="8" t="e">
        <f t="shared" ca="1" si="693"/>
        <v>#NAME?</v>
      </c>
      <c r="AS1446" s="1"/>
      <c r="AT1446" s="6">
        <v>340.8</v>
      </c>
      <c r="AU1446" s="6">
        <v>9.67</v>
      </c>
      <c r="AV1446" s="6">
        <f t="shared" si="687"/>
        <v>3.9746899999999989</v>
      </c>
      <c r="AW1446" s="6">
        <f t="shared" si="699"/>
        <v>3.8482129999999994</v>
      </c>
      <c r="AX1446" s="6">
        <f t="shared" si="696"/>
        <v>-0.12647699999999951</v>
      </c>
      <c r="AY1446" s="12">
        <f t="shared" si="700"/>
        <v>0.41244181311969713</v>
      </c>
      <c r="BB1446" s="13">
        <f t="shared" si="694"/>
        <v>982.04797899999994</v>
      </c>
    </row>
    <row r="1447" spans="1:54" x14ac:dyDescent="0.25">
      <c r="A1447" s="1">
        <v>45534</v>
      </c>
      <c r="B1447" s="6">
        <v>49.89</v>
      </c>
      <c r="C1447" s="6">
        <v>44.515000000000001</v>
      </c>
      <c r="D1447" s="6">
        <v>48.14</v>
      </c>
      <c r="E1447" s="6">
        <f t="shared" si="674"/>
        <v>43.539400948599265</v>
      </c>
      <c r="F1447" s="6">
        <f t="shared" si="675"/>
        <v>42.995583294284209</v>
      </c>
      <c r="G1447" s="6">
        <v>56.14</v>
      </c>
      <c r="H1447" s="22">
        <v>43.17</v>
      </c>
      <c r="I1447" s="6">
        <v>49.25</v>
      </c>
      <c r="K1447" s="6">
        <f t="shared" si="688"/>
        <v>0.64000000000000057</v>
      </c>
      <c r="L1447" s="6"/>
      <c r="M1447" s="6">
        <f t="shared" si="676"/>
        <v>6.7199999999999989</v>
      </c>
      <c r="N1447" s="6">
        <f t="shared" si="685"/>
        <v>1.75</v>
      </c>
      <c r="O1447" s="6">
        <f t="shared" si="677"/>
        <v>4.9699999999999989</v>
      </c>
      <c r="P1447" s="6">
        <f t="shared" si="678"/>
        <v>4.9699999999999989</v>
      </c>
      <c r="Q1447" s="6">
        <f t="shared" si="689"/>
        <v>0.36940094859926376</v>
      </c>
      <c r="R1447" s="6">
        <f t="shared" si="681"/>
        <v>-0.17441670571579238</v>
      </c>
      <c r="S1447" s="6">
        <f t="shared" si="679"/>
        <v>12.969999999999999</v>
      </c>
      <c r="T1447" s="6">
        <f t="shared" si="698"/>
        <v>6.25</v>
      </c>
      <c r="U1447" s="4" t="str">
        <f t="shared" si="686"/>
        <v>LOWER</v>
      </c>
      <c r="V1447" s="8">
        <v>948.75</v>
      </c>
      <c r="W1447" s="9">
        <f t="shared" si="697"/>
        <v>5.1444167057157912</v>
      </c>
      <c r="X1447" s="6">
        <f t="shared" si="673"/>
        <v>43.578899239869692</v>
      </c>
      <c r="Y1447" s="6">
        <f t="shared" si="690"/>
        <v>4.5611007601303086</v>
      </c>
      <c r="Z1447" s="6">
        <f t="shared" si="691"/>
        <v>0.58331594558548261</v>
      </c>
      <c r="AA1447" s="5">
        <f t="shared" si="682"/>
        <v>8</v>
      </c>
      <c r="AB1447" s="5">
        <f t="shared" si="683"/>
        <v>2024</v>
      </c>
      <c r="AC1447" s="5">
        <f t="shared" si="684"/>
        <v>35</v>
      </c>
      <c r="AD1447" s="6">
        <f t="shared" si="695"/>
        <v>57.974999999999994</v>
      </c>
      <c r="AF1447" s="10" t="e">
        <f ca="1">_xll.RHistory("ARS=",".Close","START:"&amp;$A1447&amp;" END:"&amp;$A1447&amp;" INTERVAL:1D",,,)</f>
        <v>#NAME?</v>
      </c>
      <c r="AG1447" s="8" t="e">
        <f t="shared" ca="1" si="680"/>
        <v>#NAME?</v>
      </c>
      <c r="AH1447" s="15"/>
      <c r="AI1447" s="15"/>
      <c r="AJ1447" s="15"/>
      <c r="AK1447" s="15"/>
      <c r="AL1447" s="11">
        <f t="shared" si="692"/>
        <v>45534</v>
      </c>
      <c r="AM1447" s="8">
        <v>960.75</v>
      </c>
      <c r="AN1447" s="10" t="e">
        <f ca="1">_xll.RHistory("BRL=",".Close","START:"&amp;$A1447&amp;" END:"&amp;$A1447&amp;" INTERVAL:1D",,,)</f>
        <v>#NAME?</v>
      </c>
      <c r="AO1447" s="8" t="e">
        <f t="shared" ca="1" si="693"/>
        <v>#NAME?</v>
      </c>
      <c r="AS1447" s="1"/>
      <c r="AT1447" s="6">
        <v>338.6</v>
      </c>
      <c r="AU1447" s="6">
        <v>9.8249999999999993</v>
      </c>
      <c r="AV1447" s="6">
        <f t="shared" si="687"/>
        <v>3.7644800000000007</v>
      </c>
      <c r="AW1447" s="6">
        <f t="shared" si="699"/>
        <v>3.8559272</v>
      </c>
      <c r="AX1447" s="6">
        <f t="shared" si="696"/>
        <v>9.1447199999999285E-2</v>
      </c>
      <c r="AY1447" s="12">
        <f t="shared" si="700"/>
        <v>0.42330410632465892</v>
      </c>
      <c r="BB1447" s="13">
        <f t="shared" si="694"/>
        <v>981.38659299999995</v>
      </c>
    </row>
    <row r="1448" spans="1:54" x14ac:dyDescent="0.25">
      <c r="A1448" s="1">
        <v>45538</v>
      </c>
      <c r="B1448" s="6">
        <v>48.23</v>
      </c>
      <c r="C1448" s="6">
        <v>42.854999999999997</v>
      </c>
      <c r="D1448" s="6">
        <v>46.73</v>
      </c>
      <c r="E1448" s="6">
        <f t="shared" si="674"/>
        <v>42.66702679480219</v>
      </c>
      <c r="F1448" s="6">
        <f t="shared" si="675"/>
        <v>42.123209140487141</v>
      </c>
      <c r="G1448" s="6">
        <v>54.48</v>
      </c>
      <c r="H1448" s="22">
        <v>43.14</v>
      </c>
      <c r="I1448" s="6">
        <v>49.5</v>
      </c>
      <c r="K1448" s="6">
        <f t="shared" si="688"/>
        <v>-1.2700000000000031</v>
      </c>
      <c r="L1448" s="6"/>
      <c r="M1448" s="6">
        <f t="shared" si="676"/>
        <v>5.0899999999999963</v>
      </c>
      <c r="N1448" s="6">
        <f t="shared" si="685"/>
        <v>1.5</v>
      </c>
      <c r="O1448" s="6">
        <f t="shared" si="677"/>
        <v>3.5899999999999963</v>
      </c>
      <c r="P1448" s="6">
        <f t="shared" si="678"/>
        <v>3.5899999999999963</v>
      </c>
      <c r="Q1448" s="6">
        <f t="shared" si="689"/>
        <v>-0.47297320519781039</v>
      </c>
      <c r="R1448" s="6">
        <f t="shared" si="681"/>
        <v>-1.0167908595128594</v>
      </c>
      <c r="S1448" s="6">
        <f t="shared" si="679"/>
        <v>11.339999999999996</v>
      </c>
      <c r="T1448" s="6">
        <f t="shared" si="698"/>
        <v>6.25</v>
      </c>
      <c r="U1448" s="4" t="str">
        <f t="shared" si="686"/>
        <v>LOWER</v>
      </c>
      <c r="V1448" s="8">
        <v>929.5</v>
      </c>
      <c r="W1448" s="9">
        <f t="shared" si="697"/>
        <v>4.6067908595128557</v>
      </c>
      <c r="X1448" s="6">
        <f t="shared" ref="X1448:X1511" si="701">IF(AM1448="","",AM1448/22.04622)</f>
        <v>42.705733681329491</v>
      </c>
      <c r="Y1448" s="6">
        <f t="shared" si="690"/>
        <v>4.0242663186705059</v>
      </c>
      <c r="Z1448" s="6">
        <f t="shared" si="691"/>
        <v>0.58252454084234984</v>
      </c>
      <c r="AA1448" s="5">
        <f t="shared" si="682"/>
        <v>9</v>
      </c>
      <c r="AB1448" s="5">
        <f t="shared" si="683"/>
        <v>2024</v>
      </c>
      <c r="AC1448" s="5">
        <f t="shared" si="684"/>
        <v>36</v>
      </c>
      <c r="AD1448" s="6">
        <f t="shared" si="695"/>
        <v>58.655000000000001</v>
      </c>
      <c r="AF1448" s="10" t="e">
        <f ca="1">_xll.RHistory("ARS=",".Close","START:"&amp;$A1448&amp;" END:"&amp;$A1448&amp;" INTERVAL:1D",,,)</f>
        <v>#NAME?</v>
      </c>
      <c r="AG1448" s="8" t="e">
        <f t="shared" ca="1" si="680"/>
        <v>#NAME?</v>
      </c>
      <c r="AH1448" s="15"/>
      <c r="AI1448" s="15"/>
      <c r="AJ1448" s="15"/>
      <c r="AK1448" s="15"/>
      <c r="AL1448" s="11">
        <f t="shared" si="692"/>
        <v>45538</v>
      </c>
      <c r="AM1448" s="8">
        <v>941.5</v>
      </c>
      <c r="AN1448" s="10" t="e">
        <f ca="1">_xll.RHistory("BRL=",".Close","START:"&amp;$A1448&amp;" END:"&amp;$A1448&amp;" INTERVAL:1D",,,)</f>
        <v>#NAME?</v>
      </c>
      <c r="AO1448" s="8" t="e">
        <f t="shared" ca="1" si="693"/>
        <v>#NAME?</v>
      </c>
      <c r="AS1448" s="1"/>
      <c r="AT1448" s="6">
        <v>341.6</v>
      </c>
      <c r="AU1448" s="6">
        <v>9.9</v>
      </c>
      <c r="AV1448" s="6">
        <f t="shared" si="687"/>
        <v>3.5950099999999985</v>
      </c>
      <c r="AW1448" s="6">
        <f t="shared" si="699"/>
        <v>3.8479873999999992</v>
      </c>
      <c r="AX1448" s="6">
        <f t="shared" si="696"/>
        <v>0.25297740000000069</v>
      </c>
      <c r="AY1448" s="12">
        <f t="shared" si="700"/>
        <v>0.42100567410977352</v>
      </c>
      <c r="BB1448" s="13">
        <f t="shared" si="694"/>
        <v>944.78990099999987</v>
      </c>
    </row>
    <row r="1449" spans="1:54" x14ac:dyDescent="0.25">
      <c r="A1449" s="1">
        <v>45539</v>
      </c>
      <c r="B1449" s="6">
        <v>47.47</v>
      </c>
      <c r="C1449" s="6">
        <v>42.72</v>
      </c>
      <c r="D1449" s="6">
        <v>45.72</v>
      </c>
      <c r="E1449" s="6">
        <f t="shared" ref="E1449:E1512" si="702">IF(AM1449="","",AM1449/2206.622)*100</f>
        <v>41.046903366321921</v>
      </c>
      <c r="F1449" s="6">
        <f t="shared" ref="F1449:F1512" si="703">IF(V1449="","",V1449/2206.622)*100</f>
        <v>40.990255693997433</v>
      </c>
      <c r="G1449" s="6">
        <v>53.72</v>
      </c>
      <c r="H1449" s="22">
        <v>41.48</v>
      </c>
      <c r="I1449" s="6">
        <v>49</v>
      </c>
      <c r="K1449" s="6">
        <f t="shared" si="688"/>
        <v>-1.5300000000000011</v>
      </c>
      <c r="L1449" s="6"/>
      <c r="M1449" s="6">
        <f t="shared" ref="M1449:M1512" si="704">B1449-H1449</f>
        <v>5.990000000000002</v>
      </c>
      <c r="N1449" s="6">
        <f t="shared" si="685"/>
        <v>1.75</v>
      </c>
      <c r="O1449" s="6">
        <f t="shared" ref="O1449:O1512" si="705">D1449-H1449</f>
        <v>4.240000000000002</v>
      </c>
      <c r="P1449" s="6">
        <f t="shared" ref="P1449:P1512" si="706">D1449-H1449</f>
        <v>4.240000000000002</v>
      </c>
      <c r="Q1449" s="6">
        <f t="shared" si="689"/>
        <v>-0.43309663367807616</v>
      </c>
      <c r="R1449" s="6">
        <f t="shared" si="681"/>
        <v>-0.48974430600256369</v>
      </c>
      <c r="S1449" s="6">
        <f t="shared" ref="S1449:S1512" si="707">G1449-H1449</f>
        <v>12.240000000000002</v>
      </c>
      <c r="T1449" s="6">
        <f t="shared" si="698"/>
        <v>6.25</v>
      </c>
      <c r="U1449" s="4" t="str">
        <f t="shared" si="686"/>
        <v>LOWER</v>
      </c>
      <c r="V1449" s="8">
        <v>904.5</v>
      </c>
      <c r="W1449" s="9">
        <f t="shared" si="697"/>
        <v>4.7297443060025657</v>
      </c>
      <c r="X1449" s="6">
        <f t="shared" si="701"/>
        <v>41.08414050118342</v>
      </c>
      <c r="Y1449" s="6">
        <f t="shared" si="690"/>
        <v>4.6358594988165791</v>
      </c>
      <c r="Z1449" s="6">
        <f t="shared" si="691"/>
        <v>9.3884807185986574E-2</v>
      </c>
      <c r="AA1449" s="5">
        <f t="shared" si="682"/>
        <v>9</v>
      </c>
      <c r="AB1449" s="5">
        <f t="shared" si="683"/>
        <v>2024</v>
      </c>
      <c r="AC1449" s="5">
        <f t="shared" si="684"/>
        <v>36</v>
      </c>
      <c r="AD1449" s="6">
        <f t="shared" si="695"/>
        <v>57.410000000000004</v>
      </c>
      <c r="AF1449" s="10" t="e">
        <f ca="1">_xll.RHistory("ARS=",".Close","START:"&amp;$A1449&amp;" END:"&amp;$A1449&amp;" INTERVAL:1D",,,)</f>
        <v>#NAME?</v>
      </c>
      <c r="AG1449" s="8" t="e">
        <f t="shared" ca="1" si="680"/>
        <v>#NAME?</v>
      </c>
      <c r="AH1449" s="15"/>
      <c r="AI1449" s="15"/>
      <c r="AJ1449" s="15"/>
      <c r="AK1449" s="15"/>
      <c r="AL1449" s="11">
        <f t="shared" si="692"/>
        <v>45539</v>
      </c>
      <c r="AM1449" s="8">
        <v>905.75</v>
      </c>
      <c r="AN1449" s="10" t="e">
        <f ca="1">_xll.RHistory("BRL=",".Close","START:"&amp;$A1449&amp;" END:"&amp;$A1449&amp;" INTERVAL:1D",,,)</f>
        <v>#NAME?</v>
      </c>
      <c r="AO1449" s="8" t="e">
        <f t="shared" ca="1" si="693"/>
        <v>#NAME?</v>
      </c>
      <c r="AS1449" s="1"/>
      <c r="AT1449" s="6">
        <v>347.4</v>
      </c>
      <c r="AU1449" s="6">
        <v>9.92</v>
      </c>
      <c r="AV1449" s="6">
        <f t="shared" si="687"/>
        <v>3.59314</v>
      </c>
      <c r="AW1449" s="6">
        <f t="shared" si="699"/>
        <v>3.773951799999999</v>
      </c>
      <c r="AX1449" s="6">
        <f t="shared" si="696"/>
        <v>0.18081179999999897</v>
      </c>
      <c r="AY1449" s="12">
        <f t="shared" si="700"/>
        <v>0.40870483478805025</v>
      </c>
      <c r="BB1449" s="13">
        <f t="shared" si="694"/>
        <v>941.8136639999999</v>
      </c>
    </row>
    <row r="1450" spans="1:54" x14ac:dyDescent="0.25">
      <c r="A1450" s="1">
        <v>45540</v>
      </c>
      <c r="B1450" s="6">
        <v>48.44</v>
      </c>
      <c r="C1450" s="6">
        <v>43.69</v>
      </c>
      <c r="D1450" s="6">
        <v>46.69</v>
      </c>
      <c r="E1450" s="6">
        <f t="shared" si="702"/>
        <v>42.179856812811622</v>
      </c>
      <c r="F1450" s="6">
        <f t="shared" si="703"/>
        <v>41.681357296356154</v>
      </c>
      <c r="G1450" s="6">
        <v>54.69</v>
      </c>
      <c r="H1450" s="22">
        <v>40.72</v>
      </c>
      <c r="I1450" s="6">
        <v>49</v>
      </c>
      <c r="K1450" s="6">
        <f t="shared" si="688"/>
        <v>-0.56000000000000227</v>
      </c>
      <c r="L1450" s="6"/>
      <c r="M1450" s="6">
        <f t="shared" si="704"/>
        <v>7.7199999999999989</v>
      </c>
      <c r="N1450" s="6">
        <f t="shared" si="685"/>
        <v>1.75</v>
      </c>
      <c r="O1450" s="6">
        <f t="shared" si="705"/>
        <v>5.9699999999999989</v>
      </c>
      <c r="P1450" s="6">
        <f t="shared" si="706"/>
        <v>5.9699999999999989</v>
      </c>
      <c r="Q1450" s="6">
        <f t="shared" si="689"/>
        <v>1.4598568128116227</v>
      </c>
      <c r="R1450" s="6">
        <f t="shared" si="681"/>
        <v>0.96135729635615519</v>
      </c>
      <c r="S1450" s="6">
        <f t="shared" si="707"/>
        <v>13.969999999999999</v>
      </c>
      <c r="T1450" s="6">
        <f t="shared" si="698"/>
        <v>6.25</v>
      </c>
      <c r="U1450" s="4" t="str">
        <f t="shared" si="686"/>
        <v>LOWER</v>
      </c>
      <c r="V1450" s="8">
        <v>919.75</v>
      </c>
      <c r="W1450" s="9">
        <f t="shared" si="697"/>
        <v>5.0086427036438437</v>
      </c>
      <c r="X1450" s="6">
        <f t="shared" si="701"/>
        <v>42.218121746040815</v>
      </c>
      <c r="Y1450" s="6">
        <f t="shared" si="690"/>
        <v>4.4718782539591828</v>
      </c>
      <c r="Z1450" s="6">
        <f t="shared" si="691"/>
        <v>0.53676444968466086</v>
      </c>
      <c r="AA1450" s="5">
        <f t="shared" si="682"/>
        <v>9</v>
      </c>
      <c r="AB1450" s="5">
        <f t="shared" si="683"/>
        <v>2024</v>
      </c>
      <c r="AC1450" s="5">
        <f t="shared" si="684"/>
        <v>36</v>
      </c>
      <c r="AD1450" s="6">
        <f t="shared" si="695"/>
        <v>56.484999999999999</v>
      </c>
      <c r="AF1450" s="10" t="e">
        <f ca="1">_xll.RHistory("ARS=",".Close","START:"&amp;$A1450&amp;" END:"&amp;$A1450&amp;" INTERVAL:1D",,,)</f>
        <v>#NAME?</v>
      </c>
      <c r="AG1450" s="8" t="e">
        <f t="shared" ca="1" si="680"/>
        <v>#NAME?</v>
      </c>
      <c r="AH1450" s="15"/>
      <c r="AI1450" s="15"/>
      <c r="AJ1450" s="15"/>
      <c r="AK1450" s="15"/>
      <c r="AL1450" s="11">
        <f t="shared" si="692"/>
        <v>45540</v>
      </c>
      <c r="AM1450" s="8">
        <v>930.75</v>
      </c>
      <c r="AN1450" s="10" t="e">
        <f ca="1">_xll.RHistory("BRL=",".Close","START:"&amp;$A1450&amp;" END:"&amp;$A1450&amp;" INTERVAL:1D",,,)</f>
        <v>#NAME?</v>
      </c>
      <c r="AO1450" s="8" t="e">
        <f t="shared" ca="1" si="693"/>
        <v>#NAME?</v>
      </c>
      <c r="AS1450" s="1"/>
      <c r="AT1450" s="6">
        <v>355.8</v>
      </c>
      <c r="AU1450" s="6">
        <v>10.015000000000001</v>
      </c>
      <c r="AV1450" s="6">
        <f t="shared" si="687"/>
        <v>3.8090299999999999</v>
      </c>
      <c r="AW1450" s="6">
        <f t="shared" si="699"/>
        <v>3.7892101999999994</v>
      </c>
      <c r="AX1450" s="6">
        <f t="shared" si="696"/>
        <v>-1.9819800000000498E-2</v>
      </c>
      <c r="AY1450" s="12">
        <f t="shared" si="700"/>
        <v>0.39912858445637855</v>
      </c>
      <c r="BB1450" s="13">
        <f t="shared" si="694"/>
        <v>963.19847799999991</v>
      </c>
    </row>
    <row r="1451" spans="1:54" x14ac:dyDescent="0.25">
      <c r="A1451" s="1">
        <v>45541</v>
      </c>
      <c r="B1451" s="6">
        <v>46.96</v>
      </c>
      <c r="C1451" s="6">
        <v>41.96</v>
      </c>
      <c r="D1451" s="6">
        <v>46.69</v>
      </c>
      <c r="E1451" s="6">
        <f t="shared" si="702"/>
        <v>41.296153124549654</v>
      </c>
      <c r="F1451" s="6">
        <f t="shared" si="703"/>
        <v>40.344472229498301</v>
      </c>
      <c r="G1451" s="6">
        <v>53.21</v>
      </c>
      <c r="H1451" s="22">
        <v>41.69</v>
      </c>
      <c r="I1451" s="6">
        <v>49.75</v>
      </c>
      <c r="K1451" s="6">
        <f t="shared" si="688"/>
        <v>-2.7899999999999991</v>
      </c>
      <c r="L1451" s="6"/>
      <c r="M1451" s="6">
        <f t="shared" si="704"/>
        <v>5.2700000000000031</v>
      </c>
      <c r="N1451" s="6">
        <f t="shared" si="685"/>
        <v>0.27000000000000313</v>
      </c>
      <c r="O1451" s="6">
        <f t="shared" si="705"/>
        <v>5</v>
      </c>
      <c r="P1451" s="6">
        <f t="shared" si="706"/>
        <v>5</v>
      </c>
      <c r="Q1451" s="6">
        <f t="shared" si="689"/>
        <v>-0.39384687545034325</v>
      </c>
      <c r="R1451" s="6">
        <f t="shared" si="681"/>
        <v>-1.3455277705016968</v>
      </c>
      <c r="S1451" s="6">
        <f t="shared" si="707"/>
        <v>11.520000000000003</v>
      </c>
      <c r="T1451" s="6">
        <f t="shared" si="698"/>
        <v>6.25</v>
      </c>
      <c r="U1451" s="4" t="str">
        <f t="shared" si="686"/>
        <v>LOWER</v>
      </c>
      <c r="V1451" s="8">
        <v>890.25</v>
      </c>
      <c r="W1451" s="9">
        <f t="shared" si="697"/>
        <v>6.3455277705016968</v>
      </c>
      <c r="X1451" s="6">
        <f t="shared" si="701"/>
        <v>41.333616375052046</v>
      </c>
      <c r="Y1451" s="6">
        <f t="shared" si="690"/>
        <v>5.3563836249479522</v>
      </c>
      <c r="Z1451" s="6">
        <f t="shared" si="691"/>
        <v>0.98914414555374464</v>
      </c>
      <c r="AA1451" s="5">
        <f t="shared" si="682"/>
        <v>9</v>
      </c>
      <c r="AB1451" s="5">
        <f t="shared" si="683"/>
        <v>2024</v>
      </c>
      <c r="AC1451" s="5">
        <f t="shared" si="684"/>
        <v>36</v>
      </c>
      <c r="AD1451" s="6">
        <f t="shared" si="695"/>
        <v>56.577500000000001</v>
      </c>
      <c r="AF1451" s="10" t="e">
        <f ca="1">_xll.RHistory("ARS=",".Close","START:"&amp;$A1451&amp;" END:"&amp;$A1451&amp;" INTERVAL:1D",,,)</f>
        <v>#NAME?</v>
      </c>
      <c r="AG1451" s="8" t="e">
        <f t="shared" ref="AG1451:AG1514" ca="1" si="708">IF(V1451="","",V1451*AF1451/2204.622*100)</f>
        <v>#NAME?</v>
      </c>
      <c r="AH1451" s="15"/>
      <c r="AI1451" s="15"/>
      <c r="AJ1451" s="15"/>
      <c r="AK1451" s="15"/>
      <c r="AL1451" s="11">
        <f t="shared" si="692"/>
        <v>45541</v>
      </c>
      <c r="AM1451" s="8">
        <v>911.25</v>
      </c>
      <c r="AN1451" s="10" t="e">
        <f ca="1">_xll.RHistory("BRL=",".Close","START:"&amp;$A1451&amp;" END:"&amp;$A1451&amp;" INTERVAL:1D",,,)</f>
        <v>#NAME?</v>
      </c>
      <c r="AO1451" s="8" t="e">
        <f t="shared" ca="1" si="693"/>
        <v>#NAME?</v>
      </c>
      <c r="AS1451" s="1"/>
      <c r="AT1451" s="6">
        <v>342.4</v>
      </c>
      <c r="AU1451" s="6">
        <v>10.035</v>
      </c>
      <c r="AV1451" s="6">
        <f t="shared" si="687"/>
        <v>3.4741299999999988</v>
      </c>
      <c r="AW1451" s="6">
        <f t="shared" si="699"/>
        <v>3.5655304000000001</v>
      </c>
      <c r="AX1451" s="6">
        <f t="shared" si="696"/>
        <v>9.140040000000127E-2</v>
      </c>
      <c r="AY1451" s="12">
        <f t="shared" si="700"/>
        <v>0.41326597578511692</v>
      </c>
      <c r="BB1451" s="13">
        <f t="shared" si="694"/>
        <v>925.05855199999996</v>
      </c>
    </row>
    <row r="1452" spans="1:54" x14ac:dyDescent="0.25">
      <c r="A1452" s="1">
        <v>45544</v>
      </c>
      <c r="B1452" s="6">
        <v>47.82</v>
      </c>
      <c r="C1452" s="6">
        <v>42.57</v>
      </c>
      <c r="D1452" s="6">
        <v>45.82</v>
      </c>
      <c r="E1452" s="6">
        <f t="shared" si="702"/>
        <v>41.46609614152311</v>
      </c>
      <c r="F1452" s="6">
        <f t="shared" si="703"/>
        <v>41.160198710970889</v>
      </c>
      <c r="G1452" s="6">
        <v>54.07</v>
      </c>
      <c r="H1452" s="22">
        <v>40.21</v>
      </c>
      <c r="I1452" s="6">
        <v>49.5</v>
      </c>
      <c r="K1452" s="6">
        <f t="shared" si="688"/>
        <v>-1.6799999999999997</v>
      </c>
      <c r="L1452" s="6"/>
      <c r="M1452" s="6">
        <f t="shared" si="704"/>
        <v>7.6099999999999994</v>
      </c>
      <c r="N1452" s="6">
        <f t="shared" si="685"/>
        <v>2</v>
      </c>
      <c r="O1452" s="6">
        <f t="shared" si="705"/>
        <v>5.6099999999999994</v>
      </c>
      <c r="P1452" s="6">
        <f t="shared" si="706"/>
        <v>5.6099999999999994</v>
      </c>
      <c r="Q1452" s="6">
        <f t="shared" si="689"/>
        <v>1.2560961415231091</v>
      </c>
      <c r="R1452" s="6">
        <f t="shared" si="681"/>
        <v>0.95019871097088782</v>
      </c>
      <c r="S1452" s="6">
        <f t="shared" si="707"/>
        <v>13.86</v>
      </c>
      <c r="T1452" s="6">
        <f t="shared" si="698"/>
        <v>6.25</v>
      </c>
      <c r="U1452" s="4" t="str">
        <f t="shared" si="686"/>
        <v>LOWER</v>
      </c>
      <c r="V1452" s="8">
        <v>908.25</v>
      </c>
      <c r="W1452" s="9">
        <f t="shared" si="697"/>
        <v>4.6598012890291116</v>
      </c>
      <c r="X1452" s="6">
        <f t="shared" si="701"/>
        <v>41.503713561780657</v>
      </c>
      <c r="Y1452" s="6">
        <f t="shared" si="690"/>
        <v>4.3162864382193433</v>
      </c>
      <c r="Z1452" s="6">
        <f t="shared" si="691"/>
        <v>0.34351485080976829</v>
      </c>
      <c r="AA1452" s="5">
        <f t="shared" si="682"/>
        <v>9</v>
      </c>
      <c r="AB1452" s="5">
        <f t="shared" si="683"/>
        <v>2024</v>
      </c>
      <c r="AC1452" s="5">
        <f t="shared" si="684"/>
        <v>37</v>
      </c>
      <c r="AD1452" s="6">
        <f t="shared" si="695"/>
        <v>56.135000000000005</v>
      </c>
      <c r="AF1452" s="10" t="e">
        <f ca="1">_xll.RHistory("ARS=",".Close","START:"&amp;$A1452&amp;" END:"&amp;$A1452&amp;" INTERVAL:1D",,,)</f>
        <v>#NAME?</v>
      </c>
      <c r="AG1452" s="8" t="e">
        <f t="shared" ca="1" si="708"/>
        <v>#NAME?</v>
      </c>
      <c r="AH1452" s="15"/>
      <c r="AI1452" s="15"/>
      <c r="AJ1452" s="15"/>
      <c r="AK1452" s="15"/>
      <c r="AL1452" s="11">
        <f t="shared" si="692"/>
        <v>45544</v>
      </c>
      <c r="AM1452" s="8">
        <v>915</v>
      </c>
      <c r="AN1452" s="10" t="e">
        <f ca="1">_xll.RHistory("BRL=",".Close","START:"&amp;$A1452&amp;" END:"&amp;$A1452&amp;" INTERVAL:1D",,,)</f>
        <v>#NAME?</v>
      </c>
      <c r="AO1452" s="8" t="e">
        <f t="shared" ca="1" si="693"/>
        <v>#NAME?</v>
      </c>
      <c r="AS1452" s="1"/>
      <c r="AT1452" s="6">
        <v>340.8</v>
      </c>
      <c r="AU1452" s="6">
        <v>9.85</v>
      </c>
      <c r="AV1452" s="6">
        <f t="shared" si="687"/>
        <v>3.5197399999999988</v>
      </c>
      <c r="AW1452" s="6">
        <f t="shared" si="699"/>
        <v>3.5432335999999989</v>
      </c>
      <c r="AX1452" s="6">
        <f t="shared" si="696"/>
        <v>2.3493600000000114E-2</v>
      </c>
      <c r="AY1452" s="12">
        <f t="shared" si="700"/>
        <v>0.4068926292590157</v>
      </c>
      <c r="BB1452" s="13">
        <f t="shared" si="694"/>
        <v>938.50673399999994</v>
      </c>
    </row>
    <row r="1453" spans="1:54" x14ac:dyDescent="0.25">
      <c r="A1453" s="1">
        <v>45545</v>
      </c>
      <c r="B1453" s="6">
        <v>46.54</v>
      </c>
      <c r="C1453" s="6">
        <v>41.164999999999999</v>
      </c>
      <c r="D1453" s="6">
        <v>44.54</v>
      </c>
      <c r="E1453" s="6">
        <f t="shared" si="702"/>
        <v>41.602050555101869</v>
      </c>
      <c r="F1453" s="6">
        <f t="shared" si="703"/>
        <v>41.001585228462332</v>
      </c>
      <c r="G1453" s="6">
        <v>53.29</v>
      </c>
      <c r="H1453" s="22">
        <v>41.07</v>
      </c>
      <c r="I1453" s="6">
        <v>49.5</v>
      </c>
      <c r="K1453" s="6">
        <f t="shared" si="688"/>
        <v>-2.9600000000000009</v>
      </c>
      <c r="L1453" s="6"/>
      <c r="M1453" s="6">
        <f t="shared" si="704"/>
        <v>5.4699999999999989</v>
      </c>
      <c r="N1453" s="6">
        <f t="shared" si="685"/>
        <v>2</v>
      </c>
      <c r="O1453" s="6">
        <f t="shared" si="705"/>
        <v>3.4699999999999989</v>
      </c>
      <c r="P1453" s="6">
        <f t="shared" si="706"/>
        <v>3.4699999999999989</v>
      </c>
      <c r="Q1453" s="6">
        <f t="shared" si="689"/>
        <v>0.53205055510186838</v>
      </c>
      <c r="R1453" s="6">
        <f t="shared" si="681"/>
        <v>-6.8414771537668173E-2</v>
      </c>
      <c r="S1453" s="6">
        <f t="shared" si="707"/>
        <v>12.219999999999999</v>
      </c>
      <c r="T1453" s="6">
        <f t="shared" si="698"/>
        <v>6.75</v>
      </c>
      <c r="U1453" s="4" t="str">
        <f t="shared" si="686"/>
        <v>LOWER</v>
      </c>
      <c r="V1453" s="8">
        <v>904.75</v>
      </c>
      <c r="W1453" s="9">
        <f t="shared" si="697"/>
        <v>3.538414771537667</v>
      </c>
      <c r="X1453" s="6">
        <f t="shared" si="701"/>
        <v>41.639791311163542</v>
      </c>
      <c r="Y1453" s="6">
        <f t="shared" si="690"/>
        <v>2.9002086888364573</v>
      </c>
      <c r="Z1453" s="6">
        <f t="shared" si="691"/>
        <v>0.63820608270120971</v>
      </c>
      <c r="AA1453" s="5">
        <f t="shared" si="682"/>
        <v>9</v>
      </c>
      <c r="AB1453" s="5">
        <f t="shared" si="683"/>
        <v>2024</v>
      </c>
      <c r="AC1453" s="5">
        <f t="shared" si="684"/>
        <v>37</v>
      </c>
      <c r="AD1453" s="6">
        <f t="shared" si="695"/>
        <v>56.685000000000002</v>
      </c>
      <c r="AF1453" s="10" t="e">
        <f ca="1">_xll.RHistory("ARS=",".Close","START:"&amp;$A1453&amp;" END:"&amp;$A1453&amp;" INTERVAL:1D",,,)</f>
        <v>#NAME?</v>
      </c>
      <c r="AG1453" s="8" t="e">
        <f t="shared" ca="1" si="708"/>
        <v>#NAME?</v>
      </c>
      <c r="AH1453" s="15"/>
      <c r="AI1453" s="15"/>
      <c r="AJ1453" s="15"/>
      <c r="AK1453" s="15"/>
      <c r="AL1453" s="11">
        <f t="shared" si="692"/>
        <v>45545</v>
      </c>
      <c r="AM1453" s="8">
        <v>918</v>
      </c>
      <c r="AN1453" s="10" t="e">
        <f ca="1">_xll.RHistory("BRL=",".Close","START:"&amp;$A1453&amp;" END:"&amp;$A1453&amp;" INTERVAL:1D",,,)</f>
        <v>#NAME?</v>
      </c>
      <c r="AO1453" s="8" t="e">
        <f t="shared" ca="1" si="693"/>
        <v>#NAME?</v>
      </c>
      <c r="AS1453" s="1"/>
      <c r="AT1453" s="6">
        <v>340.7</v>
      </c>
      <c r="AU1453" s="6">
        <v>9.98</v>
      </c>
      <c r="AV1453" s="6">
        <f t="shared" si="687"/>
        <v>3.2376299999999993</v>
      </c>
      <c r="AW1453" s="6">
        <f t="shared" si="699"/>
        <v>3.5094911999999994</v>
      </c>
      <c r="AX1453" s="6">
        <f t="shared" si="696"/>
        <v>0.27186120000000003</v>
      </c>
      <c r="AY1453" s="12">
        <f t="shared" si="700"/>
        <v>0.41135060460732314</v>
      </c>
      <c r="BB1453" s="13">
        <f t="shared" si="694"/>
        <v>907.53182299999992</v>
      </c>
    </row>
    <row r="1454" spans="1:54" x14ac:dyDescent="0.25">
      <c r="A1454" s="1">
        <v>45546</v>
      </c>
      <c r="B1454" s="6">
        <v>46.03</v>
      </c>
      <c r="C1454" s="6">
        <v>40.655000000000001</v>
      </c>
      <c r="D1454" s="6">
        <v>44.28</v>
      </c>
      <c r="E1454" s="6">
        <f t="shared" si="702"/>
        <v>42.270493088530799</v>
      </c>
      <c r="F1454" s="6">
        <f t="shared" si="703"/>
        <v>40.673028728980313</v>
      </c>
      <c r="G1454" s="6">
        <v>52.78</v>
      </c>
      <c r="H1454" s="22">
        <v>40.29</v>
      </c>
      <c r="I1454" s="6">
        <v>49.5</v>
      </c>
      <c r="K1454" s="6">
        <f t="shared" si="688"/>
        <v>-3.4699999999999989</v>
      </c>
      <c r="L1454" s="6"/>
      <c r="M1454" s="6">
        <f t="shared" si="704"/>
        <v>5.740000000000002</v>
      </c>
      <c r="N1454" s="6">
        <f t="shared" si="685"/>
        <v>1.75</v>
      </c>
      <c r="O1454" s="6">
        <f t="shared" si="705"/>
        <v>3.990000000000002</v>
      </c>
      <c r="P1454" s="6">
        <f t="shared" si="706"/>
        <v>3.990000000000002</v>
      </c>
      <c r="Q1454" s="6">
        <f t="shared" si="689"/>
        <v>1.9804930885307996</v>
      </c>
      <c r="R1454" s="6">
        <f t="shared" si="681"/>
        <v>0.38302872898031382</v>
      </c>
      <c r="S1454" s="6">
        <f t="shared" si="707"/>
        <v>12.490000000000002</v>
      </c>
      <c r="T1454" s="6">
        <f t="shared" si="698"/>
        <v>6.75</v>
      </c>
      <c r="U1454" s="4" t="str">
        <f t="shared" si="686"/>
        <v>LOWER</v>
      </c>
      <c r="V1454" s="8">
        <v>897.5</v>
      </c>
      <c r="W1454" s="9">
        <f t="shared" si="697"/>
        <v>3.6069712710196882</v>
      </c>
      <c r="X1454" s="6">
        <f t="shared" si="701"/>
        <v>42.308840245629405</v>
      </c>
      <c r="Y1454" s="6">
        <f t="shared" si="690"/>
        <v>1.9711597543705963</v>
      </c>
      <c r="Z1454" s="6">
        <f t="shared" si="691"/>
        <v>1.6358115166490919</v>
      </c>
      <c r="AA1454" s="5">
        <f t="shared" si="682"/>
        <v>9</v>
      </c>
      <c r="AB1454" s="5">
        <f t="shared" si="683"/>
        <v>2024</v>
      </c>
      <c r="AC1454" s="5">
        <f t="shared" si="684"/>
        <v>37</v>
      </c>
      <c r="AD1454" s="6">
        <f t="shared" si="695"/>
        <v>56.555</v>
      </c>
      <c r="AF1454" s="10" t="e">
        <f ca="1">_xll.RHistory("ARS=",".Close","START:"&amp;$A1454&amp;" END:"&amp;$A1454&amp;" INTERVAL:1D",,,)</f>
        <v>#NAME?</v>
      </c>
      <c r="AG1454" s="8" t="e">
        <f t="shared" ca="1" si="708"/>
        <v>#NAME?</v>
      </c>
      <c r="AH1454" s="15"/>
      <c r="AI1454" s="15"/>
      <c r="AJ1454" s="15"/>
      <c r="AK1454" s="15"/>
      <c r="AL1454" s="11">
        <f t="shared" si="692"/>
        <v>45546</v>
      </c>
      <c r="AM1454" s="8">
        <v>932.75</v>
      </c>
      <c r="AN1454" s="10" t="e">
        <f ca="1">_xll.RHistory("BRL=",".Close","START:"&amp;$A1454&amp;" END:"&amp;$A1454&amp;" INTERVAL:1D",,,)</f>
        <v>#NAME?</v>
      </c>
      <c r="AO1454" s="8" t="e">
        <f t="shared" ca="1" si="693"/>
        <v>#NAME?</v>
      </c>
      <c r="AS1454" s="1"/>
      <c r="AT1454" s="6">
        <v>333.3</v>
      </c>
      <c r="AU1454" s="6">
        <v>9.7725000000000009</v>
      </c>
      <c r="AV1454" s="6">
        <f t="shared" si="687"/>
        <v>3.2408099999999997</v>
      </c>
      <c r="AW1454" s="6">
        <f t="shared" si="699"/>
        <v>3.3963263999999995</v>
      </c>
      <c r="AX1454" s="6">
        <f t="shared" si="696"/>
        <v>0.15551639999999978</v>
      </c>
      <c r="AY1454" s="12">
        <f t="shared" si="700"/>
        <v>0.41009871416273713</v>
      </c>
      <c r="BB1454" s="13">
        <f t="shared" si="694"/>
        <v>896.28826100000003</v>
      </c>
    </row>
    <row r="1455" spans="1:54" x14ac:dyDescent="0.25">
      <c r="A1455" s="1">
        <v>45547</v>
      </c>
      <c r="B1455" s="6">
        <v>46.58</v>
      </c>
      <c r="C1455" s="6">
        <v>41.08</v>
      </c>
      <c r="D1455" s="6">
        <v>44.83</v>
      </c>
      <c r="E1455" s="6">
        <f t="shared" si="702"/>
        <v>43.018242363214007</v>
      </c>
      <c r="F1455" s="6">
        <f t="shared" si="703"/>
        <v>41.568061951707179</v>
      </c>
      <c r="G1455" s="6">
        <v>53.33</v>
      </c>
      <c r="H1455" s="22">
        <v>39.78</v>
      </c>
      <c r="I1455" s="6">
        <v>49.5</v>
      </c>
      <c r="K1455" s="6">
        <f t="shared" si="688"/>
        <v>-2.9200000000000017</v>
      </c>
      <c r="L1455" s="6"/>
      <c r="M1455" s="6">
        <f t="shared" si="704"/>
        <v>6.7999999999999972</v>
      </c>
      <c r="N1455" s="6">
        <f t="shared" si="685"/>
        <v>1.75</v>
      </c>
      <c r="O1455" s="6">
        <f t="shared" si="705"/>
        <v>5.0499999999999972</v>
      </c>
      <c r="P1455" s="6">
        <f t="shared" si="706"/>
        <v>5.0499999999999972</v>
      </c>
      <c r="Q1455" s="6">
        <f t="shared" si="689"/>
        <v>3.238242363214006</v>
      </c>
      <c r="R1455" s="6">
        <f t="shared" si="681"/>
        <v>1.7880619517071779</v>
      </c>
      <c r="S1455" s="6">
        <f t="shared" si="707"/>
        <v>13.549999999999997</v>
      </c>
      <c r="T1455" s="6">
        <f t="shared" si="698"/>
        <v>6.75</v>
      </c>
      <c r="U1455" s="4" t="str">
        <f t="shared" si="686"/>
        <v>LOWER</v>
      </c>
      <c r="V1455" s="8">
        <v>917.25</v>
      </c>
      <c r="W1455" s="9">
        <f t="shared" si="697"/>
        <v>3.2619380482928193</v>
      </c>
      <c r="X1455" s="6">
        <f t="shared" si="701"/>
        <v>43.057267867235289</v>
      </c>
      <c r="Y1455" s="6">
        <f t="shared" si="690"/>
        <v>1.772732132764709</v>
      </c>
      <c r="Z1455" s="6">
        <f t="shared" si="691"/>
        <v>1.4892059155281103</v>
      </c>
      <c r="AA1455" s="5">
        <f t="shared" si="682"/>
        <v>9</v>
      </c>
      <c r="AB1455" s="5">
        <f t="shared" si="683"/>
        <v>2024</v>
      </c>
      <c r="AC1455" s="5">
        <f t="shared" si="684"/>
        <v>37</v>
      </c>
      <c r="AD1455" s="6">
        <f t="shared" si="695"/>
        <v>56.657500000000006</v>
      </c>
      <c r="AF1455" s="10" t="e">
        <f ca="1">_xll.RHistory("ARS=",".Close","START:"&amp;$A1455&amp;" END:"&amp;$A1455&amp;" INTERVAL:1D",,,)</f>
        <v>#NAME?</v>
      </c>
      <c r="AG1455" s="8" t="e">
        <f t="shared" ca="1" si="708"/>
        <v>#NAME?</v>
      </c>
      <c r="AH1455" s="15"/>
      <c r="AI1455" s="15"/>
      <c r="AJ1455" s="15"/>
      <c r="AK1455" s="15"/>
      <c r="AL1455" s="11">
        <f t="shared" si="692"/>
        <v>45547</v>
      </c>
      <c r="AM1455" s="8">
        <v>949.25</v>
      </c>
      <c r="AN1455" s="10" t="e">
        <f ca="1">_xll.RHistory("BRL=",".Close","START:"&amp;$A1455&amp;" END:"&amp;$A1455&amp;" INTERVAL:1D",,,)</f>
        <v>#NAME?</v>
      </c>
      <c r="AO1455" s="8" t="e">
        <f t="shared" ca="1" si="693"/>
        <v>#NAME?</v>
      </c>
      <c r="AS1455" s="1"/>
      <c r="AT1455" s="6">
        <v>336</v>
      </c>
      <c r="AU1455" s="6">
        <v>9.8049999999999997</v>
      </c>
      <c r="AV1455" s="6">
        <f t="shared" si="687"/>
        <v>3.3361100000000015</v>
      </c>
      <c r="AW1455" s="6">
        <f t="shared" si="699"/>
        <v>3.3687998000000015</v>
      </c>
      <c r="AX1455" s="6">
        <f t="shared" si="696"/>
        <v>3.2689799999999991E-2</v>
      </c>
      <c r="AY1455" s="12">
        <f t="shared" si="700"/>
        <v>0.40548928548034063</v>
      </c>
      <c r="BB1455" s="13">
        <f t="shared" si="694"/>
        <v>905.65789599999994</v>
      </c>
    </row>
    <row r="1456" spans="1:54" x14ac:dyDescent="0.25">
      <c r="A1456" s="1">
        <v>45548</v>
      </c>
      <c r="B1456" s="6">
        <v>45.28</v>
      </c>
      <c r="C1456" s="6">
        <v>40.28</v>
      </c>
      <c r="D1456" s="6">
        <v>43.78</v>
      </c>
      <c r="E1456" s="6">
        <f t="shared" si="702"/>
        <v>43.006912828749108</v>
      </c>
      <c r="F1456" s="6">
        <f t="shared" si="703"/>
        <v>41.216846383295376</v>
      </c>
      <c r="G1456" s="6">
        <v>52.53</v>
      </c>
      <c r="H1456" s="22">
        <v>40.33</v>
      </c>
      <c r="I1456" s="6">
        <v>49.5</v>
      </c>
      <c r="K1456" s="6">
        <f t="shared" si="688"/>
        <v>-4.2199999999999989</v>
      </c>
      <c r="L1456" s="6"/>
      <c r="M1456" s="6">
        <f t="shared" si="704"/>
        <v>4.9500000000000028</v>
      </c>
      <c r="N1456" s="6">
        <f t="shared" si="685"/>
        <v>1.5</v>
      </c>
      <c r="O1456" s="6">
        <f t="shared" si="705"/>
        <v>3.4500000000000028</v>
      </c>
      <c r="P1456" s="6">
        <f t="shared" si="706"/>
        <v>3.4500000000000028</v>
      </c>
      <c r="Q1456" s="6">
        <f t="shared" si="689"/>
        <v>2.67691282874911</v>
      </c>
      <c r="R1456" s="6">
        <f t="shared" si="681"/>
        <v>0.8868463832953779</v>
      </c>
      <c r="S1456" s="6">
        <f t="shared" si="707"/>
        <v>12.200000000000003</v>
      </c>
      <c r="T1456" s="6">
        <f t="shared" si="698"/>
        <v>7.25</v>
      </c>
      <c r="U1456" s="4" t="str">
        <f t="shared" si="686"/>
        <v>LOWER</v>
      </c>
      <c r="V1456" s="8">
        <v>909.5</v>
      </c>
      <c r="W1456" s="9">
        <f t="shared" si="697"/>
        <v>2.5631536167046249</v>
      </c>
      <c r="X1456" s="6">
        <f t="shared" si="701"/>
        <v>43.045928054786714</v>
      </c>
      <c r="Y1456" s="6">
        <f t="shared" si="690"/>
        <v>0.73407194521328734</v>
      </c>
      <c r="Z1456" s="6">
        <f t="shared" si="691"/>
        <v>1.8290816714913376</v>
      </c>
      <c r="AA1456" s="5">
        <f t="shared" si="682"/>
        <v>9</v>
      </c>
      <c r="AB1456" s="5">
        <f t="shared" si="683"/>
        <v>2024</v>
      </c>
      <c r="AC1456" s="5">
        <f t="shared" si="684"/>
        <v>37</v>
      </c>
      <c r="AD1456" s="6">
        <f t="shared" si="695"/>
        <v>57.097499999999997</v>
      </c>
      <c r="AF1456" s="10" t="e">
        <f ca="1">_xll.RHistory("ARS=",".Close","START:"&amp;$A1456&amp;" END:"&amp;$A1456&amp;" INTERVAL:1D",,,)</f>
        <v>#NAME?</v>
      </c>
      <c r="AG1456" s="8" t="e">
        <f t="shared" ca="1" si="708"/>
        <v>#NAME?</v>
      </c>
      <c r="AH1456" s="15"/>
      <c r="AI1456" s="15"/>
      <c r="AJ1456" s="15"/>
      <c r="AK1456" s="15"/>
      <c r="AL1456" s="11">
        <f t="shared" si="692"/>
        <v>45548</v>
      </c>
      <c r="AM1456" s="8">
        <v>949</v>
      </c>
      <c r="AN1456" s="10" t="e">
        <f ca="1">_xll.RHistory("BRL=",".Close","START:"&amp;$A1456&amp;" END:"&amp;$A1456&amp;" INTERVAL:1D",,,)</f>
        <v>#NAME?</v>
      </c>
      <c r="AO1456" s="8" t="e">
        <f t="shared" ca="1" si="693"/>
        <v>#NAME?</v>
      </c>
      <c r="AS1456" s="1"/>
      <c r="AT1456" s="6">
        <v>338.9</v>
      </c>
      <c r="AU1456" s="6">
        <v>9.9075000000000006</v>
      </c>
      <c r="AV1456" s="6">
        <f t="shared" si="687"/>
        <v>3.1789099999999983</v>
      </c>
      <c r="AW1456" s="6">
        <f t="shared" si="699"/>
        <v>3.3975127999999977</v>
      </c>
      <c r="AX1456" s="6">
        <f t="shared" si="696"/>
        <v>0.21860279999999932</v>
      </c>
      <c r="AY1456" s="12">
        <f t="shared" si="700"/>
        <v>0.40628119406501118</v>
      </c>
      <c r="BB1456" s="13">
        <f t="shared" si="694"/>
        <v>888.02093600000001</v>
      </c>
    </row>
    <row r="1457" spans="1:54" x14ac:dyDescent="0.25">
      <c r="A1457" s="1">
        <v>45551</v>
      </c>
      <c r="B1457" s="6">
        <v>45.5</v>
      </c>
      <c r="C1457" s="6">
        <v>40.75</v>
      </c>
      <c r="D1457" s="6">
        <v>44</v>
      </c>
      <c r="E1457" s="6">
        <f t="shared" si="702"/>
        <v>41.81731170993492</v>
      </c>
      <c r="F1457" s="6">
        <f t="shared" si="703"/>
        <v>40.650369660050522</v>
      </c>
      <c r="G1457" s="6">
        <v>51.75</v>
      </c>
      <c r="H1457" s="22">
        <v>39.53</v>
      </c>
      <c r="I1457" s="6">
        <v>48.25</v>
      </c>
      <c r="K1457" s="6">
        <f t="shared" si="688"/>
        <v>-2.75</v>
      </c>
      <c r="L1457" s="6"/>
      <c r="M1457" s="6">
        <f t="shared" si="704"/>
        <v>5.9699999999999989</v>
      </c>
      <c r="N1457" s="6">
        <f t="shared" si="685"/>
        <v>1.5</v>
      </c>
      <c r="O1457" s="6">
        <f t="shared" si="705"/>
        <v>4.4699999999999989</v>
      </c>
      <c r="P1457" s="6">
        <f t="shared" si="706"/>
        <v>4.4699999999999989</v>
      </c>
      <c r="Q1457" s="6">
        <f t="shared" si="689"/>
        <v>2.2873117099349187</v>
      </c>
      <c r="R1457" s="6">
        <f t="shared" si="681"/>
        <v>1.1203696600505211</v>
      </c>
      <c r="S1457" s="6">
        <f t="shared" si="707"/>
        <v>12.219999999999999</v>
      </c>
      <c r="T1457" s="6">
        <f t="shared" si="698"/>
        <v>6.25</v>
      </c>
      <c r="U1457" s="4" t="str">
        <f t="shared" si="686"/>
        <v>LOWER</v>
      </c>
      <c r="V1457" s="8">
        <v>897</v>
      </c>
      <c r="W1457" s="9">
        <f t="shared" si="697"/>
        <v>3.3496303399494778</v>
      </c>
      <c r="X1457" s="6">
        <f t="shared" si="701"/>
        <v>41.855247747686448</v>
      </c>
      <c r="Y1457" s="6">
        <f t="shared" si="690"/>
        <v>2.1447522523135518</v>
      </c>
      <c r="Z1457" s="6">
        <f t="shared" si="691"/>
        <v>1.204878087635926</v>
      </c>
      <c r="AA1457" s="5">
        <f t="shared" si="682"/>
        <v>9</v>
      </c>
      <c r="AB1457" s="5">
        <f t="shared" si="683"/>
        <v>2024</v>
      </c>
      <c r="AC1457" s="5">
        <f t="shared" si="684"/>
        <v>38</v>
      </c>
      <c r="AD1457" s="6">
        <f t="shared" si="695"/>
        <v>57.102499999999999</v>
      </c>
      <c r="AF1457" s="10" t="e">
        <f ca="1">_xll.RHistory("ARS=",".Close","START:"&amp;$A1457&amp;" END:"&amp;$A1457&amp;" INTERVAL:1D",,,)</f>
        <v>#NAME?</v>
      </c>
      <c r="AG1457" s="8" t="e">
        <f t="shared" ca="1" si="708"/>
        <v>#NAME?</v>
      </c>
      <c r="AH1457" s="15"/>
      <c r="AI1457" s="15"/>
      <c r="AJ1457" s="15"/>
      <c r="AK1457" s="15"/>
      <c r="AL1457" s="11">
        <f t="shared" si="692"/>
        <v>45551</v>
      </c>
      <c r="AM1457" s="8">
        <v>922.75</v>
      </c>
      <c r="AN1457" s="10" t="e">
        <f ca="1">_xll.RHistory("BRL=",".Close","START:"&amp;$A1457&amp;" END:"&amp;$A1457&amp;" INTERVAL:1D",,,)</f>
        <v>#NAME?</v>
      </c>
      <c r="AO1457" s="8" t="e">
        <f t="shared" ca="1" si="693"/>
        <v>#NAME?</v>
      </c>
      <c r="AS1457" s="1"/>
      <c r="AT1457" s="6">
        <v>338.4</v>
      </c>
      <c r="AU1457" s="6">
        <v>9.8625000000000007</v>
      </c>
      <c r="AV1457" s="6">
        <f t="shared" si="687"/>
        <v>3.2378999999999998</v>
      </c>
      <c r="AW1457" s="6">
        <f t="shared" si="699"/>
        <v>3.2817048</v>
      </c>
      <c r="AX1457" s="6">
        <f t="shared" si="696"/>
        <v>4.3804800000000199E-2</v>
      </c>
      <c r="AY1457" s="12">
        <f t="shared" si="700"/>
        <v>0.39982611530728684</v>
      </c>
      <c r="BB1457" s="13">
        <f t="shared" si="694"/>
        <v>898.38265000000001</v>
      </c>
    </row>
    <row r="1458" spans="1:54" x14ac:dyDescent="0.25">
      <c r="A1458" s="1">
        <v>45552</v>
      </c>
      <c r="B1458" s="6">
        <v>46.3</v>
      </c>
      <c r="C1458" s="6">
        <v>41.55</v>
      </c>
      <c r="D1458" s="6">
        <v>44.8</v>
      </c>
      <c r="E1458" s="6">
        <f t="shared" si="702"/>
        <v>42.327140760855279</v>
      </c>
      <c r="F1458" s="6">
        <f t="shared" si="703"/>
        <v>41.069562435251711</v>
      </c>
      <c r="G1458" s="6">
        <v>52.05</v>
      </c>
      <c r="H1458" s="22">
        <v>39.75</v>
      </c>
      <c r="I1458" s="6">
        <v>48.25</v>
      </c>
      <c r="K1458" s="6">
        <f t="shared" si="688"/>
        <v>-1.9500000000000028</v>
      </c>
      <c r="L1458" s="6"/>
      <c r="M1458" s="6">
        <f t="shared" si="704"/>
        <v>6.5499999999999972</v>
      </c>
      <c r="N1458" s="6">
        <f t="shared" si="685"/>
        <v>1.5</v>
      </c>
      <c r="O1458" s="6">
        <f t="shared" si="705"/>
        <v>5.0499999999999972</v>
      </c>
      <c r="P1458" s="6">
        <f t="shared" si="706"/>
        <v>5.0499999999999972</v>
      </c>
      <c r="Q1458" s="6">
        <f t="shared" si="689"/>
        <v>2.5771407608552792</v>
      </c>
      <c r="R1458" s="6">
        <f t="shared" ref="R1458:R1512" si="709">IF(F1458="","",F1458-H1458)</f>
        <v>1.3195624352517115</v>
      </c>
      <c r="S1458" s="6">
        <f t="shared" si="707"/>
        <v>12.299999999999997</v>
      </c>
      <c r="T1458" s="6">
        <f t="shared" si="698"/>
        <v>5.75</v>
      </c>
      <c r="U1458" s="4" t="str">
        <f t="shared" si="686"/>
        <v>LOWER</v>
      </c>
      <c r="V1458" s="8">
        <v>906.25</v>
      </c>
      <c r="W1458" s="9">
        <f t="shared" si="697"/>
        <v>3.7304375647482857</v>
      </c>
      <c r="X1458" s="6">
        <f t="shared" si="701"/>
        <v>42.365539307872275</v>
      </c>
      <c r="Y1458" s="6">
        <f t="shared" si="690"/>
        <v>2.4344606921277219</v>
      </c>
      <c r="Z1458" s="6">
        <f t="shared" si="691"/>
        <v>1.2959768726205638</v>
      </c>
      <c r="AA1458" s="5">
        <f t="shared" si="682"/>
        <v>9</v>
      </c>
      <c r="AB1458" s="5">
        <f t="shared" si="683"/>
        <v>2024</v>
      </c>
      <c r="AC1458" s="5">
        <f t="shared" si="684"/>
        <v>38</v>
      </c>
      <c r="AD1458" s="6">
        <f t="shared" si="695"/>
        <v>56.599999999999994</v>
      </c>
      <c r="AF1458" s="10" t="e">
        <f ca="1">_xll.RHistory("ARS=",".Close","START:"&amp;$A1458&amp;" END:"&amp;$A1458&amp;" INTERVAL:1D",,,)</f>
        <v>#NAME?</v>
      </c>
      <c r="AG1458" s="8" t="e">
        <f t="shared" ca="1" si="708"/>
        <v>#NAME?</v>
      </c>
      <c r="AH1458" s="15"/>
      <c r="AI1458" s="15"/>
      <c r="AJ1458" s="15"/>
      <c r="AK1458" s="15"/>
      <c r="AL1458" s="11">
        <f t="shared" si="692"/>
        <v>45552</v>
      </c>
      <c r="AM1458" s="8">
        <v>934</v>
      </c>
      <c r="AN1458" s="10" t="e">
        <f ca="1">_xll.RHistory("BRL=",".Close","START:"&amp;$A1458&amp;" END:"&amp;$A1458&amp;" INTERVAL:1D",,,)</f>
        <v>#NAME?</v>
      </c>
      <c r="AO1458" s="8" t="e">
        <f t="shared" ca="1" si="693"/>
        <v>#NAME?</v>
      </c>
      <c r="AS1458" s="1"/>
      <c r="AT1458" s="6">
        <v>340.1</v>
      </c>
      <c r="AU1458" s="6">
        <v>9.8450000000000006</v>
      </c>
      <c r="AV1458" s="6">
        <f t="shared" si="687"/>
        <v>3.3889499999999995</v>
      </c>
      <c r="AW1458" s="6">
        <f t="shared" si="699"/>
        <v>3.3643799999999988</v>
      </c>
      <c r="AX1458" s="6">
        <f t="shared" si="696"/>
        <v>-2.4570000000000647E-2</v>
      </c>
      <c r="AY1458" s="12">
        <f t="shared" si="700"/>
        <v>0.39978672033704193</v>
      </c>
      <c r="BB1458" s="13">
        <f t="shared" si="694"/>
        <v>916.01960999999994</v>
      </c>
    </row>
    <row r="1459" spans="1:54" x14ac:dyDescent="0.25">
      <c r="A1459" s="1">
        <v>45553</v>
      </c>
      <c r="B1459" s="6">
        <v>46.49</v>
      </c>
      <c r="C1459" s="6">
        <v>41.99</v>
      </c>
      <c r="D1459" s="6">
        <v>45.49</v>
      </c>
      <c r="E1459" s="6">
        <f t="shared" si="702"/>
        <v>42.179856812811622</v>
      </c>
      <c r="F1459" s="6">
        <f t="shared" si="703"/>
        <v>41.386789400268832</v>
      </c>
      <c r="G1459" s="6">
        <v>51.99</v>
      </c>
      <c r="H1459" s="22">
        <v>40.549999999999997</v>
      </c>
      <c r="I1459" s="6">
        <v>49.25</v>
      </c>
      <c r="K1459" s="6">
        <f t="shared" si="688"/>
        <v>-2.759999999999998</v>
      </c>
      <c r="L1459" s="6"/>
      <c r="M1459" s="6">
        <f t="shared" si="704"/>
        <v>5.9400000000000048</v>
      </c>
      <c r="N1459" s="6">
        <f t="shared" si="685"/>
        <v>1</v>
      </c>
      <c r="O1459" s="6">
        <f t="shared" si="705"/>
        <v>4.9400000000000048</v>
      </c>
      <c r="P1459" s="6">
        <f t="shared" si="706"/>
        <v>4.9400000000000048</v>
      </c>
      <c r="Q1459" s="6">
        <f t="shared" si="689"/>
        <v>1.6298568128116244</v>
      </c>
      <c r="R1459" s="6">
        <f t="shared" si="709"/>
        <v>0.83678940026883453</v>
      </c>
      <c r="S1459" s="6">
        <f t="shared" si="707"/>
        <v>11.440000000000005</v>
      </c>
      <c r="T1459" s="6">
        <f t="shared" si="698"/>
        <v>5.5</v>
      </c>
      <c r="U1459" s="4" t="str">
        <f t="shared" si="686"/>
        <v>LOWER</v>
      </c>
      <c r="V1459" s="8">
        <v>913.25</v>
      </c>
      <c r="W1459" s="9">
        <f t="shared" si="697"/>
        <v>4.1032105997311703</v>
      </c>
      <c r="X1459" s="6">
        <f t="shared" si="701"/>
        <v>42.218121746040815</v>
      </c>
      <c r="Y1459" s="6">
        <f t="shared" si="690"/>
        <v>3.2718782539591871</v>
      </c>
      <c r="Z1459" s="6">
        <f t="shared" si="691"/>
        <v>0.83133234577198323</v>
      </c>
      <c r="AA1459" s="5">
        <f t="shared" si="682"/>
        <v>9</v>
      </c>
      <c r="AB1459" s="5">
        <f t="shared" si="683"/>
        <v>2024</v>
      </c>
      <c r="AC1459" s="5">
        <f t="shared" si="684"/>
        <v>38</v>
      </c>
      <c r="AD1459" s="6">
        <f t="shared" si="695"/>
        <v>56.442499999999995</v>
      </c>
      <c r="AF1459" s="10" t="e">
        <f ca="1">_xll.RHistory("ARS=",".Close","START:"&amp;$A1459&amp;" END:"&amp;$A1459&amp;" INTERVAL:1D",,,)</f>
        <v>#NAME?</v>
      </c>
      <c r="AG1459" s="8" t="e">
        <f t="shared" ca="1" si="708"/>
        <v>#NAME?</v>
      </c>
      <c r="AH1459" s="15"/>
      <c r="AI1459" s="15"/>
      <c r="AJ1459" s="15"/>
      <c r="AK1459" s="15"/>
      <c r="AL1459" s="11">
        <f t="shared" si="692"/>
        <v>45553</v>
      </c>
      <c r="AM1459" s="8">
        <v>930.75</v>
      </c>
      <c r="AN1459" s="10" t="e">
        <f ca="1">_xll.RHistory("BRL=",".Close","START:"&amp;$A1459&amp;" END:"&amp;$A1459&amp;" INTERVAL:1D",,,)</f>
        <v>#NAME?</v>
      </c>
      <c r="AO1459" s="8" t="e">
        <f t="shared" ca="1" si="693"/>
        <v>#NAME?</v>
      </c>
      <c r="AS1459" s="1"/>
      <c r="AT1459" s="6">
        <v>338</v>
      </c>
      <c r="AU1459" s="6">
        <v>9.86</v>
      </c>
      <c r="AV1459" s="6">
        <f t="shared" si="687"/>
        <v>3.4053300000000011</v>
      </c>
      <c r="AW1459" s="6">
        <f t="shared" si="699"/>
        <v>3.3917579999999994</v>
      </c>
      <c r="AX1459" s="6">
        <f t="shared" si="696"/>
        <v>-1.3572000000001694E-2</v>
      </c>
      <c r="AY1459" s="12">
        <f t="shared" si="700"/>
        <v>0.40546852194220101</v>
      </c>
      <c r="BB1459" s="13">
        <f t="shared" si="694"/>
        <v>925.71993799999996</v>
      </c>
    </row>
    <row r="1460" spans="1:54" x14ac:dyDescent="0.25">
      <c r="A1460" s="1">
        <v>45554</v>
      </c>
      <c r="B1460" s="6">
        <v>47.25</v>
      </c>
      <c r="C1460" s="6">
        <v>42.5</v>
      </c>
      <c r="D1460" s="6">
        <v>46.25</v>
      </c>
      <c r="E1460" s="6">
        <f t="shared" si="702"/>
        <v>43.652696293248233</v>
      </c>
      <c r="F1460" s="6">
        <f t="shared" si="703"/>
        <v>42.247834019601008</v>
      </c>
      <c r="G1460" s="6">
        <v>52.75</v>
      </c>
      <c r="H1460" s="22">
        <v>41.75</v>
      </c>
      <c r="I1460" s="6">
        <v>50.25</v>
      </c>
      <c r="K1460" s="6">
        <f t="shared" si="688"/>
        <v>-3</v>
      </c>
      <c r="L1460" s="6"/>
      <c r="M1460" s="6">
        <f t="shared" si="704"/>
        <v>5.5</v>
      </c>
      <c r="N1460" s="6">
        <f t="shared" si="685"/>
        <v>1</v>
      </c>
      <c r="O1460" s="6">
        <f t="shared" si="705"/>
        <v>4.5</v>
      </c>
      <c r="P1460" s="6">
        <f t="shared" si="706"/>
        <v>4.5</v>
      </c>
      <c r="Q1460" s="6">
        <f t="shared" si="689"/>
        <v>1.9026962932482334</v>
      </c>
      <c r="R1460" s="6">
        <f t="shared" si="709"/>
        <v>0.49783401960100804</v>
      </c>
      <c r="S1460" s="6">
        <f t="shared" si="707"/>
        <v>11</v>
      </c>
      <c r="T1460" s="6">
        <f t="shared" si="698"/>
        <v>5.5</v>
      </c>
      <c r="U1460" s="4" t="str">
        <f t="shared" si="686"/>
        <v>LOWER</v>
      </c>
      <c r="V1460" s="8">
        <v>932.25</v>
      </c>
      <c r="W1460" s="9">
        <f t="shared" si="697"/>
        <v>4.002165980398992</v>
      </c>
      <c r="X1460" s="6">
        <f t="shared" si="701"/>
        <v>43.692297364355426</v>
      </c>
      <c r="Y1460" s="6">
        <f t="shared" si="690"/>
        <v>2.5577026356445742</v>
      </c>
      <c r="Z1460" s="6">
        <f t="shared" si="691"/>
        <v>1.4444633447544177</v>
      </c>
      <c r="AA1460" s="5">
        <f t="shared" si="682"/>
        <v>9</v>
      </c>
      <c r="AB1460" s="5">
        <f t="shared" si="683"/>
        <v>2024</v>
      </c>
      <c r="AC1460" s="5">
        <f t="shared" si="684"/>
        <v>38</v>
      </c>
      <c r="AD1460" s="6">
        <f t="shared" si="695"/>
        <v>56.387499999999996</v>
      </c>
      <c r="AF1460" s="10" t="e">
        <f ca="1">_xll.RHistory("ARS=",".Close","START:"&amp;$A1460&amp;" END:"&amp;$A1460&amp;" INTERVAL:1D",,,)</f>
        <v>#NAME?</v>
      </c>
      <c r="AG1460" s="8" t="e">
        <f t="shared" ca="1" si="708"/>
        <v>#NAME?</v>
      </c>
      <c r="AH1460" s="15"/>
      <c r="AI1460" s="15"/>
      <c r="AJ1460" s="15"/>
      <c r="AK1460" s="15"/>
      <c r="AL1460" s="11">
        <f t="shared" si="692"/>
        <v>45554</v>
      </c>
      <c r="AM1460" s="8">
        <v>963.25</v>
      </c>
      <c r="AN1460" s="10" t="e">
        <f ca="1">_xll.RHistory("BRL=",".Close","START:"&amp;$A1460&amp;" END:"&amp;$A1460&amp;" INTERVAL:1D",,,)</f>
        <v>#NAME?</v>
      </c>
      <c r="AO1460" s="8" t="e">
        <f t="shared" ca="1" si="693"/>
        <v>#NAME?</v>
      </c>
      <c r="AS1460" s="1"/>
      <c r="AT1460" s="6">
        <v>339.9</v>
      </c>
      <c r="AU1460" s="6">
        <v>9.9324999999999992</v>
      </c>
      <c r="AV1460" s="6">
        <f t="shared" si="687"/>
        <v>3.4664000000000001</v>
      </c>
      <c r="AW1460" s="6">
        <f t="shared" si="699"/>
        <v>3.3856933999999992</v>
      </c>
      <c r="AX1460" s="6">
        <f t="shared" si="696"/>
        <v>-8.0706600000000961E-2</v>
      </c>
      <c r="AY1460" s="12">
        <f t="shared" si="700"/>
        <v>0.40510449855440311</v>
      </c>
      <c r="BB1460" s="13">
        <f t="shared" si="694"/>
        <v>936.96349999999995</v>
      </c>
    </row>
    <row r="1461" spans="1:54" x14ac:dyDescent="0.25">
      <c r="A1461" s="1">
        <v>45555</v>
      </c>
      <c r="B1461" s="6">
        <v>47.66</v>
      </c>
      <c r="C1461" s="6">
        <v>42.91</v>
      </c>
      <c r="D1461" s="6">
        <v>46.66</v>
      </c>
      <c r="E1461" s="6">
        <f t="shared" si="702"/>
        <v>44.978251825641188</v>
      </c>
      <c r="F1461" s="6">
        <f t="shared" si="703"/>
        <v>42.633038191407501</v>
      </c>
      <c r="G1461" s="6">
        <v>53.16</v>
      </c>
      <c r="H1461" s="6">
        <v>42.16</v>
      </c>
      <c r="I1461" s="6">
        <v>51</v>
      </c>
      <c r="K1461" s="6">
        <f t="shared" si="688"/>
        <v>-3.3400000000000034</v>
      </c>
      <c r="L1461" s="6"/>
      <c r="M1461" s="6">
        <f t="shared" si="704"/>
        <v>5.5</v>
      </c>
      <c r="N1461" s="6">
        <f t="shared" si="685"/>
        <v>1</v>
      </c>
      <c r="O1461" s="6">
        <f t="shared" si="705"/>
        <v>4.5</v>
      </c>
      <c r="P1461" s="6">
        <f t="shared" si="706"/>
        <v>4.5</v>
      </c>
      <c r="Q1461" s="6">
        <f t="shared" si="689"/>
        <v>2.818251825641191</v>
      </c>
      <c r="R1461" s="6">
        <f t="shared" si="709"/>
        <v>0.47303819140750392</v>
      </c>
      <c r="S1461" s="6">
        <f t="shared" si="707"/>
        <v>11</v>
      </c>
      <c r="T1461" s="6">
        <f t="shared" si="698"/>
        <v>5.5</v>
      </c>
      <c r="U1461" s="4" t="str">
        <f t="shared" si="686"/>
        <v>LOWER</v>
      </c>
      <c r="V1461" s="8">
        <v>940.75</v>
      </c>
      <c r="W1461" s="9">
        <f t="shared" si="697"/>
        <v>4.0269618085924961</v>
      </c>
      <c r="X1461" s="6">
        <f t="shared" si="701"/>
        <v>45.019055420838583</v>
      </c>
      <c r="Y1461" s="6">
        <f t="shared" si="690"/>
        <v>1.6409445791614132</v>
      </c>
      <c r="Z1461" s="6">
        <f t="shared" si="691"/>
        <v>2.3860172294310829</v>
      </c>
      <c r="AA1461" s="5">
        <f t="shared" si="682"/>
        <v>9</v>
      </c>
      <c r="AB1461" s="5">
        <f t="shared" si="683"/>
        <v>2024</v>
      </c>
      <c r="AC1461" s="5">
        <f t="shared" si="684"/>
        <v>38</v>
      </c>
      <c r="AD1461" s="6">
        <f t="shared" si="695"/>
        <v>56.897500000000001</v>
      </c>
      <c r="AF1461" s="10" t="e">
        <f ca="1">_xll.RHistory("ARS=",".Close","START:"&amp;$A1461&amp;" END:"&amp;$A1461&amp;" INTERVAL:1D",,,)</f>
        <v>#NAME?</v>
      </c>
      <c r="AG1461" s="8" t="e">
        <f t="shared" ca="1" si="708"/>
        <v>#NAME?</v>
      </c>
      <c r="AH1461" s="15"/>
      <c r="AI1461" s="15"/>
      <c r="AJ1461" s="15"/>
      <c r="AK1461" s="15"/>
      <c r="AL1461" s="11">
        <f t="shared" si="692"/>
        <v>45555</v>
      </c>
      <c r="AM1461" s="8">
        <v>992.5</v>
      </c>
      <c r="AN1461" s="10" t="e">
        <f ca="1">_xll.RHistory("BRL=",".Close","START:"&amp;$A1461&amp;" END:"&amp;$A1461&amp;" INTERVAL:1D",,,)</f>
        <v>#NAME?</v>
      </c>
      <c r="AO1461" s="8" t="e">
        <f t="shared" ca="1" si="693"/>
        <v>#NAME?</v>
      </c>
      <c r="AS1461" s="1"/>
      <c r="AT1461" s="6">
        <v>342.4</v>
      </c>
      <c r="AU1461" s="6">
        <v>9.92</v>
      </c>
      <c r="AV1461" s="6">
        <f t="shared" si="687"/>
        <v>3.5856200000000005</v>
      </c>
      <c r="AW1461" s="6">
        <f t="shared" si="699"/>
        <v>3.544084999999999</v>
      </c>
      <c r="AX1461" s="6">
        <f t="shared" si="696"/>
        <v>-4.1535000000001432E-2</v>
      </c>
      <c r="AY1461" s="12">
        <f t="shared" si="700"/>
        <v>0.40724806901098737</v>
      </c>
      <c r="BB1461" s="13">
        <f t="shared" si="694"/>
        <v>946.00244199999986</v>
      </c>
    </row>
    <row r="1462" spans="1:54" x14ac:dyDescent="0.25">
      <c r="A1462" s="1">
        <v>45558</v>
      </c>
      <c r="B1462" s="6">
        <v>48.12</v>
      </c>
      <c r="C1462" s="6">
        <v>43.37</v>
      </c>
      <c r="D1462" s="6">
        <v>47.12</v>
      </c>
      <c r="E1462" s="6">
        <f t="shared" si="702"/>
        <v>45.6806829624648</v>
      </c>
      <c r="F1462" s="6">
        <f t="shared" si="703"/>
        <v>43.528071414134367</v>
      </c>
      <c r="G1462" s="6">
        <v>53.62</v>
      </c>
      <c r="H1462" s="22">
        <v>42.62</v>
      </c>
      <c r="I1462" s="6">
        <v>51.5</v>
      </c>
      <c r="K1462" s="6">
        <f t="shared" si="688"/>
        <v>-3.3800000000000026</v>
      </c>
      <c r="L1462" s="6"/>
      <c r="M1462" s="6">
        <f t="shared" si="704"/>
        <v>5.5</v>
      </c>
      <c r="N1462" s="6">
        <f t="shared" si="685"/>
        <v>1</v>
      </c>
      <c r="O1462" s="6">
        <f t="shared" si="705"/>
        <v>4.5</v>
      </c>
      <c r="P1462" s="6">
        <f t="shared" si="706"/>
        <v>4.5</v>
      </c>
      <c r="Q1462" s="6">
        <f t="shared" si="689"/>
        <v>3.0606829624648029</v>
      </c>
      <c r="R1462" s="6">
        <f t="shared" si="709"/>
        <v>0.90807141413436909</v>
      </c>
      <c r="S1462" s="6">
        <f t="shared" si="707"/>
        <v>11</v>
      </c>
      <c r="T1462" s="6">
        <f t="shared" si="698"/>
        <v>5.5</v>
      </c>
      <c r="U1462" s="4" t="str">
        <f t="shared" si="686"/>
        <v>LOWER</v>
      </c>
      <c r="V1462" s="8">
        <v>960.5</v>
      </c>
      <c r="W1462" s="9">
        <f t="shared" si="697"/>
        <v>3.5919285858656309</v>
      </c>
      <c r="X1462" s="6">
        <f t="shared" si="701"/>
        <v>45.722123792650166</v>
      </c>
      <c r="Y1462" s="6">
        <f>IF(X1462="","",IF(D1462="","",D1462-X1462))</f>
        <v>1.3978762073498316</v>
      </c>
      <c r="Z1462" s="6">
        <f t="shared" si="691"/>
        <v>2.1940523785157993</v>
      </c>
      <c r="AA1462" s="5">
        <f t="shared" si="682"/>
        <v>9</v>
      </c>
      <c r="AB1462" s="5">
        <f t="shared" si="683"/>
        <v>2024</v>
      </c>
      <c r="AC1462" s="5">
        <f t="shared" si="684"/>
        <v>39</v>
      </c>
      <c r="AD1462" s="6">
        <f t="shared" si="695"/>
        <v>56.872500000000002</v>
      </c>
      <c r="AF1462" s="10" t="e">
        <f ca="1">_xll.RHistory("ARS=",".Close","START:"&amp;$A1462&amp;" END:"&amp;$A1462&amp;" INTERVAL:1D",,,)</f>
        <v>#NAME?</v>
      </c>
      <c r="AG1462" s="8" t="e">
        <f t="shared" ca="1" si="708"/>
        <v>#NAME?</v>
      </c>
      <c r="AH1462" s="15"/>
      <c r="AI1462" s="15"/>
      <c r="AJ1462" s="15"/>
      <c r="AK1462" s="15"/>
      <c r="AL1462" s="11">
        <f t="shared" si="692"/>
        <v>45558</v>
      </c>
      <c r="AM1462" s="8">
        <v>1008</v>
      </c>
      <c r="AN1462" s="10" t="e">
        <f ca="1">_xll.RHistory("BRL=",".Close","START:"&amp;$A1462&amp;" END:"&amp;$A1462&amp;" INTERVAL:1D",,,)</f>
        <v>#NAME?</v>
      </c>
      <c r="AO1462" s="8" t="e">
        <f t="shared" ca="1" si="693"/>
        <v>#NAME?</v>
      </c>
      <c r="AS1462" s="1"/>
      <c r="AT1462" s="6">
        <v>351.5</v>
      </c>
      <c r="AU1462" s="6">
        <v>10.192500000000001</v>
      </c>
      <c r="AV1462" s="6">
        <f t="shared" si="687"/>
        <v>3.5807899999999986</v>
      </c>
      <c r="AW1462" s="6">
        <f t="shared" si="699"/>
        <v>3.5324455999999973</v>
      </c>
      <c r="AX1462" s="6">
        <f t="shared" si="696"/>
        <v>-4.8344400000001286E-2</v>
      </c>
      <c r="AY1462" s="12">
        <f t="shared" si="700"/>
        <v>0.40300885991875096</v>
      </c>
      <c r="BB1462" s="13">
        <f t="shared" si="694"/>
        <v>956.14369399999987</v>
      </c>
    </row>
    <row r="1463" spans="1:54" x14ac:dyDescent="0.25">
      <c r="A1463" s="1">
        <v>45559</v>
      </c>
      <c r="B1463" s="6">
        <v>49.45</v>
      </c>
      <c r="C1463" s="6">
        <v>44.825000000000003</v>
      </c>
      <c r="D1463" s="6">
        <v>48.575000000000003</v>
      </c>
      <c r="E1463" s="6">
        <f t="shared" si="702"/>
        <v>46.337795961428832</v>
      </c>
      <c r="F1463" s="6">
        <f t="shared" si="703"/>
        <v>44.88761554992201</v>
      </c>
      <c r="G1463" s="6">
        <v>54.95</v>
      </c>
      <c r="H1463" s="22">
        <v>43.95</v>
      </c>
      <c r="I1463" s="6">
        <v>51.5</v>
      </c>
      <c r="K1463" s="6">
        <f t="shared" si="688"/>
        <v>-2.0499999999999972</v>
      </c>
      <c r="L1463" s="6"/>
      <c r="M1463" s="6">
        <f t="shared" si="704"/>
        <v>5.5</v>
      </c>
      <c r="N1463" s="6">
        <f t="shared" si="685"/>
        <v>0.875</v>
      </c>
      <c r="O1463" s="6">
        <f t="shared" si="705"/>
        <v>4.625</v>
      </c>
      <c r="P1463" s="6">
        <f t="shared" si="706"/>
        <v>4.625</v>
      </c>
      <c r="Q1463" s="6">
        <f t="shared" si="689"/>
        <v>2.3877959614288287</v>
      </c>
      <c r="R1463" s="6">
        <f t="shared" si="709"/>
        <v>0.93761554992200757</v>
      </c>
      <c r="S1463" s="6">
        <f t="shared" si="707"/>
        <v>11</v>
      </c>
      <c r="T1463" s="6">
        <f t="shared" si="698"/>
        <v>5.5</v>
      </c>
      <c r="U1463" s="4" t="str">
        <f t="shared" si="686"/>
        <v>LOWER</v>
      </c>
      <c r="V1463" s="8">
        <v>990.5</v>
      </c>
      <c r="W1463" s="9">
        <f t="shared" si="697"/>
        <v>3.6873844500779924</v>
      </c>
      <c r="X1463" s="6">
        <f t="shared" si="701"/>
        <v>46.379832914667453</v>
      </c>
      <c r="Y1463" s="6">
        <f t="shared" si="690"/>
        <v>2.1951670853325496</v>
      </c>
      <c r="Z1463" s="6">
        <f t="shared" si="691"/>
        <v>1.4922173647454429</v>
      </c>
      <c r="AA1463" s="5">
        <f t="shared" ref="AA1463:AA1526" si="710">MONTH(A1463)</f>
        <v>9</v>
      </c>
      <c r="AB1463" s="5">
        <f t="shared" ref="AB1463:AB1526" si="711">YEAR(A1463)</f>
        <v>2024</v>
      </c>
      <c r="AC1463" s="5">
        <f t="shared" ref="AC1463:AC1526" si="712">WEEKNUM(A1463)</f>
        <v>39</v>
      </c>
      <c r="AD1463" s="6">
        <f t="shared" si="695"/>
        <v>56.67</v>
      </c>
      <c r="AF1463" s="10" t="e">
        <f ca="1">_xll.RHistory("ARS=",".Close","START:"&amp;$A1463&amp;" END:"&amp;$A1463&amp;" INTERVAL:1D",,,)</f>
        <v>#NAME?</v>
      </c>
      <c r="AG1463" s="8" t="e">
        <f t="shared" ca="1" si="708"/>
        <v>#NAME?</v>
      </c>
      <c r="AH1463" s="15"/>
      <c r="AI1463" s="15"/>
      <c r="AJ1463" s="15"/>
      <c r="AK1463" s="15"/>
      <c r="AL1463" s="11">
        <f t="shared" si="692"/>
        <v>45559</v>
      </c>
      <c r="AM1463" s="8">
        <v>1022.5</v>
      </c>
      <c r="AN1463" s="10" t="e">
        <f ca="1">_xll.RHistory("BRL=",".Close","START:"&amp;$A1463&amp;" END:"&amp;$A1463&amp;" INTERVAL:1D",,,)</f>
        <v>#NAME?</v>
      </c>
      <c r="AO1463" s="8" t="e">
        <f t="shared" ca="1" si="693"/>
        <v>#NAME?</v>
      </c>
      <c r="AS1463" s="1"/>
      <c r="AT1463" s="6">
        <v>348.6</v>
      </c>
      <c r="AU1463" s="6">
        <v>10.2225</v>
      </c>
      <c r="AV1463" s="6">
        <f t="shared" si="687"/>
        <v>3.6528749999999999</v>
      </c>
      <c r="AW1463" s="6">
        <f t="shared" si="699"/>
        <v>3.4870391999999981</v>
      </c>
      <c r="AX1463" s="6">
        <f t="shared" si="696"/>
        <v>-0.16583580000000175</v>
      </c>
      <c r="AY1463" s="12">
        <f t="shared" si="700"/>
        <v>0.40732042939805269</v>
      </c>
      <c r="BB1463" s="13">
        <f t="shared" si="694"/>
        <v>988.22091499999999</v>
      </c>
    </row>
    <row r="1464" spans="1:54" x14ac:dyDescent="0.25">
      <c r="A1464" s="1">
        <v>45560</v>
      </c>
      <c r="B1464" s="6">
        <v>49.88</v>
      </c>
      <c r="C1464" s="6">
        <v>45.255000000000003</v>
      </c>
      <c r="D1464" s="6">
        <v>48.88</v>
      </c>
      <c r="E1464" s="6">
        <f t="shared" si="702"/>
        <v>46.756988736630021</v>
      </c>
      <c r="F1464" s="6">
        <f t="shared" si="703"/>
        <v>45.193512980474232</v>
      </c>
      <c r="G1464" s="6">
        <v>55.38</v>
      </c>
      <c r="H1464" s="22">
        <v>44.38</v>
      </c>
      <c r="I1464" s="6">
        <v>52.5</v>
      </c>
      <c r="K1464" s="6">
        <f t="shared" si="688"/>
        <v>-2.6199999999999974</v>
      </c>
      <c r="L1464" s="6"/>
      <c r="M1464" s="6">
        <f t="shared" si="704"/>
        <v>5.5</v>
      </c>
      <c r="N1464" s="6">
        <f t="shared" si="685"/>
        <v>1</v>
      </c>
      <c r="O1464" s="6">
        <f t="shared" si="705"/>
        <v>4.5</v>
      </c>
      <c r="P1464" s="6">
        <f t="shared" si="706"/>
        <v>4.5</v>
      </c>
      <c r="Q1464" s="6">
        <f t="shared" si="689"/>
        <v>2.3769887366300182</v>
      </c>
      <c r="R1464" s="6">
        <f t="shared" si="709"/>
        <v>0.81351298047422915</v>
      </c>
      <c r="S1464" s="6">
        <f t="shared" si="707"/>
        <v>11</v>
      </c>
      <c r="T1464" s="6">
        <f t="shared" si="698"/>
        <v>5.5</v>
      </c>
      <c r="U1464" s="4" t="str">
        <f t="shared" si="686"/>
        <v>LOWER</v>
      </c>
      <c r="V1464" s="8">
        <v>997.25</v>
      </c>
      <c r="W1464" s="9">
        <f t="shared" si="697"/>
        <v>3.6864870195257708</v>
      </c>
      <c r="X1464" s="6">
        <f t="shared" si="701"/>
        <v>46.79940597526469</v>
      </c>
      <c r="Y1464" s="6">
        <f t="shared" si="690"/>
        <v>2.0805940247353121</v>
      </c>
      <c r="Z1464" s="6">
        <f t="shared" si="691"/>
        <v>1.6058929947904588</v>
      </c>
      <c r="AA1464" s="5">
        <f t="shared" si="710"/>
        <v>9</v>
      </c>
      <c r="AB1464" s="5">
        <f t="shared" si="711"/>
        <v>2024</v>
      </c>
      <c r="AC1464" s="5">
        <f t="shared" si="712"/>
        <v>39</v>
      </c>
      <c r="AD1464" s="6">
        <f t="shared" si="695"/>
        <v>56.752499999999998</v>
      </c>
      <c r="AF1464" s="10" t="e">
        <f ca="1">_xll.RHistory("ARS=",".Close","START:"&amp;$A1464&amp;" END:"&amp;$A1464&amp;" INTERVAL:1D",,,)</f>
        <v>#NAME?</v>
      </c>
      <c r="AG1464" s="8" t="e">
        <f t="shared" ca="1" si="708"/>
        <v>#NAME?</v>
      </c>
      <c r="AH1464" s="15"/>
      <c r="AI1464" s="15"/>
      <c r="AJ1464" s="15"/>
      <c r="AK1464" s="15"/>
      <c r="AL1464" s="11">
        <f t="shared" si="692"/>
        <v>45560</v>
      </c>
      <c r="AM1464" s="8">
        <v>1031.75</v>
      </c>
      <c r="AN1464" s="10" t="e">
        <f ca="1">_xll.RHistory("BRL=",".Close","START:"&amp;$A1464&amp;" END:"&amp;$A1464&amp;" INTERVAL:1D",,,)</f>
        <v>#NAME?</v>
      </c>
      <c r="AO1464" s="8" t="e">
        <f t="shared" ca="1" si="693"/>
        <v>#NAME?</v>
      </c>
      <c r="AS1464" s="1"/>
      <c r="AT1464" s="6">
        <v>351.1</v>
      </c>
      <c r="AU1464" s="6">
        <v>10.3325</v>
      </c>
      <c r="AV1464" s="6">
        <f t="shared" si="687"/>
        <v>3.6373099999999994</v>
      </c>
      <c r="AW1464" s="6">
        <f t="shared" si="699"/>
        <v>3.5882870000000011</v>
      </c>
      <c r="AX1464" s="6">
        <f t="shared" si="696"/>
        <v>-4.9022999999998262E-2</v>
      </c>
      <c r="AY1464" s="12">
        <f t="shared" si="700"/>
        <v>0.41218608627506859</v>
      </c>
      <c r="BB1464" s="13">
        <f t="shared" si="694"/>
        <v>997.70078100000001</v>
      </c>
    </row>
    <row r="1465" spans="1:54" x14ac:dyDescent="0.25">
      <c r="A1465" s="1">
        <v>45561</v>
      </c>
      <c r="B1465" s="6">
        <v>48.295000000000002</v>
      </c>
      <c r="C1465" s="6">
        <v>43.67</v>
      </c>
      <c r="D1465" s="6">
        <v>47.17</v>
      </c>
      <c r="E1465" s="6">
        <f t="shared" si="702"/>
        <v>45.612705755675421</v>
      </c>
      <c r="F1465" s="6">
        <f t="shared" si="703"/>
        <v>44.321138826677156</v>
      </c>
      <c r="G1465" s="6">
        <v>53.92</v>
      </c>
      <c r="H1465" s="22">
        <v>42.92</v>
      </c>
      <c r="I1465" s="6">
        <v>52.5</v>
      </c>
      <c r="K1465" s="6">
        <f t="shared" si="688"/>
        <v>-4.2049999999999983</v>
      </c>
      <c r="L1465" s="6"/>
      <c r="M1465" s="6">
        <f t="shared" si="704"/>
        <v>5.375</v>
      </c>
      <c r="N1465" s="6">
        <f t="shared" si="685"/>
        <v>1.125</v>
      </c>
      <c r="O1465" s="6">
        <f t="shared" si="705"/>
        <v>4.25</v>
      </c>
      <c r="P1465" s="6">
        <f t="shared" si="706"/>
        <v>4.25</v>
      </c>
      <c r="Q1465" s="6">
        <f t="shared" si="689"/>
        <v>2.6927057556754193</v>
      </c>
      <c r="R1465" s="6">
        <f t="shared" si="709"/>
        <v>1.4011388266771547</v>
      </c>
      <c r="S1465" s="6">
        <f t="shared" si="707"/>
        <v>11</v>
      </c>
      <c r="T1465" s="6">
        <f t="shared" si="698"/>
        <v>5.625</v>
      </c>
      <c r="U1465" s="4" t="str">
        <f t="shared" si="686"/>
        <v>LOWER</v>
      </c>
      <c r="V1465" s="8">
        <v>978</v>
      </c>
      <c r="W1465" s="9">
        <f t="shared" si="697"/>
        <v>2.8488611733228453</v>
      </c>
      <c r="X1465" s="6">
        <f t="shared" si="701"/>
        <v>45.65408491795872</v>
      </c>
      <c r="Y1465" s="6">
        <f t="shared" si="690"/>
        <v>1.5159150820412819</v>
      </c>
      <c r="Z1465" s="6">
        <f t="shared" si="691"/>
        <v>1.3329460912815634</v>
      </c>
      <c r="AA1465" s="5">
        <f t="shared" si="710"/>
        <v>9</v>
      </c>
      <c r="AB1465" s="5">
        <f t="shared" si="711"/>
        <v>2024</v>
      </c>
      <c r="AC1465" s="5">
        <f t="shared" si="712"/>
        <v>39</v>
      </c>
      <c r="AD1465" s="6">
        <f t="shared" si="695"/>
        <v>56.377499999999998</v>
      </c>
      <c r="AF1465" s="10" t="e">
        <f ca="1">_xll.RHistory("ARS=",".Close","START:"&amp;$A1465&amp;" END:"&amp;$A1465&amp;" INTERVAL:1D",,,)</f>
        <v>#NAME?</v>
      </c>
      <c r="AG1465" s="8" t="e">
        <f t="shared" ca="1" si="708"/>
        <v>#NAME?</v>
      </c>
      <c r="AH1465" s="15"/>
      <c r="AI1465" s="15"/>
      <c r="AJ1465" s="15"/>
      <c r="AK1465" s="15"/>
      <c r="AL1465" s="11">
        <f t="shared" si="692"/>
        <v>45561</v>
      </c>
      <c r="AM1465" s="8">
        <v>1006.5</v>
      </c>
      <c r="AN1465" s="10" t="e">
        <f ca="1">_xll.RHistory("BRL=",".Close","START:"&amp;$A1465&amp;" END:"&amp;$A1465&amp;" INTERVAL:1D",,,)</f>
        <v>#NAME?</v>
      </c>
      <c r="AO1465" s="8" t="e">
        <f t="shared" ca="1" si="693"/>
        <v>#NAME?</v>
      </c>
      <c r="AS1465" s="1"/>
      <c r="AT1465" s="6">
        <v>349.2</v>
      </c>
      <c r="AU1465" s="6">
        <v>10.210000000000001</v>
      </c>
      <c r="AV1465" s="6">
        <f t="shared" si="687"/>
        <v>3.5150900000000007</v>
      </c>
      <c r="AW1465" s="6">
        <f t="shared" si="699"/>
        <v>3.7154407999999997</v>
      </c>
      <c r="AX1465" s="6">
        <f t="shared" si="696"/>
        <v>0.20035079999999894</v>
      </c>
      <c r="AY1465" s="12">
        <f t="shared" si="700"/>
        <v>0.41560272778546886</v>
      </c>
      <c r="BB1465" s="13">
        <f t="shared" si="694"/>
        <v>962.75755400000003</v>
      </c>
    </row>
    <row r="1466" spans="1:54" x14ac:dyDescent="0.25">
      <c r="A1466" s="1">
        <v>45562</v>
      </c>
      <c r="B1466" s="6">
        <v>46.68</v>
      </c>
      <c r="C1466" s="6">
        <v>42.93</v>
      </c>
      <c r="D1466" s="6">
        <v>46.43</v>
      </c>
      <c r="E1466" s="6">
        <f t="shared" si="702"/>
        <v>45.136865308149744</v>
      </c>
      <c r="F1466" s="6">
        <f t="shared" si="703"/>
        <v>43.36945793162581</v>
      </c>
      <c r="G1466" s="6">
        <v>53.18</v>
      </c>
      <c r="H1466" s="22">
        <v>42.18</v>
      </c>
      <c r="I1466" s="6">
        <v>52.75</v>
      </c>
      <c r="K1466" s="6">
        <f t="shared" si="688"/>
        <v>-6.07</v>
      </c>
      <c r="L1466" s="6"/>
      <c r="M1466" s="6">
        <f t="shared" si="704"/>
        <v>4.5</v>
      </c>
      <c r="N1466" s="6">
        <f t="shared" ref="N1466:N1529" si="713">B1466-D1466</f>
        <v>0.25</v>
      </c>
      <c r="O1466" s="6">
        <f t="shared" si="705"/>
        <v>4.25</v>
      </c>
      <c r="P1466" s="6">
        <f t="shared" si="706"/>
        <v>4.25</v>
      </c>
      <c r="Q1466" s="6">
        <f t="shared" si="689"/>
        <v>2.9568653081497445</v>
      </c>
      <c r="R1466" s="6">
        <f t="shared" si="709"/>
        <v>1.1894579316258103</v>
      </c>
      <c r="S1466" s="6">
        <f t="shared" si="707"/>
        <v>11</v>
      </c>
      <c r="T1466" s="6">
        <f t="shared" si="698"/>
        <v>6.5</v>
      </c>
      <c r="U1466" s="4" t="str">
        <f t="shared" ref="U1466:U1529" si="714">IF(P1466=N1466,"EQUAL",IF(N1466&lt;P1466,"LOWER","HIGHER"))</f>
        <v>LOWER</v>
      </c>
      <c r="V1466" s="8">
        <v>957</v>
      </c>
      <c r="W1466" s="9">
        <f t="shared" si="697"/>
        <v>3.0605420683741897</v>
      </c>
      <c r="X1466" s="6">
        <f t="shared" si="701"/>
        <v>45.177812795118612</v>
      </c>
      <c r="Y1466" s="6">
        <f t="shared" si="690"/>
        <v>1.2521872048813876</v>
      </c>
      <c r="Z1466" s="6">
        <f t="shared" si="691"/>
        <v>1.8083548634928022</v>
      </c>
      <c r="AA1466" s="5">
        <f t="shared" si="710"/>
        <v>9</v>
      </c>
      <c r="AB1466" s="5">
        <f t="shared" si="711"/>
        <v>2024</v>
      </c>
      <c r="AC1466" s="5">
        <f t="shared" si="712"/>
        <v>39</v>
      </c>
      <c r="AD1466" s="6">
        <f t="shared" si="695"/>
        <v>56.505000000000003</v>
      </c>
      <c r="AF1466" s="10" t="e">
        <f ca="1">_xll.RHistory("ARS=",".Close","START:"&amp;$A1466&amp;" END:"&amp;$A1466&amp;" INTERVAL:1D",,,)</f>
        <v>#NAME?</v>
      </c>
      <c r="AG1466" s="8" t="e">
        <f t="shared" ca="1" si="708"/>
        <v>#NAME?</v>
      </c>
      <c r="AH1466" s="15"/>
      <c r="AI1466" s="15"/>
      <c r="AJ1466" s="15"/>
      <c r="AK1466" s="15"/>
      <c r="AL1466" s="11">
        <f t="shared" si="692"/>
        <v>45562</v>
      </c>
      <c r="AM1466" s="8">
        <v>996</v>
      </c>
      <c r="AN1466" s="10" t="e">
        <f ca="1">_xll.RHistory("BRL=",".Close","START:"&amp;$A1466&amp;" END:"&amp;$A1466&amp;" INTERVAL:1D",,,)</f>
        <v>#NAME?</v>
      </c>
      <c r="AO1466" s="8" t="e">
        <f t="shared" ca="1" si="693"/>
        <v>#NAME?</v>
      </c>
      <c r="AS1466" s="1"/>
      <c r="AT1466" s="6">
        <v>388.7</v>
      </c>
      <c r="AU1466" s="6">
        <v>10.4575</v>
      </c>
      <c r="AV1466" s="6">
        <f t="shared" ref="AV1466:AV1529" si="715">(((D1466/100*11.7)+(AT1466/2000*47))-(AU1466))</f>
        <v>4.109259999999999</v>
      </c>
      <c r="AW1466" s="6">
        <f t="shared" si="699"/>
        <v>4.2144546999999992</v>
      </c>
      <c r="AX1466" s="6">
        <f t="shared" si="696"/>
        <v>0.1051947000000002</v>
      </c>
      <c r="AY1466" s="12">
        <f t="shared" si="700"/>
        <v>0.38217980225181464</v>
      </c>
      <c r="BB1466" s="13">
        <f t="shared" si="694"/>
        <v>946.44336599999997</v>
      </c>
    </row>
    <row r="1467" spans="1:54" x14ac:dyDescent="0.25">
      <c r="A1467" s="1">
        <v>45565</v>
      </c>
      <c r="B1467" s="6">
        <v>48.01</v>
      </c>
      <c r="C1467" s="6">
        <v>44.26</v>
      </c>
      <c r="D1467" s="6">
        <v>47.51</v>
      </c>
      <c r="E1467" s="6">
        <f t="shared" si="702"/>
        <v>46.394443633753312</v>
      </c>
      <c r="F1467" s="6">
        <f t="shared" si="703"/>
        <v>44.9216041533167</v>
      </c>
      <c r="G1467" s="6">
        <v>54.51</v>
      </c>
      <c r="H1467" s="22">
        <v>43.51</v>
      </c>
      <c r="I1467" s="6">
        <v>52.75</v>
      </c>
      <c r="K1467" s="6">
        <f t="shared" si="688"/>
        <v>-4.740000000000002</v>
      </c>
      <c r="L1467" s="6"/>
      <c r="M1467" s="6">
        <f t="shared" si="704"/>
        <v>4.5</v>
      </c>
      <c r="N1467" s="6">
        <f t="shared" si="713"/>
        <v>0.5</v>
      </c>
      <c r="O1467" s="6">
        <f t="shared" si="705"/>
        <v>4</v>
      </c>
      <c r="P1467" s="6">
        <f t="shared" si="706"/>
        <v>4</v>
      </c>
      <c r="Q1467" s="6">
        <f t="shared" si="689"/>
        <v>2.8844436337533139</v>
      </c>
      <c r="R1467" s="6">
        <f t="shared" si="709"/>
        <v>1.4116041533167021</v>
      </c>
      <c r="S1467" s="6">
        <f t="shared" si="707"/>
        <v>11</v>
      </c>
      <c r="T1467" s="6">
        <f t="shared" si="698"/>
        <v>6.5</v>
      </c>
      <c r="U1467" s="4" t="str">
        <f t="shared" si="714"/>
        <v>LOWER</v>
      </c>
      <c r="V1467" s="8">
        <v>991.25</v>
      </c>
      <c r="W1467" s="9">
        <f t="shared" si="697"/>
        <v>2.5883958466832979</v>
      </c>
      <c r="X1467" s="6">
        <f t="shared" si="701"/>
        <v>46.436531976910324</v>
      </c>
      <c r="Y1467" s="6">
        <f t="shared" si="690"/>
        <v>1.0734680230896743</v>
      </c>
      <c r="Z1467" s="6">
        <f t="shared" si="691"/>
        <v>1.5149278235936237</v>
      </c>
      <c r="AA1467" s="5">
        <f t="shared" si="710"/>
        <v>9</v>
      </c>
      <c r="AB1467" s="5">
        <f t="shared" si="711"/>
        <v>2024</v>
      </c>
      <c r="AC1467" s="5">
        <f t="shared" si="712"/>
        <v>40</v>
      </c>
      <c r="AD1467" s="6">
        <f t="shared" si="695"/>
        <v>56.247499999999995</v>
      </c>
      <c r="AF1467" s="10" t="e">
        <f ca="1">_xll.RHistory("ARS=",".Close","START:"&amp;$A1467&amp;" END:"&amp;$A1467&amp;" INTERVAL:1D",,,)</f>
        <v>#NAME?</v>
      </c>
      <c r="AG1467" s="8" t="e">
        <f t="shared" ca="1" si="708"/>
        <v>#NAME?</v>
      </c>
      <c r="AH1467" s="15"/>
      <c r="AI1467" s="15"/>
      <c r="AJ1467" s="15"/>
      <c r="AK1467" s="15"/>
      <c r="AL1467" s="11">
        <f t="shared" si="692"/>
        <v>45565</v>
      </c>
      <c r="AM1467" s="8">
        <v>1023.75</v>
      </c>
      <c r="AN1467" s="10" t="e">
        <f ca="1">_xll.RHistory("BRL=",".Close","START:"&amp;$A1467&amp;" END:"&amp;$A1467&amp;" INTERVAL:1D",,,)</f>
        <v>#NAME?</v>
      </c>
      <c r="AO1467" s="8" t="e">
        <f t="shared" ca="1" si="693"/>
        <v>#NAME?</v>
      </c>
      <c r="AS1467" s="1"/>
      <c r="AT1467" s="6">
        <v>389.3</v>
      </c>
      <c r="AU1467" s="6">
        <v>10.37</v>
      </c>
      <c r="AV1467" s="6">
        <f t="shared" si="715"/>
        <v>4.3372200000000003</v>
      </c>
      <c r="AW1467" s="6">
        <f t="shared" si="699"/>
        <v>4.1308787999999996</v>
      </c>
      <c r="AX1467" s="6">
        <f t="shared" si="696"/>
        <v>-0.20634120000000067</v>
      </c>
      <c r="AY1467" s="12">
        <f t="shared" si="700"/>
        <v>0.37382059409545854</v>
      </c>
      <c r="BB1467" s="13">
        <f t="shared" si="694"/>
        <v>975.76481199999989</v>
      </c>
    </row>
    <row r="1468" spans="1:54" x14ac:dyDescent="0.25">
      <c r="A1468" s="1">
        <v>45566</v>
      </c>
      <c r="B1468" s="6">
        <v>47.91</v>
      </c>
      <c r="C1468" s="6">
        <v>43.66</v>
      </c>
      <c r="D1468" s="6">
        <v>46.91</v>
      </c>
      <c r="E1468" s="6">
        <f t="shared" si="702"/>
        <v>46.938261288068375</v>
      </c>
      <c r="F1468" s="6">
        <f t="shared" si="703"/>
        <v>45.340796928517889</v>
      </c>
      <c r="G1468" s="6">
        <v>53.91</v>
      </c>
      <c r="H1468" s="22">
        <v>42.91</v>
      </c>
      <c r="I1468" s="6">
        <v>52</v>
      </c>
      <c r="K1468" s="6">
        <f t="shared" si="688"/>
        <v>-4.0900000000000034</v>
      </c>
      <c r="L1468" s="6"/>
      <c r="M1468" s="6">
        <f t="shared" si="704"/>
        <v>5</v>
      </c>
      <c r="N1468" s="6">
        <f t="shared" si="713"/>
        <v>1</v>
      </c>
      <c r="O1468" s="6">
        <f t="shared" si="705"/>
        <v>4</v>
      </c>
      <c r="P1468" s="6">
        <f t="shared" si="706"/>
        <v>4</v>
      </c>
      <c r="Q1468" s="6">
        <f t="shared" si="689"/>
        <v>4.0282612880683786</v>
      </c>
      <c r="R1468" s="6">
        <f t="shared" si="709"/>
        <v>2.4307969285178928</v>
      </c>
      <c r="S1468" s="6">
        <f t="shared" si="707"/>
        <v>11</v>
      </c>
      <c r="T1468" s="6">
        <f t="shared" si="698"/>
        <v>6</v>
      </c>
      <c r="U1468" s="4" t="str">
        <f t="shared" si="714"/>
        <v>LOWER</v>
      </c>
      <c r="V1468" s="8">
        <v>1000.5</v>
      </c>
      <c r="W1468" s="9">
        <f t="shared" si="697"/>
        <v>1.5692030714821072</v>
      </c>
      <c r="X1468" s="6">
        <f t="shared" si="701"/>
        <v>46.98084297444187</v>
      </c>
      <c r="Y1468" s="6">
        <f t="shared" si="690"/>
        <v>-7.0842974441873707E-2</v>
      </c>
      <c r="Z1468" s="6">
        <f t="shared" si="691"/>
        <v>1.640046045923981</v>
      </c>
      <c r="AA1468" s="5">
        <f t="shared" si="710"/>
        <v>10</v>
      </c>
      <c r="AB1468" s="5">
        <f t="shared" si="711"/>
        <v>2024</v>
      </c>
      <c r="AC1468" s="5">
        <f t="shared" si="712"/>
        <v>40</v>
      </c>
      <c r="AD1468" s="6">
        <f t="shared" si="695"/>
        <v>55.625</v>
      </c>
      <c r="AF1468" s="10" t="e">
        <f ca="1">_xll.RHistory("ARS=",".Close","START:"&amp;$A1468&amp;" END:"&amp;$A1468&amp;" INTERVAL:1D",,,)</f>
        <v>#NAME?</v>
      </c>
      <c r="AG1468" s="8" t="e">
        <f t="shared" ca="1" si="708"/>
        <v>#NAME?</v>
      </c>
      <c r="AH1468" s="15"/>
      <c r="AI1468" s="15"/>
      <c r="AJ1468" s="15"/>
      <c r="AK1468" s="15"/>
      <c r="AL1468" s="11">
        <f t="shared" si="692"/>
        <v>45566</v>
      </c>
      <c r="AM1468" s="8">
        <v>1035.75</v>
      </c>
      <c r="AN1468" s="10" t="e">
        <f ca="1">_xll.RHistory("BRL=",".Close","START:"&amp;$A1468&amp;" END:"&amp;$A1468&amp;" INTERVAL:1D",,,)</f>
        <v>#NAME?</v>
      </c>
      <c r="AO1468" s="8" t="e">
        <f t="shared" ca="1" si="693"/>
        <v>#NAME?</v>
      </c>
      <c r="AS1468" s="1"/>
      <c r="AT1468" s="6">
        <v>372.5</v>
      </c>
      <c r="AU1468" s="6">
        <v>10.3725</v>
      </c>
      <c r="AV1468" s="6">
        <f t="shared" si="715"/>
        <v>3.8697199999999992</v>
      </c>
      <c r="AW1468" s="6">
        <f t="shared" si="699"/>
        <v>3.8860765999999973</v>
      </c>
      <c r="AX1468" s="6">
        <f t="shared" si="696"/>
        <v>1.6356599999998167E-2</v>
      </c>
      <c r="AY1468" s="12">
        <f t="shared" si="700"/>
        <v>0.39087059144438907</v>
      </c>
      <c r="BB1468" s="13">
        <f t="shared" si="694"/>
        <v>962.53709199999992</v>
      </c>
    </row>
    <row r="1469" spans="1:54" x14ac:dyDescent="0.25">
      <c r="A1469" s="1">
        <v>45567</v>
      </c>
      <c r="B1469" s="6">
        <v>48.64</v>
      </c>
      <c r="C1469" s="6">
        <v>44.64</v>
      </c>
      <c r="D1469" s="6">
        <v>47.14</v>
      </c>
      <c r="E1469" s="6">
        <f t="shared" si="702"/>
        <v>47.221499649690799</v>
      </c>
      <c r="F1469" s="6">
        <f t="shared" si="703"/>
        <v>45.420103669772175</v>
      </c>
      <c r="G1469" s="6">
        <v>54.64</v>
      </c>
      <c r="H1469" s="22">
        <v>43.64</v>
      </c>
      <c r="I1469" s="6">
        <v>54</v>
      </c>
      <c r="K1469" s="6">
        <f t="shared" si="688"/>
        <v>-5.3599999999999994</v>
      </c>
      <c r="L1469" s="6"/>
      <c r="M1469" s="6">
        <f t="shared" si="704"/>
        <v>5</v>
      </c>
      <c r="N1469" s="6">
        <f t="shared" si="713"/>
        <v>1.5</v>
      </c>
      <c r="O1469" s="6">
        <f t="shared" si="705"/>
        <v>3.5</v>
      </c>
      <c r="P1469" s="6">
        <f t="shared" si="706"/>
        <v>3.5</v>
      </c>
      <c r="Q1469" s="6">
        <f t="shared" si="689"/>
        <v>3.581499649690798</v>
      </c>
      <c r="R1469" s="6">
        <f t="shared" si="709"/>
        <v>1.7801036697721742</v>
      </c>
      <c r="S1469" s="6">
        <f t="shared" si="707"/>
        <v>11</v>
      </c>
      <c r="T1469" s="6">
        <f t="shared" si="698"/>
        <v>6</v>
      </c>
      <c r="U1469" s="4" t="str">
        <f t="shared" si="714"/>
        <v>LOWER</v>
      </c>
      <c r="V1469" s="8">
        <v>1002.25</v>
      </c>
      <c r="W1469" s="9">
        <f t="shared" si="697"/>
        <v>1.7198963302278258</v>
      </c>
      <c r="X1469" s="6">
        <f t="shared" si="701"/>
        <v>47.264338285656223</v>
      </c>
      <c r="Y1469" s="6">
        <f t="shared" si="690"/>
        <v>-0.12433828565622207</v>
      </c>
      <c r="Z1469" s="6">
        <f t="shared" si="691"/>
        <v>1.8442346158840479</v>
      </c>
      <c r="AA1469" s="5">
        <f t="shared" si="710"/>
        <v>10</v>
      </c>
      <c r="AB1469" s="5">
        <f t="shared" si="711"/>
        <v>2024</v>
      </c>
      <c r="AC1469" s="5">
        <f t="shared" si="712"/>
        <v>40</v>
      </c>
      <c r="AD1469" s="6">
        <f t="shared" si="695"/>
        <v>56.155000000000001</v>
      </c>
      <c r="AF1469" s="10" t="e">
        <f ca="1">_xll.RHistory("ARS=",".Close","START:"&amp;$A1469&amp;" END:"&amp;$A1469&amp;" INTERVAL:1D",,,)</f>
        <v>#NAME?</v>
      </c>
      <c r="AG1469" s="8" t="e">
        <f t="shared" ca="1" si="708"/>
        <v>#NAME?</v>
      </c>
      <c r="AH1469" s="15"/>
      <c r="AI1469" s="15"/>
      <c r="AJ1469" s="15"/>
      <c r="AK1469" s="15"/>
      <c r="AL1469" s="11">
        <f t="shared" si="692"/>
        <v>45567</v>
      </c>
      <c r="AM1469" s="8">
        <v>1042</v>
      </c>
      <c r="AN1469" s="10" t="e">
        <f ca="1">_xll.RHistory("BRL=",".Close","START:"&amp;$A1469&amp;" END:"&amp;$A1469&amp;" INTERVAL:1D",,,)</f>
        <v>#NAME?</v>
      </c>
      <c r="AO1469" s="8" t="e">
        <f t="shared" ca="1" si="693"/>
        <v>#NAME?</v>
      </c>
      <c r="AS1469" s="1"/>
      <c r="AT1469" s="6">
        <v>351.27894736842103</v>
      </c>
      <c r="AU1469" s="6">
        <v>10.36</v>
      </c>
      <c r="AV1469" s="6">
        <f t="shared" si="715"/>
        <v>3.4104352631578934</v>
      </c>
      <c r="AW1469" s="6">
        <f t="shared" si="699"/>
        <v>3.3884158631578938</v>
      </c>
      <c r="AX1469" s="6">
        <f t="shared" si="696"/>
        <v>-2.2019399999999578E-2</v>
      </c>
      <c r="AY1469" s="12">
        <f t="shared" si="700"/>
        <v>0.40441973832692146</v>
      </c>
      <c r="BB1469" s="13">
        <f t="shared" si="694"/>
        <v>984.14236799999992</v>
      </c>
    </row>
    <row r="1470" spans="1:54" x14ac:dyDescent="0.25">
      <c r="A1470" s="1">
        <v>45568</v>
      </c>
      <c r="B1470" s="6">
        <v>49.53</v>
      </c>
      <c r="C1470" s="6">
        <v>45.53</v>
      </c>
      <c r="D1470" s="6">
        <v>48.53</v>
      </c>
      <c r="E1470" s="6">
        <f t="shared" si="702"/>
        <v>48.773645871381689</v>
      </c>
      <c r="F1470" s="6">
        <f t="shared" si="703"/>
        <v>46.156523409990477</v>
      </c>
      <c r="G1470" s="6">
        <v>55.53</v>
      </c>
      <c r="H1470" s="9">
        <v>44.53</v>
      </c>
      <c r="I1470" s="6">
        <v>54</v>
      </c>
      <c r="K1470" s="6">
        <f t="shared" si="688"/>
        <v>-4.4699999999999989</v>
      </c>
      <c r="L1470" s="6"/>
      <c r="M1470" s="6">
        <f t="shared" si="704"/>
        <v>5</v>
      </c>
      <c r="N1470" s="6">
        <f t="shared" si="713"/>
        <v>1</v>
      </c>
      <c r="O1470" s="6">
        <f t="shared" si="705"/>
        <v>4</v>
      </c>
      <c r="P1470" s="6">
        <f t="shared" si="706"/>
        <v>4</v>
      </c>
      <c r="Q1470" s="6">
        <f t="shared" si="689"/>
        <v>4.2436458713816876</v>
      </c>
      <c r="R1470" s="6">
        <f t="shared" si="709"/>
        <v>1.626523409990476</v>
      </c>
      <c r="S1470" s="6">
        <f t="shared" si="707"/>
        <v>11</v>
      </c>
      <c r="T1470" s="6">
        <f t="shared" si="698"/>
        <v>6</v>
      </c>
      <c r="U1470" s="4" t="str">
        <f t="shared" si="714"/>
        <v>LOWER</v>
      </c>
      <c r="V1470" s="8">
        <v>1018.5</v>
      </c>
      <c r="W1470" s="9">
        <f t="shared" si="697"/>
        <v>2.373476590009524</v>
      </c>
      <c r="X1470" s="6">
        <f t="shared" si="701"/>
        <v>48.817892591110855</v>
      </c>
      <c r="Y1470" s="6">
        <f t="shared" si="690"/>
        <v>-0.28789259111085386</v>
      </c>
      <c r="Z1470" s="6">
        <f t="shared" si="691"/>
        <v>2.6613691811203779</v>
      </c>
      <c r="AA1470" s="5">
        <f t="shared" si="710"/>
        <v>10</v>
      </c>
      <c r="AB1470" s="5">
        <f t="shared" si="711"/>
        <v>2024</v>
      </c>
      <c r="AC1470" s="5">
        <f t="shared" si="712"/>
        <v>40</v>
      </c>
      <c r="AD1470" s="6">
        <f t="shared" si="695"/>
        <v>56.800000000000004</v>
      </c>
      <c r="AF1470" s="10" t="e">
        <f ca="1">_xll.RHistory("ARS=",".Close","START:"&amp;$A1470&amp;" END:"&amp;$A1470&amp;" INTERVAL:1D",,,)</f>
        <v>#NAME?</v>
      </c>
      <c r="AG1470" s="8" t="e">
        <f t="shared" ca="1" si="708"/>
        <v>#NAME?</v>
      </c>
      <c r="AH1470" s="15"/>
      <c r="AI1470" s="15"/>
      <c r="AJ1470" s="15"/>
      <c r="AK1470" s="15"/>
      <c r="AL1470" s="11">
        <f t="shared" si="692"/>
        <v>45568</v>
      </c>
      <c r="AM1470" s="8">
        <v>1076.25</v>
      </c>
      <c r="AN1470" s="10" t="e">
        <f ca="1">_xll.RHistory("BRL=",".Close","START:"&amp;$A1470&amp;" END:"&amp;$A1470&amp;" INTERVAL:1D",,,)</f>
        <v>#NAME?</v>
      </c>
      <c r="AO1470" s="8" t="e">
        <f t="shared" ca="1" si="693"/>
        <v>#NAME?</v>
      </c>
      <c r="AS1470" s="1"/>
      <c r="AT1470" s="6">
        <v>350.49444444444435</v>
      </c>
      <c r="AU1470" s="6">
        <v>10.26</v>
      </c>
      <c r="AV1470" s="6">
        <f t="shared" si="715"/>
        <v>3.6546294444444403</v>
      </c>
      <c r="AW1470" s="6">
        <f t="shared" si="699"/>
        <v>3.5536818444444425</v>
      </c>
      <c r="AX1470" s="6">
        <f t="shared" si="696"/>
        <v>-0.10094759999999781</v>
      </c>
      <c r="AY1470" s="12">
        <f t="shared" si="700"/>
        <v>0.40860744763985918</v>
      </c>
      <c r="BB1470" s="13">
        <f t="shared" si="694"/>
        <v>1003.7634859999999</v>
      </c>
    </row>
    <row r="1471" spans="1:54" ht="13.5" customHeight="1" x14ac:dyDescent="0.25">
      <c r="A1471" s="1">
        <v>45569</v>
      </c>
      <c r="B1471" s="6">
        <v>48.97</v>
      </c>
      <c r="C1471" s="6">
        <v>44.97</v>
      </c>
      <c r="D1471" s="6">
        <v>47.97</v>
      </c>
      <c r="E1471" s="6">
        <f t="shared" si="702"/>
        <v>48.059885200093177</v>
      </c>
      <c r="F1471" s="6">
        <f t="shared" si="703"/>
        <v>45.556058083350933</v>
      </c>
      <c r="G1471" s="6">
        <v>54.97</v>
      </c>
      <c r="H1471" s="6">
        <v>43.97</v>
      </c>
      <c r="I1471" s="6">
        <v>55</v>
      </c>
      <c r="K1471" s="6">
        <f t="shared" si="688"/>
        <v>-6.0300000000000011</v>
      </c>
      <c r="L1471" s="6"/>
      <c r="M1471" s="6">
        <f t="shared" si="704"/>
        <v>5</v>
      </c>
      <c r="N1471" s="6">
        <f t="shared" si="713"/>
        <v>1</v>
      </c>
      <c r="O1471" s="6">
        <f t="shared" si="705"/>
        <v>4</v>
      </c>
      <c r="P1471" s="6">
        <f t="shared" si="706"/>
        <v>4</v>
      </c>
      <c r="Q1471" s="6">
        <f t="shared" si="689"/>
        <v>4.0898852000931782</v>
      </c>
      <c r="R1471" s="6">
        <f t="shared" si="709"/>
        <v>1.5860580833509346</v>
      </c>
      <c r="S1471" s="6">
        <f t="shared" si="707"/>
        <v>11</v>
      </c>
      <c r="T1471" s="6">
        <f t="shared" si="698"/>
        <v>6</v>
      </c>
      <c r="U1471" s="4" t="str">
        <f t="shared" si="714"/>
        <v>LOWER</v>
      </c>
      <c r="V1471" s="8">
        <v>1005.25</v>
      </c>
      <c r="W1471" s="9">
        <f t="shared" si="697"/>
        <v>2.4139419166490654</v>
      </c>
      <c r="X1471" s="6">
        <f t="shared" si="701"/>
        <v>48.103484406850697</v>
      </c>
      <c r="Y1471" s="6">
        <f t="shared" si="690"/>
        <v>-0.13348440685069818</v>
      </c>
      <c r="Z1471" s="6">
        <f t="shared" si="691"/>
        <v>2.5474263234997636</v>
      </c>
      <c r="AA1471" s="5">
        <f t="shared" si="710"/>
        <v>10</v>
      </c>
      <c r="AB1471" s="5">
        <f t="shared" si="711"/>
        <v>2024</v>
      </c>
      <c r="AC1471" s="5">
        <f t="shared" si="712"/>
        <v>40</v>
      </c>
      <c r="AD1471" s="6">
        <f t="shared" si="695"/>
        <v>56.402499999999996</v>
      </c>
      <c r="AF1471" s="10" t="e">
        <f ca="1">_xll.RHistory("ARS=",".Close","START:"&amp;$A1471&amp;" END:"&amp;$A1471&amp;" INTERVAL:1D",,,)</f>
        <v>#NAME?</v>
      </c>
      <c r="AG1471" s="8" t="e">
        <f t="shared" ca="1" si="708"/>
        <v>#NAME?</v>
      </c>
      <c r="AH1471" s="15"/>
      <c r="AI1471" s="15"/>
      <c r="AJ1471" s="15"/>
      <c r="AK1471" s="15"/>
      <c r="AL1471" s="11">
        <f t="shared" si="692"/>
        <v>45569</v>
      </c>
      <c r="AM1471" s="8">
        <v>1060.5</v>
      </c>
      <c r="AN1471" s="10" t="e">
        <f ca="1">_xll.RHistory("BRL=",".Close","START:"&amp;$A1471&amp;" END:"&amp;$A1471&amp;" INTERVAL:1D",,,)</f>
        <v>#NAME?</v>
      </c>
      <c r="AO1471" s="8" t="e">
        <f t="shared" ca="1" si="693"/>
        <v>#NAME?</v>
      </c>
      <c r="AS1471" s="1"/>
      <c r="AT1471" s="6">
        <v>350.08235294117645</v>
      </c>
      <c r="AU1471" s="6">
        <v>10.1775</v>
      </c>
      <c r="AV1471" s="6">
        <f t="shared" si="715"/>
        <v>3.6619252941176459</v>
      </c>
      <c r="AW1471" s="6">
        <f t="shared" si="699"/>
        <v>3.7285450941176457</v>
      </c>
      <c r="AX1471" s="6">
        <f t="shared" si="696"/>
        <v>6.6619799999999785E-2</v>
      </c>
      <c r="AY1471" s="12">
        <f t="shared" si="700"/>
        <v>0.41328145834594487</v>
      </c>
      <c r="BB1471" s="13">
        <f t="shared" si="694"/>
        <v>991.41761399999996</v>
      </c>
    </row>
    <row r="1472" spans="1:54" ht="13.5" customHeight="1" x14ac:dyDescent="0.25">
      <c r="A1472" s="1">
        <v>45572</v>
      </c>
      <c r="B1472" s="6">
        <v>49.07</v>
      </c>
      <c r="C1472" s="6">
        <v>44.82</v>
      </c>
      <c r="D1472" s="6">
        <v>48.07</v>
      </c>
      <c r="E1472" s="6">
        <f t="shared" si="702"/>
        <v>48.139191941347462</v>
      </c>
      <c r="F1472" s="6">
        <f t="shared" si="703"/>
        <v>46.292477823569236</v>
      </c>
      <c r="G1472" s="6">
        <v>55.57</v>
      </c>
      <c r="H1472" s="6">
        <v>44.57</v>
      </c>
      <c r="I1472" s="6">
        <v>55</v>
      </c>
      <c r="K1472" s="6">
        <f t="shared" si="688"/>
        <v>-5.93</v>
      </c>
      <c r="L1472" s="6"/>
      <c r="M1472" s="6">
        <f t="shared" si="704"/>
        <v>4.5</v>
      </c>
      <c r="N1472" s="6">
        <f t="shared" si="713"/>
        <v>1</v>
      </c>
      <c r="O1472" s="6">
        <f t="shared" si="705"/>
        <v>3.5</v>
      </c>
      <c r="P1472" s="6">
        <f t="shared" si="706"/>
        <v>3.5</v>
      </c>
      <c r="Q1472" s="6">
        <f t="shared" si="689"/>
        <v>3.5691919413474622</v>
      </c>
      <c r="R1472" s="6">
        <f t="shared" si="709"/>
        <v>1.7224778235692355</v>
      </c>
      <c r="S1472" s="6">
        <f t="shared" si="707"/>
        <v>11</v>
      </c>
      <c r="T1472" s="6">
        <f t="shared" si="698"/>
        <v>6.5</v>
      </c>
      <c r="U1472" s="4" t="str">
        <f t="shared" si="714"/>
        <v>LOWER</v>
      </c>
      <c r="V1472" s="8">
        <v>1021.5</v>
      </c>
      <c r="W1472" s="9">
        <f t="shared" si="697"/>
        <v>1.7775221764307645</v>
      </c>
      <c r="X1472" s="6">
        <f t="shared" si="701"/>
        <v>48.182863093990711</v>
      </c>
      <c r="Y1472" s="6">
        <f t="shared" si="690"/>
        <v>-0.11286309399071115</v>
      </c>
      <c r="Z1472" s="6">
        <f t="shared" si="691"/>
        <v>1.8903852704214756</v>
      </c>
      <c r="AA1472" s="5">
        <f t="shared" si="710"/>
        <v>10</v>
      </c>
      <c r="AB1472" s="5">
        <f t="shared" si="711"/>
        <v>2024</v>
      </c>
      <c r="AC1472" s="5">
        <f t="shared" si="712"/>
        <v>41</v>
      </c>
      <c r="AD1472" s="6">
        <f t="shared" si="695"/>
        <v>57.144999999999996</v>
      </c>
      <c r="AF1472" s="10" t="e">
        <f ca="1">_xll.RHistory("ARS=",".Close","START:"&amp;$A1472&amp;" END:"&amp;$A1472&amp;" INTERVAL:1D",,,)</f>
        <v>#NAME?</v>
      </c>
      <c r="AG1472" s="8" t="e">
        <f t="shared" ca="1" si="708"/>
        <v>#NAME?</v>
      </c>
      <c r="AH1472" s="15"/>
      <c r="AI1472" s="15"/>
      <c r="AJ1472" s="15"/>
      <c r="AK1472" s="15"/>
      <c r="AL1472" s="11">
        <f t="shared" si="692"/>
        <v>45572</v>
      </c>
      <c r="AM1472" s="8">
        <v>1062.25</v>
      </c>
      <c r="AN1472" s="10" t="e">
        <f ca="1">_xll.RHistory("BRL=",".Close","START:"&amp;$A1472&amp;" END:"&amp;$A1472&amp;" INTERVAL:1D",,,)</f>
        <v>#NAME?</v>
      </c>
      <c r="AO1472" s="8" t="e">
        <f t="shared" ca="1" si="693"/>
        <v>#NAME?</v>
      </c>
      <c r="AS1472" s="1"/>
      <c r="AT1472" s="6">
        <v>349.74374999999992</v>
      </c>
      <c r="AU1472" s="6">
        <v>10.14</v>
      </c>
      <c r="AV1472" s="6">
        <f t="shared" si="715"/>
        <v>3.7031681249999977</v>
      </c>
      <c r="AW1472" s="6">
        <f t="shared" si="699"/>
        <v>3.6938783249999965</v>
      </c>
      <c r="AX1472" s="6">
        <f t="shared" si="696"/>
        <v>-9.289800000001236E-3</v>
      </c>
      <c r="AY1472" s="12">
        <f t="shared" si="700"/>
        <v>0.41076123547437937</v>
      </c>
      <c r="BB1472" s="13">
        <f t="shared" si="694"/>
        <v>988.11068399999999</v>
      </c>
    </row>
    <row r="1473" spans="1:54" ht="13.5" customHeight="1" x14ac:dyDescent="0.25">
      <c r="A1473" s="1">
        <v>45573</v>
      </c>
      <c r="B1473" s="6">
        <v>47.84</v>
      </c>
      <c r="C1473" s="6">
        <v>43.84</v>
      </c>
      <c r="D1473" s="6">
        <v>46.59</v>
      </c>
      <c r="E1473" s="6">
        <f t="shared" si="702"/>
        <v>47.504738011313222</v>
      </c>
      <c r="F1473" s="6">
        <f t="shared" si="703"/>
        <v>45.363455997447687</v>
      </c>
      <c r="G1473" s="6">
        <v>54.09</v>
      </c>
      <c r="H1473" s="6">
        <v>43.09</v>
      </c>
      <c r="I1473" s="6">
        <v>55</v>
      </c>
      <c r="K1473" s="6">
        <f t="shared" si="688"/>
        <v>-7.1599999999999966</v>
      </c>
      <c r="L1473" s="6"/>
      <c r="M1473" s="6">
        <f t="shared" si="704"/>
        <v>4.75</v>
      </c>
      <c r="N1473" s="6">
        <f t="shared" si="713"/>
        <v>1.25</v>
      </c>
      <c r="O1473" s="6">
        <f t="shared" si="705"/>
        <v>3.5</v>
      </c>
      <c r="P1473" s="6">
        <f t="shared" si="706"/>
        <v>3.5</v>
      </c>
      <c r="Q1473" s="6">
        <f t="shared" si="689"/>
        <v>4.4147380113132186</v>
      </c>
      <c r="R1473" s="6">
        <f t="shared" si="709"/>
        <v>2.2734559974476838</v>
      </c>
      <c r="S1473" s="6">
        <f t="shared" si="707"/>
        <v>11</v>
      </c>
      <c r="T1473" s="6">
        <f t="shared" si="698"/>
        <v>6.25</v>
      </c>
      <c r="U1473" s="4" t="str">
        <f t="shared" si="714"/>
        <v>LOWER</v>
      </c>
      <c r="V1473" s="8">
        <v>1001</v>
      </c>
      <c r="W1473" s="9">
        <f t="shared" si="697"/>
        <v>1.2265440025523162</v>
      </c>
      <c r="X1473" s="6">
        <f t="shared" si="701"/>
        <v>47.547833596870568</v>
      </c>
      <c r="Y1473" s="6">
        <f t="shared" si="690"/>
        <v>-0.95783359687056446</v>
      </c>
      <c r="Z1473" s="6">
        <f t="shared" si="691"/>
        <v>2.1843775994228807</v>
      </c>
      <c r="AA1473" s="5">
        <f t="shared" si="710"/>
        <v>10</v>
      </c>
      <c r="AB1473" s="5">
        <f t="shared" si="711"/>
        <v>2024</v>
      </c>
      <c r="AC1473" s="5">
        <f t="shared" si="712"/>
        <v>41</v>
      </c>
      <c r="AD1473" s="6">
        <f t="shared" si="695"/>
        <v>56.147500000000001</v>
      </c>
      <c r="AF1473" s="10" t="e">
        <f ca="1">_xll.RHistory("ARS=",".Close","START:"&amp;$A1473&amp;" END:"&amp;$A1473&amp;" INTERVAL:1D",,,)</f>
        <v>#NAME?</v>
      </c>
      <c r="AG1473" s="8" t="e">
        <f t="shared" ca="1" si="708"/>
        <v>#NAME?</v>
      </c>
      <c r="AH1473" s="15"/>
      <c r="AI1473" s="15"/>
      <c r="AJ1473" s="15"/>
      <c r="AK1473" s="15"/>
      <c r="AL1473" s="11">
        <f t="shared" si="692"/>
        <v>45573</v>
      </c>
      <c r="AM1473" s="8">
        <v>1048.25</v>
      </c>
      <c r="AN1473" s="10" t="e">
        <f ca="1">_xll.RHistory("BRL=",".Close","START:"&amp;$A1473&amp;" END:"&amp;$A1473&amp;" INTERVAL:1D",,,)</f>
        <v>#NAME?</v>
      </c>
      <c r="AO1473" s="8" t="e">
        <f t="shared" ca="1" si="693"/>
        <v>#NAME?</v>
      </c>
      <c r="AS1473" s="1"/>
      <c r="AT1473" s="6">
        <v>349.79333333333324</v>
      </c>
      <c r="AU1473" s="6">
        <v>9.9625000000000004</v>
      </c>
      <c r="AV1473" s="6">
        <f t="shared" si="715"/>
        <v>3.7086733333333317</v>
      </c>
      <c r="AW1473" s="6">
        <f t="shared" si="699"/>
        <v>3.8840095333333302</v>
      </c>
      <c r="AX1473" s="6">
        <f t="shared" si="696"/>
        <v>0.1753361999999985</v>
      </c>
      <c r="AY1473" s="12">
        <f t="shared" si="700"/>
        <v>0.41122075255467488</v>
      </c>
      <c r="BB1473" s="13">
        <f t="shared" si="694"/>
        <v>966.50540799999999</v>
      </c>
    </row>
    <row r="1474" spans="1:54" ht="13.5" customHeight="1" x14ac:dyDescent="0.25">
      <c r="A1474" s="1">
        <v>45574</v>
      </c>
      <c r="B1474" s="6">
        <v>47.81</v>
      </c>
      <c r="C1474" s="6">
        <v>43.81</v>
      </c>
      <c r="D1474" s="6">
        <v>46.56</v>
      </c>
      <c r="E1474" s="6">
        <f t="shared" si="702"/>
        <v>47.14219290843652</v>
      </c>
      <c r="F1474" s="6">
        <f t="shared" si="703"/>
        <v>45.510739945491345</v>
      </c>
      <c r="G1474" s="6">
        <v>54.06</v>
      </c>
      <c r="H1474" s="6">
        <v>43.06</v>
      </c>
      <c r="I1474" s="6">
        <v>54</v>
      </c>
      <c r="K1474" s="6">
        <f t="shared" si="688"/>
        <v>-6.1899999999999977</v>
      </c>
      <c r="L1474" s="6"/>
      <c r="M1474" s="6">
        <f t="shared" si="704"/>
        <v>4.75</v>
      </c>
      <c r="N1474" s="6">
        <f t="shared" si="713"/>
        <v>1.25</v>
      </c>
      <c r="O1474" s="6">
        <f t="shared" si="705"/>
        <v>3.5</v>
      </c>
      <c r="P1474" s="6">
        <f t="shared" si="706"/>
        <v>3.5</v>
      </c>
      <c r="Q1474" s="6">
        <f t="shared" si="689"/>
        <v>4.0821929084365181</v>
      </c>
      <c r="R1474" s="6">
        <f t="shared" si="709"/>
        <v>2.4507399454913426</v>
      </c>
      <c r="S1474" s="6">
        <f t="shared" si="707"/>
        <v>11</v>
      </c>
      <c r="T1474" s="6">
        <f t="shared" si="698"/>
        <v>6.25</v>
      </c>
      <c r="U1474" s="4" t="str">
        <f t="shared" si="714"/>
        <v>LOWER</v>
      </c>
      <c r="V1474" s="8">
        <v>1004.25</v>
      </c>
      <c r="W1474" s="9">
        <f t="shared" si="697"/>
        <v>1.0492600545086574</v>
      </c>
      <c r="X1474" s="6">
        <f t="shared" si="701"/>
        <v>47.184959598516201</v>
      </c>
      <c r="Y1474" s="6">
        <f t="shared" si="690"/>
        <v>-0.62495959851619887</v>
      </c>
      <c r="Z1474" s="6">
        <f t="shared" si="691"/>
        <v>1.6742196530248563</v>
      </c>
      <c r="AA1474" s="5">
        <f t="shared" si="710"/>
        <v>10</v>
      </c>
      <c r="AB1474" s="5">
        <f t="shared" si="711"/>
        <v>2024</v>
      </c>
      <c r="AC1474" s="5">
        <f t="shared" si="712"/>
        <v>41</v>
      </c>
      <c r="AD1474" s="6">
        <f t="shared" si="695"/>
        <v>55.567499999999995</v>
      </c>
      <c r="AF1474" s="10" t="e">
        <f ca="1">_xll.RHistory("ARS=",".Close","START:"&amp;$A1474&amp;" END:"&amp;$A1474&amp;" INTERVAL:1D",,,)</f>
        <v>#NAME?</v>
      </c>
      <c r="AG1474" s="8" t="e">
        <f t="shared" ca="1" si="708"/>
        <v>#NAME?</v>
      </c>
      <c r="AH1474" s="15"/>
      <c r="AI1474" s="15"/>
      <c r="AJ1474" s="15"/>
      <c r="AK1474" s="15"/>
      <c r="AL1474" s="11">
        <f t="shared" si="692"/>
        <v>45574</v>
      </c>
      <c r="AM1474" s="8">
        <v>1040.25</v>
      </c>
      <c r="AN1474" s="10" t="e">
        <f ca="1">_xll.RHistory("BRL=",".Close","START:"&amp;$A1474&amp;" END:"&amp;$A1474&amp;" INTERVAL:1D",,,)</f>
        <v>#NAME?</v>
      </c>
      <c r="AO1474" s="8" t="e">
        <f t="shared" ca="1" si="693"/>
        <v>#NAME?</v>
      </c>
      <c r="AS1474" s="1"/>
      <c r="AT1474" s="6">
        <v>349.20714285714286</v>
      </c>
      <c r="AU1474" s="6">
        <v>10.0025</v>
      </c>
      <c r="AV1474" s="6">
        <f t="shared" si="715"/>
        <v>3.6513878571428595</v>
      </c>
      <c r="AW1474" s="6">
        <f t="shared" si="699"/>
        <v>3.689202257142858</v>
      </c>
      <c r="AX1474" s="6">
        <f t="shared" si="696"/>
        <v>3.7814399999998471E-2</v>
      </c>
      <c r="AY1474" s="12">
        <f t="shared" si="700"/>
        <v>0.4054928130540234</v>
      </c>
      <c r="BB1474" s="13">
        <f t="shared" si="694"/>
        <v>965.844022</v>
      </c>
    </row>
    <row r="1475" spans="1:54" ht="13.5" customHeight="1" x14ac:dyDescent="0.25">
      <c r="A1475" s="1">
        <v>45575</v>
      </c>
      <c r="B1475" s="6">
        <v>48.51</v>
      </c>
      <c r="C1475" s="6">
        <v>44.26</v>
      </c>
      <c r="D1475" s="6">
        <v>47.76</v>
      </c>
      <c r="E1475" s="6">
        <f t="shared" si="702"/>
        <v>47.719999166146266</v>
      </c>
      <c r="F1475" s="6">
        <f t="shared" si="703"/>
        <v>46.315136892499034</v>
      </c>
      <c r="G1475" s="6">
        <v>54.76</v>
      </c>
      <c r="H1475" s="6">
        <v>43.76</v>
      </c>
      <c r="I1475" s="6">
        <v>54</v>
      </c>
      <c r="K1475" s="6">
        <f t="shared" si="688"/>
        <v>-5.490000000000002</v>
      </c>
      <c r="L1475" s="6"/>
      <c r="M1475" s="6">
        <f t="shared" si="704"/>
        <v>4.75</v>
      </c>
      <c r="N1475" s="6">
        <f t="shared" si="713"/>
        <v>0.75</v>
      </c>
      <c r="O1475" s="6">
        <f t="shared" si="705"/>
        <v>4</v>
      </c>
      <c r="P1475" s="6">
        <f t="shared" si="706"/>
        <v>4</v>
      </c>
      <c r="Q1475" s="6">
        <f t="shared" si="689"/>
        <v>3.9599991661462681</v>
      </c>
      <c r="R1475" s="6">
        <f t="shared" si="709"/>
        <v>2.5551368924990356</v>
      </c>
      <c r="S1475" s="6">
        <f t="shared" si="707"/>
        <v>11</v>
      </c>
      <c r="T1475" s="6">
        <f t="shared" si="698"/>
        <v>6.25</v>
      </c>
      <c r="U1475" s="4" t="str">
        <f t="shared" si="714"/>
        <v>LOWER</v>
      </c>
      <c r="V1475" s="8">
        <v>1022</v>
      </c>
      <c r="W1475" s="9">
        <f t="shared" si="697"/>
        <v>1.4448631075009644</v>
      </c>
      <c r="X1475" s="6">
        <f t="shared" si="701"/>
        <v>47.763290033393474</v>
      </c>
      <c r="Y1475" s="6">
        <f t="shared" si="690"/>
        <v>-3.2900333934762216E-3</v>
      </c>
      <c r="Z1475" s="6">
        <f t="shared" si="691"/>
        <v>1.4481531408944406</v>
      </c>
      <c r="AA1475" s="5">
        <f t="shared" si="710"/>
        <v>10</v>
      </c>
      <c r="AB1475" s="5">
        <f t="shared" si="711"/>
        <v>2024</v>
      </c>
      <c r="AC1475" s="5">
        <f t="shared" si="712"/>
        <v>41</v>
      </c>
      <c r="AD1475" s="6">
        <f t="shared" si="695"/>
        <v>55.23</v>
      </c>
      <c r="AF1475" s="10" t="e">
        <f ca="1">_xll.RHistory("ARS=",".Close","START:"&amp;$A1475&amp;" END:"&amp;$A1475&amp;" INTERVAL:1D",,,)</f>
        <v>#NAME?</v>
      </c>
      <c r="AG1475" s="8" t="e">
        <f t="shared" ca="1" si="708"/>
        <v>#NAME?</v>
      </c>
      <c r="AH1475" s="15"/>
      <c r="AI1475" s="15"/>
      <c r="AJ1475" s="15"/>
      <c r="AK1475" s="15"/>
      <c r="AL1475" s="11">
        <f t="shared" si="692"/>
        <v>45575</v>
      </c>
      <c r="AM1475" s="8">
        <v>1053</v>
      </c>
      <c r="AN1475" s="10" t="e">
        <f ca="1">_xll.RHistory("BRL=",".Close","START:"&amp;$A1475&amp;" END:"&amp;$A1475&amp;" INTERVAL:1D",,,)</f>
        <v>#NAME?</v>
      </c>
      <c r="AO1475" s="8" t="e">
        <f t="shared" ca="1" si="693"/>
        <v>#NAME?</v>
      </c>
      <c r="AS1475" s="1"/>
      <c r="AT1475" s="6">
        <v>348.66923076923069</v>
      </c>
      <c r="AU1475" s="6">
        <v>9.8975000000000009</v>
      </c>
      <c r="AV1475" s="6">
        <f t="shared" si="715"/>
        <v>3.8841469230769192</v>
      </c>
      <c r="AW1475" s="6">
        <f t="shared" si="699"/>
        <v>3.778121523076921</v>
      </c>
      <c r="AX1475" s="6">
        <f t="shared" si="696"/>
        <v>-0.10602539999999827</v>
      </c>
      <c r="AY1475" s="12">
        <f t="shared" si="700"/>
        <v>0.40571323650759167</v>
      </c>
      <c r="BB1475" s="13">
        <f t="shared" si="694"/>
        <v>975.76481199999989</v>
      </c>
    </row>
    <row r="1476" spans="1:54" ht="13.5" customHeight="1" x14ac:dyDescent="0.25">
      <c r="A1476" s="1">
        <v>45576</v>
      </c>
      <c r="B1476" s="6">
        <v>48.08</v>
      </c>
      <c r="C1476" s="6">
        <v>43.83</v>
      </c>
      <c r="D1476" s="6">
        <v>47.33</v>
      </c>
      <c r="E1476" s="6">
        <f t="shared" si="702"/>
        <v>47.93526032097931</v>
      </c>
      <c r="F1476" s="6">
        <f t="shared" si="703"/>
        <v>45.793978307113775</v>
      </c>
      <c r="G1476" s="6">
        <v>54.33</v>
      </c>
      <c r="H1476" s="6">
        <v>43.33</v>
      </c>
      <c r="I1476" s="6">
        <v>55</v>
      </c>
      <c r="K1476" s="6">
        <f t="shared" ref="K1476:K1539" si="716">B1476-I1476</f>
        <v>-6.9200000000000017</v>
      </c>
      <c r="L1476" s="6"/>
      <c r="M1476" s="6">
        <f t="shared" si="704"/>
        <v>4.75</v>
      </c>
      <c r="N1476" s="6">
        <f t="shared" si="713"/>
        <v>0.75</v>
      </c>
      <c r="O1476" s="6">
        <f t="shared" si="705"/>
        <v>4</v>
      </c>
      <c r="P1476" s="6">
        <f t="shared" si="706"/>
        <v>4</v>
      </c>
      <c r="Q1476" s="6">
        <f t="shared" ref="Q1476:Q1539" si="717">IF(E1476="","",E1476-H1476)</f>
        <v>4.6052603209793119</v>
      </c>
      <c r="R1476" s="6">
        <f t="shared" si="709"/>
        <v>2.4639783071137771</v>
      </c>
      <c r="S1476" s="6">
        <f t="shared" si="707"/>
        <v>11</v>
      </c>
      <c r="T1476" s="6">
        <f t="shared" si="698"/>
        <v>6.25</v>
      </c>
      <c r="U1476" s="4" t="str">
        <f t="shared" si="714"/>
        <v>LOWER</v>
      </c>
      <c r="V1476" s="8">
        <v>1010.5</v>
      </c>
      <c r="W1476" s="9">
        <f t="shared" si="697"/>
        <v>1.5360216928862229</v>
      </c>
      <c r="X1476" s="6">
        <f t="shared" si="701"/>
        <v>47.978746469916381</v>
      </c>
      <c r="Y1476" s="6">
        <f t="shared" ref="Y1476:Y1539" si="718">IF(X1476="","",IF(D1476="","",D1476-X1476))</f>
        <v>-0.6487464699163823</v>
      </c>
      <c r="Z1476" s="6">
        <f t="shared" ref="Z1476:Z1539" si="719">IF(X1476="","",IF(F1476="","",X1476-F1476))</f>
        <v>2.1847681628026052</v>
      </c>
      <c r="AA1476" s="5">
        <f t="shared" si="710"/>
        <v>10</v>
      </c>
      <c r="AB1476" s="5">
        <f t="shared" si="711"/>
        <v>2024</v>
      </c>
      <c r="AC1476" s="5">
        <f t="shared" si="712"/>
        <v>41</v>
      </c>
      <c r="AD1476" s="6">
        <f t="shared" si="695"/>
        <v>55.680000000000007</v>
      </c>
      <c r="AF1476" s="10" t="e">
        <f ca="1">_xll.RHistory("ARS=",".Close","START:"&amp;$A1476&amp;" END:"&amp;$A1476&amp;" INTERVAL:1D",,,)</f>
        <v>#NAME?</v>
      </c>
      <c r="AG1476" s="8" t="e">
        <f t="shared" ca="1" si="708"/>
        <v>#NAME?</v>
      </c>
      <c r="AH1476" s="15"/>
      <c r="AI1476" s="15"/>
      <c r="AJ1476" s="15"/>
      <c r="AK1476" s="15"/>
      <c r="AL1476" s="11">
        <f t="shared" ref="AL1476:AL1539" si="720">A1476</f>
        <v>45576</v>
      </c>
      <c r="AM1476" s="8">
        <v>1057.75</v>
      </c>
      <c r="AN1476" s="10" t="e">
        <f ca="1">_xll.RHistory("BRL=",".Close","START:"&amp;$A1476&amp;" END:"&amp;$A1476&amp;" INTERVAL:1D",,,)</f>
        <v>#NAME?</v>
      </c>
      <c r="AO1476" s="8" t="e">
        <f t="shared" ref="AO1476:AO1539" ca="1" si="721">IF(AM1476="","",AM1476*AN1476/2204.622*100)</f>
        <v>#NAME?</v>
      </c>
      <c r="AS1476" s="1"/>
      <c r="AT1476" s="6">
        <v>348.46666666666664</v>
      </c>
      <c r="AU1476" s="6">
        <v>9.8049999999999997</v>
      </c>
      <c r="AV1476" s="6">
        <f t="shared" si="715"/>
        <v>3.9215766666666667</v>
      </c>
      <c r="AW1476" s="6">
        <f t="shared" si="699"/>
        <v>3.9461232666666639</v>
      </c>
      <c r="AX1476" s="6">
        <f t="shared" si="696"/>
        <v>2.4546599999997198E-2</v>
      </c>
      <c r="AY1476" s="12">
        <f t="shared" si="700"/>
        <v>0.40936305338930623</v>
      </c>
      <c r="BB1476" s="13">
        <f t="shared" ref="BB1476:BB1539" si="722">C1476*22.0462</f>
        <v>966.28494599999988</v>
      </c>
    </row>
    <row r="1477" spans="1:54" ht="13.5" customHeight="1" x14ac:dyDescent="0.25">
      <c r="A1477" s="1">
        <v>45579</v>
      </c>
      <c r="B1477" s="6">
        <v>46.4</v>
      </c>
      <c r="C1477" s="6">
        <v>42.4</v>
      </c>
      <c r="D1477" s="6">
        <v>45.9</v>
      </c>
      <c r="E1477" s="6">
        <f t="shared" si="702"/>
        <v>46.85895454681409</v>
      </c>
      <c r="F1477" s="6">
        <f t="shared" si="703"/>
        <v>45.114206239219953</v>
      </c>
      <c r="G1477" s="6">
        <v>52.9</v>
      </c>
      <c r="H1477" s="6">
        <v>41.9</v>
      </c>
      <c r="I1477" s="6">
        <v>54.5</v>
      </c>
      <c r="K1477" s="6">
        <f t="shared" si="716"/>
        <v>-8.1000000000000014</v>
      </c>
      <c r="L1477" s="6"/>
      <c r="M1477" s="6">
        <f t="shared" si="704"/>
        <v>4.5</v>
      </c>
      <c r="N1477" s="6">
        <f t="shared" si="713"/>
        <v>0.5</v>
      </c>
      <c r="O1477" s="6">
        <f t="shared" si="705"/>
        <v>4</v>
      </c>
      <c r="P1477" s="6">
        <f t="shared" si="706"/>
        <v>4</v>
      </c>
      <c r="Q1477" s="6">
        <f t="shared" si="717"/>
        <v>4.9589545468140912</v>
      </c>
      <c r="R1477" s="6">
        <f t="shared" si="709"/>
        <v>3.2142062392199549</v>
      </c>
      <c r="S1477" s="6">
        <f t="shared" si="707"/>
        <v>11</v>
      </c>
      <c r="T1477" s="6">
        <f t="shared" si="698"/>
        <v>6.5</v>
      </c>
      <c r="U1477" s="4" t="str">
        <f t="shared" si="714"/>
        <v>LOWER</v>
      </c>
      <c r="V1477" s="8">
        <v>995.5</v>
      </c>
      <c r="W1477" s="9">
        <f t="shared" si="697"/>
        <v>0.78579376078004515</v>
      </c>
      <c r="X1477" s="6">
        <f t="shared" si="701"/>
        <v>46.901464287301856</v>
      </c>
      <c r="Y1477" s="6">
        <f t="shared" si="718"/>
        <v>-1.0014642873018573</v>
      </c>
      <c r="Z1477" s="6">
        <f t="shared" si="719"/>
        <v>1.7872580480819025</v>
      </c>
      <c r="AA1477" s="5">
        <f t="shared" si="710"/>
        <v>10</v>
      </c>
      <c r="AB1477" s="5">
        <f t="shared" si="711"/>
        <v>2024</v>
      </c>
      <c r="AC1477" s="5">
        <f t="shared" si="712"/>
        <v>42</v>
      </c>
      <c r="AD1477" s="6">
        <f t="shared" si="695"/>
        <v>55.505000000000003</v>
      </c>
      <c r="AF1477" s="10" t="e">
        <f ca="1">_xll.RHistory("ARS=",".Close","START:"&amp;$A1477&amp;" END:"&amp;$A1477&amp;" INTERVAL:1D",,,)</f>
        <v>#NAME?</v>
      </c>
      <c r="AG1477" s="8" t="e">
        <f t="shared" ca="1" si="708"/>
        <v>#NAME?</v>
      </c>
      <c r="AH1477" s="15"/>
      <c r="AI1477" s="15"/>
      <c r="AJ1477" s="15"/>
      <c r="AK1477" s="15"/>
      <c r="AL1477" s="11">
        <f t="shared" si="720"/>
        <v>45579</v>
      </c>
      <c r="AM1477" s="8">
        <v>1034</v>
      </c>
      <c r="AN1477" s="10" t="e">
        <f ca="1">_xll.RHistory("BRL=",".Close","START:"&amp;$A1477&amp;" END:"&amp;$A1477&amp;" INTERVAL:1D",,,)</f>
        <v>#NAME?</v>
      </c>
      <c r="AO1477" s="8" t="e">
        <f t="shared" ca="1" si="721"/>
        <v>#NAME?</v>
      </c>
      <c r="AS1477" s="1"/>
      <c r="AT1477" s="6">
        <v>348.31818181818176</v>
      </c>
      <c r="AU1477" s="6">
        <v>9.7100000000000009</v>
      </c>
      <c r="AV1477" s="6">
        <f t="shared" si="715"/>
        <v>3.8457772727272683</v>
      </c>
      <c r="AW1477" s="6">
        <f t="shared" si="699"/>
        <v>3.988330072727269</v>
      </c>
      <c r="AX1477" s="6">
        <f t="shared" si="696"/>
        <v>0.1425528000000007</v>
      </c>
      <c r="AY1477" s="12">
        <f t="shared" si="700"/>
        <v>0.40731491428898303</v>
      </c>
      <c r="BB1477" s="13">
        <f t="shared" si="722"/>
        <v>934.75887999999998</v>
      </c>
    </row>
    <row r="1478" spans="1:54" ht="13.5" customHeight="1" x14ac:dyDescent="0.25">
      <c r="A1478" s="1">
        <v>45580</v>
      </c>
      <c r="B1478" s="6">
        <v>46.95</v>
      </c>
      <c r="C1478" s="6">
        <v>42.95</v>
      </c>
      <c r="D1478" s="6">
        <v>46.45</v>
      </c>
      <c r="E1478" s="6">
        <f t="shared" si="702"/>
        <v>47.878612648654823</v>
      </c>
      <c r="F1478" s="6">
        <f t="shared" si="703"/>
        <v>46.677681995375742</v>
      </c>
      <c r="G1478" s="6">
        <v>53.45</v>
      </c>
      <c r="H1478" s="6">
        <v>42.45</v>
      </c>
      <c r="I1478" s="6">
        <v>54.5</v>
      </c>
      <c r="K1478" s="6">
        <f t="shared" si="716"/>
        <v>-7.5499999999999972</v>
      </c>
      <c r="L1478" s="6"/>
      <c r="M1478" s="6">
        <f t="shared" si="704"/>
        <v>4.5</v>
      </c>
      <c r="N1478" s="6">
        <f t="shared" si="713"/>
        <v>0.5</v>
      </c>
      <c r="O1478" s="6">
        <f t="shared" si="705"/>
        <v>4</v>
      </c>
      <c r="P1478" s="6">
        <f t="shared" si="706"/>
        <v>4</v>
      </c>
      <c r="Q1478" s="6">
        <f t="shared" si="717"/>
        <v>5.4286126486548198</v>
      </c>
      <c r="R1478" s="6">
        <f t="shared" si="709"/>
        <v>4.2276819953757396</v>
      </c>
      <c r="S1478" s="6">
        <f t="shared" si="707"/>
        <v>11</v>
      </c>
      <c r="T1478" s="6">
        <f t="shared" si="698"/>
        <v>6.5</v>
      </c>
      <c r="U1478" s="4" t="str">
        <f t="shared" si="714"/>
        <v>LOWER</v>
      </c>
      <c r="V1478" s="8">
        <v>1030</v>
      </c>
      <c r="W1478" s="9">
        <f t="shared" si="697"/>
        <v>-0.22768199537573963</v>
      </c>
      <c r="X1478" s="6">
        <f t="shared" si="701"/>
        <v>47.92204740767351</v>
      </c>
      <c r="Y1478" s="6">
        <f t="shared" si="718"/>
        <v>-1.4720474076735073</v>
      </c>
      <c r="Z1478" s="6">
        <f t="shared" si="719"/>
        <v>1.2443654122977676</v>
      </c>
      <c r="AA1478" s="5">
        <f t="shared" si="710"/>
        <v>10</v>
      </c>
      <c r="AB1478" s="5">
        <f t="shared" si="711"/>
        <v>2024</v>
      </c>
      <c r="AC1478" s="5">
        <f t="shared" si="712"/>
        <v>42</v>
      </c>
      <c r="AD1478" s="6">
        <f t="shared" si="695"/>
        <v>56.620000000000005</v>
      </c>
      <c r="AF1478" s="10" t="e">
        <f ca="1">_xll.RHistory("ARS=",".Close","START:"&amp;$A1478&amp;" END:"&amp;$A1478&amp;" INTERVAL:1D",,,)</f>
        <v>#NAME?</v>
      </c>
      <c r="AG1478" s="8" t="e">
        <f t="shared" ca="1" si="708"/>
        <v>#NAME?</v>
      </c>
      <c r="AH1478" s="15"/>
      <c r="AI1478" s="15"/>
      <c r="AJ1478" s="15"/>
      <c r="AK1478" s="15"/>
      <c r="AL1478" s="11">
        <f t="shared" si="720"/>
        <v>45580</v>
      </c>
      <c r="AM1478" s="8">
        <v>1056.5</v>
      </c>
      <c r="AN1478" s="10" t="e">
        <f ca="1">_xll.RHistory("BRL=",".Close","START:"&amp;$A1478&amp;" END:"&amp;$A1478&amp;" INTERVAL:1D",,,)</f>
        <v>#NAME?</v>
      </c>
      <c r="AO1478" s="8" t="e">
        <f t="shared" ca="1" si="721"/>
        <v>#NAME?</v>
      </c>
      <c r="AS1478" s="1"/>
      <c r="AT1478" s="6">
        <v>348.12</v>
      </c>
      <c r="AU1478" s="6">
        <v>9.73</v>
      </c>
      <c r="AV1478" s="6">
        <f t="shared" si="715"/>
        <v>3.885469999999998</v>
      </c>
      <c r="AW1478" s="6">
        <f t="shared" si="699"/>
        <v>3.7710439999999963</v>
      </c>
      <c r="AX1478" s="6">
        <f t="shared" si="696"/>
        <v>-0.11442600000000169</v>
      </c>
      <c r="AY1478" s="12">
        <f t="shared" si="700"/>
        <v>0.39889431152376043</v>
      </c>
      <c r="BB1478" s="13">
        <f t="shared" si="722"/>
        <v>946.88428999999996</v>
      </c>
    </row>
    <row r="1479" spans="1:54" ht="13.5" customHeight="1" x14ac:dyDescent="0.25">
      <c r="A1479" s="1">
        <v>45581</v>
      </c>
      <c r="B1479" s="6">
        <v>45.68</v>
      </c>
      <c r="C1479" s="6">
        <v>41.93</v>
      </c>
      <c r="D1479" s="6">
        <v>45.68</v>
      </c>
      <c r="E1479" s="6">
        <f t="shared" si="702"/>
        <v>45.963921324087224</v>
      </c>
      <c r="F1479" s="6">
        <f t="shared" si="703"/>
        <v>45.204842514939124</v>
      </c>
      <c r="G1479" s="6">
        <v>52.68</v>
      </c>
      <c r="H1479" s="6">
        <v>41.68</v>
      </c>
      <c r="I1479" s="6">
        <v>54.25</v>
      </c>
      <c r="K1479" s="6">
        <f t="shared" si="716"/>
        <v>-8.57</v>
      </c>
      <c r="L1479" s="6"/>
      <c r="M1479" s="6">
        <f t="shared" si="704"/>
        <v>4</v>
      </c>
      <c r="N1479" s="6">
        <f t="shared" si="713"/>
        <v>0</v>
      </c>
      <c r="O1479" s="6">
        <f t="shared" si="705"/>
        <v>4</v>
      </c>
      <c r="P1479" s="6">
        <f t="shared" si="706"/>
        <v>4</v>
      </c>
      <c r="Q1479" s="6">
        <f t="shared" si="717"/>
        <v>4.283921324087224</v>
      </c>
      <c r="R1479" s="6">
        <f t="shared" si="709"/>
        <v>3.5248425149391238</v>
      </c>
      <c r="S1479" s="6">
        <f t="shared" si="707"/>
        <v>11</v>
      </c>
      <c r="T1479" s="6">
        <f t="shared" si="698"/>
        <v>7</v>
      </c>
      <c r="U1479" s="4" t="str">
        <f t="shared" si="714"/>
        <v>LOWER</v>
      </c>
      <c r="V1479" s="8">
        <v>997.5</v>
      </c>
      <c r="W1479" s="9">
        <f t="shared" si="697"/>
        <v>0.47515748506087618</v>
      </c>
      <c r="X1479" s="6">
        <f t="shared" si="701"/>
        <v>46.005619103864511</v>
      </c>
      <c r="Y1479" s="6">
        <f t="shared" si="718"/>
        <v>-0.32561910386451132</v>
      </c>
      <c r="Z1479" s="6">
        <f t="shared" si="719"/>
        <v>0.8007765889253875</v>
      </c>
      <c r="AA1479" s="5">
        <f t="shared" si="710"/>
        <v>10</v>
      </c>
      <c r="AB1479" s="5">
        <f t="shared" si="711"/>
        <v>2024</v>
      </c>
      <c r="AC1479" s="5">
        <f t="shared" si="712"/>
        <v>42</v>
      </c>
      <c r="AD1479" s="6">
        <f t="shared" si="695"/>
        <v>56.947500000000005</v>
      </c>
      <c r="AF1479" s="10" t="e">
        <f ca="1">_xll.RHistory("ARS=",".Close","START:"&amp;$A1479&amp;" END:"&amp;$A1479&amp;" INTERVAL:1D",,,)</f>
        <v>#NAME?</v>
      </c>
      <c r="AG1479" s="8" t="e">
        <f t="shared" ca="1" si="708"/>
        <v>#NAME?</v>
      </c>
      <c r="AH1479" s="15"/>
      <c r="AI1479" s="15"/>
      <c r="AJ1479" s="15"/>
      <c r="AK1479" s="15"/>
      <c r="AL1479" s="11">
        <f t="shared" si="720"/>
        <v>45581</v>
      </c>
      <c r="AM1479" s="8">
        <v>1014.25</v>
      </c>
      <c r="AN1479" s="10" t="e">
        <f ca="1">_xll.RHistory("BRL=",".Close","START:"&amp;$A1479&amp;" END:"&amp;$A1479&amp;" INTERVAL:1D",,,)</f>
        <v>#NAME?</v>
      </c>
      <c r="AO1479" s="8" t="e">
        <f t="shared" ca="1" si="721"/>
        <v>#NAME?</v>
      </c>
      <c r="AS1479" s="1"/>
      <c r="AT1479" s="6">
        <v>348.26666666666665</v>
      </c>
      <c r="AU1479" s="6">
        <v>9.6199999999999992</v>
      </c>
      <c r="AV1479" s="6">
        <f t="shared" si="715"/>
        <v>3.9088266666666662</v>
      </c>
      <c r="AW1479" s="6">
        <f t="shared" si="699"/>
        <v>3.947553666666666</v>
      </c>
      <c r="AX1479" s="6">
        <f t="shared" si="696"/>
        <v>3.8726999999999734E-2</v>
      </c>
      <c r="AY1479" s="12">
        <f t="shared" si="700"/>
        <v>0.40162189497285683</v>
      </c>
      <c r="BB1479" s="13">
        <f t="shared" si="722"/>
        <v>924.39716599999997</v>
      </c>
    </row>
    <row r="1480" spans="1:54" ht="13.5" customHeight="1" x14ac:dyDescent="0.25">
      <c r="A1480" s="1">
        <v>45582</v>
      </c>
      <c r="B1480" s="6">
        <v>46.09</v>
      </c>
      <c r="C1480" s="6">
        <v>42.84</v>
      </c>
      <c r="D1480" s="6">
        <v>46.59</v>
      </c>
      <c r="E1480" s="6">
        <f t="shared" si="702"/>
        <v>47.56138568363771</v>
      </c>
      <c r="F1480" s="6">
        <f t="shared" si="703"/>
        <v>46.564386650726767</v>
      </c>
      <c r="G1480" s="6">
        <v>53.59</v>
      </c>
      <c r="H1480" s="6">
        <v>42.59</v>
      </c>
      <c r="I1480" s="6">
        <v>54.25</v>
      </c>
      <c r="K1480" s="6">
        <f t="shared" si="716"/>
        <v>-8.1599999999999966</v>
      </c>
      <c r="L1480" s="6"/>
      <c r="M1480" s="6">
        <f t="shared" si="704"/>
        <v>3.5</v>
      </c>
      <c r="N1480" s="6">
        <f t="shared" si="713"/>
        <v>-0.5</v>
      </c>
      <c r="O1480" s="6">
        <f t="shared" si="705"/>
        <v>4</v>
      </c>
      <c r="P1480" s="6">
        <f t="shared" si="706"/>
        <v>4</v>
      </c>
      <c r="Q1480" s="6">
        <f t="shared" si="717"/>
        <v>4.9713856836377062</v>
      </c>
      <c r="R1480" s="6">
        <f t="shared" si="709"/>
        <v>3.974386650726764</v>
      </c>
      <c r="S1480" s="6">
        <f t="shared" si="707"/>
        <v>11</v>
      </c>
      <c r="T1480" s="6">
        <f t="shared" si="698"/>
        <v>7.5</v>
      </c>
      <c r="U1480" s="4" t="str">
        <f t="shared" si="714"/>
        <v>LOWER</v>
      </c>
      <c r="V1480" s="8">
        <v>1027.5</v>
      </c>
      <c r="W1480" s="9">
        <f t="shared" si="697"/>
        <v>2.5613349273235997E-2</v>
      </c>
      <c r="X1480" s="6">
        <f t="shared" si="701"/>
        <v>47.604532659113438</v>
      </c>
      <c r="Y1480" s="6">
        <f t="shared" si="718"/>
        <v>-1.0145326591134349</v>
      </c>
      <c r="Z1480" s="6">
        <f t="shared" si="719"/>
        <v>1.0401460083866709</v>
      </c>
      <c r="AA1480" s="5">
        <f t="shared" si="710"/>
        <v>10</v>
      </c>
      <c r="AB1480" s="5">
        <f t="shared" si="711"/>
        <v>2024</v>
      </c>
      <c r="AC1480" s="5">
        <f t="shared" si="712"/>
        <v>42</v>
      </c>
      <c r="AD1480" s="6">
        <f t="shared" ref="AD1480:AD1543" si="723">AVERAGE(H1230,H980,H729,H1480)</f>
        <v>57.62</v>
      </c>
      <c r="AF1480" s="10" t="e">
        <f ca="1">_xll.RHistory("ARS=",".Close","START:"&amp;$A1480&amp;" END:"&amp;$A1480&amp;" INTERVAL:1D",,,)</f>
        <v>#NAME?</v>
      </c>
      <c r="AG1480" s="8" t="e">
        <f t="shared" ca="1" si="708"/>
        <v>#NAME?</v>
      </c>
      <c r="AH1480" s="15"/>
      <c r="AI1480" s="15"/>
      <c r="AJ1480" s="15"/>
      <c r="AK1480" s="15"/>
      <c r="AL1480" s="11">
        <f t="shared" si="720"/>
        <v>45582</v>
      </c>
      <c r="AM1480" s="8">
        <v>1049.5</v>
      </c>
      <c r="AN1480" s="10" t="e">
        <f ca="1">_xll.RHistory("BRL=",".Close","START:"&amp;$A1480&amp;" END:"&amp;$A1480&amp;" INTERVAL:1D",,,)</f>
        <v>#NAME?</v>
      </c>
      <c r="AO1480" s="8" t="e">
        <f t="shared" ca="1" si="721"/>
        <v>#NAME?</v>
      </c>
      <c r="AS1480" s="1"/>
      <c r="AT1480" s="6">
        <v>348.21250000000003</v>
      </c>
      <c r="AU1480" s="6">
        <v>9.7074999999999996</v>
      </c>
      <c r="AV1480" s="6">
        <f t="shared" si="715"/>
        <v>3.9265237500000012</v>
      </c>
      <c r="AW1480" s="6">
        <f t="shared" si="699"/>
        <v>3.7131625500000016</v>
      </c>
      <c r="AX1480" s="6">
        <f t="shared" si="696"/>
        <v>-0.21336119999999958</v>
      </c>
      <c r="AY1480" s="12">
        <f t="shared" si="700"/>
        <v>0.39508695354472345</v>
      </c>
      <c r="BB1480" s="13">
        <f t="shared" si="722"/>
        <v>944.45920799999999</v>
      </c>
    </row>
    <row r="1481" spans="1:54" ht="13.5" customHeight="1" x14ac:dyDescent="0.25">
      <c r="A1481" s="1">
        <v>45583</v>
      </c>
      <c r="B1481" s="6">
        <v>45.32</v>
      </c>
      <c r="C1481" s="6">
        <v>42.07</v>
      </c>
      <c r="D1481" s="6">
        <v>45.82</v>
      </c>
      <c r="E1481" s="6">
        <f t="shared" si="702"/>
        <v>47.368783597734456</v>
      </c>
      <c r="F1481" s="6">
        <f t="shared" si="703"/>
        <v>45.62403529014032</v>
      </c>
      <c r="G1481" s="6">
        <v>52.82</v>
      </c>
      <c r="H1481" s="6">
        <v>41.82</v>
      </c>
      <c r="I1481" s="6">
        <v>54</v>
      </c>
      <c r="K1481" s="6">
        <f t="shared" si="716"/>
        <v>-8.68</v>
      </c>
      <c r="L1481" s="6"/>
      <c r="M1481" s="6">
        <f t="shared" si="704"/>
        <v>3.5</v>
      </c>
      <c r="N1481" s="6">
        <f t="shared" si="713"/>
        <v>-0.5</v>
      </c>
      <c r="O1481" s="6">
        <f t="shared" si="705"/>
        <v>4</v>
      </c>
      <c r="P1481" s="6">
        <f t="shared" si="706"/>
        <v>4</v>
      </c>
      <c r="Q1481" s="6">
        <f t="shared" si="717"/>
        <v>5.548783597734456</v>
      </c>
      <c r="R1481" s="6">
        <f t="shared" si="709"/>
        <v>3.8040352901403196</v>
      </c>
      <c r="S1481" s="6">
        <f t="shared" si="707"/>
        <v>11</v>
      </c>
      <c r="T1481" s="6">
        <f t="shared" si="698"/>
        <v>7.5</v>
      </c>
      <c r="U1481" s="4" t="str">
        <f t="shared" si="714"/>
        <v>LOWER</v>
      </c>
      <c r="V1481" s="8">
        <v>1006.75</v>
      </c>
      <c r="W1481" s="9">
        <f t="shared" si="697"/>
        <v>0.1959647098596804</v>
      </c>
      <c r="X1481" s="6">
        <f t="shared" si="701"/>
        <v>47.411755847487683</v>
      </c>
      <c r="Y1481" s="6">
        <f t="shared" si="718"/>
        <v>-1.5917558474876827</v>
      </c>
      <c r="Z1481" s="6">
        <f t="shared" si="719"/>
        <v>1.7877205573473631</v>
      </c>
      <c r="AA1481" s="5">
        <f t="shared" si="710"/>
        <v>10</v>
      </c>
      <c r="AB1481" s="5">
        <f t="shared" si="711"/>
        <v>2024</v>
      </c>
      <c r="AC1481" s="5">
        <f t="shared" si="712"/>
        <v>42</v>
      </c>
      <c r="AD1481" s="6">
        <f t="shared" si="723"/>
        <v>57.512500000000003</v>
      </c>
      <c r="AF1481" s="10" t="e">
        <f ca="1">_xll.RHistory("ARS=",".Close","START:"&amp;$A1481&amp;" END:"&amp;$A1481&amp;" INTERVAL:1D",,,)</f>
        <v>#NAME?</v>
      </c>
      <c r="AG1481" s="8" t="e">
        <f t="shared" ca="1" si="708"/>
        <v>#NAME?</v>
      </c>
      <c r="AH1481" s="15"/>
      <c r="AI1481" s="15"/>
      <c r="AJ1481" s="15"/>
      <c r="AK1481" s="15"/>
      <c r="AL1481" s="11">
        <f t="shared" si="720"/>
        <v>45583</v>
      </c>
      <c r="AM1481" s="8">
        <v>1045.25</v>
      </c>
      <c r="AN1481" s="10" t="e">
        <f ca="1">_xll.RHistory("BRL=",".Close","START:"&amp;$A1481&amp;" END:"&amp;$A1481&amp;" INTERVAL:1D",,,)</f>
        <v>#NAME?</v>
      </c>
      <c r="AO1481" s="8" t="e">
        <f t="shared" ca="1" si="721"/>
        <v>#NAME?</v>
      </c>
      <c r="AS1481" s="1"/>
      <c r="AT1481" s="6">
        <v>347.51428571428579</v>
      </c>
      <c r="AU1481" s="6">
        <v>9.6</v>
      </c>
      <c r="AV1481" s="6">
        <f t="shared" si="715"/>
        <v>3.9275257142857161</v>
      </c>
      <c r="AW1481" s="6">
        <f t="shared" si="699"/>
        <v>3.8512651142857166</v>
      </c>
      <c r="AX1481" s="6">
        <f t="shared" si="696"/>
        <v>-7.6260599999999457E-2</v>
      </c>
      <c r="AY1481" s="12">
        <f t="shared" si="700"/>
        <v>0.39770513900980264</v>
      </c>
      <c r="BB1481" s="13">
        <f t="shared" si="722"/>
        <v>927.48363399999994</v>
      </c>
    </row>
    <row r="1482" spans="1:54" ht="13.5" customHeight="1" x14ac:dyDescent="0.25">
      <c r="A1482" s="1">
        <v>45586</v>
      </c>
      <c r="B1482" s="6">
        <v>46.14</v>
      </c>
      <c r="C1482" s="6">
        <v>42.64</v>
      </c>
      <c r="D1482" s="6">
        <v>46.39</v>
      </c>
      <c r="E1482" s="6">
        <f t="shared" si="702"/>
        <v>48.105203337952766</v>
      </c>
      <c r="F1482" s="6">
        <f t="shared" si="703"/>
        <v>47.062886167182242</v>
      </c>
      <c r="G1482" s="6">
        <v>53.39</v>
      </c>
      <c r="H1482" s="6">
        <v>42.39</v>
      </c>
      <c r="I1482" s="6">
        <v>54.25</v>
      </c>
      <c r="K1482" s="6">
        <f t="shared" si="716"/>
        <v>-8.11</v>
      </c>
      <c r="L1482" s="6"/>
      <c r="M1482" s="6">
        <f t="shared" si="704"/>
        <v>3.75</v>
      </c>
      <c r="N1482" s="6">
        <f t="shared" si="713"/>
        <v>-0.25</v>
      </c>
      <c r="O1482" s="6">
        <f t="shared" si="705"/>
        <v>4</v>
      </c>
      <c r="P1482" s="6">
        <f t="shared" si="706"/>
        <v>4</v>
      </c>
      <c r="Q1482" s="6">
        <f t="shared" si="717"/>
        <v>5.7152033379527651</v>
      </c>
      <c r="R1482" s="6">
        <f t="shared" si="709"/>
        <v>4.6728861671822415</v>
      </c>
      <c r="S1482" s="6">
        <f t="shared" si="707"/>
        <v>11</v>
      </c>
      <c r="T1482" s="6">
        <f t="shared" si="698"/>
        <v>7.25</v>
      </c>
      <c r="U1482" s="4" t="str">
        <f t="shared" si="714"/>
        <v>LOWER</v>
      </c>
      <c r="V1482" s="8">
        <v>1038.5</v>
      </c>
      <c r="W1482" s="9">
        <f t="shared" si="697"/>
        <v>-0.67288616718224148</v>
      </c>
      <c r="X1482" s="6">
        <f t="shared" si="701"/>
        <v>48.148843656644992</v>
      </c>
      <c r="Y1482" s="6">
        <f t="shared" si="718"/>
        <v>-1.7588436566449914</v>
      </c>
      <c r="Z1482" s="6">
        <f t="shared" si="719"/>
        <v>1.0859574894627499</v>
      </c>
      <c r="AA1482" s="5">
        <f t="shared" si="710"/>
        <v>10</v>
      </c>
      <c r="AB1482" s="5">
        <f t="shared" si="711"/>
        <v>2024</v>
      </c>
      <c r="AC1482" s="5">
        <f t="shared" si="712"/>
        <v>43</v>
      </c>
      <c r="AD1482" s="6">
        <f t="shared" si="723"/>
        <v>57.465000000000003</v>
      </c>
      <c r="AF1482" s="10" t="e">
        <f ca="1">_xll.RHistory("ARS=",".Close","START:"&amp;$A1482&amp;" END:"&amp;$A1482&amp;" INTERVAL:1D",,,)</f>
        <v>#NAME?</v>
      </c>
      <c r="AG1482" s="8" t="e">
        <f t="shared" ca="1" si="708"/>
        <v>#NAME?</v>
      </c>
      <c r="AH1482" s="15"/>
      <c r="AI1482" s="15"/>
      <c r="AJ1482" s="15"/>
      <c r="AK1482" s="15"/>
      <c r="AL1482" s="11">
        <f t="shared" si="720"/>
        <v>45586</v>
      </c>
      <c r="AM1482" s="8">
        <v>1061.5</v>
      </c>
      <c r="AN1482" s="10" t="e">
        <f ca="1">_xll.RHistory("BRL=",".Close","START:"&amp;$A1482&amp;" END:"&amp;$A1482&amp;" INTERVAL:1D",,,)</f>
        <v>#NAME?</v>
      </c>
      <c r="AO1482" s="8" t="e">
        <f t="shared" ca="1" si="721"/>
        <v>#NAME?</v>
      </c>
      <c r="AS1482" s="1"/>
      <c r="AT1482" s="6">
        <v>347.00000000000006</v>
      </c>
      <c r="AU1482" s="6">
        <v>9.7100000000000009</v>
      </c>
      <c r="AV1482" s="6">
        <f t="shared" si="715"/>
        <v>3.8721299999999985</v>
      </c>
      <c r="AW1482" s="6">
        <f t="shared" si="699"/>
        <v>3.6408911999999987</v>
      </c>
      <c r="AX1482" s="6">
        <f t="shared" si="696"/>
        <v>-0.23123879999999986</v>
      </c>
      <c r="AY1482" s="12">
        <f t="shared" si="700"/>
        <v>0.39403014355418092</v>
      </c>
      <c r="BB1482" s="13">
        <f t="shared" si="722"/>
        <v>940.04996799999992</v>
      </c>
    </row>
    <row r="1483" spans="1:54" ht="13.5" customHeight="1" x14ac:dyDescent="0.25">
      <c r="A1483" s="1">
        <v>45587</v>
      </c>
      <c r="B1483" s="6">
        <v>47.69</v>
      </c>
      <c r="C1483" s="6">
        <v>43.94</v>
      </c>
      <c r="D1483" s="6">
        <v>48.19</v>
      </c>
      <c r="E1483" s="6">
        <f t="shared" si="702"/>
        <v>48.750986802451898</v>
      </c>
      <c r="F1483" s="6">
        <f t="shared" si="703"/>
        <v>48.003237527768697</v>
      </c>
      <c r="G1483" s="6">
        <v>54.69</v>
      </c>
      <c r="H1483" s="6">
        <v>43.69</v>
      </c>
      <c r="I1483" s="6">
        <v>54.25</v>
      </c>
      <c r="K1483" s="6">
        <f t="shared" si="716"/>
        <v>-6.5600000000000023</v>
      </c>
      <c r="L1483" s="6"/>
      <c r="M1483" s="6">
        <f t="shared" si="704"/>
        <v>4</v>
      </c>
      <c r="N1483" s="6">
        <f t="shared" si="713"/>
        <v>-0.5</v>
      </c>
      <c r="O1483" s="6">
        <f t="shared" si="705"/>
        <v>4.5</v>
      </c>
      <c r="P1483" s="6">
        <f t="shared" si="706"/>
        <v>4.5</v>
      </c>
      <c r="Q1483" s="6">
        <f t="shared" si="717"/>
        <v>5.0609868024519002</v>
      </c>
      <c r="R1483" s="6">
        <f t="shared" si="709"/>
        <v>4.313237527768699</v>
      </c>
      <c r="S1483" s="6">
        <f t="shared" si="707"/>
        <v>11</v>
      </c>
      <c r="T1483" s="6">
        <f t="shared" si="698"/>
        <v>7</v>
      </c>
      <c r="U1483" s="4" t="str">
        <f t="shared" si="714"/>
        <v>LOWER</v>
      </c>
      <c r="V1483" s="8">
        <v>1059.25</v>
      </c>
      <c r="W1483" s="9">
        <f t="shared" si="697"/>
        <v>0.18676247223130105</v>
      </c>
      <c r="X1483" s="6">
        <f t="shared" si="701"/>
        <v>48.795212966213704</v>
      </c>
      <c r="Y1483" s="6">
        <f t="shared" si="718"/>
        <v>-0.60521296621370624</v>
      </c>
      <c r="Z1483" s="6">
        <f t="shared" si="719"/>
        <v>0.79197543844500728</v>
      </c>
      <c r="AA1483" s="5">
        <f t="shared" si="710"/>
        <v>10</v>
      </c>
      <c r="AB1483" s="5">
        <f t="shared" si="711"/>
        <v>2024</v>
      </c>
      <c r="AC1483" s="5">
        <f t="shared" si="712"/>
        <v>43</v>
      </c>
      <c r="AD1483" s="6">
        <f t="shared" si="723"/>
        <v>57.397500000000001</v>
      </c>
      <c r="AF1483" s="10" t="e">
        <f ca="1">_xll.RHistory("ARS=",".Close","START:"&amp;$A1483&amp;" END:"&amp;$A1483&amp;" INTERVAL:1D",,,)</f>
        <v>#NAME?</v>
      </c>
      <c r="AG1483" s="8" t="e">
        <f t="shared" ca="1" si="708"/>
        <v>#NAME?</v>
      </c>
      <c r="AH1483" s="15"/>
      <c r="AI1483" s="15"/>
      <c r="AJ1483" s="15"/>
      <c r="AK1483" s="15"/>
      <c r="AL1483" s="11">
        <f t="shared" si="720"/>
        <v>45587</v>
      </c>
      <c r="AM1483" s="8">
        <v>1075.75</v>
      </c>
      <c r="AN1483" s="10" t="e">
        <f ca="1">_xll.RHistory("BRL=",".Close","START:"&amp;$A1483&amp;" END:"&amp;$A1483&amp;" INTERVAL:1D",,,)</f>
        <v>#NAME?</v>
      </c>
      <c r="AO1483" s="8" t="e">
        <f t="shared" ca="1" si="721"/>
        <v>#NAME?</v>
      </c>
      <c r="AS1483" s="1"/>
      <c r="AT1483" s="6">
        <v>345.74000000000012</v>
      </c>
      <c r="AU1483" s="6">
        <v>10.0175</v>
      </c>
      <c r="AV1483" s="6">
        <f t="shared" si="715"/>
        <v>3.7456200000000006</v>
      </c>
      <c r="AW1483" s="6">
        <f t="shared" si="699"/>
        <v>3.3978024000000016</v>
      </c>
      <c r="AX1483" s="6">
        <f t="shared" si="696"/>
        <v>-0.34781759999999906</v>
      </c>
      <c r="AY1483" s="12">
        <f t="shared" si="700"/>
        <v>0.39919191142379018</v>
      </c>
      <c r="BB1483" s="13">
        <f t="shared" si="722"/>
        <v>968.71002799999985</v>
      </c>
    </row>
    <row r="1484" spans="1:54" ht="13.5" customHeight="1" x14ac:dyDescent="0.25">
      <c r="A1484" s="1">
        <v>45588</v>
      </c>
      <c r="B1484" s="6">
        <v>47.39</v>
      </c>
      <c r="C1484" s="6">
        <v>44.39</v>
      </c>
      <c r="D1484" s="6">
        <v>47.64</v>
      </c>
      <c r="E1484" s="6">
        <f t="shared" si="702"/>
        <v>49.170179577653087</v>
      </c>
      <c r="F1484" s="6">
        <f t="shared" si="703"/>
        <v>48.014567062233589</v>
      </c>
      <c r="G1484" s="6">
        <v>54.39</v>
      </c>
      <c r="H1484" s="6">
        <v>43.39</v>
      </c>
      <c r="I1484" s="6">
        <v>56.25</v>
      </c>
      <c r="K1484" s="6">
        <f t="shared" si="716"/>
        <v>-8.86</v>
      </c>
      <c r="L1484" s="6"/>
      <c r="M1484" s="6">
        <f t="shared" si="704"/>
        <v>4</v>
      </c>
      <c r="N1484" s="6">
        <f t="shared" si="713"/>
        <v>-0.25</v>
      </c>
      <c r="O1484" s="6">
        <f t="shared" si="705"/>
        <v>4.25</v>
      </c>
      <c r="P1484" s="6">
        <f t="shared" si="706"/>
        <v>4.25</v>
      </c>
      <c r="Q1484" s="6">
        <f t="shared" si="717"/>
        <v>5.7801795776530867</v>
      </c>
      <c r="R1484" s="6">
        <f t="shared" si="709"/>
        <v>4.6245670622335879</v>
      </c>
      <c r="S1484" s="6">
        <f t="shared" si="707"/>
        <v>11</v>
      </c>
      <c r="T1484" s="6">
        <f t="shared" si="698"/>
        <v>7</v>
      </c>
      <c r="U1484" s="4" t="str">
        <f t="shared" si="714"/>
        <v>LOWER</v>
      </c>
      <c r="V1484" s="8">
        <v>1059.5</v>
      </c>
      <c r="W1484" s="9">
        <f t="shared" si="697"/>
        <v>-0.37456706223358793</v>
      </c>
      <c r="X1484" s="6">
        <f t="shared" si="701"/>
        <v>49.214786026810941</v>
      </c>
      <c r="Y1484" s="6">
        <f t="shared" si="718"/>
        <v>-1.5747860268109406</v>
      </c>
      <c r="Z1484" s="6">
        <f t="shared" si="719"/>
        <v>1.2002189645773527</v>
      </c>
      <c r="AA1484" s="5">
        <f t="shared" si="710"/>
        <v>10</v>
      </c>
      <c r="AB1484" s="5">
        <f t="shared" si="711"/>
        <v>2024</v>
      </c>
      <c r="AC1484" s="5">
        <f t="shared" si="712"/>
        <v>43</v>
      </c>
      <c r="AD1484" s="6">
        <f t="shared" si="723"/>
        <v>57.532499999999999</v>
      </c>
      <c r="AF1484" s="10" t="e">
        <f ca="1">_xll.RHistory("ARS=",".Close","START:"&amp;$A1484&amp;" END:"&amp;$A1484&amp;" INTERVAL:1D",,,)</f>
        <v>#NAME?</v>
      </c>
      <c r="AG1484" s="8" t="e">
        <f t="shared" ca="1" si="708"/>
        <v>#NAME?</v>
      </c>
      <c r="AH1484" s="15"/>
      <c r="AI1484" s="15"/>
      <c r="AJ1484" s="15"/>
      <c r="AK1484" s="15"/>
      <c r="AL1484" s="11">
        <f t="shared" si="720"/>
        <v>45588</v>
      </c>
      <c r="AM1484" s="8">
        <v>1085</v>
      </c>
      <c r="AN1484" s="10" t="e">
        <f ca="1">_xll.RHistory("BRL=",".Close","START:"&amp;$A1484&amp;" END:"&amp;$A1484&amp;" INTERVAL:1D",,,)</f>
        <v>#NAME?</v>
      </c>
      <c r="AO1484" s="8" t="e">
        <f t="shared" ca="1" si="721"/>
        <v>#NAME?</v>
      </c>
      <c r="AS1484" s="1"/>
      <c r="AT1484" s="6">
        <v>344.00000000000006</v>
      </c>
      <c r="AU1484" s="6">
        <v>10.074999999999999</v>
      </c>
      <c r="AV1484" s="6">
        <f t="shared" si="715"/>
        <v>3.582880000000003</v>
      </c>
      <c r="AW1484" s="6">
        <f t="shared" si="699"/>
        <v>3.4771354000000017</v>
      </c>
      <c r="AX1484" s="6">
        <f t="shared" si="696"/>
        <v>-0.1057446000000013</v>
      </c>
      <c r="AY1484" s="12">
        <f t="shared" si="700"/>
        <v>0.40836067457421943</v>
      </c>
      <c r="BB1484" s="13">
        <f t="shared" si="722"/>
        <v>978.63081799999998</v>
      </c>
    </row>
    <row r="1485" spans="1:54" ht="13.5" customHeight="1" x14ac:dyDescent="0.25">
      <c r="A1485" s="1">
        <v>45589</v>
      </c>
      <c r="B1485" s="6">
        <v>48.33</v>
      </c>
      <c r="C1485" s="6">
        <v>45.33</v>
      </c>
      <c r="D1485" s="6">
        <v>48.83</v>
      </c>
      <c r="E1485" s="6">
        <f t="shared" si="702"/>
        <v>50.22382628288851</v>
      </c>
      <c r="F1485" s="6">
        <f t="shared" si="703"/>
        <v>48.7283277335221</v>
      </c>
      <c r="G1485" s="6">
        <v>55.33</v>
      </c>
      <c r="H1485" s="6">
        <v>44.33</v>
      </c>
      <c r="I1485" s="6">
        <v>57</v>
      </c>
      <c r="K1485" s="6">
        <f t="shared" si="716"/>
        <v>-8.6700000000000017</v>
      </c>
      <c r="L1485" s="6"/>
      <c r="M1485" s="6">
        <f t="shared" si="704"/>
        <v>4</v>
      </c>
      <c r="N1485" s="6">
        <f t="shared" si="713"/>
        <v>-0.5</v>
      </c>
      <c r="O1485" s="6">
        <f t="shared" si="705"/>
        <v>4.5</v>
      </c>
      <c r="P1485" s="6">
        <f t="shared" si="706"/>
        <v>4.5</v>
      </c>
      <c r="Q1485" s="6">
        <f t="shared" si="717"/>
        <v>5.8938262828885115</v>
      </c>
      <c r="R1485" s="6">
        <f t="shared" si="709"/>
        <v>4.3983277335221018</v>
      </c>
      <c r="S1485" s="6">
        <f t="shared" si="707"/>
        <v>11</v>
      </c>
      <c r="T1485" s="6">
        <f t="shared" si="698"/>
        <v>7</v>
      </c>
      <c r="U1485" s="4" t="str">
        <f t="shared" si="714"/>
        <v>LOWER</v>
      </c>
      <c r="V1485" s="8">
        <v>1075.25</v>
      </c>
      <c r="W1485" s="9">
        <f t="shared" si="697"/>
        <v>0.10167226647789818</v>
      </c>
      <c r="X1485" s="6">
        <f t="shared" si="701"/>
        <v>50.269388584528322</v>
      </c>
      <c r="Y1485" s="6">
        <f t="shared" si="718"/>
        <v>-1.4393885845283236</v>
      </c>
      <c r="Z1485" s="6">
        <f t="shared" si="719"/>
        <v>1.5410608510062218</v>
      </c>
      <c r="AA1485" s="5">
        <f t="shared" si="710"/>
        <v>10</v>
      </c>
      <c r="AB1485" s="5">
        <f t="shared" si="711"/>
        <v>2024</v>
      </c>
      <c r="AC1485" s="5">
        <f t="shared" si="712"/>
        <v>43</v>
      </c>
      <c r="AD1485" s="6">
        <f t="shared" si="723"/>
        <v>58.165000000000006</v>
      </c>
      <c r="AF1485" s="10" t="e">
        <f ca="1">_xll.RHistory("ARS=",".Close","START:"&amp;$A1485&amp;" END:"&amp;$A1485&amp;" INTERVAL:1D",,,)</f>
        <v>#NAME?</v>
      </c>
      <c r="AG1485" s="8" t="e">
        <f t="shared" ca="1" si="708"/>
        <v>#NAME?</v>
      </c>
      <c r="AH1485" s="15"/>
      <c r="AI1485" s="15"/>
      <c r="AJ1485" s="15"/>
      <c r="AK1485" s="15"/>
      <c r="AL1485" s="11">
        <f t="shared" si="720"/>
        <v>45589</v>
      </c>
      <c r="AM1485" s="8">
        <v>1108.25</v>
      </c>
      <c r="AN1485" s="10" t="e">
        <f ca="1">_xll.RHistory("BRL=",".Close","START:"&amp;$A1485&amp;" END:"&amp;$A1485&amp;" INTERVAL:1D",,,)</f>
        <v>#NAME?</v>
      </c>
      <c r="AO1485" s="8" t="e">
        <f t="shared" ca="1" si="721"/>
        <v>#NAME?</v>
      </c>
      <c r="AS1485" s="1"/>
      <c r="AT1485" s="6">
        <v>342</v>
      </c>
      <c r="AU1485" s="6">
        <v>10.0625</v>
      </c>
      <c r="AV1485" s="6">
        <f t="shared" si="715"/>
        <v>3.6876099999999994</v>
      </c>
      <c r="AW1485" s="6">
        <f t="shared" si="699"/>
        <v>3.4082374000000009</v>
      </c>
      <c r="AX1485" s="6">
        <f t="shared" si="696"/>
        <v>-0.27937259999999853</v>
      </c>
      <c r="AY1485" s="12">
        <f t="shared" si="700"/>
        <v>0.40824481303054194</v>
      </c>
      <c r="BB1485" s="13">
        <f t="shared" si="722"/>
        <v>999.35424599999988</v>
      </c>
    </row>
    <row r="1486" spans="1:54" ht="13.5" customHeight="1" x14ac:dyDescent="0.25">
      <c r="A1486" s="1">
        <v>45590</v>
      </c>
      <c r="B1486" s="6">
        <v>48.15</v>
      </c>
      <c r="C1486" s="6">
        <v>45.15</v>
      </c>
      <c r="D1486" s="6">
        <v>49.15</v>
      </c>
      <c r="E1486" s="6">
        <f t="shared" si="702"/>
        <v>50.042553731450155</v>
      </c>
      <c r="F1486" s="6">
        <f t="shared" si="703"/>
        <v>49.000236560679632</v>
      </c>
      <c r="G1486" s="6">
        <v>54.65</v>
      </c>
      <c r="H1486" s="6">
        <v>44.15</v>
      </c>
      <c r="I1486" s="6">
        <v>56.5</v>
      </c>
      <c r="K1486" s="6">
        <f t="shared" si="716"/>
        <v>-8.3500000000000014</v>
      </c>
      <c r="L1486" s="6"/>
      <c r="M1486" s="6">
        <f t="shared" si="704"/>
        <v>4</v>
      </c>
      <c r="N1486" s="6">
        <f t="shared" si="713"/>
        <v>-1</v>
      </c>
      <c r="O1486" s="6">
        <f t="shared" si="705"/>
        <v>5</v>
      </c>
      <c r="P1486" s="6">
        <f t="shared" si="706"/>
        <v>5</v>
      </c>
      <c r="Q1486" s="6">
        <f t="shared" si="717"/>
        <v>5.8925537314501568</v>
      </c>
      <c r="R1486" s="6">
        <f t="shared" si="709"/>
        <v>4.8502365606796332</v>
      </c>
      <c r="S1486" s="6">
        <f t="shared" si="707"/>
        <v>10.5</v>
      </c>
      <c r="T1486" s="6">
        <f t="shared" si="698"/>
        <v>6.5</v>
      </c>
      <c r="U1486" s="4" t="str">
        <f t="shared" si="714"/>
        <v>LOWER</v>
      </c>
      <c r="V1486" s="8">
        <v>1081.25</v>
      </c>
      <c r="W1486" s="9">
        <f t="shared" si="697"/>
        <v>0.14976343932036684</v>
      </c>
      <c r="X1486" s="6">
        <f t="shared" si="701"/>
        <v>50.087951585351135</v>
      </c>
      <c r="Y1486" s="6">
        <f t="shared" si="718"/>
        <v>-0.93795158535113643</v>
      </c>
      <c r="Z1486" s="6">
        <f t="shared" si="719"/>
        <v>1.0877150246715033</v>
      </c>
      <c r="AA1486" s="5">
        <f t="shared" si="710"/>
        <v>10</v>
      </c>
      <c r="AB1486" s="5">
        <f t="shared" si="711"/>
        <v>2024</v>
      </c>
      <c r="AC1486" s="5">
        <f t="shared" si="712"/>
        <v>43</v>
      </c>
      <c r="AD1486" s="6">
        <f t="shared" si="723"/>
        <v>57.402499999999996</v>
      </c>
      <c r="AF1486" s="10" t="e">
        <f ca="1">_xll.RHistory("ARS=",".Close","START:"&amp;$A1486&amp;" END:"&amp;$A1486&amp;" INTERVAL:1D",,,)</f>
        <v>#NAME?</v>
      </c>
      <c r="AG1486" s="8" t="e">
        <f t="shared" ca="1" si="708"/>
        <v>#NAME?</v>
      </c>
      <c r="AH1486" s="15"/>
      <c r="AI1486" s="15"/>
      <c r="AJ1486" s="15"/>
      <c r="AK1486" s="15"/>
      <c r="AL1486" s="11">
        <f t="shared" si="720"/>
        <v>45590</v>
      </c>
      <c r="AM1486" s="8">
        <v>1104.25</v>
      </c>
      <c r="AN1486" s="10" t="e">
        <f ca="1">_xll.RHistory("BRL=",".Close","START:"&amp;$A1486&amp;" END:"&amp;$A1486&amp;" INTERVAL:1D",,,)</f>
        <v>#NAME?</v>
      </c>
      <c r="AO1486" s="8" t="e">
        <f t="shared" ca="1" si="721"/>
        <v>#NAME?</v>
      </c>
      <c r="AS1486" s="1"/>
      <c r="AT1486" s="6">
        <v>340.3</v>
      </c>
      <c r="AU1486" s="6">
        <v>9.9774999999999991</v>
      </c>
      <c r="AV1486" s="6">
        <f t="shared" si="715"/>
        <v>3.7700999999999993</v>
      </c>
      <c r="AW1486" s="6">
        <f t="shared" si="699"/>
        <v>3.5610678</v>
      </c>
      <c r="AX1486" s="6">
        <f t="shared" si="696"/>
        <v>-0.20903219999999934</v>
      </c>
      <c r="AY1486" s="12">
        <f t="shared" si="700"/>
        <v>0.41420677045868409</v>
      </c>
      <c r="BB1486" s="13">
        <f t="shared" si="722"/>
        <v>995.38592999999992</v>
      </c>
    </row>
    <row r="1487" spans="1:54" ht="13.5" customHeight="1" x14ac:dyDescent="0.25">
      <c r="A1487" s="1">
        <v>45593</v>
      </c>
      <c r="B1487" s="6">
        <v>46.69</v>
      </c>
      <c r="C1487" s="6">
        <v>43.424999999999997</v>
      </c>
      <c r="D1487" s="6">
        <v>47.924999999999997</v>
      </c>
      <c r="E1487" s="6">
        <f t="shared" si="702"/>
        <v>49.000236560679632</v>
      </c>
      <c r="F1487" s="6">
        <f t="shared" si="703"/>
        <v>47.946589855444202</v>
      </c>
      <c r="G1487" s="6">
        <v>53.19</v>
      </c>
      <c r="H1487" s="6">
        <v>42.69</v>
      </c>
      <c r="I1487" s="6">
        <v>56.25</v>
      </c>
      <c r="K1487" s="6">
        <f t="shared" si="716"/>
        <v>-9.5600000000000023</v>
      </c>
      <c r="L1487" s="6"/>
      <c r="M1487" s="6">
        <f t="shared" si="704"/>
        <v>4</v>
      </c>
      <c r="N1487" s="6">
        <f t="shared" si="713"/>
        <v>-1.2349999999999994</v>
      </c>
      <c r="O1487" s="6">
        <f t="shared" si="705"/>
        <v>5.2349999999999994</v>
      </c>
      <c r="P1487" s="6">
        <f t="shared" si="706"/>
        <v>5.2349999999999994</v>
      </c>
      <c r="Q1487" s="6">
        <f t="shared" si="717"/>
        <v>6.310236560679634</v>
      </c>
      <c r="R1487" s="6">
        <f t="shared" si="709"/>
        <v>5.2565898554442043</v>
      </c>
      <c r="S1487" s="6">
        <f t="shared" si="707"/>
        <v>10.5</v>
      </c>
      <c r="T1487" s="6">
        <f t="shared" si="698"/>
        <v>6.5</v>
      </c>
      <c r="U1487" s="4" t="str">
        <f t="shared" si="714"/>
        <v>LOWER</v>
      </c>
      <c r="V1487" s="8">
        <v>1058</v>
      </c>
      <c r="W1487" s="9">
        <f t="shared" si="697"/>
        <v>-2.1589855444204886E-2</v>
      </c>
      <c r="X1487" s="6">
        <f t="shared" si="701"/>
        <v>49.04468884008233</v>
      </c>
      <c r="Y1487" s="6">
        <f t="shared" si="718"/>
        <v>-1.1196888400823326</v>
      </c>
      <c r="Z1487" s="6">
        <f t="shared" si="719"/>
        <v>1.0980989846381277</v>
      </c>
      <c r="AA1487" s="5">
        <f t="shared" si="710"/>
        <v>10</v>
      </c>
      <c r="AB1487" s="5">
        <f t="shared" si="711"/>
        <v>2024</v>
      </c>
      <c r="AC1487" s="5">
        <f t="shared" si="712"/>
        <v>44</v>
      </c>
      <c r="AD1487" s="6">
        <f t="shared" si="723"/>
        <v>56.905000000000001</v>
      </c>
      <c r="AF1487" s="10" t="e">
        <f ca="1">_xll.RHistory("ARS=",".Close","START:"&amp;$A1487&amp;" END:"&amp;$A1487&amp;" INTERVAL:1D",,,)</f>
        <v>#NAME?</v>
      </c>
      <c r="AG1487" s="8" t="e">
        <f t="shared" ca="1" si="708"/>
        <v>#NAME?</v>
      </c>
      <c r="AH1487" s="15"/>
      <c r="AI1487" s="15"/>
      <c r="AJ1487" s="15"/>
      <c r="AK1487" s="15"/>
      <c r="AL1487" s="11">
        <f t="shared" si="720"/>
        <v>45593</v>
      </c>
      <c r="AM1487" s="8">
        <v>1081.25</v>
      </c>
      <c r="AN1487" s="10" t="e">
        <f ca="1">_xll.RHistory("BRL=",".Close","START:"&amp;$A1487&amp;" END:"&amp;$A1487&amp;" INTERVAL:1D",,,)</f>
        <v>#NAME?</v>
      </c>
      <c r="AO1487" s="8" t="e">
        <f t="shared" ca="1" si="721"/>
        <v>#NAME?</v>
      </c>
      <c r="AS1487" s="1"/>
      <c r="AT1487" s="6">
        <v>339.8</v>
      </c>
      <c r="AU1487" s="6">
        <v>9.84</v>
      </c>
      <c r="AV1487" s="6">
        <f t="shared" si="715"/>
        <v>3.7525249999999986</v>
      </c>
      <c r="AW1487" s="6">
        <f t="shared" si="699"/>
        <v>3.6661789999999996</v>
      </c>
      <c r="AX1487" s="6">
        <f t="shared" si="696"/>
        <v>-8.6345999999998924E-2</v>
      </c>
      <c r="AY1487" s="12">
        <f t="shared" si="700"/>
        <v>0.41365827511133463</v>
      </c>
      <c r="BB1487" s="13">
        <f t="shared" si="722"/>
        <v>957.35623499999986</v>
      </c>
    </row>
    <row r="1488" spans="1:54" ht="13.5" customHeight="1" x14ac:dyDescent="0.25">
      <c r="A1488" s="1">
        <v>45594</v>
      </c>
      <c r="B1488" s="6">
        <v>46.8</v>
      </c>
      <c r="C1488" s="6">
        <v>44.31</v>
      </c>
      <c r="D1488" s="6">
        <v>48.81</v>
      </c>
      <c r="E1488" s="6">
        <f t="shared" si="702"/>
        <v>49.634690490713865</v>
      </c>
      <c r="F1488" s="6">
        <f t="shared" si="703"/>
        <v>48.63769145780293</v>
      </c>
      <c r="G1488" s="6">
        <v>53.3</v>
      </c>
      <c r="H1488" s="6">
        <v>42.8</v>
      </c>
      <c r="I1488" s="6">
        <v>56.75</v>
      </c>
      <c r="K1488" s="6">
        <f t="shared" si="716"/>
        <v>-9.9500000000000028</v>
      </c>
      <c r="L1488" s="6"/>
      <c r="M1488" s="6">
        <f t="shared" si="704"/>
        <v>4</v>
      </c>
      <c r="N1488" s="6">
        <f t="shared" si="713"/>
        <v>-2.0100000000000051</v>
      </c>
      <c r="O1488" s="6">
        <f t="shared" si="705"/>
        <v>6.0100000000000051</v>
      </c>
      <c r="P1488" s="6">
        <f t="shared" si="706"/>
        <v>6.0100000000000051</v>
      </c>
      <c r="Q1488" s="6">
        <f t="shared" si="717"/>
        <v>6.8346904907138679</v>
      </c>
      <c r="R1488" s="6">
        <f t="shared" si="709"/>
        <v>5.8376914578029329</v>
      </c>
      <c r="S1488" s="6">
        <f t="shared" si="707"/>
        <v>10.5</v>
      </c>
      <c r="T1488" s="6">
        <f t="shared" si="698"/>
        <v>6.5</v>
      </c>
      <c r="U1488" s="4" t="str">
        <f t="shared" si="714"/>
        <v>LOWER</v>
      </c>
      <c r="V1488" s="8">
        <v>1073.25</v>
      </c>
      <c r="W1488" s="9">
        <f t="shared" si="697"/>
        <v>0.17230854219707226</v>
      </c>
      <c r="X1488" s="6">
        <f t="shared" si="701"/>
        <v>49.679718337202473</v>
      </c>
      <c r="Y1488" s="6">
        <f t="shared" si="718"/>
        <v>-0.86971833720247105</v>
      </c>
      <c r="Z1488" s="6">
        <f t="shared" si="719"/>
        <v>1.0420268793995433</v>
      </c>
      <c r="AA1488" s="5">
        <f t="shared" si="710"/>
        <v>10</v>
      </c>
      <c r="AB1488" s="5">
        <f t="shared" si="711"/>
        <v>2024</v>
      </c>
      <c r="AC1488" s="5">
        <f t="shared" si="712"/>
        <v>44</v>
      </c>
      <c r="AD1488" s="6">
        <f t="shared" si="723"/>
        <v>57.417500000000004</v>
      </c>
      <c r="AF1488" s="10" t="e">
        <f ca="1">_xll.RHistory("ARS=",".Close","START:"&amp;$A1488&amp;" END:"&amp;$A1488&amp;" INTERVAL:1D",,,)</f>
        <v>#NAME?</v>
      </c>
      <c r="AG1488" s="8" t="e">
        <f t="shared" ca="1" si="708"/>
        <v>#NAME?</v>
      </c>
      <c r="AH1488" s="15"/>
      <c r="AI1488" s="15"/>
      <c r="AJ1488" s="15"/>
      <c r="AK1488" s="15"/>
      <c r="AL1488" s="11">
        <f t="shared" si="720"/>
        <v>45594</v>
      </c>
      <c r="AM1488" s="8">
        <v>1095.25</v>
      </c>
      <c r="AN1488" s="10" t="e">
        <f ca="1">_xll.RHistory("BRL=",".Close","START:"&amp;$A1488&amp;" END:"&amp;$A1488&amp;" INTERVAL:1D",,,)</f>
        <v>#NAME?</v>
      </c>
      <c r="AO1488" s="8" t="e">
        <f t="shared" ca="1" si="721"/>
        <v>#NAME?</v>
      </c>
      <c r="AS1488" s="1"/>
      <c r="AT1488" s="6">
        <v>336.8</v>
      </c>
      <c r="AU1488" s="6">
        <v>9.7524999999999995</v>
      </c>
      <c r="AV1488" s="6">
        <f t="shared" si="715"/>
        <v>3.8730700000000002</v>
      </c>
      <c r="AW1488" s="6">
        <f t="shared" si="699"/>
        <v>3.5157754000000008</v>
      </c>
      <c r="AX1488" s="6">
        <f t="shared" si="696"/>
        <v>-0.35729459999999946</v>
      </c>
      <c r="AY1488" s="12">
        <f t="shared" si="700"/>
        <v>0.4083511679659847</v>
      </c>
      <c r="BB1488" s="13">
        <f t="shared" si="722"/>
        <v>976.86712199999999</v>
      </c>
    </row>
    <row r="1489" spans="1:54" x14ac:dyDescent="0.25">
      <c r="A1489" s="1">
        <v>45595</v>
      </c>
      <c r="B1489" s="9">
        <v>47.81</v>
      </c>
      <c r="C1489" s="9">
        <v>45.64</v>
      </c>
      <c r="D1489" s="9">
        <v>50.64</v>
      </c>
      <c r="E1489" s="6">
        <f t="shared" si="702"/>
        <v>50.212496748423604</v>
      </c>
      <c r="F1489" s="6">
        <f t="shared" si="703"/>
        <v>48.818964009241277</v>
      </c>
      <c r="G1489" s="9">
        <v>54.31</v>
      </c>
      <c r="H1489" s="9">
        <v>43.81</v>
      </c>
      <c r="I1489" s="9">
        <v>57.5</v>
      </c>
      <c r="K1489" s="6">
        <f t="shared" si="716"/>
        <v>-9.6899999999999977</v>
      </c>
      <c r="M1489" s="6">
        <f t="shared" si="704"/>
        <v>4</v>
      </c>
      <c r="N1489" s="6">
        <f t="shared" si="713"/>
        <v>-2.8299999999999983</v>
      </c>
      <c r="O1489" s="6">
        <f t="shared" si="705"/>
        <v>6.8299999999999983</v>
      </c>
      <c r="P1489" s="6">
        <f t="shared" si="706"/>
        <v>6.8299999999999983</v>
      </c>
      <c r="Q1489" s="6">
        <f t="shared" si="717"/>
        <v>6.4024967484236015</v>
      </c>
      <c r="R1489" s="6">
        <f t="shared" si="709"/>
        <v>5.0089640092412751</v>
      </c>
      <c r="S1489" s="6">
        <f t="shared" si="707"/>
        <v>10.5</v>
      </c>
      <c r="T1489" s="6">
        <f t="shared" si="698"/>
        <v>6.5</v>
      </c>
      <c r="U1489" s="4" t="str">
        <f t="shared" si="714"/>
        <v>LOWER</v>
      </c>
      <c r="V1489" s="8">
        <v>1077.25</v>
      </c>
      <c r="W1489" s="9">
        <f t="shared" si="697"/>
        <v>1.8210359907587232</v>
      </c>
      <c r="X1489" s="6">
        <f t="shared" si="701"/>
        <v>50.258048772079746</v>
      </c>
      <c r="Y1489" s="6">
        <f t="shared" si="718"/>
        <v>0.38195122792025415</v>
      </c>
      <c r="Z1489" s="6">
        <f t="shared" si="719"/>
        <v>1.4390847628384691</v>
      </c>
      <c r="AA1489" s="5">
        <f t="shared" si="710"/>
        <v>10</v>
      </c>
      <c r="AB1489" s="5">
        <f t="shared" si="711"/>
        <v>2024</v>
      </c>
      <c r="AC1489" s="5">
        <f t="shared" si="712"/>
        <v>44</v>
      </c>
      <c r="AD1489" s="6">
        <f t="shared" si="723"/>
        <v>57.642499999999998</v>
      </c>
      <c r="AF1489" s="10" t="e">
        <f ca="1">_xll.RHistory("ARS=",".Close","START:"&amp;$A1489&amp;" END:"&amp;$A1489&amp;" INTERVAL:1D",,,)</f>
        <v>#NAME?</v>
      </c>
      <c r="AG1489" s="8" t="e">
        <f t="shared" ca="1" si="708"/>
        <v>#NAME?</v>
      </c>
      <c r="AL1489" s="11">
        <f t="shared" si="720"/>
        <v>45595</v>
      </c>
      <c r="AM1489" s="5">
        <v>1108</v>
      </c>
      <c r="AN1489" s="10" t="e">
        <f ca="1">_xll.RHistory("BRL=",".Close","START:"&amp;$A1489&amp;" END:"&amp;$A1489&amp;" INTERVAL:1D",,,)</f>
        <v>#NAME?</v>
      </c>
      <c r="AO1489" s="8" t="e">
        <f t="shared" ca="1" si="721"/>
        <v>#NAME?</v>
      </c>
      <c r="AT1489" s="5">
        <v>336.6</v>
      </c>
      <c r="AU1489" s="6">
        <v>9.8650000000000002</v>
      </c>
      <c r="AV1489" s="6">
        <f t="shared" si="715"/>
        <v>3.9699799999999978</v>
      </c>
      <c r="AW1489" s="6">
        <f t="shared" si="699"/>
        <v>3.4111879999999974</v>
      </c>
      <c r="AX1489" s="6">
        <f t="shared" si="696"/>
        <v>-0.5587920000000004</v>
      </c>
      <c r="AY1489" s="12">
        <f t="shared" si="700"/>
        <v>0.40906340348282116</v>
      </c>
      <c r="BB1489" s="13">
        <f t="shared" si="722"/>
        <v>1006.1885679999999</v>
      </c>
    </row>
    <row r="1490" spans="1:54" x14ac:dyDescent="0.25">
      <c r="A1490" s="1">
        <v>45596</v>
      </c>
      <c r="B1490" s="9">
        <v>49.14</v>
      </c>
      <c r="C1490" s="9">
        <v>47.55</v>
      </c>
      <c r="D1490" s="9">
        <v>51.8</v>
      </c>
      <c r="E1490" s="6">
        <f t="shared" si="702"/>
        <v>51.028223229896199</v>
      </c>
      <c r="F1490" s="6">
        <f t="shared" si="703"/>
        <v>49.328793060161644</v>
      </c>
      <c r="G1490" s="9">
        <v>55.64</v>
      </c>
      <c r="H1490" s="9">
        <v>45.14</v>
      </c>
      <c r="I1490" s="9">
        <v>57.5</v>
      </c>
      <c r="K1490" s="6">
        <f t="shared" si="716"/>
        <v>-8.36</v>
      </c>
      <c r="M1490" s="6">
        <f t="shared" si="704"/>
        <v>4</v>
      </c>
      <c r="N1490" s="6">
        <f t="shared" si="713"/>
        <v>-2.6599999999999966</v>
      </c>
      <c r="O1490" s="6">
        <f t="shared" si="705"/>
        <v>6.6599999999999966</v>
      </c>
      <c r="P1490" s="6">
        <f t="shared" si="706"/>
        <v>6.6599999999999966</v>
      </c>
      <c r="Q1490" s="6">
        <f t="shared" si="717"/>
        <v>5.8882232298961981</v>
      </c>
      <c r="R1490" s="6">
        <f t="shared" si="709"/>
        <v>4.1887930601616432</v>
      </c>
      <c r="S1490" s="6">
        <f t="shared" si="707"/>
        <v>10.5</v>
      </c>
      <c r="T1490" s="6">
        <f t="shared" si="698"/>
        <v>6.5</v>
      </c>
      <c r="U1490" s="4" t="str">
        <f t="shared" si="714"/>
        <v>LOWER</v>
      </c>
      <c r="V1490" s="8">
        <v>1088.5</v>
      </c>
      <c r="W1490" s="9">
        <f t="shared" si="697"/>
        <v>2.4712069398383534</v>
      </c>
      <c r="X1490" s="6">
        <f t="shared" si="701"/>
        <v>51.07451526837707</v>
      </c>
      <c r="Y1490" s="6">
        <f t="shared" si="718"/>
        <v>0.72548473162292737</v>
      </c>
      <c r="Z1490" s="6">
        <f t="shared" si="719"/>
        <v>1.745722208215426</v>
      </c>
      <c r="AA1490" s="5">
        <f t="shared" si="710"/>
        <v>10</v>
      </c>
      <c r="AB1490" s="5">
        <f t="shared" si="711"/>
        <v>2024</v>
      </c>
      <c r="AC1490" s="5">
        <f t="shared" si="712"/>
        <v>44</v>
      </c>
      <c r="AD1490" s="6">
        <f t="shared" si="723"/>
        <v>58.16</v>
      </c>
      <c r="AF1490" s="10" t="e">
        <f ca="1">_xll.RHistory("ARS=",".Close","START:"&amp;$A1490&amp;" END:"&amp;$A1490&amp;" INTERVAL:1D",,,)</f>
        <v>#NAME?</v>
      </c>
      <c r="AG1490" s="8" t="e">
        <f t="shared" ca="1" si="708"/>
        <v>#NAME?</v>
      </c>
      <c r="AL1490" s="11">
        <f t="shared" si="720"/>
        <v>45596</v>
      </c>
      <c r="AM1490" s="5">
        <v>1126</v>
      </c>
      <c r="AN1490" s="10" t="e">
        <f ca="1">_xll.RHistory("BRL=",".Close","START:"&amp;$A1490&amp;" END:"&amp;$A1490&amp;" INTERVAL:1D",,,)</f>
        <v>#NAME?</v>
      </c>
      <c r="AO1490" s="8" t="e">
        <f t="shared" ca="1" si="721"/>
        <v>#NAME?</v>
      </c>
      <c r="AT1490" s="5">
        <v>334.5</v>
      </c>
      <c r="AU1490" s="6">
        <v>9.9250000000000007</v>
      </c>
      <c r="AV1490" s="6">
        <f t="shared" si="715"/>
        <v>3.9963499999999996</v>
      </c>
      <c r="AW1490" s="6">
        <f t="shared" si="699"/>
        <v>3.4176445999999991</v>
      </c>
      <c r="AX1490" s="6">
        <f t="shared" si="696"/>
        <v>-0.57870540000000048</v>
      </c>
      <c r="AY1490" s="12">
        <f t="shared" si="700"/>
        <v>0.41575396223722583</v>
      </c>
      <c r="BB1490" s="13">
        <f t="shared" si="722"/>
        <v>1048.2968099999998</v>
      </c>
    </row>
    <row r="1491" spans="1:54" x14ac:dyDescent="0.25">
      <c r="A1491" s="1">
        <v>45597</v>
      </c>
      <c r="B1491" s="9">
        <v>50.3</v>
      </c>
      <c r="C1491" s="9">
        <v>46.81</v>
      </c>
      <c r="D1491" s="9">
        <v>50.56</v>
      </c>
      <c r="E1491" s="6">
        <f t="shared" si="702"/>
        <v>51.674006694395324</v>
      </c>
      <c r="F1491" s="6">
        <f t="shared" si="703"/>
        <v>50.371110230932167</v>
      </c>
      <c r="G1491" s="9">
        <v>56.8</v>
      </c>
      <c r="H1491" s="9">
        <v>46.3</v>
      </c>
      <c r="I1491" s="9">
        <v>58</v>
      </c>
      <c r="K1491" s="6">
        <f t="shared" si="716"/>
        <v>-7.7000000000000028</v>
      </c>
      <c r="M1491" s="6">
        <f t="shared" si="704"/>
        <v>4</v>
      </c>
      <c r="N1491" s="6">
        <f t="shared" si="713"/>
        <v>-0.26000000000000512</v>
      </c>
      <c r="O1491" s="6">
        <f t="shared" si="705"/>
        <v>4.2600000000000051</v>
      </c>
      <c r="P1491" s="6">
        <f t="shared" si="706"/>
        <v>4.2600000000000051</v>
      </c>
      <c r="Q1491" s="6">
        <f t="shared" si="717"/>
        <v>5.3740066943953266</v>
      </c>
      <c r="R1491" s="6">
        <f t="shared" si="709"/>
        <v>4.0711102309321703</v>
      </c>
      <c r="S1491" s="6">
        <f t="shared" si="707"/>
        <v>10.5</v>
      </c>
      <c r="T1491" s="6">
        <f t="shared" si="698"/>
        <v>6.5</v>
      </c>
      <c r="U1491" s="4" t="str">
        <f t="shared" si="714"/>
        <v>LOWER</v>
      </c>
      <c r="V1491" s="8">
        <v>1111.5</v>
      </c>
      <c r="W1491" s="9">
        <f t="shared" si="697"/>
        <v>0.18888976906783483</v>
      </c>
      <c r="X1491" s="6">
        <f t="shared" si="701"/>
        <v>51.720884577945782</v>
      </c>
      <c r="Y1491" s="6">
        <f t="shared" si="718"/>
        <v>-1.1608845779457795</v>
      </c>
      <c r="Z1491" s="6">
        <f t="shared" si="719"/>
        <v>1.3497743470136143</v>
      </c>
      <c r="AA1491" s="5">
        <f t="shared" si="710"/>
        <v>11</v>
      </c>
      <c r="AB1491" s="5">
        <f t="shared" si="711"/>
        <v>2024</v>
      </c>
      <c r="AC1491" s="5">
        <f t="shared" si="712"/>
        <v>44</v>
      </c>
      <c r="AD1491" s="6">
        <f t="shared" si="723"/>
        <v>58.234999999999999</v>
      </c>
      <c r="AF1491" s="10" t="e">
        <f ca="1">_xll.RHistory("ARS=",".Close","START:"&amp;$A1491&amp;" END:"&amp;$A1491&amp;" INTERVAL:1D",,,)</f>
        <v>#NAME?</v>
      </c>
      <c r="AG1491" s="8" t="e">
        <f t="shared" ca="1" si="708"/>
        <v>#NAME?</v>
      </c>
      <c r="AL1491" s="11">
        <f t="shared" si="720"/>
        <v>45597</v>
      </c>
      <c r="AM1491" s="5">
        <v>1140.25</v>
      </c>
      <c r="AN1491" s="10" t="e">
        <f ca="1">_xll.RHistory("BRL=",".Close","START:"&amp;$A1491&amp;" END:"&amp;$A1491&amp;" INTERVAL:1D",,,)</f>
        <v>#NAME?</v>
      </c>
      <c r="AO1491" s="8" t="e">
        <f t="shared" ca="1" si="721"/>
        <v>#NAME?</v>
      </c>
      <c r="AT1491" s="5">
        <v>320.3</v>
      </c>
      <c r="AU1491" s="6">
        <v>9.9875000000000007</v>
      </c>
      <c r="AV1491" s="6">
        <f t="shared" si="715"/>
        <v>3.4550699999999992</v>
      </c>
      <c r="AW1491" s="6">
        <f t="shared" si="699"/>
        <v>3.1739423999999996</v>
      </c>
      <c r="AX1491" s="6">
        <f t="shared" si="696"/>
        <v>-0.28112759999999959</v>
      </c>
      <c r="AY1491" s="12">
        <f t="shared" si="700"/>
        <v>0.43305165620577213</v>
      </c>
      <c r="BB1491" s="13">
        <f t="shared" si="722"/>
        <v>1031.982622</v>
      </c>
    </row>
    <row r="1492" spans="1:54" x14ac:dyDescent="0.25">
      <c r="A1492" s="1">
        <v>45600</v>
      </c>
      <c r="B1492" s="9">
        <v>50.56</v>
      </c>
      <c r="C1492" s="9">
        <v>46.24</v>
      </c>
      <c r="D1492" s="9">
        <v>49.49</v>
      </c>
      <c r="E1492" s="6">
        <f t="shared" si="702"/>
        <v>51.209495781334546</v>
      </c>
      <c r="F1492" s="6">
        <f t="shared" si="703"/>
        <v>50.461746506651352</v>
      </c>
      <c r="G1492" s="9">
        <v>56.06</v>
      </c>
      <c r="H1492" s="9">
        <v>45.56</v>
      </c>
      <c r="I1492" s="9">
        <v>58</v>
      </c>
      <c r="K1492" s="6">
        <f t="shared" si="716"/>
        <v>-7.4399999999999977</v>
      </c>
      <c r="M1492" s="6">
        <f t="shared" si="704"/>
        <v>5</v>
      </c>
      <c r="N1492" s="6">
        <f t="shared" si="713"/>
        <v>1.0700000000000003</v>
      </c>
      <c r="O1492" s="6">
        <f t="shared" si="705"/>
        <v>3.9299999999999997</v>
      </c>
      <c r="P1492" s="6">
        <f t="shared" si="706"/>
        <v>3.9299999999999997</v>
      </c>
      <c r="Q1492" s="6">
        <f t="shared" si="717"/>
        <v>5.6494957813345437</v>
      </c>
      <c r="R1492" s="6">
        <f t="shared" si="709"/>
        <v>4.9017465066513495</v>
      </c>
      <c r="S1492" s="6">
        <f t="shared" si="707"/>
        <v>10.5</v>
      </c>
      <c r="T1492" s="6">
        <f t="shared" si="698"/>
        <v>5.5</v>
      </c>
      <c r="U1492" s="4" t="str">
        <f t="shared" si="714"/>
        <v>LOWER</v>
      </c>
      <c r="V1492" s="8">
        <v>1113.5</v>
      </c>
      <c r="W1492" s="9">
        <f t="shared" si="697"/>
        <v>-0.97174650665134976</v>
      </c>
      <c r="X1492" s="6">
        <f t="shared" si="701"/>
        <v>51.25595226755425</v>
      </c>
      <c r="Y1492" s="6">
        <f t="shared" si="718"/>
        <v>-1.7659522675542476</v>
      </c>
      <c r="Z1492" s="6">
        <f t="shared" si="719"/>
        <v>0.79420576090289785</v>
      </c>
      <c r="AA1492" s="5">
        <f t="shared" si="710"/>
        <v>11</v>
      </c>
      <c r="AB1492" s="5">
        <f t="shared" si="711"/>
        <v>2024</v>
      </c>
      <c r="AC1492" s="5">
        <f t="shared" si="712"/>
        <v>45</v>
      </c>
      <c r="AD1492" s="6">
        <f t="shared" si="723"/>
        <v>57.917500000000004</v>
      </c>
      <c r="AF1492" s="10" t="e">
        <f ca="1">_xll.RHistory("ARS=",".Close","START:"&amp;$A1492&amp;" END:"&amp;$A1492&amp;" INTERVAL:1D",,,)</f>
        <v>#NAME?</v>
      </c>
      <c r="AG1492" s="8" t="e">
        <f t="shared" ca="1" si="708"/>
        <v>#NAME?</v>
      </c>
      <c r="AL1492" s="11">
        <f t="shared" si="720"/>
        <v>45600</v>
      </c>
      <c r="AM1492" s="5">
        <v>1130</v>
      </c>
      <c r="AN1492" s="10" t="e">
        <f ca="1">_xll.RHistory("BRL=",".Close","START:"&amp;$A1492&amp;" END:"&amp;$A1492&amp;" INTERVAL:1D",,,)</f>
        <v>#NAME?</v>
      </c>
      <c r="AO1492" s="8" t="e">
        <f t="shared" ca="1" si="721"/>
        <v>#NAME?</v>
      </c>
      <c r="AT1492" s="5">
        <v>324.60000000000002</v>
      </c>
      <c r="AU1492" s="6">
        <v>10.022500000000001</v>
      </c>
      <c r="AV1492" s="6">
        <f t="shared" si="715"/>
        <v>3.3959299999999999</v>
      </c>
      <c r="AW1492" s="6">
        <f t="shared" si="699"/>
        <v>3.3729979999999991</v>
      </c>
      <c r="AX1492" s="6">
        <f t="shared" ref="AX1492:AX1555" si="724">AW1492-AV1492</f>
        <v>-2.2932000000000841E-2</v>
      </c>
      <c r="AY1492" s="12">
        <f t="shared" si="700"/>
        <v>0.43550750377408753</v>
      </c>
      <c r="BB1492" s="13">
        <f t="shared" si="722"/>
        <v>1019.416288</v>
      </c>
    </row>
    <row r="1493" spans="1:54" x14ac:dyDescent="0.25">
      <c r="A1493" s="1">
        <v>45601</v>
      </c>
      <c r="B1493" s="9">
        <v>49.99</v>
      </c>
      <c r="C1493" s="9">
        <v>47.59</v>
      </c>
      <c r="D1493" s="9">
        <v>50.84</v>
      </c>
      <c r="E1493" s="6">
        <f t="shared" si="702"/>
        <v>51.356779729378211</v>
      </c>
      <c r="F1493" s="6">
        <f t="shared" si="703"/>
        <v>49.951917455730985</v>
      </c>
      <c r="G1493" s="9">
        <v>55.49</v>
      </c>
      <c r="H1493" s="9">
        <v>44.99</v>
      </c>
      <c r="I1493" s="9">
        <v>59</v>
      </c>
      <c r="K1493" s="6">
        <f t="shared" si="716"/>
        <v>-9.009999999999998</v>
      </c>
      <c r="M1493" s="6">
        <f t="shared" si="704"/>
        <v>5</v>
      </c>
      <c r="N1493" s="6">
        <f t="shared" si="713"/>
        <v>-0.85000000000000142</v>
      </c>
      <c r="O1493" s="6">
        <f t="shared" si="705"/>
        <v>5.8500000000000014</v>
      </c>
      <c r="P1493" s="6">
        <f t="shared" si="706"/>
        <v>5.8500000000000014</v>
      </c>
      <c r="Q1493" s="6">
        <f t="shared" si="717"/>
        <v>6.3667797293782087</v>
      </c>
      <c r="R1493" s="6">
        <f t="shared" si="709"/>
        <v>4.9619174557309833</v>
      </c>
      <c r="S1493" s="6">
        <f t="shared" si="707"/>
        <v>10.5</v>
      </c>
      <c r="T1493" s="6">
        <f t="shared" si="698"/>
        <v>5.5</v>
      </c>
      <c r="U1493" s="4" t="str">
        <f t="shared" si="714"/>
        <v>LOWER</v>
      </c>
      <c r="V1493" s="8">
        <v>1102.25</v>
      </c>
      <c r="W1493" s="9">
        <f t="shared" si="697"/>
        <v>0.88808254426901811</v>
      </c>
      <c r="X1493" s="6">
        <f t="shared" si="701"/>
        <v>51.403369829385717</v>
      </c>
      <c r="Y1493" s="6">
        <f t="shared" si="718"/>
        <v>-0.56336982938571367</v>
      </c>
      <c r="Z1493" s="6">
        <f t="shared" si="719"/>
        <v>1.4514523736547318</v>
      </c>
      <c r="AA1493" s="5">
        <f t="shared" si="710"/>
        <v>11</v>
      </c>
      <c r="AB1493" s="5">
        <f t="shared" si="711"/>
        <v>2024</v>
      </c>
      <c r="AC1493" s="5">
        <f t="shared" si="712"/>
        <v>45</v>
      </c>
      <c r="AD1493" s="6">
        <f t="shared" si="723"/>
        <v>57.725000000000001</v>
      </c>
      <c r="AF1493" s="10" t="e">
        <f ca="1">_xll.RHistory("ARS=",".Close","START:"&amp;$A1493&amp;" END:"&amp;$A1493&amp;" INTERVAL:1D",,,)</f>
        <v>#NAME?</v>
      </c>
      <c r="AG1493" s="8" t="e">
        <f t="shared" ca="1" si="708"/>
        <v>#NAME?</v>
      </c>
      <c r="AL1493" s="11">
        <f t="shared" si="720"/>
        <v>45601</v>
      </c>
      <c r="AM1493" s="5">
        <v>1133.25</v>
      </c>
      <c r="AN1493" s="10" t="e">
        <f ca="1">_xll.RHistory("BRL=",".Close","START:"&amp;$A1493&amp;" END:"&amp;$A1493&amp;" INTERVAL:1D",,,)</f>
        <v>#NAME?</v>
      </c>
      <c r="AO1493" s="8" t="e">
        <f t="shared" ca="1" si="721"/>
        <v>#NAME?</v>
      </c>
      <c r="AT1493" s="5">
        <v>319.5</v>
      </c>
      <c r="AU1493" s="6">
        <v>10.067500000000001</v>
      </c>
      <c r="AV1493" s="6">
        <f t="shared" si="715"/>
        <v>3.38903</v>
      </c>
      <c r="AW1493" s="6">
        <f t="shared" si="699"/>
        <v>3.2379595999999982</v>
      </c>
      <c r="AX1493" s="6">
        <f t="shared" si="724"/>
        <v>-0.15107040000000183</v>
      </c>
      <c r="AY1493" s="12">
        <f t="shared" si="700"/>
        <v>0.44067501156530536</v>
      </c>
      <c r="BB1493" s="13">
        <f t="shared" si="722"/>
        <v>1049.178658</v>
      </c>
    </row>
    <row r="1494" spans="1:54" x14ac:dyDescent="0.25">
      <c r="A1494" s="1">
        <v>45602</v>
      </c>
      <c r="B1494" s="9">
        <v>51.34</v>
      </c>
      <c r="C1494" s="9">
        <v>49.07</v>
      </c>
      <c r="D1494" s="9">
        <v>52.57</v>
      </c>
      <c r="E1494" s="6">
        <f t="shared" si="702"/>
        <v>52.50106271033281</v>
      </c>
      <c r="F1494" s="6">
        <f t="shared" si="703"/>
        <v>52.251812952105084</v>
      </c>
      <c r="G1494" s="9">
        <v>56.84</v>
      </c>
      <c r="H1494" s="9">
        <v>46.34</v>
      </c>
      <c r="I1494" s="9">
        <v>59</v>
      </c>
      <c r="K1494" s="6">
        <f t="shared" si="716"/>
        <v>-7.6599999999999966</v>
      </c>
      <c r="M1494" s="6">
        <f t="shared" si="704"/>
        <v>5</v>
      </c>
      <c r="N1494" s="6">
        <f t="shared" si="713"/>
        <v>-1.2299999999999969</v>
      </c>
      <c r="O1494" s="6">
        <f t="shared" si="705"/>
        <v>6.2299999999999969</v>
      </c>
      <c r="P1494" s="6">
        <f t="shared" si="706"/>
        <v>6.2299999999999969</v>
      </c>
      <c r="Q1494" s="6">
        <f t="shared" si="717"/>
        <v>6.1610627103328071</v>
      </c>
      <c r="R1494" s="6">
        <f t="shared" si="709"/>
        <v>5.9118129521050804</v>
      </c>
      <c r="S1494" s="6">
        <f t="shared" si="707"/>
        <v>10.5</v>
      </c>
      <c r="T1494" s="6">
        <f t="shared" si="698"/>
        <v>5.5</v>
      </c>
      <c r="U1494" s="4" t="str">
        <f t="shared" si="714"/>
        <v>LOWER</v>
      </c>
      <c r="V1494" s="8">
        <v>1153</v>
      </c>
      <c r="W1494" s="9">
        <f t="shared" si="697"/>
        <v>0.31818704789491647</v>
      </c>
      <c r="X1494" s="6">
        <f t="shared" si="701"/>
        <v>52.548690886691681</v>
      </c>
      <c r="Y1494" s="6">
        <f t="shared" si="718"/>
        <v>2.1309113308319638E-2</v>
      </c>
      <c r="Z1494" s="6">
        <f t="shared" si="719"/>
        <v>0.29687793458659684</v>
      </c>
      <c r="AA1494" s="5">
        <f t="shared" si="710"/>
        <v>11</v>
      </c>
      <c r="AB1494" s="5">
        <f t="shared" si="711"/>
        <v>2024</v>
      </c>
      <c r="AC1494" s="5">
        <f t="shared" si="712"/>
        <v>45</v>
      </c>
      <c r="AD1494" s="6">
        <f t="shared" si="723"/>
        <v>57.227499999999999</v>
      </c>
      <c r="AF1494" s="10" t="e">
        <f ca="1">_xll.RHistory("ARS=",".Close","START:"&amp;$A1494&amp;" END:"&amp;$A1494&amp;" INTERVAL:1D",,,)</f>
        <v>#NAME?</v>
      </c>
      <c r="AG1494" s="8" t="e">
        <f t="shared" ca="1" si="708"/>
        <v>#NAME?</v>
      </c>
      <c r="AL1494" s="11">
        <f t="shared" si="720"/>
        <v>45602</v>
      </c>
      <c r="AM1494" s="5">
        <v>1158.5</v>
      </c>
      <c r="AN1494" s="10" t="e">
        <f ca="1">_xll.RHistory("BRL=",".Close","START:"&amp;$A1494&amp;" END:"&amp;$A1494&amp;" INTERVAL:1D",,,)</f>
        <v>#NAME?</v>
      </c>
      <c r="AO1494" s="8" t="e">
        <f t="shared" ca="1" si="721"/>
        <v>#NAME?</v>
      </c>
      <c r="AT1494" s="5">
        <v>318.39999999999998</v>
      </c>
      <c r="AU1494" s="6">
        <v>10.0875</v>
      </c>
      <c r="AV1494" s="6">
        <f t="shared" si="715"/>
        <v>3.5455899999999989</v>
      </c>
      <c r="AW1494" s="6">
        <f t="shared" si="699"/>
        <v>3.1267533999999984</v>
      </c>
      <c r="AX1494" s="6">
        <f t="shared" si="724"/>
        <v>-0.41883660000000056</v>
      </c>
      <c r="AY1494" s="12">
        <f t="shared" si="700"/>
        <v>0.43873145988779733</v>
      </c>
      <c r="BB1494" s="13">
        <f t="shared" si="722"/>
        <v>1081.8070339999999</v>
      </c>
    </row>
    <row r="1495" spans="1:54" x14ac:dyDescent="0.25">
      <c r="A1495" s="1">
        <v>45603</v>
      </c>
      <c r="B1495" s="9">
        <v>52.82</v>
      </c>
      <c r="C1495" s="9">
        <v>49.52</v>
      </c>
      <c r="D1495" s="9">
        <v>53.52</v>
      </c>
      <c r="E1495" s="6">
        <f t="shared" si="702"/>
        <v>53.62268662235762</v>
      </c>
      <c r="F1495" s="6">
        <f t="shared" si="703"/>
        <v>53.373436864129886</v>
      </c>
      <c r="G1495" s="9">
        <v>58.82</v>
      </c>
      <c r="H1495" s="9">
        <v>48.32</v>
      </c>
      <c r="I1495" s="9">
        <v>60.5</v>
      </c>
      <c r="K1495" s="6">
        <f t="shared" si="716"/>
        <v>-7.68</v>
      </c>
      <c r="M1495" s="6">
        <f t="shared" si="704"/>
        <v>4.5</v>
      </c>
      <c r="N1495" s="6">
        <f t="shared" si="713"/>
        <v>-0.70000000000000284</v>
      </c>
      <c r="O1495" s="6">
        <f t="shared" si="705"/>
        <v>5.2000000000000028</v>
      </c>
      <c r="P1495" s="6">
        <f t="shared" si="706"/>
        <v>5.2000000000000028</v>
      </c>
      <c r="Q1495" s="6">
        <f t="shared" si="717"/>
        <v>5.3026866223576192</v>
      </c>
      <c r="R1495" s="6">
        <f t="shared" si="709"/>
        <v>5.0534368641298855</v>
      </c>
      <c r="S1495" s="6">
        <f t="shared" si="707"/>
        <v>10.5</v>
      </c>
      <c r="T1495" s="6">
        <f t="shared" si="698"/>
        <v>6</v>
      </c>
      <c r="U1495" s="4" t="str">
        <f t="shared" si="714"/>
        <v>LOWER</v>
      </c>
      <c r="V1495" s="8">
        <v>1177.75</v>
      </c>
      <c r="W1495" s="9">
        <f t="shared" si="697"/>
        <v>0.14656313587011738</v>
      </c>
      <c r="X1495" s="6">
        <f t="shared" si="701"/>
        <v>53.6713323191005</v>
      </c>
      <c r="Y1495" s="6">
        <f t="shared" si="718"/>
        <v>-0.15133231910049716</v>
      </c>
      <c r="Z1495" s="6">
        <f t="shared" si="719"/>
        <v>0.29789545497061454</v>
      </c>
      <c r="AA1495" s="5">
        <f t="shared" si="710"/>
        <v>11</v>
      </c>
      <c r="AB1495" s="5">
        <f t="shared" si="711"/>
        <v>2024</v>
      </c>
      <c r="AC1495" s="5">
        <f t="shared" si="712"/>
        <v>45</v>
      </c>
      <c r="AD1495" s="6">
        <f t="shared" si="723"/>
        <v>58.07</v>
      </c>
      <c r="AF1495" s="10" t="e">
        <f ca="1">_xll.RHistory("ARS=",".Close","START:"&amp;$A1495&amp;" END:"&amp;$A1495&amp;" INTERVAL:1D",,,)</f>
        <v>#NAME?</v>
      </c>
      <c r="AG1495" s="8" t="e">
        <f t="shared" ca="1" si="708"/>
        <v>#NAME?</v>
      </c>
      <c r="AL1495" s="11">
        <f t="shared" si="720"/>
        <v>45603</v>
      </c>
      <c r="AM1495" s="5">
        <v>1183.25</v>
      </c>
      <c r="AN1495" s="10" t="e">
        <f ca="1">_xll.RHistory("BRL=",".Close","START:"&amp;$A1495&amp;" END:"&amp;$A1495&amp;" INTERVAL:1D",,,)</f>
        <v>#NAME?</v>
      </c>
      <c r="AO1495" s="8" t="e">
        <f t="shared" ca="1" si="721"/>
        <v>#NAME?</v>
      </c>
      <c r="AT1495" s="5">
        <v>318.5</v>
      </c>
      <c r="AU1495" s="6">
        <v>10.3125</v>
      </c>
      <c r="AV1495" s="6">
        <f t="shared" si="715"/>
        <v>3.4340899999999994</v>
      </c>
      <c r="AW1495" s="6">
        <f t="shared" si="699"/>
        <v>3.0588943999999998</v>
      </c>
      <c r="AX1495" s="6">
        <f t="shared" si="724"/>
        <v>-0.37519559999999963</v>
      </c>
      <c r="AY1495" s="12">
        <f t="shared" si="700"/>
        <v>0.4452260047600235</v>
      </c>
      <c r="BB1495" s="13">
        <f t="shared" si="722"/>
        <v>1091.7278240000001</v>
      </c>
    </row>
    <row r="1496" spans="1:54" x14ac:dyDescent="0.25">
      <c r="A1496" s="1">
        <v>45604</v>
      </c>
      <c r="B1496" s="9">
        <v>53.27</v>
      </c>
      <c r="C1496" s="9">
        <v>48.89</v>
      </c>
      <c r="D1496" s="9">
        <v>52.89</v>
      </c>
      <c r="E1496" s="6">
        <f t="shared" si="702"/>
        <v>53.928584052909834</v>
      </c>
      <c r="F1496" s="6">
        <f t="shared" si="703"/>
        <v>53.18083477822664</v>
      </c>
      <c r="G1496" s="9">
        <v>58.77</v>
      </c>
      <c r="H1496" s="9">
        <v>48.77</v>
      </c>
      <c r="I1496" s="9">
        <v>60.5</v>
      </c>
      <c r="K1496" s="6">
        <f t="shared" si="716"/>
        <v>-7.2299999999999969</v>
      </c>
      <c r="M1496" s="6">
        <f t="shared" si="704"/>
        <v>4.5</v>
      </c>
      <c r="N1496" s="6">
        <f t="shared" si="713"/>
        <v>0.38000000000000256</v>
      </c>
      <c r="O1496" s="6">
        <f t="shared" si="705"/>
        <v>4.1199999999999974</v>
      </c>
      <c r="P1496" s="6">
        <f t="shared" si="706"/>
        <v>4.1199999999999974</v>
      </c>
      <c r="Q1496" s="6">
        <f t="shared" si="717"/>
        <v>5.1585840529098306</v>
      </c>
      <c r="R1496" s="6">
        <f t="shared" si="709"/>
        <v>4.4108347782266364</v>
      </c>
      <c r="S1496" s="6">
        <f t="shared" si="707"/>
        <v>10</v>
      </c>
      <c r="T1496" s="6">
        <f t="shared" si="698"/>
        <v>5.5</v>
      </c>
      <c r="U1496" s="4" t="str">
        <f t="shared" si="714"/>
        <v>LOWER</v>
      </c>
      <c r="V1496" s="8">
        <v>1173.5</v>
      </c>
      <c r="W1496" s="9">
        <f t="shared" si="697"/>
        <v>-0.29083477822663895</v>
      </c>
      <c r="X1496" s="6">
        <f t="shared" si="701"/>
        <v>53.977507255212004</v>
      </c>
      <c r="Y1496" s="6">
        <f t="shared" si="718"/>
        <v>-1.0875072552120031</v>
      </c>
      <c r="Z1496" s="6">
        <f t="shared" si="719"/>
        <v>0.79667247698536414</v>
      </c>
      <c r="AA1496" s="5">
        <f t="shared" si="710"/>
        <v>11</v>
      </c>
      <c r="AB1496" s="5">
        <f t="shared" si="711"/>
        <v>2024</v>
      </c>
      <c r="AC1496" s="5">
        <f t="shared" si="712"/>
        <v>45</v>
      </c>
      <c r="AD1496" s="6">
        <f t="shared" si="723"/>
        <v>58.612500000000004</v>
      </c>
      <c r="AF1496" s="10" t="e">
        <f ca="1">_xll.RHistory("ARS=",".Close","START:"&amp;$A1496&amp;" END:"&amp;$A1496&amp;" INTERVAL:1D",,,)</f>
        <v>#NAME?</v>
      </c>
      <c r="AG1496" s="8" t="e">
        <f t="shared" ca="1" si="708"/>
        <v>#NAME?</v>
      </c>
      <c r="AL1496" s="11">
        <f t="shared" si="720"/>
        <v>45604</v>
      </c>
      <c r="AM1496" s="5">
        <v>1190</v>
      </c>
      <c r="AN1496" s="10" t="e">
        <f ca="1">_xll.RHistory("BRL=",".Close","START:"&amp;$A1496&amp;" END:"&amp;$A1496&amp;" INTERVAL:1D",,,)</f>
        <v>#NAME?</v>
      </c>
      <c r="AO1496" s="8" t="e">
        <f t="shared" ca="1" si="721"/>
        <v>#NAME?</v>
      </c>
      <c r="AT1496" s="5">
        <v>316.2</v>
      </c>
      <c r="AU1496" s="6">
        <v>10.352499999999999</v>
      </c>
      <c r="AV1496" s="6">
        <f t="shared" si="715"/>
        <v>3.26633</v>
      </c>
      <c r="AW1496" s="6">
        <f t="shared" si="699"/>
        <v>3.134541200000001</v>
      </c>
      <c r="AX1496" s="6">
        <f t="shared" si="724"/>
        <v>-0.13178879999999893</v>
      </c>
      <c r="AY1496" s="12">
        <f t="shared" si="700"/>
        <v>0.45405212392657501</v>
      </c>
      <c r="BB1496" s="13">
        <f t="shared" si="722"/>
        <v>1077.838718</v>
      </c>
    </row>
    <row r="1497" spans="1:54" x14ac:dyDescent="0.25">
      <c r="A1497" s="1">
        <v>45607</v>
      </c>
      <c r="B1497" s="9">
        <v>52.64</v>
      </c>
      <c r="C1497" s="9">
        <v>46.98</v>
      </c>
      <c r="D1497" s="9">
        <v>51.23</v>
      </c>
      <c r="E1497" s="6">
        <f t="shared" si="702"/>
        <v>53.418755001989467</v>
      </c>
      <c r="F1497" s="6">
        <f t="shared" si="703"/>
        <v>52.172506210850798</v>
      </c>
      <c r="G1497" s="9">
        <v>58.14</v>
      </c>
      <c r="H1497" s="9">
        <v>48.14</v>
      </c>
      <c r="I1497" s="9">
        <v>60.5</v>
      </c>
      <c r="K1497" s="6">
        <f t="shared" si="716"/>
        <v>-7.8599999999999994</v>
      </c>
      <c r="M1497" s="6">
        <f t="shared" si="704"/>
        <v>4.5</v>
      </c>
      <c r="N1497" s="6">
        <f t="shared" si="713"/>
        <v>1.4100000000000037</v>
      </c>
      <c r="O1497" s="6">
        <f t="shared" si="705"/>
        <v>3.0899999999999963</v>
      </c>
      <c r="P1497" s="6">
        <f t="shared" si="706"/>
        <v>3.0899999999999963</v>
      </c>
      <c r="Q1497" s="6">
        <f t="shared" si="717"/>
        <v>5.2787550019894667</v>
      </c>
      <c r="R1497" s="6">
        <f t="shared" si="709"/>
        <v>4.0325062108507979</v>
      </c>
      <c r="S1497" s="6">
        <f t="shared" si="707"/>
        <v>10</v>
      </c>
      <c r="T1497" s="6">
        <f t="shared" si="698"/>
        <v>5.5</v>
      </c>
      <c r="U1497" s="4" t="str">
        <f t="shared" si="714"/>
        <v>LOWER</v>
      </c>
      <c r="V1497" s="8">
        <v>1151.25</v>
      </c>
      <c r="W1497" s="9">
        <f t="shared" si="697"/>
        <v>-0.94250621085080155</v>
      </c>
      <c r="X1497" s="6">
        <f t="shared" si="701"/>
        <v>53.467215695026169</v>
      </c>
      <c r="Y1497" s="6">
        <f t="shared" si="718"/>
        <v>-2.2372156950261726</v>
      </c>
      <c r="Z1497" s="6">
        <f t="shared" si="719"/>
        <v>1.294709484175371</v>
      </c>
      <c r="AA1497" s="5">
        <f t="shared" si="710"/>
        <v>11</v>
      </c>
      <c r="AB1497" s="5">
        <f t="shared" si="711"/>
        <v>2024</v>
      </c>
      <c r="AC1497" s="5">
        <f t="shared" si="712"/>
        <v>46</v>
      </c>
      <c r="AD1497" s="6">
        <f t="shared" si="723"/>
        <v>58.862499999999997</v>
      </c>
      <c r="AF1497" s="10" t="e">
        <f ca="1">_xll.RHistory("ARS=",".Close","START:"&amp;$A1497&amp;" END:"&amp;$A1497&amp;" INTERVAL:1D",,,)</f>
        <v>#NAME?</v>
      </c>
      <c r="AG1497" s="8" t="e">
        <f t="shared" ca="1" si="708"/>
        <v>#NAME?</v>
      </c>
      <c r="AL1497" s="11">
        <f t="shared" si="720"/>
        <v>45607</v>
      </c>
      <c r="AM1497" s="5">
        <v>1178.75</v>
      </c>
      <c r="AN1497" s="10" t="e">
        <f ca="1">_xll.RHistory("BRL=",".Close","START:"&amp;$A1497&amp;" END:"&amp;$A1497&amp;" INTERVAL:1D",,,)</f>
        <v>#NAME?</v>
      </c>
      <c r="AO1497" s="8" t="e">
        <f t="shared" ca="1" si="721"/>
        <v>#NAME?</v>
      </c>
      <c r="AT1497" s="5">
        <v>315.10000000000002</v>
      </c>
      <c r="AU1497" s="6">
        <v>10.272500000000001</v>
      </c>
      <c r="AV1497" s="6">
        <f t="shared" si="715"/>
        <v>3.1262600000000003</v>
      </c>
      <c r="AW1497" s="6">
        <f t="shared" si="699"/>
        <v>3.2402882000000002</v>
      </c>
      <c r="AX1497" s="6">
        <f t="shared" si="724"/>
        <v>0.11402819999999991</v>
      </c>
      <c r="AY1497" s="12">
        <f t="shared" si="700"/>
        <v>0.45702052584649316</v>
      </c>
      <c r="BB1497" s="13">
        <f t="shared" si="722"/>
        <v>1035.730476</v>
      </c>
    </row>
    <row r="1498" spans="1:54" x14ac:dyDescent="0.25">
      <c r="A1498" s="1">
        <v>45608</v>
      </c>
      <c r="B1498" s="9">
        <v>50.73</v>
      </c>
      <c r="C1498" s="9">
        <v>45.93</v>
      </c>
      <c r="D1498" s="9">
        <v>50.18</v>
      </c>
      <c r="E1498" s="6">
        <f t="shared" si="702"/>
        <v>52.897596416604209</v>
      </c>
      <c r="F1498" s="6">
        <f t="shared" si="703"/>
        <v>51.889267849228368</v>
      </c>
      <c r="G1498" s="9">
        <v>56.23</v>
      </c>
      <c r="H1498" s="9">
        <v>46.23</v>
      </c>
      <c r="I1498" s="9">
        <v>61.5</v>
      </c>
      <c r="K1498" s="6">
        <f t="shared" si="716"/>
        <v>-10.770000000000003</v>
      </c>
      <c r="M1498" s="6">
        <f t="shared" si="704"/>
        <v>4.5</v>
      </c>
      <c r="N1498" s="6">
        <f t="shared" si="713"/>
        <v>0.54999999999999716</v>
      </c>
      <c r="O1498" s="6">
        <f t="shared" si="705"/>
        <v>3.9500000000000028</v>
      </c>
      <c r="P1498" s="6">
        <f t="shared" si="706"/>
        <v>3.9500000000000028</v>
      </c>
      <c r="Q1498" s="6">
        <f t="shared" si="717"/>
        <v>6.6675964166042121</v>
      </c>
      <c r="R1498" s="6">
        <f t="shared" si="709"/>
        <v>5.659267849228371</v>
      </c>
      <c r="S1498" s="6">
        <f t="shared" si="707"/>
        <v>10</v>
      </c>
      <c r="T1498" s="6">
        <f t="shared" si="698"/>
        <v>5.5</v>
      </c>
      <c r="U1498" s="4" t="str">
        <f t="shared" si="714"/>
        <v>LOWER</v>
      </c>
      <c r="V1498" s="8">
        <v>1145</v>
      </c>
      <c r="W1498" s="9">
        <f t="shared" si="697"/>
        <v>-1.7092678492283682</v>
      </c>
      <c r="X1498" s="6">
        <f t="shared" si="701"/>
        <v>52.945584322391774</v>
      </c>
      <c r="Y1498" s="6">
        <f t="shared" si="718"/>
        <v>-2.7655843223917742</v>
      </c>
      <c r="Z1498" s="6">
        <f t="shared" si="719"/>
        <v>1.056316473163406</v>
      </c>
      <c r="AA1498" s="5">
        <f t="shared" si="710"/>
        <v>11</v>
      </c>
      <c r="AB1498" s="5">
        <f t="shared" si="711"/>
        <v>2024</v>
      </c>
      <c r="AC1498" s="5">
        <f t="shared" si="712"/>
        <v>46</v>
      </c>
      <c r="AD1498" s="6">
        <f t="shared" si="723"/>
        <v>58.254999999999995</v>
      </c>
      <c r="AF1498" s="10" t="e">
        <f ca="1">_xll.RHistory("ARS=",".Close","START:"&amp;$A1498&amp;" END:"&amp;$A1498&amp;" INTERVAL:1D",,,)</f>
        <v>#NAME?</v>
      </c>
      <c r="AG1498" s="8" t="e">
        <f t="shared" ca="1" si="708"/>
        <v>#NAME?</v>
      </c>
      <c r="AL1498" s="11">
        <f t="shared" si="720"/>
        <v>45608</v>
      </c>
      <c r="AM1498" s="5">
        <v>1167.25</v>
      </c>
      <c r="AN1498" s="10" t="e">
        <f ca="1">_xll.RHistory("BRL=",".Close","START:"&amp;$A1498&amp;" END:"&amp;$A1498&amp;" INTERVAL:1D",,,)</f>
        <v>#NAME?</v>
      </c>
      <c r="AO1498" s="8" t="e">
        <f t="shared" ca="1" si="721"/>
        <v>#NAME?</v>
      </c>
      <c r="AT1498" s="5">
        <v>307.89999999999998</v>
      </c>
      <c r="AU1498" s="6">
        <v>10.154999999999999</v>
      </c>
      <c r="AV1498" s="6">
        <f t="shared" si="715"/>
        <v>2.9517100000000003</v>
      </c>
      <c r="AW1498" s="6">
        <f t="shared" si="699"/>
        <v>3.1163523999999985</v>
      </c>
      <c r="AX1498" s="6">
        <f t="shared" si="724"/>
        <v>0.16464239999999819</v>
      </c>
      <c r="AY1498" s="12">
        <f t="shared" si="700"/>
        <v>0.4598056072142882</v>
      </c>
      <c r="BB1498" s="13">
        <f t="shared" si="722"/>
        <v>1012.581966</v>
      </c>
    </row>
    <row r="1499" spans="1:54" x14ac:dyDescent="0.25">
      <c r="A1499" s="1">
        <v>45609</v>
      </c>
      <c r="B1499" s="9">
        <v>49.68</v>
      </c>
      <c r="C1499" s="9">
        <v>45.19</v>
      </c>
      <c r="D1499" s="9">
        <v>49.69</v>
      </c>
      <c r="E1499" s="6">
        <f t="shared" si="702"/>
        <v>52.897596416604209</v>
      </c>
      <c r="F1499" s="6">
        <f t="shared" si="703"/>
        <v>51.900597383693267</v>
      </c>
      <c r="G1499" s="9">
        <v>55.18</v>
      </c>
      <c r="H1499" s="9">
        <v>45.18</v>
      </c>
      <c r="I1499" s="9">
        <v>60</v>
      </c>
      <c r="K1499" s="6">
        <f t="shared" si="716"/>
        <v>-10.32</v>
      </c>
      <c r="M1499" s="6">
        <f t="shared" si="704"/>
        <v>4.5</v>
      </c>
      <c r="N1499" s="6">
        <f t="shared" si="713"/>
        <v>-9.9999999999980105E-3</v>
      </c>
      <c r="O1499" s="6">
        <f t="shared" si="705"/>
        <v>4.509999999999998</v>
      </c>
      <c r="P1499" s="6">
        <f t="shared" si="706"/>
        <v>4.509999999999998</v>
      </c>
      <c r="Q1499" s="6">
        <f t="shared" si="717"/>
        <v>7.7175964166042093</v>
      </c>
      <c r="R1499" s="6">
        <f t="shared" si="709"/>
        <v>6.7205973836932671</v>
      </c>
      <c r="S1499" s="6">
        <f t="shared" si="707"/>
        <v>10</v>
      </c>
      <c r="T1499" s="6">
        <f t="shared" si="698"/>
        <v>5.5</v>
      </c>
      <c r="U1499" s="4" t="str">
        <f t="shared" si="714"/>
        <v>LOWER</v>
      </c>
      <c r="V1499" s="8">
        <v>1145.25</v>
      </c>
      <c r="W1499" s="9">
        <f t="shared" si="697"/>
        <v>-2.2105973836932691</v>
      </c>
      <c r="X1499" s="6">
        <f t="shared" si="701"/>
        <v>52.945584322391774</v>
      </c>
      <c r="Y1499" s="6">
        <f t="shared" si="718"/>
        <v>-3.2555843223917762</v>
      </c>
      <c r="Z1499" s="6">
        <f t="shared" si="719"/>
        <v>1.0449869386985071</v>
      </c>
      <c r="AA1499" s="5">
        <f t="shared" si="710"/>
        <v>11</v>
      </c>
      <c r="AB1499" s="5">
        <f t="shared" si="711"/>
        <v>2024</v>
      </c>
      <c r="AC1499" s="5">
        <f t="shared" si="712"/>
        <v>46</v>
      </c>
      <c r="AD1499" s="6">
        <f t="shared" si="723"/>
        <v>58.277500000000003</v>
      </c>
      <c r="AF1499" s="10" t="e">
        <f ca="1">_xll.RHistory("ARS=",".Close","START:"&amp;$A1499&amp;" END:"&amp;$A1499&amp;" INTERVAL:1D",,,)</f>
        <v>#NAME?</v>
      </c>
      <c r="AG1499" s="8" t="e">
        <f t="shared" ca="1" si="708"/>
        <v>#NAME?</v>
      </c>
      <c r="AL1499" s="11">
        <f t="shared" si="720"/>
        <v>45609</v>
      </c>
      <c r="AM1499" s="5">
        <v>1167.25</v>
      </c>
      <c r="AN1499" s="10" t="e">
        <f ca="1">_xll.RHistory("BRL=",".Close","START:"&amp;$A1499&amp;" END:"&amp;$A1499&amp;" INTERVAL:1D",,,)</f>
        <v>#NAME?</v>
      </c>
      <c r="AO1499" s="8" t="e">
        <f t="shared" ca="1" si="721"/>
        <v>#NAME?</v>
      </c>
      <c r="AT1499" s="5">
        <v>306.60000000000002</v>
      </c>
      <c r="AU1499" s="6">
        <v>10.1275</v>
      </c>
      <c r="AV1499" s="6">
        <f t="shared" si="715"/>
        <v>2.89133</v>
      </c>
      <c r="AW1499" s="6">
        <f t="shared" si="699"/>
        <v>2.8943017999999991</v>
      </c>
      <c r="AX1499" s="6">
        <f t="shared" si="724"/>
        <v>2.9717999999991918E-3</v>
      </c>
      <c r="AY1499" s="12">
        <f t="shared" si="700"/>
        <v>0.45168794818465946</v>
      </c>
      <c r="BB1499" s="13">
        <f t="shared" si="722"/>
        <v>996.26777799999991</v>
      </c>
    </row>
    <row r="1500" spans="1:54" x14ac:dyDescent="0.25">
      <c r="A1500" s="1">
        <v>45610</v>
      </c>
      <c r="B1500" s="9">
        <v>48.94</v>
      </c>
      <c r="C1500" s="9">
        <v>45.35</v>
      </c>
      <c r="D1500" s="9">
        <v>49.85</v>
      </c>
      <c r="E1500" s="6">
        <f t="shared" si="702"/>
        <v>52.229153883175286</v>
      </c>
      <c r="F1500" s="6">
        <f t="shared" si="703"/>
        <v>50.835621143992945</v>
      </c>
      <c r="G1500" s="9">
        <v>54.44</v>
      </c>
      <c r="H1500" s="9">
        <v>44.44</v>
      </c>
      <c r="I1500" s="9">
        <v>59.75</v>
      </c>
      <c r="K1500" s="6">
        <f t="shared" si="716"/>
        <v>-10.810000000000002</v>
      </c>
      <c r="M1500" s="6">
        <f t="shared" si="704"/>
        <v>4.5</v>
      </c>
      <c r="N1500" s="6">
        <f t="shared" si="713"/>
        <v>-0.91000000000000369</v>
      </c>
      <c r="O1500" s="6">
        <f t="shared" si="705"/>
        <v>5.4100000000000037</v>
      </c>
      <c r="P1500" s="6">
        <f t="shared" si="706"/>
        <v>5.4100000000000037</v>
      </c>
      <c r="Q1500" s="6">
        <f t="shared" si="717"/>
        <v>7.7891538831752882</v>
      </c>
      <c r="R1500" s="6">
        <f t="shared" si="709"/>
        <v>6.3956211439929476</v>
      </c>
      <c r="S1500" s="6">
        <f t="shared" si="707"/>
        <v>10</v>
      </c>
      <c r="T1500" s="6">
        <f t="shared" si="698"/>
        <v>5.5</v>
      </c>
      <c r="U1500" s="4" t="str">
        <f t="shared" si="714"/>
        <v>LOWER</v>
      </c>
      <c r="V1500" s="8">
        <v>1121.75</v>
      </c>
      <c r="W1500" s="9">
        <f t="shared" si="697"/>
        <v>-0.98562114399294387</v>
      </c>
      <c r="X1500" s="6">
        <f t="shared" si="701"/>
        <v>52.276535387925911</v>
      </c>
      <c r="Y1500" s="6">
        <f t="shared" si="718"/>
        <v>-2.4265353879259095</v>
      </c>
      <c r="Z1500" s="6">
        <f t="shared" si="719"/>
        <v>1.4409142439329656</v>
      </c>
      <c r="AA1500" s="5">
        <f t="shared" si="710"/>
        <v>11</v>
      </c>
      <c r="AB1500" s="5">
        <f t="shared" si="711"/>
        <v>2024</v>
      </c>
      <c r="AC1500" s="5">
        <f t="shared" si="712"/>
        <v>46</v>
      </c>
      <c r="AD1500" s="6">
        <f t="shared" si="723"/>
        <v>57.685000000000002</v>
      </c>
      <c r="AF1500" s="10" t="e">
        <f ca="1">_xll.RHistory("ARS=",".Close","START:"&amp;$A1500&amp;" END:"&amp;$A1500&amp;" INTERVAL:1D",,,)</f>
        <v>#NAME?</v>
      </c>
      <c r="AG1500" s="8" t="e">
        <f t="shared" ca="1" si="708"/>
        <v>#NAME?</v>
      </c>
      <c r="AL1500" s="11">
        <f t="shared" si="720"/>
        <v>45610</v>
      </c>
      <c r="AM1500" s="5">
        <v>1152.5</v>
      </c>
      <c r="AN1500" s="10" t="e">
        <f ca="1">_xll.RHistory("BRL=",".Close","START:"&amp;$A1500&amp;" END:"&amp;$A1500&amp;" INTERVAL:1D",,,)</f>
        <v>#NAME?</v>
      </c>
      <c r="AO1500" s="8" t="e">
        <f t="shared" ca="1" si="721"/>
        <v>#NAME?</v>
      </c>
      <c r="AT1500" s="5">
        <v>302</v>
      </c>
      <c r="AU1500" s="6">
        <v>9.9250000000000007</v>
      </c>
      <c r="AV1500" s="6">
        <f t="shared" si="715"/>
        <v>3.0044499999999985</v>
      </c>
      <c r="AW1500" s="6">
        <f t="shared" si="699"/>
        <v>2.8683087999999977</v>
      </c>
      <c r="AX1500" s="6">
        <f t="shared" si="724"/>
        <v>-0.13614120000000085</v>
      </c>
      <c r="AY1500" s="12">
        <f t="shared" si="700"/>
        <v>0.45025237111102162</v>
      </c>
      <c r="BB1500" s="13">
        <f t="shared" si="722"/>
        <v>999.79516999999998</v>
      </c>
    </row>
    <row r="1501" spans="1:54" x14ac:dyDescent="0.25">
      <c r="A1501" s="1">
        <v>45611</v>
      </c>
      <c r="B1501" s="9">
        <v>48.85</v>
      </c>
      <c r="C1501" s="9">
        <v>46.02</v>
      </c>
      <c r="D1501" s="9">
        <v>50.52</v>
      </c>
      <c r="E1501" s="6">
        <f t="shared" si="702"/>
        <v>52.229153883175286</v>
      </c>
      <c r="F1501" s="6">
        <f t="shared" si="703"/>
        <v>50.155849076099123</v>
      </c>
      <c r="G1501" s="9">
        <v>55.35</v>
      </c>
      <c r="H1501" s="9">
        <v>45.35</v>
      </c>
      <c r="I1501" s="9">
        <v>59.75</v>
      </c>
      <c r="K1501" s="6">
        <f t="shared" si="716"/>
        <v>-10.899999999999999</v>
      </c>
      <c r="M1501" s="6">
        <f t="shared" si="704"/>
        <v>3.5</v>
      </c>
      <c r="N1501" s="6">
        <f t="shared" si="713"/>
        <v>-1.6700000000000017</v>
      </c>
      <c r="O1501" s="6">
        <f t="shared" si="705"/>
        <v>5.1700000000000017</v>
      </c>
      <c r="P1501" s="6">
        <f t="shared" si="706"/>
        <v>5.1700000000000017</v>
      </c>
      <c r="Q1501" s="6">
        <f t="shared" si="717"/>
        <v>6.8791538831752845</v>
      </c>
      <c r="R1501" s="6">
        <f t="shared" si="709"/>
        <v>4.8058490760991219</v>
      </c>
      <c r="S1501" s="6">
        <f t="shared" si="707"/>
        <v>10</v>
      </c>
      <c r="T1501" s="6">
        <f t="shared" si="698"/>
        <v>6.5</v>
      </c>
      <c r="U1501" s="4" t="str">
        <f t="shared" si="714"/>
        <v>LOWER</v>
      </c>
      <c r="V1501" s="8">
        <v>1106.75</v>
      </c>
      <c r="W1501" s="9">
        <f t="shared" ref="W1501:W1564" si="725">IF(V1501="","",IF(D1501="","",D1501-F1501))</f>
        <v>0.36415092390087977</v>
      </c>
      <c r="X1501" s="6">
        <f t="shared" si="701"/>
        <v>52.276535387925911</v>
      </c>
      <c r="Y1501" s="6">
        <f t="shared" si="718"/>
        <v>-1.7565353879259078</v>
      </c>
      <c r="Z1501" s="6">
        <f t="shared" si="719"/>
        <v>2.1206863118267876</v>
      </c>
      <c r="AA1501" s="5">
        <f t="shared" si="710"/>
        <v>11</v>
      </c>
      <c r="AB1501" s="5">
        <f t="shared" si="711"/>
        <v>2024</v>
      </c>
      <c r="AC1501" s="5">
        <f t="shared" si="712"/>
        <v>46</v>
      </c>
      <c r="AD1501" s="6">
        <f t="shared" si="723"/>
        <v>57.084999999999994</v>
      </c>
      <c r="AF1501" s="10" t="e">
        <f ca="1">_xll.RHistory("ARS=",".Close","START:"&amp;$A1501&amp;" END:"&amp;$A1501&amp;" INTERVAL:1D",,,)</f>
        <v>#NAME?</v>
      </c>
      <c r="AG1501" s="8" t="e">
        <f t="shared" ca="1" si="708"/>
        <v>#NAME?</v>
      </c>
      <c r="AL1501" s="11">
        <f t="shared" si="720"/>
        <v>45611</v>
      </c>
      <c r="AM1501" s="5">
        <v>1152.5</v>
      </c>
      <c r="AN1501" s="10" t="e">
        <f ca="1">_xll.RHistory("BRL=",".Close","START:"&amp;$A1501&amp;" END:"&amp;$A1501&amp;" INTERVAL:1D",,,)</f>
        <v>#NAME?</v>
      </c>
      <c r="AO1501" s="8" t="e">
        <f t="shared" ca="1" si="721"/>
        <v>#NAME?</v>
      </c>
      <c r="AT1501" s="5">
        <v>304.60000000000002</v>
      </c>
      <c r="AU1501" s="6">
        <v>10.035</v>
      </c>
      <c r="AV1501" s="6">
        <f t="shared" si="715"/>
        <v>3.0339400000000012</v>
      </c>
      <c r="AW1501" s="6">
        <f t="shared" si="699"/>
        <v>2.7345603999999994</v>
      </c>
      <c r="AX1501" s="6">
        <f t="shared" si="724"/>
        <v>-0.29937960000000174</v>
      </c>
      <c r="AY1501" s="12">
        <f t="shared" si="700"/>
        <v>0.4444228846762826</v>
      </c>
      <c r="BB1501" s="13">
        <f t="shared" si="722"/>
        <v>1014.5661240000001</v>
      </c>
    </row>
    <row r="1502" spans="1:54" x14ac:dyDescent="0.25">
      <c r="A1502" s="1">
        <v>45614</v>
      </c>
      <c r="B1502" s="9">
        <v>49.52</v>
      </c>
      <c r="C1502" s="9">
        <v>45.215000000000003</v>
      </c>
      <c r="D1502" s="9">
        <v>49.84</v>
      </c>
      <c r="E1502" s="6">
        <f t="shared" si="702"/>
        <v>50.303133024142788</v>
      </c>
      <c r="F1502" s="6">
        <f t="shared" si="703"/>
        <v>50.167178610564022</v>
      </c>
      <c r="G1502" s="9">
        <v>55.52</v>
      </c>
      <c r="H1502" s="9">
        <v>45.52</v>
      </c>
      <c r="I1502" s="9">
        <v>59.75</v>
      </c>
      <c r="K1502" s="6">
        <f t="shared" si="716"/>
        <v>-10.229999999999997</v>
      </c>
      <c r="M1502" s="6">
        <f t="shared" si="704"/>
        <v>4</v>
      </c>
      <c r="N1502" s="6">
        <f t="shared" si="713"/>
        <v>-0.32000000000000028</v>
      </c>
      <c r="O1502" s="6">
        <f t="shared" si="705"/>
        <v>4.32</v>
      </c>
      <c r="P1502" s="6">
        <f t="shared" si="706"/>
        <v>4.32</v>
      </c>
      <c r="Q1502" s="6">
        <f t="shared" si="717"/>
        <v>4.783133024142785</v>
      </c>
      <c r="R1502" s="6">
        <f t="shared" si="709"/>
        <v>4.6471786105640192</v>
      </c>
      <c r="S1502" s="6">
        <f t="shared" si="707"/>
        <v>10</v>
      </c>
      <c r="T1502" s="6">
        <f t="shared" si="698"/>
        <v>6</v>
      </c>
      <c r="U1502" s="4" t="str">
        <f t="shared" si="714"/>
        <v>LOWER</v>
      </c>
      <c r="V1502" s="8">
        <v>1107</v>
      </c>
      <c r="W1502" s="9">
        <f t="shared" si="725"/>
        <v>-0.32717861056401887</v>
      </c>
      <c r="X1502" s="6">
        <f t="shared" si="701"/>
        <v>50.348767271668336</v>
      </c>
      <c r="Y1502" s="6">
        <f t="shared" si="718"/>
        <v>-0.50876727166833291</v>
      </c>
      <c r="Z1502" s="6">
        <f t="shared" si="719"/>
        <v>0.18158866110431404</v>
      </c>
      <c r="AA1502" s="5">
        <f t="shared" si="710"/>
        <v>11</v>
      </c>
      <c r="AB1502" s="5">
        <f t="shared" si="711"/>
        <v>2024</v>
      </c>
      <c r="AC1502" s="5">
        <f t="shared" si="712"/>
        <v>47</v>
      </c>
      <c r="AD1502" s="6">
        <f t="shared" si="723"/>
        <v>57.360000000000007</v>
      </c>
      <c r="AF1502" s="10" t="e">
        <f ca="1">_xll.RHistory("ARS=",".Close","START:"&amp;$A1502&amp;" END:"&amp;$A1502&amp;" INTERVAL:1D",,,)</f>
        <v>#NAME?</v>
      </c>
      <c r="AG1502" s="8" t="e">
        <f t="shared" ca="1" si="708"/>
        <v>#NAME?</v>
      </c>
      <c r="AL1502" s="11">
        <f t="shared" si="720"/>
        <v>45614</v>
      </c>
      <c r="AM1502" s="5">
        <v>1110</v>
      </c>
      <c r="AN1502" s="10" t="e">
        <f ca="1">_xll.RHistory("BRL=",".Close","START:"&amp;$A1502&amp;" END:"&amp;$A1502&amp;" INTERVAL:1D",,,)</f>
        <v>#NAME?</v>
      </c>
      <c r="AO1502" s="8" t="e">
        <f t="shared" ca="1" si="721"/>
        <v>#NAME?</v>
      </c>
      <c r="AT1502" s="5">
        <v>305.3</v>
      </c>
      <c r="AU1502" s="6">
        <v>10.147500000000001</v>
      </c>
      <c r="AV1502" s="6">
        <f t="shared" si="715"/>
        <v>2.8583299999999987</v>
      </c>
      <c r="AW1502" s="6">
        <f t="shared" si="699"/>
        <v>2.6281909999999975</v>
      </c>
      <c r="AX1502" s="6">
        <f t="shared" si="724"/>
        <v>-0.2301390000000012</v>
      </c>
      <c r="AY1502" s="12">
        <f t="shared" si="700"/>
        <v>0.44340186190845615</v>
      </c>
      <c r="BB1502" s="13">
        <f t="shared" si="722"/>
        <v>996.81893300000002</v>
      </c>
    </row>
    <row r="1503" spans="1:54" x14ac:dyDescent="0.25">
      <c r="A1503" s="1">
        <v>45615</v>
      </c>
      <c r="B1503" s="9">
        <v>49.34</v>
      </c>
      <c r="C1503" s="9">
        <v>43.655000000000001</v>
      </c>
      <c r="D1503" s="9">
        <v>48.28</v>
      </c>
      <c r="E1503" s="6">
        <f t="shared" si="702"/>
        <v>50.914927885247231</v>
      </c>
      <c r="F1503" s="6">
        <f t="shared" si="703"/>
        <v>47.980578458838899</v>
      </c>
      <c r="G1503" s="9">
        <v>54.84</v>
      </c>
      <c r="H1503" s="9">
        <v>44.84</v>
      </c>
      <c r="I1503" s="9">
        <v>59.5</v>
      </c>
      <c r="K1503" s="6">
        <f t="shared" si="716"/>
        <v>-10.159999999999997</v>
      </c>
      <c r="M1503" s="6">
        <f t="shared" si="704"/>
        <v>4.5</v>
      </c>
      <c r="N1503" s="6">
        <f t="shared" si="713"/>
        <v>1.0600000000000023</v>
      </c>
      <c r="O1503" s="6">
        <f t="shared" si="705"/>
        <v>3.4399999999999977</v>
      </c>
      <c r="P1503" s="6">
        <f t="shared" si="706"/>
        <v>3.4399999999999977</v>
      </c>
      <c r="Q1503" s="6">
        <f t="shared" si="717"/>
        <v>6.0749278852472273</v>
      </c>
      <c r="R1503" s="6">
        <f t="shared" si="709"/>
        <v>3.1405784588388954</v>
      </c>
      <c r="S1503" s="6">
        <f t="shared" si="707"/>
        <v>10</v>
      </c>
      <c r="T1503" s="6">
        <f t="shared" ref="T1503:T1566" si="726">G1503-B1503</f>
        <v>5.5</v>
      </c>
      <c r="U1503" s="4" t="str">
        <f t="shared" si="714"/>
        <v>LOWER</v>
      </c>
      <c r="V1503" s="8">
        <v>1058.75</v>
      </c>
      <c r="W1503" s="9">
        <f t="shared" si="725"/>
        <v>0.29942154116110231</v>
      </c>
      <c r="X1503" s="6">
        <f t="shared" si="701"/>
        <v>50.961117143891329</v>
      </c>
      <c r="Y1503" s="6">
        <f t="shared" si="718"/>
        <v>-2.6811171438913277</v>
      </c>
      <c r="Z1503" s="6">
        <f t="shared" si="719"/>
        <v>2.98053868505243</v>
      </c>
      <c r="AA1503" s="5">
        <f t="shared" si="710"/>
        <v>11</v>
      </c>
      <c r="AB1503" s="5">
        <f t="shared" si="711"/>
        <v>2024</v>
      </c>
      <c r="AC1503" s="5">
        <f t="shared" si="712"/>
        <v>47</v>
      </c>
      <c r="AD1503" s="6">
        <f t="shared" si="723"/>
        <v>57.252500000000005</v>
      </c>
      <c r="AF1503" s="10" t="e">
        <f ca="1">_xll.RHistory("ARS=",".Close","START:"&amp;$A1503&amp;" END:"&amp;$A1503&amp;" INTERVAL:1D",,,)</f>
        <v>#NAME?</v>
      </c>
      <c r="AG1503" s="8" t="e">
        <f t="shared" ca="1" si="708"/>
        <v>#NAME?</v>
      </c>
      <c r="AL1503" s="11">
        <f t="shared" si="720"/>
        <v>45615</v>
      </c>
      <c r="AM1503" s="5">
        <v>1123.5</v>
      </c>
      <c r="AN1503" s="10" t="e">
        <f ca="1">_xll.RHistory("BRL=",".Close","START:"&amp;$A1503&amp;" END:"&amp;$A1503&amp;" INTERVAL:1D",,,)</f>
        <v>#NAME?</v>
      </c>
      <c r="AO1503" s="8" t="e">
        <f t="shared" ca="1" si="721"/>
        <v>#NAME?</v>
      </c>
      <c r="AT1503" s="5">
        <v>303.60000000000002</v>
      </c>
      <c r="AU1503" s="6">
        <v>10.035</v>
      </c>
      <c r="AV1503" s="6">
        <f t="shared" si="715"/>
        <v>2.7483599999999999</v>
      </c>
      <c r="AW1503" s="6">
        <f t="shared" si="699"/>
        <v>2.7775632000000012</v>
      </c>
      <c r="AX1503" s="6">
        <f t="shared" si="724"/>
        <v>2.9203200000001317E-2</v>
      </c>
      <c r="AY1503" s="12">
        <f t="shared" si="700"/>
        <v>0.44814687618923854</v>
      </c>
      <c r="BB1503" s="13">
        <f t="shared" si="722"/>
        <v>962.42686100000003</v>
      </c>
    </row>
    <row r="1504" spans="1:54" x14ac:dyDescent="0.25">
      <c r="A1504" s="1">
        <v>45616</v>
      </c>
      <c r="B1504" s="9">
        <v>47.78</v>
      </c>
      <c r="C1504" s="9">
        <v>42.555</v>
      </c>
      <c r="D1504" s="9">
        <v>47.18</v>
      </c>
      <c r="E1504" s="6">
        <f t="shared" si="702"/>
        <v>50.914927885247231</v>
      </c>
      <c r="F1504" s="6">
        <f t="shared" si="703"/>
        <v>47.867283114189931</v>
      </c>
      <c r="G1504" s="9">
        <v>53.28</v>
      </c>
      <c r="H1504" s="9">
        <v>43.28</v>
      </c>
      <c r="I1504" s="9">
        <v>59.5</v>
      </c>
      <c r="K1504" s="6">
        <f t="shared" si="716"/>
        <v>-11.719999999999999</v>
      </c>
      <c r="M1504" s="6">
        <f t="shared" si="704"/>
        <v>4.5</v>
      </c>
      <c r="N1504" s="6">
        <f t="shared" si="713"/>
        <v>0.60000000000000142</v>
      </c>
      <c r="O1504" s="6">
        <f t="shared" si="705"/>
        <v>3.8999999999999986</v>
      </c>
      <c r="P1504" s="6">
        <f t="shared" si="706"/>
        <v>3.8999999999999986</v>
      </c>
      <c r="Q1504" s="6">
        <f t="shared" si="717"/>
        <v>7.6349278852472295</v>
      </c>
      <c r="R1504" s="6">
        <f t="shared" si="709"/>
        <v>4.5872831141899297</v>
      </c>
      <c r="S1504" s="6">
        <f t="shared" si="707"/>
        <v>10</v>
      </c>
      <c r="T1504" s="6">
        <f t="shared" si="726"/>
        <v>5.5</v>
      </c>
      <c r="U1504" s="4" t="str">
        <f t="shared" si="714"/>
        <v>LOWER</v>
      </c>
      <c r="V1504" s="8">
        <v>1056.25</v>
      </c>
      <c r="W1504" s="9">
        <f t="shared" si="725"/>
        <v>-0.68728311418993115</v>
      </c>
      <c r="X1504" s="6">
        <f t="shared" si="701"/>
        <v>50.961117143891329</v>
      </c>
      <c r="Y1504" s="6">
        <f t="shared" si="718"/>
        <v>-3.7811171438913291</v>
      </c>
      <c r="Z1504" s="6">
        <f t="shared" si="719"/>
        <v>3.093834029701398</v>
      </c>
      <c r="AA1504" s="5">
        <f t="shared" si="710"/>
        <v>11</v>
      </c>
      <c r="AB1504" s="5">
        <f t="shared" si="711"/>
        <v>2024</v>
      </c>
      <c r="AC1504" s="5">
        <f t="shared" si="712"/>
        <v>47</v>
      </c>
      <c r="AD1504" s="6">
        <f t="shared" si="723"/>
        <v>57.395000000000003</v>
      </c>
      <c r="AF1504" s="10" t="e">
        <f ca="1">_xll.RHistory("ARS=",".Close","START:"&amp;$A1504&amp;" END:"&amp;$A1504&amp;" INTERVAL:1D",,,)</f>
        <v>#NAME?</v>
      </c>
      <c r="AG1504" s="8" t="e">
        <f t="shared" ca="1" si="708"/>
        <v>#NAME?</v>
      </c>
      <c r="AL1504" s="11">
        <f t="shared" si="720"/>
        <v>45616</v>
      </c>
      <c r="AM1504" s="5">
        <v>1123.5</v>
      </c>
      <c r="AN1504" s="10" t="e">
        <f ca="1">_xll.RHistory("BRL=",".Close","START:"&amp;$A1504&amp;" END:"&amp;$A1504&amp;" INTERVAL:1D",,,)</f>
        <v>#NAME?</v>
      </c>
      <c r="AO1504" s="8" t="e">
        <f t="shared" ca="1" si="721"/>
        <v>#NAME?</v>
      </c>
      <c r="AT1504" s="5">
        <v>304.39999999999998</v>
      </c>
      <c r="AU1504" s="6">
        <v>9.9550000000000001</v>
      </c>
      <c r="AV1504" s="6">
        <f t="shared" si="715"/>
        <v>2.7184600000000003</v>
      </c>
      <c r="AW1504" s="6">
        <f t="shared" si="699"/>
        <v>2.8557244000000015</v>
      </c>
      <c r="AX1504" s="6">
        <f t="shared" si="724"/>
        <v>0.13726440000000117</v>
      </c>
      <c r="AY1504" s="12">
        <f t="shared" si="700"/>
        <v>0.44659597808478607</v>
      </c>
      <c r="BB1504" s="13">
        <f t="shared" si="722"/>
        <v>938.17604099999994</v>
      </c>
    </row>
    <row r="1505" spans="1:54" x14ac:dyDescent="0.25">
      <c r="A1505" s="1">
        <v>45617</v>
      </c>
      <c r="B1505" s="9">
        <v>46.68</v>
      </c>
      <c r="C1505" s="9">
        <v>42.145000000000003</v>
      </c>
      <c r="D1505" s="9">
        <v>46.77</v>
      </c>
      <c r="E1505" s="6">
        <f t="shared" si="702"/>
        <v>48.422430302969879</v>
      </c>
      <c r="F1505" s="6">
        <f t="shared" si="703"/>
        <v>46.179182478920275</v>
      </c>
      <c r="G1505" s="9">
        <v>52.18</v>
      </c>
      <c r="H1505" s="9">
        <v>42.18</v>
      </c>
      <c r="I1505" s="9">
        <v>58.5</v>
      </c>
      <c r="K1505" s="6">
        <f t="shared" si="716"/>
        <v>-11.82</v>
      </c>
      <c r="M1505" s="6">
        <f t="shared" si="704"/>
        <v>4.5</v>
      </c>
      <c r="N1505" s="6">
        <f t="shared" si="713"/>
        <v>-9.0000000000003411E-2</v>
      </c>
      <c r="O1505" s="6">
        <f t="shared" si="705"/>
        <v>4.5900000000000034</v>
      </c>
      <c r="P1505" s="6">
        <f t="shared" si="706"/>
        <v>4.5900000000000034</v>
      </c>
      <c r="Q1505" s="6">
        <f t="shared" si="717"/>
        <v>6.2424303029698791</v>
      </c>
      <c r="R1505" s="6">
        <f t="shared" si="709"/>
        <v>3.9991824789202752</v>
      </c>
      <c r="S1505" s="6">
        <f t="shared" si="707"/>
        <v>10</v>
      </c>
      <c r="T1505" s="6">
        <f t="shared" si="726"/>
        <v>5.5</v>
      </c>
      <c r="U1505" s="4" t="str">
        <f t="shared" si="714"/>
        <v>LOWER</v>
      </c>
      <c r="V1505" s="8">
        <v>1019</v>
      </c>
      <c r="W1505" s="9">
        <f t="shared" si="725"/>
        <v>0.59081752107972818</v>
      </c>
      <c r="X1505" s="6">
        <f t="shared" si="701"/>
        <v>48.466358405205064</v>
      </c>
      <c r="Y1505" s="6">
        <f t="shared" si="718"/>
        <v>-1.6963584052050606</v>
      </c>
      <c r="Z1505" s="6">
        <f t="shared" si="719"/>
        <v>2.2871759262847888</v>
      </c>
      <c r="AA1505" s="5">
        <f t="shared" si="710"/>
        <v>11</v>
      </c>
      <c r="AB1505" s="5">
        <f t="shared" si="711"/>
        <v>2024</v>
      </c>
      <c r="AC1505" s="5">
        <f t="shared" si="712"/>
        <v>47</v>
      </c>
      <c r="AD1505" s="6">
        <f t="shared" si="723"/>
        <v>57.692499999999995</v>
      </c>
      <c r="AF1505" s="10" t="e">
        <f ca="1">_xll.RHistory("ARS=",".Close","START:"&amp;$A1505&amp;" END:"&amp;$A1505&amp;" INTERVAL:1D",,,)</f>
        <v>#NAME?</v>
      </c>
      <c r="AG1505" s="8" t="e">
        <f t="shared" ca="1" si="708"/>
        <v>#NAME?</v>
      </c>
      <c r="AL1505" s="11">
        <f t="shared" si="720"/>
        <v>45617</v>
      </c>
      <c r="AM1505" s="5">
        <v>1068.5</v>
      </c>
      <c r="AN1505" s="10" t="e">
        <f ca="1">_xll.RHistory("BRL=",".Close","START:"&amp;$A1505&amp;" END:"&amp;$A1505&amp;" INTERVAL:1D",,,)</f>
        <v>#NAME?</v>
      </c>
      <c r="AO1505" s="8" t="e">
        <f t="shared" ca="1" si="721"/>
        <v>#NAME?</v>
      </c>
      <c r="AT1505" s="5">
        <v>302.7</v>
      </c>
      <c r="AU1505" s="6">
        <v>9.8275000000000006</v>
      </c>
      <c r="AV1505" s="6">
        <f t="shared" si="715"/>
        <v>2.7580399999999976</v>
      </c>
      <c r="AW1505" s="6">
        <f t="shared" si="699"/>
        <v>2.7644047999999977</v>
      </c>
      <c r="AX1505" s="6">
        <f t="shared" si="724"/>
        <v>6.3648000000000593E-3</v>
      </c>
      <c r="AY1505" s="12">
        <f t="shared" si="700"/>
        <v>0.4400494028909665</v>
      </c>
      <c r="BB1505" s="13">
        <f t="shared" si="722"/>
        <v>929.13709900000003</v>
      </c>
    </row>
    <row r="1506" spans="1:54" x14ac:dyDescent="0.25">
      <c r="A1506" s="1">
        <v>45618</v>
      </c>
      <c r="B1506" s="9">
        <v>46.27</v>
      </c>
      <c r="C1506" s="9">
        <v>41.21</v>
      </c>
      <c r="D1506" s="9">
        <v>45.96</v>
      </c>
      <c r="E1506" s="6">
        <f t="shared" si="702"/>
        <v>47.663351493821779</v>
      </c>
      <c r="F1506" s="6">
        <f t="shared" si="703"/>
        <v>46.643693391981053</v>
      </c>
      <c r="G1506" s="9">
        <v>51.77</v>
      </c>
      <c r="H1506" s="9">
        <v>41.77</v>
      </c>
      <c r="I1506" s="9">
        <v>57.75</v>
      </c>
      <c r="K1506" s="6">
        <f t="shared" si="716"/>
        <v>-11.479999999999997</v>
      </c>
      <c r="M1506" s="6">
        <f t="shared" si="704"/>
        <v>4.5</v>
      </c>
      <c r="N1506" s="6">
        <f t="shared" si="713"/>
        <v>0.31000000000000227</v>
      </c>
      <c r="O1506" s="6">
        <f t="shared" si="705"/>
        <v>4.1899999999999977</v>
      </c>
      <c r="P1506" s="6">
        <f t="shared" si="706"/>
        <v>4.1899999999999977</v>
      </c>
      <c r="Q1506" s="6">
        <f t="shared" si="717"/>
        <v>5.8933514938217755</v>
      </c>
      <c r="R1506" s="6">
        <f t="shared" si="709"/>
        <v>4.8736933919810497</v>
      </c>
      <c r="S1506" s="6">
        <f t="shared" si="707"/>
        <v>10</v>
      </c>
      <c r="T1506" s="6">
        <f t="shared" si="726"/>
        <v>5.5</v>
      </c>
      <c r="U1506" s="4" t="str">
        <f t="shared" si="714"/>
        <v>LOWER</v>
      </c>
      <c r="V1506" s="8">
        <v>1029.25</v>
      </c>
      <c r="W1506" s="9">
        <f t="shared" si="725"/>
        <v>-0.68369339198105195</v>
      </c>
      <c r="X1506" s="6">
        <f t="shared" si="701"/>
        <v>47.706590971150604</v>
      </c>
      <c r="Y1506" s="6">
        <f t="shared" si="718"/>
        <v>-1.7465909711506029</v>
      </c>
      <c r="Z1506" s="6">
        <f t="shared" si="719"/>
        <v>1.062897579169551</v>
      </c>
      <c r="AA1506" s="5">
        <f t="shared" si="710"/>
        <v>11</v>
      </c>
      <c r="AB1506" s="5">
        <f t="shared" si="711"/>
        <v>2024</v>
      </c>
      <c r="AC1506" s="5">
        <f t="shared" si="712"/>
        <v>47</v>
      </c>
      <c r="AD1506" s="6">
        <f t="shared" si="723"/>
        <v>57.13</v>
      </c>
      <c r="AF1506" s="10" t="e">
        <f ca="1">_xll.RHistory("ARS=",".Close","START:"&amp;$A1506&amp;" END:"&amp;$A1506&amp;" INTERVAL:1D",,,)</f>
        <v>#NAME?</v>
      </c>
      <c r="AG1506" s="8" t="e">
        <f t="shared" ca="1" si="708"/>
        <v>#NAME?</v>
      </c>
      <c r="AL1506" s="11">
        <f t="shared" si="720"/>
        <v>45618</v>
      </c>
      <c r="AM1506" s="5">
        <v>1051.75</v>
      </c>
      <c r="AN1506" s="10" t="e">
        <f ca="1">_xll.RHistory("BRL=",".Close","START:"&amp;$A1506&amp;" END:"&amp;$A1506&amp;" INTERVAL:1D",,,)</f>
        <v>#NAME?</v>
      </c>
      <c r="AO1506" s="8" t="e">
        <f t="shared" ca="1" si="721"/>
        <v>#NAME?</v>
      </c>
      <c r="AT1506" s="5">
        <v>304.2</v>
      </c>
      <c r="AU1506" s="6">
        <v>9.8849999999999998</v>
      </c>
      <c r="AV1506" s="6">
        <f t="shared" si="715"/>
        <v>2.6410199999999993</v>
      </c>
      <c r="AW1506" s="6">
        <f t="shared" si="699"/>
        <v>2.6160287999999987</v>
      </c>
      <c r="AX1506" s="6">
        <f t="shared" si="724"/>
        <v>-2.4991200000000546E-2</v>
      </c>
      <c r="AY1506" s="12">
        <f t="shared" si="700"/>
        <v>0.43310447207274078</v>
      </c>
      <c r="BB1506" s="13">
        <f t="shared" si="722"/>
        <v>908.52390200000002</v>
      </c>
    </row>
    <row r="1507" spans="1:54" x14ac:dyDescent="0.25">
      <c r="A1507" s="1">
        <v>45621</v>
      </c>
      <c r="B1507" s="9">
        <v>45.71</v>
      </c>
      <c r="C1507" s="9">
        <v>42.09</v>
      </c>
      <c r="D1507" s="9">
        <v>47.34</v>
      </c>
      <c r="E1507" s="6">
        <f t="shared" si="702"/>
        <v>46.38311409928842</v>
      </c>
      <c r="F1507" s="6">
        <f t="shared" si="703"/>
        <v>46.077216668736199</v>
      </c>
      <c r="G1507" s="9">
        <v>51.21</v>
      </c>
      <c r="H1507" s="9">
        <v>41.21</v>
      </c>
      <c r="I1507" s="9">
        <v>58</v>
      </c>
      <c r="K1507" s="6">
        <f t="shared" si="716"/>
        <v>-12.29</v>
      </c>
      <c r="M1507" s="6">
        <f t="shared" si="704"/>
        <v>4.5</v>
      </c>
      <c r="N1507" s="6">
        <f t="shared" si="713"/>
        <v>-1.6300000000000026</v>
      </c>
      <c r="O1507" s="6">
        <f t="shared" si="705"/>
        <v>6.1300000000000026</v>
      </c>
      <c r="P1507" s="6">
        <f t="shared" si="706"/>
        <v>6.1300000000000026</v>
      </c>
      <c r="Q1507" s="6">
        <f t="shared" si="717"/>
        <v>5.1731140992884193</v>
      </c>
      <c r="R1507" s="6">
        <f t="shared" si="709"/>
        <v>4.867216668736198</v>
      </c>
      <c r="S1507" s="6">
        <f t="shared" si="707"/>
        <v>10</v>
      </c>
      <c r="T1507" s="6">
        <f t="shared" si="726"/>
        <v>5.5</v>
      </c>
      <c r="U1507" s="4" t="str">
        <f t="shared" si="714"/>
        <v>LOWER</v>
      </c>
      <c r="V1507" s="8">
        <v>1016.75</v>
      </c>
      <c r="W1507" s="9">
        <f t="shared" si="725"/>
        <v>1.2627833312638046</v>
      </c>
      <c r="X1507" s="6">
        <f t="shared" si="701"/>
        <v>46.425192164461748</v>
      </c>
      <c r="Y1507" s="6">
        <f t="shared" si="718"/>
        <v>0.91480783553825518</v>
      </c>
      <c r="Z1507" s="6">
        <f t="shared" si="719"/>
        <v>0.34797549572554942</v>
      </c>
      <c r="AA1507" s="5">
        <f t="shared" si="710"/>
        <v>11</v>
      </c>
      <c r="AB1507" s="5">
        <f t="shared" si="711"/>
        <v>2024</v>
      </c>
      <c r="AC1507" s="5">
        <f t="shared" si="712"/>
        <v>48</v>
      </c>
      <c r="AD1507" s="6">
        <f t="shared" si="723"/>
        <v>57.017499999999998</v>
      </c>
      <c r="AF1507" s="10" t="e">
        <f ca="1">_xll.RHistory("ARS=",".Close","START:"&amp;$A1507&amp;" END:"&amp;$A1507&amp;" INTERVAL:1D",,,)</f>
        <v>#NAME?</v>
      </c>
      <c r="AG1507" s="8" t="e">
        <f t="shared" ca="1" si="708"/>
        <v>#NAME?</v>
      </c>
      <c r="AL1507" s="11">
        <f t="shared" si="720"/>
        <v>45621</v>
      </c>
      <c r="AM1507" s="5">
        <v>1023.5</v>
      </c>
      <c r="AN1507" s="10" t="e">
        <f ca="1">_xll.RHistory("BRL=",".Close","START:"&amp;$A1507&amp;" END:"&amp;$A1507&amp;" INTERVAL:1D",,,)</f>
        <v>#NAME?</v>
      </c>
      <c r="AO1507" s="8" t="e">
        <f t="shared" ca="1" si="721"/>
        <v>#NAME?</v>
      </c>
      <c r="AS1507" s="13">
        <f>MAX(AT1281:AT1518)</f>
        <v>415</v>
      </c>
      <c r="AT1507" s="5">
        <v>308.7</v>
      </c>
      <c r="AU1507" s="6">
        <v>9.9075000000000006</v>
      </c>
      <c r="AV1507" s="6">
        <f t="shared" si="715"/>
        <v>2.8857299999999988</v>
      </c>
      <c r="AW1507" s="6">
        <f t="shared" si="699"/>
        <v>2.6522682</v>
      </c>
      <c r="AX1507" s="6">
        <f t="shared" si="724"/>
        <v>-0.23346179999999883</v>
      </c>
      <c r="AY1507" s="12">
        <f t="shared" si="700"/>
        <v>0.427342351302964</v>
      </c>
      <c r="BB1507" s="13">
        <f t="shared" si="722"/>
        <v>927.92455800000005</v>
      </c>
    </row>
    <row r="1508" spans="1:54" x14ac:dyDescent="0.25">
      <c r="A1508" s="1">
        <v>45622</v>
      </c>
      <c r="B1508" s="9">
        <v>46.59</v>
      </c>
      <c r="C1508" s="9">
        <v>40.25</v>
      </c>
      <c r="D1508" s="9">
        <v>45.5</v>
      </c>
      <c r="E1508" s="6">
        <f t="shared" si="702"/>
        <v>47.84462404526014</v>
      </c>
      <c r="F1508" s="6">
        <f t="shared" si="703"/>
        <v>46.689011529840634</v>
      </c>
      <c r="G1508" s="9">
        <v>52.59</v>
      </c>
      <c r="H1508" s="9">
        <v>42.59</v>
      </c>
      <c r="I1508" s="9">
        <v>58.25</v>
      </c>
      <c r="K1508" s="6">
        <f t="shared" si="716"/>
        <v>-11.659999999999997</v>
      </c>
      <c r="M1508" s="6">
        <f t="shared" si="704"/>
        <v>4</v>
      </c>
      <c r="N1508" s="6">
        <f t="shared" si="713"/>
        <v>1.0900000000000034</v>
      </c>
      <c r="O1508" s="6">
        <f t="shared" si="705"/>
        <v>2.9099999999999966</v>
      </c>
      <c r="P1508" s="6">
        <f t="shared" si="706"/>
        <v>2.9099999999999966</v>
      </c>
      <c r="Q1508" s="6">
        <f t="shared" si="717"/>
        <v>5.2546240452601367</v>
      </c>
      <c r="R1508" s="6">
        <f t="shared" si="709"/>
        <v>4.0990115298406309</v>
      </c>
      <c r="S1508" s="6">
        <f t="shared" si="707"/>
        <v>10</v>
      </c>
      <c r="T1508" s="6">
        <f t="shared" si="726"/>
        <v>6</v>
      </c>
      <c r="U1508" s="4" t="str">
        <f t="shared" si="714"/>
        <v>LOWER</v>
      </c>
      <c r="V1508" s="8">
        <v>1030.25</v>
      </c>
      <c r="W1508" s="9">
        <f t="shared" si="725"/>
        <v>-1.1890115298406343</v>
      </c>
      <c r="X1508" s="6">
        <f t="shared" si="701"/>
        <v>47.888027970327791</v>
      </c>
      <c r="Y1508" s="6">
        <f t="shared" si="718"/>
        <v>-2.3880279703277907</v>
      </c>
      <c r="Z1508" s="6">
        <f t="shared" si="719"/>
        <v>1.1990164404871564</v>
      </c>
      <c r="AA1508" s="5">
        <f t="shared" si="710"/>
        <v>11</v>
      </c>
      <c r="AB1508" s="5">
        <f t="shared" si="711"/>
        <v>2024</v>
      </c>
      <c r="AC1508" s="5">
        <f t="shared" si="712"/>
        <v>48</v>
      </c>
      <c r="AD1508" s="6">
        <f t="shared" si="723"/>
        <v>57.6875</v>
      </c>
      <c r="AF1508" s="10" t="e">
        <f ca="1">_xll.RHistory("ARS=",".Close","START:"&amp;$A1508&amp;" END:"&amp;$A1508&amp;" INTERVAL:1D",,,)</f>
        <v>#NAME?</v>
      </c>
      <c r="AG1508" s="8" t="e">
        <f t="shared" ca="1" si="708"/>
        <v>#NAME?</v>
      </c>
      <c r="AL1508" s="11">
        <f t="shared" si="720"/>
        <v>45622</v>
      </c>
      <c r="AM1508" s="5">
        <v>1055.75</v>
      </c>
      <c r="AN1508" s="10" t="e">
        <f ca="1">_xll.RHistory("BRL=",".Close","START:"&amp;$A1508&amp;" END:"&amp;$A1508&amp;" INTERVAL:1D",,,)</f>
        <v>#NAME?</v>
      </c>
      <c r="AO1508" s="8" t="e">
        <f t="shared" ca="1" si="721"/>
        <v>#NAME?</v>
      </c>
      <c r="AS1508" s="13">
        <f>AS1507-AT1518</f>
        <v>123.89999999999998</v>
      </c>
      <c r="AT1508" s="5">
        <v>303.10000000000002</v>
      </c>
      <c r="AU1508" s="6">
        <v>9.8849999999999998</v>
      </c>
      <c r="AV1508" s="6">
        <f t="shared" si="715"/>
        <v>2.5613500000000009</v>
      </c>
      <c r="AW1508" s="6">
        <f t="shared" si="699"/>
        <v>2.4789586000000003</v>
      </c>
      <c r="AX1508" s="6">
        <f t="shared" si="724"/>
        <v>-8.2391400000000559E-2</v>
      </c>
      <c r="AY1508" s="12">
        <f t="shared" si="700"/>
        <v>0.42884326096230269</v>
      </c>
      <c r="BB1508" s="13">
        <f t="shared" si="722"/>
        <v>887.3595499999999</v>
      </c>
    </row>
    <row r="1509" spans="1:54" x14ac:dyDescent="0.25">
      <c r="A1509" s="1">
        <v>45623</v>
      </c>
      <c r="B1509" s="9">
        <v>44.75</v>
      </c>
      <c r="C1509" s="9">
        <v>41.11</v>
      </c>
      <c r="D1509" s="9">
        <v>46.36</v>
      </c>
      <c r="E1509" s="6">
        <f t="shared" si="702"/>
        <v>45.62403529014032</v>
      </c>
      <c r="F1509" s="6">
        <f t="shared" si="703"/>
        <v>46.870284081278989</v>
      </c>
      <c r="G1509" s="9">
        <v>50.75</v>
      </c>
      <c r="H1509" s="9">
        <v>40.75</v>
      </c>
      <c r="I1509" s="9">
        <v>58.25</v>
      </c>
      <c r="K1509" s="6">
        <f t="shared" si="716"/>
        <v>-13.5</v>
      </c>
      <c r="M1509" s="6">
        <f t="shared" si="704"/>
        <v>4</v>
      </c>
      <c r="N1509" s="6">
        <f t="shared" si="713"/>
        <v>-1.6099999999999994</v>
      </c>
      <c r="O1509" s="6">
        <f t="shared" si="705"/>
        <v>5.6099999999999994</v>
      </c>
      <c r="P1509" s="6">
        <f t="shared" si="706"/>
        <v>5.6099999999999994</v>
      </c>
      <c r="Q1509" s="6">
        <f t="shared" si="717"/>
        <v>4.8740352901403199</v>
      </c>
      <c r="R1509" s="6">
        <f t="shared" si="709"/>
        <v>6.1202840812789887</v>
      </c>
      <c r="S1509" s="6">
        <f t="shared" si="707"/>
        <v>10</v>
      </c>
      <c r="T1509" s="6">
        <f t="shared" si="726"/>
        <v>6</v>
      </c>
      <c r="U1509" s="4" t="str">
        <f t="shared" si="714"/>
        <v>LOWER</v>
      </c>
      <c r="V1509" s="8">
        <v>1034.25</v>
      </c>
      <c r="W1509" s="9">
        <f t="shared" si="725"/>
        <v>-0.51028408127898928</v>
      </c>
      <c r="X1509" s="6">
        <f t="shared" si="701"/>
        <v>45.665424730407295</v>
      </c>
      <c r="Y1509" s="6">
        <f t="shared" si="718"/>
        <v>0.6945752695927041</v>
      </c>
      <c r="Z1509" s="6">
        <f t="shared" si="719"/>
        <v>-1.2048593508716934</v>
      </c>
      <c r="AA1509" s="5">
        <f t="shared" si="710"/>
        <v>11</v>
      </c>
      <c r="AB1509" s="5">
        <f t="shared" si="711"/>
        <v>2024</v>
      </c>
      <c r="AC1509" s="5">
        <f t="shared" si="712"/>
        <v>48</v>
      </c>
      <c r="AD1509" s="6">
        <f t="shared" si="723"/>
        <v>55.967500000000001</v>
      </c>
      <c r="AF1509" s="10" t="e">
        <f ca="1">_xll.RHistory("ARS=",".Close","START:"&amp;$A1509&amp;" END:"&amp;$A1509&amp;" INTERVAL:1D",,,)</f>
        <v>#NAME?</v>
      </c>
      <c r="AG1509" s="8" t="e">
        <f t="shared" ca="1" si="708"/>
        <v>#NAME?</v>
      </c>
      <c r="AL1509" s="11">
        <f t="shared" si="720"/>
        <v>45623</v>
      </c>
      <c r="AM1509" s="5">
        <v>1006.75</v>
      </c>
      <c r="AN1509" s="10" t="e">
        <f ca="1">_xll.RHistory("BRL=",".Close","START:"&amp;$A1509&amp;" END:"&amp;$A1509&amp;" INTERVAL:1D",,,)</f>
        <v>#NAME?</v>
      </c>
      <c r="AO1509" s="8" t="e">
        <f t="shared" ca="1" si="721"/>
        <v>#NAME?</v>
      </c>
      <c r="AT1509" s="5">
        <v>305.5</v>
      </c>
      <c r="AU1509" s="6">
        <v>9.9375</v>
      </c>
      <c r="AV1509" s="6">
        <f t="shared" si="715"/>
        <v>2.6658699999999982</v>
      </c>
      <c r="AW1509" s="6">
        <f t="shared" ref="AW1509:AW1572" si="727">(((B1508/100*11.7*0.98)+(AT1509/2000*47))-(AU1509))</f>
        <v>2.5837593999999999</v>
      </c>
      <c r="AX1509" s="6">
        <f t="shared" si="724"/>
        <v>-8.2110599999998257E-2</v>
      </c>
      <c r="AY1509" s="12">
        <f t="shared" ref="AY1509:AY1572" si="728">(B1508*11.7/100)/((AT1509/2000*47)+(B1508*11.7/100))</f>
        <v>0.43158425624768409</v>
      </c>
      <c r="BB1509" s="13">
        <f t="shared" si="722"/>
        <v>906.31928199999993</v>
      </c>
    </row>
    <row r="1510" spans="1:54" x14ac:dyDescent="0.25">
      <c r="A1510" s="1">
        <v>45625</v>
      </c>
      <c r="B1510" s="9">
        <v>45.61</v>
      </c>
      <c r="C1510" s="9">
        <v>40.92</v>
      </c>
      <c r="D1510" s="9">
        <v>46.17</v>
      </c>
      <c r="E1510" s="6">
        <f t="shared" si="702"/>
        <v>46.541727581796977</v>
      </c>
      <c r="F1510" s="6">
        <f t="shared" si="703"/>
        <v>47.470749407918532</v>
      </c>
      <c r="G1510" s="9">
        <v>51.61</v>
      </c>
      <c r="H1510" s="9">
        <v>41.61</v>
      </c>
      <c r="I1510" s="9">
        <v>58.25</v>
      </c>
      <c r="K1510" s="6">
        <f t="shared" si="716"/>
        <v>-12.64</v>
      </c>
      <c r="M1510" s="6">
        <f t="shared" si="704"/>
        <v>4</v>
      </c>
      <c r="N1510" s="6">
        <f t="shared" si="713"/>
        <v>-0.56000000000000227</v>
      </c>
      <c r="O1510" s="6">
        <f t="shared" si="705"/>
        <v>4.5600000000000023</v>
      </c>
      <c r="P1510" s="6">
        <f t="shared" si="706"/>
        <v>4.5600000000000023</v>
      </c>
      <c r="Q1510" s="6">
        <f t="shared" si="717"/>
        <v>4.9317275817969772</v>
      </c>
      <c r="R1510" s="6">
        <f t="shared" si="709"/>
        <v>5.8607494079185329</v>
      </c>
      <c r="S1510" s="6">
        <f t="shared" si="707"/>
        <v>10</v>
      </c>
      <c r="T1510" s="6">
        <f t="shared" si="726"/>
        <v>6</v>
      </c>
      <c r="U1510" s="4" t="str">
        <f t="shared" si="714"/>
        <v>LOWER</v>
      </c>
      <c r="V1510" s="8">
        <v>1047.5</v>
      </c>
      <c r="W1510" s="9">
        <f t="shared" si="725"/>
        <v>-1.3007494079185307</v>
      </c>
      <c r="X1510" s="6">
        <f t="shared" si="701"/>
        <v>46.583949538741784</v>
      </c>
      <c r="Y1510" s="6">
        <f t="shared" si="718"/>
        <v>-0.41394953874178242</v>
      </c>
      <c r="Z1510" s="6">
        <f t="shared" si="719"/>
        <v>-0.88679986917674825</v>
      </c>
      <c r="AA1510" s="5">
        <f t="shared" si="710"/>
        <v>11</v>
      </c>
      <c r="AB1510" s="5">
        <f t="shared" si="711"/>
        <v>2024</v>
      </c>
      <c r="AC1510" s="5">
        <f t="shared" si="712"/>
        <v>48</v>
      </c>
      <c r="AD1510" s="6">
        <f t="shared" si="723"/>
        <v>54.114999999999995</v>
      </c>
      <c r="AF1510" s="10" t="e">
        <f ca="1">_xll.RHistory("ARS=",".Close","START:"&amp;$A1510&amp;" END:"&amp;$A1510&amp;" INTERVAL:1D",,,)</f>
        <v>#NAME?</v>
      </c>
      <c r="AG1510" s="8" t="e">
        <f t="shared" ca="1" si="708"/>
        <v>#NAME?</v>
      </c>
      <c r="AL1510" s="11">
        <f t="shared" si="720"/>
        <v>45625</v>
      </c>
      <c r="AM1510" s="5">
        <v>1027</v>
      </c>
      <c r="AN1510" s="10" t="e">
        <f ca="1">_xll.RHistory("BRL=",".Close","START:"&amp;$A1510&amp;" END:"&amp;$A1510&amp;" INTERVAL:1D",,,)</f>
        <v>#NAME?</v>
      </c>
      <c r="AO1510" s="8" t="e">
        <f t="shared" ca="1" si="721"/>
        <v>#NAME?</v>
      </c>
      <c r="AT1510" s="5">
        <v>302</v>
      </c>
      <c r="AU1510" s="6">
        <v>9.9450000000000003</v>
      </c>
      <c r="AV1510" s="6">
        <f t="shared" si="715"/>
        <v>2.5538899999999991</v>
      </c>
      <c r="AW1510" s="6">
        <f t="shared" si="727"/>
        <v>2.2830349999999981</v>
      </c>
      <c r="AX1510" s="6">
        <f t="shared" si="724"/>
        <v>-0.27085500000000096</v>
      </c>
      <c r="AY1510" s="12">
        <f t="shared" si="728"/>
        <v>0.42454034988141331</v>
      </c>
      <c r="BB1510" s="13">
        <f t="shared" si="722"/>
        <v>902.13050399999997</v>
      </c>
    </row>
    <row r="1511" spans="1:54" x14ac:dyDescent="0.25">
      <c r="A1511" s="1">
        <v>45628</v>
      </c>
      <c r="B1511" s="9">
        <v>45.42</v>
      </c>
      <c r="C1511" s="9">
        <v>41.64</v>
      </c>
      <c r="D1511" s="9">
        <v>46.89</v>
      </c>
      <c r="E1511" s="6">
        <f t="shared" si="702"/>
        <v>46.972249891463065</v>
      </c>
      <c r="F1511" s="6">
        <f t="shared" si="703"/>
        <v>47.5840447525675</v>
      </c>
      <c r="G1511" s="9">
        <v>51.42</v>
      </c>
      <c r="H1511" s="9">
        <v>41.61</v>
      </c>
      <c r="I1511" s="9">
        <v>61.5</v>
      </c>
      <c r="J1511" s="4">
        <f>G1531/G1511-1</f>
        <v>-5.1341890315052541E-2</v>
      </c>
      <c r="K1511" s="6">
        <f t="shared" si="716"/>
        <v>-16.079999999999998</v>
      </c>
      <c r="M1511" s="6">
        <f t="shared" si="704"/>
        <v>3.8100000000000023</v>
      </c>
      <c r="N1511" s="6">
        <f t="shared" si="713"/>
        <v>-1.4699999999999989</v>
      </c>
      <c r="O1511" s="6">
        <f t="shared" si="705"/>
        <v>5.2800000000000011</v>
      </c>
      <c r="P1511" s="6">
        <f t="shared" si="706"/>
        <v>5.2800000000000011</v>
      </c>
      <c r="Q1511" s="6">
        <f t="shared" si="717"/>
        <v>5.3622498914630654</v>
      </c>
      <c r="R1511" s="6">
        <f t="shared" si="709"/>
        <v>5.9740447525675009</v>
      </c>
      <c r="S1511" s="6">
        <f t="shared" si="707"/>
        <v>9.8100000000000023</v>
      </c>
      <c r="T1511" s="6">
        <f t="shared" si="726"/>
        <v>6</v>
      </c>
      <c r="U1511" s="4" t="str">
        <f t="shared" si="714"/>
        <v>LOWER</v>
      </c>
      <c r="V1511" s="8">
        <v>1050</v>
      </c>
      <c r="W1511" s="9">
        <f t="shared" si="725"/>
        <v>-0.69404475256749976</v>
      </c>
      <c r="X1511" s="6">
        <f t="shared" si="701"/>
        <v>47.014862411787597</v>
      </c>
      <c r="Y1511" s="6">
        <f t="shared" si="718"/>
        <v>-0.12486241178759627</v>
      </c>
      <c r="Z1511" s="6">
        <f t="shared" si="719"/>
        <v>-0.56918234077990348</v>
      </c>
      <c r="AA1511" s="5">
        <f t="shared" si="710"/>
        <v>12</v>
      </c>
      <c r="AB1511" s="5">
        <f t="shared" si="711"/>
        <v>2024</v>
      </c>
      <c r="AC1511" s="5">
        <f t="shared" si="712"/>
        <v>49</v>
      </c>
      <c r="AD1511" s="6">
        <f t="shared" si="723"/>
        <v>53.655000000000001</v>
      </c>
      <c r="AF1511" s="10" t="e">
        <f ca="1">_xll.RHistory("ARS=",".Close","START:"&amp;$A1511&amp;" END:"&amp;$A1511&amp;" INTERVAL:1D",,,)</f>
        <v>#NAME?</v>
      </c>
      <c r="AG1511" s="8" t="e">
        <f t="shared" ca="1" si="708"/>
        <v>#NAME?</v>
      </c>
      <c r="AL1511" s="11">
        <f t="shared" si="720"/>
        <v>45628</v>
      </c>
      <c r="AM1511" s="5">
        <v>1036.5</v>
      </c>
      <c r="AN1511" s="10" t="e">
        <f ca="1">_xll.RHistory("BRL=",".Close","START:"&amp;$A1511&amp;" END:"&amp;$A1511&amp;" INTERVAL:1D",,,)</f>
        <v>#NAME?</v>
      </c>
      <c r="AO1511" s="8" t="e">
        <f t="shared" ca="1" si="721"/>
        <v>#NAME?</v>
      </c>
      <c r="AT1511" s="5">
        <v>290.39999999999998</v>
      </c>
      <c r="AU1511" s="6">
        <v>9.9024999999999999</v>
      </c>
      <c r="AV1511" s="6">
        <f t="shared" si="715"/>
        <v>2.4080300000000001</v>
      </c>
      <c r="AW1511" s="6">
        <f t="shared" si="727"/>
        <v>2.1515425999999991</v>
      </c>
      <c r="AX1511" s="6">
        <f t="shared" si="724"/>
        <v>-0.25648740000000103</v>
      </c>
      <c r="AY1511" s="12">
        <f t="shared" si="728"/>
        <v>0.43881843008296351</v>
      </c>
      <c r="BB1511" s="13">
        <f t="shared" si="722"/>
        <v>918.00376799999992</v>
      </c>
    </row>
    <row r="1512" spans="1:54" x14ac:dyDescent="0.25">
      <c r="A1512" s="1">
        <v>45629</v>
      </c>
      <c r="B1512" s="9">
        <v>46.14</v>
      </c>
      <c r="C1512" s="9">
        <v>40.92</v>
      </c>
      <c r="D1512" s="9">
        <v>46.17</v>
      </c>
      <c r="E1512" s="6">
        <f t="shared" si="702"/>
        <v>47.470749407918532</v>
      </c>
      <c r="F1512" s="6">
        <f t="shared" si="703"/>
        <v>47.5840447525675</v>
      </c>
      <c r="G1512" s="9">
        <v>52.14</v>
      </c>
      <c r="H1512" s="9">
        <v>41.42</v>
      </c>
      <c r="I1512" s="9">
        <v>61.5</v>
      </c>
      <c r="K1512" s="6">
        <f t="shared" si="716"/>
        <v>-15.36</v>
      </c>
      <c r="M1512" s="6">
        <f t="shared" si="704"/>
        <v>4.7199999999999989</v>
      </c>
      <c r="N1512" s="6">
        <f t="shared" si="713"/>
        <v>-3.0000000000001137E-2</v>
      </c>
      <c r="O1512" s="6">
        <f t="shared" si="705"/>
        <v>4.75</v>
      </c>
      <c r="P1512" s="6">
        <f t="shared" si="706"/>
        <v>4.75</v>
      </c>
      <c r="Q1512" s="6">
        <f t="shared" si="717"/>
        <v>6.0507494079185307</v>
      </c>
      <c r="R1512" s="6">
        <f t="shared" si="709"/>
        <v>6.1640447525674986</v>
      </c>
      <c r="S1512" s="6">
        <f t="shared" si="707"/>
        <v>10.719999999999999</v>
      </c>
      <c r="T1512" s="6">
        <f t="shared" si="726"/>
        <v>6</v>
      </c>
      <c r="U1512" s="4" t="str">
        <f t="shared" si="714"/>
        <v>LOWER</v>
      </c>
      <c r="V1512" s="8">
        <v>1050</v>
      </c>
      <c r="W1512" s="9">
        <f t="shared" si="725"/>
        <v>-1.4140447525674986</v>
      </c>
      <c r="X1512" s="6">
        <f t="shared" ref="X1512:X1575" si="729">IF(AM1512="","",AM1512/22.04622)</f>
        <v>47.513814159524848</v>
      </c>
      <c r="Y1512" s="6">
        <f t="shared" si="718"/>
        <v>-1.3438141595248467</v>
      </c>
      <c r="Z1512" s="6">
        <f t="shared" si="719"/>
        <v>-7.023059304265189E-2</v>
      </c>
      <c r="AA1512" s="5">
        <f t="shared" si="710"/>
        <v>12</v>
      </c>
      <c r="AB1512" s="5">
        <f t="shared" si="711"/>
        <v>2024</v>
      </c>
      <c r="AC1512" s="5">
        <f t="shared" si="712"/>
        <v>49</v>
      </c>
      <c r="AD1512" s="6">
        <f t="shared" si="723"/>
        <v>53.112499999999997</v>
      </c>
      <c r="AF1512" s="10" t="e">
        <f ca="1">_xll.RHistory("ARS=",".Close","START:"&amp;$A1512&amp;" END:"&amp;$A1512&amp;" INTERVAL:1D",,,)</f>
        <v>#NAME?</v>
      </c>
      <c r="AG1512" s="8" t="e">
        <f t="shared" ca="1" si="708"/>
        <v>#NAME?</v>
      </c>
      <c r="AL1512" s="11">
        <f t="shared" si="720"/>
        <v>45629</v>
      </c>
      <c r="AM1512" s="5">
        <v>1047.5</v>
      </c>
      <c r="AN1512" s="10" t="e">
        <f ca="1">_xll.RHistory("BRL=",".Close","START:"&amp;$A1512&amp;" END:"&amp;$A1512&amp;" INTERVAL:1D",,,)</f>
        <v>#NAME?</v>
      </c>
      <c r="AO1512" s="8" t="e">
        <f t="shared" ca="1" si="721"/>
        <v>#NAME?</v>
      </c>
      <c r="AT1512" s="5">
        <v>292.89999999999998</v>
      </c>
      <c r="AU1512" s="6">
        <v>9.9674999999999994</v>
      </c>
      <c r="AV1512" s="6">
        <f t="shared" si="715"/>
        <v>2.3175399999999993</v>
      </c>
      <c r="AW1512" s="6">
        <f t="shared" si="727"/>
        <v>2.1235072000000006</v>
      </c>
      <c r="AX1512" s="6">
        <f t="shared" si="724"/>
        <v>-0.19403279999999867</v>
      </c>
      <c r="AY1512" s="12">
        <f t="shared" si="728"/>
        <v>0.43568202444969339</v>
      </c>
      <c r="BB1512" s="13">
        <f t="shared" si="722"/>
        <v>902.13050399999997</v>
      </c>
    </row>
    <row r="1513" spans="1:54" x14ac:dyDescent="0.25">
      <c r="A1513" s="1">
        <v>45630</v>
      </c>
      <c r="B1513" s="9">
        <v>44.42</v>
      </c>
      <c r="C1513" s="9">
        <v>40.92</v>
      </c>
      <c r="D1513" s="9">
        <v>46.17</v>
      </c>
      <c r="E1513" s="6">
        <f t="shared" ref="E1513:E1576" si="730">IF(AM1513="","",AM1513/2206.622)*100</f>
        <v>47.5840447525675</v>
      </c>
      <c r="F1513" s="6">
        <f t="shared" ref="F1513:F1576" si="731">IF(V1513="","",V1513/2206.622)*100</f>
        <v>47.5840447525675</v>
      </c>
      <c r="G1513" s="9">
        <v>51.42</v>
      </c>
      <c r="H1513" s="9">
        <v>41.42</v>
      </c>
      <c r="I1513" s="9">
        <v>62.5</v>
      </c>
      <c r="K1513" s="6">
        <f t="shared" si="716"/>
        <v>-18.079999999999998</v>
      </c>
      <c r="M1513" s="6">
        <f t="shared" ref="M1513:M1576" si="732">B1513-H1513</f>
        <v>3</v>
      </c>
      <c r="N1513" s="6">
        <f t="shared" si="713"/>
        <v>-1.75</v>
      </c>
      <c r="O1513" s="6">
        <f t="shared" ref="O1513:O1576" si="733">D1513-H1513</f>
        <v>4.75</v>
      </c>
      <c r="P1513" s="6">
        <f t="shared" ref="P1513:P1576" si="734">D1513-H1513</f>
        <v>4.75</v>
      </c>
      <c r="Q1513" s="6">
        <f t="shared" si="717"/>
        <v>6.1640447525674986</v>
      </c>
      <c r="R1513" s="6">
        <f>IF(F1513="","",F1513-H1513)</f>
        <v>6.1640447525674986</v>
      </c>
      <c r="S1513" s="6">
        <f t="shared" ref="S1513:S1576" si="735">G1513-H1513</f>
        <v>10</v>
      </c>
      <c r="T1513" s="6">
        <f t="shared" si="726"/>
        <v>7</v>
      </c>
      <c r="U1513" s="4" t="str">
        <f t="shared" si="714"/>
        <v>LOWER</v>
      </c>
      <c r="V1513" s="8">
        <v>1050</v>
      </c>
      <c r="W1513" s="9">
        <f t="shared" si="725"/>
        <v>-1.4140447525674986</v>
      </c>
      <c r="X1513" s="6">
        <f t="shared" si="729"/>
        <v>47.627212284010589</v>
      </c>
      <c r="Y1513" s="6">
        <f t="shared" si="718"/>
        <v>-1.4572122840105877</v>
      </c>
      <c r="Z1513" s="6">
        <f t="shared" si="719"/>
        <v>4.3167531443089047E-2</v>
      </c>
      <c r="AA1513" s="5">
        <f t="shared" si="710"/>
        <v>12</v>
      </c>
      <c r="AB1513" s="5">
        <f t="shared" si="711"/>
        <v>2024</v>
      </c>
      <c r="AC1513" s="5">
        <f t="shared" si="712"/>
        <v>49</v>
      </c>
      <c r="AD1513" s="6">
        <f t="shared" si="723"/>
        <v>52.790000000000006</v>
      </c>
      <c r="AF1513" s="10" t="e">
        <f ca="1">_xll.RHistory("ARS=",".Close","START:"&amp;$A1513&amp;" END:"&amp;$A1513&amp;" INTERVAL:1D",,,)</f>
        <v>#NAME?</v>
      </c>
      <c r="AG1513" s="8" t="e">
        <f t="shared" ca="1" si="708"/>
        <v>#NAME?</v>
      </c>
      <c r="AL1513" s="11">
        <f t="shared" si="720"/>
        <v>45630</v>
      </c>
      <c r="AM1513" s="5">
        <v>1050</v>
      </c>
      <c r="AN1513" s="10" t="e">
        <f ca="1">_xll.RHistory("BRL=",".Close","START:"&amp;$A1513&amp;" END:"&amp;$A1513&amp;" INTERVAL:1D",,,)</f>
        <v>#NAME?</v>
      </c>
      <c r="AO1513" s="8" t="e">
        <f t="shared" ca="1" si="721"/>
        <v>#NAME?</v>
      </c>
      <c r="AT1513" s="5">
        <v>291.89999999999998</v>
      </c>
      <c r="AU1513" s="6">
        <v>9.8874999999999993</v>
      </c>
      <c r="AV1513" s="6">
        <f t="shared" si="715"/>
        <v>2.3740400000000008</v>
      </c>
      <c r="AW1513" s="6">
        <f t="shared" si="727"/>
        <v>2.2625624000000002</v>
      </c>
      <c r="AX1513" s="6">
        <f t="shared" si="724"/>
        <v>-0.11147760000000062</v>
      </c>
      <c r="AY1513" s="12">
        <f t="shared" si="728"/>
        <v>0.44039539795546262</v>
      </c>
      <c r="BB1513" s="13">
        <f t="shared" si="722"/>
        <v>902.13050399999997</v>
      </c>
    </row>
    <row r="1514" spans="1:54" x14ac:dyDescent="0.25">
      <c r="A1514" s="1">
        <v>45631</v>
      </c>
      <c r="B1514" s="9">
        <v>45.31</v>
      </c>
      <c r="C1514" s="9">
        <v>41.81</v>
      </c>
      <c r="D1514" s="9">
        <v>47.06</v>
      </c>
      <c r="E1514" s="6">
        <f t="shared" si="730"/>
        <v>47.765317304005855</v>
      </c>
      <c r="F1514" s="6">
        <f t="shared" si="731"/>
        <v>48.161851010277253</v>
      </c>
      <c r="G1514" s="9">
        <v>52.31</v>
      </c>
      <c r="H1514" s="9">
        <v>42.31</v>
      </c>
      <c r="I1514" s="9">
        <v>63.5</v>
      </c>
      <c r="K1514" s="6">
        <f t="shared" si="716"/>
        <v>-18.189999999999998</v>
      </c>
      <c r="M1514" s="6">
        <f t="shared" si="732"/>
        <v>3</v>
      </c>
      <c r="N1514" s="6">
        <f t="shared" si="713"/>
        <v>-1.75</v>
      </c>
      <c r="O1514" s="6">
        <f t="shared" si="733"/>
        <v>4.75</v>
      </c>
      <c r="P1514" s="6">
        <f t="shared" si="734"/>
        <v>4.75</v>
      </c>
      <c r="Q1514" s="6">
        <f t="shared" si="717"/>
        <v>5.4553173040058525</v>
      </c>
      <c r="R1514" s="6">
        <f t="shared" ref="R1514:R1577" si="736">IF(F1514="","",F1514-H1514)</f>
        <v>5.851851010277251</v>
      </c>
      <c r="S1514" s="6">
        <f t="shared" si="735"/>
        <v>10</v>
      </c>
      <c r="T1514" s="6">
        <f t="shared" si="726"/>
        <v>7</v>
      </c>
      <c r="U1514" s="4" t="str">
        <f t="shared" si="714"/>
        <v>LOWER</v>
      </c>
      <c r="V1514" s="8">
        <v>1062.75</v>
      </c>
      <c r="W1514" s="9">
        <f t="shared" si="725"/>
        <v>-1.101851010277251</v>
      </c>
      <c r="X1514" s="6">
        <f t="shared" si="729"/>
        <v>47.808649283187769</v>
      </c>
      <c r="Y1514" s="6">
        <f t="shared" si="718"/>
        <v>-0.74864928318776691</v>
      </c>
      <c r="Z1514" s="6">
        <f t="shared" si="719"/>
        <v>-0.35320172708948405</v>
      </c>
      <c r="AA1514" s="5">
        <f t="shared" si="710"/>
        <v>12</v>
      </c>
      <c r="AB1514" s="5">
        <f t="shared" si="711"/>
        <v>2024</v>
      </c>
      <c r="AC1514" s="5">
        <f t="shared" si="712"/>
        <v>49</v>
      </c>
      <c r="AD1514" s="6">
        <f t="shared" si="723"/>
        <v>52.427500000000002</v>
      </c>
      <c r="AF1514" s="10" t="e">
        <f ca="1">_xll.RHistory("ARS=",".Close","START:"&amp;$A1514&amp;" END:"&amp;$A1514&amp;" INTERVAL:1D",,,)</f>
        <v>#NAME?</v>
      </c>
      <c r="AG1514" s="8" t="e">
        <f t="shared" ca="1" si="708"/>
        <v>#NAME?</v>
      </c>
      <c r="AM1514" s="5">
        <v>1054</v>
      </c>
      <c r="AN1514" s="10" t="e">
        <f ca="1">_xll.RHistory("BRL=",".Close","START:"&amp;$A1514&amp;" END:"&amp;$A1514&amp;" INTERVAL:1D",,,)</f>
        <v>#NAME?</v>
      </c>
      <c r="AO1514" s="8" t="e">
        <f t="shared" ca="1" si="721"/>
        <v>#NAME?</v>
      </c>
      <c r="AT1514" s="5">
        <v>291.10000000000002</v>
      </c>
      <c r="AU1514" s="6">
        <v>9.9875000000000007</v>
      </c>
      <c r="AV1514" s="6">
        <f t="shared" si="715"/>
        <v>2.3593699999999984</v>
      </c>
      <c r="AW1514" s="6">
        <f t="shared" si="727"/>
        <v>1.9465471999999995</v>
      </c>
      <c r="AX1514" s="6">
        <f t="shared" si="724"/>
        <v>-0.41282279999999894</v>
      </c>
      <c r="AY1514" s="12">
        <f t="shared" si="728"/>
        <v>0.43172822040888875</v>
      </c>
      <c r="BB1514" s="13">
        <f t="shared" si="722"/>
        <v>921.751622</v>
      </c>
    </row>
    <row r="1515" spans="1:54" x14ac:dyDescent="0.25">
      <c r="A1515" s="1">
        <v>45632</v>
      </c>
      <c r="B1515" s="9">
        <v>45.97</v>
      </c>
      <c r="C1515" s="9">
        <v>42.47</v>
      </c>
      <c r="D1515" s="9">
        <v>47.72</v>
      </c>
      <c r="E1515" s="6">
        <f t="shared" si="730"/>
        <v>48.683009595662512</v>
      </c>
      <c r="F1515" s="6">
        <f t="shared" si="731"/>
        <v>48.784975405846588</v>
      </c>
      <c r="G1515" s="9">
        <v>52.97</v>
      </c>
      <c r="H1515" s="9">
        <v>42.97</v>
      </c>
      <c r="I1515" s="9">
        <v>63.5</v>
      </c>
      <c r="K1515" s="6">
        <f t="shared" si="716"/>
        <v>-17.53</v>
      </c>
      <c r="M1515" s="6">
        <f t="shared" si="732"/>
        <v>3</v>
      </c>
      <c r="N1515" s="6">
        <f t="shared" si="713"/>
        <v>-1.75</v>
      </c>
      <c r="O1515" s="6">
        <f t="shared" si="733"/>
        <v>4.75</v>
      </c>
      <c r="P1515" s="6">
        <f t="shared" si="734"/>
        <v>4.75</v>
      </c>
      <c r="Q1515" s="6">
        <f t="shared" si="717"/>
        <v>5.7130095956625127</v>
      </c>
      <c r="R1515" s="6">
        <f t="shared" si="736"/>
        <v>5.8149754058465888</v>
      </c>
      <c r="S1515" s="6">
        <f t="shared" si="735"/>
        <v>10</v>
      </c>
      <c r="T1515" s="6">
        <f t="shared" si="726"/>
        <v>7</v>
      </c>
      <c r="U1515" s="4" t="str">
        <f t="shared" si="714"/>
        <v>LOWER</v>
      </c>
      <c r="V1515" s="8">
        <v>1076.5</v>
      </c>
      <c r="W1515" s="9">
        <f t="shared" si="725"/>
        <v>-1.0649754058465888</v>
      </c>
      <c r="X1515" s="6">
        <f t="shared" si="729"/>
        <v>48.727174091522265</v>
      </c>
      <c r="Y1515" s="6">
        <f t="shared" si="718"/>
        <v>-1.0071740915222662</v>
      </c>
      <c r="Z1515" s="6">
        <f t="shared" si="719"/>
        <v>-5.7801314324322561E-2</v>
      </c>
      <c r="AA1515" s="5">
        <f t="shared" si="710"/>
        <v>12</v>
      </c>
      <c r="AB1515" s="5">
        <f t="shared" si="711"/>
        <v>2024</v>
      </c>
      <c r="AC1515" s="5">
        <f t="shared" si="712"/>
        <v>49</v>
      </c>
      <c r="AD1515" s="6">
        <f t="shared" si="723"/>
        <v>52.74</v>
      </c>
      <c r="AF1515" s="10" t="e">
        <f ca="1">_xll.RHistory("ARS=",".Close","START:"&amp;$A1515&amp;" END:"&amp;$A1515&amp;" INTERVAL:1D",,,)</f>
        <v>#NAME?</v>
      </c>
      <c r="AG1515" s="8" t="e">
        <f t="shared" ref="AG1515:AG1578" ca="1" si="737">IF(V1515="","",V1515*AF1515/2204.622*100)</f>
        <v>#NAME?</v>
      </c>
      <c r="AM1515" s="5">
        <v>1074.25</v>
      </c>
      <c r="AN1515" s="10" t="e">
        <f ca="1">_xll.RHistory("BRL=",".Close","START:"&amp;$A1515&amp;" END:"&amp;$A1515&amp;" INTERVAL:1D",,,)</f>
        <v>#NAME?</v>
      </c>
      <c r="AO1515" s="8" t="e">
        <f t="shared" ca="1" si="721"/>
        <v>#NAME?</v>
      </c>
      <c r="AT1515" s="5">
        <v>287.39999999999998</v>
      </c>
      <c r="AU1515" s="6">
        <v>9.9875000000000007</v>
      </c>
      <c r="AV1515" s="6">
        <f t="shared" si="715"/>
        <v>2.3496399999999991</v>
      </c>
      <c r="AW1515" s="6">
        <f t="shared" si="727"/>
        <v>1.9616445999999996</v>
      </c>
      <c r="AX1515" s="6">
        <f t="shared" si="724"/>
        <v>-0.38799539999999944</v>
      </c>
      <c r="AY1515" s="12">
        <f t="shared" si="728"/>
        <v>0.43975074594551544</v>
      </c>
      <c r="BB1515" s="13">
        <f t="shared" si="722"/>
        <v>936.30211399999996</v>
      </c>
    </row>
    <row r="1516" spans="1:54" x14ac:dyDescent="0.25">
      <c r="A1516" s="1">
        <v>45635</v>
      </c>
      <c r="B1516" s="9">
        <v>45.8</v>
      </c>
      <c r="C1516" s="9">
        <v>42.8</v>
      </c>
      <c r="D1516" s="9">
        <v>47.55</v>
      </c>
      <c r="E1516" s="6">
        <f t="shared" si="730"/>
        <v>48.399771234040088</v>
      </c>
      <c r="F1516" s="6">
        <f t="shared" si="731"/>
        <v>48.150521475812354</v>
      </c>
      <c r="G1516" s="9">
        <v>52.8</v>
      </c>
      <c r="H1516" s="9">
        <v>42.8</v>
      </c>
      <c r="I1516" s="9">
        <v>63.25</v>
      </c>
      <c r="K1516" s="6">
        <f t="shared" si="716"/>
        <v>-17.450000000000003</v>
      </c>
      <c r="M1516" s="6">
        <f t="shared" si="732"/>
        <v>3</v>
      </c>
      <c r="N1516" s="6">
        <f t="shared" si="713"/>
        <v>-1.75</v>
      </c>
      <c r="O1516" s="6">
        <f t="shared" si="733"/>
        <v>4.75</v>
      </c>
      <c r="P1516" s="6">
        <f t="shared" si="734"/>
        <v>4.75</v>
      </c>
      <c r="Q1516" s="6">
        <f t="shared" si="717"/>
        <v>5.5997712340400909</v>
      </c>
      <c r="R1516" s="6">
        <f t="shared" si="736"/>
        <v>5.3505214758123572</v>
      </c>
      <c r="S1516" s="6">
        <f t="shared" si="735"/>
        <v>10</v>
      </c>
      <c r="T1516" s="6">
        <f t="shared" si="726"/>
        <v>7</v>
      </c>
      <c r="U1516" s="4" t="str">
        <f t="shared" si="714"/>
        <v>LOWER</v>
      </c>
      <c r="V1516" s="8">
        <v>1062.5</v>
      </c>
      <c r="W1516" s="9">
        <f t="shared" si="725"/>
        <v>-0.60052147581235715</v>
      </c>
      <c r="X1516" s="6">
        <f t="shared" si="729"/>
        <v>48.443678780307913</v>
      </c>
      <c r="Y1516" s="6">
        <f t="shared" si="718"/>
        <v>-0.89367878030791559</v>
      </c>
      <c r="Z1516" s="6">
        <f t="shared" si="719"/>
        <v>0.29315730449555844</v>
      </c>
      <c r="AA1516" s="5">
        <f t="shared" si="710"/>
        <v>12</v>
      </c>
      <c r="AB1516" s="5">
        <f t="shared" si="711"/>
        <v>2024</v>
      </c>
      <c r="AC1516" s="5">
        <f t="shared" si="712"/>
        <v>50</v>
      </c>
      <c r="AD1516" s="6">
        <f t="shared" si="723"/>
        <v>51.965000000000003</v>
      </c>
      <c r="AF1516" s="10" t="e">
        <f ca="1">_xll.RHistory("ARS=",".Close","START:"&amp;$A1516&amp;" END:"&amp;$A1516&amp;" INTERVAL:1D",,,)</f>
        <v>#NAME?</v>
      </c>
      <c r="AG1516" s="8" t="e">
        <f t="shared" ca="1" si="737"/>
        <v>#NAME?</v>
      </c>
      <c r="AM1516" s="5">
        <v>1068</v>
      </c>
      <c r="AN1516" s="10" t="e">
        <f ca="1">_xll.RHistory("BRL=",".Close","START:"&amp;$A1516&amp;" END:"&amp;$A1516&amp;" INTERVAL:1D",,,)</f>
        <v>#NAME?</v>
      </c>
      <c r="AO1516" s="8" t="e">
        <f t="shared" ca="1" si="721"/>
        <v>#NAME?</v>
      </c>
      <c r="AT1516" s="5">
        <v>289.60000000000002</v>
      </c>
      <c r="AU1516" s="6">
        <v>9.9499999999999993</v>
      </c>
      <c r="AV1516" s="6">
        <f t="shared" si="715"/>
        <v>2.4189500000000024</v>
      </c>
      <c r="AW1516" s="6">
        <f t="shared" si="727"/>
        <v>2.1265202000000016</v>
      </c>
      <c r="AX1516" s="6">
        <f t="shared" si="724"/>
        <v>-0.29242980000000074</v>
      </c>
      <c r="AY1516" s="12">
        <f t="shared" si="728"/>
        <v>0.44143551139231563</v>
      </c>
      <c r="BB1516" s="13">
        <f t="shared" si="722"/>
        <v>943.57735999999989</v>
      </c>
    </row>
    <row r="1517" spans="1:54" x14ac:dyDescent="0.25">
      <c r="A1517" s="1">
        <v>45636</v>
      </c>
      <c r="B1517" s="9">
        <v>44.22</v>
      </c>
      <c r="C1517" s="9">
        <v>42.72</v>
      </c>
      <c r="D1517" s="9">
        <v>47.22</v>
      </c>
      <c r="E1517" s="6">
        <f t="shared" si="730"/>
        <v>48.63769145780293</v>
      </c>
      <c r="F1517" s="6">
        <f t="shared" si="731"/>
        <v>48.331794027250709</v>
      </c>
      <c r="G1517" s="9">
        <v>52.72</v>
      </c>
      <c r="H1517" s="20">
        <v>42.72</v>
      </c>
      <c r="I1517" s="9">
        <v>62</v>
      </c>
      <c r="K1517" s="6">
        <f t="shared" si="716"/>
        <v>-17.78</v>
      </c>
      <c r="M1517" s="6">
        <f t="shared" si="732"/>
        <v>1.5</v>
      </c>
      <c r="N1517" s="6">
        <f t="shared" si="713"/>
        <v>-3</v>
      </c>
      <c r="O1517" s="6">
        <f t="shared" si="733"/>
        <v>4.5</v>
      </c>
      <c r="P1517" s="6">
        <f t="shared" si="734"/>
        <v>4.5</v>
      </c>
      <c r="Q1517" s="6">
        <f t="shared" si="717"/>
        <v>5.9176914578029312</v>
      </c>
      <c r="R1517" s="6">
        <f t="shared" si="736"/>
        <v>5.6117940272507099</v>
      </c>
      <c r="S1517" s="6">
        <f t="shared" si="735"/>
        <v>10</v>
      </c>
      <c r="T1517" s="6">
        <f t="shared" si="726"/>
        <v>8.5</v>
      </c>
      <c r="U1517" s="4" t="str">
        <f t="shared" si="714"/>
        <v>LOWER</v>
      </c>
      <c r="V1517" s="8">
        <v>1066.5</v>
      </c>
      <c r="W1517" s="9">
        <f t="shared" si="725"/>
        <v>-1.1117940272507099</v>
      </c>
      <c r="X1517" s="6">
        <f t="shared" si="729"/>
        <v>48.681814841727963</v>
      </c>
      <c r="Y1517" s="6">
        <f t="shared" si="718"/>
        <v>-1.4618148417279642</v>
      </c>
      <c r="Z1517" s="6">
        <f t="shared" si="719"/>
        <v>0.35002081447725431</v>
      </c>
      <c r="AA1517" s="5">
        <f t="shared" si="710"/>
        <v>12</v>
      </c>
      <c r="AB1517" s="5">
        <f t="shared" si="711"/>
        <v>2024</v>
      </c>
      <c r="AC1517" s="5">
        <f t="shared" si="712"/>
        <v>50</v>
      </c>
      <c r="AD1517" s="6">
        <f t="shared" si="723"/>
        <v>52.43</v>
      </c>
      <c r="AF1517" s="10" t="e">
        <f ca="1">_xll.RHistory("ARS=",".Close","START:"&amp;$A1517&amp;" END:"&amp;$A1517&amp;" INTERVAL:1D",,,)</f>
        <v>#NAME?</v>
      </c>
      <c r="AG1517" s="8" t="e">
        <f t="shared" ca="1" si="737"/>
        <v>#NAME?</v>
      </c>
      <c r="AM1517" s="5">
        <v>1073.25</v>
      </c>
      <c r="AN1517" s="10" t="e">
        <f ca="1">_xll.RHistory("BRL=",".Close","START:"&amp;$A1517&amp;" END:"&amp;$A1517&amp;" INTERVAL:1D",,,)</f>
        <v>#NAME?</v>
      </c>
      <c r="AO1517" s="8" t="e">
        <f t="shared" ca="1" si="721"/>
        <v>#NAME?</v>
      </c>
      <c r="AT1517" s="5">
        <v>292</v>
      </c>
      <c r="AU1517" s="6">
        <v>9.9975000000000005</v>
      </c>
      <c r="AV1517" s="6">
        <f t="shared" si="715"/>
        <v>2.3892399999999991</v>
      </c>
      <c r="AW1517" s="6">
        <f t="shared" si="727"/>
        <v>2.1159279999999985</v>
      </c>
      <c r="AX1517" s="6">
        <f t="shared" si="724"/>
        <v>-0.27331200000000067</v>
      </c>
      <c r="AY1517" s="12">
        <f t="shared" si="728"/>
        <v>0.43848910855440815</v>
      </c>
      <c r="BB1517" s="13">
        <f t="shared" si="722"/>
        <v>941.8136639999999</v>
      </c>
    </row>
    <row r="1518" spans="1:54" x14ac:dyDescent="0.25">
      <c r="A1518" s="1">
        <v>45637</v>
      </c>
      <c r="B1518" s="9">
        <v>44.44</v>
      </c>
      <c r="C1518" s="9">
        <v>42.44</v>
      </c>
      <c r="D1518" s="9">
        <v>47.19</v>
      </c>
      <c r="E1518" s="6">
        <f t="shared" si="730"/>
        <v>48.41110076850498</v>
      </c>
      <c r="F1518" s="6">
        <f t="shared" si="731"/>
        <v>47.912601252049512</v>
      </c>
      <c r="G1518" s="9">
        <v>52.44</v>
      </c>
      <c r="H1518" s="20">
        <v>42.44</v>
      </c>
      <c r="I1518" s="9">
        <v>61.5</v>
      </c>
      <c r="K1518" s="6">
        <f t="shared" si="716"/>
        <v>-17.060000000000002</v>
      </c>
      <c r="M1518" s="6">
        <f t="shared" si="732"/>
        <v>2</v>
      </c>
      <c r="N1518" s="6">
        <f t="shared" si="713"/>
        <v>-2.75</v>
      </c>
      <c r="O1518" s="6">
        <f t="shared" si="733"/>
        <v>4.75</v>
      </c>
      <c r="P1518" s="6">
        <f t="shared" si="734"/>
        <v>4.75</v>
      </c>
      <c r="Q1518" s="6">
        <f t="shared" si="717"/>
        <v>5.9711007685049822</v>
      </c>
      <c r="R1518" s="6">
        <f t="shared" si="736"/>
        <v>5.4726012520495146</v>
      </c>
      <c r="S1518" s="6">
        <f t="shared" si="735"/>
        <v>10</v>
      </c>
      <c r="T1518" s="6">
        <f t="shared" si="726"/>
        <v>8</v>
      </c>
      <c r="U1518" s="4" t="str">
        <f t="shared" si="714"/>
        <v>LOWER</v>
      </c>
      <c r="V1518" s="8">
        <v>1057.25</v>
      </c>
      <c r="W1518" s="9">
        <f t="shared" si="725"/>
        <v>-0.72260125204951464</v>
      </c>
      <c r="X1518" s="6">
        <f t="shared" si="729"/>
        <v>48.455018592756488</v>
      </c>
      <c r="Y1518" s="6">
        <f t="shared" si="718"/>
        <v>-1.2650185927564905</v>
      </c>
      <c r="Z1518" s="6">
        <f t="shared" si="719"/>
        <v>0.54241734070697589</v>
      </c>
      <c r="AA1518" s="5">
        <f t="shared" si="710"/>
        <v>12</v>
      </c>
      <c r="AB1518" s="5">
        <f t="shared" si="711"/>
        <v>2024</v>
      </c>
      <c r="AC1518" s="5">
        <f t="shared" si="712"/>
        <v>50</v>
      </c>
      <c r="AD1518" s="6">
        <f t="shared" si="723"/>
        <v>52.582500000000003</v>
      </c>
      <c r="AF1518" s="10" t="e">
        <f ca="1">_xll.RHistory("ARS=",".Close","START:"&amp;$A1518&amp;" END:"&amp;$A1518&amp;" INTERVAL:1D",,,)</f>
        <v>#NAME?</v>
      </c>
      <c r="AG1518" s="8" t="e">
        <f t="shared" ca="1" si="737"/>
        <v>#NAME?</v>
      </c>
      <c r="AM1518" s="5">
        <v>1068.25</v>
      </c>
      <c r="AN1518" s="10" t="e">
        <f ca="1">_xll.RHistory("BRL=",".Close","START:"&amp;$A1518&amp;" END:"&amp;$A1518&amp;" INTERVAL:1D",,,)</f>
        <v>#NAME?</v>
      </c>
      <c r="AO1518" s="8" t="e">
        <f t="shared" ca="1" si="721"/>
        <v>#NAME?</v>
      </c>
      <c r="AT1518" s="5">
        <v>291.10000000000002</v>
      </c>
      <c r="AU1518" s="6">
        <v>10.005000000000001</v>
      </c>
      <c r="AV1518" s="6">
        <f t="shared" si="715"/>
        <v>2.3570799999999981</v>
      </c>
      <c r="AW1518" s="6">
        <f t="shared" si="727"/>
        <v>1.9061152000000003</v>
      </c>
      <c r="AX1518" s="6">
        <f t="shared" si="724"/>
        <v>-0.45096479999999772</v>
      </c>
      <c r="AY1518" s="12">
        <f t="shared" si="728"/>
        <v>0.43062143610393694</v>
      </c>
      <c r="BB1518" s="13">
        <f t="shared" si="722"/>
        <v>935.64072799999985</v>
      </c>
    </row>
    <row r="1519" spans="1:54" x14ac:dyDescent="0.25">
      <c r="A1519" s="1">
        <v>45638</v>
      </c>
      <c r="B1519" s="9">
        <v>44.67</v>
      </c>
      <c r="C1519" s="9">
        <v>42.42</v>
      </c>
      <c r="D1519" s="9">
        <v>47.42</v>
      </c>
      <c r="E1519" s="6">
        <f t="shared" si="730"/>
        <v>47.991907993303798</v>
      </c>
      <c r="F1519" s="6">
        <f t="shared" si="731"/>
        <v>47.799305907400544</v>
      </c>
      <c r="G1519" s="9">
        <v>52.67</v>
      </c>
      <c r="H1519" s="20">
        <v>42.67</v>
      </c>
      <c r="I1519" s="9">
        <v>61.5</v>
      </c>
      <c r="K1519" s="6">
        <f t="shared" si="716"/>
        <v>-16.829999999999998</v>
      </c>
      <c r="M1519" s="6">
        <f t="shared" si="732"/>
        <v>2</v>
      </c>
      <c r="N1519" s="6">
        <f t="shared" si="713"/>
        <v>-2.75</v>
      </c>
      <c r="O1519" s="6">
        <f t="shared" si="733"/>
        <v>4.75</v>
      </c>
      <c r="P1519" s="6">
        <f t="shared" si="734"/>
        <v>4.75</v>
      </c>
      <c r="Q1519" s="6">
        <f t="shared" si="717"/>
        <v>5.321907993303796</v>
      </c>
      <c r="R1519" s="6">
        <f t="shared" si="736"/>
        <v>5.1293059074005427</v>
      </c>
      <c r="S1519" s="6">
        <f t="shared" si="735"/>
        <v>10</v>
      </c>
      <c r="T1519" s="6">
        <f t="shared" si="726"/>
        <v>8</v>
      </c>
      <c r="U1519" s="4" t="str">
        <f t="shared" si="714"/>
        <v>LOWER</v>
      </c>
      <c r="V1519" s="8">
        <v>1054.75</v>
      </c>
      <c r="W1519" s="9">
        <f t="shared" si="725"/>
        <v>-0.37930590740054271</v>
      </c>
      <c r="X1519" s="6">
        <f t="shared" si="729"/>
        <v>48.035445532159251</v>
      </c>
      <c r="Y1519" s="6">
        <f t="shared" si="718"/>
        <v>-0.61544553215924935</v>
      </c>
      <c r="Z1519" s="6">
        <f t="shared" si="719"/>
        <v>0.23613962475870665</v>
      </c>
      <c r="AA1519" s="5">
        <f t="shared" si="710"/>
        <v>12</v>
      </c>
      <c r="AB1519" s="5">
        <f t="shared" si="711"/>
        <v>2024</v>
      </c>
      <c r="AC1519" s="5">
        <f t="shared" si="712"/>
        <v>50</v>
      </c>
      <c r="AD1519" s="6">
        <f t="shared" si="723"/>
        <v>52.072500000000005</v>
      </c>
      <c r="AF1519" s="10" t="e">
        <f ca="1">_xll.RHistory("ARS=",".Close","START:"&amp;$A1519&amp;" END:"&amp;$A1519&amp;" INTERVAL:1D",,,)</f>
        <v>#NAME?</v>
      </c>
      <c r="AG1519" s="8" t="e">
        <f t="shared" ca="1" si="737"/>
        <v>#NAME?</v>
      </c>
      <c r="AM1519" s="5">
        <v>1059</v>
      </c>
      <c r="AN1519" s="10" t="e">
        <f ca="1">_xll.RHistory("BRL=",".Close","START:"&amp;$A1519&amp;" END:"&amp;$A1519&amp;" INTERVAL:1D",,,)</f>
        <v>#NAME?</v>
      </c>
      <c r="AO1519" s="8" t="e">
        <f t="shared" ca="1" si="721"/>
        <v>#NAME?</v>
      </c>
      <c r="AT1519" s="5">
        <v>289.5</v>
      </c>
      <c r="AU1519" s="6">
        <v>10.0075</v>
      </c>
      <c r="AV1519" s="6">
        <f t="shared" si="715"/>
        <v>2.3438899999999983</v>
      </c>
      <c r="AW1519" s="6">
        <f t="shared" si="727"/>
        <v>1.8912403999999974</v>
      </c>
      <c r="AX1519" s="6">
        <f t="shared" si="724"/>
        <v>-0.45264960000000087</v>
      </c>
      <c r="AY1519" s="12">
        <f t="shared" si="728"/>
        <v>0.43319144894536488</v>
      </c>
      <c r="BB1519" s="13">
        <f t="shared" si="722"/>
        <v>935.19980399999997</v>
      </c>
    </row>
    <row r="1520" spans="1:54" x14ac:dyDescent="0.25">
      <c r="A1520" s="1">
        <v>45639</v>
      </c>
      <c r="B1520" s="9">
        <v>44.61</v>
      </c>
      <c r="C1520" s="9">
        <v>42.36</v>
      </c>
      <c r="D1520" s="9">
        <v>47.36</v>
      </c>
      <c r="E1520" s="6">
        <f t="shared" si="730"/>
        <v>47.946589855444202</v>
      </c>
      <c r="F1520" s="6">
        <f t="shared" si="731"/>
        <v>47.493408476848323</v>
      </c>
      <c r="G1520" s="9">
        <v>52.61</v>
      </c>
      <c r="H1520" s="20">
        <v>42.61</v>
      </c>
      <c r="I1520" s="9">
        <v>61.5</v>
      </c>
      <c r="K1520" s="6">
        <f t="shared" si="716"/>
        <v>-16.89</v>
      </c>
      <c r="M1520" s="6">
        <f t="shared" si="732"/>
        <v>2</v>
      </c>
      <c r="N1520" s="6">
        <f t="shared" si="713"/>
        <v>-2.75</v>
      </c>
      <c r="O1520" s="6">
        <f t="shared" si="733"/>
        <v>4.75</v>
      </c>
      <c r="P1520" s="6">
        <f t="shared" si="734"/>
        <v>4.75</v>
      </c>
      <c r="Q1520" s="6">
        <f t="shared" si="717"/>
        <v>5.3365898554442026</v>
      </c>
      <c r="R1520" s="6">
        <f t="shared" si="736"/>
        <v>4.8834084768483237</v>
      </c>
      <c r="S1520" s="6">
        <f t="shared" si="735"/>
        <v>10</v>
      </c>
      <c r="T1520" s="6">
        <f t="shared" si="726"/>
        <v>8</v>
      </c>
      <c r="U1520" s="4" t="str">
        <f t="shared" si="714"/>
        <v>LOWER</v>
      </c>
      <c r="V1520" s="8">
        <v>1048</v>
      </c>
      <c r="W1520" s="9">
        <f t="shared" si="725"/>
        <v>-0.13340847684832369</v>
      </c>
      <c r="X1520" s="6">
        <f t="shared" si="729"/>
        <v>47.990086282364956</v>
      </c>
      <c r="Y1520" s="6">
        <f t="shared" si="718"/>
        <v>-0.63008628236495667</v>
      </c>
      <c r="Z1520" s="6">
        <f t="shared" si="719"/>
        <v>0.49667780551663299</v>
      </c>
      <c r="AA1520" s="5">
        <f t="shared" si="710"/>
        <v>12</v>
      </c>
      <c r="AB1520" s="5">
        <f t="shared" si="711"/>
        <v>2024</v>
      </c>
      <c r="AC1520" s="5">
        <f t="shared" si="712"/>
        <v>50</v>
      </c>
      <c r="AD1520" s="6">
        <f t="shared" si="723"/>
        <v>52.362499999999997</v>
      </c>
      <c r="AF1520" s="10" t="e">
        <f ca="1">_xll.RHistory("ARS=",".Close","START:"&amp;$A1520&amp;" END:"&amp;$A1520&amp;" INTERVAL:1D",,,)</f>
        <v>#NAME?</v>
      </c>
      <c r="AG1520" s="8" t="e">
        <f t="shared" ca="1" si="737"/>
        <v>#NAME?</v>
      </c>
      <c r="AM1520" s="5">
        <v>1058</v>
      </c>
      <c r="AN1520" s="10" t="e">
        <f ca="1">_xll.RHistory("BRL=",".Close","START:"&amp;$A1520&amp;" END:"&amp;$A1520&amp;" INTERVAL:1D",,,)</f>
        <v>#NAME?</v>
      </c>
      <c r="AO1520" s="8" t="e">
        <f t="shared" ca="1" si="721"/>
        <v>#NAME?</v>
      </c>
      <c r="AT1520" s="5">
        <v>286.2</v>
      </c>
      <c r="AU1520" s="6">
        <v>9.9324999999999992</v>
      </c>
      <c r="AV1520" s="6">
        <f t="shared" si="715"/>
        <v>2.33432</v>
      </c>
      <c r="AW1520" s="6">
        <f t="shared" si="727"/>
        <v>1.9150621999999995</v>
      </c>
      <c r="AX1520" s="6">
        <f t="shared" si="724"/>
        <v>-0.41925780000000046</v>
      </c>
      <c r="AY1520" s="12">
        <f t="shared" si="728"/>
        <v>0.43727833374748687</v>
      </c>
      <c r="BB1520" s="13">
        <f t="shared" si="722"/>
        <v>933.87703199999999</v>
      </c>
    </row>
    <row r="1521" spans="1:54" x14ac:dyDescent="0.25">
      <c r="A1521" s="1">
        <v>45642</v>
      </c>
      <c r="B1521" s="9">
        <v>43.72</v>
      </c>
      <c r="C1521" s="9">
        <v>41.47</v>
      </c>
      <c r="D1521" s="9">
        <v>46.22</v>
      </c>
      <c r="E1521" s="6">
        <f t="shared" si="730"/>
        <v>45.703342031394598</v>
      </c>
      <c r="F1521" s="6">
        <f t="shared" si="731"/>
        <v>45.499410411026446</v>
      </c>
      <c r="G1521" s="9">
        <v>51.72</v>
      </c>
      <c r="H1521" s="20">
        <v>41.72</v>
      </c>
      <c r="I1521" s="9">
        <v>60</v>
      </c>
      <c r="K1521" s="6">
        <f t="shared" si="716"/>
        <v>-16.28</v>
      </c>
      <c r="M1521" s="6">
        <f t="shared" si="732"/>
        <v>2</v>
      </c>
      <c r="N1521" s="6">
        <f t="shared" si="713"/>
        <v>-2.5</v>
      </c>
      <c r="O1521" s="6">
        <f t="shared" si="733"/>
        <v>4.5</v>
      </c>
      <c r="P1521" s="6">
        <f t="shared" si="734"/>
        <v>4.5</v>
      </c>
      <c r="Q1521" s="6">
        <f t="shared" si="717"/>
        <v>3.9833420313945993</v>
      </c>
      <c r="R1521" s="6">
        <f t="shared" si="736"/>
        <v>3.779410411026447</v>
      </c>
      <c r="S1521" s="6">
        <f t="shared" si="735"/>
        <v>10</v>
      </c>
      <c r="T1521" s="6">
        <f t="shared" si="726"/>
        <v>8</v>
      </c>
      <c r="U1521" s="4" t="str">
        <f t="shared" si="714"/>
        <v>LOWER</v>
      </c>
      <c r="V1521" s="8">
        <v>1004</v>
      </c>
      <c r="W1521" s="9">
        <f t="shared" si="725"/>
        <v>0.72058958897355296</v>
      </c>
      <c r="X1521" s="6">
        <f t="shared" si="729"/>
        <v>45.74480341754731</v>
      </c>
      <c r="Y1521" s="6">
        <f t="shared" si="718"/>
        <v>0.47519658245268914</v>
      </c>
      <c r="Z1521" s="6">
        <f t="shared" si="719"/>
        <v>0.24539300652086382</v>
      </c>
      <c r="AA1521" s="5">
        <f t="shared" si="710"/>
        <v>12</v>
      </c>
      <c r="AB1521" s="5">
        <f t="shared" si="711"/>
        <v>2024</v>
      </c>
      <c r="AC1521" s="5">
        <f t="shared" si="712"/>
        <v>51</v>
      </c>
      <c r="AD1521" s="6">
        <f t="shared" si="723"/>
        <v>52.449999999999996</v>
      </c>
      <c r="AF1521" s="10" t="e">
        <f ca="1">_xll.RHistory("ARS=",".Close","START:"&amp;$A1521&amp;" END:"&amp;$A1521&amp;" INTERVAL:1D",,,)</f>
        <v>#NAME?</v>
      </c>
      <c r="AG1521" s="8" t="e">
        <f t="shared" ca="1" si="737"/>
        <v>#NAME?</v>
      </c>
      <c r="AM1521" s="5">
        <v>1008.5</v>
      </c>
      <c r="AN1521" s="10" t="e">
        <f ca="1">_xll.RHistory("BRL=",".Close","START:"&amp;$A1521&amp;" END:"&amp;$A1521&amp;" INTERVAL:1D",,,)</f>
        <v>#NAME?</v>
      </c>
      <c r="AO1521" s="8" t="e">
        <f t="shared" ca="1" si="721"/>
        <v>#NAME?</v>
      </c>
      <c r="AT1521" s="5">
        <v>286.89999999999998</v>
      </c>
      <c r="AU1521" s="6">
        <v>9.8699999999999992</v>
      </c>
      <c r="AV1521" s="6">
        <f t="shared" si="715"/>
        <v>2.27989</v>
      </c>
      <c r="AW1521" s="6">
        <f t="shared" si="727"/>
        <v>1.9871326000000007</v>
      </c>
      <c r="AX1521" s="6">
        <f t="shared" si="724"/>
        <v>-0.29275739999999928</v>
      </c>
      <c r="AY1521" s="12">
        <f t="shared" si="728"/>
        <v>0.43634671847725043</v>
      </c>
      <c r="BB1521" s="13">
        <f t="shared" si="722"/>
        <v>914.25591399999996</v>
      </c>
    </row>
    <row r="1522" spans="1:54" x14ac:dyDescent="0.25">
      <c r="A1522" s="1">
        <v>45643</v>
      </c>
      <c r="B1522" s="9">
        <v>42.62</v>
      </c>
      <c r="C1522" s="9">
        <v>39.869999999999997</v>
      </c>
      <c r="D1522" s="9">
        <v>45.12</v>
      </c>
      <c r="E1522" s="6">
        <f t="shared" si="730"/>
        <v>44.491081843650612</v>
      </c>
      <c r="F1522" s="6">
        <f t="shared" si="731"/>
        <v>44.638365791694277</v>
      </c>
      <c r="G1522" s="9">
        <v>50.62</v>
      </c>
      <c r="H1522" s="20">
        <v>40.619999999999997</v>
      </c>
      <c r="I1522" s="9">
        <v>59.75</v>
      </c>
      <c r="K1522" s="6">
        <f t="shared" si="716"/>
        <v>-17.130000000000003</v>
      </c>
      <c r="M1522" s="6">
        <f t="shared" si="732"/>
        <v>2</v>
      </c>
      <c r="N1522" s="6">
        <f t="shared" si="713"/>
        <v>-2.5</v>
      </c>
      <c r="O1522" s="6">
        <f t="shared" si="733"/>
        <v>4.5</v>
      </c>
      <c r="P1522" s="6">
        <f t="shared" si="734"/>
        <v>4.5</v>
      </c>
      <c r="Q1522" s="6">
        <f t="shared" si="717"/>
        <v>3.8710818436506145</v>
      </c>
      <c r="R1522" s="6">
        <f t="shared" si="736"/>
        <v>4.0183657916942792</v>
      </c>
      <c r="S1522" s="6">
        <f t="shared" si="735"/>
        <v>10</v>
      </c>
      <c r="T1522" s="6">
        <f t="shared" si="726"/>
        <v>8</v>
      </c>
      <c r="U1522" s="4" t="str">
        <f t="shared" si="714"/>
        <v>LOWER</v>
      </c>
      <c r="V1522" s="8">
        <v>985</v>
      </c>
      <c r="W1522" s="9">
        <f t="shared" si="725"/>
        <v>0.48163420830572079</v>
      </c>
      <c r="X1522" s="6">
        <f t="shared" si="729"/>
        <v>44.5314434855499</v>
      </c>
      <c r="Y1522" s="6">
        <f t="shared" si="718"/>
        <v>0.58855651445009727</v>
      </c>
      <c r="Z1522" s="6">
        <f t="shared" si="719"/>
        <v>-0.10692230614437648</v>
      </c>
      <c r="AA1522" s="5">
        <f t="shared" si="710"/>
        <v>12</v>
      </c>
      <c r="AB1522" s="5">
        <f t="shared" si="711"/>
        <v>2024</v>
      </c>
      <c r="AC1522" s="5">
        <f t="shared" si="712"/>
        <v>51</v>
      </c>
      <c r="AD1522" s="6">
        <f t="shared" si="723"/>
        <v>52.41</v>
      </c>
      <c r="AF1522" s="10" t="e">
        <f ca="1">_xll.RHistory("ARS=",".Close","START:"&amp;$A1522&amp;" END:"&amp;$A1522&amp;" INTERVAL:1D",,,)</f>
        <v>#NAME?</v>
      </c>
      <c r="AG1522" s="8" t="e">
        <f t="shared" ca="1" si="737"/>
        <v>#NAME?</v>
      </c>
      <c r="AM1522" s="5">
        <v>981.75</v>
      </c>
      <c r="AN1522" s="10" t="e">
        <f ca="1">_xll.RHistory("BRL=",".Close","START:"&amp;$A1522&amp;" END:"&amp;$A1522&amp;" INTERVAL:1D",,,)</f>
        <v>#NAME?</v>
      </c>
      <c r="AO1522" s="8" t="e">
        <f t="shared" ca="1" si="721"/>
        <v>#NAME?</v>
      </c>
      <c r="AT1522" s="5">
        <v>287.2</v>
      </c>
      <c r="AU1522" s="6">
        <v>9.8175000000000008</v>
      </c>
      <c r="AV1522" s="6">
        <f t="shared" si="715"/>
        <v>2.2107399999999995</v>
      </c>
      <c r="AW1522" s="6">
        <f t="shared" si="727"/>
        <v>1.9446351999999987</v>
      </c>
      <c r="AX1522" s="6">
        <f t="shared" si="724"/>
        <v>-0.26610480000000081</v>
      </c>
      <c r="AY1522" s="12">
        <f t="shared" si="728"/>
        <v>0.43114044994959727</v>
      </c>
      <c r="BB1522" s="13">
        <f t="shared" si="722"/>
        <v>878.98199399999987</v>
      </c>
    </row>
    <row r="1523" spans="1:54" x14ac:dyDescent="0.25">
      <c r="A1523" s="1">
        <v>45644</v>
      </c>
      <c r="B1523" s="9">
        <v>41.55</v>
      </c>
      <c r="C1523" s="9">
        <v>39.549999999999997</v>
      </c>
      <c r="D1523" s="9">
        <v>44.05</v>
      </c>
      <c r="E1523" s="6">
        <f t="shared" si="730"/>
        <v>43.550730483064157</v>
      </c>
      <c r="F1523" s="6">
        <f t="shared" si="731"/>
        <v>43.4034465350205</v>
      </c>
      <c r="G1523" s="9">
        <v>49.55</v>
      </c>
      <c r="H1523" s="20">
        <v>39.549999999999997</v>
      </c>
      <c r="I1523" s="9">
        <v>58.25</v>
      </c>
      <c r="K1523" s="6">
        <f t="shared" si="716"/>
        <v>-16.700000000000003</v>
      </c>
      <c r="M1523" s="6">
        <f t="shared" si="732"/>
        <v>2</v>
      </c>
      <c r="N1523" s="6">
        <f t="shared" si="713"/>
        <v>-2.5</v>
      </c>
      <c r="O1523" s="6">
        <f t="shared" si="733"/>
        <v>4.5</v>
      </c>
      <c r="P1523" s="6">
        <f t="shared" si="734"/>
        <v>4.5</v>
      </c>
      <c r="Q1523" s="6">
        <f t="shared" si="717"/>
        <v>4.0007304830641601</v>
      </c>
      <c r="R1523" s="6">
        <f t="shared" si="736"/>
        <v>3.8534465350205025</v>
      </c>
      <c r="S1523" s="6">
        <f t="shared" si="735"/>
        <v>10</v>
      </c>
      <c r="T1523" s="6">
        <f t="shared" si="726"/>
        <v>8</v>
      </c>
      <c r="U1523" s="4" t="str">
        <f t="shared" si="714"/>
        <v>LOWER</v>
      </c>
      <c r="V1523" s="8">
        <v>957.75</v>
      </c>
      <c r="W1523" s="9">
        <f t="shared" si="725"/>
        <v>0.64655346497949751</v>
      </c>
      <c r="X1523" s="6">
        <f t="shared" si="729"/>
        <v>43.59023905231826</v>
      </c>
      <c r="Y1523" s="6">
        <f t="shared" si="718"/>
        <v>0.45976094768173681</v>
      </c>
      <c r="Z1523" s="6">
        <f t="shared" si="719"/>
        <v>0.1867925172977607</v>
      </c>
      <c r="AA1523" s="5">
        <f t="shared" si="710"/>
        <v>12</v>
      </c>
      <c r="AB1523" s="5">
        <f t="shared" si="711"/>
        <v>2024</v>
      </c>
      <c r="AC1523" s="5">
        <f t="shared" si="712"/>
        <v>51</v>
      </c>
      <c r="AD1523" s="6">
        <f t="shared" si="723"/>
        <v>52.334999999999994</v>
      </c>
      <c r="AF1523" s="10" t="e">
        <f ca="1">_xll.RHistory("ARS=",".Close","START:"&amp;$A1523&amp;" END:"&amp;$A1523&amp;" INTERVAL:1D",,,)</f>
        <v>#NAME?</v>
      </c>
      <c r="AG1523" s="8" t="e">
        <f t="shared" ca="1" si="737"/>
        <v>#NAME?</v>
      </c>
      <c r="AM1523" s="5">
        <v>961</v>
      </c>
      <c r="AN1523" s="10" t="e">
        <f ca="1">_xll.RHistory("BRL=",".Close","START:"&amp;$A1523&amp;" END:"&amp;$A1523&amp;" INTERVAL:1D",,,)</f>
        <v>#NAME?</v>
      </c>
      <c r="AO1523" s="8" t="e">
        <f t="shared" ca="1" si="721"/>
        <v>#NAME?</v>
      </c>
      <c r="AT1523" s="5">
        <v>280</v>
      </c>
      <c r="AU1523" s="6">
        <v>9.5675000000000008</v>
      </c>
      <c r="AV1523" s="6">
        <f t="shared" si="715"/>
        <v>2.1663499999999996</v>
      </c>
      <c r="AW1523" s="6">
        <f t="shared" si="727"/>
        <v>1.8993091999999994</v>
      </c>
      <c r="AX1523" s="6">
        <f t="shared" si="724"/>
        <v>-0.26704080000000019</v>
      </c>
      <c r="AY1523" s="12">
        <f t="shared" si="728"/>
        <v>0.43111768947325646</v>
      </c>
      <c r="BB1523" s="13">
        <f t="shared" si="722"/>
        <v>871.92720999999995</v>
      </c>
    </row>
    <row r="1524" spans="1:54" x14ac:dyDescent="0.25">
      <c r="A1524" s="1">
        <v>45645</v>
      </c>
      <c r="B1524" s="9">
        <v>42.01</v>
      </c>
      <c r="C1524" s="9">
        <v>40.01</v>
      </c>
      <c r="D1524" s="9">
        <v>44.51</v>
      </c>
      <c r="E1524" s="6">
        <f t="shared" si="730"/>
        <v>42.98425375981931</v>
      </c>
      <c r="F1524" s="6">
        <f t="shared" si="731"/>
        <v>43.165526311257665</v>
      </c>
      <c r="G1524" s="9">
        <v>50.01</v>
      </c>
      <c r="H1524" s="20">
        <v>40.01</v>
      </c>
      <c r="I1524" s="9">
        <v>57.5</v>
      </c>
      <c r="K1524" s="6">
        <f t="shared" si="716"/>
        <v>-15.490000000000002</v>
      </c>
      <c r="M1524" s="6">
        <f t="shared" si="732"/>
        <v>2</v>
      </c>
      <c r="N1524" s="6">
        <f t="shared" si="713"/>
        <v>-2.5</v>
      </c>
      <c r="O1524" s="6">
        <f t="shared" si="733"/>
        <v>4.5</v>
      </c>
      <c r="P1524" s="6">
        <f t="shared" si="734"/>
        <v>4.5</v>
      </c>
      <c r="Q1524" s="6">
        <f t="shared" si="717"/>
        <v>2.9742537598193124</v>
      </c>
      <c r="R1524" s="6">
        <f t="shared" si="736"/>
        <v>3.1555263112576668</v>
      </c>
      <c r="S1524" s="6">
        <f t="shared" si="735"/>
        <v>10</v>
      </c>
      <c r="T1524" s="6">
        <f t="shared" si="726"/>
        <v>8</v>
      </c>
      <c r="U1524" s="4" t="str">
        <f t="shared" si="714"/>
        <v>LOWER</v>
      </c>
      <c r="V1524" s="8">
        <v>952.5</v>
      </c>
      <c r="W1524" s="9">
        <f t="shared" si="725"/>
        <v>1.3444736887423332</v>
      </c>
      <c r="X1524" s="6">
        <f t="shared" si="729"/>
        <v>43.023248429889563</v>
      </c>
      <c r="Y1524" s="6">
        <f t="shared" si="718"/>
        <v>1.4867515701104352</v>
      </c>
      <c r="Z1524" s="6">
        <f t="shared" si="719"/>
        <v>-0.14227788136810204</v>
      </c>
      <c r="AA1524" s="5">
        <f t="shared" si="710"/>
        <v>12</v>
      </c>
      <c r="AB1524" s="5">
        <f t="shared" si="711"/>
        <v>2024</v>
      </c>
      <c r="AC1524" s="5">
        <f t="shared" si="712"/>
        <v>51</v>
      </c>
      <c r="AD1524" s="6">
        <f t="shared" si="723"/>
        <v>52.704999999999998</v>
      </c>
      <c r="AF1524" s="10" t="e">
        <f ca="1">_xll.RHistory("ARS=",".Close","START:"&amp;$A1524&amp;" END:"&amp;$A1524&amp;" INTERVAL:1D",,,)</f>
        <v>#NAME?</v>
      </c>
      <c r="AG1524" s="8" t="e">
        <f t="shared" ca="1" si="737"/>
        <v>#NAME?</v>
      </c>
      <c r="AM1524" s="5">
        <v>948.5</v>
      </c>
      <c r="AN1524" s="10" t="e">
        <f ca="1">_xll.RHistory("BRL=",".Close","START:"&amp;$A1524&amp;" END:"&amp;$A1524&amp;" INTERVAL:1D",,,)</f>
        <v>#NAME?</v>
      </c>
      <c r="AO1524" s="8" t="e">
        <f t="shared" ca="1" si="721"/>
        <v>#NAME?</v>
      </c>
      <c r="AT1524" s="5">
        <v>284.10000000000002</v>
      </c>
      <c r="AU1524" s="6">
        <v>9.68</v>
      </c>
      <c r="AV1524" s="6">
        <f t="shared" si="715"/>
        <v>2.2040199999999999</v>
      </c>
      <c r="AW1524" s="6">
        <f t="shared" si="727"/>
        <v>1.7604730000000011</v>
      </c>
      <c r="AX1524" s="6">
        <f t="shared" si="724"/>
        <v>-0.4435469999999988</v>
      </c>
      <c r="AY1524" s="12">
        <f t="shared" si="728"/>
        <v>0.42134480875737795</v>
      </c>
      <c r="BB1524" s="13">
        <f t="shared" si="722"/>
        <v>882.06846199999995</v>
      </c>
    </row>
    <row r="1525" spans="1:54" x14ac:dyDescent="0.25">
      <c r="A1525" s="1">
        <v>45646</v>
      </c>
      <c r="B1525" s="9">
        <v>40.98</v>
      </c>
      <c r="C1525" s="9">
        <v>39.229999999999997</v>
      </c>
      <c r="D1525" s="9">
        <v>43.98</v>
      </c>
      <c r="E1525" s="6">
        <f t="shared" si="730"/>
        <v>43.222173983582145</v>
      </c>
      <c r="F1525" s="6">
        <f t="shared" si="731"/>
        <v>42.66702679480219</v>
      </c>
      <c r="G1525" s="9">
        <v>49.48</v>
      </c>
      <c r="H1525" s="20">
        <v>39.479999999999997</v>
      </c>
      <c r="I1525" s="9">
        <v>57.5</v>
      </c>
      <c r="K1525" s="6">
        <f t="shared" si="716"/>
        <v>-16.520000000000003</v>
      </c>
      <c r="M1525" s="6">
        <f t="shared" si="732"/>
        <v>1.5</v>
      </c>
      <c r="N1525" s="6">
        <f t="shared" si="713"/>
        <v>-3</v>
      </c>
      <c r="O1525" s="6">
        <f t="shared" si="733"/>
        <v>4.5</v>
      </c>
      <c r="P1525" s="6">
        <f t="shared" si="734"/>
        <v>4.5</v>
      </c>
      <c r="Q1525" s="6">
        <f t="shared" si="717"/>
        <v>3.7421739835821484</v>
      </c>
      <c r="R1525" s="6">
        <f t="shared" si="736"/>
        <v>3.1870267948021933</v>
      </c>
      <c r="S1525" s="6">
        <f t="shared" si="735"/>
        <v>10</v>
      </c>
      <c r="T1525" s="6">
        <f t="shared" si="726"/>
        <v>8.5</v>
      </c>
      <c r="U1525" s="4" t="str">
        <f t="shared" si="714"/>
        <v>LOWER</v>
      </c>
      <c r="V1525" s="8">
        <v>941.5</v>
      </c>
      <c r="W1525" s="9">
        <f t="shared" si="725"/>
        <v>1.3129732051978067</v>
      </c>
      <c r="X1525" s="6">
        <f t="shared" si="729"/>
        <v>43.26138449130962</v>
      </c>
      <c r="Y1525" s="6">
        <f t="shared" si="718"/>
        <v>0.71861550869037671</v>
      </c>
      <c r="Z1525" s="6">
        <f t="shared" si="719"/>
        <v>0.59435769650742998</v>
      </c>
      <c r="AA1525" s="5">
        <f t="shared" si="710"/>
        <v>12</v>
      </c>
      <c r="AB1525" s="5">
        <f t="shared" si="711"/>
        <v>2024</v>
      </c>
      <c r="AC1525" s="5">
        <f t="shared" si="712"/>
        <v>51</v>
      </c>
      <c r="AD1525" s="6">
        <f t="shared" si="723"/>
        <v>52.29</v>
      </c>
      <c r="AF1525" s="10" t="e">
        <f ca="1">_xll.RHistory("ARS=",".Close","START:"&amp;$A1525&amp;" END:"&amp;$A1525&amp;" INTERVAL:1D",,,)</f>
        <v>#NAME?</v>
      </c>
      <c r="AG1525" s="8" t="e">
        <f t="shared" ca="1" si="737"/>
        <v>#NAME?</v>
      </c>
      <c r="AM1525" s="5">
        <v>953.75</v>
      </c>
      <c r="AN1525" s="10" t="e">
        <f ca="1">_xll.RHistory("BRL=",".Close","START:"&amp;$A1525&amp;" END:"&amp;$A1525&amp;" INTERVAL:1D",,,)</f>
        <v>#NAME?</v>
      </c>
      <c r="AO1525" s="8" t="e">
        <f t="shared" ca="1" si="721"/>
        <v>#NAME?</v>
      </c>
      <c r="AT1525" s="5">
        <v>294.5</v>
      </c>
      <c r="AU1525" s="6">
        <v>9.7949999999999999</v>
      </c>
      <c r="AV1525" s="6">
        <f t="shared" si="715"/>
        <v>2.2714099999999995</v>
      </c>
      <c r="AW1525" s="6">
        <f t="shared" si="727"/>
        <v>1.9426165999999991</v>
      </c>
      <c r="AX1525" s="6">
        <f t="shared" si="724"/>
        <v>-0.32879340000000035</v>
      </c>
      <c r="AY1525" s="12">
        <f t="shared" si="728"/>
        <v>0.41527570311391088</v>
      </c>
      <c r="BB1525" s="13">
        <f t="shared" si="722"/>
        <v>864.8724259999999</v>
      </c>
    </row>
    <row r="1526" spans="1:54" x14ac:dyDescent="0.25">
      <c r="A1526" s="1">
        <v>45649</v>
      </c>
      <c r="B1526" s="9">
        <v>41.73</v>
      </c>
      <c r="C1526" s="9">
        <v>40.229999999999997</v>
      </c>
      <c r="D1526" s="9">
        <v>44.73</v>
      </c>
      <c r="E1526" s="6">
        <f t="shared" si="730"/>
        <v>43.222173983582145</v>
      </c>
      <c r="F1526" s="6">
        <f t="shared" si="731"/>
        <v>43.822639310221689</v>
      </c>
      <c r="G1526" s="9">
        <v>50.23</v>
      </c>
      <c r="H1526" s="20">
        <v>40.229999999999997</v>
      </c>
      <c r="I1526" s="9">
        <v>57.5</v>
      </c>
      <c r="K1526" s="6">
        <f t="shared" si="716"/>
        <v>-15.770000000000003</v>
      </c>
      <c r="M1526" s="6">
        <f t="shared" si="732"/>
        <v>1.5</v>
      </c>
      <c r="N1526" s="6">
        <f t="shared" si="713"/>
        <v>-3</v>
      </c>
      <c r="O1526" s="6">
        <f t="shared" si="733"/>
        <v>4.5</v>
      </c>
      <c r="P1526" s="6">
        <f t="shared" si="734"/>
        <v>4.5</v>
      </c>
      <c r="Q1526" s="6">
        <f t="shared" si="717"/>
        <v>2.9921739835821484</v>
      </c>
      <c r="R1526" s="6">
        <f t="shared" si="736"/>
        <v>3.592639310221692</v>
      </c>
      <c r="S1526" s="6">
        <f t="shared" si="735"/>
        <v>10</v>
      </c>
      <c r="T1526" s="6">
        <f t="shared" si="726"/>
        <v>8.5</v>
      </c>
      <c r="U1526" s="4" t="str">
        <f t="shared" si="714"/>
        <v>LOWER</v>
      </c>
      <c r="V1526" s="8">
        <v>967</v>
      </c>
      <c r="W1526" s="9">
        <f t="shared" si="725"/>
        <v>0.90736068977830797</v>
      </c>
      <c r="X1526" s="6">
        <f t="shared" si="729"/>
        <v>43.26138449130962</v>
      </c>
      <c r="Y1526" s="6">
        <f t="shared" si="718"/>
        <v>1.4686155086903767</v>
      </c>
      <c r="Z1526" s="6">
        <f t="shared" si="719"/>
        <v>-0.56125481891206874</v>
      </c>
      <c r="AA1526" s="5">
        <f t="shared" si="710"/>
        <v>12</v>
      </c>
      <c r="AB1526" s="5">
        <f t="shared" si="711"/>
        <v>2024</v>
      </c>
      <c r="AC1526" s="5">
        <f t="shared" si="712"/>
        <v>52</v>
      </c>
      <c r="AD1526" s="6">
        <f t="shared" si="723"/>
        <v>52.527499999999996</v>
      </c>
      <c r="AF1526" s="10" t="e">
        <f ca="1">_xll.RHistory("ARS=",".Close","START:"&amp;$A1526&amp;" END:"&amp;$A1526&amp;" INTERVAL:1D",,,)</f>
        <v>#NAME?</v>
      </c>
      <c r="AG1526" s="8" t="e">
        <f t="shared" ca="1" si="737"/>
        <v>#NAME?</v>
      </c>
      <c r="AM1526" s="5">
        <v>953.75</v>
      </c>
      <c r="AN1526" s="10" t="e">
        <f ca="1">_xll.RHistory("BRL=",".Close","START:"&amp;$A1526&amp;" END:"&amp;$A1526&amp;" INTERVAL:1D",,,)</f>
        <v>#NAME?</v>
      </c>
      <c r="AO1526" s="8" t="e">
        <f t="shared" ca="1" si="721"/>
        <v>#NAME?</v>
      </c>
      <c r="AT1526" s="5">
        <v>289.5</v>
      </c>
      <c r="AU1526" s="6">
        <v>9.7449999999999992</v>
      </c>
      <c r="AV1526" s="6">
        <f t="shared" si="715"/>
        <v>2.2916599999999985</v>
      </c>
      <c r="AW1526" s="6">
        <f t="shared" si="727"/>
        <v>1.7570167999999988</v>
      </c>
      <c r="AX1526" s="6">
        <f t="shared" si="724"/>
        <v>-0.53464319999999965</v>
      </c>
      <c r="AY1526" s="12">
        <f t="shared" si="728"/>
        <v>0.41340724320157685</v>
      </c>
      <c r="BB1526" s="13">
        <f t="shared" si="722"/>
        <v>886.9186259999999</v>
      </c>
    </row>
    <row r="1527" spans="1:54" x14ac:dyDescent="0.25">
      <c r="A1527" s="1">
        <v>45650</v>
      </c>
      <c r="B1527" s="9">
        <v>41.34</v>
      </c>
      <c r="C1527" s="9">
        <v>39.840000000000003</v>
      </c>
      <c r="D1527" s="9">
        <v>44.34</v>
      </c>
      <c r="E1527" s="6">
        <f t="shared" si="730"/>
        <v>43.471423741809886</v>
      </c>
      <c r="F1527" s="6">
        <f t="shared" si="731"/>
        <v>43.074890035538488</v>
      </c>
      <c r="G1527" s="9">
        <v>49.84</v>
      </c>
      <c r="H1527" s="20">
        <v>39.840000000000003</v>
      </c>
      <c r="I1527" s="9">
        <v>57.5</v>
      </c>
      <c r="K1527" s="6">
        <f t="shared" si="716"/>
        <v>-16.159999999999997</v>
      </c>
      <c r="M1527" s="6">
        <f t="shared" si="732"/>
        <v>1.5</v>
      </c>
      <c r="N1527" s="6">
        <f t="shared" si="713"/>
        <v>-3</v>
      </c>
      <c r="O1527" s="6">
        <f t="shared" si="733"/>
        <v>4.5</v>
      </c>
      <c r="P1527" s="6">
        <f t="shared" si="734"/>
        <v>4.5</v>
      </c>
      <c r="Q1527" s="6">
        <f t="shared" si="717"/>
        <v>3.6314237418098827</v>
      </c>
      <c r="R1527" s="6">
        <f t="shared" si="736"/>
        <v>3.2348900355384842</v>
      </c>
      <c r="S1527" s="6">
        <f t="shared" si="735"/>
        <v>10</v>
      </c>
      <c r="T1527" s="6">
        <f t="shared" si="726"/>
        <v>8.5</v>
      </c>
      <c r="U1527" s="4" t="str">
        <f t="shared" si="714"/>
        <v>LOWER</v>
      </c>
      <c r="V1527" s="8">
        <v>950.5</v>
      </c>
      <c r="W1527" s="9">
        <f t="shared" si="725"/>
        <v>1.2651099644615158</v>
      </c>
      <c r="X1527" s="6">
        <f t="shared" si="729"/>
        <v>43.510860365178246</v>
      </c>
      <c r="Y1527" s="6">
        <f t="shared" si="718"/>
        <v>0.82913963482175745</v>
      </c>
      <c r="Z1527" s="6">
        <f t="shared" si="719"/>
        <v>0.43597032963975835</v>
      </c>
      <c r="AA1527" s="5">
        <f t="shared" ref="AA1527:AA1590" si="738">MONTH(A1527)</f>
        <v>12</v>
      </c>
      <c r="AB1527" s="5">
        <f t="shared" ref="AB1527:AB1590" si="739">YEAR(A1527)</f>
        <v>2024</v>
      </c>
      <c r="AC1527" s="5">
        <f t="shared" ref="AC1527:AC1590" si="740">WEEKNUM(A1527)</f>
        <v>52</v>
      </c>
      <c r="AD1527" s="6">
        <f t="shared" si="723"/>
        <v>53.0625</v>
      </c>
      <c r="AF1527" s="10" t="e">
        <f ca="1">_xll.RHistory("ARS=",".Close","START:"&amp;$A1527&amp;" END:"&amp;$A1527&amp;" INTERVAL:1D",,,)</f>
        <v>#NAME?</v>
      </c>
      <c r="AG1527" s="8" t="e">
        <f t="shared" ca="1" si="737"/>
        <v>#NAME?</v>
      </c>
      <c r="AM1527" s="5">
        <v>959.25</v>
      </c>
      <c r="AN1527" s="10" t="e">
        <f ca="1">_xll.RHistory("BRL=",".Close","START:"&amp;$A1527&amp;" END:"&amp;$A1527&amp;" INTERVAL:1D",,,)</f>
        <v>#NAME?</v>
      </c>
      <c r="AO1527" s="8" t="e">
        <f t="shared" ca="1" si="721"/>
        <v>#NAME?</v>
      </c>
      <c r="AT1527" s="5">
        <v>292.89999999999998</v>
      </c>
      <c r="AU1527" s="6">
        <v>9.8025000000000002</v>
      </c>
      <c r="AV1527" s="6">
        <f t="shared" si="715"/>
        <v>2.2684300000000004</v>
      </c>
      <c r="AW1527" s="6">
        <f t="shared" si="727"/>
        <v>1.8654117999999986</v>
      </c>
      <c r="AX1527" s="6">
        <f t="shared" si="724"/>
        <v>-0.40301820000000177</v>
      </c>
      <c r="AY1527" s="12">
        <f t="shared" si="728"/>
        <v>0.41497472283512216</v>
      </c>
      <c r="BB1527" s="13">
        <f t="shared" si="722"/>
        <v>878.32060799999999</v>
      </c>
    </row>
    <row r="1528" spans="1:54" x14ac:dyDescent="0.25">
      <c r="A1528" s="1">
        <v>45652</v>
      </c>
      <c r="B1528" s="9">
        <v>40.97</v>
      </c>
      <c r="C1528" s="9">
        <v>39.47</v>
      </c>
      <c r="D1528" s="9">
        <v>43.97</v>
      </c>
      <c r="E1528" s="6">
        <f t="shared" si="730"/>
        <v>43.471423741809886</v>
      </c>
      <c r="F1528" s="6">
        <f t="shared" si="731"/>
        <v>43.074890035538488</v>
      </c>
      <c r="G1528" s="9">
        <v>48.47</v>
      </c>
      <c r="H1528" s="20">
        <v>39.47</v>
      </c>
      <c r="I1528" s="9">
        <v>57.5</v>
      </c>
      <c r="K1528" s="6">
        <f t="shared" si="716"/>
        <v>-16.53</v>
      </c>
      <c r="M1528" s="6">
        <f t="shared" si="732"/>
        <v>1.5</v>
      </c>
      <c r="N1528" s="6">
        <f t="shared" si="713"/>
        <v>-3</v>
      </c>
      <c r="O1528" s="6">
        <f t="shared" si="733"/>
        <v>4.5</v>
      </c>
      <c r="P1528" s="6">
        <f t="shared" si="734"/>
        <v>4.5</v>
      </c>
      <c r="Q1528" s="6">
        <f t="shared" si="717"/>
        <v>4.0014237418098872</v>
      </c>
      <c r="R1528" s="6">
        <f t="shared" si="736"/>
        <v>3.6048900355384887</v>
      </c>
      <c r="S1528" s="6">
        <f t="shared" si="735"/>
        <v>9</v>
      </c>
      <c r="T1528" s="6">
        <f t="shared" si="726"/>
        <v>7.5</v>
      </c>
      <c r="U1528" s="4" t="str">
        <f t="shared" si="714"/>
        <v>LOWER</v>
      </c>
      <c r="V1528" s="8">
        <v>950.5</v>
      </c>
      <c r="W1528" s="9">
        <f t="shared" si="725"/>
        <v>0.89510996446151125</v>
      </c>
      <c r="X1528" s="6">
        <f t="shared" si="729"/>
        <v>43.510860365178246</v>
      </c>
      <c r="Y1528" s="6">
        <f t="shared" si="718"/>
        <v>0.45913963482175291</v>
      </c>
      <c r="Z1528" s="6">
        <f t="shared" si="719"/>
        <v>0.43597032963975835</v>
      </c>
      <c r="AA1528" s="5">
        <f t="shared" si="738"/>
        <v>12</v>
      </c>
      <c r="AB1528" s="5">
        <f t="shared" si="739"/>
        <v>2024</v>
      </c>
      <c r="AC1528" s="5">
        <f t="shared" si="740"/>
        <v>52</v>
      </c>
      <c r="AD1528" s="6">
        <f t="shared" si="723"/>
        <v>52.544999999999995</v>
      </c>
      <c r="AF1528" s="10" t="e">
        <f ca="1">_xll.RHistory("ARS=",".Close","START:"&amp;$A1528&amp;" END:"&amp;$A1528&amp;" INTERVAL:1D",,,)</f>
        <v>#NAME?</v>
      </c>
      <c r="AG1528" s="8" t="e">
        <f t="shared" ca="1" si="737"/>
        <v>#NAME?</v>
      </c>
      <c r="AM1528" s="5">
        <v>959.25</v>
      </c>
      <c r="AN1528" s="10" t="e">
        <f ca="1">_xll.RHistory("BRL=",".Close","START:"&amp;$A1528&amp;" END:"&amp;$A1528&amp;" INTERVAL:1D",,,)</f>
        <v>#NAME?</v>
      </c>
      <c r="AO1528" s="8" t="e">
        <f t="shared" ca="1" si="721"/>
        <v>#NAME?</v>
      </c>
      <c r="AT1528" s="5">
        <v>305.7</v>
      </c>
      <c r="AU1528" s="6">
        <v>9.93</v>
      </c>
      <c r="AV1528" s="6">
        <f t="shared" si="715"/>
        <v>2.398439999999999</v>
      </c>
      <c r="AW1528" s="6">
        <f t="shared" si="727"/>
        <v>1.9939944000000001</v>
      </c>
      <c r="AX1528" s="6">
        <f t="shared" si="724"/>
        <v>-0.40444559999999896</v>
      </c>
      <c r="AY1528" s="12">
        <f t="shared" si="728"/>
        <v>0.40236990598740674</v>
      </c>
      <c r="BB1528" s="13">
        <f t="shared" si="722"/>
        <v>870.16351399999996</v>
      </c>
    </row>
    <row r="1529" spans="1:54" x14ac:dyDescent="0.25">
      <c r="A1529" s="1">
        <v>45653</v>
      </c>
      <c r="B1529" s="9">
        <v>41.52</v>
      </c>
      <c r="C1529" s="9">
        <v>39.520000000000003</v>
      </c>
      <c r="D1529" s="9">
        <v>44.02</v>
      </c>
      <c r="E1529" s="6">
        <f t="shared" si="730"/>
        <v>43.471423741809886</v>
      </c>
      <c r="F1529" s="6">
        <f t="shared" si="731"/>
        <v>43.165526311257665</v>
      </c>
      <c r="G1529" s="9">
        <v>48.52</v>
      </c>
      <c r="H1529" s="20">
        <v>39.520000000000003</v>
      </c>
      <c r="I1529" s="9">
        <v>57.5</v>
      </c>
      <c r="K1529" s="6">
        <f t="shared" si="716"/>
        <v>-15.979999999999997</v>
      </c>
      <c r="L1529" s="13">
        <f>AVERAGE(K1511:K1531)</f>
        <v>-16.562380952380956</v>
      </c>
      <c r="M1529" s="6">
        <f t="shared" si="732"/>
        <v>2</v>
      </c>
      <c r="N1529" s="6">
        <f t="shared" si="713"/>
        <v>-2.5</v>
      </c>
      <c r="O1529" s="6">
        <f t="shared" si="733"/>
        <v>4.5</v>
      </c>
      <c r="P1529" s="6">
        <f t="shared" si="734"/>
        <v>4.5</v>
      </c>
      <c r="Q1529" s="6">
        <f t="shared" si="717"/>
        <v>3.951423741809883</v>
      </c>
      <c r="R1529" s="6">
        <f t="shared" si="736"/>
        <v>3.6455263112576617</v>
      </c>
      <c r="S1529" s="6">
        <f t="shared" si="735"/>
        <v>9</v>
      </c>
      <c r="T1529" s="6">
        <f t="shared" si="726"/>
        <v>7</v>
      </c>
      <c r="U1529" s="4" t="str">
        <f t="shared" si="714"/>
        <v>LOWER</v>
      </c>
      <c r="V1529" s="8">
        <v>952.5</v>
      </c>
      <c r="W1529" s="9">
        <f t="shared" si="725"/>
        <v>0.85447368874233831</v>
      </c>
      <c r="X1529" s="6">
        <f t="shared" si="729"/>
        <v>43.510860365178246</v>
      </c>
      <c r="Y1529" s="6">
        <f t="shared" si="718"/>
        <v>0.50913963482175717</v>
      </c>
      <c r="Z1529" s="6">
        <f t="shared" si="719"/>
        <v>0.34533405392058114</v>
      </c>
      <c r="AA1529" s="5">
        <f t="shared" si="738"/>
        <v>12</v>
      </c>
      <c r="AB1529" s="5">
        <f t="shared" si="739"/>
        <v>2024</v>
      </c>
      <c r="AC1529" s="5">
        <f t="shared" si="740"/>
        <v>52</v>
      </c>
      <c r="AD1529" s="6">
        <f t="shared" si="723"/>
        <v>52.580000000000005</v>
      </c>
      <c r="AF1529" s="10" t="e">
        <f ca="1">_xll.RHistory("ARS=",".Close","START:"&amp;$A1529&amp;" END:"&amp;$A1529&amp;" INTERVAL:1D",,,)</f>
        <v>#NAME?</v>
      </c>
      <c r="AG1529" s="8" t="e">
        <f t="shared" ca="1" si="737"/>
        <v>#NAME?</v>
      </c>
      <c r="AM1529" s="5">
        <v>959.25</v>
      </c>
      <c r="AN1529" s="10" t="e">
        <f ca="1">_xll.RHistory("BRL=",".Close","START:"&amp;$A1529&amp;" END:"&amp;$A1529&amp;" INTERVAL:1D",,,)</f>
        <v>#NAME?</v>
      </c>
      <c r="AO1529" s="8" t="e">
        <f t="shared" ca="1" si="721"/>
        <v>#NAME?</v>
      </c>
      <c r="AT1529" s="5">
        <v>300.89999999999998</v>
      </c>
      <c r="AU1529" s="6">
        <v>9.85</v>
      </c>
      <c r="AV1529" s="6">
        <f t="shared" si="715"/>
        <v>2.3714899999999997</v>
      </c>
      <c r="AW1529" s="6">
        <f t="shared" si="727"/>
        <v>1.9187702000000009</v>
      </c>
      <c r="AX1529" s="6">
        <f t="shared" si="724"/>
        <v>-0.45271979999999878</v>
      </c>
      <c r="AY1529" s="12">
        <f t="shared" si="728"/>
        <v>0.4040147867950481</v>
      </c>
      <c r="BB1529" s="13">
        <f t="shared" si="722"/>
        <v>871.26582400000007</v>
      </c>
    </row>
    <row r="1530" spans="1:54" x14ac:dyDescent="0.25">
      <c r="A1530" s="1">
        <v>45656</v>
      </c>
      <c r="B1530" s="9">
        <v>41.72</v>
      </c>
      <c r="C1530" s="9">
        <v>39.22</v>
      </c>
      <c r="D1530" s="9">
        <v>44.22</v>
      </c>
      <c r="E1530" s="6">
        <f t="shared" si="730"/>
        <v>43.856627913616379</v>
      </c>
      <c r="F1530" s="6">
        <f t="shared" si="731"/>
        <v>43.414776069485399</v>
      </c>
      <c r="G1530" s="9">
        <v>48.72</v>
      </c>
      <c r="H1530" s="20">
        <v>39.72</v>
      </c>
      <c r="I1530" s="9">
        <v>57.5</v>
      </c>
      <c r="K1530" s="6">
        <f t="shared" si="716"/>
        <v>-15.780000000000001</v>
      </c>
      <c r="L1530" s="13">
        <f>AVERAGE(K1468:K1530)</f>
        <v>-11.226666666666665</v>
      </c>
      <c r="M1530" s="6">
        <f t="shared" si="732"/>
        <v>2</v>
      </c>
      <c r="N1530" s="6">
        <f t="shared" ref="N1530:N1593" si="741">B1530-D1530</f>
        <v>-2.5</v>
      </c>
      <c r="O1530" s="6">
        <f t="shared" si="733"/>
        <v>4.5</v>
      </c>
      <c r="P1530" s="6">
        <f t="shared" si="734"/>
        <v>4.5</v>
      </c>
      <c r="Q1530" s="6">
        <f t="shared" si="717"/>
        <v>4.1366279136163797</v>
      </c>
      <c r="R1530" s="6">
        <f t="shared" si="736"/>
        <v>3.6947760694853997</v>
      </c>
      <c r="S1530" s="6">
        <f t="shared" si="735"/>
        <v>9</v>
      </c>
      <c r="T1530" s="6">
        <f t="shared" si="726"/>
        <v>7</v>
      </c>
      <c r="U1530" s="4" t="str">
        <f t="shared" ref="U1530:U1593" si="742">IF(P1530=N1530,"EQUAL",IF(N1530&lt;P1530,"LOWER","HIGHER"))</f>
        <v>LOWER</v>
      </c>
      <c r="V1530" s="8">
        <v>958</v>
      </c>
      <c r="W1530" s="9">
        <f t="shared" si="725"/>
        <v>0.80522393051460028</v>
      </c>
      <c r="X1530" s="6">
        <f t="shared" si="729"/>
        <v>43.896413988429757</v>
      </c>
      <c r="Y1530" s="6">
        <f t="shared" si="718"/>
        <v>0.32358601157024225</v>
      </c>
      <c r="Z1530" s="6">
        <f t="shared" si="719"/>
        <v>0.48163791894435803</v>
      </c>
      <c r="AA1530" s="5">
        <f t="shared" si="738"/>
        <v>12</v>
      </c>
      <c r="AB1530" s="5">
        <f t="shared" si="739"/>
        <v>2024</v>
      </c>
      <c r="AC1530" s="5">
        <f t="shared" si="740"/>
        <v>53</v>
      </c>
      <c r="AD1530" s="6">
        <f t="shared" si="723"/>
        <v>51.862500000000004</v>
      </c>
      <c r="AF1530" s="10" t="e">
        <f ca="1">_xll.RHistory("ARS=",".Close","START:"&amp;$A1530&amp;" END:"&amp;$A1530&amp;" INTERVAL:1D",,,)</f>
        <v>#NAME?</v>
      </c>
      <c r="AG1530" s="8" t="e">
        <f t="shared" ca="1" si="737"/>
        <v>#NAME?</v>
      </c>
      <c r="AM1530" s="5">
        <v>967.75</v>
      </c>
      <c r="AN1530" s="10" t="e">
        <f ca="1">_xll.RHistory("BRL=",".Close","START:"&amp;$A1530&amp;" END:"&amp;$A1530&amp;" INTERVAL:1D",,,)</f>
        <v>#NAME?</v>
      </c>
      <c r="AO1530" s="8" t="e">
        <f t="shared" ca="1" si="721"/>
        <v>#NAME?</v>
      </c>
      <c r="AT1530" s="5">
        <v>302.60000000000002</v>
      </c>
      <c r="AU1530" s="6">
        <v>9.8699999999999992</v>
      </c>
      <c r="AV1530" s="6">
        <f t="shared" ref="AV1530:AV1593" si="743">(((D1530/100*11.7)+(AT1530/2000*47))-(AU1530))</f>
        <v>2.4148399999999999</v>
      </c>
      <c r="AW1530" s="6">
        <f t="shared" si="727"/>
        <v>2.0017832000000002</v>
      </c>
      <c r="AX1530" s="6">
        <f t="shared" si="724"/>
        <v>-0.41305679999999967</v>
      </c>
      <c r="AY1530" s="12">
        <f t="shared" si="728"/>
        <v>0.40587052821720215</v>
      </c>
      <c r="BB1530" s="13">
        <f t="shared" si="722"/>
        <v>864.65196399999991</v>
      </c>
    </row>
    <row r="1531" spans="1:54" s="7" customFormat="1" x14ac:dyDescent="0.25">
      <c r="A1531" s="1">
        <v>45657</v>
      </c>
      <c r="B1531" s="20">
        <v>42.28</v>
      </c>
      <c r="C1531" s="20">
        <v>39.28</v>
      </c>
      <c r="D1531" s="20">
        <v>44.28</v>
      </c>
      <c r="E1531" s="6">
        <f t="shared" si="730"/>
        <v>44.060559533984531</v>
      </c>
      <c r="F1531" s="6">
        <f t="shared" si="731"/>
        <v>43.358128397160911</v>
      </c>
      <c r="G1531" s="20">
        <v>48.78</v>
      </c>
      <c r="H1531" s="20">
        <v>39.78</v>
      </c>
      <c r="I1531" s="20">
        <v>56.5</v>
      </c>
      <c r="K1531" s="6">
        <f t="shared" si="716"/>
        <v>-14.219999999999999</v>
      </c>
      <c r="L1531" s="7">
        <f>AVERAGE(K1532:K1559)</f>
        <v>-8.2457142857142873</v>
      </c>
      <c r="M1531" s="6">
        <f t="shared" si="732"/>
        <v>2.5</v>
      </c>
      <c r="N1531" s="6">
        <f t="shared" si="741"/>
        <v>-2</v>
      </c>
      <c r="O1531" s="6">
        <f t="shared" si="733"/>
        <v>4.5</v>
      </c>
      <c r="P1531" s="6">
        <f t="shared" si="734"/>
        <v>4.5</v>
      </c>
      <c r="Q1531" s="6">
        <f t="shared" si="717"/>
        <v>4.2805595339845297</v>
      </c>
      <c r="R1531" s="6">
        <f t="shared" si="736"/>
        <v>3.5781283971609099</v>
      </c>
      <c r="S1531" s="6">
        <f t="shared" si="735"/>
        <v>9</v>
      </c>
      <c r="T1531" s="6">
        <f t="shared" si="726"/>
        <v>6.5</v>
      </c>
      <c r="U1531" s="4" t="str">
        <f t="shared" si="742"/>
        <v>LOWER</v>
      </c>
      <c r="V1531" s="8">
        <v>956.75</v>
      </c>
      <c r="W1531" s="9">
        <f t="shared" si="725"/>
        <v>0.92187160283909009</v>
      </c>
      <c r="X1531" s="6">
        <f t="shared" si="729"/>
        <v>44.100530612504087</v>
      </c>
      <c r="Y1531" s="6">
        <f t="shared" si="718"/>
        <v>0.17946938749591368</v>
      </c>
      <c r="Z1531" s="6">
        <f t="shared" si="719"/>
        <v>0.74240221534317641</v>
      </c>
      <c r="AA1531" s="5">
        <f t="shared" si="738"/>
        <v>12</v>
      </c>
      <c r="AB1531" s="5">
        <f t="shared" si="739"/>
        <v>2024</v>
      </c>
      <c r="AC1531" s="5">
        <f t="shared" si="740"/>
        <v>53</v>
      </c>
      <c r="AD1531" s="6">
        <f t="shared" si="723"/>
        <v>51.922500000000007</v>
      </c>
      <c r="AE1531" s="4"/>
      <c r="AF1531" s="10" t="e">
        <f ca="1">_xll.RHistory("ARS=",".Close","START:"&amp;$A1531&amp;" END:"&amp;$A1531&amp;" INTERVAL:1D",,,)</f>
        <v>#NAME?</v>
      </c>
      <c r="AG1531" s="8" t="e">
        <f t="shared" ca="1" si="737"/>
        <v>#NAME?</v>
      </c>
      <c r="AM1531" s="5">
        <v>972.25</v>
      </c>
      <c r="AN1531" s="10" t="e">
        <f ca="1">_xll.RHistory("BRL=",".Close","START:"&amp;$A1531&amp;" END:"&amp;$A1531&amp;" INTERVAL:1D",,,)</f>
        <v>#NAME?</v>
      </c>
      <c r="AO1531" s="8" t="e">
        <f t="shared" ca="1" si="721"/>
        <v>#NAME?</v>
      </c>
      <c r="AT1531" s="20">
        <v>307.60000000000002</v>
      </c>
      <c r="AU1531" s="6">
        <v>10.032500000000001</v>
      </c>
      <c r="AV1531" s="6">
        <f t="shared" si="743"/>
        <v>2.3768600000000006</v>
      </c>
      <c r="AW1531" s="6">
        <f t="shared" si="727"/>
        <v>1.9797151999999993</v>
      </c>
      <c r="AX1531" s="6">
        <f t="shared" si="724"/>
        <v>-0.3971448000000013</v>
      </c>
      <c r="AY1531" s="12">
        <f t="shared" si="728"/>
        <v>0.40308047009704501</v>
      </c>
      <c r="BB1531" s="13">
        <f t="shared" si="722"/>
        <v>865.97473600000001</v>
      </c>
    </row>
    <row r="1532" spans="1:54" s="7" customFormat="1" x14ac:dyDescent="0.25">
      <c r="A1532" s="1">
        <v>45659</v>
      </c>
      <c r="B1532" s="20">
        <v>42.77</v>
      </c>
      <c r="C1532" s="20">
        <v>39.395000000000003</v>
      </c>
      <c r="D1532" s="20">
        <v>44.52</v>
      </c>
      <c r="E1532" s="6">
        <f t="shared" si="730"/>
        <v>44.411775102396334</v>
      </c>
      <c r="F1532" s="6">
        <f t="shared" si="731"/>
        <v>43.607378155388652</v>
      </c>
      <c r="G1532" s="20">
        <v>49.27</v>
      </c>
      <c r="H1532" s="20">
        <v>40.270000000000003</v>
      </c>
      <c r="I1532" s="20">
        <v>56.5</v>
      </c>
      <c r="K1532" s="6">
        <f t="shared" si="716"/>
        <v>-13.729999999999997</v>
      </c>
      <c r="M1532" s="6">
        <f t="shared" si="732"/>
        <v>2.5</v>
      </c>
      <c r="N1532" s="6">
        <f t="shared" si="741"/>
        <v>-1.75</v>
      </c>
      <c r="O1532" s="6">
        <f t="shared" si="733"/>
        <v>4.25</v>
      </c>
      <c r="P1532" s="6">
        <f t="shared" si="734"/>
        <v>4.25</v>
      </c>
      <c r="Q1532" s="6">
        <f t="shared" si="717"/>
        <v>4.1417751023963305</v>
      </c>
      <c r="R1532" s="6">
        <f t="shared" si="736"/>
        <v>3.3373781553886488</v>
      </c>
      <c r="S1532" s="6">
        <f t="shared" si="735"/>
        <v>9</v>
      </c>
      <c r="T1532" s="6">
        <f t="shared" si="726"/>
        <v>6.5</v>
      </c>
      <c r="U1532" s="4" t="str">
        <f t="shared" si="742"/>
        <v>LOWER</v>
      </c>
      <c r="V1532" s="20">
        <v>962.25</v>
      </c>
      <c r="W1532" s="9">
        <f t="shared" si="725"/>
        <v>0.91262184461135121</v>
      </c>
      <c r="X1532" s="6">
        <f t="shared" si="729"/>
        <v>44.452064798409886</v>
      </c>
      <c r="Y1532" s="6">
        <f t="shared" si="718"/>
        <v>6.7935201590117344E-2</v>
      </c>
      <c r="Z1532" s="6">
        <f t="shared" si="719"/>
        <v>0.84468664302123386</v>
      </c>
      <c r="AA1532" s="5">
        <f t="shared" si="738"/>
        <v>1</v>
      </c>
      <c r="AB1532" s="5">
        <f t="shared" si="739"/>
        <v>2025</v>
      </c>
      <c r="AC1532" s="5">
        <f t="shared" si="740"/>
        <v>1</v>
      </c>
      <c r="AD1532" s="6">
        <f t="shared" si="723"/>
        <v>52.512500000000003</v>
      </c>
      <c r="AE1532" s="4"/>
      <c r="AF1532" s="10" t="e">
        <f ca="1">_xll.RHistory("ARS=",".Close","START:"&amp;$A1532&amp;" END:"&amp;$A1532&amp;" INTERVAL:1D",,,)</f>
        <v>#NAME?</v>
      </c>
      <c r="AG1532" s="8" t="e">
        <f t="shared" ca="1" si="737"/>
        <v>#NAME?</v>
      </c>
      <c r="AM1532" s="20">
        <v>980</v>
      </c>
      <c r="AN1532" s="10" t="e">
        <f ca="1">_xll.RHistory("BRL=",".Close","START:"&amp;$A1532&amp;" END:"&amp;$A1532&amp;" INTERVAL:1D",,,)</f>
        <v>#NAME?</v>
      </c>
      <c r="AO1532" s="8" t="e">
        <f t="shared" ca="1" si="721"/>
        <v>#NAME?</v>
      </c>
      <c r="AT1532" s="20">
        <v>314.89999999999998</v>
      </c>
      <c r="AU1532" s="6">
        <v>10.08</v>
      </c>
      <c r="AV1532" s="6">
        <f t="shared" si="743"/>
        <v>2.5289899999999985</v>
      </c>
      <c r="AW1532" s="6">
        <f t="shared" si="727"/>
        <v>2.1679747999999979</v>
      </c>
      <c r="AX1532" s="6">
        <f t="shared" si="724"/>
        <v>-0.36101520000000065</v>
      </c>
      <c r="AY1532" s="12">
        <f t="shared" si="728"/>
        <v>0.40064761142666466</v>
      </c>
      <c r="BB1532" s="13">
        <f t="shared" si="722"/>
        <v>868.51004899999998</v>
      </c>
    </row>
    <row r="1533" spans="1:54" s="7" customFormat="1" x14ac:dyDescent="0.25">
      <c r="A1533" s="1">
        <v>45660</v>
      </c>
      <c r="B1533" s="20">
        <v>42.43</v>
      </c>
      <c r="C1533" s="20">
        <v>38.68</v>
      </c>
      <c r="D1533" s="20">
        <v>44.18</v>
      </c>
      <c r="E1533" s="6">
        <f t="shared" si="730"/>
        <v>44.219173016493087</v>
      </c>
      <c r="F1533" s="6">
        <f t="shared" si="731"/>
        <v>43.120208173398069</v>
      </c>
      <c r="G1533" s="20">
        <v>48.93</v>
      </c>
      <c r="H1533" s="20">
        <v>39.93</v>
      </c>
      <c r="I1533" s="20">
        <v>55.5</v>
      </c>
      <c r="K1533" s="6">
        <f t="shared" si="716"/>
        <v>-13.07</v>
      </c>
      <c r="M1533" s="6">
        <f t="shared" si="732"/>
        <v>2.5</v>
      </c>
      <c r="N1533" s="6">
        <f t="shared" si="741"/>
        <v>-1.75</v>
      </c>
      <c r="O1533" s="6">
        <f t="shared" si="733"/>
        <v>4.25</v>
      </c>
      <c r="P1533" s="6">
        <f t="shared" si="734"/>
        <v>4.25</v>
      </c>
      <c r="Q1533" s="6">
        <f t="shared" si="717"/>
        <v>4.2891730164930877</v>
      </c>
      <c r="R1533" s="6">
        <f t="shared" si="736"/>
        <v>3.1902081733980694</v>
      </c>
      <c r="S1533" s="6">
        <f t="shared" si="735"/>
        <v>9</v>
      </c>
      <c r="T1533" s="6">
        <f t="shared" si="726"/>
        <v>6.5</v>
      </c>
      <c r="U1533" s="4" t="str">
        <f t="shared" si="742"/>
        <v>LOWER</v>
      </c>
      <c r="V1533" s="20">
        <v>951.5</v>
      </c>
      <c r="W1533" s="9">
        <f t="shared" si="725"/>
        <v>1.0597918266019306</v>
      </c>
      <c r="X1533" s="6">
        <f t="shared" si="729"/>
        <v>44.259287986784123</v>
      </c>
      <c r="Y1533" s="6">
        <f t="shared" si="718"/>
        <v>-7.9287986784123632E-2</v>
      </c>
      <c r="Z1533" s="6">
        <f t="shared" si="719"/>
        <v>1.1390798133860542</v>
      </c>
      <c r="AA1533" s="5">
        <f t="shared" si="738"/>
        <v>1</v>
      </c>
      <c r="AB1533" s="5">
        <f t="shared" si="739"/>
        <v>2025</v>
      </c>
      <c r="AC1533" s="5">
        <f t="shared" si="740"/>
        <v>1</v>
      </c>
      <c r="AD1533" s="6">
        <f t="shared" si="723"/>
        <v>52.487499999999997</v>
      </c>
      <c r="AE1533" s="4"/>
      <c r="AF1533" s="10" t="e">
        <f ca="1">_xll.RHistory("ARS=",".Close","START:"&amp;$A1533&amp;" END:"&amp;$A1533&amp;" INTERVAL:1D",,,)</f>
        <v>#NAME?</v>
      </c>
      <c r="AG1533" s="8" t="e">
        <f t="shared" ca="1" si="737"/>
        <v>#NAME?</v>
      </c>
      <c r="AM1533" s="20">
        <v>975.75</v>
      </c>
      <c r="AN1533" s="10" t="e">
        <f ca="1">_xll.RHistory("BRL=",".Close","START:"&amp;$A1533&amp;" END:"&amp;$A1533&amp;" INTERVAL:1D",,,)</f>
        <v>#NAME?</v>
      </c>
      <c r="AO1533" s="8" t="e">
        <f t="shared" ca="1" si="721"/>
        <v>#NAME?</v>
      </c>
      <c r="AT1533" s="20">
        <v>298.60000000000002</v>
      </c>
      <c r="AU1533" s="6">
        <v>9.8774999999999995</v>
      </c>
      <c r="AV1533" s="6">
        <f t="shared" si="743"/>
        <v>2.3086600000000015</v>
      </c>
      <c r="AW1533" s="6">
        <f t="shared" si="727"/>
        <v>2.0436082000000013</v>
      </c>
      <c r="AX1533" s="6">
        <f t="shared" si="724"/>
        <v>-0.26505180000000017</v>
      </c>
      <c r="AY1533" s="12">
        <f t="shared" si="728"/>
        <v>0.41627243226336158</v>
      </c>
      <c r="BB1533" s="13">
        <f t="shared" si="722"/>
        <v>852.74701599999992</v>
      </c>
    </row>
    <row r="1534" spans="1:54" s="7" customFormat="1" x14ac:dyDescent="0.25">
      <c r="A1534" s="1">
        <v>45663</v>
      </c>
      <c r="B1534" s="21">
        <v>42.83</v>
      </c>
      <c r="C1534" s="21">
        <v>39.33</v>
      </c>
      <c r="D1534" s="21">
        <v>44.08</v>
      </c>
      <c r="E1534" s="6">
        <f t="shared" si="730"/>
        <v>44.751661136343245</v>
      </c>
      <c r="F1534" s="6">
        <f t="shared" si="731"/>
        <v>44.003911861660043</v>
      </c>
      <c r="G1534" s="21">
        <v>49.33</v>
      </c>
      <c r="H1534" s="21">
        <v>40.33</v>
      </c>
      <c r="I1534" s="21">
        <v>55.5</v>
      </c>
      <c r="K1534" s="6">
        <f t="shared" si="716"/>
        <v>-12.670000000000002</v>
      </c>
      <c r="M1534" s="6">
        <f t="shared" si="732"/>
        <v>2.5</v>
      </c>
      <c r="N1534" s="6">
        <f t="shared" si="741"/>
        <v>-1.25</v>
      </c>
      <c r="O1534" s="6">
        <f t="shared" si="733"/>
        <v>3.75</v>
      </c>
      <c r="P1534" s="6">
        <f t="shared" si="734"/>
        <v>3.75</v>
      </c>
      <c r="Q1534" s="6">
        <f t="shared" si="717"/>
        <v>4.4216611363432463</v>
      </c>
      <c r="R1534" s="6">
        <f t="shared" si="736"/>
        <v>3.673911861660045</v>
      </c>
      <c r="S1534" s="6">
        <f t="shared" si="735"/>
        <v>9</v>
      </c>
      <c r="T1534" s="6">
        <f t="shared" si="726"/>
        <v>6.5</v>
      </c>
      <c r="U1534" s="4" t="str">
        <f t="shared" si="742"/>
        <v>LOWER</v>
      </c>
      <c r="V1534" s="20">
        <v>971</v>
      </c>
      <c r="W1534" s="9">
        <f t="shared" si="725"/>
        <v>7.608813833995498E-2</v>
      </c>
      <c r="X1534" s="6">
        <f t="shared" si="729"/>
        <v>44.792259171867101</v>
      </c>
      <c r="Y1534" s="6">
        <f t="shared" si="718"/>
        <v>-0.71225917186710319</v>
      </c>
      <c r="Z1534" s="6">
        <f t="shared" si="719"/>
        <v>0.78834731020705817</v>
      </c>
      <c r="AA1534" s="5">
        <f t="shared" si="738"/>
        <v>1</v>
      </c>
      <c r="AB1534" s="5">
        <f t="shared" si="739"/>
        <v>2025</v>
      </c>
      <c r="AC1534" s="5">
        <f t="shared" si="740"/>
        <v>2</v>
      </c>
      <c r="AD1534" s="6">
        <f t="shared" si="723"/>
        <v>52.507500000000007</v>
      </c>
      <c r="AE1534" s="4"/>
      <c r="AF1534" s="10" t="e">
        <f ca="1">_xll.RHistory("ARS=",".Close","START:"&amp;$A1534&amp;" END:"&amp;$A1534&amp;" INTERVAL:1D",,,)</f>
        <v>#NAME?</v>
      </c>
      <c r="AG1534" s="8" t="e">
        <f t="shared" ca="1" si="737"/>
        <v>#NAME?</v>
      </c>
      <c r="AM1534" s="20">
        <v>987.5</v>
      </c>
      <c r="AN1534" s="10" t="e">
        <f ca="1">_xll.RHistory("BRL=",".Close","START:"&amp;$A1534&amp;" END:"&amp;$A1534&amp;" INTERVAL:1D",,,)</f>
        <v>#NAME?</v>
      </c>
      <c r="AO1534" s="8" t="e">
        <f t="shared" ca="1" si="721"/>
        <v>#NAME?</v>
      </c>
      <c r="AT1534" s="21">
        <v>297.3</v>
      </c>
      <c r="AU1534" s="18">
        <v>9.9375</v>
      </c>
      <c r="AV1534" s="6">
        <f t="shared" si="743"/>
        <v>2.20641</v>
      </c>
      <c r="AW1534" s="6">
        <f t="shared" si="727"/>
        <v>1.9140738000000006</v>
      </c>
      <c r="AX1534" s="6">
        <f t="shared" si="724"/>
        <v>-0.29233619999999938</v>
      </c>
      <c r="AY1534" s="12">
        <f t="shared" si="728"/>
        <v>0.41539353653209893</v>
      </c>
      <c r="BB1534" s="13">
        <f t="shared" si="722"/>
        <v>867.07704599999988</v>
      </c>
    </row>
    <row r="1535" spans="1:54" s="7" customFormat="1" x14ac:dyDescent="0.25">
      <c r="A1535" s="1">
        <v>45664</v>
      </c>
      <c r="B1535" s="21">
        <v>43.75</v>
      </c>
      <c r="C1535" s="21">
        <v>40.25</v>
      </c>
      <c r="D1535" s="21">
        <v>44.75</v>
      </c>
      <c r="E1535" s="6">
        <f t="shared" si="730"/>
        <v>45.986580393017022</v>
      </c>
      <c r="F1535" s="6">
        <f t="shared" si="731"/>
        <v>44.785649739737934</v>
      </c>
      <c r="G1535" s="21">
        <v>50.25</v>
      </c>
      <c r="H1535" s="21">
        <v>41.25</v>
      </c>
      <c r="I1535" s="21">
        <v>55.5</v>
      </c>
      <c r="K1535" s="6">
        <f t="shared" si="716"/>
        <v>-11.75</v>
      </c>
      <c r="M1535" s="6">
        <f t="shared" si="732"/>
        <v>2.5</v>
      </c>
      <c r="N1535" s="6">
        <f t="shared" si="741"/>
        <v>-1</v>
      </c>
      <c r="O1535" s="6">
        <f t="shared" si="733"/>
        <v>3.5</v>
      </c>
      <c r="P1535" s="6">
        <f t="shared" si="734"/>
        <v>3.5</v>
      </c>
      <c r="Q1535" s="6">
        <f t="shared" si="717"/>
        <v>4.7365803930170216</v>
      </c>
      <c r="R1535" s="6">
        <f t="shared" si="736"/>
        <v>3.5356497397379343</v>
      </c>
      <c r="S1535" s="6">
        <f t="shared" si="735"/>
        <v>9</v>
      </c>
      <c r="T1535" s="6">
        <f t="shared" si="726"/>
        <v>6.5</v>
      </c>
      <c r="U1535" s="4" t="str">
        <f t="shared" si="742"/>
        <v>LOWER</v>
      </c>
      <c r="V1535" s="20">
        <v>988.25</v>
      </c>
      <c r="W1535" s="9">
        <f t="shared" si="725"/>
        <v>-3.5649739737934283E-2</v>
      </c>
      <c r="X1535" s="6">
        <f t="shared" si="729"/>
        <v>46.028298728761662</v>
      </c>
      <c r="Y1535" s="6">
        <f t="shared" si="718"/>
        <v>-1.2782987287616621</v>
      </c>
      <c r="Z1535" s="6">
        <f t="shared" si="719"/>
        <v>1.2426489890237278</v>
      </c>
      <c r="AA1535" s="5">
        <f t="shared" si="738"/>
        <v>1</v>
      </c>
      <c r="AB1535" s="5">
        <f t="shared" si="739"/>
        <v>2025</v>
      </c>
      <c r="AC1535" s="5">
        <f t="shared" si="740"/>
        <v>2</v>
      </c>
      <c r="AD1535" s="6">
        <f t="shared" si="723"/>
        <v>52.797499999999999</v>
      </c>
      <c r="AE1535" s="4"/>
      <c r="AF1535" s="10" t="e">
        <f ca="1">_xll.RHistory("ARS=",".Close","START:"&amp;$A1535&amp;" END:"&amp;$A1535&amp;" INTERVAL:1D",,,)</f>
        <v>#NAME?</v>
      </c>
      <c r="AG1535" s="8" t="e">
        <f t="shared" ca="1" si="737"/>
        <v>#NAME?</v>
      </c>
      <c r="AM1535" s="20">
        <v>1014.75</v>
      </c>
      <c r="AN1535" s="10" t="e">
        <f ca="1">_xll.RHistory("BRL=",".Close","START:"&amp;$A1535&amp;" END:"&amp;$A1535&amp;" INTERVAL:1D",,,)</f>
        <v>#NAME?</v>
      </c>
      <c r="AO1535" s="8" t="e">
        <f t="shared" ca="1" si="721"/>
        <v>#NAME?</v>
      </c>
      <c r="AT1535" s="21">
        <v>293.5</v>
      </c>
      <c r="AU1535" s="18">
        <v>9.9324999999999992</v>
      </c>
      <c r="AV1535" s="6">
        <f t="shared" si="743"/>
        <v>2.2004999999999999</v>
      </c>
      <c r="AW1535" s="6">
        <f t="shared" si="727"/>
        <v>1.8756377999999998</v>
      </c>
      <c r="AX1535" s="6">
        <f t="shared" si="724"/>
        <v>-0.3248622000000001</v>
      </c>
      <c r="AY1535" s="12">
        <f t="shared" si="728"/>
        <v>0.42080605557776218</v>
      </c>
      <c r="BB1535" s="13">
        <f t="shared" si="722"/>
        <v>887.3595499999999</v>
      </c>
    </row>
    <row r="1536" spans="1:54" s="7" customFormat="1" x14ac:dyDescent="0.25">
      <c r="A1536" s="1">
        <v>45665</v>
      </c>
      <c r="B1536" s="20">
        <v>43.59</v>
      </c>
      <c r="C1536" s="20">
        <v>40.590000000000003</v>
      </c>
      <c r="D1536" s="20">
        <v>45.09</v>
      </c>
      <c r="E1536" s="6">
        <f t="shared" si="730"/>
        <v>46.0658871342713</v>
      </c>
      <c r="F1536" s="6">
        <f t="shared" si="731"/>
        <v>44.819638343132631</v>
      </c>
      <c r="G1536" s="20">
        <v>50.59</v>
      </c>
      <c r="H1536" s="20">
        <v>41.59</v>
      </c>
      <c r="I1536" s="20">
        <v>55.25</v>
      </c>
      <c r="K1536" s="6">
        <f t="shared" si="716"/>
        <v>-11.659999999999997</v>
      </c>
      <c r="M1536" s="6">
        <f t="shared" si="732"/>
        <v>2</v>
      </c>
      <c r="N1536" s="6">
        <f t="shared" si="741"/>
        <v>-1.5</v>
      </c>
      <c r="O1536" s="6">
        <f t="shared" si="733"/>
        <v>3.5</v>
      </c>
      <c r="P1536" s="6">
        <f t="shared" si="734"/>
        <v>3.5</v>
      </c>
      <c r="Q1536" s="6">
        <f t="shared" si="717"/>
        <v>4.4758871342712965</v>
      </c>
      <c r="R1536" s="6">
        <f t="shared" si="736"/>
        <v>3.2296383431326277</v>
      </c>
      <c r="S1536" s="6">
        <f t="shared" si="735"/>
        <v>9</v>
      </c>
      <c r="T1536" s="6">
        <f t="shared" si="726"/>
        <v>7</v>
      </c>
      <c r="U1536" s="4" t="str">
        <f t="shared" si="742"/>
        <v>LOWER</v>
      </c>
      <c r="V1536" s="20">
        <v>989</v>
      </c>
      <c r="W1536" s="9">
        <f t="shared" si="725"/>
        <v>0.27036165686737235</v>
      </c>
      <c r="X1536" s="6">
        <f t="shared" si="729"/>
        <v>46.107677415901676</v>
      </c>
      <c r="Y1536" s="6">
        <f t="shared" si="718"/>
        <v>-1.017677415901673</v>
      </c>
      <c r="Z1536" s="6">
        <f t="shared" si="719"/>
        <v>1.2880390727690454</v>
      </c>
      <c r="AA1536" s="5">
        <f t="shared" si="738"/>
        <v>1</v>
      </c>
      <c r="AB1536" s="5">
        <f t="shared" si="739"/>
        <v>2025</v>
      </c>
      <c r="AC1536" s="5">
        <f t="shared" si="740"/>
        <v>2</v>
      </c>
      <c r="AD1536" s="6">
        <f t="shared" si="723"/>
        <v>52.660000000000004</v>
      </c>
      <c r="AE1536" s="4"/>
      <c r="AF1536" s="10" t="e">
        <f ca="1">_xll.RHistory("ARS=",".Close","START:"&amp;$A1536&amp;" END:"&amp;$A1536&amp;" INTERVAL:1D",,,)</f>
        <v>#NAME?</v>
      </c>
      <c r="AG1536" s="8" t="e">
        <f t="shared" ca="1" si="737"/>
        <v>#NAME?</v>
      </c>
      <c r="AM1536" s="20">
        <v>1016.5</v>
      </c>
      <c r="AN1536" s="10" t="e">
        <f ca="1">_xll.RHistory("BRL=",".Close","START:"&amp;$A1536&amp;" END:"&amp;$A1536&amp;" INTERVAL:1D",,,)</f>
        <v>#NAME?</v>
      </c>
      <c r="AO1536" s="8" t="e">
        <f t="shared" ca="1" si="721"/>
        <v>#NAME?</v>
      </c>
      <c r="AT1536" s="20">
        <v>290.8</v>
      </c>
      <c r="AU1536" s="6">
        <v>9.9450000000000003</v>
      </c>
      <c r="AV1536" s="6">
        <f t="shared" si="743"/>
        <v>2.1643299999999996</v>
      </c>
      <c r="AW1536" s="6">
        <f t="shared" si="727"/>
        <v>1.9051749999999998</v>
      </c>
      <c r="AX1536" s="6">
        <f t="shared" si="724"/>
        <v>-0.2591549999999998</v>
      </c>
      <c r="AY1536" s="12">
        <f t="shared" si="728"/>
        <v>0.42825589518554619</v>
      </c>
      <c r="BB1536" s="13">
        <f t="shared" si="722"/>
        <v>894.85525800000005</v>
      </c>
    </row>
    <row r="1537" spans="1:54" x14ac:dyDescent="0.25">
      <c r="A1537" s="1">
        <v>45666</v>
      </c>
      <c r="B1537" s="9">
        <v>44.76</v>
      </c>
      <c r="C1537" s="9">
        <v>41.51</v>
      </c>
      <c r="D1537" s="9">
        <v>46.26</v>
      </c>
      <c r="E1537" s="6">
        <f t="shared" si="730"/>
        <v>46.609704788586356</v>
      </c>
      <c r="F1537" s="6">
        <f t="shared" si="731"/>
        <v>45.612705755675421</v>
      </c>
      <c r="G1537" s="9">
        <v>51.76</v>
      </c>
      <c r="H1537" s="9">
        <v>42.76</v>
      </c>
      <c r="I1537" s="9">
        <v>54.25</v>
      </c>
      <c r="K1537" s="6">
        <f t="shared" si="716"/>
        <v>-9.490000000000002</v>
      </c>
      <c r="M1537" s="6">
        <f t="shared" si="732"/>
        <v>2</v>
      </c>
      <c r="N1537" s="6">
        <f t="shared" si="741"/>
        <v>-1.5</v>
      </c>
      <c r="O1537" s="6">
        <f t="shared" si="733"/>
        <v>3.5</v>
      </c>
      <c r="P1537" s="6">
        <f t="shared" si="734"/>
        <v>3.5</v>
      </c>
      <c r="Q1537" s="6">
        <f t="shared" si="717"/>
        <v>3.849704788586358</v>
      </c>
      <c r="R1537" s="6">
        <f t="shared" si="736"/>
        <v>2.8527057556754229</v>
      </c>
      <c r="S1537" s="6">
        <f t="shared" si="735"/>
        <v>9</v>
      </c>
      <c r="T1537" s="6">
        <f t="shared" si="726"/>
        <v>7</v>
      </c>
      <c r="U1537" s="4" t="str">
        <f t="shared" si="742"/>
        <v>LOWER</v>
      </c>
      <c r="V1537" s="8">
        <v>1006.5</v>
      </c>
      <c r="W1537" s="9">
        <f t="shared" si="725"/>
        <v>0.64729424432457705</v>
      </c>
      <c r="X1537" s="6">
        <f t="shared" si="729"/>
        <v>46.65198841343323</v>
      </c>
      <c r="Y1537" s="6">
        <f t="shared" si="718"/>
        <v>-0.3919884134332321</v>
      </c>
      <c r="Z1537" s="6">
        <f t="shared" si="719"/>
        <v>1.0392826577578091</v>
      </c>
      <c r="AA1537" s="5">
        <f t="shared" si="738"/>
        <v>1</v>
      </c>
      <c r="AB1537" s="5">
        <f t="shared" si="739"/>
        <v>2025</v>
      </c>
      <c r="AC1537" s="5">
        <f t="shared" si="740"/>
        <v>2</v>
      </c>
      <c r="AD1537" s="6">
        <f t="shared" si="723"/>
        <v>52.997499999999995</v>
      </c>
      <c r="AF1537" s="10" t="e">
        <f ca="1">_xll.RHistory("ARS=",".Close","START:"&amp;$A1537&amp;" END:"&amp;$A1537&amp;" INTERVAL:1D",,,)</f>
        <v>#NAME?</v>
      </c>
      <c r="AG1537" s="8" t="e">
        <f t="shared" ca="1" si="737"/>
        <v>#NAME?</v>
      </c>
      <c r="AM1537" s="5">
        <v>1028.5</v>
      </c>
      <c r="AN1537" s="10" t="e">
        <f ca="1">_xll.RHistory("BRL=",".Close","START:"&amp;$A1537&amp;" END:"&amp;$A1537&amp;" INTERVAL:1D",,,)</f>
        <v>#NAME?</v>
      </c>
      <c r="AO1537" s="8" t="e">
        <f t="shared" ca="1" si="721"/>
        <v>#NAME?</v>
      </c>
      <c r="AT1537" s="5">
        <v>289.10000000000002</v>
      </c>
      <c r="AU1537" s="6">
        <v>9.9674999999999994</v>
      </c>
      <c r="AV1537" s="6">
        <f t="shared" si="743"/>
        <v>2.2387700000000006</v>
      </c>
      <c r="AW1537" s="6">
        <f t="shared" si="727"/>
        <v>1.8243793999999998</v>
      </c>
      <c r="AX1537" s="6">
        <f t="shared" si="724"/>
        <v>-0.41439060000000083</v>
      </c>
      <c r="AY1537" s="12">
        <f t="shared" si="728"/>
        <v>0.42879447245137836</v>
      </c>
      <c r="BB1537" s="13">
        <f t="shared" si="722"/>
        <v>915.13776199999995</v>
      </c>
    </row>
    <row r="1538" spans="1:54" x14ac:dyDescent="0.25">
      <c r="A1538" s="1">
        <v>45667</v>
      </c>
      <c r="B1538" s="9">
        <v>47.58</v>
      </c>
      <c r="C1538" s="9">
        <v>44.33</v>
      </c>
      <c r="D1538" s="9">
        <v>49.08</v>
      </c>
      <c r="E1538" s="6">
        <f t="shared" si="730"/>
        <v>48.41110076850498</v>
      </c>
      <c r="F1538" s="6">
        <f t="shared" si="731"/>
        <v>47.516067545778121</v>
      </c>
      <c r="G1538" s="9">
        <v>54.58</v>
      </c>
      <c r="H1538" s="9">
        <v>45.58</v>
      </c>
      <c r="I1538" s="9">
        <v>54.25</v>
      </c>
      <c r="K1538" s="6">
        <f t="shared" si="716"/>
        <v>-6.6700000000000017</v>
      </c>
      <c r="M1538" s="6">
        <f t="shared" si="732"/>
        <v>2</v>
      </c>
      <c r="N1538" s="6">
        <f t="shared" si="741"/>
        <v>-1.5</v>
      </c>
      <c r="O1538" s="6">
        <f t="shared" si="733"/>
        <v>3.5</v>
      </c>
      <c r="P1538" s="6">
        <f t="shared" si="734"/>
        <v>3.5</v>
      </c>
      <c r="Q1538" s="6">
        <f t="shared" si="717"/>
        <v>2.8311007685049816</v>
      </c>
      <c r="R1538" s="6">
        <f t="shared" si="736"/>
        <v>1.9360675457781227</v>
      </c>
      <c r="S1538" s="6">
        <f t="shared" si="735"/>
        <v>9</v>
      </c>
      <c r="T1538" s="6">
        <f t="shared" si="726"/>
        <v>7</v>
      </c>
      <c r="U1538" s="4" t="str">
        <f t="shared" si="742"/>
        <v>LOWER</v>
      </c>
      <c r="V1538" s="8">
        <v>1048.5</v>
      </c>
      <c r="W1538" s="9">
        <f t="shared" si="725"/>
        <v>1.5639324542218773</v>
      </c>
      <c r="X1538" s="6">
        <f t="shared" si="729"/>
        <v>48.455018592756488</v>
      </c>
      <c r="Y1538" s="6">
        <f t="shared" si="718"/>
        <v>0.62498140724351003</v>
      </c>
      <c r="Z1538" s="6">
        <f t="shared" si="719"/>
        <v>0.93895104697836729</v>
      </c>
      <c r="AA1538" s="5">
        <f t="shared" si="738"/>
        <v>1</v>
      </c>
      <c r="AB1538" s="5">
        <f t="shared" si="739"/>
        <v>2025</v>
      </c>
      <c r="AC1538" s="5">
        <f t="shared" si="740"/>
        <v>2</v>
      </c>
      <c r="AD1538" s="6">
        <f t="shared" si="723"/>
        <v>54.230000000000004</v>
      </c>
      <c r="AF1538" s="10" t="e">
        <f ca="1">_xll.RHistory("ARS=",".Close","START:"&amp;$A1538&amp;" END:"&amp;$A1538&amp;" INTERVAL:1D",,,)</f>
        <v>#NAME?</v>
      </c>
      <c r="AG1538" s="8" t="e">
        <f t="shared" ca="1" si="737"/>
        <v>#NAME?</v>
      </c>
      <c r="AM1538" s="5">
        <v>1068.25</v>
      </c>
      <c r="AN1538" s="10" t="e">
        <f ca="1">_xll.RHistory("BRL=",".Close","START:"&amp;$A1538&amp;" END:"&amp;$A1538&amp;" INTERVAL:1D",,,)</f>
        <v>#NAME?</v>
      </c>
      <c r="AO1538" s="8" t="e">
        <f t="shared" ca="1" si="721"/>
        <v>#NAME?</v>
      </c>
      <c r="AT1538" s="5">
        <v>288.3</v>
      </c>
      <c r="AU1538" s="6">
        <v>10.2525</v>
      </c>
      <c r="AV1538" s="6">
        <f t="shared" si="743"/>
        <v>2.2649099999999986</v>
      </c>
      <c r="AW1538" s="6">
        <f t="shared" si="727"/>
        <v>1.6547315999999999</v>
      </c>
      <c r="AX1538" s="6">
        <f t="shared" si="724"/>
        <v>-0.61017839999999879</v>
      </c>
      <c r="AY1538" s="12">
        <f t="shared" si="728"/>
        <v>0.43597511482296408</v>
      </c>
      <c r="BB1538" s="13">
        <f t="shared" si="722"/>
        <v>977.30804599999988</v>
      </c>
    </row>
    <row r="1539" spans="1:54" x14ac:dyDescent="0.25">
      <c r="A1539" s="1">
        <v>45670</v>
      </c>
      <c r="B1539" s="9">
        <v>48.24</v>
      </c>
      <c r="C1539" s="9">
        <v>44.74</v>
      </c>
      <c r="D1539" s="9">
        <v>49.74</v>
      </c>
      <c r="E1539" s="6">
        <f t="shared" si="730"/>
        <v>48.716998199057201</v>
      </c>
      <c r="F1539" s="6">
        <f t="shared" si="731"/>
        <v>48.32046449278581</v>
      </c>
      <c r="G1539" s="9">
        <v>54.49</v>
      </c>
      <c r="H1539" s="9">
        <v>45.99</v>
      </c>
      <c r="I1539" s="9">
        <v>55.13</v>
      </c>
      <c r="K1539" s="6">
        <f t="shared" si="716"/>
        <v>-6.8900000000000006</v>
      </c>
      <c r="M1539" s="6">
        <f t="shared" si="732"/>
        <v>2.25</v>
      </c>
      <c r="N1539" s="6">
        <f t="shared" si="741"/>
        <v>-1.5</v>
      </c>
      <c r="O1539" s="6">
        <f t="shared" si="733"/>
        <v>3.75</v>
      </c>
      <c r="P1539" s="6">
        <f t="shared" si="734"/>
        <v>3.75</v>
      </c>
      <c r="Q1539" s="6">
        <f t="shared" si="717"/>
        <v>2.7269981990571992</v>
      </c>
      <c r="R1539" s="6">
        <f t="shared" si="736"/>
        <v>2.3304644927858078</v>
      </c>
      <c r="S1539" s="6">
        <f t="shared" si="735"/>
        <v>8.5</v>
      </c>
      <c r="T1539" s="6">
        <f t="shared" si="726"/>
        <v>6.25</v>
      </c>
      <c r="U1539" s="4" t="str">
        <f t="shared" si="742"/>
        <v>LOWER</v>
      </c>
      <c r="V1539" s="8">
        <v>1066.25</v>
      </c>
      <c r="W1539" s="9">
        <f t="shared" si="725"/>
        <v>1.4195355072141922</v>
      </c>
      <c r="X1539" s="6">
        <f t="shared" si="729"/>
        <v>48.761193528867985</v>
      </c>
      <c r="Y1539" s="6">
        <f t="shared" si="718"/>
        <v>0.97880647113201746</v>
      </c>
      <c r="Z1539" s="6">
        <f t="shared" si="719"/>
        <v>0.44072903608217473</v>
      </c>
      <c r="AA1539" s="5">
        <f t="shared" si="738"/>
        <v>1</v>
      </c>
      <c r="AB1539" s="5">
        <f t="shared" si="739"/>
        <v>2025</v>
      </c>
      <c r="AC1539" s="5">
        <f t="shared" si="740"/>
        <v>3</v>
      </c>
      <c r="AD1539" s="6">
        <f t="shared" si="723"/>
        <v>53.935000000000002</v>
      </c>
      <c r="AF1539" s="10" t="e">
        <f ca="1">_xll.RHistory("ARS=",".Close","START:"&amp;$A1539&amp;" END:"&amp;$A1539&amp;" INTERVAL:1D",,,)</f>
        <v>#NAME?</v>
      </c>
      <c r="AG1539" s="8" t="e">
        <f t="shared" ca="1" si="737"/>
        <v>#NAME?</v>
      </c>
      <c r="AM1539" s="5">
        <v>1075</v>
      </c>
      <c r="AN1539" s="10" t="e">
        <f ca="1">_xll.RHistory("BRL=",".Close","START:"&amp;$A1539&amp;" END:"&amp;$A1539&amp;" INTERVAL:1D",,,)</f>
        <v>#NAME?</v>
      </c>
      <c r="AO1539" s="8" t="e">
        <f t="shared" ca="1" si="721"/>
        <v>#NAME?</v>
      </c>
      <c r="AT1539" s="5">
        <v>297.8</v>
      </c>
      <c r="AU1539" s="6">
        <v>10.58</v>
      </c>
      <c r="AV1539" s="6">
        <f t="shared" si="743"/>
        <v>2.2378799999999988</v>
      </c>
      <c r="AW1539" s="6">
        <f t="shared" si="727"/>
        <v>1.8738227999999992</v>
      </c>
      <c r="AX1539" s="6">
        <f t="shared" si="724"/>
        <v>-0.36405719999999953</v>
      </c>
      <c r="AY1539" s="12">
        <f t="shared" si="728"/>
        <v>0.44303932460867984</v>
      </c>
      <c r="BB1539" s="13">
        <f t="shared" si="722"/>
        <v>986.34698800000001</v>
      </c>
    </row>
    <row r="1540" spans="1:54" x14ac:dyDescent="0.25">
      <c r="A1540" s="1">
        <v>45671</v>
      </c>
      <c r="B1540" s="9">
        <v>48.47</v>
      </c>
      <c r="C1540" s="9">
        <v>44.72</v>
      </c>
      <c r="D1540" s="9">
        <v>49.72</v>
      </c>
      <c r="E1540" s="6">
        <f t="shared" si="730"/>
        <v>49.713997231968143</v>
      </c>
      <c r="F1540" s="6">
        <f t="shared" si="731"/>
        <v>48.966247957284942</v>
      </c>
      <c r="G1540" s="9">
        <v>54.72</v>
      </c>
      <c r="H1540" s="9">
        <v>46.22</v>
      </c>
      <c r="I1540" s="9">
        <v>55</v>
      </c>
      <c r="K1540" s="6">
        <f t="shared" ref="K1540:K1603" si="744">B1540-I1540</f>
        <v>-6.5300000000000011</v>
      </c>
      <c r="M1540" s="6">
        <f t="shared" si="732"/>
        <v>2.25</v>
      </c>
      <c r="N1540" s="6">
        <f t="shared" si="741"/>
        <v>-1.25</v>
      </c>
      <c r="O1540" s="6">
        <f t="shared" si="733"/>
        <v>3.5</v>
      </c>
      <c r="P1540" s="6">
        <f t="shared" si="734"/>
        <v>3.5</v>
      </c>
      <c r="Q1540" s="6">
        <f t="shared" ref="Q1540:Q1603" si="745">IF(E1540="","",E1540-H1540)</f>
        <v>3.4939972319681445</v>
      </c>
      <c r="R1540" s="6">
        <f t="shared" si="736"/>
        <v>2.7462479572849432</v>
      </c>
      <c r="S1540" s="6">
        <f t="shared" si="735"/>
        <v>8.5</v>
      </c>
      <c r="T1540" s="6">
        <f t="shared" si="726"/>
        <v>6.25</v>
      </c>
      <c r="U1540" s="4" t="str">
        <f t="shared" si="742"/>
        <v>LOWER</v>
      </c>
      <c r="V1540" s="8">
        <v>1080.5</v>
      </c>
      <c r="W1540" s="9">
        <f t="shared" si="725"/>
        <v>0.7537520427150568</v>
      </c>
      <c r="X1540" s="6">
        <f t="shared" si="729"/>
        <v>49.759097024342488</v>
      </c>
      <c r="Y1540" s="6">
        <f t="shared" ref="Y1540:Y1603" si="746">IF(X1540="","",IF(D1540="","",D1540-X1540))</f>
        <v>-3.9097024342488851E-2</v>
      </c>
      <c r="Z1540" s="6">
        <f t="shared" ref="Z1540:Z1603" si="747">IF(X1540="","",IF(F1540="","",X1540-F1540))</f>
        <v>0.79284906705754565</v>
      </c>
      <c r="AA1540" s="5">
        <f t="shared" si="738"/>
        <v>1</v>
      </c>
      <c r="AB1540" s="5">
        <f t="shared" si="739"/>
        <v>2025</v>
      </c>
      <c r="AC1540" s="5">
        <f t="shared" si="740"/>
        <v>3</v>
      </c>
      <c r="AD1540" s="6">
        <f t="shared" si="723"/>
        <v>53.942500000000003</v>
      </c>
      <c r="AF1540" s="10" t="e">
        <f ca="1">_xll.RHistory("ARS=",".Close","START:"&amp;$A1540&amp;" END:"&amp;$A1540&amp;" INTERVAL:1D",,,)</f>
        <v>#NAME?</v>
      </c>
      <c r="AG1540" s="8" t="e">
        <f t="shared" ca="1" si="737"/>
        <v>#NAME?</v>
      </c>
      <c r="AM1540" s="5">
        <v>1097</v>
      </c>
      <c r="AN1540" s="10" t="e">
        <f ca="1">_xll.RHistory("BRL=",".Close","START:"&amp;$A1540&amp;" END:"&amp;$A1540&amp;" INTERVAL:1D",,,)</f>
        <v>#NAME?</v>
      </c>
      <c r="AO1540" s="8" t="e">
        <f t="shared" ref="AO1540:AO1568" ca="1" si="748">IF(AM1540="","",AM1540*AN1540/2204.622*100)</f>
        <v>#NAME?</v>
      </c>
      <c r="AT1540" s="5">
        <v>295.8</v>
      </c>
      <c r="AU1540" s="6">
        <v>10.525</v>
      </c>
      <c r="AV1540" s="6">
        <f t="shared" si="743"/>
        <v>2.2435399999999976</v>
      </c>
      <c r="AW1540" s="6">
        <f t="shared" si="727"/>
        <v>1.9574984000000004</v>
      </c>
      <c r="AX1540" s="6">
        <f t="shared" si="724"/>
        <v>-0.28604159999999723</v>
      </c>
      <c r="AY1540" s="12">
        <f t="shared" si="728"/>
        <v>0.44810716310266147</v>
      </c>
      <c r="BB1540" s="13">
        <f t="shared" ref="BB1540:BB1559" si="749">C1540*22.0462</f>
        <v>985.9060639999999</v>
      </c>
    </row>
    <row r="1541" spans="1:54" x14ac:dyDescent="0.25">
      <c r="A1541" s="1">
        <v>45672</v>
      </c>
      <c r="B1541" s="9">
        <v>48.52</v>
      </c>
      <c r="C1541" s="9">
        <v>44.77</v>
      </c>
      <c r="D1541" s="9">
        <v>49.77</v>
      </c>
      <c r="E1541" s="6">
        <f t="shared" si="730"/>
        <v>50.042553731450155</v>
      </c>
      <c r="F1541" s="6">
        <f t="shared" si="731"/>
        <v>49.374111198021232</v>
      </c>
      <c r="G1541" s="9">
        <v>54.77</v>
      </c>
      <c r="H1541" s="9">
        <v>46.27</v>
      </c>
      <c r="I1541" s="9">
        <v>55</v>
      </c>
      <c r="K1541" s="6">
        <f t="shared" si="744"/>
        <v>-6.4799999999999969</v>
      </c>
      <c r="M1541" s="6">
        <f t="shared" si="732"/>
        <v>2.25</v>
      </c>
      <c r="N1541" s="6">
        <f t="shared" si="741"/>
        <v>-1.25</v>
      </c>
      <c r="O1541" s="6">
        <f t="shared" si="733"/>
        <v>3.5</v>
      </c>
      <c r="P1541" s="6">
        <f t="shared" si="734"/>
        <v>3.5</v>
      </c>
      <c r="Q1541" s="6">
        <f t="shared" si="745"/>
        <v>3.7725537314501523</v>
      </c>
      <c r="R1541" s="6">
        <f t="shared" si="736"/>
        <v>3.1041111980212293</v>
      </c>
      <c r="S1541" s="6">
        <f t="shared" si="735"/>
        <v>8.5</v>
      </c>
      <c r="T1541" s="6">
        <f t="shared" si="726"/>
        <v>6.25</v>
      </c>
      <c r="U1541" s="4" t="str">
        <f t="shared" si="742"/>
        <v>LOWER</v>
      </c>
      <c r="V1541" s="8">
        <v>1089.5</v>
      </c>
      <c r="W1541" s="9">
        <f t="shared" si="725"/>
        <v>0.39588880197877074</v>
      </c>
      <c r="X1541" s="6">
        <f t="shared" si="729"/>
        <v>50.087951585351135</v>
      </c>
      <c r="Y1541" s="6">
        <f t="shared" si="746"/>
        <v>-0.31795158535113188</v>
      </c>
      <c r="Z1541" s="6">
        <f t="shared" si="747"/>
        <v>0.71384038732990263</v>
      </c>
      <c r="AA1541" s="5">
        <f t="shared" si="738"/>
        <v>1</v>
      </c>
      <c r="AB1541" s="5">
        <f t="shared" si="739"/>
        <v>2025</v>
      </c>
      <c r="AC1541" s="5">
        <f t="shared" si="740"/>
        <v>3</v>
      </c>
      <c r="AD1541" s="6">
        <f t="shared" si="723"/>
        <v>54.292500000000004</v>
      </c>
      <c r="AF1541" s="10" t="e">
        <f ca="1">_xll.RHistory("ARS=",".Close","START:"&amp;$A1541&amp;" END:"&amp;$A1541&amp;" INTERVAL:1D",,,)</f>
        <v>#NAME?</v>
      </c>
      <c r="AG1541" s="8" t="e">
        <f t="shared" ca="1" si="737"/>
        <v>#NAME?</v>
      </c>
      <c r="AM1541" s="5">
        <v>1104.25</v>
      </c>
      <c r="AN1541" s="10" t="e">
        <f ca="1">_xll.RHistory("BRL=",".Close","START:"&amp;$A1541&amp;" END:"&amp;$A1541&amp;" INTERVAL:1D",,,)</f>
        <v>#NAME?</v>
      </c>
      <c r="AO1541" s="8" t="e">
        <f t="shared" ca="1" si="748"/>
        <v>#NAME?</v>
      </c>
      <c r="AT1541" s="5">
        <v>292</v>
      </c>
      <c r="AU1541" s="6">
        <v>10.477499999999999</v>
      </c>
      <c r="AV1541" s="6">
        <f t="shared" si="743"/>
        <v>2.2075899999999997</v>
      </c>
      <c r="AW1541" s="6">
        <f t="shared" si="727"/>
        <v>1.9420701999999999</v>
      </c>
      <c r="AX1541" s="6">
        <f t="shared" si="724"/>
        <v>-0.26551979999999986</v>
      </c>
      <c r="AY1541" s="12">
        <f t="shared" si="728"/>
        <v>0.45248500158382005</v>
      </c>
      <c r="BB1541" s="13">
        <f t="shared" si="749"/>
        <v>987.008374</v>
      </c>
    </row>
    <row r="1542" spans="1:54" x14ac:dyDescent="0.25">
      <c r="A1542" s="1">
        <v>45673</v>
      </c>
      <c r="B1542" s="9">
        <v>47.03</v>
      </c>
      <c r="C1542" s="9">
        <v>43.53</v>
      </c>
      <c r="D1542" s="9">
        <v>48.53</v>
      </c>
      <c r="E1542" s="6">
        <f t="shared" si="730"/>
        <v>46.247159685709654</v>
      </c>
      <c r="F1542" s="6">
        <f t="shared" si="731"/>
        <v>46.020568996411711</v>
      </c>
      <c r="G1542" s="9">
        <v>53.53</v>
      </c>
      <c r="H1542" s="9">
        <v>45.03</v>
      </c>
      <c r="I1542" s="9">
        <v>54.25</v>
      </c>
      <c r="K1542" s="6">
        <f t="shared" si="744"/>
        <v>-7.2199999999999989</v>
      </c>
      <c r="M1542" s="6">
        <f t="shared" si="732"/>
        <v>2</v>
      </c>
      <c r="N1542" s="6">
        <f t="shared" si="741"/>
        <v>-1.5</v>
      </c>
      <c r="O1542" s="6">
        <f t="shared" si="733"/>
        <v>3.5</v>
      </c>
      <c r="P1542" s="6">
        <f t="shared" si="734"/>
        <v>3.5</v>
      </c>
      <c r="Q1542" s="6">
        <f t="shared" si="745"/>
        <v>1.2171596857096532</v>
      </c>
      <c r="R1542" s="6">
        <f t="shared" si="736"/>
        <v>0.99056899641171015</v>
      </c>
      <c r="S1542" s="6">
        <f t="shared" si="735"/>
        <v>8.5</v>
      </c>
      <c r="T1542" s="6">
        <f t="shared" si="726"/>
        <v>6.5</v>
      </c>
      <c r="U1542" s="4" t="str">
        <f t="shared" si="742"/>
        <v>LOWER</v>
      </c>
      <c r="V1542" s="8">
        <v>1015.5</v>
      </c>
      <c r="W1542" s="9">
        <f t="shared" si="725"/>
        <v>2.5094310035882899</v>
      </c>
      <c r="X1542" s="6">
        <f t="shared" si="729"/>
        <v>46.289114415078863</v>
      </c>
      <c r="Y1542" s="6">
        <f t="shared" si="746"/>
        <v>2.2408855849211378</v>
      </c>
      <c r="Z1542" s="6">
        <f t="shared" si="747"/>
        <v>0.26854541866715209</v>
      </c>
      <c r="AA1542" s="5">
        <f t="shared" si="738"/>
        <v>1</v>
      </c>
      <c r="AB1542" s="5">
        <f t="shared" si="739"/>
        <v>2025</v>
      </c>
      <c r="AC1542" s="5">
        <f t="shared" si="740"/>
        <v>3</v>
      </c>
      <c r="AD1542" s="6">
        <f t="shared" si="723"/>
        <v>54.14</v>
      </c>
      <c r="AF1542" s="10" t="e">
        <f ca="1">_xll.RHistory("ARS=",".Close","START:"&amp;$A1542&amp;" END:"&amp;$A1542&amp;" INTERVAL:1D",,,)</f>
        <v>#NAME?</v>
      </c>
      <c r="AG1542" s="8" t="e">
        <f t="shared" ca="1" si="737"/>
        <v>#NAME?</v>
      </c>
      <c r="AM1542" s="5">
        <v>1020.5</v>
      </c>
      <c r="AN1542" s="10" t="e">
        <f ca="1">_xll.RHistory("BRL=",".Close","START:"&amp;$A1542&amp;" END:"&amp;$A1542&amp;" INTERVAL:1D",,,)</f>
        <v>#NAME?</v>
      </c>
      <c r="AO1542" s="8" t="e">
        <f t="shared" ca="1" si="748"/>
        <v>#NAME?</v>
      </c>
      <c r="AT1542" s="5">
        <v>284.39999999999998</v>
      </c>
      <c r="AU1542" s="6">
        <v>10.14</v>
      </c>
      <c r="AV1542" s="6">
        <f t="shared" si="743"/>
        <v>2.2214099999999988</v>
      </c>
      <c r="AW1542" s="6">
        <f t="shared" si="727"/>
        <v>2.1067031999999983</v>
      </c>
      <c r="AX1542" s="6">
        <f t="shared" si="724"/>
        <v>-0.11470680000000044</v>
      </c>
      <c r="AY1542" s="12">
        <f t="shared" si="728"/>
        <v>0.45928234403215468</v>
      </c>
      <c r="BB1542" s="13">
        <f t="shared" si="749"/>
        <v>959.67108599999995</v>
      </c>
    </row>
    <row r="1543" spans="1:54" x14ac:dyDescent="0.25">
      <c r="A1543" s="1">
        <v>45674</v>
      </c>
      <c r="B1543" s="9">
        <v>47.69</v>
      </c>
      <c r="C1543" s="9">
        <v>44.564999999999998</v>
      </c>
      <c r="D1543" s="9">
        <v>48.94</v>
      </c>
      <c r="E1543" s="6">
        <f t="shared" si="730"/>
        <v>46.8249659434194</v>
      </c>
      <c r="F1543" s="6">
        <f t="shared" si="731"/>
        <v>46.077216668736199</v>
      </c>
      <c r="G1543" s="9">
        <v>54.19</v>
      </c>
      <c r="H1543" s="9">
        <v>45.69</v>
      </c>
      <c r="I1543" s="9">
        <v>54.25</v>
      </c>
      <c r="K1543" s="6">
        <f t="shared" si="744"/>
        <v>-6.5600000000000023</v>
      </c>
      <c r="M1543" s="6">
        <f t="shared" si="732"/>
        <v>2</v>
      </c>
      <c r="N1543" s="6">
        <f t="shared" si="741"/>
        <v>-1.25</v>
      </c>
      <c r="O1543" s="6">
        <f t="shared" si="733"/>
        <v>3.25</v>
      </c>
      <c r="P1543" s="6">
        <f t="shared" si="734"/>
        <v>3.25</v>
      </c>
      <c r="Q1543" s="6">
        <f t="shared" si="745"/>
        <v>1.1349659434194024</v>
      </c>
      <c r="R1543" s="6">
        <f t="shared" si="736"/>
        <v>0.38721666873620109</v>
      </c>
      <c r="S1543" s="6">
        <f t="shared" si="735"/>
        <v>8.5</v>
      </c>
      <c r="T1543" s="6">
        <f t="shared" si="726"/>
        <v>6.5</v>
      </c>
      <c r="U1543" s="4" t="str">
        <f t="shared" si="742"/>
        <v>LOWER</v>
      </c>
      <c r="V1543" s="8">
        <v>1016.75</v>
      </c>
      <c r="W1543" s="9">
        <f t="shared" si="725"/>
        <v>2.8627833312637989</v>
      </c>
      <c r="X1543" s="6">
        <f t="shared" si="729"/>
        <v>46.867444849956136</v>
      </c>
      <c r="Y1543" s="6">
        <f t="shared" si="746"/>
        <v>2.0725551500438613</v>
      </c>
      <c r="Z1543" s="6">
        <f t="shared" si="747"/>
        <v>0.79022818121993765</v>
      </c>
      <c r="AA1543" s="5">
        <f t="shared" si="738"/>
        <v>1</v>
      </c>
      <c r="AB1543" s="5">
        <f t="shared" si="739"/>
        <v>2025</v>
      </c>
      <c r="AC1543" s="5">
        <f t="shared" si="740"/>
        <v>3</v>
      </c>
      <c r="AD1543" s="6">
        <f t="shared" si="723"/>
        <v>54.36</v>
      </c>
      <c r="AF1543" s="10" t="e">
        <f ca="1">_xll.RHistory("ARS=",".Close","START:"&amp;$A1543&amp;" END:"&amp;$A1543&amp;" INTERVAL:1D",,,)</f>
        <v>#NAME?</v>
      </c>
      <c r="AG1543" s="8" t="e">
        <f t="shared" ca="1" si="737"/>
        <v>#NAME?</v>
      </c>
      <c r="AM1543" s="5">
        <v>1033.25</v>
      </c>
      <c r="AN1543" s="10" t="e">
        <f ca="1">_xll.RHistory("BRL=",".Close","START:"&amp;$A1543&amp;" END:"&amp;$A1543&amp;" INTERVAL:1D",,,)</f>
        <v>#NAME?</v>
      </c>
      <c r="AO1543" s="8" t="e">
        <f t="shared" ca="1" si="748"/>
        <v>#NAME?</v>
      </c>
      <c r="AT1543" s="5">
        <v>287.2</v>
      </c>
      <c r="AU1543" s="6">
        <v>10.29</v>
      </c>
      <c r="AV1543" s="6">
        <f t="shared" si="743"/>
        <v>2.1851800000000008</v>
      </c>
      <c r="AW1543" s="6">
        <f t="shared" si="727"/>
        <v>1.8516598000000002</v>
      </c>
      <c r="AX1543" s="6">
        <f t="shared" si="724"/>
        <v>-0.3335202000000006</v>
      </c>
      <c r="AY1543" s="12">
        <f t="shared" si="728"/>
        <v>0.44912179605948888</v>
      </c>
      <c r="BB1543" s="13">
        <f t="shared" si="749"/>
        <v>982.48890299999994</v>
      </c>
    </row>
    <row r="1544" spans="1:54" x14ac:dyDescent="0.25">
      <c r="A1544" s="23" t="s">
        <v>45</v>
      </c>
      <c r="B1544" s="5">
        <v>47.77</v>
      </c>
      <c r="C1544" s="9">
        <v>44.65</v>
      </c>
      <c r="D1544" s="9">
        <v>49.02</v>
      </c>
      <c r="E1544" s="6">
        <f t="shared" si="730"/>
        <v>45.986580393017022</v>
      </c>
      <c r="F1544" s="6">
        <f t="shared" si="731"/>
        <v>44.989581360106087</v>
      </c>
      <c r="G1544" s="9">
        <v>54.27</v>
      </c>
      <c r="H1544" s="9">
        <v>45.77</v>
      </c>
      <c r="I1544" s="9">
        <v>53.25</v>
      </c>
      <c r="K1544" s="6">
        <f t="shared" si="744"/>
        <v>-5.4799999999999969</v>
      </c>
      <c r="M1544" s="6">
        <f t="shared" si="732"/>
        <v>2</v>
      </c>
      <c r="N1544" s="6">
        <f t="shared" si="741"/>
        <v>-1.25</v>
      </c>
      <c r="O1544" s="6">
        <f t="shared" si="733"/>
        <v>3.25</v>
      </c>
      <c r="P1544" s="6">
        <f t="shared" si="734"/>
        <v>3.25</v>
      </c>
      <c r="Q1544" s="6">
        <f t="shared" si="745"/>
        <v>0.21658039301701848</v>
      </c>
      <c r="R1544" s="6">
        <f t="shared" si="736"/>
        <v>-0.78041863989391658</v>
      </c>
      <c r="S1544" s="6">
        <f t="shared" si="735"/>
        <v>8.5</v>
      </c>
      <c r="T1544" s="6">
        <f t="shared" si="726"/>
        <v>6.5</v>
      </c>
      <c r="U1544" s="4" t="str">
        <f t="shared" si="742"/>
        <v>LOWER</v>
      </c>
      <c r="V1544" s="8">
        <v>992.75</v>
      </c>
      <c r="W1544" s="9">
        <f t="shared" si="725"/>
        <v>4.0304186398939166</v>
      </c>
      <c r="X1544" s="6">
        <f t="shared" si="729"/>
        <v>46.028298728761662</v>
      </c>
      <c r="Y1544" s="6">
        <f t="shared" si="746"/>
        <v>2.9917012712383411</v>
      </c>
      <c r="Z1544" s="6">
        <f t="shared" si="747"/>
        <v>1.0387173686555755</v>
      </c>
      <c r="AA1544" s="5">
        <f t="shared" si="738"/>
        <v>1</v>
      </c>
      <c r="AB1544" s="5">
        <f t="shared" si="739"/>
        <v>2025</v>
      </c>
      <c r="AC1544" s="5">
        <f t="shared" si="740"/>
        <v>4</v>
      </c>
      <c r="AD1544" s="6">
        <f t="shared" ref="AD1544:AD1607" si="750">AVERAGE(H1294,H1044,H793,H1544)</f>
        <v>54.7425</v>
      </c>
      <c r="AF1544" s="10" t="e">
        <f ca="1">_xll.RHistory("ARS=",".Close","START:"&amp;$A1544&amp;" END:"&amp;$A1544&amp;" INTERVAL:1D",,,)</f>
        <v>#NAME?</v>
      </c>
      <c r="AG1544" s="8" t="e">
        <f t="shared" ca="1" si="737"/>
        <v>#NAME?</v>
      </c>
      <c r="AM1544" s="5">
        <v>1014.75</v>
      </c>
      <c r="AN1544" s="10" t="e">
        <f ca="1">_xll.RHistory("BRL=",".Close","START:"&amp;$A1544&amp;" END:"&amp;$A1544&amp;" INTERVAL:1D",,,)</f>
        <v>#NAME?</v>
      </c>
      <c r="AO1544" s="8" t="e">
        <f t="shared" ca="1" si="748"/>
        <v>#NAME?</v>
      </c>
      <c r="AT1544" s="5">
        <v>301</v>
      </c>
      <c r="AU1544" s="6">
        <v>10.6225</v>
      </c>
      <c r="AV1544" s="6">
        <f t="shared" si="743"/>
        <v>2.1863399999999995</v>
      </c>
      <c r="AW1544" s="6">
        <f t="shared" si="727"/>
        <v>1.9191354</v>
      </c>
      <c r="AX1544" s="6">
        <f t="shared" si="724"/>
        <v>-0.26720459999999946</v>
      </c>
      <c r="AY1544" s="12">
        <f t="shared" si="728"/>
        <v>0.44097277928244405</v>
      </c>
      <c r="BB1544" s="13">
        <f t="shared" si="749"/>
        <v>984.36282999999992</v>
      </c>
    </row>
    <row r="1545" spans="1:54" x14ac:dyDescent="0.25">
      <c r="A1545" s="23" t="s">
        <v>46</v>
      </c>
      <c r="B1545" s="5">
        <v>46.42</v>
      </c>
      <c r="C1545" s="9">
        <v>43.42</v>
      </c>
      <c r="D1545" s="9">
        <v>47.42</v>
      </c>
      <c r="E1545" s="6">
        <f t="shared" si="730"/>
        <v>45.363455997447687</v>
      </c>
      <c r="F1545" s="6">
        <f t="shared" si="731"/>
        <v>45.114206239219953</v>
      </c>
      <c r="G1545" s="9">
        <v>52.92</v>
      </c>
      <c r="H1545" s="9">
        <v>44.42</v>
      </c>
      <c r="I1545" s="9">
        <v>53</v>
      </c>
      <c r="K1545" s="6">
        <f t="shared" si="744"/>
        <v>-6.5799999999999983</v>
      </c>
      <c r="M1545" s="6">
        <f t="shared" si="732"/>
        <v>2</v>
      </c>
      <c r="N1545" s="6">
        <f t="shared" si="741"/>
        <v>-1</v>
      </c>
      <c r="O1545" s="6">
        <f t="shared" si="733"/>
        <v>3</v>
      </c>
      <c r="P1545" s="6">
        <f t="shared" si="734"/>
        <v>3</v>
      </c>
      <c r="Q1545" s="6">
        <f t="shared" si="745"/>
        <v>0.94345599744768549</v>
      </c>
      <c r="R1545" s="6">
        <f t="shared" si="736"/>
        <v>0.69420623921995173</v>
      </c>
      <c r="S1545" s="6">
        <f t="shared" si="735"/>
        <v>8.5</v>
      </c>
      <c r="T1545" s="6">
        <f t="shared" si="726"/>
        <v>6.5</v>
      </c>
      <c r="U1545" s="4" t="str">
        <f t="shared" si="742"/>
        <v>LOWER</v>
      </c>
      <c r="V1545" s="8">
        <v>995.5</v>
      </c>
      <c r="W1545" s="9">
        <f t="shared" si="725"/>
        <v>2.3057937607800483</v>
      </c>
      <c r="X1545" s="6">
        <f t="shared" si="729"/>
        <v>45.404609044090094</v>
      </c>
      <c r="Y1545" s="6">
        <f t="shared" si="746"/>
        <v>2.0153909559099077</v>
      </c>
      <c r="Z1545" s="6">
        <f t="shared" si="747"/>
        <v>0.29040280487014059</v>
      </c>
      <c r="AA1545" s="5">
        <f t="shared" si="738"/>
        <v>1</v>
      </c>
      <c r="AB1545" s="5">
        <f t="shared" si="739"/>
        <v>2025</v>
      </c>
      <c r="AC1545" s="5">
        <f t="shared" si="740"/>
        <v>4</v>
      </c>
      <c r="AD1545" s="6">
        <f t="shared" si="750"/>
        <v>53.894999999999996</v>
      </c>
      <c r="AF1545" s="10" t="e">
        <f ca="1">_xll.RHistory("ARS=",".Close","START:"&amp;$A1545&amp;" END:"&amp;$A1545&amp;" INTERVAL:1D",,,)</f>
        <v>#NAME?</v>
      </c>
      <c r="AG1545" s="8" t="e">
        <f t="shared" ca="1" si="737"/>
        <v>#NAME?</v>
      </c>
      <c r="AM1545" s="5">
        <v>1001</v>
      </c>
      <c r="AN1545" s="10" t="e">
        <f ca="1">_xll.RHistory("BRL=",".Close","START:"&amp;$A1545&amp;" END:"&amp;$A1545&amp;" INTERVAL:1D",,,)</f>
        <v>#NAME?</v>
      </c>
      <c r="AO1545" s="8" t="e">
        <f t="shared" ca="1" si="748"/>
        <v>#NAME?</v>
      </c>
      <c r="AT1545" s="5">
        <v>305.8</v>
      </c>
      <c r="AU1545" s="6">
        <v>10.51</v>
      </c>
      <c r="AV1545" s="6">
        <f t="shared" si="743"/>
        <v>2.2244399999999995</v>
      </c>
      <c r="AW1545" s="6">
        <f t="shared" si="727"/>
        <v>2.153608199999999</v>
      </c>
      <c r="AX1545" s="6">
        <f t="shared" si="724"/>
        <v>-7.0831800000000555E-2</v>
      </c>
      <c r="AY1545" s="12">
        <f t="shared" si="728"/>
        <v>0.43748879681950997</v>
      </c>
      <c r="BB1545" s="13">
        <f t="shared" si="749"/>
        <v>957.24600399999997</v>
      </c>
    </row>
    <row r="1546" spans="1:54" x14ac:dyDescent="0.25">
      <c r="A1546" s="23" t="s">
        <v>47</v>
      </c>
      <c r="B1546" s="5">
        <v>47.04</v>
      </c>
      <c r="C1546" s="9">
        <v>44.04</v>
      </c>
      <c r="D1546" s="9">
        <v>48.04</v>
      </c>
      <c r="E1546" s="6">
        <f t="shared" si="730"/>
        <v>46.224500616779864</v>
      </c>
      <c r="F1546" s="6">
        <f t="shared" si="731"/>
        <v>45.431433204237074</v>
      </c>
      <c r="G1546" s="9">
        <v>53.54</v>
      </c>
      <c r="H1546" s="9">
        <v>45.04</v>
      </c>
      <c r="I1546" s="9">
        <v>53.25</v>
      </c>
      <c r="K1546" s="6">
        <f t="shared" si="744"/>
        <v>-6.2100000000000009</v>
      </c>
      <c r="M1546" s="6">
        <f t="shared" si="732"/>
        <v>2</v>
      </c>
      <c r="N1546" s="6">
        <f t="shared" si="741"/>
        <v>-1</v>
      </c>
      <c r="O1546" s="6">
        <f t="shared" si="733"/>
        <v>3</v>
      </c>
      <c r="P1546" s="6">
        <f t="shared" si="734"/>
        <v>3</v>
      </c>
      <c r="Q1546" s="6">
        <f t="shared" si="745"/>
        <v>1.1845006167798644</v>
      </c>
      <c r="R1546" s="6">
        <f t="shared" si="736"/>
        <v>0.39143320423707451</v>
      </c>
      <c r="S1546" s="6">
        <f t="shared" si="735"/>
        <v>8.5</v>
      </c>
      <c r="T1546" s="6">
        <f t="shared" si="726"/>
        <v>6.5</v>
      </c>
      <c r="U1546" s="4" t="str">
        <f t="shared" si="742"/>
        <v>LOWER</v>
      </c>
      <c r="V1546" s="8">
        <v>1002.5</v>
      </c>
      <c r="W1546" s="9">
        <f t="shared" si="725"/>
        <v>2.6085667957629255</v>
      </c>
      <c r="X1546" s="6">
        <f t="shared" si="729"/>
        <v>46.266434790181712</v>
      </c>
      <c r="Y1546" s="6">
        <f t="shared" si="746"/>
        <v>1.7735652098182868</v>
      </c>
      <c r="Z1546" s="6">
        <f t="shared" si="747"/>
        <v>0.83500158594463869</v>
      </c>
      <c r="AA1546" s="5">
        <f t="shared" si="738"/>
        <v>1</v>
      </c>
      <c r="AB1546" s="5">
        <f t="shared" si="739"/>
        <v>2025</v>
      </c>
      <c r="AC1546" s="5">
        <f t="shared" si="740"/>
        <v>4</v>
      </c>
      <c r="AD1546" s="6">
        <f t="shared" si="750"/>
        <v>53.852499999999999</v>
      </c>
      <c r="AF1546" s="10" t="e">
        <f ca="1">_xll.RHistory("ARS=",".Close","START:"&amp;$A1546&amp;" END:"&amp;$A1546&amp;" INTERVAL:1D",,,)</f>
        <v>#NAME?</v>
      </c>
      <c r="AG1546" s="8" t="e">
        <f t="shared" ca="1" si="737"/>
        <v>#NAME?</v>
      </c>
      <c r="AM1546" s="5">
        <v>1020</v>
      </c>
      <c r="AN1546" s="10" t="e">
        <f ca="1">_xll.RHistory("BRL=",".Close","START:"&amp;$A1546&amp;" END:"&amp;$A1546&amp;" INTERVAL:1D",,,)</f>
        <v>#NAME?</v>
      </c>
      <c r="AO1546" s="8" t="e">
        <f t="shared" ca="1" si="748"/>
        <v>#NAME?</v>
      </c>
      <c r="AT1546" s="5">
        <v>305.3</v>
      </c>
      <c r="AU1546" s="6">
        <v>10.605</v>
      </c>
      <c r="AV1546" s="6">
        <f t="shared" si="743"/>
        <v>2.1902299999999997</v>
      </c>
      <c r="AW1546" s="6">
        <f t="shared" si="727"/>
        <v>1.8920671999999996</v>
      </c>
      <c r="AX1546" s="6">
        <f t="shared" si="724"/>
        <v>-0.29816280000000006</v>
      </c>
      <c r="AY1546" s="12">
        <f t="shared" si="728"/>
        <v>0.4308482915254937</v>
      </c>
      <c r="BB1546" s="13">
        <f t="shared" si="749"/>
        <v>970.91464799999994</v>
      </c>
    </row>
    <row r="1547" spans="1:54" x14ac:dyDescent="0.25">
      <c r="A1547" s="23" t="s">
        <v>48</v>
      </c>
      <c r="B1547" s="5">
        <v>47.22</v>
      </c>
      <c r="C1547" s="9">
        <v>44.47</v>
      </c>
      <c r="D1547" s="9">
        <v>47.97</v>
      </c>
      <c r="E1547" s="6">
        <f t="shared" si="730"/>
        <v>45.170853911544434</v>
      </c>
      <c r="F1547" s="6">
        <f t="shared" si="731"/>
        <v>44.173854878633499</v>
      </c>
      <c r="G1547" s="9">
        <v>53.72</v>
      </c>
      <c r="H1547" s="9">
        <v>45.22</v>
      </c>
      <c r="I1547" s="9">
        <v>53.5</v>
      </c>
      <c r="K1547" s="6">
        <f t="shared" si="744"/>
        <v>-6.2800000000000011</v>
      </c>
      <c r="M1547" s="6">
        <f t="shared" si="732"/>
        <v>2</v>
      </c>
      <c r="N1547" s="6">
        <f t="shared" si="741"/>
        <v>-0.75</v>
      </c>
      <c r="O1547" s="6">
        <f t="shared" si="733"/>
        <v>2.75</v>
      </c>
      <c r="P1547" s="6">
        <f t="shared" si="734"/>
        <v>2.75</v>
      </c>
      <c r="Q1547" s="6">
        <f t="shared" si="745"/>
        <v>-4.9146088455565007E-2</v>
      </c>
      <c r="R1547" s="6">
        <f t="shared" si="736"/>
        <v>-1.0461451213665001</v>
      </c>
      <c r="S1547" s="6">
        <f t="shared" si="735"/>
        <v>8.5</v>
      </c>
      <c r="T1547" s="6">
        <f t="shared" si="726"/>
        <v>6.5</v>
      </c>
      <c r="U1547" s="4" t="str">
        <f t="shared" si="742"/>
        <v>LOWER</v>
      </c>
      <c r="V1547" s="8">
        <v>974.75</v>
      </c>
      <c r="W1547" s="9">
        <f t="shared" si="725"/>
        <v>3.7961451213665001</v>
      </c>
      <c r="X1547" s="6">
        <f t="shared" si="729"/>
        <v>45.211832232464339</v>
      </c>
      <c r="Y1547" s="6">
        <f t="shared" si="746"/>
        <v>2.7581677675356602</v>
      </c>
      <c r="Z1547" s="6">
        <f t="shared" si="747"/>
        <v>1.0379773538308399</v>
      </c>
      <c r="AA1547" s="5">
        <f t="shared" si="738"/>
        <v>1</v>
      </c>
      <c r="AB1547" s="5">
        <f t="shared" si="739"/>
        <v>2025</v>
      </c>
      <c r="AC1547" s="5">
        <f t="shared" si="740"/>
        <v>4</v>
      </c>
      <c r="AD1547" s="6">
        <f t="shared" si="750"/>
        <v>54.1175</v>
      </c>
      <c r="AF1547" s="10" t="e">
        <f ca="1">_xll.RHistory("ARS=",".Close","START:"&amp;$A1547&amp;" END:"&amp;$A1547&amp;" INTERVAL:1D",,,)</f>
        <v>#NAME?</v>
      </c>
      <c r="AG1547" s="8" t="e">
        <f t="shared" ca="1" si="737"/>
        <v>#NAME?</v>
      </c>
      <c r="AM1547" s="5">
        <v>996.75</v>
      </c>
      <c r="AN1547" s="10" t="e">
        <f ca="1">_xll.RHistory("BRL=",".Close","START:"&amp;$A1547&amp;" END:"&amp;$A1547&amp;" INTERVAL:1D",,,)</f>
        <v>#NAME?</v>
      </c>
      <c r="AO1547" s="8" t="e">
        <f t="shared" ca="1" si="748"/>
        <v>#NAME?</v>
      </c>
      <c r="AT1547" s="5">
        <v>294.89999999999998</v>
      </c>
      <c r="AU1547" s="6">
        <v>10.4575</v>
      </c>
      <c r="AV1547" s="6">
        <f t="shared" si="743"/>
        <v>2.0851400000000009</v>
      </c>
      <c r="AW1547" s="6">
        <f t="shared" si="727"/>
        <v>1.866256400000001</v>
      </c>
      <c r="AX1547" s="6">
        <f t="shared" si="724"/>
        <v>-0.21888359999999984</v>
      </c>
      <c r="AY1547" s="12">
        <f t="shared" si="728"/>
        <v>0.4426375461141096</v>
      </c>
      <c r="BB1547" s="13">
        <f t="shared" si="749"/>
        <v>980.39451399999996</v>
      </c>
    </row>
    <row r="1548" spans="1:54" x14ac:dyDescent="0.25">
      <c r="A1548" s="23" t="s">
        <v>49</v>
      </c>
      <c r="B1548" s="5">
        <v>47</v>
      </c>
      <c r="C1548" s="9">
        <v>43.38</v>
      </c>
      <c r="D1548" s="9">
        <v>47.75</v>
      </c>
      <c r="E1548" s="6">
        <f t="shared" si="730"/>
        <v>45.397444600842377</v>
      </c>
      <c r="F1548" s="6">
        <f t="shared" si="731"/>
        <v>44.298479757747366</v>
      </c>
      <c r="G1548" s="9">
        <v>53.5</v>
      </c>
      <c r="H1548" s="9">
        <v>45</v>
      </c>
      <c r="I1548" s="9">
        <v>54</v>
      </c>
      <c r="K1548" s="6">
        <f t="shared" si="744"/>
        <v>-7</v>
      </c>
      <c r="M1548" s="6">
        <f t="shared" si="732"/>
        <v>2</v>
      </c>
      <c r="N1548" s="6">
        <f t="shared" si="741"/>
        <v>-0.75</v>
      </c>
      <c r="O1548" s="6">
        <f t="shared" si="733"/>
        <v>2.75</v>
      </c>
      <c r="P1548" s="6">
        <f t="shared" si="734"/>
        <v>2.75</v>
      </c>
      <c r="Q1548" s="6">
        <f t="shared" si="745"/>
        <v>0.39744460084237687</v>
      </c>
      <c r="R1548" s="6">
        <f t="shared" si="736"/>
        <v>-0.70152024225263432</v>
      </c>
      <c r="S1548" s="6">
        <f t="shared" si="735"/>
        <v>8.5</v>
      </c>
      <c r="T1548" s="6">
        <f t="shared" si="726"/>
        <v>6.5</v>
      </c>
      <c r="U1548" s="4" t="str">
        <f t="shared" si="742"/>
        <v>LOWER</v>
      </c>
      <c r="V1548" s="8">
        <v>977.5</v>
      </c>
      <c r="W1548" s="9">
        <f t="shared" si="725"/>
        <v>3.4515202422526343</v>
      </c>
      <c r="X1548" s="6">
        <f t="shared" si="729"/>
        <v>45.438628481435813</v>
      </c>
      <c r="Y1548" s="6">
        <f t="shared" si="746"/>
        <v>2.3113715185641865</v>
      </c>
      <c r="Z1548" s="6">
        <f t="shared" si="747"/>
        <v>1.1401487236884478</v>
      </c>
      <c r="AA1548" s="5">
        <f t="shared" si="738"/>
        <v>1</v>
      </c>
      <c r="AB1548" s="5">
        <f t="shared" si="739"/>
        <v>2025</v>
      </c>
      <c r="AC1548" s="5">
        <f t="shared" si="740"/>
        <v>5</v>
      </c>
      <c r="AD1548" s="6">
        <f t="shared" si="750"/>
        <v>54.222499999999997</v>
      </c>
      <c r="AF1548" s="10" t="e">
        <f ca="1">_xll.RHistory("ARS=",".Close","START:"&amp;$A1548&amp;" END:"&amp;$A1548&amp;" INTERVAL:1D",,,)</f>
        <v>#NAME?</v>
      </c>
      <c r="AG1548" s="8" t="e">
        <f t="shared" ca="1" si="737"/>
        <v>#NAME?</v>
      </c>
      <c r="AM1548" s="5">
        <v>1001.75</v>
      </c>
      <c r="AN1548" s="10" t="e">
        <f ca="1">_xll.RHistory("BRL=",".Close","START:"&amp;$A1548&amp;" END:"&amp;$A1548&amp;" INTERVAL:1D",,,)</f>
        <v>#NAME?</v>
      </c>
      <c r="AO1548" s="8" t="e">
        <f t="shared" ca="1" si="748"/>
        <v>#NAME?</v>
      </c>
      <c r="AT1548" s="5">
        <v>290.8</v>
      </c>
      <c r="AU1548" s="6">
        <v>10.35</v>
      </c>
      <c r="AV1548" s="6">
        <f t="shared" si="743"/>
        <v>2.070549999999999</v>
      </c>
      <c r="AW1548" s="6">
        <f t="shared" si="727"/>
        <v>1.8980452000000003</v>
      </c>
      <c r="AX1548" s="6">
        <f t="shared" si="724"/>
        <v>-0.17250479999999868</v>
      </c>
      <c r="AY1548" s="12">
        <f t="shared" si="728"/>
        <v>0.44703824238138162</v>
      </c>
      <c r="BB1548" s="13">
        <f t="shared" si="749"/>
        <v>956.36415599999998</v>
      </c>
    </row>
    <row r="1549" spans="1:54" x14ac:dyDescent="0.25">
      <c r="A1549" s="23" t="s">
        <v>50</v>
      </c>
      <c r="B1549" s="5">
        <v>46.13</v>
      </c>
      <c r="C1549" s="9">
        <v>43.63</v>
      </c>
      <c r="D1549" s="9">
        <v>47.88</v>
      </c>
      <c r="E1549" s="6">
        <f t="shared" si="730"/>
        <v>45.114206239219953</v>
      </c>
      <c r="F1549" s="6">
        <f t="shared" si="731"/>
        <v>43.856627913616379</v>
      </c>
      <c r="G1549" s="9">
        <v>53.63</v>
      </c>
      <c r="H1549" s="9">
        <v>45.13</v>
      </c>
      <c r="I1549" s="9">
        <v>54.38</v>
      </c>
      <c r="K1549" s="6">
        <f t="shared" si="744"/>
        <v>-8.25</v>
      </c>
      <c r="M1549" s="6">
        <f t="shared" si="732"/>
        <v>1</v>
      </c>
      <c r="N1549" s="6">
        <f t="shared" si="741"/>
        <v>-1.75</v>
      </c>
      <c r="O1549" s="6">
        <f t="shared" si="733"/>
        <v>2.75</v>
      </c>
      <c r="P1549" s="6">
        <f t="shared" si="734"/>
        <v>2.75</v>
      </c>
      <c r="Q1549" s="6">
        <f t="shared" si="745"/>
        <v>-1.5793760780049126E-2</v>
      </c>
      <c r="R1549" s="6">
        <f t="shared" si="736"/>
        <v>-1.273372086383624</v>
      </c>
      <c r="S1549" s="6">
        <f t="shared" si="735"/>
        <v>8.5</v>
      </c>
      <c r="T1549" s="6">
        <f t="shared" si="726"/>
        <v>7.5</v>
      </c>
      <c r="U1549" s="4" t="str">
        <f t="shared" si="742"/>
        <v>LOWER</v>
      </c>
      <c r="V1549" s="8">
        <v>967.75</v>
      </c>
      <c r="W1549" s="9">
        <f t="shared" si="725"/>
        <v>4.023372086383624</v>
      </c>
      <c r="X1549" s="6">
        <f t="shared" si="729"/>
        <v>45.155133170221468</v>
      </c>
      <c r="Y1549" s="6">
        <f t="shared" si="746"/>
        <v>2.7248668297785343</v>
      </c>
      <c r="Z1549" s="6">
        <f t="shared" si="747"/>
        <v>1.2985052566050896</v>
      </c>
      <c r="AA1549" s="5">
        <f t="shared" si="738"/>
        <v>1</v>
      </c>
      <c r="AB1549" s="5">
        <f t="shared" si="739"/>
        <v>2025</v>
      </c>
      <c r="AC1549" s="5">
        <f t="shared" si="740"/>
        <v>5</v>
      </c>
      <c r="AD1549" s="6">
        <f t="shared" si="750"/>
        <v>54.317499999999995</v>
      </c>
      <c r="AF1549" s="10" t="e">
        <f ca="1">_xll.RHistory("ARS=",".Close","START:"&amp;$A1549&amp;" END:"&amp;$A1549&amp;" INTERVAL:1D",,,)</f>
        <v>#NAME?</v>
      </c>
      <c r="AG1549" s="8" t="e">
        <f t="shared" ca="1" si="737"/>
        <v>#NAME?</v>
      </c>
      <c r="AM1549" s="5">
        <v>995.5</v>
      </c>
      <c r="AN1549" s="10" t="e">
        <f ca="1">_xll.RHistory("BRL=",".Close","START:"&amp;$A1549&amp;" END:"&amp;$A1549&amp;" INTERVAL:1D",,,)</f>
        <v>#NAME?</v>
      </c>
      <c r="AO1549" s="8" t="e">
        <f t="shared" ca="1" si="748"/>
        <v>#NAME?</v>
      </c>
      <c r="AT1549" s="5">
        <v>291.60000000000002</v>
      </c>
      <c r="AU1549" s="6">
        <v>10.3</v>
      </c>
      <c r="AV1549" s="6">
        <f t="shared" si="743"/>
        <v>2.15456</v>
      </c>
      <c r="AW1549" s="6">
        <f t="shared" si="727"/>
        <v>1.9416200000000003</v>
      </c>
      <c r="AX1549" s="6">
        <f t="shared" si="724"/>
        <v>-0.21293999999999969</v>
      </c>
      <c r="AY1549" s="12">
        <f t="shared" si="728"/>
        <v>0.44520547945205474</v>
      </c>
      <c r="BB1549" s="13">
        <f t="shared" si="749"/>
        <v>961.87570600000004</v>
      </c>
    </row>
    <row r="1550" spans="1:54" x14ac:dyDescent="0.25">
      <c r="A1550" s="23" t="s">
        <v>51</v>
      </c>
      <c r="B1550" s="5">
        <v>45.97</v>
      </c>
      <c r="C1550" s="9">
        <v>43.47</v>
      </c>
      <c r="D1550" s="9">
        <v>47.47</v>
      </c>
      <c r="E1550" s="6">
        <f t="shared" si="730"/>
        <v>44.819638343132631</v>
      </c>
      <c r="F1550" s="6">
        <f t="shared" si="731"/>
        <v>44.015241396124935</v>
      </c>
      <c r="G1550" s="9">
        <v>53.47</v>
      </c>
      <c r="H1550" s="9">
        <v>44.97</v>
      </c>
      <c r="I1550" s="9">
        <v>54.38</v>
      </c>
      <c r="K1550" s="6">
        <f t="shared" si="744"/>
        <v>-8.4100000000000037</v>
      </c>
      <c r="M1550" s="6">
        <f t="shared" si="732"/>
        <v>1</v>
      </c>
      <c r="N1550" s="6">
        <f t="shared" si="741"/>
        <v>-1.5</v>
      </c>
      <c r="O1550" s="6">
        <f t="shared" si="733"/>
        <v>2.5</v>
      </c>
      <c r="P1550" s="6">
        <f t="shared" si="734"/>
        <v>2.5</v>
      </c>
      <c r="Q1550" s="6">
        <f t="shared" si="745"/>
        <v>-0.1503616568673678</v>
      </c>
      <c r="R1550" s="6">
        <f t="shared" si="736"/>
        <v>-0.95475860387506373</v>
      </c>
      <c r="S1550" s="6">
        <f t="shared" si="735"/>
        <v>8.5</v>
      </c>
      <c r="T1550" s="6">
        <f t="shared" si="726"/>
        <v>7.5</v>
      </c>
      <c r="U1550" s="4" t="str">
        <f t="shared" si="742"/>
        <v>LOWER</v>
      </c>
      <c r="V1550" s="8">
        <v>971.25</v>
      </c>
      <c r="W1550" s="9">
        <f t="shared" si="725"/>
        <v>3.4547586038750637</v>
      </c>
      <c r="X1550" s="6">
        <f t="shared" si="729"/>
        <v>44.860298046558547</v>
      </c>
      <c r="Y1550" s="6">
        <f t="shared" si="746"/>
        <v>2.6097019534414514</v>
      </c>
      <c r="Z1550" s="6">
        <f t="shared" si="747"/>
        <v>0.84505665043361233</v>
      </c>
      <c r="AA1550" s="5">
        <f t="shared" si="738"/>
        <v>1</v>
      </c>
      <c r="AB1550" s="5">
        <f t="shared" si="739"/>
        <v>2025</v>
      </c>
      <c r="AC1550" s="5">
        <f t="shared" si="740"/>
        <v>5</v>
      </c>
      <c r="AD1550" s="6">
        <f t="shared" si="750"/>
        <v>54.529999999999994</v>
      </c>
      <c r="AF1550" s="10" t="e">
        <f ca="1">_xll.RHistory("ARS=",".Close","START:"&amp;$A1550&amp;" END:"&amp;$A1550&amp;" INTERVAL:1D",,,)</f>
        <v>#NAME?</v>
      </c>
      <c r="AG1550" s="8" t="e">
        <f t="shared" ca="1" si="737"/>
        <v>#NAME?</v>
      </c>
      <c r="AM1550" s="5">
        <v>989</v>
      </c>
      <c r="AN1550" s="10" t="e">
        <f ca="1">_xll.RHistory("BRL=",".Close","START:"&amp;$A1550&amp;" END:"&amp;$A1550&amp;" INTERVAL:1D",,,)</f>
        <v>#NAME?</v>
      </c>
      <c r="AO1550" s="8" t="e">
        <f t="shared" ca="1" si="748"/>
        <v>#NAME?</v>
      </c>
      <c r="AT1550" s="5">
        <v>299.8</v>
      </c>
      <c r="AU1550" s="6">
        <v>10.455</v>
      </c>
      <c r="AV1550" s="6">
        <f t="shared" si="743"/>
        <v>2.1442899999999998</v>
      </c>
      <c r="AW1550" s="6">
        <f t="shared" si="727"/>
        <v>1.8795658</v>
      </c>
      <c r="AX1550" s="6">
        <f t="shared" si="724"/>
        <v>-0.26472419999999985</v>
      </c>
      <c r="AY1550" s="12">
        <f t="shared" si="728"/>
        <v>0.43377180327763448</v>
      </c>
      <c r="BB1550" s="13">
        <f t="shared" si="749"/>
        <v>958.34831399999996</v>
      </c>
    </row>
    <row r="1551" spans="1:54" x14ac:dyDescent="0.25">
      <c r="A1551" s="23" t="s">
        <v>52</v>
      </c>
      <c r="B1551" s="5">
        <v>45.98</v>
      </c>
      <c r="C1551" s="9">
        <v>43.48</v>
      </c>
      <c r="D1551" s="9">
        <v>47.48</v>
      </c>
      <c r="E1551" s="6">
        <f t="shared" si="730"/>
        <v>45.159524377079542</v>
      </c>
      <c r="F1551" s="6">
        <f t="shared" si="731"/>
        <v>43.856627913616379</v>
      </c>
      <c r="G1551" s="9">
        <v>53.48</v>
      </c>
      <c r="H1551" s="9">
        <v>44.98</v>
      </c>
      <c r="I1551" s="9">
        <v>55.38</v>
      </c>
      <c r="K1551" s="6">
        <f t="shared" si="744"/>
        <v>-9.4000000000000057</v>
      </c>
      <c r="M1551" s="6">
        <f t="shared" si="732"/>
        <v>1</v>
      </c>
      <c r="N1551" s="6">
        <f t="shared" si="741"/>
        <v>-1.5</v>
      </c>
      <c r="O1551" s="6">
        <f t="shared" si="733"/>
        <v>2.5</v>
      </c>
      <c r="P1551" s="6">
        <f t="shared" si="734"/>
        <v>2.5</v>
      </c>
      <c r="Q1551" s="6">
        <f t="shared" si="745"/>
        <v>0.17952437707954516</v>
      </c>
      <c r="R1551" s="6">
        <f t="shared" si="736"/>
        <v>-1.1233720863836183</v>
      </c>
      <c r="S1551" s="6">
        <f t="shared" si="735"/>
        <v>8.5</v>
      </c>
      <c r="T1551" s="6">
        <f t="shared" si="726"/>
        <v>7.5</v>
      </c>
      <c r="U1551" s="4" t="str">
        <f t="shared" si="742"/>
        <v>LOWER</v>
      </c>
      <c r="V1551" s="8">
        <v>967.75</v>
      </c>
      <c r="W1551" s="9">
        <f t="shared" si="725"/>
        <v>3.6233720863836183</v>
      </c>
      <c r="X1551" s="6">
        <f t="shared" si="729"/>
        <v>45.200492420015763</v>
      </c>
      <c r="Y1551" s="6">
        <f t="shared" si="746"/>
        <v>2.2795075799842337</v>
      </c>
      <c r="Z1551" s="6">
        <f t="shared" si="747"/>
        <v>1.3438645063993846</v>
      </c>
      <c r="AA1551" s="5">
        <f t="shared" si="738"/>
        <v>1</v>
      </c>
      <c r="AB1551" s="5">
        <f t="shared" si="739"/>
        <v>2025</v>
      </c>
      <c r="AC1551" s="5">
        <f t="shared" si="740"/>
        <v>5</v>
      </c>
      <c r="AD1551" s="6">
        <f t="shared" si="750"/>
        <v>54.404999999999994</v>
      </c>
      <c r="AF1551" s="10" t="e">
        <f ca="1">_xll.RHistory("ARS=",".Close","START:"&amp;$A1551&amp;" END:"&amp;$A1551&amp;" INTERVAL:1D",,,)</f>
        <v>#NAME?</v>
      </c>
      <c r="AG1551" s="8" t="e">
        <f t="shared" ca="1" si="737"/>
        <v>#NAME?</v>
      </c>
      <c r="AM1551" s="5">
        <v>996.5</v>
      </c>
      <c r="AN1551" s="10" t="e">
        <f ca="1">_xll.RHistory("BRL=",".Close","START:"&amp;$A1551&amp;" END:"&amp;$A1551&amp;" INTERVAL:1D",,,)</f>
        <v>#NAME?</v>
      </c>
      <c r="AO1551" s="8" t="e">
        <f t="shared" ca="1" si="748"/>
        <v>#NAME?</v>
      </c>
      <c r="AT1551" s="5">
        <v>294.7</v>
      </c>
      <c r="AU1551" s="6">
        <v>10.29</v>
      </c>
      <c r="AV1551" s="6">
        <f t="shared" si="743"/>
        <v>2.1906099999999995</v>
      </c>
      <c r="AW1551" s="6">
        <f t="shared" si="727"/>
        <v>1.9063701999999978</v>
      </c>
      <c r="AX1551" s="6">
        <f t="shared" si="724"/>
        <v>-0.28423980000000171</v>
      </c>
      <c r="AY1551" s="12">
        <f t="shared" si="728"/>
        <v>0.43713558421123644</v>
      </c>
      <c r="BB1551" s="13">
        <f t="shared" si="749"/>
        <v>958.56877599999984</v>
      </c>
    </row>
    <row r="1552" spans="1:54" x14ac:dyDescent="0.25">
      <c r="A1552" s="23" t="s">
        <v>53</v>
      </c>
      <c r="B1552" s="5">
        <v>47.11</v>
      </c>
      <c r="C1552" s="9">
        <v>44.61</v>
      </c>
      <c r="D1552" s="9">
        <v>48.61</v>
      </c>
      <c r="E1552" s="6">
        <f t="shared" si="730"/>
        <v>44.434434171326131</v>
      </c>
      <c r="F1552" s="6">
        <f t="shared" si="731"/>
        <v>43.743332568967411</v>
      </c>
      <c r="G1552" s="9">
        <v>54.61</v>
      </c>
      <c r="H1552" s="9">
        <v>46.11</v>
      </c>
      <c r="I1552" s="9">
        <v>55.13</v>
      </c>
      <c r="K1552" s="6">
        <f t="shared" si="744"/>
        <v>-8.0200000000000031</v>
      </c>
      <c r="M1552" s="6">
        <f t="shared" si="732"/>
        <v>1</v>
      </c>
      <c r="N1552" s="6">
        <f t="shared" si="741"/>
        <v>-1.5</v>
      </c>
      <c r="O1552" s="6">
        <f t="shared" si="733"/>
        <v>2.5</v>
      </c>
      <c r="P1552" s="6">
        <f t="shared" si="734"/>
        <v>2.5</v>
      </c>
      <c r="Q1552" s="6">
        <f t="shared" si="745"/>
        <v>-1.6755658286738679</v>
      </c>
      <c r="R1552" s="6">
        <f t="shared" si="736"/>
        <v>-2.3666674310325888</v>
      </c>
      <c r="S1552" s="6">
        <f t="shared" si="735"/>
        <v>8.5</v>
      </c>
      <c r="T1552" s="6">
        <f t="shared" si="726"/>
        <v>7.5</v>
      </c>
      <c r="U1552" s="4" t="str">
        <f t="shared" si="742"/>
        <v>LOWER</v>
      </c>
      <c r="V1552" s="8">
        <v>965.25</v>
      </c>
      <c r="W1552" s="9">
        <f t="shared" si="725"/>
        <v>4.8666674310325888</v>
      </c>
      <c r="X1552" s="6">
        <f t="shared" si="729"/>
        <v>44.47474442330703</v>
      </c>
      <c r="Y1552" s="6">
        <f t="shared" si="746"/>
        <v>4.1352555766929697</v>
      </c>
      <c r="Z1552" s="6">
        <f t="shared" si="747"/>
        <v>0.73141185433961908</v>
      </c>
      <c r="AA1552" s="5">
        <f t="shared" si="738"/>
        <v>1</v>
      </c>
      <c r="AB1552" s="5">
        <f t="shared" si="739"/>
        <v>2025</v>
      </c>
      <c r="AC1552" s="5">
        <f t="shared" si="740"/>
        <v>5</v>
      </c>
      <c r="AD1552" s="6">
        <f t="shared" si="750"/>
        <v>54.657499999999999</v>
      </c>
      <c r="AF1552" s="10" t="e">
        <f ca="1">_xll.RHistory("ARS=",".Close","START:"&amp;$A1552&amp;" END:"&amp;$A1552&amp;" INTERVAL:1D",,,)</f>
        <v>#NAME?</v>
      </c>
      <c r="AG1552" s="8" t="e">
        <f t="shared" ca="1" si="737"/>
        <v>#NAME?</v>
      </c>
      <c r="AM1552" s="5">
        <v>980.5</v>
      </c>
      <c r="AN1552" s="10" t="e">
        <f ca="1">_xll.RHistory("BRL=",".Close","START:"&amp;$A1552&amp;" END:"&amp;$A1552&amp;" INTERVAL:1D",,,)</f>
        <v>#NAME?</v>
      </c>
      <c r="AO1552" s="8" t="e">
        <f t="shared" ca="1" si="748"/>
        <v>#NAME?</v>
      </c>
      <c r="AT1552" s="5">
        <v>291.10000000000002</v>
      </c>
      <c r="AU1552" s="6">
        <v>10.27</v>
      </c>
      <c r="AV1552" s="6">
        <f t="shared" si="743"/>
        <v>2.2582200000000014</v>
      </c>
      <c r="AW1552" s="6">
        <f t="shared" si="727"/>
        <v>1.8429168000000011</v>
      </c>
      <c r="AX1552" s="6">
        <f t="shared" si="724"/>
        <v>-0.41530320000000032</v>
      </c>
      <c r="AY1552" s="12">
        <f t="shared" si="728"/>
        <v>0.44021567021343616</v>
      </c>
      <c r="BB1552" s="13">
        <f t="shared" si="749"/>
        <v>983.48098199999993</v>
      </c>
    </row>
    <row r="1553" spans="1:54" x14ac:dyDescent="0.25">
      <c r="A1553" s="23" t="s">
        <v>54</v>
      </c>
      <c r="B1553" s="5">
        <v>47.01</v>
      </c>
      <c r="C1553" s="9">
        <v>45.01</v>
      </c>
      <c r="D1553" s="9">
        <v>49.01</v>
      </c>
      <c r="E1553" s="6">
        <f t="shared" si="730"/>
        <v>44.661024860624075</v>
      </c>
      <c r="F1553" s="6">
        <f t="shared" si="731"/>
        <v>44.264491154352676</v>
      </c>
      <c r="G1553" s="9">
        <v>55.01</v>
      </c>
      <c r="H1553" s="9">
        <v>46.51</v>
      </c>
      <c r="I1553" s="9">
        <v>55.13</v>
      </c>
      <c r="K1553" s="6">
        <f t="shared" si="744"/>
        <v>-8.1200000000000045</v>
      </c>
      <c r="M1553" s="6">
        <f t="shared" si="732"/>
        <v>0.5</v>
      </c>
      <c r="N1553" s="6">
        <f t="shared" si="741"/>
        <v>-2</v>
      </c>
      <c r="O1553" s="6">
        <f t="shared" si="733"/>
        <v>2.5</v>
      </c>
      <c r="P1553" s="6">
        <f t="shared" si="734"/>
        <v>2.5</v>
      </c>
      <c r="Q1553" s="6">
        <f t="shared" si="745"/>
        <v>-1.8489751393759235</v>
      </c>
      <c r="R1553" s="6">
        <f t="shared" si="736"/>
        <v>-2.245508845647322</v>
      </c>
      <c r="S1553" s="6">
        <f t="shared" si="735"/>
        <v>8.5</v>
      </c>
      <c r="T1553" s="6">
        <f t="shared" si="726"/>
        <v>8</v>
      </c>
      <c r="U1553" s="4" t="str">
        <f t="shared" si="742"/>
        <v>LOWER</v>
      </c>
      <c r="V1553" s="8">
        <v>976.75</v>
      </c>
      <c r="W1553" s="9">
        <f t="shared" si="725"/>
        <v>4.745508845647322</v>
      </c>
      <c r="X1553" s="6">
        <f t="shared" si="729"/>
        <v>44.701540672278512</v>
      </c>
      <c r="Y1553" s="6">
        <f t="shared" si="746"/>
        <v>4.3084593277214864</v>
      </c>
      <c r="Z1553" s="6">
        <f t="shared" si="747"/>
        <v>0.43704951792583557</v>
      </c>
      <c r="AA1553" s="5">
        <f t="shared" si="738"/>
        <v>2</v>
      </c>
      <c r="AB1553" s="5">
        <f t="shared" si="739"/>
        <v>2025</v>
      </c>
      <c r="AC1553" s="5">
        <f t="shared" si="740"/>
        <v>6</v>
      </c>
      <c r="AD1553" s="6">
        <f t="shared" si="750"/>
        <v>54.012499999999996</v>
      </c>
      <c r="AF1553" s="10" t="e">
        <f ca="1">_xll.RHistory("ARS=",".Close","START:"&amp;$A1553&amp;" END:"&amp;$A1553&amp;" INTERVAL:1D",,,)</f>
        <v>#NAME?</v>
      </c>
      <c r="AG1553" s="8" t="e">
        <f t="shared" ca="1" si="737"/>
        <v>#NAME?</v>
      </c>
      <c r="AM1553" s="5">
        <v>985.5</v>
      </c>
      <c r="AN1553" s="10" t="e">
        <f ca="1">_xll.RHistory("BRL=",".Close","START:"&amp;$A1553&amp;" END:"&amp;$A1553&amp;" INTERVAL:1D",,,)</f>
        <v>#NAME?</v>
      </c>
      <c r="AO1553" s="8" t="e">
        <f t="shared" ca="1" si="748"/>
        <v>#NAME?</v>
      </c>
      <c r="AT1553" s="5">
        <v>293.7</v>
      </c>
      <c r="AU1553" s="6">
        <v>10.432499999999999</v>
      </c>
      <c r="AV1553" s="6">
        <f t="shared" si="743"/>
        <v>2.203619999999999</v>
      </c>
      <c r="AW1553" s="6">
        <f t="shared" si="727"/>
        <v>1.8710825999999994</v>
      </c>
      <c r="AX1553" s="6">
        <f t="shared" si="724"/>
        <v>-0.33253739999999965</v>
      </c>
      <c r="AY1553" s="12">
        <f t="shared" si="728"/>
        <v>0.44401078797662608</v>
      </c>
      <c r="BB1553" s="13">
        <f t="shared" si="749"/>
        <v>992.29946199999995</v>
      </c>
    </row>
    <row r="1554" spans="1:54" x14ac:dyDescent="0.25">
      <c r="A1554" s="23" t="s">
        <v>55</v>
      </c>
      <c r="B1554" s="5">
        <v>46.26</v>
      </c>
      <c r="C1554" s="9">
        <v>44.51</v>
      </c>
      <c r="D1554" s="9">
        <v>48.26</v>
      </c>
      <c r="E1554" s="6">
        <f t="shared" si="730"/>
        <v>44.955592756711397</v>
      </c>
      <c r="F1554" s="6">
        <f t="shared" si="731"/>
        <v>44.060559533984531</v>
      </c>
      <c r="G1554" s="9">
        <v>54.26</v>
      </c>
      <c r="H1554" s="9">
        <v>45.76</v>
      </c>
      <c r="I1554" s="9">
        <v>54.25</v>
      </c>
      <c r="K1554" s="6">
        <f t="shared" si="744"/>
        <v>-7.990000000000002</v>
      </c>
      <c r="M1554" s="6">
        <f t="shared" si="732"/>
        <v>0.5</v>
      </c>
      <c r="N1554" s="6">
        <f t="shared" si="741"/>
        <v>-2</v>
      </c>
      <c r="O1554" s="6">
        <f t="shared" si="733"/>
        <v>2.5</v>
      </c>
      <c r="P1554" s="6">
        <f t="shared" si="734"/>
        <v>2.5</v>
      </c>
      <c r="Q1554" s="6">
        <f t="shared" si="745"/>
        <v>-0.80440724328860114</v>
      </c>
      <c r="R1554" s="6">
        <f t="shared" si="736"/>
        <v>-1.6994404660154672</v>
      </c>
      <c r="S1554" s="6">
        <f t="shared" si="735"/>
        <v>8.5</v>
      </c>
      <c r="T1554" s="6">
        <f t="shared" si="726"/>
        <v>8</v>
      </c>
      <c r="U1554" s="4" t="str">
        <f t="shared" si="742"/>
        <v>LOWER</v>
      </c>
      <c r="V1554" s="8">
        <v>972.25</v>
      </c>
      <c r="W1554" s="9">
        <f t="shared" si="725"/>
        <v>4.1994404660154672</v>
      </c>
      <c r="X1554" s="6">
        <f t="shared" si="729"/>
        <v>44.996375795941432</v>
      </c>
      <c r="Y1554" s="6">
        <f t="shared" si="746"/>
        <v>3.2636242040585657</v>
      </c>
      <c r="Z1554" s="6">
        <f t="shared" si="747"/>
        <v>0.93581626195690149</v>
      </c>
      <c r="AA1554" s="5">
        <f t="shared" si="738"/>
        <v>2</v>
      </c>
      <c r="AB1554" s="5">
        <f t="shared" si="739"/>
        <v>2025</v>
      </c>
      <c r="AC1554" s="5">
        <f t="shared" si="740"/>
        <v>6</v>
      </c>
      <c r="AD1554" s="6">
        <f t="shared" si="750"/>
        <v>54.002499999999998</v>
      </c>
      <c r="AF1554" s="10" t="e">
        <f ca="1">_xll.RHistory("ARS=",".Close","START:"&amp;$A1554&amp;" END:"&amp;$A1554&amp;" INTERVAL:1D",,,)</f>
        <v>#NAME?</v>
      </c>
      <c r="AG1554" s="8" t="e">
        <f t="shared" ca="1" si="737"/>
        <v>#NAME?</v>
      </c>
      <c r="AM1554" s="5">
        <v>992</v>
      </c>
      <c r="AN1554" s="10" t="e">
        <f ca="1">_xll.RHistory("BRL=",".Close","START:"&amp;$A1554&amp;" END:"&amp;$A1554&amp;" INTERVAL:1D",,,)</f>
        <v>#NAME?</v>
      </c>
      <c r="AO1554" s="8" t="e">
        <f t="shared" ca="1" si="748"/>
        <v>#NAME?</v>
      </c>
      <c r="AT1554" s="5">
        <v>304</v>
      </c>
      <c r="AU1554" s="6">
        <v>10.6</v>
      </c>
      <c r="AV1554" s="6">
        <f t="shared" si="743"/>
        <v>2.1904199999999996</v>
      </c>
      <c r="AW1554" s="6">
        <f t="shared" si="727"/>
        <v>1.9341665999999993</v>
      </c>
      <c r="AX1554" s="6">
        <f t="shared" si="724"/>
        <v>-0.2562534000000003</v>
      </c>
      <c r="AY1554" s="12">
        <f t="shared" si="728"/>
        <v>0.43499652408975836</v>
      </c>
      <c r="BB1554" s="13">
        <f t="shared" si="749"/>
        <v>981.27636199999995</v>
      </c>
    </row>
    <row r="1555" spans="1:54" x14ac:dyDescent="0.25">
      <c r="A1555" s="23" t="s">
        <v>56</v>
      </c>
      <c r="B1555" s="5">
        <v>46.84</v>
      </c>
      <c r="C1555" s="9">
        <v>43.84</v>
      </c>
      <c r="D1555" s="9">
        <v>47.59</v>
      </c>
      <c r="E1555" s="6">
        <f t="shared" si="730"/>
        <v>44.729002067413454</v>
      </c>
      <c r="F1555" s="6">
        <f t="shared" si="731"/>
        <v>44.230502550957986</v>
      </c>
      <c r="G1555" s="9">
        <v>53.59</v>
      </c>
      <c r="H1555" s="9">
        <v>45.09</v>
      </c>
      <c r="I1555" s="9">
        <v>54.25</v>
      </c>
      <c r="K1555" s="6">
        <f t="shared" si="744"/>
        <v>-7.4099999999999966</v>
      </c>
      <c r="M1555" s="6">
        <f t="shared" si="732"/>
        <v>1.75</v>
      </c>
      <c r="N1555" s="6">
        <f t="shared" si="741"/>
        <v>-0.75</v>
      </c>
      <c r="O1555" s="6">
        <f t="shared" si="733"/>
        <v>2.5</v>
      </c>
      <c r="P1555" s="6">
        <f t="shared" si="734"/>
        <v>2.5</v>
      </c>
      <c r="Q1555" s="6">
        <f t="shared" si="745"/>
        <v>-0.36099793258654955</v>
      </c>
      <c r="R1555" s="6">
        <f t="shared" si="736"/>
        <v>-0.85949744904201708</v>
      </c>
      <c r="S1555" s="6">
        <f t="shared" si="735"/>
        <v>8.5</v>
      </c>
      <c r="T1555" s="6">
        <f t="shared" si="726"/>
        <v>6.75</v>
      </c>
      <c r="U1555" s="4" t="str">
        <f t="shared" si="742"/>
        <v>LOWER</v>
      </c>
      <c r="V1555" s="8">
        <v>976</v>
      </c>
      <c r="W1555" s="9">
        <f t="shared" si="725"/>
        <v>3.3594974490420171</v>
      </c>
      <c r="X1555" s="6">
        <f t="shared" si="729"/>
        <v>44.76957954696995</v>
      </c>
      <c r="Y1555" s="6">
        <f t="shared" si="746"/>
        <v>2.820420453030053</v>
      </c>
      <c r="Z1555" s="6">
        <f t="shared" si="747"/>
        <v>0.53907699601196413</v>
      </c>
      <c r="AA1555" s="5">
        <f t="shared" si="738"/>
        <v>2</v>
      </c>
      <c r="AB1555" s="5">
        <f t="shared" si="739"/>
        <v>2025</v>
      </c>
      <c r="AC1555" s="5">
        <f t="shared" si="740"/>
        <v>6</v>
      </c>
      <c r="AD1555" s="6">
        <f t="shared" si="750"/>
        <v>54.315000000000005</v>
      </c>
      <c r="AF1555" s="10" t="e">
        <f ca="1">_xll.RHistory("ARS=",".Close","START:"&amp;$A1555&amp;" END:"&amp;$A1555&amp;" INTERVAL:1D",,,)</f>
        <v>#NAME?</v>
      </c>
      <c r="AG1555" s="8" t="e">
        <f t="shared" ca="1" si="737"/>
        <v>#NAME?</v>
      </c>
      <c r="AM1555" s="5">
        <v>987</v>
      </c>
      <c r="AN1555" s="10" t="e">
        <f ca="1">_xll.RHistory("BRL=",".Close","START:"&amp;$A1555&amp;" END:"&amp;$A1555&amp;" INTERVAL:1D",,,)</f>
        <v>#NAME?</v>
      </c>
      <c r="AO1555" s="8" t="e">
        <f t="shared" ca="1" si="748"/>
        <v>#NAME?</v>
      </c>
      <c r="AT1555" s="5">
        <v>298.3</v>
      </c>
      <c r="AU1555" s="6">
        <v>10.42</v>
      </c>
      <c r="AV1555" s="6">
        <f t="shared" si="743"/>
        <v>2.15808</v>
      </c>
      <c r="AW1555" s="6">
        <f t="shared" si="727"/>
        <v>1.8942215999999998</v>
      </c>
      <c r="AX1555" s="6">
        <f t="shared" si="724"/>
        <v>-0.26385840000000016</v>
      </c>
      <c r="AY1555" s="12">
        <f t="shared" si="728"/>
        <v>0.43569596062618787</v>
      </c>
      <c r="BB1555" s="13">
        <f t="shared" si="749"/>
        <v>966.50540799999999</v>
      </c>
    </row>
    <row r="1556" spans="1:54" x14ac:dyDescent="0.25">
      <c r="A1556" s="23" t="s">
        <v>57</v>
      </c>
      <c r="B1556" s="5">
        <v>47.15</v>
      </c>
      <c r="C1556" s="9">
        <v>44.15</v>
      </c>
      <c r="D1556" s="9">
        <v>47.9</v>
      </c>
      <c r="E1556" s="6">
        <f t="shared" si="730"/>
        <v>45.850625979438256</v>
      </c>
      <c r="F1556" s="6">
        <f t="shared" si="731"/>
        <v>45.102876704755055</v>
      </c>
      <c r="G1556" s="9">
        <v>53.9</v>
      </c>
      <c r="H1556" s="9">
        <v>45.4</v>
      </c>
      <c r="I1556" s="9">
        <v>54.5</v>
      </c>
      <c r="K1556" s="6">
        <f t="shared" si="744"/>
        <v>-7.3500000000000014</v>
      </c>
      <c r="M1556" s="6">
        <f t="shared" si="732"/>
        <v>1.75</v>
      </c>
      <c r="N1556" s="6">
        <f t="shared" si="741"/>
        <v>-0.75</v>
      </c>
      <c r="O1556" s="6">
        <f t="shared" si="733"/>
        <v>2.5</v>
      </c>
      <c r="P1556" s="6">
        <f t="shared" si="734"/>
        <v>2.5</v>
      </c>
      <c r="Q1556" s="6">
        <f t="shared" si="745"/>
        <v>0.45062597943825722</v>
      </c>
      <c r="R1556" s="6">
        <f t="shared" si="736"/>
        <v>-0.29712329524494407</v>
      </c>
      <c r="S1556" s="6">
        <f t="shared" si="735"/>
        <v>8.5</v>
      </c>
      <c r="T1556" s="6">
        <f t="shared" si="726"/>
        <v>6.75</v>
      </c>
      <c r="U1556" s="4" t="str">
        <f t="shared" si="742"/>
        <v>LOWER</v>
      </c>
      <c r="V1556" s="8">
        <v>995.25</v>
      </c>
      <c r="W1556" s="9">
        <f t="shared" si="725"/>
        <v>2.7971232952449441</v>
      </c>
      <c r="X1556" s="6">
        <f t="shared" si="729"/>
        <v>45.892220979378777</v>
      </c>
      <c r="Y1556" s="6">
        <f t="shared" si="746"/>
        <v>2.0077790206212214</v>
      </c>
      <c r="Z1556" s="6">
        <f t="shared" si="747"/>
        <v>0.7893442746237227</v>
      </c>
      <c r="AA1556" s="5">
        <f t="shared" si="738"/>
        <v>2</v>
      </c>
      <c r="AB1556" s="5">
        <f t="shared" si="739"/>
        <v>2025</v>
      </c>
      <c r="AC1556" s="5">
        <f t="shared" si="740"/>
        <v>6</v>
      </c>
      <c r="AD1556" s="6">
        <f t="shared" si="750"/>
        <v>54.022500000000001</v>
      </c>
      <c r="AF1556" s="10" t="e">
        <f ca="1">_xll.RHistory("ARS=",".Close","START:"&amp;$A1556&amp;" END:"&amp;$A1556&amp;" INTERVAL:1D",,,)</f>
        <v>#NAME?</v>
      </c>
      <c r="AG1556" s="8" t="e">
        <f t="shared" ca="1" si="737"/>
        <v>#NAME?</v>
      </c>
      <c r="AM1556" s="5">
        <v>1011.75</v>
      </c>
      <c r="AN1556" s="10" t="e">
        <f ca="1">_xll.RHistory("BRL=",".Close","START:"&amp;$A1556&amp;" END:"&amp;$A1556&amp;" INTERVAL:1D",,,)</f>
        <v>#NAME?</v>
      </c>
      <c r="AO1556" s="8" t="e">
        <f t="shared" ca="1" si="748"/>
        <v>#NAME?</v>
      </c>
      <c r="AT1556" s="5">
        <v>296.39999999999998</v>
      </c>
      <c r="AU1556" s="6">
        <v>10.455</v>
      </c>
      <c r="AV1556" s="6">
        <f t="shared" si="743"/>
        <v>2.1146999999999991</v>
      </c>
      <c r="AW1556" s="6">
        <f t="shared" si="727"/>
        <v>1.881074400000001</v>
      </c>
      <c r="AX1556" s="6">
        <f t="shared" ref="AX1556:AX1608" si="751">AW1556-AV1556</f>
        <v>-0.2336255999999981</v>
      </c>
      <c r="AY1556" s="12">
        <f t="shared" si="728"/>
        <v>0.44033592379042374</v>
      </c>
      <c r="BB1556" s="13">
        <f t="shared" si="749"/>
        <v>973.33972999999992</v>
      </c>
    </row>
    <row r="1557" spans="1:54" x14ac:dyDescent="0.25">
      <c r="A1557" s="23" t="s">
        <v>58</v>
      </c>
      <c r="B1557" s="5">
        <v>47.73</v>
      </c>
      <c r="C1557" s="9">
        <v>45.48</v>
      </c>
      <c r="D1557" s="9">
        <v>46.98</v>
      </c>
      <c r="E1557" s="6">
        <f t="shared" si="730"/>
        <v>47.572715218102609</v>
      </c>
      <c r="F1557" s="6">
        <f t="shared" si="731"/>
        <v>46.677681995375742</v>
      </c>
      <c r="G1557" s="9">
        <v>54.48</v>
      </c>
      <c r="H1557" s="9">
        <v>45.98</v>
      </c>
      <c r="I1557" s="9">
        <v>54.75</v>
      </c>
      <c r="K1557" s="6">
        <f t="shared" si="744"/>
        <v>-7.0200000000000031</v>
      </c>
      <c r="M1557" s="6">
        <f t="shared" si="732"/>
        <v>1.75</v>
      </c>
      <c r="N1557" s="6">
        <f t="shared" si="741"/>
        <v>0.75</v>
      </c>
      <c r="O1557" s="6">
        <f t="shared" si="733"/>
        <v>1</v>
      </c>
      <c r="P1557" s="6">
        <f t="shared" si="734"/>
        <v>1</v>
      </c>
      <c r="Q1557" s="6">
        <f t="shared" si="745"/>
        <v>1.5927152181026116</v>
      </c>
      <c r="R1557" s="6">
        <f t="shared" si="736"/>
        <v>0.6976819953757456</v>
      </c>
      <c r="S1557" s="6">
        <f t="shared" si="735"/>
        <v>8.5</v>
      </c>
      <c r="T1557" s="6">
        <f t="shared" si="726"/>
        <v>6.75</v>
      </c>
      <c r="U1557" s="4" t="str">
        <f t="shared" si="742"/>
        <v>LOWER</v>
      </c>
      <c r="V1557" s="8">
        <v>1030</v>
      </c>
      <c r="W1557" s="9">
        <f t="shared" si="725"/>
        <v>0.3023180046242544</v>
      </c>
      <c r="X1557" s="6">
        <f t="shared" si="729"/>
        <v>47.615872471562014</v>
      </c>
      <c r="Y1557" s="6">
        <f t="shared" si="746"/>
        <v>-0.63587247156201698</v>
      </c>
      <c r="Z1557" s="6">
        <f t="shared" si="747"/>
        <v>0.93819047618627138</v>
      </c>
      <c r="AA1557" s="5">
        <f t="shared" si="738"/>
        <v>2</v>
      </c>
      <c r="AB1557" s="5">
        <f t="shared" si="739"/>
        <v>2025</v>
      </c>
      <c r="AC1557" s="5">
        <f t="shared" si="740"/>
        <v>6</v>
      </c>
      <c r="AD1557" s="6">
        <f t="shared" si="750"/>
        <v>54.264999999999993</v>
      </c>
      <c r="AF1557" s="10" t="e">
        <f ca="1">_xll.RHistory("ARS=",".Close","START:"&amp;$A1557&amp;" END:"&amp;$A1557&amp;" INTERVAL:1D",,,)</f>
        <v>#NAME?</v>
      </c>
      <c r="AG1557" s="8" t="e">
        <f t="shared" ca="1" si="737"/>
        <v>#NAME?</v>
      </c>
      <c r="AM1557" s="5">
        <v>1049.75</v>
      </c>
      <c r="AN1557" s="10" t="e">
        <f ca="1">_xll.RHistory("BRL=",".Close","START:"&amp;$A1557&amp;" END:"&amp;$A1557&amp;" INTERVAL:1D",,,)</f>
        <v>#NAME?</v>
      </c>
      <c r="AO1557" s="8" t="e">
        <f t="shared" ca="1" si="748"/>
        <v>#NAME?</v>
      </c>
      <c r="AT1557" s="5">
        <v>291.39999999999998</v>
      </c>
      <c r="AU1557" s="6">
        <v>10.345000000000001</v>
      </c>
      <c r="AV1557" s="6">
        <f t="shared" si="743"/>
        <v>1.9995599999999989</v>
      </c>
      <c r="AW1557" s="6">
        <f t="shared" si="727"/>
        <v>1.9091189999999987</v>
      </c>
      <c r="AX1557" s="6">
        <f t="shared" si="751"/>
        <v>-9.0441000000000216E-2</v>
      </c>
      <c r="AY1557" s="12">
        <f t="shared" si="728"/>
        <v>0.44616218270929964</v>
      </c>
      <c r="BB1557" s="13">
        <f t="shared" si="749"/>
        <v>1002.6611759999998</v>
      </c>
    </row>
    <row r="1558" spans="1:54" x14ac:dyDescent="0.25">
      <c r="A1558" s="23" t="s">
        <v>59</v>
      </c>
      <c r="B1558" s="5">
        <v>47.48</v>
      </c>
      <c r="C1558" s="9">
        <v>44.61</v>
      </c>
      <c r="D1558" s="9">
        <v>46.73</v>
      </c>
      <c r="E1558" s="6">
        <f t="shared" si="730"/>
        <v>47.663351493821779</v>
      </c>
      <c r="F1558" s="6">
        <f t="shared" si="731"/>
        <v>46.972249891463065</v>
      </c>
      <c r="G1558" s="9">
        <v>54.23</v>
      </c>
      <c r="H1558" s="9">
        <v>45.73</v>
      </c>
      <c r="I1558" s="9">
        <v>55.25</v>
      </c>
      <c r="K1558" s="6">
        <f t="shared" si="744"/>
        <v>-7.7700000000000031</v>
      </c>
      <c r="M1558" s="6">
        <f t="shared" si="732"/>
        <v>1.75</v>
      </c>
      <c r="N1558" s="6">
        <f t="shared" si="741"/>
        <v>0.75</v>
      </c>
      <c r="O1558" s="6">
        <f t="shared" si="733"/>
        <v>1</v>
      </c>
      <c r="P1558" s="6">
        <f t="shared" si="734"/>
        <v>1</v>
      </c>
      <c r="Q1558" s="6">
        <f t="shared" si="745"/>
        <v>1.9333514938217817</v>
      </c>
      <c r="R1558" s="6">
        <f t="shared" si="736"/>
        <v>1.242249891463068</v>
      </c>
      <c r="S1558" s="6">
        <f t="shared" si="735"/>
        <v>8.5</v>
      </c>
      <c r="T1558" s="6">
        <f t="shared" si="726"/>
        <v>6.75</v>
      </c>
      <c r="U1558" s="4" t="str">
        <f t="shared" si="742"/>
        <v>LOWER</v>
      </c>
      <c r="V1558" s="8">
        <v>1036.5</v>
      </c>
      <c r="W1558" s="9">
        <f t="shared" si="725"/>
        <v>-0.24224989146306797</v>
      </c>
      <c r="X1558" s="6">
        <f t="shared" si="729"/>
        <v>47.706590971150604</v>
      </c>
      <c r="Y1558" s="6">
        <f t="shared" si="746"/>
        <v>-0.97659097115060689</v>
      </c>
      <c r="Z1558" s="6">
        <f t="shared" si="747"/>
        <v>0.73434107968753892</v>
      </c>
      <c r="AA1558" s="5">
        <f t="shared" si="738"/>
        <v>2</v>
      </c>
      <c r="AB1558" s="5">
        <f t="shared" si="739"/>
        <v>2025</v>
      </c>
      <c r="AC1558" s="5">
        <f t="shared" si="740"/>
        <v>7</v>
      </c>
      <c r="AD1558" s="6">
        <f t="shared" si="750"/>
        <v>54.51</v>
      </c>
      <c r="AF1558" s="10" t="e">
        <f ca="1">_xll.RHistory("ARS=",".Close","START:"&amp;$A1558&amp;" END:"&amp;$A1558&amp;" INTERVAL:1D",,,)</f>
        <v>#NAME?</v>
      </c>
      <c r="AG1558" s="8" t="e">
        <f t="shared" ca="1" si="737"/>
        <v>#NAME?</v>
      </c>
      <c r="AM1558" s="5">
        <v>1051.75</v>
      </c>
      <c r="AN1558" s="10" t="e">
        <f ca="1">_xll.RHistory("BRL=",".Close","START:"&amp;$A1558&amp;" END:"&amp;$A1558&amp;" INTERVAL:1D",,,)</f>
        <v>#NAME?</v>
      </c>
      <c r="AO1558" s="8" t="e">
        <f t="shared" ca="1" si="748"/>
        <v>#NAME?</v>
      </c>
      <c r="AT1558" s="5">
        <v>290.5</v>
      </c>
      <c r="AU1558" s="24">
        <v>10.345000000000001</v>
      </c>
      <c r="AV1558" s="6">
        <f t="shared" si="743"/>
        <v>1.9491599999999973</v>
      </c>
      <c r="AW1558" s="6">
        <f t="shared" si="727"/>
        <v>1.9544717999999985</v>
      </c>
      <c r="AX1558" s="6">
        <f t="shared" si="751"/>
        <v>5.3118000000011989E-3</v>
      </c>
      <c r="AY1558" s="12">
        <f t="shared" si="728"/>
        <v>0.44995068954070366</v>
      </c>
      <c r="BB1558" s="13">
        <f t="shared" si="749"/>
        <v>983.48098199999993</v>
      </c>
    </row>
    <row r="1559" spans="1:54" x14ac:dyDescent="0.25">
      <c r="A1559" s="23" t="s">
        <v>60</v>
      </c>
      <c r="B1559" s="5">
        <v>48.38</v>
      </c>
      <c r="C1559" s="9">
        <v>45.01</v>
      </c>
      <c r="D1559" s="9">
        <v>47.13</v>
      </c>
      <c r="E1559" s="6">
        <f t="shared" si="730"/>
        <v>48.422430302969879</v>
      </c>
      <c r="F1559" s="6">
        <f t="shared" si="731"/>
        <v>47.731328700611165</v>
      </c>
      <c r="G1559" s="9">
        <v>54.63</v>
      </c>
      <c r="H1559" s="9">
        <v>46.13</v>
      </c>
      <c r="I1559" s="9">
        <v>55.25</v>
      </c>
      <c r="K1559" s="6">
        <f t="shared" si="744"/>
        <v>-6.8699999999999974</v>
      </c>
      <c r="M1559" s="6">
        <f t="shared" si="732"/>
        <v>2.25</v>
      </c>
      <c r="N1559" s="6">
        <f t="shared" si="741"/>
        <v>1.25</v>
      </c>
      <c r="O1559" s="6">
        <f t="shared" si="733"/>
        <v>1</v>
      </c>
      <c r="P1559" s="6">
        <f t="shared" si="734"/>
        <v>1</v>
      </c>
      <c r="Q1559" s="6">
        <f t="shared" si="745"/>
        <v>2.2924303029698763</v>
      </c>
      <c r="R1559" s="6">
        <f t="shared" si="736"/>
        <v>1.6013287006111625</v>
      </c>
      <c r="S1559" s="6">
        <f t="shared" si="735"/>
        <v>8.5</v>
      </c>
      <c r="T1559" s="6">
        <f t="shared" si="726"/>
        <v>6.25</v>
      </c>
      <c r="U1559" s="4" t="str">
        <f t="shared" si="742"/>
        <v>HIGHER</v>
      </c>
      <c r="V1559" s="8">
        <v>1053.25</v>
      </c>
      <c r="W1559" s="9">
        <f t="shared" si="725"/>
        <v>-0.6013287006111625</v>
      </c>
      <c r="X1559" s="6">
        <f t="shared" si="729"/>
        <v>48.466358405205064</v>
      </c>
      <c r="Y1559" s="6">
        <f t="shared" si="746"/>
        <v>-1.3363584052050612</v>
      </c>
      <c r="Z1559" s="6">
        <f t="shared" si="747"/>
        <v>0.73502970459389871</v>
      </c>
      <c r="AA1559" s="5">
        <f t="shared" si="738"/>
        <v>2</v>
      </c>
      <c r="AB1559" s="5">
        <f t="shared" si="739"/>
        <v>2025</v>
      </c>
      <c r="AC1559" s="5">
        <f t="shared" si="740"/>
        <v>7</v>
      </c>
      <c r="AD1559" s="6">
        <f t="shared" si="750"/>
        <v>54.722499999999997</v>
      </c>
      <c r="AF1559" s="10" t="e">
        <f ca="1">_xll.RHistory("ARS=",".Close","START:"&amp;$A1559&amp;" END:"&amp;$A1559&amp;" INTERVAL:1D",,,)</f>
        <v>#NAME?</v>
      </c>
      <c r="AG1559" s="8" t="e">
        <f t="shared" ca="1" si="737"/>
        <v>#NAME?</v>
      </c>
      <c r="AM1559" s="5">
        <v>1068.5</v>
      </c>
      <c r="AN1559" s="10" t="e">
        <f ca="1">_xll.RHistory("BRL=",".Close","START:"&amp;$A1559&amp;" END:"&amp;$A1559&amp;" INTERVAL:1D",,,)</f>
        <v>#NAME?</v>
      </c>
      <c r="AO1559" s="8" t="e">
        <f t="shared" ca="1" si="748"/>
        <v>#NAME?</v>
      </c>
      <c r="AT1559" s="5">
        <v>286.60000000000002</v>
      </c>
      <c r="AU1559" s="24">
        <v>10.285</v>
      </c>
      <c r="AV1559" s="6">
        <f t="shared" si="743"/>
        <v>1.9643100000000011</v>
      </c>
      <c r="AW1559" s="6">
        <f t="shared" si="727"/>
        <v>1.8941567999999975</v>
      </c>
      <c r="AX1559" s="6">
        <f t="shared" si="751"/>
        <v>-7.0153200000003579E-2</v>
      </c>
      <c r="AY1559" s="12">
        <f t="shared" si="728"/>
        <v>0.45199694717605648</v>
      </c>
      <c r="BB1559" s="13">
        <f t="shared" si="749"/>
        <v>992.29946199999995</v>
      </c>
    </row>
    <row r="1560" spans="1:54" x14ac:dyDescent="0.25">
      <c r="A1560" s="23" t="s">
        <v>61</v>
      </c>
      <c r="B1560" s="5">
        <v>47.66</v>
      </c>
      <c r="C1560" s="9">
        <v>44.54</v>
      </c>
      <c r="D1560" s="9">
        <v>46.66</v>
      </c>
      <c r="E1560" s="6">
        <f t="shared" si="730"/>
        <v>48.354453096180499</v>
      </c>
      <c r="F1560" s="6">
        <f t="shared" si="731"/>
        <v>48.105203337952766</v>
      </c>
      <c r="G1560" s="9">
        <v>54.16</v>
      </c>
      <c r="H1560" s="9">
        <v>45.66</v>
      </c>
      <c r="I1560" s="9">
        <v>56.5</v>
      </c>
      <c r="K1560" s="6">
        <f t="shared" si="744"/>
        <v>-8.8400000000000034</v>
      </c>
      <c r="M1560" s="6">
        <f t="shared" si="732"/>
        <v>2</v>
      </c>
      <c r="N1560" s="6">
        <f t="shared" si="741"/>
        <v>1</v>
      </c>
      <c r="O1560" s="6">
        <f t="shared" si="733"/>
        <v>1</v>
      </c>
      <c r="P1560" s="6">
        <f t="shared" si="734"/>
        <v>1</v>
      </c>
      <c r="Q1560" s="6">
        <f t="shared" si="745"/>
        <v>2.6944530961805029</v>
      </c>
      <c r="R1560" s="6">
        <f t="shared" si="736"/>
        <v>2.4452033379527691</v>
      </c>
      <c r="S1560" s="6">
        <f t="shared" si="735"/>
        <v>8.5</v>
      </c>
      <c r="T1560" s="6">
        <f t="shared" si="726"/>
        <v>6.5</v>
      </c>
      <c r="U1560" s="4" t="str">
        <f t="shared" si="742"/>
        <v>EQUAL</v>
      </c>
      <c r="V1560" s="8">
        <v>1061.5</v>
      </c>
      <c r="W1560" s="9">
        <f t="shared" si="725"/>
        <v>-1.4452033379527691</v>
      </c>
      <c r="X1560" s="6">
        <f t="shared" si="729"/>
        <v>48.398319530513618</v>
      </c>
      <c r="Y1560" s="6">
        <f t="shared" si="746"/>
        <v>-1.7383195305136212</v>
      </c>
      <c r="Z1560" s="6">
        <f t="shared" si="747"/>
        <v>0.29311619256085208</v>
      </c>
      <c r="AA1560" s="5">
        <f t="shared" si="738"/>
        <v>2</v>
      </c>
      <c r="AB1560" s="5">
        <f t="shared" si="739"/>
        <v>2025</v>
      </c>
      <c r="AC1560" s="5">
        <f t="shared" si="740"/>
        <v>7</v>
      </c>
      <c r="AD1560" s="6">
        <f t="shared" si="750"/>
        <v>54.792499999999997</v>
      </c>
      <c r="AF1560" s="10" t="e">
        <f ca="1">_xll.RHistory("ARS=",".Close","START:"&amp;$A1560&amp;" END:"&amp;$A1560&amp;" INTERVAL:1D",,,)</f>
        <v>#NAME?</v>
      </c>
      <c r="AG1560" s="8" t="e">
        <f t="shared" ca="1" si="737"/>
        <v>#NAME?</v>
      </c>
      <c r="AM1560" s="5">
        <v>1067</v>
      </c>
      <c r="AN1560" s="10" t="e">
        <f ca="1">_xll.RHistory("BRL=",".Close","START:"&amp;$A1560&amp;" END:"&amp;$A1560&amp;" INTERVAL:1D",,,)</f>
        <v>#NAME?</v>
      </c>
      <c r="AO1560" s="8" t="e">
        <f t="shared" ca="1" si="748"/>
        <v>#NAME?</v>
      </c>
      <c r="AT1560" s="5">
        <v>279.10000000000002</v>
      </c>
      <c r="AU1560" s="24">
        <v>10.1275</v>
      </c>
      <c r="AV1560" s="6">
        <f t="shared" si="743"/>
        <v>1.8905700000000003</v>
      </c>
      <c r="AW1560" s="6">
        <f t="shared" si="727"/>
        <v>1.9786008000000006</v>
      </c>
      <c r="AX1560" s="6">
        <f t="shared" si="751"/>
        <v>8.8030800000000298E-2</v>
      </c>
      <c r="AY1560" s="12">
        <f t="shared" si="728"/>
        <v>0.46323892265602562</v>
      </c>
      <c r="BB1560" s="13"/>
    </row>
    <row r="1561" spans="1:54" x14ac:dyDescent="0.25">
      <c r="A1561" s="23" t="s">
        <v>62</v>
      </c>
      <c r="B1561" s="5">
        <v>48.75</v>
      </c>
      <c r="C1561" s="9">
        <v>45.75</v>
      </c>
      <c r="D1561" s="9">
        <v>48.75</v>
      </c>
      <c r="E1561" s="6">
        <f t="shared" si="730"/>
        <v>49.555383749459587</v>
      </c>
      <c r="F1561" s="6">
        <f t="shared" si="731"/>
        <v>49.056884233004119</v>
      </c>
      <c r="G1561" s="9">
        <v>54.75</v>
      </c>
      <c r="H1561" s="9">
        <v>46.25</v>
      </c>
      <c r="I1561" s="9">
        <v>55.75</v>
      </c>
      <c r="K1561" s="6">
        <f t="shared" si="744"/>
        <v>-7</v>
      </c>
      <c r="M1561" s="6">
        <f t="shared" si="732"/>
        <v>2.5</v>
      </c>
      <c r="N1561" s="6">
        <f t="shared" si="741"/>
        <v>0</v>
      </c>
      <c r="O1561" s="6">
        <f t="shared" si="733"/>
        <v>2.5</v>
      </c>
      <c r="P1561" s="6">
        <f t="shared" si="734"/>
        <v>2.5</v>
      </c>
      <c r="Q1561" s="6">
        <f t="shared" si="745"/>
        <v>3.3053837494595868</v>
      </c>
      <c r="R1561" s="6">
        <f t="shared" si="736"/>
        <v>2.8068842330041193</v>
      </c>
      <c r="S1561" s="6">
        <f t="shared" si="735"/>
        <v>8.5</v>
      </c>
      <c r="T1561" s="6">
        <f t="shared" si="726"/>
        <v>6</v>
      </c>
      <c r="U1561" s="4" t="str">
        <f t="shared" si="742"/>
        <v>LOWER</v>
      </c>
      <c r="V1561" s="8">
        <v>1082.5</v>
      </c>
      <c r="W1561" s="9">
        <f t="shared" si="725"/>
        <v>-0.30688423300411927</v>
      </c>
      <c r="X1561" s="6">
        <f t="shared" si="729"/>
        <v>49.600339650062459</v>
      </c>
      <c r="Y1561" s="6">
        <f t="shared" si="746"/>
        <v>-0.85033965006245893</v>
      </c>
      <c r="Z1561" s="6">
        <f t="shared" si="747"/>
        <v>0.54345541705833966</v>
      </c>
      <c r="AA1561" s="5">
        <f t="shared" si="738"/>
        <v>2</v>
      </c>
      <c r="AB1561" s="5">
        <f t="shared" si="739"/>
        <v>2025</v>
      </c>
      <c r="AC1561" s="5">
        <f t="shared" si="740"/>
        <v>7</v>
      </c>
      <c r="AD1561" s="6">
        <f t="shared" si="750"/>
        <v>54.8675</v>
      </c>
      <c r="AF1561" s="10" t="e">
        <f ca="1">_xll.RHistory("ARS=",".Close","START:"&amp;$A1561&amp;" END:"&amp;$A1561&amp;" INTERVAL:1D",,,)</f>
        <v>#NAME?</v>
      </c>
      <c r="AG1561" s="8" t="e">
        <f t="shared" ca="1" si="737"/>
        <v>#NAME?</v>
      </c>
      <c r="AM1561" s="5">
        <v>1093.5</v>
      </c>
      <c r="AN1561" s="10" t="e">
        <f ca="1">_xll.RHistory("BRL=",".Close","START:"&amp;$A1561&amp;" END:"&amp;$A1561&amp;" INTERVAL:1D",,,)</f>
        <v>#NAME?</v>
      </c>
      <c r="AO1561" s="8" t="e">
        <f t="shared" ca="1" si="748"/>
        <v>#NAME?</v>
      </c>
      <c r="AT1561" s="5">
        <v>277.7</v>
      </c>
      <c r="AU1561" s="24">
        <v>10.15</v>
      </c>
      <c r="AV1561" s="6">
        <f t="shared" si="743"/>
        <v>2.079699999999999</v>
      </c>
      <c r="AW1561" s="6">
        <f t="shared" si="727"/>
        <v>1.8406455999999984</v>
      </c>
      <c r="AX1561" s="6">
        <f t="shared" si="751"/>
        <v>-0.23905440000000056</v>
      </c>
      <c r="AY1561" s="12">
        <f t="shared" si="728"/>
        <v>0.46076199557600001</v>
      </c>
      <c r="BB1561" s="13"/>
    </row>
    <row r="1562" spans="1:54" x14ac:dyDescent="0.25">
      <c r="A1562" s="23" t="s">
        <v>63</v>
      </c>
      <c r="B1562" s="5">
        <v>48.57</v>
      </c>
      <c r="C1562" s="9">
        <v>45.07</v>
      </c>
      <c r="D1562" s="9">
        <v>48.57</v>
      </c>
      <c r="E1562" s="6">
        <f t="shared" si="730"/>
        <v>49.521395146064897</v>
      </c>
      <c r="F1562" s="6">
        <f t="shared" si="731"/>
        <v>49.170179577653087</v>
      </c>
      <c r="G1562" s="9">
        <v>54.57</v>
      </c>
      <c r="H1562" s="9">
        <v>46.07</v>
      </c>
      <c r="I1562" s="9">
        <v>55.75</v>
      </c>
      <c r="K1562" s="6">
        <f t="shared" si="744"/>
        <v>-7.18</v>
      </c>
      <c r="M1562" s="6">
        <f t="shared" si="732"/>
        <v>2.5</v>
      </c>
      <c r="N1562" s="6">
        <f t="shared" si="741"/>
        <v>0</v>
      </c>
      <c r="O1562" s="6">
        <f t="shared" si="733"/>
        <v>2.5</v>
      </c>
      <c r="P1562" s="6">
        <f t="shared" si="734"/>
        <v>2.5</v>
      </c>
      <c r="Q1562" s="6">
        <f t="shared" si="745"/>
        <v>3.4513951460648968</v>
      </c>
      <c r="R1562" s="6">
        <f t="shared" si="736"/>
        <v>3.1001795776530869</v>
      </c>
      <c r="S1562" s="6">
        <f t="shared" si="735"/>
        <v>8.5</v>
      </c>
      <c r="T1562" s="6">
        <f t="shared" si="726"/>
        <v>6</v>
      </c>
      <c r="U1562" s="4" t="str">
        <f t="shared" si="742"/>
        <v>LOWER</v>
      </c>
      <c r="V1562" s="8">
        <v>1085</v>
      </c>
      <c r="W1562" s="9">
        <f t="shared" si="725"/>
        <v>-0.60017957765308694</v>
      </c>
      <c r="X1562" s="6">
        <f t="shared" si="729"/>
        <v>49.566320212716732</v>
      </c>
      <c r="Y1562" s="6">
        <f t="shared" si="746"/>
        <v>-0.9963202127167321</v>
      </c>
      <c r="Z1562" s="6">
        <f t="shared" si="747"/>
        <v>0.39614063506364516</v>
      </c>
      <c r="AA1562" s="5">
        <f t="shared" si="738"/>
        <v>2</v>
      </c>
      <c r="AB1562" s="5">
        <f t="shared" si="739"/>
        <v>2025</v>
      </c>
      <c r="AC1562" s="5">
        <f t="shared" si="740"/>
        <v>7</v>
      </c>
      <c r="AD1562" s="6">
        <f t="shared" si="750"/>
        <v>55.234999999999999</v>
      </c>
      <c r="AF1562" s="10" t="e">
        <f ca="1">_xll.RHistory("ARS=",".Close","START:"&amp;$A1562&amp;" END:"&amp;$A1562&amp;" INTERVAL:1D",,,)</f>
        <v>#NAME?</v>
      </c>
      <c r="AG1562" s="8" t="e">
        <f t="shared" ca="1" si="737"/>
        <v>#NAME?</v>
      </c>
      <c r="AM1562" s="5">
        <v>1092.75</v>
      </c>
      <c r="AN1562" s="10" t="e">
        <f ca="1">_xll.RHistory("BRL=",".Close","START:"&amp;$A1562&amp;" END:"&amp;$A1562&amp;" INTERVAL:1D",,,)</f>
        <v>#NAME?</v>
      </c>
      <c r="AO1562" s="8" t="e">
        <f t="shared" ca="1" si="748"/>
        <v>#NAME?</v>
      </c>
      <c r="AT1562" s="5">
        <v>280.89999999999998</v>
      </c>
      <c r="AU1562" s="24">
        <v>10.210000000000001</v>
      </c>
      <c r="AV1562" s="6">
        <f t="shared" si="743"/>
        <v>2.0738399999999988</v>
      </c>
      <c r="AW1562" s="6">
        <f t="shared" si="727"/>
        <v>1.9808249999999994</v>
      </c>
      <c r="AX1562" s="6">
        <f t="shared" si="751"/>
        <v>-9.3014999999999404E-2</v>
      </c>
      <c r="AY1562" s="12">
        <f t="shared" si="728"/>
        <v>0.46353485196954064</v>
      </c>
      <c r="BB1562" s="13"/>
    </row>
    <row r="1563" spans="1:54" x14ac:dyDescent="0.25">
      <c r="A1563" s="23" t="s">
        <v>64</v>
      </c>
      <c r="B1563" s="5">
        <v>50.3</v>
      </c>
      <c r="C1563" s="9">
        <v>46.3</v>
      </c>
      <c r="D1563" s="9">
        <v>49.8</v>
      </c>
      <c r="E1563" s="6">
        <f t="shared" si="730"/>
        <v>47.278147322015286</v>
      </c>
      <c r="F1563" s="6">
        <f t="shared" si="731"/>
        <v>46.779647805559819</v>
      </c>
      <c r="G1563" s="9">
        <v>55.8</v>
      </c>
      <c r="H1563" s="9">
        <v>47.3</v>
      </c>
      <c r="I1563" s="9">
        <v>55.88</v>
      </c>
      <c r="K1563" s="6">
        <f t="shared" si="744"/>
        <v>-5.5800000000000054</v>
      </c>
      <c r="M1563" s="6">
        <f t="shared" si="732"/>
        <v>3</v>
      </c>
      <c r="N1563" s="6">
        <f t="shared" si="741"/>
        <v>0.5</v>
      </c>
      <c r="O1563" s="6">
        <f t="shared" si="733"/>
        <v>2.5</v>
      </c>
      <c r="P1563" s="6">
        <f t="shared" si="734"/>
        <v>2.5</v>
      </c>
      <c r="Q1563" s="6">
        <f t="shared" si="745"/>
        <v>-2.1852677984711022E-2</v>
      </c>
      <c r="R1563" s="6">
        <f t="shared" si="736"/>
        <v>-0.52035219444017855</v>
      </c>
      <c r="S1563" s="6">
        <f t="shared" si="735"/>
        <v>8.5</v>
      </c>
      <c r="T1563" s="6">
        <f t="shared" si="726"/>
        <v>5.5</v>
      </c>
      <c r="U1563" s="4" t="str">
        <f t="shared" si="742"/>
        <v>LOWER</v>
      </c>
      <c r="V1563" s="8">
        <v>1032.25</v>
      </c>
      <c r="W1563" s="9">
        <f t="shared" si="725"/>
        <v>3.0203521944401786</v>
      </c>
      <c r="X1563" s="6">
        <f t="shared" si="729"/>
        <v>47.321037347899093</v>
      </c>
      <c r="Y1563" s="6">
        <f t="shared" si="746"/>
        <v>2.4789626521009041</v>
      </c>
      <c r="Z1563" s="6">
        <f t="shared" si="747"/>
        <v>0.5413895423392745</v>
      </c>
      <c r="AA1563" s="5">
        <f t="shared" si="738"/>
        <v>2</v>
      </c>
      <c r="AB1563" s="5">
        <f t="shared" si="739"/>
        <v>2025</v>
      </c>
      <c r="AC1563" s="5">
        <f t="shared" si="740"/>
        <v>8</v>
      </c>
      <c r="AD1563" s="6">
        <f t="shared" si="750"/>
        <v>55.302499999999995</v>
      </c>
      <c r="AF1563" s="10" t="e">
        <f ca="1">_xll.RHistory("ARS=",".Close","START:"&amp;$A1563&amp;" END:"&amp;$A1563&amp;" INTERVAL:1D",,,)</f>
        <v>#NAME?</v>
      </c>
      <c r="AG1563" s="8" t="e">
        <f t="shared" ca="1" si="737"/>
        <v>#NAME?</v>
      </c>
      <c r="AM1563" s="5">
        <v>1043.25</v>
      </c>
      <c r="AN1563" s="10" t="e">
        <f ca="1">_xll.RHistory("BRL=",".Close","START:"&amp;$A1563&amp;" END:"&amp;$A1563&amp;" INTERVAL:1D",,,)</f>
        <v>#NAME?</v>
      </c>
      <c r="AO1563" s="8" t="e">
        <f t="shared" ca="1" si="748"/>
        <v>#NAME?</v>
      </c>
      <c r="AT1563" s="5">
        <v>280.89999999999998</v>
      </c>
      <c r="AU1563" s="24">
        <v>10.234999999999999</v>
      </c>
      <c r="AV1563" s="6">
        <f t="shared" si="743"/>
        <v>2.1927500000000002</v>
      </c>
      <c r="AW1563" s="6">
        <f t="shared" si="727"/>
        <v>1.9351862000000004</v>
      </c>
      <c r="AX1563" s="6">
        <f t="shared" si="751"/>
        <v>-0.25756379999999979</v>
      </c>
      <c r="AY1563" s="12">
        <f t="shared" si="728"/>
        <v>0.46261511058431243</v>
      </c>
      <c r="BB1563" s="13"/>
    </row>
    <row r="1564" spans="1:54" x14ac:dyDescent="0.25">
      <c r="A1564" s="23" t="s">
        <v>65</v>
      </c>
      <c r="B1564" s="5">
        <v>48.8</v>
      </c>
      <c r="C1564" s="9">
        <v>45.05</v>
      </c>
      <c r="D1564" s="9">
        <v>48.55</v>
      </c>
      <c r="E1564" s="6">
        <f t="shared" si="730"/>
        <v>45.522069479956244</v>
      </c>
      <c r="F1564" s="6">
        <f t="shared" si="731"/>
        <v>45.771319238183978</v>
      </c>
      <c r="G1564" s="9">
        <v>54.8</v>
      </c>
      <c r="H1564" s="9">
        <v>46.3</v>
      </c>
      <c r="I1564" s="9">
        <v>57</v>
      </c>
      <c r="K1564" s="6">
        <f t="shared" si="744"/>
        <v>-8.2000000000000028</v>
      </c>
      <c r="M1564" s="6">
        <f t="shared" si="732"/>
        <v>2.5</v>
      </c>
      <c r="N1564" s="6">
        <f t="shared" si="741"/>
        <v>0.25</v>
      </c>
      <c r="O1564" s="6">
        <f t="shared" si="733"/>
        <v>2.25</v>
      </c>
      <c r="P1564" s="6">
        <f t="shared" si="734"/>
        <v>2.25</v>
      </c>
      <c r="Q1564" s="6">
        <f t="shared" si="745"/>
        <v>-0.7779305200437534</v>
      </c>
      <c r="R1564" s="6">
        <f t="shared" si="736"/>
        <v>-0.52868076181601964</v>
      </c>
      <c r="S1564" s="6">
        <f t="shared" si="735"/>
        <v>8.5</v>
      </c>
      <c r="T1564" s="6">
        <f t="shared" si="726"/>
        <v>6</v>
      </c>
      <c r="U1564" s="4" t="str">
        <f t="shared" si="742"/>
        <v>LOWER</v>
      </c>
      <c r="V1564" s="8">
        <v>1010</v>
      </c>
      <c r="W1564" s="9">
        <f t="shared" si="725"/>
        <v>2.7786807618160196</v>
      </c>
      <c r="X1564" s="6">
        <f t="shared" si="729"/>
        <v>45.56336641837013</v>
      </c>
      <c r="Y1564" s="6">
        <f t="shared" si="746"/>
        <v>2.9866335816298673</v>
      </c>
      <c r="Z1564" s="6">
        <f t="shared" si="747"/>
        <v>-0.20795281981384761</v>
      </c>
      <c r="AA1564" s="5">
        <f t="shared" si="738"/>
        <v>2</v>
      </c>
      <c r="AB1564" s="5">
        <f t="shared" si="739"/>
        <v>2025</v>
      </c>
      <c r="AC1564" s="5">
        <f t="shared" si="740"/>
        <v>8</v>
      </c>
      <c r="AD1564" s="6">
        <f t="shared" si="750"/>
        <v>55.512500000000003</v>
      </c>
      <c r="AF1564" s="10" t="e">
        <f ca="1">_xll.RHistory("ARS=",".Close","START:"&amp;$A1564&amp;" END:"&amp;$A1564&amp;" INTERVAL:1D",,,)</f>
        <v>#NAME?</v>
      </c>
      <c r="AG1564" s="8" t="e">
        <f t="shared" ca="1" si="737"/>
        <v>#NAME?</v>
      </c>
      <c r="AM1564" s="5">
        <v>1004.5</v>
      </c>
      <c r="AN1564" s="10" t="e">
        <f ca="1">_xll.RHistory("BRL=",".Close","START:"&amp;$A1564&amp;" END:"&amp;$A1564&amp;" INTERVAL:1D",,,)</f>
        <v>#NAME?</v>
      </c>
      <c r="AO1564" s="8" t="e">
        <f t="shared" ca="1" si="748"/>
        <v>#NAME?</v>
      </c>
      <c r="AT1564" s="5">
        <v>278.8</v>
      </c>
      <c r="AU1564" s="24">
        <v>10.1675</v>
      </c>
      <c r="AV1564" s="6">
        <f t="shared" si="743"/>
        <v>2.0646500000000003</v>
      </c>
      <c r="AW1564" s="6">
        <f t="shared" si="727"/>
        <v>2.1516979999999997</v>
      </c>
      <c r="AX1564" s="6">
        <f t="shared" si="751"/>
        <v>8.7047999999999348E-2</v>
      </c>
      <c r="AY1564" s="12">
        <f t="shared" si="728"/>
        <v>0.47319669692608285</v>
      </c>
      <c r="BB1564" s="13"/>
    </row>
    <row r="1565" spans="1:54" x14ac:dyDescent="0.25">
      <c r="A1565" s="23" t="s">
        <v>66</v>
      </c>
      <c r="B1565" s="5">
        <v>49.51</v>
      </c>
      <c r="C1565" s="9">
        <v>45.76</v>
      </c>
      <c r="D1565" s="9">
        <v>49.01</v>
      </c>
      <c r="E1565" s="6">
        <f t="shared" si="730"/>
        <v>46.926931753603476</v>
      </c>
      <c r="F1565" s="6">
        <f t="shared" si="731"/>
        <v>46.281148289104344</v>
      </c>
      <c r="G1565" s="9">
        <v>55.76</v>
      </c>
      <c r="H1565" s="9">
        <v>47.26</v>
      </c>
      <c r="I1565" s="9">
        <v>56.75</v>
      </c>
      <c r="K1565" s="6">
        <f t="shared" si="744"/>
        <v>-7.240000000000002</v>
      </c>
      <c r="M1565" s="6">
        <f t="shared" si="732"/>
        <v>2.25</v>
      </c>
      <c r="N1565" s="6">
        <f t="shared" si="741"/>
        <v>0.5</v>
      </c>
      <c r="O1565" s="6">
        <f t="shared" si="733"/>
        <v>1.75</v>
      </c>
      <c r="P1565" s="6">
        <f t="shared" si="734"/>
        <v>1.75</v>
      </c>
      <c r="Q1565" s="6">
        <f t="shared" si="745"/>
        <v>-0.33306824639652177</v>
      </c>
      <c r="R1565" s="6">
        <f t="shared" si="736"/>
        <v>-0.97885171089565404</v>
      </c>
      <c r="S1565" s="6">
        <f t="shared" si="735"/>
        <v>8.5</v>
      </c>
      <c r="T1565" s="6">
        <f t="shared" si="726"/>
        <v>6.25</v>
      </c>
      <c r="U1565" s="4" t="str">
        <f t="shared" si="742"/>
        <v>LOWER</v>
      </c>
      <c r="V1565" s="8">
        <v>1021.25</v>
      </c>
      <c r="W1565" s="9">
        <f t="shared" ref="W1565:W1609" si="752">IF(V1565="","",IF(D1565="","",D1565-F1565))</f>
        <v>2.728851710895654</v>
      </c>
      <c r="X1565" s="6">
        <f t="shared" si="729"/>
        <v>46.969503161993302</v>
      </c>
      <c r="Y1565" s="6">
        <f t="shared" si="746"/>
        <v>2.0404968380066961</v>
      </c>
      <c r="Z1565" s="6">
        <f t="shared" si="747"/>
        <v>0.68835487288895791</v>
      </c>
      <c r="AA1565" s="5">
        <f t="shared" si="738"/>
        <v>2</v>
      </c>
      <c r="AB1565" s="5">
        <f t="shared" si="739"/>
        <v>2025</v>
      </c>
      <c r="AC1565" s="5">
        <f t="shared" si="740"/>
        <v>8</v>
      </c>
      <c r="AD1565" s="6">
        <f t="shared" si="750"/>
        <v>56.267499999999998</v>
      </c>
      <c r="AF1565" s="10" t="e">
        <f ca="1">_xll.RHistory("ARS=",".Close","START:"&amp;$A1565&amp;" END:"&amp;$A1565&amp;" INTERVAL:1D",,,)</f>
        <v>#NAME?</v>
      </c>
      <c r="AG1565" s="8" t="e">
        <f t="shared" ca="1" si="737"/>
        <v>#NAME?</v>
      </c>
      <c r="AM1565" s="5">
        <v>1035.5</v>
      </c>
      <c r="AN1565" s="10" t="e">
        <f ca="1">_xll.RHistory("BRL=",".Close","START:"&amp;$A1565&amp;" END:"&amp;$A1565&amp;" INTERVAL:1D",,,)</f>
        <v>#NAME?</v>
      </c>
      <c r="AO1565" s="8" t="e">
        <f t="shared" ca="1" si="748"/>
        <v>#NAME?</v>
      </c>
      <c r="AT1565" s="5">
        <v>279.7</v>
      </c>
      <c r="AU1565" s="24">
        <v>10.305</v>
      </c>
      <c r="AV1565" s="6">
        <f t="shared" si="743"/>
        <v>2.0021200000000015</v>
      </c>
      <c r="AW1565" s="6">
        <f t="shared" si="727"/>
        <v>1.8633579999999998</v>
      </c>
      <c r="AX1565" s="6">
        <f t="shared" si="751"/>
        <v>-0.13876200000000161</v>
      </c>
      <c r="AY1565" s="12">
        <f t="shared" si="728"/>
        <v>0.46485461080964446</v>
      </c>
      <c r="BB1565" s="13"/>
    </row>
    <row r="1566" spans="1:54" x14ac:dyDescent="0.25">
      <c r="A1566" s="23" t="s">
        <v>67</v>
      </c>
      <c r="B1566" s="5">
        <v>49.06</v>
      </c>
      <c r="C1566" s="9">
        <v>45.69</v>
      </c>
      <c r="D1566" s="9">
        <v>49.81</v>
      </c>
      <c r="E1566" s="6">
        <f t="shared" si="730"/>
        <v>46.994908960392856</v>
      </c>
      <c r="F1566" s="6">
        <f t="shared" si="731"/>
        <v>46.394443633753312</v>
      </c>
      <c r="G1566" s="9">
        <v>55.31</v>
      </c>
      <c r="H1566" s="9">
        <v>46.81</v>
      </c>
      <c r="I1566" s="9">
        <v>57.25</v>
      </c>
      <c r="K1566" s="6">
        <f t="shared" si="744"/>
        <v>-8.1899999999999977</v>
      </c>
      <c r="M1566" s="6">
        <f t="shared" si="732"/>
        <v>2.25</v>
      </c>
      <c r="N1566" s="6">
        <f t="shared" si="741"/>
        <v>-0.75</v>
      </c>
      <c r="O1566" s="6">
        <f t="shared" si="733"/>
        <v>3</v>
      </c>
      <c r="P1566" s="6">
        <f t="shared" si="734"/>
        <v>3</v>
      </c>
      <c r="Q1566" s="6">
        <f t="shared" si="745"/>
        <v>0.18490896039285332</v>
      </c>
      <c r="R1566" s="6">
        <f t="shared" si="736"/>
        <v>-0.41555636624669035</v>
      </c>
      <c r="S1566" s="6">
        <f t="shared" si="735"/>
        <v>8.5</v>
      </c>
      <c r="T1566" s="6">
        <f t="shared" si="726"/>
        <v>6.25</v>
      </c>
      <c r="U1566" s="4" t="str">
        <f t="shared" si="742"/>
        <v>LOWER</v>
      </c>
      <c r="V1566" s="8">
        <v>1023.75</v>
      </c>
      <c r="W1566" s="9">
        <f t="shared" si="752"/>
        <v>3.4155563662466903</v>
      </c>
      <c r="X1566" s="6">
        <f t="shared" si="729"/>
        <v>47.037542036684741</v>
      </c>
      <c r="Y1566" s="6">
        <f t="shared" si="746"/>
        <v>2.7724579633152615</v>
      </c>
      <c r="Z1566" s="6">
        <f t="shared" si="747"/>
        <v>0.64309840293142884</v>
      </c>
      <c r="AA1566" s="5">
        <f t="shared" si="738"/>
        <v>2</v>
      </c>
      <c r="AB1566" s="5">
        <f t="shared" si="739"/>
        <v>2025</v>
      </c>
      <c r="AC1566" s="5">
        <f t="shared" si="740"/>
        <v>8</v>
      </c>
      <c r="AD1566" s="6">
        <f t="shared" si="750"/>
        <v>55.945</v>
      </c>
      <c r="AF1566" s="10" t="e">
        <f ca="1">_xll.RHistory("ARS=",".Close","START:"&amp;$A1566&amp;" END:"&amp;$A1566&amp;" INTERVAL:1D",,,)</f>
        <v>#NAME?</v>
      </c>
      <c r="AG1566" s="8" t="e">
        <f t="shared" ca="1" si="737"/>
        <v>#NAME?</v>
      </c>
      <c r="AM1566" s="5">
        <v>1037</v>
      </c>
      <c r="AN1566" s="10" t="e">
        <f ca="1">_xll.RHistory("BRL=",".Close","START:"&amp;$A1566&amp;" END:"&amp;$A1566&amp;" INTERVAL:1D",,,)</f>
        <v>#NAME?</v>
      </c>
      <c r="AO1566" s="8" t="e">
        <f t="shared" ca="1" si="748"/>
        <v>#NAME?</v>
      </c>
      <c r="AT1566" s="5">
        <v>281</v>
      </c>
      <c r="AU1566" s="24">
        <v>10.244999999999999</v>
      </c>
      <c r="AV1566" s="6">
        <f t="shared" si="743"/>
        <v>2.1862700000000022</v>
      </c>
      <c r="AW1566" s="6">
        <f t="shared" si="727"/>
        <v>2.0353165999999998</v>
      </c>
      <c r="AX1566" s="6">
        <f t="shared" si="751"/>
        <v>-0.15095340000000235</v>
      </c>
      <c r="AY1566" s="12">
        <f t="shared" si="728"/>
        <v>0.46729514035383507</v>
      </c>
      <c r="BB1566" s="13"/>
    </row>
    <row r="1567" spans="1:54" x14ac:dyDescent="0.25">
      <c r="A1567" s="23" t="s">
        <v>68</v>
      </c>
      <c r="B1567" s="5">
        <v>48.2</v>
      </c>
      <c r="C1567" s="9">
        <v>44.58</v>
      </c>
      <c r="D1567" s="9">
        <v>48.7</v>
      </c>
      <c r="E1567" s="6">
        <f t="shared" si="730"/>
        <v>47.323465459874868</v>
      </c>
      <c r="F1567" s="6">
        <f t="shared" si="731"/>
        <v>46.632363857516154</v>
      </c>
      <c r="G1567" s="9">
        <v>54.2</v>
      </c>
      <c r="H1567" s="9">
        <v>45.7</v>
      </c>
      <c r="I1567" s="9">
        <v>56.25</v>
      </c>
      <c r="K1567" s="6">
        <f t="shared" si="744"/>
        <v>-8.0499999999999972</v>
      </c>
      <c r="M1567" s="6">
        <f t="shared" si="732"/>
        <v>2.5</v>
      </c>
      <c r="N1567" s="6">
        <f t="shared" si="741"/>
        <v>-0.5</v>
      </c>
      <c r="O1567" s="6">
        <f t="shared" si="733"/>
        <v>3</v>
      </c>
      <c r="P1567" s="6">
        <f t="shared" si="734"/>
        <v>3</v>
      </c>
      <c r="Q1567" s="6">
        <f t="shared" si="745"/>
        <v>1.6234654598748648</v>
      </c>
      <c r="R1567" s="6">
        <f t="shared" si="736"/>
        <v>0.93236385751615103</v>
      </c>
      <c r="S1567" s="6">
        <f t="shared" si="735"/>
        <v>8.5</v>
      </c>
      <c r="T1567" s="6">
        <f t="shared" ref="T1567:T1609" si="753">G1567-B1567</f>
        <v>6</v>
      </c>
      <c r="U1567" s="4" t="str">
        <f t="shared" si="742"/>
        <v>LOWER</v>
      </c>
      <c r="V1567" s="8">
        <v>1029</v>
      </c>
      <c r="W1567" s="9">
        <f t="shared" si="752"/>
        <v>2.067636142483849</v>
      </c>
      <c r="X1567" s="6">
        <f t="shared" si="729"/>
        <v>47.366396597693388</v>
      </c>
      <c r="Y1567" s="6">
        <f t="shared" si="746"/>
        <v>1.3336034023066148</v>
      </c>
      <c r="Z1567" s="6">
        <f t="shared" si="747"/>
        <v>0.73403274017723419</v>
      </c>
      <c r="AA1567" s="5">
        <f t="shared" si="738"/>
        <v>2</v>
      </c>
      <c r="AB1567" s="5">
        <f t="shared" si="739"/>
        <v>2025</v>
      </c>
      <c r="AC1567" s="5">
        <f t="shared" si="740"/>
        <v>9</v>
      </c>
      <c r="AD1567" s="6">
        <f t="shared" si="750"/>
        <v>55.707499999999996</v>
      </c>
      <c r="AF1567" s="10" t="e">
        <f ca="1">_xll.RHistory("ARS=",".Close","START:"&amp;$A1567&amp;" END:"&amp;$A1567&amp;" INTERVAL:1D",,,)</f>
        <v>#NAME?</v>
      </c>
      <c r="AG1567" s="8" t="e">
        <f t="shared" ca="1" si="737"/>
        <v>#NAME?</v>
      </c>
      <c r="AM1567" s="5">
        <v>1044.25</v>
      </c>
      <c r="AN1567" s="10" t="e">
        <f ca="1">_xll.RHistory("BRL=",".Close","START:"&amp;$A1567&amp;" END:"&amp;$A1567&amp;" INTERVAL:1D",,,)</f>
        <v>#NAME?</v>
      </c>
      <c r="AO1567" s="8" t="e">
        <f t="shared" ca="1" si="748"/>
        <v>#NAME?</v>
      </c>
      <c r="AT1567" s="5">
        <v>279.8</v>
      </c>
      <c r="AU1567" s="24">
        <v>10.14</v>
      </c>
      <c r="AV1567" s="6">
        <f t="shared" si="743"/>
        <v>2.1331999999999987</v>
      </c>
      <c r="AW1567" s="6">
        <f t="shared" si="727"/>
        <v>2.0605195999999992</v>
      </c>
      <c r="AX1567" s="6">
        <f t="shared" si="751"/>
        <v>-7.2680399999999423E-2</v>
      </c>
      <c r="AY1567" s="12">
        <f t="shared" si="728"/>
        <v>0.46608776710633582</v>
      </c>
      <c r="BB1567" s="13"/>
    </row>
    <row r="1568" spans="1:54" x14ac:dyDescent="0.25">
      <c r="A1568" s="23" t="s">
        <v>69</v>
      </c>
      <c r="B1568" s="5">
        <v>47.94</v>
      </c>
      <c r="C1568" s="9">
        <v>44.32</v>
      </c>
      <c r="D1568" s="9">
        <v>48.94</v>
      </c>
      <c r="E1568" s="6">
        <f t="shared" si="730"/>
        <v>48.331794027250709</v>
      </c>
      <c r="F1568" s="6">
        <f t="shared" si="731"/>
        <v>47.380113132199355</v>
      </c>
      <c r="G1568" s="9">
        <v>53.94</v>
      </c>
      <c r="H1568" s="9">
        <v>45.44</v>
      </c>
      <c r="I1568" s="9">
        <v>56.75</v>
      </c>
      <c r="K1568" s="6">
        <f t="shared" si="744"/>
        <v>-8.8100000000000023</v>
      </c>
      <c r="M1568" s="6">
        <f t="shared" si="732"/>
        <v>2.5</v>
      </c>
      <c r="N1568" s="6">
        <f t="shared" si="741"/>
        <v>-1</v>
      </c>
      <c r="O1568" s="6">
        <f t="shared" si="733"/>
        <v>3.5</v>
      </c>
      <c r="P1568" s="6">
        <f t="shared" si="734"/>
        <v>3.5</v>
      </c>
      <c r="Q1568" s="6">
        <f t="shared" si="745"/>
        <v>2.891794027250711</v>
      </c>
      <c r="R1568" s="6">
        <f t="shared" si="736"/>
        <v>1.9401131321993574</v>
      </c>
      <c r="S1568" s="6">
        <f t="shared" si="735"/>
        <v>8.5</v>
      </c>
      <c r="T1568" s="6">
        <f t="shared" si="753"/>
        <v>6</v>
      </c>
      <c r="U1568" s="4" t="str">
        <f t="shared" si="742"/>
        <v>LOWER</v>
      </c>
      <c r="V1568" s="8">
        <v>1045.5</v>
      </c>
      <c r="W1568" s="9">
        <f t="shared" si="752"/>
        <v>1.5598868678006426</v>
      </c>
      <c r="X1568" s="6">
        <f t="shared" si="729"/>
        <v>48.375639905616467</v>
      </c>
      <c r="Y1568" s="6">
        <f t="shared" si="746"/>
        <v>0.56436009438353096</v>
      </c>
      <c r="Z1568" s="6">
        <f t="shared" si="747"/>
        <v>0.9955267734171116</v>
      </c>
      <c r="AA1568" s="5">
        <f t="shared" si="738"/>
        <v>2</v>
      </c>
      <c r="AB1568" s="5">
        <f t="shared" si="739"/>
        <v>2025</v>
      </c>
      <c r="AC1568" s="5">
        <f t="shared" si="740"/>
        <v>9</v>
      </c>
      <c r="AD1568" s="6">
        <f t="shared" si="750"/>
        <v>54.657499999999999</v>
      </c>
      <c r="AF1568" s="10" t="e">
        <f ca="1">_xll.RHistory("ARS=",".Close","START:"&amp;$A1568&amp;" END:"&amp;$A1568&amp;" INTERVAL:1D",,,)</f>
        <v>#NAME?</v>
      </c>
      <c r="AG1568" s="8" t="e">
        <f t="shared" ca="1" si="737"/>
        <v>#NAME?</v>
      </c>
      <c r="AM1568" s="5">
        <v>1066.5</v>
      </c>
      <c r="AN1568" s="10" t="e">
        <f ca="1">_xll.RHistory("BRL=",".Close","START:"&amp;$A1568&amp;" END:"&amp;$A1568&amp;" INTERVAL:1D",,,)</f>
        <v>#NAME?</v>
      </c>
      <c r="AO1568" s="8" t="e">
        <f t="shared" ca="1" si="748"/>
        <v>#NAME?</v>
      </c>
      <c r="AT1568" s="5">
        <v>276.8</v>
      </c>
      <c r="AU1568" s="24">
        <v>10.1625</v>
      </c>
      <c r="AV1568" s="6">
        <f t="shared" si="743"/>
        <v>2.0682799999999997</v>
      </c>
      <c r="AW1568" s="6">
        <f t="shared" si="727"/>
        <v>1.8689119999999999</v>
      </c>
      <c r="AX1568" s="6">
        <f t="shared" si="751"/>
        <v>-0.19936799999999977</v>
      </c>
      <c r="AY1568" s="12">
        <f t="shared" si="728"/>
        <v>0.4643698226313796</v>
      </c>
      <c r="BB1568" s="13"/>
    </row>
    <row r="1569" spans="1:54" x14ac:dyDescent="0.25">
      <c r="A1569" s="23" t="s">
        <v>70</v>
      </c>
      <c r="B1569" s="5">
        <v>47.47</v>
      </c>
      <c r="C1569" s="9">
        <v>43.6</v>
      </c>
      <c r="D1569" s="9">
        <v>47.97</v>
      </c>
      <c r="E1569" s="6">
        <f t="shared" si="730"/>
        <v>48.716998199057201</v>
      </c>
      <c r="F1569" s="6">
        <f t="shared" si="731"/>
        <v>47.867283114189931</v>
      </c>
      <c r="G1569" s="9">
        <v>53.47</v>
      </c>
      <c r="H1569" s="9">
        <v>44.97</v>
      </c>
      <c r="I1569" s="9">
        <v>56.75</v>
      </c>
      <c r="K1569" s="6">
        <f t="shared" si="744"/>
        <v>-9.2800000000000011</v>
      </c>
      <c r="M1569" s="6">
        <f t="shared" si="732"/>
        <v>2.5</v>
      </c>
      <c r="N1569" s="6">
        <f t="shared" si="741"/>
        <v>-0.5</v>
      </c>
      <c r="O1569" s="6">
        <f t="shared" si="733"/>
        <v>3</v>
      </c>
      <c r="P1569" s="6">
        <f t="shared" si="734"/>
        <v>3</v>
      </c>
      <c r="Q1569" s="6">
        <f t="shared" si="745"/>
        <v>3.7469981990572023</v>
      </c>
      <c r="R1569" s="6">
        <f t="shared" si="736"/>
        <v>2.897283114189932</v>
      </c>
      <c r="S1569" s="6">
        <f t="shared" si="735"/>
        <v>8.5</v>
      </c>
      <c r="T1569" s="6">
        <f t="shared" si="753"/>
        <v>6</v>
      </c>
      <c r="U1569" s="4" t="str">
        <f t="shared" si="742"/>
        <v>LOWER</v>
      </c>
      <c r="V1569" s="8">
        <v>1056.25</v>
      </c>
      <c r="W1569" s="9">
        <f t="shared" si="752"/>
        <v>0.10271688581006799</v>
      </c>
      <c r="X1569" s="6">
        <f t="shared" si="729"/>
        <v>48.761193528867985</v>
      </c>
      <c r="Y1569" s="6">
        <f t="shared" si="746"/>
        <v>-0.79119352886798566</v>
      </c>
      <c r="Z1569" s="6">
        <f t="shared" si="747"/>
        <v>0.89391041467805366</v>
      </c>
      <c r="AA1569" s="5">
        <f t="shared" si="738"/>
        <v>2</v>
      </c>
      <c r="AB1569" s="5">
        <f t="shared" si="739"/>
        <v>2025</v>
      </c>
      <c r="AC1569" s="5">
        <f t="shared" si="740"/>
        <v>9</v>
      </c>
      <c r="AD1569" s="6">
        <f t="shared" si="750"/>
        <v>55.63</v>
      </c>
      <c r="AF1569" s="10" t="e">
        <f ca="1">_xll.RHistory("ARS=",".Close","START:"&amp;$A1569&amp;" END:"&amp;$A1569&amp;" INTERVAL:1D",,,)</f>
        <v>#NAME?</v>
      </c>
      <c r="AG1569" s="8" t="e">
        <f t="shared" ca="1" si="737"/>
        <v>#NAME?</v>
      </c>
      <c r="AM1569" s="5">
        <v>1075</v>
      </c>
      <c r="AN1569" s="10"/>
      <c r="AO1569" s="8"/>
      <c r="AT1569" s="5">
        <v>278.39999999999998</v>
      </c>
      <c r="AU1569" s="24">
        <v>10.095000000000001</v>
      </c>
      <c r="AV1569" s="6">
        <f t="shared" si="743"/>
        <v>2.0598899999999993</v>
      </c>
      <c r="AW1569" s="6">
        <f t="shared" si="727"/>
        <v>1.9442003999999979</v>
      </c>
      <c r="AX1569" s="6">
        <f t="shared" si="751"/>
        <v>-0.11568960000000139</v>
      </c>
      <c r="AY1569" s="12">
        <f t="shared" si="728"/>
        <v>0.46159201670921318</v>
      </c>
      <c r="BB1569" s="13"/>
    </row>
    <row r="1570" spans="1:54" x14ac:dyDescent="0.25">
      <c r="A1570" s="23" t="s">
        <v>71</v>
      </c>
      <c r="B1570" s="5">
        <v>47.25</v>
      </c>
      <c r="C1570" s="9">
        <v>43.38</v>
      </c>
      <c r="D1570" s="9">
        <v>47.5</v>
      </c>
      <c r="E1570" s="6">
        <f t="shared" si="730"/>
        <v>47.61803335596219</v>
      </c>
      <c r="F1570" s="6">
        <f t="shared" si="731"/>
        <v>47.61803335596219</v>
      </c>
      <c r="G1570" s="9">
        <v>53.25</v>
      </c>
      <c r="H1570" s="9">
        <v>44.75</v>
      </c>
      <c r="I1570" s="9">
        <v>56.25</v>
      </c>
      <c r="K1570" s="6">
        <f t="shared" si="744"/>
        <v>-9</v>
      </c>
      <c r="M1570" s="6">
        <f t="shared" si="732"/>
        <v>2.5</v>
      </c>
      <c r="N1570" s="6">
        <f t="shared" si="741"/>
        <v>-0.25</v>
      </c>
      <c r="O1570" s="6">
        <f t="shared" si="733"/>
        <v>2.75</v>
      </c>
      <c r="P1570" s="6">
        <f t="shared" si="734"/>
        <v>2.75</v>
      </c>
      <c r="Q1570" s="6">
        <f t="shared" si="745"/>
        <v>2.86803335596219</v>
      </c>
      <c r="R1570" s="6">
        <f t="shared" si="736"/>
        <v>2.86803335596219</v>
      </c>
      <c r="S1570" s="6">
        <f t="shared" si="735"/>
        <v>8.5</v>
      </c>
      <c r="T1570" s="6">
        <f t="shared" si="753"/>
        <v>6</v>
      </c>
      <c r="U1570" s="4" t="str">
        <f t="shared" si="742"/>
        <v>LOWER</v>
      </c>
      <c r="V1570" s="8">
        <v>1050.75</v>
      </c>
      <c r="W1570" s="9">
        <f t="shared" si="752"/>
        <v>-0.11803335596219</v>
      </c>
      <c r="X1570" s="6">
        <f t="shared" si="729"/>
        <v>47.661231721356309</v>
      </c>
      <c r="Y1570" s="6">
        <f t="shared" si="746"/>
        <v>-0.16123172135630881</v>
      </c>
      <c r="Z1570" s="6">
        <f t="shared" si="747"/>
        <v>4.3198365394118809E-2</v>
      </c>
      <c r="AA1570" s="5">
        <f t="shared" si="738"/>
        <v>2</v>
      </c>
      <c r="AB1570" s="5">
        <f t="shared" si="739"/>
        <v>2025</v>
      </c>
      <c r="AC1570" s="5">
        <f t="shared" si="740"/>
        <v>9</v>
      </c>
      <c r="AD1570" s="6">
        <f t="shared" si="750"/>
        <v>56.612499999999997</v>
      </c>
      <c r="AF1570" s="10" t="e">
        <f ca="1">_xll.RHistory("ARS=",".Close","START:"&amp;$A1570&amp;" END:"&amp;$A1570&amp;" INTERVAL:1D",,,)</f>
        <v>#NAME?</v>
      </c>
      <c r="AG1570" s="8" t="e">
        <f t="shared" ca="1" si="737"/>
        <v>#NAME?</v>
      </c>
      <c r="AM1570" s="5">
        <v>1050.75</v>
      </c>
      <c r="AN1570" s="10"/>
      <c r="AO1570" s="8"/>
      <c r="AT1570" s="5">
        <v>275.89999999999998</v>
      </c>
      <c r="AU1570" s="24">
        <v>10.077500000000001</v>
      </c>
      <c r="AV1570" s="6">
        <f t="shared" si="743"/>
        <v>1.9636499999999977</v>
      </c>
      <c r="AW1570" s="6">
        <f t="shared" si="727"/>
        <v>1.8490602000000003</v>
      </c>
      <c r="AX1570" s="6">
        <f t="shared" si="751"/>
        <v>-0.11458979999999741</v>
      </c>
      <c r="AY1570" s="12">
        <f t="shared" si="728"/>
        <v>0.46138528814618146</v>
      </c>
      <c r="BB1570" s="13"/>
    </row>
    <row r="1571" spans="1:54" x14ac:dyDescent="0.25">
      <c r="A1571" s="23" t="s">
        <v>72</v>
      </c>
      <c r="B1571" s="5">
        <v>45.78</v>
      </c>
      <c r="C1571" s="9">
        <v>42.16</v>
      </c>
      <c r="D1571" s="9">
        <v>46.53</v>
      </c>
      <c r="E1571" s="6">
        <f t="shared" si="730"/>
        <v>46.235830151244755</v>
      </c>
      <c r="F1571" s="6">
        <f t="shared" si="731"/>
        <v>45.386115066377478</v>
      </c>
      <c r="G1571" s="9">
        <v>52.03</v>
      </c>
      <c r="H1571" s="9">
        <v>43.53</v>
      </c>
      <c r="I1571" s="9">
        <v>56.25</v>
      </c>
      <c r="K1571" s="6">
        <f t="shared" si="744"/>
        <v>-10.469999999999999</v>
      </c>
      <c r="M1571" s="6">
        <f t="shared" si="732"/>
        <v>2.25</v>
      </c>
      <c r="N1571" s="6">
        <f t="shared" si="741"/>
        <v>-0.75</v>
      </c>
      <c r="O1571" s="6">
        <f t="shared" si="733"/>
        <v>3</v>
      </c>
      <c r="P1571" s="6">
        <f t="shared" si="734"/>
        <v>3</v>
      </c>
      <c r="Q1571" s="6">
        <f t="shared" si="745"/>
        <v>2.7058301512447542</v>
      </c>
      <c r="R1571" s="6">
        <f t="shared" si="736"/>
        <v>1.8561150663774768</v>
      </c>
      <c r="S1571" s="6">
        <f t="shared" si="735"/>
        <v>8.5</v>
      </c>
      <c r="T1571" s="6">
        <f t="shared" si="753"/>
        <v>6.25</v>
      </c>
      <c r="U1571" s="4" t="str">
        <f t="shared" si="742"/>
        <v>LOWER</v>
      </c>
      <c r="V1571" s="8">
        <v>1001.5</v>
      </c>
      <c r="W1571" s="9">
        <f t="shared" si="752"/>
        <v>1.1438849336225232</v>
      </c>
      <c r="X1571" s="6">
        <f t="shared" si="729"/>
        <v>46.277774602630288</v>
      </c>
      <c r="Y1571" s="6">
        <f t="shared" si="746"/>
        <v>0.25222539736971328</v>
      </c>
      <c r="Z1571" s="6">
        <f t="shared" si="747"/>
        <v>0.89165953625280991</v>
      </c>
      <c r="AA1571" s="5">
        <f t="shared" si="738"/>
        <v>2</v>
      </c>
      <c r="AB1571" s="5">
        <f t="shared" si="739"/>
        <v>2025</v>
      </c>
      <c r="AC1571" s="5">
        <f t="shared" si="740"/>
        <v>9</v>
      </c>
      <c r="AD1571" s="6">
        <f t="shared" si="750"/>
        <v>56.49</v>
      </c>
      <c r="AF1571" s="10" t="e">
        <f ca="1">_xll.RHistory("ARS=",".Close","START:"&amp;$A1571&amp;" END:"&amp;$A1571&amp;" INTERVAL:1D",,,)</f>
        <v>#NAME?</v>
      </c>
      <c r="AG1571" s="8" t="e">
        <f t="shared" ca="1" si="737"/>
        <v>#NAME?</v>
      </c>
      <c r="AM1571" s="5">
        <v>1020.25</v>
      </c>
      <c r="AN1571" s="10"/>
      <c r="AO1571" s="8"/>
      <c r="AT1571" s="5">
        <v>276.7</v>
      </c>
      <c r="AU1571" s="24">
        <v>9.9649999999999999</v>
      </c>
      <c r="AV1571" s="6">
        <f t="shared" si="743"/>
        <v>1.9814599999999984</v>
      </c>
      <c r="AW1571" s="6">
        <f t="shared" si="727"/>
        <v>1.9551349999999985</v>
      </c>
      <c r="AX1571" s="6">
        <f t="shared" si="751"/>
        <v>-2.6324999999999932E-2</v>
      </c>
      <c r="AY1571" s="12">
        <f t="shared" si="728"/>
        <v>0.45951191534989644</v>
      </c>
      <c r="BB1571" s="13"/>
    </row>
    <row r="1572" spans="1:54" x14ac:dyDescent="0.25">
      <c r="A1572" s="23" t="s">
        <v>73</v>
      </c>
      <c r="B1572" s="5">
        <v>45.74</v>
      </c>
      <c r="C1572" s="9">
        <v>42.37</v>
      </c>
      <c r="D1572" s="9">
        <v>46.24</v>
      </c>
      <c r="E1572" s="6">
        <f t="shared" si="730"/>
        <v>46.235830151244755</v>
      </c>
      <c r="F1572" s="6">
        <f t="shared" si="731"/>
        <v>45.386115066377478</v>
      </c>
      <c r="G1572" s="9">
        <v>51.49</v>
      </c>
      <c r="H1572" s="25">
        <v>43.49</v>
      </c>
      <c r="I1572" s="9">
        <v>56</v>
      </c>
      <c r="K1572" s="6">
        <f t="shared" si="744"/>
        <v>-10.259999999999998</v>
      </c>
      <c r="M1572" s="6">
        <f t="shared" si="732"/>
        <v>2.25</v>
      </c>
      <c r="N1572" s="6">
        <f t="shared" si="741"/>
        <v>-0.5</v>
      </c>
      <c r="O1572" s="6">
        <f t="shared" si="733"/>
        <v>2.75</v>
      </c>
      <c r="P1572" s="6">
        <f t="shared" si="734"/>
        <v>2.75</v>
      </c>
      <c r="Q1572" s="6">
        <f t="shared" si="745"/>
        <v>2.7458301512447534</v>
      </c>
      <c r="R1572" s="6">
        <f t="shared" si="736"/>
        <v>1.896115066377476</v>
      </c>
      <c r="S1572" s="6">
        <f t="shared" si="735"/>
        <v>8</v>
      </c>
      <c r="T1572" s="6">
        <f t="shared" si="753"/>
        <v>5.75</v>
      </c>
      <c r="U1572" s="4" t="str">
        <f t="shared" si="742"/>
        <v>LOWER</v>
      </c>
      <c r="V1572" s="8">
        <v>1001.5</v>
      </c>
      <c r="W1572" s="9">
        <f t="shared" si="752"/>
        <v>0.85388493362252404</v>
      </c>
      <c r="X1572" s="6">
        <f t="shared" si="729"/>
        <v>46.277774602630288</v>
      </c>
      <c r="Y1572" s="6">
        <f t="shared" si="746"/>
        <v>-3.777460263028587E-2</v>
      </c>
      <c r="Z1572" s="6">
        <f t="shared" si="747"/>
        <v>0.89165953625280991</v>
      </c>
      <c r="AA1572" s="5">
        <f t="shared" si="738"/>
        <v>3</v>
      </c>
      <c r="AB1572" s="5">
        <f t="shared" si="739"/>
        <v>2025</v>
      </c>
      <c r="AC1572" s="5">
        <f t="shared" si="740"/>
        <v>10</v>
      </c>
      <c r="AD1572" s="6">
        <f t="shared" si="750"/>
        <v>56.162500000000001</v>
      </c>
      <c r="AF1572" s="10" t="e">
        <f ca="1">_xll.RHistory("ARS=",".Close","START:"&amp;$A1572&amp;" END:"&amp;$A1572&amp;" INTERVAL:1D",,,)</f>
        <v>#NAME?</v>
      </c>
      <c r="AG1572" s="8" t="e">
        <f t="shared" ca="1" si="737"/>
        <v>#NAME?</v>
      </c>
      <c r="AM1572" s="5">
        <v>1020.25</v>
      </c>
      <c r="AN1572" s="10"/>
      <c r="AO1572" s="8"/>
      <c r="AT1572" s="5">
        <v>288</v>
      </c>
      <c r="AU1572" s="24">
        <v>9.9250000000000007</v>
      </c>
      <c r="AV1572" s="6">
        <f t="shared" si="743"/>
        <v>2.2530799999999989</v>
      </c>
      <c r="AW1572" s="6">
        <f t="shared" si="727"/>
        <v>2.0921347999999984</v>
      </c>
      <c r="AX1572" s="6">
        <f t="shared" si="751"/>
        <v>-0.16094520000000045</v>
      </c>
      <c r="AY1572" s="12">
        <f t="shared" si="728"/>
        <v>0.44178036432738987</v>
      </c>
      <c r="BB1572" s="13"/>
    </row>
    <row r="1573" spans="1:54" x14ac:dyDescent="0.25">
      <c r="A1573" s="23" t="s">
        <v>74</v>
      </c>
      <c r="B1573" s="5">
        <v>44.84</v>
      </c>
      <c r="C1573" s="9">
        <v>41.59</v>
      </c>
      <c r="D1573" s="9">
        <v>45.34</v>
      </c>
      <c r="E1573" s="6">
        <f t="shared" si="730"/>
        <v>46.235830151244755</v>
      </c>
      <c r="F1573" s="6">
        <f t="shared" si="731"/>
        <v>45.386115066377478</v>
      </c>
      <c r="G1573" s="9">
        <v>50.84</v>
      </c>
      <c r="H1573" s="25">
        <v>42.84</v>
      </c>
      <c r="I1573" s="9">
        <v>54.5</v>
      </c>
      <c r="K1573" s="6">
        <f t="shared" si="744"/>
        <v>-9.6599999999999966</v>
      </c>
      <c r="M1573" s="6">
        <f t="shared" si="732"/>
        <v>2</v>
      </c>
      <c r="N1573" s="6">
        <f t="shared" si="741"/>
        <v>-0.5</v>
      </c>
      <c r="O1573" s="6">
        <f t="shared" si="733"/>
        <v>2.5</v>
      </c>
      <c r="P1573" s="6">
        <f t="shared" si="734"/>
        <v>2.5</v>
      </c>
      <c r="Q1573" s="6">
        <f t="shared" si="745"/>
        <v>3.395830151244752</v>
      </c>
      <c r="R1573" s="6">
        <f t="shared" si="736"/>
        <v>2.5461150663774745</v>
      </c>
      <c r="S1573" s="6">
        <f t="shared" si="735"/>
        <v>8</v>
      </c>
      <c r="T1573" s="6">
        <f t="shared" si="753"/>
        <v>6</v>
      </c>
      <c r="U1573" s="4" t="str">
        <f t="shared" si="742"/>
        <v>LOWER</v>
      </c>
      <c r="V1573" s="8">
        <v>1001.5</v>
      </c>
      <c r="W1573" s="9">
        <f t="shared" si="752"/>
        <v>-4.6115066377474534E-2</v>
      </c>
      <c r="X1573" s="6">
        <f t="shared" si="729"/>
        <v>46.277774602630288</v>
      </c>
      <c r="Y1573" s="6">
        <f t="shared" si="746"/>
        <v>-0.93777460263028445</v>
      </c>
      <c r="Z1573" s="6">
        <f t="shared" si="747"/>
        <v>0.89165953625280991</v>
      </c>
      <c r="AA1573" s="5">
        <f t="shared" si="738"/>
        <v>3</v>
      </c>
      <c r="AB1573" s="5">
        <f t="shared" si="739"/>
        <v>2025</v>
      </c>
      <c r="AC1573" s="5">
        <f t="shared" si="740"/>
        <v>10</v>
      </c>
      <c r="AD1573" s="6">
        <f t="shared" si="750"/>
        <v>55.315000000000005</v>
      </c>
      <c r="AF1573" s="10" t="e">
        <f ca="1">_xll.RHistory("ARS=",".Close","START:"&amp;$A1573&amp;" END:"&amp;$A1573&amp;" INTERVAL:1D",,,)</f>
        <v>#NAME?</v>
      </c>
      <c r="AG1573" s="8" t="e">
        <f t="shared" ca="1" si="737"/>
        <v>#NAME?</v>
      </c>
      <c r="AM1573" s="5">
        <v>1020.25</v>
      </c>
      <c r="AN1573" s="10"/>
      <c r="AO1573" s="8"/>
      <c r="AT1573" s="5">
        <v>283.5</v>
      </c>
      <c r="AU1573" s="24">
        <v>9.8000000000000007</v>
      </c>
      <c r="AV1573" s="6">
        <f t="shared" si="743"/>
        <v>2.1670299999999987</v>
      </c>
      <c r="AW1573" s="6">
        <f t="shared" ref="AW1573:AW1608" si="754">(((B1572/100*11.7*0.98)+(AT1573/2000*47))-(AU1573))</f>
        <v>2.1067983999999988</v>
      </c>
      <c r="AX1573" s="6">
        <f t="shared" si="751"/>
        <v>-6.023159999999983E-2</v>
      </c>
      <c r="AY1573" s="12">
        <f t="shared" ref="AY1573:AY1608" si="755">(B1572*11.7/100)/((AT1573/2000*47)+(B1572*11.7/100))</f>
        <v>0.44545161701139446</v>
      </c>
      <c r="BB1573" s="13"/>
    </row>
    <row r="1574" spans="1:54" x14ac:dyDescent="0.25">
      <c r="A1574" s="23" t="s">
        <v>75</v>
      </c>
      <c r="B1574" s="5">
        <v>44.99</v>
      </c>
      <c r="C1574" s="9">
        <v>41.49</v>
      </c>
      <c r="D1574" s="9">
        <v>45.99</v>
      </c>
      <c r="E1574" s="6">
        <f t="shared" si="730"/>
        <v>44.966922291176289</v>
      </c>
      <c r="F1574" s="6">
        <f t="shared" si="731"/>
        <v>44.966922291176289</v>
      </c>
      <c r="G1574" s="9">
        <v>50.99</v>
      </c>
      <c r="H1574" s="25">
        <v>42.99</v>
      </c>
      <c r="I1574" s="9">
        <v>55.75</v>
      </c>
      <c r="K1574" s="6">
        <f t="shared" si="744"/>
        <v>-10.759999999999998</v>
      </c>
      <c r="M1574" s="6">
        <f t="shared" si="732"/>
        <v>2</v>
      </c>
      <c r="N1574" s="6">
        <f t="shared" si="741"/>
        <v>-1</v>
      </c>
      <c r="O1574" s="6">
        <f t="shared" si="733"/>
        <v>3</v>
      </c>
      <c r="P1574" s="6">
        <f t="shared" si="734"/>
        <v>3</v>
      </c>
      <c r="Q1574" s="6">
        <f t="shared" si="745"/>
        <v>1.9769222911762867</v>
      </c>
      <c r="R1574" s="6">
        <f t="shared" si="736"/>
        <v>1.9769222911762867</v>
      </c>
      <c r="S1574" s="6">
        <f t="shared" si="735"/>
        <v>8</v>
      </c>
      <c r="T1574" s="6">
        <f t="shared" si="753"/>
        <v>6</v>
      </c>
      <c r="U1574" s="4" t="str">
        <f t="shared" si="742"/>
        <v>LOWER</v>
      </c>
      <c r="V1574" s="8">
        <v>992.25</v>
      </c>
      <c r="W1574" s="9">
        <f t="shared" si="752"/>
        <v>1.0230777088237133</v>
      </c>
      <c r="X1574" s="6">
        <f t="shared" si="729"/>
        <v>45.007715608390008</v>
      </c>
      <c r="Y1574" s="6">
        <f t="shared" si="746"/>
        <v>0.98228439160999415</v>
      </c>
      <c r="Z1574" s="6">
        <f t="shared" si="747"/>
        <v>4.0793317213719149E-2</v>
      </c>
      <c r="AA1574" s="5">
        <f t="shared" si="738"/>
        <v>3</v>
      </c>
      <c r="AB1574" s="5">
        <f t="shared" si="739"/>
        <v>2025</v>
      </c>
      <c r="AC1574" s="5">
        <f t="shared" si="740"/>
        <v>10</v>
      </c>
      <c r="AD1574" s="6">
        <f t="shared" si="750"/>
        <v>55.227499999999999</v>
      </c>
      <c r="AF1574" s="10" t="e">
        <f ca="1">_xll.RHistory("ARS=",".Close","START:"&amp;$A1574&amp;" END:"&amp;$A1574&amp;" INTERVAL:1D",,,)</f>
        <v>#NAME?</v>
      </c>
      <c r="AG1574" s="8" t="e">
        <f t="shared" ca="1" si="737"/>
        <v>#NAME?</v>
      </c>
      <c r="AM1574" s="5">
        <v>992.25</v>
      </c>
      <c r="AN1574" s="10"/>
      <c r="AO1574" s="8"/>
      <c r="AT1574" s="5">
        <v>289.8</v>
      </c>
      <c r="AU1574" s="24">
        <v>9.9674999999999994</v>
      </c>
      <c r="AV1574" s="6">
        <f t="shared" si="743"/>
        <v>2.2236300000000018</v>
      </c>
      <c r="AW1574" s="6">
        <f t="shared" si="754"/>
        <v>1.9841543999999995</v>
      </c>
      <c r="AX1574" s="6">
        <f t="shared" si="751"/>
        <v>-0.23947560000000223</v>
      </c>
      <c r="AY1574" s="12">
        <f t="shared" si="755"/>
        <v>0.4351383228079605</v>
      </c>
      <c r="BB1574" s="13"/>
    </row>
    <row r="1575" spans="1:54" x14ac:dyDescent="0.25">
      <c r="A1575" s="23" t="s">
        <v>76</v>
      </c>
      <c r="B1575" s="5">
        <v>45.17</v>
      </c>
      <c r="C1575" s="9">
        <v>41.67</v>
      </c>
      <c r="D1575" s="9">
        <v>46.17</v>
      </c>
      <c r="E1575" s="6">
        <f t="shared" si="730"/>
        <v>46.088546203201098</v>
      </c>
      <c r="F1575" s="6">
        <f t="shared" si="731"/>
        <v>45.238831118333813</v>
      </c>
      <c r="G1575" s="9">
        <v>51.17</v>
      </c>
      <c r="H1575" s="25">
        <v>43.17</v>
      </c>
      <c r="I1575" s="9">
        <v>56.5</v>
      </c>
      <c r="K1575" s="6">
        <f t="shared" si="744"/>
        <v>-11.329999999999998</v>
      </c>
      <c r="M1575" s="6">
        <f t="shared" si="732"/>
        <v>2</v>
      </c>
      <c r="N1575" s="6">
        <f t="shared" si="741"/>
        <v>-1</v>
      </c>
      <c r="O1575" s="6">
        <f t="shared" si="733"/>
        <v>3</v>
      </c>
      <c r="P1575" s="6">
        <f t="shared" si="734"/>
        <v>3</v>
      </c>
      <c r="Q1575" s="6">
        <f t="shared" si="745"/>
        <v>2.918546203201096</v>
      </c>
      <c r="R1575" s="6">
        <f t="shared" si="736"/>
        <v>2.0688311183338115</v>
      </c>
      <c r="S1575" s="6">
        <f t="shared" si="735"/>
        <v>8</v>
      </c>
      <c r="T1575" s="6">
        <f t="shared" si="753"/>
        <v>6</v>
      </c>
      <c r="U1575" s="4" t="str">
        <f t="shared" si="742"/>
        <v>LOWER</v>
      </c>
      <c r="V1575" s="8">
        <v>998.25</v>
      </c>
      <c r="W1575" s="9">
        <f t="shared" si="752"/>
        <v>0.9311688816661885</v>
      </c>
      <c r="X1575" s="6">
        <f t="shared" si="729"/>
        <v>46.130357040798827</v>
      </c>
      <c r="Y1575" s="6">
        <f t="shared" si="746"/>
        <v>3.9642959201174222E-2</v>
      </c>
      <c r="Z1575" s="6">
        <f t="shared" si="747"/>
        <v>0.89152592246501428</v>
      </c>
      <c r="AA1575" s="5">
        <f t="shared" si="738"/>
        <v>3</v>
      </c>
      <c r="AB1575" s="5">
        <f t="shared" si="739"/>
        <v>2025</v>
      </c>
      <c r="AC1575" s="5">
        <f t="shared" si="740"/>
        <v>10</v>
      </c>
      <c r="AD1575" s="6">
        <f t="shared" si="750"/>
        <v>55.83</v>
      </c>
      <c r="AF1575" s="10" t="e">
        <f ca="1">_xll.RHistory("ARS=",".Close","START:"&amp;$A1575&amp;" END:"&amp;$A1575&amp;" INTERVAL:1D",,,)</f>
        <v>#NAME?</v>
      </c>
      <c r="AG1575" s="8" t="e">
        <f t="shared" ca="1" si="737"/>
        <v>#NAME?</v>
      </c>
      <c r="AM1575" s="5">
        <v>1017</v>
      </c>
      <c r="AN1575" s="10"/>
      <c r="AO1575" s="8"/>
      <c r="AT1575" s="5">
        <v>294.89999999999998</v>
      </c>
      <c r="AU1575" s="24">
        <v>10.172499999999999</v>
      </c>
      <c r="AV1575" s="6">
        <f t="shared" si="743"/>
        <v>2.1595399999999998</v>
      </c>
      <c r="AW1575" s="6">
        <f t="shared" si="754"/>
        <v>1.9162034000000006</v>
      </c>
      <c r="AX1575" s="6">
        <f t="shared" si="751"/>
        <v>-0.24333659999999924</v>
      </c>
      <c r="AY1575" s="12">
        <f t="shared" si="755"/>
        <v>0.4316744819984944</v>
      </c>
      <c r="BB1575" s="13"/>
    </row>
    <row r="1576" spans="1:54" x14ac:dyDescent="0.25">
      <c r="A1576" s="23" t="s">
        <v>77</v>
      </c>
      <c r="B1576" s="5">
        <v>45.42</v>
      </c>
      <c r="C1576" s="9">
        <v>41.92</v>
      </c>
      <c r="D1576" s="9">
        <v>46.42</v>
      </c>
      <c r="E1576" s="6">
        <f t="shared" si="730"/>
        <v>46.281148289104344</v>
      </c>
      <c r="F1576" s="6">
        <f t="shared" si="731"/>
        <v>45.080217635825257</v>
      </c>
      <c r="G1576" s="9">
        <v>51.42</v>
      </c>
      <c r="H1576" s="25">
        <v>43.42</v>
      </c>
      <c r="I1576" s="9">
        <v>56.75</v>
      </c>
      <c r="K1576" s="6">
        <f t="shared" si="744"/>
        <v>-11.329999999999998</v>
      </c>
      <c r="M1576" s="6">
        <f t="shared" si="732"/>
        <v>2</v>
      </c>
      <c r="N1576" s="6">
        <f t="shared" si="741"/>
        <v>-1</v>
      </c>
      <c r="O1576" s="6">
        <f t="shared" si="733"/>
        <v>3</v>
      </c>
      <c r="P1576" s="6">
        <f t="shared" si="734"/>
        <v>3</v>
      </c>
      <c r="Q1576" s="6">
        <f t="shared" si="745"/>
        <v>2.8611482891043423</v>
      </c>
      <c r="R1576" s="6">
        <f t="shared" si="736"/>
        <v>1.6602176358252549</v>
      </c>
      <c r="S1576" s="6">
        <f t="shared" si="735"/>
        <v>8</v>
      </c>
      <c r="T1576" s="6">
        <f t="shared" si="753"/>
        <v>6</v>
      </c>
      <c r="U1576" s="4" t="str">
        <f t="shared" si="742"/>
        <v>LOWER</v>
      </c>
      <c r="V1576" s="8">
        <v>994.75</v>
      </c>
      <c r="W1576" s="9">
        <f t="shared" si="752"/>
        <v>1.3397823641747451</v>
      </c>
      <c r="X1576" s="6">
        <f t="shared" ref="X1576:X1609" si="756">IF(AM1576="","",AM1576/22.04622)</f>
        <v>46.323133852424583</v>
      </c>
      <c r="Y1576" s="6">
        <f t="shared" si="746"/>
        <v>9.6866147575418893E-2</v>
      </c>
      <c r="Z1576" s="6">
        <f t="shared" si="747"/>
        <v>1.2429162165993262</v>
      </c>
      <c r="AA1576" s="5">
        <f t="shared" si="738"/>
        <v>3</v>
      </c>
      <c r="AB1576" s="5">
        <f t="shared" si="739"/>
        <v>2025</v>
      </c>
      <c r="AC1576" s="5">
        <f t="shared" si="740"/>
        <v>10</v>
      </c>
      <c r="AD1576" s="6">
        <f t="shared" si="750"/>
        <v>55.245000000000005</v>
      </c>
      <c r="AF1576" s="10" t="e">
        <f ca="1">_xll.RHistory("ARS=",".Close","START:"&amp;$A1576&amp;" END:"&amp;$A1576&amp;" INTERVAL:1D",,,)</f>
        <v>#NAME?</v>
      </c>
      <c r="AG1576" s="8" t="e">
        <f t="shared" ca="1" si="737"/>
        <v>#NAME?</v>
      </c>
      <c r="AM1576" s="6">
        <v>1021.25</v>
      </c>
      <c r="AN1576" s="10"/>
      <c r="AO1576" s="8"/>
      <c r="AT1576" s="5">
        <v>294.39999999999998</v>
      </c>
      <c r="AU1576" s="24">
        <v>10.15</v>
      </c>
      <c r="AV1576" s="6">
        <f t="shared" si="743"/>
        <v>2.1995400000000007</v>
      </c>
      <c r="AW1576" s="6">
        <f t="shared" si="754"/>
        <v>1.9475922000000008</v>
      </c>
      <c r="AX1576" s="6">
        <f t="shared" si="751"/>
        <v>-0.25194779999999994</v>
      </c>
      <c r="AY1576" s="12">
        <f t="shared" si="755"/>
        <v>0.43307091776070228</v>
      </c>
      <c r="BB1576" s="13"/>
    </row>
    <row r="1577" spans="1:54" x14ac:dyDescent="0.25">
      <c r="A1577" s="23" t="s">
        <v>78</v>
      </c>
      <c r="B1577" s="5">
        <v>45.42</v>
      </c>
      <c r="C1577" s="9">
        <v>40.51</v>
      </c>
      <c r="D1577" s="9">
        <v>44.76</v>
      </c>
      <c r="E1577" s="6">
        <f t="shared" ref="E1577:E1608" si="757">IF(AM1577="","",AM1577/2206.622)*100</f>
        <v>46.122534806595787</v>
      </c>
      <c r="F1577" s="6">
        <f t="shared" ref="F1577:F1608" si="758">IF(V1577="","",V1577/2206.622)*100</f>
        <v>45.125535773684852</v>
      </c>
      <c r="G1577" s="9">
        <v>50.26</v>
      </c>
      <c r="H1577" s="25">
        <v>42.26</v>
      </c>
      <c r="I1577" s="9">
        <v>56.75</v>
      </c>
      <c r="K1577" s="6">
        <f t="shared" si="744"/>
        <v>-11.329999999999998</v>
      </c>
      <c r="M1577" s="6">
        <f t="shared" ref="M1577:M1609" si="759">B1577-H1577</f>
        <v>3.1600000000000037</v>
      </c>
      <c r="N1577" s="6">
        <f t="shared" si="741"/>
        <v>0.66000000000000369</v>
      </c>
      <c r="O1577" s="6">
        <f t="shared" ref="O1577:O1609" si="760">D1577-H1577</f>
        <v>2.5</v>
      </c>
      <c r="P1577" s="6">
        <f t="shared" ref="P1577:P1609" si="761">D1577-H1577</f>
        <v>2.5</v>
      </c>
      <c r="Q1577" s="6">
        <f t="shared" si="745"/>
        <v>3.8625348065957894</v>
      </c>
      <c r="R1577" s="6">
        <f t="shared" si="736"/>
        <v>2.8655357736848543</v>
      </c>
      <c r="S1577" s="6">
        <f t="shared" ref="S1577:S1609" si="762">G1577-H1577</f>
        <v>8</v>
      </c>
      <c r="T1577" s="6">
        <f t="shared" si="753"/>
        <v>4.8399999999999963</v>
      </c>
      <c r="U1577" s="4" t="str">
        <f t="shared" si="742"/>
        <v>LOWER</v>
      </c>
      <c r="V1577" s="8">
        <v>995.75</v>
      </c>
      <c r="W1577" s="9">
        <f t="shared" si="752"/>
        <v>-0.36553577368485435</v>
      </c>
      <c r="X1577" s="6">
        <f t="shared" si="756"/>
        <v>46.164376478144547</v>
      </c>
      <c r="Y1577" s="6">
        <f t="shared" si="746"/>
        <v>-1.4043764781445489</v>
      </c>
      <c r="Z1577" s="6">
        <f t="shared" si="747"/>
        <v>1.0388407044596946</v>
      </c>
      <c r="AA1577" s="5">
        <f t="shared" si="738"/>
        <v>7</v>
      </c>
      <c r="AB1577" s="5">
        <f t="shared" si="739"/>
        <v>2025</v>
      </c>
      <c r="AC1577" s="5">
        <f t="shared" si="740"/>
        <v>27</v>
      </c>
      <c r="AD1577" s="6">
        <f t="shared" si="750"/>
        <v>54.93</v>
      </c>
      <c r="AF1577" s="10" t="e">
        <f ca="1">_xll.RHistory("ARS=",".Close","START:"&amp;$A1577&amp;" END:"&amp;$A1577&amp;" INTERVAL:1D",,,)</f>
        <v>#NAME?</v>
      </c>
      <c r="AG1577" s="8" t="e">
        <f t="shared" ca="1" si="737"/>
        <v>#NAME?</v>
      </c>
      <c r="AM1577" s="6">
        <v>1017.75</v>
      </c>
      <c r="AN1577" s="10"/>
      <c r="AO1577" s="8"/>
      <c r="AT1577" s="5">
        <v>292.3</v>
      </c>
      <c r="AU1577" s="24">
        <v>10.07</v>
      </c>
      <c r="AV1577" s="6">
        <f t="shared" si="743"/>
        <v>2.0359699999999989</v>
      </c>
      <c r="AW1577" s="6">
        <f t="shared" si="754"/>
        <v>2.0069071999999988</v>
      </c>
      <c r="AX1577" s="6">
        <f t="shared" si="751"/>
        <v>-2.9062800000000166E-2</v>
      </c>
      <c r="AY1577" s="12">
        <f t="shared" si="755"/>
        <v>0.43618625335400663</v>
      </c>
      <c r="BB1577" s="13"/>
    </row>
    <row r="1578" spans="1:54" x14ac:dyDescent="0.25">
      <c r="A1578" s="23" t="s">
        <v>79</v>
      </c>
      <c r="B1578" s="5">
        <v>44.26</v>
      </c>
      <c r="C1578" s="9">
        <v>40.43</v>
      </c>
      <c r="D1578" s="9">
        <v>44.18</v>
      </c>
      <c r="E1578" s="6">
        <f t="shared" si="757"/>
        <v>45.692012496929699</v>
      </c>
      <c r="F1578" s="6">
        <f t="shared" si="758"/>
        <v>44.695013464018764</v>
      </c>
      <c r="G1578" s="9">
        <v>49.93</v>
      </c>
      <c r="H1578" s="25">
        <v>41.93</v>
      </c>
      <c r="I1578" s="9">
        <v>56.25</v>
      </c>
      <c r="K1578" s="6">
        <f t="shared" si="744"/>
        <v>-11.990000000000002</v>
      </c>
      <c r="M1578" s="6">
        <f t="shared" si="759"/>
        <v>2.3299999999999983</v>
      </c>
      <c r="N1578" s="6">
        <f t="shared" si="741"/>
        <v>7.9999999999998295E-2</v>
      </c>
      <c r="O1578" s="6">
        <f t="shared" si="760"/>
        <v>2.25</v>
      </c>
      <c r="P1578" s="6">
        <f t="shared" si="761"/>
        <v>2.25</v>
      </c>
      <c r="Q1578" s="6">
        <f t="shared" si="745"/>
        <v>3.7620124969296995</v>
      </c>
      <c r="R1578" s="6">
        <f t="shared" ref="R1578:R1609" si="763">IF(F1578="","",F1578-H1578)</f>
        <v>2.7650134640187645</v>
      </c>
      <c r="S1578" s="6">
        <f t="shared" si="762"/>
        <v>8</v>
      </c>
      <c r="T1578" s="6">
        <f t="shared" si="753"/>
        <v>5.6700000000000017</v>
      </c>
      <c r="U1578" s="4" t="str">
        <f t="shared" si="742"/>
        <v>LOWER</v>
      </c>
      <c r="V1578" s="8">
        <v>986.25</v>
      </c>
      <c r="W1578" s="9">
        <f t="shared" si="752"/>
        <v>-0.51501346401876447</v>
      </c>
      <c r="X1578" s="6">
        <f t="shared" si="756"/>
        <v>45.733463605098741</v>
      </c>
      <c r="Y1578" s="6">
        <f t="shared" si="746"/>
        <v>-1.5534636050987416</v>
      </c>
      <c r="Z1578" s="6">
        <f t="shared" si="747"/>
        <v>1.0384501410799771</v>
      </c>
      <c r="AA1578" s="5">
        <f t="shared" si="738"/>
        <v>10</v>
      </c>
      <c r="AB1578" s="5">
        <f t="shared" si="739"/>
        <v>2025</v>
      </c>
      <c r="AC1578" s="5">
        <f t="shared" si="740"/>
        <v>40</v>
      </c>
      <c r="AD1578" s="6">
        <f t="shared" si="750"/>
        <v>55.115000000000002</v>
      </c>
      <c r="AF1578" s="10" t="e">
        <f ca="1">_xll.RHistory("ARS=",".Close","START:"&amp;$A1578&amp;" END:"&amp;$A1578&amp;" INTERVAL:1D",,,)</f>
        <v>#NAME?</v>
      </c>
      <c r="AG1578" s="8" t="e">
        <f t="shared" ca="1" si="737"/>
        <v>#NAME?</v>
      </c>
      <c r="AM1578" s="6">
        <v>1008.25</v>
      </c>
      <c r="AN1578" s="10"/>
      <c r="AO1578" s="8"/>
      <c r="AT1578" s="5">
        <v>291.8</v>
      </c>
      <c r="AU1578" s="24">
        <v>10.0425</v>
      </c>
      <c r="AV1578" s="6">
        <f t="shared" si="743"/>
        <v>1.98386</v>
      </c>
      <c r="AW1578" s="6">
        <f t="shared" si="754"/>
        <v>2.0226571999999994</v>
      </c>
      <c r="AX1578" s="6">
        <f t="shared" si="751"/>
        <v>3.8797199999999421E-2</v>
      </c>
      <c r="AY1578" s="12">
        <f t="shared" si="755"/>
        <v>0.43660733651893285</v>
      </c>
      <c r="BB1578" s="13"/>
    </row>
    <row r="1579" spans="1:54" x14ac:dyDescent="0.25">
      <c r="A1579" s="23" t="s">
        <v>80</v>
      </c>
      <c r="B1579" s="5">
        <v>43.93</v>
      </c>
      <c r="C1579" s="9">
        <v>40.31</v>
      </c>
      <c r="D1579" s="9">
        <v>43.93</v>
      </c>
      <c r="E1579" s="6">
        <f t="shared" si="757"/>
        <v>45.726001100324396</v>
      </c>
      <c r="F1579" s="6">
        <f t="shared" si="758"/>
        <v>44.876286015457111</v>
      </c>
      <c r="G1579" s="9">
        <v>49.68</v>
      </c>
      <c r="H1579" s="25">
        <v>41.68</v>
      </c>
      <c r="I1579" s="9">
        <v>57</v>
      </c>
      <c r="K1579" s="6">
        <f t="shared" si="744"/>
        <v>-13.07</v>
      </c>
      <c r="M1579" s="6">
        <f t="shared" si="759"/>
        <v>2.25</v>
      </c>
      <c r="N1579" s="6">
        <f t="shared" si="741"/>
        <v>0</v>
      </c>
      <c r="O1579" s="6">
        <f t="shared" si="760"/>
        <v>2.25</v>
      </c>
      <c r="P1579" s="6">
        <f t="shared" si="761"/>
        <v>2.25</v>
      </c>
      <c r="Q1579" s="6">
        <f t="shared" si="745"/>
        <v>4.0460011003243963</v>
      </c>
      <c r="R1579" s="6">
        <f t="shared" si="763"/>
        <v>3.1962860154571118</v>
      </c>
      <c r="S1579" s="6">
        <f t="shared" si="762"/>
        <v>8</v>
      </c>
      <c r="T1579" s="6">
        <f t="shared" si="753"/>
        <v>5.75</v>
      </c>
      <c r="U1579" s="4" t="str">
        <f t="shared" si="742"/>
        <v>LOWER</v>
      </c>
      <c r="V1579" s="8">
        <v>990.25</v>
      </c>
      <c r="W1579" s="9">
        <f t="shared" si="752"/>
        <v>-0.94628601545711177</v>
      </c>
      <c r="X1579" s="6">
        <f t="shared" si="756"/>
        <v>45.767483042444461</v>
      </c>
      <c r="Y1579" s="6">
        <f t="shared" si="746"/>
        <v>-1.837483042444461</v>
      </c>
      <c r="Z1579" s="6">
        <f t="shared" si="747"/>
        <v>0.89119702698734926</v>
      </c>
      <c r="AA1579" s="5">
        <f t="shared" si="738"/>
        <v>11</v>
      </c>
      <c r="AB1579" s="5">
        <f t="shared" si="739"/>
        <v>2025</v>
      </c>
      <c r="AC1579" s="5">
        <f t="shared" si="740"/>
        <v>45</v>
      </c>
      <c r="AD1579" s="6">
        <f t="shared" si="750"/>
        <v>54.907499999999999</v>
      </c>
      <c r="AF1579" s="10" t="e">
        <f ca="1">_xll.RHistory("ARS=",".Close","START:"&amp;$A1579&amp;" END:"&amp;$A1579&amp;" INTERVAL:1D",,,)</f>
        <v>#NAME?</v>
      </c>
      <c r="AG1579" s="8" t="e">
        <f t="shared" ref="AG1579:AG1610" ca="1" si="764">IF(V1579="","",V1579*AF1579/2204.622*100)</f>
        <v>#NAME?</v>
      </c>
      <c r="AM1579" s="6">
        <v>1009</v>
      </c>
      <c r="AN1579" s="10"/>
      <c r="AO1579" s="8"/>
      <c r="AT1579" s="5">
        <v>290.2</v>
      </c>
      <c r="AU1579" s="24">
        <v>9.9350000000000005</v>
      </c>
      <c r="AV1579" s="6">
        <f t="shared" si="743"/>
        <v>2.0245099999999994</v>
      </c>
      <c r="AW1579" s="6">
        <f t="shared" si="754"/>
        <v>1.9595515999999993</v>
      </c>
      <c r="AX1579" s="6">
        <f t="shared" si="751"/>
        <v>-6.4958400000000083E-2</v>
      </c>
      <c r="AY1579" s="12">
        <f t="shared" si="755"/>
        <v>0.43160261774344649</v>
      </c>
      <c r="BB1579" s="13"/>
    </row>
    <row r="1580" spans="1:54" x14ac:dyDescent="0.25">
      <c r="A1580" s="23" t="s">
        <v>81</v>
      </c>
      <c r="B1580" s="5">
        <v>43.68</v>
      </c>
      <c r="C1580" s="9">
        <v>40.03</v>
      </c>
      <c r="D1580" s="9">
        <v>43.53</v>
      </c>
      <c r="E1580" s="6">
        <f t="shared" si="757"/>
        <v>45.408774135307276</v>
      </c>
      <c r="F1580" s="6">
        <f t="shared" si="758"/>
        <v>44.411775102396334</v>
      </c>
      <c r="G1580" s="9">
        <v>49.28</v>
      </c>
      <c r="H1580" s="25">
        <v>41.28</v>
      </c>
      <c r="I1580" s="9">
        <v>57.5</v>
      </c>
      <c r="K1580" s="6">
        <f t="shared" si="744"/>
        <v>-13.82</v>
      </c>
      <c r="M1580" s="6">
        <f t="shared" si="759"/>
        <v>2.3999999999999986</v>
      </c>
      <c r="N1580" s="6">
        <f t="shared" si="741"/>
        <v>0.14999999999999858</v>
      </c>
      <c r="O1580" s="6">
        <f t="shared" si="760"/>
        <v>2.25</v>
      </c>
      <c r="P1580" s="6">
        <f t="shared" si="761"/>
        <v>2.25</v>
      </c>
      <c r="Q1580" s="6">
        <f t="shared" si="745"/>
        <v>4.1287741353072747</v>
      </c>
      <c r="R1580" s="6">
        <f t="shared" si="763"/>
        <v>3.1317751023963325</v>
      </c>
      <c r="S1580" s="6">
        <f t="shared" si="762"/>
        <v>8</v>
      </c>
      <c r="T1580" s="6">
        <f t="shared" si="753"/>
        <v>5.6000000000000014</v>
      </c>
      <c r="U1580" s="4" t="str">
        <f t="shared" si="742"/>
        <v>LOWER</v>
      </c>
      <c r="V1580" s="8">
        <v>980</v>
      </c>
      <c r="W1580" s="9">
        <f t="shared" si="752"/>
        <v>-0.8817751023963325</v>
      </c>
      <c r="X1580" s="6">
        <f t="shared" si="756"/>
        <v>45.449968293884389</v>
      </c>
      <c r="Y1580" s="6">
        <f t="shared" si="746"/>
        <v>-1.9199682938843878</v>
      </c>
      <c r="Z1580" s="6">
        <f t="shared" si="747"/>
        <v>1.0381931914880553</v>
      </c>
      <c r="AA1580" s="5">
        <f t="shared" si="738"/>
        <v>12</v>
      </c>
      <c r="AB1580" s="5">
        <f t="shared" si="739"/>
        <v>2025</v>
      </c>
      <c r="AC1580" s="5">
        <f t="shared" si="740"/>
        <v>49</v>
      </c>
      <c r="AD1580" s="6">
        <f t="shared" si="750"/>
        <v>54.967500000000001</v>
      </c>
      <c r="AF1580" s="10" t="e">
        <f ca="1">_xll.RHistory("ARS=",".Close","START:"&amp;$A1580&amp;" END:"&amp;$A1580&amp;" INTERVAL:1D",,,)</f>
        <v>#NAME?</v>
      </c>
      <c r="AG1580" s="8" t="e">
        <f t="shared" ca="1" si="764"/>
        <v>#NAME?</v>
      </c>
      <c r="AM1580" s="6">
        <v>1002</v>
      </c>
      <c r="AN1580" s="10"/>
      <c r="AO1580" s="8"/>
      <c r="AT1580" s="5">
        <v>297.10000000000002</v>
      </c>
      <c r="AU1580" s="24">
        <v>10.1075</v>
      </c>
      <c r="AV1580" s="6">
        <f t="shared" si="743"/>
        <v>1.9673600000000011</v>
      </c>
      <c r="AW1580" s="6">
        <f t="shared" si="754"/>
        <v>1.9113638000000002</v>
      </c>
      <c r="AX1580" s="6">
        <f t="shared" si="751"/>
        <v>-5.599620000000094E-2</v>
      </c>
      <c r="AY1580" s="12">
        <f t="shared" si="755"/>
        <v>0.42401865751060497</v>
      </c>
      <c r="BB1580" s="13"/>
    </row>
    <row r="1581" spans="1:54" x14ac:dyDescent="0.25">
      <c r="A1581" s="23" t="s">
        <v>82</v>
      </c>
      <c r="B1581" s="5">
        <v>43.28</v>
      </c>
      <c r="C1581" s="9">
        <v>40.340000000000003</v>
      </c>
      <c r="D1581" s="9">
        <v>44.09</v>
      </c>
      <c r="E1581" s="6">
        <f t="shared" si="757"/>
        <v>45.793978307113775</v>
      </c>
      <c r="F1581" s="6">
        <f t="shared" si="758"/>
        <v>44.638365791694277</v>
      </c>
      <c r="G1581" s="9">
        <v>49.59</v>
      </c>
      <c r="H1581" s="25">
        <v>41.59</v>
      </c>
      <c r="I1581" s="9">
        <v>57.5</v>
      </c>
      <c r="K1581" s="6">
        <f t="shared" si="744"/>
        <v>-14.219999999999999</v>
      </c>
      <c r="M1581" s="6">
        <f t="shared" si="759"/>
        <v>1.6899999999999977</v>
      </c>
      <c r="N1581" s="6">
        <f t="shared" si="741"/>
        <v>-0.81000000000000227</v>
      </c>
      <c r="O1581" s="6">
        <f t="shared" si="760"/>
        <v>2.5</v>
      </c>
      <c r="P1581" s="6">
        <f t="shared" si="761"/>
        <v>2.5</v>
      </c>
      <c r="Q1581" s="6">
        <f t="shared" si="745"/>
        <v>4.203978307113772</v>
      </c>
      <c r="R1581" s="6">
        <f t="shared" si="763"/>
        <v>3.0483657916942732</v>
      </c>
      <c r="S1581" s="6">
        <f t="shared" si="762"/>
        <v>8</v>
      </c>
      <c r="T1581" s="6">
        <f t="shared" si="753"/>
        <v>6.3100000000000023</v>
      </c>
      <c r="U1581" s="4" t="str">
        <f t="shared" si="742"/>
        <v>LOWER</v>
      </c>
      <c r="V1581" s="8">
        <v>985</v>
      </c>
      <c r="W1581" s="9">
        <f t="shared" si="752"/>
        <v>-0.54836579169427324</v>
      </c>
      <c r="X1581" s="6">
        <f t="shared" si="756"/>
        <v>45.835521917135907</v>
      </c>
      <c r="Y1581" s="6">
        <f t="shared" si="746"/>
        <v>-1.7455219171359033</v>
      </c>
      <c r="Z1581" s="6">
        <f t="shared" si="747"/>
        <v>1.1971561254416301</v>
      </c>
      <c r="AA1581" s="5" t="e">
        <f t="shared" si="738"/>
        <v>#VALUE!</v>
      </c>
      <c r="AB1581" s="5" t="e">
        <f t="shared" si="739"/>
        <v>#VALUE!</v>
      </c>
      <c r="AC1581" s="5" t="e">
        <f t="shared" si="740"/>
        <v>#VALUE!</v>
      </c>
      <c r="AD1581" s="6">
        <f t="shared" si="750"/>
        <v>55.315000000000005</v>
      </c>
      <c r="AF1581" s="10" t="e">
        <f ca="1">_xll.RHistory("ARS=",".Close","START:"&amp;$A1581&amp;" END:"&amp;$A1581&amp;" INTERVAL:1D",,,)</f>
        <v>#NAME?</v>
      </c>
      <c r="AG1581" s="8" t="e">
        <f t="shared" ca="1" si="764"/>
        <v>#NAME?</v>
      </c>
      <c r="AM1581" s="6">
        <v>1010.5</v>
      </c>
      <c r="AN1581" s="10"/>
      <c r="AO1581" s="8"/>
      <c r="AT1581" s="5">
        <v>295.89999999999998</v>
      </c>
      <c r="AU1581" s="24">
        <v>10.16</v>
      </c>
      <c r="AV1581" s="6">
        <f t="shared" si="743"/>
        <v>1.9521799999999985</v>
      </c>
      <c r="AW1581" s="6">
        <f t="shared" si="754"/>
        <v>1.8019987999999998</v>
      </c>
      <c r="AX1581" s="6">
        <f t="shared" si="751"/>
        <v>-0.15018119999999868</v>
      </c>
      <c r="AY1581" s="12">
        <f t="shared" si="755"/>
        <v>0.42361331574964295</v>
      </c>
      <c r="BB1581" s="13"/>
    </row>
    <row r="1582" spans="1:54" x14ac:dyDescent="0.25">
      <c r="A1582" s="23" t="s">
        <v>83</v>
      </c>
      <c r="B1582" s="5">
        <v>43.59</v>
      </c>
      <c r="C1582" s="9">
        <v>40.85</v>
      </c>
      <c r="D1582" s="9">
        <v>44.6</v>
      </c>
      <c r="E1582" s="6">
        <f t="shared" si="757"/>
        <v>44.570388584904897</v>
      </c>
      <c r="F1582" s="6">
        <f t="shared" si="758"/>
        <v>43.516741879669468</v>
      </c>
      <c r="G1582" s="9">
        <v>50.1</v>
      </c>
      <c r="H1582" s="25">
        <v>42.1</v>
      </c>
      <c r="I1582" s="9">
        <v>57.5</v>
      </c>
      <c r="K1582" s="6">
        <f t="shared" si="744"/>
        <v>-13.909999999999997</v>
      </c>
      <c r="M1582" s="6">
        <f t="shared" si="759"/>
        <v>1.490000000000002</v>
      </c>
      <c r="N1582" s="6">
        <f t="shared" si="741"/>
        <v>-1.009999999999998</v>
      </c>
      <c r="O1582" s="6">
        <f t="shared" si="760"/>
        <v>2.5</v>
      </c>
      <c r="P1582" s="6">
        <f t="shared" si="761"/>
        <v>2.5</v>
      </c>
      <c r="Q1582" s="6">
        <f t="shared" si="745"/>
        <v>2.4703885849048959</v>
      </c>
      <c r="R1582" s="6">
        <f t="shared" si="763"/>
        <v>1.4167418796694662</v>
      </c>
      <c r="S1582" s="6">
        <f t="shared" si="762"/>
        <v>8</v>
      </c>
      <c r="T1582" s="6">
        <f t="shared" si="753"/>
        <v>6.509999999999998</v>
      </c>
      <c r="U1582" s="4" t="str">
        <f t="shared" si="742"/>
        <v>LOWER</v>
      </c>
      <c r="V1582" s="8">
        <v>960.25</v>
      </c>
      <c r="W1582" s="9">
        <f t="shared" si="752"/>
        <v>1.0832581203305338</v>
      </c>
      <c r="X1582" s="6">
        <f t="shared" si="756"/>
        <v>44.610822172689915</v>
      </c>
      <c r="Y1582" s="6">
        <f t="shared" si="746"/>
        <v>-1.0822172689913145E-2</v>
      </c>
      <c r="Z1582" s="6">
        <f t="shared" si="747"/>
        <v>1.094080293020447</v>
      </c>
      <c r="AA1582" s="5" t="e">
        <f t="shared" si="738"/>
        <v>#VALUE!</v>
      </c>
      <c r="AB1582" s="5" t="e">
        <f t="shared" si="739"/>
        <v>#VALUE!</v>
      </c>
      <c r="AC1582" s="5" t="e">
        <f t="shared" si="740"/>
        <v>#VALUE!</v>
      </c>
      <c r="AD1582" s="6">
        <f t="shared" si="750"/>
        <v>55.902499999999996</v>
      </c>
      <c r="AF1582" s="10" t="e">
        <f ca="1">_xll.RHistory("ARS=",".Close","START:"&amp;$A1582&amp;" END:"&amp;$A1582&amp;" INTERVAL:1D",,,)</f>
        <v>#NAME?</v>
      </c>
      <c r="AG1582" s="8" t="e">
        <f t="shared" ca="1" si="764"/>
        <v>#NAME?</v>
      </c>
      <c r="AM1582" s="6">
        <v>983.5</v>
      </c>
      <c r="AN1582" s="10"/>
      <c r="AO1582" s="8"/>
      <c r="AT1582" s="5">
        <v>294.3</v>
      </c>
      <c r="AU1582" s="24">
        <v>10.154999999999999</v>
      </c>
      <c r="AV1582" s="6">
        <f t="shared" si="743"/>
        <v>1.9792500000000004</v>
      </c>
      <c r="AW1582" s="6">
        <f t="shared" si="754"/>
        <v>1.7235348000000013</v>
      </c>
      <c r="AX1582" s="6">
        <f t="shared" si="751"/>
        <v>-0.25571519999999914</v>
      </c>
      <c r="AY1582" s="12">
        <f t="shared" si="755"/>
        <v>0.42269117790682814</v>
      </c>
      <c r="BB1582" s="13"/>
    </row>
    <row r="1583" spans="1:54" x14ac:dyDescent="0.25">
      <c r="A1583" s="23" t="s">
        <v>84</v>
      </c>
      <c r="B1583" s="5">
        <v>44.1</v>
      </c>
      <c r="C1583" s="9">
        <v>41.29</v>
      </c>
      <c r="D1583" s="9">
        <v>44.79</v>
      </c>
      <c r="E1583" s="6">
        <f t="shared" si="757"/>
        <v>44.978251825641188</v>
      </c>
      <c r="F1583" s="6">
        <f t="shared" si="758"/>
        <v>43.777321172362107</v>
      </c>
      <c r="G1583" s="9">
        <v>50.54</v>
      </c>
      <c r="H1583" s="25">
        <v>42.54</v>
      </c>
      <c r="I1583" s="9">
        <v>57.5</v>
      </c>
      <c r="K1583" s="6">
        <f t="shared" si="744"/>
        <v>-13.399999999999999</v>
      </c>
      <c r="M1583" s="6">
        <f t="shared" si="759"/>
        <v>1.5600000000000023</v>
      </c>
      <c r="N1583" s="6">
        <f t="shared" si="741"/>
        <v>-0.68999999999999773</v>
      </c>
      <c r="O1583" s="6">
        <f t="shared" si="760"/>
        <v>2.25</v>
      </c>
      <c r="P1583" s="6">
        <f t="shared" si="761"/>
        <v>2.25</v>
      </c>
      <c r="Q1583" s="6">
        <f t="shared" si="745"/>
        <v>2.4382518256411885</v>
      </c>
      <c r="R1583" s="6">
        <f t="shared" si="763"/>
        <v>1.2373211723621083</v>
      </c>
      <c r="S1583" s="6">
        <f t="shared" si="762"/>
        <v>8</v>
      </c>
      <c r="T1583" s="6">
        <f t="shared" si="753"/>
        <v>6.4399999999999977</v>
      </c>
      <c r="U1583" s="4" t="str">
        <f t="shared" si="742"/>
        <v>LOWER</v>
      </c>
      <c r="V1583" s="8">
        <v>966</v>
      </c>
      <c r="W1583" s="9">
        <f t="shared" si="752"/>
        <v>1.0126788276378917</v>
      </c>
      <c r="X1583" s="6">
        <f t="shared" si="756"/>
        <v>45.019055420838583</v>
      </c>
      <c r="Y1583" s="6">
        <f t="shared" si="746"/>
        <v>-0.22905542083858421</v>
      </c>
      <c r="Z1583" s="6">
        <f t="shared" si="747"/>
        <v>1.241734248476476</v>
      </c>
      <c r="AA1583" s="5" t="e">
        <f t="shared" si="738"/>
        <v>#VALUE!</v>
      </c>
      <c r="AB1583" s="5" t="e">
        <f t="shared" si="739"/>
        <v>#VALUE!</v>
      </c>
      <c r="AC1583" s="5" t="e">
        <f t="shared" si="740"/>
        <v>#VALUE!</v>
      </c>
      <c r="AD1583" s="6">
        <f t="shared" si="750"/>
        <v>55.38</v>
      </c>
      <c r="AF1583" s="10" t="e">
        <f ca="1">_xll.RHistory("ARS=",".Close","START:"&amp;$A1583&amp;" END:"&amp;$A1583&amp;" INTERVAL:1D",,,)</f>
        <v>#NAME?</v>
      </c>
      <c r="AG1583" s="8" t="e">
        <f t="shared" ca="1" si="764"/>
        <v>#NAME?</v>
      </c>
      <c r="AM1583" s="6">
        <v>992.5</v>
      </c>
      <c r="AN1583" s="10"/>
      <c r="AO1583" s="8"/>
      <c r="AT1583" s="5">
        <v>289.89999999999998</v>
      </c>
      <c r="AU1583" s="24">
        <v>10.1275</v>
      </c>
      <c r="AV1583" s="6">
        <f t="shared" si="743"/>
        <v>1.9255799999999983</v>
      </c>
      <c r="AW1583" s="6">
        <f t="shared" si="754"/>
        <v>1.6831793999999984</v>
      </c>
      <c r="AX1583" s="6">
        <f t="shared" si="751"/>
        <v>-0.24240059999999986</v>
      </c>
      <c r="AY1583" s="12">
        <f t="shared" si="755"/>
        <v>0.42811777030861237</v>
      </c>
      <c r="BB1583" s="13"/>
    </row>
    <row r="1584" spans="1:54" x14ac:dyDescent="0.25">
      <c r="A1584" s="23" t="s">
        <v>85</v>
      </c>
      <c r="B1584" s="5">
        <v>44.54</v>
      </c>
      <c r="C1584" s="9">
        <v>41.11</v>
      </c>
      <c r="D1584" s="9">
        <v>44.61</v>
      </c>
      <c r="E1584" s="6">
        <f t="shared" si="757"/>
        <v>44.366456964536752</v>
      </c>
      <c r="F1584" s="6">
        <f t="shared" si="758"/>
        <v>43.516741879669468</v>
      </c>
      <c r="G1584" s="9">
        <v>50.36</v>
      </c>
      <c r="H1584" s="25">
        <v>42.36</v>
      </c>
      <c r="I1584" s="9">
        <v>57.5</v>
      </c>
      <c r="K1584" s="6">
        <f t="shared" si="744"/>
        <v>-12.96</v>
      </c>
      <c r="M1584" s="6">
        <f t="shared" si="759"/>
        <v>2.1799999999999997</v>
      </c>
      <c r="N1584" s="6">
        <f t="shared" si="741"/>
        <v>-7.0000000000000284E-2</v>
      </c>
      <c r="O1584" s="6">
        <f t="shared" si="760"/>
        <v>2.25</v>
      </c>
      <c r="P1584" s="6">
        <f t="shared" si="761"/>
        <v>2.25</v>
      </c>
      <c r="Q1584" s="6">
        <f t="shared" si="745"/>
        <v>2.0064569645367527</v>
      </c>
      <c r="R1584" s="6">
        <f t="shared" si="763"/>
        <v>1.1567418796694682</v>
      </c>
      <c r="S1584" s="6">
        <f t="shared" si="762"/>
        <v>8</v>
      </c>
      <c r="T1584" s="6">
        <f t="shared" si="753"/>
        <v>5.82</v>
      </c>
      <c r="U1584" s="4" t="str">
        <f t="shared" si="742"/>
        <v>LOWER</v>
      </c>
      <c r="V1584" s="8">
        <v>960.25</v>
      </c>
      <c r="W1584" s="9">
        <f t="shared" si="752"/>
        <v>1.0932581203305318</v>
      </c>
      <c r="X1584" s="6">
        <f t="shared" si="756"/>
        <v>44.406705548615584</v>
      </c>
      <c r="Y1584" s="6">
        <f t="shared" si="746"/>
        <v>0.20329445138441571</v>
      </c>
      <c r="Z1584" s="6">
        <f t="shared" si="747"/>
        <v>0.88996366894611612</v>
      </c>
      <c r="AA1584" s="5" t="e">
        <f t="shared" si="738"/>
        <v>#VALUE!</v>
      </c>
      <c r="AB1584" s="5" t="e">
        <f t="shared" si="739"/>
        <v>#VALUE!</v>
      </c>
      <c r="AC1584" s="5" t="e">
        <f t="shared" si="740"/>
        <v>#VALUE!</v>
      </c>
      <c r="AD1584" s="6">
        <f t="shared" si="750"/>
        <v>55.112499999999997</v>
      </c>
      <c r="AF1584" s="10" t="e">
        <f ca="1">_xll.RHistory("ARS=",".Close","START:"&amp;$A1584&amp;" END:"&amp;$A1584&amp;" INTERVAL:1D",,,)</f>
        <v>#NAME?</v>
      </c>
      <c r="AG1584" s="8" t="e">
        <f t="shared" ca="1" si="764"/>
        <v>#NAME?</v>
      </c>
      <c r="AM1584" s="6">
        <v>979</v>
      </c>
      <c r="AN1584" s="10"/>
      <c r="AO1584" s="8"/>
      <c r="AT1584" s="5">
        <v>287.7</v>
      </c>
      <c r="AU1584" s="24">
        <v>10.0825</v>
      </c>
      <c r="AV1584" s="6">
        <f t="shared" si="743"/>
        <v>1.8978199999999994</v>
      </c>
      <c r="AW1584" s="6">
        <f t="shared" si="754"/>
        <v>1.7349560000000004</v>
      </c>
      <c r="AX1584" s="6">
        <f t="shared" si="751"/>
        <v>-0.16286399999999901</v>
      </c>
      <c r="AY1584" s="12">
        <f t="shared" si="755"/>
        <v>0.43283713555888309</v>
      </c>
      <c r="BB1584" s="13"/>
    </row>
    <row r="1585" spans="1:54" x14ac:dyDescent="0.25">
      <c r="A1585" s="23" t="s">
        <v>86</v>
      </c>
      <c r="B1585" s="5">
        <v>44.36</v>
      </c>
      <c r="C1585" s="9">
        <v>41.46</v>
      </c>
      <c r="D1585" s="9">
        <v>44.96</v>
      </c>
      <c r="E1585" s="6">
        <f t="shared" si="757"/>
        <v>44.117207206309011</v>
      </c>
      <c r="F1585" s="6">
        <f t="shared" si="758"/>
        <v>43.720673500037613</v>
      </c>
      <c r="G1585" s="9">
        <v>50.71</v>
      </c>
      <c r="H1585" s="25">
        <v>42.71</v>
      </c>
      <c r="I1585" s="9">
        <v>56.25</v>
      </c>
      <c r="K1585" s="6">
        <f t="shared" si="744"/>
        <v>-11.89</v>
      </c>
      <c r="M1585" s="6">
        <f t="shared" si="759"/>
        <v>1.6499999999999986</v>
      </c>
      <c r="N1585" s="6">
        <f t="shared" si="741"/>
        <v>-0.60000000000000142</v>
      </c>
      <c r="O1585" s="6">
        <f t="shared" si="760"/>
        <v>2.25</v>
      </c>
      <c r="P1585" s="6">
        <f t="shared" si="761"/>
        <v>2.25</v>
      </c>
      <c r="Q1585" s="6">
        <f t="shared" si="745"/>
        <v>1.4072072063090104</v>
      </c>
      <c r="R1585" s="6">
        <f t="shared" si="763"/>
        <v>1.0106735000376119</v>
      </c>
      <c r="S1585" s="6">
        <f t="shared" si="762"/>
        <v>8</v>
      </c>
      <c r="T1585" s="6">
        <f t="shared" si="753"/>
        <v>6.3500000000000014</v>
      </c>
      <c r="U1585" s="4" t="str">
        <f t="shared" si="742"/>
        <v>LOWER</v>
      </c>
      <c r="V1585" s="8">
        <v>964.75</v>
      </c>
      <c r="W1585" s="9">
        <f t="shared" si="752"/>
        <v>1.2393264999623881</v>
      </c>
      <c r="X1585" s="6">
        <f t="shared" si="756"/>
        <v>44.157229674746958</v>
      </c>
      <c r="Y1585" s="6">
        <f t="shared" si="746"/>
        <v>0.80277032525304293</v>
      </c>
      <c r="Z1585" s="6">
        <f t="shared" si="747"/>
        <v>0.43655617470934516</v>
      </c>
      <c r="AA1585" s="5" t="e">
        <f t="shared" si="738"/>
        <v>#VALUE!</v>
      </c>
      <c r="AB1585" s="5" t="e">
        <f t="shared" si="739"/>
        <v>#VALUE!</v>
      </c>
      <c r="AC1585" s="5" t="e">
        <f t="shared" si="740"/>
        <v>#VALUE!</v>
      </c>
      <c r="AD1585" s="6">
        <f t="shared" si="750"/>
        <v>55.222500000000004</v>
      </c>
      <c r="AF1585" s="10" t="e">
        <f ca="1">_xll.RHistory("ARS=",".Close","START:"&amp;$A1585&amp;" END:"&amp;$A1585&amp;" INTERVAL:1D",,,)</f>
        <v>#NAME?</v>
      </c>
      <c r="AG1585" s="8" t="e">
        <f t="shared" ca="1" si="764"/>
        <v>#NAME?</v>
      </c>
      <c r="AM1585" s="6">
        <v>973.5</v>
      </c>
      <c r="AN1585" s="10"/>
      <c r="AO1585" s="8"/>
      <c r="AT1585" s="5">
        <v>287.10000000000002</v>
      </c>
      <c r="AU1585" s="24">
        <v>10.130000000000001</v>
      </c>
      <c r="AV1585" s="6">
        <f t="shared" si="743"/>
        <v>1.8771699999999996</v>
      </c>
      <c r="AW1585" s="6">
        <f t="shared" si="754"/>
        <v>1.7238063999999991</v>
      </c>
      <c r="AX1585" s="6">
        <f t="shared" si="751"/>
        <v>-0.15336360000000049</v>
      </c>
      <c r="AY1585" s="12">
        <f t="shared" si="755"/>
        <v>0.43578917263127787</v>
      </c>
      <c r="BB1585" s="13"/>
    </row>
    <row r="1586" spans="1:54" x14ac:dyDescent="0.25">
      <c r="A1586" s="23" t="s">
        <v>87</v>
      </c>
      <c r="B1586" s="5">
        <v>44.71</v>
      </c>
      <c r="C1586" s="9">
        <v>40.76</v>
      </c>
      <c r="D1586" s="9">
        <v>44.26</v>
      </c>
      <c r="E1586" s="6">
        <f t="shared" si="757"/>
        <v>43.84529837915148</v>
      </c>
      <c r="F1586" s="6">
        <f t="shared" si="758"/>
        <v>43.346798862696019</v>
      </c>
      <c r="G1586" s="9">
        <v>50.01</v>
      </c>
      <c r="H1586" s="25">
        <v>42.01</v>
      </c>
      <c r="I1586" s="9">
        <v>56</v>
      </c>
      <c r="K1586" s="6">
        <f t="shared" si="744"/>
        <v>-11.29</v>
      </c>
      <c r="M1586" s="6">
        <f t="shared" si="759"/>
        <v>2.7000000000000028</v>
      </c>
      <c r="N1586" s="6">
        <f t="shared" si="741"/>
        <v>0.45000000000000284</v>
      </c>
      <c r="O1586" s="6">
        <f t="shared" si="760"/>
        <v>2.25</v>
      </c>
      <c r="P1586" s="6">
        <f t="shared" si="761"/>
        <v>2.25</v>
      </c>
      <c r="Q1586" s="6">
        <f t="shared" si="745"/>
        <v>1.8352983791514816</v>
      </c>
      <c r="R1586" s="6">
        <f t="shared" si="763"/>
        <v>1.3367988626960212</v>
      </c>
      <c r="S1586" s="6">
        <f t="shared" si="762"/>
        <v>8</v>
      </c>
      <c r="T1586" s="6">
        <f t="shared" si="753"/>
        <v>5.2999999999999972</v>
      </c>
      <c r="U1586" s="4" t="str">
        <f t="shared" si="742"/>
        <v>LOWER</v>
      </c>
      <c r="V1586" s="8">
        <v>956.5</v>
      </c>
      <c r="W1586" s="9">
        <f t="shared" si="752"/>
        <v>0.91320113730397878</v>
      </c>
      <c r="X1586" s="6">
        <f t="shared" si="756"/>
        <v>43.885074175981188</v>
      </c>
      <c r="Y1586" s="6">
        <f t="shared" si="746"/>
        <v>0.37492582401880981</v>
      </c>
      <c r="Z1586" s="6">
        <f t="shared" si="747"/>
        <v>0.53827531328516898</v>
      </c>
      <c r="AA1586" s="5" t="e">
        <f t="shared" si="738"/>
        <v>#VALUE!</v>
      </c>
      <c r="AB1586" s="5" t="e">
        <f t="shared" si="739"/>
        <v>#VALUE!</v>
      </c>
      <c r="AC1586" s="5" t="e">
        <f t="shared" si="740"/>
        <v>#VALUE!</v>
      </c>
      <c r="AD1586" s="6">
        <f t="shared" si="750"/>
        <v>54.734999999999999</v>
      </c>
      <c r="AF1586" s="10" t="e">
        <f ca="1">_xll.RHistory("ARS=",".Close","START:"&amp;$A1586&amp;" END:"&amp;$A1586&amp;" INTERVAL:1D",,,)</f>
        <v>#NAME?</v>
      </c>
      <c r="AG1586" s="8" t="e">
        <f t="shared" ca="1" si="764"/>
        <v>#NAME?</v>
      </c>
      <c r="AM1586" s="6">
        <v>967.5</v>
      </c>
      <c r="AN1586" s="10"/>
      <c r="AO1586" s="8"/>
      <c r="AT1586" s="5">
        <v>290.3</v>
      </c>
      <c r="AU1586" s="24">
        <v>10.0975</v>
      </c>
      <c r="AV1586" s="6">
        <f t="shared" si="743"/>
        <v>1.9029699999999998</v>
      </c>
      <c r="AW1586" s="6">
        <f t="shared" si="754"/>
        <v>1.8108675999999981</v>
      </c>
      <c r="AX1586" s="6">
        <f t="shared" si="751"/>
        <v>-9.2102400000001694E-2</v>
      </c>
      <c r="AY1586" s="12">
        <f t="shared" si="755"/>
        <v>0.4320718071755561</v>
      </c>
      <c r="BB1586" s="13"/>
    </row>
    <row r="1587" spans="1:54" x14ac:dyDescent="0.25">
      <c r="A1587" s="23" t="s">
        <v>88</v>
      </c>
      <c r="B1587" s="5">
        <v>44.01</v>
      </c>
      <c r="C1587" s="9">
        <v>40.9</v>
      </c>
      <c r="D1587" s="9">
        <v>44.4</v>
      </c>
      <c r="E1587" s="6">
        <f t="shared" si="757"/>
        <v>44.445763705791023</v>
      </c>
      <c r="F1587" s="6">
        <f t="shared" si="758"/>
        <v>43.901946051475974</v>
      </c>
      <c r="G1587" s="9">
        <v>50.15</v>
      </c>
      <c r="H1587" s="25">
        <v>42.15</v>
      </c>
      <c r="I1587" s="9">
        <v>55.75</v>
      </c>
      <c r="K1587" s="6">
        <f t="shared" si="744"/>
        <v>-11.740000000000002</v>
      </c>
      <c r="M1587" s="6">
        <f t="shared" si="759"/>
        <v>1.8599999999999994</v>
      </c>
      <c r="N1587" s="6">
        <f t="shared" si="741"/>
        <v>-0.39000000000000057</v>
      </c>
      <c r="O1587" s="6">
        <f t="shared" si="760"/>
        <v>2.25</v>
      </c>
      <c r="P1587" s="6">
        <f t="shared" si="761"/>
        <v>2.25</v>
      </c>
      <c r="Q1587" s="6">
        <f t="shared" si="745"/>
        <v>2.2957637057910247</v>
      </c>
      <c r="R1587" s="6">
        <f t="shared" si="763"/>
        <v>1.7519460514759757</v>
      </c>
      <c r="S1587" s="6">
        <f t="shared" si="762"/>
        <v>8</v>
      </c>
      <c r="T1587" s="6">
        <f t="shared" si="753"/>
        <v>6.1400000000000006</v>
      </c>
      <c r="U1587" s="4" t="str">
        <f t="shared" si="742"/>
        <v>LOWER</v>
      </c>
      <c r="V1587" s="8">
        <v>968.75</v>
      </c>
      <c r="W1587" s="9">
        <f t="shared" si="752"/>
        <v>0.49805394852402429</v>
      </c>
      <c r="X1587" s="6">
        <f t="shared" si="756"/>
        <v>44.486084235755605</v>
      </c>
      <c r="Y1587" s="6">
        <f t="shared" si="746"/>
        <v>-8.6084235755606642E-2</v>
      </c>
      <c r="Z1587" s="6">
        <f t="shared" si="747"/>
        <v>0.58413818427963093</v>
      </c>
      <c r="AA1587" s="5" t="e">
        <f t="shared" si="738"/>
        <v>#VALUE!</v>
      </c>
      <c r="AB1587" s="5" t="e">
        <f t="shared" si="739"/>
        <v>#VALUE!</v>
      </c>
      <c r="AC1587" s="5" t="e">
        <f t="shared" si="740"/>
        <v>#VALUE!</v>
      </c>
      <c r="AD1587" s="6">
        <f t="shared" si="750"/>
        <v>54.337499999999999</v>
      </c>
      <c r="AF1587" s="10" t="e">
        <f ca="1">_xll.RHistory("ARS=",".Close","START:"&amp;$A1587&amp;" END:"&amp;$A1587&amp;" INTERVAL:1D",,,)</f>
        <v>#NAME?</v>
      </c>
      <c r="AG1587" s="8" t="e">
        <f t="shared" ca="1" si="764"/>
        <v>#NAME?</v>
      </c>
      <c r="AM1587" s="6">
        <v>980.75</v>
      </c>
      <c r="AN1587" s="10"/>
      <c r="AO1587" s="8"/>
      <c r="AT1587" s="5">
        <v>287.60000000000002</v>
      </c>
      <c r="AU1587" s="24">
        <v>10.0725</v>
      </c>
      <c r="AV1587" s="6">
        <f t="shared" si="743"/>
        <v>1.8809000000000005</v>
      </c>
      <c r="AW1587" s="6">
        <f t="shared" si="754"/>
        <v>1.8125486000000013</v>
      </c>
      <c r="AX1587" s="6">
        <f t="shared" si="751"/>
        <v>-6.8351399999999174E-2</v>
      </c>
      <c r="AY1587" s="12">
        <f t="shared" si="755"/>
        <v>0.43629807993047348</v>
      </c>
      <c r="BB1587" s="13"/>
    </row>
    <row r="1588" spans="1:54" x14ac:dyDescent="0.25">
      <c r="A1588" s="23" t="s">
        <v>89</v>
      </c>
      <c r="B1588" s="5">
        <v>44.15</v>
      </c>
      <c r="C1588" s="9">
        <v>41.3</v>
      </c>
      <c r="D1588" s="9">
        <v>45.3</v>
      </c>
      <c r="E1588" s="6">
        <f t="shared" si="757"/>
        <v>44.185184413098391</v>
      </c>
      <c r="F1588" s="6">
        <f t="shared" si="758"/>
        <v>43.788650706826999</v>
      </c>
      <c r="G1588" s="9">
        <v>50.3</v>
      </c>
      <c r="H1588" s="25">
        <v>42.3</v>
      </c>
      <c r="I1588" s="9">
        <v>55.75</v>
      </c>
      <c r="K1588" s="6">
        <f t="shared" si="744"/>
        <v>-11.600000000000001</v>
      </c>
      <c r="M1588" s="6">
        <f t="shared" si="759"/>
        <v>1.8500000000000014</v>
      </c>
      <c r="N1588" s="6">
        <f t="shared" si="741"/>
        <v>-1.1499999999999986</v>
      </c>
      <c r="O1588" s="6">
        <f t="shared" si="760"/>
        <v>3</v>
      </c>
      <c r="P1588" s="6">
        <f t="shared" si="761"/>
        <v>3</v>
      </c>
      <c r="Q1588" s="6">
        <f t="shared" si="745"/>
        <v>1.8851844130983935</v>
      </c>
      <c r="R1588" s="6">
        <f t="shared" si="763"/>
        <v>1.4886507068270021</v>
      </c>
      <c r="S1588" s="6">
        <f t="shared" si="762"/>
        <v>8</v>
      </c>
      <c r="T1588" s="6">
        <f t="shared" si="753"/>
        <v>6.1499999999999986</v>
      </c>
      <c r="U1588" s="4" t="str">
        <f t="shared" si="742"/>
        <v>LOWER</v>
      </c>
      <c r="V1588" s="8">
        <v>966.25</v>
      </c>
      <c r="W1588" s="9">
        <f t="shared" si="752"/>
        <v>1.5113492931729979</v>
      </c>
      <c r="X1588" s="6">
        <f t="shared" si="756"/>
        <v>44.225268549438404</v>
      </c>
      <c r="Y1588" s="6">
        <f t="shared" si="746"/>
        <v>1.0747314505615932</v>
      </c>
      <c r="Z1588" s="6">
        <f t="shared" si="747"/>
        <v>0.43661784261140468</v>
      </c>
      <c r="AA1588" s="5" t="e">
        <f t="shared" si="738"/>
        <v>#VALUE!</v>
      </c>
      <c r="AB1588" s="5" t="e">
        <f t="shared" si="739"/>
        <v>#VALUE!</v>
      </c>
      <c r="AC1588" s="5" t="e">
        <f t="shared" si="740"/>
        <v>#VALUE!</v>
      </c>
      <c r="AD1588" s="6">
        <f t="shared" si="750"/>
        <v>55.155000000000001</v>
      </c>
      <c r="AF1588" s="10" t="e">
        <f ca="1">_xll.RHistory("ARS=",".Close","START:"&amp;$A1588&amp;" END:"&amp;$A1588&amp;" INTERVAL:1D",,,)</f>
        <v>#NAME?</v>
      </c>
      <c r="AG1588" s="8" t="e">
        <f t="shared" ca="1" si="764"/>
        <v>#NAME?</v>
      </c>
      <c r="AM1588" s="6">
        <v>975</v>
      </c>
      <c r="AN1588" s="10"/>
      <c r="AO1588" s="8"/>
      <c r="AT1588" s="5">
        <v>285.10000000000002</v>
      </c>
      <c r="AU1588" s="24">
        <v>10.077500000000001</v>
      </c>
      <c r="AV1588" s="6">
        <f t="shared" si="743"/>
        <v>1.9224499999999995</v>
      </c>
      <c r="AW1588" s="6">
        <f t="shared" si="754"/>
        <v>1.6685365999999995</v>
      </c>
      <c r="AX1588" s="6">
        <f t="shared" si="751"/>
        <v>-0.25391340000000007</v>
      </c>
      <c r="AY1588" s="12">
        <f t="shared" si="755"/>
        <v>0.43456505263726447</v>
      </c>
      <c r="BB1588" s="13"/>
    </row>
    <row r="1589" spans="1:54" x14ac:dyDescent="0.25">
      <c r="A1589" s="23" t="s">
        <v>90</v>
      </c>
      <c r="B1589" s="5">
        <v>44.8</v>
      </c>
      <c r="C1589" s="9">
        <v>41.77</v>
      </c>
      <c r="D1589" s="9">
        <v>45.14</v>
      </c>
      <c r="E1589" s="6">
        <f t="shared" si="757"/>
        <v>44.842297412062422</v>
      </c>
      <c r="F1589" s="6">
        <f t="shared" si="758"/>
        <v>44.638365791694277</v>
      </c>
      <c r="G1589" s="9">
        <v>50.64</v>
      </c>
      <c r="H1589" s="25">
        <v>42.64</v>
      </c>
      <c r="I1589" s="9">
        <v>56</v>
      </c>
      <c r="K1589" s="6">
        <f t="shared" si="744"/>
        <v>-11.200000000000003</v>
      </c>
      <c r="M1589" s="6">
        <f t="shared" si="759"/>
        <v>2.1599999999999966</v>
      </c>
      <c r="N1589" s="6">
        <f t="shared" si="741"/>
        <v>-0.34000000000000341</v>
      </c>
      <c r="O1589" s="6">
        <f t="shared" si="760"/>
        <v>2.5</v>
      </c>
      <c r="P1589" s="6">
        <f t="shared" si="761"/>
        <v>2.5</v>
      </c>
      <c r="Q1589" s="6">
        <f t="shared" si="745"/>
        <v>2.2022974120624212</v>
      </c>
      <c r="R1589" s="6">
        <f t="shared" si="763"/>
        <v>1.9983657916942761</v>
      </c>
      <c r="S1589" s="6">
        <f t="shared" si="762"/>
        <v>8</v>
      </c>
      <c r="T1589" s="6">
        <f t="shared" si="753"/>
        <v>5.8400000000000034</v>
      </c>
      <c r="U1589" s="4" t="str">
        <f t="shared" si="742"/>
        <v>LOWER</v>
      </c>
      <c r="V1589" s="8">
        <v>985</v>
      </c>
      <c r="W1589" s="9">
        <f t="shared" si="752"/>
        <v>0.50163420830572392</v>
      </c>
      <c r="X1589" s="6">
        <f t="shared" si="756"/>
        <v>44.882977671455691</v>
      </c>
      <c r="Y1589" s="6">
        <f t="shared" si="746"/>
        <v>0.25702232854430918</v>
      </c>
      <c r="Z1589" s="6">
        <f t="shared" si="747"/>
        <v>0.24461187976141474</v>
      </c>
      <c r="AA1589" s="5" t="e">
        <f t="shared" si="738"/>
        <v>#VALUE!</v>
      </c>
      <c r="AB1589" s="5" t="e">
        <f t="shared" si="739"/>
        <v>#VALUE!</v>
      </c>
      <c r="AC1589" s="5" t="e">
        <f t="shared" si="740"/>
        <v>#VALUE!</v>
      </c>
      <c r="AD1589" s="6">
        <f t="shared" si="750"/>
        <v>54.64</v>
      </c>
      <c r="AF1589" s="10" t="e">
        <f ca="1">_xll.RHistory("ARS=",".Close","START:"&amp;$A1589&amp;" END:"&amp;$A1589&amp;" INTERVAL:1D",,,)</f>
        <v>#NAME?</v>
      </c>
      <c r="AG1589" s="8" t="e">
        <f t="shared" ca="1" si="764"/>
        <v>#NAME?</v>
      </c>
      <c r="AM1589" s="6">
        <v>989.5</v>
      </c>
      <c r="AN1589" s="10"/>
      <c r="AO1589" s="8"/>
      <c r="AT1589" s="5">
        <v>283.60000000000002</v>
      </c>
      <c r="AU1589" s="24">
        <v>10.07</v>
      </c>
      <c r="AV1589" s="6">
        <f t="shared" si="743"/>
        <v>1.8759799999999984</v>
      </c>
      <c r="AW1589" s="6">
        <f t="shared" si="754"/>
        <v>1.6568389999999997</v>
      </c>
      <c r="AX1589" s="6">
        <f t="shared" si="751"/>
        <v>-0.2191409999999987</v>
      </c>
      <c r="AY1589" s="12">
        <f t="shared" si="755"/>
        <v>0.4366428151798582</v>
      </c>
      <c r="BB1589" s="13"/>
    </row>
    <row r="1590" spans="1:54" x14ac:dyDescent="0.25">
      <c r="A1590" s="23" t="s">
        <v>91</v>
      </c>
      <c r="B1590" s="5">
        <v>45.14</v>
      </c>
      <c r="C1590" s="9">
        <v>43.4</v>
      </c>
      <c r="D1590" s="9">
        <v>47.02</v>
      </c>
      <c r="E1590" s="6">
        <f t="shared" si="757"/>
        <v>46.077216668736199</v>
      </c>
      <c r="F1590" s="6">
        <f t="shared" si="758"/>
        <v>45.329467394052998</v>
      </c>
      <c r="G1590" s="9">
        <v>52.27</v>
      </c>
      <c r="H1590" s="25">
        <v>44.27</v>
      </c>
      <c r="I1590" s="9">
        <v>56.5</v>
      </c>
      <c r="K1590" s="6">
        <f t="shared" si="744"/>
        <v>-11.36</v>
      </c>
      <c r="M1590" s="6">
        <f t="shared" si="759"/>
        <v>0.86999999999999744</v>
      </c>
      <c r="N1590" s="6">
        <f t="shared" si="741"/>
        <v>-1.8800000000000026</v>
      </c>
      <c r="O1590" s="6">
        <f t="shared" si="760"/>
        <v>2.75</v>
      </c>
      <c r="P1590" s="6">
        <f t="shared" si="761"/>
        <v>2.75</v>
      </c>
      <c r="Q1590" s="6">
        <f t="shared" si="745"/>
        <v>1.8072166687361957</v>
      </c>
      <c r="R1590" s="6">
        <f t="shared" si="763"/>
        <v>1.0594673940529944</v>
      </c>
      <c r="S1590" s="6">
        <f t="shared" si="762"/>
        <v>8</v>
      </c>
      <c r="T1590" s="6">
        <f t="shared" si="753"/>
        <v>7.1300000000000026</v>
      </c>
      <c r="U1590" s="4" t="str">
        <f t="shared" si="742"/>
        <v>LOWER</v>
      </c>
      <c r="V1590" s="8">
        <v>1000.25</v>
      </c>
      <c r="W1590" s="9">
        <f t="shared" si="752"/>
        <v>1.6905326059470056</v>
      </c>
      <c r="X1590" s="6">
        <f t="shared" si="756"/>
        <v>46.119017228350252</v>
      </c>
      <c r="Y1590" s="6">
        <f t="shared" si="746"/>
        <v>0.90098277164975116</v>
      </c>
      <c r="Z1590" s="6">
        <f t="shared" si="747"/>
        <v>0.78954983429725445</v>
      </c>
      <c r="AA1590" s="5" t="e">
        <f t="shared" si="738"/>
        <v>#VALUE!</v>
      </c>
      <c r="AB1590" s="5" t="e">
        <f t="shared" si="739"/>
        <v>#VALUE!</v>
      </c>
      <c r="AC1590" s="5" t="e">
        <f t="shared" si="740"/>
        <v>#VALUE!</v>
      </c>
      <c r="AD1590" s="6">
        <f t="shared" si="750"/>
        <v>54.745000000000005</v>
      </c>
      <c r="AF1590" s="10" t="e">
        <f ca="1">_xll.RHistory("ARS=",".Close","START:"&amp;$A1590&amp;" END:"&amp;$A1590&amp;" INTERVAL:1D",,,)</f>
        <v>#NAME?</v>
      </c>
      <c r="AG1590" s="8" t="e">
        <f t="shared" ca="1" si="764"/>
        <v>#NAME?</v>
      </c>
      <c r="AM1590" s="6">
        <v>1016.75</v>
      </c>
      <c r="AN1590" s="10"/>
      <c r="AO1590" s="8"/>
      <c r="AT1590" s="5">
        <v>284.5</v>
      </c>
      <c r="AU1590" s="24">
        <v>10.227499999999999</v>
      </c>
      <c r="AV1590" s="6">
        <f t="shared" si="743"/>
        <v>1.9595900000000004</v>
      </c>
      <c r="AW1590" s="6">
        <f t="shared" si="754"/>
        <v>1.5950179999999996</v>
      </c>
      <c r="AX1590" s="6">
        <f t="shared" si="751"/>
        <v>-0.36457200000000078</v>
      </c>
      <c r="AY1590" s="12">
        <f t="shared" si="755"/>
        <v>0.43946056751918905</v>
      </c>
      <c r="BB1590" s="13"/>
    </row>
    <row r="1591" spans="1:54" x14ac:dyDescent="0.25">
      <c r="A1591" s="23" t="s">
        <v>92</v>
      </c>
      <c r="B1591" s="5">
        <v>46.27</v>
      </c>
      <c r="C1591" s="9">
        <v>44.29</v>
      </c>
      <c r="D1591" s="9">
        <v>47.91</v>
      </c>
      <c r="E1591" s="6">
        <f t="shared" si="757"/>
        <v>46.79097734002471</v>
      </c>
      <c r="F1591" s="6">
        <f t="shared" si="758"/>
        <v>46.190512013385174</v>
      </c>
      <c r="G1591" s="9">
        <v>53.16</v>
      </c>
      <c r="H1591" s="25">
        <v>45.16</v>
      </c>
      <c r="I1591" s="9">
        <v>57.25</v>
      </c>
      <c r="K1591" s="6">
        <f t="shared" si="744"/>
        <v>-10.979999999999997</v>
      </c>
      <c r="M1591" s="6">
        <f t="shared" si="759"/>
        <v>1.1100000000000065</v>
      </c>
      <c r="N1591" s="6">
        <f t="shared" si="741"/>
        <v>-1.6399999999999935</v>
      </c>
      <c r="O1591" s="6">
        <f t="shared" si="760"/>
        <v>2.75</v>
      </c>
      <c r="P1591" s="6">
        <f t="shared" si="761"/>
        <v>2.75</v>
      </c>
      <c r="Q1591" s="6">
        <f t="shared" si="745"/>
        <v>1.6309773400247138</v>
      </c>
      <c r="R1591" s="6">
        <f t="shared" si="763"/>
        <v>1.0305120133851773</v>
      </c>
      <c r="S1591" s="6">
        <f t="shared" si="762"/>
        <v>8</v>
      </c>
      <c r="T1591" s="6">
        <f t="shared" si="753"/>
        <v>6.8899999999999935</v>
      </c>
      <c r="U1591" s="4" t="str">
        <f t="shared" si="742"/>
        <v>LOWER</v>
      </c>
      <c r="V1591" s="8">
        <v>1019.25</v>
      </c>
      <c r="W1591" s="9">
        <f t="shared" si="752"/>
        <v>1.7194879866148227</v>
      </c>
      <c r="X1591" s="6">
        <f t="shared" si="756"/>
        <v>46.83342541261041</v>
      </c>
      <c r="Y1591" s="6">
        <f t="shared" si="746"/>
        <v>1.0765745873895867</v>
      </c>
      <c r="Z1591" s="6">
        <f t="shared" si="747"/>
        <v>0.64291339922523605</v>
      </c>
      <c r="AA1591" s="5" t="e">
        <f t="shared" ref="AA1591:AA1621" si="765">MONTH(A1591)</f>
        <v>#VALUE!</v>
      </c>
      <c r="AB1591" s="5" t="e">
        <f t="shared" ref="AB1591:AB1621" si="766">YEAR(A1591)</f>
        <v>#VALUE!</v>
      </c>
      <c r="AC1591" s="5" t="e">
        <f t="shared" ref="AC1591:AC1621" si="767">WEEKNUM(A1591)</f>
        <v>#VALUE!</v>
      </c>
      <c r="AD1591" s="6">
        <f t="shared" si="750"/>
        <v>54.924999999999997</v>
      </c>
      <c r="AF1591" s="10" t="e">
        <f ca="1">_xll.RHistory("ARS=",".Close","START:"&amp;$A1591&amp;" END:"&amp;$A1591&amp;" INTERVAL:1D",,,)</f>
        <v>#NAME?</v>
      </c>
      <c r="AG1591" s="8" t="e">
        <f t="shared" ca="1" si="764"/>
        <v>#NAME?</v>
      </c>
      <c r="AM1591" s="6">
        <v>1032.5</v>
      </c>
      <c r="AN1591" s="10"/>
      <c r="AO1591" s="8"/>
      <c r="AT1591" s="5">
        <v>283.5</v>
      </c>
      <c r="AU1591" s="24">
        <v>10.29</v>
      </c>
      <c r="AV1591" s="6">
        <f t="shared" si="743"/>
        <v>1.9777199999999997</v>
      </c>
      <c r="AW1591" s="6">
        <f t="shared" si="754"/>
        <v>1.5480023999999997</v>
      </c>
      <c r="AX1591" s="6">
        <f t="shared" si="751"/>
        <v>-0.42971760000000003</v>
      </c>
      <c r="AY1591" s="12">
        <f t="shared" si="755"/>
        <v>0.44219219784939756</v>
      </c>
      <c r="BB1591" s="13"/>
    </row>
    <row r="1592" spans="1:54" x14ac:dyDescent="0.25">
      <c r="A1592" s="23" t="s">
        <v>93</v>
      </c>
      <c r="B1592" s="5">
        <v>47.16</v>
      </c>
      <c r="C1592" s="9">
        <v>44.02</v>
      </c>
      <c r="D1592" s="9">
        <v>47.64</v>
      </c>
      <c r="E1592" s="6">
        <f t="shared" si="757"/>
        <v>45.986580393017022</v>
      </c>
      <c r="F1592" s="6">
        <f t="shared" si="758"/>
        <v>45.793978307113775</v>
      </c>
      <c r="G1592" s="9">
        <v>52.89</v>
      </c>
      <c r="H1592" s="25">
        <v>44.89</v>
      </c>
      <c r="I1592" s="9">
        <v>57.25</v>
      </c>
      <c r="K1592" s="6">
        <f t="shared" si="744"/>
        <v>-10.090000000000003</v>
      </c>
      <c r="M1592" s="6">
        <f t="shared" si="759"/>
        <v>2.269999999999996</v>
      </c>
      <c r="N1592" s="6">
        <f t="shared" si="741"/>
        <v>-0.48000000000000398</v>
      </c>
      <c r="O1592" s="6">
        <f t="shared" si="760"/>
        <v>2.75</v>
      </c>
      <c r="P1592" s="6">
        <f t="shared" si="761"/>
        <v>2.75</v>
      </c>
      <c r="Q1592" s="6">
        <f t="shared" si="745"/>
        <v>1.096580393017021</v>
      </c>
      <c r="R1592" s="6">
        <f t="shared" si="763"/>
        <v>0.9039783071137748</v>
      </c>
      <c r="S1592" s="6">
        <f t="shared" si="762"/>
        <v>8</v>
      </c>
      <c r="T1592" s="6">
        <f t="shared" si="753"/>
        <v>5.730000000000004</v>
      </c>
      <c r="U1592" s="4" t="str">
        <f t="shared" si="742"/>
        <v>LOWER</v>
      </c>
      <c r="V1592" s="8">
        <v>1010.5</v>
      </c>
      <c r="W1592" s="9">
        <f t="shared" si="752"/>
        <v>1.8460216928862252</v>
      </c>
      <c r="X1592" s="6">
        <f t="shared" si="756"/>
        <v>46.028298728761662</v>
      </c>
      <c r="Y1592" s="6">
        <f t="shared" si="746"/>
        <v>1.6117012712383385</v>
      </c>
      <c r="Z1592" s="6">
        <f t="shared" si="747"/>
        <v>0.23432042164788669</v>
      </c>
      <c r="AA1592" s="5" t="e">
        <f t="shared" si="765"/>
        <v>#VALUE!</v>
      </c>
      <c r="AB1592" s="5" t="e">
        <f t="shared" si="766"/>
        <v>#VALUE!</v>
      </c>
      <c r="AC1592" s="5" t="e">
        <f t="shared" si="767"/>
        <v>#VALUE!</v>
      </c>
      <c r="AD1592" s="6">
        <f t="shared" si="750"/>
        <v>54.64</v>
      </c>
      <c r="AF1592" s="10" t="e">
        <f ca="1">_xll.RHistory("ARS=",".Close","START:"&amp;$A1592&amp;" END:"&amp;$A1592&amp;" INTERVAL:1D",,,)</f>
        <v>#NAME?</v>
      </c>
      <c r="AG1592" s="8" t="e">
        <f t="shared" ca="1" si="764"/>
        <v>#NAME?</v>
      </c>
      <c r="AM1592" s="6">
        <v>1014.75</v>
      </c>
      <c r="AN1592" s="10"/>
      <c r="AO1592" s="8"/>
      <c r="AT1592" s="5">
        <v>287.7</v>
      </c>
      <c r="AU1592" s="24">
        <v>10.2075</v>
      </c>
      <c r="AV1592" s="6">
        <f t="shared" si="743"/>
        <v>2.1273300000000006</v>
      </c>
      <c r="AW1592" s="6">
        <f t="shared" si="754"/>
        <v>1.8587682000000001</v>
      </c>
      <c r="AX1592" s="6">
        <f t="shared" si="751"/>
        <v>-0.26856180000000052</v>
      </c>
      <c r="AY1592" s="12">
        <f t="shared" si="755"/>
        <v>0.44466484976023735</v>
      </c>
      <c r="BB1592" s="13"/>
    </row>
    <row r="1593" spans="1:54" x14ac:dyDescent="0.25">
      <c r="A1593" s="23" t="s">
        <v>94</v>
      </c>
      <c r="B1593" s="5">
        <v>46.89</v>
      </c>
      <c r="C1593" s="9">
        <v>46.57</v>
      </c>
      <c r="D1593" s="9">
        <v>49.69</v>
      </c>
      <c r="E1593" s="6">
        <f t="shared" si="757"/>
        <v>46.575716185191666</v>
      </c>
      <c r="F1593" s="6">
        <f t="shared" si="758"/>
        <v>46.281148289104344</v>
      </c>
      <c r="G1593" s="9">
        <v>55.44</v>
      </c>
      <c r="H1593" s="25">
        <v>47.44</v>
      </c>
      <c r="I1593" s="9">
        <v>57.25</v>
      </c>
      <c r="K1593" s="6">
        <f t="shared" si="744"/>
        <v>-10.36</v>
      </c>
      <c r="M1593" s="6">
        <f t="shared" si="759"/>
        <v>-0.54999999999999716</v>
      </c>
      <c r="N1593" s="6">
        <f t="shared" si="741"/>
        <v>-2.7999999999999972</v>
      </c>
      <c r="O1593" s="6">
        <f t="shared" si="760"/>
        <v>2.25</v>
      </c>
      <c r="P1593" s="6">
        <f t="shared" si="761"/>
        <v>2.25</v>
      </c>
      <c r="Q1593" s="6">
        <f t="shared" si="745"/>
        <v>-0.86428381480833139</v>
      </c>
      <c r="R1593" s="6">
        <f t="shared" si="763"/>
        <v>-1.1588517108956538</v>
      </c>
      <c r="S1593" s="6">
        <f t="shared" si="762"/>
        <v>8</v>
      </c>
      <c r="T1593" s="6">
        <f t="shared" si="753"/>
        <v>8.5499999999999972</v>
      </c>
      <c r="U1593" s="4" t="str">
        <f t="shared" si="742"/>
        <v>LOWER</v>
      </c>
      <c r="V1593" s="8">
        <v>1021.25</v>
      </c>
      <c r="W1593" s="9">
        <f t="shared" si="752"/>
        <v>3.4088517108956538</v>
      </c>
      <c r="X1593" s="6">
        <f t="shared" si="756"/>
        <v>46.617968976087504</v>
      </c>
      <c r="Y1593" s="6">
        <f t="shared" si="746"/>
        <v>3.0720310239124942</v>
      </c>
      <c r="Z1593" s="6">
        <f t="shared" si="747"/>
        <v>0.33682068698315959</v>
      </c>
      <c r="AA1593" s="5" t="e">
        <f t="shared" si="765"/>
        <v>#VALUE!</v>
      </c>
      <c r="AB1593" s="5" t="e">
        <f t="shared" si="766"/>
        <v>#VALUE!</v>
      </c>
      <c r="AC1593" s="5" t="e">
        <f t="shared" si="767"/>
        <v>#VALUE!</v>
      </c>
      <c r="AD1593" s="6">
        <f t="shared" si="750"/>
        <v>55.980000000000004</v>
      </c>
      <c r="AF1593" s="10" t="e">
        <f ca="1">_xll.RHistory("ARS=",".Close","START:"&amp;$A1593&amp;" END:"&amp;$A1593&amp;" INTERVAL:1D",,,)</f>
        <v>#NAME?</v>
      </c>
      <c r="AG1593" s="8" t="e">
        <f t="shared" ca="1" si="764"/>
        <v>#NAME?</v>
      </c>
      <c r="AM1593" s="6">
        <v>1027.75</v>
      </c>
      <c r="AN1593" s="10"/>
      <c r="AO1593" s="8"/>
      <c r="AT1593" s="5">
        <v>287.3</v>
      </c>
      <c r="AU1593" s="24">
        <v>10.4025</v>
      </c>
      <c r="AV1593" s="6">
        <f t="shared" si="743"/>
        <v>2.1627799999999979</v>
      </c>
      <c r="AW1593" s="6">
        <f t="shared" si="754"/>
        <v>1.7564155999999986</v>
      </c>
      <c r="AX1593" s="6">
        <f t="shared" si="751"/>
        <v>-0.40636439999999929</v>
      </c>
      <c r="AY1593" s="12">
        <f t="shared" si="755"/>
        <v>0.44971868741987098</v>
      </c>
      <c r="BB1593" s="13"/>
    </row>
    <row r="1594" spans="1:54" x14ac:dyDescent="0.25">
      <c r="A1594" s="23" t="s">
        <v>95</v>
      </c>
      <c r="B1594" s="9">
        <v>49.44</v>
      </c>
      <c r="C1594" s="9">
        <v>46.57</v>
      </c>
      <c r="D1594" s="9">
        <v>49.69</v>
      </c>
      <c r="E1594" s="6">
        <f t="shared" si="757"/>
        <v>46.575716185191666</v>
      </c>
      <c r="F1594" s="6">
        <f t="shared" si="758"/>
        <v>46.281148289104344</v>
      </c>
      <c r="G1594" s="9">
        <v>55.44</v>
      </c>
      <c r="H1594" s="25">
        <v>47.44</v>
      </c>
      <c r="I1594" s="9">
        <v>57.25</v>
      </c>
      <c r="K1594" s="6">
        <f t="shared" si="744"/>
        <v>-7.8100000000000023</v>
      </c>
      <c r="M1594" s="6">
        <f t="shared" si="759"/>
        <v>2</v>
      </c>
      <c r="N1594" s="6">
        <f t="shared" ref="N1594:N1625" si="768">B1594-D1594</f>
        <v>-0.25</v>
      </c>
      <c r="O1594" s="6">
        <f t="shared" si="760"/>
        <v>2.25</v>
      </c>
      <c r="P1594" s="6">
        <f t="shared" si="761"/>
        <v>2.25</v>
      </c>
      <c r="Q1594" s="6">
        <f t="shared" si="745"/>
        <v>-0.86428381480833139</v>
      </c>
      <c r="R1594" s="6">
        <f t="shared" si="763"/>
        <v>-1.1588517108956538</v>
      </c>
      <c r="S1594" s="6">
        <f t="shared" si="762"/>
        <v>8</v>
      </c>
      <c r="T1594" s="6">
        <f t="shared" si="753"/>
        <v>6</v>
      </c>
      <c r="U1594" s="4" t="str">
        <f t="shared" ref="U1594:U1625" si="769">IF(P1594=N1594,"EQUAL",IF(N1594&lt;P1594,"LOWER","HIGHER"))</f>
        <v>LOWER</v>
      </c>
      <c r="V1594" s="8">
        <v>1021.25</v>
      </c>
      <c r="W1594" s="9">
        <f t="shared" si="752"/>
        <v>3.4088517108956538</v>
      </c>
      <c r="X1594" s="6">
        <f t="shared" si="756"/>
        <v>46.617968976087504</v>
      </c>
      <c r="Y1594" s="6">
        <f t="shared" si="746"/>
        <v>3.0720310239124942</v>
      </c>
      <c r="Z1594" s="6">
        <f t="shared" si="747"/>
        <v>0.33682068698315959</v>
      </c>
      <c r="AA1594" s="5">
        <f t="shared" si="765"/>
        <v>1</v>
      </c>
      <c r="AB1594" s="5">
        <f t="shared" si="766"/>
        <v>2025</v>
      </c>
      <c r="AC1594" s="5">
        <f t="shared" si="767"/>
        <v>1</v>
      </c>
      <c r="AD1594" s="6">
        <f t="shared" si="750"/>
        <v>56.092500000000001</v>
      </c>
      <c r="AF1594" s="10" t="e">
        <f ca="1">_xll.RHistory("ARS=",".Close","START:"&amp;$A1594&amp;" END:"&amp;$A1594&amp;" INTERVAL:1D",,,)</f>
        <v>#NAME?</v>
      </c>
      <c r="AG1594" s="8" t="e">
        <f t="shared" ca="1" si="764"/>
        <v>#NAME?</v>
      </c>
      <c r="AM1594" s="5">
        <v>1027.75</v>
      </c>
      <c r="AN1594" s="10"/>
      <c r="AO1594" s="8"/>
      <c r="AT1594" s="5">
        <v>287.3</v>
      </c>
      <c r="AU1594" s="24">
        <v>10.4025</v>
      </c>
      <c r="AV1594" s="6">
        <f t="shared" ref="AV1594:AV1608" si="770">(((D1594/100*11.7)+(AT1594/2000*47))-(AU1594))</f>
        <v>2.1627799999999979</v>
      </c>
      <c r="AW1594" s="6">
        <f t="shared" si="754"/>
        <v>1.7254573999999998</v>
      </c>
      <c r="AX1594" s="6">
        <f t="shared" si="751"/>
        <v>-0.43732259999999812</v>
      </c>
      <c r="AY1594" s="12">
        <f t="shared" si="755"/>
        <v>0.44829820684966426</v>
      </c>
      <c r="BB1594" s="13"/>
    </row>
    <row r="1595" spans="1:54" x14ac:dyDescent="0.25">
      <c r="A1595" s="23" t="s">
        <v>96</v>
      </c>
      <c r="B1595" s="9">
        <v>50.25</v>
      </c>
      <c r="C1595" s="9">
        <v>47.63</v>
      </c>
      <c r="D1595" s="9">
        <v>50.75</v>
      </c>
      <c r="E1595" s="6">
        <f t="shared" si="757"/>
        <v>47.14219290843652</v>
      </c>
      <c r="F1595" s="6">
        <f t="shared" si="758"/>
        <v>47.391442666664254</v>
      </c>
      <c r="G1595" s="9">
        <v>56.5</v>
      </c>
      <c r="H1595" s="25">
        <v>48.5</v>
      </c>
      <c r="I1595" s="9">
        <v>57.5</v>
      </c>
      <c r="K1595" s="6">
        <f t="shared" si="744"/>
        <v>-7.25</v>
      </c>
      <c r="M1595" s="6">
        <f t="shared" si="759"/>
        <v>1.75</v>
      </c>
      <c r="N1595" s="6">
        <f t="shared" si="768"/>
        <v>-0.5</v>
      </c>
      <c r="O1595" s="6">
        <f t="shared" si="760"/>
        <v>2.25</v>
      </c>
      <c r="P1595" s="6">
        <f t="shared" si="761"/>
        <v>2.25</v>
      </c>
      <c r="Q1595" s="6">
        <f t="shared" si="745"/>
        <v>-1.3578070915634797</v>
      </c>
      <c r="R1595" s="6">
        <f t="shared" si="763"/>
        <v>-1.1085573333357459</v>
      </c>
      <c r="S1595" s="6">
        <f t="shared" si="762"/>
        <v>8</v>
      </c>
      <c r="T1595" s="6">
        <f t="shared" si="753"/>
        <v>6.25</v>
      </c>
      <c r="U1595" s="4" t="str">
        <f t="shared" si="769"/>
        <v>LOWER</v>
      </c>
      <c r="V1595" s="8">
        <v>1045.75</v>
      </c>
      <c r="W1595" s="9">
        <f t="shared" si="752"/>
        <v>3.3585573333357459</v>
      </c>
      <c r="X1595" s="6">
        <f t="shared" si="756"/>
        <v>47.184959598516201</v>
      </c>
      <c r="Y1595" s="6">
        <f t="shared" si="746"/>
        <v>3.5650404014837989</v>
      </c>
      <c r="Z1595" s="6">
        <f t="shared" si="747"/>
        <v>-0.20648306814805295</v>
      </c>
      <c r="AA1595" s="5">
        <f t="shared" si="765"/>
        <v>2</v>
      </c>
      <c r="AB1595" s="5">
        <f t="shared" si="766"/>
        <v>2025</v>
      </c>
      <c r="AC1595" s="5">
        <f t="shared" si="767"/>
        <v>6</v>
      </c>
      <c r="AD1595" s="6">
        <f t="shared" si="750"/>
        <v>56.07</v>
      </c>
      <c r="AF1595" s="10" t="e">
        <f ca="1">_xll.RHistory("ARS=",".Close","START:"&amp;$A1595&amp;" END:"&amp;$A1595&amp;" INTERVAL:1D",,,)</f>
        <v>#NAME?</v>
      </c>
      <c r="AG1595" s="8" t="e">
        <f t="shared" ca="1" si="764"/>
        <v>#NAME?</v>
      </c>
      <c r="AM1595" s="5">
        <v>1040.25</v>
      </c>
      <c r="AN1595" s="10"/>
      <c r="AO1595" s="8"/>
      <c r="AT1595" s="5">
        <v>282.2</v>
      </c>
      <c r="AU1595" s="24">
        <v>10.355</v>
      </c>
      <c r="AV1595" s="6">
        <f t="shared" si="770"/>
        <v>2.2144499999999994</v>
      </c>
      <c r="AW1595" s="6">
        <f t="shared" si="754"/>
        <v>1.9454903999999988</v>
      </c>
      <c r="AX1595" s="6">
        <f t="shared" si="751"/>
        <v>-0.26895960000000052</v>
      </c>
      <c r="AY1595" s="12">
        <f t="shared" si="755"/>
        <v>0.46588242116335293</v>
      </c>
      <c r="BB1595" s="13"/>
    </row>
    <row r="1596" spans="1:54" x14ac:dyDescent="0.25">
      <c r="A1596" s="23" t="s">
        <v>97</v>
      </c>
      <c r="B1596" s="9">
        <v>49.31</v>
      </c>
      <c r="C1596" s="9">
        <v>46.19</v>
      </c>
      <c r="D1596" s="9">
        <v>49.81</v>
      </c>
      <c r="E1596" s="6">
        <f t="shared" si="757"/>
        <v>47.017568029322653</v>
      </c>
      <c r="F1596" s="6">
        <f t="shared" si="758"/>
        <v>46.41710270268311</v>
      </c>
      <c r="G1596" s="9">
        <v>55.06</v>
      </c>
      <c r="H1596" s="25">
        <v>47.06</v>
      </c>
      <c r="I1596" s="9">
        <v>57.5</v>
      </c>
      <c r="K1596" s="6">
        <f t="shared" si="744"/>
        <v>-8.1899999999999977</v>
      </c>
      <c r="M1596" s="6">
        <f t="shared" si="759"/>
        <v>2.25</v>
      </c>
      <c r="N1596" s="6">
        <f t="shared" si="768"/>
        <v>-0.5</v>
      </c>
      <c r="O1596" s="6">
        <f t="shared" si="760"/>
        <v>2.75</v>
      </c>
      <c r="P1596" s="6">
        <f t="shared" si="761"/>
        <v>2.75</v>
      </c>
      <c r="Q1596" s="6">
        <f t="shared" si="745"/>
        <v>-4.2431970677348829E-2</v>
      </c>
      <c r="R1596" s="6">
        <f t="shared" si="763"/>
        <v>-0.64289729731689249</v>
      </c>
      <c r="S1596" s="6">
        <f t="shared" si="762"/>
        <v>8</v>
      </c>
      <c r="T1596" s="6">
        <f t="shared" si="753"/>
        <v>5.75</v>
      </c>
      <c r="U1596" s="4" t="str">
        <f t="shared" si="769"/>
        <v>LOWER</v>
      </c>
      <c r="V1596" s="8">
        <v>1024.25</v>
      </c>
      <c r="W1596" s="9">
        <f t="shared" si="752"/>
        <v>3.3928972973168925</v>
      </c>
      <c r="X1596" s="6">
        <f t="shared" si="756"/>
        <v>47.060221661581892</v>
      </c>
      <c r="Y1596" s="6">
        <f t="shared" si="746"/>
        <v>2.7497783384181105</v>
      </c>
      <c r="Z1596" s="6">
        <f t="shared" si="747"/>
        <v>0.64311895889878201</v>
      </c>
      <c r="AA1596" s="5">
        <f t="shared" si="765"/>
        <v>3</v>
      </c>
      <c r="AB1596" s="5">
        <f t="shared" si="766"/>
        <v>2025</v>
      </c>
      <c r="AC1596" s="5">
        <f t="shared" si="767"/>
        <v>10</v>
      </c>
      <c r="AD1596" s="6">
        <f t="shared" si="750"/>
        <v>55.577500000000001</v>
      </c>
      <c r="AF1596" s="10" t="e">
        <f ca="1">_xll.RHistory("ARS=",".Close","START:"&amp;$A1596&amp;" END:"&amp;$A1596&amp;" INTERVAL:1D",,,)</f>
        <v>#NAME?</v>
      </c>
      <c r="AG1596" s="8" t="e">
        <f t="shared" ca="1" si="764"/>
        <v>#NAME?</v>
      </c>
      <c r="AM1596" s="5">
        <v>1037.5</v>
      </c>
      <c r="AN1596" s="10"/>
      <c r="AO1596" s="8"/>
      <c r="AT1596" s="5">
        <v>283</v>
      </c>
      <c r="AU1596" s="24">
        <v>10.175000000000001</v>
      </c>
      <c r="AV1596" s="6">
        <f t="shared" si="770"/>
        <v>2.3032699999999977</v>
      </c>
      <c r="AW1596" s="6">
        <f t="shared" si="754"/>
        <v>2.2371649999999974</v>
      </c>
      <c r="AX1596" s="6">
        <f t="shared" si="751"/>
        <v>-6.6105000000000302E-2</v>
      </c>
      <c r="AY1596" s="12">
        <f t="shared" si="755"/>
        <v>0.46922324866816972</v>
      </c>
      <c r="BB1596" s="13"/>
    </row>
    <row r="1597" spans="1:54" x14ac:dyDescent="0.25">
      <c r="A1597" s="23" t="s">
        <v>98</v>
      </c>
      <c r="B1597" s="9">
        <v>49.09</v>
      </c>
      <c r="C1597" s="9">
        <v>45.34</v>
      </c>
      <c r="D1597" s="9">
        <v>49.34</v>
      </c>
      <c r="E1597" s="6">
        <f t="shared" si="757"/>
        <v>47.040227098252444</v>
      </c>
      <c r="F1597" s="6">
        <f t="shared" si="758"/>
        <v>46.292477823569236</v>
      </c>
      <c r="G1597" s="9">
        <v>53.84</v>
      </c>
      <c r="H1597" s="25">
        <v>45.84</v>
      </c>
      <c r="I1597" s="9">
        <v>57.25</v>
      </c>
      <c r="K1597" s="6">
        <f t="shared" si="744"/>
        <v>-8.1599999999999966</v>
      </c>
      <c r="M1597" s="6">
        <f t="shared" si="759"/>
        <v>3.25</v>
      </c>
      <c r="N1597" s="6">
        <f t="shared" si="768"/>
        <v>-0.25</v>
      </c>
      <c r="O1597" s="6">
        <f t="shared" si="760"/>
        <v>3.5</v>
      </c>
      <c r="P1597" s="6">
        <f t="shared" si="761"/>
        <v>3.5</v>
      </c>
      <c r="Q1597" s="6">
        <f t="shared" si="745"/>
        <v>1.2002270982524408</v>
      </c>
      <c r="R1597" s="6">
        <f t="shared" si="763"/>
        <v>0.45247782356923238</v>
      </c>
      <c r="S1597" s="6">
        <f t="shared" si="762"/>
        <v>8</v>
      </c>
      <c r="T1597" s="6">
        <f t="shared" si="753"/>
        <v>4.75</v>
      </c>
      <c r="U1597" s="4" t="str">
        <f t="shared" si="769"/>
        <v>LOWER</v>
      </c>
      <c r="V1597" s="8">
        <v>1021.5</v>
      </c>
      <c r="W1597" s="9">
        <f t="shared" si="752"/>
        <v>3.0475221764307676</v>
      </c>
      <c r="X1597" s="6">
        <f t="shared" si="756"/>
        <v>47.082901286479036</v>
      </c>
      <c r="Y1597" s="6">
        <f t="shared" si="746"/>
        <v>2.2570987135209677</v>
      </c>
      <c r="Z1597" s="6">
        <f t="shared" si="747"/>
        <v>0.79042346290979992</v>
      </c>
      <c r="AA1597" s="5">
        <f t="shared" si="765"/>
        <v>4</v>
      </c>
      <c r="AB1597" s="5">
        <f t="shared" si="766"/>
        <v>2025</v>
      </c>
      <c r="AC1597" s="5">
        <f t="shared" si="767"/>
        <v>14</v>
      </c>
      <c r="AD1597" s="6">
        <f t="shared" si="750"/>
        <v>55.309999999999995</v>
      </c>
      <c r="AF1597" s="10" t="e">
        <f ca="1">_xll.RHistory("ARS=",".Close","START:"&amp;$A1597&amp;" END:"&amp;$A1597&amp;" INTERVAL:1D",,,)</f>
        <v>#NAME?</v>
      </c>
      <c r="AG1597" s="8" t="e">
        <f t="shared" ca="1" si="764"/>
        <v>#NAME?</v>
      </c>
      <c r="AM1597" s="5">
        <v>1038</v>
      </c>
      <c r="AN1597" s="10"/>
      <c r="AO1597" s="8"/>
      <c r="AT1597" s="5">
        <v>278.10000000000002</v>
      </c>
      <c r="AU1597" s="24">
        <v>9.83</v>
      </c>
      <c r="AV1597" s="6">
        <f t="shared" si="770"/>
        <v>2.4781300000000002</v>
      </c>
      <c r="AW1597" s="6">
        <f t="shared" si="754"/>
        <v>2.3592345999999988</v>
      </c>
      <c r="AX1597" s="6">
        <f t="shared" si="751"/>
        <v>-0.11889540000000132</v>
      </c>
      <c r="AY1597" s="12">
        <f t="shared" si="755"/>
        <v>0.46887022923097182</v>
      </c>
      <c r="BB1597" s="13"/>
    </row>
    <row r="1598" spans="1:54" x14ac:dyDescent="0.25">
      <c r="A1598" s="23" t="s">
        <v>99</v>
      </c>
      <c r="B1598" s="9">
        <v>48.15</v>
      </c>
      <c r="C1598" s="9">
        <v>44.65</v>
      </c>
      <c r="D1598" s="9">
        <v>48.65</v>
      </c>
      <c r="E1598" s="6">
        <f t="shared" si="757"/>
        <v>46.598375254121457</v>
      </c>
      <c r="F1598" s="6">
        <f t="shared" si="758"/>
        <v>45.771319238183978</v>
      </c>
      <c r="G1598" s="9">
        <v>53.15</v>
      </c>
      <c r="H1598" s="25">
        <v>45.15</v>
      </c>
      <c r="I1598" s="9">
        <v>55</v>
      </c>
      <c r="K1598" s="6">
        <f t="shared" si="744"/>
        <v>-6.8500000000000014</v>
      </c>
      <c r="M1598" s="6">
        <f t="shared" si="759"/>
        <v>3</v>
      </c>
      <c r="N1598" s="6">
        <f t="shared" si="768"/>
        <v>-0.5</v>
      </c>
      <c r="O1598" s="6">
        <f t="shared" si="760"/>
        <v>3.5</v>
      </c>
      <c r="P1598" s="6">
        <f t="shared" si="761"/>
        <v>3.5</v>
      </c>
      <c r="Q1598" s="6">
        <f t="shared" si="745"/>
        <v>1.4483752541214585</v>
      </c>
      <c r="R1598" s="6">
        <f t="shared" si="763"/>
        <v>0.62131923818397894</v>
      </c>
      <c r="S1598" s="6">
        <f t="shared" si="762"/>
        <v>8</v>
      </c>
      <c r="T1598" s="6">
        <f t="shared" si="753"/>
        <v>5</v>
      </c>
      <c r="U1598" s="4" t="str">
        <f t="shared" si="769"/>
        <v>LOWER</v>
      </c>
      <c r="V1598" s="8">
        <v>1010</v>
      </c>
      <c r="W1598" s="9">
        <f t="shared" si="752"/>
        <v>2.8786807618160211</v>
      </c>
      <c r="X1598" s="6">
        <f t="shared" si="756"/>
        <v>46.640648600984655</v>
      </c>
      <c r="Y1598" s="6">
        <f t="shared" si="746"/>
        <v>2.009351399015344</v>
      </c>
      <c r="Z1598" s="6">
        <f t="shared" si="747"/>
        <v>0.86932936280067707</v>
      </c>
      <c r="AA1598" s="5">
        <f t="shared" si="765"/>
        <v>7</v>
      </c>
      <c r="AB1598" s="5">
        <f t="shared" si="766"/>
        <v>2025</v>
      </c>
      <c r="AC1598" s="5">
        <f t="shared" si="767"/>
        <v>27</v>
      </c>
      <c r="AD1598" s="6">
        <f t="shared" si="750"/>
        <v>55.67</v>
      </c>
      <c r="AF1598" s="10" t="e">
        <f ca="1">_xll.RHistory("ARS=",".Close","START:"&amp;$A1598&amp;" END:"&amp;$A1598&amp;" INTERVAL:1D",,,)</f>
        <v>#NAME?</v>
      </c>
      <c r="AG1598" s="8" t="e">
        <f t="shared" ca="1" si="764"/>
        <v>#NAME?</v>
      </c>
      <c r="AM1598" s="5">
        <v>1028.25</v>
      </c>
      <c r="AN1598" s="10"/>
      <c r="AO1598" s="8"/>
      <c r="AT1598" s="5">
        <v>283.39999999999998</v>
      </c>
      <c r="AU1598" s="24">
        <v>9.89</v>
      </c>
      <c r="AV1598" s="6">
        <f t="shared" si="770"/>
        <v>2.4619499999999981</v>
      </c>
      <c r="AW1598" s="6">
        <f t="shared" si="754"/>
        <v>2.3985593999999999</v>
      </c>
      <c r="AX1598" s="6">
        <f t="shared" si="751"/>
        <v>-6.3390599999998187E-2</v>
      </c>
      <c r="AY1598" s="12">
        <f t="shared" si="755"/>
        <v>0.46305981490603809</v>
      </c>
      <c r="BB1598" s="13"/>
    </row>
    <row r="1599" spans="1:54" x14ac:dyDescent="0.25">
      <c r="A1599" s="23" t="s">
        <v>100</v>
      </c>
      <c r="B1599" s="9">
        <v>47.94</v>
      </c>
      <c r="C1599" s="9">
        <v>44.44</v>
      </c>
      <c r="D1599" s="9">
        <v>48.19</v>
      </c>
      <c r="E1599" s="6">
        <f t="shared" si="757"/>
        <v>46.519068512867186</v>
      </c>
      <c r="F1599" s="6">
        <f t="shared" si="758"/>
        <v>45.816637376043566</v>
      </c>
      <c r="G1599" s="9">
        <v>52.94</v>
      </c>
      <c r="H1599" s="25">
        <v>44.94</v>
      </c>
      <c r="I1599" s="9">
        <v>55</v>
      </c>
      <c r="K1599" s="6">
        <f t="shared" si="744"/>
        <v>-7.0600000000000023</v>
      </c>
      <c r="M1599" s="6">
        <f t="shared" si="759"/>
        <v>3</v>
      </c>
      <c r="N1599" s="6">
        <f t="shared" si="768"/>
        <v>-0.25</v>
      </c>
      <c r="O1599" s="6">
        <f t="shared" si="760"/>
        <v>3.25</v>
      </c>
      <c r="P1599" s="6">
        <f t="shared" si="761"/>
        <v>3.25</v>
      </c>
      <c r="Q1599" s="6">
        <f t="shared" si="745"/>
        <v>1.5790685128671882</v>
      </c>
      <c r="R1599" s="6">
        <f t="shared" si="763"/>
        <v>0.87663737604356839</v>
      </c>
      <c r="S1599" s="6">
        <f t="shared" si="762"/>
        <v>8</v>
      </c>
      <c r="T1599" s="6">
        <f t="shared" si="753"/>
        <v>5</v>
      </c>
      <c r="U1599" s="4" t="str">
        <f t="shared" si="769"/>
        <v>LOWER</v>
      </c>
      <c r="V1599" s="8">
        <v>1011</v>
      </c>
      <c r="W1599" s="9">
        <f t="shared" si="752"/>
        <v>2.3733626239564316</v>
      </c>
      <c r="X1599" s="6">
        <f t="shared" si="756"/>
        <v>46.56126991384464</v>
      </c>
      <c r="Y1599" s="6">
        <f t="shared" si="746"/>
        <v>1.6287300861553575</v>
      </c>
      <c r="Z1599" s="6">
        <f t="shared" si="747"/>
        <v>0.74463253780107408</v>
      </c>
      <c r="AA1599" s="5">
        <f t="shared" si="765"/>
        <v>8</v>
      </c>
      <c r="AB1599" s="5">
        <f t="shared" si="766"/>
        <v>2025</v>
      </c>
      <c r="AC1599" s="5">
        <f t="shared" si="767"/>
        <v>32</v>
      </c>
      <c r="AD1599" s="6">
        <f t="shared" si="750"/>
        <v>55.209999999999994</v>
      </c>
      <c r="AF1599" s="10" t="e">
        <f ca="1">_xll.RHistory("ARS=",".Close","START:"&amp;$A1599&amp;" END:"&amp;$A1599&amp;" INTERVAL:1D",,,)</f>
        <v>#NAME?</v>
      </c>
      <c r="AG1599" s="8" t="e">
        <f t="shared" ca="1" si="764"/>
        <v>#NAME?</v>
      </c>
      <c r="AM1599" s="5">
        <v>1026.5</v>
      </c>
      <c r="AN1599" s="10"/>
      <c r="AO1599" s="8"/>
      <c r="AT1599" s="5">
        <v>286</v>
      </c>
      <c r="AU1599" s="24">
        <v>9.9875000000000007</v>
      </c>
      <c r="AV1599" s="6">
        <f t="shared" si="770"/>
        <v>2.3717299999999977</v>
      </c>
      <c r="AW1599" s="6">
        <f t="shared" si="754"/>
        <v>2.2543789999999984</v>
      </c>
      <c r="AX1599" s="6">
        <f t="shared" si="751"/>
        <v>-0.11735099999999932</v>
      </c>
      <c r="AY1599" s="12">
        <f t="shared" si="755"/>
        <v>0.45598989845846266</v>
      </c>
      <c r="BB1599" s="13"/>
    </row>
    <row r="1600" spans="1:54" x14ac:dyDescent="0.25">
      <c r="A1600" s="23" t="s">
        <v>101</v>
      </c>
      <c r="B1600" s="9">
        <v>49.69</v>
      </c>
      <c r="C1600" s="9">
        <v>45.69</v>
      </c>
      <c r="D1600" s="9">
        <v>48.69</v>
      </c>
      <c r="E1600" s="6">
        <f t="shared" si="757"/>
        <v>46.983579425927964</v>
      </c>
      <c r="F1600" s="6">
        <f t="shared" si="758"/>
        <v>46.689011529840634</v>
      </c>
      <c r="G1600" s="9">
        <v>54.19</v>
      </c>
      <c r="H1600" s="25">
        <v>46.19</v>
      </c>
      <c r="I1600" s="9">
        <v>54</v>
      </c>
      <c r="K1600" s="6">
        <f t="shared" si="744"/>
        <v>-4.3100000000000023</v>
      </c>
      <c r="M1600" s="6">
        <f t="shared" si="759"/>
        <v>3.5</v>
      </c>
      <c r="N1600" s="6">
        <f t="shared" si="768"/>
        <v>1</v>
      </c>
      <c r="O1600" s="6">
        <f t="shared" si="760"/>
        <v>2.5</v>
      </c>
      <c r="P1600" s="6">
        <f t="shared" si="761"/>
        <v>2.5</v>
      </c>
      <c r="Q1600" s="6">
        <f t="shared" si="745"/>
        <v>0.79357942592796604</v>
      </c>
      <c r="R1600" s="6">
        <f t="shared" si="763"/>
        <v>0.49901152984063657</v>
      </c>
      <c r="S1600" s="6">
        <f t="shared" si="762"/>
        <v>8</v>
      </c>
      <c r="T1600" s="6">
        <f t="shared" si="753"/>
        <v>4.5</v>
      </c>
      <c r="U1600" s="4" t="str">
        <f t="shared" si="769"/>
        <v>LOWER</v>
      </c>
      <c r="V1600" s="8">
        <v>1030.25</v>
      </c>
      <c r="W1600" s="9">
        <f t="shared" si="752"/>
        <v>2.0009884701593634</v>
      </c>
      <c r="X1600" s="6">
        <f t="shared" si="756"/>
        <v>47.026202224236172</v>
      </c>
      <c r="Y1600" s="6">
        <f t="shared" si="746"/>
        <v>1.6637977757638254</v>
      </c>
      <c r="Z1600" s="6">
        <f t="shared" si="747"/>
        <v>0.33719069439553806</v>
      </c>
      <c r="AA1600" s="5" t="e">
        <f>MONTH(#REF!)</f>
        <v>#REF!</v>
      </c>
      <c r="AB1600" s="5" t="e">
        <f>YEAR(#REF!)</f>
        <v>#REF!</v>
      </c>
      <c r="AC1600" s="5" t="e">
        <f>WEEKNUM(#REF!)</f>
        <v>#REF!</v>
      </c>
      <c r="AD1600" s="6">
        <f t="shared" si="750"/>
        <v>55.34</v>
      </c>
      <c r="AF1600" s="10" t="e">
        <f ca="1">_xll.RHistory("ARS=",".Close","START:"&amp;#REF!&amp;" END:"&amp;#REF!&amp;" INTERVAL:1D",,,)</f>
        <v>#NAME?</v>
      </c>
      <c r="AG1600" s="8" t="e">
        <f t="shared" ca="1" si="764"/>
        <v>#NAME?</v>
      </c>
      <c r="AM1600" s="5">
        <v>1036.75</v>
      </c>
      <c r="AN1600" s="10"/>
      <c r="AO1600" s="8"/>
      <c r="AT1600" s="5">
        <v>289.5</v>
      </c>
      <c r="AU1600" s="24">
        <v>10.1875</v>
      </c>
      <c r="AV1600" s="6">
        <f t="shared" si="770"/>
        <v>2.312479999999999</v>
      </c>
      <c r="AW1600" s="6">
        <f t="shared" si="754"/>
        <v>2.1125503999999999</v>
      </c>
      <c r="AX1600" s="6">
        <f t="shared" si="751"/>
        <v>-0.19992959999999904</v>
      </c>
      <c r="AY1600" s="12">
        <f t="shared" si="755"/>
        <v>0.45189140065886629</v>
      </c>
      <c r="BB1600" s="13"/>
    </row>
    <row r="1601" spans="1:54" x14ac:dyDescent="0.25">
      <c r="A1601" s="23" t="s">
        <v>102</v>
      </c>
      <c r="B1601" s="5">
        <v>49.82</v>
      </c>
      <c r="C1601" s="9">
        <v>45.82</v>
      </c>
      <c r="D1601" s="9">
        <v>49.07</v>
      </c>
      <c r="E1601" s="6">
        <f t="shared" si="757"/>
        <v>46.677681995375742</v>
      </c>
      <c r="F1601" s="6">
        <f t="shared" si="758"/>
        <v>45.578717152280731</v>
      </c>
      <c r="G1601" s="9">
        <v>54.32</v>
      </c>
      <c r="H1601" s="25">
        <v>46.32</v>
      </c>
      <c r="I1601" s="9">
        <v>54</v>
      </c>
      <c r="K1601" s="6">
        <f t="shared" si="744"/>
        <v>-4.18</v>
      </c>
      <c r="M1601" s="6">
        <f t="shared" si="759"/>
        <v>3.5</v>
      </c>
      <c r="N1601" s="6">
        <f t="shared" si="768"/>
        <v>0.75</v>
      </c>
      <c r="O1601" s="6">
        <f t="shared" si="760"/>
        <v>2.75</v>
      </c>
      <c r="P1601" s="6">
        <f t="shared" si="761"/>
        <v>2.75</v>
      </c>
      <c r="Q1601" s="6">
        <f t="shared" si="745"/>
        <v>0.35768199537574219</v>
      </c>
      <c r="R1601" s="6">
        <f t="shared" si="763"/>
        <v>-0.741282847719269</v>
      </c>
      <c r="S1601" s="6">
        <f t="shared" si="762"/>
        <v>8</v>
      </c>
      <c r="T1601" s="6">
        <f t="shared" si="753"/>
        <v>4.5</v>
      </c>
      <c r="U1601" s="4" t="str">
        <f t="shared" si="769"/>
        <v>LOWER</v>
      </c>
      <c r="V1601" s="8">
        <v>1005.75</v>
      </c>
      <c r="W1601" s="9">
        <f t="shared" si="752"/>
        <v>3.491282847719269</v>
      </c>
      <c r="X1601" s="6">
        <f t="shared" si="756"/>
        <v>46.720027288124676</v>
      </c>
      <c r="Y1601" s="6">
        <f t="shared" si="746"/>
        <v>2.3499727118753242</v>
      </c>
      <c r="Z1601" s="6">
        <f t="shared" si="747"/>
        <v>1.1413101358439448</v>
      </c>
      <c r="AA1601" s="5" t="e">
        <f>MONTH(#REF!)</f>
        <v>#REF!</v>
      </c>
      <c r="AB1601" s="5" t="e">
        <f>YEAR(#REF!)</f>
        <v>#REF!</v>
      </c>
      <c r="AC1601" s="5" t="e">
        <f>WEEKNUM(#REF!)</f>
        <v>#REF!</v>
      </c>
      <c r="AD1601" s="6">
        <f t="shared" si="750"/>
        <v>55.994999999999997</v>
      </c>
      <c r="AF1601" s="10" t="e">
        <f ca="1">_xll.RHistory("ARS=",".Close","START:"&amp;#REF!&amp;" END:"&amp;#REF!&amp;" INTERVAL:1D",,,)</f>
        <v>#NAME?</v>
      </c>
      <c r="AG1601" s="8" t="e">
        <f t="shared" ca="1" si="764"/>
        <v>#NAME?</v>
      </c>
      <c r="AM1601" s="5">
        <v>1030</v>
      </c>
      <c r="AN1601" s="10"/>
      <c r="AO1601" s="8"/>
      <c r="AT1601" s="5">
        <v>292.89999999999998</v>
      </c>
      <c r="AU1601" s="24">
        <v>10.35</v>
      </c>
      <c r="AV1601" s="6">
        <f t="shared" si="770"/>
        <v>2.2743400000000005</v>
      </c>
      <c r="AW1601" s="6">
        <f t="shared" si="754"/>
        <v>2.2306054</v>
      </c>
      <c r="AX1601" s="6">
        <f t="shared" si="751"/>
        <v>-4.3734600000000512E-2</v>
      </c>
      <c r="AY1601" s="12">
        <f t="shared" si="755"/>
        <v>0.4578865044010812</v>
      </c>
      <c r="BB1601" s="13"/>
    </row>
    <row r="1602" spans="1:54" x14ac:dyDescent="0.25">
      <c r="A1602" s="23" t="s">
        <v>103</v>
      </c>
      <c r="B1602" s="5">
        <v>50.85</v>
      </c>
      <c r="C1602" s="9">
        <v>46.73</v>
      </c>
      <c r="D1602" s="9">
        <v>50.23</v>
      </c>
      <c r="E1602" s="6">
        <f t="shared" si="757"/>
        <v>46.904272684673678</v>
      </c>
      <c r="F1602" s="6">
        <f t="shared" si="758"/>
        <v>46.054557599806408</v>
      </c>
      <c r="G1602" s="9">
        <v>55.35</v>
      </c>
      <c r="H1602" s="25">
        <v>47.35</v>
      </c>
      <c r="I1602" s="9">
        <v>54</v>
      </c>
      <c r="K1602" s="6">
        <f t="shared" si="744"/>
        <v>-3.1499999999999986</v>
      </c>
      <c r="M1602" s="6">
        <f t="shared" si="759"/>
        <v>3.5</v>
      </c>
      <c r="N1602" s="6">
        <f t="shared" si="768"/>
        <v>0.62000000000000455</v>
      </c>
      <c r="O1602" s="6">
        <f t="shared" si="760"/>
        <v>2.8799999999999955</v>
      </c>
      <c r="P1602" s="6">
        <f t="shared" si="761"/>
        <v>2.8799999999999955</v>
      </c>
      <c r="Q1602" s="6">
        <f t="shared" si="745"/>
        <v>-0.44572731532632304</v>
      </c>
      <c r="R1602" s="6">
        <f t="shared" si="763"/>
        <v>-1.2954424001935934</v>
      </c>
      <c r="S1602" s="6">
        <f t="shared" si="762"/>
        <v>8</v>
      </c>
      <c r="T1602" s="6">
        <f t="shared" si="753"/>
        <v>4.5</v>
      </c>
      <c r="U1602" s="4" t="str">
        <f t="shared" si="769"/>
        <v>LOWER</v>
      </c>
      <c r="V1602" s="8">
        <v>1016.25</v>
      </c>
      <c r="W1602" s="9">
        <f t="shared" si="752"/>
        <v>4.1754424001935888</v>
      </c>
      <c r="X1602" s="6">
        <f t="shared" si="756"/>
        <v>46.946823537096151</v>
      </c>
      <c r="Y1602" s="6">
        <f t="shared" si="746"/>
        <v>3.283176462903846</v>
      </c>
      <c r="Z1602" s="6">
        <f t="shared" si="747"/>
        <v>0.89226593728974279</v>
      </c>
      <c r="AA1602" s="5" t="e">
        <f>MONTH(#REF!)</f>
        <v>#REF!</v>
      </c>
      <c r="AB1602" s="5" t="e">
        <f>YEAR(#REF!)</f>
        <v>#REF!</v>
      </c>
      <c r="AC1602" s="5" t="e">
        <f>WEEKNUM(#REF!)</f>
        <v>#REF!</v>
      </c>
      <c r="AD1602" s="6">
        <f t="shared" si="750"/>
        <v>56.574999999999996</v>
      </c>
      <c r="AF1602" s="10" t="e">
        <f ca="1">_xll.RHistory("ARS=",".Close","START:"&amp;#REF!&amp;" END:"&amp;#REF!&amp;" INTERVAL:1D",,,)</f>
        <v>#NAME?</v>
      </c>
      <c r="AG1602" s="8" t="e">
        <f t="shared" ca="1" si="764"/>
        <v>#NAME?</v>
      </c>
      <c r="AM1602" s="5">
        <v>1035</v>
      </c>
      <c r="AN1602" s="10"/>
      <c r="AO1602" s="8"/>
      <c r="AT1602" s="5">
        <v>294.60000000000002</v>
      </c>
      <c r="AU1602" s="24">
        <v>10.487500000000001</v>
      </c>
      <c r="AV1602" s="6">
        <f t="shared" si="770"/>
        <v>2.3125099999999996</v>
      </c>
      <c r="AW1602" s="6">
        <f t="shared" si="754"/>
        <v>2.1479611999999992</v>
      </c>
      <c r="AX1602" s="6">
        <f t="shared" si="751"/>
        <v>-0.16454880000000038</v>
      </c>
      <c r="AY1602" s="12">
        <f t="shared" si="755"/>
        <v>0.45709862892525432</v>
      </c>
      <c r="BB1602" s="13"/>
    </row>
    <row r="1603" spans="1:54" x14ac:dyDescent="0.25">
      <c r="A1603" s="23" t="s">
        <v>104</v>
      </c>
      <c r="B1603" s="5">
        <v>49.82</v>
      </c>
      <c r="C1603" s="9">
        <v>45.7</v>
      </c>
      <c r="D1603" s="9">
        <v>49.07</v>
      </c>
      <c r="E1603" s="6">
        <f t="shared" si="757"/>
        <v>45.703342031394598</v>
      </c>
      <c r="F1603" s="6">
        <f t="shared" si="758"/>
        <v>44.706342998483656</v>
      </c>
      <c r="G1603" s="9">
        <v>54.32</v>
      </c>
      <c r="H1603" s="25">
        <v>46.32</v>
      </c>
      <c r="I1603" s="9">
        <v>54.25</v>
      </c>
      <c r="K1603" s="6">
        <f t="shared" si="744"/>
        <v>-4.43</v>
      </c>
      <c r="M1603" s="6">
        <f t="shared" si="759"/>
        <v>3.5</v>
      </c>
      <c r="N1603" s="6">
        <f t="shared" si="768"/>
        <v>0.75</v>
      </c>
      <c r="O1603" s="6">
        <f t="shared" si="760"/>
        <v>2.75</v>
      </c>
      <c r="P1603" s="6">
        <f t="shared" si="761"/>
        <v>2.75</v>
      </c>
      <c r="Q1603" s="6">
        <f t="shared" si="745"/>
        <v>-0.61665796860540212</v>
      </c>
      <c r="R1603" s="6">
        <f t="shared" si="763"/>
        <v>-1.6136570015163443</v>
      </c>
      <c r="S1603" s="6">
        <f t="shared" si="762"/>
        <v>8</v>
      </c>
      <c r="T1603" s="6">
        <f t="shared" si="753"/>
        <v>4.5</v>
      </c>
      <c r="U1603" s="4" t="str">
        <f t="shared" si="769"/>
        <v>LOWER</v>
      </c>
      <c r="V1603" s="8">
        <v>986.5</v>
      </c>
      <c r="W1603" s="9">
        <f t="shared" si="752"/>
        <v>4.3636570015163443</v>
      </c>
      <c r="X1603" s="6">
        <f t="shared" si="756"/>
        <v>45.74480341754731</v>
      </c>
      <c r="Y1603" s="6">
        <f t="shared" si="746"/>
        <v>3.3251965824526906</v>
      </c>
      <c r="Z1603" s="6">
        <f t="shared" si="747"/>
        <v>1.0384604190636537</v>
      </c>
      <c r="AA1603" s="5" t="e">
        <f>MONTH(#REF!)</f>
        <v>#REF!</v>
      </c>
      <c r="AB1603" s="5" t="e">
        <f>YEAR(#REF!)</f>
        <v>#REF!</v>
      </c>
      <c r="AC1603" s="5" t="e">
        <f>WEEKNUM(#REF!)</f>
        <v>#REF!</v>
      </c>
      <c r="AD1603" s="6">
        <f t="shared" si="750"/>
        <v>56.644999999999996</v>
      </c>
      <c r="AF1603" s="10" t="e">
        <f ca="1">_xll.RHistory("ARS=",".Close","START:"&amp;#REF!&amp;" END:"&amp;#REF!&amp;" INTERVAL:1D",,,)</f>
        <v>#NAME?</v>
      </c>
      <c r="AG1603" s="8" t="e">
        <f t="shared" ca="1" si="764"/>
        <v>#NAME?</v>
      </c>
      <c r="AM1603" s="5">
        <v>1008.5</v>
      </c>
      <c r="AN1603" s="10"/>
      <c r="AO1603" s="8"/>
      <c r="AT1603" s="5">
        <v>292.10000000000002</v>
      </c>
      <c r="AU1603" s="24">
        <v>10.5375</v>
      </c>
      <c r="AV1603" s="6">
        <f t="shared" si="770"/>
        <v>2.0680400000000017</v>
      </c>
      <c r="AW1603" s="6">
        <f t="shared" si="754"/>
        <v>2.1573110000000018</v>
      </c>
      <c r="AX1603" s="6">
        <f t="shared" si="751"/>
        <v>8.92710000000001E-2</v>
      </c>
      <c r="AY1603" s="12">
        <f t="shared" si="755"/>
        <v>0.46430020758869339</v>
      </c>
      <c r="BB1603" s="13"/>
    </row>
    <row r="1604" spans="1:54" x14ac:dyDescent="0.25">
      <c r="A1604" s="23" t="s">
        <v>105</v>
      </c>
      <c r="B1604" s="5">
        <v>50.83</v>
      </c>
      <c r="C1604" s="9">
        <v>47.08</v>
      </c>
      <c r="D1604" s="9">
        <v>50.08</v>
      </c>
      <c r="E1604" s="6">
        <f t="shared" si="757"/>
        <v>46.802306874489609</v>
      </c>
      <c r="F1604" s="6">
        <f t="shared" si="758"/>
        <v>45.363455997447687</v>
      </c>
      <c r="G1604" s="9">
        <v>55.33</v>
      </c>
      <c r="H1604" s="25">
        <v>47.33</v>
      </c>
      <c r="I1604" s="9">
        <v>53.25</v>
      </c>
      <c r="K1604" s="6">
        <f t="shared" ref="K1604:K1640" si="771">B1604-I1604</f>
        <v>-2.4200000000000017</v>
      </c>
      <c r="M1604" s="6">
        <f t="shared" si="759"/>
        <v>3.5</v>
      </c>
      <c r="N1604" s="6">
        <f t="shared" si="768"/>
        <v>0.75</v>
      </c>
      <c r="O1604" s="6">
        <f t="shared" si="760"/>
        <v>2.75</v>
      </c>
      <c r="P1604" s="6">
        <f t="shared" si="761"/>
        <v>2.75</v>
      </c>
      <c r="Q1604" s="6">
        <f t="shared" ref="Q1604:Q1609" si="772">IF(E1604="","",E1604-H1604)</f>
        <v>-0.52769312551038894</v>
      </c>
      <c r="R1604" s="6">
        <f t="shared" si="763"/>
        <v>-1.9665440025523111</v>
      </c>
      <c r="S1604" s="6">
        <f t="shared" si="762"/>
        <v>8</v>
      </c>
      <c r="T1604" s="6">
        <f t="shared" si="753"/>
        <v>4.5</v>
      </c>
      <c r="U1604" s="4" t="str">
        <f t="shared" si="769"/>
        <v>LOWER</v>
      </c>
      <c r="V1604" s="8">
        <v>1001</v>
      </c>
      <c r="W1604" s="9">
        <f t="shared" si="752"/>
        <v>4.7165440025523111</v>
      </c>
      <c r="X1604" s="6">
        <f t="shared" si="756"/>
        <v>46.844765225058985</v>
      </c>
      <c r="Y1604" s="6">
        <f t="shared" ref="Y1604:Y1609" si="773">IF(X1604="","",IF(D1604="","",D1604-X1604))</f>
        <v>3.2352347749410129</v>
      </c>
      <c r="Z1604" s="6">
        <f t="shared" ref="Z1604:Z1609" si="774">IF(X1604="","",IF(F1604="","",X1604-F1604))</f>
        <v>1.4813092276112982</v>
      </c>
      <c r="AA1604" s="5" t="e">
        <f>MONTH(#REF!)</f>
        <v>#REF!</v>
      </c>
      <c r="AB1604" s="5" t="e">
        <f>YEAR(#REF!)</f>
        <v>#REF!</v>
      </c>
      <c r="AC1604" s="5" t="e">
        <f>WEEKNUM(#REF!)</f>
        <v>#REF!</v>
      </c>
      <c r="AD1604" s="6">
        <f t="shared" si="750"/>
        <v>56.89</v>
      </c>
      <c r="AF1604" s="10" t="e">
        <f ca="1">_xll.RHistory("ARS=",".Close","START:"&amp;#REF!&amp;" END:"&amp;#REF!&amp;" INTERVAL:1D",,,)</f>
        <v>#NAME?</v>
      </c>
      <c r="AG1604" s="8" t="e">
        <f t="shared" ca="1" si="764"/>
        <v>#NAME?</v>
      </c>
      <c r="AM1604" s="5">
        <v>1032.75</v>
      </c>
      <c r="AN1604" s="10"/>
      <c r="AO1604" s="8"/>
      <c r="AT1604" s="5">
        <v>289.2</v>
      </c>
      <c r="AU1604" s="24">
        <v>10.48</v>
      </c>
      <c r="AV1604" s="6">
        <f t="shared" si="770"/>
        <v>2.1755600000000008</v>
      </c>
      <c r="AW1604" s="6">
        <f t="shared" si="754"/>
        <v>2.0285611999999986</v>
      </c>
      <c r="AX1604" s="6">
        <f t="shared" si="751"/>
        <v>-0.14699880000000221</v>
      </c>
      <c r="AY1604" s="12">
        <f t="shared" si="755"/>
        <v>0.46169309805673436</v>
      </c>
      <c r="BB1604" s="13"/>
    </row>
    <row r="1605" spans="1:54" x14ac:dyDescent="0.25">
      <c r="A1605" s="23" t="s">
        <v>106</v>
      </c>
      <c r="B1605" s="5">
        <v>50.98</v>
      </c>
      <c r="C1605" s="9">
        <v>47.11</v>
      </c>
      <c r="D1605" s="9">
        <v>49.98</v>
      </c>
      <c r="E1605" s="6">
        <f t="shared" si="757"/>
        <v>44.457093240255922</v>
      </c>
      <c r="F1605" s="6">
        <f t="shared" si="758"/>
        <v>43.562060017529056</v>
      </c>
      <c r="G1605" s="9">
        <v>55.48</v>
      </c>
      <c r="H1605" s="25">
        <v>47.48</v>
      </c>
      <c r="I1605" s="9">
        <v>52.5</v>
      </c>
      <c r="K1605" s="6">
        <f t="shared" si="771"/>
        <v>-1.5200000000000031</v>
      </c>
      <c r="M1605" s="6">
        <f t="shared" si="759"/>
        <v>3.5</v>
      </c>
      <c r="N1605" s="6">
        <f t="shared" si="768"/>
        <v>1</v>
      </c>
      <c r="O1605" s="6">
        <f t="shared" si="760"/>
        <v>2.5</v>
      </c>
      <c r="P1605" s="6">
        <f t="shared" si="761"/>
        <v>2.5</v>
      </c>
      <c r="Q1605" s="6">
        <f t="shared" si="772"/>
        <v>-3.0229067597440746</v>
      </c>
      <c r="R1605" s="6">
        <f t="shared" si="763"/>
        <v>-3.9179399824709407</v>
      </c>
      <c r="S1605" s="6">
        <f t="shared" si="762"/>
        <v>8</v>
      </c>
      <c r="T1605" s="6">
        <f t="shared" si="753"/>
        <v>4.5</v>
      </c>
      <c r="U1605" s="4" t="str">
        <f t="shared" si="769"/>
        <v>LOWER</v>
      </c>
      <c r="V1605" s="8">
        <v>961.25</v>
      </c>
      <c r="W1605" s="9">
        <f t="shared" si="752"/>
        <v>6.4179399824709407</v>
      </c>
      <c r="X1605" s="6">
        <f t="shared" si="756"/>
        <v>44.497424048204181</v>
      </c>
      <c r="Y1605" s="6">
        <f t="shared" si="773"/>
        <v>5.4825759517958161</v>
      </c>
      <c r="Z1605" s="6">
        <f t="shared" si="774"/>
        <v>0.93536403067512452</v>
      </c>
      <c r="AA1605" s="5" t="e">
        <f>MONTH(#REF!)</f>
        <v>#REF!</v>
      </c>
      <c r="AB1605" s="5" t="e">
        <f>YEAR(#REF!)</f>
        <v>#REF!</v>
      </c>
      <c r="AC1605" s="5" t="e">
        <f>WEEKNUM(#REF!)</f>
        <v>#REF!</v>
      </c>
      <c r="AD1605" s="6">
        <f t="shared" si="750"/>
        <v>56.71</v>
      </c>
      <c r="AF1605" s="10" t="e">
        <f ca="1">_xll.RHistory("ARS=",".Close","START:"&amp;#REF!&amp;" END:"&amp;#REF!&amp;" INTERVAL:1D",,,)</f>
        <v>#NAME?</v>
      </c>
      <c r="AG1605" s="8" t="e">
        <f t="shared" ca="1" si="764"/>
        <v>#NAME?</v>
      </c>
      <c r="AM1605" s="5">
        <v>981</v>
      </c>
      <c r="AN1605" s="10"/>
      <c r="AO1605" s="8"/>
      <c r="AT1605" s="5">
        <v>291.7</v>
      </c>
      <c r="AU1605" s="24">
        <v>10.5075</v>
      </c>
      <c r="AV1605" s="6">
        <f t="shared" si="770"/>
        <v>2.1951099999999997</v>
      </c>
      <c r="AW1605" s="6">
        <f t="shared" si="754"/>
        <v>2.1756177999999995</v>
      </c>
      <c r="AX1605" s="6">
        <f t="shared" si="751"/>
        <v>-1.9492200000000182E-2</v>
      </c>
      <c r="AY1605" s="12">
        <f t="shared" si="755"/>
        <v>0.46454320632773155</v>
      </c>
      <c r="BB1605" s="13"/>
    </row>
    <row r="1606" spans="1:54" x14ac:dyDescent="0.25">
      <c r="A1606" s="23" t="s">
        <v>107</v>
      </c>
      <c r="B1606" s="5">
        <v>51.37</v>
      </c>
      <c r="C1606" s="9">
        <v>47.5</v>
      </c>
      <c r="D1606" s="9">
        <v>50.37</v>
      </c>
      <c r="E1606" s="6">
        <f t="shared" si="757"/>
        <v>44.955592756711397</v>
      </c>
      <c r="F1606" s="6">
        <f t="shared" si="758"/>
        <v>43.562060017529056</v>
      </c>
      <c r="G1606" s="9">
        <v>55.87</v>
      </c>
      <c r="H1606" s="25">
        <v>47.87</v>
      </c>
      <c r="I1606" s="9">
        <v>52.75</v>
      </c>
      <c r="K1606" s="6">
        <f t="shared" si="771"/>
        <v>-1.3800000000000026</v>
      </c>
      <c r="M1606" s="6">
        <f t="shared" si="759"/>
        <v>3.5</v>
      </c>
      <c r="N1606" s="6">
        <f t="shared" si="768"/>
        <v>1</v>
      </c>
      <c r="O1606" s="6">
        <f t="shared" si="760"/>
        <v>2.5</v>
      </c>
      <c r="P1606" s="6">
        <f t="shared" si="761"/>
        <v>2.5</v>
      </c>
      <c r="Q1606" s="6">
        <f t="shared" si="772"/>
        <v>-2.9144072432886006</v>
      </c>
      <c r="R1606" s="6">
        <f t="shared" si="763"/>
        <v>-4.3079399824709412</v>
      </c>
      <c r="S1606" s="6">
        <f t="shared" si="762"/>
        <v>8</v>
      </c>
      <c r="T1606" s="6">
        <f t="shared" si="753"/>
        <v>4.5</v>
      </c>
      <c r="U1606" s="4" t="str">
        <f t="shared" si="769"/>
        <v>LOWER</v>
      </c>
      <c r="V1606" s="8">
        <v>961.25</v>
      </c>
      <c r="W1606" s="9">
        <f t="shared" si="752"/>
        <v>6.8079399824709412</v>
      </c>
      <c r="X1606" s="6">
        <f t="shared" si="756"/>
        <v>44.996375795941432</v>
      </c>
      <c r="Y1606" s="6">
        <f t="shared" si="773"/>
        <v>5.3736242040585651</v>
      </c>
      <c r="Z1606" s="6">
        <f t="shared" si="774"/>
        <v>1.4343157784123761</v>
      </c>
      <c r="AA1606" s="5" t="e">
        <f>MONTH(#REF!)</f>
        <v>#REF!</v>
      </c>
      <c r="AB1606" s="5" t="e">
        <f>YEAR(#REF!)</f>
        <v>#REF!</v>
      </c>
      <c r="AC1606" s="5" t="e">
        <f>WEEKNUM(#REF!)</f>
        <v>#REF!</v>
      </c>
      <c r="AD1606" s="6">
        <f t="shared" si="750"/>
        <v>56.787500000000001</v>
      </c>
      <c r="AF1606" s="10" t="e">
        <f ca="1">_xll.RHistory("ARS=",".Close","START:"&amp;#REF!&amp;" END:"&amp;#REF!&amp;" INTERVAL:1D",,,)</f>
        <v>#NAME?</v>
      </c>
      <c r="AG1606" s="8" t="e">
        <f t="shared" ca="1" si="764"/>
        <v>#NAME?</v>
      </c>
      <c r="AM1606" s="5">
        <v>992</v>
      </c>
      <c r="AN1606" s="10"/>
      <c r="AO1606" s="8"/>
      <c r="AT1606" s="5">
        <v>290.60000000000002</v>
      </c>
      <c r="AU1606" s="24">
        <v>10.515000000000001</v>
      </c>
      <c r="AV1606" s="6">
        <f t="shared" si="770"/>
        <v>2.2073899999999984</v>
      </c>
      <c r="AW1606" s="6">
        <f t="shared" si="754"/>
        <v>2.159466799999997</v>
      </c>
      <c r="AX1606" s="6">
        <f t="shared" si="751"/>
        <v>-4.7923200000001387E-2</v>
      </c>
      <c r="AY1606" s="12">
        <f t="shared" si="755"/>
        <v>0.46621634296719644</v>
      </c>
      <c r="BB1606" s="13"/>
    </row>
    <row r="1607" spans="1:54" x14ac:dyDescent="0.25">
      <c r="A1607" s="23" t="s">
        <v>108</v>
      </c>
      <c r="B1607" s="5">
        <v>51.32</v>
      </c>
      <c r="C1607" s="9">
        <v>47.45</v>
      </c>
      <c r="D1607" s="9">
        <v>50.32</v>
      </c>
      <c r="E1607" s="6" t="e">
        <f t="shared" si="757"/>
        <v>#VALUE!</v>
      </c>
      <c r="F1607" s="6">
        <f t="shared" si="758"/>
        <v>43.562060017529056</v>
      </c>
      <c r="G1607" s="9">
        <v>55.82</v>
      </c>
      <c r="H1607" s="25">
        <v>47.82</v>
      </c>
      <c r="I1607" s="9">
        <v>52.75</v>
      </c>
      <c r="K1607" s="6">
        <f t="shared" si="771"/>
        <v>-1.4299999999999997</v>
      </c>
      <c r="M1607" s="6">
        <f t="shared" si="759"/>
        <v>3.5</v>
      </c>
      <c r="N1607" s="6">
        <f t="shared" si="768"/>
        <v>1</v>
      </c>
      <c r="O1607" s="6">
        <f t="shared" si="760"/>
        <v>2.5</v>
      </c>
      <c r="P1607" s="6">
        <f t="shared" si="761"/>
        <v>2.5</v>
      </c>
      <c r="Q1607" s="6" t="e">
        <f t="shared" si="772"/>
        <v>#VALUE!</v>
      </c>
      <c r="R1607" s="6">
        <f t="shared" si="763"/>
        <v>-4.2579399824709441</v>
      </c>
      <c r="S1607" s="6">
        <f t="shared" si="762"/>
        <v>8</v>
      </c>
      <c r="T1607" s="6">
        <f t="shared" si="753"/>
        <v>4.5</v>
      </c>
      <c r="U1607" s="4" t="str">
        <f t="shared" si="769"/>
        <v>LOWER</v>
      </c>
      <c r="V1607" s="8">
        <v>961.25</v>
      </c>
      <c r="W1607" s="9">
        <f t="shared" si="752"/>
        <v>6.7579399824709441</v>
      </c>
      <c r="X1607" s="6" t="str">
        <f t="shared" si="756"/>
        <v/>
      </c>
      <c r="Y1607" s="6" t="str">
        <f t="shared" si="773"/>
        <v/>
      </c>
      <c r="Z1607" s="6" t="str">
        <f t="shared" si="774"/>
        <v/>
      </c>
      <c r="AA1607" s="5" t="e">
        <f>MONTH(#REF!)</f>
        <v>#REF!</v>
      </c>
      <c r="AB1607" s="5" t="e">
        <f>YEAR(#REF!)</f>
        <v>#REF!</v>
      </c>
      <c r="AC1607" s="5" t="e">
        <f>WEEKNUM(#REF!)</f>
        <v>#REF!</v>
      </c>
      <c r="AD1607" s="6">
        <f t="shared" si="750"/>
        <v>57.17</v>
      </c>
      <c r="AF1607" s="10" t="e">
        <f ca="1">_xll.RHistory("ARS=",".Close","START:"&amp;#REF!&amp;" END:"&amp;#REF!&amp;" INTERVAL:1D",,,)</f>
        <v>#NAME?</v>
      </c>
      <c r="AG1607" s="8" t="e">
        <f t="shared" ca="1" si="764"/>
        <v>#NAME?</v>
      </c>
      <c r="AM1607" s="5" t="s">
        <v>43</v>
      </c>
      <c r="AN1607" s="10"/>
      <c r="AO1607" s="8"/>
      <c r="AT1607" s="5">
        <v>287.89999999999998</v>
      </c>
      <c r="AU1607" s="24">
        <v>10.445</v>
      </c>
      <c r="AV1607" s="6">
        <f t="shared" si="770"/>
        <v>2.2080899999999986</v>
      </c>
      <c r="AW1607" s="6">
        <f t="shared" si="754"/>
        <v>2.2107341999999974</v>
      </c>
      <c r="AX1607" s="6">
        <f t="shared" si="751"/>
        <v>2.6441999999988752E-3</v>
      </c>
      <c r="AY1607" s="12">
        <f t="shared" si="755"/>
        <v>0.4704381830221494</v>
      </c>
      <c r="BB1607" s="13"/>
    </row>
    <row r="1608" spans="1:54" x14ac:dyDescent="0.25">
      <c r="A1608" s="23" t="s">
        <v>109</v>
      </c>
      <c r="B1608" s="5">
        <v>51.08</v>
      </c>
      <c r="C1608" s="9">
        <v>47.08</v>
      </c>
      <c r="D1608" s="9">
        <v>50.08</v>
      </c>
      <c r="E1608" s="6">
        <f t="shared" si="757"/>
        <v>44.762990670808144</v>
      </c>
      <c r="F1608" s="6">
        <f t="shared" si="758"/>
        <v>43.562060017529056</v>
      </c>
      <c r="G1608" s="9">
        <v>55.58</v>
      </c>
      <c r="H1608" s="25">
        <v>47.58</v>
      </c>
      <c r="I1608" s="9">
        <v>51</v>
      </c>
      <c r="K1608" s="6">
        <f t="shared" si="771"/>
        <v>7.9999999999998295E-2</v>
      </c>
      <c r="M1608" s="6">
        <f t="shared" si="759"/>
        <v>3.5</v>
      </c>
      <c r="N1608" s="6">
        <f t="shared" si="768"/>
        <v>1</v>
      </c>
      <c r="O1608" s="6">
        <f t="shared" si="760"/>
        <v>2.5</v>
      </c>
      <c r="P1608" s="6">
        <f t="shared" si="761"/>
        <v>2.5</v>
      </c>
      <c r="Q1608" s="6">
        <f t="shared" si="772"/>
        <v>-2.8170093291918548</v>
      </c>
      <c r="R1608" s="6">
        <f t="shared" si="763"/>
        <v>-4.0179399824709421</v>
      </c>
      <c r="S1608" s="6">
        <f t="shared" si="762"/>
        <v>8</v>
      </c>
      <c r="T1608" s="6">
        <f t="shared" si="753"/>
        <v>4.5</v>
      </c>
      <c r="U1608" s="4" t="str">
        <f t="shared" si="769"/>
        <v>LOWER</v>
      </c>
      <c r="V1608" s="8">
        <v>961.25</v>
      </c>
      <c r="W1608" s="9">
        <f t="shared" si="752"/>
        <v>6.5179399824709421</v>
      </c>
      <c r="X1608" s="6">
        <f t="shared" si="756"/>
        <v>44.803598984315677</v>
      </c>
      <c r="Y1608" s="6">
        <f t="shared" si="773"/>
        <v>5.2764010156843213</v>
      </c>
      <c r="Z1608" s="6">
        <f t="shared" si="774"/>
        <v>1.2415389667866208</v>
      </c>
      <c r="AA1608" s="5" t="e">
        <f>MONTH(#REF!)</f>
        <v>#REF!</v>
      </c>
      <c r="AB1608" s="5" t="e">
        <f>YEAR(#REF!)</f>
        <v>#REF!</v>
      </c>
      <c r="AC1608" s="5" t="e">
        <f>WEEKNUM(#REF!)</f>
        <v>#REF!</v>
      </c>
      <c r="AD1608" s="6">
        <f t="shared" ref="AD1608:AD1611" si="775">AVERAGE(H1358,H1108,H857,H1608)</f>
        <v>56.834999999999994</v>
      </c>
      <c r="AF1608" s="10" t="e">
        <f ca="1">_xll.RHistory("ARS=",".Close","START:"&amp;#REF!&amp;" END:"&amp;#REF!&amp;" INTERVAL:1D",,,)</f>
        <v>#NAME?</v>
      </c>
      <c r="AG1608" s="8" t="e">
        <f t="shared" ca="1" si="764"/>
        <v>#NAME?</v>
      </c>
      <c r="AM1608" s="5">
        <v>987.75</v>
      </c>
      <c r="AN1608" s="10"/>
      <c r="AO1608" s="8"/>
      <c r="AT1608" s="5">
        <v>286.89999999999998</v>
      </c>
      <c r="AU1608" s="24">
        <v>10.5</v>
      </c>
      <c r="AV1608" s="6">
        <f t="shared" si="770"/>
        <v>2.1015099999999993</v>
      </c>
      <c r="AW1608" s="6">
        <f t="shared" si="754"/>
        <v>2.1265011999999999</v>
      </c>
      <c r="AX1608" s="6">
        <f t="shared" si="751"/>
        <v>2.4991200000000546E-2</v>
      </c>
      <c r="AY1608" s="12">
        <f t="shared" si="755"/>
        <v>0.47106245670410674</v>
      </c>
      <c r="BB1608" s="13"/>
    </row>
    <row r="1609" spans="1:54" x14ac:dyDescent="0.25">
      <c r="A1609" s="23" t="s">
        <v>110</v>
      </c>
      <c r="B1609" s="5" t="s">
        <v>43</v>
      </c>
      <c r="C1609" s="9" t="s">
        <v>43</v>
      </c>
      <c r="D1609" s="9" t="s">
        <v>43</v>
      </c>
      <c r="E1609" s="6"/>
      <c r="F1609" s="6"/>
      <c r="G1609" s="9" t="s">
        <v>43</v>
      </c>
      <c r="H1609" s="25" t="s">
        <v>43</v>
      </c>
      <c r="I1609" s="9" t="s">
        <v>43</v>
      </c>
      <c r="K1609" s="6" t="e">
        <f t="shared" si="771"/>
        <v>#VALUE!</v>
      </c>
      <c r="M1609" s="6" t="e">
        <f t="shared" si="759"/>
        <v>#VALUE!</v>
      </c>
      <c r="N1609" s="6" t="e">
        <f t="shared" si="768"/>
        <v>#VALUE!</v>
      </c>
      <c r="O1609" s="6" t="e">
        <f t="shared" si="760"/>
        <v>#VALUE!</v>
      </c>
      <c r="P1609" s="6" t="e">
        <f t="shared" si="761"/>
        <v>#VALUE!</v>
      </c>
      <c r="Q1609" s="6" t="str">
        <f t="shared" si="772"/>
        <v/>
      </c>
      <c r="R1609" s="6" t="str">
        <f t="shared" si="763"/>
        <v/>
      </c>
      <c r="S1609" s="6" t="e">
        <f t="shared" si="762"/>
        <v>#VALUE!</v>
      </c>
      <c r="T1609" s="6" t="e">
        <f t="shared" si="753"/>
        <v>#VALUE!</v>
      </c>
      <c r="U1609" s="4" t="e">
        <f t="shared" si="769"/>
        <v>#VALUE!</v>
      </c>
      <c r="V1609" s="8">
        <v>961.25</v>
      </c>
      <c r="W1609" s="9" t="str">
        <f t="shared" si="752"/>
        <v/>
      </c>
      <c r="X1609" s="6" t="str">
        <f t="shared" si="756"/>
        <v/>
      </c>
      <c r="Y1609" s="6" t="str">
        <f t="shared" si="773"/>
        <v/>
      </c>
      <c r="Z1609" s="6" t="str">
        <f t="shared" si="774"/>
        <v/>
      </c>
      <c r="AA1609" s="5" t="e">
        <f>MONTH(#REF!)</f>
        <v>#REF!</v>
      </c>
      <c r="AB1609" s="5" t="e">
        <f>YEAR(#REF!)</f>
        <v>#REF!</v>
      </c>
      <c r="AC1609" s="5" t="e">
        <f>WEEKNUM(#REF!)</f>
        <v>#REF!</v>
      </c>
      <c r="AD1609" s="6">
        <f t="shared" si="775"/>
        <v>60.676666666666669</v>
      </c>
      <c r="AF1609" s="10" t="e">
        <f ca="1">_xll.RHistory("ARS=",".Close","START:"&amp;#REF!&amp;" END:"&amp;#REF!&amp;" INTERVAL:1D",,,)</f>
        <v>#NAME?</v>
      </c>
      <c r="AG1609" s="8" t="e">
        <f t="shared" ca="1" si="764"/>
        <v>#NAME?</v>
      </c>
      <c r="AM1609" s="5" t="s">
        <v>43</v>
      </c>
      <c r="AN1609" s="10"/>
      <c r="AO1609" s="8"/>
      <c r="AT1609" s="5" t="s">
        <v>43</v>
      </c>
      <c r="AU1609" s="24" t="s">
        <v>43</v>
      </c>
      <c r="AV1609" s="6"/>
      <c r="AW1609" s="6"/>
      <c r="AX1609" s="6"/>
      <c r="AY1609" s="12"/>
      <c r="BB1609" s="13"/>
    </row>
    <row r="1610" spans="1:54" x14ac:dyDescent="0.25">
      <c r="A1610" s="23"/>
      <c r="B1610" s="5"/>
      <c r="E1610" s="6"/>
      <c r="F1610" s="6"/>
      <c r="H1610" s="25"/>
      <c r="K1610" s="6"/>
      <c r="M1610" s="6"/>
      <c r="N1610" s="6"/>
      <c r="O1610" s="6"/>
      <c r="P1610" s="6"/>
      <c r="Q1610" s="6"/>
      <c r="R1610" s="6"/>
      <c r="S1610" s="6"/>
      <c r="T1610" s="6"/>
      <c r="W1610" s="9"/>
      <c r="X1610" s="6"/>
      <c r="Y1610" s="6"/>
      <c r="Z1610" s="6"/>
      <c r="AD1610" s="6"/>
      <c r="AF1610" s="10"/>
      <c r="AG1610" s="8"/>
      <c r="AN1610" s="10"/>
      <c r="AO1610" s="8"/>
      <c r="AU1610" s="24"/>
      <c r="AV1610" s="6"/>
      <c r="AW1610" s="6"/>
      <c r="AX1610" s="6"/>
      <c r="AY1610" s="12"/>
      <c r="BB1610" s="13"/>
    </row>
    <row r="1611" spans="1:54" x14ac:dyDescent="0.25">
      <c r="A1611" s="23"/>
      <c r="B1611" s="5"/>
      <c r="E1611" s="6"/>
      <c r="F1611" s="6"/>
      <c r="H1611" s="25"/>
      <c r="K1611" s="6"/>
      <c r="M1611" s="6"/>
      <c r="N1611" s="6"/>
      <c r="O1611" s="6"/>
      <c r="P1611" s="6"/>
      <c r="Q1611" s="6"/>
      <c r="R1611" s="6"/>
      <c r="S1611" s="6"/>
      <c r="T1611" s="6"/>
      <c r="W1611" s="9"/>
      <c r="X1611" s="6"/>
      <c r="Y1611" s="6"/>
      <c r="Z1611" s="6"/>
      <c r="AD1611" s="6"/>
      <c r="AF1611" s="10"/>
      <c r="AG1611" s="8"/>
      <c r="AN1611" s="10"/>
      <c r="AO1611" s="8"/>
      <c r="AU1611" s="24"/>
      <c r="AV1611" s="6"/>
      <c r="AW1611" s="6"/>
      <c r="AX1611" s="6"/>
      <c r="AY1611" s="12"/>
      <c r="BB1611" s="13"/>
    </row>
    <row r="1612" spans="1:54" ht="12.75" customHeight="1" x14ac:dyDescent="0.25">
      <c r="A1612" s="23"/>
      <c r="B1612" s="5"/>
      <c r="E1612" s="6"/>
      <c r="F1612" s="6"/>
      <c r="K1612" s="6"/>
      <c r="M1612" s="6"/>
      <c r="N1612" s="6"/>
      <c r="O1612" s="6"/>
      <c r="P1612" s="6"/>
      <c r="Q1612" s="6"/>
      <c r="R1612" s="6"/>
      <c r="S1612" s="6"/>
      <c r="T1612" s="6"/>
      <c r="W1612" s="9"/>
      <c r="X1612" s="6">
        <f>COUNTIF(Y1532:Y1568,"&gt;0")</f>
        <v>24</v>
      </c>
      <c r="Y1612" s="6">
        <f>AVERAGE(Y1532:Y1568)</f>
        <v>1.1835440120923379</v>
      </c>
      <c r="Z1612" s="6"/>
      <c r="AD1612" s="6"/>
      <c r="AF1612" s="10"/>
      <c r="AG1612" s="8"/>
      <c r="AN1612" s="10"/>
      <c r="AO1612" s="8"/>
      <c r="AU1612"/>
      <c r="AV1612" s="6"/>
      <c r="AW1612" s="6"/>
      <c r="AX1612" s="6"/>
      <c r="AY1612" s="12"/>
      <c r="BB1612" s="13"/>
    </row>
    <row r="1613" spans="1:54" x14ac:dyDescent="0.25">
      <c r="A1613" s="23"/>
      <c r="B1613" s="5"/>
      <c r="E1613" s="6"/>
      <c r="F1613" s="6"/>
      <c r="K1613" s="6"/>
      <c r="M1613" s="6"/>
      <c r="N1613" s="6"/>
      <c r="O1613" s="6"/>
      <c r="P1613" s="6"/>
      <c r="Q1613" s="6"/>
      <c r="R1613" s="6"/>
      <c r="S1613" s="6"/>
      <c r="T1613" s="6"/>
      <c r="V1613"/>
      <c r="W1613" s="9"/>
      <c r="X1613" s="6"/>
      <c r="Y1613" s="6"/>
      <c r="Z1613" s="6"/>
      <c r="AD1613" s="6"/>
      <c r="AF1613" s="10"/>
      <c r="AG1613" s="8"/>
      <c r="AM1613"/>
      <c r="AN1613" s="10"/>
      <c r="AO1613" s="8"/>
      <c r="AV1613" s="6"/>
      <c r="AW1613" s="6"/>
      <c r="AX1613" s="6"/>
      <c r="AY1613" s="12"/>
      <c r="BB1613" s="13"/>
    </row>
    <row r="1614" spans="1:54" x14ac:dyDescent="0.25">
      <c r="A1614" s="23"/>
      <c r="B1614" s="26"/>
      <c r="C1614" s="26"/>
      <c r="D1614" s="26"/>
      <c r="E1614" s="26"/>
      <c r="F1614" s="26"/>
      <c r="G1614" s="26"/>
      <c r="H1614" s="26"/>
      <c r="I1614" s="26"/>
      <c r="K1614" s="6"/>
      <c r="M1614" s="6"/>
      <c r="N1614" s="6"/>
      <c r="O1614" s="6"/>
      <c r="P1614" s="6"/>
      <c r="Q1614" s="6"/>
      <c r="R1614" s="6"/>
      <c r="S1614" s="6"/>
      <c r="T1614" s="6"/>
      <c r="V1614"/>
      <c r="W1614" s="9"/>
      <c r="X1614" s="6"/>
      <c r="Y1614" s="6"/>
      <c r="Z1614" s="6"/>
      <c r="AD1614" s="6"/>
      <c r="AF1614" s="10"/>
      <c r="AG1614" s="8"/>
      <c r="AN1614" s="10"/>
      <c r="AO1614" s="8"/>
      <c r="AV1614" s="6"/>
      <c r="AW1614" s="6"/>
      <c r="AX1614" s="6"/>
      <c r="AY1614" s="12"/>
      <c r="BB1614" s="13"/>
    </row>
    <row r="1616" spans="1:54" s="30" customFormat="1" ht="24" x14ac:dyDescent="0.25">
      <c r="A1616" s="27"/>
      <c r="B1616" s="28" t="s">
        <v>111</v>
      </c>
      <c r="C1616" s="29"/>
      <c r="D1616" s="29"/>
      <c r="E1616" s="29"/>
      <c r="F1616" s="29"/>
      <c r="G1616" s="29"/>
      <c r="H1616" s="29"/>
      <c r="I1616" s="29"/>
      <c r="M1616" s="31"/>
      <c r="N1616" s="31"/>
      <c r="O1616" s="32"/>
      <c r="P1616" s="32"/>
      <c r="Q1616" s="32"/>
      <c r="R1616" s="32"/>
      <c r="S1616" s="32"/>
      <c r="T1616" s="32"/>
      <c r="U1616" s="27"/>
      <c r="V1616" s="33"/>
      <c r="W1616" s="31"/>
      <c r="X1616" s="34"/>
      <c r="Y1616" s="34"/>
      <c r="Z1616" s="34"/>
      <c r="AA1616" s="31"/>
      <c r="AB1616" s="31"/>
      <c r="AC1616" s="31"/>
      <c r="AD1616" s="31"/>
      <c r="AF1616" s="35"/>
      <c r="AG1616" s="36"/>
      <c r="AH1616" s="37"/>
      <c r="AI1616" s="37"/>
      <c r="AJ1616" s="37"/>
      <c r="AK1616" s="37"/>
      <c r="AM1616" s="35"/>
      <c r="AN1616" s="29"/>
      <c r="AO1616" s="36"/>
      <c r="AS1616" s="27"/>
      <c r="AT1616" s="35"/>
      <c r="AU1616" s="29"/>
      <c r="AV1616" s="29"/>
      <c r="AW1616" s="29"/>
      <c r="AX1616" s="29"/>
      <c r="AY1616" s="31"/>
    </row>
    <row r="1617" spans="1:51" x14ac:dyDescent="0.25">
      <c r="B1617" s="38"/>
      <c r="C1617" s="38"/>
      <c r="D1617" s="38"/>
      <c r="E1617" s="38"/>
      <c r="F1617" s="38"/>
      <c r="G1617" s="38"/>
      <c r="H1617" s="38"/>
      <c r="I1617" s="38"/>
      <c r="J1617" s="4" t="e">
        <f>VLOOKUP(A1327,'[3]Palm and Lauric Oils'!$A$4760:$X$6109,24,0)</f>
        <v>#VALUE!</v>
      </c>
      <c r="L1617" s="39"/>
      <c r="M1617" s="38"/>
      <c r="N1617" s="38"/>
      <c r="O1617" s="38"/>
      <c r="P1617" s="38"/>
      <c r="Q1617" s="38"/>
      <c r="R1617" s="38"/>
      <c r="S1617" s="38"/>
      <c r="T1617" s="38"/>
      <c r="U1617" s="39"/>
      <c r="V1617" s="38"/>
      <c r="W1617" s="38"/>
      <c r="X1617" s="38"/>
      <c r="Y1617" s="38"/>
      <c r="Z1617" s="38"/>
      <c r="AA1617" s="38"/>
      <c r="AB1617" s="38"/>
      <c r="AC1617" s="38"/>
      <c r="AD1617" s="38"/>
      <c r="AE1617" s="39"/>
      <c r="AF1617" s="38"/>
      <c r="AG1617" s="38"/>
      <c r="AH1617" s="39"/>
      <c r="AI1617" s="39"/>
      <c r="AJ1617" s="39"/>
      <c r="AK1617" s="39"/>
      <c r="AL1617" s="39"/>
      <c r="AM1617" s="38"/>
      <c r="AN1617" s="38"/>
      <c r="AO1617" s="38"/>
      <c r="AP1617" s="39"/>
      <c r="AQ1617" s="40"/>
      <c r="AT1617" s="38"/>
      <c r="AU1617" s="38">
        <f>AU1397/MIN(AU$1281:AU1397)-1</f>
        <v>5.36068828590337E-2</v>
      </c>
      <c r="AV1617" s="38"/>
      <c r="AW1617" s="38"/>
      <c r="AX1617" s="38"/>
      <c r="AY1617" s="38"/>
    </row>
    <row r="1618" spans="1:51" x14ac:dyDescent="0.25">
      <c r="A1618" s="1" t="s">
        <v>112</v>
      </c>
      <c r="B1618" s="38">
        <f>B1397/MIN(B$1281:B1397)-1</f>
        <v>5.0498753117206974E-2</v>
      </c>
      <c r="C1618" s="38">
        <f>C1397/MIN(C$1281:C1397)-1</f>
        <v>9.989780275932536E-2</v>
      </c>
      <c r="D1618" s="38">
        <f>D1397/MIN(D$1281:D1397)-1</f>
        <v>9.5955970327829654E-2</v>
      </c>
      <c r="E1618" s="38" t="e">
        <f>E1397/MIN(E$1281:E1397)-1</f>
        <v>#VALUE!</v>
      </c>
      <c r="F1618" s="38">
        <f>F1397/MIN(F$1281:F1397)-1</f>
        <v>0.11870277078085634</v>
      </c>
      <c r="G1618" s="38">
        <f>G1397/MIN(G$1281:G1397)-1</f>
        <v>4.8001529929240672E-2</v>
      </c>
      <c r="H1618" s="38">
        <f>H1397/MIN(H$1281:H1397)-1</f>
        <v>4.7528966658784588E-2</v>
      </c>
      <c r="I1618" s="38">
        <f>I1397/MIN(I$1281:I1397)-1</f>
        <v>2.8248587570621542E-2</v>
      </c>
      <c r="J1618" s="38">
        <f>J1396/MIN(J$1281:J1616)-1</f>
        <v>-1</v>
      </c>
      <c r="K1618" s="38"/>
      <c r="L1618" s="38">
        <f>L1396/MIN(L$1281:L1396)-1</f>
        <v>-1</v>
      </c>
      <c r="M1618" s="38">
        <f>M1397/MIN(M$1281:M1397)-1</f>
        <v>0.5625</v>
      </c>
      <c r="N1618" s="38">
        <f>N1397/MIN(N$1281:N1397)-1</f>
        <v>0.1875</v>
      </c>
      <c r="O1618" s="38">
        <f>O1397/MIN(O$1281:O1397)-1</f>
        <v>-1.375</v>
      </c>
      <c r="P1618" s="38">
        <f>P1397/MIN(P$1281:P1397)-1</f>
        <v>-1.75</v>
      </c>
      <c r="Q1618" s="38"/>
      <c r="R1618" s="38">
        <f>R1397/MIN(R$1281:R1397)-1</f>
        <v>-0.62892001691465671</v>
      </c>
      <c r="S1618" s="38">
        <f>S1397/MIN(S$1281:S1397)-1</f>
        <v>5.0000000000000044E-2</v>
      </c>
      <c r="T1618" s="38">
        <f>T1397/MIN(T$1281:T1397)-1</f>
        <v>0.36655948553054385</v>
      </c>
      <c r="V1618" s="38">
        <f>V1397/MIN(V$1281:V1397)-1</f>
        <v>0.11870277078085634</v>
      </c>
      <c r="W1618" s="38">
        <f>W1397/MIN(W$1281:W1397)-1</f>
        <v>2.9227735771694388</v>
      </c>
      <c r="X1618" s="38">
        <f>X1397/MIN(X$1281:X1397)-1</f>
        <v>0.16372795969773302</v>
      </c>
      <c r="Y1618" s="38">
        <f>Y1397/MIN(Y$1281:Y1397)-1</f>
        <v>-14.299020444591472</v>
      </c>
      <c r="Z1618" s="38">
        <f>Z1397/MIN(Z$1281:Z1397)-1</f>
        <v>-2.8587390678163782</v>
      </c>
      <c r="AB1618" s="41"/>
      <c r="AC1618" s="42"/>
      <c r="AD1618" s="38">
        <f>AD1397/MIN(AD$1281:AD1397)-1</f>
        <v>8.0143653718929952E-2</v>
      </c>
      <c r="AF1618" s="38" t="e">
        <f ca="1">AF1397/MIN(AF$1281:AF1397)-1</f>
        <v>#NAME?</v>
      </c>
      <c r="AG1618" s="38" t="e">
        <f ca="1">AG1397/MIN(AG$1281:AG1397)-1</f>
        <v>#NAME?</v>
      </c>
      <c r="AM1618" s="38">
        <f>AM1397/MIN(AM$1281:AM1397)-1</f>
        <v>0.16372795969773302</v>
      </c>
      <c r="AN1618" s="38" t="e">
        <f ca="1">AN1397/MIN(AN$1281:AN1397)-1</f>
        <v>#NAME?</v>
      </c>
      <c r="AO1618" s="38" t="e">
        <f ca="1">AO1397/MIN(AO$1281:AO1397)-1</f>
        <v>#NAME?</v>
      </c>
      <c r="AQ1618" s="13" t="e">
        <f ca="1">_xll.RHistory("brl=",".Close","START:"&amp;$A1619&amp;" END:"&amp;$A1619&amp;" INTERVAL:1D",,,)</f>
        <v>#NAME?</v>
      </c>
      <c r="AT1618" s="38">
        <f>AT1397/MIN(AT$1281:AT1397)-1</f>
        <v>9.5359366157328873E-2</v>
      </c>
      <c r="AU1618" s="12">
        <f>AU1397/MAX(AU$1281:AU1397)-1</f>
        <v>-6.4996084573218482E-2</v>
      </c>
      <c r="AV1618" s="38">
        <f>AV1397/MIN(AV$1281:AV1397)-1</f>
        <v>0.30417312587814993</v>
      </c>
      <c r="AW1618" s="38">
        <f>AW1397/MIN(AW$1281:AW1397)-1</f>
        <v>0.15748436514905051</v>
      </c>
      <c r="AX1618" s="38">
        <f>AX1397/MIN(AX$1281:AX1397)-1</f>
        <v>0.47090925908796577</v>
      </c>
      <c r="AY1618" s="38">
        <f>AY1397/MIN(AY$1281:AY1397)-1</f>
        <v>4.7992474962704756E-2</v>
      </c>
    </row>
    <row r="1619" spans="1:51" x14ac:dyDescent="0.25">
      <c r="A1619" s="1" t="s">
        <v>113</v>
      </c>
      <c r="B1619" s="12">
        <f>B1397/MAX(B$1281:B1397)-1</f>
        <v>-0.129948364888124</v>
      </c>
      <c r="C1619" s="12">
        <f>C1397/MAX(C$1281:C1397)-1</f>
        <v>-0.14920948616600793</v>
      </c>
      <c r="D1619" s="12">
        <f>D1397/MAX(D$1281:D1397)-1</f>
        <v>-0.10266457680250785</v>
      </c>
      <c r="E1619" s="12" t="e">
        <f>E1397/MAX(E$1281:E1397)-1</f>
        <v>#VALUE!</v>
      </c>
      <c r="F1619" s="12">
        <f>F1397/MAX(F$1281:F1397)-1</f>
        <v>-6.9408067050811928E-2</v>
      </c>
      <c r="G1619" s="12">
        <f>G1397/MAX(G$1281:G1397)-1</f>
        <v>-0.1341444145994628</v>
      </c>
      <c r="H1619" s="12">
        <f>H1397/MAX(H$1281:H1397)-1</f>
        <v>-0.1036017806556051</v>
      </c>
      <c r="I1619" s="12">
        <f>I1397/MAX(I$1281:I1397)-1</f>
        <v>-0.15740740740740744</v>
      </c>
      <c r="J1619" s="12">
        <f>J1396/MAX(J$1281:J1616)-1</f>
        <v>-1</v>
      </c>
      <c r="K1619" s="12"/>
      <c r="L1619" s="12">
        <f>L1396/MAX(L$1281:L1396)-1</f>
        <v>-1</v>
      </c>
      <c r="M1619" s="12">
        <f>M1397/MAX(M$1281:M1397)-1</f>
        <v>-0.35897435897435892</v>
      </c>
      <c r="N1619" s="12">
        <f>N1397/MAX(N$1281:N1397)-1</f>
        <v>-0.44117647058823528</v>
      </c>
      <c r="O1619" s="12">
        <f>O1397/MAX(O$1281:O1397)-1</f>
        <v>-0.25</v>
      </c>
      <c r="P1619" s="12">
        <f>P1397/MAX(P$1281:P1397)-1</f>
        <v>-0.45454545454545459</v>
      </c>
      <c r="Q1619" s="12"/>
      <c r="R1619" s="12">
        <f>R1397/MAX(R$1281:R1397)-1</f>
        <v>8.7771828232320015</v>
      </c>
      <c r="S1619" s="12">
        <f>S1397/MAX(S$1281:S1397)-1</f>
        <v>-0.30000000000000004</v>
      </c>
      <c r="T1619" s="12">
        <f>T1397/MAX(T$1281:T1397)-1</f>
        <v>-0.3928571428571429</v>
      </c>
      <c r="U1619" s="19"/>
      <c r="V1619" s="12">
        <f>V1397/MAX(V$1281:V1397)-1</f>
        <v>-6.9408067050811928E-2</v>
      </c>
      <c r="W1619" s="12">
        <f>W1397/MAX(W$1281:W1397)-1</f>
        <v>-0.88452708627481003</v>
      </c>
      <c r="X1619" s="12">
        <f>X1397/MAX(X$1281:X1397)-1</f>
        <v>-6.7843631778058078E-2</v>
      </c>
      <c r="Y1619" s="12">
        <f>Y1397/MAX(Y$1281:Y1397)-1</f>
        <v>-0.6732386355416522</v>
      </c>
      <c r="Z1619" s="12">
        <f>Z1397/MAX(Z$1281:Z1397)-1</f>
        <v>-0.15995563044094152</v>
      </c>
      <c r="AA1619" s="43"/>
      <c r="AB1619" s="41"/>
      <c r="AC1619" s="42"/>
      <c r="AD1619" s="12">
        <f>AD1397/MAX(AD$1281:AD1397)-1</f>
        <v>-8.5460510522525346E-2</v>
      </c>
      <c r="AE1619" s="19"/>
      <c r="AF1619" s="12" t="e">
        <f ca="1">AF1397/MAX(AF$1281:AF1397)-1</f>
        <v>#NAME?</v>
      </c>
      <c r="AG1619" s="12" t="e">
        <f ca="1">AG1397/MAX(AG$1281:AG1397)-1</f>
        <v>#NAME?</v>
      </c>
      <c r="AH1619" s="19"/>
      <c r="AI1619" s="19"/>
      <c r="AJ1619" s="19"/>
      <c r="AK1619" s="19"/>
      <c r="AL1619" s="19"/>
      <c r="AM1619" s="12">
        <f>AM1397/MAX(AM$1281:AM1397)-1</f>
        <v>-6.7843631778057967E-2</v>
      </c>
      <c r="AN1619" s="12" t="e">
        <f ca="1">AN1397/MAX(AN$1281:AN1397)-1</f>
        <v>#NAME?</v>
      </c>
      <c r="AO1619" s="12" t="e">
        <f ca="1">AO1397/MAX(AO$1281:AO1397)-1</f>
        <v>#NAME?</v>
      </c>
      <c r="AQ1619" s="13" t="e">
        <f ca="1">_xll.RHistory("ARS=",".Close","START:"&amp;$A1620&amp;" END:"&amp;$A1620&amp;" INTERVAL:1D",,,)</f>
        <v>#NAME?</v>
      </c>
      <c r="AT1619" s="12">
        <f>AT1397/MAX(AT$1281:AT1397)-1</f>
        <v>-6.7228915662650546E-2</v>
      </c>
      <c r="AU1619" s="6">
        <f>AU1395-AU1390</f>
        <v>5.4999999999999716E-2</v>
      </c>
      <c r="AV1619" s="12">
        <f>AV1397/MAX(AV$1281:AV1397)-1</f>
        <v>-0.1672460140897295</v>
      </c>
      <c r="AW1619" s="12">
        <f>AW1397/MAX(AW$1281:AW1397)-1</f>
        <v>-0.23565223721182016</v>
      </c>
      <c r="AX1619" s="12">
        <f>AX1397/MAX(AX$1281:AX1397)-1</f>
        <v>-0.5904923774206825</v>
      </c>
      <c r="AY1619" s="12">
        <f>AY1397/MAX(AY$1281:AY1397)-1</f>
        <v>-9.1650977340068218E-2</v>
      </c>
    </row>
    <row r="1620" spans="1:51" ht="12.6" customHeight="1" x14ac:dyDescent="0.25">
      <c r="A1620" s="1" t="s">
        <v>114</v>
      </c>
      <c r="B1620" s="6">
        <f t="shared" ref="B1620:I1620" si="776">B1395-B1390</f>
        <v>0.29999999999999716</v>
      </c>
      <c r="C1620" s="6">
        <f t="shared" si="776"/>
        <v>0.92499999999999716</v>
      </c>
      <c r="D1620" s="6">
        <f t="shared" si="776"/>
        <v>0.67499999999999716</v>
      </c>
      <c r="E1620" s="6">
        <f t="shared" si="776"/>
        <v>-1.4388508770419222</v>
      </c>
      <c r="F1620" s="6">
        <f t="shared" si="776"/>
        <v>-1.6087938940153848</v>
      </c>
      <c r="G1620" s="6">
        <f t="shared" si="776"/>
        <v>4.9999999999997158E-2</v>
      </c>
      <c r="H1620" s="6">
        <f t="shared" si="776"/>
        <v>4.9999999999997158E-2</v>
      </c>
      <c r="I1620" s="6">
        <f t="shared" si="776"/>
        <v>0</v>
      </c>
      <c r="J1620" s="6">
        <f>J1394-J1390</f>
        <v>0.45359249794295664</v>
      </c>
      <c r="K1620" s="6"/>
      <c r="L1620" s="6">
        <f>L1394-L1390</f>
        <v>-0.45359249794295664</v>
      </c>
      <c r="M1620" s="6">
        <f t="shared" ref="M1620:T1620" si="777">M1395-M1390</f>
        <v>0.25</v>
      </c>
      <c r="N1620" s="6">
        <f t="shared" si="777"/>
        <v>-0.375</v>
      </c>
      <c r="O1620" s="6">
        <f t="shared" si="777"/>
        <v>0.625</v>
      </c>
      <c r="P1620" s="6">
        <f t="shared" si="777"/>
        <v>0.625</v>
      </c>
      <c r="Q1620" s="6"/>
      <c r="R1620" s="6">
        <f t="shared" si="777"/>
        <v>-1.6587938940153819</v>
      </c>
      <c r="S1620" s="6">
        <f t="shared" si="777"/>
        <v>0</v>
      </c>
      <c r="T1620" s="6">
        <f t="shared" si="777"/>
        <v>-0.25</v>
      </c>
      <c r="U1620" s="13"/>
      <c r="V1620" s="6">
        <f>V1395-V1390</f>
        <v>-35.5</v>
      </c>
      <c r="W1620" s="6">
        <f>W1395-W1390</f>
        <v>2.2837938940153819</v>
      </c>
      <c r="X1620" s="6">
        <f>X1395-X1390</f>
        <v>-1.4401561809688914</v>
      </c>
      <c r="Y1620" s="6">
        <f>Y1395-Y1390</f>
        <v>2.1151561809688886</v>
      </c>
      <c r="Z1620" s="6">
        <f>Z1395-Z1390</f>
        <v>0.16863771304649333</v>
      </c>
      <c r="AA1620" s="6"/>
      <c r="AB1620" s="41"/>
      <c r="AC1620" s="42"/>
      <c r="AD1620" s="6">
        <f>AD1395-AD1390</f>
        <v>-3.2099999999999937</v>
      </c>
      <c r="AE1620" s="13"/>
      <c r="AF1620" s="6" t="e">
        <f ca="1">AF1395-AF1390</f>
        <v>#NAME?</v>
      </c>
      <c r="AG1620" s="6" t="e">
        <f ca="1">AG1395-AG1390</f>
        <v>#NAME?</v>
      </c>
      <c r="AH1620" s="13"/>
      <c r="AI1620" s="13"/>
      <c r="AJ1620" s="13"/>
      <c r="AK1620" s="13"/>
      <c r="AL1620" s="13"/>
      <c r="AM1620" s="6">
        <f>AM1395-AM1390</f>
        <v>-31.75</v>
      </c>
      <c r="AN1620" s="6" t="e">
        <f ca="1">AN1395-AN1390</f>
        <v>#NAME?</v>
      </c>
      <c r="AO1620" s="6" t="e">
        <f ca="1">AO1395-AO1390</f>
        <v>#NAME?</v>
      </c>
      <c r="AT1620" s="6">
        <f t="shared" ref="AT1620:AY1620" si="778">AT1395-AT1390</f>
        <v>7.6999999999999886</v>
      </c>
      <c r="AU1620" s="6">
        <f>AU1395-AU1143</f>
        <v>-2.8854999999999986</v>
      </c>
      <c r="AV1620" s="6">
        <f t="shared" si="778"/>
        <v>0.20492499999999936</v>
      </c>
      <c r="AW1620" s="6">
        <f t="shared" si="778"/>
        <v>9.8431599999999619E-2</v>
      </c>
      <c r="AX1620" s="6">
        <f t="shared" si="778"/>
        <v>-0.10649339999999974</v>
      </c>
      <c r="AY1620" s="6">
        <f t="shared" si="778"/>
        <v>-5.8837184977232893E-3</v>
      </c>
    </row>
    <row r="1621" spans="1:51" x14ac:dyDescent="0.25">
      <c r="A1621" s="1" t="s">
        <v>115</v>
      </c>
      <c r="B1621" s="6">
        <f t="shared" ref="B1621:I1621" si="779">B1395-B1143</f>
        <v>-22.279999999999994</v>
      </c>
      <c r="C1621" s="6">
        <f t="shared" si="779"/>
        <v>-17.03</v>
      </c>
      <c r="D1621" s="6">
        <f t="shared" si="779"/>
        <v>-17.155000000000001</v>
      </c>
      <c r="E1621" s="6">
        <f t="shared" si="779"/>
        <v>-1.6881006352696488</v>
      </c>
      <c r="F1621" s="6">
        <f t="shared" si="779"/>
        <v>-2.8721594130539714</v>
      </c>
      <c r="G1621" s="6">
        <f t="shared" si="779"/>
        <v>-20.779999999999994</v>
      </c>
      <c r="H1621" s="6">
        <f t="shared" si="779"/>
        <v>-12.280000000000001</v>
      </c>
      <c r="I1621" s="6">
        <f t="shared" si="779"/>
        <v>0</v>
      </c>
      <c r="J1621" s="6">
        <f>J1394-J1143</f>
        <v>4.4721575815555639</v>
      </c>
      <c r="K1621" s="6"/>
      <c r="L1621" s="6">
        <f>L1394-L1142</f>
        <v>-4.9710220695244089</v>
      </c>
      <c r="M1621" s="6">
        <f t="shared" ref="M1621:T1621" si="780">M1395-M1143</f>
        <v>-9.9999999999999929</v>
      </c>
      <c r="N1621" s="6">
        <f t="shared" si="780"/>
        <v>-8.1249999999999929</v>
      </c>
      <c r="O1621" s="6">
        <f t="shared" si="780"/>
        <v>-1.875</v>
      </c>
      <c r="P1621" s="6">
        <f t="shared" si="780"/>
        <v>-4.875</v>
      </c>
      <c r="Q1621" s="6"/>
      <c r="R1621" s="6">
        <f t="shared" si="780"/>
        <v>9.4078405869460298</v>
      </c>
      <c r="S1621" s="6">
        <f t="shared" si="780"/>
        <v>-8.4999999999999929</v>
      </c>
      <c r="T1621" s="6">
        <f t="shared" si="780"/>
        <v>1.5</v>
      </c>
      <c r="U1621" s="13"/>
      <c r="V1621" s="6">
        <f>V1395-V1143</f>
        <v>-62.5</v>
      </c>
      <c r="W1621" s="6">
        <f>W1395-W1143</f>
        <v>-14.28284058694603</v>
      </c>
      <c r="X1621" s="6">
        <f>X1395-X1143</f>
        <v>-1.6896320548375243</v>
      </c>
      <c r="Y1621" s="6">
        <f>Y1395-Y1143</f>
        <v>-15.465367945162477</v>
      </c>
      <c r="Z1621" s="6">
        <f>Z1395-Z1143</f>
        <v>1.1825273582164471</v>
      </c>
      <c r="AA1621" s="6"/>
      <c r="AB1621" s="41"/>
      <c r="AC1621" s="42"/>
      <c r="AD1621" s="6">
        <f>AD1395-AD1143</f>
        <v>3.6124999999999972</v>
      </c>
      <c r="AE1621" s="13"/>
      <c r="AF1621" s="6" t="e">
        <f ca="1">AF1395-AF1143</f>
        <v>#NAME?</v>
      </c>
      <c r="AG1621" s="6" t="e">
        <f ca="1">AG1395-AG1143</f>
        <v>#NAME?</v>
      </c>
      <c r="AH1621" s="13"/>
      <c r="AI1621" s="13"/>
      <c r="AJ1621" s="13"/>
      <c r="AK1621" s="13"/>
      <c r="AL1621" s="13"/>
      <c r="AM1621" s="6">
        <f>AM1395-AM1143</f>
        <v>-37.25</v>
      </c>
      <c r="AN1621" s="6" t="e">
        <f ca="1">AN1395-AN1143</f>
        <v>#NAME?</v>
      </c>
      <c r="AO1621" s="6" t="e">
        <f ca="1">AO1395-AO1143</f>
        <v>#NAME?</v>
      </c>
      <c r="AT1621" s="6">
        <f t="shared" ref="AT1621:AY1621" si="781">AT1395-AT1143</f>
        <v>-76.100000000000023</v>
      </c>
      <c r="AU1621" s="6">
        <f>MAX(AU1391:AU1395)-MIN(AU1391:AU1395)</f>
        <v>0.14500000000000135</v>
      </c>
      <c r="AV1621" s="6">
        <f t="shared" si="781"/>
        <v>-0.55898500000000162</v>
      </c>
      <c r="AW1621" s="6">
        <f t="shared" si="781"/>
        <v>-1.4368360000000013</v>
      </c>
      <c r="AX1621" s="6">
        <f t="shared" si="781"/>
        <v>-0.87785099999999971</v>
      </c>
      <c r="AY1621" s="6">
        <f t="shared" si="781"/>
        <v>-4.5056682060884867E-2</v>
      </c>
    </row>
    <row r="1622" spans="1:51" x14ac:dyDescent="0.25">
      <c r="A1622" s="1" t="s">
        <v>116</v>
      </c>
      <c r="B1622" s="6">
        <f t="shared" ref="B1622:J1622" si="782">MAX(B1391:B1395)-MIN(B1391:B1395)</f>
        <v>0.45000000000000284</v>
      </c>
      <c r="C1622" s="6">
        <f t="shared" si="782"/>
        <v>1.0750000000000028</v>
      </c>
      <c r="D1622" s="6">
        <f t="shared" si="782"/>
        <v>0.82500000000000284</v>
      </c>
      <c r="E1622" s="6">
        <f t="shared" si="782"/>
        <v>2.7644064094348693</v>
      </c>
      <c r="F1622" s="6">
        <f t="shared" si="782"/>
        <v>2.243247824049611</v>
      </c>
      <c r="G1622" s="6">
        <f t="shared" si="782"/>
        <v>0.20000000000000284</v>
      </c>
      <c r="H1622" s="6">
        <f t="shared" si="782"/>
        <v>0.20000000000000284</v>
      </c>
      <c r="I1622" s="6">
        <f t="shared" si="782"/>
        <v>0.5</v>
      </c>
      <c r="J1622" s="6">
        <f t="shared" si="782"/>
        <v>0.35153418590579122</v>
      </c>
      <c r="K1622" s="6"/>
      <c r="L1622" s="6">
        <f t="shared" ref="L1622:T1622" si="783">MAX(L1391:L1395)-MIN(L1391:L1395)</f>
        <v>0.70411662407433084</v>
      </c>
      <c r="M1622" s="6">
        <f t="shared" si="783"/>
        <v>0.25</v>
      </c>
      <c r="N1622" s="6">
        <f t="shared" si="783"/>
        <v>0.625</v>
      </c>
      <c r="O1622" s="6">
        <f t="shared" si="783"/>
        <v>0.625</v>
      </c>
      <c r="P1622" s="6">
        <f t="shared" si="783"/>
        <v>0.625</v>
      </c>
      <c r="Q1622" s="6"/>
      <c r="R1622" s="6">
        <f t="shared" si="783"/>
        <v>2.253247824049609</v>
      </c>
      <c r="S1622" s="6">
        <f t="shared" si="783"/>
        <v>0</v>
      </c>
      <c r="T1622" s="6">
        <f t="shared" si="783"/>
        <v>0.25</v>
      </c>
      <c r="U1622" s="13"/>
      <c r="V1622" s="6">
        <f>MAX(V1391:V1395)-MIN(V1391:V1395)</f>
        <v>49.5</v>
      </c>
      <c r="W1622" s="6">
        <f>MAX(W1391:W1395)-MIN(W1391:W1395)</f>
        <v>2.878247824049609</v>
      </c>
      <c r="X1622" s="6">
        <f>MAX(X1391:X1395)-MIN(X1391:X1395)</f>
        <v>2.766914237452049</v>
      </c>
      <c r="Y1622" s="6">
        <f>MAX(Y1391:Y1395)-MIN(Y1391:Y1395)</f>
        <v>3.401914237452047</v>
      </c>
      <c r="Z1622" s="6">
        <f>MAX(Z1391:Z1395)-MIN(Z1391:Z1395)</f>
        <v>0.65938443335662811</v>
      </c>
      <c r="AA1622" s="6"/>
      <c r="AB1622" s="41"/>
      <c r="AC1622" s="42"/>
      <c r="AD1622" s="6">
        <f>MAX(AD1391:AD1395)-MIN(AD1391:AD1395)</f>
        <v>2.4849999999999923</v>
      </c>
      <c r="AE1622" s="13"/>
      <c r="AF1622" s="6" t="e">
        <f ca="1">MAX(AF1391:AF1395)-MIN(AF1391:AF1395)</f>
        <v>#NAME?</v>
      </c>
      <c r="AG1622" s="6" t="e">
        <f ca="1">MAX(AG1391:AG1395)-MIN(AG1391:AG1395)</f>
        <v>#NAME?</v>
      </c>
      <c r="AH1622" s="13"/>
      <c r="AI1622" s="13"/>
      <c r="AJ1622" s="13"/>
      <c r="AK1622" s="13"/>
      <c r="AL1622" s="13"/>
      <c r="AM1622" s="6">
        <f>MAX(AM1391:AM1395)-MIN(AM1391:AM1395)</f>
        <v>61</v>
      </c>
      <c r="AN1622" s="6" t="e">
        <f ca="1">MAX(AN1391:AN1395)-MIN(AN1391:AN1395)</f>
        <v>#NAME?</v>
      </c>
      <c r="AO1622" s="6" t="e">
        <f ca="1">MAX(AO1391:AO1395)-MIN(AO1391:AO1395)</f>
        <v>#NAME?</v>
      </c>
      <c r="AT1622" s="6">
        <f t="shared" ref="AT1622:AY1622" si="784">MAX(AT1391:AT1395)-MIN(AT1391:AT1395)</f>
        <v>9.0999999999999659</v>
      </c>
      <c r="AU1622" s="12">
        <f>(AU1395/AU1390)-1</f>
        <v>4.6054008792129064E-3</v>
      </c>
      <c r="AV1622" s="6">
        <f t="shared" si="784"/>
        <v>0.24064499999999711</v>
      </c>
      <c r="AW1622" s="6">
        <f t="shared" si="784"/>
        <v>0.21815040000000074</v>
      </c>
      <c r="AX1622" s="6">
        <f t="shared" si="784"/>
        <v>5.1784200000001945E-2</v>
      </c>
      <c r="AY1622" s="6">
        <f t="shared" si="784"/>
        <v>5.5106400502116792E-3</v>
      </c>
    </row>
    <row r="1623" spans="1:51" x14ac:dyDescent="0.25">
      <c r="A1623" s="1" t="s">
        <v>117</v>
      </c>
      <c r="B1623" s="12">
        <f t="shared" ref="B1623:I1623" si="785">(B1395/B1390)-1</f>
        <v>6.0144346431434403E-3</v>
      </c>
      <c r="C1623" s="12">
        <f t="shared" si="785"/>
        <v>2.2286471509456618E-2</v>
      </c>
      <c r="D1623" s="12">
        <f t="shared" si="785"/>
        <v>1.5124355814474466E-2</v>
      </c>
      <c r="E1623" s="12">
        <f t="shared" si="785"/>
        <v>-3.3004158004158013E-2</v>
      </c>
      <c r="F1623" s="12">
        <f t="shared" si="785"/>
        <v>-3.7745879851143194E-2</v>
      </c>
      <c r="G1623" s="12">
        <f t="shared" si="785"/>
        <v>9.237021984112026E-4</v>
      </c>
      <c r="H1623" s="12">
        <f t="shared" si="785"/>
        <v>1.146000458400076E-3</v>
      </c>
      <c r="I1623" s="12">
        <f t="shared" si="785"/>
        <v>0</v>
      </c>
      <c r="J1623" s="12">
        <f>(J1394/J1390)-1</f>
        <v>1.2044564890093312E-2</v>
      </c>
      <c r="K1623" s="12"/>
      <c r="L1623" s="12">
        <f>(L1394/L1390)-1</f>
        <v>-5.6064947653699959E-2</v>
      </c>
      <c r="M1623" s="12">
        <f t="shared" ref="M1623:T1623" si="786">(M1395/M1390)-1</f>
        <v>4.0000000000000036E-2</v>
      </c>
      <c r="N1623" s="12">
        <f t="shared" si="786"/>
        <v>-7.1428571428571397E-2</v>
      </c>
      <c r="O1623" s="12">
        <f t="shared" si="786"/>
        <v>0.625</v>
      </c>
      <c r="P1623" s="12">
        <f t="shared" si="786"/>
        <v>0.625</v>
      </c>
      <c r="Q1623" s="12"/>
      <c r="R1623" s="12">
        <f t="shared" si="786"/>
        <v>1.6451533630998956</v>
      </c>
      <c r="S1623" s="12">
        <f t="shared" si="786"/>
        <v>0</v>
      </c>
      <c r="T1623" s="12">
        <f t="shared" si="786"/>
        <v>-5.8823529411764719E-2</v>
      </c>
      <c r="U1623" s="19"/>
      <c r="V1623" s="12">
        <f>(V1395/V1390)-1</f>
        <v>-3.7745879851142972E-2</v>
      </c>
      <c r="W1623" s="12">
        <f>(W1395/W1390)-1</f>
        <v>1.1371825616389737</v>
      </c>
      <c r="X1623" s="12">
        <f>(X1395/X1390)-1</f>
        <v>-3.3004158004158013E-2</v>
      </c>
      <c r="Y1623" s="12">
        <f>(Y1395/Y1390)-1</f>
        <v>2.1270641285734162</v>
      </c>
      <c r="Z1623" s="12">
        <f>(Z1395/Z1390)-1</f>
        <v>0.16632748332115233</v>
      </c>
      <c r="AA1623" s="43"/>
      <c r="AB1623" s="41"/>
      <c r="AC1623" s="42"/>
      <c r="AD1623" s="12">
        <f>(AD1395/AD1390)-1</f>
        <v>-5.2193000284541213E-2</v>
      </c>
      <c r="AE1623" s="19"/>
      <c r="AF1623" s="12" t="e">
        <f ca="1">(AF1395/AF1390)-1</f>
        <v>#NAME?</v>
      </c>
      <c r="AG1623" s="12" t="e">
        <f ca="1">(AG1395/AG1390)-1</f>
        <v>#NAME?</v>
      </c>
      <c r="AH1623" s="19"/>
      <c r="AI1623" s="19"/>
      <c r="AJ1623" s="19"/>
      <c r="AK1623" s="19"/>
      <c r="AL1623" s="19"/>
      <c r="AM1623" s="12">
        <f>(AM1395/AM1390)-1</f>
        <v>-3.3004158004158013E-2</v>
      </c>
      <c r="AN1623" s="12" t="e">
        <f ca="1">(AN1395/AN1390)-1</f>
        <v>#NAME?</v>
      </c>
      <c r="AO1623" s="12" t="e">
        <f ca="1">(AO1395/AO1390)-1</f>
        <v>#NAME?</v>
      </c>
      <c r="AT1623" s="12">
        <f t="shared" ref="AT1623:AY1623" si="787">(AT1395/AT1390)-1</f>
        <v>2.0093945720250472E-2</v>
      </c>
      <c r="AU1623" s="9">
        <f>AU1395-AU1390</f>
        <v>5.4999999999999716E-2</v>
      </c>
      <c r="AV1623" s="12">
        <f t="shared" si="787"/>
        <v>8.97058759154441E-2</v>
      </c>
      <c r="AW1623" s="12">
        <f t="shared" si="787"/>
        <v>3.4362624349972837E-2</v>
      </c>
      <c r="AX1623" s="12">
        <f t="shared" si="787"/>
        <v>-0.18358208955223843</v>
      </c>
      <c r="AY1623" s="12">
        <f t="shared" si="787"/>
        <v>-1.4833426584561216E-2</v>
      </c>
    </row>
    <row r="1624" spans="1:51" x14ac:dyDescent="0.25">
      <c r="A1624" s="1" t="s">
        <v>118</v>
      </c>
      <c r="B1624" s="9">
        <f t="shared" ref="B1624:J1624" si="788">B1395-B1390</f>
        <v>0.29999999999999716</v>
      </c>
      <c r="C1624" s="9">
        <f t="shared" si="788"/>
        <v>0.92499999999999716</v>
      </c>
      <c r="D1624" s="9">
        <f t="shared" si="788"/>
        <v>0.67499999999999716</v>
      </c>
      <c r="E1624" s="9">
        <f t="shared" si="788"/>
        <v>-1.4388508770419222</v>
      </c>
      <c r="F1624" s="9">
        <f t="shared" si="788"/>
        <v>-1.6087938940153848</v>
      </c>
      <c r="G1624" s="9">
        <f t="shared" si="788"/>
        <v>4.9999999999997158E-2</v>
      </c>
      <c r="H1624" s="9">
        <f t="shared" si="788"/>
        <v>4.9999999999997158E-2</v>
      </c>
      <c r="I1624" s="9">
        <f t="shared" si="788"/>
        <v>0</v>
      </c>
      <c r="J1624" s="9">
        <f t="shared" si="788"/>
        <v>-37.65951714171409</v>
      </c>
      <c r="K1624" s="9"/>
      <c r="L1624" s="9">
        <f>L1394-L1390</f>
        <v>-0.45359249794295664</v>
      </c>
      <c r="M1624" s="9">
        <f t="shared" ref="M1624:T1624" si="789">M1395-M1390</f>
        <v>0.25</v>
      </c>
      <c r="N1624" s="9">
        <f t="shared" si="789"/>
        <v>-0.375</v>
      </c>
      <c r="O1624" s="9">
        <f t="shared" si="789"/>
        <v>0.625</v>
      </c>
      <c r="P1624" s="9">
        <f t="shared" si="789"/>
        <v>0.625</v>
      </c>
      <c r="Q1624" s="9"/>
      <c r="R1624" s="9">
        <f t="shared" si="789"/>
        <v>-1.6587938940153819</v>
      </c>
      <c r="S1624" s="9">
        <f t="shared" si="789"/>
        <v>0</v>
      </c>
      <c r="T1624" s="9">
        <f t="shared" si="789"/>
        <v>-0.25</v>
      </c>
      <c r="V1624" s="9">
        <f>V1395-V1390</f>
        <v>-35.5</v>
      </c>
      <c r="W1624" s="9">
        <f>W1395-W1390</f>
        <v>2.2837938940153819</v>
      </c>
      <c r="X1624" s="9">
        <f>X1395-X1390</f>
        <v>-1.4401561809688914</v>
      </c>
      <c r="Y1624" s="9">
        <f>Y1395-Y1390</f>
        <v>2.1151561809688886</v>
      </c>
      <c r="Z1624" s="9">
        <f>Z1395-Z1390</f>
        <v>0.16863771304649333</v>
      </c>
      <c r="AD1624" s="9">
        <f>AD1395-AD1390</f>
        <v>-3.2099999999999937</v>
      </c>
      <c r="AF1624" s="9" t="e">
        <f ca="1">AF1395-AF1390</f>
        <v>#NAME?</v>
      </c>
      <c r="AG1624" s="9" t="e">
        <f ca="1">AG1395-AG1390</f>
        <v>#NAME?</v>
      </c>
      <c r="AM1624" s="9">
        <f>AM1395-AM1390</f>
        <v>-31.75</v>
      </c>
      <c r="AN1624" s="9" t="e">
        <f ca="1">AN1395-AN1390</f>
        <v>#NAME?</v>
      </c>
      <c r="AO1624" s="9" t="e">
        <f ca="1">AO1395-AO1390</f>
        <v>#NAME?</v>
      </c>
      <c r="AT1624" s="9">
        <f t="shared" ref="AT1624:AY1624" si="790">AT1395-AT1390</f>
        <v>7.6999999999999886</v>
      </c>
      <c r="AV1624" s="9">
        <f t="shared" si="790"/>
        <v>0.20492499999999936</v>
      </c>
      <c r="AW1624" s="9">
        <f t="shared" si="790"/>
        <v>9.8431599999999619E-2</v>
      </c>
      <c r="AX1624" s="9">
        <f t="shared" si="790"/>
        <v>-0.10649339999999974</v>
      </c>
      <c r="AY1624" s="9">
        <f t="shared" si="790"/>
        <v>-5.8837184977232893E-3</v>
      </c>
    </row>
    <row r="1625" spans="1:51" x14ac:dyDescent="0.25">
      <c r="AU1625" s="6">
        <f>AU775-AU696</f>
        <v>0.29000000000000092</v>
      </c>
    </row>
    <row r="1626" spans="1:51" x14ac:dyDescent="0.25">
      <c r="A1626" s="1" t="s">
        <v>119</v>
      </c>
      <c r="B1626" s="6">
        <f>B779-B696</f>
        <v>-0.26000000000000512</v>
      </c>
      <c r="C1626" s="6">
        <f>C779-C696</f>
        <v>-5.259999999999998</v>
      </c>
      <c r="D1626" s="6">
        <f>D779-D696</f>
        <v>-1.259999999999998</v>
      </c>
      <c r="E1626" s="6">
        <f>E775-E696</f>
        <v>0.70243113682360558</v>
      </c>
      <c r="F1626" s="6">
        <f>F775-F696</f>
        <v>1.4514959934174598</v>
      </c>
      <c r="G1626" s="6">
        <f>G779-G696</f>
        <v>-0.26000000000000512</v>
      </c>
      <c r="H1626" s="6">
        <f>H779-H696</f>
        <v>-1.8599999999999994</v>
      </c>
      <c r="I1626" s="6">
        <f>I779-I696</f>
        <v>3.75</v>
      </c>
      <c r="J1626" s="6">
        <f>J779-J696</f>
        <v>5.3604194907723084</v>
      </c>
      <c r="K1626" s="6"/>
      <c r="L1626" s="6">
        <f>L779-L696</f>
        <v>-1.6104194907723084</v>
      </c>
      <c r="M1626" s="6">
        <f>M779-M696</f>
        <v>1.5999999999999943</v>
      </c>
      <c r="N1626" s="6">
        <f>N779-N696</f>
        <v>4.9999999999999929</v>
      </c>
      <c r="O1626" s="6">
        <f>O779-O696</f>
        <v>-3.3999999999999986</v>
      </c>
      <c r="P1626" s="6">
        <f>P779-P696</f>
        <v>0.60000000000000142</v>
      </c>
      <c r="Q1626" s="6"/>
      <c r="R1626" s="6">
        <f>R775-R696</f>
        <v>3.9714959934174558</v>
      </c>
      <c r="S1626" s="6">
        <f>S779-S696</f>
        <v>1.5999999999999943</v>
      </c>
      <c r="T1626" s="6">
        <f>T779-T696</f>
        <v>0</v>
      </c>
      <c r="U1626" s="13"/>
      <c r="V1626" s="6">
        <f>V775-V696</f>
        <v>32</v>
      </c>
      <c r="W1626" s="6">
        <f>W775-W696</f>
        <v>-3.1214959934174615</v>
      </c>
      <c r="X1626" s="6">
        <f>X775-X696</f>
        <v>0.70306837181158954</v>
      </c>
      <c r="Y1626" s="6">
        <f>Y775-Y696</f>
        <v>-2.3730683718115912</v>
      </c>
      <c r="Z1626" s="6">
        <f>Z775-Z696</f>
        <v>-0.74842762160587029</v>
      </c>
      <c r="AA1626" s="6"/>
      <c r="AB1626" s="6"/>
      <c r="AC1626" s="6"/>
      <c r="AD1626" s="6">
        <f>AD775-AD696</f>
        <v>34.906666666666666</v>
      </c>
      <c r="AE1626" s="13"/>
      <c r="AF1626" s="6">
        <f>AF775-AF696</f>
        <v>4.6139999999999901</v>
      </c>
      <c r="AG1626" s="6">
        <f>AG775-AG696</f>
        <v>415.61764329667312</v>
      </c>
      <c r="AH1626" s="13"/>
      <c r="AI1626" s="13"/>
      <c r="AJ1626" s="13"/>
      <c r="AK1626" s="13"/>
      <c r="AL1626" s="13"/>
      <c r="AM1626" s="6">
        <f>AM775-AM696</f>
        <v>15.5</v>
      </c>
      <c r="AN1626" s="6">
        <f>AN775-AN696</f>
        <v>0.48909999999999965</v>
      </c>
      <c r="AO1626" s="6">
        <f>AO775-AO696</f>
        <v>32.658679129574068</v>
      </c>
      <c r="AT1626" s="6">
        <f t="shared" ref="AT1626:AY1626" si="791">AT775-AT696</f>
        <v>80</v>
      </c>
      <c r="AU1626" s="6">
        <f>AU841-AU781</f>
        <v>2.2800000000000011</v>
      </c>
      <c r="AV1626" s="6">
        <f t="shared" si="791"/>
        <v>0.92660999999999838</v>
      </c>
      <c r="AW1626" s="6">
        <f t="shared" si="791"/>
        <v>1.6278377999999964</v>
      </c>
      <c r="AX1626" s="6">
        <f t="shared" si="791"/>
        <v>0.70122779999999807</v>
      </c>
      <c r="AY1626" s="6">
        <f t="shared" si="791"/>
        <v>-5.0111138513722397E-2</v>
      </c>
    </row>
    <row r="1627" spans="1:51" x14ac:dyDescent="0.25">
      <c r="A1627" s="1" t="s">
        <v>120</v>
      </c>
      <c r="B1627" s="6">
        <f>B841-B780</f>
        <v>14.519999999999996</v>
      </c>
      <c r="C1627" s="6">
        <f>C841-C780</f>
        <v>12.519999999999996</v>
      </c>
      <c r="D1627" s="6">
        <f>D841-D780</f>
        <v>15.519999999999996</v>
      </c>
      <c r="E1627" s="6">
        <f>E841-E781</f>
        <v>11.975317929396162</v>
      </c>
      <c r="F1627" s="6">
        <f>F841-F781</f>
        <v>12.598531630365649</v>
      </c>
      <c r="G1627" s="6">
        <f>G841-G780</f>
        <v>9.519999999999996</v>
      </c>
      <c r="H1627" s="6">
        <f>H841-H780</f>
        <v>13.519999999999996</v>
      </c>
      <c r="I1627" s="6">
        <f>I841-I780</f>
        <v>17</v>
      </c>
      <c r="J1627" s="6">
        <f>J841-J780</f>
        <v>8.9009029967498918</v>
      </c>
      <c r="K1627" s="6"/>
      <c r="L1627" s="6">
        <f>L841-L780</f>
        <v>8.0990970032501082</v>
      </c>
      <c r="M1627" s="6">
        <f>M841-M780</f>
        <v>1</v>
      </c>
      <c r="N1627" s="6">
        <f>N841-N780</f>
        <v>2</v>
      </c>
      <c r="O1627" s="6">
        <f>O841-O780</f>
        <v>-1</v>
      </c>
      <c r="P1627" s="6">
        <f>P841-P780</f>
        <v>2</v>
      </c>
      <c r="Q1627" s="6"/>
      <c r="R1627" s="6">
        <f>R841-R781</f>
        <v>0.98853163036564951</v>
      </c>
      <c r="S1627" s="6">
        <f>S841-S780</f>
        <v>-4</v>
      </c>
      <c r="T1627" s="6">
        <f>T841-T780</f>
        <v>-5</v>
      </c>
      <c r="U1627" s="13"/>
      <c r="V1627" s="6">
        <f>V841-V781</f>
        <v>277.75</v>
      </c>
      <c r="W1627" s="6">
        <f>W841-W781</f>
        <v>1.0114683696343505</v>
      </c>
      <c r="X1627" s="6">
        <f>X841-X781</f>
        <v>11.986181758142664</v>
      </c>
      <c r="Y1627" s="6">
        <f>Y841-Y781</f>
        <v>1.6238182418573359</v>
      </c>
      <c r="Z1627" s="6">
        <f>Z841-Z781</f>
        <v>-0.61234987222298543</v>
      </c>
      <c r="AA1627" s="6"/>
      <c r="AB1627" s="6"/>
      <c r="AC1627" s="6"/>
      <c r="AD1627" s="6">
        <f>AD841-AD781</f>
        <v>0.36333333333333684</v>
      </c>
      <c r="AE1627" s="13"/>
      <c r="AF1627" s="6">
        <f>AF841-AF781</f>
        <v>7.9099999999999966</v>
      </c>
      <c r="AG1627" s="6">
        <f>AG841-AG781</f>
        <v>1874.1050620015585</v>
      </c>
      <c r="AH1627" s="13"/>
      <c r="AI1627" s="13"/>
      <c r="AJ1627" s="13"/>
      <c r="AK1627" s="13"/>
      <c r="AL1627" s="13"/>
      <c r="AM1627" s="6">
        <f>AM841-AM781</f>
        <v>264.25</v>
      </c>
      <c r="AN1627" s="6">
        <f>AN841-AN781</f>
        <v>-0.93799999999999972</v>
      </c>
      <c r="AO1627" s="6">
        <f>AO841-AO781</f>
        <v>-8.2791970687026151E-2</v>
      </c>
      <c r="AT1627" s="6">
        <f t="shared" ref="AT1627:AY1627" si="792">AT841-AT781</f>
        <v>83</v>
      </c>
      <c r="AU1627" s="6">
        <f>AU899-AU$841</f>
        <v>0.23000000000000043</v>
      </c>
      <c r="AV1627" s="6">
        <f t="shared" si="792"/>
        <v>0.9118700000000004</v>
      </c>
      <c r="AW1627" s="6">
        <f t="shared" si="792"/>
        <v>1.1163625999999987</v>
      </c>
      <c r="AX1627" s="6">
        <f t="shared" si="792"/>
        <v>0.20449259999999825</v>
      </c>
      <c r="AY1627" s="6">
        <f t="shared" si="792"/>
        <v>-5.8763724633386083E-3</v>
      </c>
    </row>
    <row r="1628" spans="1:51" x14ac:dyDescent="0.25">
      <c r="A1628" s="1" t="s">
        <v>121</v>
      </c>
      <c r="B1628" s="6">
        <f t="shared" ref="B1628:J1628" si="793">B899-B$841</f>
        <v>3.8100000000000023</v>
      </c>
      <c r="C1628" s="6">
        <f t="shared" si="793"/>
        <v>-0.18999999999999773</v>
      </c>
      <c r="D1628" s="6">
        <f t="shared" si="793"/>
        <v>-3.1899999999999977</v>
      </c>
      <c r="E1628" s="6">
        <f t="shared" si="793"/>
        <v>-7.500151815761825</v>
      </c>
      <c r="F1628" s="6">
        <f t="shared" si="793"/>
        <v>-7.8584900268617446</v>
      </c>
      <c r="G1628" s="6">
        <f t="shared" si="793"/>
        <v>6.8100000000000023</v>
      </c>
      <c r="H1628" s="6">
        <f t="shared" si="793"/>
        <v>-0.18999999999999773</v>
      </c>
      <c r="I1628" s="6">
        <f t="shared" si="793"/>
        <v>-18.5</v>
      </c>
      <c r="J1628" s="6">
        <f t="shared" si="793"/>
        <v>-13.689382932532887</v>
      </c>
      <c r="K1628" s="6"/>
      <c r="L1628" s="6">
        <f t="shared" ref="L1628:T1628" si="794">L899-L$841</f>
        <v>-4.8106170674671134</v>
      </c>
      <c r="M1628" s="6">
        <f t="shared" si="794"/>
        <v>4</v>
      </c>
      <c r="N1628" s="6">
        <f t="shared" si="794"/>
        <v>4</v>
      </c>
      <c r="O1628" s="6">
        <f t="shared" si="794"/>
        <v>0</v>
      </c>
      <c r="P1628" s="6">
        <f t="shared" si="794"/>
        <v>-3</v>
      </c>
      <c r="Q1628" s="6"/>
      <c r="R1628" s="6">
        <f t="shared" si="794"/>
        <v>-7.6684900268617469</v>
      </c>
      <c r="S1628" s="6">
        <f t="shared" si="794"/>
        <v>7</v>
      </c>
      <c r="T1628" s="6">
        <f t="shared" si="794"/>
        <v>3</v>
      </c>
      <c r="U1628" s="13"/>
      <c r="V1628" s="6">
        <f>V899-V$841</f>
        <v>-173.25</v>
      </c>
      <c r="W1628" s="6">
        <f>W899-W$841</f>
        <v>4.6684900268617469</v>
      </c>
      <c r="X1628" s="6">
        <f>X899-X$841</f>
        <v>-7.5069558409559534</v>
      </c>
      <c r="Y1628" s="6">
        <f>Y899-Y$841</f>
        <v>4.3169558409559556</v>
      </c>
      <c r="Z1628" s="6">
        <f>Z899-Z$841</f>
        <v>0.35153418590579122</v>
      </c>
      <c r="AA1628" s="6"/>
      <c r="AB1628" s="6"/>
      <c r="AC1628" s="6"/>
      <c r="AD1628" s="6">
        <f>AD899-AD$841</f>
        <v>2.2066666666666634</v>
      </c>
      <c r="AE1628" s="13"/>
      <c r="AF1628" s="6">
        <f>AF899-AF$841</f>
        <v>13.239999999999995</v>
      </c>
      <c r="AG1628" s="6">
        <f>AG899-AG$841</f>
        <v>-13.346505659474133</v>
      </c>
      <c r="AH1628" s="13"/>
      <c r="AI1628" s="13"/>
      <c r="AJ1628" s="13"/>
      <c r="AK1628" s="13"/>
      <c r="AL1628" s="13"/>
      <c r="AM1628" s="6">
        <f>AM899-AM$841</f>
        <v>-165.5</v>
      </c>
      <c r="AN1628" s="6">
        <f>AN899-AN$841</f>
        <v>0.50269999999999992</v>
      </c>
      <c r="AO1628" s="6">
        <f>AO899-AO$841</f>
        <v>-2.8373560184012945</v>
      </c>
      <c r="AT1628" s="6">
        <f t="shared" ref="AT1628:AY1628" si="795">AT899-AT$841</f>
        <v>3</v>
      </c>
      <c r="AU1628" s="6">
        <f>AU967-AU$903</f>
        <v>-4.4499999999999993</v>
      </c>
      <c r="AV1628" s="6">
        <f t="shared" si="795"/>
        <v>-0.18172999999999817</v>
      </c>
      <c r="AW1628" s="6">
        <f t="shared" si="795"/>
        <v>0.2773545999999989</v>
      </c>
      <c r="AX1628" s="6">
        <f t="shared" si="795"/>
        <v>0.45908459999999707</v>
      </c>
      <c r="AY1628" s="6">
        <f t="shared" si="795"/>
        <v>9.09219393705335E-3</v>
      </c>
    </row>
    <row r="1629" spans="1:51" x14ac:dyDescent="0.25">
      <c r="A1629" s="1" t="s">
        <v>122</v>
      </c>
      <c r="B1629" s="6">
        <f t="shared" ref="B1629:J1629" si="796">B967-B$903</f>
        <v>-10.580000000000013</v>
      </c>
      <c r="C1629" s="6">
        <f t="shared" si="796"/>
        <v>-1.0800000000000125</v>
      </c>
      <c r="D1629" s="6">
        <f t="shared" si="796"/>
        <v>-2.5800000000000125</v>
      </c>
      <c r="E1629" s="6">
        <f t="shared" si="796"/>
        <v>-14.954985493664068</v>
      </c>
      <c r="F1629" s="6">
        <f t="shared" si="796"/>
        <v>-15.081950556603353</v>
      </c>
      <c r="G1629" s="6">
        <f t="shared" si="796"/>
        <v>-19.580000000000013</v>
      </c>
      <c r="H1629" s="6">
        <f t="shared" si="796"/>
        <v>-4.5800000000000125</v>
      </c>
      <c r="I1629" s="6">
        <f t="shared" si="796"/>
        <v>-20.125</v>
      </c>
      <c r="J1629" s="6">
        <f t="shared" si="796"/>
        <v>-17.119071530660264</v>
      </c>
      <c r="K1629" s="6"/>
      <c r="L1629" s="6">
        <f t="shared" ref="L1629:T1629" si="797">L967-L$903</f>
        <v>-3.0059284693397359</v>
      </c>
      <c r="M1629" s="6">
        <f t="shared" si="797"/>
        <v>-6</v>
      </c>
      <c r="N1629" s="6">
        <f t="shared" si="797"/>
        <v>-9.5</v>
      </c>
      <c r="O1629" s="6">
        <f t="shared" si="797"/>
        <v>3.5</v>
      </c>
      <c r="P1629" s="6">
        <f t="shared" si="797"/>
        <v>2</v>
      </c>
      <c r="Q1629" s="6"/>
      <c r="R1629" s="6">
        <f t="shared" si="797"/>
        <v>-10.50195055660334</v>
      </c>
      <c r="S1629" s="6">
        <f t="shared" si="797"/>
        <v>-15</v>
      </c>
      <c r="T1629" s="6">
        <f t="shared" si="797"/>
        <v>-9</v>
      </c>
      <c r="U1629" s="13"/>
      <c r="V1629" s="6">
        <f>V967-V$903</f>
        <v>-332.5</v>
      </c>
      <c r="W1629" s="6">
        <f>W967-W$903</f>
        <v>12.50195055660334</v>
      </c>
      <c r="X1629" s="6">
        <f>X967-X$903</f>
        <v>-14.968552432117619</v>
      </c>
      <c r="Y1629" s="6">
        <f>Y967-Y$903</f>
        <v>12.388552432117606</v>
      </c>
      <c r="Z1629" s="6">
        <f>Z967-Z$903</f>
        <v>0.11339812448573383</v>
      </c>
      <c r="AA1629" s="6"/>
      <c r="AB1629" s="6"/>
      <c r="AC1629" s="6"/>
      <c r="AD1629" s="6">
        <f>AD967-AD$903</f>
        <v>0.663333333333334</v>
      </c>
      <c r="AE1629" s="13"/>
      <c r="AF1629" s="6">
        <f>AF967-AF$903</f>
        <v>22.100000000000009</v>
      </c>
      <c r="AG1629" s="6">
        <f>AG967-AG$903</f>
        <v>-798.75937915887607</v>
      </c>
      <c r="AH1629" s="13"/>
      <c r="AI1629" s="13"/>
      <c r="AJ1629" s="13"/>
      <c r="AK1629" s="13"/>
      <c r="AL1629" s="13"/>
      <c r="AM1629" s="6">
        <f>AM967-AM$903</f>
        <v>-330</v>
      </c>
      <c r="AN1629" s="6">
        <f>AN967-AN$903</f>
        <v>0.15920000000000023</v>
      </c>
      <c r="AO1629" s="6">
        <f>AO967-AO$903</f>
        <v>-70.759667643704859</v>
      </c>
      <c r="AT1629" s="6">
        <f t="shared" ref="AT1629:AY1629" si="798">AT967-AT$903</f>
        <v>-152</v>
      </c>
      <c r="AU1629" s="6">
        <f>AU1029-AU$968</f>
        <v>1.4000000000000004</v>
      </c>
      <c r="AV1629" s="6">
        <f t="shared" si="798"/>
        <v>0.75163999999999831</v>
      </c>
      <c r="AW1629" s="6">
        <f t="shared" si="798"/>
        <v>-0.33510280000000137</v>
      </c>
      <c r="AX1629" s="6">
        <f t="shared" si="798"/>
        <v>-1.0867427999999997</v>
      </c>
      <c r="AY1629" s="6">
        <f t="shared" si="798"/>
        <v>5.087805718666577E-2</v>
      </c>
    </row>
    <row r="1630" spans="1:51" x14ac:dyDescent="0.25">
      <c r="A1630" s="1" t="s">
        <v>123</v>
      </c>
      <c r="B1630" s="6">
        <f>B1030-B$968</f>
        <v>-2.0300000000000011</v>
      </c>
      <c r="C1630" s="6">
        <f>C1030-C$968</f>
        <v>-3.0300000000000011</v>
      </c>
      <c r="D1630" s="6">
        <f>D1030-D$968</f>
        <v>1.9699999999999989</v>
      </c>
      <c r="E1630" s="6">
        <f>E1029-E$968</f>
        <v>5.2002563193877478</v>
      </c>
      <c r="F1630" s="6">
        <f>F1029-F$968</f>
        <v>5.329711850829753</v>
      </c>
      <c r="G1630" s="6">
        <f>G1030-G$968</f>
        <v>-1.5300000000000011</v>
      </c>
      <c r="H1630" s="6">
        <f>H1030-H$968</f>
        <v>0.46999999999999886</v>
      </c>
      <c r="I1630" s="6">
        <f>I1030-I$968</f>
        <v>11.5</v>
      </c>
      <c r="J1630" s="6">
        <f>J1030-J$968</f>
        <v>9.6028458962135446</v>
      </c>
      <c r="K1630" s="6"/>
      <c r="L1630" s="6">
        <f>L1030-L$968</f>
        <v>1.8971541037864554</v>
      </c>
      <c r="M1630" s="6">
        <f>M1030-M$968</f>
        <v>-2.5</v>
      </c>
      <c r="N1630" s="6">
        <f>N1030-N$968</f>
        <v>1</v>
      </c>
      <c r="O1630" s="6">
        <f>O1030-O$968</f>
        <v>-3.5</v>
      </c>
      <c r="P1630" s="6">
        <f>P1030-P$968</f>
        <v>1.5</v>
      </c>
      <c r="Q1630" s="6"/>
      <c r="R1630" s="6">
        <f>R1029-R$968</f>
        <v>2.2697118508297507</v>
      </c>
      <c r="S1630" s="6">
        <f>S1030-S$968</f>
        <v>-2</v>
      </c>
      <c r="T1630" s="6">
        <f>T1030-T$968</f>
        <v>0.5</v>
      </c>
      <c r="U1630" s="13"/>
      <c r="V1630" s="6">
        <f>V1029-V$968</f>
        <v>117.5</v>
      </c>
      <c r="W1630" s="6">
        <f>W1029-W$968</f>
        <v>-0.76971185082975069</v>
      </c>
      <c r="X1630" s="6">
        <f>X1029-X$968</f>
        <v>5.2049739138954436</v>
      </c>
      <c r="Y1630" s="6">
        <f>Y1029-Y$968</f>
        <v>-0.64497391389544134</v>
      </c>
      <c r="Z1630" s="6">
        <f>Z1029-Z$968</f>
        <v>-0.12473793693430935</v>
      </c>
      <c r="AA1630" s="6"/>
      <c r="AB1630" s="6"/>
      <c r="AC1630" s="6"/>
      <c r="AD1630" s="6">
        <f>AD1029-AD$968</f>
        <v>3.7733333333333405</v>
      </c>
      <c r="AE1630" s="13"/>
      <c r="AF1630" s="6">
        <f>AF1029-AF$968</f>
        <v>28.550000000000011</v>
      </c>
      <c r="AG1630" s="6">
        <f>AG1029-AG$968</f>
        <v>2416.5514541721914</v>
      </c>
      <c r="AH1630" s="13"/>
      <c r="AI1630" s="13"/>
      <c r="AJ1630" s="13"/>
      <c r="AK1630" s="13"/>
      <c r="AL1630" s="13"/>
      <c r="AM1630" s="6">
        <f>AM1029-AM$968</f>
        <v>114.75</v>
      </c>
      <c r="AN1630" s="6">
        <f>AN1029-AN$968</f>
        <v>0.11879999999999935</v>
      </c>
      <c r="AO1630" s="6">
        <f>AO1029-AO$968</f>
        <v>33.752235077033561</v>
      </c>
      <c r="AT1630" s="6">
        <f t="shared" ref="AT1630:AY1630" si="799">AT1029-AT$968</f>
        <v>76.5</v>
      </c>
      <c r="AU1630" s="6">
        <f>AU1092-AU$1029</f>
        <v>0.25</v>
      </c>
      <c r="AV1630" s="6">
        <f t="shared" si="799"/>
        <v>0.52177000000000184</v>
      </c>
      <c r="AW1630" s="6">
        <f t="shared" si="799"/>
        <v>0.46195960000000191</v>
      </c>
      <c r="AX1630" s="6">
        <f t="shared" si="799"/>
        <v>-5.981039999999993E-2</v>
      </c>
      <c r="AY1630" s="6">
        <f t="shared" si="799"/>
        <v>-4.2375163221328616E-2</v>
      </c>
    </row>
    <row r="1631" spans="1:51" x14ac:dyDescent="0.25">
      <c r="A1631" s="1" t="s">
        <v>124</v>
      </c>
      <c r="B1631" s="6">
        <f>B1092-B$1030</f>
        <v>-9.3200000000000074</v>
      </c>
      <c r="C1631" s="6">
        <f>C1092-C$1030</f>
        <v>-10.32</v>
      </c>
      <c r="D1631" s="6">
        <f>D1092-D$1030</f>
        <v>-12.32</v>
      </c>
      <c r="E1631" s="6">
        <f>E1092-E$1029</f>
        <v>-12.179249549764307</v>
      </c>
      <c r="F1631" s="6">
        <f>F1092-F$1029</f>
        <v>-11.600628134891153</v>
      </c>
      <c r="G1631" s="6">
        <f>G1092-G$1030</f>
        <v>-11.820000000000007</v>
      </c>
      <c r="H1631" s="6">
        <f>H1092-H$1030</f>
        <v>-8.32</v>
      </c>
      <c r="I1631" s="6">
        <f>I1092-I$1030</f>
        <v>2</v>
      </c>
      <c r="J1631" s="6">
        <f>J1092-J$1030</f>
        <v>-4.4175944689890869</v>
      </c>
      <c r="K1631" s="6"/>
      <c r="L1631" s="6">
        <f>L1092-L$1030</f>
        <v>6.4175944689890869</v>
      </c>
      <c r="M1631" s="6">
        <f>M1092-M$1030</f>
        <v>-1.0000000000000071</v>
      </c>
      <c r="N1631" s="6">
        <f>N1092-N$1030</f>
        <v>0.99999999999999289</v>
      </c>
      <c r="O1631" s="6">
        <f>O1092-O$1030</f>
        <v>-2</v>
      </c>
      <c r="P1631" s="6">
        <f>P1092-P$1030</f>
        <v>-4</v>
      </c>
      <c r="Q1631" s="6"/>
      <c r="R1631" s="6">
        <f>R1092-R$1029</f>
        <v>-0.69062813489114916</v>
      </c>
      <c r="S1631" s="6">
        <f>S1092-S$1030</f>
        <v>-3.5000000000000071</v>
      </c>
      <c r="T1631" s="6">
        <f>T1092-T$1030</f>
        <v>-2.5</v>
      </c>
      <c r="U1631" s="13"/>
      <c r="V1631" s="6">
        <f>V1092-V$1029</f>
        <v>-255.75</v>
      </c>
      <c r="W1631" s="6">
        <f>W1092-W$1029</f>
        <v>-3.3093718651088508</v>
      </c>
      <c r="X1631" s="6">
        <f>X1092-X$1029</f>
        <v>-12.190298382216994</v>
      </c>
      <c r="Y1631" s="6">
        <f>Y1092-Y$1029</f>
        <v>-2.7197016177830093</v>
      </c>
      <c r="Z1631" s="6">
        <f>Z1092-Z$1029</f>
        <v>-0.5896702473258415</v>
      </c>
      <c r="AA1631" s="6"/>
      <c r="AB1631" s="6"/>
      <c r="AC1631" s="6"/>
      <c r="AD1631" s="6">
        <f>AD1092-AD$1029</f>
        <v>7.7058333333333309</v>
      </c>
      <c r="AE1631" s="13"/>
      <c r="AF1631" s="6">
        <f>AF1092-AF$1029</f>
        <v>32.199999999999989</v>
      </c>
      <c r="AG1631" s="6">
        <f>AG1092-AG$1029</f>
        <v>-589.82605634888932</v>
      </c>
      <c r="AH1631" s="13"/>
      <c r="AI1631" s="13"/>
      <c r="AJ1631" s="13"/>
      <c r="AK1631" s="13"/>
      <c r="AL1631" s="13"/>
      <c r="AM1631" s="6">
        <f>AM1092-AM$1029</f>
        <v>-268.75</v>
      </c>
      <c r="AN1631" s="6">
        <f>AN1092-AN$1029</f>
        <v>-0.22289999999999921</v>
      </c>
      <c r="AO1631" s="6">
        <f>AO1092-AO$1029</f>
        <v>-74.586408690469341</v>
      </c>
      <c r="AT1631" s="6">
        <f t="shared" ref="AT1631:AY1631" si="800">AT1092-AT$1029</f>
        <v>24.5</v>
      </c>
      <c r="AU1631" s="6">
        <f>AU1154-AU$1092</f>
        <v>1.0830000000000002</v>
      </c>
      <c r="AV1631" s="6">
        <f t="shared" si="800"/>
        <v>-1.3602200000000018</v>
      </c>
      <c r="AW1631" s="6">
        <f t="shared" si="800"/>
        <v>-1.0398505999999976</v>
      </c>
      <c r="AX1631" s="6">
        <f t="shared" si="800"/>
        <v>0.32036940000000413</v>
      </c>
      <c r="AY1631" s="6">
        <f t="shared" si="800"/>
        <v>-5.2195684123406361E-2</v>
      </c>
    </row>
    <row r="1632" spans="1:51" x14ac:dyDescent="0.25">
      <c r="A1632" s="1" t="s">
        <v>125</v>
      </c>
      <c r="B1632" s="6">
        <f t="shared" ref="B1632:J1632" si="801">B1154-B$1092</f>
        <v>14.02000000000001</v>
      </c>
      <c r="C1632" s="6">
        <f t="shared" si="801"/>
        <v>11.520000000000003</v>
      </c>
      <c r="D1632" s="6">
        <f t="shared" si="801"/>
        <v>15.020000000000003</v>
      </c>
      <c r="E1632" s="6">
        <f t="shared" si="801"/>
        <v>0.66844253342892301</v>
      </c>
      <c r="F1632" s="6">
        <f t="shared" si="801"/>
        <v>1.0772821826145247</v>
      </c>
      <c r="G1632" s="6">
        <f t="shared" si="801"/>
        <v>16.02000000000001</v>
      </c>
      <c r="H1632" s="6">
        <f t="shared" si="801"/>
        <v>9.5200000000000031</v>
      </c>
      <c r="I1632" s="6">
        <f t="shared" si="801"/>
        <v>-9</v>
      </c>
      <c r="J1632" s="6">
        <f t="shared" si="801"/>
        <v>-1.8697862548361428</v>
      </c>
      <c r="K1632" s="6"/>
      <c r="L1632" s="6">
        <f t="shared" ref="L1632:T1632" si="802">L1154-L$1092</f>
        <v>-7.1302137451638572</v>
      </c>
      <c r="M1632" s="6">
        <f t="shared" si="802"/>
        <v>4.5000000000000071</v>
      </c>
      <c r="N1632" s="6">
        <f t="shared" si="802"/>
        <v>2.5000000000000071</v>
      </c>
      <c r="O1632" s="6">
        <f t="shared" si="802"/>
        <v>2</v>
      </c>
      <c r="P1632" s="6">
        <f t="shared" si="802"/>
        <v>5.5</v>
      </c>
      <c r="Q1632" s="6"/>
      <c r="R1632" s="6">
        <f t="shared" si="802"/>
        <v>-8.4427178173854784</v>
      </c>
      <c r="S1632" s="6">
        <f t="shared" si="802"/>
        <v>6.5000000000000071</v>
      </c>
      <c r="T1632" s="6">
        <f t="shared" si="802"/>
        <v>2</v>
      </c>
      <c r="U1632" s="13"/>
      <c r="V1632" s="6">
        <f>V1154-V$1092</f>
        <v>23.75</v>
      </c>
      <c r="W1632" s="6">
        <f>W1154-W$1092</f>
        <v>13.942717817385478</v>
      </c>
      <c r="X1632" s="6">
        <f>X1154-X$1092</f>
        <v>0.669048934465863</v>
      </c>
      <c r="Y1632" s="6">
        <f>Y1154-Y$1092</f>
        <v>14.35095106553414</v>
      </c>
      <c r="Z1632" s="6">
        <f>Z1154-Z$1092</f>
        <v>-0.40823324814866169</v>
      </c>
      <c r="AA1632" s="6"/>
      <c r="AB1632" s="6"/>
      <c r="AC1632" s="6"/>
      <c r="AD1632" s="6">
        <f>AD1154-AD$1092</f>
        <v>3.2149999999999963</v>
      </c>
      <c r="AE1632" s="13"/>
      <c r="AF1632" s="6">
        <f>AF1154-AF$1092</f>
        <v>47.233199999999982</v>
      </c>
      <c r="AG1632" s="6">
        <f>AG1154-AG$1092</f>
        <v>2419.0120483239298</v>
      </c>
      <c r="AH1632" s="13"/>
      <c r="AI1632" s="13"/>
      <c r="AJ1632" s="13"/>
      <c r="AK1632" s="13"/>
      <c r="AL1632" s="13"/>
      <c r="AM1632" s="6">
        <f>AM1154-AM$1092</f>
        <v>14.75</v>
      </c>
      <c r="AN1632" s="6">
        <f>AN1154-AN$1092</f>
        <v>-0.27710000000000079</v>
      </c>
      <c r="AO1632" s="6">
        <f>AO1154-AO$1092</f>
        <v>-9.4141138480883058</v>
      </c>
      <c r="AT1632" s="6">
        <f t="shared" ref="AT1632:AY1632" si="803">AT1154-AT$1092</f>
        <v>-2</v>
      </c>
      <c r="AU1632" s="6">
        <f>AU1217-AU$1154</f>
        <v>-3.972999999999999</v>
      </c>
      <c r="AV1632" s="6">
        <f t="shared" si="803"/>
        <v>0.2178400000000007</v>
      </c>
      <c r="AW1632" s="6">
        <f t="shared" si="803"/>
        <v>0.47753319999999455</v>
      </c>
      <c r="AX1632" s="6">
        <f t="shared" si="803"/>
        <v>0.25969319999999385</v>
      </c>
      <c r="AY1632" s="6">
        <f t="shared" si="803"/>
        <v>4.7142499501450053E-2</v>
      </c>
    </row>
    <row r="1633" spans="1:51" x14ac:dyDescent="0.25">
      <c r="A1633" s="1" t="s">
        <v>126</v>
      </c>
      <c r="B1633" s="6">
        <f t="shared" ref="B1633:J1633" si="804">B1217-B$1154</f>
        <v>-11.570000000000007</v>
      </c>
      <c r="C1633" s="6">
        <f t="shared" si="804"/>
        <v>-7.0700000000000074</v>
      </c>
      <c r="D1633" s="6">
        <f t="shared" si="804"/>
        <v>-9.4450000000000074</v>
      </c>
      <c r="E1633" s="6">
        <f t="shared" si="804"/>
        <v>-5.2795630606420119</v>
      </c>
      <c r="F1633" s="6">
        <f t="shared" si="804"/>
        <v>-6.1147290943254902</v>
      </c>
      <c r="G1633" s="6">
        <f t="shared" si="804"/>
        <v>-11.570000000000007</v>
      </c>
      <c r="H1633" s="6">
        <f t="shared" si="804"/>
        <v>-7.5700000000000074</v>
      </c>
      <c r="I1633" s="6">
        <f t="shared" si="804"/>
        <v>-1.25</v>
      </c>
      <c r="J1633" s="6">
        <f t="shared" si="804"/>
        <v>-0.38764908396534281</v>
      </c>
      <c r="K1633" s="6"/>
      <c r="L1633" s="6">
        <f t="shared" ref="L1633:T1633" si="805">L1217-L$1154</f>
        <v>-0.86235091603465719</v>
      </c>
      <c r="M1633" s="6">
        <f t="shared" si="805"/>
        <v>-4</v>
      </c>
      <c r="N1633" s="6">
        <f t="shared" si="805"/>
        <v>-4.5</v>
      </c>
      <c r="O1633" s="6">
        <f t="shared" si="805"/>
        <v>0.5</v>
      </c>
      <c r="P1633" s="6">
        <f t="shared" si="805"/>
        <v>-1.875</v>
      </c>
      <c r="Q1633" s="6"/>
      <c r="R1633" s="6">
        <f t="shared" si="805"/>
        <v>1.4552709056745172</v>
      </c>
      <c r="S1633" s="6">
        <f t="shared" si="805"/>
        <v>-4</v>
      </c>
      <c r="T1633" s="6">
        <f t="shared" si="805"/>
        <v>0</v>
      </c>
      <c r="U1633" s="13"/>
      <c r="V1633" s="6">
        <f>V1217-V$1154</f>
        <v>-134</v>
      </c>
      <c r="W1633" s="6">
        <f>W1217-W$1154</f>
        <v>-3.3302709056745172</v>
      </c>
      <c r="X1633" s="6">
        <f>X1217-X$1154</f>
        <v>-5.2843526010354651</v>
      </c>
      <c r="Y1633" s="6">
        <f>Y1217-Y$1154</f>
        <v>-4.1606473989645423</v>
      </c>
      <c r="Z1633" s="6">
        <f>Z1217-Z$1154</f>
        <v>0.83037649329002505</v>
      </c>
      <c r="AA1633" s="6"/>
      <c r="AB1633" s="6"/>
      <c r="AC1633" s="6"/>
      <c r="AD1633" s="6">
        <f>AD1217-AD$1154</f>
        <v>-1.9200000000000017</v>
      </c>
      <c r="AE1633" s="13"/>
      <c r="AF1633" s="6">
        <f>AF1217-AF$1154</f>
        <v>93.786800000000028</v>
      </c>
      <c r="AG1633" s="6">
        <f>AG1217-AG$1154</f>
        <v>2228.8484465817746</v>
      </c>
      <c r="AH1633" s="13"/>
      <c r="AI1633" s="13"/>
      <c r="AJ1633" s="13"/>
      <c r="AK1633" s="13"/>
      <c r="AL1633" s="13"/>
      <c r="AM1633" s="6">
        <f>AM1217-AM$1154</f>
        <v>-116.5</v>
      </c>
      <c r="AN1633" s="6">
        <f>AN1217-AN$1154</f>
        <v>0.24600000000000044</v>
      </c>
      <c r="AO1633" s="6">
        <f>AO1217-AO$1154</f>
        <v>-15.226056893199797</v>
      </c>
      <c r="AT1633" s="6">
        <f t="shared" ref="AT1633:AY1633" si="806">AT1217-AT$1154</f>
        <v>-98.100000000000023</v>
      </c>
      <c r="AU1633" s="6">
        <f>AU1276-AU$1217</f>
        <v>0.37999999999999901</v>
      </c>
      <c r="AV1633" s="6">
        <f t="shared" si="806"/>
        <v>0.84045999999999665</v>
      </c>
      <c r="AW1633" s="6">
        <f t="shared" si="806"/>
        <v>0.34103380000000172</v>
      </c>
      <c r="AX1633" s="6">
        <f t="shared" si="806"/>
        <v>-0.49942619999999494</v>
      </c>
      <c r="AY1633" s="6">
        <f t="shared" si="806"/>
        <v>1.6957660710603284E-2</v>
      </c>
    </row>
    <row r="1634" spans="1:51" x14ac:dyDescent="0.25">
      <c r="A1634" s="1" t="s">
        <v>127</v>
      </c>
      <c r="B1634" s="6">
        <f>B1280-B$1217</f>
        <v>-12.349999999999994</v>
      </c>
      <c r="C1634" s="6">
        <f>C1280-C$1217</f>
        <v>-12.099999999999994</v>
      </c>
      <c r="D1634" s="6">
        <f>D1280-D$1217</f>
        <v>-12.974999999999994</v>
      </c>
      <c r="E1634" s="6">
        <f>E1276-E$1217</f>
        <v>-0.57780625770974581</v>
      </c>
      <c r="F1634" s="6">
        <f>F1276-F$1217</f>
        <v>-1.7334187731292516</v>
      </c>
      <c r="G1634" s="6">
        <f>G1280-G$1217</f>
        <v>-11.599999999999994</v>
      </c>
      <c r="H1634" s="6">
        <f>H1280-H$1217</f>
        <v>-9.5999999999999943</v>
      </c>
      <c r="I1634" s="6">
        <f>I1280-I$1217</f>
        <v>0.25</v>
      </c>
      <c r="J1634" s="6">
        <f>J1280-J$1217</f>
        <v>0.60327782329387958</v>
      </c>
      <c r="K1634" s="6"/>
      <c r="L1634" s="6">
        <f>L1280-L$1217</f>
        <v>-0.35327782329387958</v>
      </c>
      <c r="M1634" s="6">
        <f>M1280-M$1217</f>
        <v>-2.75</v>
      </c>
      <c r="N1634" s="6">
        <f>N1280-N$1217</f>
        <v>-1</v>
      </c>
      <c r="O1634" s="6">
        <f>O1280-O$1217</f>
        <v>-2.5</v>
      </c>
      <c r="P1634" s="6">
        <f>P1280-P$1217</f>
        <v>-3.375</v>
      </c>
      <c r="Q1634" s="6"/>
      <c r="R1634" s="6">
        <f>R1276-R$1217</f>
        <v>7.176581226870745</v>
      </c>
      <c r="S1634" s="6">
        <f>S1280-S$1217</f>
        <v>-2</v>
      </c>
      <c r="T1634" s="6">
        <f>T1280-T$1217</f>
        <v>0.75</v>
      </c>
      <c r="U1634" s="6"/>
      <c r="V1634" s="6">
        <f>V1276-V$1217</f>
        <v>-38.25</v>
      </c>
      <c r="W1634" s="6">
        <f>W1276-W$1217</f>
        <v>-9.801581226870745</v>
      </c>
      <c r="X1634" s="6">
        <f>X1276-X$1217</f>
        <v>-0.57833043487726599</v>
      </c>
      <c r="Y1634" s="6">
        <f>Y1276-Y$1217</f>
        <v>-10.956669565122731</v>
      </c>
      <c r="Z1634" s="6">
        <f>Z1276-Z$1217</f>
        <v>1.1550883382519856</v>
      </c>
      <c r="AA1634" s="6"/>
      <c r="AB1634" s="6"/>
      <c r="AC1634" s="6"/>
      <c r="AD1634" s="6">
        <f>AD1276-AD$1217</f>
        <v>-0.22749999999999915</v>
      </c>
      <c r="AE1634" s="6"/>
      <c r="AF1634" s="6">
        <f>AF1276-AF$1217</f>
        <v>454.75</v>
      </c>
      <c r="AG1634" s="6">
        <f>AG1276-AG$1217</f>
        <v>16961.901518718398</v>
      </c>
      <c r="AH1634" s="6">
        <f>AH1280-AH$1217</f>
        <v>0</v>
      </c>
      <c r="AI1634" s="6">
        <f>AI1280-AI$1217</f>
        <v>0</v>
      </c>
      <c r="AJ1634" s="6">
        <f>AJ1280-AJ$1217</f>
        <v>0</v>
      </c>
      <c r="AK1634" s="6">
        <f>AK1280-AK$1217</f>
        <v>0</v>
      </c>
      <c r="AL1634" s="6">
        <f>AL1280-AL$1217</f>
        <v>91</v>
      </c>
      <c r="AM1634" s="6">
        <f>AM1276-AM$1217</f>
        <v>-12.75</v>
      </c>
      <c r="AN1634" s="6" t="e">
        <f ca="1">AN1276-AN$1217</f>
        <v>#NAME?</v>
      </c>
      <c r="AO1634" s="6" t="e">
        <f ca="1">AO1276-AO$1217</f>
        <v>#NAME?</v>
      </c>
      <c r="AP1634" s="6">
        <f>AP1280-AP$1217</f>
        <v>0</v>
      </c>
      <c r="AQ1634" s="6">
        <f>AQ1280-AQ$1217</f>
        <v>0</v>
      </c>
      <c r="AR1634" s="6">
        <f>AR1280-AR$1217</f>
        <v>0</v>
      </c>
      <c r="AS1634" s="6">
        <f>AS1280-AS$1217</f>
        <v>-0.31877529880478067</v>
      </c>
      <c r="AT1634" s="6">
        <f t="shared" ref="AT1634:AY1634" si="807">AT1276-AT$1217</f>
        <v>39.100000000000023</v>
      </c>
      <c r="AU1634" s="6">
        <f>AU1341-AU$1276</f>
        <v>-1.0150000000000006</v>
      </c>
      <c r="AV1634" s="6">
        <f t="shared" si="807"/>
        <v>-0.62061999999999884</v>
      </c>
      <c r="AW1634" s="6">
        <f t="shared" si="807"/>
        <v>-0.73960899999999796</v>
      </c>
      <c r="AX1634" s="6">
        <f t="shared" si="807"/>
        <v>-0.11898899999999912</v>
      </c>
      <c r="AY1634" s="6">
        <f t="shared" si="807"/>
        <v>-6.5730882814475478E-2</v>
      </c>
    </row>
    <row r="1635" spans="1:51" x14ac:dyDescent="0.25">
      <c r="A1635" s="1" t="s">
        <v>128</v>
      </c>
      <c r="B1635" s="6">
        <f>B1341-B$1280</f>
        <v>-3.6400000000000006</v>
      </c>
      <c r="C1635" s="6">
        <f>C1341-C$1280</f>
        <v>-4.1400000000000006</v>
      </c>
      <c r="D1635" s="6">
        <f>D1341-D$1280</f>
        <v>-2.3900000000000006</v>
      </c>
      <c r="E1635" s="6">
        <f>E1341-E$1276</f>
        <v>1.3822032047174346</v>
      </c>
      <c r="F1635" s="6">
        <f>F1341-F$1276</f>
        <v>2.0846343415410544</v>
      </c>
      <c r="G1635" s="6">
        <f>G1341-G$1280</f>
        <v>-3.8900000000000006</v>
      </c>
      <c r="H1635" s="6">
        <f>H1341-H$1280</f>
        <v>0.10999999999999943</v>
      </c>
      <c r="I1635" s="6">
        <f>I1341-I$1280</f>
        <v>7.5</v>
      </c>
      <c r="J1635" s="6">
        <f>J1341-J$1280</f>
        <v>2.4749696542171904</v>
      </c>
      <c r="K1635" s="6"/>
      <c r="L1635" s="6">
        <f>L1341-L$1280</f>
        <v>5.0250303457828096</v>
      </c>
      <c r="M1635" s="6">
        <f>M1341-M$1280</f>
        <v>-3.75</v>
      </c>
      <c r="N1635" s="6">
        <f>N1341-N$1280</f>
        <v>-1.25</v>
      </c>
      <c r="O1635" s="6">
        <f>O1341-O$1280</f>
        <v>-4.25</v>
      </c>
      <c r="P1635" s="6">
        <f>P1341-P$1280</f>
        <v>-2.5</v>
      </c>
      <c r="Q1635" s="6"/>
      <c r="R1635" s="6">
        <f>R1341-R$1276</f>
        <v>2.6646343415410527</v>
      </c>
      <c r="S1635" s="6">
        <f>S1341-S$1280</f>
        <v>-4</v>
      </c>
      <c r="T1635" s="6">
        <f>T1341-T$1280</f>
        <v>-0.25</v>
      </c>
      <c r="U1635" s="13"/>
      <c r="V1635" s="6">
        <f>V1341-V$1276</f>
        <v>46</v>
      </c>
      <c r="W1635" s="6">
        <f>W1341-W$1276</f>
        <v>-5.9146343415410527</v>
      </c>
      <c r="X1635" s="6">
        <f>X1341-X$1276</f>
        <v>1.383457118726021</v>
      </c>
      <c r="Y1635" s="6">
        <f>Y1341-Y$1276</f>
        <v>-5.2134571187260192</v>
      </c>
      <c r="Z1635" s="6">
        <f>Z1341-Z$1276</f>
        <v>-0.70117722281503347</v>
      </c>
      <c r="AA1635" s="6"/>
      <c r="AB1635" s="6"/>
      <c r="AC1635" s="6"/>
      <c r="AD1635" s="6">
        <f>AD1341-AD$1276</f>
        <v>3.0075000000000003</v>
      </c>
      <c r="AE1635" s="13"/>
      <c r="AF1635" s="6" t="e">
        <f ca="1">AF1341-AF$1276</f>
        <v>#NAME?</v>
      </c>
      <c r="AG1635" s="6" t="e">
        <f ca="1">AG1341-AG$1276</f>
        <v>#NAME?</v>
      </c>
      <c r="AH1635" s="13"/>
      <c r="AI1635" s="13"/>
      <c r="AJ1635" s="13"/>
      <c r="AK1635" s="13"/>
      <c r="AL1635" s="13"/>
      <c r="AM1635" s="6">
        <f>AM1341-AM$1276</f>
        <v>30.5</v>
      </c>
      <c r="AN1635" s="6" t="e">
        <f ca="1">AN1341-AN$1276</f>
        <v>#NAME?</v>
      </c>
      <c r="AO1635" s="6" t="e">
        <f ca="1">AO1341-AO$1276</f>
        <v>#NAME?</v>
      </c>
      <c r="AT1635" s="6">
        <f t="shared" ref="AT1635:AY1635" si="808">AT1341-AT$1276</f>
        <v>-52.300000000000011</v>
      </c>
      <c r="AU1635" s="6">
        <f>AU1341-AU1397</f>
        <v>-2.5000000000000355E-2</v>
      </c>
      <c r="AV1635" s="6">
        <f t="shared" si="808"/>
        <v>-0.66215999999999831</v>
      </c>
      <c r="AW1635" s="6">
        <f t="shared" si="808"/>
        <v>-0.80110919999999908</v>
      </c>
      <c r="AX1635" s="6">
        <f t="shared" si="808"/>
        <v>-0.13894920000000077</v>
      </c>
      <c r="AY1635" s="6">
        <f t="shared" si="808"/>
        <v>8.9220080546553171E-3</v>
      </c>
    </row>
    <row r="1636" spans="1:51" x14ac:dyDescent="0.25">
      <c r="A1636" s="1" t="s">
        <v>129</v>
      </c>
      <c r="B1636" s="6">
        <f t="shared" ref="B1636:I1636" si="809">B1341-B1397</f>
        <v>3.4000000000000057</v>
      </c>
      <c r="C1636" s="6">
        <f t="shared" si="809"/>
        <v>2.6500000000000057</v>
      </c>
      <c r="D1636" s="6">
        <f t="shared" si="809"/>
        <v>2.4000000000000057</v>
      </c>
      <c r="E1636" s="6">
        <f t="shared" si="809"/>
        <v>-0.19260208590324623</v>
      </c>
      <c r="F1636" s="6">
        <f t="shared" si="809"/>
        <v>0.43052230966608818</v>
      </c>
      <c r="G1636" s="6">
        <f t="shared" si="809"/>
        <v>4.1500000000000057</v>
      </c>
      <c r="H1636" s="6">
        <f t="shared" si="809"/>
        <v>3.6500000000000057</v>
      </c>
      <c r="I1636" s="6">
        <f t="shared" si="809"/>
        <v>7.5</v>
      </c>
      <c r="J1636" s="6">
        <f>J1341-J1396</f>
        <v>39.473887133485924</v>
      </c>
      <c r="K1636" s="6"/>
      <c r="L1636" s="6">
        <f>L1341-L1396</f>
        <v>13.526112866514076</v>
      </c>
      <c r="M1636" s="6">
        <f t="shared" ref="M1636:T1636" si="810">M1341-M1397</f>
        <v>-0.25</v>
      </c>
      <c r="N1636" s="6">
        <f t="shared" si="810"/>
        <v>1</v>
      </c>
      <c r="O1636" s="6">
        <f t="shared" si="810"/>
        <v>-3.75</v>
      </c>
      <c r="P1636" s="6">
        <f t="shared" si="810"/>
        <v>-1.25</v>
      </c>
      <c r="Q1636" s="6"/>
      <c r="R1636" s="6">
        <f t="shared" si="810"/>
        <v>-3.2194776903339175</v>
      </c>
      <c r="S1636" s="6">
        <f t="shared" si="810"/>
        <v>0.5</v>
      </c>
      <c r="T1636" s="6">
        <f t="shared" si="810"/>
        <v>0.75</v>
      </c>
      <c r="U1636" s="13"/>
      <c r="V1636" s="6">
        <f>V1341-V1397</f>
        <v>9.5</v>
      </c>
      <c r="W1636" s="6">
        <f>W1341-W1397</f>
        <v>1.9694776903339175</v>
      </c>
      <c r="X1636" s="6">
        <f>X1341-X1397</f>
        <v>-0.19277681162575533</v>
      </c>
      <c r="Y1636" s="6">
        <f>Y1341-Y1397</f>
        <v>2.592776811625761</v>
      </c>
      <c r="Z1636" s="6">
        <f>Z1341-Z1397</f>
        <v>-0.62329912129184351</v>
      </c>
      <c r="AA1636" s="6"/>
      <c r="AB1636" s="6"/>
      <c r="AC1636" s="6"/>
      <c r="AD1636" s="6">
        <f>AD1341-AD1397</f>
        <v>-1.0474999999999994</v>
      </c>
      <c r="AE1636" s="13"/>
      <c r="AF1636" s="6" t="e">
        <f ca="1">AF1341-AF1397</f>
        <v>#NAME?</v>
      </c>
      <c r="AG1636" s="6" t="e">
        <f ca="1">AG1341-AG1397</f>
        <v>#NAME?</v>
      </c>
      <c r="AH1636" s="13"/>
      <c r="AI1636" s="13"/>
      <c r="AJ1636" s="13"/>
      <c r="AK1636" s="13"/>
      <c r="AL1636" s="13"/>
      <c r="AM1636" s="6">
        <f>AM1341-AM1397</f>
        <v>-4.25</v>
      </c>
      <c r="AN1636" s="6" t="e">
        <f ca="1">AN1341-AN1397</f>
        <v>#NAME?</v>
      </c>
      <c r="AO1636" s="6" t="e">
        <f ca="1">AO1341-AO1397</f>
        <v>#NAME?</v>
      </c>
      <c r="AT1636" s="6">
        <f t="shared" ref="AT1636:AY1636" si="811">AT1341-AT1397</f>
        <v>-4.4000000000000341</v>
      </c>
      <c r="AU1636" s="6"/>
      <c r="AV1636" s="6">
        <f t="shared" si="811"/>
        <v>0.2024000000000008</v>
      </c>
      <c r="AW1636" s="6">
        <f t="shared" si="811"/>
        <v>0.34469540000000087</v>
      </c>
      <c r="AX1636" s="6">
        <f t="shared" si="811"/>
        <v>0.14229540000000007</v>
      </c>
      <c r="AY1636" s="6">
        <f t="shared" si="811"/>
        <v>1.9855983299478408E-2</v>
      </c>
    </row>
    <row r="1637" spans="1:51" x14ac:dyDescent="0.25">
      <c r="B1637" s="6"/>
      <c r="C1637" s="6"/>
      <c r="D1637" s="6"/>
      <c r="E1637" s="6"/>
      <c r="F1637" s="6"/>
      <c r="G1637" s="6"/>
      <c r="H1637" s="6"/>
      <c r="I1637" s="6"/>
      <c r="J1637" s="13"/>
      <c r="K1637" s="13"/>
      <c r="L1637" s="13"/>
      <c r="M1637" s="6"/>
      <c r="N1637" s="6"/>
      <c r="O1637" s="6"/>
      <c r="P1637" s="6"/>
      <c r="Q1637" s="6"/>
      <c r="R1637" s="6"/>
      <c r="S1637" s="6"/>
      <c r="T1637" s="6"/>
      <c r="U1637" s="13"/>
      <c r="V1637" s="6"/>
      <c r="W1637" s="6"/>
      <c r="X1637" s="6"/>
      <c r="Y1637" s="6"/>
      <c r="Z1637" s="6"/>
      <c r="AA1637" s="6"/>
      <c r="AB1637" s="6"/>
      <c r="AC1637" s="6"/>
      <c r="AD1637" s="6"/>
      <c r="AE1637" s="13"/>
      <c r="AF1637" s="6"/>
      <c r="AG1637" s="6"/>
      <c r="AH1637" s="13"/>
      <c r="AI1637" s="13"/>
      <c r="AJ1637" s="13"/>
      <c r="AK1637" s="13"/>
      <c r="AL1637" s="13"/>
      <c r="AM1637" s="6"/>
      <c r="AN1637" s="6"/>
      <c r="AO1637" s="6"/>
      <c r="AT1637" s="6"/>
      <c r="AU1637" s="6">
        <f>AU274-AU22</f>
        <v>1.08</v>
      </c>
      <c r="AV1637" s="6"/>
      <c r="AW1637" s="6"/>
      <c r="AX1637" s="6"/>
      <c r="AY1637" s="6"/>
    </row>
    <row r="1638" spans="1:51" x14ac:dyDescent="0.25">
      <c r="A1638" s="1" t="s">
        <v>130</v>
      </c>
      <c r="B1638" s="6">
        <f>B274-B22</f>
        <v>6.3399999999999963</v>
      </c>
      <c r="C1638" s="6">
        <f>C274-C22</f>
        <v>6.9399999999999977</v>
      </c>
      <c r="D1638" s="6">
        <f>D274-D22</f>
        <v>7.1900000000000013</v>
      </c>
      <c r="E1638" s="6">
        <f>E274-E21</f>
        <v>8.7124120035058112</v>
      </c>
      <c r="F1638" s="6">
        <f>F274-F21</f>
        <v>9.2192675206906181</v>
      </c>
      <c r="G1638" s="6">
        <f>G274-G22</f>
        <v>1.9400000000000048</v>
      </c>
      <c r="H1638" s="6">
        <f>H274-H22</f>
        <v>6.9200000000000017</v>
      </c>
      <c r="I1638" s="6">
        <f>I274-I22</f>
        <v>10.600000000000001</v>
      </c>
      <c r="J1638" s="6">
        <f>J274-J22</f>
        <v>10.516557899854035</v>
      </c>
      <c r="K1638" s="6"/>
      <c r="L1638" s="6">
        <f>L274-L22</f>
        <v>8.3442100145965981E-2</v>
      </c>
      <c r="M1638" s="6">
        <f>M274-M22</f>
        <v>-0.5800000000000054</v>
      </c>
      <c r="N1638" s="6">
        <f>N274-N22</f>
        <v>-0.60000000000000142</v>
      </c>
      <c r="O1638" s="6">
        <f>O274-O22</f>
        <v>1.9999999999996021E-2</v>
      </c>
      <c r="P1638" s="6">
        <f>P274-P22</f>
        <v>0.26999999999999957</v>
      </c>
      <c r="Q1638" s="6"/>
      <c r="R1638" s="6">
        <f>R274-R21</f>
        <v>2.2892675206906148</v>
      </c>
      <c r="S1638" s="6">
        <f>S274-S22</f>
        <v>-4.9799999999999969</v>
      </c>
      <c r="T1638" s="6">
        <f>T274-T22</f>
        <v>-4.3999999999999915</v>
      </c>
      <c r="U1638" s="13"/>
      <c r="V1638" s="6">
        <f>V274-V21</f>
        <v>203.25</v>
      </c>
      <c r="W1638" s="6">
        <f>W274-W21</f>
        <v>-1.9992675206906156</v>
      </c>
      <c r="X1638" s="6">
        <f>X274-X21</f>
        <v>8.7203157729533665</v>
      </c>
      <c r="Y1638" s="6">
        <f>Y274-Y21</f>
        <v>-1.500315772953364</v>
      </c>
      <c r="Z1638" s="6">
        <f>Z274-Z21</f>
        <v>-0.49895174773725159</v>
      </c>
      <c r="AA1638" s="6"/>
      <c r="AB1638" s="6"/>
      <c r="AC1638" s="6"/>
      <c r="AD1638" s="6">
        <f>AD274-AD21</f>
        <v>0</v>
      </c>
      <c r="AE1638" s="13"/>
      <c r="AF1638" s="6">
        <f>AF274-AF21</f>
        <v>22.18</v>
      </c>
      <c r="AG1638" s="6">
        <f>AG274-AG21</f>
        <v>1154.7516989307012</v>
      </c>
      <c r="AH1638" s="13"/>
      <c r="AI1638" s="13"/>
      <c r="AJ1638" s="13"/>
      <c r="AK1638" s="13"/>
      <c r="AL1638" s="13"/>
      <c r="AM1638" s="6">
        <f>AM274-AM21</f>
        <v>192.25</v>
      </c>
      <c r="AN1638" s="6">
        <f>AN274-AN21</f>
        <v>0.13860000000000028</v>
      </c>
      <c r="AO1638" s="6">
        <f>AO274-AO21</f>
        <v>38.897609204661862</v>
      </c>
      <c r="AT1638" s="6">
        <f t="shared" ref="AT1638:AY1638" si="812">AT274-AT22</f>
        <v>-1</v>
      </c>
      <c r="AU1638" s="6">
        <f>AU528-AU274</f>
        <v>3.6400000000000006</v>
      </c>
      <c r="AV1638" s="6">
        <f t="shared" si="812"/>
        <v>-0.29152000000000022</v>
      </c>
      <c r="AW1638" s="6">
        <f t="shared" si="812"/>
        <v>-0.37655560000000143</v>
      </c>
      <c r="AX1638" s="6">
        <f t="shared" si="812"/>
        <v>-8.503560000000121E-2</v>
      </c>
      <c r="AY1638" s="6">
        <f t="shared" si="812"/>
        <v>4.3335992350270636E-2</v>
      </c>
    </row>
    <row r="1639" spans="1:51" x14ac:dyDescent="0.25">
      <c r="A1639" s="1" t="s">
        <v>131</v>
      </c>
      <c r="B1639" s="6">
        <f t="shared" ref="B1639:J1639" si="813">B528-B274</f>
        <v>11.89</v>
      </c>
      <c r="C1639" s="6">
        <f t="shared" si="813"/>
        <v>12.04</v>
      </c>
      <c r="D1639" s="6">
        <f t="shared" si="813"/>
        <v>12.089999999999996</v>
      </c>
      <c r="E1639" s="6">
        <f t="shared" si="813"/>
        <v>11.907340722606769</v>
      </c>
      <c r="F1639" s="6">
        <f t="shared" si="813"/>
        <v>10.523345952276635</v>
      </c>
      <c r="G1639" s="6">
        <f t="shared" si="813"/>
        <v>15.839999999999996</v>
      </c>
      <c r="H1639" s="6">
        <f t="shared" si="813"/>
        <v>7.6299999999999955</v>
      </c>
      <c r="I1639" s="6">
        <f t="shared" si="813"/>
        <v>11.149999999999999</v>
      </c>
      <c r="J1639" s="6">
        <f t="shared" si="813"/>
        <v>6.8535327535470856</v>
      </c>
      <c r="K1639" s="6"/>
      <c r="L1639" s="6">
        <f t="shared" ref="L1639:T1639" si="814">L528-L274</f>
        <v>4.296467246452913</v>
      </c>
      <c r="M1639" s="6">
        <f t="shared" si="814"/>
        <v>4.2600000000000051</v>
      </c>
      <c r="N1639" s="6">
        <f t="shared" si="814"/>
        <v>-0.14999999999999858</v>
      </c>
      <c r="O1639" s="6">
        <f t="shared" si="814"/>
        <v>4.4100000000000037</v>
      </c>
      <c r="P1639" s="6">
        <f t="shared" si="814"/>
        <v>4.4600000000000009</v>
      </c>
      <c r="Q1639" s="6"/>
      <c r="R1639" s="6">
        <f t="shared" si="814"/>
        <v>2.8933459522766398</v>
      </c>
      <c r="S1639" s="6">
        <f t="shared" si="814"/>
        <v>8.2100000000000009</v>
      </c>
      <c r="T1639" s="6">
        <f t="shared" si="814"/>
        <v>3.9499999999999957</v>
      </c>
      <c r="U1639" s="13"/>
      <c r="V1639" s="6">
        <f>V528-V274</f>
        <v>232</v>
      </c>
      <c r="W1639" s="6">
        <f>W528-W274</f>
        <v>1.566654047723361</v>
      </c>
      <c r="X1639" s="6">
        <f>X528-X274</f>
        <v>11.918142883451218</v>
      </c>
      <c r="Y1639" s="6">
        <f>Y528-Y274</f>
        <v>0.17185711654877878</v>
      </c>
      <c r="Z1639" s="6">
        <f>Z528-Z274</f>
        <v>1.3947969311745823</v>
      </c>
      <c r="AA1639" s="6"/>
      <c r="AB1639" s="6"/>
      <c r="AC1639" s="6"/>
      <c r="AD1639" s="6">
        <f>AD528-AD274</f>
        <v>0</v>
      </c>
      <c r="AE1639" s="13"/>
      <c r="AF1639" s="6">
        <f>AF528-AF274</f>
        <v>24.22</v>
      </c>
      <c r="AG1639" s="6">
        <f>AG528-AG274</f>
        <v>1766.4302542567389</v>
      </c>
      <c r="AH1639" s="13"/>
      <c r="AI1639" s="13"/>
      <c r="AJ1639" s="13"/>
      <c r="AK1639" s="13"/>
      <c r="AL1639" s="13"/>
      <c r="AM1639" s="6">
        <f>AM528-AM274</f>
        <v>262.75</v>
      </c>
      <c r="AN1639" s="6">
        <f>AN528-AN274</f>
        <v>1.1746999999999996</v>
      </c>
      <c r="AO1639" s="6">
        <f>AO528-AO274</f>
        <v>104.77916395645147</v>
      </c>
      <c r="AT1639" s="6">
        <f t="shared" ref="AT1639:AY1639" si="815">AT528-AT274</f>
        <v>139</v>
      </c>
      <c r="AU1639" s="6">
        <f>AU779-AU528</f>
        <v>0.13000000000000078</v>
      </c>
      <c r="AV1639" s="6">
        <f t="shared" si="815"/>
        <v>1.0351799999999987</v>
      </c>
      <c r="AW1639" s="6">
        <f t="shared" si="815"/>
        <v>0.98980740000000011</v>
      </c>
      <c r="AX1639" s="6">
        <f t="shared" si="815"/>
        <v>-4.5372599999998542E-2</v>
      </c>
      <c r="AY1639" s="6">
        <f t="shared" si="815"/>
        <v>-2.3179789947328999E-2</v>
      </c>
    </row>
    <row r="1640" spans="1:51" x14ac:dyDescent="0.25">
      <c r="A1640" s="1" t="s">
        <v>132</v>
      </c>
      <c r="B1640" s="6">
        <f>B779-B528</f>
        <v>23.519999999999996</v>
      </c>
      <c r="C1640" s="6">
        <f>C779-C528</f>
        <v>14.520000000000003</v>
      </c>
      <c r="D1640" s="6">
        <f>D779-D528</f>
        <v>10.770000000000003</v>
      </c>
      <c r="E1640" s="6">
        <f>E775-E528</f>
        <v>10.887682620766036</v>
      </c>
      <c r="F1640" s="6">
        <f>F775-F528</f>
        <v>12.451114068534196</v>
      </c>
      <c r="G1640" s="6">
        <f>G779-G528</f>
        <v>29.519999999999996</v>
      </c>
      <c r="H1640" s="6">
        <f>H779-H528</f>
        <v>13.68</v>
      </c>
      <c r="I1640" s="6">
        <f>I779-I528</f>
        <v>12.25</v>
      </c>
      <c r="J1640" s="6">
        <f>J779-J528</f>
        <v>10.300807664877574</v>
      </c>
      <c r="K1640" s="6"/>
      <c r="L1640" s="6">
        <f>L779-L528</f>
        <v>1.9491923351224258</v>
      </c>
      <c r="M1640" s="6">
        <f>M779-M528</f>
        <v>9.8399999999999963</v>
      </c>
      <c r="N1640" s="6">
        <f>N779-N528</f>
        <v>8.9999999999999929</v>
      </c>
      <c r="O1640" s="6">
        <f>O779-O528</f>
        <v>0.84000000000000341</v>
      </c>
      <c r="P1640" s="6">
        <f>P779-P528</f>
        <v>-2.9099999999999966</v>
      </c>
      <c r="Q1640" s="6"/>
      <c r="R1640" s="6">
        <f>R775-R528</f>
        <v>-0.56888593146580746</v>
      </c>
      <c r="S1640" s="6">
        <f>S779-S528</f>
        <v>15.839999999999996</v>
      </c>
      <c r="T1640" s="6">
        <f>T779-T528</f>
        <v>6</v>
      </c>
      <c r="U1640" s="13"/>
      <c r="V1640" s="6">
        <f>V775-V528</f>
        <v>274.5</v>
      </c>
      <c r="W1640" s="6">
        <f>W775-W528</f>
        <v>-2.0911140685341962</v>
      </c>
      <c r="X1640" s="6">
        <f>X775-X528</f>
        <v>10.89755976307957</v>
      </c>
      <c r="Y1640" s="6">
        <f>Y775-Y528</f>
        <v>-0.53755976307957098</v>
      </c>
      <c r="Z1640" s="6">
        <f>Z775-Z528</f>
        <v>-1.5535543054546253</v>
      </c>
      <c r="AA1640" s="6"/>
      <c r="AB1640" s="6"/>
      <c r="AC1640" s="6"/>
      <c r="AD1640" s="6">
        <f>AD775-AD528</f>
        <v>34.906666666666666</v>
      </c>
      <c r="AE1640" s="13"/>
      <c r="AF1640" s="6">
        <f>AF775-AF528</f>
        <v>18.129999999999995</v>
      </c>
      <c r="AG1640" s="6">
        <f>AG775-AG528</f>
        <v>2123.3630980730477</v>
      </c>
      <c r="AH1640" s="13"/>
      <c r="AI1640" s="13"/>
      <c r="AJ1640" s="13"/>
      <c r="AK1640" s="13"/>
      <c r="AL1640" s="13"/>
      <c r="AM1640" s="6">
        <f>AM775-AM528</f>
        <v>240.25</v>
      </c>
      <c r="AN1640" s="6">
        <f>AN775-AN528</f>
        <v>0.48120000000000029</v>
      </c>
      <c r="AO1640" s="6">
        <f>AO775-AO528</f>
        <v>85.142746693083893</v>
      </c>
      <c r="AT1640" s="6">
        <f t="shared" ref="AT1640:AY1640" si="816">AT779-AT528</f>
        <v>-20</v>
      </c>
      <c r="AU1640" s="6">
        <f>AU1030-AU779</f>
        <v>1.9099999999999984</v>
      </c>
      <c r="AV1640" s="6">
        <f t="shared" si="816"/>
        <v>1.0988399999999992</v>
      </c>
      <c r="AW1640" s="6">
        <f t="shared" si="816"/>
        <v>2.0968031999999983</v>
      </c>
      <c r="AX1640" s="6">
        <f t="shared" si="816"/>
        <v>0.99796319999999916</v>
      </c>
      <c r="AY1640" s="6">
        <f t="shared" si="816"/>
        <v>0.10489089726875789</v>
      </c>
    </row>
    <row r="1641" spans="1:51" ht="13.5" customHeight="1" x14ac:dyDescent="0.25">
      <c r="A1641" s="1" t="s">
        <v>133</v>
      </c>
      <c r="B1641" s="6">
        <f>B1030-B779</f>
        <v>3.960000000000008</v>
      </c>
      <c r="C1641" s="6">
        <f>C1030-C779</f>
        <v>6.9600000000000009</v>
      </c>
      <c r="D1641" s="6">
        <f>D1030-D779</f>
        <v>10.46</v>
      </c>
      <c r="E1641" s="6">
        <f>E1029-E775</f>
        <v>-1.5974643595504645</v>
      </c>
      <c r="F1641" s="6">
        <f>F1029-F775</f>
        <v>-2.4040402390976823</v>
      </c>
      <c r="G1641" s="6">
        <f>G1030-G779</f>
        <v>-6.039999999999992</v>
      </c>
      <c r="H1641" s="6">
        <f>H1030-H779</f>
        <v>7.730000000000004</v>
      </c>
      <c r="I1641" s="6">
        <f>I1030-I779</f>
        <v>-8.5</v>
      </c>
      <c r="J1641" s="6">
        <f>J1030-J779</f>
        <v>-7.8729286884388898</v>
      </c>
      <c r="K1641" s="6"/>
      <c r="L1641" s="6">
        <f>L1030-L779</f>
        <v>-0.62707131156111018</v>
      </c>
      <c r="M1641" s="6">
        <f>M1030-M779</f>
        <v>-3.769999999999996</v>
      </c>
      <c r="N1641" s="6">
        <f>N1030-N779</f>
        <v>-2.9999999999999929</v>
      </c>
      <c r="O1641" s="6">
        <f>O1030-O779</f>
        <v>-0.77000000000000313</v>
      </c>
      <c r="P1641" s="6">
        <f>P1030-P779</f>
        <v>2.7299999999999969</v>
      </c>
      <c r="Q1641" s="6"/>
      <c r="R1641" s="6">
        <f>R1029-R775</f>
        <v>-13.384040239097686</v>
      </c>
      <c r="S1641" s="6">
        <f>S1030-S779</f>
        <v>-13.769999999999996</v>
      </c>
      <c r="T1641" s="6">
        <f>T1030-T779</f>
        <v>-10</v>
      </c>
      <c r="U1641" s="13"/>
      <c r="V1641" s="6">
        <f>V1029-V775</f>
        <v>-53</v>
      </c>
      <c r="W1641" s="6">
        <f>W1029-W775</f>
        <v>15.86404023909769</v>
      </c>
      <c r="X1641" s="6">
        <f>X1029-X775</f>
        <v>-1.5989135552489273</v>
      </c>
      <c r="Y1641" s="6">
        <f>Y1029-Y775</f>
        <v>15.058913555248935</v>
      </c>
      <c r="Z1641" s="6">
        <f>Z1029-Z775</f>
        <v>0.80512668384875496</v>
      </c>
      <c r="AA1641" s="6"/>
      <c r="AB1641" s="6"/>
      <c r="AC1641" s="6"/>
      <c r="AD1641" s="6">
        <f>AD1029-AD775</f>
        <v>9.4100000000000037</v>
      </c>
      <c r="AE1641" s="13"/>
      <c r="AF1641" s="6">
        <f>AF1029-AF775</f>
        <v>74.570000000000007</v>
      </c>
      <c r="AG1641" s="6">
        <f>AG1029-AG775</f>
        <v>4002.626754155589</v>
      </c>
      <c r="AH1641" s="13"/>
      <c r="AI1641" s="13"/>
      <c r="AJ1641" s="13"/>
      <c r="AK1641" s="13"/>
      <c r="AL1641" s="13"/>
      <c r="AM1641" s="6">
        <f>AM1029-AM775</f>
        <v>-35.25</v>
      </c>
      <c r="AN1641" s="6">
        <f>AN1029-AN775</f>
        <v>-0.38890000000000047</v>
      </c>
      <c r="AO1641" s="6">
        <f>AO1029-AO775</f>
        <v>-31.520844616446709</v>
      </c>
      <c r="AT1641" s="6">
        <f t="shared" ref="AT1641:AY1641" si="817">AT1030-AT779</f>
        <v>62.5</v>
      </c>
      <c r="AU1641" s="6">
        <f>AU1289-AU1030</f>
        <v>-3.0474999999999994</v>
      </c>
      <c r="AV1641" s="6">
        <f t="shared" si="817"/>
        <v>0.37307000000000379</v>
      </c>
      <c r="AW1641" s="6">
        <f t="shared" si="817"/>
        <v>1.2803600000003357E-2</v>
      </c>
      <c r="AX1641" s="6">
        <f t="shared" si="817"/>
        <v>-0.36026640000000043</v>
      </c>
      <c r="AY1641" s="6">
        <f t="shared" si="817"/>
        <v>-2.0932967092562482E-2</v>
      </c>
    </row>
    <row r="1642" spans="1:51" x14ac:dyDescent="0.25">
      <c r="A1642" s="1" t="s">
        <v>134</v>
      </c>
      <c r="B1642" s="6">
        <f>B1280-B1030</f>
        <v>-19.22</v>
      </c>
      <c r="C1642" s="6">
        <f>C1280-C1030</f>
        <v>-17.97</v>
      </c>
      <c r="D1642" s="6">
        <f>D1280-D1030</f>
        <v>-19.72</v>
      </c>
      <c r="E1642" s="6">
        <f>E1276-E1029</f>
        <v>-17.368176334687142</v>
      </c>
      <c r="F1642" s="6">
        <f>F1276-F1029</f>
        <v>-18.37149381973137</v>
      </c>
      <c r="G1642" s="6">
        <f>G1280-G1030</f>
        <v>-18.97</v>
      </c>
      <c r="H1642" s="6">
        <f>H1280-H1030</f>
        <v>-15.969999999999999</v>
      </c>
      <c r="I1642" s="6">
        <f>I1280-I1030</f>
        <v>-8</v>
      </c>
      <c r="J1642" s="6">
        <f>J1280-J1030</f>
        <v>-6.071751984496693</v>
      </c>
      <c r="K1642" s="6"/>
      <c r="L1642" s="6">
        <f>L1280-L1030</f>
        <v>-1.928248015503307</v>
      </c>
      <c r="M1642" s="6">
        <f>M1280-M1030</f>
        <v>-3.25</v>
      </c>
      <c r="N1642" s="6">
        <f>N1280-N1030</f>
        <v>-2</v>
      </c>
      <c r="O1642" s="6">
        <f>O1280-O1030</f>
        <v>-2</v>
      </c>
      <c r="P1642" s="6">
        <f>P1280-P1030</f>
        <v>-3.75</v>
      </c>
      <c r="Q1642" s="6"/>
      <c r="R1642" s="6">
        <f>R1276-R1029</f>
        <v>-0.50149381973136542</v>
      </c>
      <c r="S1642" s="6">
        <f>S1280-S1030</f>
        <v>-3</v>
      </c>
      <c r="T1642" s="6">
        <f>T1280-T1030</f>
        <v>0.25</v>
      </c>
      <c r="U1642" s="13"/>
      <c r="V1642" s="6">
        <f>V1276-V1029</f>
        <v>-404.25</v>
      </c>
      <c r="W1642" s="6">
        <f>W1276-W1029</f>
        <v>-2.4985061802686346</v>
      </c>
      <c r="X1642" s="6">
        <f>X1276-X1029</f>
        <v>-17.383932483663862</v>
      </c>
      <c r="Y1642" s="6">
        <f>Y1276-Y1029</f>
        <v>-3.4860675163361421</v>
      </c>
      <c r="Z1642" s="6">
        <f>Z1276-Z1029</f>
        <v>0.98756133606750751</v>
      </c>
      <c r="AA1642" s="6"/>
      <c r="AB1642" s="6"/>
      <c r="AC1642" s="6"/>
      <c r="AD1642" s="6">
        <f>AD1276-AD1029</f>
        <v>8.7733333333333263</v>
      </c>
      <c r="AE1642" s="13"/>
      <c r="AF1642" s="6" t="e">
        <f ca="1">AF1289-AF1029</f>
        <v>#NAME?</v>
      </c>
      <c r="AG1642" s="6" t="e">
        <f ca="1">AG1289-AG1029</f>
        <v>#NAME?</v>
      </c>
      <c r="AH1642" s="13"/>
      <c r="AI1642" s="13"/>
      <c r="AJ1642" s="13"/>
      <c r="AK1642" s="13"/>
      <c r="AL1642" s="13"/>
      <c r="AM1642" s="6">
        <f>AM1289-AM1029</f>
        <v>-427</v>
      </c>
      <c r="AN1642" s="6" t="e">
        <f ca="1">AN1289-AN1029</f>
        <v>#NAME?</v>
      </c>
      <c r="AO1642" s="6" t="e">
        <f ca="1">AO1289-AO1029</f>
        <v>#NAME?</v>
      </c>
      <c r="AT1642" s="6">
        <f t="shared" ref="AT1642:AY1642" si="818">AT1289-AT1030</f>
        <v>-89.399999999999977</v>
      </c>
      <c r="AU1642" s="6">
        <f>AU1327-AU$1281</f>
        <v>-0.8149999999999995</v>
      </c>
      <c r="AV1642" s="6">
        <f t="shared" si="818"/>
        <v>-1.1079200000000036</v>
      </c>
      <c r="AW1642" s="6">
        <f t="shared" si="818"/>
        <v>-1.2995894000000021</v>
      </c>
      <c r="AX1642" s="6">
        <f t="shared" si="818"/>
        <v>-0.19166939999999855</v>
      </c>
      <c r="AY1642" s="6">
        <f t="shared" si="818"/>
        <v>-2.2379779481557449E-2</v>
      </c>
    </row>
    <row r="1643" spans="1:51" x14ac:dyDescent="0.25">
      <c r="A1643" s="1" t="s">
        <v>135</v>
      </c>
      <c r="B1643" s="6">
        <f t="shared" ref="B1643:J1643" si="819">B1397-B$1281</f>
        <v>-7.490000000000002</v>
      </c>
      <c r="C1643" s="6">
        <f t="shared" si="819"/>
        <v>-7.240000000000002</v>
      </c>
      <c r="D1643" s="6">
        <f t="shared" si="819"/>
        <v>-5.240000000000002</v>
      </c>
      <c r="E1643" s="6">
        <f t="shared" si="819"/>
        <v>1.8580436522431114</v>
      </c>
      <c r="F1643" s="6">
        <f t="shared" si="819"/>
        <v>1.8240550488484217</v>
      </c>
      <c r="G1643" s="6">
        <f t="shared" si="819"/>
        <v>-8.490000000000002</v>
      </c>
      <c r="H1643" s="6">
        <f t="shared" si="819"/>
        <v>-3.990000000000002</v>
      </c>
      <c r="I1643" s="6">
        <f t="shared" si="819"/>
        <v>0.5</v>
      </c>
      <c r="J1643" s="6">
        <f t="shared" si="819"/>
        <v>-36.100046412373253</v>
      </c>
      <c r="K1643" s="6"/>
      <c r="L1643" s="6">
        <f>L1396-L$1281</f>
        <v>-8.8999535876267473</v>
      </c>
      <c r="M1643" s="6">
        <f t="shared" ref="M1643:T1643" si="820">M1327-M$1281</f>
        <v>-3.75</v>
      </c>
      <c r="N1643" s="6">
        <f t="shared" si="820"/>
        <v>-1.5</v>
      </c>
      <c r="O1643" s="6">
        <f t="shared" si="820"/>
        <v>-4.5</v>
      </c>
      <c r="P1643" s="6">
        <f t="shared" si="820"/>
        <v>-2.25</v>
      </c>
      <c r="Q1643" s="6"/>
      <c r="R1643" s="6">
        <f t="shared" si="820"/>
        <v>3.7854415663398626</v>
      </c>
      <c r="S1643" s="6">
        <f t="shared" si="820"/>
        <v>-4</v>
      </c>
      <c r="T1643" s="6">
        <f t="shared" si="820"/>
        <v>-0.25</v>
      </c>
      <c r="U1643" s="19"/>
      <c r="V1643" s="6">
        <f>V1327-V$1281</f>
        <v>36.75</v>
      </c>
      <c r="W1643" s="6">
        <f>W1327-W$1281</f>
        <v>-6.0354415663398626</v>
      </c>
      <c r="X1643" s="6">
        <f>X1327-X$1281</f>
        <v>0.87316555854019384</v>
      </c>
      <c r="Y1643" s="6">
        <f>Y1327-Y$1281</f>
        <v>-5.2431655585401913</v>
      </c>
      <c r="Z1643" s="6">
        <f>Z1327-Z$1281</f>
        <v>-0.79227600779967133</v>
      </c>
      <c r="AA1643" s="43"/>
      <c r="AB1643" s="43"/>
      <c r="AC1643" s="43"/>
      <c r="AD1643" s="6">
        <f>AD1327-AD$1281</f>
        <v>5.1875000000000071</v>
      </c>
      <c r="AE1643" s="19"/>
      <c r="AF1643" s="6" t="e">
        <f ca="1">AF1327-AF$1281</f>
        <v>#NAME?</v>
      </c>
      <c r="AG1643" s="6" t="e">
        <f ca="1">AG1327-AG$1281</f>
        <v>#NAME?</v>
      </c>
      <c r="AH1643" s="19"/>
      <c r="AI1643" s="19"/>
      <c r="AJ1643" s="19"/>
      <c r="AK1643" s="19"/>
      <c r="AL1643" s="19"/>
      <c r="AM1643" s="6">
        <f>AM1326-AM$1281</f>
        <v>18.5</v>
      </c>
      <c r="AN1643" s="6" t="e">
        <f ca="1">AN1327-AN$1281</f>
        <v>#NAME?</v>
      </c>
      <c r="AO1643" s="6" t="e">
        <f ca="1">AO1327-AO$1281</f>
        <v>#NAME?</v>
      </c>
      <c r="AT1643" s="6">
        <f t="shared" ref="AT1643:AY1643" si="821">AT1327-AT$1281</f>
        <v>-28.600000000000023</v>
      </c>
      <c r="AU1643" s="26">
        <f>(AU1294/AU$1305)-1</f>
        <v>1.6396845163968443E-2</v>
      </c>
      <c r="AV1643" s="6">
        <f t="shared" si="821"/>
        <v>-0.36839000000000155</v>
      </c>
      <c r="AW1643" s="6">
        <f t="shared" si="821"/>
        <v>-0.45791840000000228</v>
      </c>
      <c r="AX1643" s="6">
        <f t="shared" si="821"/>
        <v>-8.952840000000073E-2</v>
      </c>
      <c r="AY1643" s="6">
        <f t="shared" si="821"/>
        <v>-5.7845097605389029E-3</v>
      </c>
    </row>
    <row r="1644" spans="1:51" x14ac:dyDescent="0.25">
      <c r="A1644" s="1" t="s">
        <v>136</v>
      </c>
      <c r="B1644" s="12">
        <f>(B1397/B$1280)-1</f>
        <v>-0.12224344504254225</v>
      </c>
      <c r="C1644" s="12">
        <f>(C1397/C$1280)-1</f>
        <v>-0.13623595505617991</v>
      </c>
      <c r="D1644" s="12">
        <f>(D1397/D$1280)-1</f>
        <v>-9.4682743625222443E-2</v>
      </c>
      <c r="E1644" s="12">
        <f>(E1397/E$1276)-1</f>
        <v>3.9077874613438146E-2</v>
      </c>
      <c r="F1644" s="12">
        <f>(F1397/F$1276)-1</f>
        <v>4.2852949809216279E-2</v>
      </c>
      <c r="G1644" s="12">
        <f>(G1397/G$1280)-1</f>
        <v>-0.12794398472310642</v>
      </c>
      <c r="H1644" s="12">
        <f>(H1397/H$1280)-1</f>
        <v>-7.3996655518394738E-2</v>
      </c>
      <c r="I1644" s="12">
        <f>(I1397/I$1280)-1</f>
        <v>0</v>
      </c>
      <c r="J1644" s="12">
        <f>(J1396/J$1280)-1</f>
        <v>-1</v>
      </c>
      <c r="K1644" s="12"/>
      <c r="L1644" s="12">
        <f>(L1396/L$1280)-1</f>
        <v>-1</v>
      </c>
      <c r="M1644" s="26">
        <f>(M1294/M$1305)-1</f>
        <v>0</v>
      </c>
      <c r="N1644" s="26">
        <f>(N1294/N$1305)-1</f>
        <v>-0.12727272727272732</v>
      </c>
      <c r="O1644" s="26">
        <f>(O1294/O$1305)-1</f>
        <v>-1.6</v>
      </c>
      <c r="P1644" s="26">
        <f>(P1294/P$1305)-1</f>
        <v>0.77777777777777768</v>
      </c>
      <c r="Q1644" s="26"/>
      <c r="R1644" s="12">
        <f>(R1397/R$1276)-1</f>
        <v>-0.59254264288322434</v>
      </c>
      <c r="S1644" s="26">
        <f>(S1294/S$1305)-1</f>
        <v>8.3333333333333259E-2</v>
      </c>
      <c r="T1644" s="26">
        <f>(T1294/T$1305)-1</f>
        <v>0.25</v>
      </c>
      <c r="V1644" s="26">
        <f>(V1294/V$1306)-1</f>
        <v>6.0975609756097615E-2</v>
      </c>
      <c r="W1644" s="26">
        <f>(W1294/W$1305)-1</f>
        <v>9.0889077816825203E-2</v>
      </c>
      <c r="X1644" s="26">
        <f>(X1294/X$1305)-1</f>
        <v>5.5210918114144025E-2</v>
      </c>
      <c r="Y1644" s="26">
        <f>(Y1294/Y$1305)-1</f>
        <v>0.10247194844199425</v>
      </c>
      <c r="Z1644" s="26">
        <f>(Z1294/Z$1305)-1</f>
        <v>-0.42239524854287247</v>
      </c>
      <c r="AD1644" s="26">
        <f>(AD1294/AD$1305)-1</f>
        <v>-7.3373327180434877E-3</v>
      </c>
      <c r="AF1644" s="26" t="e">
        <f ca="1">(AF1294/AF$1305)-1</f>
        <v>#NAME?</v>
      </c>
      <c r="AG1644" s="26" t="e">
        <f ca="1">(AG1294/AG$1305)-1</f>
        <v>#NAME?</v>
      </c>
      <c r="AM1644" s="26">
        <f>(AM1294/AM$1305)-1</f>
        <v>5.5210918114144025E-2</v>
      </c>
      <c r="AN1644" s="26" t="e">
        <f ca="1">(AN1294/AN$1305)-1</f>
        <v>#NAME?</v>
      </c>
      <c r="AO1644" s="26" t="e">
        <f ca="1">(AO1294/AO$1305)-1</f>
        <v>#NAME?</v>
      </c>
      <c r="AT1644" s="26">
        <f t="shared" ref="AT1644:AY1644" si="822">(AT1294/AT$1305)-1</f>
        <v>-2.4764735017335338E-2</v>
      </c>
      <c r="AU1644" s="9"/>
      <c r="AV1644" s="26">
        <f t="shared" si="822"/>
        <v>-2.3852004723974529E-2</v>
      </c>
      <c r="AW1644" s="26">
        <f t="shared" si="822"/>
        <v>-7.8362826200069957E-2</v>
      </c>
      <c r="AX1644" s="26">
        <f t="shared" si="822"/>
        <v>-0.33093287283683137</v>
      </c>
      <c r="AY1644" s="26">
        <f t="shared" si="822"/>
        <v>2.9901193254606495E-2</v>
      </c>
    </row>
    <row r="1645" spans="1:51" x14ac:dyDescent="0.25">
      <c r="M1645" s="9"/>
      <c r="N1645" s="9"/>
      <c r="O1645" s="9"/>
      <c r="P1645" s="9"/>
      <c r="Q1645" s="9"/>
      <c r="S1645" s="9"/>
      <c r="T1645" s="9"/>
      <c r="V1645" s="5"/>
      <c r="AT1645" s="9"/>
      <c r="AU1645" s="12">
        <f>AU1327/AU$274-1</f>
        <v>0.24037460978147762</v>
      </c>
      <c r="AV1645" s="9"/>
      <c r="AW1645" s="9"/>
      <c r="AX1645" s="9"/>
      <c r="AY1645" s="9"/>
    </row>
    <row r="1646" spans="1:51" x14ac:dyDescent="0.25">
      <c r="A1646" s="1" t="s">
        <v>137</v>
      </c>
      <c r="B1646" s="12">
        <f t="shared" ref="B1646:I1646" si="823">B1397/B$274-1</f>
        <v>0.35016025641025639</v>
      </c>
      <c r="C1646" s="12">
        <f t="shared" si="823"/>
        <v>0.25546806649168841</v>
      </c>
      <c r="D1646" s="12">
        <f t="shared" si="823"/>
        <v>0.23817247904839123</v>
      </c>
      <c r="E1646" s="12">
        <f t="shared" si="823"/>
        <v>0.14818266542404479</v>
      </c>
      <c r="F1646" s="12">
        <f t="shared" si="823"/>
        <v>0.10585037168962552</v>
      </c>
      <c r="G1646" s="12">
        <f t="shared" si="823"/>
        <v>0.28971522711226161</v>
      </c>
      <c r="H1646" s="12">
        <f t="shared" si="823"/>
        <v>0.27408685648547571</v>
      </c>
      <c r="I1646" s="12">
        <f t="shared" si="823"/>
        <v>0.17875647668393779</v>
      </c>
      <c r="J1646" s="12">
        <f>J1396/J$274-1</f>
        <v>-1</v>
      </c>
      <c r="K1646" s="12"/>
      <c r="L1646" s="12">
        <f>L1396/L$274-1</f>
        <v>-1</v>
      </c>
      <c r="M1646" s="12">
        <f t="shared" ref="M1646:T1646" si="824">M1397/M$274-1</f>
        <v>1.3408239700374578</v>
      </c>
      <c r="N1646" s="12">
        <f t="shared" si="824"/>
        <v>0.50793650793650857</v>
      </c>
      <c r="O1646" s="12">
        <f t="shared" si="824"/>
        <v>-4.1249999999999742</v>
      </c>
      <c r="P1646" s="12">
        <f t="shared" si="824"/>
        <v>-0.32432432432432401</v>
      </c>
      <c r="Q1646" s="12"/>
      <c r="R1646" s="12">
        <f t="shared" si="824"/>
        <v>-3.4810946209507563</v>
      </c>
      <c r="S1646" s="12">
        <f t="shared" si="824"/>
        <v>0.36010362694300535</v>
      </c>
      <c r="T1646" s="12">
        <f t="shared" si="824"/>
        <v>-0.15841584158415911</v>
      </c>
      <c r="U1646" s="19"/>
      <c r="V1646" s="12">
        <f>V1397/V$274-1</f>
        <v>0.10685358255451716</v>
      </c>
      <c r="W1646" s="12">
        <f>W1397/W$274-1</f>
        <v>8.4130088984250726</v>
      </c>
      <c r="X1646" s="12">
        <f>X1397/X$274-1</f>
        <v>0.14818266542404479</v>
      </c>
      <c r="Y1646" s="12">
        <f>Y1397/Y$274-1</f>
        <v>6.9813265906356321</v>
      </c>
      <c r="Z1646" s="12">
        <f>Z1397/Z$274-1</f>
        <v>15.246700764033598</v>
      </c>
      <c r="AA1646" s="43"/>
      <c r="AB1646" s="43"/>
      <c r="AC1646" s="43"/>
      <c r="AD1646" s="12" t="e">
        <f>AD1397/AD$274-1</f>
        <v>#DIV/0!</v>
      </c>
      <c r="AE1646" s="19"/>
      <c r="AF1646" s="12" t="e">
        <f ca="1">AF1327/AF$274-1</f>
        <v>#NAME?</v>
      </c>
      <c r="AG1646" s="12" t="e">
        <f ca="1">AG1327/AG$274-1</f>
        <v>#NAME?</v>
      </c>
      <c r="AH1646" s="19"/>
      <c r="AI1646" s="19"/>
      <c r="AJ1646" s="19"/>
      <c r="AK1646" s="19"/>
      <c r="AL1646" s="19"/>
      <c r="AM1646" s="12">
        <f>AM1326/AM$274-1</f>
        <v>0.12022367194780981</v>
      </c>
      <c r="AN1646" s="12" t="e">
        <f ca="1">AN1327/AN$274-1</f>
        <v>#NAME?</v>
      </c>
      <c r="AO1646" s="12" t="e">
        <f ca="1">AO1327/AO$274-1</f>
        <v>#NAME?</v>
      </c>
      <c r="AT1646" s="12">
        <f t="shared" ref="AT1646:AY1646" si="825">AT1327/AT$274-1</f>
        <v>0.26688524590163931</v>
      </c>
      <c r="AU1646" s="6">
        <f>MIN(AU$1031:AU1327)</f>
        <v>11.3325</v>
      </c>
      <c r="AV1646" s="12">
        <f t="shared" si="825"/>
        <v>0.66989926278967316</v>
      </c>
      <c r="AW1646" s="12">
        <f t="shared" si="825"/>
        <v>0.70930695821766254</v>
      </c>
      <c r="AX1646" s="12">
        <f t="shared" si="825"/>
        <v>0.92945194069632908</v>
      </c>
      <c r="AY1646" s="12">
        <f t="shared" si="825"/>
        <v>6.1916692741328383E-2</v>
      </c>
    </row>
    <row r="1647" spans="1:51" x14ac:dyDescent="0.25">
      <c r="A1647" s="1" t="s">
        <v>138</v>
      </c>
      <c r="B1647" s="6">
        <f>MIN(B$1281:B1616)</f>
        <v>40.97</v>
      </c>
      <c r="C1647" s="6">
        <f>MIN(C$1281:C1616)</f>
        <v>38.68</v>
      </c>
      <c r="D1647" s="6">
        <f>MIN(D$1281:D1616)</f>
        <v>41.79</v>
      </c>
      <c r="E1647" s="6" t="e">
        <f>MIN(E$1281:E1616)</f>
        <v>#VALUE!</v>
      </c>
      <c r="F1647" s="6">
        <f>MIN(F$1281:F1616)</f>
        <v>35.982601460512946</v>
      </c>
      <c r="G1647" s="6">
        <f>MIN(G$1281:G1616)</f>
        <v>48.47</v>
      </c>
      <c r="H1647" s="6">
        <f>MIN(H$1281:H1616)</f>
        <v>39.47</v>
      </c>
      <c r="I1647" s="6">
        <f>MIN(I$1281:I1616)</f>
        <v>44.25</v>
      </c>
      <c r="J1647" s="6">
        <f>MIN(J$1281:J1616)</f>
        <v>-5.1341890315052541E-2</v>
      </c>
      <c r="K1647" s="6"/>
      <c r="L1647" s="6">
        <f>MIN(L$1281:L1616)</f>
        <v>-16.562380952380956</v>
      </c>
      <c r="M1647" s="6" t="e">
        <f>MIN(M$1281:M1616)</f>
        <v>#VALUE!</v>
      </c>
      <c r="N1647" s="6" t="e">
        <f>MIN(N$1281:N1616)</f>
        <v>#VALUE!</v>
      </c>
      <c r="O1647" s="6" t="e">
        <f>MIN(O$1281:O1616)</f>
        <v>#VALUE!</v>
      </c>
      <c r="P1647" s="6" t="e">
        <f>MIN(P$1281:P1616)</f>
        <v>#VALUE!</v>
      </c>
      <c r="Q1647" s="6"/>
      <c r="R1647" s="6">
        <f>MIN(R$1281:R1616)</f>
        <v>-10.903751834251622</v>
      </c>
      <c r="S1647" s="6" t="e">
        <f>MIN(S$1281:S1616)</f>
        <v>#VALUE!</v>
      </c>
      <c r="T1647" s="6" t="e">
        <f>MIN(T$1281:T1616)</f>
        <v>#VALUE!</v>
      </c>
      <c r="U1647" s="13"/>
      <c r="V1647" s="6">
        <f>MIN(V$1281:V1616)</f>
        <v>794</v>
      </c>
      <c r="W1647" s="6">
        <f>MIN(W$1281:W1616)</f>
        <v>-2.2105973836932691</v>
      </c>
      <c r="X1647" s="6">
        <f>MIN(X$1281:X1616)</f>
        <v>24</v>
      </c>
      <c r="Y1647" s="6">
        <f>MIN(Y$1281:Y1616)</f>
        <v>-3.7811171438913291</v>
      </c>
      <c r="Z1647" s="6">
        <f>MIN(Z$1281:Z1616)</f>
        <v>-1.2048593508716934</v>
      </c>
      <c r="AA1647" s="6"/>
      <c r="AB1647" s="6"/>
      <c r="AC1647" s="6"/>
      <c r="AD1647" s="6">
        <f>MIN(AD$1281:AD1616)</f>
        <v>51.862500000000004</v>
      </c>
      <c r="AE1647" s="13"/>
      <c r="AF1647" s="6" t="e">
        <f ca="1">MIN(AF$1031:AF1327)</f>
        <v>#NAME?</v>
      </c>
      <c r="AG1647" s="6" t="e">
        <f ca="1">MIN(AG$1031:AG1327)</f>
        <v>#NAME?</v>
      </c>
      <c r="AH1647" s="13"/>
      <c r="AI1647" s="13"/>
      <c r="AJ1647" s="13"/>
      <c r="AK1647" s="13"/>
      <c r="AL1647" s="13"/>
      <c r="AM1647" s="6">
        <f>MIN(AM$1031:AM1326)</f>
        <v>794</v>
      </c>
      <c r="AN1647" s="6" t="e">
        <f ca="1">MIN(AN$1031:AN1327)</f>
        <v>#NAME?</v>
      </c>
      <c r="AO1647" s="6" t="e">
        <f ca="1">MIN(AO$1031:AO1327)</f>
        <v>#NAME?</v>
      </c>
      <c r="AT1647" s="6">
        <f>MIN(AT$1031:AT1327)</f>
        <v>372.8</v>
      </c>
      <c r="AU1647" s="6">
        <f>MAX(AU$1281:AU1327)</f>
        <v>12.77</v>
      </c>
      <c r="AV1647" s="6">
        <f>MIN(AV$1031:AV1327)</f>
        <v>2.0371599999999983</v>
      </c>
      <c r="AW1647" s="6">
        <f>MIN(AW$1031:AW1327)</f>
        <v>3.1150811999999988</v>
      </c>
      <c r="AX1647" s="6">
        <f>MIN(AX$1031:AX1327)</f>
        <v>0.42611399999999833</v>
      </c>
      <c r="AY1647" s="6">
        <f>MIN(AY$1031:AY1327)</f>
        <v>0.37816184655171264</v>
      </c>
    </row>
    <row r="1648" spans="1:51" x14ac:dyDescent="0.25">
      <c r="A1648" s="1" t="s">
        <v>139</v>
      </c>
      <c r="B1648" s="6">
        <f>MAX(B$1281:B1616)</f>
        <v>58.1</v>
      </c>
      <c r="C1648" s="6">
        <f>MAX(C$1281:C1616)</f>
        <v>50.6</v>
      </c>
      <c r="D1648" s="6">
        <f>MAX(D$1281:D1616)</f>
        <v>53.52</v>
      </c>
      <c r="E1648" s="6" t="e">
        <f>MAX(E$1281:E1616)</f>
        <v>#VALUE!</v>
      </c>
      <c r="F1648" s="6">
        <f>MAX(F$1281:F1616)</f>
        <v>53.373436864129886</v>
      </c>
      <c r="G1648" s="6">
        <f>MAX(G$1281:G1616)</f>
        <v>63.29</v>
      </c>
      <c r="H1648" s="6">
        <f>MAX(H$1281:H1616)</f>
        <v>49.55</v>
      </c>
      <c r="I1648" s="6">
        <f>MAX(I$1281:I1616)</f>
        <v>63.5</v>
      </c>
      <c r="J1648" s="6">
        <f>MAX(J$1281:J1616)</f>
        <v>41.447014499537794</v>
      </c>
      <c r="K1648" s="6"/>
      <c r="L1648" s="6">
        <f>MAX(L$1281:L1616)</f>
        <v>14.149802551185644</v>
      </c>
      <c r="M1648" s="6" t="e">
        <f>MAX(M$1281:M1616)</f>
        <v>#VALUE!</v>
      </c>
      <c r="N1648" s="6" t="e">
        <f>MAX(N$1281:N1616)</f>
        <v>#VALUE!</v>
      </c>
      <c r="O1648" s="6" t="e">
        <f>MAX(O$1281:O1616)</f>
        <v>#VALUE!</v>
      </c>
      <c r="P1648" s="6" t="e">
        <f>MAX(P$1281:P1616)</f>
        <v>#VALUE!</v>
      </c>
      <c r="Q1648" s="6"/>
      <c r="R1648" s="6">
        <f>MAX(R$1281:R1616)</f>
        <v>6.7205973836932671</v>
      </c>
      <c r="S1648" s="6" t="e">
        <f>MAX(S$1281:S1616)</f>
        <v>#VALUE!</v>
      </c>
      <c r="T1648" s="6" t="e">
        <f>MAX(T$1281:T1616)</f>
        <v>#VALUE!</v>
      </c>
      <c r="U1648" s="13"/>
      <c r="V1648" s="6">
        <f>MAX(V$1281:V1616)</f>
        <v>1177.75</v>
      </c>
      <c r="W1648" s="6">
        <f>MAX(W$1281:W1616)</f>
        <v>48.03</v>
      </c>
      <c r="X1648" s="6">
        <f>MAX(X$1281:X1616)</f>
        <v>53.977507255212004</v>
      </c>
      <c r="Y1648" s="6">
        <f>MAX(Y$1281:Y1616)</f>
        <v>11.898754298922903</v>
      </c>
      <c r="Z1648" s="6">
        <f>MAX(Z$1281:Z1616)</f>
        <v>3.093834029701398</v>
      </c>
      <c r="AA1648" s="6"/>
      <c r="AB1648" s="6"/>
      <c r="AC1648" s="6"/>
      <c r="AD1648" s="6">
        <f>MAX(AD$1281:AD1616)</f>
        <v>62.484999999999992</v>
      </c>
      <c r="AE1648" s="13"/>
      <c r="AF1648" s="6" t="e">
        <f ca="1">MAX(AF$1281:AF1327)</f>
        <v>#NAME?</v>
      </c>
      <c r="AG1648" s="6" t="e">
        <f ca="1">MAX(AG$1281:AG1327)</f>
        <v>#NAME?</v>
      </c>
      <c r="AH1648" s="13"/>
      <c r="AI1648" s="13"/>
      <c r="AJ1648" s="13"/>
      <c r="AK1648" s="13"/>
      <c r="AL1648" s="13"/>
      <c r="AM1648" s="6">
        <f>MAX(AM$1281:AM1326)</f>
        <v>901.5</v>
      </c>
      <c r="AN1648" s="6" t="e">
        <f ca="1">MAX(AN$1281:AN1327)</f>
        <v>#NAME?</v>
      </c>
      <c r="AO1648" s="6" t="e">
        <f ca="1">MAX(AO$1281:AO1327)</f>
        <v>#NAME?</v>
      </c>
      <c r="AT1648" s="6">
        <f>MAX(AT$1281:AT1327)</f>
        <v>415</v>
      </c>
      <c r="AU1648" s="12">
        <f t="shared" ref="AT1648:AZ1649" si="826">(AU1647/AU1646)-1</f>
        <v>0.12684756232075878</v>
      </c>
      <c r="AV1648" s="6">
        <f>MAX(AV$1281:AV1327)</f>
        <v>3.0206400000000002</v>
      </c>
      <c r="AW1648" s="6">
        <f>MAX(AW$1281:AW1327)</f>
        <v>3.7778050000000007</v>
      </c>
      <c r="AX1648" s="6">
        <f>MAX(AX$1281:AX1327)</f>
        <v>0.90866879999999917</v>
      </c>
      <c r="AY1648" s="6">
        <f>MAX(AY$1281:AY1327)</f>
        <v>0.41772703987560672</v>
      </c>
    </row>
    <row r="1649" spans="2:51" x14ac:dyDescent="0.25">
      <c r="B1649" s="12"/>
      <c r="C1649" s="12"/>
      <c r="D1649" s="12"/>
      <c r="E1649" s="12"/>
      <c r="F1649" s="12"/>
      <c r="G1649" s="12"/>
      <c r="H1649" s="12"/>
      <c r="I1649" s="12"/>
      <c r="J1649" s="19"/>
      <c r="K1649" s="19"/>
      <c r="L1649" s="19"/>
      <c r="M1649" s="12"/>
      <c r="N1649" s="12"/>
      <c r="O1649" s="12"/>
      <c r="P1649" s="12"/>
      <c r="Q1649" s="12"/>
      <c r="R1649" s="12"/>
      <c r="S1649" s="12"/>
      <c r="T1649" s="12"/>
      <c r="U1649" s="19"/>
      <c r="V1649" s="12"/>
      <c r="W1649" s="12"/>
      <c r="X1649" s="12"/>
      <c r="Y1649" s="12"/>
      <c r="Z1649" s="43"/>
      <c r="AA1649" s="43"/>
      <c r="AB1649" s="43"/>
      <c r="AC1649" s="43"/>
      <c r="AD1649" s="43"/>
      <c r="AE1649" s="19"/>
      <c r="AF1649" s="12" t="e">
        <f t="shared" ref="AF1649:AG1649" ca="1" si="827">(AF1648/AF1647)-1</f>
        <v>#NAME?</v>
      </c>
      <c r="AG1649" s="12" t="e">
        <f t="shared" ca="1" si="827"/>
        <v>#NAME?</v>
      </c>
      <c r="AH1649" s="19"/>
      <c r="AI1649" s="19"/>
      <c r="AJ1649" s="19"/>
      <c r="AK1649" s="19"/>
      <c r="AL1649" s="19"/>
      <c r="AM1649" s="12">
        <f t="shared" ref="AM1649:AO1649" si="828">(AM1648/AM1647)-1</f>
        <v>0.13539042821158698</v>
      </c>
      <c r="AN1649" s="12" t="e">
        <f t="shared" ca="1" si="828"/>
        <v>#NAME?</v>
      </c>
      <c r="AO1649" s="12" t="e">
        <f t="shared" ca="1" si="828"/>
        <v>#NAME?</v>
      </c>
      <c r="AT1649" s="12">
        <f t="shared" si="826"/>
        <v>0.1131974248927039</v>
      </c>
      <c r="AV1649" s="12">
        <f t="shared" si="826"/>
        <v>0.48277013096664123</v>
      </c>
      <c r="AW1649" s="12">
        <f t="shared" si="826"/>
        <v>0.21274687799470593</v>
      </c>
      <c r="AX1649" s="12">
        <f t="shared" si="826"/>
        <v>1.1324546952224117</v>
      </c>
      <c r="AY1649" s="12">
        <f t="shared" si="826"/>
        <v>0.10462502678329733</v>
      </c>
    </row>
    <row r="1657" spans="2:51" x14ac:dyDescent="0.25">
      <c r="E1657" s="44" t="e">
        <f t="array" ref="E1657:E1690">[4]!'@upOq24[INTERVAL:DAILY,COMPRESSION:1,FILTER:none,SORT:ASC,NDATE:7/31/2024,FDATE:7/1/2024,VERSION:1]?DATE,CLOSE'</f>
        <v>#REF!</v>
      </c>
      <c r="F1657" s="44" t="e">
        <f t="array" ref="F1657:G1690">[4]!'@upOq24[INTERVAL:DAILY,COMPRESSION:1,FILTER:none,SORT:ASC,NDATE:7/31/2024,FDATE:7/1/2024,VERSION:1]?DATE,CLOSE'</f>
        <v>#REF!</v>
      </c>
      <c r="G1657" s="9" t="e">
        <v>#REF!</v>
      </c>
      <c r="H1657" s="44">
        <f t="shared" ref="H1657:H1690" si="829">A1327</f>
        <v>45359</v>
      </c>
      <c r="I1657" s="44" t="e">
        <f t="array" ref="I1657:J1690">[4]!'UPON24[INTERVAL:DAILY,COMPRESSION:1,SORT:ASC,NDATE:6/1/2024,FDATE:5/26/2024,VERSION:1]?DATE,CLOSE'</f>
        <v>#REF!</v>
      </c>
      <c r="J1657" s="13" t="e">
        <v>#REF!</v>
      </c>
      <c r="K1657" s="13"/>
      <c r="L1657" s="13"/>
      <c r="M1657" s="6">
        <v>817.5</v>
      </c>
      <c r="N1657" s="6">
        <f>M1657/2204.622*100</f>
        <v>37.081186706836824</v>
      </c>
    </row>
    <row r="1658" spans="2:51" x14ac:dyDescent="0.25">
      <c r="E1658" s="44" t="e">
        <v>#REF!</v>
      </c>
      <c r="F1658" s="44" t="e">
        <v>#REF!</v>
      </c>
      <c r="G1658" s="9" t="e">
        <v>#REF!</v>
      </c>
      <c r="H1658" s="44">
        <f t="shared" si="829"/>
        <v>45362</v>
      </c>
      <c r="I1658" s="44" t="e">
        <v>#REF!</v>
      </c>
      <c r="J1658" s="13" t="e">
        <v>#REF!</v>
      </c>
      <c r="K1658" s="13"/>
      <c r="L1658" s="13"/>
      <c r="M1658" s="6">
        <v>821</v>
      </c>
      <c r="N1658" s="6">
        <f t="shared" ref="N1658:N1678" si="830">M1658/2204.622*100</f>
        <v>37.239944081116853</v>
      </c>
    </row>
    <row r="1659" spans="2:51" x14ac:dyDescent="0.25">
      <c r="E1659" s="44" t="e">
        <v>#REF!</v>
      </c>
      <c r="F1659" s="44" t="e">
        <v>#REF!</v>
      </c>
      <c r="G1659" s="9" t="e">
        <v>#REF!</v>
      </c>
      <c r="H1659" s="44">
        <f t="shared" si="829"/>
        <v>45363</v>
      </c>
      <c r="I1659" s="44" t="e">
        <v>#REF!</v>
      </c>
      <c r="J1659" s="13" t="e">
        <v>#REF!</v>
      </c>
      <c r="K1659" s="13"/>
      <c r="L1659" s="13"/>
      <c r="M1659" s="6">
        <v>800.25</v>
      </c>
      <c r="N1659" s="6">
        <f t="shared" si="830"/>
        <v>36.29873964788522</v>
      </c>
    </row>
    <row r="1660" spans="2:51" x14ac:dyDescent="0.25">
      <c r="E1660" s="44" t="e">
        <v>#REF!</v>
      </c>
      <c r="F1660" s="44" t="e">
        <v>#REF!</v>
      </c>
      <c r="G1660" s="9" t="e">
        <v>#REF!</v>
      </c>
      <c r="H1660" s="44">
        <f t="shared" si="829"/>
        <v>45364</v>
      </c>
      <c r="I1660" s="44" t="e">
        <v>#REF!</v>
      </c>
      <c r="J1660" s="13" t="e">
        <v>#REF!</v>
      </c>
      <c r="K1660" s="13"/>
      <c r="L1660" s="13"/>
      <c r="M1660" s="6">
        <v>860.5</v>
      </c>
      <c r="N1660" s="6">
        <f t="shared" si="830"/>
        <v>39.031634447991543</v>
      </c>
    </row>
    <row r="1661" spans="2:51" x14ac:dyDescent="0.25">
      <c r="E1661" s="44" t="e">
        <v>#REF!</v>
      </c>
      <c r="F1661" s="44" t="e">
        <v>#REF!</v>
      </c>
      <c r="G1661" s="9" t="e">
        <v>#REF!</v>
      </c>
      <c r="H1661" s="44">
        <f t="shared" si="829"/>
        <v>45365</v>
      </c>
      <c r="I1661" s="44" t="e">
        <v>#REF!</v>
      </c>
      <c r="J1661" s="13" t="e">
        <v>#REF!</v>
      </c>
      <c r="K1661" s="13"/>
      <c r="L1661" s="13"/>
      <c r="M1661" s="6">
        <v>881.5</v>
      </c>
      <c r="N1661" s="6">
        <f t="shared" si="830"/>
        <v>39.984178693671751</v>
      </c>
    </row>
    <row r="1662" spans="2:51" x14ac:dyDescent="0.25">
      <c r="E1662" s="44" t="e">
        <v>#REF!</v>
      </c>
      <c r="F1662" s="44" t="e">
        <v>#REF!</v>
      </c>
      <c r="G1662" s="9" t="e">
        <v>#REF!</v>
      </c>
      <c r="H1662" s="44">
        <f t="shared" si="829"/>
        <v>45366</v>
      </c>
      <c r="I1662" s="44" t="e">
        <v>#REF!</v>
      </c>
      <c r="J1662" s="13" t="e">
        <v>#REF!</v>
      </c>
      <c r="K1662" s="13"/>
      <c r="L1662" s="13"/>
      <c r="M1662" s="6">
        <v>877</v>
      </c>
      <c r="N1662" s="6">
        <f t="shared" si="830"/>
        <v>39.78006206959742</v>
      </c>
    </row>
    <row r="1663" spans="2:51" x14ac:dyDescent="0.25">
      <c r="E1663" s="44" t="e">
        <v>#REF!</v>
      </c>
      <c r="F1663" s="44" t="e">
        <v>#REF!</v>
      </c>
      <c r="G1663" s="9" t="e">
        <v>#REF!</v>
      </c>
      <c r="H1663" s="44">
        <f t="shared" si="829"/>
        <v>45369</v>
      </c>
      <c r="I1663" s="44" t="e">
        <v>#REF!</v>
      </c>
      <c r="J1663" s="13" t="e">
        <v>#REF!</v>
      </c>
      <c r="K1663" s="13"/>
      <c r="L1663" s="13"/>
      <c r="M1663" s="6">
        <v>879.5</v>
      </c>
      <c r="N1663" s="6">
        <f t="shared" si="830"/>
        <v>39.893460194083161</v>
      </c>
    </row>
    <row r="1664" spans="2:51" x14ac:dyDescent="0.25">
      <c r="E1664" s="44" t="e">
        <v>#REF!</v>
      </c>
      <c r="F1664" s="44" t="e">
        <v>#REF!</v>
      </c>
      <c r="G1664" s="9" t="e">
        <v>#REF!</v>
      </c>
      <c r="H1664" s="44">
        <f t="shared" si="829"/>
        <v>45370</v>
      </c>
      <c r="I1664" s="44" t="e">
        <v>#REF!</v>
      </c>
      <c r="J1664" s="13" t="e">
        <v>#REF!</v>
      </c>
      <c r="K1664" s="13"/>
      <c r="L1664" s="13"/>
      <c r="M1664" s="6">
        <v>872</v>
      </c>
      <c r="N1664" s="6">
        <f t="shared" si="830"/>
        <v>39.553265820625946</v>
      </c>
    </row>
    <row r="1665" spans="5:14" x14ac:dyDescent="0.25">
      <c r="E1665" s="44" t="e">
        <v>#REF!</v>
      </c>
      <c r="F1665" s="44" t="e">
        <v>#REF!</v>
      </c>
      <c r="G1665" s="9" t="e">
        <v>#REF!</v>
      </c>
      <c r="H1665" s="44">
        <f t="shared" si="829"/>
        <v>45371</v>
      </c>
      <c r="I1665" s="44" t="e">
        <v>#REF!</v>
      </c>
      <c r="J1665" s="13" t="e">
        <v>#REF!</v>
      </c>
      <c r="K1665" s="13"/>
      <c r="L1665" s="13"/>
      <c r="M1665" s="6">
        <v>883</v>
      </c>
      <c r="N1665" s="6">
        <f t="shared" si="830"/>
        <v>40.052217568363197</v>
      </c>
    </row>
    <row r="1666" spans="5:14" x14ac:dyDescent="0.25">
      <c r="E1666" s="44" t="e">
        <v>#REF!</v>
      </c>
      <c r="F1666" s="44" t="e">
        <v>#REF!</v>
      </c>
      <c r="G1666" s="9" t="e">
        <v>#REF!</v>
      </c>
      <c r="H1666" s="44">
        <f t="shared" si="829"/>
        <v>45372</v>
      </c>
      <c r="I1666" s="44" t="e">
        <v>#REF!</v>
      </c>
      <c r="J1666" s="13" t="e">
        <v>#REF!</v>
      </c>
      <c r="K1666" s="13"/>
      <c r="L1666" s="13"/>
      <c r="M1666" s="6">
        <v>883.5</v>
      </c>
      <c r="N1666" s="6">
        <f t="shared" si="830"/>
        <v>40.074897193260348</v>
      </c>
    </row>
    <row r="1667" spans="5:14" x14ac:dyDescent="0.25">
      <c r="E1667" s="44" t="e">
        <v>#REF!</v>
      </c>
      <c r="F1667" s="44" t="e">
        <v>#REF!</v>
      </c>
      <c r="G1667" s="9" t="e">
        <v>#REF!</v>
      </c>
      <c r="H1667" s="44">
        <f t="shared" si="829"/>
        <v>45373</v>
      </c>
      <c r="I1667" s="44" t="e">
        <v>#REF!</v>
      </c>
      <c r="J1667" s="13" t="e">
        <v>#REF!</v>
      </c>
      <c r="K1667" s="13"/>
      <c r="L1667" s="13"/>
      <c r="M1667" s="6">
        <v>866.25</v>
      </c>
      <c r="N1667" s="6">
        <f t="shared" si="830"/>
        <v>39.292450134308744</v>
      </c>
    </row>
    <row r="1668" spans="5:14" x14ac:dyDescent="0.25">
      <c r="E1668" s="44" t="e">
        <v>#REF!</v>
      </c>
      <c r="F1668" s="44" t="e">
        <v>#REF!</v>
      </c>
      <c r="G1668" s="9" t="e">
        <v>#REF!</v>
      </c>
      <c r="H1668" s="44">
        <f t="shared" si="829"/>
        <v>45376</v>
      </c>
      <c r="I1668" s="44" t="e">
        <v>#REF!</v>
      </c>
      <c r="J1668" s="13" t="e">
        <v>#REF!</v>
      </c>
      <c r="K1668" s="13"/>
      <c r="L1668" s="13"/>
      <c r="M1668" s="6">
        <v>879</v>
      </c>
      <c r="N1668" s="6">
        <f t="shared" si="830"/>
        <v>39.870780569186017</v>
      </c>
    </row>
    <row r="1669" spans="5:14" x14ac:dyDescent="0.25">
      <c r="E1669" s="44" t="e">
        <v>#REF!</v>
      </c>
      <c r="F1669" s="44" t="e">
        <v>#REF!</v>
      </c>
      <c r="G1669" s="9" t="e">
        <v>#REF!</v>
      </c>
      <c r="H1669" s="44">
        <f t="shared" si="829"/>
        <v>45377</v>
      </c>
      <c r="I1669" s="44" t="e">
        <v>#REF!</v>
      </c>
      <c r="J1669" s="13" t="e">
        <v>#REF!</v>
      </c>
      <c r="K1669" s="13"/>
      <c r="L1669" s="13"/>
      <c r="M1669" s="6">
        <v>878.5</v>
      </c>
      <c r="N1669" s="6">
        <f t="shared" si="830"/>
        <v>39.848100944288866</v>
      </c>
    </row>
    <row r="1670" spans="5:14" x14ac:dyDescent="0.25">
      <c r="E1670" s="44" t="e">
        <v>#REF!</v>
      </c>
      <c r="F1670" s="44" t="e">
        <v>#REF!</v>
      </c>
      <c r="G1670" s="9" t="e">
        <v>#REF!</v>
      </c>
      <c r="H1670" s="44">
        <f t="shared" si="829"/>
        <v>45378</v>
      </c>
      <c r="I1670" s="44" t="e">
        <v>#REF!</v>
      </c>
      <c r="J1670" s="13" t="e">
        <v>#REF!</v>
      </c>
      <c r="K1670" s="13"/>
      <c r="L1670" s="13"/>
      <c r="M1670" s="6">
        <v>856.5</v>
      </c>
      <c r="N1670" s="6">
        <f t="shared" si="830"/>
        <v>38.850197448814356</v>
      </c>
    </row>
    <row r="1671" spans="5:14" x14ac:dyDescent="0.25">
      <c r="E1671" s="44" t="e">
        <v>#REF!</v>
      </c>
      <c r="F1671" s="44" t="e">
        <v>#REF!</v>
      </c>
      <c r="G1671" s="9" t="e">
        <v>#REF!</v>
      </c>
      <c r="H1671" s="44">
        <f t="shared" si="829"/>
        <v>45379</v>
      </c>
      <c r="I1671" s="44" t="e">
        <v>#REF!</v>
      </c>
      <c r="J1671" s="13" t="e">
        <v>#REF!</v>
      </c>
      <c r="K1671" s="13"/>
      <c r="L1671" s="13"/>
      <c r="M1671" s="6">
        <v>870.25</v>
      </c>
      <c r="N1671" s="6">
        <f t="shared" si="830"/>
        <v>39.473887133485924</v>
      </c>
    </row>
    <row r="1672" spans="5:14" x14ac:dyDescent="0.25">
      <c r="E1672" s="44" t="e">
        <v>#REF!</v>
      </c>
      <c r="F1672" s="44" t="e">
        <v>#REF!</v>
      </c>
      <c r="G1672" s="9" t="e">
        <v>#REF!</v>
      </c>
      <c r="H1672" s="44">
        <f t="shared" si="829"/>
        <v>45383</v>
      </c>
      <c r="I1672" s="44" t="e">
        <v>#REF!</v>
      </c>
      <c r="J1672" s="13" t="e">
        <v>#REF!</v>
      </c>
      <c r="K1672" s="13"/>
      <c r="L1672" s="13"/>
      <c r="M1672" s="6">
        <v>885.25</v>
      </c>
      <c r="N1672" s="6">
        <f t="shared" si="830"/>
        <v>40.154275880400363</v>
      </c>
    </row>
    <row r="1673" spans="5:14" x14ac:dyDescent="0.25">
      <c r="E1673" s="44" t="e">
        <v>#REF!</v>
      </c>
      <c r="F1673" s="44" t="e">
        <v>#REF!</v>
      </c>
      <c r="G1673" s="9" t="e">
        <v>#REF!</v>
      </c>
      <c r="H1673" s="44">
        <f t="shared" si="829"/>
        <v>45384</v>
      </c>
      <c r="I1673" s="44" t="e">
        <v>#REF!</v>
      </c>
      <c r="J1673" s="13" t="e">
        <v>#REF!</v>
      </c>
      <c r="K1673" s="13"/>
      <c r="L1673" s="13"/>
      <c r="M1673" s="6">
        <v>889.75</v>
      </c>
      <c r="N1673" s="6">
        <f t="shared" si="830"/>
        <v>40.358392504474693</v>
      </c>
    </row>
    <row r="1674" spans="5:14" x14ac:dyDescent="0.25">
      <c r="E1674" s="44" t="e">
        <v>#REF!</v>
      </c>
      <c r="F1674" s="44" t="e">
        <v>#REF!</v>
      </c>
      <c r="G1674" s="9" t="e">
        <v>#REF!</v>
      </c>
      <c r="H1674" s="44">
        <f t="shared" si="829"/>
        <v>45385</v>
      </c>
      <c r="I1674" s="44" t="e">
        <v>#REF!</v>
      </c>
      <c r="J1674" s="13" t="e">
        <v>#REF!</v>
      </c>
      <c r="K1674" s="13"/>
      <c r="L1674" s="13"/>
      <c r="M1674" s="6">
        <v>912.25</v>
      </c>
      <c r="N1674" s="6">
        <f t="shared" si="830"/>
        <v>41.378975624846348</v>
      </c>
    </row>
    <row r="1675" spans="5:14" x14ac:dyDescent="0.25">
      <c r="E1675" s="44" t="e">
        <v>#REF!</v>
      </c>
      <c r="F1675" s="44" t="e">
        <v>#REF!</v>
      </c>
      <c r="G1675" s="9" t="e">
        <v>#REF!</v>
      </c>
      <c r="H1675" s="44">
        <f t="shared" si="829"/>
        <v>45386</v>
      </c>
      <c r="I1675" s="44" t="e">
        <v>#REF!</v>
      </c>
      <c r="J1675" s="13" t="e">
        <v>#REF!</v>
      </c>
      <c r="K1675" s="13"/>
      <c r="L1675" s="13"/>
      <c r="M1675" s="6">
        <v>913.75</v>
      </c>
      <c r="N1675" s="6">
        <f t="shared" si="830"/>
        <v>41.447014499537794</v>
      </c>
    </row>
    <row r="1676" spans="5:14" x14ac:dyDescent="0.25">
      <c r="E1676" s="44" t="e">
        <v>#REF!</v>
      </c>
      <c r="F1676" s="44" t="e">
        <v>#REF!</v>
      </c>
      <c r="G1676" s="9" t="e">
        <v>#REF!</v>
      </c>
      <c r="H1676" s="44">
        <f t="shared" si="829"/>
        <v>45387</v>
      </c>
      <c r="I1676" s="44" t="e">
        <v>#REF!</v>
      </c>
      <c r="J1676" s="13" t="e">
        <v>#REF!</v>
      </c>
      <c r="K1676" s="13"/>
      <c r="L1676" s="13"/>
      <c r="M1676" s="6">
        <v>900.25</v>
      </c>
      <c r="N1676" s="6">
        <f t="shared" si="830"/>
        <v>40.834664627314801</v>
      </c>
    </row>
    <row r="1677" spans="5:14" x14ac:dyDescent="0.25">
      <c r="E1677" s="44" t="e">
        <v>#REF!</v>
      </c>
      <c r="F1677" s="44" t="e">
        <v>#REF!</v>
      </c>
      <c r="G1677" s="9" t="e">
        <v>#REF!</v>
      </c>
      <c r="H1677" s="44">
        <f t="shared" si="829"/>
        <v>45390</v>
      </c>
      <c r="I1677" s="44" t="e">
        <v>#REF!</v>
      </c>
      <c r="J1677" s="13" t="e">
        <v>#REF!</v>
      </c>
      <c r="K1677" s="13"/>
      <c r="L1677" s="13"/>
      <c r="M1677" s="6">
        <v>887.5</v>
      </c>
      <c r="N1677" s="6">
        <f t="shared" si="830"/>
        <v>40.256334192437528</v>
      </c>
    </row>
    <row r="1678" spans="5:14" x14ac:dyDescent="0.25">
      <c r="E1678" s="44" t="e">
        <v>#REF!</v>
      </c>
      <c r="F1678" s="44" t="e">
        <v>#REF!</v>
      </c>
      <c r="G1678" s="9" t="e">
        <v>#REF!</v>
      </c>
      <c r="H1678" s="44">
        <f t="shared" si="829"/>
        <v>45391</v>
      </c>
      <c r="I1678" s="44" t="e">
        <v>#REF!</v>
      </c>
      <c r="J1678" s="13" t="e">
        <v>#REF!</v>
      </c>
      <c r="K1678" s="13"/>
      <c r="L1678" s="13"/>
      <c r="M1678" s="6">
        <v>893.75</v>
      </c>
      <c r="N1678" s="6">
        <f t="shared" si="830"/>
        <v>40.539829503651873</v>
      </c>
    </row>
    <row r="1679" spans="5:14" x14ac:dyDescent="0.25">
      <c r="E1679" s="44" t="e">
        <v>#REF!</v>
      </c>
      <c r="F1679" s="44" t="e">
        <v>#REF!</v>
      </c>
      <c r="G1679" s="9" t="e">
        <v>#REF!</v>
      </c>
      <c r="H1679" s="44">
        <f t="shared" si="829"/>
        <v>45392</v>
      </c>
      <c r="I1679" s="44" t="e">
        <v>#REF!</v>
      </c>
      <c r="J1679" s="13" t="e">
        <v>#REF!</v>
      </c>
      <c r="K1679" s="13"/>
      <c r="L1679" s="13"/>
      <c r="M1679" s="6"/>
      <c r="N1679" s="6"/>
    </row>
    <row r="1680" spans="5:14" x14ac:dyDescent="0.25">
      <c r="E1680" s="44" t="e">
        <v>#REF!</v>
      </c>
      <c r="F1680" s="44" t="e">
        <v>#REF!</v>
      </c>
      <c r="G1680" s="9" t="e">
        <v>#REF!</v>
      </c>
      <c r="H1680" s="44">
        <f t="shared" si="829"/>
        <v>45393</v>
      </c>
      <c r="I1680" s="44" t="e">
        <v>#REF!</v>
      </c>
      <c r="J1680" s="13" t="e">
        <v>#REF!</v>
      </c>
      <c r="K1680" s="13"/>
      <c r="L1680" s="13"/>
      <c r="M1680" s="6"/>
      <c r="N1680" s="6"/>
    </row>
    <row r="1681" spans="5:14" x14ac:dyDescent="0.25">
      <c r="E1681" s="44" t="e">
        <v>#REF!</v>
      </c>
      <c r="F1681" s="44" t="e">
        <v>#REF!</v>
      </c>
      <c r="G1681" s="9" t="e">
        <v>#REF!</v>
      </c>
      <c r="H1681" s="44">
        <f t="shared" si="829"/>
        <v>45394</v>
      </c>
      <c r="I1681" s="44" t="e">
        <v>#REF!</v>
      </c>
      <c r="J1681" s="13" t="e">
        <v>#REF!</v>
      </c>
      <c r="K1681" s="13"/>
      <c r="L1681" s="13"/>
      <c r="M1681" s="6">
        <v>882.5</v>
      </c>
      <c r="N1681" s="6">
        <f t="shared" ref="N1681:N1691" si="831">M1681/2204.622*100</f>
        <v>40.029537943466046</v>
      </c>
    </row>
    <row r="1682" spans="5:14" x14ac:dyDescent="0.25">
      <c r="E1682" s="44" t="e">
        <v>#REF!</v>
      </c>
      <c r="F1682" s="44" t="e">
        <v>#REF!</v>
      </c>
      <c r="G1682" s="9" t="e">
        <v>#REF!</v>
      </c>
      <c r="H1682" s="44">
        <f t="shared" si="829"/>
        <v>45397</v>
      </c>
      <c r="I1682" s="44" t="e">
        <v>#REF!</v>
      </c>
      <c r="J1682" s="13" t="e">
        <v>#REF!</v>
      </c>
      <c r="K1682" s="13"/>
      <c r="L1682" s="13"/>
      <c r="M1682" s="6">
        <v>866.25</v>
      </c>
      <c r="N1682" s="6">
        <f t="shared" si="831"/>
        <v>39.292450134308744</v>
      </c>
    </row>
    <row r="1683" spans="5:14" x14ac:dyDescent="0.25">
      <c r="E1683" s="44" t="e">
        <v>#REF!</v>
      </c>
      <c r="F1683" s="44" t="e">
        <v>#REF!</v>
      </c>
      <c r="G1683" s="9" t="e">
        <v>#REF!</v>
      </c>
      <c r="H1683" s="44">
        <f t="shared" si="829"/>
        <v>45398</v>
      </c>
      <c r="I1683" s="44" t="e">
        <v>#REF!</v>
      </c>
      <c r="J1683" s="13" t="e">
        <v>#REF!</v>
      </c>
      <c r="K1683" s="13"/>
      <c r="L1683" s="13"/>
      <c r="M1683" s="6">
        <v>850.25</v>
      </c>
      <c r="N1683" s="6">
        <f t="shared" si="831"/>
        <v>38.566702137600004</v>
      </c>
    </row>
    <row r="1684" spans="5:14" x14ac:dyDescent="0.25">
      <c r="E1684" s="44" t="e">
        <v>#REF!</v>
      </c>
      <c r="F1684" s="44" t="e">
        <v>#REF!</v>
      </c>
      <c r="G1684" s="9" t="e">
        <v>#REF!</v>
      </c>
      <c r="H1684" s="44">
        <f t="shared" si="829"/>
        <v>45399</v>
      </c>
      <c r="I1684" s="44" t="e">
        <v>#REF!</v>
      </c>
      <c r="J1684" s="13" t="e">
        <v>#REF!</v>
      </c>
      <c r="K1684" s="13"/>
      <c r="L1684" s="13"/>
      <c r="M1684" s="6">
        <v>837.25</v>
      </c>
      <c r="N1684" s="6">
        <f t="shared" si="831"/>
        <v>37.977031890274162</v>
      </c>
    </row>
    <row r="1685" spans="5:14" x14ac:dyDescent="0.25">
      <c r="E1685" s="44" t="e">
        <v>#REF!</v>
      </c>
      <c r="F1685" s="44" t="e">
        <v>#REF!</v>
      </c>
      <c r="G1685" s="9" t="e">
        <v>#REF!</v>
      </c>
      <c r="H1685" s="44">
        <f t="shared" si="829"/>
        <v>45400</v>
      </c>
      <c r="I1685" s="44" t="e">
        <v>#REF!</v>
      </c>
      <c r="J1685" s="13" t="e">
        <v>#REF!</v>
      </c>
      <c r="K1685" s="13"/>
      <c r="L1685" s="13"/>
      <c r="M1685" s="6">
        <v>833</v>
      </c>
      <c r="N1685" s="6">
        <f t="shared" si="831"/>
        <v>37.784255078648407</v>
      </c>
    </row>
    <row r="1686" spans="5:14" x14ac:dyDescent="0.25">
      <c r="E1686" s="44" t="e">
        <v>#REF!</v>
      </c>
      <c r="F1686" s="44" t="e">
        <v>#REF!</v>
      </c>
      <c r="G1686" s="9" t="e">
        <v>#REF!</v>
      </c>
      <c r="H1686" s="44">
        <f t="shared" si="829"/>
        <v>45401</v>
      </c>
      <c r="I1686" s="44" t="e">
        <v>#REF!</v>
      </c>
      <c r="J1686" s="13" t="e">
        <v>#REF!</v>
      </c>
      <c r="K1686" s="13"/>
      <c r="L1686" s="13"/>
      <c r="M1686" s="6">
        <v>821</v>
      </c>
      <c r="N1686" s="6">
        <f t="shared" si="831"/>
        <v>37.239944081116853</v>
      </c>
    </row>
    <row r="1687" spans="5:14" x14ac:dyDescent="0.25">
      <c r="E1687" s="44" t="e">
        <v>#REF!</v>
      </c>
      <c r="F1687" s="44" t="e">
        <v>#REF!</v>
      </c>
      <c r="G1687" s="9" t="e">
        <v>#REF!</v>
      </c>
      <c r="H1687" s="44">
        <f t="shared" si="829"/>
        <v>45404</v>
      </c>
      <c r="I1687" s="44" t="e">
        <v>#REF!</v>
      </c>
      <c r="J1687" s="13" t="e">
        <v>#REF!</v>
      </c>
      <c r="K1687" s="13"/>
      <c r="L1687" s="13"/>
      <c r="M1687" s="6">
        <v>824.75</v>
      </c>
      <c r="N1687" s="6">
        <f t="shared" si="831"/>
        <v>37.410041267845465</v>
      </c>
    </row>
    <row r="1688" spans="5:14" x14ac:dyDescent="0.25">
      <c r="E1688" s="44" t="e">
        <v>#REF!</v>
      </c>
      <c r="F1688" s="44" t="e">
        <v>#REF!</v>
      </c>
      <c r="G1688" s="9" t="e">
        <v>#REF!</v>
      </c>
      <c r="H1688" s="44">
        <f t="shared" si="829"/>
        <v>45405</v>
      </c>
      <c r="I1688" s="44" t="e">
        <v>#REF!</v>
      </c>
      <c r="J1688" s="13" t="e">
        <v>#REF!</v>
      </c>
      <c r="K1688" s="13"/>
      <c r="L1688" s="13"/>
      <c r="M1688" s="6">
        <v>831.25</v>
      </c>
      <c r="N1688" s="6">
        <f t="shared" si="831"/>
        <v>37.704876391508392</v>
      </c>
    </row>
    <row r="1689" spans="5:14" x14ac:dyDescent="0.25">
      <c r="E1689" s="44" t="e">
        <v>#REF!</v>
      </c>
      <c r="F1689" s="44" t="e">
        <v>#REF!</v>
      </c>
      <c r="G1689" s="9" t="e">
        <v>#REF!</v>
      </c>
      <c r="H1689" s="44">
        <f t="shared" si="829"/>
        <v>45406</v>
      </c>
      <c r="I1689" s="44" t="e">
        <v>#REF!</v>
      </c>
      <c r="J1689" s="13" t="e">
        <v>#REF!</v>
      </c>
      <c r="K1689" s="13"/>
      <c r="L1689" s="13"/>
      <c r="M1689" s="6">
        <v>825</v>
      </c>
      <c r="N1689" s="6">
        <f t="shared" si="831"/>
        <v>37.42138108029404</v>
      </c>
    </row>
    <row r="1690" spans="5:14" x14ac:dyDescent="0.25">
      <c r="E1690" s="44" t="e">
        <v>#REF!</v>
      </c>
      <c r="F1690" s="44" t="e">
        <v>#REF!</v>
      </c>
      <c r="G1690" s="9" t="e">
        <v>#REF!</v>
      </c>
      <c r="H1690" s="44">
        <f t="shared" si="829"/>
        <v>45407</v>
      </c>
      <c r="I1690" s="44" t="e">
        <v>#REF!</v>
      </c>
      <c r="J1690" s="13" t="e">
        <v>#REF!</v>
      </c>
      <c r="K1690" s="13"/>
      <c r="L1690" s="13"/>
      <c r="M1690" s="6">
        <v>810.5</v>
      </c>
      <c r="N1690" s="6">
        <f t="shared" si="831"/>
        <v>36.763671958276753</v>
      </c>
    </row>
    <row r="1691" spans="5:14" x14ac:dyDescent="0.25">
      <c r="J1691" s="13"/>
      <c r="K1691" s="13"/>
      <c r="L1691" s="13"/>
      <c r="M1691" s="6">
        <v>817.5</v>
      </c>
      <c r="N1691" s="6">
        <f t="shared" si="831"/>
        <v>37.081186706836824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6080-4BD3-4C7A-A56E-59DCC01FA0C6}">
  <dimension ref="A1:EV195"/>
  <sheetViews>
    <sheetView zoomScaleNormal="100" workbookViewId="0">
      <pane xSplit="3" ySplit="2" topLeftCell="I70" activePane="bottomRight" state="frozen"/>
      <selection pane="topRight" activeCell="D1" sqref="D1"/>
      <selection pane="bottomLeft" activeCell="A3" sqref="A3"/>
      <selection pane="bottomRight" activeCell="AE79" sqref="AE79"/>
    </sheetView>
  </sheetViews>
  <sheetFormatPr defaultColWidth="9" defaultRowHeight="12.75" x14ac:dyDescent="0.2"/>
  <cols>
    <col min="2" max="2" width="6" customWidth="1"/>
    <col min="3" max="3" width="5.1640625" customWidth="1"/>
    <col min="6" max="6" width="12.1640625" bestFit="1" customWidth="1"/>
    <col min="14" max="34" width="9" customWidth="1"/>
    <col min="35" max="37" width="10" customWidth="1"/>
    <col min="38" max="60" width="9" customWidth="1"/>
    <col min="130" max="130" width="9.83203125" bestFit="1" customWidth="1"/>
  </cols>
  <sheetData>
    <row r="1" spans="1:150" ht="66.75" customHeight="1" x14ac:dyDescent="0.2">
      <c r="A1" s="45" t="s">
        <v>140</v>
      </c>
      <c r="B1" s="45"/>
      <c r="C1" s="45"/>
      <c r="D1" s="46" t="s">
        <v>141</v>
      </c>
      <c r="E1" s="46"/>
      <c r="F1" s="46"/>
      <c r="G1" s="46"/>
      <c r="H1" s="46"/>
      <c r="I1" s="46" t="s">
        <v>142</v>
      </c>
      <c r="J1" s="46"/>
      <c r="K1" s="46"/>
      <c r="L1" s="46"/>
      <c r="M1" s="46"/>
      <c r="N1" s="46" t="s">
        <v>3</v>
      </c>
      <c r="O1" s="46"/>
      <c r="P1" s="46"/>
      <c r="Q1" s="46"/>
      <c r="R1" s="46"/>
      <c r="S1" s="46" t="s">
        <v>143</v>
      </c>
      <c r="T1" s="46"/>
      <c r="U1" s="46"/>
      <c r="V1" s="46"/>
      <c r="W1" s="46"/>
      <c r="X1" s="46" t="s">
        <v>6</v>
      </c>
      <c r="Y1" s="46"/>
      <c r="Z1" s="46"/>
      <c r="AA1" s="46"/>
      <c r="AB1" s="46"/>
      <c r="AC1" s="46" t="s">
        <v>7</v>
      </c>
      <c r="AD1" s="46"/>
      <c r="AE1" s="46"/>
      <c r="AF1" s="46"/>
      <c r="AG1" s="46"/>
      <c r="AH1" s="47"/>
      <c r="AI1" s="48" t="s">
        <v>12</v>
      </c>
      <c r="AJ1" s="48" t="s">
        <v>144</v>
      </c>
      <c r="AK1" s="48" t="s">
        <v>145</v>
      </c>
      <c r="AM1" s="49" t="s">
        <v>146</v>
      </c>
      <c r="AN1" s="49"/>
      <c r="AO1" s="49"/>
      <c r="AQ1" s="50" t="s">
        <v>147</v>
      </c>
      <c r="AR1" s="50"/>
      <c r="AT1" s="51" t="s">
        <v>12</v>
      </c>
      <c r="AU1" s="51"/>
      <c r="AV1" s="51"/>
      <c r="AW1" s="51"/>
      <c r="AX1" s="51"/>
      <c r="AY1" s="52" t="s">
        <v>13</v>
      </c>
      <c r="AZ1" s="52"/>
      <c r="BA1" s="52"/>
      <c r="BB1" s="52"/>
      <c r="BC1" s="52"/>
      <c r="BD1" s="51" t="s">
        <v>14</v>
      </c>
      <c r="BE1" s="51"/>
      <c r="BF1" s="51"/>
      <c r="BG1" s="51"/>
      <c r="BH1" s="51"/>
      <c r="BI1" s="51" t="s">
        <v>15</v>
      </c>
      <c r="BJ1" s="51"/>
      <c r="BK1" s="51"/>
      <c r="BL1" s="51"/>
      <c r="BM1" s="51"/>
      <c r="BN1" s="51" t="s">
        <v>17</v>
      </c>
      <c r="BO1" s="51"/>
      <c r="BP1" s="51"/>
      <c r="BQ1" s="51"/>
      <c r="BR1" s="51"/>
      <c r="BS1" s="51" t="s">
        <v>18</v>
      </c>
      <c r="BT1" s="51"/>
      <c r="BU1" s="51"/>
      <c r="BV1" s="51"/>
      <c r="BW1" s="51"/>
      <c r="BX1" s="51" t="s">
        <v>19</v>
      </c>
      <c r="BY1" s="51"/>
      <c r="BZ1" s="51"/>
      <c r="CA1" s="51"/>
      <c r="CB1" s="51"/>
      <c r="CE1" s="53" t="s">
        <v>148</v>
      </c>
      <c r="CF1" s="53"/>
      <c r="CG1" s="53" t="s">
        <v>149</v>
      </c>
      <c r="CH1" s="53"/>
      <c r="CI1" s="53" t="s">
        <v>150</v>
      </c>
      <c r="CJ1" s="53"/>
      <c r="CK1" s="53" t="s">
        <v>144</v>
      </c>
      <c r="CL1" s="53"/>
      <c r="CM1" s="54" t="s">
        <v>141</v>
      </c>
      <c r="CN1" s="54"/>
      <c r="CO1" s="54"/>
      <c r="CP1" s="54" t="s">
        <v>142</v>
      </c>
      <c r="CQ1" s="54"/>
      <c r="CR1" s="54"/>
      <c r="CS1" s="54" t="s">
        <v>3</v>
      </c>
      <c r="CT1" s="54"/>
      <c r="CU1" s="54"/>
      <c r="CV1" s="54" t="s">
        <v>143</v>
      </c>
      <c r="CW1" s="54"/>
      <c r="CX1" s="54"/>
      <c r="CY1" s="54" t="s">
        <v>6</v>
      </c>
      <c r="CZ1" s="54"/>
      <c r="DA1" s="54"/>
      <c r="DB1" s="54" t="s">
        <v>7</v>
      </c>
      <c r="DC1" s="54"/>
      <c r="DD1" s="54"/>
      <c r="DF1" s="55" t="s">
        <v>151</v>
      </c>
      <c r="DG1" s="55"/>
      <c r="DH1" s="55"/>
      <c r="DJ1" s="55" t="s">
        <v>152</v>
      </c>
      <c r="DK1" s="55"/>
      <c r="DL1" s="55"/>
      <c r="DM1" s="55" t="s">
        <v>153</v>
      </c>
      <c r="DN1" s="55"/>
      <c r="DO1" s="55"/>
      <c r="DW1" s="56" t="s">
        <v>154</v>
      </c>
      <c r="DX1" s="56"/>
      <c r="DY1" s="56"/>
      <c r="DZ1" s="56" t="s">
        <v>155</v>
      </c>
      <c r="EA1" s="56"/>
      <c r="EB1" s="56"/>
      <c r="EC1" s="56" t="s">
        <v>156</v>
      </c>
      <c r="ED1" s="56"/>
      <c r="EE1" s="56"/>
      <c r="EF1" s="56" t="s">
        <v>157</v>
      </c>
      <c r="EG1" s="56"/>
      <c r="EH1" s="56"/>
      <c r="EI1" s="53" t="s">
        <v>158</v>
      </c>
      <c r="EJ1" s="53"/>
      <c r="EK1" s="53"/>
      <c r="EL1" s="53" t="s">
        <v>159</v>
      </c>
      <c r="EM1" s="53"/>
      <c r="EN1" s="53"/>
      <c r="EO1" s="53" t="s">
        <v>160</v>
      </c>
      <c r="EP1" s="53"/>
      <c r="EQ1" s="53"/>
      <c r="ER1" s="53" t="s">
        <v>161</v>
      </c>
      <c r="ES1" s="53"/>
      <c r="ET1" s="53"/>
    </row>
    <row r="2" spans="1:150" x14ac:dyDescent="0.2">
      <c r="B2" t="s">
        <v>25</v>
      </c>
      <c r="C2" t="s">
        <v>26</v>
      </c>
      <c r="D2" s="57" t="s">
        <v>162</v>
      </c>
      <c r="E2" s="57" t="s">
        <v>163</v>
      </c>
      <c r="F2" s="57" t="s">
        <v>164</v>
      </c>
      <c r="G2" s="57" t="s">
        <v>165</v>
      </c>
      <c r="H2" s="57" t="s">
        <v>166</v>
      </c>
      <c r="I2" s="57" t="s">
        <v>162</v>
      </c>
      <c r="J2" s="57" t="s">
        <v>163</v>
      </c>
      <c r="K2" s="57" t="s">
        <v>164</v>
      </c>
      <c r="L2" s="57" t="s">
        <v>165</v>
      </c>
      <c r="M2" s="57" t="s">
        <v>166</v>
      </c>
      <c r="N2" s="57" t="s">
        <v>162</v>
      </c>
      <c r="O2" s="57" t="s">
        <v>163</v>
      </c>
      <c r="P2" s="57" t="s">
        <v>164</v>
      </c>
      <c r="Q2" s="57" t="s">
        <v>165</v>
      </c>
      <c r="R2" s="57" t="s">
        <v>166</v>
      </c>
      <c r="S2" s="57" t="s">
        <v>162</v>
      </c>
      <c r="T2" s="57" t="s">
        <v>163</v>
      </c>
      <c r="U2" s="57" t="s">
        <v>164</v>
      </c>
      <c r="V2" s="57" t="s">
        <v>165</v>
      </c>
      <c r="W2" s="57" t="s">
        <v>166</v>
      </c>
      <c r="X2" s="57" t="s">
        <v>162</v>
      </c>
      <c r="Y2" s="57" t="s">
        <v>163</v>
      </c>
      <c r="Z2" s="57" t="s">
        <v>164</v>
      </c>
      <c r="AA2" s="57" t="s">
        <v>165</v>
      </c>
      <c r="AB2" s="57" t="s">
        <v>166</v>
      </c>
      <c r="AC2" s="57" t="s">
        <v>162</v>
      </c>
      <c r="AD2" s="57" t="s">
        <v>163</v>
      </c>
      <c r="AE2" s="57" t="s">
        <v>164</v>
      </c>
      <c r="AF2" s="57" t="s">
        <v>165</v>
      </c>
      <c r="AG2" s="57" t="s">
        <v>166</v>
      </c>
      <c r="AH2" s="57"/>
      <c r="AI2" s="58" t="s">
        <v>167</v>
      </c>
      <c r="AJ2" s="58"/>
      <c r="AK2" s="58"/>
      <c r="AM2" s="57" t="s">
        <v>162</v>
      </c>
      <c r="AN2" s="57" t="s">
        <v>163</v>
      </c>
      <c r="AO2" s="57" t="s">
        <v>164</v>
      </c>
      <c r="AT2" s="57" t="s">
        <v>162</v>
      </c>
      <c r="AU2" s="57" t="s">
        <v>163</v>
      </c>
      <c r="AV2" s="57" t="s">
        <v>164</v>
      </c>
      <c r="AW2" s="57" t="s">
        <v>165</v>
      </c>
      <c r="AX2" s="57" t="s">
        <v>166</v>
      </c>
      <c r="AY2" s="57" t="s">
        <v>162</v>
      </c>
      <c r="AZ2" s="57" t="s">
        <v>163</v>
      </c>
      <c r="BA2" s="57" t="s">
        <v>164</v>
      </c>
      <c r="BB2" s="57" t="s">
        <v>165</v>
      </c>
      <c r="BC2" s="57" t="s">
        <v>166</v>
      </c>
      <c r="BD2" s="57" t="s">
        <v>162</v>
      </c>
      <c r="BE2" s="57" t="s">
        <v>163</v>
      </c>
      <c r="BF2" s="57" t="s">
        <v>164</v>
      </c>
      <c r="BG2" s="57" t="s">
        <v>165</v>
      </c>
      <c r="BH2" s="57" t="s">
        <v>166</v>
      </c>
      <c r="BI2" s="57" t="s">
        <v>162</v>
      </c>
      <c r="BJ2" s="57" t="s">
        <v>163</v>
      </c>
      <c r="BK2" s="57" t="s">
        <v>164</v>
      </c>
      <c r="BL2" s="57" t="s">
        <v>165</v>
      </c>
      <c r="BM2" s="57" t="s">
        <v>166</v>
      </c>
      <c r="BN2" s="57" t="s">
        <v>162</v>
      </c>
      <c r="BO2" s="57" t="s">
        <v>163</v>
      </c>
      <c r="BP2" s="57" t="s">
        <v>164</v>
      </c>
      <c r="BQ2" s="57" t="s">
        <v>165</v>
      </c>
      <c r="BR2" s="57" t="s">
        <v>166</v>
      </c>
      <c r="BS2" s="57" t="s">
        <v>162</v>
      </c>
      <c r="BT2" s="57" t="s">
        <v>163</v>
      </c>
      <c r="BU2" s="57" t="s">
        <v>164</v>
      </c>
      <c r="BV2" s="57" t="s">
        <v>165</v>
      </c>
      <c r="BW2" s="57" t="s">
        <v>166</v>
      </c>
      <c r="BX2" s="57" t="s">
        <v>162</v>
      </c>
      <c r="BY2" s="57" t="s">
        <v>163</v>
      </c>
      <c r="BZ2" s="57" t="s">
        <v>164</v>
      </c>
      <c r="CA2" s="57" t="s">
        <v>165</v>
      </c>
      <c r="CB2" s="57" t="s">
        <v>166</v>
      </c>
      <c r="CE2" s="57" t="s">
        <v>168</v>
      </c>
      <c r="CF2" s="57" t="s">
        <v>169</v>
      </c>
      <c r="CG2" t="s">
        <v>168</v>
      </c>
      <c r="CH2" t="s">
        <v>169</v>
      </c>
      <c r="CI2" t="s">
        <v>168</v>
      </c>
      <c r="CJ2" t="s">
        <v>169</v>
      </c>
      <c r="CK2" t="s">
        <v>168</v>
      </c>
      <c r="CL2" t="s">
        <v>169</v>
      </c>
      <c r="CM2" t="s">
        <v>162</v>
      </c>
      <c r="CN2" t="s">
        <v>163</v>
      </c>
      <c r="CO2" t="s">
        <v>164</v>
      </c>
      <c r="CP2" t="s">
        <v>162</v>
      </c>
      <c r="CQ2" t="s">
        <v>163</v>
      </c>
      <c r="CR2" t="s">
        <v>164</v>
      </c>
      <c r="CS2" t="s">
        <v>162</v>
      </c>
      <c r="CT2" t="s">
        <v>163</v>
      </c>
      <c r="CU2" t="s">
        <v>164</v>
      </c>
      <c r="CV2" t="s">
        <v>162</v>
      </c>
      <c r="CW2" t="s">
        <v>163</v>
      </c>
      <c r="CX2" t="s">
        <v>164</v>
      </c>
      <c r="CY2" t="s">
        <v>162</v>
      </c>
      <c r="CZ2" t="s">
        <v>163</v>
      </c>
      <c r="DA2" t="s">
        <v>164</v>
      </c>
      <c r="DB2" t="s">
        <v>162</v>
      </c>
      <c r="DC2" t="s">
        <v>163</v>
      </c>
      <c r="DD2" t="s">
        <v>164</v>
      </c>
      <c r="DF2" t="s">
        <v>162</v>
      </c>
      <c r="DG2" t="s">
        <v>163</v>
      </c>
      <c r="DH2" t="s">
        <v>164</v>
      </c>
      <c r="DJ2" t="s">
        <v>162</v>
      </c>
      <c r="DK2" t="s">
        <v>163</v>
      </c>
      <c r="DL2" t="s">
        <v>164</v>
      </c>
      <c r="DM2" t="s">
        <v>162</v>
      </c>
      <c r="DN2" t="s">
        <v>163</v>
      </c>
      <c r="DO2" t="s">
        <v>164</v>
      </c>
      <c r="DS2" t="s">
        <v>162</v>
      </c>
      <c r="DT2" t="s">
        <v>163</v>
      </c>
      <c r="DU2" t="s">
        <v>164</v>
      </c>
      <c r="DW2" s="59" t="s">
        <v>162</v>
      </c>
      <c r="DX2" s="59" t="s">
        <v>163</v>
      </c>
      <c r="DY2" s="59" t="s">
        <v>164</v>
      </c>
      <c r="DZ2" s="59" t="s">
        <v>162</v>
      </c>
      <c r="EA2" s="59" t="s">
        <v>163</v>
      </c>
      <c r="EB2" s="59" t="s">
        <v>164</v>
      </c>
      <c r="EC2" s="59" t="s">
        <v>162</v>
      </c>
      <c r="ED2" s="59" t="s">
        <v>163</v>
      </c>
      <c r="EE2" s="59" t="s">
        <v>164</v>
      </c>
      <c r="EF2" s="59" t="s">
        <v>162</v>
      </c>
      <c r="EG2" s="59" t="s">
        <v>163</v>
      </c>
      <c r="EH2" s="59" t="s">
        <v>164</v>
      </c>
      <c r="EI2" s="59" t="s">
        <v>162</v>
      </c>
      <c r="EJ2" s="59" t="s">
        <v>163</v>
      </c>
      <c r="EK2" s="59" t="s">
        <v>164</v>
      </c>
      <c r="EL2" s="59" t="s">
        <v>162</v>
      </c>
      <c r="EM2" s="59" t="s">
        <v>163</v>
      </c>
      <c r="EN2" s="59" t="s">
        <v>164</v>
      </c>
      <c r="EO2" s="59" t="s">
        <v>162</v>
      </c>
      <c r="EP2" s="59" t="s">
        <v>163</v>
      </c>
      <c r="EQ2" s="59" t="s">
        <v>164</v>
      </c>
      <c r="ER2" s="59" t="s">
        <v>162</v>
      </c>
      <c r="ES2" s="59" t="s">
        <v>163</v>
      </c>
      <c r="ET2" s="59" t="s">
        <v>164</v>
      </c>
    </row>
    <row r="3" spans="1:150" x14ac:dyDescent="0.2">
      <c r="A3" s="60">
        <v>43435</v>
      </c>
      <c r="B3" s="61">
        <f t="shared" ref="B3:B66" si="0">MONTH(A3)</f>
        <v>12</v>
      </c>
      <c r="C3" s="61">
        <f t="shared" ref="C3:C66" si="1">YEAR(A3)</f>
        <v>2018</v>
      </c>
      <c r="D3" s="62">
        <f>_xlfn.MINIFS(Spreads!B$3:B$1616,Spreads!$AA$3:$AA$1616,'Monthly Data'!$B3,Spreads!$AB$3:$AB$1616,'Monthly Data'!$C3)</f>
        <v>30.86</v>
      </c>
      <c r="E3" s="62">
        <f>_xlfn.MAXIFS(Spreads!B$3:B$1616,Spreads!$AA$3:$AA$1616,'Monthly Data'!$B3,Spreads!$AB$3:$AB$1616,'Monthly Data'!$C3)</f>
        <v>32.590000000000003</v>
      </c>
      <c r="F3" s="62">
        <f>AVERAGEIFS(Spreads!B$3:B$1616,Spreads!$AA$3:$AA$1616,'Monthly Data'!$B3,Spreads!$AB$3:$AB$1616,'Monthly Data'!$C3)</f>
        <v>31.872499999999995</v>
      </c>
      <c r="G3" s="62">
        <f t="shared" ref="G3:G66" si="2">D3-F3</f>
        <v>-1.0124999999999957</v>
      </c>
      <c r="H3" s="62">
        <f t="shared" ref="H3:H66" si="3">E3-F3</f>
        <v>0.71750000000000824</v>
      </c>
      <c r="I3" s="62">
        <f>_xlfn.MINIFS(Spreads!C$3:C$1616,Spreads!$AA$3:$AA$1616,'Monthly Data'!$B3,Spreads!$AB$3:$AB$1616,'Monthly Data'!$C3)</f>
        <v>27.11</v>
      </c>
      <c r="J3" s="62">
        <f>_xlfn.MAXIFS(Spreads!C$3:C$1616,Spreads!$AA$3:$AA$1616,'Monthly Data'!$B3,Spreads!$AB$3:$AB$1616,'Monthly Data'!$C3)</f>
        <v>28.84</v>
      </c>
      <c r="K3" s="62">
        <f>AVERAGEIFS(Spreads!C$3:C$1616,Spreads!$AA$3:$AA$1616,'Monthly Data'!$B3,Spreads!$AB$3:$AB$1616,'Monthly Data'!$C3)</f>
        <v>28.122500000000009</v>
      </c>
      <c r="L3" s="62">
        <f t="shared" ref="L3:L66" si="4">I3-K3</f>
        <v>-1.0125000000000099</v>
      </c>
      <c r="M3" s="62">
        <f t="shared" ref="M3:M66" si="5">J3-K3</f>
        <v>0.71749999999999048</v>
      </c>
      <c r="N3" s="62">
        <f>_xlfn.MINIFS(Spreads!D$3:D$1616,Spreads!$AA$3:$AA$1616,'Monthly Data'!$B3,Spreads!$AB$3:$AB$1616,'Monthly Data'!$C3)</f>
        <v>29.56</v>
      </c>
      <c r="O3" s="62">
        <f>_xlfn.MAXIFS(Spreads!D$3:D$1616,Spreads!$AA$3:$AA$1616,'Monthly Data'!$B3,Spreads!$AB$3:$AB$1616,'Monthly Data'!$C3)</f>
        <v>31.29</v>
      </c>
      <c r="P3" s="62">
        <f>AVERAGEIFS(Spreads!D$3:D$1616,Spreads!$AA$3:$AA$1616,'Monthly Data'!$B3,Spreads!$AB$3:$AB$1616,'Monthly Data'!$C3)</f>
        <v>30.572499999999998</v>
      </c>
      <c r="Q3" s="62">
        <f t="shared" ref="Q3:Q66" si="6">N3-P3</f>
        <v>-1.0124999999999993</v>
      </c>
      <c r="R3" s="62">
        <f t="shared" ref="R3:R66" si="7">O3-P3</f>
        <v>0.71750000000000114</v>
      </c>
      <c r="S3" s="62">
        <f>_xlfn.MINIFS(Spreads!F$3:F$1616,Spreads!$AA$3:$AA$1616,'Monthly Data'!$B3,Spreads!$AB$3:$AB$1616,'Monthly Data'!$C3)</f>
        <v>27.056792502297451</v>
      </c>
      <c r="T3" s="62">
        <f>_xlfn.MAXIFS(Spreads!F$3:F$1616,Spreads!$AA$3:$AA$1616,'Monthly Data'!$B3,Spreads!$AB$3:$AB$1616,'Monthly Data'!$C3)</f>
        <v>29.007240243452166</v>
      </c>
      <c r="U3" s="62">
        <f>AVERAGEIFS(Spreads!F$3:F$1616,Spreads!$AA$3:$AA$1616,'Monthly Data'!$B3,Spreads!$AB$3:$AB$1616,'Monthly Data'!$C3)</f>
        <v>28.278157007787975</v>
      </c>
      <c r="V3" s="62">
        <f>S3-U3</f>
        <v>-1.2213645054905236</v>
      </c>
      <c r="W3" s="62">
        <f>T3-U3</f>
        <v>0.72908323566419142</v>
      </c>
      <c r="X3" s="62">
        <f>_xlfn.MINIFS(Spreads!G$3:G$1616,Spreads!$AA$3:$AA$1616,'Monthly Data'!$B3,Spreads!$AB$3:$AB$1616,'Monthly Data'!$C3)</f>
        <v>40.31</v>
      </c>
      <c r="Y3" s="62">
        <f>_xlfn.MAXIFS(Spreads!G$3:G$1616,Spreads!$AA$3:$AA$1616,'Monthly Data'!$B3,Spreads!$AB$3:$AB$1616,'Monthly Data'!$C3)</f>
        <v>42.04</v>
      </c>
      <c r="Z3" s="62">
        <f>AVERAGEIFS(Spreads!G$3:G$1616,Spreads!$AA$3:$AA$1616,'Monthly Data'!$B3,Spreads!$AB$3:$AB$1616,'Monthly Data'!$C3)</f>
        <v>41.322500000000005</v>
      </c>
      <c r="AA3" s="62">
        <f>X3-Z3</f>
        <v>-1.0125000000000028</v>
      </c>
      <c r="AB3" s="62">
        <f>Y3-Z3</f>
        <v>0.71749999999999403</v>
      </c>
      <c r="AC3" s="62">
        <f>_xlfn.MINIFS(Spreads!H$3:H$1616,Spreads!$AA$3:$AA$1616,'Monthly Data'!$B3,Spreads!$AB$3:$AB$1616,'Monthly Data'!$C3)</f>
        <v>27.63</v>
      </c>
      <c r="AD3" s="62">
        <f>_xlfn.MAXIFS(Spreads!H$3:H$1616,Spreads!$AA$3:$AA$1616,'Monthly Data'!$B3,Spreads!$AB$3:$AB$1616,'Monthly Data'!$C3)</f>
        <v>29.04</v>
      </c>
      <c r="AE3" s="62">
        <f>AVERAGEIFS(Spreads!H$3:H$1616,Spreads!$AA$3:$AA$1616,'Monthly Data'!$B3,Spreads!$AB$3:$AB$1616,'Monthly Data'!$C3)</f>
        <v>28.426500000000004</v>
      </c>
      <c r="AF3" s="62">
        <f>AC3-AE3</f>
        <v>-0.79650000000000531</v>
      </c>
      <c r="AG3" s="62">
        <f>AD3-AE3</f>
        <v>0.61349999999999483</v>
      </c>
      <c r="AH3" s="62"/>
      <c r="AI3" s="62"/>
      <c r="AJ3" s="62"/>
      <c r="AK3" s="62"/>
      <c r="AQ3" s="62">
        <f>AVERAGEIFS(Spreads!AV$3:AV$1616,Spreads!$AA$3:$AA$1616,'Monthly Data'!$B3,Spreads!$AB$3:$AB$1616,'Monthly Data'!$C3)</f>
        <v>1.8635575</v>
      </c>
      <c r="AS3" s="60">
        <f>A3</f>
        <v>43435</v>
      </c>
      <c r="AT3" s="62">
        <f>_xlfn.MINIFS(Spreads!M$3:M$1616,Spreads!$AA$3:$AA$1616,'Monthly Data'!$B3,Spreads!$AB$3:$AB$1616,'Monthly Data'!$C3)</f>
        <v>3.2300000000000004</v>
      </c>
      <c r="AU3" s="62">
        <f>_xlfn.MAXIFS(Spreads!M$3:M$1616,Spreads!$AA$3:$AA$1616,'Monthly Data'!$B3,Spreads!$AB$3:$AB$1616,'Monthly Data'!$C3)</f>
        <v>3.5500000000000043</v>
      </c>
      <c r="AV3" s="62">
        <f>AVERAGEIFS(Spreads!M$3:M$1616,Spreads!$AA$3:$AA$1616,'Monthly Data'!$B3,Spreads!$AB$3:$AB$1616,'Monthly Data'!$C3)</f>
        <v>3.4460000000000002</v>
      </c>
      <c r="AW3" s="24">
        <f>AT3-AV3</f>
        <v>-0.21599999999999975</v>
      </c>
      <c r="AX3" s="24">
        <f>AU3-AV3</f>
        <v>0.10400000000000409</v>
      </c>
      <c r="AY3" s="62">
        <f>_xlfn.MINIFS(Spreads!N$3:N$1616,Spreads!$AA$3:$AA$1616,'Monthly Data'!$B3,Spreads!$AB$3:$AB$1616,'Monthly Data'!$C3)</f>
        <v>3.7499999999999964</v>
      </c>
      <c r="AZ3" s="62">
        <f>_xlfn.MAXIFS(Spreads!N$3:N$1616,Spreads!$AA$3:$AA$1616,'Monthly Data'!$B3,Spreads!$AB$3:$AB$1616,'Monthly Data'!$C3)</f>
        <v>3.7500000000000036</v>
      </c>
      <c r="BA3" s="62">
        <f>AVERAGEIFS(Spreads!N$3:N$1616,Spreads!$AA$3:$AA$1616,'Monthly Data'!$B3,Spreads!$AB$3:$AB$1616,'Monthly Data'!$C3)</f>
        <v>3.75</v>
      </c>
      <c r="BB3" s="24">
        <f>AY3-BA3</f>
        <v>-3.5527136788005009E-15</v>
      </c>
      <c r="BC3" s="24">
        <f>AZ3-BA3</f>
        <v>3.5527136788005009E-15</v>
      </c>
      <c r="BD3" s="62">
        <f>_xlfn.MINIFS(Spreads!O$3:O$1616,Spreads!$AA$3:$AA$1616,'Monthly Data'!$B3,Spreads!$AB$3:$AB$1616,'Monthly Data'!$C3)</f>
        <v>-0.51999999999999957</v>
      </c>
      <c r="BE3" s="62">
        <f>_xlfn.MAXIFS(Spreads!O$3:O$1616,Spreads!$AA$3:$AA$1616,'Monthly Data'!$B3,Spreads!$AB$3:$AB$1616,'Monthly Data'!$C3)</f>
        <v>-0.19999999999999929</v>
      </c>
      <c r="BF3" s="62">
        <f>AVERAGEIFS(Spreads!O$3:O$1616,Spreads!$AA$3:$AA$1616,'Monthly Data'!$B3,Spreads!$AB$3:$AB$1616,'Monthly Data'!$C3)</f>
        <v>-0.30399999999999994</v>
      </c>
      <c r="BG3" s="24">
        <f>BD3-BF3</f>
        <v>-0.21599999999999964</v>
      </c>
      <c r="BH3" s="24">
        <f>BE3-BF3</f>
        <v>0.10400000000000065</v>
      </c>
      <c r="BI3" s="62">
        <f>_xlfn.MINIFS(Spreads!P$3:P$1616,Spreads!$AA$3:$AA$1616,'Monthly Data'!$B3,Spreads!$AB$3:$AB$1616,'Monthly Data'!$C3)</f>
        <v>1.9299999999999997</v>
      </c>
      <c r="BJ3" s="62">
        <f>_xlfn.MAXIFS(Spreads!P$3:P$1616,Spreads!$AA$3:$AA$1616,'Monthly Data'!$B3,Spreads!$AB$3:$AB$1616,'Monthly Data'!$C3)</f>
        <v>2.25</v>
      </c>
      <c r="BK3" s="62">
        <f>AVERAGEIFS(Spreads!P$3:P$1616,Spreads!$AA$3:$AA$1616,'Monthly Data'!$B3,Spreads!$AB$3:$AB$1616,'Monthly Data'!$C3)</f>
        <v>2.1459999999999995</v>
      </c>
      <c r="BL3" s="24">
        <f>BI3-BK3</f>
        <v>-0.21599999999999975</v>
      </c>
      <c r="BM3" s="24">
        <f>BJ3-BK3</f>
        <v>0.10400000000000054</v>
      </c>
      <c r="BN3" s="62">
        <f>_xlfn.MINIFS(Spreads!R$3:R$1616,Spreads!$AA$3:$AA$1616,'Monthly Data'!$B3,Spreads!$AB$3:$AB$1616,'Monthly Data'!$C3)</f>
        <v>-1.0451686230111115</v>
      </c>
      <c r="BO3" s="62">
        <f>_xlfn.MAXIFS(Spreads!R$3:R$1616,Spreads!$AA$3:$AA$1616,'Monthly Data'!$B3,Spreads!$AB$3:$AB$1616,'Monthly Data'!$C3)</f>
        <v>0.32384211896642867</v>
      </c>
      <c r="BP3" s="62">
        <f>AVERAGEIFS(Spreads!R$3:R$1616,Spreads!$AA$3:$AA$1616,'Monthly Data'!$B3,Spreads!$AB$3:$AB$1616,'Monthly Data'!$C3)</f>
        <v>-0.25125475691790994</v>
      </c>
      <c r="BQ3" s="24">
        <f>BN3-BP3</f>
        <v>-0.79391386609320147</v>
      </c>
      <c r="BR3" s="24">
        <f>BO3-BP3</f>
        <v>0.57509687588433867</v>
      </c>
      <c r="BS3" s="62">
        <f>_xlfn.MINIFS(Spreads!S$3:S$1616,Spreads!$AA$3:$AA$1616,'Monthly Data'!$B3,Spreads!$AB$3:$AB$1616,'Monthly Data'!$C3)</f>
        <v>12.680000000000003</v>
      </c>
      <c r="BT3" s="62">
        <f>_xlfn.MAXIFS(Spreads!S$3:S$1616,Spreads!$AA$3:$AA$1616,'Monthly Data'!$B3,Spreads!$AB$3:$AB$1616,'Monthly Data'!$C3)</f>
        <v>13.000000000000004</v>
      </c>
      <c r="BU3" s="62">
        <f>AVERAGEIFS(Spreads!S$3:S$1616,Spreads!$AA$3:$AA$1616,'Monthly Data'!$B3,Spreads!$AB$3:$AB$1616,'Monthly Data'!$C3)</f>
        <v>12.896000000000001</v>
      </c>
      <c r="BV3" s="24">
        <f>BS3-BU3</f>
        <v>-0.21599999999999753</v>
      </c>
      <c r="BW3" s="24">
        <f>BT3-BU3</f>
        <v>0.10400000000000276</v>
      </c>
      <c r="BX3" s="62">
        <f>_xlfn.MINIFS(Spreads!T$3:T$1616,Spreads!$AA$3:$AA$1616,'Monthly Data'!$B3,Spreads!$AB$3:$AB$1616,'Monthly Data'!$C3)</f>
        <v>9.4499999999999957</v>
      </c>
      <c r="BY3" s="62">
        <f>_xlfn.MAXIFS(Spreads!T$3:T$1616,Spreads!$AA$3:$AA$1616,'Monthly Data'!$B3,Spreads!$AB$3:$AB$1616,'Monthly Data'!$C3)</f>
        <v>9.4500000000000028</v>
      </c>
      <c r="BZ3" s="62">
        <f>AVERAGEIFS(Spreads!T$3:T$1616,Spreads!$AA$3:$AA$1616,'Monthly Data'!$B3,Spreads!$AB$3:$AB$1616,'Monthly Data'!$C3)</f>
        <v>9.4499999999999975</v>
      </c>
      <c r="CA3" s="24">
        <f>BX3-BZ3</f>
        <v>0</v>
      </c>
      <c r="CB3" s="24">
        <f>BY3-BZ3</f>
        <v>0</v>
      </c>
      <c r="DJ3" s="24">
        <f>X3-D3</f>
        <v>9.4500000000000028</v>
      </c>
      <c r="DK3" s="24">
        <f>Y3-E3</f>
        <v>9.4499999999999957</v>
      </c>
      <c r="DL3" s="24">
        <f>Z3-F3</f>
        <v>9.4500000000000099</v>
      </c>
      <c r="DV3" s="63">
        <f>A3</f>
        <v>43435</v>
      </c>
      <c r="DW3" s="62">
        <f>_xlfn.MINIFS(Spreads!X$3:X$1616,Spreads!$AA$3:$AA$1616,'Monthly Data'!$B3,Spreads!$AB$3:$AB$1616,'Monthly Data'!$C3)</f>
        <v>27.45368593799753</v>
      </c>
      <c r="DX3" s="62">
        <f>_xlfn.MAXIFS(Spreads!X$3:X$1616,Spreads!$AA$3:$AA$1616,'Monthly Data'!$B3,Spreads!$AB$3:$AB$1616,'Monthly Data'!$C3)</f>
        <v>29.619590115675155</v>
      </c>
      <c r="DY3" s="62">
        <f>AVERAGEIFS(Spreads!X$3:X$1616,Spreads!$AA$3:$AA$1616,'Monthly Data'!$B3,Spreads!$AB$3:$AB$1616,'Monthly Data'!$C3)</f>
        <v>28.970552614942076</v>
      </c>
      <c r="DZ3" s="62">
        <f>_xlfn.MINIFS(Spreads!AM$3:AM$1616,Spreads!$AA$3:$AA$1616,'Monthly Data'!$B3,Spreads!$AB$3:$AB$1616,'Monthly Data'!$C3)</f>
        <v>605.25</v>
      </c>
      <c r="EA3" s="62">
        <f>_xlfn.MAXIFS(Spreads!AM$3:AM$1616,Spreads!$AA$3:$AA$1616,'Monthly Data'!$B3,Spreads!$AB$3:$AB$1616,'Monthly Data'!$C3)</f>
        <v>653</v>
      </c>
      <c r="EB3" s="62">
        <f>AVERAGEIFS(Spreads!AM$3:AM$1616,Spreads!$AA$3:$AA$1616,'Monthly Data'!$B3,Spreads!$AB$3:$AB$1616,'Monthly Data'!$C3)</f>
        <v>638.69117647058829</v>
      </c>
      <c r="EC3" s="62">
        <f>_xlfn.MINIFS(Spreads!AT$3:AT$1616,Spreads!$AA$3:$AA$1616,'Monthly Data'!$B3,Spreads!$AB$3:$AB$1616,'Monthly Data'!$C3)</f>
        <v>303</v>
      </c>
      <c r="ED3" s="62">
        <f>_xlfn.MAXIFS(Spreads!AT$3:AT$1616,Spreads!$AA$3:$AA$1616,'Monthly Data'!$B3,Spreads!$AB$3:$AB$1616,'Monthly Data'!$C3)</f>
        <v>315</v>
      </c>
      <c r="EE3" s="62">
        <f>AVERAGEIFS(Spreads!AT$3:AT$1616,Spreads!$AA$3:$AA$1616,'Monthly Data'!$B3,Spreads!$AB$3:$AB$1616,'Monthly Data'!$C3)</f>
        <v>309.35000000000002</v>
      </c>
      <c r="EF3" s="62">
        <f>_xlfn.MINIFS(Spreads!AU$3:AU$1616,Spreads!$AA$3:$AA$1616,'Monthly Data'!$B3,Spreads!$AB$3:$AB$1616,'Monthly Data'!$C3)</f>
        <v>8.39</v>
      </c>
      <c r="EG3" s="62">
        <f>_xlfn.MAXIFS(Spreads!AU$3:AU$1616,Spreads!$AA$3:$AA$1616,'Monthly Data'!$B3,Spreads!$AB$3:$AB$1616,'Monthly Data'!$C3)</f>
        <v>8.9</v>
      </c>
      <c r="EH3" s="62">
        <f>AVERAGEIFS(Spreads!AU$3:AU$1616,Spreads!$AA$3:$AA$1616,'Monthly Data'!$B3,Spreads!$AB$3:$AB$1616,'Monthly Data'!$C3)</f>
        <v>8.6965000000000003</v>
      </c>
      <c r="EI3" s="62">
        <f>_xlfn.MINIFS(Spreads!AV$3:AV$1616,Spreads!$AA$3:$AA$1616,'Monthly Data'!$B3,Spreads!$AB$3:$AB$1616,'Monthly Data'!$C3)</f>
        <v>1.7776800000000001</v>
      </c>
      <c r="EJ3" s="62">
        <f>_xlfn.MAXIFS(Spreads!AV$3:AV$1616,Spreads!$AA$3:$AA$1616,'Monthly Data'!$B3,Spreads!$AB$3:$AB$1616,'Monthly Data'!$C3)</f>
        <v>1.9403999999999986</v>
      </c>
      <c r="EK3" s="62">
        <f>AVERAGEIFS(Spreads!AV$3:AV$1616,Spreads!$AA$3:$AA$1616,'Monthly Data'!$B3,Spreads!$AB$3:$AB$1616,'Monthly Data'!$C3)</f>
        <v>1.8635575</v>
      </c>
      <c r="EL3" s="62">
        <f>_xlfn.MINIFS(Spreads!AW$3:AW$1616,Spreads!$AA$3:$AA$1616,'Monthly Data'!$B3,Spreads!$AB$3:$AB$1616,'Monthly Data'!$C3)</f>
        <v>2.1408714</v>
      </c>
      <c r="EM3" s="62">
        <f>_xlfn.MAXIFS(Spreads!AW$3:AW$1616,Spreads!$AA$3:$AA$1616,'Monthly Data'!$B3,Spreads!$AB$3:$AB$1616,'Monthly Data'!$C3)</f>
        <v>2.3032170000000001</v>
      </c>
      <c r="EN3" s="62">
        <f>AVERAGEIFS(Spreads!AW$3:AW$1616,Spreads!$AA$3:$AA$1616,'Monthly Data'!$B3,Spreads!$AB$3:$AB$1616,'Monthly Data'!$C3)</f>
        <v>2.2277258499999997</v>
      </c>
      <c r="EO3" s="62">
        <f>_xlfn.MINIFS(Spreads!AX$3:AX$1616,Spreads!$AA$3:$AA$1616,'Monthly Data'!$B3,Spreads!$AB$3:$AB$1616,'Monthly Data'!$C3)</f>
        <v>0.36248939999999941</v>
      </c>
      <c r="EP3" s="62">
        <f>_xlfn.MAXIFS(Spreads!AX$3:AX$1616,Spreads!$AA$3:$AA$1616,'Monthly Data'!$B3,Spreads!$AB$3:$AB$1616,'Monthly Data'!$C3)</f>
        <v>0.36653759999999913</v>
      </c>
      <c r="EQ3" s="62">
        <f>AVERAGEIFS(Spreads!AX$3:AX$1616,Spreads!$AA$3:$AA$1616,'Monthly Data'!$B3,Spreads!$AB$3:$AB$1616,'Monthly Data'!$C3)</f>
        <v>0.36416834999999981</v>
      </c>
      <c r="ER3" s="64">
        <f>_xlfn.MINIFS(Spreads!AY$3:AY$1616,Spreads!$AA$3:$AA$1616,'Monthly Data'!$B3,Spreads!$AB$3:$AB$1616,'Monthly Data'!$C3)</f>
        <v>0.33360497545584944</v>
      </c>
      <c r="ES3" s="64">
        <f>_xlfn.MAXIFS(Spreads!AY$3:AY$1616,Spreads!$AA$3:$AA$1616,'Monthly Data'!$B3,Spreads!$AB$3:$AB$1616,'Monthly Data'!$C3)</f>
        <v>0.34284829990334809</v>
      </c>
      <c r="ET3" s="64">
        <f>AVERAGEIFS(Spreads!AY$3:AY$1616,Spreads!$AA$3:$AA$1616,'Monthly Data'!$B3,Spreads!$AB$3:$AB$1616,'Monthly Data'!$C3)</f>
        <v>0.33902637211815495</v>
      </c>
    </row>
    <row r="4" spans="1:150" x14ac:dyDescent="0.2">
      <c r="A4" s="60">
        <v>43466</v>
      </c>
      <c r="B4" s="61">
        <f t="shared" si="0"/>
        <v>1</v>
      </c>
      <c r="C4" s="61">
        <f t="shared" si="1"/>
        <v>2019</v>
      </c>
      <c r="D4" s="62">
        <f>_xlfn.MINIFS(Spreads!B$3:B$1616,Spreads!$AA$3:$AA$1616,'Monthly Data'!$B4,Spreads!$AB$3:$AB$1616,'Monthly Data'!$C4)</f>
        <v>31.58</v>
      </c>
      <c r="E4" s="62">
        <f>_xlfn.MAXIFS(Spreads!B$3:B$1616,Spreads!$AA$3:$AA$1616,'Monthly Data'!$B4,Spreads!$AB$3:$AB$1616,'Monthly Data'!$C4)</f>
        <v>33.520000000000003</v>
      </c>
      <c r="F4" s="62">
        <f>AVERAGEIFS(Spreads!B$3:B$1616,Spreads!$AA$3:$AA$1616,'Monthly Data'!$B4,Spreads!$AB$3:$AB$1616,'Monthly Data'!$C4)</f>
        <v>32.317619047619047</v>
      </c>
      <c r="G4" s="62">
        <f t="shared" si="2"/>
        <v>-0.73761904761904873</v>
      </c>
      <c r="H4" s="62">
        <f t="shared" si="3"/>
        <v>1.2023809523809561</v>
      </c>
      <c r="I4" s="62">
        <f>_xlfn.MINIFS(Spreads!C$3:C$1616,Spreads!$AA$3:$AA$1616,'Monthly Data'!$B4,Spreads!$AB$3:$AB$1616,'Monthly Data'!$C4)</f>
        <v>27.83</v>
      </c>
      <c r="J4" s="62">
        <f>_xlfn.MAXIFS(Spreads!C$3:C$1616,Spreads!$AA$3:$AA$1616,'Monthly Data'!$B4,Spreads!$AB$3:$AB$1616,'Monthly Data'!$C4)</f>
        <v>29.77</v>
      </c>
      <c r="K4" s="62">
        <f>AVERAGEIFS(Spreads!C$3:C$1616,Spreads!$AA$3:$AA$1616,'Monthly Data'!$B4,Spreads!$AB$3:$AB$1616,'Monthly Data'!$C4)</f>
        <v>28.567619047619047</v>
      </c>
      <c r="L4" s="62">
        <f t="shared" si="4"/>
        <v>-0.73761904761904873</v>
      </c>
      <c r="M4" s="62">
        <f t="shared" si="5"/>
        <v>1.2023809523809526</v>
      </c>
      <c r="N4" s="62">
        <f>_xlfn.MINIFS(Spreads!D$3:D$1616,Spreads!$AA$3:$AA$1616,'Monthly Data'!$B4,Spreads!$AB$3:$AB$1616,'Monthly Data'!$C4)</f>
        <v>30.19</v>
      </c>
      <c r="O4" s="62">
        <f>_xlfn.MAXIFS(Spreads!D$3:D$1616,Spreads!$AA$3:$AA$1616,'Monthly Data'!$B4,Spreads!$AB$3:$AB$1616,'Monthly Data'!$C4)</f>
        <v>32.42</v>
      </c>
      <c r="P4" s="62">
        <f>AVERAGEIFS(Spreads!D$3:D$1616,Spreads!$AA$3:$AA$1616,'Monthly Data'!$B4,Spreads!$AB$3:$AB$1616,'Monthly Data'!$C4)</f>
        <v>31.059999999999995</v>
      </c>
      <c r="Q4" s="62">
        <f t="shared" si="6"/>
        <v>-0.86999999999999389</v>
      </c>
      <c r="R4" s="62">
        <f t="shared" si="7"/>
        <v>1.3600000000000065</v>
      </c>
      <c r="S4" s="62">
        <f>_xlfn.MINIFS(Spreads!F$3:F$1616,Spreads!$AA$3:$AA$1616,'Monthly Data'!$B4,Spreads!$AB$3:$AB$1616,'Monthly Data'!$C4)</f>
        <v>27.646462749623289</v>
      </c>
      <c r="T4" s="62">
        <f>_xlfn.MAXIFS(Spreads!F$3:F$1616,Spreads!$AA$3:$AA$1616,'Monthly Data'!$B4,Spreads!$AB$3:$AB$1616,'Monthly Data'!$C4)</f>
        <v>31.762814668455636</v>
      </c>
      <c r="U4" s="62">
        <f>AVERAGEIFS(Spreads!F$3:F$1616,Spreads!$AA$3:$AA$1616,'Monthly Data'!$B4,Spreads!$AB$3:$AB$1616,'Monthly Data'!$C4)</f>
        <v>29.455432830705327</v>
      </c>
      <c r="V4" s="62">
        <f t="shared" ref="V4:V48" si="8">S4-U4</f>
        <v>-1.8089700810820375</v>
      </c>
      <c r="W4" s="62">
        <f t="shared" ref="W4:W48" si="9">T4-U4</f>
        <v>2.3073818377503095</v>
      </c>
      <c r="X4" s="62">
        <f>_xlfn.MINIFS(Spreads!G$3:G$1616,Spreads!$AA$3:$AA$1616,'Monthly Data'!$B4,Spreads!$AB$3:$AB$1616,'Monthly Data'!$C4)</f>
        <v>40.06</v>
      </c>
      <c r="Y4" s="62">
        <f>_xlfn.MAXIFS(Spreads!G$3:G$1616,Spreads!$AA$3:$AA$1616,'Monthly Data'!$B4,Spreads!$AB$3:$AB$1616,'Monthly Data'!$C4)</f>
        <v>42.01</v>
      </c>
      <c r="Z4" s="62">
        <f>AVERAGEIFS(Spreads!G$3:G$1616,Spreads!$AA$3:$AA$1616,'Monthly Data'!$B4,Spreads!$AB$3:$AB$1616,'Monthly Data'!$C4)</f>
        <v>41.239047619047611</v>
      </c>
      <c r="AA4" s="62">
        <f t="shared" ref="AA4:AA66" si="10">X4-Z4</f>
        <v>-1.1790476190476085</v>
      </c>
      <c r="AB4" s="62">
        <f t="shared" ref="AB4:AB66" si="11">Y4-Z4</f>
        <v>0.77095238095238727</v>
      </c>
      <c r="AC4" s="62">
        <f>_xlfn.MINIFS(Spreads!H$3:H$1616,Spreads!$AA$3:$AA$1616,'Monthly Data'!$B4,Spreads!$AB$3:$AB$1616,'Monthly Data'!$C4)</f>
        <v>28.18</v>
      </c>
      <c r="AD4" s="62">
        <f>_xlfn.MAXIFS(Spreads!H$3:H$1616,Spreads!$AA$3:$AA$1616,'Monthly Data'!$B4,Spreads!$AB$3:$AB$1616,'Monthly Data'!$C4)</f>
        <v>30.42</v>
      </c>
      <c r="AE4" s="62">
        <f>AVERAGEIFS(Spreads!H$3:H$1616,Spreads!$AA$3:$AA$1616,'Monthly Data'!$B4,Spreads!$AB$3:$AB$1616,'Monthly Data'!$C4)</f>
        <v>29.000952380952373</v>
      </c>
      <c r="AF4" s="62">
        <f t="shared" ref="AF4:AF48" si="12">AC4-AE4</f>
        <v>-0.82095238095237377</v>
      </c>
      <c r="AG4" s="62">
        <f t="shared" ref="AG4:AG66" si="13">AD4-AE4</f>
        <v>1.4190476190476282</v>
      </c>
      <c r="AH4" s="65">
        <f t="shared" ref="AH4:AH67" si="14">AE4/AE3-1</f>
        <v>2.0208340138686331E-2</v>
      </c>
      <c r="AI4" s="62">
        <f t="shared" ref="AI4:AI48" si="15">F4-AE4</f>
        <v>3.3166666666666735</v>
      </c>
      <c r="AJ4" s="62">
        <f t="shared" ref="AJ4:AJ67" si="16">K4-AE4</f>
        <v>-0.43333333333332646</v>
      </c>
      <c r="AK4" s="62">
        <f t="shared" ref="AK4:AK48" si="17">AI4-AJ4</f>
        <v>3.75</v>
      </c>
      <c r="AQ4" s="62">
        <f>AVERAGEIFS(Spreads!AV$3:AV$1616,Spreads!$AA$3:$AA$1616,'Monthly Data'!$B4,Spreads!$AB$3:$AB$1616,'Monthly Data'!$C4)</f>
        <v>1.9561019047619044</v>
      </c>
      <c r="AS4" s="60">
        <f t="shared" ref="AS4:AS67" si="18">A4</f>
        <v>43466</v>
      </c>
      <c r="AT4" s="62">
        <f>_xlfn.MINIFS(Spreads!M$3:M$1616,Spreads!$AA$3:$AA$1616,'Monthly Data'!$B4,Spreads!$AB$3:$AB$1616,'Monthly Data'!$C4)</f>
        <v>3.0999999999999979</v>
      </c>
      <c r="AU4" s="62">
        <f>_xlfn.MAXIFS(Spreads!M$3:M$1616,Spreads!$AA$3:$AA$1616,'Monthly Data'!$B4,Spreads!$AB$3:$AB$1616,'Monthly Data'!$C4)</f>
        <v>3.5500000000000007</v>
      </c>
      <c r="AV4" s="62">
        <f>AVERAGEIFS(Spreads!M$3:M$1616,Spreads!$AA$3:$AA$1616,'Monthly Data'!$B4,Spreads!$AB$3:$AB$1616,'Monthly Data'!$C4)</f>
        <v>3.3166666666666655</v>
      </c>
      <c r="AW4" s="24">
        <f t="shared" ref="AW4:AW66" si="19">AT4-AV4</f>
        <v>-0.21666666666666767</v>
      </c>
      <c r="AX4" s="24">
        <f t="shared" ref="AX4:AX66" si="20">AU4-AV4</f>
        <v>0.23333333333333517</v>
      </c>
      <c r="AY4" s="62">
        <f>_xlfn.MINIFS(Spreads!N$3:N$1616,Spreads!$AA$3:$AA$1616,'Monthly Data'!$B4,Spreads!$AB$3:$AB$1616,'Monthly Data'!$C4)</f>
        <v>3.7499999999999964</v>
      </c>
      <c r="AZ4" s="62">
        <f>_xlfn.MAXIFS(Spreads!N$3:N$1616,Spreads!$AA$3:$AA$1616,'Monthly Data'!$B4,Spreads!$AB$3:$AB$1616,'Monthly Data'!$C4)</f>
        <v>3.7500000000000036</v>
      </c>
      <c r="BA4" s="62">
        <f>AVERAGEIFS(Spreads!N$3:N$1616,Spreads!$AA$3:$AA$1616,'Monthly Data'!$B4,Spreads!$AB$3:$AB$1616,'Monthly Data'!$C4)</f>
        <v>3.75</v>
      </c>
      <c r="BB4" s="24">
        <f t="shared" ref="BB4:BB66" si="21">AY4-BA4</f>
        <v>-3.5527136788005009E-15</v>
      </c>
      <c r="BC4" s="24">
        <f t="shared" ref="BC4:BC66" si="22">AZ4-BA4</f>
        <v>3.5527136788005009E-15</v>
      </c>
      <c r="BD4" s="62">
        <f>_xlfn.MINIFS(Spreads!O$3:O$1616,Spreads!$AA$3:$AA$1616,'Monthly Data'!$B4,Spreads!$AB$3:$AB$1616,'Monthly Data'!$C4)</f>
        <v>-0.65000000000000213</v>
      </c>
      <c r="BE4" s="62">
        <f>_xlfn.MAXIFS(Spreads!O$3:O$1616,Spreads!$AA$3:$AA$1616,'Monthly Data'!$B4,Spreads!$AB$3:$AB$1616,'Monthly Data'!$C4)</f>
        <v>-0.19999999999999929</v>
      </c>
      <c r="BF4" s="62">
        <f>AVERAGEIFS(Spreads!O$3:O$1616,Spreads!$AA$3:$AA$1616,'Monthly Data'!$B4,Spreads!$AB$3:$AB$1616,'Monthly Data'!$C4)</f>
        <v>-0.4333333333333339</v>
      </c>
      <c r="BG4" s="24">
        <f t="shared" ref="BG4:BG66" si="23">BD4-BF4</f>
        <v>-0.21666666666666823</v>
      </c>
      <c r="BH4" s="24">
        <f t="shared" ref="BH4:BH66" si="24">BE4-BF4</f>
        <v>0.23333333333333461</v>
      </c>
      <c r="BI4" s="62">
        <f>_xlfn.MINIFS(Spreads!P$3:P$1616,Spreads!$AA$3:$AA$1616,'Monthly Data'!$B4,Spreads!$AB$3:$AB$1616,'Monthly Data'!$C4)</f>
        <v>1.990000000000002</v>
      </c>
      <c r="BJ4" s="62">
        <f>_xlfn.MAXIFS(Spreads!P$3:P$1616,Spreads!$AA$3:$AA$1616,'Monthly Data'!$B4,Spreads!$AB$3:$AB$1616,'Monthly Data'!$C4)</f>
        <v>2.25</v>
      </c>
      <c r="BK4" s="62">
        <f>AVERAGEIFS(Spreads!P$3:P$1616,Spreads!$AA$3:$AA$1616,'Monthly Data'!$B4,Spreads!$AB$3:$AB$1616,'Monthly Data'!$C4)</f>
        <v>2.059047619047619</v>
      </c>
      <c r="BL4" s="24">
        <f t="shared" ref="BL4:BL66" si="25">BI4-BK4</f>
        <v>-6.9047619047617026E-2</v>
      </c>
      <c r="BM4" s="24">
        <f t="shared" ref="BM4:BM66" si="26">BJ4-BK4</f>
        <v>0.19095238095238098</v>
      </c>
      <c r="BN4" s="62">
        <f>_xlfn.MINIFS(Spreads!R$3:R$1616,Spreads!$AA$3:$AA$1616,'Monthly Data'!$B4,Spreads!$AB$3:$AB$1616,'Monthly Data'!$C4)</f>
        <v>-0.7835372503767104</v>
      </c>
      <c r="BO4" s="62">
        <f>_xlfn.MAXIFS(Spreads!R$3:R$1616,Spreads!$AA$3:$AA$1616,'Monthly Data'!$B4,Spreads!$AB$3:$AB$1616,'Monthly Data'!$C4)</f>
        <v>1.5928146684556346</v>
      </c>
      <c r="BP4" s="62">
        <f>AVERAGEIFS(Spreads!R$3:R$1616,Spreads!$AA$3:$AA$1616,'Monthly Data'!$B4,Spreads!$AB$3:$AB$1616,'Monthly Data'!$C4)</f>
        <v>0.45448044975294655</v>
      </c>
      <c r="BQ4" s="24">
        <f t="shared" ref="BQ4:BQ66" si="27">BN4-BP4</f>
        <v>-1.2380177001296571</v>
      </c>
      <c r="BR4" s="24">
        <f t="shared" ref="BR4:BR66" si="28">BO4-BP4</f>
        <v>1.1383342187026879</v>
      </c>
      <c r="BS4" s="62">
        <f>_xlfn.MINIFS(Spreads!S$3:S$1616,Spreads!$AA$3:$AA$1616,'Monthly Data'!$B4,Spreads!$AB$3:$AB$1616,'Monthly Data'!$C4)</f>
        <v>10.999999999999996</v>
      </c>
      <c r="BT4" s="62">
        <f>_xlfn.MAXIFS(Spreads!S$3:S$1616,Spreads!$AA$3:$AA$1616,'Monthly Data'!$B4,Spreads!$AB$3:$AB$1616,'Monthly Data'!$C4)</f>
        <v>13.000000000000004</v>
      </c>
      <c r="BU4" s="62">
        <f>AVERAGEIFS(Spreads!S$3:S$1616,Spreads!$AA$3:$AA$1616,'Monthly Data'!$B4,Spreads!$AB$3:$AB$1616,'Monthly Data'!$C4)</f>
        <v>12.238095238095237</v>
      </c>
      <c r="BV4" s="24">
        <f t="shared" ref="BV4:BV66" si="29">BS4-BU4</f>
        <v>-1.2380952380952408</v>
      </c>
      <c r="BW4" s="24">
        <f t="shared" ref="BW4:BW66" si="30">BT4-BU4</f>
        <v>0.7619047619047663</v>
      </c>
      <c r="BX4" s="62">
        <f>_xlfn.MINIFS(Spreads!T$3:T$1616,Spreads!$AA$3:$AA$1616,'Monthly Data'!$B4,Spreads!$AB$3:$AB$1616,'Monthly Data'!$C4)</f>
        <v>7.8999999999999986</v>
      </c>
      <c r="BY4" s="62">
        <f>_xlfn.MAXIFS(Spreads!T$3:T$1616,Spreads!$AA$3:$AA$1616,'Monthly Data'!$B4,Spreads!$AB$3:$AB$1616,'Monthly Data'!$C4)</f>
        <v>9.9000000000000021</v>
      </c>
      <c r="BZ4" s="62">
        <f>AVERAGEIFS(Spreads!T$3:T$1616,Spreads!$AA$3:$AA$1616,'Monthly Data'!$B4,Spreads!$AB$3:$AB$1616,'Monthly Data'!$C4)</f>
        <v>8.9214285714285744</v>
      </c>
      <c r="CA4" s="24">
        <f t="shared" ref="CA4:CA66" si="31">BX4-BZ4</f>
        <v>-1.0214285714285758</v>
      </c>
      <c r="CB4" s="24">
        <f t="shared" ref="CB4:CB66" si="32">BY4-BZ4</f>
        <v>0.97857142857142776</v>
      </c>
      <c r="DJ4" s="24">
        <f t="shared" ref="DJ4:DL67" si="33">X4-D4</f>
        <v>8.480000000000004</v>
      </c>
      <c r="DK4" s="24">
        <f t="shared" si="33"/>
        <v>8.4899999999999949</v>
      </c>
      <c r="DL4" s="24">
        <f t="shared" si="33"/>
        <v>8.9214285714285637</v>
      </c>
      <c r="DV4" s="63">
        <f t="shared" ref="DV4:DV67" si="34">A4</f>
        <v>43466</v>
      </c>
      <c r="DW4" s="62">
        <f>_xlfn.MINIFS(Spreads!X$3:X$1616,Spreads!$AA$3:$AA$1616,'Monthly Data'!$B4,Spreads!$AB$3:$AB$1616,'Monthly Data'!$C4)</f>
        <v>28.202113559603411</v>
      </c>
      <c r="DX4" s="62">
        <f>_xlfn.MAXIFS(Spreads!X$3:X$1616,Spreads!$AA$3:$AA$1616,'Monthly Data'!$B4,Spreads!$AB$3:$AB$1616,'Monthly Data'!$C4)</f>
        <v>31.63807673152132</v>
      </c>
      <c r="DY4" s="62">
        <f>AVERAGEIFS(Spreads!X$3:X$1616,Spreads!$AA$3:$AA$1616,'Monthly Data'!$B4,Spreads!$AB$3:$AB$1616,'Monthly Data'!$C4)</f>
        <v>29.661709419055576</v>
      </c>
      <c r="DZ4" s="62">
        <f>_xlfn.MINIFS(Spreads!AM$3:AM$1616,Spreads!$AA$3:$AA$1616,'Monthly Data'!$B4,Spreads!$AB$3:$AB$1616,'Monthly Data'!$C4)</f>
        <v>621.75</v>
      </c>
      <c r="EA4" s="62">
        <f>_xlfn.MAXIFS(Spreads!AM$3:AM$1616,Spreads!$AA$3:$AA$1616,'Monthly Data'!$B4,Spreads!$AB$3:$AB$1616,'Monthly Data'!$C4)</f>
        <v>697.5</v>
      </c>
      <c r="EB4" s="62">
        <f>AVERAGEIFS(Spreads!AM$3:AM$1616,Spreads!$AA$3:$AA$1616,'Monthly Data'!$B4,Spreads!$AB$3:$AB$1616,'Monthly Data'!$C4)</f>
        <v>653.92857142857144</v>
      </c>
      <c r="EC4" s="62">
        <f>_xlfn.MINIFS(Spreads!AT$3:AT$1616,Spreads!$AA$3:$AA$1616,'Monthly Data'!$B4,Spreads!$AB$3:$AB$1616,'Monthly Data'!$C4)</f>
        <v>305</v>
      </c>
      <c r="ED4" s="62">
        <f>_xlfn.MAXIFS(Spreads!AT$3:AT$1616,Spreads!$AA$3:$AA$1616,'Monthly Data'!$B4,Spreads!$AB$3:$AB$1616,'Monthly Data'!$C4)</f>
        <v>323</v>
      </c>
      <c r="EE4" s="62">
        <f>AVERAGEIFS(Spreads!AT$3:AT$1616,Spreads!$AA$3:$AA$1616,'Monthly Data'!$B4,Spreads!$AB$3:$AB$1616,'Monthly Data'!$C4)</f>
        <v>313.57142857142856</v>
      </c>
      <c r="EF4" s="62">
        <f>_xlfn.MINIFS(Spreads!AU$3:AU$1616,Spreads!$AA$3:$AA$1616,'Monthly Data'!$B4,Spreads!$AB$3:$AB$1616,'Monthly Data'!$C4)</f>
        <v>8.5299999999999994</v>
      </c>
      <c r="EG4" s="62">
        <f>_xlfn.MAXIFS(Spreads!AU$3:AU$1616,Spreads!$AA$3:$AA$1616,'Monthly Data'!$B4,Spreads!$AB$3:$AB$1616,'Monthly Data'!$C4)</f>
        <v>8.92</v>
      </c>
      <c r="EH4" s="62">
        <f>AVERAGEIFS(Spreads!AU$3:AU$1616,Spreads!$AA$3:$AA$1616,'Monthly Data'!$B4,Spreads!$AB$3:$AB$1616,'Monthly Data'!$C4)</f>
        <v>8.755238095238095</v>
      </c>
      <c r="EI4" s="62">
        <f>_xlfn.MINIFS(Spreads!AV$3:AV$1616,Spreads!$AA$3:$AA$1616,'Monthly Data'!$B4,Spreads!$AB$3:$AB$1616,'Monthly Data'!$C4)</f>
        <v>1.8535500000000003</v>
      </c>
      <c r="EJ4" s="62">
        <f>_xlfn.MAXIFS(Spreads!AV$3:AV$1616,Spreads!$AA$3:$AA$1616,'Monthly Data'!$B4,Spreads!$AB$3:$AB$1616,'Monthly Data'!$C4)</f>
        <v>2.0599100000000004</v>
      </c>
      <c r="EK4" s="62">
        <f>AVERAGEIFS(Spreads!AV$3:AV$1616,Spreads!$AA$3:$AA$1616,'Monthly Data'!$B4,Spreads!$AB$3:$AB$1616,'Monthly Data'!$C4)</f>
        <v>1.9561019047619044</v>
      </c>
      <c r="EL4" s="62">
        <f>_xlfn.MINIFS(Spreads!AW$3:AW$1616,Spreads!$AA$3:$AA$1616,'Monthly Data'!$B4,Spreads!$AB$3:$AB$1616,'Monthly Data'!$C4)</f>
        <v>2.2141439999999992</v>
      </c>
      <c r="EM4" s="62">
        <f>_xlfn.MAXIFS(Spreads!AW$3:AW$1616,Spreads!$AA$3:$AA$1616,'Monthly Data'!$B4,Spreads!$AB$3:$AB$1616,'Monthly Data'!$C4)</f>
        <v>2.4238267999999987</v>
      </c>
      <c r="EN4" s="62">
        <f>AVERAGEIFS(Spreads!AW$3:AW$1616,Spreads!$AA$3:$AA$1616,'Monthly Data'!$B4,Spreads!$AB$3:$AB$1616,'Monthly Data'!$C4)</f>
        <v>2.3192286761904755</v>
      </c>
      <c r="EO4" s="62">
        <f>_xlfn.MINIFS(Spreads!AX$3:AX$1616,Spreads!$AA$3:$AA$1616,'Monthly Data'!$B4,Spreads!$AB$3:$AB$1616,'Monthly Data'!$C4)</f>
        <v>0.36031320000000022</v>
      </c>
      <c r="EP4" s="62">
        <f>_xlfn.MAXIFS(Spreads!AX$3:AX$1616,Spreads!$AA$3:$AA$1616,'Monthly Data'!$B4,Spreads!$AB$3:$AB$1616,'Monthly Data'!$C4)</f>
        <v>0.36485279999999953</v>
      </c>
      <c r="EQ4" s="62">
        <f>AVERAGEIFS(Spreads!AX$3:AX$1616,Spreads!$AA$3:$AA$1616,'Monthly Data'!$B4,Spreads!$AB$3:$AB$1616,'Monthly Data'!$C4)</f>
        <v>0.36312677142857097</v>
      </c>
      <c r="ER4" s="64">
        <f>_xlfn.MINIFS(Spreads!AY$3:AY$1616,Spreads!$AA$3:$AA$1616,'Monthly Data'!$B4,Spreads!$AB$3:$AB$1616,'Monthly Data'!$C4)</f>
        <v>0.33086678704638744</v>
      </c>
      <c r="ES4" s="64">
        <f>_xlfn.MAXIFS(Spreads!AY$3:AY$1616,Spreads!$AA$3:$AA$1616,'Monthly Data'!$B4,Spreads!$AB$3:$AB$1616,'Monthly Data'!$C4)</f>
        <v>0.35291068709708773</v>
      </c>
      <c r="ET4" s="64">
        <f>AVERAGEIFS(Spreads!AY$3:AY$1616,Spreads!$AA$3:$AA$1616,'Monthly Data'!$B4,Spreads!$AB$3:$AB$1616,'Monthly Data'!$C4)</f>
        <v>0.33913916803692212</v>
      </c>
    </row>
    <row r="5" spans="1:150" x14ac:dyDescent="0.2">
      <c r="A5" s="60">
        <v>43497</v>
      </c>
      <c r="B5" s="61">
        <f t="shared" si="0"/>
        <v>2</v>
      </c>
      <c r="C5" s="61">
        <f t="shared" si="1"/>
        <v>2019</v>
      </c>
      <c r="D5" s="62">
        <f>_xlfn.MINIFS(Spreads!B$3:B$1616,Spreads!$AA$3:$AA$1616,'Monthly Data'!$B5,Spreads!$AB$3:$AB$1616,'Monthly Data'!$C5)</f>
        <v>32.24</v>
      </c>
      <c r="E5" s="62">
        <f>_xlfn.MAXIFS(Spreads!B$3:B$1616,Spreads!$AA$3:$AA$1616,'Monthly Data'!$B5,Spreads!$AB$3:$AB$1616,'Monthly Data'!$C5)</f>
        <v>34</v>
      </c>
      <c r="F5" s="62">
        <f>AVERAGEIFS(Spreads!B$3:B$1616,Spreads!$AA$3:$AA$1616,'Monthly Data'!$B5,Spreads!$AB$3:$AB$1616,'Monthly Data'!$C5)</f>
        <v>32.904736842105258</v>
      </c>
      <c r="G5" s="62">
        <f t="shared" si="2"/>
        <v>-0.66473684210525619</v>
      </c>
      <c r="H5" s="62">
        <f t="shared" si="3"/>
        <v>1.0952631578947418</v>
      </c>
      <c r="I5" s="62">
        <f>_xlfn.MINIFS(Spreads!C$3:C$1616,Spreads!$AA$3:$AA$1616,'Monthly Data'!$B5,Spreads!$AB$3:$AB$1616,'Monthly Data'!$C5)</f>
        <v>29.09</v>
      </c>
      <c r="J5" s="62">
        <f>_xlfn.MAXIFS(Spreads!C$3:C$1616,Spreads!$AA$3:$AA$1616,'Monthly Data'!$B5,Spreads!$AB$3:$AB$1616,'Monthly Data'!$C5)</f>
        <v>30.25</v>
      </c>
      <c r="K5" s="62">
        <f>AVERAGEIFS(Spreads!C$3:C$1616,Spreads!$AA$3:$AA$1616,'Monthly Data'!$B5,Spreads!$AB$3:$AB$1616,'Monthly Data'!$C5)</f>
        <v>29.575789473684207</v>
      </c>
      <c r="L5" s="62">
        <f t="shared" si="4"/>
        <v>-0.485789473684207</v>
      </c>
      <c r="M5" s="62">
        <f t="shared" si="5"/>
        <v>0.67421052631579315</v>
      </c>
      <c r="N5" s="62">
        <f>_xlfn.MINIFS(Spreads!D$3:D$1616,Spreads!$AA$3:$AA$1616,'Monthly Data'!$B5,Spreads!$AB$3:$AB$1616,'Monthly Data'!$C5)</f>
        <v>31.7</v>
      </c>
      <c r="O5" s="62">
        <f>_xlfn.MAXIFS(Spreads!D$3:D$1616,Spreads!$AA$3:$AA$1616,'Monthly Data'!$B5,Spreads!$AB$3:$AB$1616,'Monthly Data'!$C5)</f>
        <v>32.9</v>
      </c>
      <c r="P5" s="62">
        <f>AVERAGEIFS(Spreads!D$3:D$1616,Spreads!$AA$3:$AA$1616,'Monthly Data'!$B5,Spreads!$AB$3:$AB$1616,'Monthly Data'!$C5)</f>
        <v>32.21</v>
      </c>
      <c r="Q5" s="62">
        <f t="shared" si="6"/>
        <v>-0.51000000000000156</v>
      </c>
      <c r="R5" s="62">
        <f t="shared" si="7"/>
        <v>0.68999999999999773</v>
      </c>
      <c r="S5" s="62">
        <f>_xlfn.MINIFS(Spreads!F$3:F$1616,Spreads!$AA$3:$AA$1616,'Monthly Data'!$B5,Spreads!$AB$3:$AB$1616,'Monthly Data'!$C5)</f>
        <v>30.265959425243878</v>
      </c>
      <c r="T5" s="62">
        <f>_xlfn.MAXIFS(Spreads!F$3:F$1616,Spreads!$AA$3:$AA$1616,'Monthly Data'!$B5,Spreads!$AB$3:$AB$1616,'Monthly Data'!$C5)</f>
        <v>31.30922217051268</v>
      </c>
      <c r="U5" s="62">
        <f>AVERAGEIFS(Spreads!F$3:F$1616,Spreads!$AA$3:$AA$1616,'Monthly Data'!$B5,Spreads!$AB$3:$AB$1616,'Monthly Data'!$C5)</f>
        <v>30.761927011810457</v>
      </c>
      <c r="V5" s="62">
        <f t="shared" si="8"/>
        <v>-0.49596758656657869</v>
      </c>
      <c r="W5" s="62">
        <f t="shared" si="9"/>
        <v>0.54729515870222301</v>
      </c>
      <c r="X5" s="62">
        <f>_xlfn.MINIFS(Spreads!G$3:G$1616,Spreads!$AA$3:$AA$1616,'Monthly Data'!$B5,Spreads!$AB$3:$AB$1616,'Monthly Data'!$C5)</f>
        <v>39.799999999999997</v>
      </c>
      <c r="Y5" s="62">
        <f>_xlfn.MAXIFS(Spreads!G$3:G$1616,Spreads!$AA$3:$AA$1616,'Monthly Data'!$B5,Spreads!$AB$3:$AB$1616,'Monthly Data'!$C5)</f>
        <v>41.9</v>
      </c>
      <c r="Z5" s="62">
        <f>AVERAGEIFS(Spreads!G$3:G$1616,Spreads!$AA$3:$AA$1616,'Monthly Data'!$B5,Spreads!$AB$3:$AB$1616,'Monthly Data'!$C5)</f>
        <v>41.015263157894744</v>
      </c>
      <c r="AA5" s="62">
        <f t="shared" si="10"/>
        <v>-1.2152631578947464</v>
      </c>
      <c r="AB5" s="62">
        <f t="shared" si="11"/>
        <v>0.88473684210525505</v>
      </c>
      <c r="AC5" s="62">
        <f>_xlfn.MINIFS(Spreads!H$3:H$1616,Spreads!$AA$3:$AA$1616,'Monthly Data'!$B5,Spreads!$AB$3:$AB$1616,'Monthly Data'!$C5)</f>
        <v>29.74</v>
      </c>
      <c r="AD5" s="62">
        <f>_xlfn.MAXIFS(Spreads!H$3:H$1616,Spreads!$AA$3:$AA$1616,'Monthly Data'!$B5,Spreads!$AB$3:$AB$1616,'Monthly Data'!$C5)</f>
        <v>30.9</v>
      </c>
      <c r="AE5" s="62">
        <f>AVERAGEIFS(Spreads!H$3:H$1616,Spreads!$AA$3:$AA$1616,'Monthly Data'!$B5,Spreads!$AB$3:$AB$1616,'Monthly Data'!$C5)</f>
        <v>30.344210526315795</v>
      </c>
      <c r="AF5" s="62">
        <f t="shared" si="12"/>
        <v>-0.60421052631579641</v>
      </c>
      <c r="AG5" s="62">
        <f t="shared" si="13"/>
        <v>0.55578947368420373</v>
      </c>
      <c r="AH5" s="65">
        <f t="shared" si="14"/>
        <v>4.6317725284279465E-2</v>
      </c>
      <c r="AI5" s="62">
        <f t="shared" si="15"/>
        <v>2.5605263157894633</v>
      </c>
      <c r="AJ5" s="62">
        <f t="shared" si="16"/>
        <v>-0.768421052631588</v>
      </c>
      <c r="AK5" s="62">
        <f t="shared" si="17"/>
        <v>3.3289473684210513</v>
      </c>
      <c r="AQ5" s="62">
        <f>AVERAGEIFS(Spreads!AV$3:AV$1616,Spreads!$AA$3:$AA$1616,'Monthly Data'!$B5,Spreads!$AB$3:$AB$1616,'Monthly Data'!$C5)</f>
        <v>1.7881305263157894</v>
      </c>
      <c r="AS5" s="60">
        <f t="shared" si="18"/>
        <v>43497</v>
      </c>
      <c r="AT5" s="62">
        <f>_xlfn.MINIFS(Spreads!M$3:M$1616,Spreads!$AA$3:$AA$1616,'Monthly Data'!$B5,Spreads!$AB$3:$AB$1616,'Monthly Data'!$C5)</f>
        <v>2.1599999999999966</v>
      </c>
      <c r="AU5" s="62">
        <f>_xlfn.MAXIFS(Spreads!M$3:M$1616,Spreads!$AA$3:$AA$1616,'Monthly Data'!$B5,Spreads!$AB$3:$AB$1616,'Monthly Data'!$C5)</f>
        <v>3.16</v>
      </c>
      <c r="AV5" s="62">
        <f>AVERAGEIFS(Spreads!M$3:M$1616,Spreads!$AA$3:$AA$1616,'Monthly Data'!$B5,Spreads!$AB$3:$AB$1616,'Monthly Data'!$C5)</f>
        <v>2.5605263157894744</v>
      </c>
      <c r="AW5" s="24">
        <f t="shared" si="19"/>
        <v>-0.40052631578947784</v>
      </c>
      <c r="AX5" s="24">
        <f t="shared" si="20"/>
        <v>0.59947368421052571</v>
      </c>
      <c r="AY5" s="62">
        <f>_xlfn.MINIFS(Spreads!N$3:N$1616,Spreads!$AA$3:$AA$1616,'Monthly Data'!$B5,Spreads!$AB$3:$AB$1616,'Monthly Data'!$C5)</f>
        <v>3.1499999999999986</v>
      </c>
      <c r="AZ5" s="62">
        <f>_xlfn.MAXIFS(Spreads!N$3:N$1616,Spreads!$AA$3:$AA$1616,'Monthly Data'!$B5,Spreads!$AB$3:$AB$1616,'Monthly Data'!$C5)</f>
        <v>4.1500000000000021</v>
      </c>
      <c r="BA5" s="62">
        <f>AVERAGEIFS(Spreads!N$3:N$1616,Spreads!$AA$3:$AA$1616,'Monthly Data'!$B5,Spreads!$AB$3:$AB$1616,'Monthly Data'!$C5)</f>
        <v>3.328947368421054</v>
      </c>
      <c r="BB5" s="24">
        <f t="shared" si="21"/>
        <v>-0.17894736842105541</v>
      </c>
      <c r="BC5" s="24">
        <f t="shared" si="22"/>
        <v>0.82105263157894814</v>
      </c>
      <c r="BD5" s="62">
        <f>_xlfn.MINIFS(Spreads!O$3:O$1616,Spreads!$AA$3:$AA$1616,'Monthly Data'!$B5,Spreads!$AB$3:$AB$1616,'Monthly Data'!$C5)</f>
        <v>-0.99000000000000199</v>
      </c>
      <c r="BE5" s="62">
        <f>_xlfn.MAXIFS(Spreads!O$3:O$1616,Spreads!$AA$3:$AA$1616,'Monthly Data'!$B5,Spreads!$AB$3:$AB$1616,'Monthly Data'!$C5)</f>
        <v>-0.64999999999999858</v>
      </c>
      <c r="BF5" s="62">
        <f>AVERAGEIFS(Spreads!O$3:O$1616,Spreads!$AA$3:$AA$1616,'Monthly Data'!$B5,Spreads!$AB$3:$AB$1616,'Monthly Data'!$C5)</f>
        <v>-0.76842105263157878</v>
      </c>
      <c r="BG5" s="24">
        <f t="shared" si="23"/>
        <v>-0.22157894736842321</v>
      </c>
      <c r="BH5" s="24">
        <f t="shared" si="24"/>
        <v>0.1184210526315802</v>
      </c>
      <c r="BI5" s="62">
        <f>_xlfn.MINIFS(Spreads!P$3:P$1616,Spreads!$AA$3:$AA$1616,'Monthly Data'!$B5,Spreads!$AB$3:$AB$1616,'Monthly Data'!$C5)</f>
        <v>1.5799999999999983</v>
      </c>
      <c r="BJ5" s="62">
        <f>_xlfn.MAXIFS(Spreads!P$3:P$1616,Spreads!$AA$3:$AA$1616,'Monthly Data'!$B5,Spreads!$AB$3:$AB$1616,'Monthly Data'!$C5)</f>
        <v>2.0000000000000036</v>
      </c>
      <c r="BK5" s="62">
        <f>AVERAGEIFS(Spreads!P$3:P$1616,Spreads!$AA$3:$AA$1616,'Monthly Data'!$B5,Spreads!$AB$3:$AB$1616,'Monthly Data'!$C5)</f>
        <v>1.8657894736842107</v>
      </c>
      <c r="BL5" s="24">
        <f t="shared" si="25"/>
        <v>-0.28578947368421237</v>
      </c>
      <c r="BM5" s="24">
        <f t="shared" si="26"/>
        <v>0.13421052631579289</v>
      </c>
      <c r="BN5" s="62">
        <f>_xlfn.MINIFS(Spreads!R$3:R$1616,Spreads!$AA$3:$AA$1616,'Monthly Data'!$B5,Spreads!$AB$3:$AB$1616,'Monthly Data'!$C5)</f>
        <v>-0.26384620129890379</v>
      </c>
      <c r="BO5" s="62">
        <f>_xlfn.MAXIFS(Spreads!R$3:R$1616,Spreads!$AA$3:$AA$1616,'Monthly Data'!$B5,Spreads!$AB$3:$AB$1616,'Monthly Data'!$C5)</f>
        <v>0.93366854726116344</v>
      </c>
      <c r="BP5" s="62">
        <f>AVERAGEIFS(Spreads!R$3:R$1616,Spreads!$AA$3:$AA$1616,'Monthly Data'!$B5,Spreads!$AB$3:$AB$1616,'Monthly Data'!$C5)</f>
        <v>0.41771648549466345</v>
      </c>
      <c r="BQ5" s="24">
        <f t="shared" si="27"/>
        <v>-0.68156268679356724</v>
      </c>
      <c r="BR5" s="24">
        <f t="shared" si="28"/>
        <v>0.51595206176649999</v>
      </c>
      <c r="BS5" s="62">
        <f>_xlfn.MINIFS(Spreads!S$3:S$1616,Spreads!$AA$3:$AA$1616,'Monthly Data'!$B5,Spreads!$AB$3:$AB$1616,'Monthly Data'!$C5)</f>
        <v>9.6799999999999962</v>
      </c>
      <c r="BT5" s="62">
        <f>_xlfn.MAXIFS(Spreads!S$3:S$1616,Spreads!$AA$3:$AA$1616,'Monthly Data'!$B5,Spreads!$AB$3:$AB$1616,'Monthly Data'!$C5)</f>
        <v>11.000000000000004</v>
      </c>
      <c r="BU5" s="62">
        <f>AVERAGEIFS(Spreads!S$3:S$1616,Spreads!$AA$3:$AA$1616,'Monthly Data'!$B5,Spreads!$AB$3:$AB$1616,'Monthly Data'!$C5)</f>
        <v>10.67105263157895</v>
      </c>
      <c r="BV5" s="24">
        <f t="shared" si="29"/>
        <v>-0.99105263157895429</v>
      </c>
      <c r="BW5" s="24">
        <f t="shared" si="30"/>
        <v>0.3289473684210531</v>
      </c>
      <c r="BX5" s="62">
        <f>_xlfn.MINIFS(Spreads!T$3:T$1616,Spreads!$AA$3:$AA$1616,'Monthly Data'!$B5,Spreads!$AB$3:$AB$1616,'Monthly Data'!$C5)</f>
        <v>7.5</v>
      </c>
      <c r="BY5" s="62">
        <f>_xlfn.MAXIFS(Spreads!T$3:T$1616,Spreads!$AA$3:$AA$1616,'Monthly Data'!$B5,Spreads!$AB$3:$AB$1616,'Monthly Data'!$C5)</f>
        <v>8.5</v>
      </c>
      <c r="BZ5" s="62">
        <f>AVERAGEIFS(Spreads!T$3:T$1616,Spreads!$AA$3:$AA$1616,'Monthly Data'!$B5,Spreads!$AB$3:$AB$1616,'Monthly Data'!$C5)</f>
        <v>8.1105263157894747</v>
      </c>
      <c r="CA5" s="24">
        <f t="shared" si="31"/>
        <v>-0.61052631578947469</v>
      </c>
      <c r="CB5" s="24">
        <f t="shared" si="32"/>
        <v>0.38947368421052531</v>
      </c>
      <c r="DJ5" s="24">
        <f t="shared" si="33"/>
        <v>7.5599999999999952</v>
      </c>
      <c r="DK5" s="24">
        <f t="shared" si="33"/>
        <v>7.8999999999999986</v>
      </c>
      <c r="DL5" s="24">
        <f t="shared" si="33"/>
        <v>8.1105263157894854</v>
      </c>
      <c r="DV5" s="63">
        <f t="shared" si="34"/>
        <v>43497</v>
      </c>
      <c r="DW5" s="62">
        <f>_xlfn.MINIFS(Spreads!X$3:X$1616,Spreads!$AA$3:$AA$1616,'Monthly Data'!$B5,Spreads!$AB$3:$AB$1616,'Monthly Data'!$C5)</f>
        <v>30.368017737281036</v>
      </c>
      <c r="DX5" s="62">
        <f>_xlfn.MAXIFS(Spreads!X$3:X$1616,Spreads!$AA$3:$AA$1616,'Monthly Data'!$B5,Spreads!$AB$3:$AB$1616,'Monthly Data'!$C5)</f>
        <v>31.467979544792712</v>
      </c>
      <c r="DY5" s="62">
        <f>AVERAGEIFS(Spreads!X$3:X$1616,Spreads!$AA$3:$AA$1616,'Monthly Data'!$B5,Spreads!$AB$3:$AB$1616,'Monthly Data'!$C5)</f>
        <v>30.977383448333345</v>
      </c>
      <c r="DZ5" s="62">
        <f>_xlfn.MINIFS(Spreads!AM$3:AM$1616,Spreads!$AA$3:$AA$1616,'Monthly Data'!$B5,Spreads!$AB$3:$AB$1616,'Monthly Data'!$C5)</f>
        <v>669.5</v>
      </c>
      <c r="EA5" s="62">
        <f>_xlfn.MAXIFS(Spreads!AM$3:AM$1616,Spreads!$AA$3:$AA$1616,'Monthly Data'!$B5,Spreads!$AB$3:$AB$1616,'Monthly Data'!$C5)</f>
        <v>693.75</v>
      </c>
      <c r="EB5" s="62">
        <f>AVERAGEIFS(Spreads!AM$3:AM$1616,Spreads!$AA$3:$AA$1616,'Monthly Data'!$B5,Spreads!$AB$3:$AB$1616,'Monthly Data'!$C5)</f>
        <v>682.93421052631584</v>
      </c>
      <c r="EC5" s="62">
        <f>_xlfn.MINIFS(Spreads!AT$3:AT$1616,Spreads!$AA$3:$AA$1616,'Monthly Data'!$B5,Spreads!$AB$3:$AB$1616,'Monthly Data'!$C5)</f>
        <v>301</v>
      </c>
      <c r="ED5" s="62">
        <f>_xlfn.MAXIFS(Spreads!AT$3:AT$1616,Spreads!$AA$3:$AA$1616,'Monthly Data'!$B5,Spreads!$AB$3:$AB$1616,'Monthly Data'!$C5)</f>
        <v>309</v>
      </c>
      <c r="EE5" s="62">
        <f>AVERAGEIFS(Spreads!AT$3:AT$1616,Spreads!$AA$3:$AA$1616,'Monthly Data'!$B5,Spreads!$AB$3:$AB$1616,'Monthly Data'!$C5)</f>
        <v>304.4736842105263</v>
      </c>
      <c r="EF5" s="62">
        <f>_xlfn.MINIFS(Spreads!AU$3:AU$1616,Spreads!$AA$3:$AA$1616,'Monthly Data'!$B5,Spreads!$AB$3:$AB$1616,'Monthly Data'!$C5)</f>
        <v>8.73</v>
      </c>
      <c r="EG5" s="62">
        <f>_xlfn.MAXIFS(Spreads!AU$3:AU$1616,Spreads!$AA$3:$AA$1616,'Monthly Data'!$B5,Spreads!$AB$3:$AB$1616,'Monthly Data'!$C5)</f>
        <v>8.93</v>
      </c>
      <c r="EH5" s="62">
        <f>AVERAGEIFS(Spreads!AU$3:AU$1616,Spreads!$AA$3:$AA$1616,'Monthly Data'!$B5,Spreads!$AB$3:$AB$1616,'Monthly Data'!$C5)</f>
        <v>8.8273684210526309</v>
      </c>
      <c r="EI5" s="62">
        <f>_xlfn.MINIFS(Spreads!AV$3:AV$1616,Spreads!$AA$3:$AA$1616,'Monthly Data'!$B5,Spreads!$AB$3:$AB$1616,'Monthly Data'!$C5)</f>
        <v>1.7500700000000009</v>
      </c>
      <c r="EJ5" s="62">
        <f>_xlfn.MAXIFS(Spreads!AV$3:AV$1616,Spreads!$AA$3:$AA$1616,'Monthly Data'!$B5,Spreads!$AB$3:$AB$1616,'Monthly Data'!$C5)</f>
        <v>1.8555800000000016</v>
      </c>
      <c r="EK5" s="62">
        <f>AVERAGEIFS(Spreads!AV$3:AV$1616,Spreads!$AA$3:$AA$1616,'Monthly Data'!$B5,Spreads!$AB$3:$AB$1616,'Monthly Data'!$C5)</f>
        <v>1.7881305263157894</v>
      </c>
      <c r="EL5" s="62">
        <f>_xlfn.MINIFS(Spreads!AW$3:AW$1616,Spreads!$AA$3:$AA$1616,'Monthly Data'!$B5,Spreads!$AB$3:$AB$1616,'Monthly Data'!$C5)</f>
        <v>2.0417275999999998</v>
      </c>
      <c r="EM5" s="62">
        <f>_xlfn.MAXIFS(Spreads!AW$3:AW$1616,Spreads!$AA$3:$AA$1616,'Monthly Data'!$B5,Spreads!$AB$3:$AB$1616,'Monthly Data'!$C5)</f>
        <v>2.2171333999999998</v>
      </c>
      <c r="EN5" s="62">
        <f>AVERAGEIFS(Spreads!AW$3:AW$1616,Spreads!$AA$3:$AA$1616,'Monthly Data'!$B5,Spreads!$AB$3:$AB$1616,'Monthly Data'!$C5)</f>
        <v>2.1006202842105264</v>
      </c>
      <c r="EO5" s="62">
        <f>_xlfn.MINIFS(Spreads!AX$3:AX$1616,Spreads!$AA$3:$AA$1616,'Monthly Data'!$B5,Spreads!$AB$3:$AB$1616,'Monthly Data'!$C5)</f>
        <v>0.29046419999999884</v>
      </c>
      <c r="EP5" s="62">
        <f>_xlfn.MAXIFS(Spreads!AX$3:AX$1616,Spreads!$AA$3:$AA$1616,'Monthly Data'!$B5,Spreads!$AB$3:$AB$1616,'Monthly Data'!$C5)</f>
        <v>0.40741739999999993</v>
      </c>
      <c r="EQ5" s="62">
        <f>AVERAGEIFS(Spreads!AX$3:AX$1616,Spreads!$AA$3:$AA$1616,'Monthly Data'!$B5,Spreads!$AB$3:$AB$1616,'Monthly Data'!$C5)</f>
        <v>0.31248975789473682</v>
      </c>
      <c r="ER5" s="64">
        <f>_xlfn.MINIFS(Spreads!AY$3:AY$1616,Spreads!$AA$3:$AA$1616,'Monthly Data'!$B5,Spreads!$AB$3:$AB$1616,'Monthly Data'!$C5)</f>
        <v>0.34361280070289424</v>
      </c>
      <c r="ES5" s="64">
        <f>_xlfn.MAXIFS(Spreads!AY$3:AY$1616,Spreads!$AA$3:$AA$1616,'Monthly Data'!$B5,Spreads!$AB$3:$AB$1616,'Monthly Data'!$C5)</f>
        <v>0.3576694839057723</v>
      </c>
      <c r="ET5" s="64">
        <f>AVERAGEIFS(Spreads!AY$3:AY$1616,Spreads!$AA$3:$AA$1616,'Monthly Data'!$B5,Spreads!$AB$3:$AB$1616,'Monthly Data'!$C5)</f>
        <v>0.34982111991092635</v>
      </c>
    </row>
    <row r="6" spans="1:150" x14ac:dyDescent="0.2">
      <c r="A6" s="60">
        <v>43525</v>
      </c>
      <c r="B6" s="61">
        <f t="shared" si="0"/>
        <v>3</v>
      </c>
      <c r="C6" s="61">
        <f t="shared" si="1"/>
        <v>2019</v>
      </c>
      <c r="D6" s="62">
        <f>_xlfn.MINIFS(Spreads!B$3:B$1616,Spreads!$AA$3:$AA$1616,'Monthly Data'!$B6,Spreads!$AB$3:$AB$1616,'Monthly Data'!$C6)</f>
        <v>30.76</v>
      </c>
      <c r="E6" s="62">
        <f>_xlfn.MAXIFS(Spreads!B$3:B$1616,Spreads!$AA$3:$AA$1616,'Monthly Data'!$B6,Spreads!$AB$3:$AB$1616,'Monthly Data'!$C6)</f>
        <v>32.74</v>
      </c>
      <c r="F6" s="62">
        <f>AVERAGEIFS(Spreads!B$3:B$1616,Spreads!$AA$3:$AA$1616,'Monthly Data'!$B6,Spreads!$AB$3:$AB$1616,'Monthly Data'!$C6)</f>
        <v>31.789999999999996</v>
      </c>
      <c r="G6" s="62">
        <f t="shared" si="2"/>
        <v>-1.029999999999994</v>
      </c>
      <c r="H6" s="62">
        <f t="shared" si="3"/>
        <v>0.95000000000000639</v>
      </c>
      <c r="I6" s="62">
        <f>_xlfn.MINIFS(Spreads!C$3:C$1616,Spreads!$AA$3:$AA$1616,'Monthly Data'!$B6,Spreads!$AB$3:$AB$1616,'Monthly Data'!$C6)</f>
        <v>27.61</v>
      </c>
      <c r="J6" s="62">
        <f>_xlfn.MAXIFS(Spreads!C$3:C$1616,Spreads!$AA$3:$AA$1616,'Monthly Data'!$B6,Spreads!$AB$3:$AB$1616,'Monthly Data'!$C6)</f>
        <v>29.59</v>
      </c>
      <c r="K6" s="62">
        <f>AVERAGEIFS(Spreads!C$3:C$1616,Spreads!$AA$3:$AA$1616,'Monthly Data'!$B6,Spreads!$AB$3:$AB$1616,'Monthly Data'!$C6)</f>
        <v>28.640000000000008</v>
      </c>
      <c r="L6" s="62">
        <f t="shared" si="4"/>
        <v>-1.0300000000000082</v>
      </c>
      <c r="M6" s="62">
        <f t="shared" si="5"/>
        <v>0.94999999999999218</v>
      </c>
      <c r="N6" s="62">
        <f>_xlfn.MINIFS(Spreads!D$3:D$1616,Spreads!$AA$3:$AA$1616,'Monthly Data'!$B6,Spreads!$AB$3:$AB$1616,'Monthly Data'!$C6)</f>
        <v>30.26</v>
      </c>
      <c r="O6" s="62">
        <f>_xlfn.MAXIFS(Spreads!D$3:D$1616,Spreads!$AA$3:$AA$1616,'Monthly Data'!$B6,Spreads!$AB$3:$AB$1616,'Monthly Data'!$C6)</f>
        <v>32.14</v>
      </c>
      <c r="P6" s="62">
        <f>AVERAGEIFS(Spreads!D$3:D$1616,Spreads!$AA$3:$AA$1616,'Monthly Data'!$B6,Spreads!$AB$3:$AB$1616,'Monthly Data'!$C6)</f>
        <v>31.280476190476186</v>
      </c>
      <c r="Q6" s="62">
        <f t="shared" si="6"/>
        <v>-1.0204761904761845</v>
      </c>
      <c r="R6" s="62">
        <f t="shared" si="7"/>
        <v>0.85952380952381446</v>
      </c>
      <c r="S6" s="62">
        <f>_xlfn.MINIFS(Spreads!F$3:F$1616,Spreads!$AA$3:$AA$1616,'Monthly Data'!$B6,Spreads!$AB$3:$AB$1616,'Monthly Data'!$C6)</f>
        <v>27.805220123903329</v>
      </c>
      <c r="T6" s="62">
        <f>_xlfn.MAXIFS(Spreads!F$3:F$1616,Spreads!$AA$3:$AA$1616,'Monthly Data'!$B6,Spreads!$AB$3:$AB$1616,'Monthly Data'!$C6)</f>
        <v>29.358774429357958</v>
      </c>
      <c r="U6" s="62">
        <f>AVERAGEIFS(Spreads!F$3:F$1616,Spreads!$AA$3:$AA$1616,'Monthly Data'!$B6,Spreads!$AB$3:$AB$1616,'Monthly Data'!$C6)</f>
        <v>28.797752129270624</v>
      </c>
      <c r="V6" s="62">
        <f t="shared" si="8"/>
        <v>-0.9925320053672948</v>
      </c>
      <c r="W6" s="62">
        <f t="shared" si="9"/>
        <v>0.561022300087334</v>
      </c>
      <c r="X6" s="62">
        <f>_xlfn.MINIFS(Spreads!G$3:G$1616,Spreads!$AA$3:$AA$1616,'Monthly Data'!$B6,Spreads!$AB$3:$AB$1616,'Monthly Data'!$C6)</f>
        <v>38.86</v>
      </c>
      <c r="Y6" s="62">
        <f>_xlfn.MAXIFS(Spreads!G$3:G$1616,Spreads!$AA$3:$AA$1616,'Monthly Data'!$B6,Spreads!$AB$3:$AB$1616,'Monthly Data'!$C6)</f>
        <v>40.49</v>
      </c>
      <c r="Z6" s="62">
        <f>AVERAGEIFS(Spreads!G$3:G$1616,Spreads!$AA$3:$AA$1616,'Monthly Data'!$B6,Spreads!$AB$3:$AB$1616,'Monthly Data'!$C6)</f>
        <v>39.71380952380953</v>
      </c>
      <c r="AA6" s="62">
        <f t="shared" si="10"/>
        <v>-0.8538095238095309</v>
      </c>
      <c r="AB6" s="62">
        <f t="shared" si="11"/>
        <v>0.77619047619047166</v>
      </c>
      <c r="AC6" s="62">
        <f>_xlfn.MINIFS(Spreads!H$3:H$1616,Spreads!$AA$3:$AA$1616,'Monthly Data'!$B6,Spreads!$AB$3:$AB$1616,'Monthly Data'!$C6)</f>
        <v>28.36</v>
      </c>
      <c r="AD6" s="62">
        <f>_xlfn.MAXIFS(Spreads!H$3:H$1616,Spreads!$AA$3:$AA$1616,'Monthly Data'!$B6,Spreads!$AB$3:$AB$1616,'Monthly Data'!$C6)</f>
        <v>30.24</v>
      </c>
      <c r="AE6" s="62">
        <f>AVERAGEIFS(Spreads!H$3:H$1616,Spreads!$AA$3:$AA$1616,'Monthly Data'!$B6,Spreads!$AB$3:$AB$1616,'Monthly Data'!$C6)</f>
        <v>29.380476190476195</v>
      </c>
      <c r="AF6" s="62">
        <f t="shared" si="12"/>
        <v>-1.0204761904761952</v>
      </c>
      <c r="AG6" s="62">
        <f t="shared" si="13"/>
        <v>0.85952380952380381</v>
      </c>
      <c r="AH6" s="65">
        <f t="shared" si="14"/>
        <v>-3.1760072815333551E-2</v>
      </c>
      <c r="AI6" s="62">
        <f t="shared" si="15"/>
        <v>2.409523809523801</v>
      </c>
      <c r="AJ6" s="62">
        <f t="shared" si="16"/>
        <v>-0.74047619047618696</v>
      </c>
      <c r="AK6" s="62">
        <f t="shared" si="17"/>
        <v>3.1499999999999879</v>
      </c>
      <c r="AQ6" s="62">
        <f>AVERAGEIFS(Spreads!AV$3:AV$1616,Spreads!$AA$3:$AA$1616,'Monthly Data'!$B6,Spreads!$AB$3:$AB$1616,'Monthly Data'!$C6)</f>
        <v>1.7757371428571427</v>
      </c>
      <c r="AS6" s="60">
        <f t="shared" si="18"/>
        <v>43525</v>
      </c>
      <c r="AT6" s="62">
        <f>_xlfn.MINIFS(Spreads!M$3:M$1616,Spreads!$AA$3:$AA$1616,'Monthly Data'!$B6,Spreads!$AB$3:$AB$1616,'Monthly Data'!$C6)</f>
        <v>2.3999999999999986</v>
      </c>
      <c r="AU6" s="62">
        <f>_xlfn.MAXIFS(Spreads!M$3:M$1616,Spreads!$AA$3:$AA$1616,'Monthly Data'!$B6,Spreads!$AB$3:$AB$1616,'Monthly Data'!$C6)</f>
        <v>2.5000000000000036</v>
      </c>
      <c r="AV6" s="62">
        <f>AVERAGEIFS(Spreads!M$3:M$1616,Spreads!$AA$3:$AA$1616,'Monthly Data'!$B6,Spreads!$AB$3:$AB$1616,'Monthly Data'!$C6)</f>
        <v>2.4095238095238094</v>
      </c>
      <c r="AW6" s="24">
        <f t="shared" si="19"/>
        <v>-9.5238095238108222E-3</v>
      </c>
      <c r="AX6" s="24">
        <f t="shared" si="20"/>
        <v>9.0476190476194152E-2</v>
      </c>
      <c r="AY6" s="62">
        <f>_xlfn.MINIFS(Spreads!N$3:N$1616,Spreads!$AA$3:$AA$1616,'Monthly Data'!$B6,Spreads!$AB$3:$AB$1616,'Monthly Data'!$C6)</f>
        <v>3.1499999999999986</v>
      </c>
      <c r="AZ6" s="62">
        <f>_xlfn.MAXIFS(Spreads!N$3:N$1616,Spreads!$AA$3:$AA$1616,'Monthly Data'!$B6,Spreads!$AB$3:$AB$1616,'Monthly Data'!$C6)</f>
        <v>3.1500000000000021</v>
      </c>
      <c r="BA6" s="62">
        <f>AVERAGEIFS(Spreads!N$3:N$1616,Spreads!$AA$3:$AA$1616,'Monthly Data'!$B6,Spreads!$AB$3:$AB$1616,'Monthly Data'!$C6)</f>
        <v>3.1499999999999995</v>
      </c>
      <c r="BB6" s="24">
        <f t="shared" si="21"/>
        <v>0</v>
      </c>
      <c r="BC6" s="24">
        <f t="shared" si="22"/>
        <v>0</v>
      </c>
      <c r="BD6" s="62">
        <f>_xlfn.MINIFS(Spreads!O$3:O$1616,Spreads!$AA$3:$AA$1616,'Monthly Data'!$B6,Spreads!$AB$3:$AB$1616,'Monthly Data'!$C6)</f>
        <v>-0.75</v>
      </c>
      <c r="BE6" s="62">
        <f>_xlfn.MAXIFS(Spreads!O$3:O$1616,Spreads!$AA$3:$AA$1616,'Monthly Data'!$B6,Spreads!$AB$3:$AB$1616,'Monthly Data'!$C6)</f>
        <v>-0.64999999999999858</v>
      </c>
      <c r="BF6" s="62">
        <f>AVERAGEIFS(Spreads!O$3:O$1616,Spreads!$AA$3:$AA$1616,'Monthly Data'!$B6,Spreads!$AB$3:$AB$1616,'Monthly Data'!$C6)</f>
        <v>-0.74047619047619029</v>
      </c>
      <c r="BG6" s="24">
        <f t="shared" si="23"/>
        <v>-9.523809523809712E-3</v>
      </c>
      <c r="BH6" s="24">
        <f t="shared" si="24"/>
        <v>9.0476190476191709E-2</v>
      </c>
      <c r="BI6" s="62">
        <f>_xlfn.MINIFS(Spreads!P$3:P$1616,Spreads!$AA$3:$AA$1616,'Monthly Data'!$B6,Spreads!$AB$3:$AB$1616,'Monthly Data'!$C6)</f>
        <v>1.8999999999999986</v>
      </c>
      <c r="BJ6" s="62">
        <f>_xlfn.MAXIFS(Spreads!P$3:P$1616,Spreads!$AA$3:$AA$1616,'Monthly Data'!$B6,Spreads!$AB$3:$AB$1616,'Monthly Data'!$C6)</f>
        <v>1.9000000000000021</v>
      </c>
      <c r="BK6" s="62">
        <f>AVERAGEIFS(Spreads!P$3:P$1616,Spreads!$AA$3:$AA$1616,'Monthly Data'!$B6,Spreads!$AB$3:$AB$1616,'Monthly Data'!$C6)</f>
        <v>1.9000000000000004</v>
      </c>
      <c r="BL6" s="24">
        <f t="shared" si="25"/>
        <v>-1.7763568394002505E-15</v>
      </c>
      <c r="BM6" s="24">
        <f t="shared" si="26"/>
        <v>1.7763568394002505E-15</v>
      </c>
      <c r="BN6" s="62">
        <f>_xlfn.MINIFS(Spreads!R$3:R$1616,Spreads!$AA$3:$AA$1616,'Monthly Data'!$B6,Spreads!$AB$3:$AB$1616,'Monthly Data'!$C6)</f>
        <v>-1.0173033200249257</v>
      </c>
      <c r="BO6" s="62">
        <f>_xlfn.MAXIFS(Spreads!R$3:R$1616,Spreads!$AA$3:$AA$1616,'Monthly Data'!$B6,Spreads!$AB$3:$AB$1616,'Monthly Data'!$C6)</f>
        <v>-4.9653192247919975E-2</v>
      </c>
      <c r="BP6" s="62">
        <f>AVERAGEIFS(Spreads!R$3:R$1616,Spreads!$AA$3:$AA$1616,'Monthly Data'!$B6,Spreads!$AB$3:$AB$1616,'Monthly Data'!$C6)</f>
        <v>-0.51224787072938305</v>
      </c>
      <c r="BQ6" s="24">
        <f t="shared" si="27"/>
        <v>-0.50505544929554269</v>
      </c>
      <c r="BR6" s="24">
        <f t="shared" si="28"/>
        <v>0.46259467848146307</v>
      </c>
      <c r="BS6" s="62">
        <f>_xlfn.MINIFS(Spreads!S$3:S$1616,Spreads!$AA$3:$AA$1616,'Monthly Data'!$B6,Spreads!$AB$3:$AB$1616,'Monthly Data'!$C6)</f>
        <v>10</v>
      </c>
      <c r="BT6" s="62">
        <f>_xlfn.MAXIFS(Spreads!S$3:S$1616,Spreads!$AA$3:$AA$1616,'Monthly Data'!$B6,Spreads!$AB$3:$AB$1616,'Monthly Data'!$C6)</f>
        <v>10.500000000000004</v>
      </c>
      <c r="BU6" s="62">
        <f>AVERAGEIFS(Spreads!S$3:S$1616,Spreads!$AA$3:$AA$1616,'Monthly Data'!$B6,Spreads!$AB$3:$AB$1616,'Monthly Data'!$C6)</f>
        <v>10.333333333333334</v>
      </c>
      <c r="BV6" s="24">
        <f t="shared" si="29"/>
        <v>-0.33333333333333393</v>
      </c>
      <c r="BW6" s="24">
        <f t="shared" si="30"/>
        <v>0.16666666666666963</v>
      </c>
      <c r="BX6" s="62">
        <f>_xlfn.MINIFS(Spreads!T$3:T$1616,Spreads!$AA$3:$AA$1616,'Monthly Data'!$B6,Spreads!$AB$3:$AB$1616,'Monthly Data'!$C6)</f>
        <v>7.5</v>
      </c>
      <c r="BY6" s="62">
        <f>_xlfn.MAXIFS(Spreads!T$3:T$1616,Spreads!$AA$3:$AA$1616,'Monthly Data'!$B6,Spreads!$AB$3:$AB$1616,'Monthly Data'!$C6)</f>
        <v>8.1000000000000014</v>
      </c>
      <c r="BZ6" s="62">
        <f>AVERAGEIFS(Spreads!T$3:T$1616,Spreads!$AA$3:$AA$1616,'Monthly Data'!$B6,Spreads!$AB$3:$AB$1616,'Monthly Data'!$C6)</f>
        <v>7.9238095238095214</v>
      </c>
      <c r="CA6" s="24">
        <f t="shared" si="31"/>
        <v>-0.42380952380952142</v>
      </c>
      <c r="CB6" s="24">
        <f t="shared" si="32"/>
        <v>0.17619047619048001</v>
      </c>
      <c r="DJ6" s="24">
        <f t="shared" si="33"/>
        <v>8.0999999999999979</v>
      </c>
      <c r="DK6" s="24">
        <f t="shared" si="33"/>
        <v>7.75</v>
      </c>
      <c r="DL6" s="24">
        <f t="shared" si="33"/>
        <v>7.9238095238095347</v>
      </c>
      <c r="DV6" s="63">
        <f t="shared" si="34"/>
        <v>43525</v>
      </c>
      <c r="DW6" s="62">
        <f>_xlfn.MINIFS(Spreads!X$3:X$1616,Spreads!$AA$3:$AA$1616,'Monthly Data'!$B6,Spreads!$AB$3:$AB$1616,'Monthly Data'!$C6)</f>
        <v>28.100055247566246</v>
      </c>
      <c r="DX6" s="62">
        <f>_xlfn.MAXIFS(Spreads!X$3:X$1616,Spreads!$AA$3:$AA$1616,'Monthly Data'!$B6,Spreads!$AB$3:$AB$1616,'Monthly Data'!$C6)</f>
        <v>29.664949365469454</v>
      </c>
      <c r="DY6" s="62">
        <f>AVERAGEIFS(Spreads!X$3:X$1616,Spreads!$AA$3:$AA$1616,'Monthly Data'!$B6,Spreads!$AB$3:$AB$1616,'Monthly Data'!$C6)</f>
        <v>29.081247440484958</v>
      </c>
      <c r="DZ6" s="62">
        <f>_xlfn.MINIFS(Spreads!AM$3:AM$1616,Spreads!$AA$3:$AA$1616,'Monthly Data'!$B6,Spreads!$AB$3:$AB$1616,'Monthly Data'!$C6)</f>
        <v>619.5</v>
      </c>
      <c r="EA6" s="62">
        <f>_xlfn.MAXIFS(Spreads!AM$3:AM$1616,Spreads!$AA$3:$AA$1616,'Monthly Data'!$B6,Spreads!$AB$3:$AB$1616,'Monthly Data'!$C6)</f>
        <v>654</v>
      </c>
      <c r="EB6" s="62">
        <f>AVERAGEIFS(Spreads!AM$3:AM$1616,Spreads!$AA$3:$AA$1616,'Monthly Data'!$B6,Spreads!$AB$3:$AB$1616,'Monthly Data'!$C6)</f>
        <v>641.13157894736844</v>
      </c>
      <c r="EC6" s="62">
        <f>_xlfn.MINIFS(Spreads!AT$3:AT$1616,Spreads!$AA$3:$AA$1616,'Monthly Data'!$B6,Spreads!$AB$3:$AB$1616,'Monthly Data'!$C6)</f>
        <v>296</v>
      </c>
      <c r="ED6" s="62">
        <f>_xlfn.MAXIFS(Spreads!AT$3:AT$1616,Spreads!$AA$3:$AA$1616,'Monthly Data'!$B6,Spreads!$AB$3:$AB$1616,'Monthly Data'!$C6)</f>
        <v>310</v>
      </c>
      <c r="EE6" s="62">
        <f>AVERAGEIFS(Spreads!AT$3:AT$1616,Spreads!$AA$3:$AA$1616,'Monthly Data'!$B6,Spreads!$AB$3:$AB$1616,'Monthly Data'!$C6)</f>
        <v>303.42857142857144</v>
      </c>
      <c r="EF6" s="62">
        <f>_xlfn.MINIFS(Spreads!AU$3:AU$1616,Spreads!$AA$3:$AA$1616,'Monthly Data'!$B6,Spreads!$AB$3:$AB$1616,'Monthly Data'!$C6)</f>
        <v>8.52</v>
      </c>
      <c r="EG6" s="62">
        <f>_xlfn.MAXIFS(Spreads!AU$3:AU$1616,Spreads!$AA$3:$AA$1616,'Monthly Data'!$B6,Spreads!$AB$3:$AB$1616,'Monthly Data'!$C6)</f>
        <v>8.91</v>
      </c>
      <c r="EH6" s="62">
        <f>AVERAGEIFS(Spreads!AU$3:AU$1616,Spreads!$AA$3:$AA$1616,'Monthly Data'!$B6,Spreads!$AB$3:$AB$1616,'Monthly Data'!$C6)</f>
        <v>8.7057142857142846</v>
      </c>
      <c r="EI6" s="62">
        <f>_xlfn.MINIFS(Spreads!AV$3:AV$1616,Spreads!$AA$3:$AA$1616,'Monthly Data'!$B6,Spreads!$AB$3:$AB$1616,'Monthly Data'!$C6)</f>
        <v>1.6890300000000007</v>
      </c>
      <c r="EJ6" s="62">
        <f>_xlfn.MAXIFS(Spreads!AV$3:AV$1616,Spreads!$AA$3:$AA$1616,'Monthly Data'!$B6,Spreads!$AB$3:$AB$1616,'Monthly Data'!$C6)</f>
        <v>1.83047</v>
      </c>
      <c r="EK6" s="62">
        <f>AVERAGEIFS(Spreads!AV$3:AV$1616,Spreads!$AA$3:$AA$1616,'Monthly Data'!$B6,Spreads!$AB$3:$AB$1616,'Monthly Data'!$C6)</f>
        <v>1.7757371428571427</v>
      </c>
      <c r="EL6" s="62">
        <f>_xlfn.MINIFS(Spreads!AW$3:AW$1616,Spreads!$AA$3:$AA$1616,'Monthly Data'!$B6,Spreads!$AB$3:$AB$1616,'Monthly Data'!$C6)</f>
        <v>1.9809684000000001</v>
      </c>
      <c r="EM6" s="62">
        <f>_xlfn.MAXIFS(Spreads!AW$3:AW$1616,Spreads!$AA$3:$AA$1616,'Monthly Data'!$B6,Spreads!$AB$3:$AB$1616,'Monthly Data'!$C6)</f>
        <v>2.1263395999999997</v>
      </c>
      <c r="EN6" s="62">
        <f>AVERAGEIFS(Spreads!AW$3:AW$1616,Spreads!$AA$3:$AA$1616,'Monthly Data'!$B6,Spreads!$AB$3:$AB$1616,'Monthly Data'!$C6)</f>
        <v>2.0698985428571421</v>
      </c>
      <c r="EO6" s="62">
        <f>_xlfn.MINIFS(Spreads!AX$3:AX$1616,Spreads!$AA$3:$AA$1616,'Monthly Data'!$B6,Spreads!$AB$3:$AB$1616,'Monthly Data'!$C6)</f>
        <v>0.29193839999999938</v>
      </c>
      <c r="EP6" s="62">
        <f>_xlfn.MAXIFS(Spreads!AX$3:AX$1616,Spreads!$AA$3:$AA$1616,'Monthly Data'!$B6,Spreads!$AB$3:$AB$1616,'Monthly Data'!$C6)</f>
        <v>0.29657160000000182</v>
      </c>
      <c r="EQ6" s="62">
        <f>AVERAGEIFS(Spreads!AX$3:AX$1616,Spreads!$AA$3:$AA$1616,'Monthly Data'!$B6,Spreads!$AB$3:$AB$1616,'Monthly Data'!$C6)</f>
        <v>0.29416140000000013</v>
      </c>
      <c r="ER6" s="64">
        <f>_xlfn.MINIFS(Spreads!AY$3:AY$1616,Spreads!$AA$3:$AA$1616,'Monthly Data'!$B6,Spreads!$AB$3:$AB$1616,'Monthly Data'!$C6)</f>
        <v>0.33281558235079706</v>
      </c>
      <c r="ES6" s="64">
        <f>_xlfn.MAXIFS(Spreads!AY$3:AY$1616,Spreads!$AA$3:$AA$1616,'Monthly Data'!$B6,Spreads!$AB$3:$AB$1616,'Monthly Data'!$C6)</f>
        <v>0.35113128125396686</v>
      </c>
      <c r="ET6" s="64">
        <f>AVERAGEIFS(Spreads!AY$3:AY$1616,Spreads!$AA$3:$AA$1616,'Monthly Data'!$B6,Spreads!$AB$3:$AB$1616,'Monthly Data'!$C6)</f>
        <v>0.34281226105205348</v>
      </c>
    </row>
    <row r="7" spans="1:150" x14ac:dyDescent="0.2">
      <c r="A7" s="60">
        <v>43556</v>
      </c>
      <c r="B7" s="61">
        <f t="shared" si="0"/>
        <v>4</v>
      </c>
      <c r="C7" s="61">
        <f t="shared" si="1"/>
        <v>2019</v>
      </c>
      <c r="D7" s="62">
        <f>_xlfn.MINIFS(Spreads!B$3:B$1616,Spreads!$AA$3:$AA$1616,'Monthly Data'!$B7,Spreads!$AB$3:$AB$1616,'Monthly Data'!$C7)</f>
        <v>29.8</v>
      </c>
      <c r="E7" s="62">
        <f>_xlfn.MAXIFS(Spreads!B$3:B$1616,Spreads!$AA$3:$AA$1616,'Monthly Data'!$B7,Spreads!$AB$3:$AB$1616,'Monthly Data'!$C7)</f>
        <v>31.75</v>
      </c>
      <c r="F7" s="62">
        <f>AVERAGEIFS(Spreads!B$3:B$1616,Spreads!$AA$3:$AA$1616,'Monthly Data'!$B7,Spreads!$AB$3:$AB$1616,'Monthly Data'!$C7)</f>
        <v>31.028095238095233</v>
      </c>
      <c r="G7" s="62">
        <f t="shared" si="2"/>
        <v>-1.2280952380952321</v>
      </c>
      <c r="H7" s="62">
        <f t="shared" si="3"/>
        <v>0.72190476190476716</v>
      </c>
      <c r="I7" s="62">
        <f>_xlfn.MINIFS(Spreads!C$3:C$1616,Spreads!$AA$3:$AA$1616,'Monthly Data'!$B7,Spreads!$AB$3:$AB$1616,'Monthly Data'!$C7)</f>
        <v>26.65</v>
      </c>
      <c r="J7" s="62">
        <f>_xlfn.MAXIFS(Spreads!C$3:C$1616,Spreads!$AA$3:$AA$1616,'Monthly Data'!$B7,Spreads!$AB$3:$AB$1616,'Monthly Data'!$C7)</f>
        <v>28.6</v>
      </c>
      <c r="K7" s="62">
        <f>AVERAGEIFS(Spreads!C$3:C$1616,Spreads!$AA$3:$AA$1616,'Monthly Data'!$B7,Spreads!$AB$3:$AB$1616,'Monthly Data'!$C7)</f>
        <v>27.878095238095241</v>
      </c>
      <c r="L7" s="62">
        <f t="shared" si="4"/>
        <v>-1.2280952380952428</v>
      </c>
      <c r="M7" s="62">
        <f t="shared" si="5"/>
        <v>0.72190476190476005</v>
      </c>
      <c r="N7" s="62">
        <f>_xlfn.MINIFS(Spreads!D$3:D$1616,Spreads!$AA$3:$AA$1616,'Monthly Data'!$B7,Spreads!$AB$3:$AB$1616,'Monthly Data'!$C7)</f>
        <v>29.14</v>
      </c>
      <c r="O7" s="62">
        <f>_xlfn.MAXIFS(Spreads!D$3:D$1616,Spreads!$AA$3:$AA$1616,'Monthly Data'!$B7,Spreads!$AB$3:$AB$1616,'Monthly Data'!$C7)</f>
        <v>31.1</v>
      </c>
      <c r="P7" s="62">
        <f>AVERAGEIFS(Spreads!D$3:D$1616,Spreads!$AA$3:$AA$1616,'Monthly Data'!$B7,Spreads!$AB$3:$AB$1616,'Monthly Data'!$C7)</f>
        <v>30.187619047619044</v>
      </c>
      <c r="Q7" s="62">
        <f t="shared" si="6"/>
        <v>-1.0476190476190439</v>
      </c>
      <c r="R7" s="62">
        <f t="shared" si="7"/>
        <v>0.91238095238095696</v>
      </c>
      <c r="S7" s="62">
        <f>_xlfn.MINIFS(Spreads!F$3:F$1616,Spreads!$AA$3:$AA$1616,'Monthly Data'!$B7,Spreads!$AB$3:$AB$1616,'Monthly Data'!$C7)</f>
        <v>27.589763687380426</v>
      </c>
      <c r="T7" s="62">
        <f>_xlfn.MAXIFS(Spreads!F$3:F$1616,Spreads!$AA$3:$AA$1616,'Monthly Data'!$B7,Spreads!$AB$3:$AB$1616,'Monthly Data'!$C7)</f>
        <v>28.701065307340674</v>
      </c>
      <c r="U7" s="62">
        <f>AVERAGEIFS(Spreads!F$3:F$1616,Spreads!$AA$3:$AA$1616,'Monthly Data'!$B7,Spreads!$AB$3:$AB$1616,'Monthly Data'!$C7)</f>
        <v>28.315511684089159</v>
      </c>
      <c r="V7" s="62">
        <f t="shared" si="8"/>
        <v>-0.72574799670873347</v>
      </c>
      <c r="W7" s="62">
        <f t="shared" si="9"/>
        <v>0.38555362325151421</v>
      </c>
      <c r="X7" s="62">
        <f>_xlfn.MINIFS(Spreads!G$3:G$1616,Spreads!$AA$3:$AA$1616,'Monthly Data'!$B7,Spreads!$AB$3:$AB$1616,'Monthly Data'!$C7)</f>
        <v>37.020000000000003</v>
      </c>
      <c r="Y7" s="62">
        <f>_xlfn.MAXIFS(Spreads!G$3:G$1616,Spreads!$AA$3:$AA$1616,'Monthly Data'!$B7,Spreads!$AB$3:$AB$1616,'Monthly Data'!$C7)</f>
        <v>38.299999999999997</v>
      </c>
      <c r="Z7" s="62">
        <f>AVERAGEIFS(Spreads!G$3:G$1616,Spreads!$AA$3:$AA$1616,'Monthly Data'!$B7,Spreads!$AB$3:$AB$1616,'Monthly Data'!$C7)</f>
        <v>37.842380952380957</v>
      </c>
      <c r="AA7" s="62">
        <f t="shared" si="10"/>
        <v>-0.82238095238095354</v>
      </c>
      <c r="AB7" s="62">
        <f t="shared" si="11"/>
        <v>0.45761904761904049</v>
      </c>
      <c r="AC7" s="62">
        <f>_xlfn.MINIFS(Spreads!H$3:H$1616,Spreads!$AA$3:$AA$1616,'Monthly Data'!$B7,Spreads!$AB$3:$AB$1616,'Monthly Data'!$C7)</f>
        <v>27.84</v>
      </c>
      <c r="AD7" s="62">
        <f>_xlfn.MAXIFS(Spreads!H$3:H$1616,Spreads!$AA$3:$AA$1616,'Monthly Data'!$B7,Spreads!$AB$3:$AB$1616,'Monthly Data'!$C7)</f>
        <v>29.2</v>
      </c>
      <c r="AE7" s="62">
        <f>AVERAGEIFS(Spreads!H$3:H$1616,Spreads!$AA$3:$AA$1616,'Monthly Data'!$B7,Spreads!$AB$3:$AB$1616,'Monthly Data'!$C7)</f>
        <v>28.644285714285719</v>
      </c>
      <c r="AF7" s="62">
        <f t="shared" si="12"/>
        <v>-0.80428571428571871</v>
      </c>
      <c r="AG7" s="62">
        <f t="shared" si="13"/>
        <v>0.55571428571428072</v>
      </c>
      <c r="AH7" s="65">
        <f t="shared" si="14"/>
        <v>-2.5057132206356636E-2</v>
      </c>
      <c r="AI7" s="62">
        <f t="shared" si="15"/>
        <v>2.3838095238095143</v>
      </c>
      <c r="AJ7" s="62">
        <f t="shared" si="16"/>
        <v>-0.7661904761904772</v>
      </c>
      <c r="AK7" s="62">
        <f t="shared" si="17"/>
        <v>3.1499999999999915</v>
      </c>
      <c r="AQ7" s="62">
        <f>AVERAGEIFS(Spreads!AV$3:AV$1616,Spreads!$AA$3:$AA$1616,'Monthly Data'!$B7,Spreads!$AB$3:$AB$1616,'Monthly Data'!$C7)</f>
        <v>1.8151657142857138</v>
      </c>
      <c r="AS7" s="60">
        <f t="shared" si="18"/>
        <v>43556</v>
      </c>
      <c r="AT7" s="62">
        <f>_xlfn.MINIFS(Spreads!M$3:M$1616,Spreads!$AA$3:$AA$1616,'Monthly Data'!$B7,Spreads!$AB$3:$AB$1616,'Monthly Data'!$C7)</f>
        <v>1.9600000000000009</v>
      </c>
      <c r="AU7" s="62">
        <f>_xlfn.MAXIFS(Spreads!M$3:M$1616,Spreads!$AA$3:$AA$1616,'Monthly Data'!$B7,Spreads!$AB$3:$AB$1616,'Monthly Data'!$C7)</f>
        <v>2.5500000000000007</v>
      </c>
      <c r="AV7" s="62">
        <f>AVERAGEIFS(Spreads!M$3:M$1616,Spreads!$AA$3:$AA$1616,'Monthly Data'!$B7,Spreads!$AB$3:$AB$1616,'Monthly Data'!$C7)</f>
        <v>2.383809523809524</v>
      </c>
      <c r="AW7" s="24">
        <f t="shared" si="19"/>
        <v>-0.42380952380952319</v>
      </c>
      <c r="AX7" s="24">
        <f t="shared" si="20"/>
        <v>0.16619047619047667</v>
      </c>
      <c r="AY7" s="62">
        <f>_xlfn.MINIFS(Spreads!N$3:N$1616,Spreads!$AA$3:$AA$1616,'Monthly Data'!$B7,Spreads!$AB$3:$AB$1616,'Monthly Data'!$C7)</f>
        <v>3.1499999999999986</v>
      </c>
      <c r="AZ7" s="62">
        <f>_xlfn.MAXIFS(Spreads!N$3:N$1616,Spreads!$AA$3:$AA$1616,'Monthly Data'!$B7,Spreads!$AB$3:$AB$1616,'Monthly Data'!$C7)</f>
        <v>3.1500000000000021</v>
      </c>
      <c r="BA7" s="62">
        <f>AVERAGEIFS(Spreads!N$3:N$1616,Spreads!$AA$3:$AA$1616,'Monthly Data'!$B7,Spreads!$AB$3:$AB$1616,'Monthly Data'!$C7)</f>
        <v>3.1499999999999995</v>
      </c>
      <c r="BB7" s="24">
        <f t="shared" si="21"/>
        <v>0</v>
      </c>
      <c r="BC7" s="24">
        <f t="shared" si="22"/>
        <v>0</v>
      </c>
      <c r="BD7" s="62">
        <f>_xlfn.MINIFS(Spreads!O$3:O$1616,Spreads!$AA$3:$AA$1616,'Monthly Data'!$B7,Spreads!$AB$3:$AB$1616,'Monthly Data'!$C7)</f>
        <v>-1.1900000000000013</v>
      </c>
      <c r="BE7" s="62">
        <f>_xlfn.MAXIFS(Spreads!O$3:O$1616,Spreads!$AA$3:$AA$1616,'Monthly Data'!$B7,Spreads!$AB$3:$AB$1616,'Monthly Data'!$C7)</f>
        <v>-0.59999999999999787</v>
      </c>
      <c r="BF7" s="62">
        <f>AVERAGEIFS(Spreads!O$3:O$1616,Spreads!$AA$3:$AA$1616,'Monthly Data'!$B7,Spreads!$AB$3:$AB$1616,'Monthly Data'!$C7)</f>
        <v>-0.76619047619047564</v>
      </c>
      <c r="BG7" s="24">
        <f t="shared" si="23"/>
        <v>-0.42380952380952563</v>
      </c>
      <c r="BH7" s="24">
        <f t="shared" si="24"/>
        <v>0.16619047619047778</v>
      </c>
      <c r="BI7" s="62">
        <f>_xlfn.MINIFS(Spreads!P$3:P$1616,Spreads!$AA$3:$AA$1616,'Monthly Data'!$B7,Spreads!$AB$3:$AB$1616,'Monthly Data'!$C7)</f>
        <v>1.1899999999999977</v>
      </c>
      <c r="BJ7" s="62">
        <f>_xlfn.MAXIFS(Spreads!P$3:P$1616,Spreads!$AA$3:$AA$1616,'Monthly Data'!$B7,Spreads!$AB$3:$AB$1616,'Monthly Data'!$C7)</f>
        <v>1.9000000000000021</v>
      </c>
      <c r="BK7" s="62">
        <f>AVERAGEIFS(Spreads!P$3:P$1616,Spreads!$AA$3:$AA$1616,'Monthly Data'!$B7,Spreads!$AB$3:$AB$1616,'Monthly Data'!$C7)</f>
        <v>1.5433333333333332</v>
      </c>
      <c r="BL7" s="24">
        <f t="shared" si="25"/>
        <v>-0.3533333333333355</v>
      </c>
      <c r="BM7" s="24">
        <f t="shared" si="26"/>
        <v>0.35666666666666891</v>
      </c>
      <c r="BN7" s="62">
        <f>_xlfn.MINIFS(Spreads!R$3:R$1616,Spreads!$AA$3:$AA$1616,'Monthly Data'!$B7,Spreads!$AB$3:$AB$1616,'Monthly Data'!$C7)</f>
        <v>-0.98023631261957433</v>
      </c>
      <c r="BO7" s="62">
        <f>_xlfn.MAXIFS(Spreads!R$3:R$1616,Spreads!$AA$3:$AA$1616,'Monthly Data'!$B7,Spreads!$AB$3:$AB$1616,'Monthly Data'!$C7)</f>
        <v>0.36211355960341507</v>
      </c>
      <c r="BP7" s="62">
        <f>AVERAGEIFS(Spreads!R$3:R$1616,Spreads!$AA$3:$AA$1616,'Monthly Data'!$B7,Spreads!$AB$3:$AB$1616,'Monthly Data'!$C7)</f>
        <v>-0.30922515801610639</v>
      </c>
      <c r="BQ7" s="24">
        <f t="shared" si="27"/>
        <v>-0.67101115460346794</v>
      </c>
      <c r="BR7" s="24">
        <f t="shared" si="28"/>
        <v>0.67133871761952146</v>
      </c>
      <c r="BS7" s="62">
        <f>_xlfn.MINIFS(Spreads!S$3:S$1616,Spreads!$AA$3:$AA$1616,'Monthly Data'!$B7,Spreads!$AB$3:$AB$1616,'Monthly Data'!$C7)</f>
        <v>8.9999999999999964</v>
      </c>
      <c r="BT7" s="62">
        <f>_xlfn.MAXIFS(Spreads!S$3:S$1616,Spreads!$AA$3:$AA$1616,'Monthly Data'!$B7,Spreads!$AB$3:$AB$1616,'Monthly Data'!$C7)</f>
        <v>9.6999999999999993</v>
      </c>
      <c r="BU7" s="62">
        <f>AVERAGEIFS(Spreads!S$3:S$1616,Spreads!$AA$3:$AA$1616,'Monthly Data'!$B7,Spreads!$AB$3:$AB$1616,'Monthly Data'!$C7)</f>
        <v>9.1980952380952363</v>
      </c>
      <c r="BV7" s="24">
        <f t="shared" si="29"/>
        <v>-0.19809523809523988</v>
      </c>
      <c r="BW7" s="24">
        <f t="shared" si="30"/>
        <v>0.50190476190476296</v>
      </c>
      <c r="BX7" s="62">
        <f>_xlfn.MINIFS(Spreads!T$3:T$1616,Spreads!$AA$3:$AA$1616,'Monthly Data'!$B7,Spreads!$AB$3:$AB$1616,'Monthly Data'!$C7)</f>
        <v>6.4499999999999957</v>
      </c>
      <c r="BY7" s="62">
        <f>_xlfn.MAXIFS(Spreads!T$3:T$1616,Spreads!$AA$3:$AA$1616,'Monthly Data'!$B7,Spreads!$AB$3:$AB$1616,'Monthly Data'!$C7)</f>
        <v>7.7200000000000024</v>
      </c>
      <c r="BZ7" s="62">
        <f>AVERAGEIFS(Spreads!T$3:T$1616,Spreads!$AA$3:$AA$1616,'Monthly Data'!$B7,Spreads!$AB$3:$AB$1616,'Monthly Data'!$C7)</f>
        <v>6.8142857142857149</v>
      </c>
      <c r="CA7" s="24">
        <f t="shared" si="31"/>
        <v>-0.36428571428571921</v>
      </c>
      <c r="CB7" s="24">
        <f t="shared" si="32"/>
        <v>0.90571428571428747</v>
      </c>
      <c r="DJ7" s="24">
        <f t="shared" si="33"/>
        <v>7.2200000000000024</v>
      </c>
      <c r="DK7" s="24">
        <f t="shared" si="33"/>
        <v>6.5499999999999972</v>
      </c>
      <c r="DL7" s="24">
        <f t="shared" si="33"/>
        <v>6.8142857142857238</v>
      </c>
      <c r="DV7" s="63">
        <f t="shared" si="34"/>
        <v>43556</v>
      </c>
      <c r="DW7" s="62">
        <f>_xlfn.MINIFS(Spreads!X$3:X$1616,Spreads!$AA$3:$AA$1616,'Monthly Data'!$B7,Spreads!$AB$3:$AB$1616,'Monthly Data'!$C7)</f>
        <v>27.975317310631933</v>
      </c>
      <c r="DX7" s="62">
        <f>_xlfn.MAXIFS(Spreads!X$3:X$1616,Spreads!$AA$3:$AA$1616,'Monthly Data'!$B7,Spreads!$AB$3:$AB$1616,'Monthly Data'!$C7)</f>
        <v>28.905181931414997</v>
      </c>
      <c r="DY7" s="62">
        <f>AVERAGEIFS(Spreads!X$3:X$1616,Spreads!$AA$3:$AA$1616,'Monthly Data'!$B7,Spreads!$AB$3:$AB$1616,'Monthly Data'!$C7)</f>
        <v>28.412467080524458</v>
      </c>
      <c r="DZ7" s="62">
        <f>_xlfn.MINIFS(Spreads!AM$3:AM$1616,Spreads!$AA$3:$AA$1616,'Monthly Data'!$B7,Spreads!$AB$3:$AB$1616,'Monthly Data'!$C7)</f>
        <v>616.75</v>
      </c>
      <c r="EA7" s="62">
        <f>_xlfn.MAXIFS(Spreads!AM$3:AM$1616,Spreads!$AA$3:$AA$1616,'Monthly Data'!$B7,Spreads!$AB$3:$AB$1616,'Monthly Data'!$C7)</f>
        <v>637.25</v>
      </c>
      <c r="EB7" s="62">
        <f>AVERAGEIFS(Spreads!AM$3:AM$1616,Spreads!$AA$3:$AA$1616,'Monthly Data'!$B7,Spreads!$AB$3:$AB$1616,'Monthly Data'!$C7)</f>
        <v>626.38750000000005</v>
      </c>
      <c r="EC7" s="62">
        <f>_xlfn.MINIFS(Spreads!AT$3:AT$1616,Spreads!$AA$3:$AA$1616,'Monthly Data'!$B7,Spreads!$AB$3:$AB$1616,'Monthly Data'!$C7)</f>
        <v>295</v>
      </c>
      <c r="ED7" s="62">
        <f>_xlfn.MAXIFS(Spreads!AT$3:AT$1616,Spreads!$AA$3:$AA$1616,'Monthly Data'!$B7,Spreads!$AB$3:$AB$1616,'Monthly Data'!$C7)</f>
        <v>307</v>
      </c>
      <c r="EE7" s="62">
        <f>AVERAGEIFS(Spreads!AT$3:AT$1616,Spreads!$AA$3:$AA$1616,'Monthly Data'!$B7,Spreads!$AB$3:$AB$1616,'Monthly Data'!$C7)</f>
        <v>301.52380952380952</v>
      </c>
      <c r="EF7" s="62">
        <f>_xlfn.MINIFS(Spreads!AU$3:AU$1616,Spreads!$AA$3:$AA$1616,'Monthly Data'!$B7,Spreads!$AB$3:$AB$1616,'Monthly Data'!$C7)</f>
        <v>8.16</v>
      </c>
      <c r="EG7" s="62">
        <f>_xlfn.MAXIFS(Spreads!AU$3:AU$1616,Spreads!$AA$3:$AA$1616,'Monthly Data'!$B7,Spreads!$AB$3:$AB$1616,'Monthly Data'!$C7)</f>
        <v>8.75</v>
      </c>
      <c r="EH7" s="62">
        <f>AVERAGEIFS(Spreads!AU$3:AU$1616,Spreads!$AA$3:$AA$1616,'Monthly Data'!$B7,Spreads!$AB$3:$AB$1616,'Monthly Data'!$C7)</f>
        <v>8.5323809523809526</v>
      </c>
      <c r="EI7" s="62">
        <f>_xlfn.MINIFS(Spreads!AV$3:AV$1616,Spreads!$AA$3:$AA$1616,'Monthly Data'!$B7,Spreads!$AB$3:$AB$1616,'Monthly Data'!$C7)</f>
        <v>1.7527600000000003</v>
      </c>
      <c r="EJ7" s="62">
        <f>_xlfn.MAXIFS(Spreads!AV$3:AV$1616,Spreads!$AA$3:$AA$1616,'Monthly Data'!$B7,Spreads!$AB$3:$AB$1616,'Monthly Data'!$C7)</f>
        <v>1.9915699999999994</v>
      </c>
      <c r="EK7" s="62">
        <f>AVERAGEIFS(Spreads!AV$3:AV$1616,Spreads!$AA$3:$AA$1616,'Monthly Data'!$B7,Spreads!$AB$3:$AB$1616,'Monthly Data'!$C7)</f>
        <v>1.8151657142857138</v>
      </c>
      <c r="EL7" s="62">
        <f>_xlfn.MINIFS(Spreads!AW$3:AW$1616,Spreads!$AA$3:$AA$1616,'Monthly Data'!$B7,Spreads!$AB$3:$AB$1616,'Monthly Data'!$C7)</f>
        <v>2.0477638000000002</v>
      </c>
      <c r="EM7" s="62">
        <f>_xlfn.MAXIFS(Spreads!AW$3:AW$1616,Spreads!$AA$3:$AA$1616,'Monthly Data'!$B7,Spreads!$AB$3:$AB$1616,'Monthly Data'!$C7)</f>
        <v>2.2902475999999989</v>
      </c>
      <c r="EN7" s="62">
        <f>AVERAGEIFS(Spreads!AW$3:AW$1616,Spreads!$AA$3:$AA$1616,'Monthly Data'!$B7,Spreads!$AB$3:$AB$1616,'Monthly Data'!$C7)</f>
        <v>2.1111099714285713</v>
      </c>
      <c r="EO7" s="62">
        <f>_xlfn.MINIFS(Spreads!AX$3:AX$1616,Spreads!$AA$3:$AA$1616,'Monthly Data'!$B7,Spreads!$AB$3:$AB$1616,'Monthly Data'!$C7)</f>
        <v>0.29425499999999971</v>
      </c>
      <c r="EP7" s="62">
        <f>_xlfn.MAXIFS(Spreads!AX$3:AX$1616,Spreads!$AA$3:$AA$1616,'Monthly Data'!$B7,Spreads!$AB$3:$AB$1616,'Monthly Data'!$C7)</f>
        <v>0.29881800000000069</v>
      </c>
      <c r="EQ7" s="62">
        <f>AVERAGEIFS(Spreads!AX$3:AX$1616,Spreads!$AA$3:$AA$1616,'Monthly Data'!$B7,Spreads!$AB$3:$AB$1616,'Monthly Data'!$C7)</f>
        <v>0.29594425714285677</v>
      </c>
      <c r="ER7" s="64">
        <f>_xlfn.MINIFS(Spreads!AY$3:AY$1616,Spreads!$AA$3:$AA$1616,'Monthly Data'!$B7,Spreads!$AB$3:$AB$1616,'Monthly Data'!$C7)</f>
        <v>0.33105671004923332</v>
      </c>
      <c r="ES7" s="64">
        <f>_xlfn.MAXIFS(Spreads!AY$3:AY$1616,Spreads!$AA$3:$AA$1616,'Monthly Data'!$B7,Spreads!$AB$3:$AB$1616,'Monthly Data'!$C7)</f>
        <v>0.34373228250530646</v>
      </c>
      <c r="ET7" s="64">
        <f>AVERAGEIFS(Spreads!AY$3:AY$1616,Spreads!$AA$3:$AA$1616,'Monthly Data'!$B7,Spreads!$AB$3:$AB$1616,'Monthly Data'!$C7)</f>
        <v>0.33874674533427496</v>
      </c>
    </row>
    <row r="8" spans="1:150" x14ac:dyDescent="0.2">
      <c r="A8" s="60">
        <v>43586</v>
      </c>
      <c r="B8" s="61">
        <f t="shared" si="0"/>
        <v>5</v>
      </c>
      <c r="C8" s="61">
        <f t="shared" si="1"/>
        <v>2019</v>
      </c>
      <c r="D8" s="62">
        <f>_xlfn.MINIFS(Spreads!B$3:B$1616,Spreads!$AA$3:$AA$1616,'Monthly Data'!$B8,Spreads!$AB$3:$AB$1616,'Monthly Data'!$C8)</f>
        <v>29.26</v>
      </c>
      <c r="E8" s="62">
        <f>_xlfn.MAXIFS(Spreads!B$3:B$1616,Spreads!$AA$3:$AA$1616,'Monthly Data'!$B8,Spreads!$AB$3:$AB$1616,'Monthly Data'!$C8)</f>
        <v>31.43</v>
      </c>
      <c r="F8" s="62">
        <f>AVERAGEIFS(Spreads!B$3:B$1616,Spreads!$AA$3:$AA$1616,'Monthly Data'!$B8,Spreads!$AB$3:$AB$1616,'Monthly Data'!$C8)</f>
        <v>30.131363636363634</v>
      </c>
      <c r="G8" s="62">
        <f t="shared" si="2"/>
        <v>-0.87136363636363257</v>
      </c>
      <c r="H8" s="62">
        <f t="shared" si="3"/>
        <v>1.2986363636363656</v>
      </c>
      <c r="I8" s="62">
        <f>_xlfn.MINIFS(Spreads!C$3:C$1616,Spreads!$AA$3:$AA$1616,'Monthly Data'!$B8,Spreads!$AB$3:$AB$1616,'Monthly Data'!$C8)</f>
        <v>26.11</v>
      </c>
      <c r="J8" s="62">
        <f>_xlfn.MAXIFS(Spreads!C$3:C$1616,Spreads!$AA$3:$AA$1616,'Monthly Data'!$B8,Spreads!$AB$3:$AB$1616,'Monthly Data'!$C8)</f>
        <v>28.28</v>
      </c>
      <c r="K8" s="62">
        <f>AVERAGEIFS(Spreads!C$3:C$1616,Spreads!$AA$3:$AA$1616,'Monthly Data'!$B8,Spreads!$AB$3:$AB$1616,'Monthly Data'!$C8)</f>
        <v>26.981363636363639</v>
      </c>
      <c r="L8" s="62">
        <f t="shared" si="4"/>
        <v>-0.87136363636363967</v>
      </c>
      <c r="M8" s="62">
        <f t="shared" si="5"/>
        <v>1.298636363636362</v>
      </c>
      <c r="N8" s="62">
        <f>_xlfn.MINIFS(Spreads!D$3:D$1616,Spreads!$AA$3:$AA$1616,'Monthly Data'!$B8,Spreads!$AB$3:$AB$1616,'Monthly Data'!$C8)</f>
        <v>28.36</v>
      </c>
      <c r="O8" s="62">
        <f>_xlfn.MAXIFS(Spreads!D$3:D$1616,Spreads!$AA$3:$AA$1616,'Monthly Data'!$B8,Spreads!$AB$3:$AB$1616,'Monthly Data'!$C8)</f>
        <v>30.28</v>
      </c>
      <c r="P8" s="62">
        <f>AVERAGEIFS(Spreads!D$3:D$1616,Spreads!$AA$3:$AA$1616,'Monthly Data'!$B8,Spreads!$AB$3:$AB$1616,'Monthly Data'!$C8)</f>
        <v>29.321363636363639</v>
      </c>
      <c r="Q8" s="62">
        <f t="shared" si="6"/>
        <v>-0.96136363636363953</v>
      </c>
      <c r="R8" s="62">
        <f t="shared" si="7"/>
        <v>0.95863636363636218</v>
      </c>
      <c r="S8" s="62">
        <f>_xlfn.MINIFS(Spreads!F$3:F$1616,Spreads!$AA$3:$AA$1616,'Monthly Data'!$B8,Spreads!$AB$3:$AB$1616,'Monthly Data'!$C8)</f>
        <v>27.884598811043347</v>
      </c>
      <c r="T8" s="62">
        <f>_xlfn.MAXIFS(Spreads!F$3:F$1616,Spreads!$AA$3:$AA$1616,'Monthly Data'!$B8,Spreads!$AB$3:$AB$1616,'Monthly Data'!$C8)</f>
        <v>29.245376304872224</v>
      </c>
      <c r="U8" s="62">
        <f>AVERAGEIFS(Spreads!F$3:F$1616,Spreads!$AA$3:$AA$1616,'Monthly Data'!$B8,Spreads!$AB$3:$AB$1616,'Monthly Data'!$C8)</f>
        <v>28.430610780442187</v>
      </c>
      <c r="V8" s="62">
        <f t="shared" si="8"/>
        <v>-0.54601196939884034</v>
      </c>
      <c r="W8" s="62">
        <f t="shared" si="9"/>
        <v>0.81476552443003669</v>
      </c>
      <c r="X8" s="62">
        <f>_xlfn.MINIFS(Spreads!G$3:G$1616,Spreads!$AA$3:$AA$1616,'Monthly Data'!$B8,Spreads!$AB$3:$AB$1616,'Monthly Data'!$C8)</f>
        <v>36.61</v>
      </c>
      <c r="Y8" s="62">
        <f>_xlfn.MAXIFS(Spreads!G$3:G$1616,Spreads!$AA$3:$AA$1616,'Monthly Data'!$B8,Spreads!$AB$3:$AB$1616,'Monthly Data'!$C8)</f>
        <v>37.78</v>
      </c>
      <c r="Z8" s="62">
        <f>AVERAGEIFS(Spreads!G$3:G$1616,Spreads!$AA$3:$AA$1616,'Monthly Data'!$B8,Spreads!$AB$3:$AB$1616,'Monthly Data'!$C8)</f>
        <v>37.230454545454549</v>
      </c>
      <c r="AA8" s="62">
        <f t="shared" si="10"/>
        <v>-0.62045454545454959</v>
      </c>
      <c r="AB8" s="62">
        <f t="shared" si="11"/>
        <v>0.54954545454545212</v>
      </c>
      <c r="AC8" s="62">
        <f>_xlfn.MINIFS(Spreads!H$3:H$1616,Spreads!$AA$3:$AA$1616,'Monthly Data'!$B8,Spreads!$AB$3:$AB$1616,'Monthly Data'!$C8)</f>
        <v>26.61</v>
      </c>
      <c r="AD8" s="62">
        <f>_xlfn.MAXIFS(Spreads!H$3:H$1616,Spreads!$AA$3:$AA$1616,'Monthly Data'!$B8,Spreads!$AB$3:$AB$1616,'Monthly Data'!$C8)</f>
        <v>27.78</v>
      </c>
      <c r="AE8" s="62">
        <f>AVERAGEIFS(Spreads!H$3:H$1616,Spreads!$AA$3:$AA$1616,'Monthly Data'!$B8,Spreads!$AB$3:$AB$1616,'Monthly Data'!$C8)</f>
        <v>27.230454545454549</v>
      </c>
      <c r="AF8" s="62">
        <f t="shared" si="12"/>
        <v>-0.62045454545454959</v>
      </c>
      <c r="AG8" s="62">
        <f t="shared" si="13"/>
        <v>0.54954545454545212</v>
      </c>
      <c r="AH8" s="65">
        <f t="shared" si="14"/>
        <v>-4.9358227429146639E-2</v>
      </c>
      <c r="AI8" s="62">
        <f t="shared" si="15"/>
        <v>2.9009090909090851</v>
      </c>
      <c r="AJ8" s="62">
        <f t="shared" si="16"/>
        <v>-0.24909090909090992</v>
      </c>
      <c r="AK8" s="62">
        <f t="shared" si="17"/>
        <v>3.149999999999995</v>
      </c>
      <c r="AQ8" s="62">
        <f>AVERAGEIFS(Spreads!AV$3:AV$1616,Spreads!$AA$3:$AA$1616,'Monthly Data'!$B8,Spreads!$AB$3:$AB$1616,'Monthly Data'!$C8)</f>
        <v>2.0416149999999997</v>
      </c>
      <c r="AS8" s="60">
        <f t="shared" si="18"/>
        <v>43586</v>
      </c>
      <c r="AT8" s="62">
        <f>_xlfn.MINIFS(Spreads!M$3:M$1616,Spreads!$AA$3:$AA$1616,'Monthly Data'!$B8,Spreads!$AB$3:$AB$1616,'Monthly Data'!$C8)</f>
        <v>2.2799999999999976</v>
      </c>
      <c r="AU8" s="62">
        <f>_xlfn.MAXIFS(Spreads!M$3:M$1616,Spreads!$AA$3:$AA$1616,'Monthly Data'!$B8,Spreads!$AB$3:$AB$1616,'Monthly Data'!$C8)</f>
        <v>3.6500000000000021</v>
      </c>
      <c r="AV8" s="62">
        <f>AVERAGEIFS(Spreads!M$3:M$1616,Spreads!$AA$3:$AA$1616,'Monthly Data'!$B8,Spreads!$AB$3:$AB$1616,'Monthly Data'!$C8)</f>
        <v>2.9009090909090918</v>
      </c>
      <c r="AW8" s="24">
        <f t="shared" si="19"/>
        <v>-0.62090909090909419</v>
      </c>
      <c r="AX8" s="24">
        <f t="shared" si="20"/>
        <v>0.74909090909091036</v>
      </c>
      <c r="AY8" s="62">
        <f>_xlfn.MINIFS(Spreads!N$3:N$1616,Spreads!$AA$3:$AA$1616,'Monthly Data'!$B8,Spreads!$AB$3:$AB$1616,'Monthly Data'!$C8)</f>
        <v>3.1499999999999986</v>
      </c>
      <c r="AZ8" s="62">
        <f>_xlfn.MAXIFS(Spreads!N$3:N$1616,Spreads!$AA$3:$AA$1616,'Monthly Data'!$B8,Spreads!$AB$3:$AB$1616,'Monthly Data'!$C8)</f>
        <v>3.1500000000000021</v>
      </c>
      <c r="BA8" s="62">
        <f>AVERAGEIFS(Spreads!N$3:N$1616,Spreads!$AA$3:$AA$1616,'Monthly Data'!$B8,Spreads!$AB$3:$AB$1616,'Monthly Data'!$C8)</f>
        <v>3.1500000000000004</v>
      </c>
      <c r="BB8" s="24">
        <f t="shared" si="21"/>
        <v>0</v>
      </c>
      <c r="BC8" s="24">
        <f t="shared" si="22"/>
        <v>0</v>
      </c>
      <c r="BD8" s="62">
        <f>_xlfn.MINIFS(Spreads!O$3:O$1616,Spreads!$AA$3:$AA$1616,'Monthly Data'!$B8,Spreads!$AB$3:$AB$1616,'Monthly Data'!$C8)</f>
        <v>-0.87000000000000099</v>
      </c>
      <c r="BE8" s="62">
        <f>_xlfn.MAXIFS(Spreads!O$3:O$1616,Spreads!$AA$3:$AA$1616,'Monthly Data'!$B8,Spreads!$AB$3:$AB$1616,'Monthly Data'!$C8)</f>
        <v>0.5</v>
      </c>
      <c r="BF8" s="62">
        <f>AVERAGEIFS(Spreads!O$3:O$1616,Spreads!$AA$3:$AA$1616,'Monthly Data'!$B8,Spreads!$AB$3:$AB$1616,'Monthly Data'!$C8)</f>
        <v>-0.24909090909090895</v>
      </c>
      <c r="BG8" s="24">
        <f t="shared" si="23"/>
        <v>-0.62090909090909208</v>
      </c>
      <c r="BH8" s="24">
        <f t="shared" si="24"/>
        <v>0.74909090909090892</v>
      </c>
      <c r="BI8" s="62">
        <f>_xlfn.MINIFS(Spreads!P$3:P$1616,Spreads!$AA$3:$AA$1616,'Monthly Data'!$B8,Spreads!$AB$3:$AB$1616,'Monthly Data'!$C8)</f>
        <v>1.75</v>
      </c>
      <c r="BJ8" s="62">
        <f>_xlfn.MAXIFS(Spreads!P$3:P$1616,Spreads!$AA$3:$AA$1616,'Monthly Data'!$B8,Spreads!$AB$3:$AB$1616,'Monthly Data'!$C8)</f>
        <v>2.5</v>
      </c>
      <c r="BK8" s="62">
        <f>AVERAGEIFS(Spreads!P$3:P$1616,Spreads!$AA$3:$AA$1616,'Monthly Data'!$B8,Spreads!$AB$3:$AB$1616,'Monthly Data'!$C8)</f>
        <v>2.0909090909090908</v>
      </c>
      <c r="BL8" s="24">
        <f t="shared" si="25"/>
        <v>-0.34090909090909083</v>
      </c>
      <c r="BM8" s="24">
        <f t="shared" si="26"/>
        <v>0.40909090909090917</v>
      </c>
      <c r="BN8" s="62">
        <f>_xlfn.MINIFS(Spreads!R$3:R$1616,Spreads!$AA$3:$AA$1616,'Monthly Data'!$B8,Spreads!$AB$3:$AB$1616,'Monthly Data'!$C8)</f>
        <v>0.39593862349192221</v>
      </c>
      <c r="BO8" s="62">
        <f>_xlfn.MAXIFS(Spreads!R$3:R$1616,Spreads!$AA$3:$AA$1616,'Monthly Data'!$B8,Spreads!$AB$3:$AB$1616,'Monthly Data'!$C8)</f>
        <v>2.1886772426293533</v>
      </c>
      <c r="BP8" s="62">
        <f>AVERAGEIFS(Spreads!R$3:R$1616,Spreads!$AA$3:$AA$1616,'Monthly Data'!$B8,Spreads!$AB$3:$AB$1616,'Monthly Data'!$C8)</f>
        <v>1.2161107804421822</v>
      </c>
      <c r="BQ8" s="24">
        <f t="shared" si="27"/>
        <v>-0.82017215695026002</v>
      </c>
      <c r="BR8" s="24">
        <f t="shared" si="28"/>
        <v>0.97256646218717102</v>
      </c>
      <c r="BS8" s="62">
        <f>_xlfn.MINIFS(Spreads!S$3:S$1616,Spreads!$AA$3:$AA$1616,'Monthly Data'!$B8,Spreads!$AB$3:$AB$1616,'Monthly Data'!$C8)</f>
        <v>9.9999999999999964</v>
      </c>
      <c r="BT8" s="62">
        <f>_xlfn.MAXIFS(Spreads!S$3:S$1616,Spreads!$AA$3:$AA$1616,'Monthly Data'!$B8,Spreads!$AB$3:$AB$1616,'Monthly Data'!$C8)</f>
        <v>10.000000000000004</v>
      </c>
      <c r="BU8" s="62">
        <f>AVERAGEIFS(Spreads!S$3:S$1616,Spreads!$AA$3:$AA$1616,'Monthly Data'!$B8,Spreads!$AB$3:$AB$1616,'Monthly Data'!$C8)</f>
        <v>10</v>
      </c>
      <c r="BV8" s="24">
        <f t="shared" si="29"/>
        <v>0</v>
      </c>
      <c r="BW8" s="24">
        <f t="shared" si="30"/>
        <v>0</v>
      </c>
      <c r="BX8" s="62">
        <f>_xlfn.MINIFS(Spreads!T$3:T$1616,Spreads!$AA$3:$AA$1616,'Monthly Data'!$B8,Spreads!$AB$3:$AB$1616,'Monthly Data'!$C8)</f>
        <v>6.3499999999999979</v>
      </c>
      <c r="BY8" s="62">
        <f>_xlfn.MAXIFS(Spreads!T$3:T$1616,Spreads!$AA$3:$AA$1616,'Monthly Data'!$B8,Spreads!$AB$3:$AB$1616,'Monthly Data'!$C8)</f>
        <v>7.7200000000000024</v>
      </c>
      <c r="BZ8" s="62">
        <f>AVERAGEIFS(Spreads!T$3:T$1616,Spreads!$AA$3:$AA$1616,'Monthly Data'!$B8,Spreads!$AB$3:$AB$1616,'Monthly Data'!$C8)</f>
        <v>7.0990909090909051</v>
      </c>
      <c r="CA8" s="24">
        <f t="shared" si="31"/>
        <v>-0.74909090909090725</v>
      </c>
      <c r="CB8" s="24">
        <f t="shared" si="32"/>
        <v>0.62090909090909729</v>
      </c>
      <c r="DJ8" s="24">
        <f t="shared" si="33"/>
        <v>7.3499999999999979</v>
      </c>
      <c r="DK8" s="24">
        <f t="shared" si="33"/>
        <v>6.3500000000000014</v>
      </c>
      <c r="DL8" s="24">
        <f t="shared" si="33"/>
        <v>7.0990909090909149</v>
      </c>
      <c r="DV8" s="63">
        <f t="shared" si="34"/>
        <v>43586</v>
      </c>
      <c r="DW8" s="62">
        <f>_xlfn.MINIFS(Spreads!X$3:X$1616,Spreads!$AA$3:$AA$1616,'Monthly Data'!$B8,Spreads!$AB$3:$AB$1616,'Monthly Data'!$C8)</f>
        <v>27.975317310631933</v>
      </c>
      <c r="DX8" s="62">
        <f>_xlfn.MAXIFS(Spreads!X$3:X$1616,Spreads!$AA$3:$AA$1616,'Monthly Data'!$B8,Spreads!$AB$3:$AB$1616,'Monthly Data'!$C8)</f>
        <v>29.290735554666512</v>
      </c>
      <c r="DY8" s="62">
        <f>AVERAGEIFS(Spreads!X$3:X$1616,Spreads!$AA$3:$AA$1616,'Monthly Data'!$B8,Spreads!$AB$3:$AB$1616,'Monthly Data'!$C8)</f>
        <v>28.508288495714908</v>
      </c>
      <c r="DZ8" s="62">
        <f>_xlfn.MINIFS(Spreads!AM$3:AM$1616,Spreads!$AA$3:$AA$1616,'Monthly Data'!$B8,Spreads!$AB$3:$AB$1616,'Monthly Data'!$C8)</f>
        <v>616.75</v>
      </c>
      <c r="EA8" s="62">
        <f>_xlfn.MAXIFS(Spreads!AM$3:AM$1616,Spreads!$AA$3:$AA$1616,'Monthly Data'!$B8,Spreads!$AB$3:$AB$1616,'Monthly Data'!$C8)</f>
        <v>645.75</v>
      </c>
      <c r="EB8" s="62">
        <f>AVERAGEIFS(Spreads!AM$3:AM$1616,Spreads!$AA$3:$AA$1616,'Monthly Data'!$B8,Spreads!$AB$3:$AB$1616,'Monthly Data'!$C8)</f>
        <v>628.5</v>
      </c>
      <c r="EC8" s="62">
        <f>_xlfn.MINIFS(Spreads!AT$3:AT$1616,Spreads!$AA$3:$AA$1616,'Monthly Data'!$B8,Spreads!$AB$3:$AB$1616,'Monthly Data'!$C8)</f>
        <v>282</v>
      </c>
      <c r="ED8" s="62">
        <f>_xlfn.MAXIFS(Spreads!AT$3:AT$1616,Spreads!$AA$3:$AA$1616,'Monthly Data'!$B8,Spreads!$AB$3:$AB$1616,'Monthly Data'!$C8)</f>
        <v>322</v>
      </c>
      <c r="EE8" s="62">
        <f>AVERAGEIFS(Spreads!AT$3:AT$1616,Spreads!$AA$3:$AA$1616,'Monthly Data'!$B8,Spreads!$AB$3:$AB$1616,'Monthly Data'!$C8)</f>
        <v>295.13636363636363</v>
      </c>
      <c r="EF8" s="62">
        <f>_xlfn.MINIFS(Spreads!AU$3:AU$1616,Spreads!$AA$3:$AA$1616,'Monthly Data'!$B8,Spreads!$AB$3:$AB$1616,'Monthly Data'!$C8)</f>
        <v>7.71</v>
      </c>
      <c r="EG8" s="62">
        <f>_xlfn.MAXIFS(Spreads!AU$3:AU$1616,Spreads!$AA$3:$AA$1616,'Monthly Data'!$B8,Spreads!$AB$3:$AB$1616,'Monthly Data'!$C8)</f>
        <v>8.57</v>
      </c>
      <c r="EH8" s="62">
        <f>AVERAGEIFS(Spreads!AU$3:AU$1616,Spreads!$AA$3:$AA$1616,'Monthly Data'!$B8,Spreads!$AB$3:$AB$1616,'Monthly Data'!$C8)</f>
        <v>8.0509090909090908</v>
      </c>
      <c r="EI8" s="62">
        <f>_xlfn.MINIFS(Spreads!AV$3:AV$1616,Spreads!$AA$3:$AA$1616,'Monthly Data'!$B8,Spreads!$AB$3:$AB$1616,'Monthly Data'!$C8)</f>
        <v>1.7957599999999996</v>
      </c>
      <c r="EJ8" s="62">
        <f>_xlfn.MAXIFS(Spreads!AV$3:AV$1616,Spreads!$AA$3:$AA$1616,'Monthly Data'!$B8,Spreads!$AB$3:$AB$1616,'Monthly Data'!$C8)</f>
        <v>2.3057599999999994</v>
      </c>
      <c r="EK8" s="62">
        <f>AVERAGEIFS(Spreads!AV$3:AV$1616,Spreads!$AA$3:$AA$1616,'Monthly Data'!$B8,Spreads!$AB$3:$AB$1616,'Monthly Data'!$C8)</f>
        <v>2.0416149999999997</v>
      </c>
      <c r="EL8" s="62">
        <f>_xlfn.MINIFS(Spreads!AW$3:AW$1616,Spreads!$AA$3:$AA$1616,'Monthly Data'!$B8,Spreads!$AB$3:$AB$1616,'Monthly Data'!$C8)</f>
        <v>2.0942737999999999</v>
      </c>
      <c r="EM8" s="62">
        <f>_xlfn.MAXIFS(Spreads!AW$3:AW$1616,Spreads!$AA$3:$AA$1616,'Monthly Data'!$B8,Spreads!$AB$3:$AB$1616,'Monthly Data'!$C8)</f>
        <v>2.6007637999999993</v>
      </c>
      <c r="EN8" s="62">
        <f>AVERAGEIFS(Spreads!AW$3:AW$1616,Spreads!$AA$3:$AA$1616,'Monthly Data'!$B8,Spreads!$AB$3:$AB$1616,'Monthly Data'!$C8)</f>
        <v>2.3396576090909074</v>
      </c>
      <c r="EO8" s="62">
        <f>_xlfn.MINIFS(Spreads!AX$3:AX$1616,Spreads!$AA$3:$AA$1616,'Monthly Data'!$B8,Spreads!$AB$3:$AB$1616,'Monthly Data'!$C8)</f>
        <v>0.29500379999999993</v>
      </c>
      <c r="EP8" s="62">
        <f>_xlfn.MAXIFS(Spreads!AX$3:AX$1616,Spreads!$AA$3:$AA$1616,'Monthly Data'!$B8,Spreads!$AB$3:$AB$1616,'Monthly Data'!$C8)</f>
        <v>0.30008160000000039</v>
      </c>
      <c r="EQ8" s="62">
        <f>AVERAGEIFS(Spreads!AX$3:AX$1616,Spreads!$AA$3:$AA$1616,'Monthly Data'!$B8,Spreads!$AB$3:$AB$1616,'Monthly Data'!$C8)</f>
        <v>0.29804260909090902</v>
      </c>
      <c r="ER8" s="64">
        <f>_xlfn.MINIFS(Spreads!AY$3:AY$1616,Spreads!$AA$3:$AA$1616,'Monthly Data'!$B8,Spreads!$AB$3:$AB$1616,'Monthly Data'!$C8)</f>
        <v>0.32703740825359667</v>
      </c>
      <c r="ES8" s="64">
        <f>_xlfn.MAXIFS(Spreads!AY$3:AY$1616,Spreads!$AA$3:$AA$1616,'Monthly Data'!$B8,Spreads!$AB$3:$AB$1616,'Monthly Data'!$C8)</f>
        <v>0.34472611826239885</v>
      </c>
      <c r="ET8" s="64">
        <f>AVERAGEIFS(Spreads!AY$3:AY$1616,Spreads!$AA$3:$AA$1616,'Monthly Data'!$B8,Spreads!$AB$3:$AB$1616,'Monthly Data'!$C8)</f>
        <v>0.33709027722867907</v>
      </c>
    </row>
    <row r="9" spans="1:150" x14ac:dyDescent="0.2">
      <c r="A9" s="60">
        <v>43617</v>
      </c>
      <c r="B9" s="61">
        <f t="shared" si="0"/>
        <v>6</v>
      </c>
      <c r="C9" s="61">
        <f t="shared" si="1"/>
        <v>2019</v>
      </c>
      <c r="D9" s="62">
        <f>_xlfn.MINIFS(Spreads!B$3:B$1616,Spreads!$AA$3:$AA$1616,'Monthly Data'!$B9,Spreads!$AB$3:$AB$1616,'Monthly Data'!$C9)</f>
        <v>30.72</v>
      </c>
      <c r="E9" s="62">
        <f>_xlfn.MAXIFS(Spreads!B$3:B$1616,Spreads!$AA$3:$AA$1616,'Monthly Data'!$B9,Spreads!$AB$3:$AB$1616,'Monthly Data'!$C9)</f>
        <v>32.14</v>
      </c>
      <c r="F9" s="62">
        <f>AVERAGEIFS(Spreads!B$3:B$1616,Spreads!$AA$3:$AA$1616,'Monthly Data'!$B9,Spreads!$AB$3:$AB$1616,'Monthly Data'!$C9)</f>
        <v>31.390499999999996</v>
      </c>
      <c r="G9" s="62">
        <f t="shared" si="2"/>
        <v>-0.67049999999999699</v>
      </c>
      <c r="H9" s="62">
        <f t="shared" si="3"/>
        <v>0.74950000000000472</v>
      </c>
      <c r="I9" s="62">
        <f>_xlfn.MINIFS(Spreads!C$3:C$1616,Spreads!$AA$3:$AA$1616,'Monthly Data'!$B9,Spreads!$AB$3:$AB$1616,'Monthly Data'!$C9)</f>
        <v>27.57</v>
      </c>
      <c r="J9" s="62">
        <f>_xlfn.MAXIFS(Spreads!C$3:C$1616,Spreads!$AA$3:$AA$1616,'Monthly Data'!$B9,Spreads!$AB$3:$AB$1616,'Monthly Data'!$C9)</f>
        <v>28.99</v>
      </c>
      <c r="K9" s="62">
        <f>AVERAGEIFS(Spreads!C$3:C$1616,Spreads!$AA$3:$AA$1616,'Monthly Data'!$B9,Spreads!$AB$3:$AB$1616,'Monthly Data'!$C9)</f>
        <v>28.240499999999997</v>
      </c>
      <c r="L9" s="62">
        <f t="shared" si="4"/>
        <v>-0.67049999999999699</v>
      </c>
      <c r="M9" s="62">
        <f t="shared" si="5"/>
        <v>0.74950000000000117</v>
      </c>
      <c r="N9" s="62">
        <f>_xlfn.MINIFS(Spreads!D$3:D$1616,Spreads!$AA$3:$AA$1616,'Monthly Data'!$B9,Spreads!$AB$3:$AB$1616,'Monthly Data'!$C9)</f>
        <v>29.72</v>
      </c>
      <c r="O9" s="62">
        <f>_xlfn.MAXIFS(Spreads!D$3:D$1616,Spreads!$AA$3:$AA$1616,'Monthly Data'!$B9,Spreads!$AB$3:$AB$1616,'Monthly Data'!$C9)</f>
        <v>30.84</v>
      </c>
      <c r="P9" s="62">
        <f>AVERAGEIFS(Spreads!D$3:D$1616,Spreads!$AA$3:$AA$1616,'Monthly Data'!$B9,Spreads!$AB$3:$AB$1616,'Monthly Data'!$C9)</f>
        <v>30.252999999999997</v>
      </c>
      <c r="Q9" s="62">
        <f t="shared" si="6"/>
        <v>-0.5329999999999977</v>
      </c>
      <c r="R9" s="62">
        <f t="shared" si="7"/>
        <v>0.5870000000000033</v>
      </c>
      <c r="S9" s="62">
        <f>_xlfn.MINIFS(Spreads!F$3:F$1616,Spreads!$AA$3:$AA$1616,'Monthly Data'!$B9,Spreads!$AB$3:$AB$1616,'Monthly Data'!$C9)</f>
        <v>27.623783124726149</v>
      </c>
      <c r="T9" s="62">
        <f>_xlfn.MAXIFS(Spreads!F$3:F$1616,Spreads!$AA$3:$AA$1616,'Monthly Data'!$B9,Spreads!$AB$3:$AB$1616,'Monthly Data'!$C9)</f>
        <v>28.587667182854933</v>
      </c>
      <c r="U9" s="62">
        <f>AVERAGEIFS(Spreads!F$3:F$1616,Spreads!$AA$3:$AA$1616,'Monthly Data'!$B9,Spreads!$AB$3:$AB$1616,'Monthly Data'!$C9)</f>
        <v>28.127774789107214</v>
      </c>
      <c r="V9" s="62">
        <f t="shared" si="8"/>
        <v>-0.50399166438106491</v>
      </c>
      <c r="W9" s="62">
        <f t="shared" si="9"/>
        <v>0.45989239374771884</v>
      </c>
      <c r="X9" s="62">
        <f>_xlfn.MINIFS(Spreads!G$3:G$1616,Spreads!$AA$3:$AA$1616,'Monthly Data'!$B9,Spreads!$AB$3:$AB$1616,'Monthly Data'!$C9)</f>
        <v>37.22</v>
      </c>
      <c r="Y9" s="62">
        <f>_xlfn.MAXIFS(Spreads!G$3:G$1616,Spreads!$AA$3:$AA$1616,'Monthly Data'!$B9,Spreads!$AB$3:$AB$1616,'Monthly Data'!$C9)</f>
        <v>38.590000000000003</v>
      </c>
      <c r="Z9" s="62">
        <f>AVERAGEIFS(Spreads!G$3:G$1616,Spreads!$AA$3:$AA$1616,'Monthly Data'!$B9,Spreads!$AB$3:$AB$1616,'Monthly Data'!$C9)</f>
        <v>37.852999999999994</v>
      </c>
      <c r="AA9" s="62">
        <f t="shared" si="10"/>
        <v>-0.63299999999999557</v>
      </c>
      <c r="AB9" s="62">
        <f t="shared" si="11"/>
        <v>0.73700000000000898</v>
      </c>
      <c r="AC9" s="62">
        <f>_xlfn.MINIFS(Spreads!H$3:H$1616,Spreads!$AA$3:$AA$1616,'Monthly Data'!$B9,Spreads!$AB$3:$AB$1616,'Monthly Data'!$C9)</f>
        <v>27.22</v>
      </c>
      <c r="AD9" s="62">
        <f>_xlfn.MAXIFS(Spreads!H$3:H$1616,Spreads!$AA$3:$AA$1616,'Monthly Data'!$B9,Spreads!$AB$3:$AB$1616,'Monthly Data'!$C9)</f>
        <v>28.59</v>
      </c>
      <c r="AE9" s="62">
        <f>AVERAGEIFS(Spreads!H$3:H$1616,Spreads!$AA$3:$AA$1616,'Monthly Data'!$B9,Spreads!$AB$3:$AB$1616,'Monthly Data'!$C9)</f>
        <v>27.859499999999997</v>
      </c>
      <c r="AF9" s="62">
        <f t="shared" si="12"/>
        <v>-0.63949999999999818</v>
      </c>
      <c r="AG9" s="62">
        <f t="shared" si="13"/>
        <v>0.73050000000000281</v>
      </c>
      <c r="AH9" s="65">
        <f t="shared" si="14"/>
        <v>2.3100806249686689E-2</v>
      </c>
      <c r="AI9" s="62">
        <f t="shared" si="15"/>
        <v>3.5309999999999988</v>
      </c>
      <c r="AJ9" s="62">
        <f t="shared" si="16"/>
        <v>0.38100000000000023</v>
      </c>
      <c r="AK9" s="62">
        <f t="shared" si="17"/>
        <v>3.1499999999999986</v>
      </c>
      <c r="AQ9" s="62">
        <f>AVERAGEIFS(Spreads!AV$3:AV$1616,Spreads!$AA$3:$AA$1616,'Monthly Data'!$B9,Spreads!$AB$3:$AB$1616,'Monthly Data'!$C9)</f>
        <v>2.4332635000000002</v>
      </c>
      <c r="AS9" s="60">
        <f t="shared" si="18"/>
        <v>43617</v>
      </c>
      <c r="AT9" s="62">
        <f>_xlfn.MINIFS(Spreads!M$3:M$1616,Spreads!$AA$3:$AA$1616,'Monthly Data'!$B9,Spreads!$AB$3:$AB$1616,'Monthly Data'!$C9)</f>
        <v>3.4199999999999982</v>
      </c>
      <c r="AU9" s="62">
        <f>_xlfn.MAXIFS(Spreads!M$3:M$1616,Spreads!$AA$3:$AA$1616,'Monthly Data'!$B9,Spreads!$AB$3:$AB$1616,'Monthly Data'!$C9)</f>
        <v>3.6500000000000021</v>
      </c>
      <c r="AV9" s="62">
        <f>AVERAGEIFS(Spreads!M$3:M$1616,Spreads!$AA$3:$AA$1616,'Monthly Data'!$B9,Spreads!$AB$3:$AB$1616,'Monthly Data'!$C9)</f>
        <v>3.5309999999999988</v>
      </c>
      <c r="AW9" s="24">
        <f t="shared" si="19"/>
        <v>-0.11100000000000065</v>
      </c>
      <c r="AX9" s="24">
        <f t="shared" si="20"/>
        <v>0.11900000000000333</v>
      </c>
      <c r="AY9" s="62">
        <f>_xlfn.MINIFS(Spreads!N$3:N$1616,Spreads!$AA$3:$AA$1616,'Monthly Data'!$B9,Spreads!$AB$3:$AB$1616,'Monthly Data'!$C9)</f>
        <v>3.1499999999999986</v>
      </c>
      <c r="AZ9" s="62">
        <f>_xlfn.MAXIFS(Spreads!N$3:N$1616,Spreads!$AA$3:$AA$1616,'Monthly Data'!$B9,Spreads!$AB$3:$AB$1616,'Monthly Data'!$C9)</f>
        <v>3.1500000000000021</v>
      </c>
      <c r="BA9" s="62">
        <f>AVERAGEIFS(Spreads!N$3:N$1616,Spreads!$AA$3:$AA$1616,'Monthly Data'!$B9,Spreads!$AB$3:$AB$1616,'Monthly Data'!$C9)</f>
        <v>3.1499999999999995</v>
      </c>
      <c r="BB9" s="24">
        <f t="shared" si="21"/>
        <v>0</v>
      </c>
      <c r="BC9" s="24">
        <f t="shared" si="22"/>
        <v>0</v>
      </c>
      <c r="BD9" s="62">
        <f>_xlfn.MINIFS(Spreads!O$3:O$1616,Spreads!$AA$3:$AA$1616,'Monthly Data'!$B9,Spreads!$AB$3:$AB$1616,'Monthly Data'!$C9)</f>
        <v>0.26999999999999957</v>
      </c>
      <c r="BE9" s="62">
        <f>_xlfn.MAXIFS(Spreads!O$3:O$1616,Spreads!$AA$3:$AA$1616,'Monthly Data'!$B9,Spreads!$AB$3:$AB$1616,'Monthly Data'!$C9)</f>
        <v>0.5</v>
      </c>
      <c r="BF9" s="62">
        <f>AVERAGEIFS(Spreads!O$3:O$1616,Spreads!$AA$3:$AA$1616,'Monthly Data'!$B9,Spreads!$AB$3:$AB$1616,'Monthly Data'!$C9)</f>
        <v>0.38100000000000023</v>
      </c>
      <c r="BG9" s="24">
        <f t="shared" si="23"/>
        <v>-0.11100000000000065</v>
      </c>
      <c r="BH9" s="24">
        <f t="shared" si="24"/>
        <v>0.11899999999999977</v>
      </c>
      <c r="BI9" s="62">
        <f>_xlfn.MINIFS(Spreads!P$3:P$1616,Spreads!$AA$3:$AA$1616,'Monthly Data'!$B9,Spreads!$AB$3:$AB$1616,'Monthly Data'!$C9)</f>
        <v>2.1199999999999974</v>
      </c>
      <c r="BJ9" s="62">
        <f>_xlfn.MAXIFS(Spreads!P$3:P$1616,Spreads!$AA$3:$AA$1616,'Monthly Data'!$B9,Spreads!$AB$3:$AB$1616,'Monthly Data'!$C9)</f>
        <v>2.5</v>
      </c>
      <c r="BK9" s="62">
        <f>AVERAGEIFS(Spreads!P$3:P$1616,Spreads!$AA$3:$AA$1616,'Monthly Data'!$B9,Spreads!$AB$3:$AB$1616,'Monthly Data'!$C9)</f>
        <v>2.3935</v>
      </c>
      <c r="BL9" s="24">
        <f t="shared" si="25"/>
        <v>-0.27350000000000252</v>
      </c>
      <c r="BM9" s="24">
        <f t="shared" si="26"/>
        <v>0.10650000000000004</v>
      </c>
      <c r="BN9" s="62">
        <f>_xlfn.MINIFS(Spreads!R$3:R$1616,Spreads!$AA$3:$AA$1616,'Monthly Data'!$B9,Spreads!$AB$3:$AB$1616,'Monthly Data'!$C9)</f>
        <v>-0.33798362712519392</v>
      </c>
      <c r="BO9" s="62">
        <f>_xlfn.MAXIFS(Spreads!R$3:R$1616,Spreads!$AA$3:$AA$1616,'Monthly Data'!$B9,Spreads!$AB$3:$AB$1616,'Monthly Data'!$C9)</f>
        <v>1.0976671828549343</v>
      </c>
      <c r="BP9" s="62">
        <f>AVERAGEIFS(Spreads!R$3:R$1616,Spreads!$AA$3:$AA$1616,'Monthly Data'!$B9,Spreads!$AB$3:$AB$1616,'Monthly Data'!$C9)</f>
        <v>0.32444145577387729</v>
      </c>
      <c r="BQ9" s="24">
        <f t="shared" si="27"/>
        <v>-0.6624250828990712</v>
      </c>
      <c r="BR9" s="24">
        <f t="shared" si="28"/>
        <v>0.77322572708105697</v>
      </c>
      <c r="BS9" s="62">
        <f>_xlfn.MINIFS(Spreads!S$3:S$1616,Spreads!$AA$3:$AA$1616,'Monthly Data'!$B9,Spreads!$AB$3:$AB$1616,'Monthly Data'!$C9)</f>
        <v>9.870000000000001</v>
      </c>
      <c r="BT9" s="62">
        <f>_xlfn.MAXIFS(Spreads!S$3:S$1616,Spreads!$AA$3:$AA$1616,'Monthly Data'!$B9,Spreads!$AB$3:$AB$1616,'Monthly Data'!$C9)</f>
        <v>10.000000000000004</v>
      </c>
      <c r="BU9" s="62">
        <f>AVERAGEIFS(Spreads!S$3:S$1616,Spreads!$AA$3:$AA$1616,'Monthly Data'!$B9,Spreads!$AB$3:$AB$1616,'Monthly Data'!$C9)</f>
        <v>9.9935000000000009</v>
      </c>
      <c r="BV9" s="24">
        <f t="shared" si="29"/>
        <v>-0.12349999999999994</v>
      </c>
      <c r="BW9" s="24">
        <f t="shared" si="30"/>
        <v>6.5000000000026148E-3</v>
      </c>
      <c r="BX9" s="62">
        <f>_xlfn.MINIFS(Spreads!T$3:T$1616,Spreads!$AA$3:$AA$1616,'Monthly Data'!$B9,Spreads!$AB$3:$AB$1616,'Monthly Data'!$C9)</f>
        <v>6.3500000000000014</v>
      </c>
      <c r="BY9" s="62">
        <f>_xlfn.MAXIFS(Spreads!T$3:T$1616,Spreads!$AA$3:$AA$1616,'Monthly Data'!$B9,Spreads!$AB$3:$AB$1616,'Monthly Data'!$C9)</f>
        <v>6.5000000000000036</v>
      </c>
      <c r="BZ9" s="62">
        <f>AVERAGEIFS(Spreads!T$3:T$1616,Spreads!$AA$3:$AA$1616,'Monthly Data'!$B9,Spreads!$AB$3:$AB$1616,'Monthly Data'!$C9)</f>
        <v>6.4625000000000004</v>
      </c>
      <c r="CA9" s="24">
        <f t="shared" si="31"/>
        <v>-0.11249999999999893</v>
      </c>
      <c r="CB9" s="24">
        <f t="shared" si="32"/>
        <v>3.7500000000003197E-2</v>
      </c>
      <c r="DJ9" s="24">
        <f t="shared" si="33"/>
        <v>6.5</v>
      </c>
      <c r="DK9" s="24">
        <f t="shared" si="33"/>
        <v>6.4500000000000028</v>
      </c>
      <c r="DL9" s="24">
        <f t="shared" si="33"/>
        <v>6.4624999999999986</v>
      </c>
      <c r="DV9" s="63">
        <f t="shared" si="34"/>
        <v>43617</v>
      </c>
      <c r="DW9" s="62">
        <f>_xlfn.MINIFS(Spreads!X$3:X$1616,Spreads!$AA$3:$AA$1616,'Monthly Data'!$B9,Spreads!$AB$3:$AB$1616,'Monthly Data'!$C9)</f>
        <v>27.816559936351897</v>
      </c>
      <c r="DX9" s="62">
        <f>_xlfn.MAXIFS(Spreads!X$3:X$1616,Spreads!$AA$3:$AA$1616,'Monthly Data'!$B9,Spreads!$AB$3:$AB$1616,'Monthly Data'!$C9)</f>
        <v>29.392793866703677</v>
      </c>
      <c r="DY9" s="62">
        <f>AVERAGEIFS(Spreads!X$3:X$1616,Spreads!$AA$3:$AA$1616,'Monthly Data'!$B9,Spreads!$AB$3:$AB$1616,'Monthly Data'!$C9)</f>
        <v>28.575730538172223</v>
      </c>
      <c r="DZ9" s="62">
        <f>_xlfn.MINIFS(Spreads!AM$3:AM$1616,Spreads!$AA$3:$AA$1616,'Monthly Data'!$B9,Spreads!$AB$3:$AB$1616,'Monthly Data'!$C9)</f>
        <v>613.25</v>
      </c>
      <c r="EA9" s="62">
        <f>_xlfn.MAXIFS(Spreads!AM$3:AM$1616,Spreads!$AA$3:$AA$1616,'Monthly Data'!$B9,Spreads!$AB$3:$AB$1616,'Monthly Data'!$C9)</f>
        <v>648</v>
      </c>
      <c r="EB9" s="62">
        <f>AVERAGEIFS(Spreads!AM$3:AM$1616,Spreads!$AA$3:$AA$1616,'Monthly Data'!$B9,Spreads!$AB$3:$AB$1616,'Monthly Data'!$C9)</f>
        <v>629.98684210526312</v>
      </c>
      <c r="EC9" s="62">
        <f>_xlfn.MINIFS(Spreads!AT$3:AT$1616,Spreads!$AA$3:$AA$1616,'Monthly Data'!$B9,Spreads!$AB$3:$AB$1616,'Monthly Data'!$C9)</f>
        <v>312</v>
      </c>
      <c r="ED9" s="62">
        <f>_xlfn.MAXIFS(Spreads!AT$3:AT$1616,Spreads!$AA$3:$AA$1616,'Monthly Data'!$B9,Spreads!$AB$3:$AB$1616,'Monthly Data'!$C9)</f>
        <v>344</v>
      </c>
      <c r="EE9" s="62">
        <f>AVERAGEIFS(Spreads!AT$3:AT$1616,Spreads!$AA$3:$AA$1616,'Monthly Data'!$B9,Spreads!$AB$3:$AB$1616,'Monthly Data'!$C9)</f>
        <v>332.75</v>
      </c>
      <c r="EF9" s="62">
        <f>_xlfn.MINIFS(Spreads!AU$3:AU$1616,Spreads!$AA$3:$AA$1616,'Monthly Data'!$B9,Spreads!$AB$3:$AB$1616,'Monthly Data'!$C9)</f>
        <v>8.31</v>
      </c>
      <c r="EG9" s="62">
        <f>_xlfn.MAXIFS(Spreads!AU$3:AU$1616,Spreads!$AA$3:$AA$1616,'Monthly Data'!$B9,Spreads!$AB$3:$AB$1616,'Monthly Data'!$C9)</f>
        <v>8.98</v>
      </c>
      <c r="EH9" s="62">
        <f>AVERAGEIFS(Spreads!AU$3:AU$1616,Spreads!$AA$3:$AA$1616,'Monthly Data'!$B9,Spreads!$AB$3:$AB$1616,'Monthly Data'!$C9)</f>
        <v>8.6904999999999983</v>
      </c>
      <c r="EI9" s="62">
        <f>_xlfn.MINIFS(Spreads!AV$3:AV$1616,Spreads!$AA$3:$AA$1616,'Monthly Data'!$B9,Spreads!$AB$3:$AB$1616,'Monthly Data'!$C9)</f>
        <v>2.2483299999999993</v>
      </c>
      <c r="EJ9" s="62">
        <f>_xlfn.MAXIFS(Spreads!AV$3:AV$1616,Spreads!$AA$3:$AA$1616,'Monthly Data'!$B9,Spreads!$AB$3:$AB$1616,'Monthly Data'!$C9)</f>
        <v>2.7046900000000011</v>
      </c>
      <c r="EK9" s="62">
        <f>AVERAGEIFS(Spreads!AV$3:AV$1616,Spreads!$AA$3:$AA$1616,'Monthly Data'!$B9,Spreads!$AB$3:$AB$1616,'Monthly Data'!$C9)</f>
        <v>2.4332635000000002</v>
      </c>
      <c r="EL9" s="62">
        <f>_xlfn.MINIFS(Spreads!AW$3:AW$1616,Spreads!$AA$3:$AA$1616,'Monthly Data'!$B9,Spreads!$AB$3:$AB$1616,'Monthly Data'!$C9)</f>
        <v>2.5440123999999997</v>
      </c>
      <c r="EM9" s="62">
        <f>_xlfn.MAXIFS(Spreads!AW$3:AW$1616,Spreads!$AA$3:$AA$1616,'Monthly Data'!$B9,Spreads!$AB$3:$AB$1616,'Monthly Data'!$C9)</f>
        <v>3.0013552000000008</v>
      </c>
      <c r="EN9" s="62">
        <f>AVERAGEIFS(Spreads!AW$3:AW$1616,Spreads!$AA$3:$AA$1616,'Monthly Data'!$B9,Spreads!$AB$3:$AB$1616,'Monthly Data'!$C9)</f>
        <v>2.7283597299999993</v>
      </c>
      <c r="EO9" s="62">
        <f>_xlfn.MINIFS(Spreads!AX$3:AX$1616,Spreads!$AA$3:$AA$1616,'Monthly Data'!$B9,Spreads!$AB$3:$AB$1616,'Monthly Data'!$C9)</f>
        <v>0.29334240000000023</v>
      </c>
      <c r="EP9" s="62">
        <f>_xlfn.MAXIFS(Spreads!AX$3:AX$1616,Spreads!$AA$3:$AA$1616,'Monthly Data'!$B9,Spreads!$AB$3:$AB$1616,'Monthly Data'!$C9)</f>
        <v>0.29666519999999963</v>
      </c>
      <c r="EQ9" s="62">
        <f>AVERAGEIFS(Spreads!AX$3:AX$1616,Spreads!$AA$3:$AA$1616,'Monthly Data'!$B9,Spreads!$AB$3:$AB$1616,'Monthly Data'!$C9)</f>
        <v>0.29509622999999985</v>
      </c>
      <c r="ER9" s="64">
        <f>_xlfn.MINIFS(Spreads!AY$3:AY$1616,Spreads!$AA$3:$AA$1616,'Monthly Data'!$B9,Spreads!$AB$3:$AB$1616,'Monthly Data'!$C9)</f>
        <v>0.31046659507483448</v>
      </c>
      <c r="ES9" s="64">
        <f>_xlfn.MAXIFS(Spreads!AY$3:AY$1616,Spreads!$AA$3:$AA$1616,'Monthly Data'!$B9,Spreads!$AB$3:$AB$1616,'Monthly Data'!$C9)</f>
        <v>0.33010262257696693</v>
      </c>
      <c r="ET9" s="64">
        <f>AVERAGEIFS(Spreads!AY$3:AY$1616,Spreads!$AA$3:$AA$1616,'Monthly Data'!$B9,Spreads!$AB$3:$AB$1616,'Monthly Data'!$C9)</f>
        <v>0.31967250045025392</v>
      </c>
    </row>
    <row r="10" spans="1:150" x14ac:dyDescent="0.2">
      <c r="A10" s="60">
        <v>43647</v>
      </c>
      <c r="B10" s="61">
        <f t="shared" si="0"/>
        <v>7</v>
      </c>
      <c r="C10" s="61">
        <f t="shared" si="1"/>
        <v>2019</v>
      </c>
      <c r="D10" s="62">
        <f>_xlfn.MINIFS(Spreads!B$3:B$1616,Spreads!$AA$3:$AA$1616,'Monthly Data'!$B10,Spreads!$AB$3:$AB$1616,'Monthly Data'!$C10)</f>
        <v>30.5</v>
      </c>
      <c r="E10" s="62">
        <f>_xlfn.MAXIFS(Spreads!B$3:B$1616,Spreads!$AA$3:$AA$1616,'Monthly Data'!$B10,Spreads!$AB$3:$AB$1616,'Monthly Data'!$C10)</f>
        <v>31.86</v>
      </c>
      <c r="F10" s="62">
        <f>AVERAGEIFS(Spreads!B$3:B$1616,Spreads!$AA$3:$AA$1616,'Monthly Data'!$B10,Spreads!$AB$3:$AB$1616,'Monthly Data'!$C10)</f>
        <v>31.42318181818181</v>
      </c>
      <c r="G10" s="62">
        <f t="shared" si="2"/>
        <v>-0.92318181818180989</v>
      </c>
      <c r="H10" s="62">
        <f t="shared" si="3"/>
        <v>0.43681818181818954</v>
      </c>
      <c r="I10" s="62">
        <f>_xlfn.MINIFS(Spreads!C$3:C$1616,Spreads!$AA$3:$AA$1616,'Monthly Data'!$B10,Spreads!$AB$3:$AB$1616,'Monthly Data'!$C10)</f>
        <v>27.35</v>
      </c>
      <c r="J10" s="62">
        <f>_xlfn.MAXIFS(Spreads!C$3:C$1616,Spreads!$AA$3:$AA$1616,'Monthly Data'!$B10,Spreads!$AB$3:$AB$1616,'Monthly Data'!$C10)</f>
        <v>28.71</v>
      </c>
      <c r="K10" s="62">
        <f>AVERAGEIFS(Spreads!C$3:C$1616,Spreads!$AA$3:$AA$1616,'Monthly Data'!$B10,Spreads!$AB$3:$AB$1616,'Monthly Data'!$C10)</f>
        <v>28.273181818181818</v>
      </c>
      <c r="L10" s="62">
        <f t="shared" si="4"/>
        <v>-0.92318181818181699</v>
      </c>
      <c r="M10" s="62">
        <f t="shared" si="5"/>
        <v>0.43681818181818244</v>
      </c>
      <c r="N10" s="62">
        <f>_xlfn.MINIFS(Spreads!D$3:D$1616,Spreads!$AA$3:$AA$1616,'Monthly Data'!$B10,Spreads!$AB$3:$AB$1616,'Monthly Data'!$C10)</f>
        <v>29.81</v>
      </c>
      <c r="O10" s="62">
        <f>_xlfn.MAXIFS(Spreads!D$3:D$1616,Spreads!$AA$3:$AA$1616,'Monthly Data'!$B10,Spreads!$AB$3:$AB$1616,'Monthly Data'!$C10)</f>
        <v>30.93</v>
      </c>
      <c r="P10" s="62">
        <f>AVERAGEIFS(Spreads!D$3:D$1616,Spreads!$AA$3:$AA$1616,'Monthly Data'!$B10,Spreads!$AB$3:$AB$1616,'Monthly Data'!$C10)</f>
        <v>30.339090909090906</v>
      </c>
      <c r="Q10" s="62">
        <f t="shared" si="6"/>
        <v>-0.5290909090909075</v>
      </c>
      <c r="R10" s="62">
        <f t="shared" si="7"/>
        <v>0.59090909090909349</v>
      </c>
      <c r="S10" s="62">
        <f>_xlfn.MINIFS(Spreads!F$3:F$1616,Spreads!$AA$3:$AA$1616,'Monthly Data'!$B10,Spreads!$AB$3:$AB$1616,'Monthly Data'!$C10)</f>
        <v>27.737181249211883</v>
      </c>
      <c r="T10" s="62">
        <f>_xlfn.MAXIFS(Spreads!F$3:F$1616,Spreads!$AA$3:$AA$1616,'Monthly Data'!$B10,Spreads!$AB$3:$AB$1616,'Monthly Data'!$C10)</f>
        <v>29.778347489955198</v>
      </c>
      <c r="U10" s="62">
        <f>AVERAGEIFS(Spreads!F$3:F$1616,Spreads!$AA$3:$AA$1616,'Monthly Data'!$B10,Spreads!$AB$3:$AB$1616,'Monthly Data'!$C10)</f>
        <v>28.79008283506198</v>
      </c>
      <c r="V10" s="62">
        <f t="shared" si="8"/>
        <v>-1.0529015858500976</v>
      </c>
      <c r="W10" s="62">
        <f t="shared" si="9"/>
        <v>0.98826465489321791</v>
      </c>
      <c r="X10" s="62">
        <f>_xlfn.MINIFS(Spreads!G$3:G$1616,Spreads!$AA$3:$AA$1616,'Monthly Data'!$B10,Spreads!$AB$3:$AB$1616,'Monthly Data'!$C10)</f>
        <v>37.14</v>
      </c>
      <c r="Y10" s="62">
        <f>_xlfn.MAXIFS(Spreads!G$3:G$1616,Spreads!$AA$3:$AA$1616,'Monthly Data'!$B10,Spreads!$AB$3:$AB$1616,'Monthly Data'!$C10)</f>
        <v>38.43</v>
      </c>
      <c r="Z10" s="62">
        <f>AVERAGEIFS(Spreads!G$3:G$1616,Spreads!$AA$3:$AA$1616,'Monthly Data'!$B10,Spreads!$AB$3:$AB$1616,'Monthly Data'!$C10)</f>
        <v>37.736818181818172</v>
      </c>
      <c r="AA10" s="62">
        <f t="shared" si="10"/>
        <v>-0.59681818181817192</v>
      </c>
      <c r="AB10" s="62">
        <f t="shared" si="11"/>
        <v>0.69318181818182723</v>
      </c>
      <c r="AC10" s="62">
        <f>_xlfn.MINIFS(Spreads!H$3:H$1616,Spreads!$AA$3:$AA$1616,'Monthly Data'!$B10,Spreads!$AB$3:$AB$1616,'Monthly Data'!$C10)</f>
        <v>28</v>
      </c>
      <c r="AD10" s="62">
        <f>_xlfn.MAXIFS(Spreads!H$3:H$1616,Spreads!$AA$3:$AA$1616,'Monthly Data'!$B10,Spreads!$AB$3:$AB$1616,'Monthly Data'!$C10)</f>
        <v>29.02</v>
      </c>
      <c r="AE10" s="62">
        <f>AVERAGEIFS(Spreads!H$3:H$1616,Spreads!$AA$3:$AA$1616,'Monthly Data'!$B10,Spreads!$AB$3:$AB$1616,'Monthly Data'!$C10)</f>
        <v>28.533636363636369</v>
      </c>
      <c r="AF10" s="62">
        <f t="shared" si="12"/>
        <v>-0.53363636363636857</v>
      </c>
      <c r="AG10" s="62">
        <f t="shared" si="13"/>
        <v>0.486363636363631</v>
      </c>
      <c r="AH10" s="65">
        <f t="shared" si="14"/>
        <v>2.4197719400433249E-2</v>
      </c>
      <c r="AI10" s="62">
        <f t="shared" si="15"/>
        <v>2.8895454545454413</v>
      </c>
      <c r="AJ10" s="62">
        <f t="shared" si="16"/>
        <v>-0.26045454545455016</v>
      </c>
      <c r="AK10" s="62">
        <f t="shared" si="17"/>
        <v>3.1499999999999915</v>
      </c>
      <c r="AQ10" s="62">
        <f>AVERAGEIFS(Spreads!AV$3:AV$1616,Spreads!$AA$3:$AA$1616,'Monthly Data'!$B10,Spreads!$AB$3:$AB$1616,'Monthly Data'!$C10)</f>
        <v>1.9208031818181821</v>
      </c>
      <c r="AS10" s="60">
        <f t="shared" si="18"/>
        <v>43647</v>
      </c>
      <c r="AT10" s="62">
        <f>_xlfn.MINIFS(Spreads!M$3:M$1616,Spreads!$AA$3:$AA$1616,'Monthly Data'!$B10,Spreads!$AB$3:$AB$1616,'Monthly Data'!$C10)</f>
        <v>2.1999999999999993</v>
      </c>
      <c r="AU10" s="62">
        <f>_xlfn.MAXIFS(Spreads!M$3:M$1616,Spreads!$AA$3:$AA$1616,'Monthly Data'!$B10,Spreads!$AB$3:$AB$1616,'Monthly Data'!$C10)</f>
        <v>3.1400000000000006</v>
      </c>
      <c r="AV10" s="62">
        <f>AVERAGEIFS(Spreads!M$3:M$1616,Spreads!$AA$3:$AA$1616,'Monthly Data'!$B10,Spreads!$AB$3:$AB$1616,'Monthly Data'!$C10)</f>
        <v>2.8895454545454542</v>
      </c>
      <c r="AW10" s="24">
        <f t="shared" si="19"/>
        <v>-0.68954545454545491</v>
      </c>
      <c r="AX10" s="24">
        <f t="shared" si="20"/>
        <v>0.25045454545454637</v>
      </c>
      <c r="AY10" s="62">
        <f>_xlfn.MINIFS(Spreads!N$3:N$1616,Spreads!$AA$3:$AA$1616,'Monthly Data'!$B10,Spreads!$AB$3:$AB$1616,'Monthly Data'!$C10)</f>
        <v>3.1499999999999986</v>
      </c>
      <c r="AZ10" s="62">
        <f>_xlfn.MAXIFS(Spreads!N$3:N$1616,Spreads!$AA$3:$AA$1616,'Monthly Data'!$B10,Spreads!$AB$3:$AB$1616,'Monthly Data'!$C10)</f>
        <v>3.1500000000000021</v>
      </c>
      <c r="BA10" s="62">
        <f>AVERAGEIFS(Spreads!N$3:N$1616,Spreads!$AA$3:$AA$1616,'Monthly Data'!$B10,Spreads!$AB$3:$AB$1616,'Monthly Data'!$C10)</f>
        <v>3.149999999999999</v>
      </c>
      <c r="BB10" s="24">
        <f t="shared" si="21"/>
        <v>0</v>
      </c>
      <c r="BC10" s="24">
        <f t="shared" si="22"/>
        <v>0</v>
      </c>
      <c r="BD10" s="62">
        <f>_xlfn.MINIFS(Spreads!O$3:O$1616,Spreads!$AA$3:$AA$1616,'Monthly Data'!$B10,Spreads!$AB$3:$AB$1616,'Monthly Data'!$C10)</f>
        <v>-0.94999999999999929</v>
      </c>
      <c r="BE10" s="62">
        <f>_xlfn.MAXIFS(Spreads!O$3:O$1616,Spreads!$AA$3:$AA$1616,'Monthly Data'!$B10,Spreads!$AB$3:$AB$1616,'Monthly Data'!$C10)</f>
        <v>-1.0000000000001563E-2</v>
      </c>
      <c r="BF10" s="62">
        <f>AVERAGEIFS(Spreads!O$3:O$1616,Spreads!$AA$3:$AA$1616,'Monthly Data'!$B10,Spreads!$AB$3:$AB$1616,'Monthly Data'!$C10)</f>
        <v>-0.26045454545454516</v>
      </c>
      <c r="BG10" s="24">
        <f t="shared" si="23"/>
        <v>-0.68954545454545413</v>
      </c>
      <c r="BH10" s="24">
        <f t="shared" si="24"/>
        <v>0.2504545454545436</v>
      </c>
      <c r="BI10" s="62">
        <f>_xlfn.MINIFS(Spreads!P$3:P$1616,Spreads!$AA$3:$AA$1616,'Monthly Data'!$B10,Spreads!$AB$3:$AB$1616,'Monthly Data'!$C10)</f>
        <v>1.6999999999999993</v>
      </c>
      <c r="BJ10" s="62">
        <f>_xlfn.MAXIFS(Spreads!P$3:P$1616,Spreads!$AA$3:$AA$1616,'Monthly Data'!$B10,Spreads!$AB$3:$AB$1616,'Monthly Data'!$C10)</f>
        <v>2.0199999999999996</v>
      </c>
      <c r="BK10" s="62">
        <f>AVERAGEIFS(Spreads!P$3:P$1616,Spreads!$AA$3:$AA$1616,'Monthly Data'!$B10,Spreads!$AB$3:$AB$1616,'Monthly Data'!$C10)</f>
        <v>1.8054545454545454</v>
      </c>
      <c r="BL10" s="24">
        <f t="shared" si="25"/>
        <v>-0.10545454545454613</v>
      </c>
      <c r="BM10" s="24">
        <f t="shared" si="26"/>
        <v>0.21454545454545415</v>
      </c>
      <c r="BN10" s="62">
        <f>_xlfn.MINIFS(Spreads!R$3:R$1616,Spreads!$AA$3:$AA$1616,'Monthly Data'!$B10,Spreads!$AB$3:$AB$1616,'Monthly Data'!$C10)</f>
        <v>-0.68272156405950213</v>
      </c>
      <c r="BO10" s="62">
        <f>_xlfn.MAXIFS(Spreads!R$3:R$1616,Spreads!$AA$3:$AA$1616,'Monthly Data'!$B10,Spreads!$AB$3:$AB$1616,'Monthly Data'!$C10)</f>
        <v>1.4576289903666044</v>
      </c>
      <c r="BP10" s="62">
        <f>AVERAGEIFS(Spreads!R$3:R$1616,Spreads!$AA$3:$AA$1616,'Monthly Data'!$B10,Spreads!$AB$3:$AB$1616,'Monthly Data'!$C10)</f>
        <v>0.25158283506197671</v>
      </c>
      <c r="BQ10" s="24">
        <f t="shared" si="27"/>
        <v>-0.93430439912147878</v>
      </c>
      <c r="BR10" s="24">
        <f t="shared" si="28"/>
        <v>1.2060461553046278</v>
      </c>
      <c r="BS10" s="62">
        <f>_xlfn.MINIFS(Spreads!S$3:S$1616,Spreads!$AA$3:$AA$1616,'Monthly Data'!$B10,Spreads!$AB$3:$AB$1616,'Monthly Data'!$C10)</f>
        <v>8.9499999999999993</v>
      </c>
      <c r="BT10" s="62">
        <f>_xlfn.MAXIFS(Spreads!S$3:S$1616,Spreads!$AA$3:$AA$1616,'Monthly Data'!$B10,Spreads!$AB$3:$AB$1616,'Monthly Data'!$C10)</f>
        <v>9.5600000000000023</v>
      </c>
      <c r="BU10" s="62">
        <f>AVERAGEIFS(Spreads!S$3:S$1616,Spreads!$AA$3:$AA$1616,'Monthly Data'!$B10,Spreads!$AB$3:$AB$1616,'Monthly Data'!$C10)</f>
        <v>9.2031818181818181</v>
      </c>
      <c r="BV10" s="24">
        <f t="shared" si="29"/>
        <v>-0.25318181818181884</v>
      </c>
      <c r="BW10" s="24">
        <f t="shared" si="30"/>
        <v>0.35681818181818414</v>
      </c>
      <c r="BX10" s="62">
        <f>_xlfn.MINIFS(Spreads!T$3:T$1616,Spreads!$AA$3:$AA$1616,'Monthly Data'!$B10,Spreads!$AB$3:$AB$1616,'Monthly Data'!$C10)</f>
        <v>5.9499999999999957</v>
      </c>
      <c r="BY10" s="62">
        <f>_xlfn.MAXIFS(Spreads!T$3:T$1616,Spreads!$AA$3:$AA$1616,'Monthly Data'!$B10,Spreads!$AB$3:$AB$1616,'Monthly Data'!$C10)</f>
        <v>7.2500000000000036</v>
      </c>
      <c r="BZ10" s="62">
        <f>AVERAGEIFS(Spreads!T$3:T$1616,Spreads!$AA$3:$AA$1616,'Monthly Data'!$B10,Spreads!$AB$3:$AB$1616,'Monthly Data'!$C10)</f>
        <v>6.3136363636363653</v>
      </c>
      <c r="CA10" s="24">
        <f t="shared" si="31"/>
        <v>-0.36363636363636953</v>
      </c>
      <c r="CB10" s="24">
        <f t="shared" si="32"/>
        <v>0.93636363636363829</v>
      </c>
      <c r="DJ10" s="24">
        <f t="shared" si="33"/>
        <v>6.6400000000000006</v>
      </c>
      <c r="DK10" s="24">
        <f t="shared" si="33"/>
        <v>6.57</v>
      </c>
      <c r="DL10" s="24">
        <f t="shared" si="33"/>
        <v>6.3136363636363626</v>
      </c>
      <c r="DV10" s="63">
        <f t="shared" si="34"/>
        <v>43647</v>
      </c>
      <c r="DW10" s="62">
        <f>_xlfn.MINIFS(Spreads!X$3:X$1616,Spreads!$AA$3:$AA$1616,'Monthly Data'!$B10,Spreads!$AB$3:$AB$1616,'Monthly Data'!$C10)</f>
        <v>27.986657123080509</v>
      </c>
      <c r="DX10" s="62">
        <f>_xlfn.MAXIFS(Spreads!X$3:X$1616,Spreads!$AA$3:$AA$1616,'Monthly Data'!$B10,Spreads!$AB$3:$AB$1616,'Monthly Data'!$C10)</f>
        <v>29.801027114852339</v>
      </c>
      <c r="DY10" s="62">
        <f>AVERAGEIFS(Spreads!X$3:X$1616,Spreads!$AA$3:$AA$1616,'Monthly Data'!$B10,Spreads!$AB$3:$AB$1616,'Monthly Data'!$C10)</f>
        <v>28.954861109761129</v>
      </c>
      <c r="DZ10" s="62">
        <f>_xlfn.MINIFS(Spreads!AM$3:AM$1616,Spreads!$AA$3:$AA$1616,'Monthly Data'!$B10,Spreads!$AB$3:$AB$1616,'Monthly Data'!$C10)</f>
        <v>617</v>
      </c>
      <c r="EA10" s="62">
        <f>_xlfn.MAXIFS(Spreads!AM$3:AM$1616,Spreads!$AA$3:$AA$1616,'Monthly Data'!$B10,Spreads!$AB$3:$AB$1616,'Monthly Data'!$C10)</f>
        <v>657</v>
      </c>
      <c r="EB10" s="62">
        <f>AVERAGEIFS(Spreads!AM$3:AM$1616,Spreads!$AA$3:$AA$1616,'Monthly Data'!$B10,Spreads!$AB$3:$AB$1616,'Monthly Data'!$C10)</f>
        <v>638.34523809523807</v>
      </c>
      <c r="EC10" s="62">
        <f>_xlfn.MINIFS(Spreads!AT$3:AT$1616,Spreads!$AA$3:$AA$1616,'Monthly Data'!$B10,Spreads!$AB$3:$AB$1616,'Monthly Data'!$C10)</f>
        <v>308</v>
      </c>
      <c r="ED10" s="62">
        <f>_xlfn.MAXIFS(Spreads!AT$3:AT$1616,Spreads!$AA$3:$AA$1616,'Monthly Data'!$B10,Spreads!$AB$3:$AB$1616,'Monthly Data'!$C10)</f>
        <v>325</v>
      </c>
      <c r="EE10" s="62">
        <f>AVERAGEIFS(Spreads!AT$3:AT$1616,Spreads!$AA$3:$AA$1616,'Monthly Data'!$B10,Spreads!$AB$3:$AB$1616,'Monthly Data'!$C10)</f>
        <v>317.04545454545456</v>
      </c>
      <c r="EF10" s="62">
        <f>_xlfn.MINIFS(Spreads!AU$3:AU$1616,Spreads!$AA$3:$AA$1616,'Monthly Data'!$B10,Spreads!$AB$3:$AB$1616,'Monthly Data'!$C10)</f>
        <v>8.6199999999999992</v>
      </c>
      <c r="EG10" s="62">
        <f>_xlfn.MAXIFS(Spreads!AU$3:AU$1616,Spreads!$AA$3:$AA$1616,'Monthly Data'!$B10,Spreads!$AB$3:$AB$1616,'Monthly Data'!$C10)</f>
        <v>9.08</v>
      </c>
      <c r="EH10" s="62">
        <f>AVERAGEIFS(Spreads!AU$3:AU$1616,Spreads!$AA$3:$AA$1616,'Monthly Data'!$B10,Spreads!$AB$3:$AB$1616,'Monthly Data'!$C10)</f>
        <v>8.8377272727272729</v>
      </c>
      <c r="EI10" s="62">
        <f>_xlfn.MINIFS(Spreads!AV$3:AV$1616,Spreads!$AA$3:$AA$1616,'Monthly Data'!$B10,Spreads!$AB$3:$AB$1616,'Monthly Data'!$C10)</f>
        <v>1.7604700000000015</v>
      </c>
      <c r="EJ10" s="62">
        <f>_xlfn.MAXIFS(Spreads!AV$3:AV$1616,Spreads!$AA$3:$AA$1616,'Monthly Data'!$B10,Spreads!$AB$3:$AB$1616,'Monthly Data'!$C10)</f>
        <v>2.0773200000000003</v>
      </c>
      <c r="EK10" s="62">
        <f>AVERAGEIFS(Spreads!AV$3:AV$1616,Spreads!$AA$3:$AA$1616,'Monthly Data'!$B10,Spreads!$AB$3:$AB$1616,'Monthly Data'!$C10)</f>
        <v>1.9208031818181821</v>
      </c>
      <c r="EL10" s="62">
        <f>_xlfn.MINIFS(Spreads!AW$3:AW$1616,Spreads!$AA$3:$AA$1616,'Monthly Data'!$B10,Spreads!$AB$3:$AB$1616,'Monthly Data'!$C10)</f>
        <v>2.0563396000000012</v>
      </c>
      <c r="EM10" s="62">
        <f>_xlfn.MAXIFS(Spreads!AW$3:AW$1616,Spreads!$AA$3:$AA$1616,'Monthly Data'!$B10,Spreads!$AB$3:$AB$1616,'Monthly Data'!$C10)</f>
        <v>2.3730726000000004</v>
      </c>
      <c r="EN10" s="62">
        <f>AVERAGEIFS(Spreads!AW$3:AW$1616,Spreads!$AA$3:$AA$1616,'Monthly Data'!$B10,Spreads!$AB$3:$AB$1616,'Monthly Data'!$C10)</f>
        <v>2.2158229363636366</v>
      </c>
      <c r="EO10" s="62">
        <f>_xlfn.MINIFS(Spreads!AX$3:AX$1616,Spreads!$AA$3:$AA$1616,'Monthly Data'!$B10,Spreads!$AB$3:$AB$1616,'Monthly Data'!$C10)</f>
        <v>0.29399759999999908</v>
      </c>
      <c r="EP10" s="62">
        <f>_xlfn.MAXIFS(Spreads!AX$3:AX$1616,Spreads!$AA$3:$AA$1616,'Monthly Data'!$B10,Spreads!$AB$3:$AB$1616,'Monthly Data'!$C10)</f>
        <v>0.29718000000000089</v>
      </c>
      <c r="EQ10" s="62">
        <f>AVERAGEIFS(Spreads!AX$3:AX$1616,Spreads!$AA$3:$AA$1616,'Monthly Data'!$B10,Spreads!$AB$3:$AB$1616,'Monthly Data'!$C10)</f>
        <v>0.29501975454545448</v>
      </c>
      <c r="ER10" s="64">
        <f>_xlfn.MINIFS(Spreads!AY$3:AY$1616,Spreads!$AA$3:$AA$1616,'Monthly Data'!$B10,Spreads!$AB$3:$AB$1616,'Monthly Data'!$C10)</f>
        <v>0.32798773792093699</v>
      </c>
      <c r="ES10" s="64">
        <f>_xlfn.MAXIFS(Spreads!AY$3:AY$1616,Spreads!$AA$3:$AA$1616,'Monthly Data'!$B10,Spreads!$AB$3:$AB$1616,'Monthly Data'!$C10)</f>
        <v>0.33413734201901824</v>
      </c>
      <c r="ET10" s="64">
        <f>AVERAGEIFS(Spreads!AY$3:AY$1616,Spreads!$AA$3:$AA$1616,'Monthly Data'!$B10,Spreads!$AB$3:$AB$1616,'Monthly Data'!$C10)</f>
        <v>0.33041700254394663</v>
      </c>
    </row>
    <row r="11" spans="1:150" x14ac:dyDescent="0.2">
      <c r="A11" s="60">
        <v>43678</v>
      </c>
      <c r="B11" s="61">
        <f t="shared" si="0"/>
        <v>8</v>
      </c>
      <c r="C11" s="61">
        <f t="shared" si="1"/>
        <v>2019</v>
      </c>
      <c r="D11" s="62">
        <f>_xlfn.MINIFS(Spreads!B$3:B$1616,Spreads!$AA$3:$AA$1616,'Monthly Data'!$B11,Spreads!$AB$3:$AB$1616,'Monthly Data'!$C11)</f>
        <v>30.31</v>
      </c>
      <c r="E11" s="62">
        <f>_xlfn.MAXIFS(Spreads!B$3:B$1616,Spreads!$AA$3:$AA$1616,'Monthly Data'!$B11,Spreads!$AB$3:$AB$1616,'Monthly Data'!$C11)</f>
        <v>32.409999999999997</v>
      </c>
      <c r="F11" s="62">
        <f>AVERAGEIFS(Spreads!B$3:B$1616,Spreads!$AA$3:$AA$1616,'Monthly Data'!$B11,Spreads!$AB$3:$AB$1616,'Monthly Data'!$C11)</f>
        <v>31.520909090909083</v>
      </c>
      <c r="G11" s="62">
        <f t="shared" si="2"/>
        <v>-1.2109090909090838</v>
      </c>
      <c r="H11" s="62">
        <f t="shared" si="3"/>
        <v>0.88909090909091404</v>
      </c>
      <c r="I11" s="62">
        <f>_xlfn.MINIFS(Spreads!C$3:C$1616,Spreads!$AA$3:$AA$1616,'Monthly Data'!$B11,Spreads!$AB$3:$AB$1616,'Monthly Data'!$C11)</f>
        <v>27.16</v>
      </c>
      <c r="J11" s="62">
        <f>_xlfn.MAXIFS(Spreads!C$3:C$1616,Spreads!$AA$3:$AA$1616,'Monthly Data'!$B11,Spreads!$AB$3:$AB$1616,'Monthly Data'!$C11)</f>
        <v>29.26</v>
      </c>
      <c r="K11" s="62">
        <f>AVERAGEIFS(Spreads!C$3:C$1616,Spreads!$AA$3:$AA$1616,'Monthly Data'!$B11,Spreads!$AB$3:$AB$1616,'Monthly Data'!$C11)</f>
        <v>28.370909090909095</v>
      </c>
      <c r="L11" s="62">
        <f t="shared" si="4"/>
        <v>-1.2109090909090945</v>
      </c>
      <c r="M11" s="62">
        <f t="shared" si="5"/>
        <v>0.88909090909090693</v>
      </c>
      <c r="N11" s="62">
        <f>_xlfn.MINIFS(Spreads!D$3:D$1616,Spreads!$AA$3:$AA$1616,'Monthly Data'!$B11,Spreads!$AB$3:$AB$1616,'Monthly Data'!$C11)</f>
        <v>30.3</v>
      </c>
      <c r="O11" s="62">
        <f>_xlfn.MAXIFS(Spreads!D$3:D$1616,Spreads!$AA$3:$AA$1616,'Monthly Data'!$B11,Spreads!$AB$3:$AB$1616,'Monthly Data'!$C11)</f>
        <v>32.659999999999997</v>
      </c>
      <c r="P11" s="62">
        <f>AVERAGEIFS(Spreads!D$3:D$1616,Spreads!$AA$3:$AA$1616,'Monthly Data'!$B11,Spreads!$AB$3:$AB$1616,'Monthly Data'!$C11)</f>
        <v>31.501818181818184</v>
      </c>
      <c r="Q11" s="62">
        <f t="shared" si="6"/>
        <v>-1.201818181818183</v>
      </c>
      <c r="R11" s="62">
        <f t="shared" si="7"/>
        <v>1.1581818181818129</v>
      </c>
      <c r="S11" s="62">
        <f>_xlfn.MINIFS(Spreads!F$3:F$1616,Spreads!$AA$3:$AA$1616,'Monthly Data'!$B11,Spreads!$AB$3:$AB$1616,'Monthly Data'!$C11)</f>
        <v>29.574230865880864</v>
      </c>
      <c r="T11" s="62">
        <f>_xlfn.MAXIFS(Spreads!F$3:F$1616,Spreads!$AA$3:$AA$1616,'Monthly Data'!$B11,Spreads!$AB$3:$AB$1616,'Monthly Data'!$C11)</f>
        <v>31.093765733989777</v>
      </c>
      <c r="U11" s="62">
        <f>AVERAGEIFS(Spreads!F$3:F$1616,Spreads!$AA$3:$AA$1616,'Monthly Data'!$B11,Spreads!$AB$3:$AB$1616,'Monthly Data'!$C11)</f>
        <v>30.193951616195427</v>
      </c>
      <c r="V11" s="62">
        <f t="shared" si="8"/>
        <v>-0.61972075031456342</v>
      </c>
      <c r="W11" s="62">
        <f t="shared" si="9"/>
        <v>0.8998141177943495</v>
      </c>
      <c r="X11" s="62">
        <f>_xlfn.MINIFS(Spreads!G$3:G$1616,Spreads!$AA$3:$AA$1616,'Monthly Data'!$B11,Spreads!$AB$3:$AB$1616,'Monthly Data'!$C11)</f>
        <v>37.56</v>
      </c>
      <c r="Y11" s="62">
        <f>_xlfn.MAXIFS(Spreads!G$3:G$1616,Spreads!$AA$3:$AA$1616,'Monthly Data'!$B11,Spreads!$AB$3:$AB$1616,'Monthly Data'!$C11)</f>
        <v>39.67</v>
      </c>
      <c r="Z11" s="62">
        <f>AVERAGEIFS(Spreads!G$3:G$1616,Spreads!$AA$3:$AA$1616,'Monthly Data'!$B11,Spreads!$AB$3:$AB$1616,'Monthly Data'!$C11)</f>
        <v>38.888181818181813</v>
      </c>
      <c r="AA11" s="62">
        <f t="shared" si="10"/>
        <v>-1.328181818181811</v>
      </c>
      <c r="AB11" s="62">
        <f t="shared" si="11"/>
        <v>0.78181818181818841</v>
      </c>
      <c r="AC11" s="62">
        <f>_xlfn.MINIFS(Spreads!H$3:H$1616,Spreads!$AA$3:$AA$1616,'Monthly Data'!$B11,Spreads!$AB$3:$AB$1616,'Monthly Data'!$C11)</f>
        <v>27.93</v>
      </c>
      <c r="AD11" s="62">
        <f>_xlfn.MAXIFS(Spreads!H$3:H$1616,Spreads!$AA$3:$AA$1616,'Monthly Data'!$B11,Spreads!$AB$3:$AB$1616,'Monthly Data'!$C11)</f>
        <v>30.05</v>
      </c>
      <c r="AE11" s="62">
        <f>AVERAGEIFS(Spreads!H$3:H$1616,Spreads!$AA$3:$AA$1616,'Monthly Data'!$B11,Spreads!$AB$3:$AB$1616,'Monthly Data'!$C11)</f>
        <v>28.92227272727273</v>
      </c>
      <c r="AF11" s="62">
        <f t="shared" si="12"/>
        <v>-0.99227272727273075</v>
      </c>
      <c r="AG11" s="62">
        <f t="shared" si="13"/>
        <v>1.1277272727272702</v>
      </c>
      <c r="AH11" s="65">
        <f t="shared" si="14"/>
        <v>1.3620288654538459E-2</v>
      </c>
      <c r="AI11" s="62">
        <f t="shared" si="15"/>
        <v>2.5986363636363521</v>
      </c>
      <c r="AJ11" s="62">
        <f t="shared" si="16"/>
        <v>-0.55136363636363583</v>
      </c>
      <c r="AK11" s="62">
        <f t="shared" si="17"/>
        <v>3.1499999999999879</v>
      </c>
      <c r="AQ11" s="62">
        <f>AVERAGEIFS(Spreads!AV$3:AV$1616,Spreads!$AA$3:$AA$1616,'Monthly Data'!$B11,Spreads!$AB$3:$AB$1616,'Monthly Data'!$C11)</f>
        <v>1.916623636363636</v>
      </c>
      <c r="AS11" s="60">
        <f t="shared" si="18"/>
        <v>43678</v>
      </c>
      <c r="AT11" s="62">
        <f>_xlfn.MINIFS(Spreads!M$3:M$1616,Spreads!$AA$3:$AA$1616,'Monthly Data'!$B11,Spreads!$AB$3:$AB$1616,'Monthly Data'!$C11)</f>
        <v>2.3599999999999959</v>
      </c>
      <c r="AU11" s="62">
        <f>_xlfn.MAXIFS(Spreads!M$3:M$1616,Spreads!$AA$3:$AA$1616,'Monthly Data'!$B11,Spreads!$AB$3:$AB$1616,'Monthly Data'!$C11)</f>
        <v>2.91</v>
      </c>
      <c r="AV11" s="62">
        <f>AVERAGEIFS(Spreads!M$3:M$1616,Spreads!$AA$3:$AA$1616,'Monthly Data'!$B11,Spreads!$AB$3:$AB$1616,'Monthly Data'!$C11)</f>
        <v>2.5986363636363632</v>
      </c>
      <c r="AW11" s="24">
        <f t="shared" si="19"/>
        <v>-0.23863636363636731</v>
      </c>
      <c r="AX11" s="24">
        <f t="shared" si="20"/>
        <v>0.31136363636363695</v>
      </c>
      <c r="AY11" s="62">
        <f>_xlfn.MINIFS(Spreads!N$3:N$1616,Spreads!$AA$3:$AA$1616,'Monthly Data'!$B11,Spreads!$AB$3:$AB$1616,'Monthly Data'!$C11)</f>
        <v>3.149999999999995</v>
      </c>
      <c r="AZ11" s="62">
        <f>_xlfn.MAXIFS(Spreads!N$3:N$1616,Spreads!$AA$3:$AA$1616,'Monthly Data'!$B11,Spreads!$AB$3:$AB$1616,'Monthly Data'!$C11)</f>
        <v>3.1500000000000021</v>
      </c>
      <c r="BA11" s="62">
        <f>AVERAGEIFS(Spreads!N$3:N$1616,Spreads!$AA$3:$AA$1616,'Monthly Data'!$B11,Spreads!$AB$3:$AB$1616,'Monthly Data'!$C11)</f>
        <v>3.149999999999999</v>
      </c>
      <c r="BB11" s="24">
        <f t="shared" si="21"/>
        <v>-3.9968028886505635E-15</v>
      </c>
      <c r="BC11" s="24">
        <f t="shared" si="22"/>
        <v>0</v>
      </c>
      <c r="BD11" s="62">
        <f>_xlfn.MINIFS(Spreads!O$3:O$1616,Spreads!$AA$3:$AA$1616,'Monthly Data'!$B11,Spreads!$AB$3:$AB$1616,'Monthly Data'!$C11)</f>
        <v>-0.7900000000000027</v>
      </c>
      <c r="BE11" s="62">
        <f>_xlfn.MAXIFS(Spreads!O$3:O$1616,Spreads!$AA$3:$AA$1616,'Monthly Data'!$B11,Spreads!$AB$3:$AB$1616,'Monthly Data'!$C11)</f>
        <v>-0.23999999999999844</v>
      </c>
      <c r="BF11" s="62">
        <f>AVERAGEIFS(Spreads!O$3:O$1616,Spreads!$AA$3:$AA$1616,'Monthly Data'!$B11,Spreads!$AB$3:$AB$1616,'Monthly Data'!$C11)</f>
        <v>-0.55136363636363617</v>
      </c>
      <c r="BG11" s="24">
        <f t="shared" si="23"/>
        <v>-0.23863636363636653</v>
      </c>
      <c r="BH11" s="24">
        <f t="shared" si="24"/>
        <v>0.31136363636363773</v>
      </c>
      <c r="BI11" s="62">
        <f>_xlfn.MINIFS(Spreads!P$3:P$1616,Spreads!$AA$3:$AA$1616,'Monthly Data'!$B11,Spreads!$AB$3:$AB$1616,'Monthly Data'!$C11)</f>
        <v>2.1099999999999994</v>
      </c>
      <c r="BJ11" s="62">
        <f>_xlfn.MAXIFS(Spreads!P$3:P$1616,Spreads!$AA$3:$AA$1616,'Monthly Data'!$B11,Spreads!$AB$3:$AB$1616,'Monthly Data'!$C11)</f>
        <v>2.8300000000000018</v>
      </c>
      <c r="BK11" s="62">
        <f>AVERAGEIFS(Spreads!P$3:P$1616,Spreads!$AA$3:$AA$1616,'Monthly Data'!$B11,Spreads!$AB$3:$AB$1616,'Monthly Data'!$C11)</f>
        <v>2.5795454545454537</v>
      </c>
      <c r="BL11" s="24">
        <f t="shared" si="25"/>
        <v>-0.46954545454545427</v>
      </c>
      <c r="BM11" s="24">
        <f t="shared" si="26"/>
        <v>0.25045454545454815</v>
      </c>
      <c r="BN11" s="62">
        <f>_xlfn.MINIFS(Spreads!R$3:R$1616,Spreads!$AA$3:$AA$1616,'Monthly Data'!$B11,Spreads!$AB$3:$AB$1616,'Monthly Data'!$C11)</f>
        <v>0.7642308658808652</v>
      </c>
      <c r="BO11" s="62">
        <f>_xlfn.MAXIFS(Spreads!R$3:R$1616,Spreads!$AA$3:$AA$1616,'Monthly Data'!$B11,Spreads!$AB$3:$AB$1616,'Monthly Data'!$C11)</f>
        <v>1.8823669273009216</v>
      </c>
      <c r="BP11" s="62">
        <f>AVERAGEIFS(Spreads!R$3:R$1616,Spreads!$AA$3:$AA$1616,'Monthly Data'!$B11,Spreads!$AB$3:$AB$1616,'Monthly Data'!$C11)</f>
        <v>1.2659516161954316</v>
      </c>
      <c r="BQ11" s="24">
        <f t="shared" si="27"/>
        <v>-0.50172075031456642</v>
      </c>
      <c r="BR11" s="24">
        <f t="shared" si="28"/>
        <v>0.61641531110548997</v>
      </c>
      <c r="BS11" s="62">
        <f>_xlfn.MINIFS(Spreads!S$3:S$1616,Spreads!$AA$3:$AA$1616,'Monthly Data'!$B11,Spreads!$AB$3:$AB$1616,'Monthly Data'!$C11)</f>
        <v>9.6099999999999959</v>
      </c>
      <c r="BT11" s="62">
        <f>_xlfn.MAXIFS(Spreads!S$3:S$1616,Spreads!$AA$3:$AA$1616,'Monthly Data'!$B11,Spreads!$AB$3:$AB$1616,'Monthly Data'!$C11)</f>
        <v>10.330000000000002</v>
      </c>
      <c r="BU11" s="62">
        <f>AVERAGEIFS(Spreads!S$3:S$1616,Spreads!$AA$3:$AA$1616,'Monthly Data'!$B11,Spreads!$AB$3:$AB$1616,'Monthly Data'!$C11)</f>
        <v>9.9659090909090917</v>
      </c>
      <c r="BV11" s="24">
        <f t="shared" si="29"/>
        <v>-0.35590909090909584</v>
      </c>
      <c r="BW11" s="24">
        <f t="shared" si="30"/>
        <v>0.36409090909091013</v>
      </c>
      <c r="BX11" s="62">
        <f>_xlfn.MINIFS(Spreads!T$3:T$1616,Spreads!$AA$3:$AA$1616,'Monthly Data'!$B11,Spreads!$AB$3:$AB$1616,'Monthly Data'!$C11)</f>
        <v>7.2299999999999969</v>
      </c>
      <c r="BY11" s="62">
        <f>_xlfn.MAXIFS(Spreads!T$3:T$1616,Spreads!$AA$3:$AA$1616,'Monthly Data'!$B11,Spreads!$AB$3:$AB$1616,'Monthly Data'!$C11)</f>
        <v>7.75</v>
      </c>
      <c r="BZ11" s="62">
        <f>AVERAGEIFS(Spreads!T$3:T$1616,Spreads!$AA$3:$AA$1616,'Monthly Data'!$B11,Spreads!$AB$3:$AB$1616,'Monthly Data'!$C11)</f>
        <v>7.3672727272727263</v>
      </c>
      <c r="CA11" s="24">
        <f t="shared" si="31"/>
        <v>-0.13727272727272943</v>
      </c>
      <c r="CB11" s="24">
        <f t="shared" si="32"/>
        <v>0.38272727272727369</v>
      </c>
      <c r="DJ11" s="24">
        <f t="shared" si="33"/>
        <v>7.2500000000000036</v>
      </c>
      <c r="DK11" s="24">
        <f t="shared" si="33"/>
        <v>7.2600000000000051</v>
      </c>
      <c r="DL11" s="24">
        <f t="shared" si="33"/>
        <v>7.3672727272727307</v>
      </c>
      <c r="DV11" s="63">
        <f t="shared" si="34"/>
        <v>43678</v>
      </c>
      <c r="DW11" s="62">
        <f>_xlfn.MINIFS(Spreads!X$3:X$1616,Spreads!$AA$3:$AA$1616,'Monthly Data'!$B11,Spreads!$AB$3:$AB$1616,'Monthly Data'!$C11)</f>
        <v>29.721648427712321</v>
      </c>
      <c r="DX11" s="62">
        <f>_xlfn.MAXIFS(Spreads!X$3:X$1616,Spreads!$AA$3:$AA$1616,'Monthly Data'!$B11,Spreads!$AB$3:$AB$1616,'Monthly Data'!$C11)</f>
        <v>31.365921232755547</v>
      </c>
      <c r="DY11" s="62">
        <f>AVERAGEIFS(Spreads!X$3:X$1616,Spreads!$AA$3:$AA$1616,'Monthly Data'!$B11,Spreads!$AB$3:$AB$1616,'Monthly Data'!$C11)</f>
        <v>30.484115817111679</v>
      </c>
      <c r="DZ11" s="62">
        <f>_xlfn.MINIFS(Spreads!AM$3:AM$1616,Spreads!$AA$3:$AA$1616,'Monthly Data'!$B11,Spreads!$AB$3:$AB$1616,'Monthly Data'!$C11)</f>
        <v>655.25</v>
      </c>
      <c r="EA11" s="62">
        <f>_xlfn.MAXIFS(Spreads!AM$3:AM$1616,Spreads!$AA$3:$AA$1616,'Monthly Data'!$B11,Spreads!$AB$3:$AB$1616,'Monthly Data'!$C11)</f>
        <v>691.5</v>
      </c>
      <c r="EB11" s="62">
        <f>AVERAGEIFS(Spreads!AM$3:AM$1616,Spreads!$AA$3:$AA$1616,'Monthly Data'!$B11,Spreads!$AB$3:$AB$1616,'Monthly Data'!$C11)</f>
        <v>672.05952380952385</v>
      </c>
      <c r="EC11" s="62">
        <f>_xlfn.MINIFS(Spreads!AT$3:AT$1616,Spreads!$AA$3:$AA$1616,'Monthly Data'!$B11,Spreads!$AB$3:$AB$1616,'Monthly Data'!$C11)</f>
        <v>299</v>
      </c>
      <c r="ED11" s="62">
        <f>_xlfn.MAXIFS(Spreads!AT$3:AT$1616,Spreads!$AA$3:$AA$1616,'Monthly Data'!$B11,Spreads!$AB$3:$AB$1616,'Monthly Data'!$C11)</f>
        <v>309</v>
      </c>
      <c r="EE11" s="62">
        <f>AVERAGEIFS(Spreads!AT$3:AT$1616,Spreads!$AA$3:$AA$1616,'Monthly Data'!$B11,Spreads!$AB$3:$AB$1616,'Monthly Data'!$C11)</f>
        <v>304.27272727272725</v>
      </c>
      <c r="EF11" s="62">
        <f>_xlfn.MINIFS(Spreads!AU$3:AU$1616,Spreads!$AA$3:$AA$1616,'Monthly Data'!$B11,Spreads!$AB$3:$AB$1616,'Monthly Data'!$C11)</f>
        <v>8.42</v>
      </c>
      <c r="EG11" s="62">
        <f>_xlfn.MAXIFS(Spreads!AU$3:AU$1616,Spreads!$AA$3:$AA$1616,'Monthly Data'!$B11,Spreads!$AB$3:$AB$1616,'Monthly Data'!$C11)</f>
        <v>8.74</v>
      </c>
      <c r="EH11" s="62">
        <f>AVERAGEIFS(Spreads!AU$3:AU$1616,Spreads!$AA$3:$AA$1616,'Monthly Data'!$B11,Spreads!$AB$3:$AB$1616,'Monthly Data'!$C11)</f>
        <v>8.553181818181816</v>
      </c>
      <c r="EI11" s="62">
        <f>_xlfn.MINIFS(Spreads!AV$3:AV$1616,Spreads!$AA$3:$AA$1616,'Monthly Data'!$B11,Spreads!$AB$3:$AB$1616,'Monthly Data'!$C11)</f>
        <v>1.8081300000000002</v>
      </c>
      <c r="EJ11" s="62">
        <f>_xlfn.MAXIFS(Spreads!AV$3:AV$1616,Spreads!$AA$3:$AA$1616,'Monthly Data'!$B11,Spreads!$AB$3:$AB$1616,'Monthly Data'!$C11)</f>
        <v>1.9641199999999994</v>
      </c>
      <c r="EK11" s="62">
        <f>AVERAGEIFS(Spreads!AV$3:AV$1616,Spreads!$AA$3:$AA$1616,'Monthly Data'!$B11,Spreads!$AB$3:$AB$1616,'Monthly Data'!$C11)</f>
        <v>1.916623636363636</v>
      </c>
      <c r="EL11" s="62">
        <f>_xlfn.MINIFS(Spreads!AW$3:AW$1616,Spreads!$AA$3:$AA$1616,'Monthly Data'!$B11,Spreads!$AB$3:$AB$1616,'Monthly Data'!$C11)</f>
        <v>2.1028763999999995</v>
      </c>
      <c r="EM11" s="62">
        <f>_xlfn.MAXIFS(Spreads!AW$3:AW$1616,Spreads!$AA$3:$AA$1616,'Monthly Data'!$B11,Spreads!$AB$3:$AB$1616,'Monthly Data'!$C11)</f>
        <v>2.2577665999999983</v>
      </c>
      <c r="EN11" s="62">
        <f>AVERAGEIFS(Spreads!AW$3:AW$1616,Spreads!$AA$3:$AA$1616,'Monthly Data'!$B11,Spreads!$AB$3:$AB$1616,'Monthly Data'!$C11)</f>
        <v>2.2114147090909082</v>
      </c>
      <c r="EO11" s="62">
        <f>_xlfn.MINIFS(Spreads!AX$3:AX$1616,Spreads!$AA$3:$AA$1616,'Monthly Data'!$B11,Spreads!$AB$3:$AB$1616,'Monthly Data'!$C11)</f>
        <v>0.29271059999999949</v>
      </c>
      <c r="EP11" s="62">
        <f>_xlfn.MAXIFS(Spreads!AX$3:AX$1616,Spreads!$AA$3:$AA$1616,'Monthly Data'!$B11,Spreads!$AB$3:$AB$1616,'Monthly Data'!$C11)</f>
        <v>0.29762459999999891</v>
      </c>
      <c r="EQ11" s="62">
        <f>AVERAGEIFS(Spreads!AX$3:AX$1616,Spreads!$AA$3:$AA$1616,'Monthly Data'!$B11,Spreads!$AB$3:$AB$1616,'Monthly Data'!$C11)</f>
        <v>0.2947910727272724</v>
      </c>
      <c r="ER11" s="64">
        <f>_xlfn.MINIFS(Spreads!AY$3:AY$1616,Spreads!$AA$3:$AA$1616,'Monthly Data'!$B11,Spreads!$AB$3:$AB$1616,'Monthly Data'!$C11)</f>
        <v>0.32955541285614315</v>
      </c>
      <c r="ES11" s="64">
        <f>_xlfn.MAXIFS(Spreads!AY$3:AY$1616,Spreads!$AA$3:$AA$1616,'Monthly Data'!$B11,Spreads!$AB$3:$AB$1616,'Monthly Data'!$C11)</f>
        <v>0.34748961509172532</v>
      </c>
      <c r="ET11" s="64">
        <f>AVERAGEIFS(Spreads!AY$3:AY$1616,Spreads!$AA$3:$AA$1616,'Monthly Data'!$B11,Spreads!$AB$3:$AB$1616,'Monthly Data'!$C11)</f>
        <v>0.34025084933165817</v>
      </c>
    </row>
    <row r="12" spans="1:150" x14ac:dyDescent="0.2">
      <c r="A12" s="60">
        <v>43709</v>
      </c>
      <c r="B12" s="61">
        <f t="shared" si="0"/>
        <v>9</v>
      </c>
      <c r="C12" s="61">
        <f t="shared" si="1"/>
        <v>2019</v>
      </c>
      <c r="D12" s="62">
        <f>_xlfn.MINIFS(Spreads!B$3:B$1616,Spreads!$AA$3:$AA$1616,'Monthly Data'!$B12,Spreads!$AB$3:$AB$1616,'Monthly Data'!$C12)</f>
        <v>31.16</v>
      </c>
      <c r="E12" s="62">
        <f>_xlfn.MAXIFS(Spreads!B$3:B$1616,Spreads!$AA$3:$AA$1616,'Monthly Data'!$B12,Spreads!$AB$3:$AB$1616,'Monthly Data'!$C12)</f>
        <v>33.04</v>
      </c>
      <c r="F12" s="62">
        <f>AVERAGEIFS(Spreads!B$3:B$1616,Spreads!$AA$3:$AA$1616,'Monthly Data'!$B12,Spreads!$AB$3:$AB$1616,'Monthly Data'!$C12)</f>
        <v>31.963000000000001</v>
      </c>
      <c r="G12" s="62">
        <f t="shared" si="2"/>
        <v>-0.80300000000000082</v>
      </c>
      <c r="H12" s="62">
        <f t="shared" si="3"/>
        <v>1.0769999999999982</v>
      </c>
      <c r="I12" s="62">
        <f>_xlfn.MINIFS(Spreads!C$3:C$1616,Spreads!$AA$3:$AA$1616,'Monthly Data'!$B12,Spreads!$AB$3:$AB$1616,'Monthly Data'!$C12)</f>
        <v>28.01</v>
      </c>
      <c r="J12" s="62">
        <f>_xlfn.MAXIFS(Spreads!C$3:C$1616,Spreads!$AA$3:$AA$1616,'Monthly Data'!$B12,Spreads!$AB$3:$AB$1616,'Monthly Data'!$C12)</f>
        <v>29.89</v>
      </c>
      <c r="K12" s="62">
        <f>AVERAGEIFS(Spreads!C$3:C$1616,Spreads!$AA$3:$AA$1616,'Monthly Data'!$B12,Spreads!$AB$3:$AB$1616,'Monthly Data'!$C12)</f>
        <v>28.813000000000006</v>
      </c>
      <c r="L12" s="62">
        <f t="shared" si="4"/>
        <v>-0.80300000000000438</v>
      </c>
      <c r="M12" s="62">
        <f t="shared" si="5"/>
        <v>1.0769999999999946</v>
      </c>
      <c r="N12" s="62">
        <f>_xlfn.MINIFS(Spreads!D$3:D$1616,Spreads!$AA$3:$AA$1616,'Monthly Data'!$B12,Spreads!$AB$3:$AB$1616,'Monthly Data'!$C12)</f>
        <v>31.12</v>
      </c>
      <c r="O12" s="62">
        <f>_xlfn.MAXIFS(Spreads!D$3:D$1616,Spreads!$AA$3:$AA$1616,'Monthly Data'!$B12,Spreads!$AB$3:$AB$1616,'Monthly Data'!$C12)</f>
        <v>33.14</v>
      </c>
      <c r="P12" s="62">
        <f>AVERAGEIFS(Spreads!D$3:D$1616,Spreads!$AA$3:$AA$1616,'Monthly Data'!$B12,Spreads!$AB$3:$AB$1616,'Monthly Data'!$C12)</f>
        <v>31.913</v>
      </c>
      <c r="Q12" s="62">
        <f t="shared" si="6"/>
        <v>-0.79299999999999926</v>
      </c>
      <c r="R12" s="62">
        <f t="shared" si="7"/>
        <v>1.2270000000000003</v>
      </c>
      <c r="S12" s="62">
        <f>_xlfn.MINIFS(Spreads!F$3:F$1616,Spreads!$AA$3:$AA$1616,'Monthly Data'!$B12,Spreads!$AB$3:$AB$1616,'Monthly Data'!$C12)</f>
        <v>29.585570678329436</v>
      </c>
      <c r="T12" s="62">
        <f>_xlfn.MAXIFS(Spreads!F$3:F$1616,Spreads!$AA$3:$AA$1616,'Monthly Data'!$B12,Spreads!$AB$3:$AB$1616,'Monthly Data'!$C12)</f>
        <v>31.229843483372662</v>
      </c>
      <c r="U12" s="62">
        <f>AVERAGEIFS(Spreads!F$3:F$1616,Spreads!$AA$3:$AA$1616,'Monthly Data'!$B12,Spreads!$AB$3:$AB$1616,'Monthly Data'!$C12)</f>
        <v>30.332864318690458</v>
      </c>
      <c r="V12" s="62">
        <f t="shared" si="8"/>
        <v>-0.74729364036102197</v>
      </c>
      <c r="W12" s="62">
        <f t="shared" si="9"/>
        <v>0.89697916468220384</v>
      </c>
      <c r="X12" s="62">
        <f>_xlfn.MINIFS(Spreads!G$3:G$1616,Spreads!$AA$3:$AA$1616,'Monthly Data'!$B12,Spreads!$AB$3:$AB$1616,'Monthly Data'!$C12)</f>
        <v>38.76</v>
      </c>
      <c r="Y12" s="62">
        <f>_xlfn.MAXIFS(Spreads!G$3:G$1616,Spreads!$AA$3:$AA$1616,'Monthly Data'!$B12,Spreads!$AB$3:$AB$1616,'Monthly Data'!$C12)</f>
        <v>40.64</v>
      </c>
      <c r="Z12" s="62">
        <f>AVERAGEIFS(Spreads!G$3:G$1616,Spreads!$AA$3:$AA$1616,'Monthly Data'!$B12,Spreads!$AB$3:$AB$1616,'Monthly Data'!$C12)</f>
        <v>39.600500000000004</v>
      </c>
      <c r="AA12" s="62">
        <f t="shared" si="10"/>
        <v>-0.8405000000000058</v>
      </c>
      <c r="AB12" s="62">
        <f t="shared" si="11"/>
        <v>1.0394999999999968</v>
      </c>
      <c r="AC12" s="62">
        <f>_xlfn.MINIFS(Spreads!H$3:H$1616,Spreads!$AA$3:$AA$1616,'Monthly Data'!$B12,Spreads!$AB$3:$AB$1616,'Monthly Data'!$C12)</f>
        <v>28.45</v>
      </c>
      <c r="AD12" s="62">
        <f>_xlfn.MAXIFS(Spreads!H$3:H$1616,Spreads!$AA$3:$AA$1616,'Monthly Data'!$B12,Spreads!$AB$3:$AB$1616,'Monthly Data'!$C12)</f>
        <v>30.28</v>
      </c>
      <c r="AE12" s="62">
        <f>AVERAGEIFS(Spreads!H$3:H$1616,Spreads!$AA$3:$AA$1616,'Monthly Data'!$B12,Spreads!$AB$3:$AB$1616,'Monthly Data'!$C12)</f>
        <v>29.217000000000002</v>
      </c>
      <c r="AF12" s="62">
        <f t="shared" si="12"/>
        <v>-0.76700000000000301</v>
      </c>
      <c r="AG12" s="62">
        <f t="shared" si="13"/>
        <v>1.0629999999999988</v>
      </c>
      <c r="AH12" s="65">
        <f t="shared" si="14"/>
        <v>1.0190322022976872E-2</v>
      </c>
      <c r="AI12" s="62">
        <f t="shared" si="15"/>
        <v>2.7459999999999987</v>
      </c>
      <c r="AJ12" s="62">
        <f t="shared" si="16"/>
        <v>-0.40399999999999636</v>
      </c>
      <c r="AK12" s="62">
        <f t="shared" si="17"/>
        <v>3.149999999999995</v>
      </c>
      <c r="AQ12" s="62">
        <f>AVERAGEIFS(Spreads!AV$3:AV$1616,Spreads!$AA$3:$AA$1616,'Monthly Data'!$B12,Spreads!$AB$3:$AB$1616,'Monthly Data'!$C12)</f>
        <v>1.8614959999999989</v>
      </c>
      <c r="AS12" s="60">
        <f t="shared" si="18"/>
        <v>43709</v>
      </c>
      <c r="AT12" s="62">
        <f>_xlfn.MINIFS(Spreads!M$3:M$1616,Spreads!$AA$3:$AA$1616,'Monthly Data'!$B12,Spreads!$AB$3:$AB$1616,'Monthly Data'!$C12)</f>
        <v>2.6799999999999997</v>
      </c>
      <c r="AU12" s="62">
        <f>_xlfn.MAXIFS(Spreads!M$3:M$1616,Spreads!$AA$3:$AA$1616,'Monthly Data'!$B12,Spreads!$AB$3:$AB$1616,'Monthly Data'!$C12)</f>
        <v>2.8100000000000023</v>
      </c>
      <c r="AV12" s="62">
        <f>AVERAGEIFS(Spreads!M$3:M$1616,Spreads!$AA$3:$AA$1616,'Monthly Data'!$B12,Spreads!$AB$3:$AB$1616,'Monthly Data'!$C12)</f>
        <v>2.7460000000000004</v>
      </c>
      <c r="AW12" s="24">
        <f t="shared" si="19"/>
        <v>-6.6000000000000725E-2</v>
      </c>
      <c r="AX12" s="24">
        <f t="shared" si="20"/>
        <v>6.4000000000001833E-2</v>
      </c>
      <c r="AY12" s="62">
        <f>_xlfn.MINIFS(Spreads!N$3:N$1616,Spreads!$AA$3:$AA$1616,'Monthly Data'!$B12,Spreads!$AB$3:$AB$1616,'Monthly Data'!$C12)</f>
        <v>3.1499999999999986</v>
      </c>
      <c r="AZ12" s="62">
        <f>_xlfn.MAXIFS(Spreads!N$3:N$1616,Spreads!$AA$3:$AA$1616,'Monthly Data'!$B12,Spreads!$AB$3:$AB$1616,'Monthly Data'!$C12)</f>
        <v>3.1500000000000021</v>
      </c>
      <c r="BA12" s="62">
        <f>AVERAGEIFS(Spreads!N$3:N$1616,Spreads!$AA$3:$AA$1616,'Monthly Data'!$B12,Spreads!$AB$3:$AB$1616,'Monthly Data'!$C12)</f>
        <v>3.1500000000000008</v>
      </c>
      <c r="BB12" s="24">
        <f t="shared" si="21"/>
        <v>0</v>
      </c>
      <c r="BC12" s="24">
        <f t="shared" si="22"/>
        <v>0</v>
      </c>
      <c r="BD12" s="62">
        <f>_xlfn.MINIFS(Spreads!O$3:O$1616,Spreads!$AA$3:$AA$1616,'Monthly Data'!$B12,Spreads!$AB$3:$AB$1616,'Monthly Data'!$C12)</f>
        <v>-0.46999999999999886</v>
      </c>
      <c r="BE12" s="62">
        <f>_xlfn.MAXIFS(Spreads!O$3:O$1616,Spreads!$AA$3:$AA$1616,'Monthly Data'!$B12,Spreads!$AB$3:$AB$1616,'Monthly Data'!$C12)</f>
        <v>-0.33999999999999986</v>
      </c>
      <c r="BF12" s="62">
        <f>AVERAGEIFS(Spreads!O$3:O$1616,Spreads!$AA$3:$AA$1616,'Monthly Data'!$B12,Spreads!$AB$3:$AB$1616,'Monthly Data'!$C12)</f>
        <v>-0.40399999999999903</v>
      </c>
      <c r="BG12" s="24">
        <f t="shared" si="23"/>
        <v>-6.5999999999999837E-2</v>
      </c>
      <c r="BH12" s="24">
        <f t="shared" si="24"/>
        <v>6.3999999999999169E-2</v>
      </c>
      <c r="BI12" s="62">
        <f>_xlfn.MINIFS(Spreads!P$3:P$1616,Spreads!$AA$3:$AA$1616,'Monthly Data'!$B12,Spreads!$AB$3:$AB$1616,'Monthly Data'!$C12)</f>
        <v>2.2800000000000011</v>
      </c>
      <c r="BJ12" s="62">
        <f>_xlfn.MAXIFS(Spreads!P$3:P$1616,Spreads!$AA$3:$AA$1616,'Monthly Data'!$B12,Spreads!$AB$3:$AB$1616,'Monthly Data'!$C12)</f>
        <v>2.8800000000000026</v>
      </c>
      <c r="BK12" s="62">
        <f>AVERAGEIFS(Spreads!P$3:P$1616,Spreads!$AA$3:$AA$1616,'Monthly Data'!$B12,Spreads!$AB$3:$AB$1616,'Monthly Data'!$C12)</f>
        <v>2.6960000000000006</v>
      </c>
      <c r="BL12" s="24">
        <f t="shared" si="25"/>
        <v>-0.41599999999999948</v>
      </c>
      <c r="BM12" s="24">
        <f t="shared" si="26"/>
        <v>0.18400000000000194</v>
      </c>
      <c r="BN12" s="62">
        <f>_xlfn.MINIFS(Spreads!R$3:R$1616,Spreads!$AA$3:$AA$1616,'Monthly Data'!$B12,Spreads!$AB$3:$AB$1616,'Monthly Data'!$C12)</f>
        <v>0.69174561444093641</v>
      </c>
      <c r="BO12" s="62">
        <f>_xlfn.MAXIFS(Spreads!R$3:R$1616,Spreads!$AA$3:$AA$1616,'Monthly Data'!$B12,Spreads!$AB$3:$AB$1616,'Monthly Data'!$C12)</f>
        <v>1.6726584874867498</v>
      </c>
      <c r="BP12" s="62">
        <f>AVERAGEIFS(Spreads!R$3:R$1616,Spreads!$AA$3:$AA$1616,'Monthly Data'!$B12,Spreads!$AB$3:$AB$1616,'Monthly Data'!$C12)</f>
        <v>1.1158643186904638</v>
      </c>
      <c r="BQ12" s="24">
        <f t="shared" si="27"/>
        <v>-0.42411870424952736</v>
      </c>
      <c r="BR12" s="24">
        <f t="shared" si="28"/>
        <v>0.55679416879628607</v>
      </c>
      <c r="BS12" s="62">
        <f>_xlfn.MINIFS(Spreads!S$3:S$1616,Spreads!$AA$3:$AA$1616,'Monthly Data'!$B12,Spreads!$AB$3:$AB$1616,'Monthly Data'!$C12)</f>
        <v>10.309999999999999</v>
      </c>
      <c r="BT12" s="62">
        <f>_xlfn.MAXIFS(Spreads!S$3:S$1616,Spreads!$AA$3:$AA$1616,'Monthly Data'!$B12,Spreads!$AB$3:$AB$1616,'Monthly Data'!$C12)</f>
        <v>10.660000000000004</v>
      </c>
      <c r="BU12" s="62">
        <f>AVERAGEIFS(Spreads!S$3:S$1616,Spreads!$AA$3:$AA$1616,'Monthly Data'!$B12,Spreads!$AB$3:$AB$1616,'Monthly Data'!$C12)</f>
        <v>10.3835</v>
      </c>
      <c r="BV12" s="24">
        <f t="shared" si="29"/>
        <v>-7.3500000000001009E-2</v>
      </c>
      <c r="BW12" s="24">
        <f t="shared" si="30"/>
        <v>0.27650000000000396</v>
      </c>
      <c r="BX12" s="62">
        <f>_xlfn.MINIFS(Spreads!T$3:T$1616,Spreads!$AA$3:$AA$1616,'Monthly Data'!$B12,Spreads!$AB$3:$AB$1616,'Monthly Data'!$C12)</f>
        <v>7.5999999999999943</v>
      </c>
      <c r="BY12" s="62">
        <f>_xlfn.MAXIFS(Spreads!T$3:T$1616,Spreads!$AA$3:$AA$1616,'Monthly Data'!$B12,Spreads!$AB$3:$AB$1616,'Monthly Data'!$C12)</f>
        <v>7.8500000000000014</v>
      </c>
      <c r="BZ12" s="62">
        <f>AVERAGEIFS(Spreads!T$3:T$1616,Spreads!$AA$3:$AA$1616,'Monthly Data'!$B12,Spreads!$AB$3:$AB$1616,'Monthly Data'!$C12)</f>
        <v>7.6374999999999975</v>
      </c>
      <c r="CA12" s="24">
        <f t="shared" si="31"/>
        <v>-3.7500000000003197E-2</v>
      </c>
      <c r="CB12" s="24">
        <f t="shared" si="32"/>
        <v>0.21250000000000391</v>
      </c>
      <c r="DJ12" s="24">
        <f t="shared" si="33"/>
        <v>7.5999999999999979</v>
      </c>
      <c r="DK12" s="24">
        <f t="shared" si="33"/>
        <v>7.6000000000000014</v>
      </c>
      <c r="DL12" s="24">
        <f t="shared" si="33"/>
        <v>7.6375000000000028</v>
      </c>
      <c r="DV12" s="63">
        <f t="shared" si="34"/>
        <v>43709</v>
      </c>
      <c r="DW12" s="62">
        <f>_xlfn.MINIFS(Spreads!X$3:X$1616,Spreads!$AA$3:$AA$1616,'Monthly Data'!$B12,Spreads!$AB$3:$AB$1616,'Monthly Data'!$C12)</f>
        <v>30.152561300758133</v>
      </c>
      <c r="DX12" s="62">
        <f>_xlfn.MAXIFS(Spreads!X$3:X$1616,Spreads!$AA$3:$AA$1616,'Monthly Data'!$B12,Spreads!$AB$3:$AB$1616,'Monthly Data'!$C12)</f>
        <v>31.672096168867043</v>
      </c>
      <c r="DY12" s="62">
        <f>AVERAGEIFS(Spreads!X$3:X$1616,Spreads!$AA$3:$AA$1616,'Monthly Data'!$B12,Spreads!$AB$3:$AB$1616,'Monthly Data'!$C12)</f>
        <v>30.763777191736274</v>
      </c>
      <c r="DZ12" s="62">
        <f>_xlfn.MINIFS(Spreads!AM$3:AM$1616,Spreads!$AA$3:$AA$1616,'Monthly Data'!$B12,Spreads!$AB$3:$AB$1616,'Monthly Data'!$C12)</f>
        <v>664.75</v>
      </c>
      <c r="EA12" s="62">
        <f>_xlfn.MAXIFS(Spreads!AM$3:AM$1616,Spreads!$AA$3:$AA$1616,'Monthly Data'!$B12,Spreads!$AB$3:$AB$1616,'Monthly Data'!$C12)</f>
        <v>698.25</v>
      </c>
      <c r="EB12" s="62">
        <f>AVERAGEIFS(Spreads!AM$3:AM$1616,Spreads!$AA$3:$AA$1616,'Monthly Data'!$B12,Spreads!$AB$3:$AB$1616,'Monthly Data'!$C12)</f>
        <v>678.22500000000002</v>
      </c>
      <c r="EC12" s="62">
        <f>_xlfn.MINIFS(Spreads!AT$3:AT$1616,Spreads!$AA$3:$AA$1616,'Monthly Data'!$B12,Spreads!$AB$3:$AB$1616,'Monthly Data'!$C12)</f>
        <v>299</v>
      </c>
      <c r="ED12" s="62">
        <f>_xlfn.MAXIFS(Spreads!AT$3:AT$1616,Spreads!$AA$3:$AA$1616,'Monthly Data'!$B12,Spreads!$AB$3:$AB$1616,'Monthly Data'!$C12)</f>
        <v>311</v>
      </c>
      <c r="EE12" s="62">
        <f>AVERAGEIFS(Spreads!AT$3:AT$1616,Spreads!$AA$3:$AA$1616,'Monthly Data'!$B12,Spreads!$AB$3:$AB$1616,'Monthly Data'!$C12)</f>
        <v>303.25</v>
      </c>
      <c r="EF12" s="62">
        <f>_xlfn.MINIFS(Spreads!AU$3:AU$1616,Spreads!$AA$3:$AA$1616,'Monthly Data'!$B12,Spreads!$AB$3:$AB$1616,'Monthly Data'!$C12)</f>
        <v>8.3800000000000008</v>
      </c>
      <c r="EG12" s="62">
        <f>_xlfn.MAXIFS(Spreads!AU$3:AU$1616,Spreads!$AA$3:$AA$1616,'Monthly Data'!$B12,Spreads!$AB$3:$AB$1616,'Monthly Data'!$C12)</f>
        <v>8.83</v>
      </c>
      <c r="EH12" s="62">
        <f>AVERAGEIFS(Spreads!AU$3:AU$1616,Spreads!$AA$3:$AA$1616,'Monthly Data'!$B12,Spreads!$AB$3:$AB$1616,'Monthly Data'!$C12)</f>
        <v>8.6359999999999992</v>
      </c>
      <c r="EI12" s="62">
        <f>_xlfn.MINIFS(Spreads!AV$3:AV$1616,Spreads!$AA$3:$AA$1616,'Monthly Data'!$B12,Spreads!$AB$3:$AB$1616,'Monthly Data'!$C12)</f>
        <v>1.7692899999999998</v>
      </c>
      <c r="EJ12" s="62">
        <f>_xlfn.MAXIFS(Spreads!AV$3:AV$1616,Spreads!$AA$3:$AA$1616,'Monthly Data'!$B12,Spreads!$AB$3:$AB$1616,'Monthly Data'!$C12)</f>
        <v>1.9471699999999981</v>
      </c>
      <c r="EK12" s="62">
        <f>AVERAGEIFS(Spreads!AV$3:AV$1616,Spreads!$AA$3:$AA$1616,'Monthly Data'!$B12,Spreads!$AB$3:$AB$1616,'Monthly Data'!$C12)</f>
        <v>1.8614959999999989</v>
      </c>
      <c r="EL12" s="62">
        <f>_xlfn.MINIFS(Spreads!AW$3:AW$1616,Spreads!$AA$3:$AA$1616,'Monthly Data'!$B12,Spreads!$AB$3:$AB$1616,'Monthly Data'!$C12)</f>
        <v>2.0640832000000007</v>
      </c>
      <c r="EM12" s="62">
        <f>_xlfn.MAXIFS(Spreads!AW$3:AW$1616,Spreads!$AA$3:$AA$1616,'Monthly Data'!$B12,Spreads!$AB$3:$AB$1616,'Monthly Data'!$C12)</f>
        <v>2.2428055999999987</v>
      </c>
      <c r="EN12" s="62">
        <f>AVERAGEIFS(Spreads!AW$3:AW$1616,Spreads!$AA$3:$AA$1616,'Monthly Data'!$B12,Spreads!$AB$3:$AB$1616,'Monthly Data'!$C12)</f>
        <v>2.1552525799999991</v>
      </c>
      <c r="EO12" s="62">
        <f>_xlfn.MINIFS(Spreads!AX$3:AX$1616,Spreads!$AA$3:$AA$1616,'Monthly Data'!$B12,Spreads!$AB$3:$AB$1616,'Monthly Data'!$C12)</f>
        <v>0.29123639999999895</v>
      </c>
      <c r="EP12" s="62">
        <f>_xlfn.MAXIFS(Spreads!AX$3:AX$1616,Spreads!$AA$3:$AA$1616,'Monthly Data'!$B12,Spreads!$AB$3:$AB$1616,'Monthly Data'!$C12)</f>
        <v>0.29563560000000066</v>
      </c>
      <c r="EQ12" s="62">
        <f>AVERAGEIFS(Spreads!AX$3:AX$1616,Spreads!$AA$3:$AA$1616,'Monthly Data'!$B12,Spreads!$AB$3:$AB$1616,'Monthly Data'!$C12)</f>
        <v>0.29375658000000004</v>
      </c>
      <c r="ER12" s="64">
        <f>_xlfn.MINIFS(Spreads!AY$3:AY$1616,Spreads!$AA$3:$AA$1616,'Monthly Data'!$B12,Spreads!$AB$3:$AB$1616,'Monthly Data'!$C12)</f>
        <v>0.33797600100728015</v>
      </c>
      <c r="ES12" s="64">
        <f>_xlfn.MAXIFS(Spreads!AY$3:AY$1616,Spreads!$AA$3:$AA$1616,'Monthly Data'!$B12,Spreads!$AB$3:$AB$1616,'Monthly Data'!$C12)</f>
        <v>0.35075093151735098</v>
      </c>
      <c r="ET12" s="64">
        <f>AVERAGEIFS(Spreads!AY$3:AY$1616,Spreads!$AA$3:$AA$1616,'Monthly Data'!$B12,Spreads!$AB$3:$AB$1616,'Monthly Data'!$C12)</f>
        <v>0.34415244993435262</v>
      </c>
    </row>
    <row r="13" spans="1:150" x14ac:dyDescent="0.2">
      <c r="A13" s="60">
        <v>43739</v>
      </c>
      <c r="B13" s="61">
        <f t="shared" si="0"/>
        <v>10</v>
      </c>
      <c r="C13" s="61">
        <f t="shared" si="1"/>
        <v>2019</v>
      </c>
      <c r="D13" s="62">
        <f>_xlfn.MINIFS(Spreads!B$3:B$1616,Spreads!$AA$3:$AA$1616,'Monthly Data'!$B13,Spreads!$AB$3:$AB$1616,'Monthly Data'!$C13)</f>
        <v>31.78</v>
      </c>
      <c r="E13" s="62">
        <f>_xlfn.MAXIFS(Spreads!B$3:B$1616,Spreads!$AA$3:$AA$1616,'Monthly Data'!$B13,Spreads!$AB$3:$AB$1616,'Monthly Data'!$C13)</f>
        <v>34.39</v>
      </c>
      <c r="F13" s="62">
        <f>AVERAGEIFS(Spreads!B$3:B$1616,Spreads!$AA$3:$AA$1616,'Monthly Data'!$B13,Spreads!$AB$3:$AB$1616,'Monthly Data'!$C13)</f>
        <v>33.269130434782618</v>
      </c>
      <c r="G13" s="62">
        <f t="shared" si="2"/>
        <v>-1.4891304347826164</v>
      </c>
      <c r="H13" s="62">
        <f t="shared" si="3"/>
        <v>1.120869565217383</v>
      </c>
      <c r="I13" s="62">
        <f>_xlfn.MINIFS(Spreads!C$3:C$1616,Spreads!$AA$3:$AA$1616,'Monthly Data'!$B13,Spreads!$AB$3:$AB$1616,'Monthly Data'!$C13)</f>
        <v>28.63</v>
      </c>
      <c r="J13" s="62">
        <f>_xlfn.MAXIFS(Spreads!C$3:C$1616,Spreads!$AA$3:$AA$1616,'Monthly Data'!$B13,Spreads!$AB$3:$AB$1616,'Monthly Data'!$C13)</f>
        <v>31.24</v>
      </c>
      <c r="K13" s="62">
        <f>AVERAGEIFS(Spreads!C$3:C$1616,Spreads!$AA$3:$AA$1616,'Monthly Data'!$B13,Spreads!$AB$3:$AB$1616,'Monthly Data'!$C13)</f>
        <v>30.119130434782615</v>
      </c>
      <c r="L13" s="62">
        <f t="shared" si="4"/>
        <v>-1.4891304347826164</v>
      </c>
      <c r="M13" s="62">
        <f t="shared" si="5"/>
        <v>1.120869565217383</v>
      </c>
      <c r="N13" s="62">
        <f>_xlfn.MINIFS(Spreads!D$3:D$1616,Spreads!$AA$3:$AA$1616,'Monthly Data'!$B13,Spreads!$AB$3:$AB$1616,'Monthly Data'!$C13)</f>
        <v>31.38</v>
      </c>
      <c r="O13" s="62">
        <f>_xlfn.MAXIFS(Spreads!D$3:D$1616,Spreads!$AA$3:$AA$1616,'Monthly Data'!$B13,Spreads!$AB$3:$AB$1616,'Monthly Data'!$C13)</f>
        <v>33.840000000000003</v>
      </c>
      <c r="P13" s="62">
        <f>AVERAGEIFS(Spreads!D$3:D$1616,Spreads!$AA$3:$AA$1616,'Monthly Data'!$B13,Spreads!$AB$3:$AB$1616,'Monthly Data'!$C13)</f>
        <v>32.780000000000008</v>
      </c>
      <c r="Q13" s="62">
        <f t="shared" si="6"/>
        <v>-1.4000000000000092</v>
      </c>
      <c r="R13" s="62">
        <f t="shared" si="7"/>
        <v>1.0599999999999952</v>
      </c>
      <c r="S13" s="62">
        <f>_xlfn.MINIFS(Spreads!F$3:F$1616,Spreads!$AA$3:$AA$1616,'Monthly Data'!$B13,Spreads!$AB$3:$AB$1616,'Monthly Data'!$C13)</f>
        <v>29.767007677506623</v>
      </c>
      <c r="T13" s="62">
        <f>_xlfn.MAXIFS(Spreads!F$3:F$1616,Spreads!$AA$3:$AA$1616,'Monthly Data'!$B13,Spreads!$AB$3:$AB$1616,'Monthly Data'!$C13)</f>
        <v>30.708212110738259</v>
      </c>
      <c r="U13" s="62">
        <f>AVERAGEIFS(Spreads!F$3:F$1616,Spreads!$AA$3:$AA$1616,'Monthly Data'!$B13,Spreads!$AB$3:$AB$1616,'Monthly Data'!$C13)</f>
        <v>30.099313485782226</v>
      </c>
      <c r="V13" s="62">
        <f t="shared" si="8"/>
        <v>-0.33230580827560274</v>
      </c>
      <c r="W13" s="62">
        <f t="shared" si="9"/>
        <v>0.60889862495603353</v>
      </c>
      <c r="X13" s="62">
        <f>_xlfn.MINIFS(Spreads!G$3:G$1616,Spreads!$AA$3:$AA$1616,'Monthly Data'!$B13,Spreads!$AB$3:$AB$1616,'Monthly Data'!$C13)</f>
        <v>39.630000000000003</v>
      </c>
      <c r="Y13" s="62">
        <f>_xlfn.MAXIFS(Spreads!G$3:G$1616,Spreads!$AA$3:$AA$1616,'Monthly Data'!$B13,Spreads!$AB$3:$AB$1616,'Monthly Data'!$C13)</f>
        <v>42.09</v>
      </c>
      <c r="Z13" s="62">
        <f>AVERAGEIFS(Spreads!G$3:G$1616,Spreads!$AA$3:$AA$1616,'Monthly Data'!$B13,Spreads!$AB$3:$AB$1616,'Monthly Data'!$C13)</f>
        <v>41.030000000000008</v>
      </c>
      <c r="AA13" s="62">
        <f t="shared" si="10"/>
        <v>-1.4000000000000057</v>
      </c>
      <c r="AB13" s="62">
        <f t="shared" si="11"/>
        <v>1.0599999999999952</v>
      </c>
      <c r="AC13" s="62">
        <f>_xlfn.MINIFS(Spreads!H$3:H$1616,Spreads!$AA$3:$AA$1616,'Monthly Data'!$B13,Spreads!$AB$3:$AB$1616,'Monthly Data'!$C13)</f>
        <v>28.88</v>
      </c>
      <c r="AD13" s="62">
        <f>_xlfn.MAXIFS(Spreads!H$3:H$1616,Spreads!$AA$3:$AA$1616,'Monthly Data'!$B13,Spreads!$AB$3:$AB$1616,'Monthly Data'!$C13)</f>
        <v>31.34</v>
      </c>
      <c r="AE13" s="62">
        <f>AVERAGEIFS(Spreads!H$3:H$1616,Spreads!$AA$3:$AA$1616,'Monthly Data'!$B13,Spreads!$AB$3:$AB$1616,'Monthly Data'!$C13)</f>
        <v>30.28</v>
      </c>
      <c r="AF13" s="62">
        <f t="shared" si="12"/>
        <v>-1.4000000000000021</v>
      </c>
      <c r="AG13" s="62">
        <f t="shared" si="13"/>
        <v>1.0599999999999987</v>
      </c>
      <c r="AH13" s="65">
        <f t="shared" si="14"/>
        <v>3.6382927747544258E-2</v>
      </c>
      <c r="AI13" s="62">
        <f t="shared" si="15"/>
        <v>2.9891304347826164</v>
      </c>
      <c r="AJ13" s="62">
        <f t="shared" si="16"/>
        <v>-0.16086956521738571</v>
      </c>
      <c r="AK13" s="62">
        <f t="shared" si="17"/>
        <v>3.1500000000000021</v>
      </c>
      <c r="AQ13" s="62">
        <f>AVERAGEIFS(Spreads!AV$3:AV$1616,Spreads!$AA$3:$AA$1616,'Monthly Data'!$B13,Spreads!$AB$3:$AB$1616,'Monthly Data'!$C13)</f>
        <v>1.7118730434782605</v>
      </c>
      <c r="AS13" s="60">
        <f t="shared" si="18"/>
        <v>43739</v>
      </c>
      <c r="AT13" s="62">
        <f>_xlfn.MINIFS(Spreads!M$3:M$1616,Spreads!$AA$3:$AA$1616,'Monthly Data'!$B13,Spreads!$AB$3:$AB$1616,'Monthly Data'!$C13)</f>
        <v>2.8999999999999986</v>
      </c>
      <c r="AU13" s="62">
        <f>_xlfn.MAXIFS(Spreads!M$3:M$1616,Spreads!$AA$3:$AA$1616,'Monthly Data'!$B13,Spreads!$AB$3:$AB$1616,'Monthly Data'!$C13)</f>
        <v>3.1000000000000014</v>
      </c>
      <c r="AV13" s="62">
        <f>AVERAGEIFS(Spreads!M$3:M$1616,Spreads!$AA$3:$AA$1616,'Monthly Data'!$B13,Spreads!$AB$3:$AB$1616,'Monthly Data'!$C13)</f>
        <v>2.9891304347826098</v>
      </c>
      <c r="AW13" s="24">
        <f t="shared" si="19"/>
        <v>-8.9130434782611179E-2</v>
      </c>
      <c r="AX13" s="24">
        <f t="shared" si="20"/>
        <v>0.11086956521739166</v>
      </c>
      <c r="AY13" s="62">
        <f>_xlfn.MINIFS(Spreads!N$3:N$1616,Spreads!$AA$3:$AA$1616,'Monthly Data'!$B13,Spreads!$AB$3:$AB$1616,'Monthly Data'!$C13)</f>
        <v>3.149999999999995</v>
      </c>
      <c r="AZ13" s="62">
        <f>_xlfn.MAXIFS(Spreads!N$3:N$1616,Spreads!$AA$3:$AA$1616,'Monthly Data'!$B13,Spreads!$AB$3:$AB$1616,'Monthly Data'!$C13)</f>
        <v>3.1500000000000021</v>
      </c>
      <c r="BA13" s="62">
        <f>AVERAGEIFS(Spreads!N$3:N$1616,Spreads!$AA$3:$AA$1616,'Monthly Data'!$B13,Spreads!$AB$3:$AB$1616,'Monthly Data'!$C13)</f>
        <v>3.1500000000000021</v>
      </c>
      <c r="BB13" s="24">
        <f t="shared" si="21"/>
        <v>-7.1054273576010019E-15</v>
      </c>
      <c r="BC13" s="24">
        <f t="shared" si="22"/>
        <v>0</v>
      </c>
      <c r="BD13" s="62">
        <f>_xlfn.MINIFS(Spreads!O$3:O$1616,Spreads!$AA$3:$AA$1616,'Monthly Data'!$B13,Spreads!$AB$3:$AB$1616,'Monthly Data'!$C13)</f>
        <v>-0.25</v>
      </c>
      <c r="BE13" s="62">
        <f>_xlfn.MAXIFS(Spreads!O$3:O$1616,Spreads!$AA$3:$AA$1616,'Monthly Data'!$B13,Spreads!$AB$3:$AB$1616,'Monthly Data'!$C13)</f>
        <v>-5.0000000000000711E-2</v>
      </c>
      <c r="BF13" s="62">
        <f>AVERAGEIFS(Spreads!O$3:O$1616,Spreads!$AA$3:$AA$1616,'Monthly Data'!$B13,Spreads!$AB$3:$AB$1616,'Monthly Data'!$C13)</f>
        <v>-0.16086956521739126</v>
      </c>
      <c r="BG13" s="24">
        <f t="shared" si="23"/>
        <v>-8.9130434782608736E-2</v>
      </c>
      <c r="BH13" s="24">
        <f t="shared" si="24"/>
        <v>0.11086956521739055</v>
      </c>
      <c r="BI13" s="62">
        <f>_xlfn.MINIFS(Spreads!P$3:P$1616,Spreads!$AA$3:$AA$1616,'Monthly Data'!$B13,Spreads!$AB$3:$AB$1616,'Monthly Data'!$C13)</f>
        <v>2.4999999999999964</v>
      </c>
      <c r="BJ13" s="62">
        <f>_xlfn.MAXIFS(Spreads!P$3:P$1616,Spreads!$AA$3:$AA$1616,'Monthly Data'!$B13,Spreads!$AB$3:$AB$1616,'Monthly Data'!$C13)</f>
        <v>2.5000000000000036</v>
      </c>
      <c r="BK13" s="62">
        <f>AVERAGEIFS(Spreads!P$3:P$1616,Spreads!$AA$3:$AA$1616,'Monthly Data'!$B13,Spreads!$AB$3:$AB$1616,'Monthly Data'!$C13)</f>
        <v>2.5</v>
      </c>
      <c r="BL13" s="24">
        <f t="shared" si="25"/>
        <v>-3.5527136788005009E-15</v>
      </c>
      <c r="BM13" s="24">
        <f t="shared" si="26"/>
        <v>3.5527136788005009E-15</v>
      </c>
      <c r="BN13" s="62">
        <f>_xlfn.MINIFS(Spreads!R$3:R$1616,Spreads!$AA$3:$AA$1616,'Monthly Data'!$B13,Spreads!$AB$3:$AB$1616,'Monthly Data'!$C13)</f>
        <v>-0.77920545109320116</v>
      </c>
      <c r="BO13" s="62">
        <f>_xlfn.MAXIFS(Spreads!R$3:R$1616,Spreads!$AA$3:$AA$1616,'Monthly Data'!$B13,Spreads!$AB$3:$AB$1616,'Monthly Data'!$C13)</f>
        <v>1.1251437389266776</v>
      </c>
      <c r="BP13" s="62">
        <f>AVERAGEIFS(Spreads!R$3:R$1616,Spreads!$AA$3:$AA$1616,'Monthly Data'!$B13,Spreads!$AB$3:$AB$1616,'Monthly Data'!$C13)</f>
        <v>-0.1806865142177756</v>
      </c>
      <c r="BQ13" s="24">
        <f t="shared" si="27"/>
        <v>-0.59851893687542557</v>
      </c>
      <c r="BR13" s="24">
        <f t="shared" si="28"/>
        <v>1.3058302531444532</v>
      </c>
      <c r="BS13" s="62">
        <f>_xlfn.MINIFS(Spreads!S$3:S$1616,Spreads!$AA$3:$AA$1616,'Monthly Data'!$B13,Spreads!$AB$3:$AB$1616,'Monthly Data'!$C13)</f>
        <v>10.749999999999996</v>
      </c>
      <c r="BT13" s="62">
        <f>_xlfn.MAXIFS(Spreads!S$3:S$1616,Spreads!$AA$3:$AA$1616,'Monthly Data'!$B13,Spreads!$AB$3:$AB$1616,'Monthly Data'!$C13)</f>
        <v>10.750000000000004</v>
      </c>
      <c r="BU13" s="62">
        <f>AVERAGEIFS(Spreads!S$3:S$1616,Spreads!$AA$3:$AA$1616,'Monthly Data'!$B13,Spreads!$AB$3:$AB$1616,'Monthly Data'!$C13)</f>
        <v>10.75</v>
      </c>
      <c r="BV13" s="24">
        <f t="shared" si="29"/>
        <v>0</v>
      </c>
      <c r="BW13" s="24">
        <f t="shared" si="30"/>
        <v>0</v>
      </c>
      <c r="BX13" s="62">
        <f>_xlfn.MINIFS(Spreads!T$3:T$1616,Spreads!$AA$3:$AA$1616,'Monthly Data'!$B13,Spreads!$AB$3:$AB$1616,'Monthly Data'!$C13)</f>
        <v>7.6499999999999986</v>
      </c>
      <c r="BY13" s="62">
        <f>_xlfn.MAXIFS(Spreads!T$3:T$1616,Spreads!$AA$3:$AA$1616,'Monthly Data'!$B13,Spreads!$AB$3:$AB$1616,'Monthly Data'!$C13)</f>
        <v>7.8500000000000014</v>
      </c>
      <c r="BZ13" s="62">
        <f>AVERAGEIFS(Spreads!T$3:T$1616,Spreads!$AA$3:$AA$1616,'Monthly Data'!$B13,Spreads!$AB$3:$AB$1616,'Monthly Data'!$C13)</f>
        <v>7.7608695652173916</v>
      </c>
      <c r="CA13" s="24">
        <f t="shared" si="31"/>
        <v>-0.110869565217393</v>
      </c>
      <c r="CB13" s="24">
        <f t="shared" si="32"/>
        <v>8.9130434782609846E-2</v>
      </c>
      <c r="DJ13" s="24">
        <f t="shared" si="33"/>
        <v>7.8500000000000014</v>
      </c>
      <c r="DK13" s="24">
        <f t="shared" si="33"/>
        <v>7.7000000000000028</v>
      </c>
      <c r="DL13" s="24">
        <f t="shared" si="33"/>
        <v>7.7608695652173907</v>
      </c>
      <c r="DV13" s="63">
        <f t="shared" si="34"/>
        <v>43739</v>
      </c>
      <c r="DW13" s="62">
        <f>_xlfn.MINIFS(Spreads!X$3:X$1616,Spreads!$AA$3:$AA$1616,'Monthly Data'!$B13,Spreads!$AB$3:$AB$1616,'Monthly Data'!$C13)</f>
        <v>30.243279800346723</v>
      </c>
      <c r="DX13" s="62">
        <f>_xlfn.MAXIFS(Spreads!X$3:X$1616,Spreads!$AA$3:$AA$1616,'Monthly Data'!$B13,Spreads!$AB$3:$AB$1616,'Monthly Data'!$C13)</f>
        <v>31.354581420306971</v>
      </c>
      <c r="DY13" s="62">
        <f>AVERAGEIFS(Spreads!X$3:X$1616,Spreads!$AA$3:$AA$1616,'Monthly Data'!$B13,Spreads!$AB$3:$AB$1616,'Monthly Data'!$C13)</f>
        <v>30.677643920659495</v>
      </c>
      <c r="DZ13" s="62">
        <f>_xlfn.MINIFS(Spreads!AM$3:AM$1616,Spreads!$AA$3:$AA$1616,'Monthly Data'!$B13,Spreads!$AB$3:$AB$1616,'Monthly Data'!$C13)</f>
        <v>666.75</v>
      </c>
      <c r="EA13" s="62">
        <f>_xlfn.MAXIFS(Spreads!AM$3:AM$1616,Spreads!$AA$3:$AA$1616,'Monthly Data'!$B13,Spreads!$AB$3:$AB$1616,'Monthly Data'!$C13)</f>
        <v>691.25</v>
      </c>
      <c r="EB13" s="62">
        <f>AVERAGEIFS(Spreads!AM$3:AM$1616,Spreads!$AA$3:$AA$1616,'Monthly Data'!$B13,Spreads!$AB$3:$AB$1616,'Monthly Data'!$C13)</f>
        <v>676.32608695652175</v>
      </c>
      <c r="EC13" s="62">
        <f>_xlfn.MINIFS(Spreads!AT$3:AT$1616,Spreads!$AA$3:$AA$1616,'Monthly Data'!$B13,Spreads!$AB$3:$AB$1616,'Monthly Data'!$C13)</f>
        <v>302</v>
      </c>
      <c r="ED13" s="62">
        <f>_xlfn.MAXIFS(Spreads!AT$3:AT$1616,Spreads!$AA$3:$AA$1616,'Monthly Data'!$B13,Spreads!$AB$3:$AB$1616,'Monthly Data'!$C13)</f>
        <v>321</v>
      </c>
      <c r="EE13" s="62">
        <f>AVERAGEIFS(Spreads!AT$3:AT$1616,Spreads!$AA$3:$AA$1616,'Monthly Data'!$B13,Spreads!$AB$3:$AB$1616,'Monthly Data'!$C13)</f>
        <v>310.21739130434781</v>
      </c>
      <c r="EF13" s="62">
        <f>_xlfn.MINIFS(Spreads!AU$3:AU$1616,Spreads!$AA$3:$AA$1616,'Monthly Data'!$B13,Spreads!$AB$3:$AB$1616,'Monthly Data'!$C13)</f>
        <v>8.89</v>
      </c>
      <c r="EG13" s="62">
        <f>_xlfn.MAXIFS(Spreads!AU$3:AU$1616,Spreads!$AA$3:$AA$1616,'Monthly Data'!$B13,Spreads!$AB$3:$AB$1616,'Monthly Data'!$C13)</f>
        <v>9.31</v>
      </c>
      <c r="EH13" s="62">
        <f>AVERAGEIFS(Spreads!AU$3:AU$1616,Spreads!$AA$3:$AA$1616,'Monthly Data'!$B13,Spreads!$AB$3:$AB$1616,'Monthly Data'!$C13)</f>
        <v>9.1021739130434778</v>
      </c>
      <c r="EI13" s="62">
        <f>_xlfn.MINIFS(Spreads!AV$3:AV$1616,Spreads!$AA$3:$AA$1616,'Monthly Data'!$B13,Spreads!$AB$3:$AB$1616,'Monthly Data'!$C13)</f>
        <v>1.4850999999999992</v>
      </c>
      <c r="EJ13" s="62">
        <f>_xlfn.MAXIFS(Spreads!AV$3:AV$1616,Spreads!$AA$3:$AA$1616,'Monthly Data'!$B13,Spreads!$AB$3:$AB$1616,'Monthly Data'!$C13)</f>
        <v>1.9526700000000012</v>
      </c>
      <c r="EK13" s="62">
        <f>AVERAGEIFS(Spreads!AV$3:AV$1616,Spreads!$AA$3:$AA$1616,'Monthly Data'!$B13,Spreads!$AB$3:$AB$1616,'Monthly Data'!$C13)</f>
        <v>1.7118730434782605</v>
      </c>
      <c r="EL13" s="62">
        <f>_xlfn.MINIFS(Spreads!AW$3:AW$1616,Spreads!$AA$3:$AA$1616,'Monthly Data'!$B13,Spreads!$AB$3:$AB$1616,'Monthly Data'!$C13)</f>
        <v>1.776546999999999</v>
      </c>
      <c r="EM13" s="62">
        <f>_xlfn.MAXIFS(Spreads!AW$3:AW$1616,Spreads!$AA$3:$AA$1616,'Monthly Data'!$B13,Spreads!$AB$3:$AB$1616,'Monthly Data'!$C13)</f>
        <v>2.2447955999999998</v>
      </c>
      <c r="EN13" s="62">
        <f>AVERAGEIFS(Spreads!AW$3:AW$1616,Spreads!$AA$3:$AA$1616,'Monthly Data'!$B13,Spreads!$AB$3:$AB$1616,'Monthly Data'!$C13)</f>
        <v>2.0025732782608689</v>
      </c>
      <c r="EO13" s="62">
        <f>_xlfn.MINIFS(Spreads!AX$3:AX$1616,Spreads!$AA$3:$AA$1616,'Monthly Data'!$B13,Spreads!$AB$3:$AB$1616,'Monthly Data'!$C13)</f>
        <v>0.28807739999999882</v>
      </c>
      <c r="EP13" s="62">
        <f>_xlfn.MAXIFS(Spreads!AX$3:AX$1616,Spreads!$AA$3:$AA$1616,'Monthly Data'!$B13,Spreads!$AB$3:$AB$1616,'Monthly Data'!$C13)</f>
        <v>0.29418480000000002</v>
      </c>
      <c r="EQ13" s="62">
        <f>AVERAGEIFS(Spreads!AX$3:AX$1616,Spreads!$AA$3:$AA$1616,'Monthly Data'!$B13,Spreads!$AB$3:$AB$1616,'Monthly Data'!$C13)</f>
        <v>0.29070023478260865</v>
      </c>
      <c r="ER13" s="64">
        <f>_xlfn.MINIFS(Spreads!AY$3:AY$1616,Spreads!$AA$3:$AA$1616,'Monthly Data'!$B13,Spreads!$AB$3:$AB$1616,'Monthly Data'!$C13)</f>
        <v>0.33155056372138142</v>
      </c>
      <c r="ES13" s="64">
        <f>_xlfn.MAXIFS(Spreads!AY$3:AY$1616,Spreads!$AA$3:$AA$1616,'Monthly Data'!$B13,Spreads!$AB$3:$AB$1616,'Monthly Data'!$C13)</f>
        <v>0.35972848229397097</v>
      </c>
      <c r="ET13" s="64">
        <f>AVERAGEIFS(Spreads!AY$3:AY$1616,Spreads!$AA$3:$AA$1616,'Monthly Data'!$B13,Spreads!$AB$3:$AB$1616,'Monthly Data'!$C13)</f>
        <v>0.34812788725534616</v>
      </c>
    </row>
    <row r="14" spans="1:150" x14ac:dyDescent="0.2">
      <c r="A14" s="60">
        <v>43770</v>
      </c>
      <c r="B14" s="61">
        <f t="shared" si="0"/>
        <v>11</v>
      </c>
      <c r="C14" s="61">
        <f t="shared" si="1"/>
        <v>2019</v>
      </c>
      <c r="D14" s="62">
        <f>_xlfn.MINIFS(Spreads!B$3:B$1616,Spreads!$AA$3:$AA$1616,'Monthly Data'!$B14,Spreads!$AB$3:$AB$1616,'Monthly Data'!$C14)</f>
        <v>32.57</v>
      </c>
      <c r="E14" s="62">
        <f>_xlfn.MAXIFS(Spreads!B$3:B$1616,Spreads!$AA$3:$AA$1616,'Monthly Data'!$B14,Spreads!$AB$3:$AB$1616,'Monthly Data'!$C14)</f>
        <v>34.97</v>
      </c>
      <c r="F14" s="62">
        <f>AVERAGEIFS(Spreads!B$3:B$1616,Spreads!$AA$3:$AA$1616,'Monthly Data'!$B14,Spreads!$AB$3:$AB$1616,'Monthly Data'!$C14)</f>
        <v>33.766500000000001</v>
      </c>
      <c r="G14" s="62">
        <f t="shared" si="2"/>
        <v>-1.1965000000000003</v>
      </c>
      <c r="H14" s="62">
        <f t="shared" si="3"/>
        <v>1.2034999999999982</v>
      </c>
      <c r="I14" s="62">
        <f>_xlfn.MINIFS(Spreads!C$3:C$1616,Spreads!$AA$3:$AA$1616,'Monthly Data'!$B14,Spreads!$AB$3:$AB$1616,'Monthly Data'!$C14)</f>
        <v>29.42</v>
      </c>
      <c r="J14" s="62">
        <f>_xlfn.MAXIFS(Spreads!C$3:C$1616,Spreads!$AA$3:$AA$1616,'Monthly Data'!$B14,Spreads!$AB$3:$AB$1616,'Monthly Data'!$C14)</f>
        <v>31.82</v>
      </c>
      <c r="K14" s="62">
        <f>AVERAGEIFS(Spreads!C$3:C$1616,Spreads!$AA$3:$AA$1616,'Monthly Data'!$B14,Spreads!$AB$3:$AB$1616,'Monthly Data'!$C14)</f>
        <v>30.616499999999995</v>
      </c>
      <c r="L14" s="62">
        <f t="shared" si="4"/>
        <v>-1.1964999999999932</v>
      </c>
      <c r="M14" s="62">
        <f t="shared" si="5"/>
        <v>1.2035000000000053</v>
      </c>
      <c r="N14" s="62">
        <f>_xlfn.MINIFS(Spreads!D$3:D$1616,Spreads!$AA$3:$AA$1616,'Monthly Data'!$B14,Spreads!$AB$3:$AB$1616,'Monthly Data'!$C14)</f>
        <v>32.43</v>
      </c>
      <c r="O14" s="62">
        <f>_xlfn.MAXIFS(Spreads!D$3:D$1616,Spreads!$AA$3:$AA$1616,'Monthly Data'!$B14,Spreads!$AB$3:$AB$1616,'Monthly Data'!$C14)</f>
        <v>34.369999999999997</v>
      </c>
      <c r="P14" s="62">
        <f>AVERAGEIFS(Spreads!D$3:D$1616,Spreads!$AA$3:$AA$1616,'Monthly Data'!$B14,Spreads!$AB$3:$AB$1616,'Monthly Data'!$C14)</f>
        <v>33.307999999999993</v>
      </c>
      <c r="Q14" s="62">
        <f t="shared" si="6"/>
        <v>-0.87799999999999301</v>
      </c>
      <c r="R14" s="62">
        <f t="shared" si="7"/>
        <v>1.0620000000000047</v>
      </c>
      <c r="S14" s="62">
        <f>_xlfn.MINIFS(Spreads!F$3:F$1616,Spreads!$AA$3:$AA$1616,'Monthly Data'!$B14,Spreads!$AB$3:$AB$1616,'Monthly Data'!$C14)</f>
        <v>30.696872298289684</v>
      </c>
      <c r="T14" s="62">
        <f>_xlfn.MAXIFS(Spreads!F$3:F$1616,Spreads!$AA$3:$AA$1616,'Monthly Data'!$B14,Spreads!$AB$3:$AB$1616,'Monthly Data'!$C14)</f>
        <v>32.409183978024352</v>
      </c>
      <c r="U14" s="62">
        <f>AVERAGEIFS(Spreads!F$3:F$1616,Spreads!$AA$3:$AA$1616,'Monthly Data'!$B14,Spreads!$AB$3:$AB$1616,'Monthly Data'!$C14)</f>
        <v>31.632705241414111</v>
      </c>
      <c r="V14" s="62">
        <f t="shared" si="8"/>
        <v>-0.93583294312442789</v>
      </c>
      <c r="W14" s="62">
        <f t="shared" si="9"/>
        <v>0.77647873661024036</v>
      </c>
      <c r="X14" s="62">
        <f>_xlfn.MINIFS(Spreads!G$3:G$1616,Spreads!$AA$3:$AA$1616,'Monthly Data'!$B14,Spreads!$AB$3:$AB$1616,'Monthly Data'!$C14)</f>
        <v>38.47</v>
      </c>
      <c r="Y14" s="62">
        <f>_xlfn.MAXIFS(Spreads!G$3:G$1616,Spreads!$AA$3:$AA$1616,'Monthly Data'!$B14,Spreads!$AB$3:$AB$1616,'Monthly Data'!$C14)</f>
        <v>42.62</v>
      </c>
      <c r="Z14" s="62">
        <f>AVERAGEIFS(Spreads!G$3:G$1616,Spreads!$AA$3:$AA$1616,'Monthly Data'!$B14,Spreads!$AB$3:$AB$1616,'Monthly Data'!$C14)</f>
        <v>39.832999999999991</v>
      </c>
      <c r="AA14" s="62">
        <f t="shared" si="10"/>
        <v>-1.3629999999999924</v>
      </c>
      <c r="AB14" s="62">
        <f t="shared" si="11"/>
        <v>2.7870000000000061</v>
      </c>
      <c r="AC14" s="62">
        <f>_xlfn.MINIFS(Spreads!H$3:H$1616,Spreads!$AA$3:$AA$1616,'Monthly Data'!$B14,Spreads!$AB$3:$AB$1616,'Monthly Data'!$C14)</f>
        <v>30.4</v>
      </c>
      <c r="AD14" s="62">
        <f>_xlfn.MAXIFS(Spreads!H$3:H$1616,Spreads!$AA$3:$AA$1616,'Monthly Data'!$B14,Spreads!$AB$3:$AB$1616,'Monthly Data'!$C14)</f>
        <v>31.87</v>
      </c>
      <c r="AE14" s="62">
        <f>AVERAGEIFS(Spreads!H$3:H$1616,Spreads!$AA$3:$AA$1616,'Monthly Data'!$B14,Spreads!$AB$3:$AB$1616,'Monthly Data'!$C14)</f>
        <v>31.0075</v>
      </c>
      <c r="AF14" s="62">
        <f t="shared" si="12"/>
        <v>-0.60750000000000171</v>
      </c>
      <c r="AG14" s="62">
        <f t="shared" si="13"/>
        <v>0.86250000000000071</v>
      </c>
      <c r="AH14" s="65">
        <f t="shared" si="14"/>
        <v>2.4025759577278594E-2</v>
      </c>
      <c r="AI14" s="62">
        <f t="shared" si="15"/>
        <v>2.7590000000000003</v>
      </c>
      <c r="AJ14" s="62">
        <f t="shared" si="16"/>
        <v>-0.39100000000000534</v>
      </c>
      <c r="AK14" s="62">
        <f t="shared" si="17"/>
        <v>3.1500000000000057</v>
      </c>
      <c r="AQ14" s="62">
        <f>AVERAGEIFS(Spreads!AV$3:AV$1616,Spreads!$AA$3:$AA$1616,'Monthly Data'!$B14,Spreads!$AB$3:$AB$1616,'Monthly Data'!$C14)</f>
        <v>1.5286804999999999</v>
      </c>
      <c r="AS14" s="60">
        <f t="shared" si="18"/>
        <v>43770</v>
      </c>
      <c r="AT14" s="62">
        <f>_xlfn.MINIFS(Spreads!M$3:M$1616,Spreads!$AA$3:$AA$1616,'Monthly Data'!$B14,Spreads!$AB$3:$AB$1616,'Monthly Data'!$C14)</f>
        <v>2.16</v>
      </c>
      <c r="AU14" s="62">
        <f>_xlfn.MAXIFS(Spreads!M$3:M$1616,Spreads!$AA$3:$AA$1616,'Monthly Data'!$B14,Spreads!$AB$3:$AB$1616,'Monthly Data'!$C14)</f>
        <v>3.1000000000000014</v>
      </c>
      <c r="AV14" s="62">
        <f>AVERAGEIFS(Spreads!M$3:M$1616,Spreads!$AA$3:$AA$1616,'Monthly Data'!$B14,Spreads!$AB$3:$AB$1616,'Monthly Data'!$C14)</f>
        <v>2.7589999999999999</v>
      </c>
      <c r="AW14" s="24">
        <f t="shared" si="19"/>
        <v>-0.59899999999999975</v>
      </c>
      <c r="AX14" s="24">
        <f t="shared" si="20"/>
        <v>0.34100000000000152</v>
      </c>
      <c r="AY14" s="62">
        <f>_xlfn.MINIFS(Spreads!N$3:N$1616,Spreads!$AA$3:$AA$1616,'Monthly Data'!$B14,Spreads!$AB$3:$AB$1616,'Monthly Data'!$C14)</f>
        <v>3.1499999999999986</v>
      </c>
      <c r="AZ14" s="62">
        <f>_xlfn.MAXIFS(Spreads!N$3:N$1616,Spreads!$AA$3:$AA$1616,'Monthly Data'!$B14,Spreads!$AB$3:$AB$1616,'Monthly Data'!$C14)</f>
        <v>3.1500000000000021</v>
      </c>
      <c r="BA14" s="62">
        <f>AVERAGEIFS(Spreads!N$3:N$1616,Spreads!$AA$3:$AA$1616,'Monthly Data'!$B14,Spreads!$AB$3:$AB$1616,'Monthly Data'!$C14)</f>
        <v>3.15</v>
      </c>
      <c r="BB14" s="24">
        <f t="shared" si="21"/>
        <v>0</v>
      </c>
      <c r="BC14" s="24">
        <f t="shared" si="22"/>
        <v>0</v>
      </c>
      <c r="BD14" s="62">
        <f>_xlfn.MINIFS(Spreads!O$3:O$1616,Spreads!$AA$3:$AA$1616,'Monthly Data'!$B14,Spreads!$AB$3:$AB$1616,'Monthly Data'!$C14)</f>
        <v>-0.98999999999999844</v>
      </c>
      <c r="BE14" s="62">
        <f>_xlfn.MAXIFS(Spreads!O$3:O$1616,Spreads!$AA$3:$AA$1616,'Monthly Data'!$B14,Spreads!$AB$3:$AB$1616,'Monthly Data'!$C14)</f>
        <v>-5.0000000000000711E-2</v>
      </c>
      <c r="BF14" s="62">
        <f>AVERAGEIFS(Spreads!O$3:O$1616,Spreads!$AA$3:$AA$1616,'Monthly Data'!$B14,Spreads!$AB$3:$AB$1616,'Monthly Data'!$C14)</f>
        <v>-0.39099999999999985</v>
      </c>
      <c r="BG14" s="24">
        <f t="shared" si="23"/>
        <v>-0.59899999999999864</v>
      </c>
      <c r="BH14" s="24">
        <f t="shared" si="24"/>
        <v>0.34099999999999914</v>
      </c>
      <c r="BI14" s="62">
        <f>_xlfn.MINIFS(Spreads!P$3:P$1616,Spreads!$AA$3:$AA$1616,'Monthly Data'!$B14,Spreads!$AB$3:$AB$1616,'Monthly Data'!$C14)</f>
        <v>2</v>
      </c>
      <c r="BJ14" s="62">
        <f>_xlfn.MAXIFS(Spreads!P$3:P$1616,Spreads!$AA$3:$AA$1616,'Monthly Data'!$B14,Spreads!$AB$3:$AB$1616,'Monthly Data'!$C14)</f>
        <v>2.5000000000000036</v>
      </c>
      <c r="BK14" s="62">
        <f>AVERAGEIFS(Spreads!P$3:P$1616,Spreads!$AA$3:$AA$1616,'Monthly Data'!$B14,Spreads!$AB$3:$AB$1616,'Monthly Data'!$C14)</f>
        <v>2.3005000000000004</v>
      </c>
      <c r="BL14" s="24">
        <f t="shared" si="25"/>
        <v>-0.30050000000000043</v>
      </c>
      <c r="BM14" s="24">
        <f t="shared" si="26"/>
        <v>0.19950000000000312</v>
      </c>
      <c r="BN14" s="62">
        <f>_xlfn.MINIFS(Spreads!R$3:R$1616,Spreads!$AA$3:$AA$1616,'Monthly Data'!$B14,Spreads!$AB$3:$AB$1616,'Monthly Data'!$C14)</f>
        <v>-0.44737970500158042</v>
      </c>
      <c r="BO14" s="62">
        <f>_xlfn.MAXIFS(Spreads!R$3:R$1616,Spreads!$AA$3:$AA$1616,'Monthly Data'!$B14,Spreads!$AB$3:$AB$1616,'Monthly Data'!$C14)</f>
        <v>1.3491839780243531</v>
      </c>
      <c r="BP14" s="62">
        <f>AVERAGEIFS(Spreads!R$3:R$1616,Spreads!$AA$3:$AA$1616,'Monthly Data'!$B14,Spreads!$AB$3:$AB$1616,'Monthly Data'!$C14)</f>
        <v>0.60586313615094711</v>
      </c>
      <c r="BQ14" s="24">
        <f t="shared" si="27"/>
        <v>-1.0532428411525276</v>
      </c>
      <c r="BR14" s="24">
        <f t="shared" si="28"/>
        <v>0.74332084187340597</v>
      </c>
      <c r="BS14" s="62">
        <f>_xlfn.MINIFS(Spreads!S$3:S$1616,Spreads!$AA$3:$AA$1616,'Monthly Data'!$B14,Spreads!$AB$3:$AB$1616,'Monthly Data'!$C14)</f>
        <v>8.0599999999999987</v>
      </c>
      <c r="BT14" s="62">
        <f>_xlfn.MAXIFS(Spreads!S$3:S$1616,Spreads!$AA$3:$AA$1616,'Monthly Data'!$B14,Spreads!$AB$3:$AB$1616,'Monthly Data'!$C14)</f>
        <v>10.75</v>
      </c>
      <c r="BU14" s="62">
        <f>AVERAGEIFS(Spreads!S$3:S$1616,Spreads!$AA$3:$AA$1616,'Monthly Data'!$B14,Spreads!$AB$3:$AB$1616,'Monthly Data'!$C14)</f>
        <v>8.8254999999999999</v>
      </c>
      <c r="BV14" s="24">
        <f t="shared" si="29"/>
        <v>-0.76550000000000118</v>
      </c>
      <c r="BW14" s="24">
        <f t="shared" si="30"/>
        <v>1.9245000000000001</v>
      </c>
      <c r="BX14" s="62">
        <f>_xlfn.MINIFS(Spreads!T$3:T$1616,Spreads!$AA$3:$AA$1616,'Monthly Data'!$B14,Spreads!$AB$3:$AB$1616,'Monthly Data'!$C14)</f>
        <v>5.1499999999999986</v>
      </c>
      <c r="BY14" s="62">
        <f>_xlfn.MAXIFS(Spreads!T$3:T$1616,Spreads!$AA$3:$AA$1616,'Monthly Data'!$B14,Spreads!$AB$3:$AB$1616,'Monthly Data'!$C14)</f>
        <v>7.6499999999999986</v>
      </c>
      <c r="BZ14" s="62">
        <f>AVERAGEIFS(Spreads!T$3:T$1616,Spreads!$AA$3:$AA$1616,'Monthly Data'!$B14,Spreads!$AB$3:$AB$1616,'Monthly Data'!$C14)</f>
        <v>6.0665000000000004</v>
      </c>
      <c r="CA14" s="24">
        <f t="shared" si="31"/>
        <v>-0.91650000000000187</v>
      </c>
      <c r="CB14" s="24">
        <f t="shared" si="32"/>
        <v>1.5834999999999981</v>
      </c>
      <c r="DJ14" s="24">
        <f t="shared" si="33"/>
        <v>5.8999999999999986</v>
      </c>
      <c r="DK14" s="24">
        <f t="shared" si="33"/>
        <v>7.6499999999999986</v>
      </c>
      <c r="DL14" s="24">
        <f t="shared" si="33"/>
        <v>6.0664999999999907</v>
      </c>
      <c r="DV14" s="63">
        <f t="shared" si="34"/>
        <v>43770</v>
      </c>
      <c r="DW14" s="62">
        <f>_xlfn.MINIFS(Spreads!X$3:X$1616,Spreads!$AA$3:$AA$1616,'Monthly Data'!$B14,Spreads!$AB$3:$AB$1616,'Monthly Data'!$C14)</f>
        <v>31.501998982138431</v>
      </c>
      <c r="DX14" s="62">
        <f>_xlfn.MAXIFS(Spreads!X$3:X$1616,Spreads!$AA$3:$AA$1616,'Monthly Data'!$B14,Spreads!$AB$3:$AB$1616,'Monthly Data'!$C14)</f>
        <v>32.658659851892978</v>
      </c>
      <c r="DY14" s="62">
        <f>AVERAGEIFS(Spreads!X$3:X$1616,Spreads!$AA$3:$AA$1616,'Monthly Data'!$B14,Spreads!$AB$3:$AB$1616,'Monthly Data'!$C14)</f>
        <v>32.090475564996005</v>
      </c>
      <c r="DZ14" s="62">
        <f>_xlfn.MINIFS(Spreads!AM$3:AM$1616,Spreads!$AA$3:$AA$1616,'Monthly Data'!$B14,Spreads!$AB$3:$AB$1616,'Monthly Data'!$C14)</f>
        <v>694.5</v>
      </c>
      <c r="EA14" s="62">
        <f>_xlfn.MAXIFS(Spreads!AM$3:AM$1616,Spreads!$AA$3:$AA$1616,'Monthly Data'!$B14,Spreads!$AB$3:$AB$1616,'Monthly Data'!$C14)</f>
        <v>720</v>
      </c>
      <c r="EB14" s="62">
        <f>AVERAGEIFS(Spreads!AM$3:AM$1616,Spreads!$AA$3:$AA$1616,'Monthly Data'!$B14,Spreads!$AB$3:$AB$1616,'Monthly Data'!$C14)</f>
        <v>707.47368421052636</v>
      </c>
      <c r="EC14" s="62">
        <f>_xlfn.MINIFS(Spreads!AT$3:AT$1616,Spreads!$AA$3:$AA$1616,'Monthly Data'!$B14,Spreads!$AB$3:$AB$1616,'Monthly Data'!$C14)</f>
        <v>293</v>
      </c>
      <c r="ED14" s="62">
        <f>_xlfn.MAXIFS(Spreads!AT$3:AT$1616,Spreads!$AA$3:$AA$1616,'Monthly Data'!$B14,Spreads!$AB$3:$AB$1616,'Monthly Data'!$C14)</f>
        <v>307</v>
      </c>
      <c r="EE14" s="62">
        <f>AVERAGEIFS(Spreads!AT$3:AT$1616,Spreads!$AA$3:$AA$1616,'Monthly Data'!$B14,Spreads!$AB$3:$AB$1616,'Monthly Data'!$C14)</f>
        <v>301.3</v>
      </c>
      <c r="EF14" s="62">
        <f>_xlfn.MINIFS(Spreads!AU$3:AU$1616,Spreads!$AA$3:$AA$1616,'Monthly Data'!$B14,Spreads!$AB$3:$AB$1616,'Monthly Data'!$C14)</f>
        <v>8.8699999999999992</v>
      </c>
      <c r="EG14" s="62">
        <f>_xlfn.MAXIFS(Spreads!AU$3:AU$1616,Spreads!$AA$3:$AA$1616,'Monthly Data'!$B14,Spreads!$AB$3:$AB$1616,'Monthly Data'!$C14)</f>
        <v>9.2799999999999994</v>
      </c>
      <c r="EH14" s="62">
        <f>AVERAGEIFS(Spreads!AU$3:AU$1616,Spreads!$AA$3:$AA$1616,'Monthly Data'!$B14,Spreads!$AB$3:$AB$1616,'Monthly Data'!$C14)</f>
        <v>9.1339999999999986</v>
      </c>
      <c r="EI14" s="62">
        <f>_xlfn.MINIFS(Spreads!AV$3:AV$1616,Spreads!$AA$3:$AA$1616,'Monthly Data'!$B14,Spreads!$AB$3:$AB$1616,'Monthly Data'!$C14)</f>
        <v>1.45913</v>
      </c>
      <c r="EJ14" s="62">
        <f>_xlfn.MAXIFS(Spreads!AV$3:AV$1616,Spreads!$AA$3:$AA$1616,'Monthly Data'!$B14,Spreads!$AB$3:$AB$1616,'Monthly Data'!$C14)</f>
        <v>1.6371499999999983</v>
      </c>
      <c r="EK14" s="62">
        <f>AVERAGEIFS(Spreads!AV$3:AV$1616,Spreads!$AA$3:$AA$1616,'Monthly Data'!$B14,Spreads!$AB$3:$AB$1616,'Monthly Data'!$C14)</f>
        <v>1.5286804999999999</v>
      </c>
      <c r="EL14" s="62">
        <f>_xlfn.MINIFS(Spreads!AW$3:AW$1616,Spreads!$AA$3:$AA$1616,'Monthly Data'!$B14,Spreads!$AB$3:$AB$1616,'Monthly Data'!$C14)</f>
        <v>1.7491963999999989</v>
      </c>
      <c r="EM14" s="62">
        <f>_xlfn.MAXIFS(Spreads!AW$3:AW$1616,Spreads!$AA$3:$AA$1616,'Monthly Data'!$B14,Spreads!$AB$3:$AB$1616,'Monthly Data'!$C14)</f>
        <v>1.9247359999999993</v>
      </c>
      <c r="EN14" s="62">
        <f>AVERAGEIFS(Spreads!AW$3:AW$1616,Spreads!$AA$3:$AA$1616,'Monthly Data'!$B14,Spreads!$AB$3:$AB$1616,'Monthly Data'!$C14)</f>
        <v>1.8182168899999993</v>
      </c>
      <c r="EO14" s="62">
        <f>_xlfn.MINIFS(Spreads!AX$3:AX$1616,Spreads!$AA$3:$AA$1616,'Monthly Data'!$B14,Spreads!$AB$3:$AB$1616,'Monthly Data'!$C14)</f>
        <v>0.28672020000000131</v>
      </c>
      <c r="EP14" s="62">
        <f>_xlfn.MAXIFS(Spreads!AX$3:AX$1616,Spreads!$AA$3:$AA$1616,'Monthly Data'!$B14,Spreads!$AB$3:$AB$1616,'Monthly Data'!$C14)</f>
        <v>0.29233619999999938</v>
      </c>
      <c r="EQ14" s="62">
        <f>AVERAGEIFS(Spreads!AX$3:AX$1616,Spreads!$AA$3:$AA$1616,'Monthly Data'!$B14,Spreads!$AB$3:$AB$1616,'Monthly Data'!$C14)</f>
        <v>0.2895363899999997</v>
      </c>
      <c r="ER14" s="64">
        <f>_xlfn.MINIFS(Spreads!AY$3:AY$1616,Spreads!$AA$3:$AA$1616,'Monthly Data'!$B14,Spreads!$AB$3:$AB$1616,'Monthly Data'!$C14)</f>
        <v>0.35087020013298409</v>
      </c>
      <c r="ES14" s="64">
        <f>_xlfn.MAXIFS(Spreads!AY$3:AY$1616,Spreads!$AA$3:$AA$1616,'Monthly Data'!$B14,Spreads!$AB$3:$AB$1616,'Monthly Data'!$C14)</f>
        <v>0.367207165017854</v>
      </c>
      <c r="ET14" s="64">
        <f>AVERAGEIFS(Spreads!AY$3:AY$1616,Spreads!$AA$3:$AA$1616,'Monthly Data'!$B14,Spreads!$AB$3:$AB$1616,'Monthly Data'!$C14)</f>
        <v>0.35810512380639875</v>
      </c>
    </row>
    <row r="15" spans="1:150" x14ac:dyDescent="0.2">
      <c r="A15" s="60">
        <v>43800</v>
      </c>
      <c r="B15" s="61">
        <f t="shared" si="0"/>
        <v>12</v>
      </c>
      <c r="C15" s="61">
        <f t="shared" si="1"/>
        <v>2019</v>
      </c>
      <c r="D15" s="62">
        <f>_xlfn.MINIFS(Spreads!B$3:B$1616,Spreads!$AA$3:$AA$1616,'Monthly Data'!$B15,Spreads!$AB$3:$AB$1616,'Monthly Data'!$C15)</f>
        <v>32.51</v>
      </c>
      <c r="E15" s="62">
        <f>_xlfn.MAXIFS(Spreads!B$3:B$1616,Spreads!$AA$3:$AA$1616,'Monthly Data'!$B15,Spreads!$AB$3:$AB$1616,'Monthly Data'!$C15)</f>
        <v>38.119999999999997</v>
      </c>
      <c r="F15" s="62">
        <f>AVERAGEIFS(Spreads!B$3:B$1616,Spreads!$AA$3:$AA$1616,'Monthly Data'!$B15,Spreads!$AB$3:$AB$1616,'Monthly Data'!$C15)</f>
        <v>35.382380952380949</v>
      </c>
      <c r="G15" s="62">
        <f t="shared" si="2"/>
        <v>-2.8723809523809507</v>
      </c>
      <c r="H15" s="62">
        <f t="shared" si="3"/>
        <v>2.7376190476190487</v>
      </c>
      <c r="I15" s="62">
        <f>_xlfn.MINIFS(Spreads!C$3:C$1616,Spreads!$AA$3:$AA$1616,'Monthly Data'!$B15,Spreads!$AB$3:$AB$1616,'Monthly Data'!$C15)</f>
        <v>29.36</v>
      </c>
      <c r="J15" s="62">
        <f>_xlfn.MAXIFS(Spreads!C$3:C$1616,Spreads!$AA$3:$AA$1616,'Monthly Data'!$B15,Spreads!$AB$3:$AB$1616,'Monthly Data'!$C15)</f>
        <v>34.97</v>
      </c>
      <c r="K15" s="62">
        <f>AVERAGEIFS(Spreads!C$3:C$1616,Spreads!$AA$3:$AA$1616,'Monthly Data'!$B15,Spreads!$AB$3:$AB$1616,'Monthly Data'!$C15)</f>
        <v>32.23238095238095</v>
      </c>
      <c r="L15" s="62">
        <f t="shared" si="4"/>
        <v>-2.8723809523809507</v>
      </c>
      <c r="M15" s="62">
        <f t="shared" si="5"/>
        <v>2.7376190476190487</v>
      </c>
      <c r="N15" s="62">
        <f>_xlfn.MINIFS(Spreads!D$3:D$1616,Spreads!$AA$3:$AA$1616,'Monthly Data'!$B15,Spreads!$AB$3:$AB$1616,'Monthly Data'!$C15)</f>
        <v>32.409999999999997</v>
      </c>
      <c r="O15" s="62">
        <f>_xlfn.MAXIFS(Spreads!D$3:D$1616,Spreads!$AA$3:$AA$1616,'Monthly Data'!$B15,Spreads!$AB$3:$AB$1616,'Monthly Data'!$C15)</f>
        <v>37.67</v>
      </c>
      <c r="P15" s="62">
        <f>AVERAGEIFS(Spreads!D$3:D$1616,Spreads!$AA$3:$AA$1616,'Monthly Data'!$B15,Spreads!$AB$3:$AB$1616,'Monthly Data'!$C15)</f>
        <v>35.046666666666667</v>
      </c>
      <c r="Q15" s="62">
        <f t="shared" si="6"/>
        <v>-2.6366666666666703</v>
      </c>
      <c r="R15" s="62">
        <f t="shared" si="7"/>
        <v>2.6233333333333348</v>
      </c>
      <c r="S15" s="62">
        <f>_xlfn.MINIFS(Spreads!F$3:F$1616,Spreads!$AA$3:$AA$1616,'Monthly Data'!$B15,Spreads!$AB$3:$AB$1616,'Monthly Data'!$C15)</f>
        <v>31.536018419484158</v>
      </c>
      <c r="T15" s="62">
        <f>_xlfn.MAXIFS(Spreads!F$3:F$1616,Spreads!$AA$3:$AA$1616,'Monthly Data'!$B15,Spreads!$AB$3:$AB$1616,'Monthly Data'!$C15)</f>
        <v>37.183245018873983</v>
      </c>
      <c r="U15" s="62">
        <f>AVERAGEIFS(Spreads!F$3:F$1616,Spreads!$AA$3:$AA$1616,'Monthly Data'!$B15,Spreads!$AB$3:$AB$1616,'Monthly Data'!$C15)</f>
        <v>34.474163824909667</v>
      </c>
      <c r="V15" s="62">
        <f t="shared" si="8"/>
        <v>-2.9381454054255087</v>
      </c>
      <c r="W15" s="62">
        <f t="shared" si="9"/>
        <v>2.709081193964316</v>
      </c>
      <c r="X15" s="62">
        <f>_xlfn.MINIFS(Spreads!G$3:G$1616,Spreads!$AA$3:$AA$1616,'Monthly Data'!$B15,Spreads!$AB$3:$AB$1616,'Monthly Data'!$C15)</f>
        <v>38.159999999999997</v>
      </c>
      <c r="Y15" s="62">
        <f>_xlfn.MAXIFS(Spreads!G$3:G$1616,Spreads!$AA$3:$AA$1616,'Monthly Data'!$B15,Spreads!$AB$3:$AB$1616,'Monthly Data'!$C15)</f>
        <v>43.17</v>
      </c>
      <c r="Z15" s="62">
        <f>AVERAGEIFS(Spreads!G$3:G$1616,Spreads!$AA$3:$AA$1616,'Monthly Data'!$B15,Spreads!$AB$3:$AB$1616,'Monthly Data'!$C15)</f>
        <v>40.689523809523806</v>
      </c>
      <c r="AA15" s="62">
        <f t="shared" si="10"/>
        <v>-2.5295238095238091</v>
      </c>
      <c r="AB15" s="62">
        <f t="shared" si="11"/>
        <v>2.4804761904761961</v>
      </c>
      <c r="AC15" s="62">
        <f>_xlfn.MINIFS(Spreads!H$3:H$1616,Spreads!$AA$3:$AA$1616,'Monthly Data'!$B15,Spreads!$AB$3:$AB$1616,'Monthly Data'!$C15)</f>
        <v>30.16</v>
      </c>
      <c r="AD15" s="62">
        <f>_xlfn.MAXIFS(Spreads!H$3:H$1616,Spreads!$AA$3:$AA$1616,'Monthly Data'!$B15,Spreads!$AB$3:$AB$1616,'Monthly Data'!$C15)</f>
        <v>35.450000000000003</v>
      </c>
      <c r="AE15" s="62">
        <f>AVERAGEIFS(Spreads!H$3:H$1616,Spreads!$AA$3:$AA$1616,'Monthly Data'!$B15,Spreads!$AB$3:$AB$1616,'Monthly Data'!$C15)</f>
        <v>32.783809523809524</v>
      </c>
      <c r="AF15" s="62">
        <f t="shared" si="12"/>
        <v>-2.6238095238095234</v>
      </c>
      <c r="AG15" s="62">
        <f t="shared" si="13"/>
        <v>2.6661904761904793</v>
      </c>
      <c r="AH15" s="65">
        <f t="shared" si="14"/>
        <v>5.7286447595243928E-2</v>
      </c>
      <c r="AI15" s="62">
        <f t="shared" si="15"/>
        <v>2.5985714285714252</v>
      </c>
      <c r="AJ15" s="62">
        <f t="shared" si="16"/>
        <v>-0.55142857142857338</v>
      </c>
      <c r="AK15" s="62">
        <f t="shared" si="17"/>
        <v>3.1499999999999986</v>
      </c>
      <c r="AQ15" s="62">
        <f>AVERAGEIFS(Spreads!AV$3:AV$1616,Spreads!$AA$3:$AA$1616,'Monthly Data'!$B15,Spreads!$AB$3:$AB$1616,'Monthly Data'!$C15)</f>
        <v>1.5643314285714278</v>
      </c>
      <c r="AS15" s="60">
        <f t="shared" si="18"/>
        <v>43800</v>
      </c>
      <c r="AT15" s="62">
        <f>_xlfn.MINIFS(Spreads!M$3:M$1616,Spreads!$AA$3:$AA$1616,'Monthly Data'!$B15,Spreads!$AB$3:$AB$1616,'Monthly Data'!$C15)</f>
        <v>2.3499999999999979</v>
      </c>
      <c r="AU15" s="62">
        <f>_xlfn.MAXIFS(Spreads!M$3:M$1616,Spreads!$AA$3:$AA$1616,'Monthly Data'!$B15,Spreads!$AB$3:$AB$1616,'Monthly Data'!$C15)</f>
        <v>2.9500000000000028</v>
      </c>
      <c r="AV15" s="62">
        <f>AVERAGEIFS(Spreads!M$3:M$1616,Spreads!$AA$3:$AA$1616,'Monthly Data'!$B15,Spreads!$AB$3:$AB$1616,'Monthly Data'!$C15)</f>
        <v>2.5985714285714283</v>
      </c>
      <c r="AW15" s="24">
        <f t="shared" si="19"/>
        <v>-0.24857142857143044</v>
      </c>
      <c r="AX15" s="24">
        <f t="shared" si="20"/>
        <v>0.35142857142857453</v>
      </c>
      <c r="AY15" s="62">
        <f>_xlfn.MINIFS(Spreads!N$3:N$1616,Spreads!$AA$3:$AA$1616,'Monthly Data'!$B15,Spreads!$AB$3:$AB$1616,'Monthly Data'!$C15)</f>
        <v>3.1499999999999986</v>
      </c>
      <c r="AZ15" s="62">
        <f>_xlfn.MAXIFS(Spreads!N$3:N$1616,Spreads!$AA$3:$AA$1616,'Monthly Data'!$B15,Spreads!$AB$3:$AB$1616,'Monthly Data'!$C15)</f>
        <v>3.1500000000000057</v>
      </c>
      <c r="BA15" s="62">
        <f>AVERAGEIFS(Spreads!N$3:N$1616,Spreads!$AA$3:$AA$1616,'Monthly Data'!$B15,Spreads!$AB$3:$AB$1616,'Monthly Data'!$C15)</f>
        <v>3.1499999999999995</v>
      </c>
      <c r="BB15" s="24">
        <f t="shared" si="21"/>
        <v>0</v>
      </c>
      <c r="BC15" s="24">
        <f t="shared" si="22"/>
        <v>6.2172489379008766E-15</v>
      </c>
      <c r="BD15" s="62">
        <f>_xlfn.MINIFS(Spreads!O$3:O$1616,Spreads!$AA$3:$AA$1616,'Monthly Data'!$B15,Spreads!$AB$3:$AB$1616,'Monthly Data'!$C15)</f>
        <v>-0.80000000000000071</v>
      </c>
      <c r="BE15" s="62">
        <f>_xlfn.MAXIFS(Spreads!O$3:O$1616,Spreads!$AA$3:$AA$1616,'Monthly Data'!$B15,Spreads!$AB$3:$AB$1616,'Monthly Data'!$C15)</f>
        <v>-0.19999999999999574</v>
      </c>
      <c r="BF15" s="62">
        <f>AVERAGEIFS(Spreads!O$3:O$1616,Spreads!$AA$3:$AA$1616,'Monthly Data'!$B15,Spreads!$AB$3:$AB$1616,'Monthly Data'!$C15)</f>
        <v>-0.55142857142857138</v>
      </c>
      <c r="BG15" s="24">
        <f t="shared" si="23"/>
        <v>-0.24857142857142933</v>
      </c>
      <c r="BH15" s="24">
        <f t="shared" si="24"/>
        <v>0.35142857142857564</v>
      </c>
      <c r="BI15" s="62">
        <f>_xlfn.MINIFS(Spreads!P$3:P$1616,Spreads!$AA$3:$AA$1616,'Monthly Data'!$B15,Spreads!$AB$3:$AB$1616,'Monthly Data'!$C15)</f>
        <v>2.1899999999999977</v>
      </c>
      <c r="BJ15" s="62">
        <f>_xlfn.MAXIFS(Spreads!P$3:P$1616,Spreads!$AA$3:$AA$1616,'Monthly Data'!$B15,Spreads!$AB$3:$AB$1616,'Monthly Data'!$C15)</f>
        <v>2.5</v>
      </c>
      <c r="BK15" s="62">
        <f>AVERAGEIFS(Spreads!P$3:P$1616,Spreads!$AA$3:$AA$1616,'Monthly Data'!$B15,Spreads!$AB$3:$AB$1616,'Monthly Data'!$C15)</f>
        <v>2.2628571428571425</v>
      </c>
      <c r="BL15" s="24">
        <f t="shared" si="25"/>
        <v>-7.285714285714473E-2</v>
      </c>
      <c r="BM15" s="24">
        <f t="shared" si="26"/>
        <v>0.23714285714285754</v>
      </c>
      <c r="BN15" s="62">
        <f>_xlfn.MINIFS(Spreads!R$3:R$1616,Spreads!$AA$3:$AA$1616,'Monthly Data'!$B15,Spreads!$AB$3:$AB$1616,'Monthly Data'!$C15)</f>
        <v>1.3760184194841578</v>
      </c>
      <c r="BO15" s="62">
        <f>_xlfn.MAXIFS(Spreads!R$3:R$1616,Spreads!$AA$3:$AA$1616,'Monthly Data'!$B15,Spreads!$AB$3:$AB$1616,'Monthly Data'!$C15)</f>
        <v>2.3953415233994804</v>
      </c>
      <c r="BP15" s="62">
        <f>AVERAGEIFS(Spreads!R$3:R$1616,Spreads!$AA$3:$AA$1616,'Monthly Data'!$B15,Spreads!$AB$3:$AB$1616,'Monthly Data'!$C15)</f>
        <v>1.7846638249096689</v>
      </c>
      <c r="BQ15" s="24">
        <f t="shared" si="27"/>
        <v>-0.40864540542551109</v>
      </c>
      <c r="BR15" s="24">
        <f t="shared" si="28"/>
        <v>0.61067769848981146</v>
      </c>
      <c r="BS15" s="62">
        <f>_xlfn.MINIFS(Spreads!S$3:S$1616,Spreads!$AA$3:$AA$1616,'Monthly Data'!$B15,Spreads!$AB$3:$AB$1616,'Monthly Data'!$C15)</f>
        <v>7.6899999999999977</v>
      </c>
      <c r="BT15" s="62">
        <f>_xlfn.MAXIFS(Spreads!S$3:S$1616,Spreads!$AA$3:$AA$1616,'Monthly Data'!$B15,Spreads!$AB$3:$AB$1616,'Monthly Data'!$C15)</f>
        <v>8.0000000000000036</v>
      </c>
      <c r="BU15" s="62">
        <f>AVERAGEIFS(Spreads!S$3:S$1616,Spreads!$AA$3:$AA$1616,'Monthly Data'!$B15,Spreads!$AB$3:$AB$1616,'Monthly Data'!$C15)</f>
        <v>7.9057142857142866</v>
      </c>
      <c r="BV15" s="24">
        <f t="shared" si="29"/>
        <v>-0.21571428571428886</v>
      </c>
      <c r="BW15" s="24">
        <f t="shared" si="30"/>
        <v>9.4285714285716971E-2</v>
      </c>
      <c r="BX15" s="62">
        <f>_xlfn.MINIFS(Spreads!T$3:T$1616,Spreads!$AA$3:$AA$1616,'Monthly Data'!$B15,Spreads!$AB$3:$AB$1616,'Monthly Data'!$C15)</f>
        <v>5.0499999999999972</v>
      </c>
      <c r="BY15" s="62">
        <f>_xlfn.MAXIFS(Spreads!T$3:T$1616,Spreads!$AA$3:$AA$1616,'Monthly Data'!$B15,Spreads!$AB$3:$AB$1616,'Monthly Data'!$C15)</f>
        <v>5.6500000000000057</v>
      </c>
      <c r="BZ15" s="62">
        <f>AVERAGEIFS(Spreads!T$3:T$1616,Spreads!$AA$3:$AA$1616,'Monthly Data'!$B15,Spreads!$AB$3:$AB$1616,'Monthly Data'!$C15)</f>
        <v>5.3071428571428578</v>
      </c>
      <c r="CA15" s="24">
        <f t="shared" si="31"/>
        <v>-0.25714285714286067</v>
      </c>
      <c r="CB15" s="24">
        <f t="shared" si="32"/>
        <v>0.34285714285714786</v>
      </c>
      <c r="DJ15" s="24">
        <f t="shared" si="33"/>
        <v>5.6499999999999986</v>
      </c>
      <c r="DK15" s="24">
        <f t="shared" si="33"/>
        <v>5.0500000000000043</v>
      </c>
      <c r="DL15" s="24">
        <f t="shared" si="33"/>
        <v>5.3071428571428569</v>
      </c>
      <c r="DV15" s="63">
        <f t="shared" si="34"/>
        <v>43800</v>
      </c>
      <c r="DW15" s="62">
        <f>_xlfn.MINIFS(Spreads!X$3:X$1616,Spreads!$AA$3:$AA$1616,'Monthly Data'!$B15,Spreads!$AB$3:$AB$1616,'Monthly Data'!$C15)</f>
        <v>31.69477579376419</v>
      </c>
      <c r="DX15" s="62">
        <f>_xlfn.MAXIFS(Spreads!X$3:X$1616,Spreads!$AA$3:$AA$1616,'Monthly Data'!$B15,Spreads!$AB$3:$AB$1616,'Monthly Data'!$C15)</f>
        <v>37.285303330911148</v>
      </c>
      <c r="DY15" s="62">
        <f>AVERAGEIFS(Spreads!X$3:X$1616,Spreads!$AA$3:$AA$1616,'Monthly Data'!$B15,Spreads!$AB$3:$AB$1616,'Monthly Data'!$C15)</f>
        <v>34.58245903379354</v>
      </c>
      <c r="DZ15" s="62">
        <f>_xlfn.MINIFS(Spreads!AM$3:AM$1616,Spreads!$AA$3:$AA$1616,'Monthly Data'!$B15,Spreads!$AB$3:$AB$1616,'Monthly Data'!$C15)</f>
        <v>698.75</v>
      </c>
      <c r="EA15" s="62">
        <f>_xlfn.MAXIFS(Spreads!AM$3:AM$1616,Spreads!$AA$3:$AA$1616,'Monthly Data'!$B15,Spreads!$AB$3:$AB$1616,'Monthly Data'!$C15)</f>
        <v>822</v>
      </c>
      <c r="EB15" s="62">
        <f>AVERAGEIFS(Spreads!AM$3:AM$1616,Spreads!$AA$3:$AA$1616,'Monthly Data'!$B15,Spreads!$AB$3:$AB$1616,'Monthly Data'!$C15)</f>
        <v>762.41250000000002</v>
      </c>
      <c r="EC15" s="62">
        <f>_xlfn.MINIFS(Spreads!AT$3:AT$1616,Spreads!$AA$3:$AA$1616,'Monthly Data'!$B15,Spreads!$AB$3:$AB$1616,'Monthly Data'!$C15)</f>
        <v>294</v>
      </c>
      <c r="ED15" s="62">
        <f>_xlfn.MAXIFS(Spreads!AT$3:AT$1616,Spreads!$AA$3:$AA$1616,'Monthly Data'!$B15,Spreads!$AB$3:$AB$1616,'Monthly Data'!$C15)</f>
        <v>306</v>
      </c>
      <c r="EE15" s="62">
        <f>AVERAGEIFS(Spreads!AT$3:AT$1616,Spreads!$AA$3:$AA$1616,'Monthly Data'!$B15,Spreads!$AB$3:$AB$1616,'Monthly Data'!$C15)</f>
        <v>299.8095238095238</v>
      </c>
      <c r="EF15" s="62">
        <f>_xlfn.MINIFS(Spreads!AU$3:AU$1616,Spreads!$AA$3:$AA$1616,'Monthly Data'!$B15,Spreads!$AB$3:$AB$1616,'Monthly Data'!$C15)</f>
        <v>8.81</v>
      </c>
      <c r="EG15" s="62">
        <f>_xlfn.MAXIFS(Spreads!AU$3:AU$1616,Spreads!$AA$3:$AA$1616,'Monthly Data'!$B15,Spreads!$AB$3:$AB$1616,'Monthly Data'!$C15)</f>
        <v>9.61</v>
      </c>
      <c r="EH15" s="62">
        <f>AVERAGEIFS(Spreads!AU$3:AU$1616,Spreads!$AA$3:$AA$1616,'Monthly Data'!$B15,Spreads!$AB$3:$AB$1616,'Monthly Data'!$C15)</f>
        <v>9.2523809523809533</v>
      </c>
      <c r="EI15" s="62">
        <f>_xlfn.MINIFS(Spreads!AV$3:AV$1616,Spreads!$AA$3:$AA$1616,'Monthly Data'!$B15,Spreads!$AB$3:$AB$1616,'Monthly Data'!$C15)</f>
        <v>1.4773800000000001</v>
      </c>
      <c r="EJ15" s="62">
        <f>_xlfn.MAXIFS(Spreads!AV$3:AV$1616,Spreads!$AA$3:$AA$1616,'Monthly Data'!$B15,Spreads!$AB$3:$AB$1616,'Monthly Data'!$C15)</f>
        <v>1.6318999999999999</v>
      </c>
      <c r="EK15" s="62">
        <f>AVERAGEIFS(Spreads!AV$3:AV$1616,Spreads!$AA$3:$AA$1616,'Monthly Data'!$B15,Spreads!$AB$3:$AB$1616,'Monthly Data'!$C15)</f>
        <v>1.5643314285714278</v>
      </c>
      <c r="EL15" s="62">
        <f>_xlfn.MINIFS(Spreads!AW$3:AW$1616,Spreads!$AA$3:$AA$1616,'Monthly Data'!$B15,Spreads!$AB$3:$AB$1616,'Monthly Data'!$C15)</f>
        <v>1.7668613999999998</v>
      </c>
      <c r="EM15" s="62">
        <f>_xlfn.MAXIFS(Spreads!AW$3:AW$1616,Spreads!$AA$3:$AA$1616,'Monthly Data'!$B15,Spreads!$AB$3:$AB$1616,'Monthly Data'!$C15)</f>
        <v>1.9235810000000004</v>
      </c>
      <c r="EN15" s="62">
        <f>AVERAGEIFS(Spreads!AW$3:AW$1616,Spreads!$AA$3:$AA$1616,'Monthly Data'!$B15,Spreads!$AB$3:$AB$1616,'Monthly Data'!$C15)</f>
        <v>1.8500866571428571</v>
      </c>
      <c r="EO15" s="62">
        <f>_xlfn.MINIFS(Spreads!AX$3:AX$1616,Spreads!$AA$3:$AA$1616,'Monthly Data'!$B15,Spreads!$AB$3:$AB$1616,'Monthly Data'!$C15)</f>
        <v>0.27934919999999863</v>
      </c>
      <c r="EP15" s="62">
        <f>_xlfn.MAXIFS(Spreads!AX$3:AX$1616,Spreads!$AA$3:$AA$1616,'Monthly Data'!$B15,Spreads!$AB$3:$AB$1616,'Monthly Data'!$C15)</f>
        <v>0.29247660000000053</v>
      </c>
      <c r="EQ15" s="62">
        <f>AVERAGEIFS(Spreads!AX$3:AX$1616,Spreads!$AA$3:$AA$1616,'Monthly Data'!$B15,Spreads!$AB$3:$AB$1616,'Monthly Data'!$C15)</f>
        <v>0.28575522857142832</v>
      </c>
      <c r="ER15" s="64">
        <f>_xlfn.MINIFS(Spreads!AY$3:AY$1616,Spreads!$AA$3:$AA$1616,'Monthly Data'!$B15,Spreads!$AB$3:$AB$1616,'Monthly Data'!$C15)</f>
        <v>0.35130639050496099</v>
      </c>
      <c r="ES15" s="64">
        <f>_xlfn.MAXIFS(Spreads!AY$3:AY$1616,Spreads!$AA$3:$AA$1616,'Monthly Data'!$B15,Spreads!$AB$3:$AB$1616,'Monthly Data'!$C15)</f>
        <v>0.38591542471082557</v>
      </c>
      <c r="ET15" s="64">
        <f>AVERAGEIFS(Spreads!AY$3:AY$1616,Spreads!$AA$3:$AA$1616,'Monthly Data'!$B15,Spreads!$AB$3:$AB$1616,'Monthly Data'!$C15)</f>
        <v>0.36987023814613967</v>
      </c>
    </row>
    <row r="16" spans="1:150" x14ac:dyDescent="0.2">
      <c r="A16" s="60">
        <v>43831</v>
      </c>
      <c r="B16" s="61">
        <f t="shared" si="0"/>
        <v>1</v>
      </c>
      <c r="C16" s="61">
        <f t="shared" si="1"/>
        <v>2020</v>
      </c>
      <c r="D16" s="62">
        <f>_xlfn.MINIFS(Spreads!B$3:B$1616,Spreads!$AA$3:$AA$1616,'Monthly Data'!$B16,Spreads!$AB$3:$AB$1616,'Monthly Data'!$C16)</f>
        <v>32.840000000000003</v>
      </c>
      <c r="E16" s="62">
        <f>_xlfn.MAXIFS(Spreads!B$3:B$1616,Spreads!$AA$3:$AA$1616,'Monthly Data'!$B16,Spreads!$AB$3:$AB$1616,'Monthly Data'!$C16)</f>
        <v>38.19</v>
      </c>
      <c r="F16" s="62">
        <f>AVERAGEIFS(Spreads!B$3:B$1616,Spreads!$AA$3:$AA$1616,'Monthly Data'!$B16,Spreads!$AB$3:$AB$1616,'Monthly Data'!$C16)</f>
        <v>36.092857142857142</v>
      </c>
      <c r="G16" s="62">
        <f t="shared" si="2"/>
        <v>-3.2528571428571382</v>
      </c>
      <c r="H16" s="62">
        <f t="shared" si="3"/>
        <v>2.0971428571428561</v>
      </c>
      <c r="I16" s="62">
        <f>_xlfn.MINIFS(Spreads!C$3:C$1616,Spreads!$AA$3:$AA$1616,'Monthly Data'!$B16,Spreads!$AB$3:$AB$1616,'Monthly Data'!$C16)</f>
        <v>29.69</v>
      </c>
      <c r="J16" s="62">
        <f>_xlfn.MAXIFS(Spreads!C$3:C$1616,Spreads!$AA$3:$AA$1616,'Monthly Data'!$B16,Spreads!$AB$3:$AB$1616,'Monthly Data'!$C16)</f>
        <v>35.04</v>
      </c>
      <c r="K16" s="62">
        <f>AVERAGEIFS(Spreads!C$3:C$1616,Spreads!$AA$3:$AA$1616,'Monthly Data'!$B16,Spreads!$AB$3:$AB$1616,'Monthly Data'!$C16)</f>
        <v>32.94285714285715</v>
      </c>
      <c r="L16" s="62">
        <f t="shared" si="4"/>
        <v>-3.2528571428571489</v>
      </c>
      <c r="M16" s="62">
        <f t="shared" si="5"/>
        <v>2.097142857142849</v>
      </c>
      <c r="N16" s="62">
        <f>_xlfn.MINIFS(Spreads!D$3:D$1616,Spreads!$AA$3:$AA$1616,'Monthly Data'!$B16,Spreads!$AB$3:$AB$1616,'Monthly Data'!$C16)</f>
        <v>33.29</v>
      </c>
      <c r="O16" s="62">
        <f>_xlfn.MAXIFS(Spreads!D$3:D$1616,Spreads!$AA$3:$AA$1616,'Monthly Data'!$B16,Spreads!$AB$3:$AB$1616,'Monthly Data'!$C16)</f>
        <v>38.090000000000003</v>
      </c>
      <c r="P16" s="62">
        <f>AVERAGEIFS(Spreads!D$3:D$1616,Spreads!$AA$3:$AA$1616,'Monthly Data'!$B16,Spreads!$AB$3:$AB$1616,'Monthly Data'!$C16)</f>
        <v>36.380952380952387</v>
      </c>
      <c r="Q16" s="62">
        <f t="shared" si="6"/>
        <v>-3.0909523809523876</v>
      </c>
      <c r="R16" s="62">
        <f t="shared" si="7"/>
        <v>1.7090476190476167</v>
      </c>
      <c r="S16" s="62">
        <f>_xlfn.MINIFS(Spreads!F$3:F$1616,Spreads!$AA$3:$AA$1616,'Monthly Data'!$B16,Spreads!$AB$3:$AB$1616,'Monthly Data'!$C16)</f>
        <v>31.796834105801359</v>
      </c>
      <c r="T16" s="62">
        <f>_xlfn.MAXIFS(Spreads!F$3:F$1616,Spreads!$AA$3:$AA$1616,'Monthly Data'!$B16,Spreads!$AB$3:$AB$1616,'Monthly Data'!$C16)</f>
        <v>37.36468201805117</v>
      </c>
      <c r="U16" s="62">
        <f>AVERAGEIFS(Spreads!F$3:F$1616,Spreads!$AA$3:$AA$1616,'Monthly Data'!$B16,Spreads!$AB$3:$AB$1616,'Monthly Data'!$C16)</f>
        <v>35.454733607069933</v>
      </c>
      <c r="V16" s="62">
        <f t="shared" si="8"/>
        <v>-3.6578995012685738</v>
      </c>
      <c r="W16" s="62">
        <f t="shared" si="9"/>
        <v>1.9099484109812366</v>
      </c>
      <c r="X16" s="62">
        <f>_xlfn.MINIFS(Spreads!G$3:G$1616,Spreads!$AA$3:$AA$1616,'Monthly Data'!$B16,Spreads!$AB$3:$AB$1616,'Monthly Data'!$C16)</f>
        <v>37.44</v>
      </c>
      <c r="Y16" s="62">
        <f>_xlfn.MAXIFS(Spreads!G$3:G$1616,Spreads!$AA$3:$AA$1616,'Monthly Data'!$B16,Spreads!$AB$3:$AB$1616,'Monthly Data'!$C16)</f>
        <v>43.24</v>
      </c>
      <c r="Z16" s="62">
        <f>AVERAGEIFS(Spreads!G$3:G$1616,Spreads!$AA$3:$AA$1616,'Monthly Data'!$B16,Spreads!$AB$3:$AB$1616,'Monthly Data'!$C16)</f>
        <v>40.81666666666667</v>
      </c>
      <c r="AA16" s="62">
        <f t="shared" si="10"/>
        <v>-3.3766666666666723</v>
      </c>
      <c r="AB16" s="62">
        <f t="shared" si="11"/>
        <v>2.423333333333332</v>
      </c>
      <c r="AC16" s="62">
        <f>_xlfn.MINIFS(Spreads!H$3:H$1616,Spreads!$AA$3:$AA$1616,'Monthly Data'!$B16,Spreads!$AB$3:$AB$1616,'Monthly Data'!$C16)</f>
        <v>29.94</v>
      </c>
      <c r="AD16" s="62">
        <f>_xlfn.MAXIFS(Spreads!H$3:H$1616,Spreads!$AA$3:$AA$1616,'Monthly Data'!$B16,Spreads!$AB$3:$AB$1616,'Monthly Data'!$C16)</f>
        <v>35.24</v>
      </c>
      <c r="AE16" s="62">
        <f>AVERAGEIFS(Spreads!H$3:H$1616,Spreads!$AA$3:$AA$1616,'Monthly Data'!$B16,Spreads!$AB$3:$AB$1616,'Monthly Data'!$C16)</f>
        <v>33.150952380952383</v>
      </c>
      <c r="AF16" s="62">
        <f t="shared" si="12"/>
        <v>-3.2109523809523814</v>
      </c>
      <c r="AG16" s="62">
        <f t="shared" si="13"/>
        <v>2.0890476190476193</v>
      </c>
      <c r="AH16" s="65">
        <f t="shared" si="14"/>
        <v>1.1198907707056449E-2</v>
      </c>
      <c r="AI16" s="62">
        <f t="shared" si="15"/>
        <v>2.9419047619047589</v>
      </c>
      <c r="AJ16" s="62">
        <f t="shared" si="16"/>
        <v>-0.20809523809523256</v>
      </c>
      <c r="AK16" s="62">
        <f t="shared" si="17"/>
        <v>3.1499999999999915</v>
      </c>
      <c r="AQ16" s="62">
        <f>AVERAGEIFS(Spreads!AV$3:AV$1616,Spreads!$AA$3:$AA$1616,'Monthly Data'!$B16,Spreads!$AB$3:$AB$1616,'Monthly Data'!$C16)</f>
        <v>1.5332428571428567</v>
      </c>
      <c r="AS16" s="60">
        <f t="shared" si="18"/>
        <v>43831</v>
      </c>
      <c r="AT16" s="62">
        <f>_xlfn.MINIFS(Spreads!M$3:M$1616,Spreads!$AA$3:$AA$1616,'Monthly Data'!$B16,Spreads!$AB$3:$AB$1616,'Monthly Data'!$C16)</f>
        <v>2.9000000000000021</v>
      </c>
      <c r="AU16" s="62">
        <f>_xlfn.MAXIFS(Spreads!M$3:M$1616,Spreads!$AA$3:$AA$1616,'Monthly Data'!$B16,Spreads!$AB$3:$AB$1616,'Monthly Data'!$C16)</f>
        <v>2.9500000000000028</v>
      </c>
      <c r="AV16" s="62">
        <f>AVERAGEIFS(Spreads!M$3:M$1616,Spreads!$AA$3:$AA$1616,'Monthly Data'!$B16,Spreads!$AB$3:$AB$1616,'Monthly Data'!$C16)</f>
        <v>2.9419047619047611</v>
      </c>
      <c r="AW16" s="24">
        <f t="shared" si="19"/>
        <v>-4.1904761904759003E-2</v>
      </c>
      <c r="AX16" s="24">
        <f t="shared" si="20"/>
        <v>8.095238095241708E-3</v>
      </c>
      <c r="AY16" s="62">
        <f>_xlfn.MINIFS(Spreads!N$3:N$1616,Spreads!$AA$3:$AA$1616,'Monthly Data'!$B16,Spreads!$AB$3:$AB$1616,'Monthly Data'!$C16)</f>
        <v>3.149999999999995</v>
      </c>
      <c r="AZ16" s="62">
        <f>_xlfn.MAXIFS(Spreads!N$3:N$1616,Spreads!$AA$3:$AA$1616,'Monthly Data'!$B16,Spreads!$AB$3:$AB$1616,'Monthly Data'!$C16)</f>
        <v>3.1500000000000057</v>
      </c>
      <c r="BA16" s="62">
        <f>AVERAGEIFS(Spreads!N$3:N$1616,Spreads!$AA$3:$AA$1616,'Monthly Data'!$B16,Spreads!$AB$3:$AB$1616,'Monthly Data'!$C16)</f>
        <v>3.1500000000000004</v>
      </c>
      <c r="BB16" s="24">
        <f t="shared" si="21"/>
        <v>-5.3290705182007514E-15</v>
      </c>
      <c r="BC16" s="24">
        <f t="shared" si="22"/>
        <v>5.3290705182007514E-15</v>
      </c>
      <c r="BD16" s="62">
        <f>_xlfn.MINIFS(Spreads!O$3:O$1616,Spreads!$AA$3:$AA$1616,'Monthly Data'!$B16,Spreads!$AB$3:$AB$1616,'Monthly Data'!$C16)</f>
        <v>-0.25</v>
      </c>
      <c r="BE16" s="62">
        <f>_xlfn.MAXIFS(Spreads!O$3:O$1616,Spreads!$AA$3:$AA$1616,'Monthly Data'!$B16,Spreads!$AB$3:$AB$1616,'Monthly Data'!$C16)</f>
        <v>-0.19999999999999574</v>
      </c>
      <c r="BF16" s="62">
        <f>AVERAGEIFS(Spreads!O$3:O$1616,Spreads!$AA$3:$AA$1616,'Monthly Data'!$B16,Spreads!$AB$3:$AB$1616,'Monthly Data'!$C16)</f>
        <v>-0.208095238095239</v>
      </c>
      <c r="BG16" s="24">
        <f t="shared" si="23"/>
        <v>-4.1904761904761001E-2</v>
      </c>
      <c r="BH16" s="24">
        <f t="shared" si="24"/>
        <v>8.0952380952432623E-3</v>
      </c>
      <c r="BI16" s="62">
        <f>_xlfn.MINIFS(Spreads!P$3:P$1616,Spreads!$AA$3:$AA$1616,'Monthly Data'!$B16,Spreads!$AB$3:$AB$1616,'Monthly Data'!$C16)</f>
        <v>2.8299999999999983</v>
      </c>
      <c r="BJ16" s="62">
        <f>_xlfn.MAXIFS(Spreads!P$3:P$1616,Spreads!$AA$3:$AA$1616,'Monthly Data'!$B16,Spreads!$AB$3:$AB$1616,'Monthly Data'!$C16)</f>
        <v>3.3500000000000014</v>
      </c>
      <c r="BK16" s="62">
        <f>AVERAGEIFS(Spreads!P$3:P$1616,Spreads!$AA$3:$AA$1616,'Monthly Data'!$B16,Spreads!$AB$3:$AB$1616,'Monthly Data'!$C16)</f>
        <v>3.2299999999999986</v>
      </c>
      <c r="BL16" s="24">
        <f t="shared" si="25"/>
        <v>-0.40000000000000036</v>
      </c>
      <c r="BM16" s="24">
        <f t="shared" si="26"/>
        <v>0.12000000000000277</v>
      </c>
      <c r="BN16" s="62">
        <f>_xlfn.MINIFS(Spreads!R$3:R$1616,Spreads!$AA$3:$AA$1616,'Monthly Data'!$B16,Spreads!$AB$3:$AB$1616,'Monthly Data'!$C16)</f>
        <v>1.6544460410900363</v>
      </c>
      <c r="BO16" s="62">
        <f>_xlfn.MAXIFS(Spreads!R$3:R$1616,Spreads!$AA$3:$AA$1616,'Monthly Data'!$B16,Spreads!$AB$3:$AB$1616,'Monthly Data'!$C16)</f>
        <v>3.165206144182541</v>
      </c>
      <c r="BP16" s="62">
        <f>AVERAGEIFS(Spreads!R$3:R$1616,Spreads!$AA$3:$AA$1616,'Monthly Data'!$B16,Spreads!$AB$3:$AB$1616,'Monthly Data'!$C16)</f>
        <v>2.3037812261175463</v>
      </c>
      <c r="BQ16" s="24">
        <f t="shared" si="27"/>
        <v>-0.64933518502750998</v>
      </c>
      <c r="BR16" s="24">
        <f t="shared" si="28"/>
        <v>0.86142491806499466</v>
      </c>
      <c r="BS16" s="62">
        <f>_xlfn.MINIFS(Spreads!S$3:S$1616,Spreads!$AA$3:$AA$1616,'Monthly Data'!$B16,Spreads!$AB$3:$AB$1616,'Monthly Data'!$C16)</f>
        <v>7.4999999999999964</v>
      </c>
      <c r="BT16" s="62">
        <f>_xlfn.MAXIFS(Spreads!S$3:S$1616,Spreads!$AA$3:$AA$1616,'Monthly Data'!$B16,Spreads!$AB$3:$AB$1616,'Monthly Data'!$C16)</f>
        <v>8</v>
      </c>
      <c r="BU16" s="62">
        <f>AVERAGEIFS(Spreads!S$3:S$1616,Spreads!$AA$3:$AA$1616,'Monthly Data'!$B16,Spreads!$AB$3:$AB$1616,'Monthly Data'!$C16)</f>
        <v>7.6657142857142855</v>
      </c>
      <c r="BV16" s="24">
        <f t="shared" si="29"/>
        <v>-0.16571428571428903</v>
      </c>
      <c r="BW16" s="24">
        <f t="shared" si="30"/>
        <v>0.33428571428571452</v>
      </c>
      <c r="BX16" s="62">
        <f>_xlfn.MINIFS(Spreads!T$3:T$1616,Spreads!$AA$3:$AA$1616,'Monthly Data'!$B16,Spreads!$AB$3:$AB$1616,'Monthly Data'!$C16)</f>
        <v>4.5499999999999972</v>
      </c>
      <c r="BY16" s="62">
        <f>_xlfn.MAXIFS(Spreads!T$3:T$1616,Spreads!$AA$3:$AA$1616,'Monthly Data'!$B16,Spreads!$AB$3:$AB$1616,'Monthly Data'!$C16)</f>
        <v>5.0500000000000043</v>
      </c>
      <c r="BZ16" s="62">
        <f>AVERAGEIFS(Spreads!T$3:T$1616,Spreads!$AA$3:$AA$1616,'Monthly Data'!$B16,Spreads!$AB$3:$AB$1616,'Monthly Data'!$C16)</f>
        <v>4.7238095238095248</v>
      </c>
      <c r="CA16" s="24">
        <f t="shared" si="31"/>
        <v>-0.17380952380952763</v>
      </c>
      <c r="CB16" s="24">
        <f t="shared" si="32"/>
        <v>0.32619047619047947</v>
      </c>
      <c r="DJ16" s="24">
        <f t="shared" si="33"/>
        <v>4.5999999999999943</v>
      </c>
      <c r="DK16" s="24">
        <f t="shared" si="33"/>
        <v>5.0500000000000043</v>
      </c>
      <c r="DL16" s="24">
        <f t="shared" si="33"/>
        <v>4.7238095238095283</v>
      </c>
      <c r="DV16" s="63">
        <f t="shared" si="34"/>
        <v>43831</v>
      </c>
      <c r="DW16" s="62">
        <f>_xlfn.MINIFS(Spreads!X$3:X$1616,Spreads!$AA$3:$AA$1616,'Monthly Data'!$B16,Spreads!$AB$3:$AB$1616,'Monthly Data'!$C16)</f>
        <v>32.000950729875683</v>
      </c>
      <c r="DX16" s="62">
        <f>_xlfn.MAXIFS(Spreads!X$3:X$1616,Spreads!$AA$3:$AA$1616,'Monthly Data'!$B16,Spreads!$AB$3:$AB$1616,'Monthly Data'!$C16)</f>
        <v>37.262623706013997</v>
      </c>
      <c r="DY16" s="62">
        <f>AVERAGEIFS(Spreads!X$3:X$1616,Spreads!$AA$3:$AA$1616,'Monthly Data'!$B16,Spreads!$AB$3:$AB$1616,'Monthly Data'!$C16)</f>
        <v>35.54815206200341</v>
      </c>
      <c r="DZ16" s="62">
        <f>_xlfn.MINIFS(Spreads!AM$3:AM$1616,Spreads!$AA$3:$AA$1616,'Monthly Data'!$B16,Spreads!$AB$3:$AB$1616,'Monthly Data'!$C16)</f>
        <v>705.5</v>
      </c>
      <c r="EA16" s="62">
        <f>_xlfn.MAXIFS(Spreads!AM$3:AM$1616,Spreads!$AA$3:$AA$1616,'Monthly Data'!$B16,Spreads!$AB$3:$AB$1616,'Monthly Data'!$C16)</f>
        <v>821.5</v>
      </c>
      <c r="EB16" s="62">
        <f>AVERAGEIFS(Spreads!AM$3:AM$1616,Spreads!$AA$3:$AA$1616,'Monthly Data'!$B16,Spreads!$AB$3:$AB$1616,'Monthly Data'!$C16)</f>
        <v>783.70238095238096</v>
      </c>
      <c r="EC16" s="62">
        <f>_xlfn.MINIFS(Spreads!AT$3:AT$1616,Spreads!$AA$3:$AA$1616,'Monthly Data'!$B16,Spreads!$AB$3:$AB$1616,'Monthly Data'!$C16)</f>
        <v>291</v>
      </c>
      <c r="ED16" s="62">
        <f>_xlfn.MAXIFS(Spreads!AT$3:AT$1616,Spreads!$AA$3:$AA$1616,'Monthly Data'!$B16,Spreads!$AB$3:$AB$1616,'Monthly Data'!$C16)</f>
        <v>306</v>
      </c>
      <c r="EE16" s="62">
        <f>AVERAGEIFS(Spreads!AT$3:AT$1616,Spreads!$AA$3:$AA$1616,'Monthly Data'!$B16,Spreads!$AB$3:$AB$1616,'Monthly Data'!$C16)</f>
        <v>297.38095238095241</v>
      </c>
      <c r="EF16" s="62">
        <f>_xlfn.MINIFS(Spreads!AU$3:AU$1616,Spreads!$AA$3:$AA$1616,'Monthly Data'!$B16,Spreads!$AB$3:$AB$1616,'Monthly Data'!$C16)</f>
        <v>8.81</v>
      </c>
      <c r="EG16" s="62">
        <f>_xlfn.MAXIFS(Spreads!AU$3:AU$1616,Spreads!$AA$3:$AA$1616,'Monthly Data'!$B16,Spreads!$AB$3:$AB$1616,'Monthly Data'!$C16)</f>
        <v>9.74</v>
      </c>
      <c r="EH16" s="62">
        <f>AVERAGEIFS(Spreads!AU$3:AU$1616,Spreads!$AA$3:$AA$1616,'Monthly Data'!$B16,Spreads!$AB$3:$AB$1616,'Monthly Data'!$C16)</f>
        <v>9.3095238095238102</v>
      </c>
      <c r="EI16" s="62">
        <f>_xlfn.MINIFS(Spreads!AV$3:AV$1616,Spreads!$AA$3:$AA$1616,'Monthly Data'!$B16,Spreads!$AB$3:$AB$1616,'Monthly Data'!$C16)</f>
        <v>1.3421200000000013</v>
      </c>
      <c r="EJ16" s="62">
        <f>_xlfn.MAXIFS(Spreads!AV$3:AV$1616,Spreads!$AA$3:$AA$1616,'Monthly Data'!$B16,Spreads!$AB$3:$AB$1616,'Monthly Data'!$C16)</f>
        <v>1.6304200000000009</v>
      </c>
      <c r="EK16" s="62">
        <f>AVERAGEIFS(Spreads!AV$3:AV$1616,Spreads!$AA$3:$AA$1616,'Monthly Data'!$B16,Spreads!$AB$3:$AB$1616,'Monthly Data'!$C16)</f>
        <v>1.5332428571428567</v>
      </c>
      <c r="EL16" s="62">
        <f>_xlfn.MINIFS(Spreads!AW$3:AW$1616,Spreads!$AA$3:$AA$1616,'Monthly Data'!$B16,Spreads!$AB$3:$AB$1616,'Monthly Data'!$C16)</f>
        <v>1.6228966000000007</v>
      </c>
      <c r="EM16" s="62">
        <f>_xlfn.MAXIFS(Spreads!AW$3:AW$1616,Spreads!$AA$3:$AA$1616,'Monthly Data'!$B16,Spreads!$AB$3:$AB$1616,'Monthly Data'!$C16)</f>
        <v>1.9184505999999999</v>
      </c>
      <c r="EN16" s="62">
        <f>AVERAGEIFS(Spreads!AW$3:AW$1616,Spreads!$AA$3:$AA$1616,'Monthly Data'!$B16,Spreads!$AB$3:$AB$1616,'Monthly Data'!$C16)</f>
        <v>1.8173355714285706</v>
      </c>
      <c r="EO16" s="62">
        <f>_xlfn.MINIFS(Spreads!AX$3:AX$1616,Spreads!$AA$3:$AA$1616,'Monthly Data'!$B16,Spreads!$AB$3:$AB$1616,'Monthly Data'!$C16)</f>
        <v>0.27918540000000114</v>
      </c>
      <c r="EP16" s="62">
        <f>_xlfn.MAXIFS(Spreads!AX$3:AX$1616,Spreads!$AA$3:$AA$1616,'Monthly Data'!$B16,Spreads!$AB$3:$AB$1616,'Monthly Data'!$C16)</f>
        <v>0.29170440000000042</v>
      </c>
      <c r="EQ16" s="62">
        <f>AVERAGEIFS(Spreads!AX$3:AX$1616,Spreads!$AA$3:$AA$1616,'Monthly Data'!$B16,Spreads!$AB$3:$AB$1616,'Monthly Data'!$C16)</f>
        <v>0.28409271428571437</v>
      </c>
      <c r="ER16" s="64">
        <f>_xlfn.MINIFS(Spreads!AY$3:AY$1616,Spreads!$AA$3:$AA$1616,'Monthly Data'!$B16,Spreads!$AB$3:$AB$1616,'Monthly Data'!$C16)</f>
        <v>0.35973777196047479</v>
      </c>
      <c r="ES16" s="64">
        <f>_xlfn.MAXIFS(Spreads!AY$3:AY$1616,Spreads!$AA$3:$AA$1616,'Monthly Data'!$B16,Spreads!$AB$3:$AB$1616,'Monthly Data'!$C16)</f>
        <v>0.39191117821710864</v>
      </c>
      <c r="ET16" s="64">
        <f>AVERAGEIFS(Spreads!AY$3:AY$1616,Spreads!$AA$3:$AA$1616,'Monthly Data'!$B16,Spreads!$AB$3:$AB$1616,'Monthly Data'!$C16)</f>
        <v>0.37653036219770469</v>
      </c>
    </row>
    <row r="17" spans="1:150" x14ac:dyDescent="0.2">
      <c r="A17" s="60">
        <v>43862</v>
      </c>
      <c r="B17" s="61">
        <f t="shared" si="0"/>
        <v>2</v>
      </c>
      <c r="C17" s="61">
        <f t="shared" si="1"/>
        <v>2020</v>
      </c>
      <c r="D17" s="62">
        <f>_xlfn.MINIFS(Spreads!B$3:B$1616,Spreads!$AA$3:$AA$1616,'Monthly Data'!$B17,Spreads!$AB$3:$AB$1616,'Monthly Data'!$C17)</f>
        <v>31.56</v>
      </c>
      <c r="E17" s="62">
        <f>_xlfn.MAXIFS(Spreads!B$3:B$1616,Spreads!$AA$3:$AA$1616,'Monthly Data'!$B17,Spreads!$AB$3:$AB$1616,'Monthly Data'!$C17)</f>
        <v>34.72</v>
      </c>
      <c r="F17" s="62">
        <f>AVERAGEIFS(Spreads!B$3:B$1616,Spreads!$AA$3:$AA$1616,'Monthly Data'!$B17,Spreads!$AB$3:$AB$1616,'Monthly Data'!$C17)</f>
        <v>33.432631578947372</v>
      </c>
      <c r="G17" s="62">
        <f t="shared" si="2"/>
        <v>-1.8726315789473738</v>
      </c>
      <c r="H17" s="62">
        <f t="shared" si="3"/>
        <v>1.2873684210526264</v>
      </c>
      <c r="I17" s="62">
        <f>_xlfn.MINIFS(Spreads!C$3:C$1616,Spreads!$AA$3:$AA$1616,'Monthly Data'!$B17,Spreads!$AB$3:$AB$1616,'Monthly Data'!$C17)</f>
        <v>28.41</v>
      </c>
      <c r="J17" s="62">
        <f>_xlfn.MAXIFS(Spreads!C$3:C$1616,Spreads!$AA$3:$AA$1616,'Monthly Data'!$B17,Spreads!$AB$3:$AB$1616,'Monthly Data'!$C17)</f>
        <v>31.57</v>
      </c>
      <c r="K17" s="62">
        <f>AVERAGEIFS(Spreads!C$3:C$1616,Spreads!$AA$3:$AA$1616,'Monthly Data'!$B17,Spreads!$AB$3:$AB$1616,'Monthly Data'!$C17)</f>
        <v>30.282631578947363</v>
      </c>
      <c r="L17" s="62">
        <f t="shared" si="4"/>
        <v>-1.8726315789473631</v>
      </c>
      <c r="M17" s="62">
        <f t="shared" si="5"/>
        <v>1.287368421052637</v>
      </c>
      <c r="N17" s="62">
        <f>_xlfn.MINIFS(Spreads!D$3:D$1616,Spreads!$AA$3:$AA$1616,'Monthly Data'!$B17,Spreads!$AB$3:$AB$1616,'Monthly Data'!$C17)</f>
        <v>30.81</v>
      </c>
      <c r="O17" s="62">
        <f>_xlfn.MAXIFS(Spreads!D$3:D$1616,Spreads!$AA$3:$AA$1616,'Monthly Data'!$B17,Spreads!$AB$3:$AB$1616,'Monthly Data'!$C17)</f>
        <v>34.67</v>
      </c>
      <c r="P17" s="62">
        <f>AVERAGEIFS(Spreads!D$3:D$1616,Spreads!$AA$3:$AA$1616,'Monthly Data'!$B17,Spreads!$AB$3:$AB$1616,'Monthly Data'!$C17)</f>
        <v>33.287894736842112</v>
      </c>
      <c r="Q17" s="62">
        <f t="shared" si="6"/>
        <v>-2.4778947368421136</v>
      </c>
      <c r="R17" s="62">
        <f t="shared" si="7"/>
        <v>1.3821052631578894</v>
      </c>
      <c r="S17" s="62">
        <f>_xlfn.MINIFS(Spreads!F$3:F$1616,Spreads!$AA$3:$AA$1616,'Monthly Data'!$B17,Spreads!$AB$3:$AB$1616,'Monthly Data'!$C17)</f>
        <v>29.438153116497979</v>
      </c>
      <c r="T17" s="62">
        <f>_xlfn.MAXIFS(Spreads!F$3:F$1616,Spreads!$AA$3:$AA$1616,'Monthly Data'!$B17,Spreads!$AB$3:$AB$1616,'Monthly Data'!$C17)</f>
        <v>33.350388411255992</v>
      </c>
      <c r="U17" s="62">
        <f>AVERAGEIFS(Spreads!F$3:F$1616,Spreads!$AA$3:$AA$1616,'Monthly Data'!$B17,Spreads!$AB$3:$AB$1616,'Monthly Data'!$C17)</f>
        <v>32.051646361998735</v>
      </c>
      <c r="V17" s="62">
        <f t="shared" si="8"/>
        <v>-2.6134932455007558</v>
      </c>
      <c r="W17" s="62">
        <f t="shared" si="9"/>
        <v>1.2987420492572568</v>
      </c>
      <c r="X17" s="62">
        <f>_xlfn.MINIFS(Spreads!G$3:G$1616,Spreads!$AA$3:$AA$1616,'Monthly Data'!$B17,Spreads!$AB$3:$AB$1616,'Monthly Data'!$C17)</f>
        <v>36.31</v>
      </c>
      <c r="Y17" s="62">
        <f>_xlfn.MAXIFS(Spreads!G$3:G$1616,Spreads!$AA$3:$AA$1616,'Monthly Data'!$B17,Spreads!$AB$3:$AB$1616,'Monthly Data'!$C17)</f>
        <v>39.03</v>
      </c>
      <c r="Z17" s="62">
        <f>AVERAGEIFS(Spreads!G$3:G$1616,Spreads!$AA$3:$AA$1616,'Monthly Data'!$B17,Spreads!$AB$3:$AB$1616,'Monthly Data'!$C17)</f>
        <v>38.11684210526316</v>
      </c>
      <c r="AA17" s="62">
        <f t="shared" si="10"/>
        <v>-1.8068421052631578</v>
      </c>
      <c r="AB17" s="62">
        <f t="shared" si="11"/>
        <v>0.91315789473684106</v>
      </c>
      <c r="AC17" s="62">
        <f>_xlfn.MINIFS(Spreads!H$3:H$1616,Spreads!$AA$3:$AA$1616,'Monthly Data'!$B17,Spreads!$AB$3:$AB$1616,'Monthly Data'!$C17)</f>
        <v>28.68</v>
      </c>
      <c r="AD17" s="62">
        <f>_xlfn.MAXIFS(Spreads!H$3:H$1616,Spreads!$AA$3:$AA$1616,'Monthly Data'!$B17,Spreads!$AB$3:$AB$1616,'Monthly Data'!$C17)</f>
        <v>31.32</v>
      </c>
      <c r="AE17" s="62">
        <f>AVERAGEIFS(Spreads!H$3:H$1616,Spreads!$AA$3:$AA$1616,'Monthly Data'!$B17,Spreads!$AB$3:$AB$1616,'Monthly Data'!$C17)</f>
        <v>30.36684210526316</v>
      </c>
      <c r="AF17" s="62">
        <f t="shared" si="12"/>
        <v>-1.6868421052631604</v>
      </c>
      <c r="AG17" s="62">
        <f t="shared" si="13"/>
        <v>0.95315789473684021</v>
      </c>
      <c r="AH17" s="65">
        <f t="shared" si="14"/>
        <v>-8.3982814240018522E-2</v>
      </c>
      <c r="AI17" s="62">
        <f t="shared" si="15"/>
        <v>3.0657894736842124</v>
      </c>
      <c r="AJ17" s="62">
        <f t="shared" si="16"/>
        <v>-8.4210526315796841E-2</v>
      </c>
      <c r="AK17" s="62">
        <f t="shared" si="17"/>
        <v>3.1500000000000092</v>
      </c>
      <c r="AQ17" s="62">
        <f>AVERAGEIFS(Spreads!AV$3:AV$1616,Spreads!$AA$3:$AA$1616,'Monthly Data'!$B17,Spreads!$AB$3:$AB$1616,'Monthly Data'!$C17)</f>
        <v>1.5389626315789471</v>
      </c>
      <c r="AS17" s="60">
        <f t="shared" si="18"/>
        <v>43862</v>
      </c>
      <c r="AT17" s="62">
        <f>_xlfn.MINIFS(Spreads!M$3:M$1616,Spreads!$AA$3:$AA$1616,'Monthly Data'!$B17,Spreads!$AB$3:$AB$1616,'Monthly Data'!$C17)</f>
        <v>2.66</v>
      </c>
      <c r="AU17" s="62">
        <f>_xlfn.MAXIFS(Spreads!M$3:M$1616,Spreads!$AA$3:$AA$1616,'Monthly Data'!$B17,Spreads!$AB$3:$AB$1616,'Monthly Data'!$C17)</f>
        <v>3.4000000000000021</v>
      </c>
      <c r="AV17" s="62">
        <f>AVERAGEIFS(Spreads!M$3:M$1616,Spreads!$AA$3:$AA$1616,'Monthly Data'!$B17,Spreads!$AB$3:$AB$1616,'Monthly Data'!$C17)</f>
        <v>3.0657894736842097</v>
      </c>
      <c r="AW17" s="24">
        <f t="shared" si="19"/>
        <v>-0.40578947368420959</v>
      </c>
      <c r="AX17" s="24">
        <f t="shared" si="20"/>
        <v>0.3342105263157924</v>
      </c>
      <c r="AY17" s="62">
        <f>_xlfn.MINIFS(Spreads!N$3:N$1616,Spreads!$AA$3:$AA$1616,'Monthly Data'!$B17,Spreads!$AB$3:$AB$1616,'Monthly Data'!$C17)</f>
        <v>3.1499999999999986</v>
      </c>
      <c r="AZ17" s="62">
        <f>_xlfn.MAXIFS(Spreads!N$3:N$1616,Spreads!$AA$3:$AA$1616,'Monthly Data'!$B17,Spreads!$AB$3:$AB$1616,'Monthly Data'!$C17)</f>
        <v>3.1500000000000021</v>
      </c>
      <c r="BA17" s="62">
        <f>AVERAGEIFS(Spreads!N$3:N$1616,Spreads!$AA$3:$AA$1616,'Monthly Data'!$B17,Spreads!$AB$3:$AB$1616,'Monthly Data'!$C17)</f>
        <v>3.15</v>
      </c>
      <c r="BB17" s="24">
        <f t="shared" si="21"/>
        <v>0</v>
      </c>
      <c r="BC17" s="24">
        <f t="shared" si="22"/>
        <v>0</v>
      </c>
      <c r="BD17" s="62">
        <f>_xlfn.MINIFS(Spreads!O$3:O$1616,Spreads!$AA$3:$AA$1616,'Monthly Data'!$B17,Spreads!$AB$3:$AB$1616,'Monthly Data'!$C17)</f>
        <v>-0.49000000000000199</v>
      </c>
      <c r="BE17" s="62">
        <f>_xlfn.MAXIFS(Spreads!O$3:O$1616,Spreads!$AA$3:$AA$1616,'Monthly Data'!$B17,Spreads!$AB$3:$AB$1616,'Monthly Data'!$C17)</f>
        <v>0.25</v>
      </c>
      <c r="BF17" s="62">
        <f>AVERAGEIFS(Spreads!O$3:O$1616,Spreads!$AA$3:$AA$1616,'Monthly Data'!$B17,Spreads!$AB$3:$AB$1616,'Monthly Data'!$C17)</f>
        <v>-8.4210526315789735E-2</v>
      </c>
      <c r="BG17" s="24">
        <f t="shared" si="23"/>
        <v>-0.40578947368421225</v>
      </c>
      <c r="BH17" s="24">
        <f t="shared" si="24"/>
        <v>0.33421052631578974</v>
      </c>
      <c r="BI17" s="62">
        <f>_xlfn.MINIFS(Spreads!P$3:P$1616,Spreads!$AA$3:$AA$1616,'Monthly Data'!$B17,Spreads!$AB$3:$AB$1616,'Monthly Data'!$C17)</f>
        <v>2.129999999999999</v>
      </c>
      <c r="BJ17" s="62">
        <f>_xlfn.MAXIFS(Spreads!P$3:P$1616,Spreads!$AA$3:$AA$1616,'Monthly Data'!$B17,Spreads!$AB$3:$AB$1616,'Monthly Data'!$C17)</f>
        <v>3.350000000000005</v>
      </c>
      <c r="BK17" s="62">
        <f>AVERAGEIFS(Spreads!P$3:P$1616,Spreads!$AA$3:$AA$1616,'Monthly Data'!$B17,Spreads!$AB$3:$AB$1616,'Monthly Data'!$C17)</f>
        <v>2.9210526315789482</v>
      </c>
      <c r="BL17" s="24">
        <f t="shared" si="25"/>
        <v>-0.79105263157894923</v>
      </c>
      <c r="BM17" s="24">
        <f t="shared" si="26"/>
        <v>0.42894736842105674</v>
      </c>
      <c r="BN17" s="62">
        <f>_xlfn.MINIFS(Spreads!R$3:R$1616,Spreads!$AA$3:$AA$1616,'Monthly Data'!$B17,Spreads!$AB$3:$AB$1616,'Monthly Data'!$C17)</f>
        <v>0.65075635641847285</v>
      </c>
      <c r="BO17" s="62">
        <f>_xlfn.MAXIFS(Spreads!R$3:R$1616,Spreads!$AA$3:$AA$1616,'Monthly Data'!$B17,Spreads!$AB$3:$AB$1616,'Monthly Data'!$C17)</f>
        <v>2.4468931000416454</v>
      </c>
      <c r="BP17" s="62">
        <f>AVERAGEIFS(Spreads!R$3:R$1616,Spreads!$AA$3:$AA$1616,'Monthly Data'!$B17,Spreads!$AB$3:$AB$1616,'Monthly Data'!$C17)</f>
        <v>1.6116463619987282</v>
      </c>
      <c r="BQ17" s="24">
        <f t="shared" si="27"/>
        <v>-0.96089000558025539</v>
      </c>
      <c r="BR17" s="24">
        <f t="shared" si="28"/>
        <v>0.83524673804291716</v>
      </c>
      <c r="BS17" s="62">
        <f>_xlfn.MINIFS(Spreads!S$3:S$1616,Spreads!$AA$3:$AA$1616,'Monthly Data'!$B17,Spreads!$AB$3:$AB$1616,'Monthly Data'!$C17)</f>
        <v>7.4999999999999964</v>
      </c>
      <c r="BT17" s="62">
        <f>_xlfn.MAXIFS(Spreads!S$3:S$1616,Spreads!$AA$3:$AA$1616,'Monthly Data'!$B17,Spreads!$AB$3:$AB$1616,'Monthly Data'!$C17)</f>
        <v>8.0000000000000036</v>
      </c>
      <c r="BU17" s="62">
        <f>AVERAGEIFS(Spreads!S$3:S$1616,Spreads!$AA$3:$AA$1616,'Monthly Data'!$B17,Spreads!$AB$3:$AB$1616,'Monthly Data'!$C17)</f>
        <v>7.7499999999999982</v>
      </c>
      <c r="BV17" s="24">
        <f t="shared" si="29"/>
        <v>-0.25000000000000178</v>
      </c>
      <c r="BW17" s="24">
        <f t="shared" si="30"/>
        <v>0.25000000000000533</v>
      </c>
      <c r="BX17" s="62">
        <f>_xlfn.MINIFS(Spreads!T$3:T$1616,Spreads!$AA$3:$AA$1616,'Monthly Data'!$B17,Spreads!$AB$3:$AB$1616,'Monthly Data'!$C17)</f>
        <v>4.1000000000000014</v>
      </c>
      <c r="BY17" s="62">
        <f>_xlfn.MAXIFS(Spreads!T$3:T$1616,Spreads!$AA$3:$AA$1616,'Monthly Data'!$B17,Spreads!$AB$3:$AB$1616,'Monthly Data'!$C17)</f>
        <v>4.9500000000000028</v>
      </c>
      <c r="BZ17" s="62">
        <f>AVERAGEIFS(Spreads!T$3:T$1616,Spreads!$AA$3:$AA$1616,'Monthly Data'!$B17,Spreads!$AB$3:$AB$1616,'Monthly Data'!$C17)</f>
        <v>4.6842105263157894</v>
      </c>
      <c r="CA17" s="24">
        <f t="shared" si="31"/>
        <v>-0.58421052631578796</v>
      </c>
      <c r="CB17" s="24">
        <f t="shared" si="32"/>
        <v>0.26578947368421346</v>
      </c>
      <c r="DJ17" s="24">
        <f t="shared" si="33"/>
        <v>4.7500000000000036</v>
      </c>
      <c r="DK17" s="24">
        <f t="shared" si="33"/>
        <v>4.3100000000000023</v>
      </c>
      <c r="DL17" s="24">
        <f t="shared" si="33"/>
        <v>4.6842105263157876</v>
      </c>
      <c r="DV17" s="63">
        <f t="shared" si="34"/>
        <v>43862</v>
      </c>
      <c r="DW17" s="62">
        <f>_xlfn.MINIFS(Spreads!X$3:X$1616,Spreads!$AA$3:$AA$1616,'Monthly Data'!$B17,Spreads!$AB$3:$AB$1616,'Monthly Data'!$C17)</f>
        <v>29.540211428535137</v>
      </c>
      <c r="DX17" s="62">
        <f>_xlfn.MAXIFS(Spreads!X$3:X$1616,Spreads!$AA$3:$AA$1616,'Monthly Data'!$B17,Spreads!$AB$3:$AB$1616,'Monthly Data'!$C17)</f>
        <v>33.645223534918905</v>
      </c>
      <c r="DY17" s="62">
        <f>AVERAGEIFS(Spreads!X$3:X$1616,Spreads!$AA$3:$AA$1616,'Monthly Data'!$B17,Spreads!$AB$3:$AB$1616,'Monthly Data'!$C17)</f>
        <v>32.299121092494069</v>
      </c>
      <c r="DZ17" s="62">
        <f>_xlfn.MINIFS(Spreads!AM$3:AM$1616,Spreads!$AA$3:$AA$1616,'Monthly Data'!$B17,Spreads!$AB$3:$AB$1616,'Monthly Data'!$C17)</f>
        <v>651.25</v>
      </c>
      <c r="EA17" s="62">
        <f>_xlfn.MAXIFS(Spreads!AM$3:AM$1616,Spreads!$AA$3:$AA$1616,'Monthly Data'!$B17,Spreads!$AB$3:$AB$1616,'Monthly Data'!$C17)</f>
        <v>741.75</v>
      </c>
      <c r="EB17" s="62">
        <f>AVERAGEIFS(Spreads!AM$3:AM$1616,Spreads!$AA$3:$AA$1616,'Monthly Data'!$B17,Spreads!$AB$3:$AB$1616,'Monthly Data'!$C17)</f>
        <v>712.07352941176475</v>
      </c>
      <c r="EC17" s="62">
        <f>_xlfn.MINIFS(Spreads!AT$3:AT$1616,Spreads!$AA$3:$AA$1616,'Monthly Data'!$B17,Spreads!$AB$3:$AB$1616,'Monthly Data'!$C17)</f>
        <v>287</v>
      </c>
      <c r="ED17" s="62">
        <f>_xlfn.MAXIFS(Spreads!AT$3:AT$1616,Spreads!$AA$3:$AA$1616,'Monthly Data'!$B17,Spreads!$AB$3:$AB$1616,'Monthly Data'!$C17)</f>
        <v>306</v>
      </c>
      <c r="EE17" s="62">
        <f>AVERAGEIFS(Spreads!AT$3:AT$1616,Spreads!$AA$3:$AA$1616,'Monthly Data'!$B17,Spreads!$AB$3:$AB$1616,'Monthly Data'!$C17)</f>
        <v>295.36842105263156</v>
      </c>
      <c r="EF17" s="62">
        <f>_xlfn.MINIFS(Spreads!AU$3:AU$1616,Spreads!$AA$3:$AA$1616,'Monthly Data'!$B17,Spreads!$AB$3:$AB$1616,'Monthly Data'!$C17)</f>
        <v>8.85</v>
      </c>
      <c r="EG17" s="62">
        <f>_xlfn.MAXIFS(Spreads!AU$3:AU$1616,Spreads!$AA$3:$AA$1616,'Monthly Data'!$B17,Spreads!$AB$3:$AB$1616,'Monthly Data'!$C17)</f>
        <v>9.0500000000000007</v>
      </c>
      <c r="EH17" s="62">
        <f>AVERAGEIFS(Spreads!AU$3:AU$1616,Spreads!$AA$3:$AA$1616,'Monthly Data'!$B17,Spreads!$AB$3:$AB$1616,'Monthly Data'!$C17)</f>
        <v>8.9452631578947361</v>
      </c>
      <c r="EI17" s="62">
        <f>_xlfn.MINIFS(Spreads!AV$3:AV$1616,Spreads!$AA$3:$AA$1616,'Monthly Data'!$B17,Spreads!$AB$3:$AB$1616,'Monthly Data'!$C17)</f>
        <v>1.3937099999999987</v>
      </c>
      <c r="EJ17" s="62">
        <f>_xlfn.MAXIFS(Spreads!AV$3:AV$1616,Spreads!$AA$3:$AA$1616,'Monthly Data'!$B17,Spreads!$AB$3:$AB$1616,'Monthly Data'!$C17)</f>
        <v>1.6729899999999986</v>
      </c>
      <c r="EK17" s="62">
        <f>AVERAGEIFS(Spreads!AV$3:AV$1616,Spreads!$AA$3:$AA$1616,'Monthly Data'!$B17,Spreads!$AB$3:$AB$1616,'Monthly Data'!$C17)</f>
        <v>1.5389626315789471</v>
      </c>
      <c r="EL17" s="62">
        <f>_xlfn.MINIFS(Spreads!AW$3:AW$1616,Spreads!$AA$3:$AA$1616,'Monthly Data'!$B17,Spreads!$AB$3:$AB$1616,'Monthly Data'!$C17)</f>
        <v>1.6867247999999986</v>
      </c>
      <c r="EM17" s="62">
        <f>_xlfn.MAXIFS(Spreads!AW$3:AW$1616,Spreads!$AA$3:$AA$1616,'Monthly Data'!$B17,Spreads!$AB$3:$AB$1616,'Monthly Data'!$C17)</f>
        <v>1.9616992</v>
      </c>
      <c r="EN17" s="62">
        <f>AVERAGEIFS(Spreads!AW$3:AW$1616,Spreads!$AA$3:$AA$1616,'Monthly Data'!$B17,Spreads!$AB$3:$AB$1616,'Monthly Data'!$C17)</f>
        <v>1.8292802736842102</v>
      </c>
      <c r="EO17" s="62">
        <f>_xlfn.MINIFS(Spreads!AX$3:AX$1616,Spreads!$AA$3:$AA$1616,'Monthly Data'!$B17,Spreads!$AB$3:$AB$1616,'Monthly Data'!$C17)</f>
        <v>0.28730520000000048</v>
      </c>
      <c r="EP17" s="62">
        <f>_xlfn.MAXIFS(Spreads!AX$3:AX$1616,Spreads!$AA$3:$AA$1616,'Monthly Data'!$B17,Spreads!$AB$3:$AB$1616,'Monthly Data'!$C17)</f>
        <v>0.29469959999999951</v>
      </c>
      <c r="EQ17" s="62">
        <f>AVERAGEIFS(Spreads!AX$3:AX$1616,Spreads!$AA$3:$AA$1616,'Monthly Data'!$B17,Spreads!$AB$3:$AB$1616,'Monthly Data'!$C17)</f>
        <v>0.29031764210526301</v>
      </c>
      <c r="ER17" s="64">
        <f>_xlfn.MINIFS(Spreads!AY$3:AY$1616,Spreads!$AA$3:$AA$1616,'Monthly Data'!$B17,Spreads!$AB$3:$AB$1616,'Monthly Data'!$C17)</f>
        <v>0.3392762635617888</v>
      </c>
      <c r="ES17" s="64">
        <f>_xlfn.MAXIFS(Spreads!AY$3:AY$1616,Spreads!$AA$3:$AA$1616,'Monthly Data'!$B17,Spreads!$AB$3:$AB$1616,'Monthly Data'!$C17)</f>
        <v>0.37589874467230638</v>
      </c>
      <c r="ET17" s="64">
        <f>AVERAGEIFS(Spreads!AY$3:AY$1616,Spreads!$AA$3:$AA$1616,'Monthly Data'!$B17,Spreads!$AB$3:$AB$1616,'Monthly Data'!$C17)</f>
        <v>0.36042770116351186</v>
      </c>
    </row>
    <row r="18" spans="1:150" x14ac:dyDescent="0.2">
      <c r="A18" s="60">
        <v>43891</v>
      </c>
      <c r="B18" s="61">
        <f t="shared" si="0"/>
        <v>3</v>
      </c>
      <c r="C18" s="61">
        <f t="shared" si="1"/>
        <v>2020</v>
      </c>
      <c r="D18" s="62">
        <f>_xlfn.MINIFS(Spreads!B$3:B$1616,Spreads!$AA$3:$AA$1616,'Monthly Data'!$B18,Spreads!$AB$3:$AB$1616,'Monthly Data'!$C18)</f>
        <v>28.14</v>
      </c>
      <c r="E18" s="62">
        <f>_xlfn.MAXIFS(Spreads!B$3:B$1616,Spreads!$AA$3:$AA$1616,'Monthly Data'!$B18,Spreads!$AB$3:$AB$1616,'Monthly Data'!$C18)</f>
        <v>32.99</v>
      </c>
      <c r="F18" s="62">
        <f>AVERAGEIFS(Spreads!B$3:B$1616,Spreads!$AA$3:$AA$1616,'Monthly Data'!$B18,Spreads!$AB$3:$AB$1616,'Monthly Data'!$C18)</f>
        <v>30.176818181818181</v>
      </c>
      <c r="G18" s="62">
        <f t="shared" si="2"/>
        <v>-2.0368181818181803</v>
      </c>
      <c r="H18" s="62">
        <f t="shared" si="3"/>
        <v>2.8131818181818211</v>
      </c>
      <c r="I18" s="62">
        <f>_xlfn.MINIFS(Spreads!C$3:C$1616,Spreads!$AA$3:$AA$1616,'Monthly Data'!$B18,Spreads!$AB$3:$AB$1616,'Monthly Data'!$C18)</f>
        <v>24.99</v>
      </c>
      <c r="J18" s="62">
        <f>_xlfn.MAXIFS(Spreads!C$3:C$1616,Spreads!$AA$3:$AA$1616,'Monthly Data'!$B18,Spreads!$AB$3:$AB$1616,'Monthly Data'!$C18)</f>
        <v>29.84</v>
      </c>
      <c r="K18" s="62">
        <f>AVERAGEIFS(Spreads!C$3:C$1616,Spreads!$AA$3:$AA$1616,'Monthly Data'!$B18,Spreads!$AB$3:$AB$1616,'Monthly Data'!$C18)</f>
        <v>27.026818181818182</v>
      </c>
      <c r="L18" s="62">
        <f t="shared" si="4"/>
        <v>-2.0368181818181839</v>
      </c>
      <c r="M18" s="62">
        <f t="shared" si="5"/>
        <v>2.8131818181818176</v>
      </c>
      <c r="N18" s="62">
        <f>_xlfn.MINIFS(Spreads!D$3:D$1616,Spreads!$AA$3:$AA$1616,'Monthly Data'!$B18,Spreads!$AB$3:$AB$1616,'Monthly Data'!$C18)</f>
        <v>27.49</v>
      </c>
      <c r="O18" s="62">
        <f>_xlfn.MAXIFS(Spreads!D$3:D$1616,Spreads!$AA$3:$AA$1616,'Monthly Data'!$B18,Spreads!$AB$3:$AB$1616,'Monthly Data'!$C18)</f>
        <v>32.24</v>
      </c>
      <c r="P18" s="62">
        <f>AVERAGEIFS(Spreads!D$3:D$1616,Spreads!$AA$3:$AA$1616,'Monthly Data'!$B18,Spreads!$AB$3:$AB$1616,'Monthly Data'!$C18)</f>
        <v>29.517727272727278</v>
      </c>
      <c r="Q18" s="62">
        <f t="shared" si="6"/>
        <v>-2.0277272727272795</v>
      </c>
      <c r="R18" s="62">
        <f t="shared" si="7"/>
        <v>2.7222727272727241</v>
      </c>
      <c r="S18" s="62">
        <f>_xlfn.MINIFS(Spreads!F$3:F$1616,Spreads!$AA$3:$AA$1616,'Monthly Data'!$B18,Spreads!$AB$3:$AB$1616,'Monthly Data'!$C18)</f>
        <v>25.31046138521706</v>
      </c>
      <c r="T18" s="62">
        <f>_xlfn.MAXIFS(Spreads!F$3:F$1616,Spreads!$AA$3:$AA$1616,'Monthly Data'!$B18,Spreads!$AB$3:$AB$1616,'Monthly Data'!$C18)</f>
        <v>30.084522426066695</v>
      </c>
      <c r="U18" s="62">
        <f>AVERAGEIFS(Spreads!F$3:F$1616,Spreads!$AA$3:$AA$1616,'Monthly Data'!$B18,Spreads!$AB$3:$AB$1616,'Monthly Data'!$C18)</f>
        <v>27.466726722313393</v>
      </c>
      <c r="V18" s="62">
        <f t="shared" si="8"/>
        <v>-2.1562653370963325</v>
      </c>
      <c r="W18" s="62">
        <f t="shared" si="9"/>
        <v>2.617795703753302</v>
      </c>
      <c r="X18" s="62">
        <f>_xlfn.MINIFS(Spreads!G$3:G$1616,Spreads!$AA$3:$AA$1616,'Monthly Data'!$B18,Spreads!$AB$3:$AB$1616,'Monthly Data'!$C18)</f>
        <v>33.49</v>
      </c>
      <c r="Y18" s="62">
        <f>_xlfn.MAXIFS(Spreads!G$3:G$1616,Spreads!$AA$3:$AA$1616,'Monthly Data'!$B18,Spreads!$AB$3:$AB$1616,'Monthly Data'!$C18)</f>
        <v>37.74</v>
      </c>
      <c r="Z18" s="62">
        <f>AVERAGEIFS(Spreads!G$3:G$1616,Spreads!$AA$3:$AA$1616,'Monthly Data'!$B18,Spreads!$AB$3:$AB$1616,'Monthly Data'!$C18)</f>
        <v>35.494999999999997</v>
      </c>
      <c r="AA18" s="62">
        <f t="shared" si="10"/>
        <v>-2.0049999999999955</v>
      </c>
      <c r="AB18" s="62">
        <f t="shared" si="11"/>
        <v>2.2450000000000045</v>
      </c>
      <c r="AC18" s="62">
        <f>_xlfn.MINIFS(Spreads!H$3:H$1616,Spreads!$AA$3:$AA$1616,'Monthly Data'!$B18,Spreads!$AB$3:$AB$1616,'Monthly Data'!$C18)</f>
        <v>24.99</v>
      </c>
      <c r="AD18" s="62">
        <f>_xlfn.MAXIFS(Spreads!H$3:H$1616,Spreads!$AA$3:$AA$1616,'Monthly Data'!$B18,Spreads!$AB$3:$AB$1616,'Monthly Data'!$C18)</f>
        <v>29.74</v>
      </c>
      <c r="AE18" s="62">
        <f>AVERAGEIFS(Spreads!H$3:H$1616,Spreads!$AA$3:$AA$1616,'Monthly Data'!$B18,Spreads!$AB$3:$AB$1616,'Monthly Data'!$C18)</f>
        <v>27.017727272727271</v>
      </c>
      <c r="AF18" s="62">
        <f t="shared" si="12"/>
        <v>-2.0277272727272724</v>
      </c>
      <c r="AG18" s="62">
        <f t="shared" si="13"/>
        <v>2.7222727272727276</v>
      </c>
      <c r="AH18" s="65">
        <f t="shared" si="14"/>
        <v>-0.11028854501652063</v>
      </c>
      <c r="AI18" s="62">
        <f t="shared" si="15"/>
        <v>3.1590909090909101</v>
      </c>
      <c r="AJ18" s="62">
        <f t="shared" si="16"/>
        <v>9.0909090909114809E-3</v>
      </c>
      <c r="AK18" s="62">
        <f t="shared" si="17"/>
        <v>3.1499999999999986</v>
      </c>
      <c r="AQ18" s="62">
        <f>AVERAGEIFS(Spreads!AV$3:AV$1616,Spreads!$AA$3:$AA$1616,'Monthly Data'!$B18,Spreads!$AB$3:$AB$1616,'Monthly Data'!$C18)</f>
        <v>1.7444786363636362</v>
      </c>
      <c r="AS18" s="60">
        <f t="shared" si="18"/>
        <v>43891</v>
      </c>
      <c r="AT18" s="62">
        <f>_xlfn.MINIFS(Spreads!M$3:M$1616,Spreads!$AA$3:$AA$1616,'Monthly Data'!$B18,Spreads!$AB$3:$AB$1616,'Monthly Data'!$C18)</f>
        <v>3</v>
      </c>
      <c r="AU18" s="62">
        <f>_xlfn.MAXIFS(Spreads!M$3:M$1616,Spreads!$AA$3:$AA$1616,'Monthly Data'!$B18,Spreads!$AB$3:$AB$1616,'Monthly Data'!$C18)</f>
        <v>3.75</v>
      </c>
      <c r="AV18" s="62">
        <f>AVERAGEIFS(Spreads!M$3:M$1616,Spreads!$AA$3:$AA$1616,'Monthly Data'!$B18,Spreads!$AB$3:$AB$1616,'Monthly Data'!$C18)</f>
        <v>3.1590909090909092</v>
      </c>
      <c r="AW18" s="24">
        <f t="shared" si="19"/>
        <v>-0.15909090909090917</v>
      </c>
      <c r="AX18" s="24">
        <f t="shared" si="20"/>
        <v>0.59090909090909083</v>
      </c>
      <c r="AY18" s="62">
        <f>_xlfn.MINIFS(Spreads!N$3:N$1616,Spreads!$AA$3:$AA$1616,'Monthly Data'!$B18,Spreads!$AB$3:$AB$1616,'Monthly Data'!$C18)</f>
        <v>3.149999999999995</v>
      </c>
      <c r="AZ18" s="62">
        <f>_xlfn.MAXIFS(Spreads!N$3:N$1616,Spreads!$AA$3:$AA$1616,'Monthly Data'!$B18,Spreads!$AB$3:$AB$1616,'Monthly Data'!$C18)</f>
        <v>3.1500000000000021</v>
      </c>
      <c r="BA18" s="62">
        <f>AVERAGEIFS(Spreads!N$3:N$1616,Spreads!$AA$3:$AA$1616,'Monthly Data'!$B18,Spreads!$AB$3:$AB$1616,'Monthly Data'!$C18)</f>
        <v>3.1500000000000004</v>
      </c>
      <c r="BB18" s="24">
        <f t="shared" si="21"/>
        <v>-5.3290705182007514E-15</v>
      </c>
      <c r="BC18" s="24">
        <f t="shared" si="22"/>
        <v>0</v>
      </c>
      <c r="BD18" s="62">
        <f>_xlfn.MINIFS(Spreads!O$3:O$1616,Spreads!$AA$3:$AA$1616,'Monthly Data'!$B18,Spreads!$AB$3:$AB$1616,'Monthly Data'!$C18)</f>
        <v>-0.15000000000000213</v>
      </c>
      <c r="BE18" s="62">
        <f>_xlfn.MAXIFS(Spreads!O$3:O$1616,Spreads!$AA$3:$AA$1616,'Monthly Data'!$B18,Spreads!$AB$3:$AB$1616,'Monthly Data'!$C18)</f>
        <v>0.59999999999999787</v>
      </c>
      <c r="BF18" s="62">
        <f>AVERAGEIFS(Spreads!O$3:O$1616,Spreads!$AA$3:$AA$1616,'Monthly Data'!$B18,Spreads!$AB$3:$AB$1616,'Monthly Data'!$C18)</f>
        <v>9.0909090909087348E-3</v>
      </c>
      <c r="BG18" s="24">
        <f t="shared" si="23"/>
        <v>-0.15909090909091086</v>
      </c>
      <c r="BH18" s="24">
        <f t="shared" si="24"/>
        <v>0.59090909090908916</v>
      </c>
      <c r="BI18" s="62">
        <f>_xlfn.MINIFS(Spreads!P$3:P$1616,Spreads!$AA$3:$AA$1616,'Monthly Data'!$B18,Spreads!$AB$3:$AB$1616,'Monthly Data'!$C18)</f>
        <v>2.5</v>
      </c>
      <c r="BJ18" s="62">
        <f>_xlfn.MAXIFS(Spreads!P$3:P$1616,Spreads!$AA$3:$AA$1616,'Monthly Data'!$B18,Spreads!$AB$3:$AB$1616,'Monthly Data'!$C18)</f>
        <v>2.5000000000000036</v>
      </c>
      <c r="BK18" s="62">
        <f>AVERAGEIFS(Spreads!P$3:P$1616,Spreads!$AA$3:$AA$1616,'Monthly Data'!$B18,Spreads!$AB$3:$AB$1616,'Monthly Data'!$C18)</f>
        <v>2.5</v>
      </c>
      <c r="BL18" s="24">
        <f t="shared" si="25"/>
        <v>0</v>
      </c>
      <c r="BM18" s="24">
        <f t="shared" si="26"/>
        <v>3.5527136788005009E-15</v>
      </c>
      <c r="BN18" s="62">
        <f>_xlfn.MINIFS(Spreads!R$3:R$1616,Spreads!$AA$3:$AA$1616,'Monthly Data'!$B18,Spreads!$AB$3:$AB$1616,'Monthly Data'!$C18)</f>
        <v>9.7122254971601762E-2</v>
      </c>
      <c r="BO18" s="62">
        <f>_xlfn.MAXIFS(Spreads!R$3:R$1616,Spreads!$AA$3:$AA$1616,'Monthly Data'!$B18,Spreads!$AB$3:$AB$1616,'Monthly Data'!$C18)</f>
        <v>1.0249875579577825</v>
      </c>
      <c r="BP18" s="62">
        <f>AVERAGEIFS(Spreads!R$3:R$1616,Spreads!$AA$3:$AA$1616,'Monthly Data'!$B18,Spreads!$AB$3:$AB$1616,'Monthly Data'!$C18)</f>
        <v>0.38172672231339622</v>
      </c>
      <c r="BQ18" s="24">
        <f t="shared" si="27"/>
        <v>-0.28460446734179445</v>
      </c>
      <c r="BR18" s="24">
        <f t="shared" si="28"/>
        <v>0.6432608356443863</v>
      </c>
      <c r="BS18" s="62">
        <f>_xlfn.MINIFS(Spreads!S$3:S$1616,Spreads!$AA$3:$AA$1616,'Monthly Data'!$B18,Spreads!$AB$3:$AB$1616,'Monthly Data'!$C18)</f>
        <v>7.9999999999999964</v>
      </c>
      <c r="BT18" s="62">
        <f>_xlfn.MAXIFS(Spreads!S$3:S$1616,Spreads!$AA$3:$AA$1616,'Monthly Data'!$B18,Spreads!$AB$3:$AB$1616,'Monthly Data'!$C18)</f>
        <v>9</v>
      </c>
      <c r="BU18" s="62">
        <f>AVERAGEIFS(Spreads!S$3:S$1616,Spreads!$AA$3:$AA$1616,'Monthly Data'!$B18,Spreads!$AB$3:$AB$1616,'Monthly Data'!$C18)</f>
        <v>8.4772727272727266</v>
      </c>
      <c r="BV18" s="24">
        <f t="shared" si="29"/>
        <v>-0.47727272727273018</v>
      </c>
      <c r="BW18" s="24">
        <f t="shared" si="30"/>
        <v>0.52272727272727337</v>
      </c>
      <c r="BX18" s="62">
        <f>_xlfn.MINIFS(Spreads!T$3:T$1616,Spreads!$AA$3:$AA$1616,'Monthly Data'!$B18,Spreads!$AB$3:$AB$1616,'Monthly Data'!$C18)</f>
        <v>4.25</v>
      </c>
      <c r="BY18" s="62">
        <f>_xlfn.MAXIFS(Spreads!T$3:T$1616,Spreads!$AA$3:$AA$1616,'Monthly Data'!$B18,Spreads!$AB$3:$AB$1616,'Monthly Data'!$C18)</f>
        <v>6</v>
      </c>
      <c r="BZ18" s="62">
        <f>AVERAGEIFS(Spreads!T$3:T$1616,Spreads!$AA$3:$AA$1616,'Monthly Data'!$B18,Spreads!$AB$3:$AB$1616,'Monthly Data'!$C18)</f>
        <v>5.3181818181818183</v>
      </c>
      <c r="CA18" s="24">
        <f t="shared" si="31"/>
        <v>-1.0681818181818183</v>
      </c>
      <c r="CB18" s="24">
        <f t="shared" si="32"/>
        <v>0.68181818181818166</v>
      </c>
      <c r="DJ18" s="24">
        <f t="shared" si="33"/>
        <v>5.3500000000000014</v>
      </c>
      <c r="DK18" s="24">
        <f t="shared" si="33"/>
        <v>4.75</v>
      </c>
      <c r="DL18" s="24">
        <f t="shared" si="33"/>
        <v>5.3181818181818166</v>
      </c>
      <c r="DV18" s="63">
        <f t="shared" si="34"/>
        <v>43891</v>
      </c>
      <c r="DW18" s="62">
        <f>_xlfn.MINIFS(Spreads!X$3:X$1616,Spreads!$AA$3:$AA$1616,'Monthly Data'!$B18,Spreads!$AB$3:$AB$1616,'Monthly Data'!$C18)</f>
        <v>25.355820635011352</v>
      </c>
      <c r="DX18" s="62">
        <f>_xlfn.MAXIFS(Spreads!X$3:X$1616,Spreads!$AA$3:$AA$1616,'Monthly Data'!$B18,Spreads!$AB$3:$AB$1616,'Monthly Data'!$C18)</f>
        <v>30.186580738103853</v>
      </c>
      <c r="DY18" s="62">
        <f>AVERAGEIFS(Spreads!X$3:X$1616,Spreads!$AA$3:$AA$1616,'Monthly Data'!$B18,Spreads!$AB$3:$AB$1616,'Monthly Data'!$C18)</f>
        <v>27.481520023098572</v>
      </c>
      <c r="DZ18" s="62">
        <f>_xlfn.MINIFS(Spreads!AM$3:AM$1616,Spreads!$AA$3:$AA$1616,'Monthly Data'!$B18,Spreads!$AB$3:$AB$1616,'Monthly Data'!$C18)</f>
        <v>559</v>
      </c>
      <c r="EA18" s="62">
        <f>_xlfn.MAXIFS(Spreads!AM$3:AM$1616,Spreads!$AA$3:$AA$1616,'Monthly Data'!$B18,Spreads!$AB$3:$AB$1616,'Monthly Data'!$C18)</f>
        <v>665.5</v>
      </c>
      <c r="EB18" s="62">
        <f>AVERAGEIFS(Spreads!AM$3:AM$1616,Spreads!$AA$3:$AA$1616,'Monthly Data'!$B18,Spreads!$AB$3:$AB$1616,'Monthly Data'!$C18)</f>
        <v>605.86363636363637</v>
      </c>
      <c r="EC18" s="62">
        <f>_xlfn.MINIFS(Spreads!AT$3:AT$1616,Spreads!$AA$3:$AA$1616,'Monthly Data'!$B18,Spreads!$AB$3:$AB$1616,'Monthly Data'!$C18)</f>
        <v>301</v>
      </c>
      <c r="ED18" s="62">
        <f>_xlfn.MAXIFS(Spreads!AT$3:AT$1616,Spreads!$AA$3:$AA$1616,'Monthly Data'!$B18,Spreads!$AB$3:$AB$1616,'Monthly Data'!$C18)</f>
        <v>339</v>
      </c>
      <c r="EE18" s="62">
        <f>AVERAGEIFS(Spreads!AT$3:AT$1616,Spreads!$AA$3:$AA$1616,'Monthly Data'!$B18,Spreads!$AB$3:$AB$1616,'Monthly Data'!$C18)</f>
        <v>315.86363636363637</v>
      </c>
      <c r="EF18" s="62">
        <f>_xlfn.MINIFS(Spreads!AU$3:AU$1616,Spreads!$AA$3:$AA$1616,'Monthly Data'!$B18,Spreads!$AB$3:$AB$1616,'Monthly Data'!$C18)</f>
        <v>8.32</v>
      </c>
      <c r="EG18" s="62">
        <f>_xlfn.MAXIFS(Spreads!AU$3:AU$1616,Spreads!$AA$3:$AA$1616,'Monthly Data'!$B18,Spreads!$AB$3:$AB$1616,'Monthly Data'!$C18)</f>
        <v>9.18</v>
      </c>
      <c r="EH18" s="62">
        <f>AVERAGEIFS(Spreads!AU$3:AU$1616,Spreads!$AA$3:$AA$1616,'Monthly Data'!$B18,Spreads!$AB$3:$AB$1616,'Monthly Data'!$C18)</f>
        <v>8.8404545454545467</v>
      </c>
      <c r="EI18" s="62">
        <f>_xlfn.MINIFS(Spreads!AV$3:AV$1616,Spreads!$AA$3:$AA$1616,'Monthly Data'!$B18,Spreads!$AB$3:$AB$1616,'Monthly Data'!$C18)</f>
        <v>1.5143299999999993</v>
      </c>
      <c r="EJ18" s="62">
        <f>_xlfn.MAXIFS(Spreads!AV$3:AV$1616,Spreads!$AA$3:$AA$1616,'Monthly Data'!$B18,Spreads!$AB$3:$AB$1616,'Monthly Data'!$C18)</f>
        <v>2.0290300000000006</v>
      </c>
      <c r="EK18" s="62">
        <f>AVERAGEIFS(Spreads!AV$3:AV$1616,Spreads!$AA$3:$AA$1616,'Monthly Data'!$B18,Spreads!$AB$3:$AB$1616,'Monthly Data'!$C18)</f>
        <v>1.7444786363636362</v>
      </c>
      <c r="EL18" s="62">
        <f>_xlfn.MINIFS(Spreads!AW$3:AW$1616,Spreads!$AA$3:$AA$1616,'Monthly Data'!$B18,Spreads!$AB$3:$AB$1616,'Monthly Data'!$C18)</f>
        <v>1.8065023999999994</v>
      </c>
      <c r="EM18" s="62">
        <f>_xlfn.MAXIFS(Spreads!AW$3:AW$1616,Spreads!$AA$3:$AA$1616,'Monthly Data'!$B18,Spreads!$AB$3:$AB$1616,'Monthly Data'!$C18)</f>
        <v>2.3291584000000007</v>
      </c>
      <c r="EN18" s="62">
        <f>AVERAGEIFS(Spreads!AW$3:AW$1616,Spreads!$AA$3:$AA$1616,'Monthly Data'!$B18,Spreads!$AB$3:$AB$1616,'Monthly Data'!$C18)</f>
        <v>2.0424148818181815</v>
      </c>
      <c r="EO18" s="62">
        <f>_xlfn.MINIFS(Spreads!AX$3:AX$1616,Spreads!$AA$3:$AA$1616,'Monthly Data'!$B18,Spreads!$AB$3:$AB$1616,'Monthly Data'!$C18)</f>
        <v>0.29135340000000021</v>
      </c>
      <c r="EP18" s="62">
        <f>_xlfn.MAXIFS(Spreads!AX$3:AX$1616,Spreads!$AA$3:$AA$1616,'Monthly Data'!$B18,Spreads!$AB$3:$AB$1616,'Monthly Data'!$C18)</f>
        <v>0.30270239999999937</v>
      </c>
      <c r="EQ18" s="62">
        <f>AVERAGEIFS(Spreads!AX$3:AX$1616,Spreads!$AA$3:$AA$1616,'Monthly Data'!$B18,Spreads!$AB$3:$AB$1616,'Monthly Data'!$C18)</f>
        <v>0.29793624545454539</v>
      </c>
      <c r="ER18" s="64">
        <f>_xlfn.MINIFS(Spreads!AY$3:AY$1616,Spreads!$AA$3:$AA$1616,'Monthly Data'!$B18,Spreads!$AB$3:$AB$1616,'Monthly Data'!$C18)</f>
        <v>0.30042203874747747</v>
      </c>
      <c r="ES18" s="64">
        <f>_xlfn.MAXIFS(Spreads!AY$3:AY$1616,Spreads!$AA$3:$AA$1616,'Monthly Data'!$B18,Spreads!$AB$3:$AB$1616,'Monthly Data'!$C18)</f>
        <v>0.3483464199188534</v>
      </c>
      <c r="ET18" s="64">
        <f>AVERAGEIFS(Spreads!AY$3:AY$1616,Spreads!$AA$3:$AA$1616,'Monthly Data'!$B18,Spreads!$AB$3:$AB$1616,'Monthly Data'!$C18)</f>
        <v>0.32242850684659563</v>
      </c>
    </row>
    <row r="19" spans="1:150" x14ac:dyDescent="0.2">
      <c r="A19" s="60">
        <v>43922</v>
      </c>
      <c r="B19" s="61">
        <f t="shared" si="0"/>
        <v>4</v>
      </c>
      <c r="C19" s="61">
        <f t="shared" si="1"/>
        <v>2020</v>
      </c>
      <c r="D19" s="62">
        <f>_xlfn.MINIFS(Spreads!B$3:B$1616,Spreads!$AA$3:$AA$1616,'Monthly Data'!$B19,Spreads!$AB$3:$AB$1616,'Monthly Data'!$C19)</f>
        <v>27.3</v>
      </c>
      <c r="E19" s="62">
        <f>_xlfn.MAXIFS(Spreads!B$3:B$1616,Spreads!$AA$3:$AA$1616,'Monthly Data'!$B19,Spreads!$AB$3:$AB$1616,'Monthly Data'!$C19)</f>
        <v>30.48</v>
      </c>
      <c r="F19" s="62">
        <f>AVERAGEIFS(Spreads!B$3:B$1616,Spreads!$AA$3:$AA$1616,'Monthly Data'!$B19,Spreads!$AB$3:$AB$1616,'Monthly Data'!$C19)</f>
        <v>28.802857142857142</v>
      </c>
      <c r="G19" s="62">
        <f t="shared" si="2"/>
        <v>-1.5028571428571418</v>
      </c>
      <c r="H19" s="62">
        <f t="shared" si="3"/>
        <v>1.6771428571428579</v>
      </c>
      <c r="I19" s="62">
        <f>_xlfn.MINIFS(Spreads!C$3:C$1616,Spreads!$AA$3:$AA$1616,'Monthly Data'!$B19,Spreads!$AB$3:$AB$1616,'Monthly Data'!$C19)</f>
        <v>24.15</v>
      </c>
      <c r="J19" s="62">
        <f>_xlfn.MAXIFS(Spreads!C$3:C$1616,Spreads!$AA$3:$AA$1616,'Monthly Data'!$B19,Spreads!$AB$3:$AB$1616,'Monthly Data'!$C19)</f>
        <v>27.33</v>
      </c>
      <c r="K19" s="62">
        <f>AVERAGEIFS(Spreads!C$3:C$1616,Spreads!$AA$3:$AA$1616,'Monthly Data'!$B19,Spreads!$AB$3:$AB$1616,'Monthly Data'!$C19)</f>
        <v>25.652857142857144</v>
      </c>
      <c r="L19" s="62">
        <f t="shared" si="4"/>
        <v>-1.5028571428571453</v>
      </c>
      <c r="M19" s="62">
        <f t="shared" si="5"/>
        <v>1.6771428571428544</v>
      </c>
      <c r="N19" s="62">
        <f>_xlfn.MINIFS(Spreads!D$3:D$1616,Spreads!$AA$3:$AA$1616,'Monthly Data'!$B19,Spreads!$AB$3:$AB$1616,'Monthly Data'!$C19)</f>
        <v>26.69</v>
      </c>
      <c r="O19" s="62">
        <f>_xlfn.MAXIFS(Spreads!D$3:D$1616,Spreads!$AA$3:$AA$1616,'Monthly Data'!$B19,Spreads!$AB$3:$AB$1616,'Monthly Data'!$C19)</f>
        <v>29.48</v>
      </c>
      <c r="P19" s="62">
        <f>AVERAGEIFS(Spreads!D$3:D$1616,Spreads!$AA$3:$AA$1616,'Monthly Data'!$B19,Spreads!$AB$3:$AB$1616,'Monthly Data'!$C19)</f>
        <v>28.140952380952381</v>
      </c>
      <c r="Q19" s="62">
        <f t="shared" si="6"/>
        <v>-1.4509523809523799</v>
      </c>
      <c r="R19" s="62">
        <f t="shared" si="7"/>
        <v>1.3390476190476193</v>
      </c>
      <c r="S19" s="62">
        <f>_xlfn.MINIFS(Spreads!F$3:F$1616,Spreads!$AA$3:$AA$1616,'Monthly Data'!$B19,Spreads!$AB$3:$AB$1616,'Monthly Data'!$C19)</f>
        <v>25.367160447459931</v>
      </c>
      <c r="T19" s="62">
        <f>_xlfn.MAXIFS(Spreads!F$3:F$1616,Spreads!$AA$3:$AA$1616,'Monthly Data'!$B19,Spreads!$AB$3:$AB$1616,'Monthly Data'!$C19)</f>
        <v>27.079472127194599</v>
      </c>
      <c r="U19" s="62">
        <f>AVERAGEIFS(Spreads!F$3:F$1616,Spreads!$AA$3:$AA$1616,'Monthly Data'!$B19,Spreads!$AB$3:$AB$1616,'Monthly Data'!$C19)</f>
        <v>26.412124164596019</v>
      </c>
      <c r="V19" s="62">
        <f t="shared" si="8"/>
        <v>-1.0449637171360884</v>
      </c>
      <c r="W19" s="62">
        <f t="shared" si="9"/>
        <v>0.66734796259857987</v>
      </c>
      <c r="X19" s="62">
        <f>_xlfn.MINIFS(Spreads!G$3:G$1616,Spreads!$AA$3:$AA$1616,'Monthly Data'!$B19,Spreads!$AB$3:$AB$1616,'Monthly Data'!$C19)</f>
        <v>33.299999999999997</v>
      </c>
      <c r="Y19" s="62">
        <f>_xlfn.MAXIFS(Spreads!G$3:G$1616,Spreads!$AA$3:$AA$1616,'Monthly Data'!$B19,Spreads!$AB$3:$AB$1616,'Monthly Data'!$C19)</f>
        <v>36.9</v>
      </c>
      <c r="Z19" s="62">
        <f>AVERAGEIFS(Spreads!G$3:G$1616,Spreads!$AA$3:$AA$1616,'Monthly Data'!$B19,Spreads!$AB$3:$AB$1616,'Monthly Data'!$C19)</f>
        <v>35.583809523809521</v>
      </c>
      <c r="AA19" s="62">
        <f t="shared" si="10"/>
        <v>-2.2838095238095235</v>
      </c>
      <c r="AB19" s="62">
        <f t="shared" si="11"/>
        <v>1.3161904761904779</v>
      </c>
      <c r="AC19" s="62">
        <f>_xlfn.MINIFS(Spreads!H$3:H$1616,Spreads!$AA$3:$AA$1616,'Monthly Data'!$B19,Spreads!$AB$3:$AB$1616,'Monthly Data'!$C19)</f>
        <v>25.47</v>
      </c>
      <c r="AD19" s="62">
        <f>_xlfn.MAXIFS(Spreads!H$3:H$1616,Spreads!$AA$3:$AA$1616,'Monthly Data'!$B19,Spreads!$AB$3:$AB$1616,'Monthly Data'!$C19)</f>
        <v>27.48</v>
      </c>
      <c r="AE19" s="62">
        <f>AVERAGEIFS(Spreads!H$3:H$1616,Spreads!$AA$3:$AA$1616,'Monthly Data'!$B19,Spreads!$AB$3:$AB$1616,'Monthly Data'!$C19)</f>
        <v>26.439047619047621</v>
      </c>
      <c r="AF19" s="62">
        <f t="shared" si="12"/>
        <v>-0.96904761904762182</v>
      </c>
      <c r="AG19" s="62">
        <f t="shared" si="13"/>
        <v>1.0409523809523797</v>
      </c>
      <c r="AH19" s="65">
        <f t="shared" si="14"/>
        <v>-2.1418517103168444E-2</v>
      </c>
      <c r="AI19" s="62">
        <f t="shared" si="15"/>
        <v>2.3638095238095218</v>
      </c>
      <c r="AJ19" s="62">
        <f t="shared" si="16"/>
        <v>-0.78619047619047677</v>
      </c>
      <c r="AK19" s="62">
        <f t="shared" si="17"/>
        <v>3.1499999999999986</v>
      </c>
      <c r="AQ19" s="62">
        <f>AVERAGEIFS(Spreads!AV$3:AV$1616,Spreads!$AA$3:$AA$1616,'Monthly Data'!$B19,Spreads!$AB$3:$AB$1616,'Monthly Data'!$C19)</f>
        <v>1.5576223809523806</v>
      </c>
      <c r="AS19" s="60">
        <f t="shared" si="18"/>
        <v>43922</v>
      </c>
      <c r="AT19" s="62">
        <f>_xlfn.MINIFS(Spreads!M$3:M$1616,Spreads!$AA$3:$AA$1616,'Monthly Data'!$B19,Spreads!$AB$3:$AB$1616,'Monthly Data'!$C19)</f>
        <v>1.5300000000000011</v>
      </c>
      <c r="AU19" s="62">
        <f>_xlfn.MAXIFS(Spreads!M$3:M$1616,Spreads!$AA$3:$AA$1616,'Monthly Data'!$B19,Spreads!$AB$3:$AB$1616,'Monthly Data'!$C19)</f>
        <v>3</v>
      </c>
      <c r="AV19" s="62">
        <f>AVERAGEIFS(Spreads!M$3:M$1616,Spreads!$AA$3:$AA$1616,'Monthly Data'!$B19,Spreads!$AB$3:$AB$1616,'Monthly Data'!$C19)</f>
        <v>2.3638095238095231</v>
      </c>
      <c r="AW19" s="24">
        <f t="shared" si="19"/>
        <v>-0.833809523809522</v>
      </c>
      <c r="AX19" s="24">
        <f t="shared" si="20"/>
        <v>0.63619047619047686</v>
      </c>
      <c r="AY19" s="62">
        <f>_xlfn.MINIFS(Spreads!N$3:N$1616,Spreads!$AA$3:$AA$1616,'Monthly Data'!$B19,Spreads!$AB$3:$AB$1616,'Monthly Data'!$C19)</f>
        <v>3.1499999999999986</v>
      </c>
      <c r="AZ19" s="62">
        <f>_xlfn.MAXIFS(Spreads!N$3:N$1616,Spreads!$AA$3:$AA$1616,'Monthly Data'!$B19,Spreads!$AB$3:$AB$1616,'Monthly Data'!$C19)</f>
        <v>3.1500000000000021</v>
      </c>
      <c r="BA19" s="62">
        <f>AVERAGEIFS(Spreads!N$3:N$1616,Spreads!$AA$3:$AA$1616,'Monthly Data'!$B19,Spreads!$AB$3:$AB$1616,'Monthly Data'!$C19)</f>
        <v>3.1500000000000008</v>
      </c>
      <c r="BB19" s="24">
        <f t="shared" si="21"/>
        <v>0</v>
      </c>
      <c r="BC19" s="24">
        <f t="shared" si="22"/>
        <v>0</v>
      </c>
      <c r="BD19" s="62">
        <f>_xlfn.MINIFS(Spreads!O$3:O$1616,Spreads!$AA$3:$AA$1616,'Monthly Data'!$B19,Spreads!$AB$3:$AB$1616,'Monthly Data'!$C19)</f>
        <v>-1.620000000000001</v>
      </c>
      <c r="BE19" s="62">
        <f>_xlfn.MAXIFS(Spreads!O$3:O$1616,Spreads!$AA$3:$AA$1616,'Monthly Data'!$B19,Spreads!$AB$3:$AB$1616,'Monthly Data'!$C19)</f>
        <v>-0.14999999999999858</v>
      </c>
      <c r="BF19" s="62">
        <f>AVERAGEIFS(Spreads!O$3:O$1616,Spreads!$AA$3:$AA$1616,'Monthly Data'!$B19,Spreads!$AB$3:$AB$1616,'Monthly Data'!$C19)</f>
        <v>-0.78619047619047644</v>
      </c>
      <c r="BG19" s="24">
        <f t="shared" si="23"/>
        <v>-0.83380952380952456</v>
      </c>
      <c r="BH19" s="24">
        <f t="shared" si="24"/>
        <v>0.63619047619047786</v>
      </c>
      <c r="BI19" s="62">
        <f>_xlfn.MINIFS(Spreads!P$3:P$1616,Spreads!$AA$3:$AA$1616,'Monthly Data'!$B19,Spreads!$AB$3:$AB$1616,'Monthly Data'!$C19)</f>
        <v>1.2200000000000024</v>
      </c>
      <c r="BJ19" s="62">
        <f>_xlfn.MAXIFS(Spreads!P$3:P$1616,Spreads!$AA$3:$AA$1616,'Monthly Data'!$B19,Spreads!$AB$3:$AB$1616,'Monthly Data'!$C19)</f>
        <v>2.5</v>
      </c>
      <c r="BK19" s="62">
        <f>AVERAGEIFS(Spreads!P$3:P$1616,Spreads!$AA$3:$AA$1616,'Monthly Data'!$B19,Spreads!$AB$3:$AB$1616,'Monthly Data'!$C19)</f>
        <v>1.7019047619047616</v>
      </c>
      <c r="BL19" s="24">
        <f t="shared" si="25"/>
        <v>-0.48190476190475917</v>
      </c>
      <c r="BM19" s="24">
        <f t="shared" si="26"/>
        <v>0.79809523809523841</v>
      </c>
      <c r="BN19" s="62">
        <f>_xlfn.MINIFS(Spreads!R$3:R$1616,Spreads!$AA$3:$AA$1616,'Monthly Data'!$B19,Spreads!$AB$3:$AB$1616,'Monthly Data'!$C19)</f>
        <v>-0.47307211848561792</v>
      </c>
      <c r="BO19" s="62">
        <f>_xlfn.MAXIFS(Spreads!R$3:R$1616,Spreads!$AA$3:$AA$1616,'Monthly Data'!$B19,Spreads!$AB$3:$AB$1616,'Monthly Data'!$C19)</f>
        <v>0.51434544334584587</v>
      </c>
      <c r="BP19" s="62">
        <f>AVERAGEIFS(Spreads!R$3:R$1616,Spreads!$AA$3:$AA$1616,'Monthly Data'!$B19,Spreads!$AB$3:$AB$1616,'Monthly Data'!$C19)</f>
        <v>-3.8758354039810428E-3</v>
      </c>
      <c r="BQ19" s="24">
        <f t="shared" si="27"/>
        <v>-0.46919628308163686</v>
      </c>
      <c r="BR19" s="24">
        <f t="shared" si="28"/>
        <v>0.51822127874982693</v>
      </c>
      <c r="BS19" s="62">
        <f>_xlfn.MINIFS(Spreads!S$3:S$1616,Spreads!$AA$3:$AA$1616,'Monthly Data'!$B19,Spreads!$AB$3:$AB$1616,'Monthly Data'!$C19)</f>
        <v>7.5299999999999976</v>
      </c>
      <c r="BT19" s="62">
        <f>_xlfn.MAXIFS(Spreads!S$3:S$1616,Spreads!$AA$3:$AA$1616,'Monthly Data'!$B19,Spreads!$AB$3:$AB$1616,'Monthly Data'!$C19)</f>
        <v>10.000000000000004</v>
      </c>
      <c r="BU19" s="62">
        <f>AVERAGEIFS(Spreads!S$3:S$1616,Spreads!$AA$3:$AA$1616,'Monthly Data'!$B19,Spreads!$AB$3:$AB$1616,'Monthly Data'!$C19)</f>
        <v>9.1447619047619053</v>
      </c>
      <c r="BV19" s="24">
        <f t="shared" si="29"/>
        <v>-1.6147619047619077</v>
      </c>
      <c r="BW19" s="24">
        <f t="shared" si="30"/>
        <v>0.85523809523809824</v>
      </c>
      <c r="BX19" s="62">
        <f>_xlfn.MINIFS(Spreads!T$3:T$1616,Spreads!$AA$3:$AA$1616,'Monthly Data'!$B19,Spreads!$AB$3:$AB$1616,'Monthly Data'!$C19)</f>
        <v>5.9999999999999964</v>
      </c>
      <c r="BY19" s="62">
        <f>_xlfn.MAXIFS(Spreads!T$3:T$1616,Spreads!$AA$3:$AA$1616,'Monthly Data'!$B19,Spreads!$AB$3:$AB$1616,'Monthly Data'!$C19)</f>
        <v>7.5500000000000007</v>
      </c>
      <c r="BZ19" s="62">
        <f>AVERAGEIFS(Spreads!T$3:T$1616,Spreads!$AA$3:$AA$1616,'Monthly Data'!$B19,Spreads!$AB$3:$AB$1616,'Monthly Data'!$C19)</f>
        <v>6.78095238095238</v>
      </c>
      <c r="CA19" s="24">
        <f t="shared" si="31"/>
        <v>-0.78095238095238351</v>
      </c>
      <c r="CB19" s="24">
        <f t="shared" si="32"/>
        <v>0.76904761904762076</v>
      </c>
      <c r="DJ19" s="24">
        <f t="shared" si="33"/>
        <v>5.9999999999999964</v>
      </c>
      <c r="DK19" s="24">
        <f t="shared" si="33"/>
        <v>6.4199999999999982</v>
      </c>
      <c r="DL19" s="24">
        <f t="shared" si="33"/>
        <v>6.7809523809523782</v>
      </c>
      <c r="DV19" s="63">
        <f t="shared" si="34"/>
        <v>43922</v>
      </c>
      <c r="DW19" s="62">
        <f>_xlfn.MINIFS(Spreads!X$3:X$1616,Spreads!$AA$3:$AA$1616,'Monthly Data'!$B19,Spreads!$AB$3:$AB$1616,'Monthly Data'!$C19)</f>
        <v>25.673335383571423</v>
      </c>
      <c r="DX19" s="62">
        <f>_xlfn.MAXIFS(Spreads!X$3:X$1616,Spreads!$AA$3:$AA$1616,'Monthly Data'!$B19,Spreads!$AB$3:$AB$1616,'Monthly Data'!$C19)</f>
        <v>27.476365562894681</v>
      </c>
      <c r="DY19" s="62">
        <f>AVERAGEIFS(Spreads!X$3:X$1616,Spreads!$AA$3:$AA$1616,'Monthly Data'!$B19,Spreads!$AB$3:$AB$1616,'Monthly Data'!$C19)</f>
        <v>26.588876030735229</v>
      </c>
      <c r="DZ19" s="62">
        <f>_xlfn.MINIFS(Spreads!AM$3:AM$1616,Spreads!$AA$3:$AA$1616,'Monthly Data'!$B19,Spreads!$AB$3:$AB$1616,'Monthly Data'!$C19)</f>
        <v>566</v>
      </c>
      <c r="EA19" s="62">
        <f>_xlfn.MAXIFS(Spreads!AM$3:AM$1616,Spreads!$AA$3:$AA$1616,'Monthly Data'!$B19,Spreads!$AB$3:$AB$1616,'Monthly Data'!$C19)</f>
        <v>605.75</v>
      </c>
      <c r="EB19" s="62">
        <f>AVERAGEIFS(Spreads!AM$3:AM$1616,Spreads!$AA$3:$AA$1616,'Monthly Data'!$B19,Spreads!$AB$3:$AB$1616,'Monthly Data'!$C19)</f>
        <v>586.18421052631584</v>
      </c>
      <c r="EC19" s="62">
        <f>_xlfn.MINIFS(Spreads!AT$3:AT$1616,Spreads!$AA$3:$AA$1616,'Monthly Data'!$B19,Spreads!$AB$3:$AB$1616,'Monthly Data'!$C19)</f>
        <v>289</v>
      </c>
      <c r="ED19" s="62">
        <f>_xlfn.MAXIFS(Spreads!AT$3:AT$1616,Spreads!$AA$3:$AA$1616,'Monthly Data'!$B19,Spreads!$AB$3:$AB$1616,'Monthly Data'!$C19)</f>
        <v>320</v>
      </c>
      <c r="EE19" s="62">
        <f>AVERAGEIFS(Spreads!AT$3:AT$1616,Spreads!$AA$3:$AA$1616,'Monthly Data'!$B19,Spreads!$AB$3:$AB$1616,'Monthly Data'!$C19)</f>
        <v>302.1904761904762</v>
      </c>
      <c r="EF19" s="62">
        <f>_xlfn.MINIFS(Spreads!AU$3:AU$1616,Spreads!$AA$3:$AA$1616,'Monthly Data'!$B19,Spreads!$AB$3:$AB$1616,'Monthly Data'!$C19)</f>
        <v>8.36</v>
      </c>
      <c r="EG19" s="62">
        <f>_xlfn.MAXIFS(Spreads!AU$3:AU$1616,Spreads!$AA$3:$AA$1616,'Monthly Data'!$B19,Spreads!$AB$3:$AB$1616,'Monthly Data'!$C19)</f>
        <v>8.7799999999999994</v>
      </c>
      <c r="EH19" s="62">
        <f>AVERAGEIFS(Spreads!AU$3:AU$1616,Spreads!$AA$3:$AA$1616,'Monthly Data'!$B19,Spreads!$AB$3:$AB$1616,'Monthly Data'!$C19)</f>
        <v>8.5452380952380942</v>
      </c>
      <c r="EI19" s="62">
        <f>_xlfn.MINIFS(Spreads!AV$3:AV$1616,Spreads!$AA$3:$AA$1616,'Monthly Data'!$B19,Spreads!$AB$3:$AB$1616,'Monthly Data'!$C19)</f>
        <v>1.2578499999999977</v>
      </c>
      <c r="EJ19" s="62">
        <f>_xlfn.MAXIFS(Spreads!AV$3:AV$1616,Spreads!$AA$3:$AA$1616,'Monthly Data'!$B19,Spreads!$AB$3:$AB$1616,'Monthly Data'!$C19)</f>
        <v>1.7703000000000007</v>
      </c>
      <c r="EK19" s="62">
        <f>AVERAGEIFS(Spreads!AV$3:AV$1616,Spreads!$AA$3:$AA$1616,'Monthly Data'!$B19,Spreads!$AB$3:$AB$1616,'Monthly Data'!$C19)</f>
        <v>1.5576223809523806</v>
      </c>
      <c r="EL19" s="62">
        <f>_xlfn.MINIFS(Spreads!AW$3:AW$1616,Spreads!$AA$3:$AA$1616,'Monthly Data'!$B19,Spreads!$AB$3:$AB$1616,'Monthly Data'!$C19)</f>
        <v>1.5569019999999973</v>
      </c>
      <c r="EM19" s="62">
        <f>_xlfn.MAXIFS(Spreads!AW$3:AW$1616,Spreads!$AA$3:$AA$1616,'Monthly Data'!$B19,Spreads!$AB$3:$AB$1616,'Monthly Data'!$C19)</f>
        <v>2.0708730000000006</v>
      </c>
      <c r="EN19" s="62">
        <f>AVERAGEIFS(Spreads!AW$3:AW$1616,Spreads!$AA$3:$AA$1616,'Monthly Data'!$B19,Spreads!$AB$3:$AB$1616,'Monthly Data'!$C19)</f>
        <v>1.8587736952380947</v>
      </c>
      <c r="EO19" s="62">
        <f>_xlfn.MINIFS(Spreads!AX$3:AX$1616,Spreads!$AA$3:$AA$1616,'Monthly Data'!$B19,Spreads!$AB$3:$AB$1616,'Monthly Data'!$C19)</f>
        <v>0.29722680000000068</v>
      </c>
      <c r="EP19" s="62">
        <f>_xlfn.MAXIFS(Spreads!AX$3:AX$1616,Spreads!$AA$3:$AA$1616,'Monthly Data'!$B19,Spreads!$AB$3:$AB$1616,'Monthly Data'!$C19)</f>
        <v>0.30466799999999949</v>
      </c>
      <c r="EQ19" s="62">
        <f>AVERAGEIFS(Spreads!AX$3:AX$1616,Spreads!$AA$3:$AA$1616,'Monthly Data'!$B19,Spreads!$AB$3:$AB$1616,'Monthly Data'!$C19)</f>
        <v>0.30115131428571407</v>
      </c>
      <c r="ER19" s="64">
        <f>_xlfn.MINIFS(Spreads!AY$3:AY$1616,Spreads!$AA$3:$AA$1616,'Monthly Data'!$B19,Spreads!$AB$3:$AB$1616,'Monthly Data'!$C19)</f>
        <v>0.3112304120719675</v>
      </c>
      <c r="ES19" s="64">
        <f>_xlfn.MAXIFS(Spreads!AY$3:AY$1616,Spreads!$AA$3:$AA$1616,'Monthly Data'!$B19,Spreads!$AB$3:$AB$1616,'Monthly Data'!$C19)</f>
        <v>0.34068848763868714</v>
      </c>
      <c r="ET19" s="64">
        <f>AVERAGEIFS(Spreads!AY$3:AY$1616,Spreads!$AA$3:$AA$1616,'Monthly Data'!$B19,Spreads!$AB$3:$AB$1616,'Monthly Data'!$C19)</f>
        <v>0.32183788238250582</v>
      </c>
    </row>
    <row r="20" spans="1:150" x14ac:dyDescent="0.2">
      <c r="A20" s="60">
        <v>43952</v>
      </c>
      <c r="B20" s="61">
        <f t="shared" si="0"/>
        <v>5</v>
      </c>
      <c r="C20" s="61">
        <f t="shared" si="1"/>
        <v>2020</v>
      </c>
      <c r="D20" s="62">
        <f>_xlfn.MINIFS(Spreads!B$3:B$1616,Spreads!$AA$3:$AA$1616,'Monthly Data'!$B20,Spreads!$AB$3:$AB$1616,'Monthly Data'!$C20)</f>
        <v>27.59</v>
      </c>
      <c r="E20" s="62">
        <f>_xlfn.MAXIFS(Spreads!B$3:B$1616,Spreads!$AA$3:$AA$1616,'Monthly Data'!$B20,Spreads!$AB$3:$AB$1616,'Monthly Data'!$C20)</f>
        <v>29.25</v>
      </c>
      <c r="F20" s="62">
        <f>AVERAGEIFS(Spreads!B$3:B$1616,Spreads!$AA$3:$AA$1616,'Monthly Data'!$B20,Spreads!$AB$3:$AB$1616,'Monthly Data'!$C20)</f>
        <v>28.418499999999995</v>
      </c>
      <c r="G20" s="62">
        <f t="shared" si="2"/>
        <v>-0.82849999999999469</v>
      </c>
      <c r="H20" s="62">
        <f t="shared" si="3"/>
        <v>0.83150000000000546</v>
      </c>
      <c r="I20" s="62">
        <f>_xlfn.MINIFS(Spreads!C$3:C$1616,Spreads!$AA$3:$AA$1616,'Monthly Data'!$B20,Spreads!$AB$3:$AB$1616,'Monthly Data'!$C20)</f>
        <v>24.44</v>
      </c>
      <c r="J20" s="62">
        <f>_xlfn.MAXIFS(Spreads!C$3:C$1616,Spreads!$AA$3:$AA$1616,'Monthly Data'!$B20,Spreads!$AB$3:$AB$1616,'Monthly Data'!$C20)</f>
        <v>26.1</v>
      </c>
      <c r="K20" s="62">
        <f>AVERAGEIFS(Spreads!C$3:C$1616,Spreads!$AA$3:$AA$1616,'Monthly Data'!$B20,Spreads!$AB$3:$AB$1616,'Monthly Data'!$C20)</f>
        <v>25.268499999999996</v>
      </c>
      <c r="L20" s="62">
        <f t="shared" si="4"/>
        <v>-0.82849999999999469</v>
      </c>
      <c r="M20" s="62">
        <f t="shared" si="5"/>
        <v>0.83150000000000546</v>
      </c>
      <c r="N20" s="62">
        <f>_xlfn.MINIFS(Spreads!D$3:D$1616,Spreads!$AA$3:$AA$1616,'Monthly Data'!$B20,Spreads!$AB$3:$AB$1616,'Monthly Data'!$C20)</f>
        <v>27.54</v>
      </c>
      <c r="O20" s="62">
        <f>_xlfn.MAXIFS(Spreads!D$3:D$1616,Spreads!$AA$3:$AA$1616,'Monthly Data'!$B20,Spreads!$AB$3:$AB$1616,'Monthly Data'!$C20)</f>
        <v>29.85</v>
      </c>
      <c r="P20" s="62">
        <f>AVERAGEIFS(Spreads!D$3:D$1616,Spreads!$AA$3:$AA$1616,'Monthly Data'!$B20,Spreads!$AB$3:$AB$1616,'Monthly Data'!$C20)</f>
        <v>28.583499999999997</v>
      </c>
      <c r="Q20" s="62">
        <f t="shared" si="6"/>
        <v>-1.0434999999999981</v>
      </c>
      <c r="R20" s="62">
        <f t="shared" si="7"/>
        <v>1.2665000000000042</v>
      </c>
      <c r="S20" s="62">
        <f>_xlfn.MINIFS(Spreads!F$3:F$1616,Spreads!$AA$3:$AA$1616,'Monthly Data'!$B20,Spreads!$AB$3:$AB$1616,'Monthly Data'!$C20)</f>
        <v>25.276441947871337</v>
      </c>
      <c r="T20" s="62">
        <f>_xlfn.MAXIFS(Spreads!F$3:F$1616,Spreads!$AA$3:$AA$1616,'Monthly Data'!$B20,Spreads!$AB$3:$AB$1616,'Monthly Data'!$C20)</f>
        <v>28.281492246743433</v>
      </c>
      <c r="U20" s="62">
        <f>AVERAGEIFS(Spreads!F$3:F$1616,Spreads!$AA$3:$AA$1616,'Monthly Data'!$B20,Spreads!$AB$3:$AB$1616,'Monthly Data'!$C20)</f>
        <v>26.736127805834993</v>
      </c>
      <c r="V20" s="62">
        <f t="shared" si="8"/>
        <v>-1.459685857963656</v>
      </c>
      <c r="W20" s="62">
        <f t="shared" si="9"/>
        <v>1.5453644409084397</v>
      </c>
      <c r="X20" s="62">
        <f>_xlfn.MINIFS(Spreads!G$3:G$1616,Spreads!$AA$3:$AA$1616,'Monthly Data'!$B20,Spreads!$AB$3:$AB$1616,'Monthly Data'!$C20)</f>
        <v>33.840000000000003</v>
      </c>
      <c r="Y20" s="62">
        <f>_xlfn.MAXIFS(Spreads!G$3:G$1616,Spreads!$AA$3:$AA$1616,'Monthly Data'!$B20,Spreads!$AB$3:$AB$1616,'Monthly Data'!$C20)</f>
        <v>35.6</v>
      </c>
      <c r="Z20" s="62">
        <f>AVERAGEIFS(Spreads!G$3:G$1616,Spreads!$AA$3:$AA$1616,'Monthly Data'!$B20,Spreads!$AB$3:$AB$1616,'Monthly Data'!$C20)</f>
        <v>34.703499999999998</v>
      </c>
      <c r="AA20" s="62">
        <f t="shared" si="10"/>
        <v>-0.86349999999999483</v>
      </c>
      <c r="AB20" s="62">
        <f t="shared" si="11"/>
        <v>0.89650000000000318</v>
      </c>
      <c r="AC20" s="62">
        <f>_xlfn.MINIFS(Spreads!H$3:H$1616,Spreads!$AA$3:$AA$1616,'Monthly Data'!$B20,Spreads!$AB$3:$AB$1616,'Monthly Data'!$C20)</f>
        <v>25.84</v>
      </c>
      <c r="AD20" s="62">
        <f>_xlfn.MAXIFS(Spreads!H$3:H$1616,Spreads!$AA$3:$AA$1616,'Monthly Data'!$B20,Spreads!$AB$3:$AB$1616,'Monthly Data'!$C20)</f>
        <v>27.6</v>
      </c>
      <c r="AE20" s="62">
        <f>AVERAGEIFS(Spreads!H$3:H$1616,Spreads!$AA$3:$AA$1616,'Monthly Data'!$B20,Spreads!$AB$3:$AB$1616,'Monthly Data'!$C20)</f>
        <v>26.708999999999996</v>
      </c>
      <c r="AF20" s="62">
        <f t="shared" si="12"/>
        <v>-0.86899999999999622</v>
      </c>
      <c r="AG20" s="62">
        <f t="shared" si="13"/>
        <v>0.89100000000000534</v>
      </c>
      <c r="AH20" s="65">
        <f t="shared" si="14"/>
        <v>1.0210367061705083E-2</v>
      </c>
      <c r="AI20" s="62">
        <f t="shared" si="15"/>
        <v>1.7094999999999985</v>
      </c>
      <c r="AJ20" s="62">
        <f t="shared" si="16"/>
        <v>-1.4405000000000001</v>
      </c>
      <c r="AK20" s="62">
        <f t="shared" si="17"/>
        <v>3.1499999999999986</v>
      </c>
      <c r="AQ20" s="62">
        <f>AVERAGEIFS(Spreads!AV$3:AV$1616,Spreads!$AA$3:$AA$1616,'Monthly Data'!$B20,Spreads!$AB$3:$AB$1616,'Monthly Data'!$C20)</f>
        <v>1.4547644999999993</v>
      </c>
      <c r="AS20" s="60">
        <f t="shared" si="18"/>
        <v>43952</v>
      </c>
      <c r="AT20" s="62">
        <f>_xlfn.MINIFS(Spreads!M$3:M$1616,Spreads!$AA$3:$AA$1616,'Monthly Data'!$B20,Spreads!$AB$3:$AB$1616,'Monthly Data'!$C20)</f>
        <v>1.5</v>
      </c>
      <c r="AU20" s="62">
        <f>_xlfn.MAXIFS(Spreads!M$3:M$1616,Spreads!$AA$3:$AA$1616,'Monthly Data'!$B20,Spreads!$AB$3:$AB$1616,'Monthly Data'!$C20)</f>
        <v>2</v>
      </c>
      <c r="AV20" s="62">
        <f>AVERAGEIFS(Spreads!M$3:M$1616,Spreads!$AA$3:$AA$1616,'Monthly Data'!$B20,Spreads!$AB$3:$AB$1616,'Monthly Data'!$C20)</f>
        <v>1.7095000000000007</v>
      </c>
      <c r="AW20" s="24">
        <f t="shared" si="19"/>
        <v>-0.20950000000000069</v>
      </c>
      <c r="AX20" s="24">
        <f t="shared" si="20"/>
        <v>0.29049999999999931</v>
      </c>
      <c r="AY20" s="62">
        <f>_xlfn.MINIFS(Spreads!N$3:N$1616,Spreads!$AA$3:$AA$1616,'Monthly Data'!$B20,Spreads!$AB$3:$AB$1616,'Monthly Data'!$C20)</f>
        <v>3.1499999999999986</v>
      </c>
      <c r="AZ20" s="62">
        <f>_xlfn.MAXIFS(Spreads!N$3:N$1616,Spreads!$AA$3:$AA$1616,'Monthly Data'!$B20,Spreads!$AB$3:$AB$1616,'Monthly Data'!$C20)</f>
        <v>3.1500000000000021</v>
      </c>
      <c r="BA20" s="62">
        <f>AVERAGEIFS(Spreads!N$3:N$1616,Spreads!$AA$3:$AA$1616,'Monthly Data'!$B20,Spreads!$AB$3:$AB$1616,'Monthly Data'!$C20)</f>
        <v>3.15</v>
      </c>
      <c r="BB20" s="24">
        <f t="shared" si="21"/>
        <v>0</v>
      </c>
      <c r="BC20" s="24">
        <f t="shared" si="22"/>
        <v>0</v>
      </c>
      <c r="BD20" s="62">
        <f>_xlfn.MINIFS(Spreads!O$3:O$1616,Spreads!$AA$3:$AA$1616,'Monthly Data'!$B20,Spreads!$AB$3:$AB$1616,'Monthly Data'!$C20)</f>
        <v>-1.6500000000000021</v>
      </c>
      <c r="BE20" s="62">
        <f>_xlfn.MAXIFS(Spreads!O$3:O$1616,Spreads!$AA$3:$AA$1616,'Monthly Data'!$B20,Spreads!$AB$3:$AB$1616,'Monthly Data'!$C20)</f>
        <v>-1.1499999999999986</v>
      </c>
      <c r="BF20" s="62">
        <f>AVERAGEIFS(Spreads!O$3:O$1616,Spreads!$AA$3:$AA$1616,'Monthly Data'!$B20,Spreads!$AB$3:$AB$1616,'Monthly Data'!$C20)</f>
        <v>-1.4404999999999997</v>
      </c>
      <c r="BG20" s="24">
        <f t="shared" si="23"/>
        <v>-0.20950000000000246</v>
      </c>
      <c r="BH20" s="24">
        <f t="shared" si="24"/>
        <v>0.29050000000000109</v>
      </c>
      <c r="BI20" s="62">
        <f>_xlfn.MINIFS(Spreads!P$3:P$1616,Spreads!$AA$3:$AA$1616,'Monthly Data'!$B20,Spreads!$AB$3:$AB$1616,'Monthly Data'!$C20)</f>
        <v>1.3399999999999999</v>
      </c>
      <c r="BJ20" s="62">
        <f>_xlfn.MAXIFS(Spreads!P$3:P$1616,Spreads!$AA$3:$AA$1616,'Monthly Data'!$B20,Spreads!$AB$3:$AB$1616,'Monthly Data'!$C20)</f>
        <v>2.25</v>
      </c>
      <c r="BK20" s="62">
        <f>AVERAGEIFS(Spreads!P$3:P$1616,Spreads!$AA$3:$AA$1616,'Monthly Data'!$B20,Spreads!$AB$3:$AB$1616,'Monthly Data'!$C20)</f>
        <v>1.8745000000000005</v>
      </c>
      <c r="BL20" s="24">
        <f t="shared" si="25"/>
        <v>-0.53450000000000064</v>
      </c>
      <c r="BM20" s="24">
        <f t="shared" si="26"/>
        <v>0.3754999999999995</v>
      </c>
      <c r="BN20" s="62">
        <f>_xlfn.MINIFS(Spreads!R$3:R$1616,Spreads!$AA$3:$AA$1616,'Monthly Data'!$B20,Spreads!$AB$3:$AB$1616,'Monthly Data'!$C20)</f>
        <v>-0.85068405377429457</v>
      </c>
      <c r="BO20" s="62">
        <f>_xlfn.MAXIFS(Spreads!R$3:R$1616,Spreads!$AA$3:$AA$1616,'Monthly Data'!$B20,Spreads!$AB$3:$AB$1616,'Monthly Data'!$C20)</f>
        <v>0.90149224674343387</v>
      </c>
      <c r="BP20" s="62">
        <f>AVERAGEIFS(Spreads!R$3:R$1616,Spreads!$AA$3:$AA$1616,'Monthly Data'!$B20,Spreads!$AB$3:$AB$1616,'Monthly Data'!$C20)</f>
        <v>6.1278058349956881E-3</v>
      </c>
      <c r="BQ20" s="24">
        <f t="shared" si="27"/>
        <v>-0.85681185960929029</v>
      </c>
      <c r="BR20" s="24">
        <f t="shared" si="28"/>
        <v>0.89536444090843814</v>
      </c>
      <c r="BS20" s="62">
        <f>_xlfn.MINIFS(Spreads!S$3:S$1616,Spreads!$AA$3:$AA$1616,'Monthly Data'!$B20,Spreads!$AB$3:$AB$1616,'Monthly Data'!$C20)</f>
        <v>7.6400000000000006</v>
      </c>
      <c r="BT20" s="62">
        <f>_xlfn.MAXIFS(Spreads!S$3:S$1616,Spreads!$AA$3:$AA$1616,'Monthly Data'!$B20,Spreads!$AB$3:$AB$1616,'Monthly Data'!$C20)</f>
        <v>8.25</v>
      </c>
      <c r="BU20" s="62">
        <f>AVERAGEIFS(Spreads!S$3:S$1616,Spreads!$AA$3:$AA$1616,'Monthly Data'!$B20,Spreads!$AB$3:$AB$1616,'Monthly Data'!$C20)</f>
        <v>7.9945000000000004</v>
      </c>
      <c r="BV20" s="24">
        <f t="shared" si="29"/>
        <v>-0.35449999999999982</v>
      </c>
      <c r="BW20" s="24">
        <f t="shared" si="30"/>
        <v>0.25549999999999962</v>
      </c>
      <c r="BX20" s="62">
        <f>_xlfn.MINIFS(Spreads!T$3:T$1616,Spreads!$AA$3:$AA$1616,'Monthly Data'!$B20,Spreads!$AB$3:$AB$1616,'Monthly Data'!$C20)</f>
        <v>6</v>
      </c>
      <c r="BY20" s="62">
        <f>_xlfn.MAXIFS(Spreads!T$3:T$1616,Spreads!$AA$3:$AA$1616,'Monthly Data'!$B20,Spreads!$AB$3:$AB$1616,'Monthly Data'!$C20)</f>
        <v>6.5999999999999979</v>
      </c>
      <c r="BZ20" s="62">
        <f>AVERAGEIFS(Spreads!T$3:T$1616,Spreads!$AA$3:$AA$1616,'Monthly Data'!$B20,Spreads!$AB$3:$AB$1616,'Monthly Data'!$C20)</f>
        <v>6.2849999999999984</v>
      </c>
      <c r="CA20" s="24">
        <f t="shared" si="31"/>
        <v>-0.28499999999999837</v>
      </c>
      <c r="CB20" s="24">
        <f t="shared" si="32"/>
        <v>0.3149999999999995</v>
      </c>
      <c r="DJ20" s="24">
        <f t="shared" si="33"/>
        <v>6.2500000000000036</v>
      </c>
      <c r="DK20" s="24">
        <f t="shared" si="33"/>
        <v>6.3500000000000014</v>
      </c>
      <c r="DL20" s="24">
        <f t="shared" si="33"/>
        <v>6.2850000000000037</v>
      </c>
      <c r="DV20" s="63">
        <f t="shared" si="34"/>
        <v>43952</v>
      </c>
      <c r="DW20" s="62">
        <f>_xlfn.MINIFS(Spreads!X$3:X$1616,Spreads!$AA$3:$AA$1616,'Monthly Data'!$B20,Spreads!$AB$3:$AB$1616,'Monthly Data'!$C20)</f>
        <v>25.435199322151369</v>
      </c>
      <c r="DX20" s="62">
        <f>_xlfn.MAXIFS(Spreads!X$3:X$1616,Spreads!$AA$3:$AA$1616,'Monthly Data'!$B20,Spreads!$AB$3:$AB$1616,'Monthly Data'!$C20)</f>
        <v>28.678385682443519</v>
      </c>
      <c r="DY20" s="62">
        <f>AVERAGEIFS(Spreads!X$3:X$1616,Spreads!$AA$3:$AA$1616,'Monthly Data'!$B20,Spreads!$AB$3:$AB$1616,'Monthly Data'!$C20)</f>
        <v>26.993793544249812</v>
      </c>
      <c r="DZ20" s="62">
        <f>_xlfn.MINIFS(Spreads!AM$3:AM$1616,Spreads!$AA$3:$AA$1616,'Monthly Data'!$B20,Spreads!$AB$3:$AB$1616,'Monthly Data'!$C20)</f>
        <v>560.75</v>
      </c>
      <c r="EA20" s="62">
        <f>_xlfn.MAXIFS(Spreads!AM$3:AM$1616,Spreads!$AA$3:$AA$1616,'Monthly Data'!$B20,Spreads!$AB$3:$AB$1616,'Monthly Data'!$C20)</f>
        <v>632.25</v>
      </c>
      <c r="EB20" s="62">
        <f>AVERAGEIFS(Spreads!AM$3:AM$1616,Spreads!$AA$3:$AA$1616,'Monthly Data'!$B20,Spreads!$AB$3:$AB$1616,'Monthly Data'!$C20)</f>
        <v>595.11111111111109</v>
      </c>
      <c r="EC20" s="62">
        <f>_xlfn.MINIFS(Spreads!AT$3:AT$1616,Spreads!$AA$3:$AA$1616,'Monthly Data'!$B20,Spreads!$AB$3:$AB$1616,'Monthly Data'!$C20)</f>
        <v>292</v>
      </c>
      <c r="ED20" s="62">
        <f>_xlfn.MAXIFS(Spreads!AT$3:AT$1616,Spreads!$AA$3:$AA$1616,'Monthly Data'!$B20,Spreads!$AB$3:$AB$1616,'Monthly Data'!$C20)</f>
        <v>303</v>
      </c>
      <c r="EE20" s="62">
        <f>AVERAGEIFS(Spreads!AT$3:AT$1616,Spreads!$AA$3:$AA$1616,'Monthly Data'!$B20,Spreads!$AB$3:$AB$1616,'Monthly Data'!$C20)</f>
        <v>297.10000000000002</v>
      </c>
      <c r="EF20" s="62">
        <f>_xlfn.MINIFS(Spreads!AU$3:AU$1616,Spreads!$AA$3:$AA$1616,'Monthly Data'!$B20,Spreads!$AB$3:$AB$1616,'Monthly Data'!$C20)</f>
        <v>8.36</v>
      </c>
      <c r="EG20" s="62">
        <f>_xlfn.MAXIFS(Spreads!AU$3:AU$1616,Spreads!$AA$3:$AA$1616,'Monthly Data'!$B20,Spreads!$AB$3:$AB$1616,'Monthly Data'!$C20)</f>
        <v>8.61</v>
      </c>
      <c r="EH20" s="62">
        <f>AVERAGEIFS(Spreads!AU$3:AU$1616,Spreads!$AA$3:$AA$1616,'Monthly Data'!$B20,Spreads!$AB$3:$AB$1616,'Monthly Data'!$C20)</f>
        <v>8.4835000000000029</v>
      </c>
      <c r="EI20" s="62">
        <f>_xlfn.MINIFS(Spreads!AV$3:AV$1616,Spreads!$AA$3:$AA$1616,'Monthly Data'!$B20,Spreads!$AB$3:$AB$1616,'Monthly Data'!$C20)</f>
        <v>1.3716200000000001</v>
      </c>
      <c r="EJ20" s="62">
        <f>_xlfn.MAXIFS(Spreads!AV$3:AV$1616,Spreads!$AA$3:$AA$1616,'Monthly Data'!$B20,Spreads!$AB$3:$AB$1616,'Monthly Data'!$C20)</f>
        <v>1.5290599999999994</v>
      </c>
      <c r="EK20" s="62">
        <f>AVERAGEIFS(Spreads!AV$3:AV$1616,Spreads!$AA$3:$AA$1616,'Monthly Data'!$B20,Spreads!$AB$3:$AB$1616,'Monthly Data'!$C20)</f>
        <v>1.4547644999999993</v>
      </c>
      <c r="EL20" s="62">
        <f>_xlfn.MINIFS(Spreads!AW$3:AW$1616,Spreads!$AA$3:$AA$1616,'Monthly Data'!$B20,Spreads!$AB$3:$AB$1616,'Monthly Data'!$C20)</f>
        <v>1.6746265999999999</v>
      </c>
      <c r="EM20" s="62">
        <f>_xlfn.MAXIFS(Spreads!AW$3:AW$1616,Spreads!$AA$3:$AA$1616,'Monthly Data'!$B20,Spreads!$AB$3:$AB$1616,'Monthly Data'!$C20)</f>
        <v>1.831317799999999</v>
      </c>
      <c r="EN20" s="62">
        <f>AVERAGEIFS(Spreads!AW$3:AW$1616,Spreads!$AA$3:$AA$1616,'Monthly Data'!$B20,Spreads!$AB$3:$AB$1616,'Monthly Data'!$C20)</f>
        <v>1.7568152099999998</v>
      </c>
      <c r="EO20" s="62">
        <f>_xlfn.MINIFS(Spreads!AX$3:AX$1616,Spreads!$AA$3:$AA$1616,'Monthly Data'!$B20,Spreads!$AB$3:$AB$1616,'Monthly Data'!$C20)</f>
        <v>0.30010500000000029</v>
      </c>
      <c r="EP20" s="62">
        <f>_xlfn.MAXIFS(Spreads!AX$3:AX$1616,Spreads!$AA$3:$AA$1616,'Monthly Data'!$B20,Spreads!$AB$3:$AB$1616,'Monthly Data'!$C20)</f>
        <v>0.30398940000000074</v>
      </c>
      <c r="EQ20" s="62">
        <f>AVERAGEIFS(Spreads!AX$3:AX$1616,Spreads!$AA$3:$AA$1616,'Monthly Data'!$B20,Spreads!$AB$3:$AB$1616,'Monthly Data'!$C20)</f>
        <v>0.30205070999999989</v>
      </c>
      <c r="ER20" s="64">
        <f>_xlfn.MINIFS(Spreads!AY$3:AY$1616,Spreads!$AA$3:$AA$1616,'Monthly Data'!$B20,Spreads!$AB$3:$AB$1616,'Monthly Data'!$C20)</f>
        <v>0.31389989252860406</v>
      </c>
      <c r="ES20" s="64">
        <f>_xlfn.MAXIFS(Spreads!AY$3:AY$1616,Spreads!$AA$3:$AA$1616,'Monthly Data'!$B20,Spreads!$AB$3:$AB$1616,'Monthly Data'!$C20)</f>
        <v>0.33276612295500402</v>
      </c>
      <c r="ET20" s="64">
        <f>AVERAGEIFS(Spreads!AY$3:AY$1616,Spreads!$AA$3:$AA$1616,'Monthly Data'!$B20,Spreads!$AB$3:$AB$1616,'Monthly Data'!$C20)</f>
        <v>0.32260462018349273</v>
      </c>
    </row>
    <row r="21" spans="1:150" x14ac:dyDescent="0.2">
      <c r="A21" s="60">
        <v>43983</v>
      </c>
      <c r="B21" s="61">
        <f t="shared" si="0"/>
        <v>6</v>
      </c>
      <c r="C21" s="61">
        <f t="shared" si="1"/>
        <v>2020</v>
      </c>
      <c r="D21" s="62">
        <f>_xlfn.MINIFS(Spreads!B$3:B$1616,Spreads!$AA$3:$AA$1616,'Monthly Data'!$B21,Spreads!$AB$3:$AB$1616,'Monthly Data'!$C21)</f>
        <v>29</v>
      </c>
      <c r="E21" s="62">
        <f>_xlfn.MAXIFS(Spreads!B$3:B$1616,Spreads!$AA$3:$AA$1616,'Monthly Data'!$B21,Spreads!$AB$3:$AB$1616,'Monthly Data'!$C21)</f>
        <v>30.32</v>
      </c>
      <c r="F21" s="62">
        <f>AVERAGEIFS(Spreads!B$3:B$1616,Spreads!$AA$3:$AA$1616,'Monthly Data'!$B21,Spreads!$AB$3:$AB$1616,'Monthly Data'!$C21)</f>
        <v>29.76409090909091</v>
      </c>
      <c r="G21" s="62">
        <f t="shared" si="2"/>
        <v>-0.76409090909091049</v>
      </c>
      <c r="H21" s="62">
        <f t="shared" si="3"/>
        <v>0.5559090909090898</v>
      </c>
      <c r="I21" s="62">
        <f>_xlfn.MINIFS(Spreads!C$3:C$1616,Spreads!$AA$3:$AA$1616,'Monthly Data'!$B21,Spreads!$AB$3:$AB$1616,'Monthly Data'!$C21)</f>
        <v>25.85</v>
      </c>
      <c r="J21" s="62">
        <f>_xlfn.MAXIFS(Spreads!C$3:C$1616,Spreads!$AA$3:$AA$1616,'Monthly Data'!$B21,Spreads!$AB$3:$AB$1616,'Monthly Data'!$C21)</f>
        <v>27.17</v>
      </c>
      <c r="K21" s="62">
        <f>AVERAGEIFS(Spreads!C$3:C$1616,Spreads!$AA$3:$AA$1616,'Monthly Data'!$B21,Spreads!$AB$3:$AB$1616,'Monthly Data'!$C21)</f>
        <v>26.614090909090908</v>
      </c>
      <c r="L21" s="62">
        <f t="shared" si="4"/>
        <v>-0.76409090909090693</v>
      </c>
      <c r="M21" s="62">
        <f t="shared" si="5"/>
        <v>0.55590909090909335</v>
      </c>
      <c r="N21" s="62">
        <f>_xlfn.MINIFS(Spreads!D$3:D$1616,Spreads!$AA$3:$AA$1616,'Monthly Data'!$B21,Spreads!$AB$3:$AB$1616,'Monthly Data'!$C21)</f>
        <v>29.45</v>
      </c>
      <c r="O21" s="62">
        <f>_xlfn.MAXIFS(Spreads!D$3:D$1616,Spreads!$AA$3:$AA$1616,'Monthly Data'!$B21,Spreads!$AB$3:$AB$1616,'Monthly Data'!$C21)</f>
        <v>30.77</v>
      </c>
      <c r="P21" s="62">
        <f>AVERAGEIFS(Spreads!D$3:D$1616,Spreads!$AA$3:$AA$1616,'Monthly Data'!$B21,Spreads!$AB$3:$AB$1616,'Monthly Data'!$C21)</f>
        <v>30.141363636363636</v>
      </c>
      <c r="Q21" s="62">
        <f t="shared" si="6"/>
        <v>-0.6913636363636364</v>
      </c>
      <c r="R21" s="62">
        <f t="shared" si="7"/>
        <v>0.62863636363636388</v>
      </c>
      <c r="S21" s="62">
        <f>_xlfn.MINIFS(Spreads!F$3:F$1616,Spreads!$AA$3:$AA$1616,'Monthly Data'!$B21,Spreads!$AB$3:$AB$1616,'Monthly Data'!$C21)</f>
        <v>28.905181931415001</v>
      </c>
      <c r="T21" s="62">
        <f>_xlfn.MAXIFS(Spreads!F$3:F$1616,Spreads!$AA$3:$AA$1616,'Monthly Data'!$B21,Spreads!$AB$3:$AB$1616,'Monthly Data'!$C21)</f>
        <v>30.345338112383896</v>
      </c>
      <c r="U21" s="62">
        <f>AVERAGEIFS(Spreads!F$3:F$1616,Spreads!$AA$3:$AA$1616,'Monthly Data'!$B21,Spreads!$AB$3:$AB$1616,'Monthly Data'!$C21)</f>
        <v>29.601549504961522</v>
      </c>
      <c r="V21" s="62">
        <f t="shared" si="8"/>
        <v>-0.6963675735465209</v>
      </c>
      <c r="W21" s="62">
        <f t="shared" si="9"/>
        <v>0.74378860742237407</v>
      </c>
      <c r="X21" s="62">
        <f>_xlfn.MINIFS(Spreads!G$3:G$1616,Spreads!$AA$3:$AA$1616,'Monthly Data'!$B21,Spreads!$AB$3:$AB$1616,'Monthly Data'!$C21)</f>
        <v>35.5</v>
      </c>
      <c r="Y21" s="62">
        <f>_xlfn.MAXIFS(Spreads!G$3:G$1616,Spreads!$AA$3:$AA$1616,'Monthly Data'!$B21,Spreads!$AB$3:$AB$1616,'Monthly Data'!$C21)</f>
        <v>41.35</v>
      </c>
      <c r="Z21" s="62">
        <f>AVERAGEIFS(Spreads!G$3:G$1616,Spreads!$AA$3:$AA$1616,'Monthly Data'!$B21,Spreads!$AB$3:$AB$1616,'Monthly Data'!$C21)</f>
        <v>37.527727272727276</v>
      </c>
      <c r="AA21" s="62">
        <f t="shared" si="10"/>
        <v>-2.0277272727272759</v>
      </c>
      <c r="AB21" s="62">
        <f t="shared" si="11"/>
        <v>3.8222727272727255</v>
      </c>
      <c r="AC21" s="62">
        <f>_xlfn.MINIFS(Spreads!H$3:H$1616,Spreads!$AA$3:$AA$1616,'Monthly Data'!$B21,Spreads!$AB$3:$AB$1616,'Monthly Data'!$C21)</f>
        <v>27.2</v>
      </c>
      <c r="AD21" s="62">
        <f>_xlfn.MAXIFS(Spreads!H$3:H$1616,Spreads!$AA$3:$AA$1616,'Monthly Data'!$B21,Spreads!$AB$3:$AB$1616,'Monthly Data'!$C21)</f>
        <v>28.81</v>
      </c>
      <c r="AE21" s="62">
        <f>AVERAGEIFS(Spreads!H$3:H$1616,Spreads!$AA$3:$AA$1616,'Monthly Data'!$B21,Spreads!$AB$3:$AB$1616,'Monthly Data'!$C21)</f>
        <v>27.929090909090913</v>
      </c>
      <c r="AF21" s="62">
        <f t="shared" si="12"/>
        <v>-0.7290909090909139</v>
      </c>
      <c r="AG21" s="62">
        <f t="shared" si="13"/>
        <v>0.88090909090908553</v>
      </c>
      <c r="AH21" s="65">
        <f t="shared" si="14"/>
        <v>4.5680890676959685E-2</v>
      </c>
      <c r="AI21" s="62">
        <f t="shared" si="15"/>
        <v>1.8349999999999973</v>
      </c>
      <c r="AJ21" s="62">
        <f t="shared" si="16"/>
        <v>-1.3150000000000048</v>
      </c>
      <c r="AK21" s="62">
        <f t="shared" si="17"/>
        <v>3.1500000000000021</v>
      </c>
      <c r="AQ21" s="62">
        <f>AVERAGEIFS(Spreads!AV$3:AV$1616,Spreads!$AA$3:$AA$1616,'Monthly Data'!$B21,Spreads!$AB$3:$AB$1616,'Monthly Data'!$C21)</f>
        <v>1.3658940909090911</v>
      </c>
      <c r="AS21" s="60">
        <f t="shared" si="18"/>
        <v>43983</v>
      </c>
      <c r="AT21" s="62">
        <f>_xlfn.MINIFS(Spreads!M$3:M$1616,Spreads!$AA$3:$AA$1616,'Monthly Data'!$B21,Spreads!$AB$3:$AB$1616,'Monthly Data'!$C21)</f>
        <v>0.97000000000000242</v>
      </c>
      <c r="AU21" s="62">
        <f>_xlfn.MAXIFS(Spreads!M$3:M$1616,Spreads!$AA$3:$AA$1616,'Monthly Data'!$B21,Spreads!$AB$3:$AB$1616,'Monthly Data'!$C21)</f>
        <v>2.1500000000000021</v>
      </c>
      <c r="AV21" s="62">
        <f>AVERAGEIFS(Spreads!M$3:M$1616,Spreads!$AA$3:$AA$1616,'Monthly Data'!$B21,Spreads!$AB$3:$AB$1616,'Monthly Data'!$C21)</f>
        <v>1.8349999999999989</v>
      </c>
      <c r="AW21" s="24">
        <f t="shared" si="19"/>
        <v>-0.86499999999999644</v>
      </c>
      <c r="AX21" s="24">
        <f t="shared" si="20"/>
        <v>0.31500000000000328</v>
      </c>
      <c r="AY21" s="62">
        <f>_xlfn.MINIFS(Spreads!N$3:N$1616,Spreads!$AA$3:$AA$1616,'Monthly Data'!$B21,Spreads!$AB$3:$AB$1616,'Monthly Data'!$C21)</f>
        <v>3.1499999999999986</v>
      </c>
      <c r="AZ21" s="62">
        <f>_xlfn.MAXIFS(Spreads!N$3:N$1616,Spreads!$AA$3:$AA$1616,'Monthly Data'!$B21,Spreads!$AB$3:$AB$1616,'Monthly Data'!$C21)</f>
        <v>3.1500000000000021</v>
      </c>
      <c r="BA21" s="62">
        <f>AVERAGEIFS(Spreads!N$3:N$1616,Spreads!$AA$3:$AA$1616,'Monthly Data'!$B21,Spreads!$AB$3:$AB$1616,'Monthly Data'!$C21)</f>
        <v>3.15</v>
      </c>
      <c r="BB21" s="24">
        <f t="shared" si="21"/>
        <v>0</v>
      </c>
      <c r="BC21" s="24">
        <f t="shared" si="22"/>
        <v>0</v>
      </c>
      <c r="BD21" s="62">
        <f>_xlfn.MINIFS(Spreads!O$3:O$1616,Spreads!$AA$3:$AA$1616,'Monthly Data'!$B21,Spreads!$AB$3:$AB$1616,'Monthly Data'!$C21)</f>
        <v>-2.1799999999999997</v>
      </c>
      <c r="BE21" s="62">
        <f>_xlfn.MAXIFS(Spreads!O$3:O$1616,Spreads!$AA$3:$AA$1616,'Monthly Data'!$B21,Spreads!$AB$3:$AB$1616,'Monthly Data'!$C21)</f>
        <v>-1</v>
      </c>
      <c r="BF21" s="62">
        <f>AVERAGEIFS(Spreads!O$3:O$1616,Spreads!$AA$3:$AA$1616,'Monthly Data'!$B21,Spreads!$AB$3:$AB$1616,'Monthly Data'!$C21)</f>
        <v>-1.3149999999999997</v>
      </c>
      <c r="BG21" s="24">
        <f t="shared" si="23"/>
        <v>-0.86499999999999999</v>
      </c>
      <c r="BH21" s="24">
        <f t="shared" si="24"/>
        <v>0.31499999999999972</v>
      </c>
      <c r="BI21" s="62">
        <f>_xlfn.MINIFS(Spreads!P$3:P$1616,Spreads!$AA$3:$AA$1616,'Monthly Data'!$B21,Spreads!$AB$3:$AB$1616,'Monthly Data'!$C21)</f>
        <v>1.4200000000000017</v>
      </c>
      <c r="BJ21" s="62">
        <f>_xlfn.MAXIFS(Spreads!P$3:P$1616,Spreads!$AA$3:$AA$1616,'Monthly Data'!$B21,Spreads!$AB$3:$AB$1616,'Monthly Data'!$C21)</f>
        <v>2.25</v>
      </c>
      <c r="BK21" s="62">
        <f>AVERAGEIFS(Spreads!P$3:P$1616,Spreads!$AA$3:$AA$1616,'Monthly Data'!$B21,Spreads!$AB$3:$AB$1616,'Monthly Data'!$C21)</f>
        <v>2.2122727272727274</v>
      </c>
      <c r="BL21" s="24">
        <f t="shared" si="25"/>
        <v>-0.79227272727272569</v>
      </c>
      <c r="BM21" s="24">
        <f t="shared" si="26"/>
        <v>3.7727272727272609E-2</v>
      </c>
      <c r="BN21" s="62">
        <f>_xlfn.MINIFS(Spreads!R$3:R$1616,Spreads!$AA$3:$AA$1616,'Monthly Data'!$B21,Spreads!$AB$3:$AB$1616,'Monthly Data'!$C21)</f>
        <v>1.1044252393380845</v>
      </c>
      <c r="BO21" s="62">
        <f>_xlfn.MAXIFS(Spreads!R$3:R$1616,Spreads!$AA$3:$AA$1616,'Monthly Data'!$B21,Spreads!$AB$3:$AB$1616,'Monthly Data'!$C21)</f>
        <v>2.1876289903666049</v>
      </c>
      <c r="BP21" s="62">
        <f>AVERAGEIFS(Spreads!R$3:R$1616,Spreads!$AA$3:$AA$1616,'Monthly Data'!$B21,Spreads!$AB$3:$AB$1616,'Monthly Data'!$C21)</f>
        <v>1.6724585958706115</v>
      </c>
      <c r="BQ21" s="24">
        <f t="shared" si="27"/>
        <v>-0.56803335653252707</v>
      </c>
      <c r="BR21" s="24">
        <f t="shared" si="28"/>
        <v>0.51517039449599333</v>
      </c>
      <c r="BS21" s="62">
        <f>_xlfn.MINIFS(Spreads!S$3:S$1616,Spreads!$AA$3:$AA$1616,'Monthly Data'!$B21,Spreads!$AB$3:$AB$1616,'Monthly Data'!$C21)</f>
        <v>7.9999999999999964</v>
      </c>
      <c r="BT21" s="62">
        <f>_xlfn.MAXIFS(Spreads!S$3:S$1616,Spreads!$AA$3:$AA$1616,'Monthly Data'!$B21,Spreads!$AB$3:$AB$1616,'Monthly Data'!$C21)</f>
        <v>13.000000000000004</v>
      </c>
      <c r="BU21" s="62">
        <f>AVERAGEIFS(Spreads!S$3:S$1616,Spreads!$AA$3:$AA$1616,'Monthly Data'!$B21,Spreads!$AB$3:$AB$1616,'Monthly Data'!$C21)</f>
        <v>9.5986363636363627</v>
      </c>
      <c r="BV21" s="24">
        <f t="shared" si="29"/>
        <v>-1.5986363636363663</v>
      </c>
      <c r="BW21" s="24">
        <f t="shared" si="30"/>
        <v>3.4013636363636408</v>
      </c>
      <c r="BX21" s="62">
        <f>_xlfn.MINIFS(Spreads!T$3:T$1616,Spreads!$AA$3:$AA$1616,'Monthly Data'!$B21,Spreads!$AB$3:$AB$1616,'Monthly Data'!$C21)</f>
        <v>5.8499999999999979</v>
      </c>
      <c r="BY21" s="62">
        <f>_xlfn.MAXIFS(Spreads!T$3:T$1616,Spreads!$AA$3:$AA$1616,'Monthly Data'!$B21,Spreads!$AB$3:$AB$1616,'Monthly Data'!$C21)</f>
        <v>11.200000000000003</v>
      </c>
      <c r="BZ21" s="62">
        <f>AVERAGEIFS(Spreads!T$3:T$1616,Spreads!$AA$3:$AA$1616,'Monthly Data'!$B21,Spreads!$AB$3:$AB$1616,'Monthly Data'!$C21)</f>
        <v>7.7636363636363646</v>
      </c>
      <c r="CA21" s="24">
        <f t="shared" si="31"/>
        <v>-1.9136363636363667</v>
      </c>
      <c r="CB21" s="24">
        <f t="shared" si="32"/>
        <v>3.4363636363636383</v>
      </c>
      <c r="DJ21" s="24">
        <f t="shared" si="33"/>
        <v>6.5</v>
      </c>
      <c r="DK21" s="24">
        <f t="shared" si="33"/>
        <v>11.030000000000001</v>
      </c>
      <c r="DL21" s="24">
        <f t="shared" si="33"/>
        <v>7.7636363636363654</v>
      </c>
      <c r="DV21" s="63">
        <f t="shared" si="34"/>
        <v>43983</v>
      </c>
      <c r="DW21" s="62">
        <f>_xlfn.MINIFS(Spreads!X$3:X$1616,Spreads!$AA$3:$AA$1616,'Monthly Data'!$B21,Spreads!$AB$3:$AB$1616,'Monthly Data'!$C21)</f>
        <v>29.200017055077922</v>
      </c>
      <c r="DX21" s="62">
        <f>_xlfn.MAXIFS(Spreads!X$3:X$1616,Spreads!$AA$3:$AA$1616,'Monthly Data'!$B21,Spreads!$AB$3:$AB$1616,'Monthly Data'!$C21)</f>
        <v>30.719551923186831</v>
      </c>
      <c r="DY21" s="62">
        <f>AVERAGEIFS(Spreads!X$3:X$1616,Spreads!$AA$3:$AA$1616,'Monthly Data'!$B21,Spreads!$AB$3:$AB$1616,'Monthly Data'!$C21)</f>
        <v>30.048883015514029</v>
      </c>
      <c r="DZ21" s="62">
        <f>_xlfn.MINIFS(Spreads!AM$3:AM$1616,Spreads!$AA$3:$AA$1616,'Monthly Data'!$B21,Spreads!$AB$3:$AB$1616,'Monthly Data'!$C21)</f>
        <v>643.75</v>
      </c>
      <c r="EA21" s="62">
        <f>_xlfn.MAXIFS(Spreads!AM$3:AM$1616,Spreads!$AA$3:$AA$1616,'Monthly Data'!$B21,Spreads!$AB$3:$AB$1616,'Monthly Data'!$C21)</f>
        <v>677.25</v>
      </c>
      <c r="EB21" s="62">
        <f>AVERAGEIFS(Spreads!AM$3:AM$1616,Spreads!$AA$3:$AA$1616,'Monthly Data'!$B21,Spreads!$AB$3:$AB$1616,'Monthly Data'!$C21)</f>
        <v>662.46428571428567</v>
      </c>
      <c r="EC21" s="62">
        <f>_xlfn.MINIFS(Spreads!AT$3:AT$1616,Spreads!$AA$3:$AA$1616,'Monthly Data'!$B21,Spreads!$AB$3:$AB$1616,'Monthly Data'!$C21)</f>
        <v>291</v>
      </c>
      <c r="ED21" s="62">
        <f>_xlfn.MAXIFS(Spreads!AT$3:AT$1616,Spreads!$AA$3:$AA$1616,'Monthly Data'!$B21,Spreads!$AB$3:$AB$1616,'Monthly Data'!$C21)</f>
        <v>300</v>
      </c>
      <c r="EE21" s="62">
        <f>AVERAGEIFS(Spreads!AT$3:AT$1616,Spreads!$AA$3:$AA$1616,'Monthly Data'!$B21,Spreads!$AB$3:$AB$1616,'Monthly Data'!$C21)</f>
        <v>296.81818181818181</v>
      </c>
      <c r="EF21" s="62">
        <f>_xlfn.MINIFS(Spreads!AU$3:AU$1616,Spreads!$AA$3:$AA$1616,'Monthly Data'!$B21,Spreads!$AB$3:$AB$1616,'Monthly Data'!$C21)</f>
        <v>8.44</v>
      </c>
      <c r="EG21" s="62">
        <f>_xlfn.MAXIFS(Spreads!AU$3:AU$1616,Spreads!$AA$3:$AA$1616,'Monthly Data'!$B21,Spreads!$AB$3:$AB$1616,'Monthly Data'!$C21)</f>
        <v>8.86</v>
      </c>
      <c r="EH21" s="62">
        <f>AVERAGEIFS(Spreads!AU$3:AU$1616,Spreads!$AA$3:$AA$1616,'Monthly Data'!$B21,Spreads!$AB$3:$AB$1616,'Monthly Data'!$C21)</f>
        <v>8.7231818181818159</v>
      </c>
      <c r="EI21" s="62">
        <f>_xlfn.MINIFS(Spreads!AV$3:AV$1616,Spreads!$AA$3:$AA$1616,'Monthly Data'!$B21,Spreads!$AB$3:$AB$1616,'Monthly Data'!$C21)</f>
        <v>1.2117100000000001</v>
      </c>
      <c r="EJ21" s="62">
        <f>_xlfn.MAXIFS(Spreads!AV$3:AV$1616,Spreads!$AA$3:$AA$1616,'Monthly Data'!$B21,Spreads!$AB$3:$AB$1616,'Monthly Data'!$C21)</f>
        <v>1.5209800000000016</v>
      </c>
      <c r="EK21" s="62">
        <f>AVERAGEIFS(Spreads!AV$3:AV$1616,Spreads!$AA$3:$AA$1616,'Monthly Data'!$B21,Spreads!$AB$3:$AB$1616,'Monthly Data'!$C21)</f>
        <v>1.3658940909090911</v>
      </c>
      <c r="EL21" s="62">
        <f>_xlfn.MINIFS(Spreads!AW$3:AW$1616,Spreads!$AA$3:$AA$1616,'Monthly Data'!$B21,Spreads!$AB$3:$AB$1616,'Monthly Data'!$C21)</f>
        <v>1.5105748000000006</v>
      </c>
      <c r="EM21" s="62">
        <f>_xlfn.MAXIFS(Spreads!AW$3:AW$1616,Spreads!$AA$3:$AA$1616,'Monthly Data'!$B21,Spreads!$AB$3:$AB$1616,'Monthly Data'!$C21)</f>
        <v>1.8191193999999999</v>
      </c>
      <c r="EN21" s="62">
        <f>AVERAGEIFS(Spreads!AW$3:AW$1616,Spreads!$AA$3:$AA$1616,'Monthly Data'!$B21,Spreads!$AB$3:$AB$1616,'Monthly Data'!$C21)</f>
        <v>1.6647961181818181</v>
      </c>
      <c r="EO21" s="62">
        <f>_xlfn.MINIFS(Spreads!AX$3:AX$1616,Spreads!$AA$3:$AA$1616,'Monthly Data'!$B21,Spreads!$AB$3:$AB$1616,'Monthly Data'!$C21)</f>
        <v>0.29760119999999901</v>
      </c>
      <c r="EP21" s="62">
        <f>_xlfn.MAXIFS(Spreads!AX$3:AX$1616,Spreads!$AA$3:$AA$1616,'Monthly Data'!$B21,Spreads!$AB$3:$AB$1616,'Monthly Data'!$C21)</f>
        <v>0.30068999999999946</v>
      </c>
      <c r="EQ21" s="62">
        <f>AVERAGEIFS(Spreads!AX$3:AX$1616,Spreads!$AA$3:$AA$1616,'Monthly Data'!$B21,Spreads!$AB$3:$AB$1616,'Monthly Data'!$C21)</f>
        <v>0.29890202727272697</v>
      </c>
      <c r="ER21" s="64">
        <f>_xlfn.MINIFS(Spreads!AY$3:AY$1616,Spreads!$AA$3:$AA$1616,'Monthly Data'!$B21,Spreads!$AB$3:$AB$1616,'Monthly Data'!$C21)</f>
        <v>0.32716809345205716</v>
      </c>
      <c r="ES21" s="64">
        <f>_xlfn.MAXIFS(Spreads!AY$3:AY$1616,Spreads!$AA$3:$AA$1616,'Monthly Data'!$B21,Spreads!$AB$3:$AB$1616,'Monthly Data'!$C21)</f>
        <v>0.33755404126552202</v>
      </c>
      <c r="ET21" s="64">
        <f>AVERAGEIFS(Spreads!AY$3:AY$1616,Spreads!$AA$3:$AA$1616,'Monthly Data'!$B21,Spreads!$AB$3:$AB$1616,'Monthly Data'!$C21)</f>
        <v>0.33299638105281132</v>
      </c>
    </row>
    <row r="22" spans="1:150" x14ac:dyDescent="0.2">
      <c r="A22" s="60">
        <v>44013</v>
      </c>
      <c r="B22" s="61">
        <f t="shared" si="0"/>
        <v>7</v>
      </c>
      <c r="C22" s="61">
        <f t="shared" si="1"/>
        <v>2020</v>
      </c>
      <c r="D22" s="62">
        <f>_xlfn.MINIFS(Spreads!B$3:B$1616,Spreads!$AA$3:$AA$1616,'Monthly Data'!$B22,Spreads!$AB$3:$AB$1616,'Monthly Data'!$C22)</f>
        <v>30.22</v>
      </c>
      <c r="E22" s="62">
        <f>_xlfn.MAXIFS(Spreads!B$3:B$1616,Spreads!$AA$3:$AA$1616,'Monthly Data'!$B22,Spreads!$AB$3:$AB$1616,'Monthly Data'!$C22)</f>
        <v>33.909999999999997</v>
      </c>
      <c r="F22" s="62">
        <f>AVERAGEIFS(Spreads!B$3:B$1616,Spreads!$AA$3:$AA$1616,'Monthly Data'!$B22,Spreads!$AB$3:$AB$1616,'Monthly Data'!$C22)</f>
        <v>31.746956521739133</v>
      </c>
      <c r="G22" s="62">
        <f t="shared" si="2"/>
        <v>-1.5269565217391339</v>
      </c>
      <c r="H22" s="62">
        <f t="shared" si="3"/>
        <v>2.1630434782608638</v>
      </c>
      <c r="I22" s="62">
        <f>_xlfn.MINIFS(Spreads!C$3:C$1616,Spreads!$AA$3:$AA$1616,'Monthly Data'!$B22,Spreads!$AB$3:$AB$1616,'Monthly Data'!$C22)</f>
        <v>27.07</v>
      </c>
      <c r="J22" s="62">
        <f>_xlfn.MAXIFS(Spreads!C$3:C$1616,Spreads!$AA$3:$AA$1616,'Monthly Data'!$B22,Spreads!$AB$3:$AB$1616,'Monthly Data'!$C22)</f>
        <v>30.76</v>
      </c>
      <c r="K22" s="62">
        <f>AVERAGEIFS(Spreads!C$3:C$1616,Spreads!$AA$3:$AA$1616,'Monthly Data'!$B22,Spreads!$AB$3:$AB$1616,'Monthly Data'!$C22)</f>
        <v>28.636086956521734</v>
      </c>
      <c r="L22" s="62">
        <f t="shared" si="4"/>
        <v>-1.5660869565217332</v>
      </c>
      <c r="M22" s="62">
        <f t="shared" si="5"/>
        <v>2.123913043478268</v>
      </c>
      <c r="N22" s="62">
        <f>_xlfn.MINIFS(Spreads!D$3:D$1616,Spreads!$AA$3:$AA$1616,'Monthly Data'!$B22,Spreads!$AB$3:$AB$1616,'Monthly Data'!$C22)</f>
        <v>28.71</v>
      </c>
      <c r="O22" s="62">
        <f>_xlfn.MAXIFS(Spreads!D$3:D$1616,Spreads!$AA$3:$AA$1616,'Monthly Data'!$B22,Spreads!$AB$3:$AB$1616,'Monthly Data'!$C22)</f>
        <v>34.159999999999997</v>
      </c>
      <c r="P22" s="62">
        <f>AVERAGEIFS(Spreads!D$3:D$1616,Spreads!$AA$3:$AA$1616,'Monthly Data'!$B22,Spreads!$AB$3:$AB$1616,'Monthly Data'!$C22)</f>
        <v>31.877826086956514</v>
      </c>
      <c r="Q22" s="62">
        <f t="shared" si="6"/>
        <v>-3.1678260869565129</v>
      </c>
      <c r="R22" s="62">
        <f t="shared" si="7"/>
        <v>2.2821739130434828</v>
      </c>
      <c r="S22" s="62">
        <f>_xlfn.MINIFS(Spreads!F$3:F$1616,Spreads!$AA$3:$AA$1616,'Monthly Data'!$B22,Spreads!$AB$3:$AB$1616,'Monthly Data'!$C22)</f>
        <v>29.619590115675159</v>
      </c>
      <c r="T22" s="62">
        <f>_xlfn.MAXIFS(Spreads!F$3:F$1616,Spreads!$AA$3:$AA$1616,'Monthly Data'!$B22,Spreads!$AB$3:$AB$1616,'Monthly Data'!$C22)</f>
        <v>33.588524472676049</v>
      </c>
      <c r="U22" s="62">
        <f>AVERAGEIFS(Spreads!F$3:F$1616,Spreads!$AA$3:$AA$1616,'Monthly Data'!$B22,Spreads!$AB$3:$AB$1616,'Monthly Data'!$C22)</f>
        <v>32.006620636099974</v>
      </c>
      <c r="V22" s="62">
        <f t="shared" si="8"/>
        <v>-2.3870305204248154</v>
      </c>
      <c r="W22" s="62">
        <f t="shared" si="9"/>
        <v>1.5819038365760747</v>
      </c>
      <c r="X22" s="62">
        <f>_xlfn.MINIFS(Spreads!G$3:G$1616,Spreads!$AA$3:$AA$1616,'Monthly Data'!$B22,Spreads!$AB$3:$AB$1616,'Monthly Data'!$C22)</f>
        <v>42.97</v>
      </c>
      <c r="Y22" s="62">
        <f>_xlfn.MAXIFS(Spreads!G$3:G$1616,Spreads!$AA$3:$AA$1616,'Monthly Data'!$B22,Spreads!$AB$3:$AB$1616,'Monthly Data'!$C22)</f>
        <v>45.91</v>
      </c>
      <c r="Z22" s="62">
        <f>AVERAGEIFS(Spreads!G$3:G$1616,Spreads!$AA$3:$AA$1616,'Monthly Data'!$B22,Spreads!$AB$3:$AB$1616,'Monthly Data'!$C22)</f>
        <v>44.153478260869555</v>
      </c>
      <c r="AA22" s="62">
        <f t="shared" si="10"/>
        <v>-1.1834782608695562</v>
      </c>
      <c r="AB22" s="62">
        <f t="shared" si="11"/>
        <v>1.7565217391304415</v>
      </c>
      <c r="AC22" s="62">
        <f>_xlfn.MINIFS(Spreads!H$3:H$1616,Spreads!$AA$3:$AA$1616,'Monthly Data'!$B22,Spreads!$AB$3:$AB$1616,'Monthly Data'!$C22)</f>
        <v>28.7</v>
      </c>
      <c r="AD22" s="62">
        <f>_xlfn.MAXIFS(Spreads!H$3:H$1616,Spreads!$AA$3:$AA$1616,'Monthly Data'!$B22,Spreads!$AB$3:$AB$1616,'Monthly Data'!$C22)</f>
        <v>30.76</v>
      </c>
      <c r="AE22" s="62">
        <f>AVERAGEIFS(Spreads!H$3:H$1616,Spreads!$AA$3:$AA$1616,'Monthly Data'!$B22,Spreads!$AB$3:$AB$1616,'Monthly Data'!$C22)</f>
        <v>29.708695652173905</v>
      </c>
      <c r="AF22" s="62">
        <f t="shared" si="12"/>
        <v>-1.0086956521739054</v>
      </c>
      <c r="AG22" s="62">
        <f t="shared" si="13"/>
        <v>1.0513043478260968</v>
      </c>
      <c r="AH22" s="65">
        <f t="shared" si="14"/>
        <v>6.3718677735540963E-2</v>
      </c>
      <c r="AI22" s="62">
        <f t="shared" si="15"/>
        <v>2.038260869565228</v>
      </c>
      <c r="AJ22" s="62">
        <f t="shared" si="16"/>
        <v>-1.0726086956521712</v>
      </c>
      <c r="AK22" s="62">
        <f t="shared" si="17"/>
        <v>3.1108695652173992</v>
      </c>
      <c r="AQ22" s="62">
        <f>AVERAGEIFS(Spreads!AV$3:AV$1616,Spreads!$AA$3:$AA$1616,'Monthly Data'!$B22,Spreads!$AB$3:$AB$1616,'Monthly Data'!$C22)</f>
        <v>1.4512490909090907</v>
      </c>
      <c r="AS22" s="60">
        <f t="shared" si="18"/>
        <v>44013</v>
      </c>
      <c r="AT22" s="62">
        <f>_xlfn.MINIFS(Spreads!M$3:M$1616,Spreads!$AA$3:$AA$1616,'Monthly Data'!$B22,Spreads!$AB$3:$AB$1616,'Monthly Data'!$C22)</f>
        <v>1.5199999999999996</v>
      </c>
      <c r="AU22" s="62">
        <f>_xlfn.MAXIFS(Spreads!M$3:M$1616,Spreads!$AA$3:$AA$1616,'Monthly Data'!$B22,Spreads!$AB$3:$AB$1616,'Monthly Data'!$C22)</f>
        <v>3.149999999999995</v>
      </c>
      <c r="AV22" s="62">
        <f>AVERAGEIFS(Spreads!M$3:M$1616,Spreads!$AA$3:$AA$1616,'Monthly Data'!$B22,Spreads!$AB$3:$AB$1616,'Monthly Data'!$C22)</f>
        <v>2.0382608695652165</v>
      </c>
      <c r="AW22" s="24">
        <f t="shared" si="19"/>
        <v>-0.51826086956521689</v>
      </c>
      <c r="AX22" s="24">
        <f t="shared" si="20"/>
        <v>1.1117391304347786</v>
      </c>
      <c r="AY22" s="62">
        <f>_xlfn.MINIFS(Spreads!N$3:N$1616,Spreads!$AA$3:$AA$1616,'Monthly Data'!$B22,Spreads!$AB$3:$AB$1616,'Monthly Data'!$C22)</f>
        <v>2.25</v>
      </c>
      <c r="AZ22" s="62">
        <f>_xlfn.MAXIFS(Spreads!N$3:N$1616,Spreads!$AA$3:$AA$1616,'Monthly Data'!$B22,Spreads!$AB$3:$AB$1616,'Monthly Data'!$C22)</f>
        <v>3.1500000000000021</v>
      </c>
      <c r="BA22" s="62">
        <f>AVERAGEIFS(Spreads!N$3:N$1616,Spreads!$AA$3:$AA$1616,'Monthly Data'!$B22,Spreads!$AB$3:$AB$1616,'Monthly Data'!$C22)</f>
        <v>3.1108695652173912</v>
      </c>
      <c r="BB22" s="24">
        <f t="shared" si="21"/>
        <v>-0.86086956521739122</v>
      </c>
      <c r="BC22" s="24">
        <f t="shared" si="22"/>
        <v>3.9130434782610912E-2</v>
      </c>
      <c r="BD22" s="62">
        <f>_xlfn.MINIFS(Spreads!O$3:O$1616,Spreads!$AA$3:$AA$1616,'Monthly Data'!$B22,Spreads!$AB$3:$AB$1616,'Monthly Data'!$C22)</f>
        <v>-1.629999999999999</v>
      </c>
      <c r="BE22" s="62">
        <f>_xlfn.MAXIFS(Spreads!O$3:O$1616,Spreads!$AA$3:$AA$1616,'Monthly Data'!$B22,Spreads!$AB$3:$AB$1616,'Monthly Data'!$C22)</f>
        <v>0</v>
      </c>
      <c r="BF22" s="62">
        <f>AVERAGEIFS(Spreads!O$3:O$1616,Spreads!$AA$3:$AA$1616,'Monthly Data'!$B22,Spreads!$AB$3:$AB$1616,'Monthly Data'!$C22)</f>
        <v>-1.0726086956521736</v>
      </c>
      <c r="BG22" s="24">
        <f t="shared" si="23"/>
        <v>-0.55739130434782536</v>
      </c>
      <c r="BH22" s="24">
        <f t="shared" si="24"/>
        <v>1.0726086956521736</v>
      </c>
      <c r="BI22" s="62">
        <f>_xlfn.MINIFS(Spreads!P$3:P$1616,Spreads!$AA$3:$AA$1616,'Monthly Data'!$B22,Spreads!$AB$3:$AB$1616,'Monthly Data'!$C22)</f>
        <v>-0.5</v>
      </c>
      <c r="BJ22" s="62">
        <f>_xlfn.MAXIFS(Spreads!P$3:P$1616,Spreads!$AA$3:$AA$1616,'Monthly Data'!$B22,Spreads!$AB$3:$AB$1616,'Monthly Data'!$C22)</f>
        <v>3.399999999999995</v>
      </c>
      <c r="BK22" s="62">
        <f>AVERAGEIFS(Spreads!P$3:P$1616,Spreads!$AA$3:$AA$1616,'Monthly Data'!$B22,Spreads!$AB$3:$AB$1616,'Monthly Data'!$C22)</f>
        <v>2.194999999999999</v>
      </c>
      <c r="BL22" s="24">
        <f t="shared" si="25"/>
        <v>-2.694999999999999</v>
      </c>
      <c r="BM22" s="24">
        <f t="shared" si="26"/>
        <v>1.2049999999999961</v>
      </c>
      <c r="BN22" s="62">
        <f>_xlfn.MINIFS(Spreads!R$3:R$1616,Spreads!$AA$3:$AA$1616,'Monthly Data'!$B22,Spreads!$AB$3:$AB$1616,'Monthly Data'!$C22)</f>
        <v>0.60959011567515731</v>
      </c>
      <c r="BO22" s="62">
        <f>_xlfn.MAXIFS(Spreads!R$3:R$1616,Spreads!$AA$3:$AA$1616,'Monthly Data'!$B22,Spreads!$AB$3:$AB$1616,'Monthly Data'!$C22)</f>
        <v>3.4604855979846043</v>
      </c>
      <c r="BP22" s="62">
        <f>AVERAGEIFS(Spreads!R$3:R$1616,Spreads!$AA$3:$AA$1616,'Monthly Data'!$B22,Spreads!$AB$3:$AB$1616,'Monthly Data'!$C22)</f>
        <v>2.1666206360999771</v>
      </c>
      <c r="BQ22" s="24">
        <f t="shared" si="27"/>
        <v>-1.5570305204248198</v>
      </c>
      <c r="BR22" s="24">
        <f t="shared" si="28"/>
        <v>1.2938649618846272</v>
      </c>
      <c r="BS22" s="62">
        <f>_xlfn.MINIFS(Spreads!S$3:S$1616,Spreads!$AA$3:$AA$1616,'Monthly Data'!$B22,Spreads!$AB$3:$AB$1616,'Monthly Data'!$C22)</f>
        <v>14.27</v>
      </c>
      <c r="BT22" s="62">
        <f>_xlfn.MAXIFS(Spreads!S$3:S$1616,Spreads!$AA$3:$AA$1616,'Monthly Data'!$B22,Spreads!$AB$3:$AB$1616,'Monthly Data'!$C22)</f>
        <v>15.149999999999995</v>
      </c>
      <c r="BU22" s="62">
        <f>AVERAGEIFS(Spreads!S$3:S$1616,Spreads!$AA$3:$AA$1616,'Monthly Data'!$B22,Spreads!$AB$3:$AB$1616,'Monthly Data'!$C22)</f>
        <v>14.449090909090909</v>
      </c>
      <c r="BV22" s="24">
        <f t="shared" si="29"/>
        <v>-0.17909090909090963</v>
      </c>
      <c r="BW22" s="24">
        <f t="shared" si="30"/>
        <v>0.70090909090908582</v>
      </c>
      <c r="BX22" s="62">
        <f>_xlfn.MINIFS(Spreads!T$3:T$1616,Spreads!$AA$3:$AA$1616,'Monthly Data'!$B22,Spreads!$AB$3:$AB$1616,'Monthly Data'!$C22)</f>
        <v>12</v>
      </c>
      <c r="BY22" s="62">
        <f>_xlfn.MAXIFS(Spreads!T$3:T$1616,Spreads!$AA$3:$AA$1616,'Monthly Data'!$B22,Spreads!$AB$3:$AB$1616,'Monthly Data'!$C22)</f>
        <v>12.750000000000004</v>
      </c>
      <c r="BZ22" s="62">
        <f>AVERAGEIFS(Spreads!T$3:T$1616,Spreads!$AA$3:$AA$1616,'Monthly Data'!$B22,Spreads!$AB$3:$AB$1616,'Monthly Data'!$C22)</f>
        <v>12.406521739130431</v>
      </c>
      <c r="CA22" s="24">
        <f t="shared" si="31"/>
        <v>-0.40652173913043121</v>
      </c>
      <c r="CB22" s="24">
        <f t="shared" si="32"/>
        <v>0.34347826086957234</v>
      </c>
      <c r="DJ22" s="24">
        <f t="shared" si="33"/>
        <v>12.75</v>
      </c>
      <c r="DK22" s="24">
        <f t="shared" si="33"/>
        <v>12</v>
      </c>
      <c r="DL22" s="24">
        <f t="shared" si="33"/>
        <v>12.406521739130422</v>
      </c>
      <c r="DV22" s="63">
        <f t="shared" si="34"/>
        <v>44013</v>
      </c>
      <c r="DW22" s="62">
        <f>_xlfn.MINIFS(Spreads!X$3:X$1616,Spreads!$AA$3:$AA$1616,'Monthly Data'!$B22,Spreads!$AB$3:$AB$1616,'Monthly Data'!$C22)</f>
        <v>30.220600175449576</v>
      </c>
      <c r="DX22" s="62">
        <f>_xlfn.MAXIFS(Spreads!X$3:X$1616,Spreads!$AA$3:$AA$1616,'Monthly Data'!$B22,Spreads!$AB$3:$AB$1616,'Monthly Data'!$C22)</f>
        <v>36.491516459510969</v>
      </c>
      <c r="DY22" s="62">
        <f>AVERAGEIFS(Spreads!X$3:X$1616,Spreads!$AA$3:$AA$1616,'Monthly Data'!$B22,Spreads!$AB$3:$AB$1616,'Monthly Data'!$C22)</f>
        <v>33.098212582042457</v>
      </c>
      <c r="DZ22" s="62">
        <f>_xlfn.MINIFS(Spreads!AM$3:AM$1616,Spreads!$AA$3:$AA$1616,'Monthly Data'!$B22,Spreads!$AB$3:$AB$1616,'Monthly Data'!$C22)</f>
        <v>666.25</v>
      </c>
      <c r="EA22" s="62">
        <f>_xlfn.MAXIFS(Spreads!AM$3:AM$1616,Spreads!$AA$3:$AA$1616,'Monthly Data'!$B22,Spreads!$AB$3:$AB$1616,'Monthly Data'!$C22)</f>
        <v>804.5</v>
      </c>
      <c r="EB22" s="62">
        <f>AVERAGEIFS(Spreads!AM$3:AM$1616,Spreads!$AA$3:$AA$1616,'Monthly Data'!$B22,Spreads!$AB$3:$AB$1616,'Monthly Data'!$C22)</f>
        <v>729.69047619047615</v>
      </c>
      <c r="EC22" s="62">
        <f>_xlfn.MINIFS(Spreads!AT$3:AT$1616,Spreads!$AA$3:$AA$1616,'Monthly Data'!$B22,Spreads!$AB$3:$AB$1616,'Monthly Data'!$C22)</f>
        <v>295</v>
      </c>
      <c r="ED22" s="62">
        <f>_xlfn.MAXIFS(Spreads!AT$3:AT$1616,Spreads!$AA$3:$AA$1616,'Monthly Data'!$B22,Spreads!$AB$3:$AB$1616,'Monthly Data'!$C22)</f>
        <v>308</v>
      </c>
      <c r="EE22" s="62">
        <f>AVERAGEIFS(Spreads!AT$3:AT$1616,Spreads!$AA$3:$AA$1616,'Monthly Data'!$B22,Spreads!$AB$3:$AB$1616,'Monthly Data'!$C22)</f>
        <v>301.54545454545456</v>
      </c>
      <c r="EF22" s="62">
        <f>_xlfn.MINIFS(Spreads!AU$3:AU$1616,Spreads!$AA$3:$AA$1616,'Monthly Data'!$B22,Spreads!$AB$3:$AB$1616,'Monthly Data'!$C22)</f>
        <v>8.81</v>
      </c>
      <c r="EG22" s="62">
        <f>_xlfn.MAXIFS(Spreads!AU$3:AU$1616,Spreads!$AA$3:$AA$1616,'Monthly Data'!$B22,Spreads!$AB$3:$AB$1616,'Monthly Data'!$C22)</f>
        <v>9.1</v>
      </c>
      <c r="EH22" s="62">
        <f>AVERAGEIFS(Spreads!AU$3:AU$1616,Spreads!$AA$3:$AA$1616,'Monthly Data'!$B22,Spreads!$AB$3:$AB$1616,'Monthly Data'!$C22)</f>
        <v>8.9931818181818155</v>
      </c>
      <c r="EI22" s="62">
        <f>_xlfn.MINIFS(Spreads!AV$3:AV$1616,Spreads!$AA$3:$AA$1616,'Monthly Data'!$B22,Spreads!$AB$3:$AB$1616,'Monthly Data'!$C22)</f>
        <v>1.2896899999999984</v>
      </c>
      <c r="EJ22" s="62">
        <f>_xlfn.MAXIFS(Spreads!AV$3:AV$1616,Spreads!$AA$3:$AA$1616,'Monthly Data'!$B22,Spreads!$AB$3:$AB$1616,'Monthly Data'!$C22)</f>
        <v>1.6724200000000007</v>
      </c>
      <c r="EK22" s="62">
        <f>AVERAGEIFS(Spreads!AV$3:AV$1616,Spreads!$AA$3:$AA$1616,'Monthly Data'!$B22,Spreads!$AB$3:$AB$1616,'Monthly Data'!$C22)</f>
        <v>1.4512490909090907</v>
      </c>
      <c r="EL22" s="62">
        <f>_xlfn.MINIFS(Spreads!AW$3:AW$1616,Spreads!$AA$3:$AA$1616,'Monthly Data'!$B22,Spreads!$AB$3:$AB$1616,'Monthly Data'!$C22)</f>
        <v>1.5861929999999997</v>
      </c>
      <c r="EM22" s="62">
        <f>_xlfn.MAXIFS(Spreads!AW$3:AW$1616,Spreads!$AA$3:$AA$1616,'Monthly Data'!$B22,Spreads!$AB$3:$AB$1616,'Monthly Data'!$C22)</f>
        <v>1.9616205999999998</v>
      </c>
      <c r="EN22" s="62">
        <f>AVERAGEIFS(Spreads!AW$3:AW$1616,Spreads!$AA$3:$AA$1616,'Monthly Data'!$B22,Spreads!$AB$3:$AB$1616,'Monthly Data'!$C22)</f>
        <v>1.7405751999999994</v>
      </c>
      <c r="EO22" s="62">
        <f>_xlfn.MINIFS(Spreads!AX$3:AX$1616,Spreads!$AA$3:$AA$1616,'Monthly Data'!$B22,Spreads!$AB$3:$AB$1616,'Monthly Data'!$C22)</f>
        <v>0.19117799999999896</v>
      </c>
      <c r="EP22" s="62">
        <f>_xlfn.MAXIFS(Spreads!AX$3:AX$1616,Spreads!$AA$3:$AA$1616,'Monthly Data'!$B22,Spreads!$AB$3:$AB$1616,'Monthly Data'!$C22)</f>
        <v>0.29783519999999974</v>
      </c>
      <c r="EQ22" s="62">
        <f>AVERAGEIFS(Spreads!AX$3:AX$1616,Spreads!$AA$3:$AA$1616,'Monthly Data'!$B22,Spreads!$AB$3:$AB$1616,'Monthly Data'!$C22)</f>
        <v>0.28932610909090895</v>
      </c>
      <c r="ER22" s="64">
        <f>_xlfn.MINIFS(Spreads!AY$3:AY$1616,Spreads!$AA$3:$AA$1616,'Monthly Data'!$B22,Spreads!$AB$3:$AB$1616,'Monthly Data'!$C22)</f>
        <v>0.33049555060247021</v>
      </c>
      <c r="ES22" s="64">
        <f>_xlfn.MAXIFS(Spreads!AY$3:AY$1616,Spreads!$AA$3:$AA$1616,'Monthly Data'!$B22,Spreads!$AB$3:$AB$1616,'Monthly Data'!$C22)</f>
        <v>0.35934071010065238</v>
      </c>
      <c r="ET22" s="64">
        <f>AVERAGEIFS(Spreads!AY$3:AY$1616,Spreads!$AA$3:$AA$1616,'Monthly Data'!$B22,Spreads!$AB$3:$AB$1616,'Monthly Data'!$C22)</f>
        <v>0.34429587153056945</v>
      </c>
    </row>
    <row r="23" spans="1:150" x14ac:dyDescent="0.2">
      <c r="A23" s="60">
        <v>44044</v>
      </c>
      <c r="B23" s="61">
        <f t="shared" si="0"/>
        <v>8</v>
      </c>
      <c r="C23" s="61">
        <f t="shared" si="1"/>
        <v>2020</v>
      </c>
      <c r="D23" s="62">
        <f>_xlfn.MINIFS(Spreads!B$3:B$1616,Spreads!$AA$3:$AA$1616,'Monthly Data'!$B23,Spreads!$AB$3:$AB$1616,'Monthly Data'!$C23)</f>
        <v>34.049999999999997</v>
      </c>
      <c r="E23" s="62">
        <f>_xlfn.MAXIFS(Spreads!B$3:B$1616,Spreads!$AA$3:$AA$1616,'Monthly Data'!$B23,Spreads!$AB$3:$AB$1616,'Monthly Data'!$C23)</f>
        <v>37.14</v>
      </c>
      <c r="F23" s="62">
        <f>AVERAGEIFS(Spreads!B$3:B$1616,Spreads!$AA$3:$AA$1616,'Monthly Data'!$B23,Spreads!$AB$3:$AB$1616,'Monthly Data'!$C23)</f>
        <v>35.142857142857146</v>
      </c>
      <c r="G23" s="62">
        <f t="shared" si="2"/>
        <v>-1.0928571428571487</v>
      </c>
      <c r="H23" s="62">
        <f t="shared" si="3"/>
        <v>1.9971428571428547</v>
      </c>
      <c r="I23" s="62">
        <f>_xlfn.MINIFS(Spreads!C$3:C$1616,Spreads!$AA$3:$AA$1616,'Monthly Data'!$B23,Spreads!$AB$3:$AB$1616,'Monthly Data'!$C23)</f>
        <v>30.9</v>
      </c>
      <c r="J23" s="62">
        <f>_xlfn.MAXIFS(Spreads!C$3:C$1616,Spreads!$AA$3:$AA$1616,'Monthly Data'!$B23,Spreads!$AB$3:$AB$1616,'Monthly Data'!$C23)</f>
        <v>33.99</v>
      </c>
      <c r="K23" s="62">
        <f>AVERAGEIFS(Spreads!C$3:C$1616,Spreads!$AA$3:$AA$1616,'Monthly Data'!$B23,Spreads!$AB$3:$AB$1616,'Monthly Data'!$C23)</f>
        <v>31.99285714285714</v>
      </c>
      <c r="L23" s="62">
        <f t="shared" si="4"/>
        <v>-1.0928571428571416</v>
      </c>
      <c r="M23" s="62">
        <f t="shared" si="5"/>
        <v>1.9971428571428618</v>
      </c>
      <c r="N23" s="62">
        <f>_xlfn.MINIFS(Spreads!D$3:D$1616,Spreads!$AA$3:$AA$1616,'Monthly Data'!$B23,Spreads!$AB$3:$AB$1616,'Monthly Data'!$C23)</f>
        <v>34.299999999999997</v>
      </c>
      <c r="O23" s="62">
        <f>_xlfn.MAXIFS(Spreads!D$3:D$1616,Spreads!$AA$3:$AA$1616,'Monthly Data'!$B23,Spreads!$AB$3:$AB$1616,'Monthly Data'!$C23)</f>
        <v>38.14</v>
      </c>
      <c r="P23" s="62">
        <f>AVERAGEIFS(Spreads!D$3:D$1616,Spreads!$AA$3:$AA$1616,'Monthly Data'!$B23,Spreads!$AB$3:$AB$1616,'Monthly Data'!$C23)</f>
        <v>35.95000000000001</v>
      </c>
      <c r="Q23" s="62">
        <f t="shared" si="6"/>
        <v>-1.6500000000000128</v>
      </c>
      <c r="R23" s="62">
        <f t="shared" si="7"/>
        <v>2.1899999999999906</v>
      </c>
      <c r="S23" s="62">
        <f>_xlfn.MINIFS(Spreads!F$3:F$1616,Spreads!$AA$3:$AA$1616,'Monthly Data'!$B23,Spreads!$AB$3:$AB$1616,'Monthly Data'!$C23)</f>
        <v>32.511242290061517</v>
      </c>
      <c r="T23" s="62">
        <f>_xlfn.MAXIFS(Spreads!F$3:F$1616,Spreads!$AA$3:$AA$1616,'Monthly Data'!$B23,Spreads!$AB$3:$AB$1616,'Monthly Data'!$C23)</f>
        <v>34.813224217122027</v>
      </c>
      <c r="U23" s="62">
        <f>AVERAGEIFS(Spreads!F$3:F$1616,Spreads!$AA$3:$AA$1616,'Monthly Data'!$B23,Spreads!$AB$3:$AB$1616,'Monthly Data'!$C23)</f>
        <v>33.537793732774524</v>
      </c>
      <c r="V23" s="62">
        <f t="shared" si="8"/>
        <v>-1.0265514427130071</v>
      </c>
      <c r="W23" s="62">
        <f t="shared" si="9"/>
        <v>1.2754304843475026</v>
      </c>
      <c r="X23" s="62">
        <f>_xlfn.MINIFS(Spreads!G$3:G$1616,Spreads!$AA$3:$AA$1616,'Monthly Data'!$B23,Spreads!$AB$3:$AB$1616,'Monthly Data'!$C23)</f>
        <v>45.62</v>
      </c>
      <c r="Y23" s="62">
        <f>_xlfn.MAXIFS(Spreads!G$3:G$1616,Spreads!$AA$3:$AA$1616,'Monthly Data'!$B23,Spreads!$AB$3:$AB$1616,'Monthly Data'!$C23)</f>
        <v>48.39</v>
      </c>
      <c r="Z23" s="62">
        <f>AVERAGEIFS(Spreads!G$3:G$1616,Spreads!$AA$3:$AA$1616,'Monthly Data'!$B23,Spreads!$AB$3:$AB$1616,'Monthly Data'!$C23)</f>
        <v>46.604761904761901</v>
      </c>
      <c r="AA23" s="62">
        <f t="shared" si="10"/>
        <v>-0.98476190476190339</v>
      </c>
      <c r="AB23" s="62">
        <f t="shared" si="11"/>
        <v>1.7852380952380997</v>
      </c>
      <c r="AC23" s="62">
        <f>_xlfn.MINIFS(Spreads!H$3:H$1616,Spreads!$AA$3:$AA$1616,'Monthly Data'!$B23,Spreads!$AB$3:$AB$1616,'Monthly Data'!$C23)</f>
        <v>30.51</v>
      </c>
      <c r="AD23" s="62">
        <f>_xlfn.MAXIFS(Spreads!H$3:H$1616,Spreads!$AA$3:$AA$1616,'Monthly Data'!$B23,Spreads!$AB$3:$AB$1616,'Monthly Data'!$C23)</f>
        <v>33.5</v>
      </c>
      <c r="AE23" s="62">
        <f>AVERAGEIFS(Spreads!H$3:H$1616,Spreads!$AA$3:$AA$1616,'Monthly Data'!$B23,Spreads!$AB$3:$AB$1616,'Monthly Data'!$C23)</f>
        <v>31.69380952380952</v>
      </c>
      <c r="AF23" s="62">
        <f t="shared" si="12"/>
        <v>-1.1838095238095185</v>
      </c>
      <c r="AG23" s="62">
        <f t="shared" si="13"/>
        <v>1.8061904761904799</v>
      </c>
      <c r="AH23" s="65">
        <f t="shared" si="14"/>
        <v>6.6819287351996381E-2</v>
      </c>
      <c r="AI23" s="62">
        <f t="shared" si="15"/>
        <v>3.4490476190476258</v>
      </c>
      <c r="AJ23" s="62">
        <f t="shared" si="16"/>
        <v>0.29904761904762012</v>
      </c>
      <c r="AK23" s="62">
        <f t="shared" si="17"/>
        <v>3.1500000000000057</v>
      </c>
      <c r="AL23" s="60">
        <f t="shared" ref="AL23:AL74" si="35">A23</f>
        <v>44044</v>
      </c>
      <c r="AM23" s="66">
        <f t="shared" ref="AM23:AO49" si="36">S23*2204.622/100</f>
        <v>716.75</v>
      </c>
      <c r="AN23" s="66">
        <f t="shared" si="36"/>
        <v>767.49999999999989</v>
      </c>
      <c r="AO23" s="66">
        <f t="shared" si="36"/>
        <v>739.38157894736821</v>
      </c>
      <c r="AQ23" s="62">
        <f>AVERAGEIFS(Spreads!AV$3:AV$1616,Spreads!$AA$3:$AA$1616,'Monthly Data'!$B23,Spreads!$AB$3:$AB$1616,'Monthly Data'!$C23)</f>
        <v>1.7280452380952378</v>
      </c>
      <c r="AS23" s="60">
        <f t="shared" si="18"/>
        <v>44044</v>
      </c>
      <c r="AT23" s="62">
        <f>_xlfn.MINIFS(Spreads!M$3:M$1616,Spreads!$AA$3:$AA$1616,'Monthly Data'!$B23,Spreads!$AB$3:$AB$1616,'Monthly Data'!$C23)</f>
        <v>2.8999999999999986</v>
      </c>
      <c r="AU23" s="62">
        <f>_xlfn.MAXIFS(Spreads!M$3:M$1616,Spreads!$AA$3:$AA$1616,'Monthly Data'!$B23,Spreads!$AB$3:$AB$1616,'Monthly Data'!$C23)</f>
        <v>3.8999999999999986</v>
      </c>
      <c r="AV23" s="62">
        <f>AVERAGEIFS(Spreads!M$3:M$1616,Spreads!$AA$3:$AA$1616,'Monthly Data'!$B23,Spreads!$AB$3:$AB$1616,'Monthly Data'!$C23)</f>
        <v>3.4490476190476178</v>
      </c>
      <c r="AW23" s="24">
        <f t="shared" si="19"/>
        <v>-0.54904761904761923</v>
      </c>
      <c r="AX23" s="24">
        <f t="shared" si="20"/>
        <v>0.45095238095238077</v>
      </c>
      <c r="AY23" s="62">
        <f>_xlfn.MINIFS(Spreads!N$3:N$1616,Spreads!$AA$3:$AA$1616,'Monthly Data'!$B23,Spreads!$AB$3:$AB$1616,'Monthly Data'!$C23)</f>
        <v>3.1499999999999986</v>
      </c>
      <c r="AZ23" s="62">
        <f>_xlfn.MAXIFS(Spreads!N$3:N$1616,Spreads!$AA$3:$AA$1616,'Monthly Data'!$B23,Spreads!$AB$3:$AB$1616,'Monthly Data'!$C23)</f>
        <v>3.1500000000000057</v>
      </c>
      <c r="BA23" s="62">
        <f>AVERAGEIFS(Spreads!N$3:N$1616,Spreads!$AA$3:$AA$1616,'Monthly Data'!$B23,Spreads!$AB$3:$AB$1616,'Monthly Data'!$C23)</f>
        <v>3.1500000000000004</v>
      </c>
      <c r="BB23" s="24">
        <f t="shared" si="21"/>
        <v>0</v>
      </c>
      <c r="BC23" s="24">
        <f t="shared" si="22"/>
        <v>5.3290705182007514E-15</v>
      </c>
      <c r="BD23" s="62">
        <f>_xlfn.MINIFS(Spreads!O$3:O$1616,Spreads!$AA$3:$AA$1616,'Monthly Data'!$B23,Spreads!$AB$3:$AB$1616,'Monthly Data'!$C23)</f>
        <v>-0.25</v>
      </c>
      <c r="BE23" s="62">
        <f>_xlfn.MAXIFS(Spreads!O$3:O$1616,Spreads!$AA$3:$AA$1616,'Monthly Data'!$B23,Spreads!$AB$3:$AB$1616,'Monthly Data'!$C23)</f>
        <v>0.75</v>
      </c>
      <c r="BF23" s="62">
        <f>AVERAGEIFS(Spreads!O$3:O$1616,Spreads!$AA$3:$AA$1616,'Monthly Data'!$B23,Spreads!$AB$3:$AB$1616,'Monthly Data'!$C23)</f>
        <v>0.29904761904761878</v>
      </c>
      <c r="BG23" s="24">
        <f t="shared" si="23"/>
        <v>-0.54904761904761878</v>
      </c>
      <c r="BH23" s="24">
        <f t="shared" si="24"/>
        <v>0.45095238095238122</v>
      </c>
      <c r="BI23" s="62">
        <f>_xlfn.MINIFS(Spreads!P$3:P$1616,Spreads!$AA$3:$AA$1616,'Monthly Data'!$B23,Spreads!$AB$3:$AB$1616,'Monthly Data'!$C23)</f>
        <v>3.1499999999999986</v>
      </c>
      <c r="BJ23" s="62">
        <f>_xlfn.MAXIFS(Spreads!P$3:P$1616,Spreads!$AA$3:$AA$1616,'Monthly Data'!$B23,Spreads!$AB$3:$AB$1616,'Monthly Data'!$C23)</f>
        <v>5.3599999999999959</v>
      </c>
      <c r="BK23" s="62">
        <f>AVERAGEIFS(Spreads!P$3:P$1616,Spreads!$AA$3:$AA$1616,'Monthly Data'!$B23,Spreads!$AB$3:$AB$1616,'Monthly Data'!$C23)</f>
        <v>4.2561904761904747</v>
      </c>
      <c r="BL23" s="24">
        <f t="shared" si="25"/>
        <v>-1.1061904761904762</v>
      </c>
      <c r="BM23" s="24">
        <f t="shared" si="26"/>
        <v>1.1038095238095211</v>
      </c>
      <c r="BN23" s="62">
        <f>_xlfn.MINIFS(Spreads!R$3:R$1616,Spreads!$AA$3:$AA$1616,'Monthly Data'!$B23,Spreads!$AB$3:$AB$1616,'Monthly Data'!$C23)</f>
        <v>0.90417528265616909</v>
      </c>
      <c r="BO23" s="62">
        <f>_xlfn.MAXIFS(Spreads!R$3:R$1616,Spreads!$AA$3:$AA$1616,'Monthly Data'!$B23,Spreads!$AB$3:$AB$1616,'Monthly Data'!$C23)</f>
        <v>3.0935539697961865</v>
      </c>
      <c r="BP23" s="62">
        <f>AVERAGEIFS(Spreads!R$3:R$1616,Spreads!$AA$3:$AA$1616,'Monthly Data'!$B23,Spreads!$AB$3:$AB$1616,'Monthly Data'!$C23)</f>
        <v>1.8967411011955804</v>
      </c>
      <c r="BQ23" s="24">
        <f t="shared" si="27"/>
        <v>-0.99256581853941128</v>
      </c>
      <c r="BR23" s="24">
        <f t="shared" si="28"/>
        <v>1.1968128686006061</v>
      </c>
      <c r="BS23" s="62">
        <f>_xlfn.MINIFS(Spreads!S$3:S$1616,Spreads!$AA$3:$AA$1616,'Monthly Data'!$B23,Spreads!$AB$3:$AB$1616,'Monthly Data'!$C23)</f>
        <v>14.530000000000001</v>
      </c>
      <c r="BT23" s="62">
        <f>_xlfn.MAXIFS(Spreads!S$3:S$1616,Spreads!$AA$3:$AA$1616,'Monthly Data'!$B23,Spreads!$AB$3:$AB$1616,'Monthly Data'!$C23)</f>
        <v>15.600000000000001</v>
      </c>
      <c r="BU23" s="62">
        <f>AVERAGEIFS(Spreads!S$3:S$1616,Spreads!$AA$3:$AA$1616,'Monthly Data'!$B23,Spreads!$AB$3:$AB$1616,'Monthly Data'!$C23)</f>
        <v>14.910952380952381</v>
      </c>
      <c r="BV23" s="24">
        <f t="shared" si="29"/>
        <v>-0.3809523809523796</v>
      </c>
      <c r="BW23" s="24">
        <f t="shared" si="30"/>
        <v>0.68904761904762069</v>
      </c>
      <c r="BX23" s="62">
        <f>_xlfn.MINIFS(Spreads!T$3:T$1616,Spreads!$AA$3:$AA$1616,'Monthly Data'!$B23,Spreads!$AB$3:$AB$1616,'Monthly Data'!$C23)</f>
        <v>11.25</v>
      </c>
      <c r="BY23" s="62">
        <f>_xlfn.MAXIFS(Spreads!T$3:T$1616,Spreads!$AA$3:$AA$1616,'Monthly Data'!$B23,Spreads!$AB$3:$AB$1616,'Monthly Data'!$C23)</f>
        <v>12</v>
      </c>
      <c r="BZ23" s="62">
        <f>AVERAGEIFS(Spreads!T$3:T$1616,Spreads!$AA$3:$AA$1616,'Monthly Data'!$B23,Spreads!$AB$3:$AB$1616,'Monthly Data'!$C23)</f>
        <v>11.461904761904762</v>
      </c>
      <c r="CA23" s="24">
        <f t="shared" si="31"/>
        <v>-0.21190476190476204</v>
      </c>
      <c r="CB23" s="24">
        <f t="shared" si="32"/>
        <v>0.53809523809523796</v>
      </c>
      <c r="DJ23" s="24">
        <f t="shared" si="33"/>
        <v>11.57</v>
      </c>
      <c r="DK23" s="24">
        <f t="shared" si="33"/>
        <v>11.25</v>
      </c>
      <c r="DL23" s="24">
        <f t="shared" si="33"/>
        <v>11.461904761904755</v>
      </c>
      <c r="DV23" s="63">
        <f t="shared" si="34"/>
        <v>44044</v>
      </c>
      <c r="DW23" s="62">
        <f>_xlfn.MINIFS(Spreads!X$3:X$1616,Spreads!$AA$3:$AA$1616,'Monthly Data'!$B23,Spreads!$AB$3:$AB$1616,'Monthly Data'!$C23)</f>
        <v>34.45035021876766</v>
      </c>
      <c r="DX23" s="62">
        <f>_xlfn.MAXIFS(Spreads!X$3:X$1616,Spreads!$AA$3:$AA$1616,'Monthly Data'!$B23,Spreads!$AB$3:$AB$1616,'Monthly Data'!$C23)</f>
        <v>37.103866331733961</v>
      </c>
      <c r="DY23" s="62">
        <f>AVERAGEIFS(Spreads!X$3:X$1616,Spreads!$AA$3:$AA$1616,'Monthly Data'!$B23,Spreads!$AB$3:$AB$1616,'Monthly Data'!$C23)</f>
        <v>35.241869127678115</v>
      </c>
      <c r="DZ23" s="62">
        <f>_xlfn.MINIFS(Spreads!AM$3:AM$1616,Spreads!$AA$3:$AA$1616,'Monthly Data'!$B23,Spreads!$AB$3:$AB$1616,'Monthly Data'!$C23)</f>
        <v>759.5</v>
      </c>
      <c r="EA23" s="62">
        <f>_xlfn.MAXIFS(Spreads!AM$3:AM$1616,Spreads!$AA$3:$AA$1616,'Monthly Data'!$B23,Spreads!$AB$3:$AB$1616,'Monthly Data'!$C23)</f>
        <v>818</v>
      </c>
      <c r="EB23" s="62">
        <f>AVERAGEIFS(Spreads!AM$3:AM$1616,Spreads!$AA$3:$AA$1616,'Monthly Data'!$B23,Spreads!$AB$3:$AB$1616,'Monthly Data'!$C23)</f>
        <v>776.95</v>
      </c>
      <c r="EC23" s="62">
        <f>_xlfn.MINIFS(Spreads!AT$3:AT$1616,Spreads!$AA$3:$AA$1616,'Monthly Data'!$B23,Spreads!$AB$3:$AB$1616,'Monthly Data'!$C23)</f>
        <v>292</v>
      </c>
      <c r="ED23" s="62">
        <f>_xlfn.MAXIFS(Spreads!AT$3:AT$1616,Spreads!$AA$3:$AA$1616,'Monthly Data'!$B23,Spreads!$AB$3:$AB$1616,'Monthly Data'!$C23)</f>
        <v>317</v>
      </c>
      <c r="EE23" s="62">
        <f>AVERAGEIFS(Spreads!AT$3:AT$1616,Spreads!$AA$3:$AA$1616,'Monthly Data'!$B23,Spreads!$AB$3:$AB$1616,'Monthly Data'!$C23)</f>
        <v>301.66666666666669</v>
      </c>
      <c r="EF23" s="62">
        <f>_xlfn.MINIFS(Spreads!AU$3:AU$1616,Spreads!$AA$3:$AA$1616,'Monthly Data'!$B23,Spreads!$AB$3:$AB$1616,'Monthly Data'!$C23)</f>
        <v>8.73</v>
      </c>
      <c r="EG23" s="62">
        <f>_xlfn.MAXIFS(Spreads!AU$3:AU$1616,Spreads!$AA$3:$AA$1616,'Monthly Data'!$B23,Spreads!$AB$3:$AB$1616,'Monthly Data'!$C23)</f>
        <v>9.69</v>
      </c>
      <c r="EH23" s="62">
        <f>AVERAGEIFS(Spreads!AU$3:AU$1616,Spreads!$AA$3:$AA$1616,'Monthly Data'!$B23,Spreads!$AB$3:$AB$1616,'Monthly Data'!$C23)</f>
        <v>9.1042857142857123</v>
      </c>
      <c r="EI23" s="62">
        <f>_xlfn.MINIFS(Spreads!AV$3:AV$1616,Spreads!$AA$3:$AA$1616,'Monthly Data'!$B23,Spreads!$AB$3:$AB$1616,'Monthly Data'!$C23)</f>
        <v>1.5962800000000001</v>
      </c>
      <c r="EJ23" s="62">
        <f>_xlfn.MAXIFS(Spreads!AV$3:AV$1616,Spreads!$AA$3:$AA$1616,'Monthly Data'!$B23,Spreads!$AB$3:$AB$1616,'Monthly Data'!$C23)</f>
        <v>1.8765900000000002</v>
      </c>
      <c r="EK23" s="62">
        <f>AVERAGEIFS(Spreads!AV$3:AV$1616,Spreads!$AA$3:$AA$1616,'Monthly Data'!$B23,Spreads!$AB$3:$AB$1616,'Monthly Data'!$C23)</f>
        <v>1.7280452380952378</v>
      </c>
      <c r="EL23" s="62">
        <f>_xlfn.MINIFS(Spreads!AW$3:AW$1616,Spreads!$AA$3:$AA$1616,'Monthly Data'!$B23,Spreads!$AB$3:$AB$1616,'Monthly Data'!$C23)</f>
        <v>1.8806133999999979</v>
      </c>
      <c r="EM23" s="62">
        <f>_xlfn.MAXIFS(Spreads!AW$3:AW$1616,Spreads!$AA$3:$AA$1616,'Monthly Data'!$B23,Spreads!$AB$3:$AB$1616,'Monthly Data'!$C23)</f>
        <v>2.1628329999999991</v>
      </c>
      <c r="EN23" s="62">
        <f>AVERAGEIFS(Spreads!AW$3:AW$1616,Spreads!$AA$3:$AA$1616,'Monthly Data'!$B23,Spreads!$AB$3:$AB$1616,'Monthly Data'!$C23)</f>
        <v>2.0143609523809518</v>
      </c>
      <c r="EO23" s="62">
        <f>_xlfn.MINIFS(Spreads!AX$3:AX$1616,Spreads!$AA$3:$AA$1616,'Monthly Data'!$B23,Spreads!$AB$3:$AB$1616,'Monthly Data'!$C23)</f>
        <v>0.28164239999999907</v>
      </c>
      <c r="EP23" s="62">
        <f>_xlfn.MAXIFS(Spreads!AX$3:AX$1616,Spreads!$AA$3:$AA$1616,'Monthly Data'!$B23,Spreads!$AB$3:$AB$1616,'Monthly Data'!$C23)</f>
        <v>0.2888730000000006</v>
      </c>
      <c r="EQ23" s="62">
        <f>AVERAGEIFS(Spreads!AX$3:AX$1616,Spreads!$AA$3:$AA$1616,'Monthly Data'!$B23,Spreads!$AB$3:$AB$1616,'Monthly Data'!$C23)</f>
        <v>0.28631571428571384</v>
      </c>
      <c r="ER23" s="64">
        <f>_xlfn.MINIFS(Spreads!AY$3:AY$1616,Spreads!$AA$3:$AA$1616,'Monthly Data'!$B23,Spreads!$AB$3:$AB$1616,'Monthly Data'!$C23)</f>
        <v>0.35875230456696289</v>
      </c>
      <c r="ES23" s="64">
        <f>_xlfn.MAXIFS(Spreads!AY$3:AY$1616,Spreads!$AA$3:$AA$1616,'Monthly Data'!$B23,Spreads!$AB$3:$AB$1616,'Monthly Data'!$C23)</f>
        <v>0.37463387828947936</v>
      </c>
      <c r="ET23" s="64">
        <f>AVERAGEIFS(Spreads!AY$3:AY$1616,Spreads!$AA$3:$AA$1616,'Monthly Data'!$B23,Spreads!$AB$3:$AB$1616,'Monthly Data'!$C23)</f>
        <v>0.36707763272865168</v>
      </c>
    </row>
    <row r="24" spans="1:150" x14ac:dyDescent="0.2">
      <c r="A24" s="60">
        <v>44075</v>
      </c>
      <c r="B24" s="61">
        <f t="shared" si="0"/>
        <v>9</v>
      </c>
      <c r="C24" s="61">
        <f t="shared" si="1"/>
        <v>2020</v>
      </c>
      <c r="D24" s="62">
        <f>_xlfn.MINIFS(Spreads!B$3:B$1616,Spreads!$AA$3:$AA$1616,'Monthly Data'!$B24,Spreads!$AB$3:$AB$1616,'Monthly Data'!$C24)</f>
        <v>36.01</v>
      </c>
      <c r="E24" s="62">
        <f>_xlfn.MAXIFS(Spreads!B$3:B$1616,Spreads!$AA$3:$AA$1616,'Monthly Data'!$B24,Spreads!$AB$3:$AB$1616,'Monthly Data'!$C24)</f>
        <v>38.880000000000003</v>
      </c>
      <c r="F24" s="62">
        <f>AVERAGEIFS(Spreads!B$3:B$1616,Spreads!$AA$3:$AA$1616,'Monthly Data'!$B24,Spreads!$AB$3:$AB$1616,'Monthly Data'!$C24)</f>
        <v>37.217619047619053</v>
      </c>
      <c r="G24" s="62">
        <f t="shared" si="2"/>
        <v>-1.2076190476190547</v>
      </c>
      <c r="H24" s="62">
        <f t="shared" si="3"/>
        <v>1.6623809523809499</v>
      </c>
      <c r="I24" s="62">
        <f>_xlfn.MINIFS(Spreads!C$3:C$1616,Spreads!$AA$3:$AA$1616,'Monthly Data'!$B24,Spreads!$AB$3:$AB$1616,'Monthly Data'!$C24)</f>
        <v>32.86</v>
      </c>
      <c r="J24" s="62">
        <f>_xlfn.MAXIFS(Spreads!C$3:C$1616,Spreads!$AA$3:$AA$1616,'Monthly Data'!$B24,Spreads!$AB$3:$AB$1616,'Monthly Data'!$C24)</f>
        <v>35.729999999999997</v>
      </c>
      <c r="K24" s="62">
        <f>AVERAGEIFS(Spreads!C$3:C$1616,Spreads!$AA$3:$AA$1616,'Monthly Data'!$B24,Spreads!$AB$3:$AB$1616,'Monthly Data'!$C24)</f>
        <v>34.067619047619047</v>
      </c>
      <c r="L24" s="62">
        <f t="shared" si="4"/>
        <v>-1.2076190476190476</v>
      </c>
      <c r="M24" s="62">
        <f t="shared" si="5"/>
        <v>1.6623809523809499</v>
      </c>
      <c r="N24" s="62">
        <f>_xlfn.MINIFS(Spreads!D$3:D$1616,Spreads!$AA$3:$AA$1616,'Monthly Data'!$B24,Spreads!$AB$3:$AB$1616,'Monthly Data'!$C24)</f>
        <v>36.61</v>
      </c>
      <c r="O24" s="62">
        <f>_xlfn.MAXIFS(Spreads!D$3:D$1616,Spreads!$AA$3:$AA$1616,'Monthly Data'!$B24,Spreads!$AB$3:$AB$1616,'Monthly Data'!$C24)</f>
        <v>39.479999999999997</v>
      </c>
      <c r="P24" s="62">
        <f>AVERAGEIFS(Spreads!D$3:D$1616,Spreads!$AA$3:$AA$1616,'Monthly Data'!$B24,Spreads!$AB$3:$AB$1616,'Monthly Data'!$C24)</f>
        <v>37.784285714285716</v>
      </c>
      <c r="Q24" s="62">
        <f t="shared" si="6"/>
        <v>-1.1742857142857162</v>
      </c>
      <c r="R24" s="62">
        <f t="shared" si="7"/>
        <v>1.6957142857142813</v>
      </c>
      <c r="S24" s="62">
        <f>_xlfn.MINIFS(Spreads!F$3:F$1616,Spreads!$AA$3:$AA$1616,'Monthly Data'!$B24,Spreads!$AB$3:$AB$1616,'Monthly Data'!$C24)</f>
        <v>34.348291906730502</v>
      </c>
      <c r="T24" s="62">
        <f>_xlfn.MAXIFS(Spreads!F$3:F$1616,Spreads!$AA$3:$AA$1616,'Monthly Data'!$B24,Spreads!$AB$3:$AB$1616,'Monthly Data'!$C24)</f>
        <v>38.090430014759903</v>
      </c>
      <c r="U24" s="62">
        <f>AVERAGEIFS(Spreads!F$3:F$1616,Spreads!$AA$3:$AA$1616,'Monthly Data'!$B24,Spreads!$AB$3:$AB$1616,'Monthly Data'!$C24)</f>
        <v>36.12324255046682</v>
      </c>
      <c r="V24" s="62">
        <f t="shared" si="8"/>
        <v>-1.7749506437363181</v>
      </c>
      <c r="W24" s="62">
        <f t="shared" si="9"/>
        <v>1.9671874642930831</v>
      </c>
      <c r="X24" s="62">
        <f>_xlfn.MINIFS(Spreads!G$3:G$1616,Spreads!$AA$3:$AA$1616,'Monthly Data'!$B24,Spreads!$AB$3:$AB$1616,'Monthly Data'!$C24)</f>
        <v>47.36</v>
      </c>
      <c r="Y24" s="62">
        <f>_xlfn.MAXIFS(Spreads!G$3:G$1616,Spreads!$AA$3:$AA$1616,'Monthly Data'!$B24,Spreads!$AB$3:$AB$1616,'Monthly Data'!$C24)</f>
        <v>50.23</v>
      </c>
      <c r="Z24" s="62">
        <f>AVERAGEIFS(Spreads!G$3:G$1616,Spreads!$AA$3:$AA$1616,'Monthly Data'!$B24,Spreads!$AB$3:$AB$1616,'Monthly Data'!$C24)</f>
        <v>48.51047619047619</v>
      </c>
      <c r="AA24" s="62">
        <f t="shared" si="10"/>
        <v>-1.1504761904761907</v>
      </c>
      <c r="AB24" s="62">
        <f t="shared" si="11"/>
        <v>1.7195238095238068</v>
      </c>
      <c r="AC24" s="62">
        <f>_xlfn.MINIFS(Spreads!H$3:H$1616,Spreads!$AA$3:$AA$1616,'Monthly Data'!$B24,Spreads!$AB$3:$AB$1616,'Monthly Data'!$C24)</f>
        <v>32.409999999999997</v>
      </c>
      <c r="AD24" s="62">
        <f>_xlfn.MAXIFS(Spreads!H$3:H$1616,Spreads!$AA$3:$AA$1616,'Monthly Data'!$B24,Spreads!$AB$3:$AB$1616,'Monthly Data'!$C24)</f>
        <v>35.14</v>
      </c>
      <c r="AE24" s="62">
        <f>AVERAGEIFS(Spreads!H$3:H$1616,Spreads!$AA$3:$AA$1616,'Monthly Data'!$B24,Spreads!$AB$3:$AB$1616,'Monthly Data'!$C24)</f>
        <v>33.534285714285708</v>
      </c>
      <c r="AF24" s="62">
        <f t="shared" si="12"/>
        <v>-1.1242857142857119</v>
      </c>
      <c r="AG24" s="62">
        <f t="shared" si="13"/>
        <v>1.6057142857142921</v>
      </c>
      <c r="AH24" s="65">
        <f t="shared" si="14"/>
        <v>5.8070526015295165E-2</v>
      </c>
      <c r="AI24" s="62">
        <f t="shared" si="15"/>
        <v>3.6833333333333442</v>
      </c>
      <c r="AJ24" s="62">
        <f t="shared" si="16"/>
        <v>0.53333333333333854</v>
      </c>
      <c r="AK24" s="62">
        <f t="shared" si="17"/>
        <v>3.1500000000000057</v>
      </c>
      <c r="AL24" s="60">
        <f t="shared" si="35"/>
        <v>44075</v>
      </c>
      <c r="AM24" s="66">
        <f t="shared" si="36"/>
        <v>757.25</v>
      </c>
      <c r="AN24" s="66">
        <f t="shared" si="36"/>
        <v>839.75</v>
      </c>
      <c r="AO24" s="66">
        <f t="shared" si="36"/>
        <v>796.38095238095252</v>
      </c>
      <c r="AQ24" s="62">
        <f>AVERAGEIFS(Spreads!AV$3:AV$1616,Spreads!$AA$3:$AA$1616,'Monthly Data'!$B24,Spreads!$AB$3:$AB$1616,'Monthly Data'!$C24)</f>
        <v>1.7432209523809519</v>
      </c>
      <c r="AS24" s="60">
        <f t="shared" si="18"/>
        <v>44075</v>
      </c>
      <c r="AT24" s="62">
        <f>_xlfn.MINIFS(Spreads!M$3:M$1616,Spreads!$AA$3:$AA$1616,'Monthly Data'!$B24,Spreads!$AB$3:$AB$1616,'Monthly Data'!$C24)</f>
        <v>3.4399999999999977</v>
      </c>
      <c r="AU24" s="62">
        <f>_xlfn.MAXIFS(Spreads!M$3:M$1616,Spreads!$AA$3:$AA$1616,'Monthly Data'!$B24,Spreads!$AB$3:$AB$1616,'Monthly Data'!$C24)</f>
        <v>3.9899999999999949</v>
      </c>
      <c r="AV24" s="62">
        <f>AVERAGEIFS(Spreads!M$3:M$1616,Spreads!$AA$3:$AA$1616,'Monthly Data'!$B24,Spreads!$AB$3:$AB$1616,'Monthly Data'!$C24)</f>
        <v>3.6833333333333336</v>
      </c>
      <c r="AW24" s="24">
        <f t="shared" si="19"/>
        <v>-0.24333333333333584</v>
      </c>
      <c r="AX24" s="24">
        <f t="shared" si="20"/>
        <v>0.30666666666666131</v>
      </c>
      <c r="AY24" s="62">
        <f>_xlfn.MINIFS(Spreads!N$3:N$1616,Spreads!$AA$3:$AA$1616,'Monthly Data'!$B24,Spreads!$AB$3:$AB$1616,'Monthly Data'!$C24)</f>
        <v>3.1499999999999986</v>
      </c>
      <c r="AZ24" s="62">
        <f>_xlfn.MAXIFS(Spreads!N$3:N$1616,Spreads!$AA$3:$AA$1616,'Monthly Data'!$B24,Spreads!$AB$3:$AB$1616,'Monthly Data'!$C24)</f>
        <v>3.1500000000000057</v>
      </c>
      <c r="BA24" s="62">
        <f>AVERAGEIFS(Spreads!N$3:N$1616,Spreads!$AA$3:$AA$1616,'Monthly Data'!$B24,Spreads!$AB$3:$AB$1616,'Monthly Data'!$C24)</f>
        <v>3.1500000000000004</v>
      </c>
      <c r="BB24" s="24">
        <f t="shared" si="21"/>
        <v>0</v>
      </c>
      <c r="BC24" s="24">
        <f t="shared" si="22"/>
        <v>5.3290705182007514E-15</v>
      </c>
      <c r="BD24" s="62">
        <f>_xlfn.MINIFS(Spreads!O$3:O$1616,Spreads!$AA$3:$AA$1616,'Monthly Data'!$B24,Spreads!$AB$3:$AB$1616,'Monthly Data'!$C24)</f>
        <v>0.28999999999999915</v>
      </c>
      <c r="BE24" s="62">
        <f>_xlfn.MAXIFS(Spreads!O$3:O$1616,Spreads!$AA$3:$AA$1616,'Monthly Data'!$B24,Spreads!$AB$3:$AB$1616,'Monthly Data'!$C24)</f>
        <v>0.83999999999999631</v>
      </c>
      <c r="BF24" s="62">
        <f>AVERAGEIFS(Spreads!O$3:O$1616,Spreads!$AA$3:$AA$1616,'Monthly Data'!$B24,Spreads!$AB$3:$AB$1616,'Monthly Data'!$C24)</f>
        <v>0.5333333333333331</v>
      </c>
      <c r="BG24" s="24">
        <f t="shared" si="23"/>
        <v>-0.24333333333333396</v>
      </c>
      <c r="BH24" s="24">
        <f t="shared" si="24"/>
        <v>0.3066666666666632</v>
      </c>
      <c r="BI24" s="62">
        <f>_xlfn.MINIFS(Spreads!P$3:P$1616,Spreads!$AA$3:$AA$1616,'Monthly Data'!$B24,Spreads!$AB$3:$AB$1616,'Monthly Data'!$C24)</f>
        <v>4.0399999999999991</v>
      </c>
      <c r="BJ24" s="62">
        <f>_xlfn.MAXIFS(Spreads!P$3:P$1616,Spreads!$AA$3:$AA$1616,'Monthly Data'!$B24,Spreads!$AB$3:$AB$1616,'Monthly Data'!$C24)</f>
        <v>4.6299999999999955</v>
      </c>
      <c r="BK24" s="62">
        <f>AVERAGEIFS(Spreads!P$3:P$1616,Spreads!$AA$3:$AA$1616,'Monthly Data'!$B24,Spreads!$AB$3:$AB$1616,'Monthly Data'!$C24)</f>
        <v>4.2500000000000009</v>
      </c>
      <c r="BL24" s="24">
        <f t="shared" si="25"/>
        <v>-0.21000000000000174</v>
      </c>
      <c r="BM24" s="24">
        <f t="shared" si="26"/>
        <v>0.37999999999999456</v>
      </c>
      <c r="BN24" s="62">
        <f>_xlfn.MINIFS(Spreads!R$3:R$1616,Spreads!$AA$3:$AA$1616,'Monthly Data'!$B24,Spreads!$AB$3:$AB$1616,'Monthly Data'!$C24)</f>
        <v>1.4682919067304994</v>
      </c>
      <c r="BO24" s="62">
        <f>_xlfn.MAXIFS(Spreads!R$3:R$1616,Spreads!$AA$3:$AA$1616,'Monthly Data'!$B24,Spreads!$AB$3:$AB$1616,'Monthly Data'!$C24)</f>
        <v>3.682856271959551</v>
      </c>
      <c r="BP24" s="62">
        <f>AVERAGEIFS(Spreads!R$3:R$1616,Spreads!$AA$3:$AA$1616,'Monthly Data'!$B24,Spreads!$AB$3:$AB$1616,'Monthly Data'!$C24)</f>
        <v>2.5889568361810986</v>
      </c>
      <c r="BQ24" s="24">
        <f t="shared" si="27"/>
        <v>-1.1206649294505993</v>
      </c>
      <c r="BR24" s="24">
        <f t="shared" si="28"/>
        <v>1.0938994357784524</v>
      </c>
      <c r="BS24" s="62">
        <f>_xlfn.MINIFS(Spreads!S$3:S$1616,Spreads!$AA$3:$AA$1616,'Monthly Data'!$B24,Spreads!$AB$3:$AB$1616,'Monthly Data'!$C24)</f>
        <v>14.79</v>
      </c>
      <c r="BT24" s="62">
        <f>_xlfn.MAXIFS(Spreads!S$3:S$1616,Spreads!$AA$3:$AA$1616,'Monthly Data'!$B24,Spreads!$AB$3:$AB$1616,'Monthly Data'!$C24)</f>
        <v>15.239999999999995</v>
      </c>
      <c r="BU24" s="62">
        <f>AVERAGEIFS(Spreads!S$3:S$1616,Spreads!$AA$3:$AA$1616,'Monthly Data'!$B24,Spreads!$AB$3:$AB$1616,'Monthly Data'!$C24)</f>
        <v>14.976190476190476</v>
      </c>
      <c r="BV24" s="24">
        <f t="shared" si="29"/>
        <v>-0.18619047619047713</v>
      </c>
      <c r="BW24" s="24">
        <f t="shared" si="30"/>
        <v>0.26380952380951861</v>
      </c>
      <c r="BX24" s="62">
        <f>_xlfn.MINIFS(Spreads!T$3:T$1616,Spreads!$AA$3:$AA$1616,'Monthly Data'!$B24,Spreads!$AB$3:$AB$1616,'Monthly Data'!$C24)</f>
        <v>11.100000000000001</v>
      </c>
      <c r="BY24" s="62">
        <f>_xlfn.MAXIFS(Spreads!T$3:T$1616,Spreads!$AA$3:$AA$1616,'Monthly Data'!$B24,Spreads!$AB$3:$AB$1616,'Monthly Data'!$C24)</f>
        <v>11.350000000000001</v>
      </c>
      <c r="BZ24" s="62">
        <f>AVERAGEIFS(Spreads!T$3:T$1616,Spreads!$AA$3:$AA$1616,'Monthly Data'!$B24,Spreads!$AB$3:$AB$1616,'Monthly Data'!$C24)</f>
        <v>11.292857142857141</v>
      </c>
      <c r="CA24" s="24">
        <f t="shared" si="31"/>
        <v>-0.19285714285713951</v>
      </c>
      <c r="CB24" s="24">
        <f t="shared" si="32"/>
        <v>5.7142857142860493E-2</v>
      </c>
      <c r="DJ24" s="24">
        <f t="shared" si="33"/>
        <v>11.350000000000001</v>
      </c>
      <c r="DK24" s="24">
        <f t="shared" si="33"/>
        <v>11.349999999999994</v>
      </c>
      <c r="DL24" s="24">
        <f t="shared" si="33"/>
        <v>11.292857142857137</v>
      </c>
      <c r="DV24" s="63">
        <f t="shared" si="34"/>
        <v>44075</v>
      </c>
      <c r="DW24" s="62">
        <f>_xlfn.MINIFS(Spreads!X$3:X$1616,Spreads!$AA$3:$AA$1616,'Monthly Data'!$B24,Spreads!$AB$3:$AB$1616,'Monthly Data'!$C24)</f>
        <v>35.754428650353667</v>
      </c>
      <c r="DX24" s="62">
        <f>_xlfn.MAXIFS(Spreads!X$3:X$1616,Spreads!$AA$3:$AA$1616,'Monthly Data'!$B24,Spreads!$AB$3:$AB$1616,'Monthly Data'!$C24)</f>
        <v>41.877927372583599</v>
      </c>
      <c r="DY24" s="62">
        <f>AVERAGEIFS(Spreads!X$3:X$1616,Spreads!$AA$3:$AA$1616,'Monthly Data'!$B24,Spreads!$AB$3:$AB$1616,'Monthly Data'!$C24)</f>
        <v>38.756778993880857</v>
      </c>
      <c r="DZ24" s="62">
        <f>_xlfn.MINIFS(Spreads!AM$3:AM$1616,Spreads!$AA$3:$AA$1616,'Monthly Data'!$B24,Spreads!$AB$3:$AB$1616,'Monthly Data'!$C24)</f>
        <v>788.25</v>
      </c>
      <c r="EA24" s="62">
        <f>_xlfn.MAXIFS(Spreads!AM$3:AM$1616,Spreads!$AA$3:$AA$1616,'Monthly Data'!$B24,Spreads!$AB$3:$AB$1616,'Monthly Data'!$C24)</f>
        <v>923.25</v>
      </c>
      <c r="EB24" s="62">
        <f>AVERAGEIFS(Spreads!AM$3:AM$1616,Spreads!$AA$3:$AA$1616,'Monthly Data'!$B24,Spreads!$AB$3:$AB$1616,'Monthly Data'!$C24)</f>
        <v>854.44047619047615</v>
      </c>
      <c r="EC24" s="62">
        <f>_xlfn.MINIFS(Spreads!AT$3:AT$1616,Spreads!$AA$3:$AA$1616,'Monthly Data'!$B24,Spreads!$AB$3:$AB$1616,'Monthly Data'!$C24)</f>
        <v>315</v>
      </c>
      <c r="ED24" s="62">
        <f>_xlfn.MAXIFS(Spreads!AT$3:AT$1616,Spreads!$AA$3:$AA$1616,'Monthly Data'!$B24,Spreads!$AB$3:$AB$1616,'Monthly Data'!$C24)</f>
        <v>352</v>
      </c>
      <c r="EE24" s="62">
        <f>AVERAGEIFS(Spreads!AT$3:AT$1616,Spreads!$AA$3:$AA$1616,'Monthly Data'!$B24,Spreads!$AB$3:$AB$1616,'Monthly Data'!$C24)</f>
        <v>333.38095238095241</v>
      </c>
      <c r="EF24" s="62">
        <f>_xlfn.MINIFS(Spreads!AU$3:AU$1616,Spreads!$AA$3:$AA$1616,'Monthly Data'!$B24,Spreads!$AB$3:$AB$1616,'Monthly Data'!$C24)</f>
        <v>9.6999999999999993</v>
      </c>
      <c r="EG24" s="62">
        <f>_xlfn.MAXIFS(Spreads!AU$3:AU$1616,Spreads!$AA$3:$AA$1616,'Monthly Data'!$B24,Spreads!$AB$3:$AB$1616,'Monthly Data'!$C24)</f>
        <v>10.59</v>
      </c>
      <c r="EH24" s="62">
        <f>AVERAGEIFS(Spreads!AU$3:AU$1616,Spreads!$AA$3:$AA$1616,'Monthly Data'!$B24,Spreads!$AB$3:$AB$1616,'Monthly Data'!$C24)</f>
        <v>10.077142857142857</v>
      </c>
      <c r="EI24" s="62">
        <f>_xlfn.MINIFS(Spreads!AV$3:AV$1616,Spreads!$AA$3:$AA$1616,'Monthly Data'!$B24,Spreads!$AB$3:$AB$1616,'Monthly Data'!$C24)</f>
        <v>1.4675899999999995</v>
      </c>
      <c r="EJ24" s="62">
        <f>_xlfn.MAXIFS(Spreads!AV$3:AV$1616,Spreads!$AA$3:$AA$1616,'Monthly Data'!$B24,Spreads!$AB$3:$AB$1616,'Monthly Data'!$C24)</f>
        <v>2.147929999999997</v>
      </c>
      <c r="EK24" s="62">
        <f>AVERAGEIFS(Spreads!AV$3:AV$1616,Spreads!$AA$3:$AA$1616,'Monthly Data'!$B24,Spreads!$AB$3:$AB$1616,'Monthly Data'!$C24)</f>
        <v>1.7432209523809519</v>
      </c>
      <c r="EL24" s="62">
        <f>_xlfn.MINIFS(Spreads!AW$3:AW$1616,Spreads!$AA$3:$AA$1616,'Monthly Data'!$B24,Spreads!$AB$3:$AB$1616,'Monthly Data'!$C24)</f>
        <v>1.7497471999999981</v>
      </c>
      <c r="EM24" s="62">
        <f>_xlfn.MAXIFS(Spreads!AW$3:AW$1616,Spreads!$AA$3:$AA$1616,'Monthly Data'!$B24,Spreads!$AB$3:$AB$1616,'Monthly Data'!$C24)</f>
        <v>2.4300403999999958</v>
      </c>
      <c r="EN24" s="62">
        <f>AVERAGEIFS(Spreads!AW$3:AW$1616,Spreads!$AA$3:$AA$1616,'Monthly Data'!$B24,Spreads!$AB$3:$AB$1616,'Monthly Data'!$C24)</f>
        <v>2.0246817238095232</v>
      </c>
      <c r="EO24" s="62">
        <f>_xlfn.MINIFS(Spreads!AX$3:AX$1616,Spreads!$AA$3:$AA$1616,'Monthly Data'!$B24,Spreads!$AB$3:$AB$1616,'Monthly Data'!$C24)</f>
        <v>0.27757080000000123</v>
      </c>
      <c r="EP24" s="62">
        <f>_xlfn.MAXIFS(Spreads!AX$3:AX$1616,Spreads!$AA$3:$AA$1616,'Monthly Data'!$B24,Spreads!$AB$3:$AB$1616,'Monthly Data'!$C24)</f>
        <v>0.2842866000000015</v>
      </c>
      <c r="EQ24" s="62">
        <f>AVERAGEIFS(Spreads!AX$3:AX$1616,Spreads!$AA$3:$AA$1616,'Monthly Data'!$B24,Spreads!$AB$3:$AB$1616,'Monthly Data'!$C24)</f>
        <v>0.28146077142857162</v>
      </c>
      <c r="ER24" s="64">
        <f>_xlfn.MINIFS(Spreads!AY$3:AY$1616,Spreads!$AA$3:$AA$1616,'Monthly Data'!$B24,Spreads!$AB$3:$AB$1616,'Monthly Data'!$C24)</f>
        <v>0.3394965417789198</v>
      </c>
      <c r="ES24" s="64">
        <f>_xlfn.MAXIFS(Spreads!AY$3:AY$1616,Spreads!$AA$3:$AA$1616,'Monthly Data'!$B24,Spreads!$AB$3:$AB$1616,'Monthly Data'!$C24)</f>
        <v>0.37082622564581152</v>
      </c>
      <c r="ET24" s="64">
        <f>AVERAGEIFS(Spreads!AY$3:AY$1616,Spreads!$AA$3:$AA$1616,'Monthly Data'!$B24,Spreads!$AB$3:$AB$1616,'Monthly Data'!$C24)</f>
        <v>0.35741510613557309</v>
      </c>
    </row>
    <row r="25" spans="1:150" x14ac:dyDescent="0.2">
      <c r="A25" s="60">
        <v>44105</v>
      </c>
      <c r="B25" s="61">
        <f t="shared" si="0"/>
        <v>10</v>
      </c>
      <c r="C25" s="61">
        <f t="shared" si="1"/>
        <v>2020</v>
      </c>
      <c r="D25" s="62">
        <f>_xlfn.MINIFS(Spreads!B$3:B$1616,Spreads!$AA$3:$AA$1616,'Monthly Data'!$B25,Spreads!$AB$3:$AB$1616,'Monthly Data'!$C25)</f>
        <v>35.409999999999997</v>
      </c>
      <c r="E25" s="62">
        <f>_xlfn.MAXIFS(Spreads!B$3:B$1616,Spreads!$AA$3:$AA$1616,'Monthly Data'!$B25,Spreads!$AB$3:$AB$1616,'Monthly Data'!$C25)</f>
        <v>38.21</v>
      </c>
      <c r="F25" s="62">
        <f>AVERAGEIFS(Spreads!B$3:B$1616,Spreads!$AA$3:$AA$1616,'Monthly Data'!$B25,Spreads!$AB$3:$AB$1616,'Monthly Data'!$C25)</f>
        <v>37.026818181818193</v>
      </c>
      <c r="G25" s="62">
        <f t="shared" si="2"/>
        <v>-1.6168181818181964</v>
      </c>
      <c r="H25" s="62">
        <f t="shared" si="3"/>
        <v>1.1831818181818079</v>
      </c>
      <c r="I25" s="62">
        <f>_xlfn.MINIFS(Spreads!C$3:C$1616,Spreads!$AA$3:$AA$1616,'Monthly Data'!$B25,Spreads!$AB$3:$AB$1616,'Monthly Data'!$C25)</f>
        <v>32.26</v>
      </c>
      <c r="J25" s="62">
        <f>_xlfn.MAXIFS(Spreads!C$3:C$1616,Spreads!$AA$3:$AA$1616,'Monthly Data'!$B25,Spreads!$AB$3:$AB$1616,'Monthly Data'!$C25)</f>
        <v>35.06</v>
      </c>
      <c r="K25" s="62">
        <f>AVERAGEIFS(Spreads!C$3:C$1616,Spreads!$AA$3:$AA$1616,'Monthly Data'!$B25,Spreads!$AB$3:$AB$1616,'Monthly Data'!$C25)</f>
        <v>33.876818181818187</v>
      </c>
      <c r="L25" s="62">
        <f t="shared" si="4"/>
        <v>-1.6168181818181893</v>
      </c>
      <c r="M25" s="62">
        <f t="shared" si="5"/>
        <v>1.183181818181815</v>
      </c>
      <c r="N25" s="62">
        <f>_xlfn.MINIFS(Spreads!D$3:D$1616,Spreads!$AA$3:$AA$1616,'Monthly Data'!$B25,Spreads!$AB$3:$AB$1616,'Monthly Data'!$C25)</f>
        <v>35.909999999999997</v>
      </c>
      <c r="O25" s="62">
        <f>_xlfn.MAXIFS(Spreads!D$3:D$1616,Spreads!$AA$3:$AA$1616,'Monthly Data'!$B25,Spreads!$AB$3:$AB$1616,'Monthly Data'!$C25)</f>
        <v>39.21</v>
      </c>
      <c r="P25" s="62">
        <f>AVERAGEIFS(Spreads!D$3:D$1616,Spreads!$AA$3:$AA$1616,'Monthly Data'!$B25,Spreads!$AB$3:$AB$1616,'Monthly Data'!$C25)</f>
        <v>37.958636363636373</v>
      </c>
      <c r="Q25" s="62">
        <f t="shared" si="6"/>
        <v>-2.0486363636363762</v>
      </c>
      <c r="R25" s="62">
        <f t="shared" si="7"/>
        <v>1.251363636363628</v>
      </c>
      <c r="S25" s="62">
        <f>_xlfn.MINIFS(Spreads!F$3:F$1616,Spreads!$AA$3:$AA$1616,'Monthly Data'!$B25,Spreads!$AB$3:$AB$1616,'Monthly Data'!$C25)</f>
        <v>34.983321403850645</v>
      </c>
      <c r="T25" s="62">
        <f>_xlfn.MAXIFS(Spreads!F$3:F$1616,Spreads!$AA$3:$AA$1616,'Monthly Data'!$B25,Spreads!$AB$3:$AB$1616,'Monthly Data'!$C25)</f>
        <v>38.555362325151435</v>
      </c>
      <c r="U25" s="62">
        <f>AVERAGEIFS(Spreads!F$3:F$1616,Spreads!$AA$3:$AA$1616,'Monthly Data'!$B25,Spreads!$AB$3:$AB$1616,'Monthly Data'!$C25)</f>
        <v>37.032587510628652</v>
      </c>
      <c r="V25" s="62">
        <f t="shared" si="8"/>
        <v>-2.0492661067780062</v>
      </c>
      <c r="W25" s="62">
        <f t="shared" si="9"/>
        <v>1.5227748145227835</v>
      </c>
      <c r="X25" s="62">
        <f>_xlfn.MINIFS(Spreads!G$3:G$1616,Spreads!$AA$3:$AA$1616,'Monthly Data'!$B25,Spreads!$AB$3:$AB$1616,'Monthly Data'!$C25)</f>
        <v>46.66</v>
      </c>
      <c r="Y25" s="62">
        <f>_xlfn.MAXIFS(Spreads!G$3:G$1616,Spreads!$AA$3:$AA$1616,'Monthly Data'!$B25,Spreads!$AB$3:$AB$1616,'Monthly Data'!$C25)</f>
        <v>49.46</v>
      </c>
      <c r="Z25" s="62">
        <f>AVERAGEIFS(Spreads!G$3:G$1616,Spreads!$AA$3:$AA$1616,'Monthly Data'!$B25,Spreads!$AB$3:$AB$1616,'Monthly Data'!$C25)</f>
        <v>48.276818181818179</v>
      </c>
      <c r="AA25" s="62">
        <f t="shared" si="10"/>
        <v>-1.6168181818181822</v>
      </c>
      <c r="AB25" s="62">
        <f t="shared" si="11"/>
        <v>1.1831818181818221</v>
      </c>
      <c r="AC25" s="62">
        <f>_xlfn.MINIFS(Spreads!H$3:H$1616,Spreads!$AA$3:$AA$1616,'Monthly Data'!$B25,Spreads!$AB$3:$AB$1616,'Monthly Data'!$C25)</f>
        <v>31.66</v>
      </c>
      <c r="AD25" s="62">
        <f>_xlfn.MAXIFS(Spreads!H$3:H$1616,Spreads!$AA$3:$AA$1616,'Monthly Data'!$B25,Spreads!$AB$3:$AB$1616,'Monthly Data'!$C25)</f>
        <v>34.46</v>
      </c>
      <c r="AE25" s="62">
        <f>AVERAGEIFS(Spreads!H$3:H$1616,Spreads!$AA$3:$AA$1616,'Monthly Data'!$B25,Spreads!$AB$3:$AB$1616,'Monthly Data'!$C25)</f>
        <v>33.276818181818186</v>
      </c>
      <c r="AF25" s="62">
        <f t="shared" si="12"/>
        <v>-1.6168181818181857</v>
      </c>
      <c r="AG25" s="62">
        <f t="shared" si="13"/>
        <v>1.183181818181815</v>
      </c>
      <c r="AH25" s="65">
        <f t="shared" si="14"/>
        <v>-7.677740169006797E-3</v>
      </c>
      <c r="AI25" s="62">
        <f t="shared" si="15"/>
        <v>3.7500000000000071</v>
      </c>
      <c r="AJ25" s="62">
        <f t="shared" si="16"/>
        <v>0.60000000000000142</v>
      </c>
      <c r="AK25" s="62">
        <f t="shared" si="17"/>
        <v>3.1500000000000057</v>
      </c>
      <c r="AL25" s="60">
        <f t="shared" si="35"/>
        <v>44105</v>
      </c>
      <c r="AM25" s="66">
        <f t="shared" si="36"/>
        <v>771.25000000000011</v>
      </c>
      <c r="AN25" s="66">
        <f t="shared" si="36"/>
        <v>850</v>
      </c>
      <c r="AO25" s="66">
        <f t="shared" si="36"/>
        <v>816.42857142857156</v>
      </c>
      <c r="AQ25" s="62">
        <f>AVERAGEIFS(Spreads!AV$3:AV$1616,Spreads!$AA$3:$AA$1616,'Monthly Data'!$B25,Spreads!$AB$3:$AB$1616,'Monthly Data'!$C25)</f>
        <v>2.3053377272727271</v>
      </c>
      <c r="AS25" s="60">
        <f t="shared" si="18"/>
        <v>44105</v>
      </c>
      <c r="AT25" s="62">
        <f>_xlfn.MINIFS(Spreads!M$3:M$1616,Spreads!$AA$3:$AA$1616,'Monthly Data'!$B25,Spreads!$AB$3:$AB$1616,'Monthly Data'!$C25)</f>
        <v>3.7499999999999964</v>
      </c>
      <c r="AU25" s="62">
        <f>_xlfn.MAXIFS(Spreads!M$3:M$1616,Spreads!$AA$3:$AA$1616,'Monthly Data'!$B25,Spreads!$AB$3:$AB$1616,'Monthly Data'!$C25)</f>
        <v>3.75</v>
      </c>
      <c r="AV25" s="62">
        <f>AVERAGEIFS(Spreads!M$3:M$1616,Spreads!$AA$3:$AA$1616,'Monthly Data'!$B25,Spreads!$AB$3:$AB$1616,'Monthly Data'!$C25)</f>
        <v>3.75</v>
      </c>
      <c r="AW25" s="24">
        <f t="shared" si="19"/>
        <v>-3.5527136788005009E-15</v>
      </c>
      <c r="AX25" s="24">
        <f t="shared" si="20"/>
        <v>0</v>
      </c>
      <c r="AY25" s="62">
        <f>_xlfn.MINIFS(Spreads!N$3:N$1616,Spreads!$AA$3:$AA$1616,'Monthly Data'!$B25,Spreads!$AB$3:$AB$1616,'Monthly Data'!$C25)</f>
        <v>3.1499999999999986</v>
      </c>
      <c r="AZ25" s="62">
        <f>_xlfn.MAXIFS(Spreads!N$3:N$1616,Spreads!$AA$3:$AA$1616,'Monthly Data'!$B25,Spreads!$AB$3:$AB$1616,'Monthly Data'!$C25)</f>
        <v>3.1500000000000057</v>
      </c>
      <c r="BA25" s="62">
        <f>AVERAGEIFS(Spreads!N$3:N$1616,Spreads!$AA$3:$AA$1616,'Monthly Data'!$B25,Spreads!$AB$3:$AB$1616,'Monthly Data'!$C25)</f>
        <v>3.1500000000000004</v>
      </c>
      <c r="BB25" s="24">
        <f t="shared" si="21"/>
        <v>0</v>
      </c>
      <c r="BC25" s="24">
        <f t="shared" si="22"/>
        <v>5.3290705182007514E-15</v>
      </c>
      <c r="BD25" s="62">
        <f>_xlfn.MINIFS(Spreads!O$3:O$1616,Spreads!$AA$3:$AA$1616,'Monthly Data'!$B25,Spreads!$AB$3:$AB$1616,'Monthly Data'!$C25)</f>
        <v>0.59999999999999432</v>
      </c>
      <c r="BE25" s="62">
        <f>_xlfn.MAXIFS(Spreads!O$3:O$1616,Spreads!$AA$3:$AA$1616,'Monthly Data'!$B25,Spreads!$AB$3:$AB$1616,'Monthly Data'!$C25)</f>
        <v>0.60000000000000142</v>
      </c>
      <c r="BF25" s="62">
        <f>AVERAGEIFS(Spreads!O$3:O$1616,Spreads!$AA$3:$AA$1616,'Monthly Data'!$B25,Spreads!$AB$3:$AB$1616,'Monthly Data'!$C25)</f>
        <v>0.59999999999999931</v>
      </c>
      <c r="BG25" s="24">
        <f t="shared" si="23"/>
        <v>-4.9960036108132044E-15</v>
      </c>
      <c r="BH25" s="24">
        <f t="shared" si="24"/>
        <v>2.1094237467877974E-15</v>
      </c>
      <c r="BI25" s="62">
        <f>_xlfn.MINIFS(Spreads!P$3:P$1616,Spreads!$AA$3:$AA$1616,'Monthly Data'!$B25,Spreads!$AB$3:$AB$1616,'Monthly Data'!$C25)</f>
        <v>4.2499999999999964</v>
      </c>
      <c r="BJ25" s="62">
        <f>_xlfn.MAXIFS(Spreads!P$3:P$1616,Spreads!$AA$3:$AA$1616,'Monthly Data'!$B25,Spreads!$AB$3:$AB$1616,'Monthly Data'!$C25)</f>
        <v>4.75</v>
      </c>
      <c r="BK25" s="62">
        <f>AVERAGEIFS(Spreads!P$3:P$1616,Spreads!$AA$3:$AA$1616,'Monthly Data'!$B25,Spreads!$AB$3:$AB$1616,'Monthly Data'!$C25)</f>
        <v>4.6818181818181817</v>
      </c>
      <c r="BL25" s="24">
        <f t="shared" si="25"/>
        <v>-0.43181818181818521</v>
      </c>
      <c r="BM25" s="24">
        <f t="shared" si="26"/>
        <v>6.8181818181818343E-2</v>
      </c>
      <c r="BN25" s="62">
        <f>_xlfn.MINIFS(Spreads!R$3:R$1616,Spreads!$AA$3:$AA$1616,'Monthly Data'!$B25,Spreads!$AB$3:$AB$1616,'Monthly Data'!$C25)</f>
        <v>3.1550117707253236</v>
      </c>
      <c r="BO25" s="62">
        <f>_xlfn.MAXIFS(Spreads!R$3:R$1616,Spreads!$AA$3:$AA$1616,'Monthly Data'!$B25,Spreads!$AB$3:$AB$1616,'Monthly Data'!$C25)</f>
        <v>4.4821967666112386</v>
      </c>
      <c r="BP25" s="62">
        <f>AVERAGEIFS(Spreads!R$3:R$1616,Spreads!$AA$3:$AA$1616,'Monthly Data'!$B25,Spreads!$AB$3:$AB$1616,'Monthly Data'!$C25)</f>
        <v>3.7502065582476947</v>
      </c>
      <c r="BQ25" s="24">
        <f t="shared" si="27"/>
        <v>-0.59519478752237109</v>
      </c>
      <c r="BR25" s="24">
        <f t="shared" si="28"/>
        <v>0.73199020836354389</v>
      </c>
      <c r="BS25" s="62">
        <f>_xlfn.MINIFS(Spreads!S$3:S$1616,Spreads!$AA$3:$AA$1616,'Monthly Data'!$B25,Spreads!$AB$3:$AB$1616,'Monthly Data'!$C25)</f>
        <v>14.999999999999996</v>
      </c>
      <c r="BT25" s="62">
        <f>_xlfn.MAXIFS(Spreads!S$3:S$1616,Spreads!$AA$3:$AA$1616,'Monthly Data'!$B25,Spreads!$AB$3:$AB$1616,'Monthly Data'!$C25)</f>
        <v>15</v>
      </c>
      <c r="BU25" s="62">
        <f>AVERAGEIFS(Spreads!S$3:S$1616,Spreads!$AA$3:$AA$1616,'Monthly Data'!$B25,Spreads!$AB$3:$AB$1616,'Monthly Data'!$C25)</f>
        <v>15</v>
      </c>
      <c r="BV25" s="24">
        <f t="shared" si="29"/>
        <v>0</v>
      </c>
      <c r="BW25" s="24">
        <f t="shared" si="30"/>
        <v>0</v>
      </c>
      <c r="BX25" s="62">
        <f>_xlfn.MINIFS(Spreads!T$3:T$1616,Spreads!$AA$3:$AA$1616,'Monthly Data'!$B25,Spreads!$AB$3:$AB$1616,'Monthly Data'!$C25)</f>
        <v>11.25</v>
      </c>
      <c r="BY25" s="62">
        <f>_xlfn.MAXIFS(Spreads!T$3:T$1616,Spreads!$AA$3:$AA$1616,'Monthly Data'!$B25,Spreads!$AB$3:$AB$1616,'Monthly Data'!$C25)</f>
        <v>11.25</v>
      </c>
      <c r="BZ25" s="62">
        <f>AVERAGEIFS(Spreads!T$3:T$1616,Spreads!$AA$3:$AA$1616,'Monthly Data'!$B25,Spreads!$AB$3:$AB$1616,'Monthly Data'!$C25)</f>
        <v>11.25</v>
      </c>
      <c r="CA25" s="24">
        <f t="shared" si="31"/>
        <v>0</v>
      </c>
      <c r="CB25" s="24">
        <f t="shared" si="32"/>
        <v>0</v>
      </c>
      <c r="DJ25" s="24">
        <f t="shared" si="33"/>
        <v>11.25</v>
      </c>
      <c r="DK25" s="24">
        <f t="shared" si="33"/>
        <v>11.25</v>
      </c>
      <c r="DL25" s="24">
        <f t="shared" si="33"/>
        <v>11.249999999999986</v>
      </c>
      <c r="DV25" s="63">
        <f t="shared" si="34"/>
        <v>44105</v>
      </c>
      <c r="DW25" s="62">
        <f>_xlfn.MINIFS(Spreads!X$3:X$1616,Spreads!$AA$3:$AA$1616,'Monthly Data'!$B25,Spreads!$AB$3:$AB$1616,'Monthly Data'!$C25)</f>
        <v>37.183245018873983</v>
      </c>
      <c r="DX25" s="62">
        <f>_xlfn.MAXIFS(Spreads!X$3:X$1616,Spreads!$AA$3:$AA$1616,'Monthly Data'!$B25,Spreads!$AB$3:$AB$1616,'Monthly Data'!$C25)</f>
        <v>42.365539307872275</v>
      </c>
      <c r="DY25" s="62">
        <f>AVERAGEIFS(Spreads!X$3:X$1616,Spreads!$AA$3:$AA$1616,'Monthly Data'!$B25,Spreads!$AB$3:$AB$1616,'Monthly Data'!$C25)</f>
        <v>40.374592236544082</v>
      </c>
      <c r="DZ25" s="62">
        <f>_xlfn.MINIFS(Spreads!AM$3:AM$1616,Spreads!$AA$3:$AA$1616,'Monthly Data'!$B25,Spreads!$AB$3:$AB$1616,'Monthly Data'!$C25)</f>
        <v>819.75</v>
      </c>
      <c r="EA25" s="62">
        <f>_xlfn.MAXIFS(Spreads!AM$3:AM$1616,Spreads!$AA$3:$AA$1616,'Monthly Data'!$B25,Spreads!$AB$3:$AB$1616,'Monthly Data'!$C25)</f>
        <v>934</v>
      </c>
      <c r="EB25" s="62">
        <f>AVERAGEIFS(Spreads!AM$3:AM$1616,Spreads!$AA$3:$AA$1616,'Monthly Data'!$B25,Spreads!$AB$3:$AB$1616,'Monthly Data'!$C25)</f>
        <v>890.10714285714289</v>
      </c>
      <c r="EC25" s="62">
        <f>_xlfn.MINIFS(Spreads!AT$3:AT$1616,Spreads!$AA$3:$AA$1616,'Monthly Data'!$B25,Spreads!$AB$3:$AB$1616,'Monthly Data'!$C25)</f>
        <v>356</v>
      </c>
      <c r="ED25" s="62">
        <f>_xlfn.MAXIFS(Spreads!AT$3:AT$1616,Spreads!$AA$3:$AA$1616,'Monthly Data'!$B25,Spreads!$AB$3:$AB$1616,'Monthly Data'!$C25)</f>
        <v>405</v>
      </c>
      <c r="EE25" s="62">
        <f>AVERAGEIFS(Spreads!AT$3:AT$1616,Spreads!$AA$3:$AA$1616,'Monthly Data'!$B25,Spreads!$AB$3:$AB$1616,'Monthly Data'!$C25)</f>
        <v>380.5</v>
      </c>
      <c r="EF25" s="62">
        <f>_xlfn.MINIFS(Spreads!AU$3:AU$1616,Spreads!$AA$3:$AA$1616,'Monthly Data'!$B25,Spreads!$AB$3:$AB$1616,'Monthly Data'!$C25)</f>
        <v>10.210000000000001</v>
      </c>
      <c r="EG25" s="62">
        <f>_xlfn.MAXIFS(Spreads!AU$3:AU$1616,Spreads!$AA$3:$AA$1616,'Monthly Data'!$B25,Spreads!$AB$3:$AB$1616,'Monthly Data'!$C25)</f>
        <v>10.99</v>
      </c>
      <c r="EH25" s="62">
        <f>AVERAGEIFS(Spreads!AU$3:AU$1616,Spreads!$AA$3:$AA$1616,'Monthly Data'!$B25,Spreads!$AB$3:$AB$1616,'Monthly Data'!$C25)</f>
        <v>10.6</v>
      </c>
      <c r="EI25" s="62">
        <f>_xlfn.MINIFS(Spreads!AV$3:AV$1616,Spreads!$AA$3:$AA$1616,'Monthly Data'!$B25,Spreads!$AB$3:$AB$1616,'Monthly Data'!$C25)</f>
        <v>1.975719999999999</v>
      </c>
      <c r="EJ25" s="62">
        <f>_xlfn.MAXIFS(Spreads!AV$3:AV$1616,Spreads!$AA$3:$AA$1616,'Monthly Data'!$B25,Spreads!$AB$3:$AB$1616,'Monthly Data'!$C25)</f>
        <v>2.6295200000000012</v>
      </c>
      <c r="EK25" s="62">
        <f>AVERAGEIFS(Spreads!AV$3:AV$1616,Spreads!$AA$3:$AA$1616,'Monthly Data'!$B25,Spreads!$AB$3:$AB$1616,'Monthly Data'!$C25)</f>
        <v>2.3053377272727271</v>
      </c>
      <c r="EL25" s="62">
        <f>_xlfn.MINIFS(Spreads!AW$3:AW$1616,Spreads!$AA$3:$AA$1616,'Monthly Data'!$B25,Spreads!$AB$3:$AB$1616,'Monthly Data'!$C25)</f>
        <v>2.2593046000000001</v>
      </c>
      <c r="EM25" s="62">
        <f>_xlfn.MAXIFS(Spreads!AW$3:AW$1616,Spreads!$AA$3:$AA$1616,'Monthly Data'!$B25,Spreads!$AB$3:$AB$1616,'Monthly Data'!$C25)</f>
        <v>2.908658599999999</v>
      </c>
      <c r="EN25" s="62">
        <f>AVERAGEIFS(Spreads!AW$3:AW$1616,Spreads!$AA$3:$AA$1616,'Monthly Data'!$B25,Spreads!$AB$3:$AB$1616,'Monthly Data'!$C25)</f>
        <v>2.5872449727272735</v>
      </c>
      <c r="EO25" s="62">
        <f>_xlfn.MINIFS(Spreads!AX$3:AX$1616,Spreads!$AA$3:$AA$1616,'Monthly Data'!$B25,Spreads!$AB$3:$AB$1616,'Monthly Data'!$C25)</f>
        <v>0.27913859999999779</v>
      </c>
      <c r="EP25" s="62">
        <f>_xlfn.MAXIFS(Spreads!AX$3:AX$1616,Spreads!$AA$3:$AA$1616,'Monthly Data'!$B25,Spreads!$AB$3:$AB$1616,'Monthly Data'!$C25)</f>
        <v>0.28569060000000057</v>
      </c>
      <c r="EQ25" s="62">
        <f>AVERAGEIFS(Spreads!AX$3:AX$1616,Spreads!$AA$3:$AA$1616,'Monthly Data'!$B25,Spreads!$AB$3:$AB$1616,'Monthly Data'!$C25)</f>
        <v>0.28190724545454526</v>
      </c>
      <c r="ER25" s="64">
        <f>_xlfn.MINIFS(Spreads!AY$3:AY$1616,Spreads!$AA$3:$AA$1616,'Monthly Data'!$B25,Spreads!$AB$3:$AB$1616,'Monthly Data'!$C25)</f>
        <v>0.3176559333550853</v>
      </c>
      <c r="ES25" s="64">
        <f>_xlfn.MAXIFS(Spreads!AY$3:AY$1616,Spreads!$AA$3:$AA$1616,'Monthly Data'!$B25,Spreads!$AB$3:$AB$1616,'Monthly Data'!$C25)</f>
        <v>0.33702245151384114</v>
      </c>
      <c r="ET25" s="64">
        <f>AVERAGEIFS(Spreads!AY$3:AY$1616,Spreads!$AA$3:$AA$1616,'Monthly Data'!$B25,Spreads!$AB$3:$AB$1616,'Monthly Data'!$C25)</f>
        <v>0.32653512508119581</v>
      </c>
    </row>
    <row r="26" spans="1:150" x14ac:dyDescent="0.2">
      <c r="A26" s="60">
        <v>44136</v>
      </c>
      <c r="B26" s="61">
        <f t="shared" si="0"/>
        <v>11</v>
      </c>
      <c r="C26" s="61">
        <f t="shared" si="1"/>
        <v>2020</v>
      </c>
      <c r="D26" s="62">
        <f>_xlfn.MINIFS(Spreads!B$3:B$1616,Spreads!$AA$3:$AA$1616,'Monthly Data'!$B26,Spreads!$AB$3:$AB$1616,'Monthly Data'!$C26)</f>
        <v>37.340000000000003</v>
      </c>
      <c r="E26" s="62">
        <f>_xlfn.MAXIFS(Spreads!B$3:B$1616,Spreads!$AA$3:$AA$1616,'Monthly Data'!$B26,Spreads!$AB$3:$AB$1616,'Monthly Data'!$C26)</f>
        <v>43.45</v>
      </c>
      <c r="F26" s="62">
        <f>AVERAGEIFS(Spreads!B$3:B$1616,Spreads!$AA$3:$AA$1616,'Monthly Data'!$B26,Spreads!$AB$3:$AB$1616,'Monthly Data'!$C26)</f>
        <v>41.102499999999999</v>
      </c>
      <c r="G26" s="62">
        <f t="shared" si="2"/>
        <v>-3.7624999999999957</v>
      </c>
      <c r="H26" s="62">
        <f t="shared" si="3"/>
        <v>2.3475000000000037</v>
      </c>
      <c r="I26" s="62">
        <f>_xlfn.MINIFS(Spreads!C$3:C$1616,Spreads!$AA$3:$AA$1616,'Monthly Data'!$B26,Spreads!$AB$3:$AB$1616,'Monthly Data'!$C26)</f>
        <v>34.19</v>
      </c>
      <c r="J26" s="62">
        <f>_xlfn.MAXIFS(Spreads!C$3:C$1616,Spreads!$AA$3:$AA$1616,'Monthly Data'!$B26,Spreads!$AB$3:$AB$1616,'Monthly Data'!$C26)</f>
        <v>40.299999999999997</v>
      </c>
      <c r="K26" s="62">
        <f>AVERAGEIFS(Spreads!C$3:C$1616,Spreads!$AA$3:$AA$1616,'Monthly Data'!$B26,Spreads!$AB$3:$AB$1616,'Monthly Data'!$C26)</f>
        <v>37.952500000000001</v>
      </c>
      <c r="L26" s="62">
        <f t="shared" si="4"/>
        <v>-3.7625000000000028</v>
      </c>
      <c r="M26" s="62">
        <f t="shared" si="5"/>
        <v>2.3474999999999966</v>
      </c>
      <c r="N26" s="62">
        <f>_xlfn.MINIFS(Spreads!D$3:D$1616,Spreads!$AA$3:$AA$1616,'Monthly Data'!$B26,Spreads!$AB$3:$AB$1616,'Monthly Data'!$C26)</f>
        <v>37.94</v>
      </c>
      <c r="O26" s="62">
        <f>_xlfn.MAXIFS(Spreads!D$3:D$1616,Spreads!$AA$3:$AA$1616,'Monthly Data'!$B26,Spreads!$AB$3:$AB$1616,'Monthly Data'!$C26)</f>
        <v>44.06</v>
      </c>
      <c r="P26" s="62">
        <f>AVERAGEIFS(Spreads!D$3:D$1616,Spreads!$AA$3:$AA$1616,'Monthly Data'!$B26,Spreads!$AB$3:$AB$1616,'Monthly Data'!$C26)</f>
        <v>42.037500000000001</v>
      </c>
      <c r="Q26" s="62">
        <f t="shared" si="6"/>
        <v>-4.0975000000000037</v>
      </c>
      <c r="R26" s="62">
        <f t="shared" si="7"/>
        <v>2.0225000000000009</v>
      </c>
      <c r="S26" s="62">
        <f>_xlfn.MINIFS(Spreads!F$3:F$1616,Spreads!$AA$3:$AA$1616,'Monthly Data'!$B26,Spreads!$AB$3:$AB$1616,'Monthly Data'!$C26)</f>
        <v>37.534779204779781</v>
      </c>
      <c r="T26" s="62">
        <f>_xlfn.MAXIFS(Spreads!F$3:F$1616,Spreads!$AA$3:$AA$1616,'Monthly Data'!$B26,Spreads!$AB$3:$AB$1616,'Monthly Data'!$C26)</f>
        <v>45.098434107978605</v>
      </c>
      <c r="U26" s="62">
        <f>AVERAGEIFS(Spreads!F$3:F$1616,Spreads!$AA$3:$AA$1616,'Monthly Data'!$B26,Spreads!$AB$3:$AB$1616,'Monthly Data'!$C26)</f>
        <v>42.147098710178703</v>
      </c>
      <c r="V26" s="62">
        <f t="shared" si="8"/>
        <v>-4.6123195053989221</v>
      </c>
      <c r="W26" s="62">
        <f t="shared" si="9"/>
        <v>2.9513353977999017</v>
      </c>
      <c r="X26" s="62">
        <f>_xlfn.MINIFS(Spreads!G$3:G$1616,Spreads!$AA$3:$AA$1616,'Monthly Data'!$B26,Spreads!$AB$3:$AB$1616,'Monthly Data'!$C26)</f>
        <v>48.19</v>
      </c>
      <c r="Y26" s="62">
        <f>_xlfn.MAXIFS(Spreads!G$3:G$1616,Spreads!$AA$3:$AA$1616,'Monthly Data'!$B26,Spreads!$AB$3:$AB$1616,'Monthly Data'!$C26)</f>
        <v>53.7</v>
      </c>
      <c r="Z26" s="62">
        <f>AVERAGEIFS(Spreads!G$3:G$1616,Spreads!$AA$3:$AA$1616,'Monthly Data'!$B26,Spreads!$AB$3:$AB$1616,'Monthly Data'!$C26)</f>
        <v>50.557500000000005</v>
      </c>
      <c r="AA26" s="62">
        <f t="shared" si="10"/>
        <v>-2.3675000000000068</v>
      </c>
      <c r="AB26" s="62">
        <f t="shared" si="11"/>
        <v>3.1424999999999983</v>
      </c>
      <c r="AC26" s="62">
        <f>_xlfn.MINIFS(Spreads!H$3:H$1616,Spreads!$AA$3:$AA$1616,'Monthly Data'!$B26,Spreads!$AB$3:$AB$1616,'Monthly Data'!$C26)</f>
        <v>33.19</v>
      </c>
      <c r="AD26" s="62">
        <f>_xlfn.MAXIFS(Spreads!H$3:H$1616,Spreads!$AA$3:$AA$1616,'Monthly Data'!$B26,Spreads!$AB$3:$AB$1616,'Monthly Data'!$C26)</f>
        <v>38.81</v>
      </c>
      <c r="AE26" s="62">
        <f>AVERAGEIFS(Spreads!H$3:H$1616,Spreads!$AA$3:$AA$1616,'Monthly Data'!$B26,Spreads!$AB$3:$AB$1616,'Monthly Data'!$C26)</f>
        <v>36.786000000000001</v>
      </c>
      <c r="AF26" s="62">
        <f t="shared" si="12"/>
        <v>-3.5960000000000036</v>
      </c>
      <c r="AG26" s="62">
        <f t="shared" si="13"/>
        <v>2.0240000000000009</v>
      </c>
      <c r="AH26" s="65">
        <f t="shared" si="14"/>
        <v>0.10545424742859466</v>
      </c>
      <c r="AI26" s="62">
        <f t="shared" si="15"/>
        <v>4.3164999999999978</v>
      </c>
      <c r="AJ26" s="62">
        <f t="shared" si="16"/>
        <v>1.1664999999999992</v>
      </c>
      <c r="AK26" s="62">
        <f t="shared" si="17"/>
        <v>3.1499999999999986</v>
      </c>
      <c r="AL26" s="60">
        <f t="shared" si="35"/>
        <v>44136</v>
      </c>
      <c r="AM26" s="66">
        <f t="shared" si="36"/>
        <v>827.5</v>
      </c>
      <c r="AN26" s="66">
        <f t="shared" si="36"/>
        <v>994.25</v>
      </c>
      <c r="AO26" s="66">
        <f t="shared" si="36"/>
        <v>929.18421052631584</v>
      </c>
      <c r="AQ26" s="62">
        <f>AVERAGEIFS(Spreads!AV$3:AV$1616,Spreads!$AA$3:$AA$1616,'Monthly Data'!$B26,Spreads!$AB$3:$AB$1616,'Monthly Data'!$C26)</f>
        <v>2.4441674999999998</v>
      </c>
      <c r="AS26" s="60">
        <f t="shared" si="18"/>
        <v>44136</v>
      </c>
      <c r="AT26" s="62">
        <f>_xlfn.MINIFS(Spreads!M$3:M$1616,Spreads!$AA$3:$AA$1616,'Monthly Data'!$B26,Spreads!$AB$3:$AB$1616,'Monthly Data'!$C26)</f>
        <v>4.1499999999999986</v>
      </c>
      <c r="AU26" s="62">
        <f>_xlfn.MAXIFS(Spreads!M$3:M$1616,Spreads!$AA$3:$AA$1616,'Monthly Data'!$B26,Spreads!$AB$3:$AB$1616,'Monthly Data'!$C26)</f>
        <v>5.1400000000000006</v>
      </c>
      <c r="AV26" s="62">
        <f>AVERAGEIFS(Spreads!M$3:M$1616,Spreads!$AA$3:$AA$1616,'Monthly Data'!$B26,Spreads!$AB$3:$AB$1616,'Monthly Data'!$C26)</f>
        <v>4.3165000000000013</v>
      </c>
      <c r="AW26" s="24">
        <f t="shared" si="19"/>
        <v>-0.16650000000000276</v>
      </c>
      <c r="AX26" s="24">
        <f t="shared" si="20"/>
        <v>0.82349999999999923</v>
      </c>
      <c r="AY26" s="62">
        <f>_xlfn.MINIFS(Spreads!N$3:N$1616,Spreads!$AA$3:$AA$1616,'Monthly Data'!$B26,Spreads!$AB$3:$AB$1616,'Monthly Data'!$C26)</f>
        <v>3.1499999999999986</v>
      </c>
      <c r="AZ26" s="62">
        <f>_xlfn.MAXIFS(Spreads!N$3:N$1616,Spreads!$AA$3:$AA$1616,'Monthly Data'!$B26,Spreads!$AB$3:$AB$1616,'Monthly Data'!$C26)</f>
        <v>3.1500000000000057</v>
      </c>
      <c r="BA26" s="62">
        <f>AVERAGEIFS(Spreads!N$3:N$1616,Spreads!$AA$3:$AA$1616,'Monthly Data'!$B26,Spreads!$AB$3:$AB$1616,'Monthly Data'!$C26)</f>
        <v>3.1500000000000012</v>
      </c>
      <c r="BB26" s="24">
        <f t="shared" si="21"/>
        <v>0</v>
      </c>
      <c r="BC26" s="24">
        <f t="shared" si="22"/>
        <v>4.4408920985006262E-15</v>
      </c>
      <c r="BD26" s="62">
        <f>_xlfn.MINIFS(Spreads!O$3:O$1616,Spreads!$AA$3:$AA$1616,'Monthly Data'!$B26,Spreads!$AB$3:$AB$1616,'Monthly Data'!$C26)</f>
        <v>1</v>
      </c>
      <c r="BE26" s="62">
        <f>_xlfn.MAXIFS(Spreads!O$3:O$1616,Spreads!$AA$3:$AA$1616,'Monthly Data'!$B26,Spreads!$AB$3:$AB$1616,'Monthly Data'!$C26)</f>
        <v>1.9899999999999949</v>
      </c>
      <c r="BF26" s="62">
        <f>AVERAGEIFS(Spreads!O$3:O$1616,Spreads!$AA$3:$AA$1616,'Monthly Data'!$B26,Spreads!$AB$3:$AB$1616,'Monthly Data'!$C26)</f>
        <v>1.1664999999999996</v>
      </c>
      <c r="BG26" s="24">
        <f t="shared" si="23"/>
        <v>-0.16649999999999965</v>
      </c>
      <c r="BH26" s="24">
        <f t="shared" si="24"/>
        <v>0.82349999999999524</v>
      </c>
      <c r="BI26" s="62">
        <f>_xlfn.MINIFS(Spreads!P$3:P$1616,Spreads!$AA$3:$AA$1616,'Monthly Data'!$B26,Spreads!$AB$3:$AB$1616,'Monthly Data'!$C26)</f>
        <v>4.75</v>
      </c>
      <c r="BJ26" s="62">
        <f>_xlfn.MAXIFS(Spreads!P$3:P$1616,Spreads!$AA$3:$AA$1616,'Monthly Data'!$B26,Spreads!$AB$3:$AB$1616,'Monthly Data'!$C26)</f>
        <v>5.6400000000000006</v>
      </c>
      <c r="BK26" s="62">
        <f>AVERAGEIFS(Spreads!P$3:P$1616,Spreads!$AA$3:$AA$1616,'Monthly Data'!$B26,Spreads!$AB$3:$AB$1616,'Monthly Data'!$C26)</f>
        <v>5.2515000000000009</v>
      </c>
      <c r="BL26" s="24">
        <f t="shared" si="25"/>
        <v>-0.50150000000000095</v>
      </c>
      <c r="BM26" s="24">
        <f t="shared" si="26"/>
        <v>0.38849999999999962</v>
      </c>
      <c r="BN26" s="62">
        <f>_xlfn.MINIFS(Spreads!R$3:R$1616,Spreads!$AA$3:$AA$1616,'Monthly Data'!$B26,Spreads!$AB$3:$AB$1616,'Monthly Data'!$C26)</f>
        <v>4.3444494521056214</v>
      </c>
      <c r="BO26" s="62">
        <f>_xlfn.MAXIFS(Spreads!R$3:R$1616,Spreads!$AA$3:$AA$1616,'Monthly Data'!$B26,Spreads!$AB$3:$AB$1616,'Monthly Data'!$C26)</f>
        <v>6.6147444233070374</v>
      </c>
      <c r="BP26" s="62">
        <f>AVERAGEIFS(Spreads!R$3:R$1616,Spreads!$AA$3:$AA$1616,'Monthly Data'!$B26,Spreads!$AB$3:$AB$1616,'Monthly Data'!$C26)</f>
        <v>5.4428881838629088</v>
      </c>
      <c r="BQ26" s="24">
        <f t="shared" si="27"/>
        <v>-1.0984387317572875</v>
      </c>
      <c r="BR26" s="24">
        <f t="shared" si="28"/>
        <v>1.1718562394441285</v>
      </c>
      <c r="BS26" s="62">
        <f>_xlfn.MINIFS(Spreads!S$3:S$1616,Spreads!$AA$3:$AA$1616,'Monthly Data'!$B26,Spreads!$AB$3:$AB$1616,'Monthly Data'!$C26)</f>
        <v>13</v>
      </c>
      <c r="BT26" s="62">
        <f>_xlfn.MAXIFS(Spreads!S$3:S$1616,Spreads!$AA$3:$AA$1616,'Monthly Data'!$B26,Spreads!$AB$3:$AB$1616,'Monthly Data'!$C26)</f>
        <v>15.39</v>
      </c>
      <c r="BU26" s="62">
        <f>AVERAGEIFS(Spreads!S$3:S$1616,Spreads!$AA$3:$AA$1616,'Monthly Data'!$B26,Spreads!$AB$3:$AB$1616,'Monthly Data'!$C26)</f>
        <v>13.771499999999998</v>
      </c>
      <c r="BV26" s="24">
        <f t="shared" si="29"/>
        <v>-0.77149999999999785</v>
      </c>
      <c r="BW26" s="24">
        <f t="shared" si="30"/>
        <v>1.6185000000000027</v>
      </c>
      <c r="BX26" s="62">
        <f>_xlfn.MINIFS(Spreads!T$3:T$1616,Spreads!$AA$3:$AA$1616,'Monthly Data'!$B26,Spreads!$AB$3:$AB$1616,'Monthly Data'!$C26)</f>
        <v>8.1499999999999986</v>
      </c>
      <c r="BY26" s="62">
        <f>_xlfn.MAXIFS(Spreads!T$3:T$1616,Spreads!$AA$3:$AA$1616,'Monthly Data'!$B26,Spreads!$AB$3:$AB$1616,'Monthly Data'!$C26)</f>
        <v>10.850000000000001</v>
      </c>
      <c r="BZ26" s="62">
        <f>AVERAGEIFS(Spreads!T$3:T$1616,Spreads!$AA$3:$AA$1616,'Monthly Data'!$B26,Spreads!$AB$3:$AB$1616,'Monthly Data'!$C26)</f>
        <v>9.4549999999999965</v>
      </c>
      <c r="CA26" s="24">
        <f t="shared" si="31"/>
        <v>-1.3049999999999979</v>
      </c>
      <c r="CB26" s="24">
        <f t="shared" si="32"/>
        <v>1.3950000000000049</v>
      </c>
      <c r="DJ26" s="24">
        <f t="shared" si="33"/>
        <v>10.849999999999994</v>
      </c>
      <c r="DK26" s="24">
        <f t="shared" si="33"/>
        <v>10.25</v>
      </c>
      <c r="DL26" s="24">
        <f t="shared" si="33"/>
        <v>9.4550000000000054</v>
      </c>
      <c r="DV26" s="63">
        <f t="shared" si="34"/>
        <v>44136</v>
      </c>
      <c r="DW26" s="62">
        <f>_xlfn.MINIFS(Spreads!X$3:X$1616,Spreads!$AA$3:$AA$1616,'Monthly Data'!$B26,Spreads!$AB$3:$AB$1616,'Monthly Data'!$C26)</f>
        <v>39.734702819803118</v>
      </c>
      <c r="DX26" s="62">
        <f>_xlfn.MAXIFS(Spreads!X$3:X$1616,Spreads!$AA$3:$AA$1616,'Monthly Data'!$B26,Spreads!$AB$3:$AB$1616,'Monthly Data'!$C26)</f>
        <v>45.552026605921554</v>
      </c>
      <c r="DY26" s="62">
        <f>AVERAGEIFS(Spreads!X$3:X$1616,Spreads!$AA$3:$AA$1616,'Monthly Data'!$B26,Spreads!$AB$3:$AB$1616,'Monthly Data'!$C26)</f>
        <v>43.588448555615862</v>
      </c>
      <c r="DZ26" s="62">
        <f>_xlfn.MINIFS(Spreads!AM$3:AM$1616,Spreads!$AA$3:$AA$1616,'Monthly Data'!$B26,Spreads!$AB$3:$AB$1616,'Monthly Data'!$C26)</f>
        <v>876</v>
      </c>
      <c r="EA26" s="62">
        <f>_xlfn.MAXIFS(Spreads!AM$3:AM$1616,Spreads!$AA$3:$AA$1616,'Monthly Data'!$B26,Spreads!$AB$3:$AB$1616,'Monthly Data'!$C26)</f>
        <v>1004.25</v>
      </c>
      <c r="EB26" s="62">
        <f>AVERAGEIFS(Spreads!AM$3:AM$1616,Spreads!$AA$3:$AA$1616,'Monthly Data'!$B26,Spreads!$AB$3:$AB$1616,'Monthly Data'!$C26)</f>
        <v>960.96052631578948</v>
      </c>
      <c r="EC26" s="62">
        <f>_xlfn.MINIFS(Spreads!AT$3:AT$1616,Spreads!$AA$3:$AA$1616,'Monthly Data'!$B26,Spreads!$AB$3:$AB$1616,'Monthly Data'!$C26)</f>
        <v>390</v>
      </c>
      <c r="ED26" s="62">
        <f>_xlfn.MAXIFS(Spreads!AT$3:AT$1616,Spreads!$AA$3:$AA$1616,'Monthly Data'!$B26,Spreads!$AB$3:$AB$1616,'Monthly Data'!$C26)</f>
        <v>414</v>
      </c>
      <c r="EE26" s="62">
        <f>AVERAGEIFS(Spreads!AT$3:AT$1616,Spreads!$AA$3:$AA$1616,'Monthly Data'!$B26,Spreads!$AB$3:$AB$1616,'Monthly Data'!$C26)</f>
        <v>405.35</v>
      </c>
      <c r="EF26" s="62">
        <f>_xlfn.MINIFS(Spreads!AU$3:AU$1616,Spreads!$AA$3:$AA$1616,'Monthly Data'!$B26,Spreads!$AB$3:$AB$1616,'Monthly Data'!$C26)</f>
        <v>10.6</v>
      </c>
      <c r="EG26" s="62">
        <f>_xlfn.MAXIFS(Spreads!AU$3:AU$1616,Spreads!$AA$3:$AA$1616,'Monthly Data'!$B26,Spreads!$AB$3:$AB$1616,'Monthly Data'!$C26)</f>
        <v>11.98</v>
      </c>
      <c r="EH26" s="62">
        <f>AVERAGEIFS(Spreads!AU$3:AU$1616,Spreads!$AA$3:$AA$1616,'Monthly Data'!$B26,Spreads!$AB$3:$AB$1616,'Monthly Data'!$C26)</f>
        <v>11.522</v>
      </c>
      <c r="EI26" s="62">
        <f>_xlfn.MINIFS(Spreads!AV$3:AV$1616,Spreads!$AA$3:$AA$1616,'Monthly Data'!$B26,Spreads!$AB$3:$AB$1616,'Monthly Data'!$C26)</f>
        <v>2.2823499999999974</v>
      </c>
      <c r="EJ26" s="62">
        <f>_xlfn.MAXIFS(Spreads!AV$3:AV$1616,Spreads!$AA$3:$AA$1616,'Monthly Data'!$B26,Spreads!$AB$3:$AB$1616,'Monthly Data'!$C26)</f>
        <v>2.6141300000000012</v>
      </c>
      <c r="EK26" s="62">
        <f>AVERAGEIFS(Spreads!AV$3:AV$1616,Spreads!$AA$3:$AA$1616,'Monthly Data'!$B26,Spreads!$AB$3:$AB$1616,'Monthly Data'!$C26)</f>
        <v>2.4441674999999998</v>
      </c>
      <c r="EL26" s="62">
        <f>_xlfn.MINIFS(Spreads!AW$3:AW$1616,Spreads!$AA$3:$AA$1616,'Monthly Data'!$B26,Spreads!$AB$3:$AB$1616,'Monthly Data'!$C26)</f>
        <v>2.5509820000000012</v>
      </c>
      <c r="EM26" s="62">
        <f>_xlfn.MAXIFS(Spreads!AW$3:AW$1616,Spreads!$AA$3:$AA$1616,'Monthly Data'!$B26,Spreads!$AB$3:$AB$1616,'Monthly Data'!$C26)</f>
        <v>2.8924964000000006</v>
      </c>
      <c r="EN26" s="62">
        <f>AVERAGEIFS(Spreads!AW$3:AW$1616,Spreads!$AA$3:$AA$1616,'Monthly Data'!$B26,Spreads!$AB$3:$AB$1616,'Monthly Data'!$C26)</f>
        <v>2.7165376499999985</v>
      </c>
      <c r="EO26" s="62">
        <f>_xlfn.MINIFS(Spreads!AX$3:AX$1616,Spreads!$AA$3:$AA$1616,'Monthly Data'!$B26,Spreads!$AB$3:$AB$1616,'Monthly Data'!$C26)</f>
        <v>0.26687700000000092</v>
      </c>
      <c r="EP26" s="62">
        <f>_xlfn.MAXIFS(Spreads!AX$3:AX$1616,Spreads!$AA$3:$AA$1616,'Monthly Data'!$B26,Spreads!$AB$3:$AB$1616,'Monthly Data'!$C26)</f>
        <v>0.28117440000000116</v>
      </c>
      <c r="EQ26" s="62">
        <f>AVERAGEIFS(Spreads!AX$3:AX$1616,Spreads!$AA$3:$AA$1616,'Monthly Data'!$B26,Spreads!$AB$3:$AB$1616,'Monthly Data'!$C26)</f>
        <v>0.27237015000000014</v>
      </c>
      <c r="ER26" s="64">
        <f>_xlfn.MINIFS(Spreads!AY$3:AY$1616,Spreads!$AA$3:$AA$1616,'Monthly Data'!$B26,Spreads!$AB$3:$AB$1616,'Monthly Data'!$C26)</f>
        <v>0.32280560198259467</v>
      </c>
      <c r="ES26" s="64">
        <f>_xlfn.MAXIFS(Spreads!AY$3:AY$1616,Spreads!$AA$3:$AA$1616,'Monthly Data'!$B26,Spreads!$AB$3:$AB$1616,'Monthly Data'!$C26)</f>
        <v>0.34337900042492669</v>
      </c>
      <c r="ET26" s="64">
        <f>AVERAGEIFS(Spreads!AY$3:AY$1616,Spreads!$AA$3:$AA$1616,'Monthly Data'!$B26,Spreads!$AB$3:$AB$1616,'Monthly Data'!$C26)</f>
        <v>0.33533084906342314</v>
      </c>
    </row>
    <row r="27" spans="1:150" x14ac:dyDescent="0.2">
      <c r="A27" s="60">
        <v>44166</v>
      </c>
      <c r="B27" s="61">
        <f t="shared" si="0"/>
        <v>12</v>
      </c>
      <c r="C27" s="61">
        <f t="shared" si="1"/>
        <v>2020</v>
      </c>
      <c r="D27" s="62">
        <f>_xlfn.MINIFS(Spreads!B$3:B$1616,Spreads!$AA$3:$AA$1616,'Monthly Data'!$B27,Spreads!$AB$3:$AB$1616,'Monthly Data'!$C27)</f>
        <v>43.17</v>
      </c>
      <c r="E27" s="62">
        <f>_xlfn.MAXIFS(Spreads!B$3:B$1616,Spreads!$AA$3:$AA$1616,'Monthly Data'!$B27,Spreads!$AB$3:$AB$1616,'Monthly Data'!$C27)</f>
        <v>47.84</v>
      </c>
      <c r="F27" s="62">
        <f>AVERAGEIFS(Spreads!B$3:B$1616,Spreads!$AA$3:$AA$1616,'Monthly Data'!$B27,Spreads!$AB$3:$AB$1616,'Monthly Data'!$C27)</f>
        <v>45.09</v>
      </c>
      <c r="G27" s="62">
        <f t="shared" si="2"/>
        <v>-1.9200000000000017</v>
      </c>
      <c r="H27" s="62">
        <f t="shared" si="3"/>
        <v>2.75</v>
      </c>
      <c r="I27" s="62">
        <f>_xlfn.MINIFS(Spreads!C$3:C$1616,Spreads!$AA$3:$AA$1616,'Monthly Data'!$B27,Spreads!$AB$3:$AB$1616,'Monthly Data'!$C27)</f>
        <v>39.17</v>
      </c>
      <c r="J27" s="62">
        <f>_xlfn.MAXIFS(Spreads!C$3:C$1616,Spreads!$AA$3:$AA$1616,'Monthly Data'!$B27,Spreads!$AB$3:$AB$1616,'Monthly Data'!$C27)</f>
        <v>44.84</v>
      </c>
      <c r="K27" s="62">
        <f>AVERAGEIFS(Spreads!C$3:C$1616,Spreads!$AA$3:$AA$1616,'Monthly Data'!$B27,Spreads!$AB$3:$AB$1616,'Monthly Data'!$C27)</f>
        <v>41.465000000000003</v>
      </c>
      <c r="L27" s="62">
        <f t="shared" si="4"/>
        <v>-2.2950000000000017</v>
      </c>
      <c r="M27" s="62">
        <f t="shared" si="5"/>
        <v>3.375</v>
      </c>
      <c r="N27" s="62">
        <f>_xlfn.MINIFS(Spreads!D$3:D$1616,Spreads!$AA$3:$AA$1616,'Monthly Data'!$B27,Spreads!$AB$3:$AB$1616,'Monthly Data'!$C27)</f>
        <v>43.92</v>
      </c>
      <c r="O27" s="62">
        <f>_xlfn.MAXIFS(Spreads!D$3:D$1616,Spreads!$AA$3:$AA$1616,'Monthly Data'!$B27,Spreads!$AB$3:$AB$1616,'Monthly Data'!$C27)</f>
        <v>47.59</v>
      </c>
      <c r="P27" s="62">
        <f>AVERAGEIFS(Spreads!D$3:D$1616,Spreads!$AA$3:$AA$1616,'Monthly Data'!$B27,Spreads!$AB$3:$AB$1616,'Monthly Data'!$C27)</f>
        <v>45.373333333333335</v>
      </c>
      <c r="Q27" s="62">
        <f t="shared" si="6"/>
        <v>-1.4533333333333331</v>
      </c>
      <c r="R27" s="62">
        <f t="shared" si="7"/>
        <v>2.2166666666666686</v>
      </c>
      <c r="S27" s="62">
        <f>_xlfn.MINIFS(Spreads!F$3:F$1616,Spreads!$AA$3:$AA$1616,'Monthly Data'!$B27,Spreads!$AB$3:$AB$1616,'Monthly Data'!$C27)</f>
        <v>42.184102308695095</v>
      </c>
      <c r="T27" s="62">
        <f>_xlfn.MAXIFS(Spreads!F$3:F$1616,Spreads!$AA$3:$AA$1616,'Monthly Data'!$B27,Spreads!$AB$3:$AB$1616,'Monthly Data'!$C27)</f>
        <v>46.05097835365882</v>
      </c>
      <c r="U27" s="62">
        <f>AVERAGEIFS(Spreads!F$3:F$1616,Spreads!$AA$3:$AA$1616,'Monthly Data'!$B27,Spreads!$AB$3:$AB$1616,'Monthly Data'!$C27)</f>
        <v>44.081394678997135</v>
      </c>
      <c r="V27" s="62">
        <f t="shared" si="8"/>
        <v>-1.8972923703020399</v>
      </c>
      <c r="W27" s="62">
        <f t="shared" si="9"/>
        <v>1.9695836746616848</v>
      </c>
      <c r="X27" s="62">
        <f>_xlfn.MINIFS(Spreads!G$3:G$1616,Spreads!$AA$3:$AA$1616,'Monthly Data'!$B27,Spreads!$AB$3:$AB$1616,'Monthly Data'!$C27)</f>
        <v>51.92</v>
      </c>
      <c r="Y27" s="62">
        <f>_xlfn.MAXIFS(Spreads!G$3:G$1616,Spreads!$AA$3:$AA$1616,'Monthly Data'!$B27,Spreads!$AB$3:$AB$1616,'Monthly Data'!$C27)</f>
        <v>56.84</v>
      </c>
      <c r="Z27" s="62">
        <f>AVERAGEIFS(Spreads!G$3:G$1616,Spreads!$AA$3:$AA$1616,'Monthly Data'!$B27,Spreads!$AB$3:$AB$1616,'Monthly Data'!$C27)</f>
        <v>53.909444444444453</v>
      </c>
      <c r="AA27" s="62">
        <f t="shared" si="10"/>
        <v>-1.9894444444444517</v>
      </c>
      <c r="AB27" s="62">
        <f t="shared" si="11"/>
        <v>2.93055555555555</v>
      </c>
      <c r="AC27" s="62">
        <f>_xlfn.MINIFS(Spreads!H$3:H$1616,Spreads!$AA$3:$AA$1616,'Monthly Data'!$B27,Spreads!$AB$3:$AB$1616,'Monthly Data'!$C27)</f>
        <v>36.92</v>
      </c>
      <c r="AD27" s="62">
        <f>_xlfn.MAXIFS(Spreads!H$3:H$1616,Spreads!$AA$3:$AA$1616,'Monthly Data'!$B27,Spreads!$AB$3:$AB$1616,'Monthly Data'!$C27)</f>
        <v>41.13</v>
      </c>
      <c r="AE27" s="62">
        <f>AVERAGEIFS(Spreads!H$3:H$1616,Spreads!$AA$3:$AA$1616,'Monthly Data'!$B27,Spreads!$AB$3:$AB$1616,'Monthly Data'!$C27)</f>
        <v>38.773333333333341</v>
      </c>
      <c r="AF27" s="62">
        <f t="shared" si="12"/>
        <v>-1.8533333333333388</v>
      </c>
      <c r="AG27" s="62">
        <f t="shared" si="13"/>
        <v>2.356666666666662</v>
      </c>
      <c r="AH27" s="65">
        <f t="shared" si="14"/>
        <v>5.4024175864006319E-2</v>
      </c>
      <c r="AI27" s="62">
        <f t="shared" si="15"/>
        <v>6.3166666666666629</v>
      </c>
      <c r="AJ27" s="62">
        <f t="shared" si="16"/>
        <v>2.6916666666666629</v>
      </c>
      <c r="AK27" s="62">
        <f t="shared" si="17"/>
        <v>3.625</v>
      </c>
      <c r="AL27" s="60">
        <f t="shared" si="35"/>
        <v>44166</v>
      </c>
      <c r="AM27" s="66">
        <f t="shared" si="36"/>
        <v>929.99999999999989</v>
      </c>
      <c r="AN27" s="66">
        <f t="shared" si="36"/>
        <v>1015.2500000000001</v>
      </c>
      <c r="AO27" s="66">
        <f t="shared" si="36"/>
        <v>971.82812500000011</v>
      </c>
      <c r="AQ27" s="62">
        <f>AVERAGEIFS(Spreads!AV$3:AV$1616,Spreads!$AA$3:$AA$1616,'Monthly Data'!$B27,Spreads!$AB$3:$AB$1616,'Monthly Data'!$C27)</f>
        <v>2.4079327777777779</v>
      </c>
      <c r="AS27" s="60">
        <f t="shared" si="18"/>
        <v>44166</v>
      </c>
      <c r="AT27" s="62">
        <f>_xlfn.MINIFS(Spreads!M$3:M$1616,Spreads!$AA$3:$AA$1616,'Monthly Data'!$B27,Spreads!$AB$3:$AB$1616,'Monthly Data'!$C27)</f>
        <v>6.1600000000000037</v>
      </c>
      <c r="AU27" s="62">
        <f>_xlfn.MAXIFS(Spreads!M$3:M$1616,Spreads!$AA$3:$AA$1616,'Monthly Data'!$B27,Spreads!$AB$3:$AB$1616,'Monthly Data'!$C27)</f>
        <v>6.740000000000002</v>
      </c>
      <c r="AV27" s="62">
        <f>AVERAGEIFS(Spreads!M$3:M$1616,Spreads!$AA$3:$AA$1616,'Monthly Data'!$B27,Spreads!$AB$3:$AB$1616,'Monthly Data'!$C27)</f>
        <v>6.3166666666666673</v>
      </c>
      <c r="AW27" s="24">
        <f t="shared" si="19"/>
        <v>-0.15666666666666362</v>
      </c>
      <c r="AX27" s="24">
        <f t="shared" si="20"/>
        <v>0.42333333333333467</v>
      </c>
      <c r="AY27" s="62">
        <f>_xlfn.MINIFS(Spreads!N$3:N$1616,Spreads!$AA$3:$AA$1616,'Monthly Data'!$B27,Spreads!$AB$3:$AB$1616,'Monthly Data'!$C27)</f>
        <v>3</v>
      </c>
      <c r="AZ27" s="62">
        <f>_xlfn.MAXIFS(Spreads!N$3:N$1616,Spreads!$AA$3:$AA$1616,'Monthly Data'!$B27,Spreads!$AB$3:$AB$1616,'Monthly Data'!$C27)</f>
        <v>4</v>
      </c>
      <c r="BA27" s="62">
        <f>AVERAGEIFS(Spreads!N$3:N$1616,Spreads!$AA$3:$AA$1616,'Monthly Data'!$B27,Spreads!$AB$3:$AB$1616,'Monthly Data'!$C27)</f>
        <v>3.625</v>
      </c>
      <c r="BB27" s="24">
        <f t="shared" si="21"/>
        <v>-0.625</v>
      </c>
      <c r="BC27" s="24">
        <f t="shared" si="22"/>
        <v>0.375</v>
      </c>
      <c r="BD27" s="62">
        <f>_xlfn.MINIFS(Spreads!O$3:O$1616,Spreads!$AA$3:$AA$1616,'Monthly Data'!$B27,Spreads!$AB$3:$AB$1616,'Monthly Data'!$C27)</f>
        <v>2.25</v>
      </c>
      <c r="BE27" s="62">
        <f>_xlfn.MAXIFS(Spreads!O$3:O$1616,Spreads!$AA$3:$AA$1616,'Monthly Data'!$B27,Spreads!$AB$3:$AB$1616,'Monthly Data'!$C27)</f>
        <v>3.740000000000002</v>
      </c>
      <c r="BF27" s="62">
        <f>AVERAGEIFS(Spreads!O$3:O$1616,Spreads!$AA$3:$AA$1616,'Monthly Data'!$B27,Spreads!$AB$3:$AB$1616,'Monthly Data'!$C27)</f>
        <v>2.6916666666666669</v>
      </c>
      <c r="BG27" s="24">
        <f t="shared" si="23"/>
        <v>-0.44166666666666687</v>
      </c>
      <c r="BH27" s="24">
        <f t="shared" si="24"/>
        <v>1.0483333333333351</v>
      </c>
      <c r="BI27" s="62">
        <f>_xlfn.MINIFS(Spreads!P$3:P$1616,Spreads!$AA$3:$AA$1616,'Monthly Data'!$B27,Spreads!$AB$3:$AB$1616,'Monthly Data'!$C27)</f>
        <v>5.75</v>
      </c>
      <c r="BJ27" s="62">
        <f>_xlfn.MAXIFS(Spreads!P$3:P$1616,Spreads!$AA$3:$AA$1616,'Monthly Data'!$B27,Spreads!$AB$3:$AB$1616,'Monthly Data'!$C27)</f>
        <v>7.1000000000000014</v>
      </c>
      <c r="BK27" s="62">
        <f>AVERAGEIFS(Spreads!P$3:P$1616,Spreads!$AA$3:$AA$1616,'Monthly Data'!$B27,Spreads!$AB$3:$AB$1616,'Monthly Data'!$C27)</f>
        <v>6.6000000000000005</v>
      </c>
      <c r="BL27" s="24">
        <f t="shared" si="25"/>
        <v>-0.85000000000000053</v>
      </c>
      <c r="BM27" s="24">
        <f t="shared" si="26"/>
        <v>0.50000000000000089</v>
      </c>
      <c r="BN27" s="62">
        <f>_xlfn.MINIFS(Spreads!R$3:R$1616,Spreads!$AA$3:$AA$1616,'Monthly Data'!$B27,Spreads!$AB$3:$AB$1616,'Monthly Data'!$C27)</f>
        <v>4.2952685494384113</v>
      </c>
      <c r="BO27" s="62">
        <f>_xlfn.MAXIFS(Spreads!R$3:R$1616,Spreads!$AA$3:$AA$1616,'Monthly Data'!$B27,Spreads!$AB$3:$AB$1616,'Monthly Data'!$C27)</f>
        <v>6.0023945510840448</v>
      </c>
      <c r="BP27" s="62">
        <f>AVERAGEIFS(Spreads!R$3:R$1616,Spreads!$AA$3:$AA$1616,'Monthly Data'!$B27,Spreads!$AB$3:$AB$1616,'Monthly Data'!$C27)</f>
        <v>5.1782696789971308</v>
      </c>
      <c r="BQ27" s="24">
        <f t="shared" si="27"/>
        <v>-0.88300112955871946</v>
      </c>
      <c r="BR27" s="24">
        <f t="shared" si="28"/>
        <v>0.8241248720869141</v>
      </c>
      <c r="BS27" s="62">
        <f>_xlfn.MINIFS(Spreads!S$3:S$1616,Spreads!$AA$3:$AA$1616,'Monthly Data'!$B27,Spreads!$AB$3:$AB$1616,'Monthly Data'!$C27)</f>
        <v>15</v>
      </c>
      <c r="BT27" s="62">
        <f>_xlfn.MAXIFS(Spreads!S$3:S$1616,Spreads!$AA$3:$AA$1616,'Monthly Data'!$B27,Spreads!$AB$3:$AB$1616,'Monthly Data'!$C27)</f>
        <v>15.740000000000002</v>
      </c>
      <c r="BU27" s="62">
        <f>AVERAGEIFS(Spreads!S$3:S$1616,Spreads!$AA$3:$AA$1616,'Monthly Data'!$B27,Spreads!$AB$3:$AB$1616,'Monthly Data'!$C27)</f>
        <v>15.136111111111111</v>
      </c>
      <c r="BV27" s="24">
        <f t="shared" si="29"/>
        <v>-0.13611111111111107</v>
      </c>
      <c r="BW27" s="24">
        <f t="shared" si="30"/>
        <v>0.60388888888889092</v>
      </c>
      <c r="BX27" s="62">
        <f>_xlfn.MINIFS(Spreads!T$3:T$1616,Spreads!$AA$3:$AA$1616,'Monthly Data'!$B27,Spreads!$AB$3:$AB$1616,'Monthly Data'!$C27)</f>
        <v>8.75</v>
      </c>
      <c r="BY27" s="62">
        <f>_xlfn.MAXIFS(Spreads!T$3:T$1616,Spreads!$AA$3:$AA$1616,'Monthly Data'!$B27,Spreads!$AB$3:$AB$1616,'Monthly Data'!$C27)</f>
        <v>9.25</v>
      </c>
      <c r="BZ27" s="62">
        <f>AVERAGEIFS(Spreads!T$3:T$1616,Spreads!$AA$3:$AA$1616,'Monthly Data'!$B27,Spreads!$AB$3:$AB$1616,'Monthly Data'!$C27)</f>
        <v>8.8194444444444446</v>
      </c>
      <c r="CA27" s="24">
        <f t="shared" si="31"/>
        <v>-6.9444444444444642E-2</v>
      </c>
      <c r="CB27" s="24">
        <f t="shared" si="32"/>
        <v>0.43055555555555536</v>
      </c>
      <c r="DJ27" s="24">
        <f t="shared" si="33"/>
        <v>8.75</v>
      </c>
      <c r="DK27" s="24">
        <f t="shared" si="33"/>
        <v>9</v>
      </c>
      <c r="DL27" s="24">
        <f t="shared" si="33"/>
        <v>8.81944444444445</v>
      </c>
      <c r="DV27" s="63">
        <f t="shared" si="34"/>
        <v>44166</v>
      </c>
      <c r="DW27" s="62">
        <f>_xlfn.MINIFS(Spreads!X$3:X$1616,Spreads!$AA$3:$AA$1616,'Monthly Data'!$B27,Spreads!$AB$3:$AB$1616,'Monthly Data'!$C27)</f>
        <v>43.374782615795354</v>
      </c>
      <c r="DX27" s="62">
        <f>_xlfn.MAXIFS(Spreads!X$3:X$1616,Spreads!$AA$3:$AA$1616,'Monthly Data'!$B27,Spreads!$AB$3:$AB$1616,'Monthly Data'!$C27)</f>
        <v>47.048881849133316</v>
      </c>
      <c r="DY27" s="62">
        <f>AVERAGEIFS(Spreads!X$3:X$1616,Spreads!$AA$3:$AA$1616,'Monthly Data'!$B27,Spreads!$AB$3:$AB$1616,'Monthly Data'!$C27)</f>
        <v>44.64106167255278</v>
      </c>
      <c r="DZ27" s="62">
        <f>_xlfn.MINIFS(Spreads!AM$3:AM$1616,Spreads!$AA$3:$AA$1616,'Monthly Data'!$B27,Spreads!$AB$3:$AB$1616,'Monthly Data'!$C27)</f>
        <v>956.25</v>
      </c>
      <c r="EA27" s="62">
        <f>_xlfn.MAXIFS(Spreads!AM$3:AM$1616,Spreads!$AA$3:$AA$1616,'Monthly Data'!$B27,Spreads!$AB$3:$AB$1616,'Monthly Data'!$C27)</f>
        <v>1037.25</v>
      </c>
      <c r="EB27" s="62">
        <f>AVERAGEIFS(Spreads!AM$3:AM$1616,Spreads!$AA$3:$AA$1616,'Monthly Data'!$B27,Spreads!$AB$3:$AB$1616,'Monthly Data'!$C27)</f>
        <v>984.16666666666663</v>
      </c>
      <c r="EC27" s="62">
        <f>_xlfn.MINIFS(Spreads!AT$3:AT$1616,Spreads!$AA$3:$AA$1616,'Monthly Data'!$B27,Spreads!$AB$3:$AB$1616,'Monthly Data'!$C27)</f>
        <v>391</v>
      </c>
      <c r="ED27" s="62">
        <f>_xlfn.MAXIFS(Spreads!AT$3:AT$1616,Spreads!$AA$3:$AA$1616,'Monthly Data'!$B27,Spreads!$AB$3:$AB$1616,'Monthly Data'!$C27)</f>
        <v>431</v>
      </c>
      <c r="EE27" s="62">
        <f>AVERAGEIFS(Spreads!AT$3:AT$1616,Spreads!$AA$3:$AA$1616,'Monthly Data'!$B27,Spreads!$AB$3:$AB$1616,'Monthly Data'!$C27)</f>
        <v>405.83333333333331</v>
      </c>
      <c r="EF27" s="62">
        <f>_xlfn.MINIFS(Spreads!AU$3:AU$1616,Spreads!$AA$3:$AA$1616,'Monthly Data'!$B27,Spreads!$AB$3:$AB$1616,'Monthly Data'!$C27)</f>
        <v>11.57</v>
      </c>
      <c r="EG27" s="62">
        <f>_xlfn.MAXIFS(Spreads!AU$3:AU$1616,Spreads!$AA$3:$AA$1616,'Monthly Data'!$B27,Spreads!$AB$3:$AB$1616,'Monthly Data'!$C27)</f>
        <v>12.74</v>
      </c>
      <c r="EH27" s="62">
        <f>AVERAGEIFS(Spreads!AU$3:AU$1616,Spreads!$AA$3:$AA$1616,'Monthly Data'!$B27,Spreads!$AB$3:$AB$1616,'Monthly Data'!$C27)</f>
        <v>11.980555555555556</v>
      </c>
      <c r="EI27" s="62">
        <f>_xlfn.MINIFS(Spreads!AV$3:AV$1616,Spreads!$AA$3:$AA$1616,'Monthly Data'!$B27,Spreads!$AB$3:$AB$1616,'Monthly Data'!$C27)</f>
        <v>2.1624099999999995</v>
      </c>
      <c r="EJ27" s="62">
        <f>_xlfn.MAXIFS(Spreads!AV$3:AV$1616,Spreads!$AA$3:$AA$1616,'Monthly Data'!$B27,Spreads!$AB$3:$AB$1616,'Monthly Data'!$C27)</f>
        <v>2.6274500000000014</v>
      </c>
      <c r="EK27" s="62">
        <f>AVERAGEIFS(Spreads!AV$3:AV$1616,Spreads!$AA$3:$AA$1616,'Monthly Data'!$B27,Spreads!$AB$3:$AB$1616,'Monthly Data'!$C27)</f>
        <v>2.4079327777777779</v>
      </c>
      <c r="EL27" s="62">
        <f>_xlfn.MINIFS(Spreads!AW$3:AW$1616,Spreads!$AA$3:$AA$1616,'Monthly Data'!$B27,Spreads!$AB$3:$AB$1616,'Monthly Data'!$C27)</f>
        <v>2.495906800000002</v>
      </c>
      <c r="EM27" s="62">
        <f>_xlfn.MAXIFS(Spreads!AW$3:AW$1616,Spreads!$AA$3:$AA$1616,'Monthly Data'!$B27,Spreads!$AB$3:$AB$1616,'Monthly Data'!$C27)</f>
        <v>2.8781085999999991</v>
      </c>
      <c r="EN27" s="62">
        <f>AVERAGEIFS(Spreads!AW$3:AW$1616,Spreads!$AA$3:$AA$1616,'Monthly Data'!$B27,Spreads!$AB$3:$AB$1616,'Monthly Data'!$C27)</f>
        <v>2.7265471777777774</v>
      </c>
      <c r="EO27" s="62">
        <f>_xlfn.MINIFS(Spreads!AX$3:AX$1616,Spreads!$AA$3:$AA$1616,'Monthly Data'!$B27,Spreads!$AB$3:$AB$1616,'Monthly Data'!$C27)</f>
        <v>0.23905440000000056</v>
      </c>
      <c r="EP27" s="62">
        <f>_xlfn.MAXIFS(Spreads!AX$3:AX$1616,Spreads!$AA$3:$AA$1616,'Monthly Data'!$B27,Spreads!$AB$3:$AB$1616,'Monthly Data'!$C27)</f>
        <v>0.3669822000000007</v>
      </c>
      <c r="EQ27" s="62">
        <f>AVERAGEIFS(Spreads!AX$3:AX$1616,Spreads!$AA$3:$AA$1616,'Monthly Data'!$B27,Spreads!$AB$3:$AB$1616,'Monthly Data'!$C27)</f>
        <v>0.3186144000000003</v>
      </c>
      <c r="ER27" s="64">
        <f>_xlfn.MINIFS(Spreads!AY$3:AY$1616,Spreads!$AA$3:$AA$1616,'Monthly Data'!$B27,Spreads!$AB$3:$AB$1616,'Monthly Data'!$C27)</f>
        <v>0.34717386473072076</v>
      </c>
      <c r="ES27" s="64">
        <f>_xlfn.MAXIFS(Spreads!AY$3:AY$1616,Spreads!$AA$3:$AA$1616,'Monthly Data'!$B27,Spreads!$AB$3:$AB$1616,'Monthly Data'!$C27)</f>
        <v>0.3641686895723249</v>
      </c>
      <c r="ET27" s="64">
        <f>AVERAGEIFS(Spreads!AY$3:AY$1616,Spreads!$AA$3:$AA$1616,'Monthly Data'!$B27,Spreads!$AB$3:$AB$1616,'Monthly Data'!$C27)</f>
        <v>0.35617699603151165</v>
      </c>
    </row>
    <row r="28" spans="1:150" x14ac:dyDescent="0.2">
      <c r="A28" s="60">
        <v>44197</v>
      </c>
      <c r="B28" s="61">
        <f t="shared" si="0"/>
        <v>1</v>
      </c>
      <c r="C28" s="61">
        <f t="shared" si="1"/>
        <v>2021</v>
      </c>
      <c r="D28" s="62">
        <f>_xlfn.MINIFS(Spreads!B$3:B$1616,Spreads!$AA$3:$AA$1616,'Monthly Data'!$B28,Spreads!$AB$3:$AB$1616,'Monthly Data'!$C28)</f>
        <v>47.72</v>
      </c>
      <c r="E28" s="62">
        <f>_xlfn.MAXIFS(Spreads!B$3:B$1616,Spreads!$AA$3:$AA$1616,'Monthly Data'!$B28,Spreads!$AB$3:$AB$1616,'Monthly Data'!$C28)</f>
        <v>51.15</v>
      </c>
      <c r="F28" s="62">
        <f>AVERAGEIFS(Spreads!B$3:B$1616,Spreads!$AA$3:$AA$1616,'Monthly Data'!$B28,Spreads!$AB$3:$AB$1616,'Monthly Data'!$C28)</f>
        <v>49.266521739130432</v>
      </c>
      <c r="G28" s="62">
        <f t="shared" si="2"/>
        <v>-1.5465217391304336</v>
      </c>
      <c r="H28" s="62">
        <f t="shared" si="3"/>
        <v>1.8834782608695662</v>
      </c>
      <c r="I28" s="62">
        <f>_xlfn.MINIFS(Spreads!C$3:C$1616,Spreads!$AA$3:$AA$1616,'Monthly Data'!$B28,Spreads!$AB$3:$AB$1616,'Monthly Data'!$C28)</f>
        <v>44.72</v>
      </c>
      <c r="J28" s="62">
        <f>_xlfn.MAXIFS(Spreads!C$3:C$1616,Spreads!$AA$3:$AA$1616,'Monthly Data'!$B28,Spreads!$AB$3:$AB$1616,'Monthly Data'!$C28)</f>
        <v>48.15</v>
      </c>
      <c r="K28" s="62">
        <f>AVERAGEIFS(Spreads!C$3:C$1616,Spreads!$AA$3:$AA$1616,'Monthly Data'!$B28,Spreads!$AB$3:$AB$1616,'Monthly Data'!$C28)</f>
        <v>46.266521739130418</v>
      </c>
      <c r="L28" s="62">
        <f t="shared" si="4"/>
        <v>-1.5465217391304193</v>
      </c>
      <c r="M28" s="62">
        <f t="shared" si="5"/>
        <v>1.8834782608695804</v>
      </c>
      <c r="N28" s="62">
        <f>_xlfn.MINIFS(Spreads!D$3:D$1616,Spreads!$AA$3:$AA$1616,'Monthly Data'!$B28,Spreads!$AB$3:$AB$1616,'Monthly Data'!$C28)</f>
        <v>47.47</v>
      </c>
      <c r="O28" s="62">
        <f>_xlfn.MAXIFS(Spreads!D$3:D$1616,Spreads!$AA$3:$AA$1616,'Monthly Data'!$B28,Spreads!$AB$3:$AB$1616,'Monthly Data'!$C28)</f>
        <v>51.15</v>
      </c>
      <c r="P28" s="62">
        <f>AVERAGEIFS(Spreads!D$3:D$1616,Spreads!$AA$3:$AA$1616,'Monthly Data'!$B28,Spreads!$AB$3:$AB$1616,'Monthly Data'!$C28)</f>
        <v>49.125217391304339</v>
      </c>
      <c r="Q28" s="62">
        <f t="shared" si="6"/>
        <v>-1.6552173913043404</v>
      </c>
      <c r="R28" s="62">
        <f t="shared" si="7"/>
        <v>2.0247826086956593</v>
      </c>
      <c r="S28" s="62">
        <f>_xlfn.MINIFS(Spreads!F$3:F$1616,Spreads!$AA$3:$AA$1616,'Monthly Data'!$B28,Spreads!$AB$3:$AB$1616,'Monthly Data'!$C28)</f>
        <v>42.955209555198124</v>
      </c>
      <c r="T28" s="62">
        <f>_xlfn.MAXIFS(Spreads!F$3:F$1616,Spreads!$AA$3:$AA$1616,'Monthly Data'!$B28,Spreads!$AB$3:$AB$1616,'Monthly Data'!$C28)</f>
        <v>49.793116461688221</v>
      </c>
      <c r="U28" s="62">
        <f>AVERAGEIFS(Spreads!F$3:F$1616,Spreads!$AA$3:$AA$1616,'Monthly Data'!$B28,Spreads!$AB$3:$AB$1616,'Monthly Data'!$C28)</f>
        <v>46.295299767323542</v>
      </c>
      <c r="V28" s="62">
        <f t="shared" si="8"/>
        <v>-3.3400902121254177</v>
      </c>
      <c r="W28" s="62">
        <f t="shared" si="9"/>
        <v>3.4978166943646798</v>
      </c>
      <c r="X28" s="62">
        <f>_xlfn.MINIFS(Spreads!G$3:G$1616,Spreads!$AA$3:$AA$1616,'Monthly Data'!$B28,Spreads!$AB$3:$AB$1616,'Monthly Data'!$C28)</f>
        <v>56.27</v>
      </c>
      <c r="Y28" s="62">
        <f>_xlfn.MAXIFS(Spreads!G$3:G$1616,Spreads!$AA$3:$AA$1616,'Monthly Data'!$B28,Spreads!$AB$3:$AB$1616,'Monthly Data'!$C28)</f>
        <v>58.84</v>
      </c>
      <c r="Z28" s="62">
        <f>AVERAGEIFS(Spreads!G$3:G$1616,Spreads!$AA$3:$AA$1616,'Monthly Data'!$B28,Spreads!$AB$3:$AB$1616,'Monthly Data'!$C28)</f>
        <v>57.701304347826088</v>
      </c>
      <c r="AA28" s="62">
        <f t="shared" si="10"/>
        <v>-1.4313043478260852</v>
      </c>
      <c r="AB28" s="62">
        <f t="shared" si="11"/>
        <v>1.1386956521739151</v>
      </c>
      <c r="AC28" s="62">
        <f>_xlfn.MINIFS(Spreads!H$3:H$1616,Spreads!$AA$3:$AA$1616,'Monthly Data'!$B28,Spreads!$AB$3:$AB$1616,'Monthly Data'!$C28)</f>
        <v>41.05</v>
      </c>
      <c r="AD28" s="62">
        <f>_xlfn.MAXIFS(Spreads!H$3:H$1616,Spreads!$AA$3:$AA$1616,'Monthly Data'!$B28,Spreads!$AB$3:$AB$1616,'Monthly Data'!$C28)</f>
        <v>44.65</v>
      </c>
      <c r="AE28" s="62">
        <f>AVERAGEIFS(Spreads!H$3:H$1616,Spreads!$AA$3:$AA$1616,'Monthly Data'!$B28,Spreads!$AB$3:$AB$1616,'Monthly Data'!$C28)</f>
        <v>42.912608695652168</v>
      </c>
      <c r="AF28" s="62">
        <f t="shared" si="12"/>
        <v>-1.8626086956521704</v>
      </c>
      <c r="AG28" s="62">
        <f t="shared" si="13"/>
        <v>1.7373913043478311</v>
      </c>
      <c r="AH28" s="65">
        <f t="shared" si="14"/>
        <v>0.1067557263321568</v>
      </c>
      <c r="AI28" s="62">
        <f t="shared" si="15"/>
        <v>6.3539130434782649</v>
      </c>
      <c r="AJ28" s="62">
        <f t="shared" si="16"/>
        <v>3.3539130434782507</v>
      </c>
      <c r="AK28" s="62">
        <f t="shared" si="17"/>
        <v>3.0000000000000142</v>
      </c>
      <c r="AL28" s="60">
        <f t="shared" si="35"/>
        <v>44197</v>
      </c>
      <c r="AM28" s="66">
        <f t="shared" si="36"/>
        <v>946.99999999999989</v>
      </c>
      <c r="AN28" s="66">
        <f t="shared" si="36"/>
        <v>1097.75</v>
      </c>
      <c r="AO28" s="66">
        <f t="shared" si="36"/>
        <v>1020.6363636363635</v>
      </c>
      <c r="AQ28" s="62">
        <f>AVERAGEIFS(Spreads!AV$3:AV$1616,Spreads!$AA$3:$AA$1616,'Monthly Data'!$B28,Spreads!$AB$3:$AB$1616,'Monthly Data'!$C28)</f>
        <v>2.2336613043478253</v>
      </c>
      <c r="AS28" s="60">
        <f t="shared" si="18"/>
        <v>44197</v>
      </c>
      <c r="AT28" s="62">
        <f>_xlfn.MINIFS(Spreads!M$3:M$1616,Spreads!$AA$3:$AA$1616,'Monthly Data'!$B28,Spreads!$AB$3:$AB$1616,'Monthly Data'!$C28)</f>
        <v>6</v>
      </c>
      <c r="AU28" s="62">
        <f>_xlfn.MAXIFS(Spreads!M$3:M$1616,Spreads!$AA$3:$AA$1616,'Monthly Data'!$B28,Spreads!$AB$3:$AB$1616,'Monthly Data'!$C28)</f>
        <v>6.93</v>
      </c>
      <c r="AV28" s="62">
        <f>AVERAGEIFS(Spreads!M$3:M$1616,Spreads!$AA$3:$AA$1616,'Monthly Data'!$B28,Spreads!$AB$3:$AB$1616,'Monthly Data'!$C28)</f>
        <v>6.3539130434782605</v>
      </c>
      <c r="AW28" s="24">
        <f t="shared" si="19"/>
        <v>-0.35391304347826047</v>
      </c>
      <c r="AX28" s="24">
        <f t="shared" si="20"/>
        <v>0.57608695652173925</v>
      </c>
      <c r="AY28" s="62">
        <f>_xlfn.MINIFS(Spreads!N$3:N$1616,Spreads!$AA$3:$AA$1616,'Monthly Data'!$B28,Spreads!$AB$3:$AB$1616,'Monthly Data'!$C28)</f>
        <v>3</v>
      </c>
      <c r="AZ28" s="62">
        <f>_xlfn.MAXIFS(Spreads!N$3:N$1616,Spreads!$AA$3:$AA$1616,'Monthly Data'!$B28,Spreads!$AB$3:$AB$1616,'Monthly Data'!$C28)</f>
        <v>3</v>
      </c>
      <c r="BA28" s="62">
        <f>AVERAGEIFS(Spreads!N$3:N$1616,Spreads!$AA$3:$AA$1616,'Monthly Data'!$B28,Spreads!$AB$3:$AB$1616,'Monthly Data'!$C28)</f>
        <v>3</v>
      </c>
      <c r="BB28" s="24">
        <f t="shared" si="21"/>
        <v>0</v>
      </c>
      <c r="BC28" s="24">
        <f t="shared" si="22"/>
        <v>0</v>
      </c>
      <c r="BD28" s="62">
        <f>_xlfn.MINIFS(Spreads!O$3:O$1616,Spreads!$AA$3:$AA$1616,'Monthly Data'!$B28,Spreads!$AB$3:$AB$1616,'Monthly Data'!$C28)</f>
        <v>3</v>
      </c>
      <c r="BE28" s="62">
        <f>_xlfn.MAXIFS(Spreads!O$3:O$1616,Spreads!$AA$3:$AA$1616,'Monthly Data'!$B28,Spreads!$AB$3:$AB$1616,'Monthly Data'!$C28)</f>
        <v>3.9299999999999997</v>
      </c>
      <c r="BF28" s="62">
        <f>AVERAGEIFS(Spreads!O$3:O$1616,Spreads!$AA$3:$AA$1616,'Monthly Data'!$B28,Spreads!$AB$3:$AB$1616,'Monthly Data'!$C28)</f>
        <v>3.3539130434782609</v>
      </c>
      <c r="BG28" s="24">
        <f t="shared" si="23"/>
        <v>-0.35391304347826091</v>
      </c>
      <c r="BH28" s="24">
        <f t="shared" si="24"/>
        <v>0.5760869565217388</v>
      </c>
      <c r="BI28" s="62">
        <f>_xlfn.MINIFS(Spreads!P$3:P$1616,Spreads!$AA$3:$AA$1616,'Monthly Data'!$B28,Spreads!$AB$3:$AB$1616,'Monthly Data'!$C28)</f>
        <v>5.75</v>
      </c>
      <c r="BJ28" s="62">
        <f>_xlfn.MAXIFS(Spreads!P$3:P$1616,Spreads!$AA$3:$AA$1616,'Monthly Data'!$B28,Spreads!$AB$3:$AB$1616,'Monthly Data'!$C28)</f>
        <v>6.68</v>
      </c>
      <c r="BK28" s="62">
        <f>AVERAGEIFS(Spreads!P$3:P$1616,Spreads!$AA$3:$AA$1616,'Monthly Data'!$B28,Spreads!$AB$3:$AB$1616,'Monthly Data'!$C28)</f>
        <v>6.2126086956521736</v>
      </c>
      <c r="BL28" s="24">
        <f t="shared" si="25"/>
        <v>-0.46260869565217355</v>
      </c>
      <c r="BM28" s="24">
        <f t="shared" si="26"/>
        <v>0.46739130434782616</v>
      </c>
      <c r="BN28" s="62">
        <f>_xlfn.MINIFS(Spreads!R$3:R$1616,Spreads!$AA$3:$AA$1616,'Monthly Data'!$B28,Spreads!$AB$3:$AB$1616,'Monthly Data'!$C28)</f>
        <v>9.9812112915508067E-2</v>
      </c>
      <c r="BO28" s="62">
        <f>_xlfn.MAXIFS(Spreads!R$3:R$1616,Spreads!$AA$3:$AA$1616,'Monthly Data'!$B28,Spreads!$AB$3:$AB$1616,'Monthly Data'!$C28)</f>
        <v>5.953116461688218</v>
      </c>
      <c r="BP28" s="62">
        <f>AVERAGEIFS(Spreads!R$3:R$1616,Spreads!$AA$3:$AA$1616,'Monthly Data'!$B28,Spreads!$AB$3:$AB$1616,'Monthly Data'!$C28)</f>
        <v>3.2980270400508194</v>
      </c>
      <c r="BQ28" s="24">
        <f t="shared" si="27"/>
        <v>-3.1982149271353113</v>
      </c>
      <c r="BR28" s="24">
        <f t="shared" si="28"/>
        <v>2.6550894216373986</v>
      </c>
      <c r="BS28" s="62">
        <f>_xlfn.MINIFS(Spreads!S$3:S$1616,Spreads!$AA$3:$AA$1616,'Monthly Data'!$B28,Spreads!$AB$3:$AB$1616,'Monthly Data'!$C28)</f>
        <v>14</v>
      </c>
      <c r="BT28" s="62">
        <f>_xlfn.MAXIFS(Spreads!S$3:S$1616,Spreads!$AA$3:$AA$1616,'Monthly Data'!$B28,Spreads!$AB$3:$AB$1616,'Monthly Data'!$C28)</f>
        <v>15.93</v>
      </c>
      <c r="BU28" s="62">
        <f>AVERAGEIFS(Spreads!S$3:S$1616,Spreads!$AA$3:$AA$1616,'Monthly Data'!$B28,Spreads!$AB$3:$AB$1616,'Monthly Data'!$C28)</f>
        <v>14.788695652173912</v>
      </c>
      <c r="BV28" s="24">
        <f t="shared" si="29"/>
        <v>-0.78869565217391191</v>
      </c>
      <c r="BW28" s="24">
        <f t="shared" si="30"/>
        <v>1.1413043478260878</v>
      </c>
      <c r="BX28" s="62">
        <f>_xlfn.MINIFS(Spreads!T$3:T$1616,Spreads!$AA$3:$AA$1616,'Monthly Data'!$B28,Spreads!$AB$3:$AB$1616,'Monthly Data'!$C28)</f>
        <v>7.5</v>
      </c>
      <c r="BY28" s="62">
        <f>_xlfn.MAXIFS(Spreads!T$3:T$1616,Spreads!$AA$3:$AA$1616,'Monthly Data'!$B28,Spreads!$AB$3:$AB$1616,'Monthly Data'!$C28)</f>
        <v>9</v>
      </c>
      <c r="BZ28" s="62">
        <f>AVERAGEIFS(Spreads!T$3:T$1616,Spreads!$AA$3:$AA$1616,'Monthly Data'!$B28,Spreads!$AB$3:$AB$1616,'Monthly Data'!$C28)</f>
        <v>8.4347826086956523</v>
      </c>
      <c r="CA28" s="24">
        <f t="shared" si="31"/>
        <v>-0.93478260869565233</v>
      </c>
      <c r="CB28" s="24">
        <f t="shared" si="32"/>
        <v>0.56521739130434767</v>
      </c>
      <c r="DJ28" s="24">
        <f t="shared" si="33"/>
        <v>8.5500000000000043</v>
      </c>
      <c r="DK28" s="24">
        <f t="shared" si="33"/>
        <v>7.6900000000000048</v>
      </c>
      <c r="DL28" s="24">
        <f t="shared" si="33"/>
        <v>8.4347826086956559</v>
      </c>
      <c r="DV28" s="63">
        <f t="shared" si="34"/>
        <v>44197</v>
      </c>
      <c r="DW28" s="62">
        <f>_xlfn.MINIFS(Spreads!X$3:X$1616,Spreads!$AA$3:$AA$1616,'Monthly Data'!$B28,Spreads!$AB$3:$AB$1616,'Monthly Data'!$C28)</f>
        <v>44.259287986784123</v>
      </c>
      <c r="DX28" s="62">
        <f>_xlfn.MAXIFS(Spreads!X$3:X$1616,Spreads!$AA$3:$AA$1616,'Monthly Data'!$B28,Spreads!$AB$3:$AB$1616,'Monthly Data'!$C28)</f>
        <v>50.688961645125552</v>
      </c>
      <c r="DY28" s="62">
        <f>AVERAGEIFS(Spreads!X$3:X$1616,Spreads!$AA$3:$AA$1616,'Monthly Data'!$B28,Spreads!$AB$3:$AB$1616,'Monthly Data'!$C28)</f>
        <v>47.236504200555174</v>
      </c>
      <c r="DZ28" s="62">
        <f>_xlfn.MINIFS(Spreads!AM$3:AM$1616,Spreads!$AA$3:$AA$1616,'Monthly Data'!$B28,Spreads!$AB$3:$AB$1616,'Monthly Data'!$C28)</f>
        <v>975.75</v>
      </c>
      <c r="EA28" s="62">
        <f>_xlfn.MAXIFS(Spreads!AM$3:AM$1616,Spreads!$AA$3:$AA$1616,'Monthly Data'!$B28,Spreads!$AB$3:$AB$1616,'Monthly Data'!$C28)</f>
        <v>1117.5</v>
      </c>
      <c r="EB28" s="62">
        <f>AVERAGEIFS(Spreads!AM$3:AM$1616,Spreads!$AA$3:$AA$1616,'Monthly Data'!$B28,Spreads!$AB$3:$AB$1616,'Monthly Data'!$C28)</f>
        <v>1041.3863636363637</v>
      </c>
      <c r="EC28" s="62">
        <f>_xlfn.MINIFS(Spreads!AT$3:AT$1616,Spreads!$AA$3:$AA$1616,'Monthly Data'!$B28,Spreads!$AB$3:$AB$1616,'Monthly Data'!$C28)</f>
        <v>425</v>
      </c>
      <c r="ED28" s="62">
        <f>_xlfn.MAXIFS(Spreads!AT$3:AT$1616,Spreads!$AA$3:$AA$1616,'Monthly Data'!$B28,Spreads!$AB$3:$AB$1616,'Monthly Data'!$C28)</f>
        <v>475</v>
      </c>
      <c r="EE28" s="62">
        <f>AVERAGEIFS(Spreads!AT$3:AT$1616,Spreads!$AA$3:$AA$1616,'Monthly Data'!$B28,Spreads!$AB$3:$AB$1616,'Monthly Data'!$C28)</f>
        <v>448.95652173913044</v>
      </c>
      <c r="EF28" s="62">
        <f>_xlfn.MINIFS(Spreads!AU$3:AU$1616,Spreads!$AA$3:$AA$1616,'Monthly Data'!$B28,Spreads!$AB$3:$AB$1616,'Monthly Data'!$C28)</f>
        <v>12.66</v>
      </c>
      <c r="EG28" s="62">
        <f>_xlfn.MAXIFS(Spreads!AU$3:AU$1616,Spreads!$AA$3:$AA$1616,'Monthly Data'!$B28,Spreads!$AB$3:$AB$1616,'Monthly Data'!$C28)</f>
        <v>14.51</v>
      </c>
      <c r="EH28" s="62">
        <f>AVERAGEIFS(Spreads!AU$3:AU$1616,Spreads!$AA$3:$AA$1616,'Monthly Data'!$B28,Spreads!$AB$3:$AB$1616,'Monthly Data'!$C28)</f>
        <v>13.729999999999999</v>
      </c>
      <c r="EI28" s="62">
        <f>_xlfn.MINIFS(Spreads!AV$3:AV$1616,Spreads!$AA$3:$AA$1616,'Monthly Data'!$B28,Spreads!$AB$3:$AB$1616,'Monthly Data'!$C28)</f>
        <v>2.0005599999999983</v>
      </c>
      <c r="EJ28" s="62">
        <f>_xlfn.MAXIFS(Spreads!AV$3:AV$1616,Spreads!$AA$3:$AA$1616,'Monthly Data'!$B28,Spreads!$AB$3:$AB$1616,'Monthly Data'!$C28)</f>
        <v>2.6046099999999992</v>
      </c>
      <c r="EK28" s="62">
        <f>AVERAGEIFS(Spreads!AV$3:AV$1616,Spreads!$AA$3:$AA$1616,'Monthly Data'!$B28,Spreads!$AB$3:$AB$1616,'Monthly Data'!$C28)</f>
        <v>2.2336613043478253</v>
      </c>
      <c r="EL28" s="62">
        <f>_xlfn.MINIFS(Spreads!AW$3:AW$1616,Spreads!$AA$3:$AA$1616,'Monthly Data'!$B28,Spreads!$AB$3:$AB$1616,'Monthly Data'!$C28)</f>
        <v>2.2388188000000024</v>
      </c>
      <c r="EM28" s="62">
        <f>_xlfn.MAXIFS(Spreads!AW$3:AW$1616,Spreads!$AA$3:$AA$1616,'Monthly Data'!$B28,Spreads!$AB$3:$AB$1616,'Monthly Data'!$C28)</f>
        <v>2.8401777999999993</v>
      </c>
      <c r="EN28" s="62">
        <f>AVERAGEIFS(Spreads!AW$3:AW$1616,Spreads!$AA$3:$AA$1616,'Monthly Data'!$B28,Spreads!$AB$3:$AB$1616,'Monthly Data'!$C28)</f>
        <v>2.4693776434782602</v>
      </c>
      <c r="EO28" s="62">
        <f>_xlfn.MINIFS(Spreads!AX$3:AX$1616,Spreads!$AA$3:$AA$1616,'Monthly Data'!$B28,Spreads!$AB$3:$AB$1616,'Monthly Data'!$C28)</f>
        <v>0.23130899999999954</v>
      </c>
      <c r="EP28" s="62">
        <f>_xlfn.MAXIFS(Spreads!AX$3:AX$1616,Spreads!$AA$3:$AA$1616,'Monthly Data'!$B28,Spreads!$AB$3:$AB$1616,'Monthly Data'!$C28)</f>
        <v>0.23933520000000108</v>
      </c>
      <c r="EQ28" s="62">
        <f>AVERAGEIFS(Spreads!AX$3:AX$1616,Spreads!$AA$3:$AA$1616,'Monthly Data'!$B28,Spreads!$AB$3:$AB$1616,'Monthly Data'!$C28)</f>
        <v>0.23571633913043477</v>
      </c>
      <c r="ER28" s="64">
        <f>_xlfn.MINIFS(Spreads!AY$3:AY$1616,Spreads!$AA$3:$AA$1616,'Monthly Data'!$B28,Spreads!$AB$3:$AB$1616,'Monthly Data'!$C28)</f>
        <v>0.33727630727770835</v>
      </c>
      <c r="ES28" s="64">
        <f>_xlfn.MAXIFS(Spreads!AY$3:AY$1616,Spreads!$AA$3:$AA$1616,'Monthly Data'!$B28,Spreads!$AB$3:$AB$1616,'Monthly Data'!$C28)</f>
        <v>0.36818823616267943</v>
      </c>
      <c r="ET28" s="64">
        <f>AVERAGEIFS(Spreads!AY$3:AY$1616,Spreads!$AA$3:$AA$1616,'Monthly Data'!$B28,Spreads!$AB$3:$AB$1616,'Monthly Data'!$C28)</f>
        <v>0.35343287190302869</v>
      </c>
    </row>
    <row r="29" spans="1:150" x14ac:dyDescent="0.2">
      <c r="A29" s="60">
        <v>44228</v>
      </c>
      <c r="B29" s="61">
        <f t="shared" si="0"/>
        <v>2</v>
      </c>
      <c r="C29" s="61">
        <f t="shared" si="1"/>
        <v>2021</v>
      </c>
      <c r="D29" s="62">
        <f>_xlfn.MINIFS(Spreads!B$3:B$1616,Spreads!$AA$3:$AA$1616,'Monthly Data'!$B29,Spreads!$AB$3:$AB$1616,'Monthly Data'!$C29)</f>
        <v>49.82</v>
      </c>
      <c r="E29" s="62">
        <f>_xlfn.MAXIFS(Spreads!B$3:B$1616,Spreads!$AA$3:$AA$1616,'Monthly Data'!$B29,Spreads!$AB$3:$AB$1616,'Monthly Data'!$C29)</f>
        <v>58.84</v>
      </c>
      <c r="F29" s="62">
        <f>AVERAGEIFS(Spreads!B$3:B$1616,Spreads!$AA$3:$AA$1616,'Monthly Data'!$B29,Spreads!$AB$3:$AB$1616,'Monthly Data'!$C29)</f>
        <v>52.604210526315782</v>
      </c>
      <c r="G29" s="62">
        <f t="shared" si="2"/>
        <v>-2.7842105263157819</v>
      </c>
      <c r="H29" s="62">
        <f t="shared" si="3"/>
        <v>6.2357894736842212</v>
      </c>
      <c r="I29" s="62">
        <f>_xlfn.MINIFS(Spreads!C$3:C$1616,Spreads!$AA$3:$AA$1616,'Monthly Data'!$B29,Spreads!$AB$3:$AB$1616,'Monthly Data'!$C29)</f>
        <v>47.32</v>
      </c>
      <c r="J29" s="62">
        <f>_xlfn.MAXIFS(Spreads!C$3:C$1616,Spreads!$AA$3:$AA$1616,'Monthly Data'!$B29,Spreads!$AB$3:$AB$1616,'Monthly Data'!$C29)</f>
        <v>55.34</v>
      </c>
      <c r="K29" s="62">
        <f>AVERAGEIFS(Spreads!C$3:C$1616,Spreads!$AA$3:$AA$1616,'Monthly Data'!$B29,Spreads!$AB$3:$AB$1616,'Monthly Data'!$C29)</f>
        <v>50.472631578947365</v>
      </c>
      <c r="L29" s="62">
        <f t="shared" si="4"/>
        <v>-3.1526315789473642</v>
      </c>
      <c r="M29" s="62">
        <f t="shared" si="5"/>
        <v>4.8673684210526389</v>
      </c>
      <c r="N29" s="62">
        <f>_xlfn.MINIFS(Spreads!D$3:D$1616,Spreads!$AA$3:$AA$1616,'Monthly Data'!$B29,Spreads!$AB$3:$AB$1616,'Monthly Data'!$C29)</f>
        <v>50.82</v>
      </c>
      <c r="O29" s="62">
        <f>_xlfn.MAXIFS(Spreads!D$3:D$1616,Spreads!$AA$3:$AA$1616,'Monthly Data'!$B29,Spreads!$AB$3:$AB$1616,'Monthly Data'!$C29)</f>
        <v>56.59</v>
      </c>
      <c r="P29" s="62">
        <f>AVERAGEIFS(Spreads!D$3:D$1616,Spreads!$AA$3:$AA$1616,'Monthly Data'!$B29,Spreads!$AB$3:$AB$1616,'Monthly Data'!$C29)</f>
        <v>53.275263157894734</v>
      </c>
      <c r="Q29" s="62">
        <f t="shared" si="6"/>
        <v>-2.4552631578947341</v>
      </c>
      <c r="R29" s="62">
        <f t="shared" si="7"/>
        <v>3.314736842105269</v>
      </c>
      <c r="S29" s="62">
        <f>_xlfn.MINIFS(Spreads!F$3:F$1616,Spreads!$AA$3:$AA$1616,'Monthly Data'!$B29,Spreads!$AB$3:$AB$1616,'Monthly Data'!$C29)</f>
        <v>45.438628481435821</v>
      </c>
      <c r="T29" s="62">
        <f>_xlfn.MAXIFS(Spreads!F$3:F$1616,Spreads!$AA$3:$AA$1616,'Monthly Data'!$B29,Spreads!$AB$3:$AB$1616,'Monthly Data'!$C29)</f>
        <v>50.042592335556847</v>
      </c>
      <c r="U29" s="62">
        <f>AVERAGEIFS(Spreads!F$3:F$1616,Spreads!$AA$3:$AA$1616,'Monthly Data'!$B29,Spreads!$AB$3:$AB$1616,'Monthly Data'!$C29)</f>
        <v>47.169209859004297</v>
      </c>
      <c r="V29" s="62">
        <f t="shared" si="8"/>
        <v>-1.7305813775684769</v>
      </c>
      <c r="W29" s="62">
        <f t="shared" si="9"/>
        <v>2.8733824765525497</v>
      </c>
      <c r="X29" s="62">
        <f>_xlfn.MINIFS(Spreads!G$3:G$1616,Spreads!$AA$3:$AA$1616,'Monthly Data'!$B29,Spreads!$AB$3:$AB$1616,'Monthly Data'!$C29)</f>
        <v>58.32</v>
      </c>
      <c r="Y29" s="62">
        <f>_xlfn.MAXIFS(Spreads!G$3:G$1616,Spreads!$AA$3:$AA$1616,'Monthly Data'!$B29,Spreads!$AB$3:$AB$1616,'Monthly Data'!$C29)</f>
        <v>68.34</v>
      </c>
      <c r="Z29" s="62">
        <f>AVERAGEIFS(Spreads!G$3:G$1616,Spreads!$AA$3:$AA$1616,'Monthly Data'!$B29,Spreads!$AB$3:$AB$1616,'Monthly Data'!$C29)</f>
        <v>62.68315789473683</v>
      </c>
      <c r="AA29" s="62">
        <f t="shared" si="10"/>
        <v>-4.3631578947368297</v>
      </c>
      <c r="AB29" s="62">
        <f t="shared" si="11"/>
        <v>5.6568421052631734</v>
      </c>
      <c r="AC29" s="62">
        <f>_xlfn.MINIFS(Spreads!H$3:H$1616,Spreads!$AA$3:$AA$1616,'Monthly Data'!$B29,Spreads!$AB$3:$AB$1616,'Monthly Data'!$C29)</f>
        <v>44.32</v>
      </c>
      <c r="AD29" s="62">
        <f>_xlfn.MAXIFS(Spreads!H$3:H$1616,Spreads!$AA$3:$AA$1616,'Monthly Data'!$B29,Spreads!$AB$3:$AB$1616,'Monthly Data'!$C29)</f>
        <v>50.03</v>
      </c>
      <c r="AE29" s="62">
        <f>AVERAGEIFS(Spreads!H$3:H$1616,Spreads!$AA$3:$AA$1616,'Monthly Data'!$B29,Spreads!$AB$3:$AB$1616,'Monthly Data'!$C29)</f>
        <v>46.628947368421045</v>
      </c>
      <c r="AF29" s="62">
        <f t="shared" si="12"/>
        <v>-2.3089473684210446</v>
      </c>
      <c r="AG29" s="62">
        <f t="shared" si="13"/>
        <v>3.4010526315789562</v>
      </c>
      <c r="AH29" s="65">
        <f t="shared" si="14"/>
        <v>8.6602487840488962E-2</v>
      </c>
      <c r="AI29" s="62">
        <f t="shared" si="15"/>
        <v>5.9752631578947373</v>
      </c>
      <c r="AJ29" s="62">
        <f t="shared" si="16"/>
        <v>3.8436842105263196</v>
      </c>
      <c r="AK29" s="62">
        <f t="shared" si="17"/>
        <v>2.1315789473684177</v>
      </c>
      <c r="AL29" s="60">
        <f t="shared" si="35"/>
        <v>44228</v>
      </c>
      <c r="AM29" s="66">
        <f t="shared" si="36"/>
        <v>1001.75</v>
      </c>
      <c r="AN29" s="66">
        <f t="shared" si="36"/>
        <v>1103.25</v>
      </c>
      <c r="AO29" s="66">
        <f t="shared" si="36"/>
        <v>1039.9027777777776</v>
      </c>
      <c r="AQ29" s="62">
        <f>AVERAGEIFS(Spreads!AV$3:AV$1616,Spreads!$AA$3:$AA$1616,'Monthly Data'!$B29,Spreads!$AB$3:$AB$1616,'Monthly Data'!$C29)</f>
        <v>2.36992947368421</v>
      </c>
      <c r="AS29" s="60">
        <f t="shared" si="18"/>
        <v>44228</v>
      </c>
      <c r="AT29" s="62">
        <f>_xlfn.MINIFS(Spreads!M$3:M$1616,Spreads!$AA$3:$AA$1616,'Monthly Data'!$B29,Spreads!$AB$3:$AB$1616,'Monthly Data'!$C29)</f>
        <v>5</v>
      </c>
      <c r="AU29" s="62">
        <f>_xlfn.MAXIFS(Spreads!M$3:M$1616,Spreads!$AA$3:$AA$1616,'Monthly Data'!$B29,Spreads!$AB$3:$AB$1616,'Monthly Data'!$C29)</f>
        <v>8.9000000000000057</v>
      </c>
      <c r="AV29" s="62">
        <f>AVERAGEIFS(Spreads!M$3:M$1616,Spreads!$AA$3:$AA$1616,'Monthly Data'!$B29,Spreads!$AB$3:$AB$1616,'Monthly Data'!$C29)</f>
        <v>5.9752631578947373</v>
      </c>
      <c r="AW29" s="24">
        <f t="shared" si="19"/>
        <v>-0.97526315789473728</v>
      </c>
      <c r="AX29" s="24">
        <f t="shared" si="20"/>
        <v>2.9247368421052684</v>
      </c>
      <c r="AY29" s="62">
        <f>_xlfn.MINIFS(Spreads!N$3:N$1616,Spreads!$AA$3:$AA$1616,'Monthly Data'!$B29,Spreads!$AB$3:$AB$1616,'Monthly Data'!$C29)</f>
        <v>1</v>
      </c>
      <c r="AZ29" s="62">
        <f>_xlfn.MAXIFS(Spreads!N$3:N$1616,Spreads!$AA$3:$AA$1616,'Monthly Data'!$B29,Spreads!$AB$3:$AB$1616,'Monthly Data'!$C29)</f>
        <v>3.5</v>
      </c>
      <c r="BA29" s="62">
        <f>AVERAGEIFS(Spreads!N$3:N$1616,Spreads!$AA$3:$AA$1616,'Monthly Data'!$B29,Spreads!$AB$3:$AB$1616,'Monthly Data'!$C29)</f>
        <v>2.1315789473684212</v>
      </c>
      <c r="BB29" s="24">
        <f t="shared" si="21"/>
        <v>-1.1315789473684212</v>
      </c>
      <c r="BC29" s="24">
        <f t="shared" si="22"/>
        <v>1.3684210526315788</v>
      </c>
      <c r="BD29" s="62">
        <f>_xlfn.MINIFS(Spreads!O$3:O$1616,Spreads!$AA$3:$AA$1616,'Monthly Data'!$B29,Spreads!$AB$3:$AB$1616,'Monthly Data'!$C29)</f>
        <v>3</v>
      </c>
      <c r="BE29" s="62">
        <f>_xlfn.MAXIFS(Spreads!O$3:O$1616,Spreads!$AA$3:$AA$1616,'Monthly Data'!$B29,Spreads!$AB$3:$AB$1616,'Monthly Data'!$C29)</f>
        <v>5.4000000000000057</v>
      </c>
      <c r="BF29" s="62">
        <f>AVERAGEIFS(Spreads!O$3:O$1616,Spreads!$AA$3:$AA$1616,'Monthly Data'!$B29,Spreads!$AB$3:$AB$1616,'Monthly Data'!$C29)</f>
        <v>3.843684210526316</v>
      </c>
      <c r="BG29" s="24">
        <f t="shared" si="23"/>
        <v>-0.84368421052631604</v>
      </c>
      <c r="BH29" s="24">
        <f t="shared" si="24"/>
        <v>1.5563157894736896</v>
      </c>
      <c r="BI29" s="62">
        <f>_xlfn.MINIFS(Spreads!P$3:P$1616,Spreads!$AA$3:$AA$1616,'Monthly Data'!$B29,Spreads!$AB$3:$AB$1616,'Monthly Data'!$C29)</f>
        <v>5.93</v>
      </c>
      <c r="BJ29" s="62">
        <f>_xlfn.MAXIFS(Spreads!P$3:P$1616,Spreads!$AA$3:$AA$1616,'Monthly Data'!$B29,Spreads!$AB$3:$AB$1616,'Monthly Data'!$C29)</f>
        <v>7.6599999999999966</v>
      </c>
      <c r="BK29" s="62">
        <f>AVERAGEIFS(Spreads!P$3:P$1616,Spreads!$AA$3:$AA$1616,'Monthly Data'!$B29,Spreads!$AB$3:$AB$1616,'Monthly Data'!$C29)</f>
        <v>6.6463157894736842</v>
      </c>
      <c r="BL29" s="24">
        <f t="shared" si="25"/>
        <v>-0.71631578947368446</v>
      </c>
      <c r="BM29" s="24">
        <f t="shared" si="26"/>
        <v>1.0136842105263124</v>
      </c>
      <c r="BN29" s="62">
        <f>_xlfn.MINIFS(Spreads!R$3:R$1616,Spreads!$AA$3:$AA$1616,'Monthly Data'!$B29,Spreads!$AB$3:$AB$1616,'Monthly Data'!$C29)</f>
        <v>-1.3313715185641826</v>
      </c>
      <c r="BO29" s="62">
        <f>_xlfn.MAXIFS(Spreads!R$3:R$1616,Spreads!$AA$3:$AA$1616,'Monthly Data'!$B29,Spreads!$AB$3:$AB$1616,'Monthly Data'!$C29)</f>
        <v>2.6948624117875966</v>
      </c>
      <c r="BP29" s="62">
        <f>AVERAGEIFS(Spreads!R$3:R$1616,Spreads!$AA$3:$AA$1616,'Monthly Data'!$B29,Spreads!$AB$3:$AB$1616,'Monthly Data'!$C29)</f>
        <v>0.57587652567097125</v>
      </c>
      <c r="BQ29" s="24">
        <f t="shared" si="27"/>
        <v>-1.9072480442351538</v>
      </c>
      <c r="BR29" s="24">
        <f t="shared" si="28"/>
        <v>2.1189858861166253</v>
      </c>
      <c r="BS29" s="62">
        <f>_xlfn.MINIFS(Spreads!S$3:S$1616,Spreads!$AA$3:$AA$1616,'Monthly Data'!$B29,Spreads!$AB$3:$AB$1616,'Monthly Data'!$C29)</f>
        <v>14</v>
      </c>
      <c r="BT29" s="62">
        <f>_xlfn.MAXIFS(Spreads!S$3:S$1616,Spreads!$AA$3:$AA$1616,'Monthly Data'!$B29,Spreads!$AB$3:$AB$1616,'Monthly Data'!$C29)</f>
        <v>18.400000000000006</v>
      </c>
      <c r="BU29" s="62">
        <f>AVERAGEIFS(Spreads!S$3:S$1616,Spreads!$AA$3:$AA$1616,'Monthly Data'!$B29,Spreads!$AB$3:$AB$1616,'Monthly Data'!$C29)</f>
        <v>16.054210526315789</v>
      </c>
      <c r="BV29" s="24">
        <f t="shared" si="29"/>
        <v>-2.0542105263157886</v>
      </c>
      <c r="BW29" s="24">
        <f t="shared" si="30"/>
        <v>2.3457894736842171</v>
      </c>
      <c r="BX29" s="62">
        <f>_xlfn.MINIFS(Spreads!T$3:T$1616,Spreads!$AA$3:$AA$1616,'Monthly Data'!$B29,Spreads!$AB$3:$AB$1616,'Monthly Data'!$C29)</f>
        <v>8.5</v>
      </c>
      <c r="BY29" s="62">
        <f>_xlfn.MAXIFS(Spreads!T$3:T$1616,Spreads!$AA$3:$AA$1616,'Monthly Data'!$B29,Spreads!$AB$3:$AB$1616,'Monthly Data'!$C29)</f>
        <v>12</v>
      </c>
      <c r="BZ29" s="62">
        <f>AVERAGEIFS(Spreads!T$3:T$1616,Spreads!$AA$3:$AA$1616,'Monthly Data'!$B29,Spreads!$AB$3:$AB$1616,'Monthly Data'!$C29)</f>
        <v>10.078947368421053</v>
      </c>
      <c r="CA29" s="24">
        <f t="shared" si="31"/>
        <v>-1.5789473684210531</v>
      </c>
      <c r="CB29" s="24">
        <f t="shared" si="32"/>
        <v>1.9210526315789469</v>
      </c>
      <c r="DJ29" s="24">
        <f t="shared" si="33"/>
        <v>8.5</v>
      </c>
      <c r="DK29" s="24">
        <f t="shared" si="33"/>
        <v>9.5</v>
      </c>
      <c r="DL29" s="24">
        <f t="shared" si="33"/>
        <v>10.078947368421048</v>
      </c>
      <c r="DV29" s="63">
        <f t="shared" si="34"/>
        <v>44228</v>
      </c>
      <c r="DW29" s="62">
        <f>_xlfn.MINIFS(Spreads!X$3:X$1616,Spreads!$AA$3:$AA$1616,'Monthly Data'!$B29,Spreads!$AB$3:$AB$1616,'Monthly Data'!$C29)</f>
        <v>45.620065480613</v>
      </c>
      <c r="DX29" s="62">
        <f>_xlfn.MAXIFS(Spreads!X$3:X$1616,Spreads!$AA$3:$AA$1616,'Monthly Data'!$B29,Spreads!$AB$3:$AB$1616,'Monthly Data'!$C29)</f>
        <v>50.04259233555684</v>
      </c>
      <c r="DY29" s="62">
        <f>AVERAGEIFS(Spreads!X$3:X$1616,Spreads!$AA$3:$AA$1616,'Monthly Data'!$B29,Spreads!$AB$3:$AB$1616,'Monthly Data'!$C29)</f>
        <v>47.300877681323854</v>
      </c>
      <c r="DZ29" s="62">
        <f>_xlfn.MINIFS(Spreads!AM$3:AM$1616,Spreads!$AA$3:$AA$1616,'Monthly Data'!$B29,Spreads!$AB$3:$AB$1616,'Monthly Data'!$C29)</f>
        <v>1005.75</v>
      </c>
      <c r="EA29" s="62">
        <f>_xlfn.MAXIFS(Spreads!AM$3:AM$1616,Spreads!$AA$3:$AA$1616,'Monthly Data'!$B29,Spreads!$AB$3:$AB$1616,'Monthly Data'!$C29)</f>
        <v>1103.25</v>
      </c>
      <c r="EB29" s="62">
        <f>AVERAGEIFS(Spreads!AM$3:AM$1616,Spreads!$AA$3:$AA$1616,'Monthly Data'!$B29,Spreads!$AB$3:$AB$1616,'Monthly Data'!$C29)</f>
        <v>1042.8055555555557</v>
      </c>
      <c r="EC29" s="62">
        <f>_xlfn.MINIFS(Spreads!AT$3:AT$1616,Spreads!$AA$3:$AA$1616,'Monthly Data'!$B29,Spreads!$AB$3:$AB$1616,'Monthly Data'!$C29)</f>
        <v>437</v>
      </c>
      <c r="ED29" s="62">
        <f>_xlfn.MAXIFS(Spreads!AT$3:AT$1616,Spreads!$AA$3:$AA$1616,'Monthly Data'!$B29,Spreads!$AB$3:$AB$1616,'Monthly Data'!$C29)</f>
        <v>454</v>
      </c>
      <c r="EE29" s="62">
        <f>AVERAGEIFS(Spreads!AT$3:AT$1616,Spreads!$AA$3:$AA$1616,'Monthly Data'!$B29,Spreads!$AB$3:$AB$1616,'Monthly Data'!$C29)</f>
        <v>442.5263157894737</v>
      </c>
      <c r="EF29" s="62">
        <f>_xlfn.MINIFS(Spreads!AU$3:AU$1616,Spreads!$AA$3:$AA$1616,'Monthly Data'!$B29,Spreads!$AB$3:$AB$1616,'Monthly Data'!$C29)</f>
        <v>13.64</v>
      </c>
      <c r="EG29" s="62">
        <f>_xlfn.MAXIFS(Spreads!AU$3:AU$1616,Spreads!$AA$3:$AA$1616,'Monthly Data'!$B29,Spreads!$AB$3:$AB$1616,'Monthly Data'!$C29)</f>
        <v>14.39</v>
      </c>
      <c r="EH29" s="62">
        <f>AVERAGEIFS(Spreads!AU$3:AU$1616,Spreads!$AA$3:$AA$1616,'Monthly Data'!$B29,Spreads!$AB$3:$AB$1616,'Monthly Data'!$C29)</f>
        <v>13.934736842105266</v>
      </c>
      <c r="EI29" s="62">
        <f>_xlfn.MINIFS(Spreads!AV$3:AV$1616,Spreads!$AA$3:$AA$1616,'Monthly Data'!$B29,Spreads!$AB$3:$AB$1616,'Monthly Data'!$C29)</f>
        <v>2.1697199999999999</v>
      </c>
      <c r="EJ29" s="62">
        <f>_xlfn.MAXIFS(Spreads!AV$3:AV$1616,Spreads!$AA$3:$AA$1616,'Monthly Data'!$B29,Spreads!$AB$3:$AB$1616,'Monthly Data'!$C29)</f>
        <v>2.5677799999999991</v>
      </c>
      <c r="EK29" s="62">
        <f>AVERAGEIFS(Spreads!AV$3:AV$1616,Spreads!$AA$3:$AA$1616,'Monthly Data'!$B29,Spreads!$AB$3:$AB$1616,'Monthly Data'!$C29)</f>
        <v>2.36992947368421</v>
      </c>
      <c r="EL29" s="62">
        <f>_xlfn.MINIFS(Spreads!AW$3:AW$1616,Spreads!$AA$3:$AA$1616,'Monthly Data'!$B29,Spreads!$AB$3:$AB$1616,'Monthly Data'!$C29)</f>
        <v>2.3448455999999993</v>
      </c>
      <c r="EM29" s="62">
        <f>_xlfn.MAXIFS(Spreads!AW$3:AW$1616,Spreads!$AA$3:$AA$1616,'Monthly Data'!$B29,Spreads!$AB$3:$AB$1616,'Monthly Data'!$C29)</f>
        <v>2.8395943999999993</v>
      </c>
      <c r="EN29" s="62">
        <f>AVERAGEIFS(Spreads!AW$3:AW$1616,Spreads!$AA$3:$AA$1616,'Monthly Data'!$B29,Spreads!$AB$3:$AB$1616,'Monthly Data'!$C29)</f>
        <v>2.4962303578947367</v>
      </c>
      <c r="EO29" s="62">
        <f>_xlfn.MINIFS(Spreads!AX$3:AX$1616,Spreads!$AA$3:$AA$1616,'Monthly Data'!$B29,Spreads!$AB$3:$AB$1616,'Monthly Data'!$C29)</f>
        <v>-5.3117999999976462E-3</v>
      </c>
      <c r="EP29" s="62">
        <f>_xlfn.MAXIFS(Spreads!AX$3:AX$1616,Spreads!$AA$3:$AA$1616,'Monthly Data'!$B29,Spreads!$AB$3:$AB$1616,'Monthly Data'!$C29)</f>
        <v>0.27270359999999982</v>
      </c>
      <c r="EQ29" s="62">
        <f>AVERAGEIFS(Spreads!AX$3:AX$1616,Spreads!$AA$3:$AA$1616,'Monthly Data'!$B29,Spreads!$AB$3:$AB$1616,'Monthly Data'!$C29)</f>
        <v>0.12630088421052624</v>
      </c>
      <c r="ER29" s="64">
        <f>_xlfn.MINIFS(Spreads!AY$3:AY$1616,Spreads!$AA$3:$AA$1616,'Monthly Data'!$B29,Spreads!$AB$3:$AB$1616,'Monthly Data'!$C29)</f>
        <v>0.35812246687725752</v>
      </c>
      <c r="ES29" s="64">
        <f>_xlfn.MAXIFS(Spreads!AY$3:AY$1616,Spreads!$AA$3:$AA$1616,'Monthly Data'!$B29,Spreads!$AB$3:$AB$1616,'Monthly Data'!$C29)</f>
        <v>0.40077823729950263</v>
      </c>
      <c r="ET29" s="64">
        <f>AVERAGEIFS(Spreads!AY$3:AY$1616,Spreads!$AA$3:$AA$1616,'Monthly Data'!$B29,Spreads!$AB$3:$AB$1616,'Monthly Data'!$C29)</f>
        <v>0.37158234359528014</v>
      </c>
    </row>
    <row r="30" spans="1:150" x14ac:dyDescent="0.2">
      <c r="A30" s="60">
        <v>44256</v>
      </c>
      <c r="B30" s="61">
        <f t="shared" si="0"/>
        <v>3</v>
      </c>
      <c r="C30" s="61">
        <f t="shared" si="1"/>
        <v>2021</v>
      </c>
      <c r="D30" s="62">
        <f>_xlfn.MINIFS(Spreads!B$3:B$1616,Spreads!$AA$3:$AA$1616,'Monthly Data'!$B30,Spreads!$AB$3:$AB$1616,'Monthly Data'!$C30)</f>
        <v>56.73</v>
      </c>
      <c r="E30" s="62">
        <f>_xlfn.MAXIFS(Spreads!B$3:B$1616,Spreads!$AA$3:$AA$1616,'Monthly Data'!$B30,Spreads!$AB$3:$AB$1616,'Monthly Data'!$C30)</f>
        <v>67.48</v>
      </c>
      <c r="F30" s="62">
        <f>AVERAGEIFS(Spreads!B$3:B$1616,Spreads!$AA$3:$AA$1616,'Monthly Data'!$B30,Spreads!$AB$3:$AB$1616,'Monthly Data'!$C30)</f>
        <v>62.609130434782621</v>
      </c>
      <c r="G30" s="62">
        <f t="shared" si="2"/>
        <v>-5.8791304347826241</v>
      </c>
      <c r="H30" s="62">
        <f t="shared" si="3"/>
        <v>4.870869565217383</v>
      </c>
      <c r="I30" s="62">
        <f>_xlfn.MINIFS(Spreads!C$3:C$1616,Spreads!$AA$3:$AA$1616,'Monthly Data'!$B30,Spreads!$AB$3:$AB$1616,'Monthly Data'!$C30)</f>
        <v>53.23</v>
      </c>
      <c r="J30" s="62">
        <f>_xlfn.MAXIFS(Spreads!C$3:C$1616,Spreads!$AA$3:$AA$1616,'Monthly Data'!$B30,Spreads!$AB$3:$AB$1616,'Monthly Data'!$C30)</f>
        <v>64.48</v>
      </c>
      <c r="K30" s="62">
        <f>AVERAGEIFS(Spreads!C$3:C$1616,Spreads!$AA$3:$AA$1616,'Monthly Data'!$B30,Spreads!$AB$3:$AB$1616,'Monthly Data'!$C30)</f>
        <v>60.000434782608707</v>
      </c>
      <c r="L30" s="62">
        <f t="shared" si="4"/>
        <v>-6.7704347826087101</v>
      </c>
      <c r="M30" s="62">
        <f t="shared" si="5"/>
        <v>4.479565217391297</v>
      </c>
      <c r="N30" s="62">
        <f>_xlfn.MINIFS(Spreads!D$3:D$1616,Spreads!$AA$3:$AA$1616,'Monthly Data'!$B30,Spreads!$AB$3:$AB$1616,'Monthly Data'!$C30)</f>
        <v>54.48</v>
      </c>
      <c r="O30" s="62">
        <f>_xlfn.MAXIFS(Spreads!D$3:D$1616,Spreads!$AA$3:$AA$1616,'Monthly Data'!$B30,Spreads!$AB$3:$AB$1616,'Monthly Data'!$C30)</f>
        <v>68.36</v>
      </c>
      <c r="P30" s="62">
        <f>AVERAGEIFS(Spreads!D$3:D$1616,Spreads!$AA$3:$AA$1616,'Monthly Data'!$B30,Spreads!$AB$3:$AB$1616,'Monthly Data'!$C30)</f>
        <v>59.120000000000012</v>
      </c>
      <c r="Q30" s="62">
        <f t="shared" si="6"/>
        <v>-4.6400000000000148</v>
      </c>
      <c r="R30" s="62">
        <f t="shared" si="7"/>
        <v>9.2399999999999878</v>
      </c>
      <c r="S30" s="62">
        <f>_xlfn.MINIFS(Spreads!F$3:F$1616,Spreads!$AA$3:$AA$1616,'Monthly Data'!$B30,Spreads!$AB$3:$AB$1616,'Monthly Data'!$C30)</f>
        <v>48.727174091522265</v>
      </c>
      <c r="T30" s="62">
        <f>_xlfn.MAXIFS(Spreads!F$3:F$1616,Spreads!$AA$3:$AA$1616,'Monthly Data'!$B30,Spreads!$AB$3:$AB$1616,'Monthly Data'!$C30)</f>
        <v>57.186674178158434</v>
      </c>
      <c r="U30" s="62">
        <f>AVERAGEIFS(Spreads!F$3:F$1616,Spreads!$AA$3:$AA$1616,'Monthly Data'!$B30,Spreads!$AB$3:$AB$1616,'Monthly Data'!$C30)</f>
        <v>54.155493007122239</v>
      </c>
      <c r="V30" s="62">
        <f t="shared" si="8"/>
        <v>-5.4283189155999736</v>
      </c>
      <c r="W30" s="62">
        <f t="shared" si="9"/>
        <v>3.0311811710361951</v>
      </c>
      <c r="X30" s="62">
        <f>_xlfn.MINIFS(Spreads!G$3:G$1616,Spreads!$AA$3:$AA$1616,'Monthly Data'!$B30,Spreads!$AB$3:$AB$1616,'Monthly Data'!$C30)</f>
        <v>66.23</v>
      </c>
      <c r="Y30" s="62">
        <f>_xlfn.MAXIFS(Spreads!G$3:G$1616,Spreads!$AA$3:$AA$1616,'Monthly Data'!$B30,Spreads!$AB$3:$AB$1616,'Monthly Data'!$C30)</f>
        <v>77.959999999999994</v>
      </c>
      <c r="Z30" s="62">
        <f>AVERAGEIFS(Spreads!G$3:G$1616,Spreads!$AA$3:$AA$1616,'Monthly Data'!$B30,Spreads!$AB$3:$AB$1616,'Monthly Data'!$C30)</f>
        <v>72.630869565217395</v>
      </c>
      <c r="AA30" s="62">
        <f t="shared" si="10"/>
        <v>-6.4008695652173913</v>
      </c>
      <c r="AB30" s="62">
        <f t="shared" si="11"/>
        <v>5.3291304347825985</v>
      </c>
      <c r="AC30" s="62">
        <f>_xlfn.MINIFS(Spreads!H$3:H$1616,Spreads!$AA$3:$AA$1616,'Monthly Data'!$B30,Spreads!$AB$3:$AB$1616,'Monthly Data'!$C30)</f>
        <v>49.23</v>
      </c>
      <c r="AD30" s="62">
        <f>_xlfn.MAXIFS(Spreads!H$3:H$1616,Spreads!$AA$3:$AA$1616,'Monthly Data'!$B30,Spreads!$AB$3:$AB$1616,'Monthly Data'!$C30)</f>
        <v>57.48</v>
      </c>
      <c r="AE30" s="62">
        <f>AVERAGEIFS(Spreads!H$3:H$1616,Spreads!$AA$3:$AA$1616,'Monthly Data'!$B30,Spreads!$AB$3:$AB$1616,'Monthly Data'!$C30)</f>
        <v>53.370000000000012</v>
      </c>
      <c r="AF30" s="62">
        <f t="shared" si="12"/>
        <v>-4.1400000000000148</v>
      </c>
      <c r="AG30" s="62">
        <f t="shared" si="13"/>
        <v>4.1099999999999852</v>
      </c>
      <c r="AH30" s="65">
        <f t="shared" si="14"/>
        <v>0.14456797787685582</v>
      </c>
      <c r="AI30" s="62">
        <f t="shared" si="15"/>
        <v>9.2391304347826093</v>
      </c>
      <c r="AJ30" s="62">
        <f t="shared" si="16"/>
        <v>6.6304347826086953</v>
      </c>
      <c r="AK30" s="62">
        <f t="shared" si="17"/>
        <v>2.608695652173914</v>
      </c>
      <c r="AL30" s="60">
        <f t="shared" si="35"/>
        <v>44256</v>
      </c>
      <c r="AM30" s="66">
        <f t="shared" si="36"/>
        <v>1074.2499999999998</v>
      </c>
      <c r="AN30" s="66">
        <f t="shared" si="36"/>
        <v>1260.75</v>
      </c>
      <c r="AO30" s="66">
        <f t="shared" si="36"/>
        <v>1193.9239130434785</v>
      </c>
      <c r="AQ30" s="62">
        <f>AVERAGEIFS(Spreads!AV$3:AV$1616,Spreads!$AA$3:$AA$1616,'Monthly Data'!$B30,Spreads!$AB$3:$AB$1616,'Monthly Data'!$C30)</f>
        <v>2.5616378260869554</v>
      </c>
      <c r="AS30" s="60">
        <f t="shared" si="18"/>
        <v>44256</v>
      </c>
      <c r="AT30" s="62">
        <f>_xlfn.MINIFS(Spreads!M$3:M$1616,Spreads!$AA$3:$AA$1616,'Monthly Data'!$B30,Spreads!$AB$3:$AB$1616,'Monthly Data'!$C30)</f>
        <v>7.5</v>
      </c>
      <c r="AU30" s="62">
        <f>_xlfn.MAXIFS(Spreads!M$3:M$1616,Spreads!$AA$3:$AA$1616,'Monthly Data'!$B30,Spreads!$AB$3:$AB$1616,'Monthly Data'!$C30)</f>
        <v>10.000000000000007</v>
      </c>
      <c r="AV30" s="62">
        <f>AVERAGEIFS(Spreads!M$3:M$1616,Spreads!$AA$3:$AA$1616,'Monthly Data'!$B30,Spreads!$AB$3:$AB$1616,'Monthly Data'!$C30)</f>
        <v>9.2391304347826093</v>
      </c>
      <c r="AW30" s="24">
        <f t="shared" si="19"/>
        <v>-1.7391304347826093</v>
      </c>
      <c r="AX30" s="24">
        <f t="shared" si="20"/>
        <v>0.76086956521739779</v>
      </c>
      <c r="AY30" s="62">
        <f>_xlfn.MINIFS(Spreads!N$3:N$1616,Spreads!$AA$3:$AA$1616,'Monthly Data'!$B30,Spreads!$AB$3:$AB$1616,'Monthly Data'!$C30)</f>
        <v>1</v>
      </c>
      <c r="AZ30" s="62">
        <f>_xlfn.MAXIFS(Spreads!N$3:N$1616,Spreads!$AA$3:$AA$1616,'Monthly Data'!$B30,Spreads!$AB$3:$AB$1616,'Monthly Data'!$C30)</f>
        <v>3.5</v>
      </c>
      <c r="BA30" s="62">
        <f>AVERAGEIFS(Spreads!N$3:N$1616,Spreads!$AA$3:$AA$1616,'Monthly Data'!$B30,Spreads!$AB$3:$AB$1616,'Monthly Data'!$C30)</f>
        <v>2.6086956521739135</v>
      </c>
      <c r="BB30" s="24">
        <f t="shared" si="21"/>
        <v>-1.6086956521739135</v>
      </c>
      <c r="BC30" s="24">
        <f t="shared" si="22"/>
        <v>0.89130434782608647</v>
      </c>
      <c r="BD30" s="62">
        <f>_xlfn.MINIFS(Spreads!O$3:O$1616,Spreads!$AA$3:$AA$1616,'Monthly Data'!$B30,Spreads!$AB$3:$AB$1616,'Monthly Data'!$C30)</f>
        <v>4</v>
      </c>
      <c r="BE30" s="62">
        <f>_xlfn.MAXIFS(Spreads!O$3:O$1616,Spreads!$AA$3:$AA$1616,'Monthly Data'!$B30,Spreads!$AB$3:$AB$1616,'Monthly Data'!$C30)</f>
        <v>7.0000000000000071</v>
      </c>
      <c r="BF30" s="62">
        <f>AVERAGEIFS(Spreads!O$3:O$1616,Spreads!$AA$3:$AA$1616,'Monthly Data'!$B30,Spreads!$AB$3:$AB$1616,'Monthly Data'!$C30)</f>
        <v>6.6304347826086953</v>
      </c>
      <c r="BG30" s="24">
        <f t="shared" si="23"/>
        <v>-2.6304347826086953</v>
      </c>
      <c r="BH30" s="24">
        <f t="shared" si="24"/>
        <v>0.36956521739131176</v>
      </c>
      <c r="BI30" s="62">
        <f>_xlfn.MINIFS(Spreads!P$3:P$1616,Spreads!$AA$3:$AA$1616,'Monthly Data'!$B30,Spreads!$AB$3:$AB$1616,'Monthly Data'!$C30)</f>
        <v>5.25</v>
      </c>
      <c r="BJ30" s="62">
        <f>_xlfn.MAXIFS(Spreads!P$3:P$1616,Spreads!$AA$3:$AA$1616,'Monthly Data'!$B30,Spreads!$AB$3:$AB$1616,'Monthly Data'!$C30)</f>
        <v>13</v>
      </c>
      <c r="BK30" s="62">
        <f>AVERAGEIFS(Spreads!P$3:P$1616,Spreads!$AA$3:$AA$1616,'Monthly Data'!$B30,Spreads!$AB$3:$AB$1616,'Monthly Data'!$C30)</f>
        <v>5.75</v>
      </c>
      <c r="BL30" s="24">
        <f t="shared" si="25"/>
        <v>-0.5</v>
      </c>
      <c r="BM30" s="24">
        <f t="shared" si="26"/>
        <v>7.25</v>
      </c>
      <c r="BN30" s="62">
        <f>_xlfn.MINIFS(Spreads!R$3:R$1616,Spreads!$AA$3:$AA$1616,'Monthly Data'!$B30,Spreads!$AB$3:$AB$1616,'Monthly Data'!$C30)</f>
        <v>-0.70286068995046946</v>
      </c>
      <c r="BO30" s="62">
        <f>_xlfn.MAXIFS(Spreads!R$3:R$1616,Spreads!$AA$3:$AA$1616,'Monthly Data'!$B30,Spreads!$AB$3:$AB$1616,'Monthly Data'!$C30)</f>
        <v>2.0844978776407075</v>
      </c>
      <c r="BP30" s="62">
        <f>AVERAGEIFS(Spreads!R$3:R$1616,Spreads!$AA$3:$AA$1616,'Monthly Data'!$B30,Spreads!$AB$3:$AB$1616,'Monthly Data'!$C30)</f>
        <v>0.78549300712223502</v>
      </c>
      <c r="BQ30" s="24">
        <f t="shared" si="27"/>
        <v>-1.4883536970727045</v>
      </c>
      <c r="BR30" s="24">
        <f t="shared" si="28"/>
        <v>1.2990048705184725</v>
      </c>
      <c r="BS30" s="62">
        <f>_xlfn.MINIFS(Spreads!S$3:S$1616,Spreads!$AA$3:$AA$1616,'Monthly Data'!$B30,Spreads!$AB$3:$AB$1616,'Monthly Data'!$C30)</f>
        <v>16.999999999999993</v>
      </c>
      <c r="BT30" s="62">
        <f>_xlfn.MAXIFS(Spreads!S$3:S$1616,Spreads!$AA$3:$AA$1616,'Monthly Data'!$B30,Spreads!$AB$3:$AB$1616,'Monthly Data'!$C30)</f>
        <v>25</v>
      </c>
      <c r="BU30" s="62">
        <f>AVERAGEIFS(Spreads!S$3:S$1616,Spreads!$AA$3:$AA$1616,'Monthly Data'!$B30,Spreads!$AB$3:$AB$1616,'Monthly Data'!$C30)</f>
        <v>19.260869565217391</v>
      </c>
      <c r="BV30" s="24">
        <f t="shared" si="29"/>
        <v>-2.2608695652173978</v>
      </c>
      <c r="BW30" s="24">
        <f t="shared" si="30"/>
        <v>5.7391304347826093</v>
      </c>
      <c r="BX30" s="62">
        <f>_xlfn.MINIFS(Spreads!T$3:T$1616,Spreads!$AA$3:$AA$1616,'Monthly Data'!$B30,Spreads!$AB$3:$AB$1616,'Monthly Data'!$C30)</f>
        <v>8.9999999999999929</v>
      </c>
      <c r="BY30" s="62">
        <f>_xlfn.MAXIFS(Spreads!T$3:T$1616,Spreads!$AA$3:$AA$1616,'Monthly Data'!$B30,Spreads!$AB$3:$AB$1616,'Monthly Data'!$C30)</f>
        <v>15</v>
      </c>
      <c r="BZ30" s="62">
        <f>AVERAGEIFS(Spreads!T$3:T$1616,Spreads!$AA$3:$AA$1616,'Monthly Data'!$B30,Spreads!$AB$3:$AB$1616,'Monthly Data'!$C30)</f>
        <v>10.021739130434783</v>
      </c>
      <c r="CA30" s="24">
        <f t="shared" si="31"/>
        <v>-1.0217391304347903</v>
      </c>
      <c r="CB30" s="24">
        <f t="shared" si="32"/>
        <v>4.9782608695652169</v>
      </c>
      <c r="DJ30" s="24">
        <f t="shared" si="33"/>
        <v>9.5000000000000071</v>
      </c>
      <c r="DK30" s="24">
        <f t="shared" si="33"/>
        <v>10.47999999999999</v>
      </c>
      <c r="DL30" s="24">
        <f t="shared" si="33"/>
        <v>10.021739130434774</v>
      </c>
      <c r="DV30" s="63">
        <f t="shared" si="34"/>
        <v>44256</v>
      </c>
      <c r="DW30" s="62">
        <f>_xlfn.MINIFS(Spreads!X$3:X$1616,Spreads!$AA$3:$AA$1616,'Monthly Data'!$B30,Spreads!$AB$3:$AB$1616,'Monthly Data'!$C30)</f>
        <v>48.829232403559431</v>
      </c>
      <c r="DX30" s="62">
        <f>_xlfn.MAXIFS(Spreads!X$3:X$1616,Spreads!$AA$3:$AA$1616,'Monthly Data'!$B30,Spreads!$AB$3:$AB$1616,'Monthly Data'!$C30)</f>
        <v>57.390790802232758</v>
      </c>
      <c r="DY30" s="62">
        <f>AVERAGEIFS(Spreads!X$3:X$1616,Spreads!$AA$3:$AA$1616,'Monthly Data'!$B30,Spreads!$AB$3:$AB$1616,'Monthly Data'!$C30)</f>
        <v>54.294528968448226</v>
      </c>
      <c r="DZ30" s="62">
        <f>_xlfn.MINIFS(Spreads!AM$3:AM$1616,Spreads!$AA$3:$AA$1616,'Monthly Data'!$B30,Spreads!$AB$3:$AB$1616,'Monthly Data'!$C30)</f>
        <v>1076.5</v>
      </c>
      <c r="EA30" s="62">
        <f>_xlfn.MAXIFS(Spreads!AM$3:AM$1616,Spreads!$AA$3:$AA$1616,'Monthly Data'!$B30,Spreads!$AB$3:$AB$1616,'Monthly Data'!$C30)</f>
        <v>1265.25</v>
      </c>
      <c r="EB30" s="62">
        <f>AVERAGEIFS(Spreads!AM$3:AM$1616,Spreads!$AA$3:$AA$1616,'Monthly Data'!$B30,Spreads!$AB$3:$AB$1616,'Monthly Data'!$C30)</f>
        <v>1196.9891304347825</v>
      </c>
      <c r="EC30" s="62">
        <f>_xlfn.MINIFS(Spreads!AT$3:AT$1616,Spreads!$AA$3:$AA$1616,'Monthly Data'!$B30,Spreads!$AB$3:$AB$1616,'Monthly Data'!$C30)</f>
        <v>408</v>
      </c>
      <c r="ED30" s="62">
        <f>_xlfn.MAXIFS(Spreads!AT$3:AT$1616,Spreads!$AA$3:$AA$1616,'Monthly Data'!$B30,Spreads!$AB$3:$AB$1616,'Monthly Data'!$C30)</f>
        <v>434</v>
      </c>
      <c r="EE30" s="62">
        <f>AVERAGEIFS(Spreads!AT$3:AT$1616,Spreads!$AA$3:$AA$1616,'Monthly Data'!$B30,Spreads!$AB$3:$AB$1616,'Monthly Data'!$C30)</f>
        <v>419.95652173913044</v>
      </c>
      <c r="EF30" s="62">
        <f>_xlfn.MINIFS(Spreads!AU$3:AU$1616,Spreads!$AA$3:$AA$1616,'Monthly Data'!$B30,Spreads!$AB$3:$AB$1616,'Monthly Data'!$C30)</f>
        <v>13.92</v>
      </c>
      <c r="EG30" s="62">
        <f>_xlfn.MAXIFS(Spreads!AU$3:AU$1616,Spreads!$AA$3:$AA$1616,'Monthly Data'!$B30,Spreads!$AB$3:$AB$1616,'Monthly Data'!$C30)</f>
        <v>14.62</v>
      </c>
      <c r="EH30" s="62">
        <f>AVERAGEIFS(Spreads!AU$3:AU$1616,Spreads!$AA$3:$AA$1616,'Monthly Data'!$B30,Spreads!$AB$3:$AB$1616,'Monthly Data'!$C30)</f>
        <v>14.327391304347826</v>
      </c>
      <c r="EI30" s="62">
        <f>_xlfn.MINIFS(Spreads!AV$3:AV$1616,Spreads!$AA$3:$AA$1616,'Monthly Data'!$B30,Spreads!$AB$3:$AB$1616,'Monthly Data'!$C30)</f>
        <v>2.1672199999999986</v>
      </c>
      <c r="EJ30" s="62">
        <f>_xlfn.MAXIFS(Spreads!AV$3:AV$1616,Spreads!$AA$3:$AA$1616,'Monthly Data'!$B30,Spreads!$AB$3:$AB$1616,'Monthly Data'!$C30)</f>
        <v>2.7396599999999989</v>
      </c>
      <c r="EK30" s="62">
        <f>AVERAGEIFS(Spreads!AV$3:AV$1616,Spreads!$AA$3:$AA$1616,'Monthly Data'!$B30,Spreads!$AB$3:$AB$1616,'Monthly Data'!$C30)</f>
        <v>2.5616378260869554</v>
      </c>
      <c r="EL30" s="62">
        <f>_xlfn.MINIFS(Spreads!AW$3:AW$1616,Spreads!$AA$3:$AA$1616,'Monthly Data'!$B30,Spreads!$AB$3:$AB$1616,'Monthly Data'!$C30)</f>
        <v>2.4130135999999993</v>
      </c>
      <c r="EM30" s="62">
        <f>_xlfn.MAXIFS(Spreads!AW$3:AW$1616,Spreads!$AA$3:$AA$1616,'Monthly Data'!$B30,Spreads!$AB$3:$AB$1616,'Monthly Data'!$C30)</f>
        <v>2.9330131999999978</v>
      </c>
      <c r="EN30" s="62">
        <f>AVERAGEIFS(Spreads!AW$3:AW$1616,Spreads!$AA$3:$AA$1616,'Monthly Data'!$B30,Spreads!$AB$3:$AB$1616,'Monthly Data'!$C30)</f>
        <v>2.7203498521739111</v>
      </c>
      <c r="EO30" s="62">
        <f>_xlfn.MINIFS(Spreads!AX$3:AX$1616,Spreads!$AA$3:$AA$1616,'Monthly Data'!$B30,Spreads!$AB$3:$AB$1616,'Monthly Data'!$C30)</f>
        <v>-2.5856999999998465E-2</v>
      </c>
      <c r="EP30" s="62">
        <f>_xlfn.MAXIFS(Spreads!AX$3:AX$1616,Spreads!$AA$3:$AA$1616,'Monthly Data'!$B30,Spreads!$AB$3:$AB$1616,'Monthly Data'!$C30)</f>
        <v>0.27675179999999955</v>
      </c>
      <c r="EQ30" s="62">
        <f>AVERAGEIFS(Spreads!AX$3:AX$1616,Spreads!$AA$3:$AA$1616,'Monthly Data'!$B30,Spreads!$AB$3:$AB$1616,'Monthly Data'!$C30)</f>
        <v>0.15871202608695612</v>
      </c>
      <c r="ER30" s="64">
        <f>_xlfn.MINIFS(Spreads!AY$3:AY$1616,Spreads!$AA$3:$AA$1616,'Monthly Data'!$B30,Spreads!$AB$3:$AB$1616,'Monthly Data'!$C30)</f>
        <v>0.39603428019177195</v>
      </c>
      <c r="ES30" s="64">
        <f>_xlfn.MAXIFS(Spreads!AY$3:AY$1616,Spreads!$AA$3:$AA$1616,'Monthly Data'!$B30,Spreads!$AB$3:$AB$1616,'Monthly Data'!$C30)</f>
        <v>0.44857181492057691</v>
      </c>
      <c r="ET30" s="64">
        <f>AVERAGEIFS(Spreads!AY$3:AY$1616,Spreads!$AA$3:$AA$1616,'Monthly Data'!$B30,Spreads!$AB$3:$AB$1616,'Monthly Data'!$C30)</f>
        <v>0.42584575656800672</v>
      </c>
    </row>
    <row r="31" spans="1:150" x14ac:dyDescent="0.2">
      <c r="A31" s="60">
        <v>44287</v>
      </c>
      <c r="B31" s="61">
        <f t="shared" si="0"/>
        <v>4</v>
      </c>
      <c r="C31" s="61">
        <f t="shared" si="1"/>
        <v>2021</v>
      </c>
      <c r="D31" s="62">
        <f>_xlfn.MINIFS(Spreads!B$3:B$1616,Spreads!$AA$3:$AA$1616,'Monthly Data'!$B31,Spreads!$AB$3:$AB$1616,'Monthly Data'!$C31)</f>
        <v>61.45</v>
      </c>
      <c r="E31" s="62">
        <f>_xlfn.MAXIFS(Spreads!B$3:B$1616,Spreads!$AA$3:$AA$1616,'Monthly Data'!$B31,Spreads!$AB$3:$AB$1616,'Monthly Data'!$C31)</f>
        <v>82.71</v>
      </c>
      <c r="F31" s="62">
        <f>AVERAGEIFS(Spreads!B$3:B$1616,Spreads!$AA$3:$AA$1616,'Monthly Data'!$B31,Spreads!$AB$3:$AB$1616,'Monthly Data'!$C31)</f>
        <v>71.766666666666694</v>
      </c>
      <c r="G31" s="62">
        <f t="shared" si="2"/>
        <v>-10.316666666666691</v>
      </c>
      <c r="H31" s="62">
        <f t="shared" si="3"/>
        <v>10.9433333333333</v>
      </c>
      <c r="I31" s="62">
        <f>_xlfn.MINIFS(Spreads!C$3:C$1616,Spreads!$AA$3:$AA$1616,'Monthly Data'!$B31,Spreads!$AB$3:$AB$1616,'Monthly Data'!$C31)</f>
        <v>58.45</v>
      </c>
      <c r="J31" s="62">
        <f>_xlfn.MAXIFS(Spreads!C$3:C$1616,Spreads!$AA$3:$AA$1616,'Monthly Data'!$B31,Spreads!$AB$3:$AB$1616,'Monthly Data'!$C31)</f>
        <v>74.89</v>
      </c>
      <c r="K31" s="62">
        <f>AVERAGEIFS(Spreads!C$3:C$1616,Spreads!$AA$3:$AA$1616,'Monthly Data'!$B31,Spreads!$AB$3:$AB$1616,'Monthly Data'!$C31)</f>
        <v>65.338095238095264</v>
      </c>
      <c r="L31" s="62">
        <f t="shared" si="4"/>
        <v>-6.8880952380952607</v>
      </c>
      <c r="M31" s="62">
        <f t="shared" si="5"/>
        <v>9.551904761904737</v>
      </c>
      <c r="N31" s="62">
        <f>_xlfn.MINIFS(Spreads!D$3:D$1616,Spreads!$AA$3:$AA$1616,'Monthly Data'!$B31,Spreads!$AB$3:$AB$1616,'Monthly Data'!$C31)</f>
        <v>56.95</v>
      </c>
      <c r="O31" s="62">
        <f>_xlfn.MAXIFS(Spreads!D$3:D$1616,Spreads!$AA$3:$AA$1616,'Monthly Data'!$B31,Spreads!$AB$3:$AB$1616,'Monthly Data'!$C31)</f>
        <v>68.709999999999994</v>
      </c>
      <c r="P31" s="62">
        <f>AVERAGEIFS(Spreads!D$3:D$1616,Spreads!$AA$3:$AA$1616,'Monthly Data'!$B31,Spreads!$AB$3:$AB$1616,'Monthly Data'!$C31)</f>
        <v>62.480952380952409</v>
      </c>
      <c r="Q31" s="62">
        <f t="shared" si="6"/>
        <v>-5.5309523809524066</v>
      </c>
      <c r="R31" s="62">
        <f t="shared" si="7"/>
        <v>6.2290476190475843</v>
      </c>
      <c r="S31" s="62">
        <f>_xlfn.MINIFS(Spreads!F$3:F$1616,Spreads!$AA$3:$AA$1616,'Monthly Data'!$B31,Spreads!$AB$3:$AB$1616,'Monthly Data'!$C31)</f>
        <v>52.423952949757378</v>
      </c>
      <c r="T31" s="62">
        <f>_xlfn.MAXIFS(Spreads!F$3:F$1616,Spreads!$AA$3:$AA$1616,'Monthly Data'!$B31,Spreads!$AB$3:$AB$1616,'Monthly Data'!$C31)</f>
        <v>56.324848432066823</v>
      </c>
      <c r="U31" s="62">
        <f>AVERAGEIFS(Spreads!F$3:F$1616,Spreads!$AA$3:$AA$1616,'Monthly Data'!$B31,Spreads!$AB$3:$AB$1616,'Monthly Data'!$C31)</f>
        <v>54.244559838375913</v>
      </c>
      <c r="V31" s="62">
        <f t="shared" si="8"/>
        <v>-1.8206068886185349</v>
      </c>
      <c r="W31" s="62">
        <f t="shared" si="9"/>
        <v>2.0802885936909092</v>
      </c>
      <c r="X31" s="62">
        <f>_xlfn.MINIFS(Spreads!G$3:G$1616,Spreads!$AA$3:$AA$1616,'Monthly Data'!$B31,Spreads!$AB$3:$AB$1616,'Monthly Data'!$C31)</f>
        <v>77.13</v>
      </c>
      <c r="Y31" s="62">
        <f>_xlfn.MAXIFS(Spreads!G$3:G$1616,Spreads!$AA$3:$AA$1616,'Monthly Data'!$B31,Spreads!$AB$3:$AB$1616,'Monthly Data'!$C31)</f>
        <v>106.46</v>
      </c>
      <c r="Z31" s="62">
        <f>AVERAGEIFS(Spreads!G$3:G$1616,Spreads!$AA$3:$AA$1616,'Monthly Data'!$B31,Spreads!$AB$3:$AB$1616,'Monthly Data'!$C31)</f>
        <v>88.140476190476207</v>
      </c>
      <c r="AA31" s="62">
        <f t="shared" si="10"/>
        <v>-11.010476190476211</v>
      </c>
      <c r="AB31" s="62">
        <f t="shared" si="11"/>
        <v>18.319523809523787</v>
      </c>
      <c r="AC31" s="62">
        <f>_xlfn.MINIFS(Spreads!H$3:H$1616,Spreads!$AA$3:$AA$1616,'Monthly Data'!$B31,Spreads!$AB$3:$AB$1616,'Monthly Data'!$C31)</f>
        <v>49.58</v>
      </c>
      <c r="AD31" s="62">
        <f>_xlfn.MAXIFS(Spreads!H$3:H$1616,Spreads!$AA$3:$AA$1616,'Monthly Data'!$B31,Spreads!$AB$3:$AB$1616,'Monthly Data'!$C31)</f>
        <v>62.39</v>
      </c>
      <c r="AE31" s="62">
        <f>AVERAGEIFS(Spreads!H$3:H$1616,Spreads!$AA$3:$AA$1616,'Monthly Data'!$B31,Spreads!$AB$3:$AB$1616,'Monthly Data'!$C31)</f>
        <v>55.30857142857144</v>
      </c>
      <c r="AF31" s="62">
        <f t="shared" si="12"/>
        <v>-5.728571428571442</v>
      </c>
      <c r="AG31" s="62">
        <f t="shared" si="13"/>
        <v>7.0814285714285603</v>
      </c>
      <c r="AH31" s="65">
        <f t="shared" si="14"/>
        <v>3.6323242056800265E-2</v>
      </c>
      <c r="AI31" s="62">
        <f t="shared" si="15"/>
        <v>16.458095238095254</v>
      </c>
      <c r="AJ31" s="62">
        <f t="shared" si="16"/>
        <v>10.029523809523823</v>
      </c>
      <c r="AK31" s="62">
        <f t="shared" si="17"/>
        <v>6.4285714285714306</v>
      </c>
      <c r="AL31" s="60">
        <f t="shared" si="35"/>
        <v>44287</v>
      </c>
      <c r="AM31" s="66">
        <f t="shared" si="36"/>
        <v>1155.75</v>
      </c>
      <c r="AN31" s="66">
        <f t="shared" si="36"/>
        <v>1241.7500000000002</v>
      </c>
      <c r="AO31" s="66">
        <f t="shared" si="36"/>
        <v>1195.8874999999998</v>
      </c>
      <c r="AQ31" s="62">
        <f>AVERAGEIFS(Spreads!AV$3:AV$1616,Spreads!$AA$3:$AA$1616,'Monthly Data'!$B31,Spreads!$AB$3:$AB$1616,'Monthly Data'!$C31)</f>
        <v>2.6116761904761892</v>
      </c>
      <c r="AS31" s="60">
        <f t="shared" si="18"/>
        <v>44287</v>
      </c>
      <c r="AT31" s="62">
        <f>_xlfn.MINIFS(Spreads!M$3:M$1616,Spreads!$AA$3:$AA$1616,'Monthly Data'!$B31,Spreads!$AB$3:$AB$1616,'Monthly Data'!$C31)</f>
        <v>10</v>
      </c>
      <c r="AU31" s="62">
        <f>_xlfn.MAXIFS(Spreads!M$3:M$1616,Spreads!$AA$3:$AA$1616,'Monthly Data'!$B31,Spreads!$AB$3:$AB$1616,'Monthly Data'!$C31)</f>
        <v>23.929999999999993</v>
      </c>
      <c r="AV31" s="62">
        <f>AVERAGEIFS(Spreads!M$3:M$1616,Spreads!$AA$3:$AA$1616,'Monthly Data'!$B31,Spreads!$AB$3:$AB$1616,'Monthly Data'!$C31)</f>
        <v>16.45809523809524</v>
      </c>
      <c r="AW31" s="24">
        <f t="shared" si="19"/>
        <v>-6.4580952380952397</v>
      </c>
      <c r="AX31" s="24">
        <f t="shared" si="20"/>
        <v>7.4719047619047529</v>
      </c>
      <c r="AY31" s="62">
        <f>_xlfn.MINIFS(Spreads!N$3:N$1616,Spreads!$AA$3:$AA$1616,'Monthly Data'!$B31,Spreads!$AB$3:$AB$1616,'Monthly Data'!$C31)</f>
        <v>2.9999999999999929</v>
      </c>
      <c r="AZ31" s="62">
        <f>_xlfn.MAXIFS(Spreads!N$3:N$1616,Spreads!$AA$3:$AA$1616,'Monthly Data'!$B31,Spreads!$AB$3:$AB$1616,'Monthly Data'!$C31)</f>
        <v>12</v>
      </c>
      <c r="BA31" s="62">
        <f>AVERAGEIFS(Spreads!N$3:N$1616,Spreads!$AA$3:$AA$1616,'Monthly Data'!$B31,Spreads!$AB$3:$AB$1616,'Monthly Data'!$C31)</f>
        <v>6.4285714285714288</v>
      </c>
      <c r="BB31" s="24">
        <f t="shared" si="21"/>
        <v>-3.4285714285714359</v>
      </c>
      <c r="BC31" s="24">
        <f t="shared" si="22"/>
        <v>5.5714285714285712</v>
      </c>
      <c r="BD31" s="62">
        <f>_xlfn.MINIFS(Spreads!O$3:O$1616,Spreads!$AA$3:$AA$1616,'Monthly Data'!$B31,Spreads!$AB$3:$AB$1616,'Monthly Data'!$C31)</f>
        <v>7</v>
      </c>
      <c r="BE31" s="62">
        <f>_xlfn.MAXIFS(Spreads!O$3:O$1616,Spreads!$AA$3:$AA$1616,'Monthly Data'!$B31,Spreads!$AB$3:$AB$1616,'Monthly Data'!$C31)</f>
        <v>12.5</v>
      </c>
      <c r="BF31" s="62">
        <f>AVERAGEIFS(Spreads!O$3:O$1616,Spreads!$AA$3:$AA$1616,'Monthly Data'!$B31,Spreads!$AB$3:$AB$1616,'Monthly Data'!$C31)</f>
        <v>10.029523809523809</v>
      </c>
      <c r="BG31" s="24">
        <f t="shared" si="23"/>
        <v>-3.0295238095238091</v>
      </c>
      <c r="BH31" s="24">
        <f t="shared" si="24"/>
        <v>2.4704761904761909</v>
      </c>
      <c r="BI31" s="62">
        <f>_xlfn.MINIFS(Spreads!P$3:P$1616,Spreads!$AA$3:$AA$1616,'Monthly Data'!$B31,Spreads!$AB$3:$AB$1616,'Monthly Data'!$C31)</f>
        <v>5.5</v>
      </c>
      <c r="BJ31" s="62">
        <f>_xlfn.MAXIFS(Spreads!P$3:P$1616,Spreads!$AA$3:$AA$1616,'Monthly Data'!$B31,Spreads!$AB$3:$AB$1616,'Monthly Data'!$C31)</f>
        <v>9.9299999999999926</v>
      </c>
      <c r="BK31" s="62">
        <f>AVERAGEIFS(Spreads!P$3:P$1616,Spreads!$AA$3:$AA$1616,'Monthly Data'!$B31,Spreads!$AB$3:$AB$1616,'Monthly Data'!$C31)</f>
        <v>7.1723809523809523</v>
      </c>
      <c r="BL31" s="24">
        <f t="shared" si="25"/>
        <v>-1.6723809523809523</v>
      </c>
      <c r="BM31" s="24">
        <f t="shared" si="26"/>
        <v>2.7576190476190403</v>
      </c>
      <c r="BN31" s="62">
        <f>_xlfn.MINIFS(Spreads!R$3:R$1616,Spreads!$AA$3:$AA$1616,'Monthly Data'!$B31,Spreads!$AB$3:$AB$1616,'Monthly Data'!$C31)</f>
        <v>-7.3352105621734651</v>
      </c>
      <c r="BO31" s="62">
        <f>_xlfn.MAXIFS(Spreads!R$3:R$1616,Spreads!$AA$3:$AA$1616,'Monthly Data'!$B31,Spreads!$AB$3:$AB$1616,'Monthly Data'!$C31)</f>
        <v>3.2836821913234999</v>
      </c>
      <c r="BP31" s="62">
        <f>AVERAGEIFS(Spreads!R$3:R$1616,Spreads!$AA$3:$AA$1616,'Monthly Data'!$B31,Spreads!$AB$3:$AB$1616,'Monthly Data'!$C31)</f>
        <v>-1.2709401616240732</v>
      </c>
      <c r="BQ31" s="24">
        <f t="shared" si="27"/>
        <v>-6.0642704005493915</v>
      </c>
      <c r="BR31" s="24">
        <f t="shared" si="28"/>
        <v>4.5546223529475736</v>
      </c>
      <c r="BS31" s="62">
        <f>_xlfn.MINIFS(Spreads!S$3:S$1616,Spreads!$AA$3:$AA$1616,'Monthly Data'!$B31,Spreads!$AB$3:$AB$1616,'Monthly Data'!$C31)</f>
        <v>24.999999999999993</v>
      </c>
      <c r="BT31" s="62">
        <f>_xlfn.MAXIFS(Spreads!S$3:S$1616,Spreads!$AA$3:$AA$1616,'Monthly Data'!$B31,Spreads!$AB$3:$AB$1616,'Monthly Data'!$C31)</f>
        <v>44.069999999999993</v>
      </c>
      <c r="BU31" s="62">
        <f>AVERAGEIFS(Spreads!S$3:S$1616,Spreads!$AA$3:$AA$1616,'Monthly Data'!$B31,Spreads!$AB$3:$AB$1616,'Monthly Data'!$C31)</f>
        <v>32.831904761904752</v>
      </c>
      <c r="BV31" s="24">
        <f t="shared" si="29"/>
        <v>-7.8319047619047595</v>
      </c>
      <c r="BW31" s="24">
        <f t="shared" si="30"/>
        <v>11.238095238095241</v>
      </c>
      <c r="BX31" s="62">
        <f>_xlfn.MINIFS(Spreads!T$3:T$1616,Spreads!$AA$3:$AA$1616,'Monthly Data'!$B31,Spreads!$AB$3:$AB$1616,'Monthly Data'!$C31)</f>
        <v>10</v>
      </c>
      <c r="BY31" s="62">
        <f>_xlfn.MAXIFS(Spreads!T$3:T$1616,Spreads!$AA$3:$AA$1616,'Monthly Data'!$B31,Spreads!$AB$3:$AB$1616,'Monthly Data'!$C31)</f>
        <v>24.069999999999993</v>
      </c>
      <c r="BZ31" s="62">
        <f>AVERAGEIFS(Spreads!T$3:T$1616,Spreads!$AA$3:$AA$1616,'Monthly Data'!$B31,Spreads!$AB$3:$AB$1616,'Monthly Data'!$C31)</f>
        <v>16.373809523809523</v>
      </c>
      <c r="CA31" s="24">
        <f t="shared" si="31"/>
        <v>-6.3738095238095234</v>
      </c>
      <c r="CB31" s="24">
        <f t="shared" si="32"/>
        <v>7.6961904761904698</v>
      </c>
      <c r="DJ31" s="24">
        <f t="shared" si="33"/>
        <v>15.679999999999993</v>
      </c>
      <c r="DK31" s="24">
        <f t="shared" si="33"/>
        <v>23.75</v>
      </c>
      <c r="DL31" s="24">
        <f t="shared" si="33"/>
        <v>16.373809523809513</v>
      </c>
      <c r="DV31" s="63">
        <f t="shared" si="34"/>
        <v>44287</v>
      </c>
      <c r="DW31" s="62">
        <f>_xlfn.MINIFS(Spreads!X$3:X$1616,Spreads!$AA$3:$AA$1616,'Monthly Data'!$B31,Spreads!$AB$3:$AB$1616,'Monthly Data'!$C31)</f>
        <v>52.605389948934551</v>
      </c>
      <c r="DX31" s="62">
        <f>_xlfn.MAXIFS(Spreads!X$3:X$1616,Spreads!$AA$3:$AA$1616,'Monthly Data'!$B31,Spreads!$AB$3:$AB$1616,'Monthly Data'!$C31)</f>
        <v>57.220693615504153</v>
      </c>
      <c r="DY31" s="62">
        <f>AVERAGEIFS(Spreads!X$3:X$1616,Spreads!$AA$3:$AA$1616,'Monthly Data'!$B31,Spreads!$AB$3:$AB$1616,'Monthly Data'!$C31)</f>
        <v>54.915130695038826</v>
      </c>
      <c r="DZ31" s="62">
        <f>_xlfn.MINIFS(Spreads!AM$3:AM$1616,Spreads!$AA$3:$AA$1616,'Monthly Data'!$B31,Spreads!$AB$3:$AB$1616,'Monthly Data'!$C31)</f>
        <v>1159.75</v>
      </c>
      <c r="EA31" s="62">
        <f>_xlfn.MAXIFS(Spreads!AM$3:AM$1616,Spreads!$AA$3:$AA$1616,'Monthly Data'!$B31,Spreads!$AB$3:$AB$1616,'Monthly Data'!$C31)</f>
        <v>1261.5</v>
      </c>
      <c r="EB31" s="62">
        <f>AVERAGEIFS(Spreads!AM$3:AM$1616,Spreads!$AA$3:$AA$1616,'Monthly Data'!$B31,Spreads!$AB$3:$AB$1616,'Monthly Data'!$C31)</f>
        <v>1210.671052631579</v>
      </c>
      <c r="EC31" s="62">
        <f>_xlfn.MINIFS(Spreads!AT$3:AT$1616,Spreads!$AA$3:$AA$1616,'Monthly Data'!$B31,Spreads!$AB$3:$AB$1616,'Monthly Data'!$C31)</f>
        <v>405</v>
      </c>
      <c r="ED31" s="62">
        <f>_xlfn.MAXIFS(Spreads!AT$3:AT$1616,Spreads!$AA$3:$AA$1616,'Monthly Data'!$B31,Spreads!$AB$3:$AB$1616,'Monthly Data'!$C31)</f>
        <v>447</v>
      </c>
      <c r="EE31" s="62">
        <f>AVERAGEIFS(Spreads!AT$3:AT$1616,Spreads!$AA$3:$AA$1616,'Monthly Data'!$B31,Spreads!$AB$3:$AB$1616,'Monthly Data'!$C31)</f>
        <v>422.71428571428572</v>
      </c>
      <c r="EF31" s="62">
        <f>_xlfn.MINIFS(Spreads!AU$3:AU$1616,Spreads!$AA$3:$AA$1616,'Monthly Data'!$B31,Spreads!$AB$3:$AB$1616,'Monthly Data'!$C31)</f>
        <v>14.07</v>
      </c>
      <c r="EG31" s="62">
        <f>_xlfn.MAXIFS(Spreads!AU$3:AU$1616,Spreads!$AA$3:$AA$1616,'Monthly Data'!$B31,Spreads!$AB$3:$AB$1616,'Monthly Data'!$C31)</f>
        <v>15.99</v>
      </c>
      <c r="EH31" s="62">
        <f>AVERAGEIFS(Spreads!AU$3:AU$1616,Spreads!$AA$3:$AA$1616,'Monthly Data'!$B31,Spreads!$AB$3:$AB$1616,'Monthly Data'!$C31)</f>
        <v>14.96666666666667</v>
      </c>
      <c r="EI31" s="62">
        <f>_xlfn.MINIFS(Spreads!AV$3:AV$1616,Spreads!$AA$3:$AA$1616,'Monthly Data'!$B31,Spreads!$AB$3:$AB$1616,'Monthly Data'!$C31)</f>
        <v>2.2410099999999993</v>
      </c>
      <c r="EJ31" s="62">
        <f>_xlfn.MAXIFS(Spreads!AV$3:AV$1616,Spreads!$AA$3:$AA$1616,'Monthly Data'!$B31,Spreads!$AB$3:$AB$1616,'Monthly Data'!$C31)</f>
        <v>3.1856300000000015</v>
      </c>
      <c r="EK31" s="62">
        <f>AVERAGEIFS(Spreads!AV$3:AV$1616,Spreads!$AA$3:$AA$1616,'Monthly Data'!$B31,Spreads!$AB$3:$AB$1616,'Monthly Data'!$C31)</f>
        <v>2.6116761904761892</v>
      </c>
      <c r="EL31" s="62">
        <f>_xlfn.MINIFS(Spreads!AW$3:AW$1616,Spreads!$AA$3:$AA$1616,'Monthly Data'!$B31,Spreads!$AB$3:$AB$1616,'Monthly Data'!$C31)</f>
        <v>2.4445197999999984</v>
      </c>
      <c r="EM31" s="62">
        <f>_xlfn.MAXIFS(Spreads!AW$3:AW$1616,Spreads!$AA$3:$AA$1616,'Monthly Data'!$B31,Spreads!$AB$3:$AB$1616,'Monthly Data'!$C31)</f>
        <v>3.8837431999999978</v>
      </c>
      <c r="EN31" s="62">
        <f>AVERAGEIFS(Spreads!AW$3:AW$1616,Spreads!$AA$3:$AA$1616,'Monthly Data'!$B31,Spreads!$AB$3:$AB$1616,'Monthly Data'!$C31)</f>
        <v>3.1958850476190461</v>
      </c>
      <c r="EO31" s="62">
        <f>_xlfn.MINIFS(Spreads!AX$3:AX$1616,Spreads!$AA$3:$AA$1616,'Monthly Data'!$B31,Spreads!$AB$3:$AB$1616,'Monthly Data'!$C31)</f>
        <v>0.20067839999999748</v>
      </c>
      <c r="EP31" s="62">
        <f>_xlfn.MAXIFS(Spreads!AX$3:AX$1616,Spreads!$AA$3:$AA$1616,'Monthly Data'!$B31,Spreads!$AB$3:$AB$1616,'Monthly Data'!$C31)</f>
        <v>1.2109032000000006</v>
      </c>
      <c r="EQ31" s="62">
        <f>AVERAGEIFS(Spreads!AX$3:AX$1616,Spreads!$AA$3:$AA$1616,'Monthly Data'!$B31,Spreads!$AB$3:$AB$1616,'Monthly Data'!$C31)</f>
        <v>0.58420885714285709</v>
      </c>
      <c r="ER31" s="64">
        <f>_xlfn.MINIFS(Spreads!AY$3:AY$1616,Spreads!$AA$3:$AA$1616,'Monthly Data'!$B31,Spreads!$AB$3:$AB$1616,'Monthly Data'!$C31)</f>
        <v>0.42412748312203419</v>
      </c>
      <c r="ES31" s="64">
        <f>_xlfn.MAXIFS(Spreads!AY$3:AY$1616,Spreads!$AA$3:$AA$1616,'Monthly Data'!$B31,Spreads!$AB$3:$AB$1616,'Monthly Data'!$C31)</f>
        <v>0.48802440053920831</v>
      </c>
      <c r="ET31" s="64">
        <f>AVERAGEIFS(Spreads!AY$3:AY$1616,Spreads!$AA$3:$AA$1616,'Monthly Data'!$B31,Spreads!$AB$3:$AB$1616,'Monthly Data'!$C31)</f>
        <v>0.45664797783369676</v>
      </c>
    </row>
    <row r="32" spans="1:150" x14ac:dyDescent="0.2">
      <c r="A32" s="60">
        <v>44317</v>
      </c>
      <c r="B32" s="61">
        <f t="shared" si="0"/>
        <v>5</v>
      </c>
      <c r="C32" s="61">
        <f t="shared" si="1"/>
        <v>2021</v>
      </c>
      <c r="D32" s="62">
        <f>_xlfn.MINIFS(Spreads!B$3:B$1616,Spreads!$AA$3:$AA$1616,'Monthly Data'!$B32,Spreads!$AB$3:$AB$1616,'Monthly Data'!$C32)</f>
        <v>83.06</v>
      </c>
      <c r="E32" s="62">
        <f>_xlfn.MAXIFS(Spreads!B$3:B$1616,Spreads!$AA$3:$AA$1616,'Monthly Data'!$B32,Spreads!$AB$3:$AB$1616,'Monthly Data'!$C32)</f>
        <v>99.97</v>
      </c>
      <c r="F32" s="62">
        <f>AVERAGEIFS(Spreads!B$3:B$1616,Spreads!$AA$3:$AA$1616,'Monthly Data'!$B32,Spreads!$AB$3:$AB$1616,'Monthly Data'!$C32)</f>
        <v>92.789500000000004</v>
      </c>
      <c r="G32" s="62">
        <f t="shared" si="2"/>
        <v>-9.7295000000000016</v>
      </c>
      <c r="H32" s="62">
        <f t="shared" si="3"/>
        <v>7.180499999999995</v>
      </c>
      <c r="I32" s="62">
        <f>_xlfn.MINIFS(Spreads!C$3:C$1616,Spreads!$AA$3:$AA$1616,'Monthly Data'!$B32,Spreads!$AB$3:$AB$1616,'Monthly Data'!$C32)</f>
        <v>75.56</v>
      </c>
      <c r="J32" s="62">
        <f>_xlfn.MAXIFS(Spreads!C$3:C$1616,Spreads!$AA$3:$AA$1616,'Monthly Data'!$B32,Spreads!$AB$3:$AB$1616,'Monthly Data'!$C32)</f>
        <v>79.97</v>
      </c>
      <c r="K32" s="62">
        <f>AVERAGEIFS(Spreads!C$3:C$1616,Spreads!$AA$3:$AA$1616,'Monthly Data'!$B32,Spreads!$AB$3:$AB$1616,'Monthly Data'!$C32)</f>
        <v>77.164500000000004</v>
      </c>
      <c r="L32" s="62">
        <f t="shared" si="4"/>
        <v>-1.6045000000000016</v>
      </c>
      <c r="M32" s="62">
        <f t="shared" si="5"/>
        <v>2.805499999999995</v>
      </c>
      <c r="N32" s="62">
        <f>_xlfn.MINIFS(Spreads!D$3:D$1616,Spreads!$AA$3:$AA$1616,'Monthly Data'!$B32,Spreads!$AB$3:$AB$1616,'Monthly Data'!$C32)</f>
        <v>69.06</v>
      </c>
      <c r="O32" s="62">
        <f>_xlfn.MAXIFS(Spreads!D$3:D$1616,Spreads!$AA$3:$AA$1616,'Monthly Data'!$B32,Spreads!$AB$3:$AB$1616,'Monthly Data'!$C32)</f>
        <v>74.97</v>
      </c>
      <c r="P32" s="62">
        <f>AVERAGEIFS(Spreads!D$3:D$1616,Spreads!$AA$3:$AA$1616,'Monthly Data'!$B32,Spreads!$AB$3:$AB$1616,'Monthly Data'!$C32)</f>
        <v>71.639500000000012</v>
      </c>
      <c r="Q32" s="62">
        <f t="shared" si="6"/>
        <v>-2.5795000000000101</v>
      </c>
      <c r="R32" s="62">
        <f t="shared" si="7"/>
        <v>3.3304999999999865</v>
      </c>
      <c r="S32" s="62">
        <f>_xlfn.MINIFS(Spreads!F$3:F$1616,Spreads!$AA$3:$AA$1616,'Monthly Data'!$B32,Spreads!$AB$3:$AB$1616,'Monthly Data'!$C32)</f>
        <v>55.145507937415125</v>
      </c>
      <c r="T32" s="62">
        <f>_xlfn.MAXIFS(Spreads!F$3:F$1616,Spreads!$AA$3:$AA$1616,'Monthly Data'!$B32,Spreads!$AB$3:$AB$1616,'Monthly Data'!$C32)</f>
        <v>63.094716463865467</v>
      </c>
      <c r="U32" s="62">
        <f>AVERAGEIFS(Spreads!F$3:F$1616,Spreads!$AA$3:$AA$1616,'Monthly Data'!$B32,Spreads!$AB$3:$AB$1616,'Monthly Data'!$C32)</f>
        <v>60.595288390641542</v>
      </c>
      <c r="V32" s="62">
        <f t="shared" si="8"/>
        <v>-5.4497804532264169</v>
      </c>
      <c r="W32" s="62">
        <f t="shared" si="9"/>
        <v>2.4994280732239247</v>
      </c>
      <c r="X32" s="62">
        <f>_xlfn.MINIFS(Spreads!G$3:G$1616,Spreads!$AA$3:$AA$1616,'Monthly Data'!$B32,Spreads!$AB$3:$AB$1616,'Monthly Data'!$C32)</f>
        <v>101.06</v>
      </c>
      <c r="Y32" s="62">
        <f>_xlfn.MAXIFS(Spreads!G$3:G$1616,Spreads!$AA$3:$AA$1616,'Monthly Data'!$B32,Spreads!$AB$3:$AB$1616,'Monthly Data'!$C32)</f>
        <v>106.97</v>
      </c>
      <c r="Z32" s="62">
        <f>AVERAGEIFS(Spreads!G$3:G$1616,Spreads!$AA$3:$AA$1616,'Monthly Data'!$B32,Spreads!$AB$3:$AB$1616,'Monthly Data'!$C32)</f>
        <v>103.63950000000003</v>
      </c>
      <c r="AA32" s="62">
        <f t="shared" si="10"/>
        <v>-2.5795000000000243</v>
      </c>
      <c r="AB32" s="62">
        <f t="shared" si="11"/>
        <v>3.3304999999999723</v>
      </c>
      <c r="AC32" s="62">
        <f>_xlfn.MINIFS(Spreads!H$3:H$1616,Spreads!$AA$3:$AA$1616,'Monthly Data'!$B32,Spreads!$AB$3:$AB$1616,'Monthly Data'!$C32)</f>
        <v>63.06</v>
      </c>
      <c r="AD32" s="62">
        <f>_xlfn.MAXIFS(Spreads!H$3:H$1616,Spreads!$AA$3:$AA$1616,'Monthly Data'!$B32,Spreads!$AB$3:$AB$1616,'Monthly Data'!$C32)</f>
        <v>68.97</v>
      </c>
      <c r="AE32" s="62">
        <f>AVERAGEIFS(Spreads!H$3:H$1616,Spreads!$AA$3:$AA$1616,'Monthly Data'!$B32,Spreads!$AB$3:$AB$1616,'Monthly Data'!$C32)</f>
        <v>65.639500000000012</v>
      </c>
      <c r="AF32" s="62">
        <f t="shared" si="12"/>
        <v>-2.5795000000000101</v>
      </c>
      <c r="AG32" s="62">
        <f t="shared" si="13"/>
        <v>3.3304999999999865</v>
      </c>
      <c r="AH32" s="65">
        <f t="shared" si="14"/>
        <v>0.18678711643764845</v>
      </c>
      <c r="AI32" s="62">
        <f t="shared" si="15"/>
        <v>27.149999999999991</v>
      </c>
      <c r="AJ32" s="62">
        <f t="shared" si="16"/>
        <v>11.524999999999991</v>
      </c>
      <c r="AK32" s="62">
        <f t="shared" si="17"/>
        <v>15.625</v>
      </c>
      <c r="AL32" s="60">
        <f t="shared" si="35"/>
        <v>44317</v>
      </c>
      <c r="AM32" s="66">
        <f t="shared" si="36"/>
        <v>1215.75</v>
      </c>
      <c r="AN32" s="66">
        <f t="shared" si="36"/>
        <v>1391</v>
      </c>
      <c r="AO32" s="66">
        <f t="shared" si="36"/>
        <v>1335.8970588235293</v>
      </c>
      <c r="AQ32" s="62">
        <f>AVERAGEIFS(Spreads!AV$3:AV$1616,Spreads!$AA$3:$AA$1616,'Monthly Data'!$B32,Spreads!$AB$3:$AB$1616,'Monthly Data'!$C32)</f>
        <v>2.9595214999999984</v>
      </c>
      <c r="AS32" s="60">
        <f t="shared" si="18"/>
        <v>44317</v>
      </c>
      <c r="AT32" s="62">
        <f>_xlfn.MINIFS(Spreads!M$3:M$1616,Spreads!$AA$3:$AA$1616,'Monthly Data'!$B32,Spreads!$AB$3:$AB$1616,'Monthly Data'!$C32)</f>
        <v>19.999999999999993</v>
      </c>
      <c r="AU32" s="62">
        <f>_xlfn.MAXIFS(Spreads!M$3:M$1616,Spreads!$AA$3:$AA$1616,'Monthly Data'!$B32,Spreads!$AB$3:$AB$1616,'Monthly Data'!$C32)</f>
        <v>31</v>
      </c>
      <c r="AV32" s="62">
        <f>AVERAGEIFS(Spreads!M$3:M$1616,Spreads!$AA$3:$AA$1616,'Monthly Data'!$B32,Spreads!$AB$3:$AB$1616,'Monthly Data'!$C32)</f>
        <v>27.15</v>
      </c>
      <c r="AW32" s="24">
        <f t="shared" si="19"/>
        <v>-7.1500000000000057</v>
      </c>
      <c r="AX32" s="24">
        <f t="shared" si="20"/>
        <v>3.8500000000000014</v>
      </c>
      <c r="AY32" s="62">
        <f>_xlfn.MINIFS(Spreads!N$3:N$1616,Spreads!$AA$3:$AA$1616,'Monthly Data'!$B32,Spreads!$AB$3:$AB$1616,'Monthly Data'!$C32)</f>
        <v>7.5</v>
      </c>
      <c r="AZ32" s="62">
        <f>_xlfn.MAXIFS(Spreads!N$3:N$1616,Spreads!$AA$3:$AA$1616,'Monthly Data'!$B32,Spreads!$AB$3:$AB$1616,'Monthly Data'!$C32)</f>
        <v>20</v>
      </c>
      <c r="BA32" s="62">
        <f>AVERAGEIFS(Spreads!N$3:N$1616,Spreads!$AA$3:$AA$1616,'Monthly Data'!$B32,Spreads!$AB$3:$AB$1616,'Monthly Data'!$C32)</f>
        <v>15.625</v>
      </c>
      <c r="BB32" s="24">
        <f t="shared" si="21"/>
        <v>-8.125</v>
      </c>
      <c r="BC32" s="24">
        <f t="shared" si="22"/>
        <v>4.375</v>
      </c>
      <c r="BD32" s="62">
        <f>_xlfn.MINIFS(Spreads!O$3:O$1616,Spreads!$AA$3:$AA$1616,'Monthly Data'!$B32,Spreads!$AB$3:$AB$1616,'Monthly Data'!$C32)</f>
        <v>11</v>
      </c>
      <c r="BE32" s="62">
        <f>_xlfn.MAXIFS(Spreads!O$3:O$1616,Spreads!$AA$3:$AA$1616,'Monthly Data'!$B32,Spreads!$AB$3:$AB$1616,'Monthly Data'!$C32)</f>
        <v>12.5</v>
      </c>
      <c r="BF32" s="62">
        <f>AVERAGEIFS(Spreads!O$3:O$1616,Spreads!$AA$3:$AA$1616,'Monthly Data'!$B32,Spreads!$AB$3:$AB$1616,'Monthly Data'!$C32)</f>
        <v>11.525</v>
      </c>
      <c r="BG32" s="24">
        <f t="shared" si="23"/>
        <v>-0.52500000000000036</v>
      </c>
      <c r="BH32" s="24">
        <f t="shared" si="24"/>
        <v>0.97499999999999964</v>
      </c>
      <c r="BI32" s="62">
        <f>_xlfn.MINIFS(Spreads!P$3:P$1616,Spreads!$AA$3:$AA$1616,'Monthly Data'!$B32,Spreads!$AB$3:$AB$1616,'Monthly Data'!$C32)</f>
        <v>5.9999999999999929</v>
      </c>
      <c r="BJ32" s="62">
        <f>_xlfn.MAXIFS(Spreads!P$3:P$1616,Spreads!$AA$3:$AA$1616,'Monthly Data'!$B32,Spreads!$AB$3:$AB$1616,'Monthly Data'!$C32)</f>
        <v>6</v>
      </c>
      <c r="BK32" s="62">
        <f>AVERAGEIFS(Spreads!P$3:P$1616,Spreads!$AA$3:$AA$1616,'Monthly Data'!$B32,Spreads!$AB$3:$AB$1616,'Monthly Data'!$C32)</f>
        <v>6</v>
      </c>
      <c r="BL32" s="24">
        <f t="shared" si="25"/>
        <v>-7.1054273576010019E-15</v>
      </c>
      <c r="BM32" s="24">
        <f t="shared" si="26"/>
        <v>0</v>
      </c>
      <c r="BN32" s="62">
        <f>_xlfn.MINIFS(Spreads!R$3:R$1616,Spreads!$AA$3:$AA$1616,'Monthly Data'!$B32,Spreads!$AB$3:$AB$1616,'Monthly Data'!$C32)</f>
        <v>-8.4344920625848729</v>
      </c>
      <c r="BO32" s="62">
        <f>_xlfn.MAXIFS(Spreads!R$3:R$1616,Spreads!$AA$3:$AA$1616,'Monthly Data'!$B32,Spreads!$AB$3:$AB$1616,'Monthly Data'!$C32)</f>
        <v>-2.0316528457032561</v>
      </c>
      <c r="BP32" s="62">
        <f>AVERAGEIFS(Spreads!R$3:R$1616,Spreads!$AA$3:$AA$1616,'Monthly Data'!$B32,Spreads!$AB$3:$AB$1616,'Monthly Data'!$C32)</f>
        <v>-5.1641233740643369</v>
      </c>
      <c r="BQ32" s="24">
        <f t="shared" si="27"/>
        <v>-3.2703686885205361</v>
      </c>
      <c r="BR32" s="24">
        <f t="shared" si="28"/>
        <v>3.1324705283610808</v>
      </c>
      <c r="BS32" s="62">
        <f>_xlfn.MINIFS(Spreads!S$3:S$1616,Spreads!$AA$3:$AA$1616,'Monthly Data'!$B32,Spreads!$AB$3:$AB$1616,'Monthly Data'!$C32)</f>
        <v>37.999999999999993</v>
      </c>
      <c r="BT32" s="62">
        <f>_xlfn.MAXIFS(Spreads!S$3:S$1616,Spreads!$AA$3:$AA$1616,'Monthly Data'!$B32,Spreads!$AB$3:$AB$1616,'Monthly Data'!$C32)</f>
        <v>38</v>
      </c>
      <c r="BU32" s="62">
        <f>AVERAGEIFS(Spreads!S$3:S$1616,Spreads!$AA$3:$AA$1616,'Monthly Data'!$B32,Spreads!$AB$3:$AB$1616,'Monthly Data'!$C32)</f>
        <v>38</v>
      </c>
      <c r="BV32" s="24">
        <f t="shared" si="29"/>
        <v>0</v>
      </c>
      <c r="BW32" s="24">
        <f t="shared" si="30"/>
        <v>0</v>
      </c>
      <c r="BX32" s="62">
        <f>_xlfn.MINIFS(Spreads!T$3:T$1616,Spreads!$AA$3:$AA$1616,'Monthly Data'!$B32,Spreads!$AB$3:$AB$1616,'Monthly Data'!$C32)</f>
        <v>7</v>
      </c>
      <c r="BY32" s="62">
        <f>_xlfn.MAXIFS(Spreads!T$3:T$1616,Spreads!$AA$3:$AA$1616,'Monthly Data'!$B32,Spreads!$AB$3:$AB$1616,'Monthly Data'!$C32)</f>
        <v>18</v>
      </c>
      <c r="BZ32" s="62">
        <f>AVERAGEIFS(Spreads!T$3:T$1616,Spreads!$AA$3:$AA$1616,'Monthly Data'!$B32,Spreads!$AB$3:$AB$1616,'Monthly Data'!$C32)</f>
        <v>10.85</v>
      </c>
      <c r="CA32" s="24">
        <f t="shared" si="31"/>
        <v>-3.8499999999999996</v>
      </c>
      <c r="CB32" s="24">
        <f t="shared" si="32"/>
        <v>7.15</v>
      </c>
      <c r="DJ32" s="24">
        <f t="shared" si="33"/>
        <v>18</v>
      </c>
      <c r="DK32" s="24">
        <f t="shared" si="33"/>
        <v>7</v>
      </c>
      <c r="DL32" s="24">
        <f t="shared" si="33"/>
        <v>10.850000000000023</v>
      </c>
      <c r="DV32" s="63">
        <f t="shared" si="34"/>
        <v>44317</v>
      </c>
      <c r="DW32" s="62">
        <f>_xlfn.MINIFS(Spreads!X$3:X$1616,Spreads!$AA$3:$AA$1616,'Monthly Data'!$B32,Spreads!$AB$3:$AB$1616,'Monthly Data'!$C32)</f>
        <v>56.835139992252635</v>
      </c>
      <c r="DX32" s="62">
        <f>_xlfn.MAXIFS(Spreads!X$3:X$1616,Spreads!$AA$3:$AA$1616,'Monthly Data'!$B32,Spreads!$AB$3:$AB$1616,'Monthly Data'!$C32)</f>
        <v>64.171998646479977</v>
      </c>
      <c r="DY32" s="62">
        <f>AVERAGEIFS(Spreads!X$3:X$1616,Spreads!$AA$3:$AA$1616,'Monthly Data'!$B32,Spreads!$AB$3:$AB$1616,'Monthly Data'!$C32)</f>
        <v>61.244536538045487</v>
      </c>
      <c r="DZ32" s="62">
        <f>_xlfn.MINIFS(Spreads!AM$3:AM$1616,Spreads!$AA$3:$AA$1616,'Monthly Data'!$B32,Spreads!$AB$3:$AB$1616,'Monthly Data'!$C32)</f>
        <v>1253</v>
      </c>
      <c r="EA32" s="62">
        <f>_xlfn.MAXIFS(Spreads!AM$3:AM$1616,Spreads!$AA$3:$AA$1616,'Monthly Data'!$B32,Spreads!$AB$3:$AB$1616,'Monthly Data'!$C32)</f>
        <v>1414.75</v>
      </c>
      <c r="EB32" s="62">
        <f>AVERAGEIFS(Spreads!AM$3:AM$1616,Spreads!$AA$3:$AA$1616,'Monthly Data'!$B32,Spreads!$AB$3:$AB$1616,'Monthly Data'!$C32)</f>
        <v>1350.2105263157894</v>
      </c>
      <c r="EC32" s="62">
        <f>_xlfn.MINIFS(Spreads!AT$3:AT$1616,Spreads!$AA$3:$AA$1616,'Monthly Data'!$B32,Spreads!$AB$3:$AB$1616,'Monthly Data'!$C32)</f>
        <v>394</v>
      </c>
      <c r="ED32" s="62">
        <f>_xlfn.MAXIFS(Spreads!AT$3:AT$1616,Spreads!$AA$3:$AA$1616,'Monthly Data'!$B32,Spreads!$AB$3:$AB$1616,'Monthly Data'!$C32)</f>
        <v>459</v>
      </c>
      <c r="EE32" s="62">
        <f>AVERAGEIFS(Spreads!AT$3:AT$1616,Spreads!$AA$3:$AA$1616,'Monthly Data'!$B32,Spreads!$AB$3:$AB$1616,'Monthly Data'!$C32)</f>
        <v>424.65</v>
      </c>
      <c r="EF32" s="62">
        <f>_xlfn.MINIFS(Spreads!AU$3:AU$1616,Spreads!$AA$3:$AA$1616,'Monthly Data'!$B32,Spreads!$AB$3:$AB$1616,'Monthly Data'!$C32)</f>
        <v>15.37</v>
      </c>
      <c r="EG32" s="62">
        <f>_xlfn.MAXIFS(Spreads!AU$3:AU$1616,Spreads!$AA$3:$AA$1616,'Monthly Data'!$B32,Spreads!$AB$3:$AB$1616,'Monthly Data'!$C32)</f>
        <v>17.03</v>
      </c>
      <c r="EH32" s="62">
        <f>AVERAGEIFS(Spreads!AU$3:AU$1616,Spreads!$AA$3:$AA$1616,'Monthly Data'!$B32,Spreads!$AB$3:$AB$1616,'Monthly Data'!$C32)</f>
        <v>16.047999999999998</v>
      </c>
      <c r="EI32" s="62">
        <f>_xlfn.MINIFS(Spreads!AV$3:AV$1616,Spreads!$AA$3:$AA$1616,'Monthly Data'!$B32,Spreads!$AB$3:$AB$1616,'Monthly Data'!$C32)</f>
        <v>2.671759999999999</v>
      </c>
      <c r="EJ32" s="62">
        <f>_xlfn.MAXIFS(Spreads!AV$3:AV$1616,Spreads!$AA$3:$AA$1616,'Monthly Data'!$B32,Spreads!$AB$3:$AB$1616,'Monthly Data'!$C32)</f>
        <v>3.1248899999999971</v>
      </c>
      <c r="EK32" s="62">
        <f>AVERAGEIFS(Spreads!AV$3:AV$1616,Spreads!$AA$3:$AA$1616,'Monthly Data'!$B32,Spreads!$AB$3:$AB$1616,'Monthly Data'!$C32)</f>
        <v>2.9595214999999984</v>
      </c>
      <c r="EL32" s="62">
        <f>_xlfn.MINIFS(Spreads!AW$3:AW$1616,Spreads!$AA$3:$AA$1616,'Monthly Data'!$B32,Spreads!$AB$3:$AB$1616,'Monthly Data'!$C32)</f>
        <v>3.5910709999999995</v>
      </c>
      <c r="EM32" s="62">
        <f>_xlfn.MAXIFS(Spreads!AW$3:AW$1616,Spreads!$AA$3:$AA$1616,'Monthly Data'!$B32,Spreads!$AB$3:$AB$1616,'Monthly Data'!$C32)</f>
        <v>5.2316621999999988</v>
      </c>
      <c r="EN32" s="62">
        <f>AVERAGEIFS(Spreads!AW$3:AW$1616,Spreads!$AA$3:$AA$1616,'Monthly Data'!$B32,Spreads!$AB$3:$AB$1616,'Monthly Data'!$C32)</f>
        <v>4.5705190699999987</v>
      </c>
      <c r="EO32" s="62">
        <f>_xlfn.MINIFS(Spreads!AX$3:AX$1616,Spreads!$AA$3:$AA$1616,'Monthly Data'!$B32,Spreads!$AB$3:$AB$1616,'Monthly Data'!$C32)</f>
        <v>0.67906800000000089</v>
      </c>
      <c r="EP32" s="62">
        <f>_xlfn.MAXIFS(Spreads!AX$3:AX$1616,Spreads!$AA$3:$AA$1616,'Monthly Data'!$B32,Spreads!$AB$3:$AB$1616,'Monthly Data'!$C32)</f>
        <v>2.1150558000000004</v>
      </c>
      <c r="EQ32" s="62">
        <f>AVERAGEIFS(Spreads!AX$3:AX$1616,Spreads!$AA$3:$AA$1616,'Monthly Data'!$B32,Spreads!$AB$3:$AB$1616,'Monthly Data'!$C32)</f>
        <v>1.6109975699999999</v>
      </c>
      <c r="ER32" s="64">
        <f>_xlfn.MINIFS(Spreads!AY$3:AY$1616,Spreads!$AA$3:$AA$1616,'Monthly Data'!$B32,Spreads!$AB$3:$AB$1616,'Monthly Data'!$C32)</f>
        <v>0.48011088879404518</v>
      </c>
      <c r="ES32" s="64">
        <f>_xlfn.MAXIFS(Spreads!AY$3:AY$1616,Spreads!$AA$3:$AA$1616,'Monthly Data'!$B32,Spreads!$AB$3:$AB$1616,'Monthly Data'!$C32)</f>
        <v>0.55120943415061829</v>
      </c>
      <c r="ET32" s="64">
        <f>AVERAGEIFS(Spreads!AY$3:AY$1616,Spreads!$AA$3:$AA$1616,'Monthly Data'!$B32,Spreads!$AB$3:$AB$1616,'Monthly Data'!$C32)</f>
        <v>0.52061779077499248</v>
      </c>
    </row>
    <row r="33" spans="1:150" x14ac:dyDescent="0.2">
      <c r="A33" s="60">
        <v>44348</v>
      </c>
      <c r="B33" s="61">
        <f t="shared" si="0"/>
        <v>6</v>
      </c>
      <c r="C33" s="61">
        <f t="shared" si="1"/>
        <v>2021</v>
      </c>
      <c r="D33" s="62">
        <f>_xlfn.MINIFS(Spreads!B$3:B$1616,Spreads!$AA$3:$AA$1616,'Monthly Data'!$B33,Spreads!$AB$3:$AB$1616,'Monthly Data'!$C33)</f>
        <v>88.71</v>
      </c>
      <c r="E33" s="62">
        <f>_xlfn.MAXIFS(Spreads!B$3:B$1616,Spreads!$AA$3:$AA$1616,'Monthly Data'!$B33,Spreads!$AB$3:$AB$1616,'Monthly Data'!$C33)</f>
        <v>104.59</v>
      </c>
      <c r="F33" s="62">
        <f>AVERAGEIFS(Spreads!B$3:B$1616,Spreads!$AA$3:$AA$1616,'Monthly Data'!$B33,Spreads!$AB$3:$AB$1616,'Monthly Data'!$C33)</f>
        <v>97.356818181818198</v>
      </c>
      <c r="G33" s="62">
        <f t="shared" si="2"/>
        <v>-8.6468181818182046</v>
      </c>
      <c r="H33" s="62">
        <f t="shared" si="3"/>
        <v>7.2331818181818051</v>
      </c>
      <c r="I33" s="62">
        <f>_xlfn.MINIFS(Spreads!C$3:C$1616,Spreads!$AA$3:$AA$1616,'Monthly Data'!$B33,Spreads!$AB$3:$AB$1616,'Monthly Data'!$C33)</f>
        <v>67.569999999999993</v>
      </c>
      <c r="J33" s="62">
        <f>_xlfn.MAXIFS(Spreads!C$3:C$1616,Spreads!$AA$3:$AA$1616,'Monthly Data'!$B33,Spreads!$AB$3:$AB$1616,'Monthly Data'!$C33)</f>
        <v>86.46</v>
      </c>
      <c r="K33" s="62">
        <f>AVERAGEIFS(Spreads!C$3:C$1616,Spreads!$AA$3:$AA$1616,'Monthly Data'!$B33,Spreads!$AB$3:$AB$1616,'Monthly Data'!$C33)</f>
        <v>76.834090909090932</v>
      </c>
      <c r="L33" s="62">
        <f t="shared" si="4"/>
        <v>-9.2640909090909389</v>
      </c>
      <c r="M33" s="62">
        <f t="shared" si="5"/>
        <v>9.6259090909090617</v>
      </c>
      <c r="N33" s="62">
        <f>_xlfn.MINIFS(Spreads!D$3:D$1616,Spreads!$AA$3:$AA$1616,'Monthly Data'!$B33,Spreads!$AB$3:$AB$1616,'Monthly Data'!$C33)</f>
        <v>61.07</v>
      </c>
      <c r="O33" s="62">
        <f>_xlfn.MAXIFS(Spreads!D$3:D$1616,Spreads!$AA$3:$AA$1616,'Monthly Data'!$B33,Spreads!$AB$3:$AB$1616,'Monthly Data'!$C33)</f>
        <v>80.08</v>
      </c>
      <c r="P33" s="62">
        <f>AVERAGEIFS(Spreads!D$3:D$1616,Spreads!$AA$3:$AA$1616,'Monthly Data'!$B33,Spreads!$AB$3:$AB$1616,'Monthly Data'!$C33)</f>
        <v>70.970454545454558</v>
      </c>
      <c r="Q33" s="62">
        <f t="shared" si="6"/>
        <v>-9.9004545454545578</v>
      </c>
      <c r="R33" s="62">
        <f t="shared" si="7"/>
        <v>9.1095454545454402</v>
      </c>
      <c r="S33" s="62">
        <f>_xlfn.MINIFS(Spreads!F$3:F$1616,Spreads!$AA$3:$AA$1616,'Monthly Data'!$B33,Spreads!$AB$3:$AB$1616,'Monthly Data'!$C33)</f>
        <v>45.937580229173072</v>
      </c>
      <c r="T33" s="62">
        <f>_xlfn.MAXIFS(Spreads!F$3:F$1616,Spreads!$AA$3:$AA$1616,'Monthly Data'!$B33,Spreads!$AB$3:$AB$1616,'Monthly Data'!$C33)</f>
        <v>59.79483104133044</v>
      </c>
      <c r="U33" s="62">
        <f>AVERAGEIFS(Spreads!F$3:F$1616,Spreads!$AA$3:$AA$1616,'Monthly Data'!$B33,Spreads!$AB$3:$AB$1616,'Monthly Data'!$C33)</f>
        <v>53.193440223053457</v>
      </c>
      <c r="V33" s="62">
        <f t="shared" si="8"/>
        <v>-7.2558599938803852</v>
      </c>
      <c r="W33" s="62">
        <f t="shared" si="9"/>
        <v>6.6013908182769825</v>
      </c>
      <c r="X33" s="62">
        <f>_xlfn.MINIFS(Spreads!G$3:G$1616,Spreads!$AA$3:$AA$1616,'Monthly Data'!$B33,Spreads!$AB$3:$AB$1616,'Monthly Data'!$C33)</f>
        <v>91.57</v>
      </c>
      <c r="Y33" s="62">
        <f>_xlfn.MAXIFS(Spreads!G$3:G$1616,Spreads!$AA$3:$AA$1616,'Monthly Data'!$B33,Spreads!$AB$3:$AB$1616,'Monthly Data'!$C33)</f>
        <v>107.08</v>
      </c>
      <c r="Z33" s="62">
        <f>AVERAGEIFS(Spreads!G$3:G$1616,Spreads!$AA$3:$AA$1616,'Monthly Data'!$B33,Spreads!$AB$3:$AB$1616,'Monthly Data'!$C33)</f>
        <v>99.152272727272717</v>
      </c>
      <c r="AA33" s="62">
        <f t="shared" si="10"/>
        <v>-7.5822727272727235</v>
      </c>
      <c r="AB33" s="62">
        <f t="shared" si="11"/>
        <v>7.9277272727272816</v>
      </c>
      <c r="AC33" s="62">
        <f>_xlfn.MINIFS(Spreads!H$3:H$1616,Spreads!$AA$3:$AA$1616,'Monthly Data'!$B33,Spreads!$AB$3:$AB$1616,'Monthly Data'!$C33)</f>
        <v>56.01</v>
      </c>
      <c r="AD33" s="62">
        <f>_xlfn.MAXIFS(Spreads!H$3:H$1616,Spreads!$AA$3:$AA$1616,'Monthly Data'!$B33,Spreads!$AB$3:$AB$1616,'Monthly Data'!$C33)</f>
        <v>72.08</v>
      </c>
      <c r="AE33" s="62">
        <f>AVERAGEIFS(Spreads!H$3:H$1616,Spreads!$AA$3:$AA$1616,'Monthly Data'!$B33,Spreads!$AB$3:$AB$1616,'Monthly Data'!$C33)</f>
        <v>64.228181818181824</v>
      </c>
      <c r="AF33" s="62">
        <f t="shared" si="12"/>
        <v>-8.2181818181818258</v>
      </c>
      <c r="AG33" s="62">
        <f t="shared" si="13"/>
        <v>7.8518181818181745</v>
      </c>
      <c r="AH33" s="65">
        <f t="shared" si="14"/>
        <v>-2.1501050157575641E-2</v>
      </c>
      <c r="AI33" s="62">
        <f t="shared" si="15"/>
        <v>33.128636363636375</v>
      </c>
      <c r="AJ33" s="62">
        <f t="shared" si="16"/>
        <v>12.605909090909108</v>
      </c>
      <c r="AK33" s="62">
        <f t="shared" si="17"/>
        <v>20.522727272727266</v>
      </c>
      <c r="AL33" s="60">
        <f t="shared" si="35"/>
        <v>44348</v>
      </c>
      <c r="AM33" s="66">
        <f t="shared" si="36"/>
        <v>1012.7499999999999</v>
      </c>
      <c r="AN33" s="66">
        <f t="shared" si="36"/>
        <v>1318.25</v>
      </c>
      <c r="AO33" s="66">
        <f t="shared" si="36"/>
        <v>1172.7142857142856</v>
      </c>
      <c r="AQ33" s="62">
        <f>AVERAGEIFS(Spreads!AV$3:AV$1616,Spreads!$AA$3:$AA$1616,'Monthly Data'!$B33,Spreads!$AB$3:$AB$1616,'Monthly Data'!$C33)</f>
        <v>3.2644295454545453</v>
      </c>
      <c r="AS33" s="60">
        <f t="shared" si="18"/>
        <v>44348</v>
      </c>
      <c r="AT33" s="62">
        <f>_xlfn.MINIFS(Spreads!M$3:M$1616,Spreads!$AA$3:$AA$1616,'Monthly Data'!$B33,Spreads!$AB$3:$AB$1616,'Monthly Data'!$C33)</f>
        <v>31</v>
      </c>
      <c r="AU33" s="62">
        <f>_xlfn.MAXIFS(Spreads!M$3:M$1616,Spreads!$AA$3:$AA$1616,'Monthly Data'!$B33,Spreads!$AB$3:$AB$1616,'Monthly Data'!$C33)</f>
        <v>39.4</v>
      </c>
      <c r="AV33" s="62">
        <f>AVERAGEIFS(Spreads!M$3:M$1616,Spreads!$AA$3:$AA$1616,'Monthly Data'!$B33,Spreads!$AB$3:$AB$1616,'Monthly Data'!$C33)</f>
        <v>33.12863636363636</v>
      </c>
      <c r="AW33" s="24">
        <f t="shared" si="19"/>
        <v>-2.1286363636363603</v>
      </c>
      <c r="AX33" s="24">
        <f t="shared" si="20"/>
        <v>6.2713636363636382</v>
      </c>
      <c r="AY33" s="62">
        <f>_xlfn.MINIFS(Spreads!N$3:N$1616,Spreads!$AA$3:$AA$1616,'Monthly Data'!$B33,Spreads!$AB$3:$AB$1616,'Monthly Data'!$C33)</f>
        <v>17</v>
      </c>
      <c r="AZ33" s="62">
        <f>_xlfn.MAXIFS(Spreads!N$3:N$1616,Spreads!$AA$3:$AA$1616,'Monthly Data'!$B33,Spreads!$AB$3:$AB$1616,'Monthly Data'!$C33)</f>
        <v>29.5</v>
      </c>
      <c r="BA33" s="62">
        <f>AVERAGEIFS(Spreads!N$3:N$1616,Spreads!$AA$3:$AA$1616,'Monthly Data'!$B33,Spreads!$AB$3:$AB$1616,'Monthly Data'!$C33)</f>
        <v>20.522727272727273</v>
      </c>
      <c r="BB33" s="24">
        <f t="shared" si="21"/>
        <v>-3.5227272727272734</v>
      </c>
      <c r="BC33" s="24">
        <f t="shared" si="22"/>
        <v>8.9772727272727266</v>
      </c>
      <c r="BD33" s="62">
        <f>_xlfn.MINIFS(Spreads!O$3:O$1616,Spreads!$AA$3:$AA$1616,'Monthly Data'!$B33,Spreads!$AB$3:$AB$1616,'Monthly Data'!$C33)</f>
        <v>9.8999999999999986</v>
      </c>
      <c r="BE33" s="62">
        <f>_xlfn.MAXIFS(Spreads!O$3:O$1616,Spreads!$AA$3:$AA$1616,'Monthly Data'!$B33,Spreads!$AB$3:$AB$1616,'Monthly Data'!$C33)</f>
        <v>16</v>
      </c>
      <c r="BF33" s="62">
        <f>AVERAGEIFS(Spreads!O$3:O$1616,Spreads!$AA$3:$AA$1616,'Monthly Data'!$B33,Spreads!$AB$3:$AB$1616,'Monthly Data'!$C33)</f>
        <v>12.605909090909092</v>
      </c>
      <c r="BG33" s="24">
        <f t="shared" si="23"/>
        <v>-2.7059090909090937</v>
      </c>
      <c r="BH33" s="24">
        <f t="shared" si="24"/>
        <v>3.3940909090909077</v>
      </c>
      <c r="BI33" s="62">
        <f>_xlfn.MINIFS(Spreads!P$3:P$1616,Spreads!$AA$3:$AA$1616,'Monthly Data'!$B33,Spreads!$AB$3:$AB$1616,'Monthly Data'!$C33)</f>
        <v>4.3999999999999986</v>
      </c>
      <c r="BJ33" s="62">
        <f>_xlfn.MAXIFS(Spreads!P$3:P$1616,Spreads!$AA$3:$AA$1616,'Monthly Data'!$B33,Spreads!$AB$3:$AB$1616,'Monthly Data'!$C33)</f>
        <v>8</v>
      </c>
      <c r="BK33" s="62">
        <f>AVERAGEIFS(Spreads!P$3:P$1616,Spreads!$AA$3:$AA$1616,'Monthly Data'!$B33,Spreads!$AB$3:$AB$1616,'Monthly Data'!$C33)</f>
        <v>6.742272727272729</v>
      </c>
      <c r="BL33" s="24">
        <f t="shared" si="25"/>
        <v>-2.3422727272727304</v>
      </c>
      <c r="BM33" s="24">
        <f t="shared" si="26"/>
        <v>1.257727272727271</v>
      </c>
      <c r="BN33" s="62">
        <f>_xlfn.MINIFS(Spreads!R$3:R$1616,Spreads!$AA$3:$AA$1616,'Monthly Data'!$B33,Spreads!$AB$3:$AB$1616,'Monthly Data'!$C33)</f>
        <v>-15.344530255073202</v>
      </c>
      <c r="BO33" s="62">
        <f>_xlfn.MAXIFS(Spreads!R$3:R$1616,Spreads!$AA$3:$AA$1616,'Monthly Data'!$B33,Spreads!$AB$3:$AB$1616,'Monthly Data'!$C33)</f>
        <v>-6.5639505457171268</v>
      </c>
      <c r="BP33" s="62">
        <f>AVERAGEIFS(Spreads!R$3:R$1616,Spreads!$AA$3:$AA$1616,'Monthly Data'!$B33,Spreads!$AB$3:$AB$1616,'Monthly Data'!$C33)</f>
        <v>-11.334655015041774</v>
      </c>
      <c r="BQ33" s="24">
        <f t="shared" si="27"/>
        <v>-4.0098752400314286</v>
      </c>
      <c r="BR33" s="24">
        <f t="shared" si="28"/>
        <v>4.770704469324647</v>
      </c>
      <c r="BS33" s="62">
        <f>_xlfn.MINIFS(Spreads!S$3:S$1616,Spreads!$AA$3:$AA$1616,'Monthly Data'!$B33,Spreads!$AB$3:$AB$1616,'Monthly Data'!$C33)</f>
        <v>34.28</v>
      </c>
      <c r="BT33" s="62">
        <f>_xlfn.MAXIFS(Spreads!S$3:S$1616,Spreads!$AA$3:$AA$1616,'Monthly Data'!$B33,Spreads!$AB$3:$AB$1616,'Monthly Data'!$C33)</f>
        <v>37.110000000000007</v>
      </c>
      <c r="BU33" s="62">
        <f>AVERAGEIFS(Spreads!S$3:S$1616,Spreads!$AA$3:$AA$1616,'Monthly Data'!$B33,Spreads!$AB$3:$AB$1616,'Monthly Data'!$C33)</f>
        <v>34.924090909090907</v>
      </c>
      <c r="BV33" s="24">
        <f t="shared" si="29"/>
        <v>-0.64409090909090594</v>
      </c>
      <c r="BW33" s="24">
        <f t="shared" si="30"/>
        <v>2.1859090909090995</v>
      </c>
      <c r="BX33" s="62">
        <f>_xlfn.MINIFS(Spreads!T$3:T$1616,Spreads!$AA$3:$AA$1616,'Monthly Data'!$B33,Spreads!$AB$3:$AB$1616,'Monthly Data'!$C33)</f>
        <v>-5</v>
      </c>
      <c r="BY33" s="62">
        <f>_xlfn.MAXIFS(Spreads!T$3:T$1616,Spreads!$AA$3:$AA$1616,'Monthly Data'!$B33,Spreads!$AB$3:$AB$1616,'Monthly Data'!$C33)</f>
        <v>4</v>
      </c>
      <c r="BZ33" s="62">
        <f>AVERAGEIFS(Spreads!T$3:T$1616,Spreads!$AA$3:$AA$1616,'Monthly Data'!$B33,Spreads!$AB$3:$AB$1616,'Monthly Data'!$C33)</f>
        <v>1.7954545454545454</v>
      </c>
      <c r="CA33" s="24">
        <f t="shared" si="31"/>
        <v>-6.795454545454545</v>
      </c>
      <c r="CB33" s="24">
        <f t="shared" si="32"/>
        <v>2.2045454545454546</v>
      </c>
      <c r="DJ33" s="24">
        <f t="shared" si="33"/>
        <v>2.8599999999999994</v>
      </c>
      <c r="DK33" s="24">
        <f t="shared" si="33"/>
        <v>2.4899999999999949</v>
      </c>
      <c r="DL33" s="24">
        <f t="shared" si="33"/>
        <v>1.7954545454545183</v>
      </c>
      <c r="DV33" s="63">
        <f t="shared" si="34"/>
        <v>44348</v>
      </c>
      <c r="DW33" s="62">
        <f>_xlfn.MINIFS(Spreads!X$3:X$1616,Spreads!$AA$3:$AA$1616,'Monthly Data'!$B33,Spreads!$AB$3:$AB$1616,'Monthly Data'!$C33)</f>
        <v>47.434435472384834</v>
      </c>
      <c r="DX33" s="62">
        <f>_xlfn.MAXIFS(Spreads!X$3:X$1616,Spreads!$AA$3:$AA$1616,'Monthly Data'!$B33,Spreads!$AB$3:$AB$1616,'Monthly Data'!$C33)</f>
        <v>61.790638032279453</v>
      </c>
      <c r="DY33" s="62">
        <f>AVERAGEIFS(Spreads!X$3:X$1616,Spreads!$AA$3:$AA$1616,'Monthly Data'!$B33,Spreads!$AB$3:$AB$1616,'Monthly Data'!$C33)</f>
        <v>54.454294824072491</v>
      </c>
      <c r="DZ33" s="62">
        <f>_xlfn.MINIFS(Spreads!AM$3:AM$1616,Spreads!$AA$3:$AA$1616,'Monthly Data'!$B33,Spreads!$AB$3:$AB$1616,'Monthly Data'!$C33)</f>
        <v>1045.75</v>
      </c>
      <c r="EA33" s="62">
        <f>_xlfn.MAXIFS(Spreads!AM$3:AM$1616,Spreads!$AA$3:$AA$1616,'Monthly Data'!$B33,Spreads!$AB$3:$AB$1616,'Monthly Data'!$C33)</f>
        <v>1362.25</v>
      </c>
      <c r="EB33" s="62">
        <f>AVERAGEIFS(Spreads!AM$3:AM$1616,Spreads!$AA$3:$AA$1616,'Monthly Data'!$B33,Spreads!$AB$3:$AB$1616,'Monthly Data'!$C33)</f>
        <v>1200.5113636363637</v>
      </c>
      <c r="EC33" s="62">
        <f>_xlfn.MINIFS(Spreads!AT$3:AT$1616,Spreads!$AA$3:$AA$1616,'Monthly Data'!$B33,Spreads!$AB$3:$AB$1616,'Monthly Data'!$C33)</f>
        <v>351</v>
      </c>
      <c r="ED33" s="62">
        <f>_xlfn.MAXIFS(Spreads!AT$3:AT$1616,Spreads!$AA$3:$AA$1616,'Monthly Data'!$B33,Spreads!$AB$3:$AB$1616,'Monthly Data'!$C33)</f>
        <v>409</v>
      </c>
      <c r="EE33" s="62">
        <f>AVERAGEIFS(Spreads!AT$3:AT$1616,Spreads!$AA$3:$AA$1616,'Monthly Data'!$B33,Spreads!$AB$3:$AB$1616,'Monthly Data'!$C33)</f>
        <v>380.86363636363637</v>
      </c>
      <c r="EF33" s="62">
        <f>_xlfn.MINIFS(Spreads!AU$3:AU$1616,Spreads!$AA$3:$AA$1616,'Monthly Data'!$B33,Spreads!$AB$3:$AB$1616,'Monthly Data'!$C33)</f>
        <v>13.23</v>
      </c>
      <c r="EG33" s="62">
        <f>_xlfn.MAXIFS(Spreads!AU$3:AU$1616,Spreads!$AA$3:$AA$1616,'Monthly Data'!$B33,Spreads!$AB$3:$AB$1616,'Monthly Data'!$C33)</f>
        <v>16.260000000000002</v>
      </c>
      <c r="EH33" s="62">
        <f>AVERAGEIFS(Spreads!AU$3:AU$1616,Spreads!$AA$3:$AA$1616,'Monthly Data'!$B33,Spreads!$AB$3:$AB$1616,'Monthly Data'!$C33)</f>
        <v>14.67545454545454</v>
      </c>
      <c r="EI33" s="62">
        <f>_xlfn.MINIFS(Spreads!AV$3:AV$1616,Spreads!$AA$3:$AA$1616,'Monthly Data'!$B33,Spreads!$AB$3:$AB$1616,'Monthly Data'!$C33)</f>
        <v>2.8494500000000027</v>
      </c>
      <c r="EJ33" s="62">
        <f>_xlfn.MAXIFS(Spreads!AV$3:AV$1616,Spreads!$AA$3:$AA$1616,'Monthly Data'!$B33,Spreads!$AB$3:$AB$1616,'Monthly Data'!$C33)</f>
        <v>3.9631900000000027</v>
      </c>
      <c r="EK33" s="62">
        <f>AVERAGEIFS(Spreads!AV$3:AV$1616,Spreads!$AA$3:$AA$1616,'Monthly Data'!$B33,Spreads!$AB$3:$AB$1616,'Monthly Data'!$C33)</f>
        <v>3.2644295454545453</v>
      </c>
      <c r="EL33" s="62">
        <f>_xlfn.MINIFS(Spreads!AW$3:AW$1616,Spreads!$AA$3:$AA$1616,'Monthly Data'!$B33,Spreads!$AB$3:$AB$1616,'Monthly Data'!$C33)</f>
        <v>5.0228973999999962</v>
      </c>
      <c r="EM33" s="62">
        <f>_xlfn.MAXIFS(Spreads!AW$3:AW$1616,Spreads!$AA$3:$AA$1616,'Monthly Data'!$B33,Spreads!$AB$3:$AB$1616,'Monthly Data'!$C33)</f>
        <v>6.1916656000000003</v>
      </c>
      <c r="EN33" s="62">
        <f>AVERAGEIFS(Spreads!AW$3:AW$1616,Spreads!$AA$3:$AA$1616,'Monthly Data'!$B33,Spreads!$AB$3:$AB$1616,'Monthly Data'!$C33)</f>
        <v>5.4377736818181797</v>
      </c>
      <c r="EO33" s="62">
        <f>_xlfn.MINIFS(Spreads!AX$3:AX$1616,Spreads!$AA$3:$AA$1616,'Monthly Data'!$B33,Spreads!$AB$3:$AB$1616,'Monthly Data'!$C33)</f>
        <v>1.7469035999999996</v>
      </c>
      <c r="EP33" s="62">
        <f>_xlfn.MAXIFS(Spreads!AX$3:AX$1616,Spreads!$AA$3:$AA$1616,'Monthly Data'!$B33,Spreads!$AB$3:$AB$1616,'Monthly Data'!$C33)</f>
        <v>3.2124456000000023</v>
      </c>
      <c r="EQ33" s="62">
        <f>AVERAGEIFS(Spreads!AX$3:AX$1616,Spreads!$AA$3:$AA$1616,'Monthly Data'!$B33,Spreads!$AB$3:$AB$1616,'Monthly Data'!$C33)</f>
        <v>2.1733441363636357</v>
      </c>
      <c r="ER33" s="64">
        <f>_xlfn.MINIFS(Spreads!AY$3:AY$1616,Spreads!$AA$3:$AA$1616,'Monthly Data'!$B33,Spreads!$AB$3:$AB$1616,'Monthly Data'!$C33)</f>
        <v>0.54497747256206819</v>
      </c>
      <c r="ES33" s="64">
        <f>_xlfn.MAXIFS(Spreads!AY$3:AY$1616,Spreads!$AA$3:$AA$1616,'Monthly Data'!$B33,Spreads!$AB$3:$AB$1616,'Monthly Data'!$C33)</f>
        <v>0.57114246415374548</v>
      </c>
      <c r="ET33" s="64">
        <f>AVERAGEIFS(Spreads!AY$3:AY$1616,Spreads!$AA$3:$AA$1616,'Monthly Data'!$B33,Spreads!$AB$3:$AB$1616,'Monthly Data'!$C33)</f>
        <v>0.55987555349238827</v>
      </c>
    </row>
    <row r="34" spans="1:150" x14ac:dyDescent="0.2">
      <c r="A34" s="60">
        <v>44378</v>
      </c>
      <c r="B34" s="61">
        <f t="shared" si="0"/>
        <v>7</v>
      </c>
      <c r="C34" s="61">
        <f t="shared" si="1"/>
        <v>2021</v>
      </c>
      <c r="D34" s="62">
        <f>_xlfn.MINIFS(Spreads!B$3:B$1616,Spreads!$AA$3:$AA$1616,'Monthly Data'!$B34,Spreads!$AB$3:$AB$1616,'Monthly Data'!$C34)</f>
        <v>89</v>
      </c>
      <c r="E34" s="62">
        <f>_xlfn.MAXIFS(Spreads!B$3:B$1616,Spreads!$AA$3:$AA$1616,'Monthly Data'!$B34,Spreads!$AB$3:$AB$1616,'Monthly Data'!$C34)</f>
        <v>100.47</v>
      </c>
      <c r="F34" s="62">
        <f>AVERAGEIFS(Spreads!B$3:B$1616,Spreads!$AA$3:$AA$1616,'Monthly Data'!$B34,Spreads!$AB$3:$AB$1616,'Monthly Data'!$C34)</f>
        <v>92.793333333333337</v>
      </c>
      <c r="G34" s="62">
        <f t="shared" si="2"/>
        <v>-3.7933333333333366</v>
      </c>
      <c r="H34" s="62">
        <f t="shared" si="3"/>
        <v>7.6766666666666623</v>
      </c>
      <c r="I34" s="62">
        <f>_xlfn.MINIFS(Spreads!C$3:C$1616,Spreads!$AA$3:$AA$1616,'Monthly Data'!$B34,Spreads!$AB$3:$AB$1616,'Monthly Data'!$C34)</f>
        <v>68.400000000000006</v>
      </c>
      <c r="J34" s="62">
        <f>_xlfn.MAXIFS(Spreads!C$3:C$1616,Spreads!$AA$3:$AA$1616,'Monthly Data'!$B34,Spreads!$AB$3:$AB$1616,'Monthly Data'!$C34)</f>
        <v>77.31</v>
      </c>
      <c r="K34" s="62">
        <f>AVERAGEIFS(Spreads!C$3:C$1616,Spreads!$AA$3:$AA$1616,'Monthly Data'!$B34,Spreads!$AB$3:$AB$1616,'Monthly Data'!$C34)</f>
        <v>72.721904761904781</v>
      </c>
      <c r="L34" s="62">
        <f t="shared" si="4"/>
        <v>-4.3219047619047757</v>
      </c>
      <c r="M34" s="62">
        <f t="shared" si="5"/>
        <v>4.5880952380952209</v>
      </c>
      <c r="N34" s="62">
        <f>_xlfn.MINIFS(Spreads!D$3:D$1616,Spreads!$AA$3:$AA$1616,'Monthly Data'!$B34,Spreads!$AB$3:$AB$1616,'Monthly Data'!$C34)</f>
        <v>63.4</v>
      </c>
      <c r="O34" s="62">
        <f>_xlfn.MAXIFS(Spreads!D$3:D$1616,Spreads!$AA$3:$AA$1616,'Monthly Data'!$B34,Spreads!$AB$3:$AB$1616,'Monthly Data'!$C34)</f>
        <v>72.31</v>
      </c>
      <c r="P34" s="62">
        <f>AVERAGEIFS(Spreads!D$3:D$1616,Spreads!$AA$3:$AA$1616,'Monthly Data'!$B34,Spreads!$AB$3:$AB$1616,'Monthly Data'!$C34)</f>
        <v>67.793333333333351</v>
      </c>
      <c r="Q34" s="62">
        <f t="shared" si="6"/>
        <v>-4.3933333333333522</v>
      </c>
      <c r="R34" s="62">
        <f t="shared" si="7"/>
        <v>4.5166666666666515</v>
      </c>
      <c r="S34" s="62">
        <f>_xlfn.MINIFS(Spreads!F$3:F$1616,Spreads!$AA$3:$AA$1616,'Monthly Data'!$B34,Spreads!$AB$3:$AB$1616,'Monthly Data'!$C34)</f>
        <v>51.199253205311393</v>
      </c>
      <c r="T34" s="62">
        <f>_xlfn.MAXIFS(Spreads!F$3:F$1616,Spreads!$AA$3:$AA$1616,'Monthly Data'!$B34,Spreads!$AB$3:$AB$1616,'Monthly Data'!$C34)</f>
        <v>61.461783471270813</v>
      </c>
      <c r="U34" s="62">
        <f>AVERAGEIFS(Spreads!F$3:F$1616,Spreads!$AA$3:$AA$1616,'Monthly Data'!$B34,Spreads!$AB$3:$AB$1616,'Monthly Data'!$C34)</f>
        <v>57.088395803604129</v>
      </c>
      <c r="V34" s="62">
        <f t="shared" si="8"/>
        <v>-5.8891425982927359</v>
      </c>
      <c r="W34" s="62">
        <f t="shared" si="9"/>
        <v>4.3733876676666839</v>
      </c>
      <c r="X34" s="62">
        <f>_xlfn.MINIFS(Spreads!G$3:G$1616,Spreads!$AA$3:$AA$1616,'Monthly Data'!$B34,Spreads!$AB$3:$AB$1616,'Monthly Data'!$C34)</f>
        <v>92.48</v>
      </c>
      <c r="Y34" s="62">
        <f>_xlfn.MAXIFS(Spreads!G$3:G$1616,Spreads!$AA$3:$AA$1616,'Monthly Data'!$B34,Spreads!$AB$3:$AB$1616,'Monthly Data'!$C34)</f>
        <v>100.31</v>
      </c>
      <c r="Z34" s="62">
        <f>AVERAGEIFS(Spreads!G$3:G$1616,Spreads!$AA$3:$AA$1616,'Monthly Data'!$B34,Spreads!$AB$3:$AB$1616,'Monthly Data'!$C34)</f>
        <v>96.620952380952389</v>
      </c>
      <c r="AA34" s="62">
        <f t="shared" si="10"/>
        <v>-4.1409523809523847</v>
      </c>
      <c r="AB34" s="62">
        <f t="shared" si="11"/>
        <v>3.6890476190476136</v>
      </c>
      <c r="AC34" s="62">
        <f>_xlfn.MINIFS(Spreads!H$3:H$1616,Spreads!$AA$3:$AA$1616,'Monthly Data'!$B34,Spreads!$AB$3:$AB$1616,'Monthly Data'!$C34)</f>
        <v>58.78</v>
      </c>
      <c r="AD34" s="62">
        <f>_xlfn.MAXIFS(Spreads!H$3:H$1616,Spreads!$AA$3:$AA$1616,'Monthly Data'!$B34,Spreads!$AB$3:$AB$1616,'Monthly Data'!$C34)</f>
        <v>65.22</v>
      </c>
      <c r="AE34" s="62">
        <f>AVERAGEIFS(Spreads!H$3:H$1616,Spreads!$AA$3:$AA$1616,'Monthly Data'!$B34,Spreads!$AB$3:$AB$1616,'Monthly Data'!$C34)</f>
        <v>62.608095238095245</v>
      </c>
      <c r="AF34" s="62">
        <f t="shared" si="12"/>
        <v>-3.8280952380952442</v>
      </c>
      <c r="AG34" s="62">
        <f t="shared" si="13"/>
        <v>2.6119047619047535</v>
      </c>
      <c r="AH34" s="65">
        <f t="shared" si="14"/>
        <v>-2.5223920936649713E-2</v>
      </c>
      <c r="AI34" s="62">
        <f t="shared" si="15"/>
        <v>30.185238095238091</v>
      </c>
      <c r="AJ34" s="62">
        <f t="shared" si="16"/>
        <v>10.113809523809536</v>
      </c>
      <c r="AK34" s="62">
        <f t="shared" si="17"/>
        <v>20.071428571428555</v>
      </c>
      <c r="AL34" s="60">
        <f t="shared" si="35"/>
        <v>44378</v>
      </c>
      <c r="AM34" s="66">
        <f t="shared" si="36"/>
        <v>1128.75</v>
      </c>
      <c r="AN34" s="66">
        <f t="shared" si="36"/>
        <v>1355</v>
      </c>
      <c r="AO34" s="66">
        <f t="shared" si="36"/>
        <v>1258.5833333333333</v>
      </c>
      <c r="AQ34" s="62">
        <f>AVERAGEIFS(Spreads!AV$3:AV$1616,Spreads!$AA$3:$AA$1616,'Monthly Data'!$B34,Spreads!$AB$3:$AB$1616,'Monthly Data'!$C34)</f>
        <v>2.9293199999999993</v>
      </c>
      <c r="AS34" s="60">
        <f t="shared" si="18"/>
        <v>44378</v>
      </c>
      <c r="AT34" s="62">
        <f>_xlfn.MINIFS(Spreads!M$3:M$1616,Spreads!$AA$3:$AA$1616,'Monthly Data'!$B34,Spreads!$AB$3:$AB$1616,'Monthly Data'!$C34)</f>
        <v>26.47</v>
      </c>
      <c r="AU34" s="62">
        <f>_xlfn.MAXIFS(Spreads!M$3:M$1616,Spreads!$AA$3:$AA$1616,'Monthly Data'!$B34,Spreads!$AB$3:$AB$1616,'Monthly Data'!$C34)</f>
        <v>38.620000000000005</v>
      </c>
      <c r="AV34" s="62">
        <f>AVERAGEIFS(Spreads!M$3:M$1616,Spreads!$AA$3:$AA$1616,'Monthly Data'!$B34,Spreads!$AB$3:$AB$1616,'Monthly Data'!$C34)</f>
        <v>30.185238095238095</v>
      </c>
      <c r="AW34" s="24">
        <f t="shared" si="19"/>
        <v>-3.7152380952380959</v>
      </c>
      <c r="AX34" s="24">
        <f t="shared" si="20"/>
        <v>8.4347619047619098</v>
      </c>
      <c r="AY34" s="62">
        <f>_xlfn.MINIFS(Spreads!N$3:N$1616,Spreads!$AA$3:$AA$1616,'Monthly Data'!$B34,Spreads!$AB$3:$AB$1616,'Monthly Data'!$C34)</f>
        <v>15</v>
      </c>
      <c r="AZ34" s="62">
        <f>_xlfn.MAXIFS(Spreads!N$3:N$1616,Spreads!$AA$3:$AA$1616,'Monthly Data'!$B34,Spreads!$AB$3:$AB$1616,'Monthly Data'!$C34)</f>
        <v>29.5</v>
      </c>
      <c r="BA34" s="62">
        <f>AVERAGEIFS(Spreads!N$3:N$1616,Spreads!$AA$3:$AA$1616,'Monthly Data'!$B34,Spreads!$AB$3:$AB$1616,'Monthly Data'!$C34)</f>
        <v>20.071428571428573</v>
      </c>
      <c r="BB34" s="24">
        <f t="shared" si="21"/>
        <v>-5.071428571428573</v>
      </c>
      <c r="BC34" s="24">
        <f t="shared" si="22"/>
        <v>9.428571428571427</v>
      </c>
      <c r="BD34" s="62">
        <f>_xlfn.MINIFS(Spreads!O$3:O$1616,Spreads!$AA$3:$AA$1616,'Monthly Data'!$B34,Spreads!$AB$3:$AB$1616,'Monthly Data'!$C34)</f>
        <v>8.6600000000000037</v>
      </c>
      <c r="BE34" s="62">
        <f>_xlfn.MAXIFS(Spreads!O$3:O$1616,Spreads!$AA$3:$AA$1616,'Monthly Data'!$B34,Spreads!$AB$3:$AB$1616,'Monthly Data'!$C34)</f>
        <v>12.370000000000005</v>
      </c>
      <c r="BF34" s="62">
        <f>AVERAGEIFS(Spreads!O$3:O$1616,Spreads!$AA$3:$AA$1616,'Monthly Data'!$B34,Spreads!$AB$3:$AB$1616,'Monthly Data'!$C34)</f>
        <v>10.113809523809525</v>
      </c>
      <c r="BG34" s="24">
        <f t="shared" si="23"/>
        <v>-1.4538095238095217</v>
      </c>
      <c r="BH34" s="24">
        <f t="shared" si="24"/>
        <v>2.2561904761904792</v>
      </c>
      <c r="BI34" s="62">
        <f>_xlfn.MINIFS(Spreads!P$3:P$1616,Spreads!$AA$3:$AA$1616,'Monthly Data'!$B34,Spreads!$AB$3:$AB$1616,'Monthly Data'!$C34)</f>
        <v>3.1600000000000037</v>
      </c>
      <c r="BJ34" s="62">
        <f>_xlfn.MAXIFS(Spreads!P$3:P$1616,Spreads!$AA$3:$AA$1616,'Monthly Data'!$B34,Spreads!$AB$3:$AB$1616,'Monthly Data'!$C34)</f>
        <v>7.0900000000000034</v>
      </c>
      <c r="BK34" s="62">
        <f>AVERAGEIFS(Spreads!P$3:P$1616,Spreads!$AA$3:$AA$1616,'Monthly Data'!$B34,Spreads!$AB$3:$AB$1616,'Monthly Data'!$C34)</f>
        <v>5.1852380952380974</v>
      </c>
      <c r="BL34" s="24">
        <f t="shared" si="25"/>
        <v>-2.0252380952380937</v>
      </c>
      <c r="BM34" s="24">
        <f t="shared" si="26"/>
        <v>1.904761904761906</v>
      </c>
      <c r="BN34" s="62">
        <f>_xlfn.MINIFS(Spreads!R$3:R$1616,Spreads!$AA$3:$AA$1616,'Monthly Data'!$B34,Spreads!$AB$3:$AB$1616,'Monthly Data'!$C34)</f>
        <v>-10.290746794688609</v>
      </c>
      <c r="BO34" s="62">
        <f>_xlfn.MAXIFS(Spreads!R$3:R$1616,Spreads!$AA$3:$AA$1616,'Monthly Data'!$B34,Spreads!$AB$3:$AB$1616,'Monthly Data'!$C34)</f>
        <v>-2.3788794450930766</v>
      </c>
      <c r="BP34" s="62">
        <f>AVERAGEIFS(Spreads!R$3:R$1616,Spreads!$AA$3:$AA$1616,'Monthly Data'!$B34,Spreads!$AB$3:$AB$1616,'Monthly Data'!$C34)</f>
        <v>-5.5196994344911081</v>
      </c>
      <c r="BQ34" s="24">
        <f t="shared" si="27"/>
        <v>-4.7710473601975005</v>
      </c>
      <c r="BR34" s="24">
        <f t="shared" si="28"/>
        <v>3.1408199893980315</v>
      </c>
      <c r="BS34" s="62">
        <f>_xlfn.MINIFS(Spreads!S$3:S$1616,Spreads!$AA$3:$AA$1616,'Monthly Data'!$B34,Spreads!$AB$3:$AB$1616,'Monthly Data'!$C34)</f>
        <v>31.380000000000003</v>
      </c>
      <c r="BT34" s="62">
        <f>_xlfn.MAXIFS(Spreads!S$3:S$1616,Spreads!$AA$3:$AA$1616,'Monthly Data'!$B34,Spreads!$AB$3:$AB$1616,'Monthly Data'!$C34)</f>
        <v>35.620000000000005</v>
      </c>
      <c r="BU34" s="62">
        <f>AVERAGEIFS(Spreads!S$3:S$1616,Spreads!$AA$3:$AA$1616,'Monthly Data'!$B34,Spreads!$AB$3:$AB$1616,'Monthly Data'!$C34)</f>
        <v>34.012857142857143</v>
      </c>
      <c r="BV34" s="24">
        <f t="shared" si="29"/>
        <v>-2.6328571428571408</v>
      </c>
      <c r="BW34" s="24">
        <f t="shared" si="30"/>
        <v>1.6071428571428612</v>
      </c>
      <c r="BX34" s="62">
        <f>_xlfn.MINIFS(Spreads!T$3:T$1616,Spreads!$AA$3:$AA$1616,'Monthly Data'!$B34,Spreads!$AB$3:$AB$1616,'Monthly Data'!$C34)</f>
        <v>-4.6099999999999994</v>
      </c>
      <c r="BY34" s="62">
        <f>_xlfn.MAXIFS(Spreads!T$3:T$1616,Spreads!$AA$3:$AA$1616,'Monthly Data'!$B34,Spreads!$AB$3:$AB$1616,'Monthly Data'!$C34)</f>
        <v>8</v>
      </c>
      <c r="BZ34" s="62">
        <f>AVERAGEIFS(Spreads!T$3:T$1616,Spreads!$AA$3:$AA$1616,'Monthly Data'!$B34,Spreads!$AB$3:$AB$1616,'Monthly Data'!$C34)</f>
        <v>3.8276190476190481</v>
      </c>
      <c r="CA34" s="24">
        <f t="shared" si="31"/>
        <v>-8.437619047619048</v>
      </c>
      <c r="CB34" s="24">
        <f t="shared" si="32"/>
        <v>4.1723809523809514</v>
      </c>
      <c r="DJ34" s="24">
        <f t="shared" si="33"/>
        <v>3.480000000000004</v>
      </c>
      <c r="DK34" s="24">
        <f t="shared" si="33"/>
        <v>-0.15999999999999659</v>
      </c>
      <c r="DL34" s="24">
        <f t="shared" si="33"/>
        <v>3.8276190476190521</v>
      </c>
      <c r="DV34" s="63">
        <f t="shared" si="34"/>
        <v>44378</v>
      </c>
      <c r="DW34" s="62">
        <f>_xlfn.MINIFS(Spreads!X$3:X$1616,Spreads!$AA$3:$AA$1616,'Monthly Data'!$B34,Spreads!$AB$3:$AB$1616,'Monthly Data'!$C34)</f>
        <v>54.000186880109148</v>
      </c>
      <c r="DX34" s="62">
        <f>_xlfn.MAXIFS(Spreads!X$3:X$1616,Spreads!$AA$3:$AA$1616,'Monthly Data'!$B34,Spreads!$AB$3:$AB$1616,'Monthly Data'!$C34)</f>
        <v>62.913279464688273</v>
      </c>
      <c r="DY34" s="62">
        <f>AVERAGEIFS(Spreads!X$3:X$1616,Spreads!$AA$3:$AA$1616,'Monthly Data'!$B34,Spreads!$AB$3:$AB$1616,'Monthly Data'!$C34)</f>
        <v>58.408133976190527</v>
      </c>
      <c r="DZ34" s="62">
        <f>_xlfn.MINIFS(Spreads!AM$3:AM$1616,Spreads!$AA$3:$AA$1616,'Monthly Data'!$B34,Spreads!$AB$3:$AB$1616,'Monthly Data'!$C34)</f>
        <v>1190.5</v>
      </c>
      <c r="EA34" s="62">
        <f>_xlfn.MAXIFS(Spreads!AM$3:AM$1616,Spreads!$AA$3:$AA$1616,'Monthly Data'!$B34,Spreads!$AB$3:$AB$1616,'Monthly Data'!$C34)</f>
        <v>1387</v>
      </c>
      <c r="EB34" s="62">
        <f>AVERAGEIFS(Spreads!AM$3:AM$1616,Spreads!$AA$3:$AA$1616,'Monthly Data'!$B34,Spreads!$AB$3:$AB$1616,'Monthly Data'!$C34)</f>
        <v>1287.6785714285713</v>
      </c>
      <c r="EC34" s="62">
        <f>_xlfn.MINIFS(Spreads!AT$3:AT$1616,Spreads!$AA$3:$AA$1616,'Monthly Data'!$B34,Spreads!$AB$3:$AB$1616,'Monthly Data'!$C34)</f>
        <v>364</v>
      </c>
      <c r="ED34" s="62">
        <f>_xlfn.MAXIFS(Spreads!AT$3:AT$1616,Spreads!$AA$3:$AA$1616,'Monthly Data'!$B34,Spreads!$AB$3:$AB$1616,'Monthly Data'!$C34)</f>
        <v>393</v>
      </c>
      <c r="EE34" s="62">
        <f>AVERAGEIFS(Spreads!AT$3:AT$1616,Spreads!$AA$3:$AA$1616,'Monthly Data'!$B34,Spreads!$AB$3:$AB$1616,'Monthly Data'!$C34)</f>
        <v>372.76190476190476</v>
      </c>
      <c r="EF34" s="62">
        <f>_xlfn.MINIFS(Spreads!AU$3:AU$1616,Spreads!$AA$3:$AA$1616,'Monthly Data'!$B34,Spreads!$AB$3:$AB$1616,'Monthly Data'!$C34)</f>
        <v>13.7</v>
      </c>
      <c r="EG34" s="62">
        <f>_xlfn.MAXIFS(Spreads!AU$3:AU$1616,Spreads!$AA$3:$AA$1616,'Monthly Data'!$B34,Spreads!$AB$3:$AB$1616,'Monthly Data'!$C34)</f>
        <v>14.73</v>
      </c>
      <c r="EH34" s="62">
        <f>AVERAGEIFS(Spreads!AU$3:AU$1616,Spreads!$AA$3:$AA$1616,'Monthly Data'!$B34,Spreads!$AB$3:$AB$1616,'Monthly Data'!$C34)</f>
        <v>14.339047619047619</v>
      </c>
      <c r="EI34" s="62">
        <f>_xlfn.MINIFS(Spreads!AV$3:AV$1616,Spreads!$AA$3:$AA$1616,'Monthly Data'!$B34,Spreads!$AB$3:$AB$1616,'Monthly Data'!$C34)</f>
        <v>2.6033099999999969</v>
      </c>
      <c r="EJ34" s="62">
        <f>_xlfn.MAXIFS(Spreads!AV$3:AV$1616,Spreads!$AA$3:$AA$1616,'Monthly Data'!$B34,Spreads!$AB$3:$AB$1616,'Monthly Data'!$C34)</f>
        <v>3.2437700000000014</v>
      </c>
      <c r="EK34" s="62">
        <f>AVERAGEIFS(Spreads!AV$3:AV$1616,Spreads!$AA$3:$AA$1616,'Monthly Data'!$B34,Spreads!$AB$3:$AB$1616,'Monthly Data'!$C34)</f>
        <v>2.9293199999999993</v>
      </c>
      <c r="EL34" s="62">
        <f>_xlfn.MINIFS(Spreads!AW$3:AW$1616,Spreads!$AA$3:$AA$1616,'Monthly Data'!$B34,Spreads!$AB$3:$AB$1616,'Monthly Data'!$C34)</f>
        <v>4.6374835999999995</v>
      </c>
      <c r="EM34" s="62">
        <f>_xlfn.MAXIFS(Spreads!AW$3:AW$1616,Spreads!$AA$3:$AA$1616,'Monthly Data'!$B34,Spreads!$AB$3:$AB$1616,'Monthly Data'!$C34)</f>
        <v>6.0923839999999991</v>
      </c>
      <c r="EN34" s="62">
        <f>AVERAGEIFS(Spreads!AW$3:AW$1616,Spreads!$AA$3:$AA$1616,'Monthly Data'!$B34,Spreads!$AB$3:$AB$1616,'Monthly Data'!$C34)</f>
        <v>5.0605407428571425</v>
      </c>
      <c r="EO34" s="62">
        <f>_xlfn.MINIFS(Spreads!AX$3:AX$1616,Spreads!$AA$3:$AA$1616,'Monthly Data'!$B34,Spreads!$AB$3:$AB$1616,'Monthly Data'!$C34)</f>
        <v>1.5389946000000023</v>
      </c>
      <c r="EP34" s="62">
        <f>_xlfn.MAXIFS(Spreads!AX$3:AX$1616,Spreads!$AA$3:$AA$1616,'Monthly Data'!$B34,Spreads!$AB$3:$AB$1616,'Monthly Data'!$C34)</f>
        <v>3.218319000000001</v>
      </c>
      <c r="EQ34" s="62">
        <f>AVERAGEIFS(Spreads!AX$3:AX$1616,Spreads!$AA$3:$AA$1616,'Monthly Data'!$B34,Spreads!$AB$3:$AB$1616,'Monthly Data'!$C34)</f>
        <v>2.1312207428571432</v>
      </c>
      <c r="ER34" s="64">
        <f>_xlfn.MINIFS(Spreads!AY$3:AY$1616,Spreads!$AA$3:$AA$1616,'Monthly Data'!$B34,Spreads!$AB$3:$AB$1616,'Monthly Data'!$C34)</f>
        <v>0.53961525652142972</v>
      </c>
      <c r="ES34" s="64">
        <f>_xlfn.MAXIFS(Spreads!AY$3:AY$1616,Spreads!$AA$3:$AA$1616,'Monthly Data'!$B34,Spreads!$AB$3:$AB$1616,'Monthly Data'!$C34)</f>
        <v>0.56921224956668981</v>
      </c>
      <c r="ET34" s="64">
        <f>AVERAGEIFS(Spreads!AY$3:AY$1616,Spreads!$AA$3:$AA$1616,'Monthly Data'!$B34,Spreads!$AB$3:$AB$1616,'Monthly Data'!$C34)</f>
        <v>0.55336687290443387</v>
      </c>
    </row>
    <row r="35" spans="1:150" x14ac:dyDescent="0.2">
      <c r="A35" s="60">
        <v>44409</v>
      </c>
      <c r="B35" s="61">
        <f t="shared" si="0"/>
        <v>8</v>
      </c>
      <c r="C35" s="61">
        <f t="shared" si="1"/>
        <v>2021</v>
      </c>
      <c r="D35" s="62">
        <f>_xlfn.MINIFS(Spreads!B$3:B$1616,Spreads!$AA$3:$AA$1616,'Monthly Data'!$B35,Spreads!$AB$3:$AB$1616,'Monthly Data'!$C35)</f>
        <v>74.36</v>
      </c>
      <c r="E35" s="62">
        <f>_xlfn.MAXIFS(Spreads!B$3:B$1616,Spreads!$AA$3:$AA$1616,'Monthly Data'!$B35,Spreads!$AB$3:$AB$1616,'Monthly Data'!$C35)</f>
        <v>89.71</v>
      </c>
      <c r="F35" s="62">
        <f>AVERAGEIFS(Spreads!B$3:B$1616,Spreads!$AA$3:$AA$1616,'Monthly Data'!$B35,Spreads!$AB$3:$AB$1616,'Monthly Data'!$C35)</f>
        <v>82.827727272727259</v>
      </c>
      <c r="G35" s="62">
        <f t="shared" si="2"/>
        <v>-8.4677272727272594</v>
      </c>
      <c r="H35" s="62">
        <f t="shared" si="3"/>
        <v>6.8822727272727349</v>
      </c>
      <c r="I35" s="62">
        <f>_xlfn.MINIFS(Spreads!C$3:C$1616,Spreads!$AA$3:$AA$1616,'Monthly Data'!$B35,Spreads!$AB$3:$AB$1616,'Monthly Data'!$C35)</f>
        <v>65.989999999999995</v>
      </c>
      <c r="J35" s="62">
        <f>_xlfn.MAXIFS(Spreads!C$3:C$1616,Spreads!$AA$3:$AA$1616,'Monthly Data'!$B35,Spreads!$AB$3:$AB$1616,'Monthly Data'!$C35)</f>
        <v>70.72</v>
      </c>
      <c r="K35" s="62">
        <f>AVERAGEIFS(Spreads!C$3:C$1616,Spreads!$AA$3:$AA$1616,'Monthly Data'!$B35,Spreads!$AB$3:$AB$1616,'Monthly Data'!$C35)</f>
        <v>68.714090909090885</v>
      </c>
      <c r="L35" s="62">
        <f t="shared" si="4"/>
        <v>-2.72409090909089</v>
      </c>
      <c r="M35" s="62">
        <f t="shared" si="5"/>
        <v>2.005909090909114</v>
      </c>
      <c r="N35" s="62">
        <f>_xlfn.MINIFS(Spreads!D$3:D$1616,Spreads!$AA$3:$AA$1616,'Monthly Data'!$B35,Spreads!$AB$3:$AB$1616,'Monthly Data'!$C35)</f>
        <v>60.99</v>
      </c>
      <c r="O35" s="62">
        <f>_xlfn.MAXIFS(Spreads!D$3:D$1616,Spreads!$AA$3:$AA$1616,'Monthly Data'!$B35,Spreads!$AB$3:$AB$1616,'Monthly Data'!$C35)</f>
        <v>67.22</v>
      </c>
      <c r="P35" s="62">
        <f>AVERAGEIFS(Spreads!D$3:D$1616,Spreads!$AA$3:$AA$1616,'Monthly Data'!$B35,Spreads!$AB$3:$AB$1616,'Monthly Data'!$C35)</f>
        <v>64.73681818181818</v>
      </c>
      <c r="Q35" s="62">
        <f t="shared" si="6"/>
        <v>-3.7468181818181776</v>
      </c>
      <c r="R35" s="62">
        <f t="shared" si="7"/>
        <v>2.4831818181818193</v>
      </c>
      <c r="S35" s="62">
        <f>_xlfn.MINIFS(Spreads!F$3:F$1616,Spreads!$AA$3:$AA$1616,'Monthly Data'!$B35,Spreads!$AB$3:$AB$1616,'Monthly Data'!$C35)</f>
        <v>56.49494561879542</v>
      </c>
      <c r="T35" s="62">
        <f>_xlfn.MAXIFS(Spreads!F$3:F$1616,Spreads!$AA$3:$AA$1616,'Monthly Data'!$B35,Spreads!$AB$3:$AB$1616,'Monthly Data'!$C35)</f>
        <v>60.146365227236245</v>
      </c>
      <c r="U35" s="62">
        <f>AVERAGEIFS(Spreads!F$3:F$1616,Spreads!$AA$3:$AA$1616,'Monthly Data'!$B35,Spreads!$AB$3:$AB$1616,'Monthly Data'!$C35)</f>
        <v>58.896717895403391</v>
      </c>
      <c r="V35" s="62">
        <f t="shared" si="8"/>
        <v>-2.4017722766079714</v>
      </c>
      <c r="W35" s="62">
        <f t="shared" si="9"/>
        <v>1.249647331832854</v>
      </c>
      <c r="X35" s="62">
        <f>_xlfn.MINIFS(Spreads!G$3:G$1616,Spreads!$AA$3:$AA$1616,'Monthly Data'!$B35,Spreads!$AB$3:$AB$1616,'Monthly Data'!$C35)</f>
        <v>87.49</v>
      </c>
      <c r="Y35" s="62">
        <f>_xlfn.MAXIFS(Spreads!G$3:G$1616,Spreads!$AA$3:$AA$1616,'Monthly Data'!$B35,Spreads!$AB$3:$AB$1616,'Monthly Data'!$C35)</f>
        <v>93.72</v>
      </c>
      <c r="Z35" s="62">
        <f>AVERAGEIFS(Spreads!G$3:G$1616,Spreads!$AA$3:$AA$1616,'Monthly Data'!$B35,Spreads!$AB$3:$AB$1616,'Monthly Data'!$C35)</f>
        <v>91.145909090909086</v>
      </c>
      <c r="AA35" s="62">
        <f t="shared" si="10"/>
        <v>-3.6559090909090912</v>
      </c>
      <c r="AB35" s="62">
        <f t="shared" si="11"/>
        <v>2.5740909090909128</v>
      </c>
      <c r="AC35" s="62">
        <f>_xlfn.MINIFS(Spreads!H$3:H$1616,Spreads!$AA$3:$AA$1616,'Monthly Data'!$B35,Spreads!$AB$3:$AB$1616,'Monthly Data'!$C35)</f>
        <v>56.65</v>
      </c>
      <c r="AD35" s="62">
        <f>_xlfn.MAXIFS(Spreads!H$3:H$1616,Spreads!$AA$3:$AA$1616,'Monthly Data'!$B35,Spreads!$AB$3:$AB$1616,'Monthly Data'!$C35)</f>
        <v>63.28</v>
      </c>
      <c r="AE35" s="62">
        <f>AVERAGEIFS(Spreads!H$3:H$1616,Spreads!$AA$3:$AA$1616,'Monthly Data'!$B35,Spreads!$AB$3:$AB$1616,'Monthly Data'!$C35)</f>
        <v>60.784999999999989</v>
      </c>
      <c r="AF35" s="62">
        <f t="shared" si="12"/>
        <v>-4.1349999999999909</v>
      </c>
      <c r="AG35" s="62">
        <f t="shared" si="13"/>
        <v>2.4950000000000117</v>
      </c>
      <c r="AH35" s="65">
        <f t="shared" si="14"/>
        <v>-2.9119161526350856E-2</v>
      </c>
      <c r="AI35" s="62">
        <f t="shared" si="15"/>
        <v>22.042727272727269</v>
      </c>
      <c r="AJ35" s="62">
        <f t="shared" si="16"/>
        <v>7.9290909090908954</v>
      </c>
      <c r="AK35" s="62">
        <f t="shared" si="17"/>
        <v>14.113636363636374</v>
      </c>
      <c r="AL35" s="60">
        <f t="shared" si="35"/>
        <v>44409</v>
      </c>
      <c r="AM35" s="66">
        <f t="shared" si="36"/>
        <v>1245.4999999999998</v>
      </c>
      <c r="AN35" s="66">
        <f t="shared" si="36"/>
        <v>1326.0000000000002</v>
      </c>
      <c r="AO35" s="66">
        <f t="shared" si="36"/>
        <v>1298.45</v>
      </c>
      <c r="AQ35" s="62">
        <f>AVERAGEIFS(Spreads!AV$3:AV$1616,Spreads!$AA$3:$AA$1616,'Monthly Data'!$B35,Spreads!$AB$3:$AB$1616,'Monthly Data'!$C35)</f>
        <v>2.6394804545454544</v>
      </c>
      <c r="AS35" s="60">
        <f t="shared" si="18"/>
        <v>44409</v>
      </c>
      <c r="AT35" s="62">
        <f>_xlfn.MINIFS(Spreads!M$3:M$1616,Spreads!$AA$3:$AA$1616,'Monthly Data'!$B35,Spreads!$AB$3:$AB$1616,'Monthly Data'!$C35)</f>
        <v>15.61</v>
      </c>
      <c r="AU35" s="62">
        <f>_xlfn.MAXIFS(Spreads!M$3:M$1616,Spreads!$AA$3:$AA$1616,'Monthly Data'!$B35,Spreads!$AB$3:$AB$1616,'Monthly Data'!$C35)</f>
        <v>27.11999999999999</v>
      </c>
      <c r="AV35" s="62">
        <f>AVERAGEIFS(Spreads!M$3:M$1616,Spreads!$AA$3:$AA$1616,'Monthly Data'!$B35,Spreads!$AB$3:$AB$1616,'Monthly Data'!$C35)</f>
        <v>22.042727272727273</v>
      </c>
      <c r="AW35" s="24">
        <f t="shared" si="19"/>
        <v>-6.4327272727272735</v>
      </c>
      <c r="AX35" s="24">
        <f t="shared" si="20"/>
        <v>5.0772727272727174</v>
      </c>
      <c r="AY35" s="62">
        <f>_xlfn.MINIFS(Spreads!N$3:N$1616,Spreads!$AA$3:$AA$1616,'Monthly Data'!$B35,Spreads!$AB$3:$AB$1616,'Monthly Data'!$C35)</f>
        <v>7</v>
      </c>
      <c r="AZ35" s="62">
        <f>_xlfn.MAXIFS(Spreads!N$3:N$1616,Spreads!$AA$3:$AA$1616,'Monthly Data'!$B35,Spreads!$AB$3:$AB$1616,'Monthly Data'!$C35)</f>
        <v>19.5</v>
      </c>
      <c r="BA35" s="62">
        <f>AVERAGEIFS(Spreads!N$3:N$1616,Spreads!$AA$3:$AA$1616,'Monthly Data'!$B35,Spreads!$AB$3:$AB$1616,'Monthly Data'!$C35)</f>
        <v>14.113636363636363</v>
      </c>
      <c r="BB35" s="24">
        <f t="shared" si="21"/>
        <v>-7.1136363636363633</v>
      </c>
      <c r="BC35" s="24">
        <f t="shared" si="22"/>
        <v>5.3863636363636367</v>
      </c>
      <c r="BD35" s="62">
        <f>_xlfn.MINIFS(Spreads!O$3:O$1616,Spreads!$AA$3:$AA$1616,'Monthly Data'!$B35,Spreads!$AB$3:$AB$1616,'Monthly Data'!$C35)</f>
        <v>6.8500000000000085</v>
      </c>
      <c r="BE35" s="62">
        <f>_xlfn.MAXIFS(Spreads!O$3:O$1616,Spreads!$AA$3:$AA$1616,'Monthly Data'!$B35,Spreads!$AB$3:$AB$1616,'Monthly Data'!$C35)</f>
        <v>9.3399999999999963</v>
      </c>
      <c r="BF35" s="62">
        <f>AVERAGEIFS(Spreads!O$3:O$1616,Spreads!$AA$3:$AA$1616,'Monthly Data'!$B35,Spreads!$AB$3:$AB$1616,'Monthly Data'!$C35)</f>
        <v>7.9290909090909087</v>
      </c>
      <c r="BG35" s="24">
        <f t="shared" si="23"/>
        <v>-1.0790909090909002</v>
      </c>
      <c r="BH35" s="24">
        <f t="shared" si="24"/>
        <v>1.4109090909090876</v>
      </c>
      <c r="BI35" s="62">
        <f>_xlfn.MINIFS(Spreads!P$3:P$1616,Spreads!$AA$3:$AA$1616,'Monthly Data'!$B35,Spreads!$AB$3:$AB$1616,'Monthly Data'!$C35)</f>
        <v>3.1199999999999903</v>
      </c>
      <c r="BJ35" s="62">
        <f>_xlfn.MAXIFS(Spreads!P$3:P$1616,Spreads!$AA$3:$AA$1616,'Monthly Data'!$B35,Spreads!$AB$3:$AB$1616,'Monthly Data'!$C35)</f>
        <v>4.7999999999999972</v>
      </c>
      <c r="BK35" s="62">
        <f>AVERAGEIFS(Spreads!P$3:P$1616,Spreads!$AA$3:$AA$1616,'Monthly Data'!$B35,Spreads!$AB$3:$AB$1616,'Monthly Data'!$C35)</f>
        <v>3.9518181818181817</v>
      </c>
      <c r="BL35" s="24">
        <f t="shared" si="25"/>
        <v>-0.83181818181819134</v>
      </c>
      <c r="BM35" s="24">
        <f t="shared" si="26"/>
        <v>0.84818181818181548</v>
      </c>
      <c r="BN35" s="62">
        <f>_xlfn.MINIFS(Spreads!R$3:R$1616,Spreads!$AA$3:$AA$1616,'Monthly Data'!$B35,Spreads!$AB$3:$AB$1616,'Monthly Data'!$C35)</f>
        <v>-4.8328988824387977</v>
      </c>
      <c r="BO35" s="62">
        <f>_xlfn.MAXIFS(Spreads!R$3:R$1616,Spreads!$AA$3:$AA$1616,'Monthly Data'!$B35,Spreads!$AB$3:$AB$1616,'Monthly Data'!$C35)</f>
        <v>1.8067331723987223</v>
      </c>
      <c r="BP35" s="62">
        <f>AVERAGEIFS(Spreads!R$3:R$1616,Spreads!$AA$3:$AA$1616,'Monthly Data'!$B35,Spreads!$AB$3:$AB$1616,'Monthly Data'!$C35)</f>
        <v>-1.8392821045966108</v>
      </c>
      <c r="BQ35" s="24">
        <f t="shared" si="27"/>
        <v>-2.9936167778421869</v>
      </c>
      <c r="BR35" s="24">
        <f t="shared" si="28"/>
        <v>3.6460152769953331</v>
      </c>
      <c r="BS35" s="62">
        <f>_xlfn.MINIFS(Spreads!S$3:S$1616,Spreads!$AA$3:$AA$1616,'Monthly Data'!$B35,Spreads!$AB$3:$AB$1616,'Monthly Data'!$C35)</f>
        <v>28.650000000000006</v>
      </c>
      <c r="BT35" s="62">
        <f>_xlfn.MAXIFS(Spreads!S$3:S$1616,Spreads!$AA$3:$AA$1616,'Monthly Data'!$B35,Spreads!$AB$3:$AB$1616,'Monthly Data'!$C35)</f>
        <v>31.299999999999997</v>
      </c>
      <c r="BU35" s="62">
        <f>AVERAGEIFS(Spreads!S$3:S$1616,Spreads!$AA$3:$AA$1616,'Monthly Data'!$B35,Spreads!$AB$3:$AB$1616,'Monthly Data'!$C35)</f>
        <v>30.36090909090909</v>
      </c>
      <c r="BV35" s="24">
        <f t="shared" si="29"/>
        <v>-1.7109090909090838</v>
      </c>
      <c r="BW35" s="24">
        <f t="shared" si="30"/>
        <v>0.93909090909090764</v>
      </c>
      <c r="BX35" s="62">
        <f>_xlfn.MINIFS(Spreads!T$3:T$1616,Spreads!$AA$3:$AA$1616,'Monthly Data'!$B35,Spreads!$AB$3:$AB$1616,'Monthly Data'!$C35)</f>
        <v>2</v>
      </c>
      <c r="BY35" s="62">
        <f>_xlfn.MAXIFS(Spreads!T$3:T$1616,Spreads!$AA$3:$AA$1616,'Monthly Data'!$B35,Spreads!$AB$3:$AB$1616,'Monthly Data'!$C35)</f>
        <v>15</v>
      </c>
      <c r="BZ35" s="62">
        <f>AVERAGEIFS(Spreads!T$3:T$1616,Spreads!$AA$3:$AA$1616,'Monthly Data'!$B35,Spreads!$AB$3:$AB$1616,'Monthly Data'!$C35)</f>
        <v>8.3181818181818183</v>
      </c>
      <c r="CA35" s="24">
        <f t="shared" si="31"/>
        <v>-6.3181818181818183</v>
      </c>
      <c r="CB35" s="24">
        <f t="shared" si="32"/>
        <v>6.6818181818181817</v>
      </c>
      <c r="DJ35" s="24">
        <f t="shared" si="33"/>
        <v>13.129999999999995</v>
      </c>
      <c r="DK35" s="24">
        <f t="shared" si="33"/>
        <v>4.0100000000000051</v>
      </c>
      <c r="DL35" s="24">
        <f t="shared" si="33"/>
        <v>8.3181818181818272</v>
      </c>
      <c r="DV35" s="63">
        <f t="shared" si="34"/>
        <v>44409</v>
      </c>
      <c r="DW35" s="62">
        <f>_xlfn.MINIFS(Spreads!X$3:X$1616,Spreads!$AA$3:$AA$1616,'Monthly Data'!$B35,Spreads!$AB$3:$AB$1616,'Monthly Data'!$C35)</f>
        <v>57.742324988138549</v>
      </c>
      <c r="DX35" s="62">
        <f>_xlfn.MAXIFS(Spreads!X$3:X$1616,Spreads!$AA$3:$AA$1616,'Monthly Data'!$B35,Spreads!$AB$3:$AB$1616,'Monthly Data'!$C35)</f>
        <v>62.845240589996827</v>
      </c>
      <c r="DY35" s="62">
        <f>AVERAGEIFS(Spreads!X$3:X$1616,Spreads!$AA$3:$AA$1616,'Monthly Data'!$B35,Spreads!$AB$3:$AB$1616,'Monthly Data'!$C35)</f>
        <v>60.014607406405176</v>
      </c>
      <c r="DZ35" s="62">
        <f>_xlfn.MINIFS(Spreads!AM$3:AM$1616,Spreads!$AA$3:$AA$1616,'Monthly Data'!$B35,Spreads!$AB$3:$AB$1616,'Monthly Data'!$C35)</f>
        <v>1273</v>
      </c>
      <c r="EA35" s="62">
        <f>_xlfn.MAXIFS(Spreads!AM$3:AM$1616,Spreads!$AA$3:$AA$1616,'Monthly Data'!$B35,Spreads!$AB$3:$AB$1616,'Monthly Data'!$C35)</f>
        <v>1385.5</v>
      </c>
      <c r="EB35" s="62">
        <f>AVERAGEIFS(Spreads!AM$3:AM$1616,Spreads!$AA$3:$AA$1616,'Monthly Data'!$B35,Spreads!$AB$3:$AB$1616,'Monthly Data'!$C35)</f>
        <v>1323.0952380952381</v>
      </c>
      <c r="EC35" s="62">
        <f>_xlfn.MINIFS(Spreads!AT$3:AT$1616,Spreads!$AA$3:$AA$1616,'Monthly Data'!$B35,Spreads!$AB$3:$AB$1616,'Monthly Data'!$C35)</f>
        <v>356</v>
      </c>
      <c r="ED35" s="62">
        <f>_xlfn.MAXIFS(Spreads!AT$3:AT$1616,Spreads!$AA$3:$AA$1616,'Monthly Data'!$B35,Spreads!$AB$3:$AB$1616,'Monthly Data'!$C35)</f>
        <v>370</v>
      </c>
      <c r="EE35" s="62">
        <f>AVERAGEIFS(Spreads!AT$3:AT$1616,Spreads!$AA$3:$AA$1616,'Monthly Data'!$B35,Spreads!$AB$3:$AB$1616,'Monthly Data'!$C35)</f>
        <v>364.13636363636363</v>
      </c>
      <c r="EF35" s="62">
        <f>_xlfn.MINIFS(Spreads!AU$3:AU$1616,Spreads!$AA$3:$AA$1616,'Monthly Data'!$B35,Spreads!$AB$3:$AB$1616,'Monthly Data'!$C35)</f>
        <v>13.31</v>
      </c>
      <c r="EG35" s="62">
        <f>_xlfn.MAXIFS(Spreads!AU$3:AU$1616,Spreads!$AA$3:$AA$1616,'Monthly Data'!$B35,Spreads!$AB$3:$AB$1616,'Monthly Data'!$C35)</f>
        <v>14.6</v>
      </c>
      <c r="EH35" s="62">
        <f>AVERAGEIFS(Spreads!AU$3:AU$1616,Spreads!$AA$3:$AA$1616,'Monthly Data'!$B35,Spreads!$AB$3:$AB$1616,'Monthly Data'!$C35)</f>
        <v>13.957272727272727</v>
      </c>
      <c r="EI35" s="62">
        <f>_xlfn.MINIFS(Spreads!AV$3:AV$1616,Spreads!$AA$3:$AA$1616,'Monthly Data'!$B35,Spreads!$AB$3:$AB$1616,'Monthly Data'!$C35)</f>
        <v>2.2977399999999975</v>
      </c>
      <c r="EJ35" s="62">
        <f>_xlfn.MAXIFS(Spreads!AV$3:AV$1616,Spreads!$AA$3:$AA$1616,'Monthly Data'!$B35,Spreads!$AB$3:$AB$1616,'Monthly Data'!$C35)</f>
        <v>2.9413299999999989</v>
      </c>
      <c r="EK35" s="62">
        <f>AVERAGEIFS(Spreads!AV$3:AV$1616,Spreads!$AA$3:$AA$1616,'Monthly Data'!$B35,Spreads!$AB$3:$AB$1616,'Monthly Data'!$C35)</f>
        <v>2.6394804545454544</v>
      </c>
      <c r="EL35" s="62">
        <f>_xlfn.MINIFS(Spreads!AW$3:AW$1616,Spreads!$AA$3:$AA$1616,'Monthly Data'!$B35,Spreads!$AB$3:$AB$1616,'Monthly Data'!$C35)</f>
        <v>3.5621175999999988</v>
      </c>
      <c r="EM35" s="62">
        <f>_xlfn.MAXIFS(Spreads!AW$3:AW$1616,Spreads!$AA$3:$AA$1616,'Monthly Data'!$B35,Spreads!$AB$3:$AB$1616,'Monthly Data'!$C35)</f>
        <v>4.4237711999999974</v>
      </c>
      <c r="EN35" s="62">
        <f>AVERAGEIFS(Spreads!AW$3:AW$1616,Spreads!$AA$3:$AA$1616,'Monthly Data'!$B35,Spreads!$AB$3:$AB$1616,'Monthly Data'!$C35)</f>
        <v>4.0969590272727254</v>
      </c>
      <c r="EO35" s="62">
        <f>_xlfn.MINIFS(Spreads!AX$3:AX$1616,Spreads!$AA$3:$AA$1616,'Monthly Data'!$B35,Spreads!$AB$3:$AB$1616,'Monthly Data'!$C35)</f>
        <v>0.64499759999999995</v>
      </c>
      <c r="EP35" s="62">
        <f>_xlfn.MAXIFS(Spreads!AX$3:AX$1616,Spreads!$AA$3:$AA$1616,'Monthly Data'!$B35,Spreads!$AB$3:$AB$1616,'Monthly Data'!$C35)</f>
        <v>2.0715785999999987</v>
      </c>
      <c r="EQ35" s="62">
        <f>AVERAGEIFS(Spreads!AX$3:AX$1616,Spreads!$AA$3:$AA$1616,'Monthly Data'!$B35,Spreads!$AB$3:$AB$1616,'Monthly Data'!$C35)</f>
        <v>1.4574785727272721</v>
      </c>
      <c r="ER35" s="64">
        <f>_xlfn.MINIFS(Spreads!AY$3:AY$1616,Spreads!$AA$3:$AA$1616,'Monthly Data'!$B35,Spreads!$AB$3:$AB$1616,'Monthly Data'!$C35)</f>
        <v>0.50978898542843953</v>
      </c>
      <c r="ES35" s="64">
        <f>_xlfn.MAXIFS(Spreads!AY$3:AY$1616,Spreads!$AA$3:$AA$1616,'Monthly Data'!$B35,Spreads!$AB$3:$AB$1616,'Monthly Data'!$C35)</f>
        <v>0.55158528167831722</v>
      </c>
      <c r="ET35" s="64">
        <f>AVERAGEIFS(Spreads!AY$3:AY$1616,Spreads!$AA$3:$AA$1616,'Monthly Data'!$B35,Spreads!$AB$3:$AB$1616,'Monthly Data'!$C35)</f>
        <v>0.5307733327127121</v>
      </c>
    </row>
    <row r="36" spans="1:150" x14ac:dyDescent="0.2">
      <c r="A36" s="60">
        <v>44440</v>
      </c>
      <c r="B36" s="61">
        <f t="shared" si="0"/>
        <v>9</v>
      </c>
      <c r="C36" s="61">
        <f t="shared" si="1"/>
        <v>2021</v>
      </c>
      <c r="D36" s="62">
        <f>_xlfn.MINIFS(Spreads!B$3:B$1616,Spreads!$AA$3:$AA$1616,'Monthly Data'!$B36,Spreads!$AB$3:$AB$1616,'Monthly Data'!$C36)</f>
        <v>72.319999999999993</v>
      </c>
      <c r="E36" s="62">
        <f>_xlfn.MAXIFS(Spreads!B$3:B$1616,Spreads!$AA$3:$AA$1616,'Monthly Data'!$B36,Spreads!$AB$3:$AB$1616,'Monthly Data'!$C36)</f>
        <v>78.31</v>
      </c>
      <c r="F36" s="62">
        <f>AVERAGEIFS(Spreads!B$3:B$1616,Spreads!$AA$3:$AA$1616,'Monthly Data'!$B36,Spreads!$AB$3:$AB$1616,'Monthly Data'!$C36)</f>
        <v>75.157142857142844</v>
      </c>
      <c r="G36" s="62">
        <f t="shared" si="2"/>
        <v>-2.837142857142851</v>
      </c>
      <c r="H36" s="62">
        <f t="shared" si="3"/>
        <v>3.1528571428571581</v>
      </c>
      <c r="I36" s="62">
        <f>_xlfn.MINIFS(Spreads!C$3:C$1616,Spreads!$AA$3:$AA$1616,'Monthly Data'!$B36,Spreads!$AB$3:$AB$1616,'Monthly Data'!$C36)</f>
        <v>60.41</v>
      </c>
      <c r="J36" s="62">
        <f>_xlfn.MAXIFS(Spreads!C$3:C$1616,Spreads!$AA$3:$AA$1616,'Monthly Data'!$B36,Spreads!$AB$3:$AB$1616,'Monthly Data'!$C36)</f>
        <v>67</v>
      </c>
      <c r="K36" s="62">
        <f>AVERAGEIFS(Spreads!C$3:C$1616,Spreads!$AA$3:$AA$1616,'Monthly Data'!$B36,Spreads!$AB$3:$AB$1616,'Monthly Data'!$C36)</f>
        <v>64.157142857142844</v>
      </c>
      <c r="L36" s="62">
        <f t="shared" si="4"/>
        <v>-3.7471428571428476</v>
      </c>
      <c r="M36" s="62">
        <f t="shared" si="5"/>
        <v>2.8428571428571558</v>
      </c>
      <c r="N36" s="62">
        <f>_xlfn.MINIFS(Spreads!D$3:D$1616,Spreads!$AA$3:$AA$1616,'Monthly Data'!$B36,Spreads!$AB$3:$AB$1616,'Monthly Data'!$C36)</f>
        <v>57.91</v>
      </c>
      <c r="O36" s="62">
        <f>_xlfn.MAXIFS(Spreads!D$3:D$1616,Spreads!$AA$3:$AA$1616,'Monthly Data'!$B36,Spreads!$AB$3:$AB$1616,'Monthly Data'!$C36)</f>
        <v>63.21</v>
      </c>
      <c r="P36" s="62">
        <f>AVERAGEIFS(Spreads!D$3:D$1616,Spreads!$AA$3:$AA$1616,'Monthly Data'!$B36,Spreads!$AB$3:$AB$1616,'Monthly Data'!$C36)</f>
        <v>60.335714285714275</v>
      </c>
      <c r="Q36" s="62">
        <f t="shared" si="6"/>
        <v>-2.4257142857142782</v>
      </c>
      <c r="R36" s="62">
        <f t="shared" si="7"/>
        <v>2.8742857142857261</v>
      </c>
      <c r="S36" s="62">
        <f>_xlfn.MINIFS(Spreads!F$3:F$1616,Spreads!$AA$3:$AA$1616,'Monthly Data'!$B36,Spreads!$AB$3:$AB$1616,'Monthly Data'!$C36)</f>
        <v>56.789780742458348</v>
      </c>
      <c r="T36" s="62">
        <f>_xlfn.MAXIFS(Spreads!F$3:F$1616,Spreads!$AA$3:$AA$1616,'Monthly Data'!$B36,Spreads!$AB$3:$AB$1616,'Monthly Data'!$C36)</f>
        <v>60.237083726824828</v>
      </c>
      <c r="U36" s="62">
        <f>AVERAGEIFS(Spreads!F$3:F$1616,Spreads!$AA$3:$AA$1616,'Monthly Data'!$B36,Spreads!$AB$3:$AB$1616,'Monthly Data'!$C36)</f>
        <v>58.659769814335093</v>
      </c>
      <c r="V36" s="62">
        <f t="shared" si="8"/>
        <v>-1.8699890718767449</v>
      </c>
      <c r="W36" s="62">
        <f t="shared" si="9"/>
        <v>1.5773139124897355</v>
      </c>
      <c r="X36" s="62">
        <f>_xlfn.MINIFS(Spreads!G$3:G$1616,Spreads!$AA$3:$AA$1616,'Monthly Data'!$B36,Spreads!$AB$3:$AB$1616,'Monthly Data'!$C36)</f>
        <v>79.91</v>
      </c>
      <c r="Y36" s="62">
        <f>_xlfn.MAXIFS(Spreads!G$3:G$1616,Spreads!$AA$3:$AA$1616,'Monthly Data'!$B36,Spreads!$AB$3:$AB$1616,'Monthly Data'!$C36)</f>
        <v>89</v>
      </c>
      <c r="Z36" s="62">
        <f>AVERAGEIFS(Spreads!G$3:G$1616,Spreads!$AA$3:$AA$1616,'Monthly Data'!$B36,Spreads!$AB$3:$AB$1616,'Monthly Data'!$C36)</f>
        <v>83.728571428571414</v>
      </c>
      <c r="AA36" s="62">
        <f t="shared" si="10"/>
        <v>-3.818571428571417</v>
      </c>
      <c r="AB36" s="62">
        <f t="shared" si="11"/>
        <v>5.2714285714285865</v>
      </c>
      <c r="AC36" s="62">
        <f>_xlfn.MINIFS(Spreads!H$3:H$1616,Spreads!$AA$3:$AA$1616,'Monthly Data'!$B36,Spreads!$AB$3:$AB$1616,'Monthly Data'!$C36)</f>
        <v>54.87</v>
      </c>
      <c r="AD36" s="62">
        <f>_xlfn.MAXIFS(Spreads!H$3:H$1616,Spreads!$AA$3:$AA$1616,'Monthly Data'!$B36,Spreads!$AB$3:$AB$1616,'Monthly Data'!$C36)</f>
        <v>59</v>
      </c>
      <c r="AE36" s="62">
        <f>AVERAGEIFS(Spreads!H$3:H$1616,Spreads!$AA$3:$AA$1616,'Monthly Data'!$B36,Spreads!$AB$3:$AB$1616,'Monthly Data'!$C36)</f>
        <v>57.189523809523813</v>
      </c>
      <c r="AF36" s="62">
        <f t="shared" si="12"/>
        <v>-2.3195238095238153</v>
      </c>
      <c r="AG36" s="62">
        <f t="shared" si="13"/>
        <v>1.8104761904761872</v>
      </c>
      <c r="AH36" s="65">
        <f t="shared" si="14"/>
        <v>-5.9150714657829728E-2</v>
      </c>
      <c r="AI36" s="62">
        <f t="shared" si="15"/>
        <v>17.967619047619031</v>
      </c>
      <c r="AJ36" s="62">
        <f t="shared" si="16"/>
        <v>6.9676190476190314</v>
      </c>
      <c r="AK36" s="62">
        <f t="shared" si="17"/>
        <v>11</v>
      </c>
      <c r="AL36" s="60">
        <f t="shared" si="35"/>
        <v>44440</v>
      </c>
      <c r="AM36" s="66">
        <f t="shared" si="36"/>
        <v>1252</v>
      </c>
      <c r="AN36" s="66">
        <f t="shared" si="36"/>
        <v>1328</v>
      </c>
      <c r="AO36" s="66">
        <f t="shared" si="36"/>
        <v>1293.2261904761906</v>
      </c>
      <c r="AQ36" s="62">
        <f>AVERAGEIFS(Spreads!AV$3:AV$1616,Spreads!$AA$3:$AA$1616,'Monthly Data'!$B36,Spreads!$AB$3:$AB$1616,'Monthly Data'!$C36)</f>
        <v>2.8932190476190471</v>
      </c>
      <c r="AS36" s="60">
        <f t="shared" si="18"/>
        <v>44440</v>
      </c>
      <c r="AT36" s="62">
        <f>_xlfn.MINIFS(Spreads!M$3:M$1616,Spreads!$AA$3:$AA$1616,'Monthly Data'!$B36,Spreads!$AB$3:$AB$1616,'Monthly Data'!$C36)</f>
        <v>14.96</v>
      </c>
      <c r="AU36" s="62">
        <f>_xlfn.MAXIFS(Spreads!M$3:M$1616,Spreads!$AA$3:$AA$1616,'Monthly Data'!$B36,Spreads!$AB$3:$AB$1616,'Monthly Data'!$C36)</f>
        <v>19.989999999999995</v>
      </c>
      <c r="AV36" s="62">
        <f>AVERAGEIFS(Spreads!M$3:M$1616,Spreads!$AA$3:$AA$1616,'Monthly Data'!$B36,Spreads!$AB$3:$AB$1616,'Monthly Data'!$C36)</f>
        <v>17.967619047619046</v>
      </c>
      <c r="AW36" s="24">
        <f t="shared" si="19"/>
        <v>-3.0076190476190447</v>
      </c>
      <c r="AX36" s="24">
        <f t="shared" si="20"/>
        <v>2.0223809523809493</v>
      </c>
      <c r="AY36" s="62">
        <f>_xlfn.MINIFS(Spreads!N$3:N$1616,Spreads!$AA$3:$AA$1616,'Monthly Data'!$B36,Spreads!$AB$3:$AB$1616,'Monthly Data'!$C36)</f>
        <v>7</v>
      </c>
      <c r="AZ36" s="62">
        <f>_xlfn.MAXIFS(Spreads!N$3:N$1616,Spreads!$AA$3:$AA$1616,'Monthly Data'!$B36,Spreads!$AB$3:$AB$1616,'Monthly Data'!$C36)</f>
        <v>14.5</v>
      </c>
      <c r="BA36" s="62">
        <f>AVERAGEIFS(Spreads!N$3:N$1616,Spreads!$AA$3:$AA$1616,'Monthly Data'!$B36,Spreads!$AB$3:$AB$1616,'Monthly Data'!$C36)</f>
        <v>11</v>
      </c>
      <c r="BB36" s="24">
        <f t="shared" si="21"/>
        <v>-4</v>
      </c>
      <c r="BC36" s="24">
        <f t="shared" si="22"/>
        <v>3.5</v>
      </c>
      <c r="BD36" s="62">
        <f>_xlfn.MINIFS(Spreads!O$3:O$1616,Spreads!$AA$3:$AA$1616,'Monthly Data'!$B36,Spreads!$AB$3:$AB$1616,'Monthly Data'!$C36)</f>
        <v>5.4899999999999949</v>
      </c>
      <c r="BE36" s="62">
        <f>_xlfn.MAXIFS(Spreads!O$3:O$1616,Spreads!$AA$3:$AA$1616,'Monthly Data'!$B36,Spreads!$AB$3:$AB$1616,'Monthly Data'!$C36)</f>
        <v>9.3700000000000045</v>
      </c>
      <c r="BF36" s="62">
        <f>AVERAGEIFS(Spreads!O$3:O$1616,Spreads!$AA$3:$AA$1616,'Monthly Data'!$B36,Spreads!$AB$3:$AB$1616,'Monthly Data'!$C36)</f>
        <v>6.96761904761905</v>
      </c>
      <c r="BG36" s="24">
        <f t="shared" si="23"/>
        <v>-1.4776190476190552</v>
      </c>
      <c r="BH36" s="24">
        <f t="shared" si="24"/>
        <v>2.4023809523809545</v>
      </c>
      <c r="BI36" s="62">
        <f>_xlfn.MINIFS(Spreads!P$3:P$1616,Spreads!$AA$3:$AA$1616,'Monthly Data'!$B36,Spreads!$AB$3:$AB$1616,'Monthly Data'!$C36)</f>
        <v>2.1899999999999977</v>
      </c>
      <c r="BJ36" s="62">
        <f>_xlfn.MAXIFS(Spreads!P$3:P$1616,Spreads!$AA$3:$AA$1616,'Monthly Data'!$B36,Spreads!$AB$3:$AB$1616,'Monthly Data'!$C36)</f>
        <v>5.7199999999999989</v>
      </c>
      <c r="BK36" s="62">
        <f>AVERAGEIFS(Spreads!P$3:P$1616,Spreads!$AA$3:$AA$1616,'Monthly Data'!$B36,Spreads!$AB$3:$AB$1616,'Monthly Data'!$C36)</f>
        <v>3.1461904761904766</v>
      </c>
      <c r="BL36" s="24">
        <f t="shared" si="25"/>
        <v>-0.95619047619047892</v>
      </c>
      <c r="BM36" s="24">
        <f t="shared" si="26"/>
        <v>2.5738095238095222</v>
      </c>
      <c r="BN36" s="62">
        <f>_xlfn.MINIFS(Spreads!R$3:R$1616,Spreads!$AA$3:$AA$1616,'Monthly Data'!$B36,Spreads!$AB$3:$AB$1616,'Monthly Data'!$C36)</f>
        <v>-0.47522795290983311</v>
      </c>
      <c r="BO36" s="62">
        <f>_xlfn.MAXIFS(Spreads!R$3:R$1616,Spreads!$AA$3:$AA$1616,'Monthly Data'!$B36,Spreads!$AB$3:$AB$1616,'Monthly Data'!$C36)</f>
        <v>2.3956259258956933</v>
      </c>
      <c r="BP36" s="62">
        <f>AVERAGEIFS(Spreads!R$3:R$1616,Spreads!$AA$3:$AA$1616,'Monthly Data'!$B36,Spreads!$AB$3:$AB$1616,'Monthly Data'!$C36)</f>
        <v>1.4702460048112818</v>
      </c>
      <c r="BQ36" s="24">
        <f t="shared" si="27"/>
        <v>-1.9454739577211149</v>
      </c>
      <c r="BR36" s="24">
        <f t="shared" si="28"/>
        <v>0.92537992108441158</v>
      </c>
      <c r="BS36" s="62">
        <f>_xlfn.MINIFS(Spreads!S$3:S$1616,Spreads!$AA$3:$AA$1616,'Monthly Data'!$B36,Spreads!$AB$3:$AB$1616,'Monthly Data'!$C36)</f>
        <v>24.809999999999995</v>
      </c>
      <c r="BT36" s="62">
        <f>_xlfn.MAXIFS(Spreads!S$3:S$1616,Spreads!$AA$3:$AA$1616,'Monthly Data'!$B36,Spreads!$AB$3:$AB$1616,'Monthly Data'!$C36)</f>
        <v>30.17</v>
      </c>
      <c r="BU36" s="62">
        <f>AVERAGEIFS(Spreads!S$3:S$1616,Spreads!$AA$3:$AA$1616,'Monthly Data'!$B36,Spreads!$AB$3:$AB$1616,'Monthly Data'!$C36)</f>
        <v>26.539047619047622</v>
      </c>
      <c r="BV36" s="24">
        <f t="shared" si="29"/>
        <v>-1.7290476190476269</v>
      </c>
      <c r="BW36" s="24">
        <f t="shared" si="30"/>
        <v>3.6309523809523796</v>
      </c>
      <c r="BX36" s="62">
        <f>_xlfn.MINIFS(Spreads!T$3:T$1616,Spreads!$AA$3:$AA$1616,'Monthly Data'!$B36,Spreads!$AB$3:$AB$1616,'Monthly Data'!$C36)</f>
        <v>5</v>
      </c>
      <c r="BY36" s="62">
        <f>_xlfn.MAXIFS(Spreads!T$3:T$1616,Spreads!$AA$3:$AA$1616,'Monthly Data'!$B36,Spreads!$AB$3:$AB$1616,'Monthly Data'!$C36)</f>
        <v>15</v>
      </c>
      <c r="BZ36" s="62">
        <f>AVERAGEIFS(Spreads!T$3:T$1616,Spreads!$AA$3:$AA$1616,'Monthly Data'!$B36,Spreads!$AB$3:$AB$1616,'Monthly Data'!$C36)</f>
        <v>8.5714285714285712</v>
      </c>
      <c r="CA36" s="24">
        <f t="shared" si="31"/>
        <v>-3.5714285714285712</v>
      </c>
      <c r="CB36" s="24">
        <f t="shared" si="32"/>
        <v>6.4285714285714288</v>
      </c>
      <c r="DJ36" s="24">
        <f t="shared" si="33"/>
        <v>7.5900000000000034</v>
      </c>
      <c r="DK36" s="24">
        <f t="shared" si="33"/>
        <v>10.689999999999998</v>
      </c>
      <c r="DL36" s="24">
        <f t="shared" si="33"/>
        <v>8.5714285714285694</v>
      </c>
      <c r="DV36" s="63">
        <f t="shared" si="34"/>
        <v>44440</v>
      </c>
      <c r="DW36" s="62">
        <f>_xlfn.MINIFS(Spreads!X$3:X$1616,Spreads!$AA$3:$AA$1616,'Monthly Data'!$B36,Spreads!$AB$3:$AB$1616,'Monthly Data'!$C36)</f>
        <v>57.685625925895685</v>
      </c>
      <c r="DX36" s="62">
        <f>_xlfn.MAXIFS(Spreads!X$3:X$1616,Spreads!$AA$3:$AA$1616,'Monthly Data'!$B36,Spreads!$AB$3:$AB$1616,'Monthly Data'!$C36)</f>
        <v>61.132928910262166</v>
      </c>
      <c r="DY36" s="62">
        <f>AVERAGEIFS(Spreads!X$3:X$1616,Spreads!$AA$3:$AA$1616,'Monthly Data'!$B36,Spreads!$AB$3:$AB$1616,'Monthly Data'!$C36)</f>
        <v>59.275467631185755</v>
      </c>
      <c r="DZ36" s="62">
        <f>_xlfn.MINIFS(Spreads!AM$3:AM$1616,Spreads!$AA$3:$AA$1616,'Monthly Data'!$B36,Spreads!$AB$3:$AB$1616,'Monthly Data'!$C36)</f>
        <v>1271.75</v>
      </c>
      <c r="EA36" s="62">
        <f>_xlfn.MAXIFS(Spreads!AM$3:AM$1616,Spreads!$AA$3:$AA$1616,'Monthly Data'!$B36,Spreads!$AB$3:$AB$1616,'Monthly Data'!$C36)</f>
        <v>1347.75</v>
      </c>
      <c r="EB36" s="62">
        <f>AVERAGEIFS(Spreads!AM$3:AM$1616,Spreads!$AA$3:$AA$1616,'Monthly Data'!$B36,Spreads!$AB$3:$AB$1616,'Monthly Data'!$C36)</f>
        <v>1306.8</v>
      </c>
      <c r="EC36" s="62">
        <f>_xlfn.MINIFS(Spreads!AT$3:AT$1616,Spreads!$AA$3:$AA$1616,'Monthly Data'!$B36,Spreads!$AB$3:$AB$1616,'Monthly Data'!$C36)</f>
        <v>339</v>
      </c>
      <c r="ED36" s="62">
        <f>_xlfn.MAXIFS(Spreads!AT$3:AT$1616,Spreads!$AA$3:$AA$1616,'Monthly Data'!$B36,Spreads!$AB$3:$AB$1616,'Monthly Data'!$C36)</f>
        <v>352</v>
      </c>
      <c r="EE36" s="62">
        <f>AVERAGEIFS(Spreads!AT$3:AT$1616,Spreads!$AA$3:$AA$1616,'Monthly Data'!$B36,Spreads!$AB$3:$AB$1616,'Monthly Data'!$C36)</f>
        <v>347.66666666666669</v>
      </c>
      <c r="EF36" s="62">
        <f>_xlfn.MINIFS(Spreads!AU$3:AU$1616,Spreads!$AA$3:$AA$1616,'Monthly Data'!$B36,Spreads!$AB$3:$AB$1616,'Monthly Data'!$C36)</f>
        <v>12.46</v>
      </c>
      <c r="EG36" s="62">
        <f>_xlfn.MAXIFS(Spreads!AU$3:AU$1616,Spreads!$AA$3:$AA$1616,'Monthly Data'!$B36,Spreads!$AB$3:$AB$1616,'Monthly Data'!$C36)</f>
        <v>13.32</v>
      </c>
      <c r="EH36" s="62">
        <f>AVERAGEIFS(Spreads!AU$3:AU$1616,Spreads!$AA$3:$AA$1616,'Monthly Data'!$B36,Spreads!$AB$3:$AB$1616,'Monthly Data'!$C36)</f>
        <v>12.783333333333335</v>
      </c>
      <c r="EI36" s="62">
        <f>_xlfn.MINIFS(Spreads!AV$3:AV$1616,Spreads!$AA$3:$AA$1616,'Monthly Data'!$B36,Spreads!$AB$3:$AB$1616,'Monthly Data'!$C36)</f>
        <v>2.6576099999999983</v>
      </c>
      <c r="EJ36" s="62">
        <f>_xlfn.MAXIFS(Spreads!AV$3:AV$1616,Spreads!$AA$3:$AA$1616,'Monthly Data'!$B36,Spreads!$AB$3:$AB$1616,'Monthly Data'!$C36)</f>
        <v>3.2624300000000002</v>
      </c>
      <c r="EK36" s="62">
        <f>AVERAGEIFS(Spreads!AV$3:AV$1616,Spreads!$AA$3:$AA$1616,'Monthly Data'!$B36,Spreads!$AB$3:$AB$1616,'Monthly Data'!$C36)</f>
        <v>2.8932190476190471</v>
      </c>
      <c r="EL36" s="62">
        <f>_xlfn.MINIFS(Spreads!AW$3:AW$1616,Spreads!$AA$3:$AA$1616,'Monthly Data'!$B36,Spreads!$AB$3:$AB$1616,'Monthly Data'!$C36)</f>
        <v>3.3428399999999989</v>
      </c>
      <c r="EM36" s="62">
        <f>_xlfn.MAXIFS(Spreads!AW$3:AW$1616,Spreads!$AA$3:$AA$1616,'Monthly Data'!$B36,Spreads!$AB$3:$AB$1616,'Monthly Data'!$C36)</f>
        <v>4.4259014000000008</v>
      </c>
      <c r="EN36" s="62">
        <f>AVERAGEIFS(Spreads!AW$3:AW$1616,Spreads!$AA$3:$AA$1616,'Monthly Data'!$B36,Spreads!$AB$3:$AB$1616,'Monthly Data'!$C36)</f>
        <v>4.0043513333333305</v>
      </c>
      <c r="EO36" s="62">
        <f>_xlfn.MINIFS(Spreads!AX$3:AX$1616,Spreads!$AA$3:$AA$1616,'Monthly Data'!$B36,Spreads!$AB$3:$AB$1616,'Monthly Data'!$C36)</f>
        <v>0.64583999999999975</v>
      </c>
      <c r="EP36" s="62">
        <f>_xlfn.MAXIFS(Spreads!AX$3:AX$1616,Spreads!$AA$3:$AA$1616,'Monthly Data'!$B36,Spreads!$AB$3:$AB$1616,'Monthly Data'!$C36)</f>
        <v>1.5167178000000021</v>
      </c>
      <c r="EQ36" s="62">
        <f>AVERAGEIFS(Spreads!AX$3:AX$1616,Spreads!$AA$3:$AA$1616,'Monthly Data'!$B36,Spreads!$AB$3:$AB$1616,'Monthly Data'!$C36)</f>
        <v>1.1111322857142851</v>
      </c>
      <c r="ER36" s="64">
        <f>_xlfn.MINIFS(Spreads!AY$3:AY$1616,Spreads!$AA$3:$AA$1616,'Monthly Data'!$B36,Spreads!$AB$3:$AB$1616,'Monthly Data'!$C36)</f>
        <v>0.50851711355670615</v>
      </c>
      <c r="ES36" s="64">
        <f>_xlfn.MAXIFS(Spreads!AY$3:AY$1616,Spreads!$AA$3:$AA$1616,'Monthly Data'!$B36,Spreads!$AB$3:$AB$1616,'Monthly Data'!$C36)</f>
        <v>0.53324744125386037</v>
      </c>
      <c r="ET36" s="64">
        <f>AVERAGEIFS(Spreads!AY$3:AY$1616,Spreads!$AA$3:$AA$1616,'Monthly Data'!$B36,Spreads!$AB$3:$AB$1616,'Monthly Data'!$C36)</f>
        <v>0.51830887798780712</v>
      </c>
    </row>
    <row r="37" spans="1:150" x14ac:dyDescent="0.2">
      <c r="A37" s="60">
        <v>44470</v>
      </c>
      <c r="B37" s="61">
        <f t="shared" si="0"/>
        <v>10</v>
      </c>
      <c r="C37" s="61">
        <f t="shared" si="1"/>
        <v>2021</v>
      </c>
      <c r="D37" s="62">
        <f>_xlfn.MINIFS(Spreads!B$3:B$1616,Spreads!$AA$3:$AA$1616,'Monthly Data'!$B37,Spreads!$AB$3:$AB$1616,'Monthly Data'!$C37)</f>
        <v>76.819999999999993</v>
      </c>
      <c r="E37" s="62">
        <f>_xlfn.MAXIFS(Spreads!B$3:B$1616,Spreads!$AA$3:$AA$1616,'Monthly Data'!$B37,Spreads!$AB$3:$AB$1616,'Monthly Data'!$C37)</f>
        <v>83.2</v>
      </c>
      <c r="F37" s="62">
        <f>AVERAGEIFS(Spreads!B$3:B$1616,Spreads!$AA$3:$AA$1616,'Monthly Data'!$B37,Spreads!$AB$3:$AB$1616,'Monthly Data'!$C37)</f>
        <v>79.65095238095239</v>
      </c>
      <c r="G37" s="62">
        <f t="shared" si="2"/>
        <v>-2.8309523809523967</v>
      </c>
      <c r="H37" s="62">
        <f t="shared" si="3"/>
        <v>3.549047619047613</v>
      </c>
      <c r="I37" s="62">
        <f>_xlfn.MINIFS(Spreads!C$3:C$1616,Spreads!$AA$3:$AA$1616,'Monthly Data'!$B37,Spreads!$AB$3:$AB$1616,'Monthly Data'!$C37)</f>
        <v>63.85</v>
      </c>
      <c r="J37" s="62">
        <f>_xlfn.MAXIFS(Spreads!C$3:C$1616,Spreads!$AA$3:$AA$1616,'Monthly Data'!$B37,Spreads!$AB$3:$AB$1616,'Monthly Data'!$C37)</f>
        <v>69.2</v>
      </c>
      <c r="K37" s="62">
        <f>AVERAGEIFS(Spreads!C$3:C$1616,Spreads!$AA$3:$AA$1616,'Monthly Data'!$B37,Spreads!$AB$3:$AB$1616,'Monthly Data'!$C37)</f>
        <v>66.222380952380959</v>
      </c>
      <c r="L37" s="62">
        <f t="shared" si="4"/>
        <v>-2.3723809523809578</v>
      </c>
      <c r="M37" s="62">
        <f t="shared" si="5"/>
        <v>2.9776190476190436</v>
      </c>
      <c r="N37" s="62">
        <f>_xlfn.MINIFS(Spreads!D$3:D$1616,Spreads!$AA$3:$AA$1616,'Monthly Data'!$B37,Spreads!$AB$3:$AB$1616,'Monthly Data'!$C37)</f>
        <v>61.82</v>
      </c>
      <c r="O37" s="62">
        <f>_xlfn.MAXIFS(Spreads!D$3:D$1616,Spreads!$AA$3:$AA$1616,'Monthly Data'!$B37,Spreads!$AB$3:$AB$1616,'Monthly Data'!$C37)</f>
        <v>68.2</v>
      </c>
      <c r="P37" s="62">
        <f>AVERAGEIFS(Spreads!D$3:D$1616,Spreads!$AA$3:$AA$1616,'Monthly Data'!$B37,Spreads!$AB$3:$AB$1616,'Monthly Data'!$C37)</f>
        <v>64.293809523809529</v>
      </c>
      <c r="Q37" s="62">
        <f t="shared" si="6"/>
        <v>-2.4738095238095283</v>
      </c>
      <c r="R37" s="62">
        <f t="shared" si="7"/>
        <v>3.9061904761904742</v>
      </c>
      <c r="S37" s="62">
        <f>_xlfn.MINIFS(Spreads!F$3:F$1616,Spreads!$AA$3:$AA$1616,'Monthly Data'!$B37,Spreads!$AB$3:$AB$1616,'Monthly Data'!$C37)</f>
        <v>60.225743914376253</v>
      </c>
      <c r="T37" s="62">
        <f>_xlfn.MAXIFS(Spreads!F$3:F$1616,Spreads!$AA$3:$AA$1616,'Monthly Data'!$B37,Spreads!$AB$3:$AB$1616,'Monthly Data'!$C37)</f>
        <v>65.623494639897459</v>
      </c>
      <c r="U37" s="62">
        <f>AVERAGEIFS(Spreads!F$3:F$1616,Spreads!$AA$3:$AA$1616,'Monthly Data'!$B37,Spreads!$AB$3:$AB$1616,'Monthly Data'!$C37)</f>
        <v>62.72468047870148</v>
      </c>
      <c r="V37" s="62">
        <f t="shared" si="8"/>
        <v>-2.498936564325227</v>
      </c>
      <c r="W37" s="62">
        <f t="shared" si="9"/>
        <v>2.898814161195979</v>
      </c>
      <c r="X37" s="62">
        <f>_xlfn.MINIFS(Spreads!G$3:G$1616,Spreads!$AA$3:$AA$1616,'Monthly Data'!$B37,Spreads!$AB$3:$AB$1616,'Monthly Data'!$C37)</f>
        <v>83.85</v>
      </c>
      <c r="Y37" s="62">
        <f>_xlfn.MAXIFS(Spreads!G$3:G$1616,Spreads!$AA$3:$AA$1616,'Monthly Data'!$B37,Spreads!$AB$3:$AB$1616,'Monthly Data'!$C37)</f>
        <v>90.31</v>
      </c>
      <c r="Z37" s="62">
        <f>AVERAGEIFS(Spreads!G$3:G$1616,Spreads!$AA$3:$AA$1616,'Monthly Data'!$B37,Spreads!$AB$3:$AB$1616,'Monthly Data'!$C37)</f>
        <v>86.846190476190472</v>
      </c>
      <c r="AA37" s="62">
        <f t="shared" si="10"/>
        <v>-2.9961904761904776</v>
      </c>
      <c r="AB37" s="62">
        <f t="shared" si="11"/>
        <v>3.4638095238095303</v>
      </c>
      <c r="AC37" s="62">
        <f>_xlfn.MINIFS(Spreads!H$3:H$1616,Spreads!$AA$3:$AA$1616,'Monthly Data'!$B37,Spreads!$AB$3:$AB$1616,'Monthly Data'!$C37)</f>
        <v>58.82</v>
      </c>
      <c r="AD37" s="62">
        <f>_xlfn.MAXIFS(Spreads!H$3:H$1616,Spreads!$AA$3:$AA$1616,'Monthly Data'!$B37,Spreads!$AB$3:$AB$1616,'Monthly Data'!$C37)</f>
        <v>64.7</v>
      </c>
      <c r="AE37" s="62">
        <f>AVERAGEIFS(Spreads!H$3:H$1616,Spreads!$AA$3:$AA$1616,'Monthly Data'!$B37,Spreads!$AB$3:$AB$1616,'Monthly Data'!$C37)</f>
        <v>61.246190476190478</v>
      </c>
      <c r="AF37" s="62">
        <f t="shared" si="12"/>
        <v>-2.4261904761904773</v>
      </c>
      <c r="AG37" s="62">
        <f t="shared" si="13"/>
        <v>3.4538095238095252</v>
      </c>
      <c r="AH37" s="65">
        <f t="shared" si="14"/>
        <v>7.0933737447751E-2</v>
      </c>
      <c r="AI37" s="62">
        <f t="shared" si="15"/>
        <v>18.404761904761912</v>
      </c>
      <c r="AJ37" s="62">
        <f t="shared" si="16"/>
        <v>4.9761904761904816</v>
      </c>
      <c r="AK37" s="62">
        <f t="shared" si="17"/>
        <v>13.428571428571431</v>
      </c>
      <c r="AL37" s="60">
        <f t="shared" si="35"/>
        <v>44470</v>
      </c>
      <c r="AM37" s="66">
        <f t="shared" si="36"/>
        <v>1327.75</v>
      </c>
      <c r="AN37" s="66">
        <f t="shared" si="36"/>
        <v>1446.75</v>
      </c>
      <c r="AO37" s="66">
        <f t="shared" si="36"/>
        <v>1382.8421052631581</v>
      </c>
      <c r="AQ37" s="62">
        <f>AVERAGEIFS(Spreads!AV$3:AV$1616,Spreads!$AA$3:$AA$1616,'Monthly Data'!$B37,Spreads!$AB$3:$AB$1616,'Monthly Data'!$C37)</f>
        <v>3.2783757142857142</v>
      </c>
      <c r="AS37" s="60">
        <f t="shared" si="18"/>
        <v>44470</v>
      </c>
      <c r="AT37" s="62">
        <f>_xlfn.MINIFS(Spreads!M$3:M$1616,Spreads!$AA$3:$AA$1616,'Monthly Data'!$B37,Spreads!$AB$3:$AB$1616,'Monthly Data'!$C37)</f>
        <v>17.999999999999993</v>
      </c>
      <c r="AU37" s="62">
        <f>_xlfn.MAXIFS(Spreads!M$3:M$1616,Spreads!$AA$3:$AA$1616,'Monthly Data'!$B37,Spreads!$AB$3:$AB$1616,'Monthly Data'!$C37)</f>
        <v>19.000000000000007</v>
      </c>
      <c r="AV37" s="62">
        <f>AVERAGEIFS(Spreads!M$3:M$1616,Spreads!$AA$3:$AA$1616,'Monthly Data'!$B37,Spreads!$AB$3:$AB$1616,'Monthly Data'!$C37)</f>
        <v>18.404761904761905</v>
      </c>
      <c r="AW37" s="24">
        <f t="shared" si="19"/>
        <v>-0.40476190476191221</v>
      </c>
      <c r="AX37" s="24">
        <f t="shared" si="20"/>
        <v>0.59523809523810201</v>
      </c>
      <c r="AY37" s="62">
        <f>_xlfn.MINIFS(Spreads!N$3:N$1616,Spreads!$AA$3:$AA$1616,'Monthly Data'!$B37,Spreads!$AB$3:$AB$1616,'Monthly Data'!$C37)</f>
        <v>10</v>
      </c>
      <c r="AZ37" s="62">
        <f>_xlfn.MAXIFS(Spreads!N$3:N$1616,Spreads!$AA$3:$AA$1616,'Monthly Data'!$B37,Spreads!$AB$3:$AB$1616,'Monthly Data'!$C37)</f>
        <v>15</v>
      </c>
      <c r="BA37" s="62">
        <f>AVERAGEIFS(Spreads!N$3:N$1616,Spreads!$AA$3:$AA$1616,'Monthly Data'!$B37,Spreads!$AB$3:$AB$1616,'Monthly Data'!$C37)</f>
        <v>13.428571428571429</v>
      </c>
      <c r="BB37" s="24">
        <f t="shared" si="21"/>
        <v>-3.4285714285714288</v>
      </c>
      <c r="BC37" s="24">
        <f t="shared" si="22"/>
        <v>1.5714285714285712</v>
      </c>
      <c r="BD37" s="62">
        <f>_xlfn.MINIFS(Spreads!O$3:O$1616,Spreads!$AA$3:$AA$1616,'Monthly Data'!$B37,Spreads!$AB$3:$AB$1616,'Monthly Data'!$C37)</f>
        <v>4</v>
      </c>
      <c r="BE37" s="62">
        <f>_xlfn.MAXIFS(Spreads!O$3:O$1616,Spreads!$AA$3:$AA$1616,'Monthly Data'!$B37,Spreads!$AB$3:$AB$1616,'Monthly Data'!$C37)</f>
        <v>7.9999999999999929</v>
      </c>
      <c r="BF37" s="62">
        <f>AVERAGEIFS(Spreads!O$3:O$1616,Spreads!$AA$3:$AA$1616,'Monthly Data'!$B37,Spreads!$AB$3:$AB$1616,'Monthly Data'!$C37)</f>
        <v>4.9761904761904763</v>
      </c>
      <c r="BG37" s="24">
        <f t="shared" si="23"/>
        <v>-0.97619047619047628</v>
      </c>
      <c r="BH37" s="24">
        <f t="shared" si="24"/>
        <v>3.0238095238095166</v>
      </c>
      <c r="BI37" s="62">
        <f>_xlfn.MINIFS(Spreads!P$3:P$1616,Spreads!$AA$3:$AA$1616,'Monthly Data'!$B37,Spreads!$AB$3:$AB$1616,'Monthly Data'!$C37)</f>
        <v>2.5</v>
      </c>
      <c r="BJ37" s="62">
        <f>_xlfn.MAXIFS(Spreads!P$3:P$1616,Spreads!$AA$3:$AA$1616,'Monthly Data'!$B37,Spreads!$AB$3:$AB$1616,'Monthly Data'!$C37)</f>
        <v>3.5000000000000071</v>
      </c>
      <c r="BK37" s="62">
        <f>AVERAGEIFS(Spreads!P$3:P$1616,Spreads!$AA$3:$AA$1616,'Monthly Data'!$B37,Spreads!$AB$3:$AB$1616,'Monthly Data'!$C37)</f>
        <v>3.0476190476190474</v>
      </c>
      <c r="BL37" s="24">
        <f t="shared" si="25"/>
        <v>-0.54761904761904745</v>
      </c>
      <c r="BM37" s="24">
        <f t="shared" si="26"/>
        <v>0.45238095238095966</v>
      </c>
      <c r="BN37" s="62">
        <f>_xlfn.MINIFS(Spreads!R$3:R$1616,Spreads!$AA$3:$AA$1616,'Monthly Data'!$B37,Spreads!$AB$3:$AB$1616,'Monthly Data'!$C37)</f>
        <v>7.0832405736680926E-2</v>
      </c>
      <c r="BO37" s="62">
        <f>_xlfn.MAXIFS(Spreads!R$3:R$1616,Spreads!$AA$3:$AA$1616,'Monthly Data'!$B37,Spreads!$AB$3:$AB$1616,'Monthly Data'!$C37)</f>
        <v>2.7794544007997786</v>
      </c>
      <c r="BP37" s="62">
        <f>AVERAGEIFS(Spreads!R$3:R$1616,Spreads!$AA$3:$AA$1616,'Monthly Data'!$B37,Spreads!$AB$3:$AB$1616,'Monthly Data'!$C37)</f>
        <v>1.4536278471225248</v>
      </c>
      <c r="BQ37" s="24">
        <f t="shared" si="27"/>
        <v>-1.3827954413858439</v>
      </c>
      <c r="BR37" s="24">
        <f t="shared" si="28"/>
        <v>1.3258265536772538</v>
      </c>
      <c r="BS37" s="62">
        <f>_xlfn.MINIFS(Spreads!S$3:S$1616,Spreads!$AA$3:$AA$1616,'Monthly Data'!$B37,Spreads!$AB$3:$AB$1616,'Monthly Data'!$C37)</f>
        <v>24.999999999999993</v>
      </c>
      <c r="BT37" s="62">
        <f>_xlfn.MAXIFS(Spreads!S$3:S$1616,Spreads!$AA$3:$AA$1616,'Monthly Data'!$B37,Spreads!$AB$3:$AB$1616,'Monthly Data'!$C37)</f>
        <v>28.000000000000007</v>
      </c>
      <c r="BU37" s="62">
        <f>AVERAGEIFS(Spreads!S$3:S$1616,Spreads!$AA$3:$AA$1616,'Monthly Data'!$B37,Spreads!$AB$3:$AB$1616,'Monthly Data'!$C37)</f>
        <v>25.6</v>
      </c>
      <c r="BV37" s="24">
        <f t="shared" si="29"/>
        <v>-0.60000000000000853</v>
      </c>
      <c r="BW37" s="24">
        <f t="shared" si="30"/>
        <v>2.4000000000000057</v>
      </c>
      <c r="BX37" s="62">
        <f>_xlfn.MINIFS(Spreads!T$3:T$1616,Spreads!$AA$3:$AA$1616,'Monthly Data'!$B37,Spreads!$AB$3:$AB$1616,'Monthly Data'!$C37)</f>
        <v>6</v>
      </c>
      <c r="BY37" s="62">
        <f>_xlfn.MAXIFS(Spreads!T$3:T$1616,Spreads!$AA$3:$AA$1616,'Monthly Data'!$B37,Spreads!$AB$3:$AB$1616,'Monthly Data'!$C37)</f>
        <v>10</v>
      </c>
      <c r="BZ37" s="62">
        <f>AVERAGEIFS(Spreads!T$3:T$1616,Spreads!$AA$3:$AA$1616,'Monthly Data'!$B37,Spreads!$AB$3:$AB$1616,'Monthly Data'!$C37)</f>
        <v>7.1952380952380945</v>
      </c>
      <c r="CA37" s="24">
        <f t="shared" si="31"/>
        <v>-1.1952380952380945</v>
      </c>
      <c r="CB37" s="24">
        <f t="shared" si="32"/>
        <v>2.8047619047619055</v>
      </c>
      <c r="DJ37" s="24">
        <f t="shared" si="33"/>
        <v>7.0300000000000011</v>
      </c>
      <c r="DK37" s="24">
        <f t="shared" si="33"/>
        <v>7.1099999999999994</v>
      </c>
      <c r="DL37" s="24">
        <f t="shared" si="33"/>
        <v>7.1952380952380821</v>
      </c>
      <c r="DV37" s="63">
        <f t="shared" si="34"/>
        <v>44470</v>
      </c>
      <c r="DW37" s="62">
        <f>_xlfn.MINIFS(Spreads!X$3:X$1616,Spreads!$AA$3:$AA$1616,'Monthly Data'!$B37,Spreads!$AB$3:$AB$1616,'Monthly Data'!$C37)</f>
        <v>60.135025414787656</v>
      </c>
      <c r="DX37" s="62">
        <f>_xlfn.MAXIFS(Spreads!X$3:X$1616,Spreads!$AA$3:$AA$1616,'Monthly Data'!$B37,Spreads!$AB$3:$AB$1616,'Monthly Data'!$C37)</f>
        <v>65.317319703785955</v>
      </c>
      <c r="DY37" s="62">
        <f>AVERAGEIFS(Spreads!X$3:X$1616,Spreads!$AA$3:$AA$1616,'Monthly Data'!$B37,Spreads!$AB$3:$AB$1616,'Monthly Data'!$C37)</f>
        <v>62.688643179992702</v>
      </c>
      <c r="DZ37" s="62">
        <f>_xlfn.MINIFS(Spreads!AM$3:AM$1616,Spreads!$AA$3:$AA$1616,'Monthly Data'!$B37,Spreads!$AB$3:$AB$1616,'Monthly Data'!$C37)</f>
        <v>1325.75</v>
      </c>
      <c r="EA37" s="62">
        <f>_xlfn.MAXIFS(Spreads!AM$3:AM$1616,Spreads!$AA$3:$AA$1616,'Monthly Data'!$B37,Spreads!$AB$3:$AB$1616,'Monthly Data'!$C37)</f>
        <v>1440</v>
      </c>
      <c r="EB37" s="62">
        <f>AVERAGEIFS(Spreads!AM$3:AM$1616,Spreads!$AA$3:$AA$1616,'Monthly Data'!$B37,Spreads!$AB$3:$AB$1616,'Monthly Data'!$C37)</f>
        <v>1382.047619047619</v>
      </c>
      <c r="EC37" s="62">
        <f>_xlfn.MINIFS(Spreads!AT$3:AT$1616,Spreads!$AA$3:$AA$1616,'Monthly Data'!$B37,Spreads!$AB$3:$AB$1616,'Monthly Data'!$C37)</f>
        <v>322</v>
      </c>
      <c r="ED37" s="62">
        <f>_xlfn.MAXIFS(Spreads!AT$3:AT$1616,Spreads!$AA$3:$AA$1616,'Monthly Data'!$B37,Spreads!$AB$3:$AB$1616,'Monthly Data'!$C37)</f>
        <v>343</v>
      </c>
      <c r="EE37" s="62">
        <f>AVERAGEIFS(Spreads!AT$3:AT$1616,Spreads!$AA$3:$AA$1616,'Monthly Data'!$B37,Spreads!$AB$3:$AB$1616,'Monthly Data'!$C37)</f>
        <v>332.61904761904759</v>
      </c>
      <c r="EF37" s="62">
        <f>_xlfn.MINIFS(Spreads!AU$3:AU$1616,Spreads!$AA$3:$AA$1616,'Monthly Data'!$B37,Spreads!$AB$3:$AB$1616,'Monthly Data'!$C37)</f>
        <v>11.95</v>
      </c>
      <c r="EG37" s="62">
        <f>_xlfn.MAXIFS(Spreads!AU$3:AU$1616,Spreads!$AA$3:$AA$1616,'Monthly Data'!$B37,Spreads!$AB$3:$AB$1616,'Monthly Data'!$C37)</f>
        <v>12.46</v>
      </c>
      <c r="EH37" s="62">
        <f>AVERAGEIFS(Spreads!AU$3:AU$1616,Spreads!$AA$3:$AA$1616,'Monthly Data'!$B37,Spreads!$AB$3:$AB$1616,'Monthly Data'!$C37)</f>
        <v>12.286190476190479</v>
      </c>
      <c r="EI37" s="62">
        <f>_xlfn.MINIFS(Spreads!AV$3:AV$1616,Spreads!$AA$3:$AA$1616,'Monthly Data'!$B37,Spreads!$AB$3:$AB$1616,'Monthly Data'!$C37)</f>
        <v>3.0691700000000015</v>
      </c>
      <c r="EJ37" s="62">
        <f>_xlfn.MAXIFS(Spreads!AV$3:AV$1616,Spreads!$AA$3:$AA$1616,'Monthly Data'!$B37,Spreads!$AB$3:$AB$1616,'Monthly Data'!$C37)</f>
        <v>3.5793999999999997</v>
      </c>
      <c r="EK37" s="62">
        <f>AVERAGEIFS(Spreads!AV$3:AV$1616,Spreads!$AA$3:$AA$1616,'Monthly Data'!$B37,Spreads!$AB$3:$AB$1616,'Monthly Data'!$C37)</f>
        <v>3.2783757142857142</v>
      </c>
      <c r="EL37" s="62">
        <f>_xlfn.MINIFS(Spreads!AW$3:AW$1616,Spreads!$AA$3:$AA$1616,'Monthly Data'!$B37,Spreads!$AB$3:$AB$1616,'Monthly Data'!$C37)</f>
        <v>4.3483277999999981</v>
      </c>
      <c r="EM37" s="62">
        <f>_xlfn.MAXIFS(Spreads!AW$3:AW$1616,Spreads!$AA$3:$AA$1616,'Monthly Data'!$B37,Spreads!$AB$3:$AB$1616,'Monthly Data'!$C37)</f>
        <v>5.0227120000000021</v>
      </c>
      <c r="EN37" s="62">
        <f>AVERAGEIFS(Spreads!AW$3:AW$1616,Spreads!$AA$3:$AA$1616,'Monthly Data'!$B37,Spreads!$AB$3:$AB$1616,'Monthly Data'!$C37)</f>
        <v>4.6631353428571432</v>
      </c>
      <c r="EO37" s="62">
        <f>_xlfn.MINIFS(Spreads!AX$3:AX$1616,Spreads!$AA$3:$AA$1616,'Monthly Data'!$B37,Spreads!$AB$3:$AB$1616,'Monthly Data'!$C37)</f>
        <v>0.99024119999999982</v>
      </c>
      <c r="EP37" s="62">
        <f>_xlfn.MAXIFS(Spreads!AX$3:AX$1616,Spreads!$AA$3:$AA$1616,'Monthly Data'!$B37,Spreads!$AB$3:$AB$1616,'Monthly Data'!$C37)</f>
        <v>1.565249399999999</v>
      </c>
      <c r="EQ37" s="62">
        <f>AVERAGEIFS(Spreads!AX$3:AX$1616,Spreads!$AA$3:$AA$1616,'Monthly Data'!$B37,Spreads!$AB$3:$AB$1616,'Monthly Data'!$C37)</f>
        <v>1.3847596285714283</v>
      </c>
      <c r="ER37" s="64">
        <f>_xlfn.MINIFS(Spreads!AY$3:AY$1616,Spreads!$AA$3:$AA$1616,'Monthly Data'!$B37,Spreads!$AB$3:$AB$1616,'Monthly Data'!$C37)</f>
        <v>0.53159674084308439</v>
      </c>
      <c r="ES37" s="64">
        <f>_xlfn.MAXIFS(Spreads!AY$3:AY$1616,Spreads!$AA$3:$AA$1616,'Monthly Data'!$B37,Spreads!$AB$3:$AB$1616,'Monthly Data'!$C37)</f>
        <v>0.55153037060999544</v>
      </c>
      <c r="ET37" s="64">
        <f>AVERAGEIFS(Spreads!AY$3:AY$1616,Spreads!$AA$3:$AA$1616,'Monthly Data'!$B37,Spreads!$AB$3:$AB$1616,'Monthly Data'!$C37)</f>
        <v>0.54382707373789096</v>
      </c>
    </row>
    <row r="38" spans="1:150" x14ac:dyDescent="0.2">
      <c r="A38" s="60">
        <v>44501</v>
      </c>
      <c r="B38" s="61">
        <f t="shared" si="0"/>
        <v>11</v>
      </c>
      <c r="C38" s="61">
        <f t="shared" si="1"/>
        <v>2021</v>
      </c>
      <c r="D38" s="62">
        <f>_xlfn.MINIFS(Spreads!B$3:B$1616,Spreads!$AA$3:$AA$1616,'Monthly Data'!$B38,Spreads!$AB$3:$AB$1616,'Monthly Data'!$C38)</f>
        <v>73.11</v>
      </c>
      <c r="E38" s="62">
        <f>_xlfn.MAXIFS(Spreads!B$3:B$1616,Spreads!$AA$3:$AA$1616,'Monthly Data'!$B38,Spreads!$AB$3:$AB$1616,'Monthly Data'!$C38)</f>
        <v>79.989999999999995</v>
      </c>
      <c r="F38" s="62">
        <f>AVERAGEIFS(Spreads!B$3:B$1616,Spreads!$AA$3:$AA$1616,'Monthly Data'!$B38,Spreads!$AB$3:$AB$1616,'Monthly Data'!$C38)</f>
        <v>77.377619047619064</v>
      </c>
      <c r="G38" s="62">
        <f t="shared" si="2"/>
        <v>-4.2676190476190641</v>
      </c>
      <c r="H38" s="62">
        <f t="shared" si="3"/>
        <v>2.6123809523809314</v>
      </c>
      <c r="I38" s="62">
        <f>_xlfn.MINIFS(Spreads!C$3:C$1616,Spreads!$AA$3:$AA$1616,'Monthly Data'!$B38,Spreads!$AB$3:$AB$1616,'Monthly Data'!$C38)</f>
        <v>60.11</v>
      </c>
      <c r="J38" s="62">
        <f>_xlfn.MAXIFS(Spreads!C$3:C$1616,Spreads!$AA$3:$AA$1616,'Monthly Data'!$B38,Spreads!$AB$3:$AB$1616,'Monthly Data'!$C38)</f>
        <v>66.489999999999995</v>
      </c>
      <c r="K38" s="62">
        <f>AVERAGEIFS(Spreads!C$3:C$1616,Spreads!$AA$3:$AA$1616,'Monthly Data'!$B38,Spreads!$AB$3:$AB$1616,'Monthly Data'!$C38)</f>
        <v>63.877619047619042</v>
      </c>
      <c r="L38" s="62">
        <f t="shared" si="4"/>
        <v>-3.7676190476190428</v>
      </c>
      <c r="M38" s="62">
        <f t="shared" si="5"/>
        <v>2.6123809523809527</v>
      </c>
      <c r="N38" s="62">
        <f>_xlfn.MINIFS(Spreads!D$3:D$1616,Spreads!$AA$3:$AA$1616,'Monthly Data'!$B38,Spreads!$AB$3:$AB$1616,'Monthly Data'!$C38)</f>
        <v>59.11</v>
      </c>
      <c r="O38" s="62">
        <f>_xlfn.MAXIFS(Spreads!D$3:D$1616,Spreads!$AA$3:$AA$1616,'Monthly Data'!$B38,Spreads!$AB$3:$AB$1616,'Monthly Data'!$C38)</f>
        <v>65.489999999999995</v>
      </c>
      <c r="P38" s="62">
        <f>AVERAGEIFS(Spreads!D$3:D$1616,Spreads!$AA$3:$AA$1616,'Monthly Data'!$B38,Spreads!$AB$3:$AB$1616,'Monthly Data'!$C38)</f>
        <v>62.770476190476181</v>
      </c>
      <c r="Q38" s="62">
        <f t="shared" si="6"/>
        <v>-3.6604761904761816</v>
      </c>
      <c r="R38" s="62">
        <f t="shared" si="7"/>
        <v>2.7195238095238139</v>
      </c>
      <c r="S38" s="62">
        <f>_xlfn.MINIFS(Spreads!F$3:F$1616,Spreads!$AA$3:$AA$1616,'Monthly Data'!$B38,Spreads!$AB$3:$AB$1616,'Monthly Data'!$C38)</f>
        <v>59.284539481144613</v>
      </c>
      <c r="T38" s="62">
        <f>_xlfn.MAXIFS(Spreads!F$3:F$1616,Spreads!$AA$3:$AA$1616,'Monthly Data'!$B38,Spreads!$AB$3:$AB$1616,'Monthly Data'!$C38)</f>
        <v>64.421474520348625</v>
      </c>
      <c r="U38" s="62">
        <f>AVERAGEIFS(Spreads!F$3:F$1616,Spreads!$AA$3:$AA$1616,'Monthly Data'!$B38,Spreads!$AB$3:$AB$1616,'Monthly Data'!$C38)</f>
        <v>62.34118592665773</v>
      </c>
      <c r="V38" s="62">
        <f t="shared" si="8"/>
        <v>-3.0566464455131168</v>
      </c>
      <c r="W38" s="62">
        <f t="shared" si="9"/>
        <v>2.080288593690895</v>
      </c>
      <c r="X38" s="62">
        <f>_xlfn.MINIFS(Spreads!G$3:G$1616,Spreads!$AA$3:$AA$1616,'Monthly Data'!$B38,Spreads!$AB$3:$AB$1616,'Monthly Data'!$C38)</f>
        <v>87.11</v>
      </c>
      <c r="Y38" s="62">
        <f>_xlfn.MAXIFS(Spreads!G$3:G$1616,Spreads!$AA$3:$AA$1616,'Monthly Data'!$B38,Spreads!$AB$3:$AB$1616,'Monthly Data'!$C38)</f>
        <v>92.94</v>
      </c>
      <c r="Z38" s="62">
        <f>AVERAGEIFS(Spreads!G$3:G$1616,Spreads!$AA$3:$AA$1616,'Monthly Data'!$B38,Spreads!$AB$3:$AB$1616,'Monthly Data'!$C38)</f>
        <v>90.849523809523831</v>
      </c>
      <c r="AA38" s="62">
        <f t="shared" si="10"/>
        <v>-3.7395238095238312</v>
      </c>
      <c r="AB38" s="62">
        <f t="shared" si="11"/>
        <v>2.0904761904761671</v>
      </c>
      <c r="AC38" s="62">
        <f>_xlfn.MINIFS(Spreads!H$3:H$1616,Spreads!$AA$3:$AA$1616,'Monthly Data'!$B38,Spreads!$AB$3:$AB$1616,'Monthly Data'!$C38)</f>
        <v>55.21</v>
      </c>
      <c r="AD38" s="62">
        <f>_xlfn.MAXIFS(Spreads!H$3:H$1616,Spreads!$AA$3:$AA$1616,'Monthly Data'!$B38,Spreads!$AB$3:$AB$1616,'Monthly Data'!$C38)</f>
        <v>61.99</v>
      </c>
      <c r="AE38" s="62">
        <f>AVERAGEIFS(Spreads!H$3:H$1616,Spreads!$AA$3:$AA$1616,'Monthly Data'!$B38,Spreads!$AB$3:$AB$1616,'Monthly Data'!$C38)</f>
        <v>59.211904761904776</v>
      </c>
      <c r="AF38" s="62">
        <f t="shared" si="12"/>
        <v>-4.0019047619047754</v>
      </c>
      <c r="AG38" s="62">
        <f t="shared" si="13"/>
        <v>2.7780952380952257</v>
      </c>
      <c r="AH38" s="65">
        <f t="shared" si="14"/>
        <v>-3.3214893832074877E-2</v>
      </c>
      <c r="AI38" s="62">
        <f t="shared" si="15"/>
        <v>18.165714285714287</v>
      </c>
      <c r="AJ38" s="62">
        <f t="shared" si="16"/>
        <v>4.6657142857142659</v>
      </c>
      <c r="AK38" s="62">
        <f t="shared" si="17"/>
        <v>13.500000000000021</v>
      </c>
      <c r="AL38" s="60">
        <f t="shared" si="35"/>
        <v>44501</v>
      </c>
      <c r="AM38" s="66">
        <f t="shared" si="36"/>
        <v>1306.9999999999998</v>
      </c>
      <c r="AN38" s="66">
        <f t="shared" si="36"/>
        <v>1420.2500000000002</v>
      </c>
      <c r="AO38" s="66">
        <f t="shared" si="36"/>
        <v>1374.3875</v>
      </c>
      <c r="AQ38" s="62">
        <f>AVERAGEIFS(Spreads!AV$3:AV$1616,Spreads!$AA$3:$AA$1616,'Monthly Data'!$B38,Spreads!$AB$3:$AB$1616,'Monthly Data'!$C38)</f>
        <v>3.6260861904761894</v>
      </c>
      <c r="AS38" s="60">
        <f t="shared" si="18"/>
        <v>44501</v>
      </c>
      <c r="AT38" s="62">
        <f>_xlfn.MINIFS(Spreads!M$3:M$1616,Spreads!$AA$3:$AA$1616,'Monthly Data'!$B38,Spreads!$AB$3:$AB$1616,'Monthly Data'!$C38)</f>
        <v>17.899999999999999</v>
      </c>
      <c r="AU38" s="62">
        <f>_xlfn.MAXIFS(Spreads!M$3:M$1616,Spreads!$AA$3:$AA$1616,'Monthly Data'!$B38,Spreads!$AB$3:$AB$1616,'Monthly Data'!$C38)</f>
        <v>18.5</v>
      </c>
      <c r="AV38" s="62">
        <f>AVERAGEIFS(Spreads!M$3:M$1616,Spreads!$AA$3:$AA$1616,'Monthly Data'!$B38,Spreads!$AB$3:$AB$1616,'Monthly Data'!$C38)</f>
        <v>18.165714285714287</v>
      </c>
      <c r="AW38" s="24">
        <f t="shared" si="19"/>
        <v>-0.26571428571428868</v>
      </c>
      <c r="AX38" s="24">
        <f t="shared" si="20"/>
        <v>0.33428571428571274</v>
      </c>
      <c r="AY38" s="62">
        <f>_xlfn.MINIFS(Spreads!N$3:N$1616,Spreads!$AA$3:$AA$1616,'Monthly Data'!$B38,Spreads!$AB$3:$AB$1616,'Monthly Data'!$C38)</f>
        <v>12</v>
      </c>
      <c r="AZ38" s="62">
        <f>_xlfn.MAXIFS(Spreads!N$3:N$1616,Spreads!$AA$3:$AA$1616,'Monthly Data'!$B38,Spreads!$AB$3:$AB$1616,'Monthly Data'!$C38)</f>
        <v>14.5</v>
      </c>
      <c r="BA38" s="62">
        <f>AVERAGEIFS(Spreads!N$3:N$1616,Spreads!$AA$3:$AA$1616,'Monthly Data'!$B38,Spreads!$AB$3:$AB$1616,'Monthly Data'!$C38)</f>
        <v>13.5</v>
      </c>
      <c r="BB38" s="24">
        <f t="shared" si="21"/>
        <v>-1.5</v>
      </c>
      <c r="BC38" s="24">
        <f t="shared" si="22"/>
        <v>1</v>
      </c>
      <c r="BD38" s="62">
        <f>_xlfn.MINIFS(Spreads!O$3:O$1616,Spreads!$AA$3:$AA$1616,'Monthly Data'!$B38,Spreads!$AB$3:$AB$1616,'Monthly Data'!$C38)</f>
        <v>4</v>
      </c>
      <c r="BE38" s="62">
        <f>_xlfn.MAXIFS(Spreads!O$3:O$1616,Spreads!$AA$3:$AA$1616,'Monthly Data'!$B38,Spreads!$AB$3:$AB$1616,'Monthly Data'!$C38)</f>
        <v>6</v>
      </c>
      <c r="BF38" s="62">
        <f>AVERAGEIFS(Spreads!O$3:O$1616,Spreads!$AA$3:$AA$1616,'Monthly Data'!$B38,Spreads!$AB$3:$AB$1616,'Monthly Data'!$C38)</f>
        <v>4.6657142857142855</v>
      </c>
      <c r="BG38" s="24">
        <f t="shared" si="23"/>
        <v>-0.66571428571428548</v>
      </c>
      <c r="BH38" s="24">
        <f t="shared" si="24"/>
        <v>1.3342857142857145</v>
      </c>
      <c r="BI38" s="62">
        <f>_xlfn.MINIFS(Spreads!P$3:P$1616,Spreads!$AA$3:$AA$1616,'Monthly Data'!$B38,Spreads!$AB$3:$AB$1616,'Monthly Data'!$C38)</f>
        <v>3</v>
      </c>
      <c r="BJ38" s="62">
        <f>_xlfn.MAXIFS(Spreads!P$3:P$1616,Spreads!$AA$3:$AA$1616,'Monthly Data'!$B38,Spreads!$AB$3:$AB$1616,'Monthly Data'!$C38)</f>
        <v>4.25</v>
      </c>
      <c r="BK38" s="62">
        <f>AVERAGEIFS(Spreads!P$3:P$1616,Spreads!$AA$3:$AA$1616,'Monthly Data'!$B38,Spreads!$AB$3:$AB$1616,'Monthly Data'!$C38)</f>
        <v>3.5585714285714283</v>
      </c>
      <c r="BL38" s="24">
        <f t="shared" si="25"/>
        <v>-0.55857142857142827</v>
      </c>
      <c r="BM38" s="24">
        <f t="shared" si="26"/>
        <v>0.69142857142857173</v>
      </c>
      <c r="BN38" s="62">
        <f>_xlfn.MINIFS(Spreads!R$3:R$1616,Spreads!$AA$3:$AA$1616,'Monthly Data'!$B38,Spreads!$AB$3:$AB$1616,'Monthly Data'!$C38)</f>
        <v>2.1452995842371223</v>
      </c>
      <c r="BO38" s="62">
        <f>_xlfn.MAXIFS(Spreads!R$3:R$1616,Spreads!$AA$3:$AA$1616,'Monthly Data'!$B38,Spreads!$AB$3:$AB$1616,'Monthly Data'!$C38)</f>
        <v>4.2940951510054788</v>
      </c>
      <c r="BP38" s="62">
        <f>AVERAGEIFS(Spreads!R$3:R$1616,Spreads!$AA$3:$AA$1616,'Monthly Data'!$B38,Spreads!$AB$3:$AB$1616,'Monthly Data'!$C38)</f>
        <v>3.1361859266577254</v>
      </c>
      <c r="BQ38" s="24">
        <f t="shared" si="27"/>
        <v>-0.99088634242060314</v>
      </c>
      <c r="BR38" s="24">
        <f t="shared" si="28"/>
        <v>1.1579092243477533</v>
      </c>
      <c r="BS38" s="62">
        <f>_xlfn.MINIFS(Spreads!S$3:S$1616,Spreads!$AA$3:$AA$1616,'Monthly Data'!$B38,Spreads!$AB$3:$AB$1616,'Monthly Data'!$C38)</f>
        <v>28</v>
      </c>
      <c r="BT38" s="62">
        <f>_xlfn.MAXIFS(Spreads!S$3:S$1616,Spreads!$AA$3:$AA$1616,'Monthly Data'!$B38,Spreads!$AB$3:$AB$1616,'Monthly Data'!$C38)</f>
        <v>32.239999999999995</v>
      </c>
      <c r="BU38" s="62">
        <f>AVERAGEIFS(Spreads!S$3:S$1616,Spreads!$AA$3:$AA$1616,'Monthly Data'!$B38,Spreads!$AB$3:$AB$1616,'Monthly Data'!$C38)</f>
        <v>31.637619047619047</v>
      </c>
      <c r="BV38" s="24">
        <f t="shared" si="29"/>
        <v>-3.6376190476190473</v>
      </c>
      <c r="BW38" s="24">
        <f t="shared" si="30"/>
        <v>0.60238095238094758</v>
      </c>
      <c r="BX38" s="62">
        <f>_xlfn.MINIFS(Spreads!T$3:T$1616,Spreads!$AA$3:$AA$1616,'Monthly Data'!$B38,Spreads!$AB$3:$AB$1616,'Monthly Data'!$C38)</f>
        <v>10</v>
      </c>
      <c r="BY38" s="62">
        <f>_xlfn.MAXIFS(Spreads!T$3:T$1616,Spreads!$AA$3:$AA$1616,'Monthly Data'!$B38,Spreads!$AB$3:$AB$1616,'Monthly Data'!$C38)</f>
        <v>14</v>
      </c>
      <c r="BZ38" s="62">
        <f>AVERAGEIFS(Spreads!T$3:T$1616,Spreads!$AA$3:$AA$1616,'Monthly Data'!$B38,Spreads!$AB$3:$AB$1616,'Monthly Data'!$C38)</f>
        <v>13.47190476190476</v>
      </c>
      <c r="CA38" s="24">
        <f t="shared" si="31"/>
        <v>-3.4719047619047601</v>
      </c>
      <c r="CB38" s="24">
        <f t="shared" si="32"/>
        <v>0.52809523809523995</v>
      </c>
      <c r="DJ38" s="24">
        <f t="shared" si="33"/>
        <v>14</v>
      </c>
      <c r="DK38" s="24">
        <f t="shared" si="33"/>
        <v>12.950000000000003</v>
      </c>
      <c r="DL38" s="24">
        <f t="shared" si="33"/>
        <v>13.471904761904767</v>
      </c>
      <c r="DV38" s="63">
        <f t="shared" si="34"/>
        <v>44501</v>
      </c>
      <c r="DW38" s="62">
        <f>_xlfn.MINIFS(Spreads!X$3:X$1616,Spreads!$AA$3:$AA$1616,'Monthly Data'!$B38,Spreads!$AB$3:$AB$1616,'Monthly Data'!$C38)</f>
        <v>59.477316292770368</v>
      </c>
      <c r="DX38" s="62">
        <f>_xlfn.MAXIFS(Spreads!X$3:X$1616,Spreads!$AA$3:$AA$1616,'Monthly Data'!$B38,Spreads!$AB$3:$AB$1616,'Monthly Data'!$C38)</f>
        <v>64.42147452034861</v>
      </c>
      <c r="DY38" s="62">
        <f>AVERAGEIFS(Spreads!X$3:X$1616,Spreads!$AA$3:$AA$1616,'Monthly Data'!$B38,Spreads!$AB$3:$AB$1616,'Monthly Data'!$C38)</f>
        <v>62.39650801167469</v>
      </c>
      <c r="DZ38" s="62">
        <f>_xlfn.MINIFS(Spreads!AM$3:AM$1616,Spreads!$AA$3:$AA$1616,'Monthly Data'!$B38,Spreads!$AB$3:$AB$1616,'Monthly Data'!$C38)</f>
        <v>1311.25</v>
      </c>
      <c r="EA38" s="62">
        <f>_xlfn.MAXIFS(Spreads!AM$3:AM$1616,Spreads!$AA$3:$AA$1616,'Monthly Data'!$B38,Spreads!$AB$3:$AB$1616,'Monthly Data'!$C38)</f>
        <v>1420.25</v>
      </c>
      <c r="EB38" s="62">
        <f>AVERAGEIFS(Spreads!AM$3:AM$1616,Spreads!$AA$3:$AA$1616,'Monthly Data'!$B38,Spreads!$AB$3:$AB$1616,'Monthly Data'!$C38)</f>
        <v>1375.6071428571429</v>
      </c>
      <c r="EC38" s="62">
        <f>_xlfn.MINIFS(Spreads!AT$3:AT$1616,Spreads!$AA$3:$AA$1616,'Monthly Data'!$B38,Spreads!$AB$3:$AB$1616,'Monthly Data'!$C38)</f>
        <v>344</v>
      </c>
      <c r="ED38" s="62">
        <f>_xlfn.MAXIFS(Spreads!AT$3:AT$1616,Spreads!$AA$3:$AA$1616,'Monthly Data'!$B38,Spreads!$AB$3:$AB$1616,'Monthly Data'!$C38)</f>
        <v>390</v>
      </c>
      <c r="EE38" s="62">
        <f>AVERAGEIFS(Spreads!AT$3:AT$1616,Spreads!$AA$3:$AA$1616,'Monthly Data'!$B38,Spreads!$AB$3:$AB$1616,'Monthly Data'!$C38)</f>
        <v>366.8095238095238</v>
      </c>
      <c r="EF38" s="62">
        <f>_xlfn.MINIFS(Spreads!AU$3:AU$1616,Spreads!$AA$3:$AA$1616,'Monthly Data'!$B38,Spreads!$AB$3:$AB$1616,'Monthly Data'!$C38)</f>
        <v>11.97</v>
      </c>
      <c r="EG38" s="62">
        <f>_xlfn.MAXIFS(Spreads!AU$3:AU$1616,Spreads!$AA$3:$AA$1616,'Monthly Data'!$B38,Spreads!$AB$3:$AB$1616,'Monthly Data'!$C38)</f>
        <v>12.89</v>
      </c>
      <c r="EH38" s="62">
        <f>AVERAGEIFS(Spreads!AU$3:AU$1616,Spreads!$AA$3:$AA$1616,'Monthly Data'!$B38,Spreads!$AB$3:$AB$1616,'Monthly Data'!$C38)</f>
        <v>12.467619047619047</v>
      </c>
      <c r="EI38" s="62">
        <f>_xlfn.MINIFS(Spreads!AV$3:AV$1616,Spreads!$AA$3:$AA$1616,'Monthly Data'!$B38,Spreads!$AB$3:$AB$1616,'Monthly Data'!$C38)</f>
        <v>3.1023699999999987</v>
      </c>
      <c r="EJ38" s="62">
        <f>_xlfn.MAXIFS(Spreads!AV$3:AV$1616,Spreads!$AA$3:$AA$1616,'Monthly Data'!$B38,Spreads!$AB$3:$AB$1616,'Monthly Data'!$C38)</f>
        <v>4.1653900000000021</v>
      </c>
      <c r="EK38" s="62">
        <f>AVERAGEIFS(Spreads!AV$3:AV$1616,Spreads!$AA$3:$AA$1616,'Monthly Data'!$B38,Spreads!$AB$3:$AB$1616,'Monthly Data'!$C38)</f>
        <v>3.6260861904761894</v>
      </c>
      <c r="EL38" s="62">
        <f>_xlfn.MINIFS(Spreads!AW$3:AW$1616,Spreads!$AA$3:$AA$1616,'Monthly Data'!$B38,Spreads!$AB$3:$AB$1616,'Monthly Data'!$C38)</f>
        <v>4.4522925999999998</v>
      </c>
      <c r="EM38" s="62">
        <f>_xlfn.MAXIFS(Spreads!AW$3:AW$1616,Spreads!$AA$3:$AA$1616,'Monthly Data'!$B38,Spreads!$AB$3:$AB$1616,'Monthly Data'!$C38)</f>
        <v>5.3888122000000003</v>
      </c>
      <c r="EN38" s="62">
        <f>AVERAGEIFS(Spreads!AW$3:AW$1616,Spreads!$AA$3:$AA$1616,'Monthly Data'!$B38,Spreads!$AB$3:$AB$1616,'Monthly Data'!$C38)</f>
        <v>5.0245225619047593</v>
      </c>
      <c r="EO38" s="62">
        <f>_xlfn.MINIFS(Spreads!AX$3:AX$1616,Spreads!$AA$3:$AA$1616,'Monthly Data'!$B38,Spreads!$AB$3:$AB$1616,'Monthly Data'!$C38)</f>
        <v>1.2234221999999981</v>
      </c>
      <c r="EP38" s="62">
        <f>_xlfn.MAXIFS(Spreads!AX$3:AX$1616,Spreads!$AA$3:$AA$1616,'Monthly Data'!$B38,Spreads!$AB$3:$AB$1616,'Monthly Data'!$C38)</f>
        <v>1.5173729999999992</v>
      </c>
      <c r="EQ38" s="62">
        <f>AVERAGEIFS(Spreads!AX$3:AX$1616,Spreads!$AA$3:$AA$1616,'Monthly Data'!$B38,Spreads!$AB$3:$AB$1616,'Monthly Data'!$C38)</f>
        <v>1.3984363714285708</v>
      </c>
      <c r="ER38" s="64">
        <f>_xlfn.MINIFS(Spreads!AY$3:AY$1616,Spreads!$AA$3:$AA$1616,'Monthly Data'!$B38,Spreads!$AB$3:$AB$1616,'Monthly Data'!$C38)</f>
        <v>0.49489648002079389</v>
      </c>
      <c r="ES38" s="64">
        <f>_xlfn.MAXIFS(Spreads!AY$3:AY$1616,Spreads!$AA$3:$AA$1616,'Monthly Data'!$B38,Spreads!$AB$3:$AB$1616,'Monthly Data'!$C38)</f>
        <v>0.53648091309361157</v>
      </c>
      <c r="ET38" s="64">
        <f>AVERAGEIFS(Spreads!AY$3:AY$1616,Spreads!$AA$3:$AA$1616,'Monthly Data'!$B38,Spreads!$AB$3:$AB$1616,'Monthly Data'!$C38)</f>
        <v>0.51241514767393403</v>
      </c>
    </row>
    <row r="39" spans="1:150" x14ac:dyDescent="0.2">
      <c r="A39" s="60">
        <v>44531</v>
      </c>
      <c r="B39" s="61">
        <f t="shared" si="0"/>
        <v>12</v>
      </c>
      <c r="C39" s="61">
        <f t="shared" si="1"/>
        <v>2021</v>
      </c>
      <c r="D39" s="62">
        <f>_xlfn.MINIFS(Spreads!B$3:B$1616,Spreads!$AA$3:$AA$1616,'Monthly Data'!$B39,Spreads!$AB$3:$AB$1616,'Monthly Data'!$C39)</f>
        <v>70.239999999999995</v>
      </c>
      <c r="E39" s="62">
        <f>_xlfn.MAXIFS(Spreads!B$3:B$1616,Spreads!$AA$3:$AA$1616,'Monthly Data'!$B39,Spreads!$AB$3:$AB$1616,'Monthly Data'!$C39)</f>
        <v>75.86</v>
      </c>
      <c r="F39" s="62">
        <f>AVERAGEIFS(Spreads!B$3:B$1616,Spreads!$AA$3:$AA$1616,'Monthly Data'!$B39,Spreads!$AB$3:$AB$1616,'Monthly Data'!$C39)</f>
        <v>73.03857142857143</v>
      </c>
      <c r="G39" s="62">
        <f t="shared" si="2"/>
        <v>-2.7985714285714351</v>
      </c>
      <c r="H39" s="62">
        <f t="shared" si="3"/>
        <v>2.8214285714285694</v>
      </c>
      <c r="I39" s="62">
        <f>_xlfn.MINIFS(Spreads!C$3:C$1616,Spreads!$AA$3:$AA$1616,'Monthly Data'!$B39,Spreads!$AB$3:$AB$1616,'Monthly Data'!$C39)</f>
        <v>57.24</v>
      </c>
      <c r="J39" s="62">
        <f>_xlfn.MAXIFS(Spreads!C$3:C$1616,Spreads!$AA$3:$AA$1616,'Monthly Data'!$B39,Spreads!$AB$3:$AB$1616,'Monthly Data'!$C39)</f>
        <v>63.36</v>
      </c>
      <c r="K39" s="62">
        <f>AVERAGEIFS(Spreads!C$3:C$1616,Spreads!$AA$3:$AA$1616,'Monthly Data'!$B39,Spreads!$AB$3:$AB$1616,'Monthly Data'!$C39)</f>
        <v>60.348095238095247</v>
      </c>
      <c r="L39" s="62">
        <f t="shared" si="4"/>
        <v>-3.1080952380952453</v>
      </c>
      <c r="M39" s="62">
        <f t="shared" si="5"/>
        <v>3.0119047619047521</v>
      </c>
      <c r="N39" s="62">
        <f>_xlfn.MINIFS(Spreads!D$3:D$1616,Spreads!$AA$3:$AA$1616,'Monthly Data'!$B39,Spreads!$AB$3:$AB$1616,'Monthly Data'!$C39)</f>
        <v>55.74</v>
      </c>
      <c r="O39" s="62">
        <f>_xlfn.MAXIFS(Spreads!D$3:D$1616,Spreads!$AA$3:$AA$1616,'Monthly Data'!$B39,Spreads!$AB$3:$AB$1616,'Monthly Data'!$C39)</f>
        <v>61.86</v>
      </c>
      <c r="P39" s="62">
        <f>AVERAGEIFS(Spreads!D$3:D$1616,Spreads!$AA$3:$AA$1616,'Monthly Data'!$B39,Spreads!$AB$3:$AB$1616,'Monthly Data'!$C39)</f>
        <v>59.205238095238101</v>
      </c>
      <c r="Q39" s="62">
        <f t="shared" si="6"/>
        <v>-3.4652380952380994</v>
      </c>
      <c r="R39" s="62">
        <f t="shared" si="7"/>
        <v>2.654761904761898</v>
      </c>
      <c r="S39" s="62">
        <f>_xlfn.MINIFS(Spreads!F$3:F$1616,Spreads!$AA$3:$AA$1616,'Monthly Data'!$B39,Spreads!$AB$3:$AB$1616,'Monthly Data'!$C39)</f>
        <v>57.742324988138563</v>
      </c>
      <c r="T39" s="62">
        <f>_xlfn.MAXIFS(Spreads!F$3:F$1616,Spreads!$AA$3:$AA$1616,'Monthly Data'!$B39,Spreads!$AB$3:$AB$1616,'Monthly Data'!$C39)</f>
        <v>62.210211092876698</v>
      </c>
      <c r="U39" s="62">
        <f>AVERAGEIFS(Spreads!F$3:F$1616,Spreads!$AA$3:$AA$1616,'Monthly Data'!$B39,Spreads!$AB$3:$AB$1616,'Monthly Data'!$C39)</f>
        <v>59.830976693510273</v>
      </c>
      <c r="V39" s="62">
        <f t="shared" si="8"/>
        <v>-2.08865170537171</v>
      </c>
      <c r="W39" s="62">
        <f t="shared" si="9"/>
        <v>2.3792343993664247</v>
      </c>
      <c r="X39" s="62">
        <f>_xlfn.MINIFS(Spreads!G$3:G$1616,Spreads!$AA$3:$AA$1616,'Monthly Data'!$B39,Spreads!$AB$3:$AB$1616,'Monthly Data'!$C39)</f>
        <v>84.24</v>
      </c>
      <c r="Y39" s="62">
        <f>_xlfn.MAXIFS(Spreads!G$3:G$1616,Spreads!$AA$3:$AA$1616,'Monthly Data'!$B39,Spreads!$AB$3:$AB$1616,'Monthly Data'!$C39)</f>
        <v>89.86</v>
      </c>
      <c r="Z39" s="62">
        <f>AVERAGEIFS(Spreads!G$3:G$1616,Spreads!$AA$3:$AA$1616,'Monthly Data'!$B39,Spreads!$AB$3:$AB$1616,'Monthly Data'!$C39)</f>
        <v>87.15761904761905</v>
      </c>
      <c r="AA39" s="62">
        <f t="shared" si="10"/>
        <v>-2.9176190476190556</v>
      </c>
      <c r="AB39" s="62">
        <f t="shared" si="11"/>
        <v>2.702380952380949</v>
      </c>
      <c r="AC39" s="62">
        <f>_xlfn.MINIFS(Spreads!H$3:H$1616,Spreads!$AA$3:$AA$1616,'Monthly Data'!$B39,Spreads!$AB$3:$AB$1616,'Monthly Data'!$C39)</f>
        <v>52.24</v>
      </c>
      <c r="AD39" s="62">
        <f>_xlfn.MAXIFS(Spreads!H$3:H$1616,Spreads!$AA$3:$AA$1616,'Monthly Data'!$B39,Spreads!$AB$3:$AB$1616,'Monthly Data'!$C39)</f>
        <v>57.86</v>
      </c>
      <c r="AE39" s="62">
        <f>AVERAGEIFS(Spreads!H$3:H$1616,Spreads!$AA$3:$AA$1616,'Monthly Data'!$B39,Spreads!$AB$3:$AB$1616,'Monthly Data'!$C39)</f>
        <v>55.205238095238101</v>
      </c>
      <c r="AF39" s="62">
        <f t="shared" si="12"/>
        <v>-2.9652380952380994</v>
      </c>
      <c r="AG39" s="62">
        <f t="shared" si="13"/>
        <v>2.654761904761898</v>
      </c>
      <c r="AH39" s="65">
        <f t="shared" si="14"/>
        <v>-6.7666572841690531E-2</v>
      </c>
      <c r="AI39" s="62">
        <f t="shared" si="15"/>
        <v>17.833333333333329</v>
      </c>
      <c r="AJ39" s="62">
        <f t="shared" si="16"/>
        <v>5.1428571428571459</v>
      </c>
      <c r="AK39" s="62">
        <f t="shared" si="17"/>
        <v>12.690476190476183</v>
      </c>
      <c r="AL39" s="60">
        <f t="shared" si="35"/>
        <v>44531</v>
      </c>
      <c r="AM39" s="66">
        <f t="shared" si="36"/>
        <v>1273</v>
      </c>
      <c r="AN39" s="66">
        <f t="shared" si="36"/>
        <v>1371.5</v>
      </c>
      <c r="AO39" s="66">
        <f t="shared" si="36"/>
        <v>1319.046875</v>
      </c>
      <c r="AQ39" s="62">
        <f>AVERAGEIFS(Spreads!AV$3:AV$1616,Spreads!$AA$3:$AA$1616,'Monthly Data'!$B39,Spreads!$AB$3:$AB$1616,'Monthly Data'!$C39)</f>
        <v>3.3759652380952381</v>
      </c>
      <c r="AS39" s="60">
        <f t="shared" si="18"/>
        <v>44531</v>
      </c>
      <c r="AT39" s="62">
        <f>_xlfn.MINIFS(Spreads!M$3:M$1616,Spreads!$AA$3:$AA$1616,'Monthly Data'!$B39,Spreads!$AB$3:$AB$1616,'Monthly Data'!$C39)</f>
        <v>16.769999999999996</v>
      </c>
      <c r="AU39" s="62">
        <f>_xlfn.MAXIFS(Spreads!M$3:M$1616,Spreads!$AA$3:$AA$1616,'Monthly Data'!$B39,Spreads!$AB$3:$AB$1616,'Monthly Data'!$C39)</f>
        <v>18.019999999999996</v>
      </c>
      <c r="AV39" s="62">
        <f>AVERAGEIFS(Spreads!M$3:M$1616,Spreads!$AA$3:$AA$1616,'Monthly Data'!$B39,Spreads!$AB$3:$AB$1616,'Monthly Data'!$C39)</f>
        <v>17.833333333333336</v>
      </c>
      <c r="AW39" s="24">
        <f t="shared" si="19"/>
        <v>-1.0633333333333397</v>
      </c>
      <c r="AX39" s="24">
        <f t="shared" si="20"/>
        <v>0.18666666666666032</v>
      </c>
      <c r="AY39" s="62">
        <f>_xlfn.MINIFS(Spreads!N$3:N$1616,Spreads!$AA$3:$AA$1616,'Monthly Data'!$B39,Spreads!$AB$3:$AB$1616,'Monthly Data'!$C39)</f>
        <v>11.999999999999993</v>
      </c>
      <c r="AZ39" s="62">
        <f>_xlfn.MAXIFS(Spreads!N$3:N$1616,Spreads!$AA$3:$AA$1616,'Monthly Data'!$B39,Spreads!$AB$3:$AB$1616,'Monthly Data'!$C39)</f>
        <v>13.5</v>
      </c>
      <c r="BA39" s="62">
        <f>AVERAGEIFS(Spreads!N$3:N$1616,Spreads!$AA$3:$AA$1616,'Monthly Data'!$B39,Spreads!$AB$3:$AB$1616,'Monthly Data'!$C39)</f>
        <v>12.69047619047619</v>
      </c>
      <c r="BB39" s="24">
        <f t="shared" si="21"/>
        <v>-0.6904761904761969</v>
      </c>
      <c r="BC39" s="24">
        <f t="shared" si="22"/>
        <v>0.8095238095238102</v>
      </c>
      <c r="BD39" s="62">
        <f>_xlfn.MINIFS(Spreads!O$3:O$1616,Spreads!$AA$3:$AA$1616,'Monthly Data'!$B39,Spreads!$AB$3:$AB$1616,'Monthly Data'!$C39)</f>
        <v>4.4600000000000009</v>
      </c>
      <c r="BE39" s="62">
        <f>_xlfn.MAXIFS(Spreads!O$3:O$1616,Spreads!$AA$3:$AA$1616,'Monthly Data'!$B39,Spreads!$AB$3:$AB$1616,'Monthly Data'!$C39)</f>
        <v>5.5</v>
      </c>
      <c r="BF39" s="62">
        <f>AVERAGEIFS(Spreads!O$3:O$1616,Spreads!$AA$3:$AA$1616,'Monthly Data'!$B39,Spreads!$AB$3:$AB$1616,'Monthly Data'!$C39)</f>
        <v>5.1428571428571432</v>
      </c>
      <c r="BG39" s="24">
        <f t="shared" si="23"/>
        <v>-0.68285714285714239</v>
      </c>
      <c r="BH39" s="24">
        <f t="shared" si="24"/>
        <v>0.35714285714285676</v>
      </c>
      <c r="BI39" s="62">
        <f>_xlfn.MINIFS(Spreads!P$3:P$1616,Spreads!$AA$3:$AA$1616,'Monthly Data'!$B39,Spreads!$AB$3:$AB$1616,'Monthly Data'!$C39)</f>
        <v>3.4600000000000009</v>
      </c>
      <c r="BJ39" s="62">
        <f>_xlfn.MAXIFS(Spreads!P$3:P$1616,Spreads!$AA$3:$AA$1616,'Monthly Data'!$B39,Spreads!$AB$3:$AB$1616,'Monthly Data'!$C39)</f>
        <v>4.4600000000000009</v>
      </c>
      <c r="BK39" s="62">
        <f>AVERAGEIFS(Spreads!P$3:P$1616,Spreads!$AA$3:$AA$1616,'Monthly Data'!$B39,Spreads!$AB$3:$AB$1616,'Monthly Data'!$C39)</f>
        <v>4</v>
      </c>
      <c r="BL39" s="24">
        <f t="shared" si="25"/>
        <v>-0.53999999999999915</v>
      </c>
      <c r="BM39" s="24">
        <f t="shared" si="26"/>
        <v>0.46000000000000085</v>
      </c>
      <c r="BN39" s="62">
        <f>_xlfn.MINIFS(Spreads!R$3:R$1616,Spreads!$AA$3:$AA$1616,'Monthly Data'!$B39,Spreads!$AB$3:$AB$1616,'Monthly Data'!$C39)</f>
        <v>3.7754905466787463</v>
      </c>
      <c r="BO39" s="62">
        <f>_xlfn.MAXIFS(Spreads!R$3:R$1616,Spreads!$AA$3:$AA$1616,'Monthly Data'!$B39,Spreads!$AB$3:$AB$1616,'Monthly Data'!$C39)</f>
        <v>7.6682291658161859</v>
      </c>
      <c r="BP39" s="62">
        <f>AVERAGEIFS(Spreads!R$3:R$1616,Spreads!$AA$3:$AA$1616,'Monthly Data'!$B39,Spreads!$AB$3:$AB$1616,'Monthly Data'!$C39)</f>
        <v>5.0028516935102738</v>
      </c>
      <c r="BQ39" s="24">
        <f t="shared" si="27"/>
        <v>-1.2273611468315275</v>
      </c>
      <c r="BR39" s="24">
        <f t="shared" si="28"/>
        <v>2.665377472305912</v>
      </c>
      <c r="BS39" s="62">
        <f>_xlfn.MINIFS(Spreads!S$3:S$1616,Spreads!$AA$3:$AA$1616,'Monthly Data'!$B39,Spreads!$AB$3:$AB$1616,'Monthly Data'!$C39)</f>
        <v>31.769999999999996</v>
      </c>
      <c r="BT39" s="62">
        <f>_xlfn.MAXIFS(Spreads!S$3:S$1616,Spreads!$AA$3:$AA$1616,'Monthly Data'!$B39,Spreads!$AB$3:$AB$1616,'Monthly Data'!$C39)</f>
        <v>32.019999999999996</v>
      </c>
      <c r="BU39" s="62">
        <f>AVERAGEIFS(Spreads!S$3:S$1616,Spreads!$AA$3:$AA$1616,'Monthly Data'!$B39,Spreads!$AB$3:$AB$1616,'Monthly Data'!$C39)</f>
        <v>31.952380952380945</v>
      </c>
      <c r="BV39" s="24">
        <f t="shared" si="29"/>
        <v>-0.18238095238094942</v>
      </c>
      <c r="BW39" s="24">
        <f t="shared" si="30"/>
        <v>6.7619047619050576E-2</v>
      </c>
      <c r="BX39" s="62">
        <f>_xlfn.MINIFS(Spreads!T$3:T$1616,Spreads!$AA$3:$AA$1616,'Monthly Data'!$B39,Spreads!$AB$3:$AB$1616,'Monthly Data'!$C39)</f>
        <v>14</v>
      </c>
      <c r="BY39" s="62">
        <f>_xlfn.MAXIFS(Spreads!T$3:T$1616,Spreads!$AA$3:$AA$1616,'Monthly Data'!$B39,Spreads!$AB$3:$AB$1616,'Monthly Data'!$C39)</f>
        <v>15</v>
      </c>
      <c r="BZ39" s="62">
        <f>AVERAGEIFS(Spreads!T$3:T$1616,Spreads!$AA$3:$AA$1616,'Monthly Data'!$B39,Spreads!$AB$3:$AB$1616,'Monthly Data'!$C39)</f>
        <v>14.119047619047619</v>
      </c>
      <c r="CA39" s="24">
        <f t="shared" si="31"/>
        <v>-0.11904761904761862</v>
      </c>
      <c r="CB39" s="24">
        <f t="shared" si="32"/>
        <v>0.88095238095238138</v>
      </c>
      <c r="DJ39" s="24">
        <f t="shared" si="33"/>
        <v>14</v>
      </c>
      <c r="DK39" s="24">
        <f t="shared" si="33"/>
        <v>14</v>
      </c>
      <c r="DL39" s="24">
        <f t="shared" si="33"/>
        <v>14.11904761904762</v>
      </c>
      <c r="DV39" s="63">
        <f t="shared" si="34"/>
        <v>44531</v>
      </c>
      <c r="DW39" s="62">
        <f>_xlfn.MINIFS(Spreads!X$3:X$1616,Spreads!$AA$3:$AA$1616,'Monthly Data'!$B39,Spreads!$AB$3:$AB$1616,'Monthly Data'!$C39)</f>
        <v>57.640266676101383</v>
      </c>
      <c r="DX39" s="62">
        <f>_xlfn.MAXIFS(Spreads!X$3:X$1616,Spreads!$AA$3:$AA$1616,'Monthly Data'!$B39,Spreads!$AB$3:$AB$1616,'Monthly Data'!$C39)</f>
        <v>62.459686966745316</v>
      </c>
      <c r="DY39" s="62">
        <f>AVERAGEIFS(Spreads!X$3:X$1616,Spreads!$AA$3:$AA$1616,'Monthly Data'!$B39,Spreads!$AB$3:$AB$1616,'Monthly Data'!$C39)</f>
        <v>60.247756491482306</v>
      </c>
      <c r="DZ39" s="62">
        <f>_xlfn.MINIFS(Spreads!AM$3:AM$1616,Spreads!$AA$3:$AA$1616,'Monthly Data'!$B39,Spreads!$AB$3:$AB$1616,'Monthly Data'!$C39)</f>
        <v>1270.75</v>
      </c>
      <c r="EA39" s="62">
        <f>_xlfn.MAXIFS(Spreads!AM$3:AM$1616,Spreads!$AA$3:$AA$1616,'Monthly Data'!$B39,Spreads!$AB$3:$AB$1616,'Monthly Data'!$C39)</f>
        <v>1377</v>
      </c>
      <c r="EB39" s="62">
        <f>AVERAGEIFS(Spreads!AM$3:AM$1616,Spreads!$AA$3:$AA$1616,'Monthly Data'!$B39,Spreads!$AB$3:$AB$1616,'Monthly Data'!$C39)</f>
        <v>1328.2352941176471</v>
      </c>
      <c r="EC39" s="62">
        <f>_xlfn.MINIFS(Spreads!AT$3:AT$1616,Spreads!$AA$3:$AA$1616,'Monthly Data'!$B39,Spreads!$AB$3:$AB$1616,'Monthly Data'!$C39)</f>
        <v>363</v>
      </c>
      <c r="ED39" s="62">
        <f>_xlfn.MAXIFS(Spreads!AT$3:AT$1616,Spreads!$AA$3:$AA$1616,'Monthly Data'!$B39,Spreads!$AB$3:$AB$1616,'Monthly Data'!$C39)</f>
        <v>431</v>
      </c>
      <c r="EE39" s="62">
        <f>AVERAGEIFS(Spreads!AT$3:AT$1616,Spreads!$AA$3:$AA$1616,'Monthly Data'!$B39,Spreads!$AB$3:$AB$1616,'Monthly Data'!$C39)</f>
        <v>397.14285714285717</v>
      </c>
      <c r="EF39" s="62">
        <f>_xlfn.MINIFS(Spreads!AU$3:AU$1616,Spreads!$AA$3:$AA$1616,'Monthly Data'!$B39,Spreads!$AB$3:$AB$1616,'Monthly Data'!$C39)</f>
        <v>12.43</v>
      </c>
      <c r="EG39" s="62">
        <f>_xlfn.MAXIFS(Spreads!AU$3:AU$1616,Spreads!$AA$3:$AA$1616,'Monthly Data'!$B39,Spreads!$AB$3:$AB$1616,'Monthly Data'!$C39)</f>
        <v>13.73</v>
      </c>
      <c r="EH39" s="62">
        <f>AVERAGEIFS(Spreads!AU$3:AU$1616,Spreads!$AA$3:$AA$1616,'Monthly Data'!$B39,Spreads!$AB$3:$AB$1616,'Monthly Data'!$C39)</f>
        <v>13.017619047619045</v>
      </c>
      <c r="EI39" s="62">
        <f>_xlfn.MINIFS(Spreads!AV$3:AV$1616,Spreads!$AA$3:$AA$1616,'Monthly Data'!$B39,Spreads!$AB$3:$AB$1616,'Monthly Data'!$C39)</f>
        <v>3.0722299999999994</v>
      </c>
      <c r="EJ39" s="62">
        <f>_xlfn.MAXIFS(Spreads!AV$3:AV$1616,Spreads!$AA$3:$AA$1616,'Monthly Data'!$B39,Spreads!$AB$3:$AB$1616,'Monthly Data'!$C39)</f>
        <v>3.7299799999999994</v>
      </c>
      <c r="EK39" s="62">
        <f>AVERAGEIFS(Spreads!AV$3:AV$1616,Spreads!$AA$3:$AA$1616,'Monthly Data'!$B39,Spreads!$AB$3:$AB$1616,'Monthly Data'!$C39)</f>
        <v>3.3759652380952381</v>
      </c>
      <c r="EL39" s="62">
        <f>_xlfn.MINIFS(Spreads!AW$3:AW$1616,Spreads!$AA$3:$AA$1616,'Monthly Data'!$B39,Spreads!$AB$3:$AB$1616,'Monthly Data'!$C39)</f>
        <v>4.3654809999999991</v>
      </c>
      <c r="EM39" s="62">
        <f>_xlfn.MAXIFS(Spreads!AW$3:AW$1616,Spreads!$AA$3:$AA$1616,'Monthly Data'!$B39,Spreads!$AB$3:$AB$1616,'Monthly Data'!$C39)</f>
        <v>5.0791303999999986</v>
      </c>
      <c r="EN39" s="62">
        <f>AVERAGEIFS(Spreads!AW$3:AW$1616,Spreads!$AA$3:$AA$1616,'Monthly Data'!$B39,Spreads!$AB$3:$AB$1616,'Monthly Data'!$C39)</f>
        <v>4.689840695238094</v>
      </c>
      <c r="EO39" s="62">
        <f>_xlfn.MINIFS(Spreads!AX$3:AX$1616,Spreads!$AA$3:$AA$1616,'Monthly Data'!$B39,Spreads!$AB$3:$AB$1616,'Monthly Data'!$C39)</f>
        <v>1.231542000000001</v>
      </c>
      <c r="EP39" s="62">
        <f>_xlfn.MAXIFS(Spreads!AX$3:AX$1616,Spreads!$AA$3:$AA$1616,'Monthly Data'!$B39,Spreads!$AB$3:$AB$1616,'Monthly Data'!$C39)</f>
        <v>1.4122601999999986</v>
      </c>
      <c r="EQ39" s="62">
        <f>AVERAGEIFS(Spreads!AX$3:AX$1616,Spreads!$AA$3:$AA$1616,'Monthly Data'!$B39,Spreads!$AB$3:$AB$1616,'Monthly Data'!$C39)</f>
        <v>1.3138754571428561</v>
      </c>
      <c r="ER39" s="64">
        <f>_xlfn.MINIFS(Spreads!AY$3:AY$1616,Spreads!$AA$3:$AA$1616,'Monthly Data'!$B39,Spreads!$AB$3:$AB$1616,'Monthly Data'!$C39)</f>
        <v>0.45863929972964251</v>
      </c>
      <c r="ES39" s="64">
        <f>_xlfn.MAXIFS(Spreads!AY$3:AY$1616,Spreads!$AA$3:$AA$1616,'Monthly Data'!$B39,Spreads!$AB$3:$AB$1616,'Monthly Data'!$C39)</f>
        <v>0.50649466263249254</v>
      </c>
      <c r="ET39" s="64">
        <f>AVERAGEIFS(Spreads!AY$3:AY$1616,Spreads!$AA$3:$AA$1616,'Monthly Data'!$B39,Spreads!$AB$3:$AB$1616,'Monthly Data'!$C39)</f>
        <v>0.47840974876606851</v>
      </c>
    </row>
    <row r="40" spans="1:150" x14ac:dyDescent="0.2">
      <c r="A40" s="60">
        <v>44562</v>
      </c>
      <c r="B40" s="61">
        <f t="shared" si="0"/>
        <v>1</v>
      </c>
      <c r="C40" s="61">
        <f t="shared" si="1"/>
        <v>2022</v>
      </c>
      <c r="D40" s="62">
        <f>_xlfn.MINIFS(Spreads!B$3:B$1616,Spreads!$AA$3:$AA$1616,'Monthly Data'!$B40,Spreads!$AB$3:$AB$1616,'Monthly Data'!$C40)</f>
        <v>72.94</v>
      </c>
      <c r="E40" s="62">
        <f>_xlfn.MAXIFS(Spreads!B$3:B$1616,Spreads!$AA$3:$AA$1616,'Monthly Data'!$B40,Spreads!$AB$3:$AB$1616,'Monthly Data'!$C40)</f>
        <v>78.77</v>
      </c>
      <c r="F40" s="62">
        <f>AVERAGEIFS(Spreads!B$3:B$1616,Spreads!$AA$3:$AA$1616,'Monthly Data'!$B40,Spreads!$AB$3:$AB$1616,'Monthly Data'!$C40)</f>
        <v>75.567499999999995</v>
      </c>
      <c r="G40" s="62">
        <f t="shared" si="2"/>
        <v>-2.6274999999999977</v>
      </c>
      <c r="H40" s="62">
        <f t="shared" si="3"/>
        <v>3.2025000000000006</v>
      </c>
      <c r="I40" s="62">
        <f>_xlfn.MINIFS(Spreads!C$3:C$1616,Spreads!$AA$3:$AA$1616,'Monthly Data'!$B40,Spreads!$AB$3:$AB$1616,'Monthly Data'!$C40)</f>
        <v>61.42</v>
      </c>
      <c r="J40" s="62">
        <f>_xlfn.MAXIFS(Spreads!C$3:C$1616,Spreads!$AA$3:$AA$1616,'Monthly Data'!$B40,Spreads!$AB$3:$AB$1616,'Monthly Data'!$C40)</f>
        <v>67.77</v>
      </c>
      <c r="K40" s="62">
        <f>AVERAGEIFS(Spreads!C$3:C$1616,Spreads!$AA$3:$AA$1616,'Monthly Data'!$B40,Spreads!$AB$3:$AB$1616,'Monthly Data'!$C40)</f>
        <v>64.41749999999999</v>
      </c>
      <c r="L40" s="62">
        <f t="shared" si="4"/>
        <v>-2.9974999999999881</v>
      </c>
      <c r="M40" s="62">
        <f t="shared" si="5"/>
        <v>3.3525000000000063</v>
      </c>
      <c r="N40" s="62">
        <f>_xlfn.MINIFS(Spreads!D$3:D$1616,Spreads!$AA$3:$AA$1616,'Monthly Data'!$B40,Spreads!$AB$3:$AB$1616,'Monthly Data'!$C40)</f>
        <v>60.42</v>
      </c>
      <c r="O40" s="62">
        <f>_xlfn.MAXIFS(Spreads!D$3:D$1616,Spreads!$AA$3:$AA$1616,'Monthly Data'!$B40,Spreads!$AB$3:$AB$1616,'Monthly Data'!$C40)</f>
        <v>70.27</v>
      </c>
      <c r="P40" s="62">
        <f>AVERAGEIFS(Spreads!D$3:D$1616,Spreads!$AA$3:$AA$1616,'Monthly Data'!$B40,Spreads!$AB$3:$AB$1616,'Monthly Data'!$C40)</f>
        <v>65.892499999999998</v>
      </c>
      <c r="Q40" s="62">
        <f t="shared" si="6"/>
        <v>-5.4724999999999966</v>
      </c>
      <c r="R40" s="62">
        <f t="shared" si="7"/>
        <v>4.3774999999999977</v>
      </c>
      <c r="S40" s="62">
        <f>_xlfn.MINIFS(Spreads!F$3:F$1616,Spreads!$AA$3:$AA$1616,'Monthly Data'!$B40,Spreads!$AB$3:$AB$1616,'Monthly Data'!$C40)</f>
        <v>59.715452354190425</v>
      </c>
      <c r="T40" s="62">
        <f>_xlfn.MAXIFS(Spreads!F$3:F$1616,Spreads!$AA$3:$AA$1616,'Monthly Data'!$B40,Spreads!$AB$3:$AB$1616,'Monthly Data'!$C40)</f>
        <v>64.500853207488646</v>
      </c>
      <c r="U40" s="62">
        <f>AVERAGEIFS(Spreads!F$3:F$1616,Spreads!$AA$3:$AA$1616,'Monthly Data'!$B40,Spreads!$AB$3:$AB$1616,'Monthly Data'!$C40)</f>
        <v>61.720211828651479</v>
      </c>
      <c r="V40" s="62">
        <f t="shared" si="8"/>
        <v>-2.0047594744610535</v>
      </c>
      <c r="W40" s="62">
        <f t="shared" si="9"/>
        <v>2.7806413788371671</v>
      </c>
      <c r="X40" s="62">
        <f>_xlfn.MINIFS(Spreads!G$3:G$1616,Spreads!$AA$3:$AA$1616,'Monthly Data'!$B40,Spreads!$AB$3:$AB$1616,'Monthly Data'!$C40)</f>
        <v>88.42</v>
      </c>
      <c r="Y40" s="62">
        <f>_xlfn.MAXIFS(Spreads!G$3:G$1616,Spreads!$AA$3:$AA$1616,'Monthly Data'!$B40,Spreads!$AB$3:$AB$1616,'Monthly Data'!$C40)</f>
        <v>97.27</v>
      </c>
      <c r="Z40" s="62">
        <f>AVERAGEIFS(Spreads!G$3:G$1616,Spreads!$AA$3:$AA$1616,'Monthly Data'!$B40,Spreads!$AB$3:$AB$1616,'Monthly Data'!$C40)</f>
        <v>92.68</v>
      </c>
      <c r="AA40" s="62">
        <f t="shared" si="10"/>
        <v>-4.2600000000000051</v>
      </c>
      <c r="AB40" s="62">
        <f t="shared" si="11"/>
        <v>4.5899999999999892</v>
      </c>
      <c r="AC40" s="62">
        <f>_xlfn.MINIFS(Spreads!H$3:H$1616,Spreads!$AA$3:$AA$1616,'Monthly Data'!$B40,Spreads!$AB$3:$AB$1616,'Monthly Data'!$C40)</f>
        <v>56.42</v>
      </c>
      <c r="AD40" s="62">
        <f>_xlfn.MAXIFS(Spreads!H$3:H$1616,Spreads!$AA$3:$AA$1616,'Monthly Data'!$B40,Spreads!$AB$3:$AB$1616,'Monthly Data'!$C40)</f>
        <v>65.27</v>
      </c>
      <c r="AE40" s="62">
        <f>AVERAGEIFS(Spreads!H$3:H$1616,Spreads!$AA$3:$AA$1616,'Monthly Data'!$B40,Spreads!$AB$3:$AB$1616,'Monthly Data'!$C40)</f>
        <v>60.679999999999993</v>
      </c>
      <c r="AF40" s="62">
        <f t="shared" si="12"/>
        <v>-4.2599999999999909</v>
      </c>
      <c r="AG40" s="62">
        <f t="shared" si="13"/>
        <v>4.5900000000000034</v>
      </c>
      <c r="AH40" s="65">
        <f t="shared" si="14"/>
        <v>9.9171058646953636E-2</v>
      </c>
      <c r="AI40" s="62">
        <f t="shared" si="15"/>
        <v>14.887500000000003</v>
      </c>
      <c r="AJ40" s="62">
        <f t="shared" si="16"/>
        <v>3.7374999999999972</v>
      </c>
      <c r="AK40" s="62">
        <f t="shared" si="17"/>
        <v>11.150000000000006</v>
      </c>
      <c r="AL40" s="60">
        <f t="shared" si="35"/>
        <v>44562</v>
      </c>
      <c r="AM40" s="66">
        <f t="shared" si="36"/>
        <v>1316.5</v>
      </c>
      <c r="AN40" s="66">
        <f t="shared" si="36"/>
        <v>1422.0000000000002</v>
      </c>
      <c r="AO40" s="66">
        <f t="shared" si="36"/>
        <v>1360.6973684210527</v>
      </c>
      <c r="AQ40" s="62">
        <f>AVERAGEIFS(Spreads!AV$3:AV$1616,Spreads!$AA$3:$AA$1616,'Monthly Data'!$B40,Spreads!$AB$3:$AB$1616,'Monthly Data'!$C40)</f>
        <v>3.4600474999999995</v>
      </c>
      <c r="AS40" s="60">
        <f t="shared" si="18"/>
        <v>44562</v>
      </c>
      <c r="AT40" s="62">
        <f>_xlfn.MINIFS(Spreads!M$3:M$1616,Spreads!$AA$3:$AA$1616,'Monthly Data'!$B40,Spreads!$AB$3:$AB$1616,'Monthly Data'!$C40)</f>
        <v>13.5</v>
      </c>
      <c r="AU40" s="62">
        <f>_xlfn.MAXIFS(Spreads!M$3:M$1616,Spreads!$AA$3:$AA$1616,'Monthly Data'!$B40,Spreads!$AB$3:$AB$1616,'Monthly Data'!$C40)</f>
        <v>17</v>
      </c>
      <c r="AV40" s="62">
        <f>AVERAGEIFS(Spreads!M$3:M$1616,Spreads!$AA$3:$AA$1616,'Monthly Data'!$B40,Spreads!$AB$3:$AB$1616,'Monthly Data'!$C40)</f>
        <v>14.887499999999999</v>
      </c>
      <c r="AW40" s="24">
        <f t="shared" si="19"/>
        <v>-1.3874999999999993</v>
      </c>
      <c r="AX40" s="24">
        <f t="shared" si="20"/>
        <v>2.1125000000000007</v>
      </c>
      <c r="AY40" s="62">
        <f>_xlfn.MINIFS(Spreads!N$3:N$1616,Spreads!$AA$3:$AA$1616,'Monthly Data'!$B40,Spreads!$AB$3:$AB$1616,'Monthly Data'!$C40)</f>
        <v>10.999999999999993</v>
      </c>
      <c r="AZ40" s="62">
        <f>_xlfn.MAXIFS(Spreads!N$3:N$1616,Spreads!$AA$3:$AA$1616,'Monthly Data'!$B40,Spreads!$AB$3:$AB$1616,'Monthly Data'!$C40)</f>
        <v>12</v>
      </c>
      <c r="BA40" s="62">
        <f>AVERAGEIFS(Spreads!N$3:N$1616,Spreads!$AA$3:$AA$1616,'Monthly Data'!$B40,Spreads!$AB$3:$AB$1616,'Monthly Data'!$C40)</f>
        <v>11.15</v>
      </c>
      <c r="BB40" s="24">
        <f t="shared" si="21"/>
        <v>-0.15000000000000746</v>
      </c>
      <c r="BC40" s="24">
        <f t="shared" si="22"/>
        <v>0.84999999999999964</v>
      </c>
      <c r="BD40" s="62">
        <f>_xlfn.MINIFS(Spreads!O$3:O$1616,Spreads!$AA$3:$AA$1616,'Monthly Data'!$B40,Spreads!$AB$3:$AB$1616,'Monthly Data'!$C40)</f>
        <v>2.5</v>
      </c>
      <c r="BE40" s="62">
        <f>_xlfn.MAXIFS(Spreads!O$3:O$1616,Spreads!$AA$3:$AA$1616,'Monthly Data'!$B40,Spreads!$AB$3:$AB$1616,'Monthly Data'!$C40)</f>
        <v>5</v>
      </c>
      <c r="BF40" s="62">
        <f>AVERAGEIFS(Spreads!O$3:O$1616,Spreads!$AA$3:$AA$1616,'Monthly Data'!$B40,Spreads!$AB$3:$AB$1616,'Monthly Data'!$C40)</f>
        <v>3.7375000000000007</v>
      </c>
      <c r="BG40" s="24">
        <f t="shared" si="23"/>
        <v>-1.2375000000000007</v>
      </c>
      <c r="BH40" s="24">
        <f t="shared" si="24"/>
        <v>1.2624999999999993</v>
      </c>
      <c r="BI40" s="62">
        <f>_xlfn.MINIFS(Spreads!P$3:P$1616,Spreads!$AA$3:$AA$1616,'Monthly Data'!$B40,Spreads!$AB$3:$AB$1616,'Monthly Data'!$C40)</f>
        <v>4</v>
      </c>
      <c r="BJ40" s="62">
        <f>_xlfn.MAXIFS(Spreads!P$3:P$1616,Spreads!$AA$3:$AA$1616,'Monthly Data'!$B40,Spreads!$AB$3:$AB$1616,'Monthly Data'!$C40)</f>
        <v>5.5000000000000071</v>
      </c>
      <c r="BK40" s="62">
        <f>AVERAGEIFS(Spreads!P$3:P$1616,Spreads!$AA$3:$AA$1616,'Monthly Data'!$B40,Spreads!$AB$3:$AB$1616,'Monthly Data'!$C40)</f>
        <v>5.2125000000000012</v>
      </c>
      <c r="BL40" s="24">
        <f t="shared" si="25"/>
        <v>-1.2125000000000012</v>
      </c>
      <c r="BM40" s="24">
        <f t="shared" si="26"/>
        <v>0.28750000000000586</v>
      </c>
      <c r="BN40" s="62">
        <f>_xlfn.MINIFS(Spreads!R$3:R$1616,Spreads!$AA$3:$AA$1616,'Monthly Data'!$B40,Spreads!$AB$3:$AB$1616,'Monthly Data'!$C40)</f>
        <v>-0.78407910290289351</v>
      </c>
      <c r="BO40" s="62">
        <f>_xlfn.MAXIFS(Spreads!R$3:R$1616,Spreads!$AA$3:$AA$1616,'Monthly Data'!$B40,Spreads!$AB$3:$AB$1616,'Monthly Data'!$C40)</f>
        <v>2.2760354745620859</v>
      </c>
      <c r="BP40" s="62">
        <f>AVERAGEIFS(Spreads!R$3:R$1616,Spreads!$AA$3:$AA$1616,'Monthly Data'!$B40,Spreads!$AB$3:$AB$1616,'Monthly Data'!$C40)</f>
        <v>0.81600130233568724</v>
      </c>
      <c r="BQ40" s="24">
        <f t="shared" si="27"/>
        <v>-1.6000804052385806</v>
      </c>
      <c r="BR40" s="24">
        <f t="shared" si="28"/>
        <v>1.4600341722263988</v>
      </c>
      <c r="BS40" s="62">
        <f>_xlfn.MINIFS(Spreads!S$3:S$1616,Spreads!$AA$3:$AA$1616,'Monthly Data'!$B40,Spreads!$AB$3:$AB$1616,'Monthly Data'!$C40)</f>
        <v>31.999999999999993</v>
      </c>
      <c r="BT40" s="62">
        <f>_xlfn.MAXIFS(Spreads!S$3:S$1616,Spreads!$AA$3:$AA$1616,'Monthly Data'!$B40,Spreads!$AB$3:$AB$1616,'Monthly Data'!$C40)</f>
        <v>32.000000000000007</v>
      </c>
      <c r="BU40" s="62">
        <f>AVERAGEIFS(Spreads!S$3:S$1616,Spreads!$AA$3:$AA$1616,'Monthly Data'!$B40,Spreads!$AB$3:$AB$1616,'Monthly Data'!$C40)</f>
        <v>32</v>
      </c>
      <c r="BV40" s="24">
        <f t="shared" si="29"/>
        <v>0</v>
      </c>
      <c r="BW40" s="24">
        <f t="shared" si="30"/>
        <v>0</v>
      </c>
      <c r="BX40" s="62">
        <f>_xlfn.MINIFS(Spreads!T$3:T$1616,Spreads!$AA$3:$AA$1616,'Monthly Data'!$B40,Spreads!$AB$3:$AB$1616,'Monthly Data'!$C40)</f>
        <v>15</v>
      </c>
      <c r="BY40" s="62">
        <f>_xlfn.MAXIFS(Spreads!T$3:T$1616,Spreads!$AA$3:$AA$1616,'Monthly Data'!$B40,Spreads!$AB$3:$AB$1616,'Monthly Data'!$C40)</f>
        <v>18.5</v>
      </c>
      <c r="BZ40" s="62">
        <f>AVERAGEIFS(Spreads!T$3:T$1616,Spreads!$AA$3:$AA$1616,'Monthly Data'!$B40,Spreads!$AB$3:$AB$1616,'Monthly Data'!$C40)</f>
        <v>17.112500000000001</v>
      </c>
      <c r="CA40" s="24">
        <f t="shared" si="31"/>
        <v>-2.1125000000000007</v>
      </c>
      <c r="CB40" s="24">
        <f t="shared" si="32"/>
        <v>1.3874999999999993</v>
      </c>
      <c r="DJ40" s="24">
        <f t="shared" si="33"/>
        <v>15.480000000000004</v>
      </c>
      <c r="DK40" s="24">
        <f t="shared" si="33"/>
        <v>18.5</v>
      </c>
      <c r="DL40" s="24">
        <f t="shared" si="33"/>
        <v>17.112500000000011</v>
      </c>
      <c r="DV40" s="63">
        <f t="shared" si="34"/>
        <v>44562</v>
      </c>
      <c r="DW40" s="62">
        <f>_xlfn.MINIFS(Spreads!X$3:X$1616,Spreads!$AA$3:$AA$1616,'Monthly Data'!$B40,Spreads!$AB$3:$AB$1616,'Monthly Data'!$C40)</f>
        <v>59.715452354190418</v>
      </c>
      <c r="DX40" s="62">
        <f>_xlfn.MAXIFS(Spreads!X$3:X$1616,Spreads!$AA$3:$AA$1616,'Monthly Data'!$B40,Spreads!$AB$3:$AB$1616,'Monthly Data'!$C40)</f>
        <v>65.147222517057344</v>
      </c>
      <c r="DY40" s="62">
        <f>AVERAGEIFS(Spreads!X$3:X$1616,Spreads!$AA$3:$AA$1616,'Monthly Data'!$B40,Spreads!$AB$3:$AB$1616,'Monthly Data'!$C40)</f>
        <v>62.06876185338659</v>
      </c>
      <c r="DZ40" s="62">
        <f>_xlfn.MINIFS(Spreads!AM$3:AM$1616,Spreads!$AA$3:$AA$1616,'Monthly Data'!$B40,Spreads!$AB$3:$AB$1616,'Monthly Data'!$C40)</f>
        <v>1316.5</v>
      </c>
      <c r="EA40" s="62">
        <f>_xlfn.MAXIFS(Spreads!AM$3:AM$1616,Spreads!$AA$3:$AA$1616,'Monthly Data'!$B40,Spreads!$AB$3:$AB$1616,'Monthly Data'!$C40)</f>
        <v>1436.25</v>
      </c>
      <c r="EB40" s="62">
        <f>AVERAGEIFS(Spreads!AM$3:AM$1616,Spreads!$AA$3:$AA$1616,'Monthly Data'!$B40,Spreads!$AB$3:$AB$1616,'Monthly Data'!$C40)</f>
        <v>1368.3815789473683</v>
      </c>
      <c r="EC40" s="62">
        <f>_xlfn.MINIFS(Spreads!AT$3:AT$1616,Spreads!$AA$3:$AA$1616,'Monthly Data'!$B40,Spreads!$AB$3:$AB$1616,'Monthly Data'!$C40)</f>
        <v>415</v>
      </c>
      <c r="ED40" s="62">
        <f>_xlfn.MAXIFS(Spreads!AT$3:AT$1616,Spreads!$AA$3:$AA$1616,'Monthly Data'!$B40,Spreads!$AB$3:$AB$1616,'Monthly Data'!$C40)</f>
        <v>441</v>
      </c>
      <c r="EE40" s="62">
        <f>AVERAGEIFS(Spreads!AT$3:AT$1616,Spreads!$AA$3:$AA$1616,'Monthly Data'!$B40,Spreads!$AB$3:$AB$1616,'Monthly Data'!$C40)</f>
        <v>427.2</v>
      </c>
      <c r="EF40" s="62">
        <f>_xlfn.MINIFS(Spreads!AU$3:AU$1616,Spreads!$AA$3:$AA$1616,'Monthly Data'!$B40,Spreads!$AB$3:$AB$1616,'Monthly Data'!$C40)</f>
        <v>13.66</v>
      </c>
      <c r="EG40" s="62">
        <f>_xlfn.MAXIFS(Spreads!AU$3:AU$1616,Spreads!$AA$3:$AA$1616,'Monthly Data'!$B40,Spreads!$AB$3:$AB$1616,'Monthly Data'!$C40)</f>
        <v>14.96</v>
      </c>
      <c r="EH40" s="62">
        <f>AVERAGEIFS(Spreads!AU$3:AU$1616,Spreads!$AA$3:$AA$1616,'Monthly Data'!$B40,Spreads!$AB$3:$AB$1616,'Monthly Data'!$C40)</f>
        <v>14.116</v>
      </c>
      <c r="EI40" s="62">
        <f>_xlfn.MINIFS(Spreads!AV$3:AV$1616,Spreads!$AA$3:$AA$1616,'Monthly Data'!$B40,Spreads!$AB$3:$AB$1616,'Monthly Data'!$C40)</f>
        <v>3.2329399999999993</v>
      </c>
      <c r="EJ40" s="62">
        <f>_xlfn.MAXIFS(Spreads!AV$3:AV$1616,Spreads!$AA$3:$AA$1616,'Monthly Data'!$B40,Spreads!$AB$3:$AB$1616,'Monthly Data'!$C40)</f>
        <v>3.7287899999999983</v>
      </c>
      <c r="EK40" s="62">
        <f>AVERAGEIFS(Spreads!AV$3:AV$1616,Spreads!$AA$3:$AA$1616,'Monthly Data'!$B40,Spreads!$AB$3:$AB$1616,'Monthly Data'!$C40)</f>
        <v>3.4600474999999995</v>
      </c>
      <c r="EL40" s="62">
        <f>_xlfn.MINIFS(Spreads!AW$3:AW$1616,Spreads!$AA$3:$AA$1616,'Monthly Data'!$B40,Spreads!$AB$3:$AB$1616,'Monthly Data'!$C40)</f>
        <v>4.3366711999999978</v>
      </c>
      <c r="EM40" s="62">
        <f>_xlfn.MAXIFS(Spreads!AW$3:AW$1616,Spreads!$AA$3:$AA$1616,'Monthly Data'!$B40,Spreads!$AB$3:$AB$1616,'Monthly Data'!$C40)</f>
        <v>4.8429341999999966</v>
      </c>
      <c r="EN40" s="62">
        <f>AVERAGEIFS(Spreads!AW$3:AW$1616,Spreads!$AA$3:$AA$1616,'Monthly Data'!$B40,Spreads!$AB$3:$AB$1616,'Monthly Data'!$C40)</f>
        <v>4.5877695499999982</v>
      </c>
      <c r="EO40" s="62">
        <f>_xlfn.MINIFS(Spreads!AX$3:AX$1616,Spreads!$AA$3:$AA$1616,'Monthly Data'!$B40,Spreads!$AB$3:$AB$1616,'Monthly Data'!$C40)</f>
        <v>1.1026781999999997</v>
      </c>
      <c r="EP40" s="62">
        <f>_xlfn.MAXIFS(Spreads!AX$3:AX$1616,Spreads!$AA$3:$AA$1616,'Monthly Data'!$B40,Spreads!$AB$3:$AB$1616,'Monthly Data'!$C40)</f>
        <v>1.2321972000000017</v>
      </c>
      <c r="EQ40" s="62">
        <f>AVERAGEIFS(Spreads!AX$3:AX$1616,Spreads!$AA$3:$AA$1616,'Monthly Data'!$B40,Spreads!$AB$3:$AB$1616,'Monthly Data'!$C40)</f>
        <v>1.12772205</v>
      </c>
      <c r="ER40" s="64">
        <f>_xlfn.MINIFS(Spreads!AY$3:AY$1616,Spreads!$AA$3:$AA$1616,'Monthly Data'!$B40,Spreads!$AB$3:$AB$1616,'Monthly Data'!$C40)</f>
        <v>0.45189895710865396</v>
      </c>
      <c r="ES40" s="64">
        <f>_xlfn.MAXIFS(Spreads!AY$3:AY$1616,Spreads!$AA$3:$AA$1616,'Monthly Data'!$B40,Spreads!$AB$3:$AB$1616,'Monthly Data'!$C40)</f>
        <v>0.48063325696132692</v>
      </c>
      <c r="ET40" s="64">
        <f>AVERAGEIFS(Spreads!AY$3:AY$1616,Spreads!$AA$3:$AA$1616,'Monthly Data'!$B40,Spreads!$AB$3:$AB$1616,'Monthly Data'!$C40)</f>
        <v>0.46824263243891873</v>
      </c>
    </row>
    <row r="41" spans="1:150" x14ac:dyDescent="0.2">
      <c r="A41" s="60">
        <v>44593</v>
      </c>
      <c r="B41" s="61">
        <f t="shared" si="0"/>
        <v>2</v>
      </c>
      <c r="C41" s="61">
        <f t="shared" si="1"/>
        <v>2022</v>
      </c>
      <c r="D41" s="62">
        <f>_xlfn.MINIFS(Spreads!B$3:B$1616,Spreads!$AA$3:$AA$1616,'Monthly Data'!$B41,Spreads!$AB$3:$AB$1616,'Monthly Data'!$C41)</f>
        <v>76.099999999999994</v>
      </c>
      <c r="E41" s="62">
        <f>_xlfn.MAXIFS(Spreads!B$3:B$1616,Spreads!$AA$3:$AA$1616,'Monthly Data'!$B41,Spreads!$AB$3:$AB$1616,'Monthly Data'!$C41)</f>
        <v>84.89</v>
      </c>
      <c r="F41" s="62">
        <f>AVERAGEIFS(Spreads!B$3:B$1616,Spreads!$AA$3:$AA$1616,'Monthly Data'!$B41,Spreads!$AB$3:$AB$1616,'Monthly Data'!$C41)</f>
        <v>79.657368421052638</v>
      </c>
      <c r="G41" s="62">
        <f t="shared" si="2"/>
        <v>-3.5573684210526437</v>
      </c>
      <c r="H41" s="62">
        <f t="shared" si="3"/>
        <v>5.2326315789473625</v>
      </c>
      <c r="I41" s="62">
        <f>_xlfn.MINIFS(Spreads!C$3:C$1616,Spreads!$AA$3:$AA$1616,'Monthly Data'!$B41,Spreads!$AB$3:$AB$1616,'Monthly Data'!$C41)</f>
        <v>66.099999999999994</v>
      </c>
      <c r="J41" s="62">
        <f>_xlfn.MAXIFS(Spreads!C$3:C$1616,Spreads!$AA$3:$AA$1616,'Monthly Data'!$B41,Spreads!$AB$3:$AB$1616,'Monthly Data'!$C41)</f>
        <v>74.89</v>
      </c>
      <c r="K41" s="62">
        <f>AVERAGEIFS(Spreads!C$3:C$1616,Spreads!$AA$3:$AA$1616,'Monthly Data'!$B41,Spreads!$AB$3:$AB$1616,'Monthly Data'!$C41)</f>
        <v>69.420526315789488</v>
      </c>
      <c r="L41" s="62">
        <f t="shared" si="4"/>
        <v>-3.3205263157894933</v>
      </c>
      <c r="M41" s="62">
        <f t="shared" si="5"/>
        <v>5.4694736842105129</v>
      </c>
      <c r="N41" s="62">
        <f>_xlfn.MINIFS(Spreads!D$3:D$1616,Spreads!$AA$3:$AA$1616,'Monthly Data'!$B41,Spreads!$AB$3:$AB$1616,'Monthly Data'!$C41)</f>
        <v>67.849999999999994</v>
      </c>
      <c r="O41" s="62">
        <f>_xlfn.MAXIFS(Spreads!D$3:D$1616,Spreads!$AA$3:$AA$1616,'Monthly Data'!$B41,Spreads!$AB$3:$AB$1616,'Monthly Data'!$C41)</f>
        <v>77.89</v>
      </c>
      <c r="P41" s="62">
        <f>AVERAGEIFS(Spreads!D$3:D$1616,Spreads!$AA$3:$AA$1616,'Monthly Data'!$B41,Spreads!$AB$3:$AB$1616,'Monthly Data'!$C41)</f>
        <v>71.881052631578953</v>
      </c>
      <c r="Q41" s="62">
        <f t="shared" si="6"/>
        <v>-4.0310526315789588</v>
      </c>
      <c r="R41" s="62">
        <f t="shared" si="7"/>
        <v>6.0089473684210475</v>
      </c>
      <c r="S41" s="62">
        <f>_xlfn.MINIFS(Spreads!F$3:F$1616,Spreads!$AA$3:$AA$1616,'Monthly Data'!$B41,Spreads!$AB$3:$AB$1616,'Monthly Data'!$C41)</f>
        <v>64.149319021582841</v>
      </c>
      <c r="T41" s="62">
        <f>_xlfn.MAXIFS(Spreads!F$3:F$1616,Spreads!$AA$3:$AA$1616,'Monthly Data'!$B41,Spreads!$AB$3:$AB$1616,'Monthly Data'!$C41)</f>
        <v>73.527343916553505</v>
      </c>
      <c r="U41" s="62">
        <f>AVERAGEIFS(Spreads!F$3:F$1616,Spreads!$AA$3:$AA$1616,'Monthly Data'!$B41,Spreads!$AB$3:$AB$1616,'Monthly Data'!$C41)</f>
        <v>67.721359942883637</v>
      </c>
      <c r="V41" s="62">
        <f t="shared" si="8"/>
        <v>-3.5720409213007969</v>
      </c>
      <c r="W41" s="62">
        <f t="shared" si="9"/>
        <v>5.8059839736698677</v>
      </c>
      <c r="X41" s="62">
        <f>_xlfn.MINIFS(Spreads!G$3:G$1616,Spreads!$AA$3:$AA$1616,'Monthly Data'!$B41,Spreads!$AB$3:$AB$1616,'Monthly Data'!$C41)</f>
        <v>95.35</v>
      </c>
      <c r="Y41" s="62">
        <f>_xlfn.MAXIFS(Spreads!G$3:G$1616,Spreads!$AA$3:$AA$1616,'Monthly Data'!$B41,Spreads!$AB$3:$AB$1616,'Monthly Data'!$C41)</f>
        <v>104.89</v>
      </c>
      <c r="Z41" s="62">
        <f>AVERAGEIFS(Spreads!G$3:G$1616,Spreads!$AA$3:$AA$1616,'Monthly Data'!$B41,Spreads!$AB$3:$AB$1616,'Monthly Data'!$C41)</f>
        <v>99.012631578947378</v>
      </c>
      <c r="AA41" s="62">
        <f t="shared" si="10"/>
        <v>-3.6626315789473836</v>
      </c>
      <c r="AB41" s="62">
        <f t="shared" si="11"/>
        <v>5.8773684210526227</v>
      </c>
      <c r="AC41" s="62">
        <f>_xlfn.MINIFS(Spreads!H$3:H$1616,Spreads!$AA$3:$AA$1616,'Monthly Data'!$B41,Spreads!$AB$3:$AB$1616,'Monthly Data'!$C41)</f>
        <v>63.35</v>
      </c>
      <c r="AD41" s="62">
        <f>_xlfn.MAXIFS(Spreads!H$3:H$1616,Spreads!$AA$3:$AA$1616,'Monthly Data'!$B41,Spreads!$AB$3:$AB$1616,'Monthly Data'!$C41)</f>
        <v>72.89</v>
      </c>
      <c r="AE41" s="62">
        <f>AVERAGEIFS(Spreads!H$3:H$1616,Spreads!$AA$3:$AA$1616,'Monthly Data'!$B41,Spreads!$AB$3:$AB$1616,'Monthly Data'!$C41)</f>
        <v>67.012631578947364</v>
      </c>
      <c r="AF41" s="62">
        <f t="shared" si="12"/>
        <v>-3.6626315789473622</v>
      </c>
      <c r="AG41" s="62">
        <f t="shared" si="13"/>
        <v>5.8773684210526369</v>
      </c>
      <c r="AH41" s="65">
        <f t="shared" si="14"/>
        <v>0.10436110051000935</v>
      </c>
      <c r="AI41" s="62">
        <f t="shared" si="15"/>
        <v>12.644736842105274</v>
      </c>
      <c r="AJ41" s="62">
        <f t="shared" si="16"/>
        <v>2.407894736842124</v>
      </c>
      <c r="AK41" s="62">
        <f t="shared" si="17"/>
        <v>10.23684210526315</v>
      </c>
      <c r="AL41" s="60">
        <f t="shared" si="35"/>
        <v>44593</v>
      </c>
      <c r="AM41" s="66">
        <f t="shared" si="36"/>
        <v>1414.25</v>
      </c>
      <c r="AN41" s="66">
        <f t="shared" si="36"/>
        <v>1621</v>
      </c>
      <c r="AO41" s="66">
        <f t="shared" si="36"/>
        <v>1493</v>
      </c>
      <c r="AQ41" s="62">
        <f>AVERAGEIFS(Spreads!AV$3:AV$1616,Spreads!$AA$3:$AA$1616,'Monthly Data'!$B41,Spreads!$AB$3:$AB$1616,'Monthly Data'!$C41)</f>
        <v>3.1480173684210526</v>
      </c>
      <c r="AS41" s="60">
        <f t="shared" si="18"/>
        <v>44593</v>
      </c>
      <c r="AT41" s="62">
        <f>_xlfn.MINIFS(Spreads!M$3:M$1616,Spreads!$AA$3:$AA$1616,'Monthly Data'!$B41,Spreads!$AB$3:$AB$1616,'Monthly Data'!$C41)</f>
        <v>12</v>
      </c>
      <c r="AU41" s="62">
        <f>_xlfn.MAXIFS(Spreads!M$3:M$1616,Spreads!$AA$3:$AA$1616,'Monthly Data'!$B41,Spreads!$AB$3:$AB$1616,'Monthly Data'!$C41)</f>
        <v>14</v>
      </c>
      <c r="AV41" s="62">
        <f>AVERAGEIFS(Spreads!M$3:M$1616,Spreads!$AA$3:$AA$1616,'Monthly Data'!$B41,Spreads!$AB$3:$AB$1616,'Monthly Data'!$C41)</f>
        <v>12.644736842105264</v>
      </c>
      <c r="AW41" s="24">
        <f t="shared" si="19"/>
        <v>-0.64473684210526372</v>
      </c>
      <c r="AX41" s="24">
        <f t="shared" si="20"/>
        <v>1.3552631578947363</v>
      </c>
      <c r="AY41" s="62">
        <f>_xlfn.MINIFS(Spreads!N$3:N$1616,Spreads!$AA$3:$AA$1616,'Monthly Data'!$B41,Spreads!$AB$3:$AB$1616,'Monthly Data'!$C41)</f>
        <v>10</v>
      </c>
      <c r="AZ41" s="62">
        <f>_xlfn.MAXIFS(Spreads!N$3:N$1616,Spreads!$AA$3:$AA$1616,'Monthly Data'!$B41,Spreads!$AB$3:$AB$1616,'Monthly Data'!$C41)</f>
        <v>11.5</v>
      </c>
      <c r="BA41" s="62">
        <f>AVERAGEIFS(Spreads!N$3:N$1616,Spreads!$AA$3:$AA$1616,'Monthly Data'!$B41,Spreads!$AB$3:$AB$1616,'Monthly Data'!$C41)</f>
        <v>10.236842105263158</v>
      </c>
      <c r="BB41" s="24">
        <f t="shared" si="21"/>
        <v>-0.23684210526315752</v>
      </c>
      <c r="BC41" s="24">
        <f t="shared" si="22"/>
        <v>1.2631578947368425</v>
      </c>
      <c r="BD41" s="62">
        <f>_xlfn.MINIFS(Spreads!O$3:O$1616,Spreads!$AA$3:$AA$1616,'Monthly Data'!$B41,Spreads!$AB$3:$AB$1616,'Monthly Data'!$C41)</f>
        <v>2</v>
      </c>
      <c r="BE41" s="62">
        <f>_xlfn.MAXIFS(Spreads!O$3:O$1616,Spreads!$AA$3:$AA$1616,'Monthly Data'!$B41,Spreads!$AB$3:$AB$1616,'Monthly Data'!$C41)</f>
        <v>3.5</v>
      </c>
      <c r="BF41" s="62">
        <f>AVERAGEIFS(Spreads!O$3:O$1616,Spreads!$AA$3:$AA$1616,'Monthly Data'!$B41,Spreads!$AB$3:$AB$1616,'Monthly Data'!$C41)</f>
        <v>2.4078947368421049</v>
      </c>
      <c r="BG41" s="24">
        <f t="shared" si="23"/>
        <v>-0.40789473684210487</v>
      </c>
      <c r="BH41" s="24">
        <f t="shared" si="24"/>
        <v>1.0921052631578951</v>
      </c>
      <c r="BI41" s="62">
        <f>_xlfn.MINIFS(Spreads!P$3:P$1616,Spreads!$AA$3:$AA$1616,'Monthly Data'!$B41,Spreads!$AB$3:$AB$1616,'Monthly Data'!$C41)</f>
        <v>4.4999999999999929</v>
      </c>
      <c r="BJ41" s="62">
        <f>_xlfn.MAXIFS(Spreads!P$3:P$1616,Spreads!$AA$3:$AA$1616,'Monthly Data'!$B41,Spreads!$AB$3:$AB$1616,'Monthly Data'!$C41)</f>
        <v>5</v>
      </c>
      <c r="BK41" s="62">
        <f>AVERAGEIFS(Spreads!P$3:P$1616,Spreads!$AA$3:$AA$1616,'Monthly Data'!$B41,Spreads!$AB$3:$AB$1616,'Monthly Data'!$C41)</f>
        <v>4.8684210526315788</v>
      </c>
      <c r="BL41" s="24">
        <f t="shared" si="25"/>
        <v>-0.36842105263158587</v>
      </c>
      <c r="BM41" s="24">
        <f t="shared" si="26"/>
        <v>0.13157894736842124</v>
      </c>
      <c r="BN41" s="62">
        <f>_xlfn.MINIFS(Spreads!R$3:R$1616,Spreads!$AA$3:$AA$1616,'Monthly Data'!$B41,Spreads!$AB$3:$AB$1616,'Monthly Data'!$C41)</f>
        <v>-1.8306809784171634</v>
      </c>
      <c r="BO41" s="62">
        <f>_xlfn.MAXIFS(Spreads!R$3:R$1616,Spreads!$AA$3:$AA$1616,'Monthly Data'!$B41,Spreads!$AB$3:$AB$1616,'Monthly Data'!$C41)</f>
        <v>3.3047198748810445</v>
      </c>
      <c r="BP41" s="62">
        <f>AVERAGEIFS(Spreads!R$3:R$1616,Spreads!$AA$3:$AA$1616,'Monthly Data'!$B41,Spreads!$AB$3:$AB$1616,'Monthly Data'!$C41)</f>
        <v>1.0352488317725255</v>
      </c>
      <c r="BQ41" s="24">
        <f t="shared" si="27"/>
        <v>-2.8659298101896891</v>
      </c>
      <c r="BR41" s="24">
        <f t="shared" si="28"/>
        <v>2.2694710431085188</v>
      </c>
      <c r="BS41" s="62">
        <f>_xlfn.MINIFS(Spreads!S$3:S$1616,Spreads!$AA$3:$AA$1616,'Monthly Data'!$B41,Spreads!$AB$3:$AB$1616,'Monthly Data'!$C41)</f>
        <v>31.999999999999993</v>
      </c>
      <c r="BT41" s="62">
        <f>_xlfn.MAXIFS(Spreads!S$3:S$1616,Spreads!$AA$3:$AA$1616,'Monthly Data'!$B41,Spreads!$AB$3:$AB$1616,'Monthly Data'!$C41)</f>
        <v>32</v>
      </c>
      <c r="BU41" s="62">
        <f>AVERAGEIFS(Spreads!S$3:S$1616,Spreads!$AA$3:$AA$1616,'Monthly Data'!$B41,Spreads!$AB$3:$AB$1616,'Monthly Data'!$C41)</f>
        <v>32</v>
      </c>
      <c r="BV41" s="24">
        <f t="shared" si="29"/>
        <v>0</v>
      </c>
      <c r="BW41" s="24">
        <f t="shared" si="30"/>
        <v>0</v>
      </c>
      <c r="BX41" s="62">
        <f>_xlfn.MINIFS(Spreads!T$3:T$1616,Spreads!$AA$3:$AA$1616,'Monthly Data'!$B41,Spreads!$AB$3:$AB$1616,'Monthly Data'!$C41)</f>
        <v>18</v>
      </c>
      <c r="BY41" s="62">
        <f>_xlfn.MAXIFS(Spreads!T$3:T$1616,Spreads!$AA$3:$AA$1616,'Monthly Data'!$B41,Spreads!$AB$3:$AB$1616,'Monthly Data'!$C41)</f>
        <v>20</v>
      </c>
      <c r="BZ41" s="62">
        <f>AVERAGEIFS(Spreads!T$3:T$1616,Spreads!$AA$3:$AA$1616,'Monthly Data'!$B41,Spreads!$AB$3:$AB$1616,'Monthly Data'!$C41)</f>
        <v>19.355263157894736</v>
      </c>
      <c r="CA41" s="24">
        <f t="shared" si="31"/>
        <v>-1.3552631578947363</v>
      </c>
      <c r="CB41" s="24">
        <f t="shared" si="32"/>
        <v>0.64473684210526372</v>
      </c>
      <c r="DJ41" s="24">
        <f t="shared" si="33"/>
        <v>19.25</v>
      </c>
      <c r="DK41" s="24">
        <f t="shared" si="33"/>
        <v>20</v>
      </c>
      <c r="DL41" s="24">
        <f t="shared" si="33"/>
        <v>19.35526315789474</v>
      </c>
      <c r="DV41" s="63">
        <f t="shared" si="34"/>
        <v>44593</v>
      </c>
      <c r="DW41" s="62">
        <f>_xlfn.MINIFS(Spreads!X$3:X$1616,Spreads!$AA$3:$AA$1616,'Monthly Data'!$B41,Spreads!$AB$3:$AB$1616,'Monthly Data'!$C41)</f>
        <v>64.625591144422941</v>
      </c>
      <c r="DX41" s="62">
        <f>_xlfn.MAXIFS(Spreads!X$3:X$1616,Spreads!$AA$3:$AA$1616,'Monthly Data'!$B41,Spreads!$AB$3:$AB$1616,'Monthly Data'!$C41)</f>
        <v>73.731460540627822</v>
      </c>
      <c r="DY41" s="62">
        <f>AVERAGEIFS(Spreads!X$3:X$1616,Spreads!$AA$3:$AA$1616,'Monthly Data'!$B41,Spreads!$AB$3:$AB$1616,'Monthly Data'!$C41)</f>
        <v>68.32177317042391</v>
      </c>
      <c r="DZ41" s="62">
        <f>_xlfn.MINIFS(Spreads!AM$3:AM$1616,Spreads!$AA$3:$AA$1616,'Monthly Data'!$B41,Spreads!$AB$3:$AB$1616,'Monthly Data'!$C41)</f>
        <v>1424.75</v>
      </c>
      <c r="EA41" s="62">
        <f>_xlfn.MAXIFS(Spreads!AM$3:AM$1616,Spreads!$AA$3:$AA$1616,'Monthly Data'!$B41,Spreads!$AB$3:$AB$1616,'Monthly Data'!$C41)</f>
        <v>1625.5</v>
      </c>
      <c r="EB41" s="62">
        <f>AVERAGEIFS(Spreads!AM$3:AM$1616,Spreads!$AA$3:$AA$1616,'Monthly Data'!$B41,Spreads!$AB$3:$AB$1616,'Monthly Data'!$C41)</f>
        <v>1506.2368421052631</v>
      </c>
      <c r="EC41" s="62">
        <f>_xlfn.MINIFS(Spreads!AT$3:AT$1616,Spreads!$AA$3:$AA$1616,'Monthly Data'!$B41,Spreads!$AB$3:$AB$1616,'Monthly Data'!$C41)</f>
        <v>454</v>
      </c>
      <c r="ED41" s="62">
        <f>_xlfn.MAXIFS(Spreads!AT$3:AT$1616,Spreads!$AA$3:$AA$1616,'Monthly Data'!$B41,Spreads!$AB$3:$AB$1616,'Monthly Data'!$C41)</f>
        <v>486</v>
      </c>
      <c r="EE41" s="62">
        <f>AVERAGEIFS(Spreads!AT$3:AT$1616,Spreads!$AA$3:$AA$1616,'Monthly Data'!$B41,Spreads!$AB$3:$AB$1616,'Monthly Data'!$C41)</f>
        <v>466.4736842105263</v>
      </c>
      <c r="EF41" s="62">
        <f>_xlfn.MINIFS(Spreads!AU$3:AU$1616,Spreads!$AA$3:$AA$1616,'Monthly Data'!$B41,Spreads!$AB$3:$AB$1616,'Monthly Data'!$C41)</f>
        <v>15.34</v>
      </c>
      <c r="EG41" s="62">
        <f>_xlfn.MAXIFS(Spreads!AU$3:AU$1616,Spreads!$AA$3:$AA$1616,'Monthly Data'!$B41,Spreads!$AB$3:$AB$1616,'Monthly Data'!$C41)</f>
        <v>16.8</v>
      </c>
      <c r="EH41" s="62">
        <f>AVERAGEIFS(Spreads!AU$3:AU$1616,Spreads!$AA$3:$AA$1616,'Monthly Data'!$B41,Spreads!$AB$3:$AB$1616,'Monthly Data'!$C41)</f>
        <v>15.936315789473685</v>
      </c>
      <c r="EI41" s="62">
        <f>_xlfn.MINIFS(Spreads!AV$3:AV$1616,Spreads!$AA$3:$AA$1616,'Monthly Data'!$B41,Spreads!$AB$3:$AB$1616,'Monthly Data'!$C41)</f>
        <v>2.9501899999999992</v>
      </c>
      <c r="EJ41" s="62">
        <f>_xlfn.MAXIFS(Spreads!AV$3:AV$1616,Spreads!$AA$3:$AA$1616,'Monthly Data'!$B41,Spreads!$AB$3:$AB$1616,'Monthly Data'!$C41)</f>
        <v>3.3706100000000028</v>
      </c>
      <c r="EK41" s="62">
        <f>AVERAGEIFS(Spreads!AV$3:AV$1616,Spreads!$AA$3:$AA$1616,'Monthly Data'!$B41,Spreads!$AB$3:$AB$1616,'Monthly Data'!$C41)</f>
        <v>3.1480173684210526</v>
      </c>
      <c r="EL41" s="62">
        <f>_xlfn.MINIFS(Spreads!AW$3:AW$1616,Spreads!$AA$3:$AA$1616,'Monthly Data'!$B41,Spreads!$AB$3:$AB$1616,'Monthly Data'!$C41)</f>
        <v>3.9339962000000028</v>
      </c>
      <c r="EM41" s="62">
        <f>_xlfn.MAXIFS(Spreads!AW$3:AW$1616,Spreads!$AA$3:$AA$1616,'Monthly Data'!$B41,Spreads!$AB$3:$AB$1616,'Monthly Data'!$C41)</f>
        <v>4.4719778000000012</v>
      </c>
      <c r="EN41" s="62">
        <f>AVERAGEIFS(Spreads!AW$3:AW$1616,Spreads!$AA$3:$AA$1616,'Monthly Data'!$B41,Spreads!$AB$3:$AB$1616,'Monthly Data'!$C41)</f>
        <v>4.1593296526315777</v>
      </c>
      <c r="EO41" s="62">
        <f>_xlfn.MINIFS(Spreads!AX$3:AX$1616,Spreads!$AA$3:$AA$1616,'Monthly Data'!$B41,Spreads!$AB$3:$AB$1616,'Monthly Data'!$C41)</f>
        <v>0.97135739999999871</v>
      </c>
      <c r="EP41" s="62">
        <f>_xlfn.MAXIFS(Spreads!AX$3:AX$1616,Spreads!$AA$3:$AA$1616,'Monthly Data'!$B41,Spreads!$AB$3:$AB$1616,'Monthly Data'!$C41)</f>
        <v>1.1583468000000003</v>
      </c>
      <c r="EQ41" s="62">
        <f>AVERAGEIFS(Spreads!AX$3:AX$1616,Spreads!$AA$3:$AA$1616,'Monthly Data'!$B41,Spreads!$AB$3:$AB$1616,'Monthly Data'!$C41)</f>
        <v>1.0113122842105253</v>
      </c>
      <c r="ER41" s="64">
        <f>_xlfn.MINIFS(Spreads!AY$3:AY$1616,Spreads!$AA$3:$AA$1616,'Monthly Data'!$B41,Spreads!$AB$3:$AB$1616,'Monthly Data'!$C41)</f>
        <v>0.44510035419126326</v>
      </c>
      <c r="ES41" s="64">
        <f>_xlfn.MAXIFS(Spreads!AY$3:AY$1616,Spreads!$AA$3:$AA$1616,'Monthly Data'!$B41,Spreads!$AB$3:$AB$1616,'Monthly Data'!$C41)</f>
        <v>0.47347420738680646</v>
      </c>
      <c r="ET41" s="64">
        <f>AVERAGEIFS(Spreads!AY$3:AY$1616,Spreads!$AA$3:$AA$1616,'Monthly Data'!$B41,Spreads!$AB$3:$AB$1616,'Monthly Data'!$C41)</f>
        <v>0.45946163017704539</v>
      </c>
    </row>
    <row r="42" spans="1:150" x14ac:dyDescent="0.2">
      <c r="A42" s="60">
        <v>44621</v>
      </c>
      <c r="B42" s="61">
        <f t="shared" si="0"/>
        <v>3</v>
      </c>
      <c r="C42" s="61">
        <f t="shared" si="1"/>
        <v>2022</v>
      </c>
      <c r="D42" s="62">
        <f>_xlfn.MINIFS(Spreads!B$3:B$1616,Spreads!$AA$3:$AA$1616,'Monthly Data'!$B42,Spreads!$AB$3:$AB$1616,'Monthly Data'!$C42)</f>
        <v>85.8</v>
      </c>
      <c r="E42" s="62">
        <f>_xlfn.MAXIFS(Spreads!B$3:B$1616,Spreads!$AA$3:$AA$1616,'Monthly Data'!$B42,Spreads!$AB$3:$AB$1616,'Monthly Data'!$C42)</f>
        <v>94.97</v>
      </c>
      <c r="F42" s="62">
        <f>AVERAGEIFS(Spreads!B$3:B$1616,Spreads!$AA$3:$AA$1616,'Monthly Data'!$B42,Spreads!$AB$3:$AB$1616,'Monthly Data'!$C42)</f>
        <v>91.289130434782606</v>
      </c>
      <c r="G42" s="62">
        <f t="shared" si="2"/>
        <v>-5.4891304347826093</v>
      </c>
      <c r="H42" s="62">
        <f t="shared" si="3"/>
        <v>3.6808695652173924</v>
      </c>
      <c r="I42" s="62">
        <f>_xlfn.MINIFS(Spreads!C$3:C$1616,Spreads!$AA$3:$AA$1616,'Monthly Data'!$B42,Spreads!$AB$3:$AB$1616,'Monthly Data'!$C42)</f>
        <v>73.94</v>
      </c>
      <c r="J42" s="62">
        <f>_xlfn.MAXIFS(Spreads!C$3:C$1616,Spreads!$AA$3:$AA$1616,'Monthly Data'!$B42,Spreads!$AB$3:$AB$1616,'Monthly Data'!$C42)</f>
        <v>81.03</v>
      </c>
      <c r="K42" s="62">
        <f>AVERAGEIFS(Spreads!C$3:C$1616,Spreads!$AA$3:$AA$1616,'Monthly Data'!$B42,Spreads!$AB$3:$AB$1616,'Monthly Data'!$C42)</f>
        <v>78.723913043478262</v>
      </c>
      <c r="L42" s="62">
        <f t="shared" si="4"/>
        <v>-4.7839130434782646</v>
      </c>
      <c r="M42" s="62">
        <f t="shared" si="5"/>
        <v>2.3060869565217388</v>
      </c>
      <c r="N42" s="62">
        <f>_xlfn.MINIFS(Spreads!D$3:D$1616,Spreads!$AA$3:$AA$1616,'Monthly Data'!$B42,Spreads!$AB$3:$AB$1616,'Monthly Data'!$C42)</f>
        <v>75.94</v>
      </c>
      <c r="O42" s="62">
        <f>_xlfn.MAXIFS(Spreads!D$3:D$1616,Spreads!$AA$3:$AA$1616,'Monthly Data'!$B42,Spreads!$AB$3:$AB$1616,'Monthly Data'!$C42)</f>
        <v>82.03</v>
      </c>
      <c r="P42" s="62">
        <f>AVERAGEIFS(Spreads!D$3:D$1616,Spreads!$AA$3:$AA$1616,'Monthly Data'!$B42,Spreads!$AB$3:$AB$1616,'Monthly Data'!$C42)</f>
        <v>79.963043478260872</v>
      </c>
      <c r="Q42" s="62">
        <f t="shared" si="6"/>
        <v>-4.0230434782608739</v>
      </c>
      <c r="R42" s="62">
        <f t="shared" si="7"/>
        <v>2.0669565217391295</v>
      </c>
      <c r="S42" s="62">
        <f>_xlfn.MINIFS(Spreads!F$3:F$1616,Spreads!$AA$3:$AA$1616,'Monthly Data'!$B42,Spreads!$AB$3:$AB$1616,'Monthly Data'!$C42)</f>
        <v>72.733557045153319</v>
      </c>
      <c r="T42" s="62">
        <f>_xlfn.MAXIFS(Spreads!F$3:F$1616,Spreads!$AA$3:$AA$1616,'Monthly Data'!$B42,Spreads!$AB$3:$AB$1616,'Monthly Data'!$C42)</f>
        <v>81.975504190741106</v>
      </c>
      <c r="U42" s="62">
        <f>AVERAGEIFS(Spreads!F$3:F$1616,Spreads!$AA$3:$AA$1616,'Monthly Data'!$B42,Spreads!$AB$3:$AB$1616,'Monthly Data'!$C42)</f>
        <v>77.773293691940964</v>
      </c>
      <c r="V42" s="62">
        <f t="shared" si="8"/>
        <v>-5.0397366467876452</v>
      </c>
      <c r="W42" s="62">
        <f t="shared" si="9"/>
        <v>4.2022104988001416</v>
      </c>
      <c r="X42" s="62">
        <f>_xlfn.MINIFS(Spreads!G$3:G$1616,Spreads!$AA$3:$AA$1616,'Monthly Data'!$B42,Spreads!$AB$3:$AB$1616,'Monthly Data'!$C42)</f>
        <v>97.94</v>
      </c>
      <c r="Y42" s="62">
        <f>_xlfn.MAXIFS(Spreads!G$3:G$1616,Spreads!$AA$3:$AA$1616,'Monthly Data'!$B42,Spreads!$AB$3:$AB$1616,'Monthly Data'!$C42)</f>
        <v>108.21</v>
      </c>
      <c r="Z42" s="62">
        <f>AVERAGEIFS(Spreads!G$3:G$1616,Spreads!$AA$3:$AA$1616,'Monthly Data'!$B42,Spreads!$AB$3:$AB$1616,'Monthly Data'!$C42)</f>
        <v>102.70217391304347</v>
      </c>
      <c r="AA42" s="62">
        <f t="shared" si="10"/>
        <v>-4.762173913043469</v>
      </c>
      <c r="AB42" s="62">
        <f t="shared" si="11"/>
        <v>5.507826086956527</v>
      </c>
      <c r="AC42" s="62">
        <f>_xlfn.MINIFS(Spreads!H$3:H$1616,Spreads!$AA$3:$AA$1616,'Monthly Data'!$B42,Spreads!$AB$3:$AB$1616,'Monthly Data'!$C42)</f>
        <v>69.94</v>
      </c>
      <c r="AD42" s="62">
        <f>_xlfn.MAXIFS(Spreads!H$3:H$1616,Spreads!$AA$3:$AA$1616,'Monthly Data'!$B42,Spreads!$AB$3:$AB$1616,'Monthly Data'!$C42)</f>
        <v>76.209999999999994</v>
      </c>
      <c r="AE42" s="62">
        <f>AVERAGEIFS(Spreads!H$3:H$1616,Spreads!$AA$3:$AA$1616,'Monthly Data'!$B42,Spreads!$AB$3:$AB$1616,'Monthly Data'!$C42)</f>
        <v>74.006521739130449</v>
      </c>
      <c r="AF42" s="62">
        <f t="shared" si="12"/>
        <v>-4.0665217391304509</v>
      </c>
      <c r="AG42" s="62">
        <f t="shared" si="13"/>
        <v>2.2034782608695451</v>
      </c>
      <c r="AH42" s="65">
        <f t="shared" si="14"/>
        <v>0.1043667439316065</v>
      </c>
      <c r="AI42" s="62">
        <f t="shared" si="15"/>
        <v>17.282608695652158</v>
      </c>
      <c r="AJ42" s="62">
        <f t="shared" si="16"/>
        <v>4.7173913043478137</v>
      </c>
      <c r="AK42" s="62">
        <f t="shared" si="17"/>
        <v>12.565217391304344</v>
      </c>
      <c r="AL42" s="60">
        <f t="shared" si="35"/>
        <v>44621</v>
      </c>
      <c r="AM42" s="66">
        <f t="shared" si="36"/>
        <v>1603.5</v>
      </c>
      <c r="AN42" s="66">
        <f t="shared" si="36"/>
        <v>1807.2500000000002</v>
      </c>
      <c r="AO42" s="66">
        <f t="shared" si="36"/>
        <v>1714.6071428571427</v>
      </c>
      <c r="AQ42" s="62">
        <f>AVERAGEIFS(Spreads!AV$3:AV$1616,Spreads!$AA$3:$AA$1616,'Monthly Data'!$B42,Spreads!$AB$3:$AB$1616,'Monthly Data'!$C42)</f>
        <v>4.308871739130435</v>
      </c>
      <c r="AS42" s="60">
        <f t="shared" si="18"/>
        <v>44621</v>
      </c>
      <c r="AT42" s="62">
        <f>_xlfn.MINIFS(Spreads!M$3:M$1616,Spreads!$AA$3:$AA$1616,'Monthly Data'!$B42,Spreads!$AB$3:$AB$1616,'Monthly Data'!$C42)</f>
        <v>13</v>
      </c>
      <c r="AU42" s="62">
        <f>_xlfn.MAXIFS(Spreads!M$3:M$1616,Spreads!$AA$3:$AA$1616,'Monthly Data'!$B42,Spreads!$AB$3:$AB$1616,'Monthly Data'!$C42)</f>
        <v>20</v>
      </c>
      <c r="AV42" s="62">
        <f>AVERAGEIFS(Spreads!M$3:M$1616,Spreads!$AA$3:$AA$1616,'Monthly Data'!$B42,Spreads!$AB$3:$AB$1616,'Monthly Data'!$C42)</f>
        <v>17.282608695652176</v>
      </c>
      <c r="AW42" s="24">
        <f t="shared" si="19"/>
        <v>-4.2826086956521756</v>
      </c>
      <c r="AX42" s="24">
        <f t="shared" si="20"/>
        <v>2.7173913043478244</v>
      </c>
      <c r="AY42" s="62">
        <f>_xlfn.MINIFS(Spreads!N$3:N$1616,Spreads!$AA$3:$AA$1616,'Monthly Data'!$B42,Spreads!$AB$3:$AB$1616,'Monthly Data'!$C42)</f>
        <v>10</v>
      </c>
      <c r="AZ42" s="62">
        <f>_xlfn.MAXIFS(Spreads!N$3:N$1616,Spreads!$AA$3:$AA$1616,'Monthly Data'!$B42,Spreads!$AB$3:$AB$1616,'Monthly Data'!$C42)</f>
        <v>15</v>
      </c>
      <c r="BA42" s="62">
        <f>AVERAGEIFS(Spreads!N$3:N$1616,Spreads!$AA$3:$AA$1616,'Monthly Data'!$B42,Spreads!$AB$3:$AB$1616,'Monthly Data'!$C42)</f>
        <v>12.565217391304348</v>
      </c>
      <c r="BB42" s="24">
        <f t="shared" si="21"/>
        <v>-2.5652173913043477</v>
      </c>
      <c r="BC42" s="24">
        <f t="shared" si="22"/>
        <v>2.4347826086956523</v>
      </c>
      <c r="BD42" s="62">
        <f>_xlfn.MINIFS(Spreads!O$3:O$1616,Spreads!$AA$3:$AA$1616,'Monthly Data'!$B42,Spreads!$AB$3:$AB$1616,'Monthly Data'!$C42)</f>
        <v>3</v>
      </c>
      <c r="BE42" s="62">
        <f>_xlfn.MAXIFS(Spreads!O$3:O$1616,Spreads!$AA$3:$AA$1616,'Monthly Data'!$B42,Spreads!$AB$3:$AB$1616,'Monthly Data'!$C42)</f>
        <v>6.5</v>
      </c>
      <c r="BF42" s="62">
        <f>AVERAGEIFS(Spreads!O$3:O$1616,Spreads!$AA$3:$AA$1616,'Monthly Data'!$B42,Spreads!$AB$3:$AB$1616,'Monthly Data'!$C42)</f>
        <v>4.7173913043478262</v>
      </c>
      <c r="BG42" s="24">
        <f t="shared" si="23"/>
        <v>-1.7173913043478262</v>
      </c>
      <c r="BH42" s="24">
        <f t="shared" si="24"/>
        <v>1.7826086956521738</v>
      </c>
      <c r="BI42" s="62">
        <f>_xlfn.MINIFS(Spreads!P$3:P$1616,Spreads!$AA$3:$AA$1616,'Monthly Data'!$B42,Spreads!$AB$3:$AB$1616,'Monthly Data'!$C42)</f>
        <v>5</v>
      </c>
      <c r="BJ42" s="62">
        <f>_xlfn.MAXIFS(Spreads!P$3:P$1616,Spreads!$AA$3:$AA$1616,'Monthly Data'!$B42,Spreads!$AB$3:$AB$1616,'Monthly Data'!$C42)</f>
        <v>7</v>
      </c>
      <c r="BK42" s="62">
        <f>AVERAGEIFS(Spreads!P$3:P$1616,Spreads!$AA$3:$AA$1616,'Monthly Data'!$B42,Spreads!$AB$3:$AB$1616,'Monthly Data'!$C42)</f>
        <v>5.9565217391304346</v>
      </c>
      <c r="BL42" s="24">
        <f t="shared" si="25"/>
        <v>-0.95652173913043459</v>
      </c>
      <c r="BM42" s="24">
        <f t="shared" si="26"/>
        <v>1.0434782608695654</v>
      </c>
      <c r="BN42" s="62">
        <f>_xlfn.MINIFS(Spreads!R$3:R$1616,Spreads!$AA$3:$AA$1616,'Monthly Data'!$B42,Spreads!$AB$3:$AB$1616,'Monthly Data'!$C42)</f>
        <v>0.53971459052846171</v>
      </c>
      <c r="BO42" s="62">
        <f>_xlfn.MAXIFS(Spreads!R$3:R$1616,Spreads!$AA$3:$AA$1616,'Monthly Data'!$B42,Spreads!$AB$3:$AB$1616,'Monthly Data'!$C42)</f>
        <v>7.372474011417836</v>
      </c>
      <c r="BP42" s="62">
        <f>AVERAGEIFS(Spreads!R$3:R$1616,Spreads!$AA$3:$AA$1616,'Monthly Data'!$B42,Spreads!$AB$3:$AB$1616,'Monthly Data'!$C42)</f>
        <v>3.8851984538457378</v>
      </c>
      <c r="BQ42" s="24">
        <f t="shared" si="27"/>
        <v>-3.3454838633172761</v>
      </c>
      <c r="BR42" s="24">
        <f t="shared" si="28"/>
        <v>3.4872755575720982</v>
      </c>
      <c r="BS42" s="62">
        <f>_xlfn.MINIFS(Spreads!S$3:S$1616,Spreads!$AA$3:$AA$1616,'Monthly Data'!$B42,Spreads!$AB$3:$AB$1616,'Monthly Data'!$C42)</f>
        <v>28</v>
      </c>
      <c r="BT42" s="62">
        <f>_xlfn.MAXIFS(Spreads!S$3:S$1616,Spreads!$AA$3:$AA$1616,'Monthly Data'!$B42,Spreads!$AB$3:$AB$1616,'Monthly Data'!$C42)</f>
        <v>32</v>
      </c>
      <c r="BU42" s="62">
        <f>AVERAGEIFS(Spreads!S$3:S$1616,Spreads!$AA$3:$AA$1616,'Monthly Data'!$B42,Spreads!$AB$3:$AB$1616,'Monthly Data'!$C42)</f>
        <v>28.695652173913043</v>
      </c>
      <c r="BV42" s="24">
        <f t="shared" si="29"/>
        <v>-0.69565217391304301</v>
      </c>
      <c r="BW42" s="24">
        <f t="shared" si="30"/>
        <v>3.304347826086957</v>
      </c>
      <c r="BX42" s="62">
        <f>_xlfn.MINIFS(Spreads!T$3:T$1616,Spreads!$AA$3:$AA$1616,'Monthly Data'!$B42,Spreads!$AB$3:$AB$1616,'Monthly Data'!$C42)</f>
        <v>8</v>
      </c>
      <c r="BY42" s="62">
        <f>_xlfn.MAXIFS(Spreads!T$3:T$1616,Spreads!$AA$3:$AA$1616,'Monthly Data'!$B42,Spreads!$AB$3:$AB$1616,'Monthly Data'!$C42)</f>
        <v>19</v>
      </c>
      <c r="BZ42" s="62">
        <f>AVERAGEIFS(Spreads!T$3:T$1616,Spreads!$AA$3:$AA$1616,'Monthly Data'!$B42,Spreads!$AB$3:$AB$1616,'Monthly Data'!$C42)</f>
        <v>11.413043478260869</v>
      </c>
      <c r="CA42" s="24">
        <f t="shared" si="31"/>
        <v>-3.4130434782608692</v>
      </c>
      <c r="CB42" s="24">
        <f t="shared" si="32"/>
        <v>7.5869565217391308</v>
      </c>
      <c r="DJ42" s="24">
        <f t="shared" si="33"/>
        <v>12.14</v>
      </c>
      <c r="DK42" s="24">
        <f t="shared" si="33"/>
        <v>13.239999999999995</v>
      </c>
      <c r="DL42" s="24">
        <f t="shared" si="33"/>
        <v>11.41304347826086</v>
      </c>
      <c r="DV42" s="63">
        <f t="shared" si="34"/>
        <v>44621</v>
      </c>
      <c r="DW42" s="62">
        <f>_xlfn.MINIFS(Spreads!X$3:X$1616,Spreads!$AA$3:$AA$1616,'Monthly Data'!$B42,Spreads!$AB$3:$AB$1616,'Monthly Data'!$C42)</f>
        <v>72.597479295770427</v>
      </c>
      <c r="DX42" s="62">
        <f>_xlfn.MAXIFS(Spreads!X$3:X$1616,Spreads!$AA$3:$AA$1616,'Monthly Data'!$B42,Spreads!$AB$3:$AB$1616,'Monthly Data'!$C42)</f>
        <v>82.474455938478343</v>
      </c>
      <c r="DY42" s="62">
        <f>AVERAGEIFS(Spreads!X$3:X$1616,Spreads!$AA$3:$AA$1616,'Monthly Data'!$B42,Spreads!$AB$3:$AB$1616,'Monthly Data'!$C42)</f>
        <v>77.889227426663652</v>
      </c>
      <c r="DZ42" s="62">
        <f>_xlfn.MINIFS(Spreads!AM$3:AM$1616,Spreads!$AA$3:$AA$1616,'Monthly Data'!$B42,Spreads!$AB$3:$AB$1616,'Monthly Data'!$C42)</f>
        <v>1600.5</v>
      </c>
      <c r="EA42" s="62">
        <f>_xlfn.MAXIFS(Spreads!AM$3:AM$1616,Spreads!$AA$3:$AA$1616,'Monthly Data'!$B42,Spreads!$AB$3:$AB$1616,'Monthly Data'!$C42)</f>
        <v>1818.25</v>
      </c>
      <c r="EB42" s="62">
        <f>AVERAGEIFS(Spreads!AM$3:AM$1616,Spreads!$AA$3:$AA$1616,'Monthly Data'!$B42,Spreads!$AB$3:$AB$1616,'Monthly Data'!$C42)</f>
        <v>1717.1630434782608</v>
      </c>
      <c r="EC42" s="62">
        <f>_xlfn.MINIFS(Spreads!AT$3:AT$1616,Spreads!$AA$3:$AA$1616,'Monthly Data'!$B42,Spreads!$AB$3:$AB$1616,'Monthly Data'!$C42)</f>
        <v>473</v>
      </c>
      <c r="ED42" s="62">
        <f>_xlfn.MAXIFS(Spreads!AT$3:AT$1616,Spreads!$AA$3:$AA$1616,'Monthly Data'!$B42,Spreads!$AB$3:$AB$1616,'Monthly Data'!$C42)</f>
        <v>528</v>
      </c>
      <c r="EE42" s="62">
        <f>AVERAGEIFS(Spreads!AT$3:AT$1616,Spreads!$AA$3:$AA$1616,'Monthly Data'!$B42,Spreads!$AB$3:$AB$1616,'Monthly Data'!$C42)</f>
        <v>507.30434782608694</v>
      </c>
      <c r="EF42" s="62">
        <f>_xlfn.MINIFS(Spreads!AU$3:AU$1616,Spreads!$AA$3:$AA$1616,'Monthly Data'!$B42,Spreads!$AB$3:$AB$1616,'Monthly Data'!$C42)</f>
        <v>16.28</v>
      </c>
      <c r="EG42" s="62">
        <f>_xlfn.MAXIFS(Spreads!AU$3:AU$1616,Spreads!$AA$3:$AA$1616,'Monthly Data'!$B42,Spreads!$AB$3:$AB$1616,'Monthly Data'!$C42)</f>
        <v>17.29</v>
      </c>
      <c r="EH42" s="62">
        <f>AVERAGEIFS(Spreads!AU$3:AU$1616,Spreads!$AA$3:$AA$1616,'Monthly Data'!$B42,Spreads!$AB$3:$AB$1616,'Monthly Data'!$C42)</f>
        <v>16.823478260869567</v>
      </c>
      <c r="EI42" s="62">
        <f>_xlfn.MINIFS(Spreads!AV$3:AV$1616,Spreads!$AA$3:$AA$1616,'Monthly Data'!$B42,Spreads!$AB$3:$AB$1616,'Monthly Data'!$C42)</f>
        <v>3.574069999999999</v>
      </c>
      <c r="EJ42" s="62">
        <f>_xlfn.MAXIFS(Spreads!AV$3:AV$1616,Spreads!$AA$3:$AA$1616,'Monthly Data'!$B42,Spreads!$AB$3:$AB$1616,'Monthly Data'!$C42)</f>
        <v>5.0050599999999967</v>
      </c>
      <c r="EK42" s="62">
        <f>AVERAGEIFS(Spreads!AV$3:AV$1616,Spreads!$AA$3:$AA$1616,'Monthly Data'!$B42,Spreads!$AB$3:$AB$1616,'Monthly Data'!$C42)</f>
        <v>4.308871739130435</v>
      </c>
      <c r="EL42" s="62">
        <f>_xlfn.MINIFS(Spreads!AW$3:AW$1616,Spreads!$AA$3:$AA$1616,'Monthly Data'!$B42,Spreads!$AB$3:$AB$1616,'Monthly Data'!$C42)</f>
        <v>4.5353185999999965</v>
      </c>
      <c r="EM42" s="62">
        <f>_xlfn.MAXIFS(Spreads!AW$3:AW$1616,Spreads!$AA$3:$AA$1616,'Monthly Data'!$B42,Spreads!$AB$3:$AB$1616,'Monthly Data'!$C42)</f>
        <v>6.2521129999999978</v>
      </c>
      <c r="EN42" s="62">
        <f>AVERAGEIFS(Spreads!AW$3:AW$1616,Spreads!$AA$3:$AA$1616,'Monthly Data'!$B42,Spreads!$AB$3:$AB$1616,'Monthly Data'!$C42)</f>
        <v>5.5653856086956504</v>
      </c>
      <c r="EO42" s="62">
        <f>_xlfn.MINIFS(Spreads!AX$3:AX$1616,Spreads!$AA$3:$AA$1616,'Monthly Data'!$B42,Spreads!$AB$3:$AB$1616,'Monthly Data'!$C42)</f>
        <v>0.95764499999999941</v>
      </c>
      <c r="EP42" s="62">
        <f>_xlfn.MAXIFS(Spreads!AX$3:AX$1616,Spreads!$AA$3:$AA$1616,'Monthly Data'!$B42,Spreads!$AB$3:$AB$1616,'Monthly Data'!$C42)</f>
        <v>1.5405155999999991</v>
      </c>
      <c r="EQ42" s="62">
        <f>AVERAGEIFS(Spreads!AX$3:AX$1616,Spreads!$AA$3:$AA$1616,'Monthly Data'!$B42,Spreads!$AB$3:$AB$1616,'Monthly Data'!$C42)</f>
        <v>1.2565138695652163</v>
      </c>
      <c r="ER42" s="64">
        <f>_xlfn.MINIFS(Spreads!AY$3:AY$1616,Spreads!$AA$3:$AA$1616,'Monthly Data'!$B42,Spreads!$AB$3:$AB$1616,'Monthly Data'!$C42)</f>
        <v>0.46290499204120394</v>
      </c>
      <c r="ES42" s="64">
        <f>_xlfn.MAXIFS(Spreads!AY$3:AY$1616,Spreads!$AA$3:$AA$1616,'Monthly Data'!$B42,Spreads!$AB$3:$AB$1616,'Monthly Data'!$C42)</f>
        <v>0.48387825004232832</v>
      </c>
      <c r="ET42" s="64">
        <f>AVERAGEIFS(Spreads!AY$3:AY$1616,Spreads!$AA$3:$AA$1616,'Monthly Data'!$B42,Spreads!$AB$3:$AB$1616,'Monthly Data'!$C42)</f>
        <v>0.47259663060376567</v>
      </c>
    </row>
    <row r="43" spans="1:150" x14ac:dyDescent="0.2">
      <c r="A43" s="60">
        <v>44652</v>
      </c>
      <c r="B43" s="61">
        <f t="shared" si="0"/>
        <v>4</v>
      </c>
      <c r="C43" s="61">
        <f t="shared" si="1"/>
        <v>2022</v>
      </c>
      <c r="D43" s="62">
        <f>_xlfn.MINIFS(Spreads!B$3:B$1616,Spreads!$AA$3:$AA$1616,'Monthly Data'!$B43,Spreads!$AB$3:$AB$1616,'Monthly Data'!$C43)</f>
        <v>86.83</v>
      </c>
      <c r="E43" s="62">
        <f>_xlfn.MAXIFS(Spreads!B$3:B$1616,Spreads!$AA$3:$AA$1616,'Monthly Data'!$B43,Spreads!$AB$3:$AB$1616,'Monthly Data'!$C43)</f>
        <v>109.6</v>
      </c>
      <c r="F43" s="62">
        <f>AVERAGEIFS(Spreads!B$3:B$1616,Spreads!$AA$3:$AA$1616,'Monthly Data'!$B43,Spreads!$AB$3:$AB$1616,'Monthly Data'!$C43)</f>
        <v>96.501999999999995</v>
      </c>
      <c r="G43" s="62">
        <f t="shared" si="2"/>
        <v>-9.671999999999997</v>
      </c>
      <c r="H43" s="62">
        <f t="shared" si="3"/>
        <v>13.097999999999999</v>
      </c>
      <c r="I43" s="62">
        <f>_xlfn.MINIFS(Spreads!C$3:C$1616,Spreads!$AA$3:$AA$1616,'Monthly Data'!$B43,Spreads!$AB$3:$AB$1616,'Monthly Data'!$C43)</f>
        <v>75.2</v>
      </c>
      <c r="J43" s="62">
        <f>_xlfn.MAXIFS(Spreads!C$3:C$1616,Spreads!$AA$3:$AA$1616,'Monthly Data'!$B43,Spreads!$AB$3:$AB$1616,'Monthly Data'!$C43)</f>
        <v>96.6</v>
      </c>
      <c r="K43" s="62">
        <f>AVERAGEIFS(Spreads!C$3:C$1616,Spreads!$AA$3:$AA$1616,'Monthly Data'!$B43,Spreads!$AB$3:$AB$1616,'Monthly Data'!$C43)</f>
        <v>84.326999999999998</v>
      </c>
      <c r="L43" s="62">
        <f t="shared" si="4"/>
        <v>-9.1269999999999953</v>
      </c>
      <c r="M43" s="62">
        <f t="shared" si="5"/>
        <v>12.272999999999996</v>
      </c>
      <c r="N43" s="62">
        <f>_xlfn.MINIFS(Spreads!D$3:D$1616,Spreads!$AA$3:$AA$1616,'Monthly Data'!$B43,Spreads!$AB$3:$AB$1616,'Monthly Data'!$C43)</f>
        <v>77.2</v>
      </c>
      <c r="O43" s="62">
        <f>_xlfn.MAXIFS(Spreads!D$3:D$1616,Spreads!$AA$3:$AA$1616,'Monthly Data'!$B43,Spreads!$AB$3:$AB$1616,'Monthly Data'!$C43)</f>
        <v>97.6</v>
      </c>
      <c r="P43" s="62">
        <f>AVERAGEIFS(Spreads!D$3:D$1616,Spreads!$AA$3:$AA$1616,'Monthly Data'!$B43,Spreads!$AB$3:$AB$1616,'Monthly Data'!$C43)</f>
        <v>85.451999999999998</v>
      </c>
      <c r="Q43" s="62">
        <f t="shared" si="6"/>
        <v>-8.2519999999999953</v>
      </c>
      <c r="R43" s="62">
        <f t="shared" si="7"/>
        <v>12.147999999999996</v>
      </c>
      <c r="S43" s="62">
        <f>_xlfn.MINIFS(Spreads!F$3:F$1616,Spreads!$AA$3:$AA$1616,'Monthly Data'!$B43,Spreads!$AB$3:$AB$1616,'Monthly Data'!$C43)</f>
        <v>74.740703848550922</v>
      </c>
      <c r="T43" s="62">
        <f>_xlfn.MAXIFS(Spreads!F$3:F$1616,Spreads!$AA$3:$AA$1616,'Monthly Data'!$B43,Spreads!$AB$3:$AB$1616,'Monthly Data'!$C43)</f>
        <v>86.37535142078778</v>
      </c>
      <c r="U43" s="62">
        <f>AVERAGEIFS(Spreads!F$3:F$1616,Spreads!$AA$3:$AA$1616,'Monthly Data'!$B43,Spreads!$AB$3:$AB$1616,'Monthly Data'!$C43)</f>
        <v>80.886285363443861</v>
      </c>
      <c r="V43" s="62">
        <f t="shared" si="8"/>
        <v>-6.1455815148929389</v>
      </c>
      <c r="W43" s="62">
        <f t="shared" si="9"/>
        <v>5.4890660573439192</v>
      </c>
      <c r="X43" s="62">
        <f>_xlfn.MINIFS(Spreads!G$3:G$1616,Spreads!$AA$3:$AA$1616,'Monthly Data'!$B43,Spreads!$AB$3:$AB$1616,'Monthly Data'!$C43)</f>
        <v>99.2</v>
      </c>
      <c r="Y43" s="62">
        <f>_xlfn.MAXIFS(Spreads!G$3:G$1616,Spreads!$AA$3:$AA$1616,'Monthly Data'!$B43,Spreads!$AB$3:$AB$1616,'Monthly Data'!$C43)</f>
        <v>121.6</v>
      </c>
      <c r="Z43" s="62">
        <f>AVERAGEIFS(Spreads!G$3:G$1616,Spreads!$AA$3:$AA$1616,'Monthly Data'!$B43,Spreads!$AB$3:$AB$1616,'Monthly Data'!$C43)</f>
        <v>109.152</v>
      </c>
      <c r="AA43" s="62">
        <f t="shared" si="10"/>
        <v>-9.9519999999999982</v>
      </c>
      <c r="AB43" s="62">
        <f t="shared" si="11"/>
        <v>12.447999999999993</v>
      </c>
      <c r="AC43" s="62">
        <f>_xlfn.MINIFS(Spreads!H$3:H$1616,Spreads!$AA$3:$AA$1616,'Monthly Data'!$B43,Spreads!$AB$3:$AB$1616,'Monthly Data'!$C43)</f>
        <v>71.2</v>
      </c>
      <c r="AD43" s="62">
        <f>_xlfn.MAXIFS(Spreads!H$3:H$1616,Spreads!$AA$3:$AA$1616,'Monthly Data'!$B43,Spreads!$AB$3:$AB$1616,'Monthly Data'!$C43)</f>
        <v>90.6</v>
      </c>
      <c r="AE43" s="62">
        <f>AVERAGEIFS(Spreads!H$3:H$1616,Spreads!$AA$3:$AA$1616,'Monthly Data'!$B43,Spreads!$AB$3:$AB$1616,'Monthly Data'!$C43)</f>
        <v>79.201999999999998</v>
      </c>
      <c r="AF43" s="62">
        <f t="shared" si="12"/>
        <v>-8.0019999999999953</v>
      </c>
      <c r="AG43" s="62">
        <f t="shared" si="13"/>
        <v>11.397999999999996</v>
      </c>
      <c r="AH43" s="65">
        <f t="shared" si="14"/>
        <v>7.020297858590574E-2</v>
      </c>
      <c r="AI43" s="62">
        <f t="shared" si="15"/>
        <v>17.299999999999997</v>
      </c>
      <c r="AJ43" s="62">
        <f t="shared" si="16"/>
        <v>5.125</v>
      </c>
      <c r="AK43" s="62">
        <f t="shared" si="17"/>
        <v>12.174999999999997</v>
      </c>
      <c r="AL43" s="60">
        <f t="shared" si="35"/>
        <v>44652</v>
      </c>
      <c r="AM43" s="66">
        <f t="shared" si="36"/>
        <v>1647.7500000000002</v>
      </c>
      <c r="AN43" s="66">
        <f t="shared" si="36"/>
        <v>1904.2499999999998</v>
      </c>
      <c r="AO43" s="66">
        <f t="shared" si="36"/>
        <v>1783.2368421052631</v>
      </c>
      <c r="AQ43" s="62">
        <f>AVERAGEIFS(Spreads!AV$3:AV$1616,Spreads!$AA$3:$AA$1616,'Monthly Data'!$B43,Spreads!$AB$3:$AB$1616,'Monthly Data'!$C43)</f>
        <v>4.2874089999999985</v>
      </c>
      <c r="AS43" s="60">
        <f t="shared" si="18"/>
        <v>44652</v>
      </c>
      <c r="AT43" s="62">
        <f>_xlfn.MINIFS(Spreads!M$3:M$1616,Spreads!$AA$3:$AA$1616,'Monthly Data'!$B43,Spreads!$AB$3:$AB$1616,'Monthly Data'!$C43)</f>
        <v>15</v>
      </c>
      <c r="AU43" s="62">
        <f>_xlfn.MAXIFS(Spreads!M$3:M$1616,Spreads!$AA$3:$AA$1616,'Monthly Data'!$B43,Spreads!$AB$3:$AB$1616,'Monthly Data'!$C43)</f>
        <v>19</v>
      </c>
      <c r="AV43" s="62">
        <f>AVERAGEIFS(Spreads!M$3:M$1616,Spreads!$AA$3:$AA$1616,'Monthly Data'!$B43,Spreads!$AB$3:$AB$1616,'Monthly Data'!$C43)</f>
        <v>17.3</v>
      </c>
      <c r="AW43" s="24">
        <f t="shared" si="19"/>
        <v>-2.3000000000000007</v>
      </c>
      <c r="AX43" s="24">
        <f t="shared" si="20"/>
        <v>1.6999999999999993</v>
      </c>
      <c r="AY43" s="62">
        <f>_xlfn.MINIFS(Spreads!N$3:N$1616,Spreads!$AA$3:$AA$1616,'Monthly Data'!$B43,Spreads!$AB$3:$AB$1616,'Monthly Data'!$C43)</f>
        <v>10</v>
      </c>
      <c r="AZ43" s="62">
        <f>_xlfn.MAXIFS(Spreads!N$3:N$1616,Spreads!$AA$3:$AA$1616,'Monthly Data'!$B43,Spreads!$AB$3:$AB$1616,'Monthly Data'!$C43)</f>
        <v>13</v>
      </c>
      <c r="BA43" s="62">
        <f>AVERAGEIFS(Spreads!N$3:N$1616,Spreads!$AA$3:$AA$1616,'Monthly Data'!$B43,Spreads!$AB$3:$AB$1616,'Monthly Data'!$C43)</f>
        <v>12.175000000000001</v>
      </c>
      <c r="BB43" s="24">
        <f t="shared" si="21"/>
        <v>-2.1750000000000007</v>
      </c>
      <c r="BC43" s="24">
        <f t="shared" si="22"/>
        <v>0.82499999999999929</v>
      </c>
      <c r="BD43" s="62">
        <f>_xlfn.MINIFS(Spreads!O$3:O$1616,Spreads!$AA$3:$AA$1616,'Monthly Data'!$B43,Spreads!$AB$3:$AB$1616,'Monthly Data'!$C43)</f>
        <v>4</v>
      </c>
      <c r="BE43" s="62">
        <f>_xlfn.MAXIFS(Spreads!O$3:O$1616,Spreads!$AA$3:$AA$1616,'Monthly Data'!$B43,Spreads!$AB$3:$AB$1616,'Monthly Data'!$C43)</f>
        <v>6</v>
      </c>
      <c r="BF43" s="62">
        <f>AVERAGEIFS(Spreads!O$3:O$1616,Spreads!$AA$3:$AA$1616,'Monthly Data'!$B43,Spreads!$AB$3:$AB$1616,'Monthly Data'!$C43)</f>
        <v>5.125</v>
      </c>
      <c r="BG43" s="24">
        <f t="shared" si="23"/>
        <v>-1.125</v>
      </c>
      <c r="BH43" s="24">
        <f t="shared" si="24"/>
        <v>0.875</v>
      </c>
      <c r="BI43" s="62">
        <f>_xlfn.MINIFS(Spreads!P$3:P$1616,Spreads!$AA$3:$AA$1616,'Monthly Data'!$B43,Spreads!$AB$3:$AB$1616,'Monthly Data'!$C43)</f>
        <v>6</v>
      </c>
      <c r="BJ43" s="62">
        <f>_xlfn.MAXIFS(Spreads!P$3:P$1616,Spreads!$AA$3:$AA$1616,'Monthly Data'!$B43,Spreads!$AB$3:$AB$1616,'Monthly Data'!$C43)</f>
        <v>7</v>
      </c>
      <c r="BK43" s="62">
        <f>AVERAGEIFS(Spreads!P$3:P$1616,Spreads!$AA$3:$AA$1616,'Monthly Data'!$B43,Spreads!$AB$3:$AB$1616,'Monthly Data'!$C43)</f>
        <v>6.25</v>
      </c>
      <c r="BL43" s="24">
        <f t="shared" si="25"/>
        <v>-0.25</v>
      </c>
      <c r="BM43" s="24">
        <f t="shared" si="26"/>
        <v>0.75</v>
      </c>
      <c r="BN43" s="62">
        <f>_xlfn.MINIFS(Spreads!R$3:R$1616,Spreads!$AA$3:$AA$1616,'Monthly Data'!$B43,Spreads!$AB$3:$AB$1616,'Monthly Data'!$C43)</f>
        <v>-4.2246485792122144</v>
      </c>
      <c r="BO43" s="62">
        <f>_xlfn.MAXIFS(Spreads!R$3:R$1616,Spreads!$AA$3:$AA$1616,'Monthly Data'!$B43,Spreads!$AB$3:$AB$1616,'Monthly Data'!$C43)</f>
        <v>5.1353862022605341</v>
      </c>
      <c r="BP43" s="62">
        <f>AVERAGEIFS(Spreads!R$3:R$1616,Spreads!$AA$3:$AA$1616,'Monthly Data'!$B43,Spreads!$AB$3:$AB$1616,'Monthly Data'!$C43)</f>
        <v>1.7257590476543858</v>
      </c>
      <c r="BQ43" s="24">
        <f t="shared" si="27"/>
        <v>-5.9504076268665997</v>
      </c>
      <c r="BR43" s="24">
        <f t="shared" si="28"/>
        <v>3.4096271546061483</v>
      </c>
      <c r="BS43" s="62">
        <f>_xlfn.MINIFS(Spreads!S$3:S$1616,Spreads!$AA$3:$AA$1616,'Monthly Data'!$B43,Spreads!$AB$3:$AB$1616,'Monthly Data'!$C43)</f>
        <v>28</v>
      </c>
      <c r="BT43" s="62">
        <f>_xlfn.MAXIFS(Spreads!S$3:S$1616,Spreads!$AA$3:$AA$1616,'Monthly Data'!$B43,Spreads!$AB$3:$AB$1616,'Monthly Data'!$C43)</f>
        <v>31</v>
      </c>
      <c r="BU43" s="62">
        <f>AVERAGEIFS(Spreads!S$3:S$1616,Spreads!$AA$3:$AA$1616,'Monthly Data'!$B43,Spreads!$AB$3:$AB$1616,'Monthly Data'!$C43)</f>
        <v>29.95</v>
      </c>
      <c r="BV43" s="24">
        <f t="shared" si="29"/>
        <v>-1.9499999999999993</v>
      </c>
      <c r="BW43" s="24">
        <f t="shared" si="30"/>
        <v>1.0500000000000007</v>
      </c>
      <c r="BX43" s="62">
        <f>_xlfn.MINIFS(Spreads!T$3:T$1616,Spreads!$AA$3:$AA$1616,'Monthly Data'!$B43,Spreads!$AB$3:$AB$1616,'Monthly Data'!$C43)</f>
        <v>11</v>
      </c>
      <c r="BY43" s="62">
        <f>_xlfn.MAXIFS(Spreads!T$3:T$1616,Spreads!$AA$3:$AA$1616,'Monthly Data'!$B43,Spreads!$AB$3:$AB$1616,'Monthly Data'!$C43)</f>
        <v>14</v>
      </c>
      <c r="BZ43" s="62">
        <f>AVERAGEIFS(Spreads!T$3:T$1616,Spreads!$AA$3:$AA$1616,'Monthly Data'!$B43,Spreads!$AB$3:$AB$1616,'Monthly Data'!$C43)</f>
        <v>12.65</v>
      </c>
      <c r="CA43" s="24">
        <f t="shared" si="31"/>
        <v>-1.6500000000000004</v>
      </c>
      <c r="CB43" s="24">
        <f t="shared" si="32"/>
        <v>1.3499999999999996</v>
      </c>
      <c r="DJ43" s="24">
        <f t="shared" si="33"/>
        <v>12.370000000000005</v>
      </c>
      <c r="DK43" s="24">
        <f t="shared" si="33"/>
        <v>12</v>
      </c>
      <c r="DL43" s="24">
        <f t="shared" si="33"/>
        <v>12.650000000000006</v>
      </c>
      <c r="DV43" s="63">
        <f t="shared" si="34"/>
        <v>44652</v>
      </c>
      <c r="DW43" s="62">
        <f>_xlfn.MINIFS(Spreads!X$3:X$1616,Spreads!$AA$3:$AA$1616,'Monthly Data'!$B43,Spreads!$AB$3:$AB$1616,'Monthly Data'!$C43)</f>
        <v>74.468548349785124</v>
      </c>
      <c r="DX43" s="62">
        <f>_xlfn.MAXIFS(Spreads!X$3:X$1616,Spreads!$AA$3:$AA$1616,'Monthly Data'!$B43,Spreads!$AB$3:$AB$1616,'Monthly Data'!$C43)</f>
        <v>86.772244856487859</v>
      </c>
      <c r="DY43" s="62">
        <f>AVERAGEIFS(Spreads!X$3:X$1616,Spreads!$AA$3:$AA$1616,'Monthly Data'!$B43,Spreads!$AB$3:$AB$1616,'Monthly Data'!$C43)</f>
        <v>81.286043593867788</v>
      </c>
      <c r="DZ43" s="62">
        <f>_xlfn.MINIFS(Spreads!AM$3:AM$1616,Spreads!$AA$3:$AA$1616,'Monthly Data'!$B43,Spreads!$AB$3:$AB$1616,'Monthly Data'!$C43)</f>
        <v>1641.75</v>
      </c>
      <c r="EA43" s="62">
        <f>_xlfn.MAXIFS(Spreads!AM$3:AM$1616,Spreads!$AA$3:$AA$1616,'Monthly Data'!$B43,Spreads!$AB$3:$AB$1616,'Monthly Data'!$C43)</f>
        <v>1913</v>
      </c>
      <c r="EB43" s="62">
        <f>AVERAGEIFS(Spreads!AM$3:AM$1616,Spreads!$AA$3:$AA$1616,'Monthly Data'!$B43,Spreads!$AB$3:$AB$1616,'Monthly Data'!$C43)</f>
        <v>1792.05</v>
      </c>
      <c r="EC43" s="62">
        <f>_xlfn.MINIFS(Spreads!AT$3:AT$1616,Spreads!$AA$3:$AA$1616,'Monthly Data'!$B43,Spreads!$AB$3:$AB$1616,'Monthly Data'!$C43)</f>
        <v>470</v>
      </c>
      <c r="ED43" s="62">
        <f>_xlfn.MAXIFS(Spreads!AT$3:AT$1616,Spreads!$AA$3:$AA$1616,'Monthly Data'!$B43,Spreads!$AB$3:$AB$1616,'Monthly Data'!$C43)</f>
        <v>503</v>
      </c>
      <c r="EE43" s="62">
        <f>AVERAGEIFS(Spreads!AT$3:AT$1616,Spreads!$AA$3:$AA$1616,'Monthly Data'!$B43,Spreads!$AB$3:$AB$1616,'Monthly Data'!$C43)</f>
        <v>489.9</v>
      </c>
      <c r="EF43" s="62">
        <f>_xlfn.MINIFS(Spreads!AU$3:AU$1616,Spreads!$AA$3:$AA$1616,'Monthly Data'!$B43,Spreads!$AB$3:$AB$1616,'Monthly Data'!$C43)</f>
        <v>15.93</v>
      </c>
      <c r="EG43" s="62">
        <f>_xlfn.MAXIFS(Spreads!AU$3:AU$1616,Spreads!$AA$3:$AA$1616,'Monthly Data'!$B43,Spreads!$AB$3:$AB$1616,'Monthly Data'!$C43)</f>
        <v>17.78</v>
      </c>
      <c r="EH43" s="62">
        <f>AVERAGEIFS(Spreads!AU$3:AU$1616,Spreads!$AA$3:$AA$1616,'Monthly Data'!$B43,Spreads!$AB$3:$AB$1616,'Monthly Data'!$C43)</f>
        <v>17.091499999999996</v>
      </c>
      <c r="EI43" s="62">
        <f>_xlfn.MINIFS(Spreads!AV$3:AV$1616,Spreads!$AA$3:$AA$1616,'Monthly Data'!$B43,Spreads!$AB$3:$AB$1616,'Monthly Data'!$C43)</f>
        <v>3.9488099999999982</v>
      </c>
      <c r="EJ43" s="62">
        <f>_xlfn.MAXIFS(Spreads!AV$3:AV$1616,Spreads!$AA$3:$AA$1616,'Monthly Data'!$B43,Spreads!$AB$3:$AB$1616,'Monthly Data'!$C43)</f>
        <v>4.8272000000000013</v>
      </c>
      <c r="EK43" s="62">
        <f>AVERAGEIFS(Spreads!AV$3:AV$1616,Spreads!$AA$3:$AA$1616,'Monthly Data'!$B43,Spreads!$AB$3:$AB$1616,'Monthly Data'!$C43)</f>
        <v>4.2874089999999985</v>
      </c>
      <c r="EL43" s="62">
        <f>_xlfn.MINIFS(Spreads!AW$3:AW$1616,Spreads!$AA$3:$AA$1616,'Monthly Data'!$B43,Spreads!$AB$3:$AB$1616,'Monthly Data'!$C43)</f>
        <v>5.1136592000000007</v>
      </c>
      <c r="EM43" s="62">
        <f>_xlfn.MAXIFS(Spreads!AW$3:AW$1616,Spreads!$AA$3:$AA$1616,'Monthly Data'!$B43,Spreads!$AB$3:$AB$1616,'Monthly Data'!$C43)</f>
        <v>6.0917360000000009</v>
      </c>
      <c r="EN43" s="62">
        <f>AVERAGEIFS(Spreads!AW$3:AW$1616,Spreads!$AA$3:$AA$1616,'Monthly Data'!$B43,Spreads!$AB$3:$AB$1616,'Monthly Data'!$C43)</f>
        <v>5.4860693199999986</v>
      </c>
      <c r="EO43" s="62">
        <f>_xlfn.MINIFS(Spreads!AX$3:AX$1616,Spreads!$AA$3:$AA$1616,'Monthly Data'!$B43,Spreads!$AB$3:$AB$1616,'Monthly Data'!$C43)</f>
        <v>0.95911919999999995</v>
      </c>
      <c r="EP43" s="62">
        <f>_xlfn.MAXIFS(Spreads!AX$3:AX$1616,Spreads!$AA$3:$AA$1616,'Monthly Data'!$B43,Spreads!$AB$3:$AB$1616,'Monthly Data'!$C43)</f>
        <v>1.3146119999999968</v>
      </c>
      <c r="EQ43" s="62">
        <f>AVERAGEIFS(Spreads!AX$3:AX$1616,Spreads!$AA$3:$AA$1616,'Monthly Data'!$B43,Spreads!$AB$3:$AB$1616,'Monthly Data'!$C43)</f>
        <v>1.1986603199999997</v>
      </c>
      <c r="ER43" s="64">
        <f>_xlfn.MINIFS(Spreads!AY$3:AY$1616,Spreads!$AA$3:$AA$1616,'Monthly Data'!$B43,Spreads!$AB$3:$AB$1616,'Monthly Data'!$C43)</f>
        <v>0.46519032117886627</v>
      </c>
      <c r="ES43" s="64">
        <f>_xlfn.MAXIFS(Spreads!AY$3:AY$1616,Spreads!$AA$3:$AA$1616,'Monthly Data'!$B43,Spreads!$AB$3:$AB$1616,'Monthly Data'!$C43)</f>
        <v>0.53725040011395908</v>
      </c>
      <c r="ET43" s="64">
        <f>AVERAGEIFS(Spreads!AY$3:AY$1616,Spreads!$AA$3:$AA$1616,'Monthly Data'!$B43,Spreads!$AB$3:$AB$1616,'Monthly Data'!$C43)</f>
        <v>0.49454287122567236</v>
      </c>
    </row>
    <row r="44" spans="1:150" x14ac:dyDescent="0.2">
      <c r="A44" s="60">
        <v>44682</v>
      </c>
      <c r="B44" s="61">
        <f t="shared" si="0"/>
        <v>5</v>
      </c>
      <c r="C44" s="61">
        <f t="shared" si="1"/>
        <v>2022</v>
      </c>
      <c r="D44" s="62">
        <f>_xlfn.MINIFS(Spreads!B$3:B$1616,Spreads!$AA$3:$AA$1616,'Monthly Data'!$B44,Spreads!$AB$3:$AB$1616,'Monthly Data'!$C44)</f>
        <v>101.42</v>
      </c>
      <c r="E44" s="62">
        <f>_xlfn.MAXIFS(Spreads!B$3:B$1616,Spreads!$AA$3:$AA$1616,'Monthly Data'!$B44,Spreads!$AB$3:$AB$1616,'Monthly Data'!$C44)</f>
        <v>106.79</v>
      </c>
      <c r="F44" s="62">
        <f>AVERAGEIFS(Spreads!B$3:B$1616,Spreads!$AA$3:$AA$1616,'Monthly Data'!$B44,Spreads!$AB$3:$AB$1616,'Monthly Data'!$C44)</f>
        <v>104.02857142857144</v>
      </c>
      <c r="G44" s="62">
        <f t="shared" si="2"/>
        <v>-2.6085714285714374</v>
      </c>
      <c r="H44" s="62">
        <f t="shared" si="3"/>
        <v>2.7614285714285671</v>
      </c>
      <c r="I44" s="62">
        <f>_xlfn.MINIFS(Spreads!C$3:C$1616,Spreads!$AA$3:$AA$1616,'Monthly Data'!$B44,Spreads!$AB$3:$AB$1616,'Monthly Data'!$C44)</f>
        <v>81.92</v>
      </c>
      <c r="J44" s="62">
        <f>_xlfn.MAXIFS(Spreads!C$3:C$1616,Spreads!$AA$3:$AA$1616,'Monthly Data'!$B44,Spreads!$AB$3:$AB$1616,'Monthly Data'!$C44)</f>
        <v>88.95</v>
      </c>
      <c r="K44" s="62">
        <f>AVERAGEIFS(Spreads!C$3:C$1616,Spreads!$AA$3:$AA$1616,'Monthly Data'!$B44,Spreads!$AB$3:$AB$1616,'Monthly Data'!$C44)</f>
        <v>85.790476190476198</v>
      </c>
      <c r="L44" s="62">
        <f t="shared" si="4"/>
        <v>-3.8704761904761966</v>
      </c>
      <c r="M44" s="62">
        <f t="shared" si="5"/>
        <v>3.1595238095238045</v>
      </c>
      <c r="N44" s="62">
        <f>_xlfn.MINIFS(Spreads!D$3:D$1616,Spreads!$AA$3:$AA$1616,'Monthly Data'!$B44,Spreads!$AB$3:$AB$1616,'Monthly Data'!$C44)</f>
        <v>83.92</v>
      </c>
      <c r="O44" s="62">
        <f>_xlfn.MAXIFS(Spreads!D$3:D$1616,Spreads!$AA$3:$AA$1616,'Monthly Data'!$B44,Spreads!$AB$3:$AB$1616,'Monthly Data'!$C44)</f>
        <v>89.79</v>
      </c>
      <c r="P44" s="62">
        <f>AVERAGEIFS(Spreads!D$3:D$1616,Spreads!$AA$3:$AA$1616,'Monthly Data'!$B44,Spreads!$AB$3:$AB$1616,'Monthly Data'!$C44)</f>
        <v>87.14761904761906</v>
      </c>
      <c r="Q44" s="62">
        <f t="shared" si="6"/>
        <v>-3.2276190476190578</v>
      </c>
      <c r="R44" s="62">
        <f t="shared" si="7"/>
        <v>2.6423809523809467</v>
      </c>
      <c r="S44" s="62">
        <f>_xlfn.MINIFS(Spreads!F$3:F$1616,Spreads!$AA$3:$AA$1616,'Monthly Data'!$B44,Spreads!$AB$3:$AB$1616,'Monthly Data'!$C44)</f>
        <v>78.256045707608834</v>
      </c>
      <c r="T44" s="62">
        <f>_xlfn.MAXIFS(Spreads!F$3:F$1616,Spreads!$AA$3:$AA$1616,'Monthly Data'!$B44,Spreads!$AB$3:$AB$1616,'Monthly Data'!$C44)</f>
        <v>84.334185180044472</v>
      </c>
      <c r="U44" s="62">
        <f>AVERAGEIFS(Spreads!F$3:F$1616,Spreads!$AA$3:$AA$1616,'Monthly Data'!$B44,Spreads!$AB$3:$AB$1616,'Monthly Data'!$C44)</f>
        <v>81.225375597267913</v>
      </c>
      <c r="V44" s="62">
        <f t="shared" si="8"/>
        <v>-2.969329889659079</v>
      </c>
      <c r="W44" s="62">
        <f t="shared" si="9"/>
        <v>3.1088095827765585</v>
      </c>
      <c r="X44" s="62">
        <f>_xlfn.MINIFS(Spreads!G$3:G$1616,Spreads!$AA$3:$AA$1616,'Monthly Data'!$B44,Spreads!$AB$3:$AB$1616,'Monthly Data'!$C44)</f>
        <v>110.74</v>
      </c>
      <c r="Y44" s="62">
        <f>_xlfn.MAXIFS(Spreads!G$3:G$1616,Spreads!$AA$3:$AA$1616,'Monthly Data'!$B44,Spreads!$AB$3:$AB$1616,'Monthly Data'!$C44)</f>
        <v>118.79</v>
      </c>
      <c r="Z44" s="62">
        <f>AVERAGEIFS(Spreads!G$3:G$1616,Spreads!$AA$3:$AA$1616,'Monthly Data'!$B44,Spreads!$AB$3:$AB$1616,'Monthly Data'!$C44)</f>
        <v>114.86190476190478</v>
      </c>
      <c r="AA44" s="62">
        <f t="shared" si="10"/>
        <v>-4.1219047619047871</v>
      </c>
      <c r="AB44" s="62">
        <f t="shared" si="11"/>
        <v>3.9280952380952243</v>
      </c>
      <c r="AC44" s="62">
        <f>_xlfn.MINIFS(Spreads!H$3:H$1616,Spreads!$AA$3:$AA$1616,'Monthly Data'!$B44,Spreads!$AB$3:$AB$1616,'Monthly Data'!$C44)</f>
        <v>77.92</v>
      </c>
      <c r="AD44" s="62">
        <f>_xlfn.MAXIFS(Spreads!H$3:H$1616,Spreads!$AA$3:$AA$1616,'Monthly Data'!$B44,Spreads!$AB$3:$AB$1616,'Monthly Data'!$C44)</f>
        <v>83.79</v>
      </c>
      <c r="AE44" s="62">
        <f>AVERAGEIFS(Spreads!H$3:H$1616,Spreads!$AA$3:$AA$1616,'Monthly Data'!$B44,Spreads!$AB$3:$AB$1616,'Monthly Data'!$C44)</f>
        <v>81.004761904761907</v>
      </c>
      <c r="AF44" s="62">
        <f t="shared" si="12"/>
        <v>-3.0847619047619048</v>
      </c>
      <c r="AG44" s="62">
        <f t="shared" si="13"/>
        <v>2.7852380952380997</v>
      </c>
      <c r="AH44" s="65">
        <f t="shared" si="14"/>
        <v>2.2761570475012149E-2</v>
      </c>
      <c r="AI44" s="62">
        <f t="shared" si="15"/>
        <v>23.023809523809533</v>
      </c>
      <c r="AJ44" s="62">
        <f t="shared" si="16"/>
        <v>4.7857142857142918</v>
      </c>
      <c r="AK44" s="62">
        <f t="shared" si="17"/>
        <v>18.238095238095241</v>
      </c>
      <c r="AL44" s="60">
        <f t="shared" si="35"/>
        <v>44682</v>
      </c>
      <c r="AM44" s="66">
        <f t="shared" si="36"/>
        <v>1725.25</v>
      </c>
      <c r="AN44" s="66">
        <f t="shared" si="36"/>
        <v>1859.25</v>
      </c>
      <c r="AO44" s="66">
        <f t="shared" si="36"/>
        <v>1790.7124999999996</v>
      </c>
      <c r="AQ44" s="62">
        <f>AVERAGEIFS(Spreads!AV$3:AV$1616,Spreads!$AA$3:$AA$1616,'Monthly Data'!$B44,Spreads!$AB$3:$AB$1616,'Monthly Data'!$C44)</f>
        <v>3.4242476190476183</v>
      </c>
      <c r="AS44" s="60">
        <f t="shared" si="18"/>
        <v>44682</v>
      </c>
      <c r="AT44" s="62">
        <f>_xlfn.MINIFS(Spreads!M$3:M$1616,Spreads!$AA$3:$AA$1616,'Monthly Data'!$B44,Spreads!$AB$3:$AB$1616,'Monthly Data'!$C44)</f>
        <v>22</v>
      </c>
      <c r="AU44" s="62">
        <f>_xlfn.MAXIFS(Spreads!M$3:M$1616,Spreads!$AA$3:$AA$1616,'Monthly Data'!$B44,Spreads!$AB$3:$AB$1616,'Monthly Data'!$C44)</f>
        <v>23.5</v>
      </c>
      <c r="AV44" s="62">
        <f>AVERAGEIFS(Spreads!M$3:M$1616,Spreads!$AA$3:$AA$1616,'Monthly Data'!$B44,Spreads!$AB$3:$AB$1616,'Monthly Data'!$C44)</f>
        <v>23.023809523809526</v>
      </c>
      <c r="AW44" s="24">
        <f t="shared" si="19"/>
        <v>-1.0238095238095255</v>
      </c>
      <c r="AX44" s="24">
        <f t="shared" si="20"/>
        <v>0.4761904761904745</v>
      </c>
      <c r="AY44" s="62">
        <f>_xlfn.MINIFS(Spreads!N$3:N$1616,Spreads!$AA$3:$AA$1616,'Monthly Data'!$B44,Spreads!$AB$3:$AB$1616,'Monthly Data'!$C44)</f>
        <v>16</v>
      </c>
      <c r="AZ44" s="62">
        <f>_xlfn.MAXIFS(Spreads!N$3:N$1616,Spreads!$AA$3:$AA$1616,'Monthly Data'!$B44,Spreads!$AB$3:$AB$1616,'Monthly Data'!$C44)</f>
        <v>19.5</v>
      </c>
      <c r="BA44" s="62">
        <f>AVERAGEIFS(Spreads!N$3:N$1616,Spreads!$AA$3:$AA$1616,'Monthly Data'!$B44,Spreads!$AB$3:$AB$1616,'Monthly Data'!$C44)</f>
        <v>18.238095238095237</v>
      </c>
      <c r="BB44" s="24">
        <f t="shared" si="21"/>
        <v>-2.2380952380952372</v>
      </c>
      <c r="BC44" s="24">
        <f t="shared" si="22"/>
        <v>1.2619047619047628</v>
      </c>
      <c r="BD44" s="62">
        <f>_xlfn.MINIFS(Spreads!O$3:O$1616,Spreads!$AA$3:$AA$1616,'Monthly Data'!$B44,Spreads!$AB$3:$AB$1616,'Monthly Data'!$C44)</f>
        <v>4</v>
      </c>
      <c r="BE44" s="62">
        <f>_xlfn.MAXIFS(Spreads!O$3:O$1616,Spreads!$AA$3:$AA$1616,'Monthly Data'!$B44,Spreads!$AB$3:$AB$1616,'Monthly Data'!$C44)</f>
        <v>6</v>
      </c>
      <c r="BF44" s="62">
        <f>AVERAGEIFS(Spreads!O$3:O$1616,Spreads!$AA$3:$AA$1616,'Monthly Data'!$B44,Spreads!$AB$3:$AB$1616,'Monthly Data'!$C44)</f>
        <v>4.7857142857142856</v>
      </c>
      <c r="BG44" s="24">
        <f t="shared" si="23"/>
        <v>-0.78571428571428559</v>
      </c>
      <c r="BH44" s="24">
        <f t="shared" si="24"/>
        <v>1.2142857142857144</v>
      </c>
      <c r="BI44" s="62">
        <f>_xlfn.MINIFS(Spreads!P$3:P$1616,Spreads!$AA$3:$AA$1616,'Monthly Data'!$B44,Spreads!$AB$3:$AB$1616,'Monthly Data'!$C44)</f>
        <v>6</v>
      </c>
      <c r="BJ44" s="62">
        <f>_xlfn.MAXIFS(Spreads!P$3:P$1616,Spreads!$AA$3:$AA$1616,'Monthly Data'!$B44,Spreads!$AB$3:$AB$1616,'Monthly Data'!$C44)</f>
        <v>7</v>
      </c>
      <c r="BK44" s="62">
        <f>AVERAGEIFS(Spreads!P$3:P$1616,Spreads!$AA$3:$AA$1616,'Monthly Data'!$B44,Spreads!$AB$3:$AB$1616,'Monthly Data'!$C44)</f>
        <v>6.1428571428571432</v>
      </c>
      <c r="BL44" s="24">
        <f t="shared" si="25"/>
        <v>-0.14285714285714324</v>
      </c>
      <c r="BM44" s="24">
        <f t="shared" si="26"/>
        <v>0.85714285714285676</v>
      </c>
      <c r="BN44" s="62">
        <f>_xlfn.MINIFS(Spreads!R$3:R$1616,Spreads!$AA$3:$AA$1616,'Monthly Data'!$B44,Spreads!$AB$3:$AB$1616,'Monthly Data'!$C44)</f>
        <v>-1.4655266707852803</v>
      </c>
      <c r="BO44" s="62">
        <f>_xlfn.MAXIFS(Spreads!R$3:R$1616,Spreads!$AA$3:$AA$1616,'Monthly Data'!$B44,Spreads!$AB$3:$AB$1616,'Monthly Data'!$C44)</f>
        <v>1.8953098172838736</v>
      </c>
      <c r="BP44" s="62">
        <f>AVERAGEIFS(Spreads!R$3:R$1616,Spreads!$AA$3:$AA$1616,'Monthly Data'!$B44,Spreads!$AB$3:$AB$1616,'Monthly Data'!$C44)</f>
        <v>0.17487559726792554</v>
      </c>
      <c r="BQ44" s="24">
        <f t="shared" si="27"/>
        <v>-1.6404022680532058</v>
      </c>
      <c r="BR44" s="24">
        <f t="shared" si="28"/>
        <v>1.7204342200159481</v>
      </c>
      <c r="BS44" s="62">
        <f>_xlfn.MINIFS(Spreads!S$3:S$1616,Spreads!$AA$3:$AA$1616,'Monthly Data'!$B44,Spreads!$AB$3:$AB$1616,'Monthly Data'!$C44)</f>
        <v>31</v>
      </c>
      <c r="BT44" s="62">
        <f>_xlfn.MAXIFS(Spreads!S$3:S$1616,Spreads!$AA$3:$AA$1616,'Monthly Data'!$B44,Spreads!$AB$3:$AB$1616,'Monthly Data'!$C44)</f>
        <v>35</v>
      </c>
      <c r="BU44" s="62">
        <f>AVERAGEIFS(Spreads!S$3:S$1616,Spreads!$AA$3:$AA$1616,'Monthly Data'!$B44,Spreads!$AB$3:$AB$1616,'Monthly Data'!$C44)</f>
        <v>33.857142857142854</v>
      </c>
      <c r="BV44" s="24">
        <f t="shared" si="29"/>
        <v>-2.8571428571428541</v>
      </c>
      <c r="BW44" s="24">
        <f t="shared" si="30"/>
        <v>1.1428571428571459</v>
      </c>
      <c r="BX44" s="62">
        <f>_xlfn.MINIFS(Spreads!T$3:T$1616,Spreads!$AA$3:$AA$1616,'Monthly Data'!$B44,Spreads!$AB$3:$AB$1616,'Monthly Data'!$C44)</f>
        <v>8</v>
      </c>
      <c r="BY44" s="62">
        <f>_xlfn.MAXIFS(Spreads!T$3:T$1616,Spreads!$AA$3:$AA$1616,'Monthly Data'!$B44,Spreads!$AB$3:$AB$1616,'Monthly Data'!$C44)</f>
        <v>12</v>
      </c>
      <c r="BZ44" s="62">
        <f>AVERAGEIFS(Spreads!T$3:T$1616,Spreads!$AA$3:$AA$1616,'Monthly Data'!$B44,Spreads!$AB$3:$AB$1616,'Monthly Data'!$C44)</f>
        <v>10.833333333333334</v>
      </c>
      <c r="CA44" s="24">
        <f t="shared" si="31"/>
        <v>-2.8333333333333339</v>
      </c>
      <c r="CB44" s="24">
        <f t="shared" si="32"/>
        <v>1.1666666666666661</v>
      </c>
      <c r="DJ44" s="24">
        <f t="shared" si="33"/>
        <v>9.3199999999999932</v>
      </c>
      <c r="DK44" s="24">
        <f t="shared" si="33"/>
        <v>12</v>
      </c>
      <c r="DL44" s="24">
        <f t="shared" si="33"/>
        <v>10.833333333333343</v>
      </c>
      <c r="DV44" s="63">
        <f t="shared" si="34"/>
        <v>44682</v>
      </c>
      <c r="DW44" s="62">
        <f>_xlfn.MINIFS(Spreads!X$3:X$1616,Spreads!$AA$3:$AA$1616,'Monthly Data'!$B44,Spreads!$AB$3:$AB$1616,'Monthly Data'!$C44)</f>
        <v>78.505521581477453</v>
      </c>
      <c r="DX44" s="62">
        <f>_xlfn.MAXIFS(Spreads!X$3:X$1616,Spreads!$AA$3:$AA$1616,'Monthly Data'!$B44,Spreads!$AB$3:$AB$1616,'Monthly Data'!$C44)</f>
        <v>86.035157047330557</v>
      </c>
      <c r="DY44" s="62">
        <f>AVERAGEIFS(Spreads!X$3:X$1616,Spreads!$AA$3:$AA$1616,'Monthly Data'!$B44,Spreads!$AB$3:$AB$1616,'Monthly Data'!$C44)</f>
        <v>81.68012907600918</v>
      </c>
      <c r="DZ44" s="62">
        <f>_xlfn.MINIFS(Spreads!AM$3:AM$1616,Spreads!$AA$3:$AA$1616,'Monthly Data'!$B44,Spreads!$AB$3:$AB$1616,'Monthly Data'!$C44)</f>
        <v>1730.75</v>
      </c>
      <c r="EA44" s="62">
        <f>_xlfn.MAXIFS(Spreads!AM$3:AM$1616,Spreads!$AA$3:$AA$1616,'Monthly Data'!$B44,Spreads!$AB$3:$AB$1616,'Monthly Data'!$C44)</f>
        <v>1896.75</v>
      </c>
      <c r="EB44" s="62">
        <f>AVERAGEIFS(Spreads!AM$3:AM$1616,Spreads!$AA$3:$AA$1616,'Monthly Data'!$B44,Spreads!$AB$3:$AB$1616,'Monthly Data'!$C44)</f>
        <v>1800.7380952380952</v>
      </c>
      <c r="EC44" s="62">
        <f>_xlfn.MINIFS(Spreads!AT$3:AT$1616,Spreads!$AA$3:$AA$1616,'Monthly Data'!$B44,Spreads!$AB$3:$AB$1616,'Monthly Data'!$C44)</f>
        <v>426</v>
      </c>
      <c r="ED44" s="62">
        <f>_xlfn.MAXIFS(Spreads!AT$3:AT$1616,Spreads!$AA$3:$AA$1616,'Monthly Data'!$B44,Spreads!$AB$3:$AB$1616,'Monthly Data'!$C44)</f>
        <v>476</v>
      </c>
      <c r="EE44" s="62">
        <f>AVERAGEIFS(Spreads!AT$3:AT$1616,Spreads!$AA$3:$AA$1616,'Monthly Data'!$B44,Spreads!$AB$3:$AB$1616,'Monthly Data'!$C44)</f>
        <v>449.14285714285717</v>
      </c>
      <c r="EF44" s="62">
        <f>_xlfn.MINIFS(Spreads!AU$3:AU$1616,Spreads!$AA$3:$AA$1616,'Monthly Data'!$B44,Spreads!$AB$3:$AB$1616,'Monthly Data'!$C44)</f>
        <v>16.399999999999999</v>
      </c>
      <c r="EG44" s="62">
        <f>_xlfn.MAXIFS(Spreads!AU$3:AU$1616,Spreads!$AA$3:$AA$1616,'Monthly Data'!$B44,Spreads!$AB$3:$AB$1616,'Monthly Data'!$C44)</f>
        <v>17.97</v>
      </c>
      <c r="EH44" s="62">
        <f>AVERAGEIFS(Spreads!AU$3:AU$1616,Spreads!$AA$3:$AA$1616,'Monthly Data'!$B44,Spreads!$AB$3:$AB$1616,'Monthly Data'!$C44)</f>
        <v>17.168095238095237</v>
      </c>
      <c r="EI44" s="62">
        <f>_xlfn.MINIFS(Spreads!AV$3:AV$1616,Spreads!$AA$3:$AA$1616,'Monthly Data'!$B44,Spreads!$AB$3:$AB$1616,'Monthly Data'!$C44)</f>
        <v>2.5621399999999994</v>
      </c>
      <c r="EJ44" s="62">
        <f>_xlfn.MAXIFS(Spreads!AV$3:AV$1616,Spreads!$AA$3:$AA$1616,'Monthly Data'!$B44,Spreads!$AB$3:$AB$1616,'Monthly Data'!$C44)</f>
        <v>4.0060300000000026</v>
      </c>
      <c r="EK44" s="62">
        <f>AVERAGEIFS(Spreads!AV$3:AV$1616,Spreads!$AA$3:$AA$1616,'Monthly Data'!$B44,Spreads!$AB$3:$AB$1616,'Monthly Data'!$C44)</f>
        <v>3.4242476190476183</v>
      </c>
      <c r="EL44" s="62">
        <f>_xlfn.MINIFS(Spreads!AW$3:AW$1616,Spreads!$AA$3:$AA$1616,'Monthly Data'!$B44,Spreads!$AB$3:$AB$1616,'Monthly Data'!$C44)</f>
        <v>4.6063171999999994</v>
      </c>
      <c r="EM44" s="62">
        <f>_xlfn.MAXIFS(Spreads!AW$3:AW$1616,Spreads!$AA$3:$AA$1616,'Monthly Data'!$B44,Spreads!$AB$3:$AB$1616,'Monthly Data'!$C44)</f>
        <v>5.6566037999999992</v>
      </c>
      <c r="EN44" s="62">
        <f>AVERAGEIFS(Spreads!AW$3:AW$1616,Spreads!$AA$3:$AA$1616,'Monthly Data'!$B44,Spreads!$AB$3:$AB$1616,'Monthly Data'!$C44)</f>
        <v>5.314677904761905</v>
      </c>
      <c r="EO44" s="62">
        <f>_xlfn.MINIFS(Spreads!AX$3:AX$1616,Spreads!$AA$3:$AA$1616,'Monthly Data'!$B44,Spreads!$AB$3:$AB$1616,'Monthly Data'!$C44)</f>
        <v>1.6326648000000006</v>
      </c>
      <c r="EP44" s="62">
        <f>_xlfn.MAXIFS(Spreads!AX$3:AX$1616,Spreads!$AA$3:$AA$1616,'Monthly Data'!$B44,Spreads!$AB$3:$AB$1616,'Monthly Data'!$C44)</f>
        <v>2.0441772</v>
      </c>
      <c r="EQ44" s="62">
        <f>AVERAGEIFS(Spreads!AX$3:AX$1616,Spreads!$AA$3:$AA$1616,'Monthly Data'!$B44,Spreads!$AB$3:$AB$1616,'Monthly Data'!$C44)</f>
        <v>1.8904302857142854</v>
      </c>
      <c r="ER44" s="64">
        <f>_xlfn.MINIFS(Spreads!AY$3:AY$1616,Spreads!$AA$3:$AA$1616,'Monthly Data'!$B44,Spreads!$AB$3:$AB$1616,'Monthly Data'!$C44)</f>
        <v>0.51878216525655407</v>
      </c>
      <c r="ES44" s="64">
        <f>_xlfn.MAXIFS(Spreads!AY$3:AY$1616,Spreads!$AA$3:$AA$1616,'Monthly Data'!$B44,Spreads!$AB$3:$AB$1616,'Monthly Data'!$C44)</f>
        <v>0.55322896238337105</v>
      </c>
      <c r="ET44" s="64">
        <f>AVERAGEIFS(Spreads!AY$3:AY$1616,Spreads!$AA$3:$AA$1616,'Monthly Data'!$B44,Spreads!$AB$3:$AB$1616,'Monthly Data'!$C44)</f>
        <v>0.53563506578967668</v>
      </c>
    </row>
    <row r="45" spans="1:150" x14ac:dyDescent="0.2">
      <c r="A45" s="60">
        <v>44713</v>
      </c>
      <c r="B45" s="61">
        <f t="shared" si="0"/>
        <v>6</v>
      </c>
      <c r="C45" s="61">
        <f t="shared" si="1"/>
        <v>2022</v>
      </c>
      <c r="D45" s="62">
        <f>_xlfn.MINIFS(Spreads!B$3:B$1616,Spreads!$AA$3:$AA$1616,'Monthly Data'!$B45,Spreads!$AB$3:$AB$1616,'Monthly Data'!$C45)</f>
        <v>89.71</v>
      </c>
      <c r="E45" s="62">
        <f>_xlfn.MAXIFS(Spreads!B$3:B$1616,Spreads!$AA$3:$AA$1616,'Monthly Data'!$B45,Spreads!$AB$3:$AB$1616,'Monthly Data'!$C45)</f>
        <v>105.35</v>
      </c>
      <c r="F45" s="62">
        <f>AVERAGEIFS(Spreads!B$3:B$1616,Spreads!$AA$3:$AA$1616,'Monthly Data'!$B45,Spreads!$AB$3:$AB$1616,'Monthly Data'!$C45)</f>
        <v>98.782380952380947</v>
      </c>
      <c r="G45" s="62">
        <f t="shared" si="2"/>
        <v>-9.0723809523809535</v>
      </c>
      <c r="H45" s="62">
        <f t="shared" si="3"/>
        <v>6.567619047619047</v>
      </c>
      <c r="I45" s="62">
        <f>_xlfn.MINIFS(Spreads!C$3:C$1616,Spreads!$AA$3:$AA$1616,'Monthly Data'!$B45,Spreads!$AB$3:$AB$1616,'Monthly Data'!$C45)</f>
        <v>71.709999999999994</v>
      </c>
      <c r="J45" s="62">
        <f>_xlfn.MAXIFS(Spreads!C$3:C$1616,Spreads!$AA$3:$AA$1616,'Monthly Data'!$B45,Spreads!$AB$3:$AB$1616,'Monthly Data'!$C45)</f>
        <v>86.94</v>
      </c>
      <c r="K45" s="62">
        <f>AVERAGEIFS(Spreads!C$3:C$1616,Spreads!$AA$3:$AA$1616,'Monthly Data'!$B45,Spreads!$AB$3:$AB$1616,'Monthly Data'!$C45)</f>
        <v>80.449047619047604</v>
      </c>
      <c r="L45" s="62">
        <f t="shared" si="4"/>
        <v>-8.7390476190476107</v>
      </c>
      <c r="M45" s="62">
        <f t="shared" si="5"/>
        <v>6.4909523809523932</v>
      </c>
      <c r="N45" s="62">
        <f>_xlfn.MINIFS(Spreads!D$3:D$1616,Spreads!$AA$3:$AA$1616,'Monthly Data'!$B45,Spreads!$AB$3:$AB$1616,'Monthly Data'!$C45)</f>
        <v>70.709999999999994</v>
      </c>
      <c r="O45" s="62">
        <f>_xlfn.MAXIFS(Spreads!D$3:D$1616,Spreads!$AA$3:$AA$1616,'Monthly Data'!$B45,Spreads!$AB$3:$AB$1616,'Monthly Data'!$C45)</f>
        <v>89.44</v>
      </c>
      <c r="P45" s="62">
        <f>AVERAGEIFS(Spreads!D$3:D$1616,Spreads!$AA$3:$AA$1616,'Monthly Data'!$B45,Spreads!$AB$3:$AB$1616,'Monthly Data'!$C45)</f>
        <v>81.472857142857137</v>
      </c>
      <c r="Q45" s="62">
        <f t="shared" si="6"/>
        <v>-10.762857142857143</v>
      </c>
      <c r="R45" s="62">
        <f t="shared" si="7"/>
        <v>7.9671428571428606</v>
      </c>
      <c r="S45" s="62">
        <f>_xlfn.MINIFS(Spreads!F$3:F$1616,Spreads!$AA$3:$AA$1616,'Monthly Data'!$B45,Spreads!$AB$3:$AB$1616,'Monthly Data'!$C45)</f>
        <v>63.162755338556906</v>
      </c>
      <c r="T45" s="62">
        <f>_xlfn.MAXIFS(Spreads!F$3:F$1616,Spreads!$AA$3:$AA$1616,'Monthly Data'!$B45,Spreads!$AB$3:$AB$1616,'Monthly Data'!$C45)</f>
        <v>80.274532323455006</v>
      </c>
      <c r="U45" s="62">
        <f>AVERAGEIFS(Spreads!F$3:F$1616,Spreads!$AA$3:$AA$1616,'Monthly Data'!$B45,Spreads!$AB$3:$AB$1616,'Monthly Data'!$C45)</f>
        <v>72.133086976447885</v>
      </c>
      <c r="V45" s="62">
        <f t="shared" si="8"/>
        <v>-8.970331637890979</v>
      </c>
      <c r="W45" s="62">
        <f t="shared" si="9"/>
        <v>8.1414453470071209</v>
      </c>
      <c r="X45" s="62">
        <f>_xlfn.MINIFS(Spreads!G$3:G$1616,Spreads!$AA$3:$AA$1616,'Monthly Data'!$B45,Spreads!$AB$3:$AB$1616,'Monthly Data'!$C45)</f>
        <v>102.71</v>
      </c>
      <c r="Y45" s="62">
        <f>_xlfn.MAXIFS(Spreads!G$3:G$1616,Spreads!$AA$3:$AA$1616,'Monthly Data'!$B45,Spreads!$AB$3:$AB$1616,'Monthly Data'!$C45)</f>
        <v>117.94</v>
      </c>
      <c r="Z45" s="62">
        <f>AVERAGEIFS(Spreads!G$3:G$1616,Spreads!$AA$3:$AA$1616,'Monthly Data'!$B45,Spreads!$AB$3:$AB$1616,'Monthly Data'!$C45)</f>
        <v>111.33</v>
      </c>
      <c r="AA45" s="62">
        <f t="shared" si="10"/>
        <v>-8.6200000000000045</v>
      </c>
      <c r="AB45" s="62">
        <f t="shared" si="11"/>
        <v>6.6099999999999994</v>
      </c>
      <c r="AC45" s="62">
        <f>_xlfn.MINIFS(Spreads!H$3:H$1616,Spreads!$AA$3:$AA$1616,'Monthly Data'!$B45,Spreads!$AB$3:$AB$1616,'Monthly Data'!$C45)</f>
        <v>67.709999999999994</v>
      </c>
      <c r="AD45" s="62">
        <f>_xlfn.MAXIFS(Spreads!H$3:H$1616,Spreads!$AA$3:$AA$1616,'Monthly Data'!$B45,Spreads!$AB$3:$AB$1616,'Monthly Data'!$C45)</f>
        <v>82.94</v>
      </c>
      <c r="AE45" s="62">
        <f>AVERAGEIFS(Spreads!H$3:H$1616,Spreads!$AA$3:$AA$1616,'Monthly Data'!$B45,Spreads!$AB$3:$AB$1616,'Monthly Data'!$C45)</f>
        <v>76.33</v>
      </c>
      <c r="AF45" s="62">
        <f t="shared" si="12"/>
        <v>-8.6200000000000045</v>
      </c>
      <c r="AG45" s="62">
        <f t="shared" si="13"/>
        <v>6.6099999999999994</v>
      </c>
      <c r="AH45" s="65">
        <f t="shared" si="14"/>
        <v>-5.7709717241784753E-2</v>
      </c>
      <c r="AI45" s="62">
        <f t="shared" si="15"/>
        <v>22.452380952380949</v>
      </c>
      <c r="AJ45" s="62">
        <f t="shared" si="16"/>
        <v>4.1190476190476062</v>
      </c>
      <c r="AK45" s="62">
        <f t="shared" si="17"/>
        <v>18.333333333333343</v>
      </c>
      <c r="AL45" s="60">
        <f t="shared" si="35"/>
        <v>44713</v>
      </c>
      <c r="AM45" s="66">
        <f t="shared" si="36"/>
        <v>1392.5</v>
      </c>
      <c r="AN45" s="66">
        <f t="shared" si="36"/>
        <v>1769.75</v>
      </c>
      <c r="AO45" s="66">
        <f t="shared" si="36"/>
        <v>1590.2619047619048</v>
      </c>
      <c r="AQ45" s="62">
        <f>AVERAGEIFS(Spreads!AV$3:AV$1616,Spreads!$AA$3:$AA$1616,'Monthly Data'!$B45,Spreads!$AB$3:$AB$1616,'Monthly Data'!$C45)</f>
        <v>3.2163719047619037</v>
      </c>
      <c r="AS45" s="60">
        <f t="shared" si="18"/>
        <v>44713</v>
      </c>
      <c r="AT45" s="62">
        <f>_xlfn.MINIFS(Spreads!M$3:M$1616,Spreads!$AA$3:$AA$1616,'Monthly Data'!$B45,Spreads!$AB$3:$AB$1616,'Monthly Data'!$C45)</f>
        <v>21.5</v>
      </c>
      <c r="AU45" s="62">
        <f>_xlfn.MAXIFS(Spreads!M$3:M$1616,Spreads!$AA$3:$AA$1616,'Monthly Data'!$B45,Spreads!$AB$3:$AB$1616,'Monthly Data'!$C45)</f>
        <v>23.5</v>
      </c>
      <c r="AV45" s="62">
        <f>AVERAGEIFS(Spreads!M$3:M$1616,Spreads!$AA$3:$AA$1616,'Monthly Data'!$B45,Spreads!$AB$3:$AB$1616,'Monthly Data'!$C45)</f>
        <v>22.452380952380953</v>
      </c>
      <c r="AW45" s="24">
        <f t="shared" si="19"/>
        <v>-0.95238095238095255</v>
      </c>
      <c r="AX45" s="24">
        <f t="shared" si="20"/>
        <v>1.0476190476190474</v>
      </c>
      <c r="AY45" s="62">
        <f>_xlfn.MINIFS(Spreads!N$3:N$1616,Spreads!$AA$3:$AA$1616,'Monthly Data'!$B45,Spreads!$AB$3:$AB$1616,'Monthly Data'!$C45)</f>
        <v>17.5</v>
      </c>
      <c r="AZ45" s="62">
        <f>_xlfn.MAXIFS(Spreads!N$3:N$1616,Spreads!$AA$3:$AA$1616,'Monthly Data'!$B45,Spreads!$AB$3:$AB$1616,'Monthly Data'!$C45)</f>
        <v>19.5</v>
      </c>
      <c r="BA45" s="62">
        <f>AVERAGEIFS(Spreads!N$3:N$1616,Spreads!$AA$3:$AA$1616,'Monthly Data'!$B45,Spreads!$AB$3:$AB$1616,'Monthly Data'!$C45)</f>
        <v>18.333333333333332</v>
      </c>
      <c r="BB45" s="24">
        <f t="shared" si="21"/>
        <v>-0.83333333333333215</v>
      </c>
      <c r="BC45" s="24">
        <f t="shared" si="22"/>
        <v>1.1666666666666679</v>
      </c>
      <c r="BD45" s="62">
        <f>_xlfn.MINIFS(Spreads!O$3:O$1616,Spreads!$AA$3:$AA$1616,'Monthly Data'!$B45,Spreads!$AB$3:$AB$1616,'Monthly Data'!$C45)</f>
        <v>4</v>
      </c>
      <c r="BE45" s="62">
        <f>_xlfn.MAXIFS(Spreads!O$3:O$1616,Spreads!$AA$3:$AA$1616,'Monthly Data'!$B45,Spreads!$AB$3:$AB$1616,'Monthly Data'!$C45)</f>
        <v>4.5</v>
      </c>
      <c r="BF45" s="62">
        <f>AVERAGEIFS(Spreads!O$3:O$1616,Spreads!$AA$3:$AA$1616,'Monthly Data'!$B45,Spreads!$AB$3:$AB$1616,'Monthly Data'!$C45)</f>
        <v>4.1190476190476186</v>
      </c>
      <c r="BG45" s="24">
        <f t="shared" si="23"/>
        <v>-0.11904761904761862</v>
      </c>
      <c r="BH45" s="24">
        <f t="shared" si="24"/>
        <v>0.38095238095238138</v>
      </c>
      <c r="BI45" s="62">
        <f>_xlfn.MINIFS(Spreads!P$3:P$1616,Spreads!$AA$3:$AA$1616,'Monthly Data'!$B45,Spreads!$AB$3:$AB$1616,'Monthly Data'!$C45)</f>
        <v>3</v>
      </c>
      <c r="BJ45" s="62">
        <f>_xlfn.MAXIFS(Spreads!P$3:P$1616,Spreads!$AA$3:$AA$1616,'Monthly Data'!$B45,Spreads!$AB$3:$AB$1616,'Monthly Data'!$C45)</f>
        <v>6.5</v>
      </c>
      <c r="BK45" s="62">
        <f>AVERAGEIFS(Spreads!P$3:P$1616,Spreads!$AA$3:$AA$1616,'Monthly Data'!$B45,Spreads!$AB$3:$AB$1616,'Monthly Data'!$C45)</f>
        <v>5.1428571428571432</v>
      </c>
      <c r="BL45" s="24">
        <f t="shared" si="25"/>
        <v>-2.1428571428571432</v>
      </c>
      <c r="BM45" s="24">
        <f t="shared" si="26"/>
        <v>1.3571428571428568</v>
      </c>
      <c r="BN45" s="62">
        <f>_xlfn.MINIFS(Spreads!R$3:R$1616,Spreads!$AA$3:$AA$1616,'Monthly Data'!$B45,Spreads!$AB$3:$AB$1616,'Monthly Data'!$C45)</f>
        <v>-8.1218264174084993</v>
      </c>
      <c r="BO45" s="62">
        <f>_xlfn.MAXIFS(Spreads!R$3:R$1616,Spreads!$AA$3:$AA$1616,'Monthly Data'!$B45,Spreads!$AB$3:$AB$1616,'Monthly Data'!$C45)</f>
        <v>-5.8070916465496225E-2</v>
      </c>
      <c r="BP45" s="62">
        <f>AVERAGEIFS(Spreads!R$3:R$1616,Spreads!$AA$3:$AA$1616,'Monthly Data'!$B45,Spreads!$AB$3:$AB$1616,'Monthly Data'!$C45)</f>
        <v>-4.196913023552117</v>
      </c>
      <c r="BQ45" s="24">
        <f t="shared" si="27"/>
        <v>-3.9249133938563823</v>
      </c>
      <c r="BR45" s="24">
        <f t="shared" si="28"/>
        <v>4.1388421070866208</v>
      </c>
      <c r="BS45" s="62">
        <f>_xlfn.MINIFS(Spreads!S$3:S$1616,Spreads!$AA$3:$AA$1616,'Monthly Data'!$B45,Spreads!$AB$3:$AB$1616,'Monthly Data'!$C45)</f>
        <v>35</v>
      </c>
      <c r="BT45" s="62">
        <f>_xlfn.MAXIFS(Spreads!S$3:S$1616,Spreads!$AA$3:$AA$1616,'Monthly Data'!$B45,Spreads!$AB$3:$AB$1616,'Monthly Data'!$C45)</f>
        <v>35</v>
      </c>
      <c r="BU45" s="62">
        <f>AVERAGEIFS(Spreads!S$3:S$1616,Spreads!$AA$3:$AA$1616,'Monthly Data'!$B45,Spreads!$AB$3:$AB$1616,'Monthly Data'!$C45)</f>
        <v>35</v>
      </c>
      <c r="BV45" s="24">
        <f t="shared" si="29"/>
        <v>0</v>
      </c>
      <c r="BW45" s="24">
        <f t="shared" si="30"/>
        <v>0</v>
      </c>
      <c r="BX45" s="62">
        <f>_xlfn.MINIFS(Spreads!T$3:T$1616,Spreads!$AA$3:$AA$1616,'Monthly Data'!$B45,Spreads!$AB$3:$AB$1616,'Monthly Data'!$C45)</f>
        <v>11.5</v>
      </c>
      <c r="BY45" s="62">
        <f>_xlfn.MAXIFS(Spreads!T$3:T$1616,Spreads!$AA$3:$AA$1616,'Monthly Data'!$B45,Spreads!$AB$3:$AB$1616,'Monthly Data'!$C45)</f>
        <v>13.5</v>
      </c>
      <c r="BZ45" s="62">
        <f>AVERAGEIFS(Spreads!T$3:T$1616,Spreads!$AA$3:$AA$1616,'Monthly Data'!$B45,Spreads!$AB$3:$AB$1616,'Monthly Data'!$C45)</f>
        <v>12.547619047619047</v>
      </c>
      <c r="CA45" s="24">
        <f t="shared" si="31"/>
        <v>-1.0476190476190474</v>
      </c>
      <c r="CB45" s="24">
        <f t="shared" si="32"/>
        <v>0.95238095238095255</v>
      </c>
      <c r="DJ45" s="24">
        <f t="shared" si="33"/>
        <v>13</v>
      </c>
      <c r="DK45" s="24">
        <f t="shared" si="33"/>
        <v>12.590000000000003</v>
      </c>
      <c r="DL45" s="24">
        <f t="shared" si="33"/>
        <v>12.547619047619051</v>
      </c>
      <c r="DV45" s="63">
        <f t="shared" si="34"/>
        <v>44713</v>
      </c>
      <c r="DW45" s="62">
        <f>_xlfn.MINIFS(Spreads!X$3:X$1616,Spreads!$AA$3:$AA$1616,'Monthly Data'!$B45,Spreads!$AB$3:$AB$1616,'Monthly Data'!$C45)</f>
        <v>63.400891399976956</v>
      </c>
      <c r="DX45" s="62">
        <f>_xlfn.MAXIFS(Spreads!X$3:X$1616,Spreads!$AA$3:$AA$1616,'Monthly Data'!$B45,Spreads!$AB$3:$AB$1616,'Monthly Data'!$C45)</f>
        <v>81.918805128498207</v>
      </c>
      <c r="DY45" s="62">
        <f>AVERAGEIFS(Spreads!X$3:X$1616,Spreads!$AA$3:$AA$1616,'Monthly Data'!$B45,Spreads!$AB$3:$AB$1616,'Monthly Data'!$C45)</f>
        <v>72.633658697392065</v>
      </c>
      <c r="DZ45" s="62">
        <f>_xlfn.MINIFS(Spreads!AM$3:AM$1616,Spreads!$AA$3:$AA$1616,'Monthly Data'!$B45,Spreads!$AB$3:$AB$1616,'Monthly Data'!$C45)</f>
        <v>1397.75</v>
      </c>
      <c r="EA45" s="62">
        <f>_xlfn.MAXIFS(Spreads!AM$3:AM$1616,Spreads!$AA$3:$AA$1616,'Monthly Data'!$B45,Spreads!$AB$3:$AB$1616,'Monthly Data'!$C45)</f>
        <v>1806</v>
      </c>
      <c r="EB45" s="62">
        <f>AVERAGEIFS(Spreads!AM$3:AM$1616,Spreads!$AA$3:$AA$1616,'Monthly Data'!$B45,Spreads!$AB$3:$AB$1616,'Monthly Data'!$C45)</f>
        <v>1601.297619047619</v>
      </c>
      <c r="EC45" s="62">
        <f>_xlfn.MINIFS(Spreads!AT$3:AT$1616,Spreads!$AA$3:$AA$1616,'Monthly Data'!$B45,Spreads!$AB$3:$AB$1616,'Monthly Data'!$C45)</f>
        <v>441</v>
      </c>
      <c r="ED45" s="62">
        <f>_xlfn.MAXIFS(Spreads!AT$3:AT$1616,Spreads!$AA$3:$AA$1616,'Monthly Data'!$B45,Spreads!$AB$3:$AB$1616,'Monthly Data'!$C45)</f>
        <v>545</v>
      </c>
      <c r="EE45" s="62">
        <f>AVERAGEIFS(Spreads!AT$3:AT$1616,Spreads!$AA$3:$AA$1616,'Monthly Data'!$B45,Spreads!$AB$3:$AB$1616,'Monthly Data'!$C45)</f>
        <v>485.85714285714283</v>
      </c>
      <c r="EF45" s="62">
        <f>_xlfn.MINIFS(Spreads!AU$3:AU$1616,Spreads!$AA$3:$AA$1616,'Monthly Data'!$B45,Spreads!$AB$3:$AB$1616,'Monthly Data'!$C45)</f>
        <v>16.329999999999998</v>
      </c>
      <c r="EG45" s="62">
        <f>_xlfn.MAXIFS(Spreads!AU$3:AU$1616,Spreads!$AA$3:$AA$1616,'Monthly Data'!$B45,Spreads!$AB$3:$AB$1616,'Monthly Data'!$C45)</f>
        <v>18.39</v>
      </c>
      <c r="EH45" s="62">
        <f>AVERAGEIFS(Spreads!AU$3:AU$1616,Spreads!$AA$3:$AA$1616,'Monthly Data'!$B45,Spreads!$AB$3:$AB$1616,'Monthly Data'!$C45)</f>
        <v>17.613809523809522</v>
      </c>
      <c r="EI45" s="62">
        <f>_xlfn.MINIFS(Spreads!AV$3:AV$1616,Spreads!$AA$3:$AA$1616,'Monthly Data'!$B45,Spreads!$AB$3:$AB$1616,'Monthly Data'!$C45)</f>
        <v>2.5087600000000023</v>
      </c>
      <c r="EJ45" s="62">
        <f>_xlfn.MAXIFS(Spreads!AV$3:AV$1616,Spreads!$AA$3:$AA$1616,'Monthly Data'!$B45,Spreads!$AB$3:$AB$1616,'Monthly Data'!$C45)</f>
        <v>4.1272500000000001</v>
      </c>
      <c r="EK45" s="62">
        <f>AVERAGEIFS(Spreads!AV$3:AV$1616,Spreads!$AA$3:$AA$1616,'Monthly Data'!$B45,Spreads!$AB$3:$AB$1616,'Monthly Data'!$C45)</f>
        <v>3.2163719047619037</v>
      </c>
      <c r="EL45" s="62">
        <f>_xlfn.MINIFS(Spreads!AW$3:AW$1616,Spreads!$AA$3:$AA$1616,'Monthly Data'!$B45,Spreads!$AB$3:$AB$1616,'Monthly Data'!$C45)</f>
        <v>4.3216047999999994</v>
      </c>
      <c r="EM45" s="62">
        <f>_xlfn.MAXIFS(Spreads!AW$3:AW$1616,Spreads!$AA$3:$AA$1616,'Monthly Data'!$B45,Spreads!$AB$3:$AB$1616,'Monthly Data'!$C45)</f>
        <v>6.0185549999999957</v>
      </c>
      <c r="EN45" s="62">
        <f>AVERAGEIFS(Spreads!AW$3:AW$1616,Spreads!$AA$3:$AA$1616,'Monthly Data'!$B45,Spreads!$AB$3:$AB$1616,'Monthly Data'!$C45)</f>
        <v>5.1302211333333325</v>
      </c>
      <c r="EO45" s="62">
        <f>_xlfn.MINIFS(Spreads!AX$3:AX$1616,Spreads!$AA$3:$AA$1616,'Monthly Data'!$B45,Spreads!$AB$3:$AB$1616,'Monthly Data'!$C45)</f>
        <v>1.812844799999997</v>
      </c>
      <c r="EP45" s="62">
        <f>_xlfn.MAXIFS(Spreads!AX$3:AX$1616,Spreads!$AA$3:$AA$1616,'Monthly Data'!$B45,Spreads!$AB$3:$AB$1616,'Monthly Data'!$C45)</f>
        <v>2.043732600000002</v>
      </c>
      <c r="EQ45" s="62">
        <f>AVERAGEIFS(Spreads!AX$3:AX$1616,Spreads!$AA$3:$AA$1616,'Monthly Data'!$B45,Spreads!$AB$3:$AB$1616,'Monthly Data'!$C45)</f>
        <v>1.9138492285714288</v>
      </c>
      <c r="ER45" s="64">
        <f>_xlfn.MINIFS(Spreads!AY$3:AY$1616,Spreads!$AA$3:$AA$1616,'Monthly Data'!$B45,Spreads!$AB$3:$AB$1616,'Monthly Data'!$C45)</f>
        <v>0.45511152823613549</v>
      </c>
      <c r="ES45" s="64">
        <f>_xlfn.MAXIFS(Spreads!AY$3:AY$1616,Spreads!$AA$3:$AA$1616,'Monthly Data'!$B45,Spreads!$AB$3:$AB$1616,'Monthly Data'!$C45)</f>
        <v>0.53177127244934552</v>
      </c>
      <c r="ET45" s="64">
        <f>AVERAGEIFS(Spreads!AY$3:AY$1616,Spreads!$AA$3:$AA$1616,'Monthly Data'!$B45,Spreads!$AB$3:$AB$1616,'Monthly Data'!$C45)</f>
        <v>0.50324352194091893</v>
      </c>
    </row>
    <row r="46" spans="1:150" x14ac:dyDescent="0.2">
      <c r="A46" s="60">
        <v>44743</v>
      </c>
      <c r="B46" s="61">
        <f t="shared" si="0"/>
        <v>7</v>
      </c>
      <c r="C46" s="61">
        <f t="shared" si="1"/>
        <v>2022</v>
      </c>
      <c r="D46" s="62">
        <f>_xlfn.MINIFS(Spreads!B$3:B$1616,Spreads!$AA$3:$AA$1616,'Monthly Data'!$B46,Spreads!$AB$3:$AB$1616,'Monthly Data'!$C46)</f>
        <v>78.099999999999994</v>
      </c>
      <c r="E46" s="62">
        <f>_xlfn.MAXIFS(Spreads!B$3:B$1616,Spreads!$AA$3:$AA$1616,'Monthly Data'!$B46,Spreads!$AB$3:$AB$1616,'Monthly Data'!$C46)</f>
        <v>87.1</v>
      </c>
      <c r="F46" s="62">
        <f>AVERAGEIFS(Spreads!B$3:B$1616,Spreads!$AA$3:$AA$1616,'Monthly Data'!$B46,Spreads!$AB$3:$AB$1616,'Monthly Data'!$C46)</f>
        <v>81.498000000000005</v>
      </c>
      <c r="G46" s="62">
        <f t="shared" si="2"/>
        <v>-3.3980000000000103</v>
      </c>
      <c r="H46" s="62">
        <f t="shared" si="3"/>
        <v>5.6019999999999897</v>
      </c>
      <c r="I46" s="62">
        <f>_xlfn.MINIFS(Spreads!C$3:C$1616,Spreads!$AA$3:$AA$1616,'Monthly Data'!$B46,Spreads!$AB$3:$AB$1616,'Monthly Data'!$C46)</f>
        <v>62.14</v>
      </c>
      <c r="J46" s="62">
        <f>_xlfn.MAXIFS(Spreads!C$3:C$1616,Spreads!$AA$3:$AA$1616,'Monthly Data'!$B46,Spreads!$AB$3:$AB$1616,'Monthly Data'!$C46)</f>
        <v>73.599999999999994</v>
      </c>
      <c r="K46" s="62">
        <f>AVERAGEIFS(Spreads!C$3:C$1616,Spreads!$AA$3:$AA$1616,'Monthly Data'!$B46,Spreads!$AB$3:$AB$1616,'Monthly Data'!$C46)</f>
        <v>65.847999999999999</v>
      </c>
      <c r="L46" s="62">
        <f t="shared" si="4"/>
        <v>-3.7079999999999984</v>
      </c>
      <c r="M46" s="62">
        <f t="shared" si="5"/>
        <v>7.7519999999999953</v>
      </c>
      <c r="N46" s="62">
        <f>_xlfn.MINIFS(Spreads!D$3:D$1616,Spreads!$AA$3:$AA$1616,'Monthly Data'!$B46,Spreads!$AB$3:$AB$1616,'Monthly Data'!$C46)</f>
        <v>61.14</v>
      </c>
      <c r="O46" s="62">
        <f>_xlfn.MAXIFS(Spreads!D$3:D$1616,Spreads!$AA$3:$AA$1616,'Monthly Data'!$B46,Spreads!$AB$3:$AB$1616,'Monthly Data'!$C46)</f>
        <v>75.599999999999994</v>
      </c>
      <c r="P46" s="62">
        <f>AVERAGEIFS(Spreads!D$3:D$1616,Spreads!$AA$3:$AA$1616,'Monthly Data'!$B46,Spreads!$AB$3:$AB$1616,'Monthly Data'!$C46)</f>
        <v>66.248000000000005</v>
      </c>
      <c r="Q46" s="62">
        <f t="shared" si="6"/>
        <v>-5.1080000000000041</v>
      </c>
      <c r="R46" s="62">
        <f t="shared" si="7"/>
        <v>9.3519999999999897</v>
      </c>
      <c r="S46" s="62">
        <f>_xlfn.MINIFS(Spreads!F$3:F$1616,Spreads!$AA$3:$AA$1616,'Monthly Data'!$B46,Spreads!$AB$3:$AB$1616,'Monthly Data'!$C46)</f>
        <v>56.200110495132506</v>
      </c>
      <c r="T46" s="62">
        <f>_xlfn.MAXIFS(Spreads!F$3:F$1616,Spreads!$AA$3:$AA$1616,'Monthly Data'!$B46,Spreads!$AB$3:$AB$1616,'Monthly Data'!$C46)</f>
        <v>63.049357214071165</v>
      </c>
      <c r="U46" s="62">
        <f>AVERAGEIFS(Spreads!F$3:F$1616,Spreads!$AA$3:$AA$1616,'Monthly Data'!$B46,Spreads!$AB$3:$AB$1616,'Monthly Data'!$C46)</f>
        <v>59.50056290828995</v>
      </c>
      <c r="V46" s="62">
        <f t="shared" si="8"/>
        <v>-3.3004524131574442</v>
      </c>
      <c r="W46" s="62">
        <f t="shared" si="9"/>
        <v>3.5487943057812146</v>
      </c>
      <c r="X46" s="62">
        <f>_xlfn.MINIFS(Spreads!G$3:G$1616,Spreads!$AA$3:$AA$1616,'Monthly Data'!$B46,Spreads!$AB$3:$AB$1616,'Monthly Data'!$C46)</f>
        <v>93.14</v>
      </c>
      <c r="Y46" s="62">
        <f>_xlfn.MAXIFS(Spreads!G$3:G$1616,Spreads!$AA$3:$AA$1616,'Monthly Data'!$B46,Spreads!$AB$3:$AB$1616,'Monthly Data'!$C46)</f>
        <v>103.6</v>
      </c>
      <c r="Z46" s="62">
        <f>AVERAGEIFS(Spreads!G$3:G$1616,Spreads!$AA$3:$AA$1616,'Monthly Data'!$B46,Spreads!$AB$3:$AB$1616,'Monthly Data'!$C46)</f>
        <v>96.397999999999996</v>
      </c>
      <c r="AA46" s="62">
        <f t="shared" si="10"/>
        <v>-3.2579999999999956</v>
      </c>
      <c r="AB46" s="62">
        <f t="shared" si="11"/>
        <v>7.2019999999999982</v>
      </c>
      <c r="AC46" s="62">
        <f>_xlfn.MINIFS(Spreads!H$3:H$1616,Spreads!$AA$3:$AA$1616,'Monthly Data'!$B46,Spreads!$AB$3:$AB$1616,'Monthly Data'!$C46)</f>
        <v>58.14</v>
      </c>
      <c r="AD46" s="62">
        <f>_xlfn.MAXIFS(Spreads!H$3:H$1616,Spreads!$AA$3:$AA$1616,'Monthly Data'!$B46,Spreads!$AB$3:$AB$1616,'Monthly Data'!$C46)</f>
        <v>68.599999999999994</v>
      </c>
      <c r="AE46" s="62">
        <f>AVERAGEIFS(Spreads!H$3:H$1616,Spreads!$AA$3:$AA$1616,'Monthly Data'!$B46,Spreads!$AB$3:$AB$1616,'Monthly Data'!$C46)</f>
        <v>61.398000000000003</v>
      </c>
      <c r="AF46" s="62">
        <f t="shared" si="12"/>
        <v>-3.2580000000000027</v>
      </c>
      <c r="AG46" s="62">
        <f t="shared" si="13"/>
        <v>7.2019999999999911</v>
      </c>
      <c r="AH46" s="65">
        <f t="shared" si="14"/>
        <v>-0.1956242630682562</v>
      </c>
      <c r="AI46" s="62">
        <f t="shared" si="15"/>
        <v>20.100000000000001</v>
      </c>
      <c r="AJ46" s="62">
        <f t="shared" si="16"/>
        <v>4.4499999999999957</v>
      </c>
      <c r="AK46" s="62">
        <f t="shared" si="17"/>
        <v>15.650000000000006</v>
      </c>
      <c r="AL46" s="60">
        <f t="shared" si="35"/>
        <v>44743</v>
      </c>
      <c r="AM46" s="66">
        <f t="shared" si="36"/>
        <v>1239</v>
      </c>
      <c r="AN46" s="66">
        <f t="shared" si="36"/>
        <v>1390</v>
      </c>
      <c r="AO46" s="66">
        <f t="shared" si="36"/>
        <v>1311.7625</v>
      </c>
      <c r="AQ46" s="62">
        <f>AVERAGEIFS(Spreads!AV$3:AV$1616,Spreads!$AA$3:$AA$1616,'Monthly Data'!$B46,Spreads!$AB$3:$AB$1616,'Monthly Data'!$C46)</f>
        <v>3.5153409999999994</v>
      </c>
      <c r="AS46" s="60">
        <f t="shared" si="18"/>
        <v>44743</v>
      </c>
      <c r="AT46" s="62">
        <f>_xlfn.MINIFS(Spreads!M$3:M$1616,Spreads!$AA$3:$AA$1616,'Monthly Data'!$B46,Spreads!$AB$3:$AB$1616,'Monthly Data'!$C46)</f>
        <v>18.5</v>
      </c>
      <c r="AU46" s="62">
        <f>_xlfn.MAXIFS(Spreads!M$3:M$1616,Spreads!$AA$3:$AA$1616,'Monthly Data'!$B46,Spreads!$AB$3:$AB$1616,'Monthly Data'!$C46)</f>
        <v>21.500000000000007</v>
      </c>
      <c r="AV46" s="62">
        <f>AVERAGEIFS(Spreads!M$3:M$1616,Spreads!$AA$3:$AA$1616,'Monthly Data'!$B46,Spreads!$AB$3:$AB$1616,'Monthly Data'!$C46)</f>
        <v>20.100000000000001</v>
      </c>
      <c r="AW46" s="24">
        <f t="shared" si="19"/>
        <v>-1.6000000000000014</v>
      </c>
      <c r="AX46" s="24">
        <f t="shared" si="20"/>
        <v>1.4000000000000057</v>
      </c>
      <c r="AY46" s="62">
        <f>_xlfn.MINIFS(Spreads!N$3:N$1616,Spreads!$AA$3:$AA$1616,'Monthly Data'!$B46,Spreads!$AB$3:$AB$1616,'Monthly Data'!$C46)</f>
        <v>13.5</v>
      </c>
      <c r="AZ46" s="62">
        <f>_xlfn.MAXIFS(Spreads!N$3:N$1616,Spreads!$AA$3:$AA$1616,'Monthly Data'!$B46,Spreads!$AB$3:$AB$1616,'Monthly Data'!$C46)</f>
        <v>17.500000000000007</v>
      </c>
      <c r="BA46" s="62">
        <f>AVERAGEIFS(Spreads!N$3:N$1616,Spreads!$AA$3:$AA$1616,'Monthly Data'!$B46,Spreads!$AB$3:$AB$1616,'Monthly Data'!$C46)</f>
        <v>15.65</v>
      </c>
      <c r="BB46" s="24">
        <f t="shared" si="21"/>
        <v>-2.1500000000000004</v>
      </c>
      <c r="BC46" s="24">
        <f t="shared" si="22"/>
        <v>1.8500000000000068</v>
      </c>
      <c r="BD46" s="62">
        <f>_xlfn.MINIFS(Spreads!O$3:O$1616,Spreads!$AA$3:$AA$1616,'Monthly Data'!$B46,Spreads!$AB$3:$AB$1616,'Monthly Data'!$C46)</f>
        <v>4</v>
      </c>
      <c r="BE46" s="62">
        <f>_xlfn.MAXIFS(Spreads!O$3:O$1616,Spreads!$AA$3:$AA$1616,'Monthly Data'!$B46,Spreads!$AB$3:$AB$1616,'Monthly Data'!$C46)</f>
        <v>5.0000000000000071</v>
      </c>
      <c r="BF46" s="62">
        <f>AVERAGEIFS(Spreads!O$3:O$1616,Spreads!$AA$3:$AA$1616,'Monthly Data'!$B46,Spreads!$AB$3:$AB$1616,'Monthly Data'!$C46)</f>
        <v>4.45</v>
      </c>
      <c r="BG46" s="24">
        <f t="shared" si="23"/>
        <v>-0.45000000000000018</v>
      </c>
      <c r="BH46" s="24">
        <f t="shared" si="24"/>
        <v>0.55000000000000693</v>
      </c>
      <c r="BI46" s="62">
        <f>_xlfn.MINIFS(Spreads!P$3:P$1616,Spreads!$AA$3:$AA$1616,'Monthly Data'!$B46,Spreads!$AB$3:$AB$1616,'Monthly Data'!$C46)</f>
        <v>3</v>
      </c>
      <c r="BJ46" s="62">
        <f>_xlfn.MAXIFS(Spreads!P$3:P$1616,Spreads!$AA$3:$AA$1616,'Monthly Data'!$B46,Spreads!$AB$3:$AB$1616,'Monthly Data'!$C46)</f>
        <v>7.0000000000000071</v>
      </c>
      <c r="BK46" s="62">
        <f>AVERAGEIFS(Spreads!P$3:P$1616,Spreads!$AA$3:$AA$1616,'Monthly Data'!$B46,Spreads!$AB$3:$AB$1616,'Monthly Data'!$C46)</f>
        <v>4.8499999999999996</v>
      </c>
      <c r="BL46" s="24">
        <f t="shared" si="25"/>
        <v>-1.8499999999999996</v>
      </c>
      <c r="BM46" s="24">
        <f t="shared" si="26"/>
        <v>2.1500000000000075</v>
      </c>
      <c r="BN46" s="62">
        <f>_xlfn.MINIFS(Spreads!R$3:R$1616,Spreads!$AA$3:$AA$1616,'Monthly Data'!$B46,Spreads!$AB$3:$AB$1616,'Monthly Data'!$C46)</f>
        <v>-7.1041970913834547</v>
      </c>
      <c r="BO46" s="62">
        <f>_xlfn.MAXIFS(Spreads!R$3:R$1616,Spreads!$AA$3:$AA$1616,'Monthly Data'!$B46,Spreads!$AB$3:$AB$1616,'Monthly Data'!$C46)</f>
        <v>0.31855891849033924</v>
      </c>
      <c r="BP46" s="62">
        <f>AVERAGEIFS(Spreads!R$3:R$1616,Spreads!$AA$3:$AA$1616,'Monthly Data'!$B46,Spreads!$AB$3:$AB$1616,'Monthly Data'!$C46)</f>
        <v>-1.8974370917100483</v>
      </c>
      <c r="BQ46" s="24">
        <f t="shared" si="27"/>
        <v>-5.2067599996734062</v>
      </c>
      <c r="BR46" s="24">
        <f t="shared" si="28"/>
        <v>2.2159960102003877</v>
      </c>
      <c r="BS46" s="62">
        <f>_xlfn.MINIFS(Spreads!S$3:S$1616,Spreads!$AA$3:$AA$1616,'Monthly Data'!$B46,Spreads!$AB$3:$AB$1616,'Monthly Data'!$C46)</f>
        <v>34.999999999999993</v>
      </c>
      <c r="BT46" s="62">
        <f>_xlfn.MAXIFS(Spreads!S$3:S$1616,Spreads!$AA$3:$AA$1616,'Monthly Data'!$B46,Spreads!$AB$3:$AB$1616,'Monthly Data'!$C46)</f>
        <v>35.000000000000007</v>
      </c>
      <c r="BU46" s="62">
        <f>AVERAGEIFS(Spreads!S$3:S$1616,Spreads!$AA$3:$AA$1616,'Monthly Data'!$B46,Spreads!$AB$3:$AB$1616,'Monthly Data'!$C46)</f>
        <v>35</v>
      </c>
      <c r="BV46" s="24">
        <f t="shared" si="29"/>
        <v>0</v>
      </c>
      <c r="BW46" s="24">
        <f t="shared" si="30"/>
        <v>0</v>
      </c>
      <c r="BX46" s="62">
        <f>_xlfn.MINIFS(Spreads!T$3:T$1616,Spreads!$AA$3:$AA$1616,'Monthly Data'!$B46,Spreads!$AB$3:$AB$1616,'Monthly Data'!$C46)</f>
        <v>13.5</v>
      </c>
      <c r="BY46" s="62">
        <f>_xlfn.MAXIFS(Spreads!T$3:T$1616,Spreads!$AA$3:$AA$1616,'Monthly Data'!$B46,Spreads!$AB$3:$AB$1616,'Monthly Data'!$C46)</f>
        <v>16.5</v>
      </c>
      <c r="BZ46" s="62">
        <f>AVERAGEIFS(Spreads!T$3:T$1616,Spreads!$AA$3:$AA$1616,'Monthly Data'!$B46,Spreads!$AB$3:$AB$1616,'Monthly Data'!$C46)</f>
        <v>14.9</v>
      </c>
      <c r="CA46" s="24">
        <f t="shared" si="31"/>
        <v>-1.4000000000000004</v>
      </c>
      <c r="CB46" s="24">
        <f t="shared" si="32"/>
        <v>1.5999999999999996</v>
      </c>
      <c r="DJ46" s="24">
        <f t="shared" si="33"/>
        <v>15.040000000000006</v>
      </c>
      <c r="DK46" s="24">
        <f t="shared" si="33"/>
        <v>16.5</v>
      </c>
      <c r="DL46" s="24">
        <f t="shared" si="33"/>
        <v>14.899999999999991</v>
      </c>
      <c r="DV46" s="63">
        <f t="shared" si="34"/>
        <v>44743</v>
      </c>
      <c r="DW46" s="62">
        <f>_xlfn.MINIFS(Spreads!X$3:X$1616,Spreads!$AA$3:$AA$1616,'Monthly Data'!$B46,Spreads!$AB$3:$AB$1616,'Monthly Data'!$C46)</f>
        <v>55.73517818474096</v>
      </c>
      <c r="DX46" s="62">
        <f>_xlfn.MAXIFS(Spreads!X$3:X$1616,Spreads!$AA$3:$AA$1616,'Monthly Data'!$B46,Spreads!$AB$3:$AB$1616,'Monthly Data'!$C46)</f>
        <v>63.548308961808416</v>
      </c>
      <c r="DY46" s="62">
        <f>AVERAGEIFS(Spreads!X$3:X$1616,Spreads!$AA$3:$AA$1616,'Monthly Data'!$B46,Spreads!$AB$3:$AB$1616,'Monthly Data'!$C46)</f>
        <v>59.785759191371575</v>
      </c>
      <c r="DZ46" s="62">
        <f>_xlfn.MINIFS(Spreads!AM$3:AM$1616,Spreads!$AA$3:$AA$1616,'Monthly Data'!$B46,Spreads!$AB$3:$AB$1616,'Monthly Data'!$C46)</f>
        <v>1228.75</v>
      </c>
      <c r="EA46" s="62">
        <f>_xlfn.MAXIFS(Spreads!AM$3:AM$1616,Spreads!$AA$3:$AA$1616,'Monthly Data'!$B46,Spreads!$AB$3:$AB$1616,'Monthly Data'!$C46)</f>
        <v>1401</v>
      </c>
      <c r="EB46" s="62">
        <f>AVERAGEIFS(Spreads!AM$3:AM$1616,Spreads!$AA$3:$AA$1616,'Monthly Data'!$B46,Spreads!$AB$3:$AB$1616,'Monthly Data'!$C46)</f>
        <v>1318.05</v>
      </c>
      <c r="EC46" s="62">
        <f>_xlfn.MINIFS(Spreads!AT$3:AT$1616,Spreads!$AA$3:$AA$1616,'Monthly Data'!$B46,Spreads!$AB$3:$AB$1616,'Monthly Data'!$C46)</f>
        <v>485</v>
      </c>
      <c r="ED46" s="62">
        <f>_xlfn.MAXIFS(Spreads!AT$3:AT$1616,Spreads!$AA$3:$AA$1616,'Monthly Data'!$B46,Spreads!$AB$3:$AB$1616,'Monthly Data'!$C46)</f>
        <v>570</v>
      </c>
      <c r="EE46" s="62">
        <f>AVERAGEIFS(Spreads!AT$3:AT$1616,Spreads!$AA$3:$AA$1616,'Monthly Data'!$B46,Spreads!$AB$3:$AB$1616,'Monthly Data'!$C46)</f>
        <v>516.75</v>
      </c>
      <c r="EF46" s="62">
        <f>_xlfn.MINIFS(Spreads!AU$3:AU$1616,Spreads!$AA$3:$AA$1616,'Monthly Data'!$B46,Spreads!$AB$3:$AB$1616,'Monthly Data'!$C46)</f>
        <v>14.89</v>
      </c>
      <c r="EG46" s="62">
        <f>_xlfn.MAXIFS(Spreads!AU$3:AU$1616,Spreads!$AA$3:$AA$1616,'Monthly Data'!$B46,Spreads!$AB$3:$AB$1616,'Monthly Data'!$C46)</f>
        <v>17.97</v>
      </c>
      <c r="EH46" s="62">
        <f>AVERAGEIFS(Spreads!AU$3:AU$1616,Spreads!$AA$3:$AA$1616,'Monthly Data'!$B46,Spreads!$AB$3:$AB$1616,'Monthly Data'!$C46)</f>
        <v>16.3325</v>
      </c>
      <c r="EI46" s="62">
        <f>_xlfn.MINIFS(Spreads!AV$3:AV$1616,Spreads!$AA$3:$AA$1616,'Monthly Data'!$B46,Spreads!$AB$3:$AB$1616,'Monthly Data'!$C46)</f>
        <v>2.5880200000000002</v>
      </c>
      <c r="EJ46" s="62">
        <f>_xlfn.MAXIFS(Spreads!AV$3:AV$1616,Spreads!$AA$3:$AA$1616,'Monthly Data'!$B46,Spreads!$AB$3:$AB$1616,'Monthly Data'!$C46)</f>
        <v>4.5126999999999988</v>
      </c>
      <c r="EK46" s="62">
        <f>AVERAGEIFS(Spreads!AV$3:AV$1616,Spreads!$AA$3:$AA$1616,'Monthly Data'!$B46,Spreads!$AB$3:$AB$1616,'Monthly Data'!$C46)</f>
        <v>3.5153409999999994</v>
      </c>
      <c r="EL46" s="62">
        <f>_xlfn.MINIFS(Spreads!AW$3:AW$1616,Spreads!$AA$3:$AA$1616,'Monthly Data'!$B46,Spreads!$AB$3:$AB$1616,'Monthly Data'!$C46)</f>
        <v>4.3335195999999989</v>
      </c>
      <c r="EM46" s="62">
        <f>_xlfn.MAXIFS(Spreads!AW$3:AW$1616,Spreads!$AA$3:$AA$1616,'Monthly Data'!$B46,Spreads!$AB$3:$AB$1616,'Monthly Data'!$C46)</f>
        <v>6.026446</v>
      </c>
      <c r="EN46" s="62">
        <f>AVERAGEIFS(Spreads!AW$3:AW$1616,Spreads!$AA$3:$AA$1616,'Monthly Data'!$B46,Spreads!$AB$3:$AB$1616,'Monthly Data'!$C46)</f>
        <v>5.1556856799999995</v>
      </c>
      <c r="EO46" s="62">
        <f>_xlfn.MINIFS(Spreads!AX$3:AX$1616,Spreads!$AA$3:$AA$1616,'Monthly Data'!$B46,Spreads!$AB$3:$AB$1616,'Monthly Data'!$C46)</f>
        <v>1.3756860000000017</v>
      </c>
      <c r="EP46" s="62">
        <f>_xlfn.MAXIFS(Spreads!AX$3:AX$1616,Spreads!$AA$3:$AA$1616,'Monthly Data'!$B46,Spreads!$AB$3:$AB$1616,'Monthly Data'!$C46)</f>
        <v>1.8576791999999998</v>
      </c>
      <c r="EQ46" s="62">
        <f>AVERAGEIFS(Spreads!AX$3:AX$1616,Spreads!$AA$3:$AA$1616,'Monthly Data'!$B46,Spreads!$AB$3:$AB$1616,'Monthly Data'!$C46)</f>
        <v>1.6403446800000008</v>
      </c>
      <c r="ER46" s="64">
        <f>_xlfn.MINIFS(Spreads!AY$3:AY$1616,Spreads!$AA$3:$AA$1616,'Monthly Data'!$B46,Spreads!$AB$3:$AB$1616,'Monthly Data'!$C46)</f>
        <v>0.41293093367634393</v>
      </c>
      <c r="ES46" s="64">
        <f>_xlfn.MAXIFS(Spreads!AY$3:AY$1616,Spreads!$AA$3:$AA$1616,'Monthly Data'!$B46,Spreads!$AB$3:$AB$1616,'Monthly Data'!$C46)</f>
        <v>0.46259911628739481</v>
      </c>
      <c r="ET46" s="64">
        <f>AVERAGEIFS(Spreads!AY$3:AY$1616,Spreads!$AA$3:$AA$1616,'Monthly Data'!$B46,Spreads!$AB$3:$AB$1616,'Monthly Data'!$C46)</f>
        <v>0.44002588171970836</v>
      </c>
    </row>
    <row r="47" spans="1:150" x14ac:dyDescent="0.2">
      <c r="A47" s="60">
        <v>44774</v>
      </c>
      <c r="B47" s="61">
        <f t="shared" si="0"/>
        <v>8</v>
      </c>
      <c r="C47" s="61">
        <f t="shared" si="1"/>
        <v>2022</v>
      </c>
      <c r="D47" s="62">
        <f>_xlfn.MINIFS(Spreads!B$3:B$1616,Spreads!$AA$3:$AA$1616,'Monthly Data'!$B47,Spreads!$AB$3:$AB$1616,'Monthly Data'!$C47)</f>
        <v>79.95</v>
      </c>
      <c r="E47" s="62">
        <f>_xlfn.MAXIFS(Spreads!B$3:B$1616,Spreads!$AA$3:$AA$1616,'Monthly Data'!$B47,Spreads!$AB$3:$AB$1616,'Monthly Data'!$C47)</f>
        <v>90.24</v>
      </c>
      <c r="F47" s="62">
        <f>AVERAGEIFS(Spreads!B$3:B$1616,Spreads!$AA$3:$AA$1616,'Monthly Data'!$B47,Spreads!$AB$3:$AB$1616,'Monthly Data'!$C47)</f>
        <v>85.409130434782597</v>
      </c>
      <c r="G47" s="62">
        <f t="shared" si="2"/>
        <v>-5.459130434782594</v>
      </c>
      <c r="H47" s="62">
        <f t="shared" si="3"/>
        <v>4.8308695652173981</v>
      </c>
      <c r="I47" s="62">
        <f>_xlfn.MINIFS(Spreads!C$3:C$1616,Spreads!$AA$3:$AA$1616,'Monthly Data'!$B47,Spreads!$AB$3:$AB$1616,'Monthly Data'!$C47)</f>
        <v>66.819999999999993</v>
      </c>
      <c r="J47" s="62">
        <f>_xlfn.MAXIFS(Spreads!C$3:C$1616,Spreads!$AA$3:$AA$1616,'Monthly Data'!$B47,Spreads!$AB$3:$AB$1616,'Monthly Data'!$C47)</f>
        <v>79.739999999999995</v>
      </c>
      <c r="K47" s="62">
        <f>AVERAGEIFS(Spreads!C$3:C$1616,Spreads!$AA$3:$AA$1616,'Monthly Data'!$B47,Spreads!$AB$3:$AB$1616,'Monthly Data'!$C47)</f>
        <v>72.561304347826066</v>
      </c>
      <c r="L47" s="62">
        <f t="shared" si="4"/>
        <v>-5.7413043478260732</v>
      </c>
      <c r="M47" s="62">
        <f t="shared" si="5"/>
        <v>7.1786956521739285</v>
      </c>
      <c r="N47" s="62">
        <f>_xlfn.MINIFS(Spreads!D$3:D$1616,Spreads!$AA$3:$AA$1616,'Monthly Data'!$B47,Spreads!$AB$3:$AB$1616,'Monthly Data'!$C47)</f>
        <v>68.819999999999993</v>
      </c>
      <c r="O47" s="62">
        <f>_xlfn.MAXIFS(Spreads!D$3:D$1616,Spreads!$AA$3:$AA$1616,'Monthly Data'!$B47,Spreads!$AB$3:$AB$1616,'Monthly Data'!$C47)</f>
        <v>81.739999999999995</v>
      </c>
      <c r="P47" s="62">
        <f>AVERAGEIFS(Spreads!D$3:D$1616,Spreads!$AA$3:$AA$1616,'Monthly Data'!$B47,Spreads!$AB$3:$AB$1616,'Monthly Data'!$C47)</f>
        <v>74.778695652173894</v>
      </c>
      <c r="Q47" s="62">
        <f t="shared" si="6"/>
        <v>-5.9586956521739012</v>
      </c>
      <c r="R47" s="62">
        <f t="shared" si="7"/>
        <v>6.9613043478261005</v>
      </c>
      <c r="S47" s="62">
        <f>_xlfn.MINIFS(Spreads!F$3:F$1616,Spreads!$AA$3:$AA$1616,'Monthly Data'!$B47,Spreads!$AB$3:$AB$1616,'Monthly Data'!$C47)</f>
        <v>57.526868551615649</v>
      </c>
      <c r="T47" s="62">
        <f>_xlfn.MAXIFS(Spreads!F$3:F$1616,Spreads!$AA$3:$AA$1616,'Monthly Data'!$B47,Spreads!$AB$3:$AB$1616,'Monthly Data'!$C47)</f>
        <v>64.60291151952579</v>
      </c>
      <c r="U47" s="62">
        <f>AVERAGEIFS(Spreads!F$3:F$1616,Spreads!$AA$3:$AA$1616,'Monthly Data'!$B47,Spreads!$AB$3:$AB$1616,'Monthly Data'!$C47)</f>
        <v>61.469672036452423</v>
      </c>
      <c r="V47" s="62">
        <f t="shared" si="8"/>
        <v>-3.942803484836773</v>
      </c>
      <c r="W47" s="62">
        <f t="shared" si="9"/>
        <v>3.1332394830733676</v>
      </c>
      <c r="X47" s="62">
        <f>_xlfn.MINIFS(Spreads!G$3:G$1616,Spreads!$AA$3:$AA$1616,'Monthly Data'!$B47,Spreads!$AB$3:$AB$1616,'Monthly Data'!$C47)</f>
        <v>92.41</v>
      </c>
      <c r="Y47" s="62">
        <f>_xlfn.MAXIFS(Spreads!G$3:G$1616,Spreads!$AA$3:$AA$1616,'Monthly Data'!$B47,Spreads!$AB$3:$AB$1616,'Monthly Data'!$C47)</f>
        <v>104.53</v>
      </c>
      <c r="Z47" s="62">
        <f>AVERAGEIFS(Spreads!G$3:G$1616,Spreads!$AA$3:$AA$1616,'Monthly Data'!$B47,Spreads!$AB$3:$AB$1616,'Monthly Data'!$C47)</f>
        <v>97.350434782608673</v>
      </c>
      <c r="AA47" s="62">
        <f t="shared" si="10"/>
        <v>-4.9404347826086763</v>
      </c>
      <c r="AB47" s="62">
        <f t="shared" si="11"/>
        <v>7.1795652173913282</v>
      </c>
      <c r="AC47" s="62">
        <f>_xlfn.MINIFS(Spreads!H$3:H$1616,Spreads!$AA$3:$AA$1616,'Monthly Data'!$B47,Spreads!$AB$3:$AB$1616,'Monthly Data'!$C47)</f>
        <v>61.82</v>
      </c>
      <c r="AD47" s="62">
        <f>_xlfn.MAXIFS(Spreads!H$3:H$1616,Spreads!$AA$3:$AA$1616,'Monthly Data'!$B47,Spreads!$AB$3:$AB$1616,'Monthly Data'!$C47)</f>
        <v>72.739999999999995</v>
      </c>
      <c r="AE47" s="62">
        <f>AVERAGEIFS(Spreads!H$3:H$1616,Spreads!$AA$3:$AA$1616,'Monthly Data'!$B47,Spreads!$AB$3:$AB$1616,'Monthly Data'!$C47)</f>
        <v>67.517826086956504</v>
      </c>
      <c r="AF47" s="62">
        <f t="shared" si="12"/>
        <v>-5.6978260869565034</v>
      </c>
      <c r="AG47" s="62">
        <f t="shared" si="13"/>
        <v>5.2221739130434912</v>
      </c>
      <c r="AH47" s="65">
        <f t="shared" si="14"/>
        <v>9.9674681373277618E-2</v>
      </c>
      <c r="AI47" s="62">
        <f t="shared" si="15"/>
        <v>17.891304347826093</v>
      </c>
      <c r="AJ47" s="62">
        <f t="shared" si="16"/>
        <v>5.0434782608695627</v>
      </c>
      <c r="AK47" s="62">
        <f t="shared" si="17"/>
        <v>12.84782608695653</v>
      </c>
      <c r="AL47" s="60">
        <f t="shared" si="35"/>
        <v>44774</v>
      </c>
      <c r="AM47" s="66">
        <f t="shared" si="36"/>
        <v>1268.2499999999998</v>
      </c>
      <c r="AN47" s="66">
        <f t="shared" si="36"/>
        <v>1424.2499999999998</v>
      </c>
      <c r="AO47" s="66">
        <f t="shared" si="36"/>
        <v>1355.173913043478</v>
      </c>
      <c r="AQ47" s="62">
        <f>AVERAGEIFS(Spreads!AV$3:AV$1616,Spreads!$AA$3:$AA$1616,'Monthly Data'!$B47,Spreads!$AB$3:$AB$1616,'Monthly Data'!$C47)</f>
        <v>3.101933478260869</v>
      </c>
      <c r="AS47" s="60">
        <f t="shared" si="18"/>
        <v>44774</v>
      </c>
      <c r="AT47" s="62">
        <f>_xlfn.MINIFS(Spreads!M$3:M$1616,Spreads!$AA$3:$AA$1616,'Monthly Data'!$B47,Spreads!$AB$3:$AB$1616,'Monthly Data'!$C47)</f>
        <v>17.5</v>
      </c>
      <c r="AU47" s="62">
        <f>_xlfn.MAXIFS(Spreads!M$3:M$1616,Spreads!$AA$3:$AA$1616,'Monthly Data'!$B47,Spreads!$AB$3:$AB$1616,'Monthly Data'!$C47)</f>
        <v>19</v>
      </c>
      <c r="AV47" s="62">
        <f>AVERAGEIFS(Spreads!M$3:M$1616,Spreads!$AA$3:$AA$1616,'Monthly Data'!$B47,Spreads!$AB$3:$AB$1616,'Monthly Data'!$C47)</f>
        <v>17.891304347826086</v>
      </c>
      <c r="AW47" s="24">
        <f t="shared" si="19"/>
        <v>-0.39130434782608603</v>
      </c>
      <c r="AX47" s="24">
        <f t="shared" si="20"/>
        <v>1.108695652173914</v>
      </c>
      <c r="AY47" s="62">
        <f>_xlfn.MINIFS(Spreads!N$3:N$1616,Spreads!$AA$3:$AA$1616,'Monthly Data'!$B47,Spreads!$AB$3:$AB$1616,'Monthly Data'!$C47)</f>
        <v>10.5</v>
      </c>
      <c r="AZ47" s="62">
        <f>_xlfn.MAXIFS(Spreads!N$3:N$1616,Spreads!$AA$3:$AA$1616,'Monthly Data'!$B47,Spreads!$AB$3:$AB$1616,'Monthly Data'!$C47)</f>
        <v>14</v>
      </c>
      <c r="BA47" s="62">
        <f>AVERAGEIFS(Spreads!N$3:N$1616,Spreads!$AA$3:$AA$1616,'Monthly Data'!$B47,Spreads!$AB$3:$AB$1616,'Monthly Data'!$C47)</f>
        <v>12.847826086956522</v>
      </c>
      <c r="BB47" s="24">
        <f t="shared" si="21"/>
        <v>-2.3478260869565215</v>
      </c>
      <c r="BC47" s="24">
        <f t="shared" si="22"/>
        <v>1.1521739130434785</v>
      </c>
      <c r="BD47" s="62">
        <f>_xlfn.MINIFS(Spreads!O$3:O$1616,Spreads!$AA$3:$AA$1616,'Monthly Data'!$B47,Spreads!$AB$3:$AB$1616,'Monthly Data'!$C47)</f>
        <v>4.5</v>
      </c>
      <c r="BE47" s="62">
        <f>_xlfn.MAXIFS(Spreads!O$3:O$1616,Spreads!$AA$3:$AA$1616,'Monthly Data'!$B47,Spreads!$AB$3:$AB$1616,'Monthly Data'!$C47)</f>
        <v>7</v>
      </c>
      <c r="BF47" s="62">
        <f>AVERAGEIFS(Spreads!O$3:O$1616,Spreads!$AA$3:$AA$1616,'Monthly Data'!$B47,Spreads!$AB$3:$AB$1616,'Monthly Data'!$C47)</f>
        <v>5.0434782608695654</v>
      </c>
      <c r="BG47" s="24">
        <f t="shared" si="23"/>
        <v>-0.54347826086956541</v>
      </c>
      <c r="BH47" s="24">
        <f t="shared" si="24"/>
        <v>1.9565217391304346</v>
      </c>
      <c r="BI47" s="62">
        <f>_xlfn.MINIFS(Spreads!P$3:P$1616,Spreads!$AA$3:$AA$1616,'Monthly Data'!$B47,Spreads!$AB$3:$AB$1616,'Monthly Data'!$C47)</f>
        <v>6.9999999999999929</v>
      </c>
      <c r="BJ47" s="62">
        <f>_xlfn.MAXIFS(Spreads!P$3:P$1616,Spreads!$AA$3:$AA$1616,'Monthly Data'!$B47,Spreads!$AB$3:$AB$1616,'Monthly Data'!$C47)</f>
        <v>9</v>
      </c>
      <c r="BK47" s="62">
        <f>AVERAGEIFS(Spreads!P$3:P$1616,Spreads!$AA$3:$AA$1616,'Monthly Data'!$B47,Spreads!$AB$3:$AB$1616,'Monthly Data'!$C47)</f>
        <v>7.2608695652173916</v>
      </c>
      <c r="BL47" s="24">
        <f t="shared" si="25"/>
        <v>-0.26086956521739868</v>
      </c>
      <c r="BM47" s="24">
        <f t="shared" si="26"/>
        <v>1.7391304347826084</v>
      </c>
      <c r="BN47" s="62">
        <f>_xlfn.MINIFS(Spreads!R$3:R$1616,Spreads!$AA$3:$AA$1616,'Monthly Data'!$B47,Spreads!$AB$3:$AB$1616,'Monthly Data'!$C47)</f>
        <v>-9.1236521635001324</v>
      </c>
      <c r="BO47" s="62">
        <f>_xlfn.MAXIFS(Spreads!R$3:R$1616,Spreads!$AA$3:$AA$1616,'Monthly Data'!$B47,Spreads!$AB$3:$AB$1616,'Monthly Data'!$C47)</f>
        <v>-2.251673647455199</v>
      </c>
      <c r="BP47" s="62">
        <f>AVERAGEIFS(Spreads!R$3:R$1616,Spreads!$AA$3:$AA$1616,'Monthly Data'!$B47,Spreads!$AB$3:$AB$1616,'Monthly Data'!$C47)</f>
        <v>-6.0481540505040901</v>
      </c>
      <c r="BQ47" s="24">
        <f t="shared" si="27"/>
        <v>-3.0754981129960424</v>
      </c>
      <c r="BR47" s="24">
        <f t="shared" si="28"/>
        <v>3.796480403048891</v>
      </c>
      <c r="BS47" s="62">
        <f>_xlfn.MINIFS(Spreads!S$3:S$1616,Spreads!$AA$3:$AA$1616,'Monthly Data'!$B47,Spreads!$AB$3:$AB$1616,'Monthly Data'!$C47)</f>
        <v>25</v>
      </c>
      <c r="BT47" s="62">
        <f>_xlfn.MAXIFS(Spreads!S$3:S$1616,Spreads!$AA$3:$AA$1616,'Monthly Data'!$B47,Spreads!$AB$3:$AB$1616,'Monthly Data'!$C47)</f>
        <v>35</v>
      </c>
      <c r="BU47" s="62">
        <f>AVERAGEIFS(Spreads!S$3:S$1616,Spreads!$AA$3:$AA$1616,'Monthly Data'!$B47,Spreads!$AB$3:$AB$1616,'Monthly Data'!$C47)</f>
        <v>29.832608695652173</v>
      </c>
      <c r="BV47" s="24">
        <f t="shared" si="29"/>
        <v>-4.8326086956521728</v>
      </c>
      <c r="BW47" s="24">
        <f t="shared" si="30"/>
        <v>5.1673913043478272</v>
      </c>
      <c r="BX47" s="62">
        <f>_xlfn.MINIFS(Spreads!T$3:T$1616,Spreads!$AA$3:$AA$1616,'Monthly Data'!$B47,Spreads!$AB$3:$AB$1616,'Monthly Data'!$C47)</f>
        <v>7</v>
      </c>
      <c r="BY47" s="62">
        <f>_xlfn.MAXIFS(Spreads!T$3:T$1616,Spreads!$AA$3:$AA$1616,'Monthly Data'!$B47,Spreads!$AB$3:$AB$1616,'Monthly Data'!$C47)</f>
        <v>17.5</v>
      </c>
      <c r="BZ47" s="62">
        <f>AVERAGEIFS(Spreads!T$3:T$1616,Spreads!$AA$3:$AA$1616,'Monthly Data'!$B47,Spreads!$AB$3:$AB$1616,'Monthly Data'!$C47)</f>
        <v>11.941304347826087</v>
      </c>
      <c r="CA47" s="24">
        <f t="shared" si="31"/>
        <v>-4.9413043478260867</v>
      </c>
      <c r="CB47" s="24">
        <f t="shared" si="32"/>
        <v>5.5586956521739133</v>
      </c>
      <c r="DJ47" s="24">
        <f t="shared" si="33"/>
        <v>12.459999999999994</v>
      </c>
      <c r="DK47" s="24">
        <f t="shared" si="33"/>
        <v>14.290000000000006</v>
      </c>
      <c r="DL47" s="24">
        <f t="shared" si="33"/>
        <v>11.941304347826076</v>
      </c>
      <c r="DV47" s="63">
        <f t="shared" si="34"/>
        <v>44774</v>
      </c>
      <c r="DW47" s="62">
        <f>_xlfn.MINIFS(Spreads!X$3:X$1616,Spreads!$AA$3:$AA$1616,'Monthly Data'!$B47,Spreads!$AB$3:$AB$1616,'Monthly Data'!$C47)</f>
        <v>57.129975115915556</v>
      </c>
      <c r="DX47" s="62">
        <f>_xlfn.MAXIFS(Spreads!X$3:X$1616,Spreads!$AA$3:$AA$1616,'Monthly Data'!$B47,Spreads!$AB$3:$AB$1616,'Monthly Data'!$C47)</f>
        <v>64.36477545810574</v>
      </c>
      <c r="DY47" s="62">
        <f>AVERAGEIFS(Spreads!X$3:X$1616,Spreads!$AA$3:$AA$1616,'Monthly Data'!$B47,Spreads!$AB$3:$AB$1616,'Monthly Data'!$C47)</f>
        <v>61.236466328270879</v>
      </c>
      <c r="DZ47" s="62">
        <f>_xlfn.MINIFS(Spreads!AM$3:AM$1616,Spreads!$AA$3:$AA$1616,'Monthly Data'!$B47,Spreads!$AB$3:$AB$1616,'Monthly Data'!$C47)</f>
        <v>1259.5</v>
      </c>
      <c r="EA47" s="62">
        <f>_xlfn.MAXIFS(Spreads!AM$3:AM$1616,Spreads!$AA$3:$AA$1616,'Monthly Data'!$B47,Spreads!$AB$3:$AB$1616,'Monthly Data'!$C47)</f>
        <v>1419</v>
      </c>
      <c r="EB47" s="62">
        <f>AVERAGEIFS(Spreads!AM$3:AM$1616,Spreads!$AA$3:$AA$1616,'Monthly Data'!$B47,Spreads!$AB$3:$AB$1616,'Monthly Data'!$C47)</f>
        <v>1350.0326086956522</v>
      </c>
      <c r="EC47" s="62">
        <f>_xlfn.MINIFS(Spreads!AT$3:AT$1616,Spreads!$AA$3:$AA$1616,'Monthly Data'!$B47,Spreads!$AB$3:$AB$1616,'Monthly Data'!$C47)</f>
        <v>472</v>
      </c>
      <c r="ED47" s="62">
        <f>_xlfn.MAXIFS(Spreads!AT$3:AT$1616,Spreads!$AA$3:$AA$1616,'Monthly Data'!$B47,Spreads!$AB$3:$AB$1616,'Monthly Data'!$C47)</f>
        <v>504</v>
      </c>
      <c r="EE47" s="62">
        <f>AVERAGEIFS(Spreads!AT$3:AT$1616,Spreads!$AA$3:$AA$1616,'Monthly Data'!$B47,Spreads!$AB$3:$AB$1616,'Monthly Data'!$C47)</f>
        <v>486.60869565217394</v>
      </c>
      <c r="EF47" s="62">
        <f>_xlfn.MINIFS(Spreads!AU$3:AU$1616,Spreads!$AA$3:$AA$1616,'Monthly Data'!$B47,Spreads!$AB$3:$AB$1616,'Monthly Data'!$C47)</f>
        <v>15.64</v>
      </c>
      <c r="EG47" s="62">
        <f>_xlfn.MAXIFS(Spreads!AU$3:AU$1616,Spreads!$AA$3:$AA$1616,'Monthly Data'!$B47,Spreads!$AB$3:$AB$1616,'Monthly Data'!$C47)</f>
        <v>18.649999999999999</v>
      </c>
      <c r="EH47" s="62">
        <f>AVERAGEIFS(Spreads!AU$3:AU$1616,Spreads!$AA$3:$AA$1616,'Monthly Data'!$B47,Spreads!$AB$3:$AB$1616,'Monthly Data'!$C47)</f>
        <v>16.823043478260864</v>
      </c>
      <c r="EI47" s="62">
        <f>_xlfn.MINIFS(Spreads!AV$3:AV$1616,Spreads!$AA$3:$AA$1616,'Monthly Data'!$B47,Spreads!$AB$3:$AB$1616,'Monthly Data'!$C47)</f>
        <v>1.9715300000000013</v>
      </c>
      <c r="EJ47" s="62">
        <f>_xlfn.MAXIFS(Spreads!AV$3:AV$1616,Spreads!$AA$3:$AA$1616,'Monthly Data'!$B47,Spreads!$AB$3:$AB$1616,'Monthly Data'!$C47)</f>
        <v>3.415779999999998</v>
      </c>
      <c r="EK47" s="62">
        <f>AVERAGEIFS(Spreads!AV$3:AV$1616,Spreads!$AA$3:$AA$1616,'Monthly Data'!$B47,Spreads!$AB$3:$AB$1616,'Monthly Data'!$C47)</f>
        <v>3.101933478260869</v>
      </c>
      <c r="EL47" s="62">
        <f>_xlfn.MINIFS(Spreads!AW$3:AW$1616,Spreads!$AA$3:$AA$1616,'Monthly Data'!$B47,Spreads!$AB$3:$AB$1616,'Monthly Data'!$C47)</f>
        <v>3.2899094000000026</v>
      </c>
      <c r="EM47" s="62">
        <f>_xlfn.MAXIFS(Spreads!AW$3:AW$1616,Spreads!$AA$3:$AA$1616,'Monthly Data'!$B47,Spreads!$AB$3:$AB$1616,'Monthly Data'!$C47)</f>
        <v>4.8232003999999975</v>
      </c>
      <c r="EN47" s="62">
        <f>AVERAGEIFS(Spreads!AW$3:AW$1616,Spreads!$AA$3:$AA$1616,'Monthly Data'!$B47,Spreads!$AB$3:$AB$1616,'Monthly Data'!$C47)</f>
        <v>4.4052717652173898</v>
      </c>
      <c r="EO47" s="62">
        <f>_xlfn.MINIFS(Spreads!AX$3:AX$1616,Spreads!$AA$3:$AA$1616,'Monthly Data'!$B47,Spreads!$AB$3:$AB$1616,'Monthly Data'!$C47)</f>
        <v>1.0173383999999999</v>
      </c>
      <c r="EP47" s="62">
        <f>_xlfn.MAXIFS(Spreads!AX$3:AX$1616,Spreads!$AA$3:$AA$1616,'Monthly Data'!$B47,Spreads!$AB$3:$AB$1616,'Monthly Data'!$C47)</f>
        <v>1.4322203999999985</v>
      </c>
      <c r="EQ47" s="62">
        <f>AVERAGEIFS(Spreads!AX$3:AX$1616,Spreads!$AA$3:$AA$1616,'Monthly Data'!$B47,Spreads!$AB$3:$AB$1616,'Monthly Data'!$C47)</f>
        <v>1.3033382869565215</v>
      </c>
      <c r="ER47" s="64">
        <f>_xlfn.MINIFS(Spreads!AY$3:AY$1616,Spreads!$AA$3:$AA$1616,'Monthly Data'!$B47,Spreads!$AB$3:$AB$1616,'Monthly Data'!$C47)</f>
        <v>0.44522052436560422</v>
      </c>
      <c r="ES47" s="64">
        <f>_xlfn.MAXIFS(Spreads!AY$3:AY$1616,Spreads!$AA$3:$AA$1616,'Monthly Data'!$B47,Spreads!$AB$3:$AB$1616,'Monthly Data'!$C47)</f>
        <v>0.47832382250234212</v>
      </c>
      <c r="ET47" s="64">
        <f>AVERAGEIFS(Spreads!AY$3:AY$1616,Spreads!$AA$3:$AA$1616,'Monthly Data'!$B47,Spreads!$AB$3:$AB$1616,'Monthly Data'!$C47)</f>
        <v>0.46627859087573315</v>
      </c>
    </row>
    <row r="48" spans="1:150" x14ac:dyDescent="0.2">
      <c r="A48" s="60">
        <v>44805</v>
      </c>
      <c r="B48" s="61">
        <f t="shared" si="0"/>
        <v>9</v>
      </c>
      <c r="C48" s="61">
        <f t="shared" si="1"/>
        <v>2022</v>
      </c>
      <c r="D48" s="62">
        <f>_xlfn.MINIFS(Spreads!B$3:B$1616,Spreads!$AA$3:$AA$1616,'Monthly Data'!$B48,Spreads!$AB$3:$AB$1616,'Monthly Data'!$C48)</f>
        <v>80.849999999999994</v>
      </c>
      <c r="E48" s="62">
        <f>_xlfn.MAXIFS(Spreads!B$3:B$1616,Spreads!$AA$3:$AA$1616,'Monthly Data'!$B48,Spreads!$AB$3:$AB$1616,'Monthly Data'!$C48)</f>
        <v>86.43</v>
      </c>
      <c r="F48" s="62">
        <f>AVERAGEIFS(Spreads!B$3:B$1616,Spreads!$AA$3:$AA$1616,'Monthly Data'!$B48,Spreads!$AB$3:$AB$1616,'Monthly Data'!$C48)</f>
        <v>83.801904761904751</v>
      </c>
      <c r="G48" s="62">
        <f t="shared" si="2"/>
        <v>-2.9519047619047569</v>
      </c>
      <c r="H48" s="62">
        <f t="shared" si="3"/>
        <v>2.6280952380952556</v>
      </c>
      <c r="I48" s="62">
        <f>_xlfn.MINIFS(Spreads!C$3:C$1616,Spreads!$AA$3:$AA$1616,'Monthly Data'!$B48,Spreads!$AB$3:$AB$1616,'Monthly Data'!$C48)</f>
        <v>69.680000000000007</v>
      </c>
      <c r="J48" s="62">
        <f>_xlfn.MAXIFS(Spreads!C$3:C$1616,Spreads!$AA$3:$AA$1616,'Monthly Data'!$B48,Spreads!$AB$3:$AB$1616,'Monthly Data'!$C48)</f>
        <v>76.430000000000007</v>
      </c>
      <c r="K48" s="62">
        <f>AVERAGEIFS(Spreads!C$3:C$1616,Spreads!$AA$3:$AA$1616,'Monthly Data'!$B48,Spreads!$AB$3:$AB$1616,'Monthly Data'!$C48)</f>
        <v>73.754285714285714</v>
      </c>
      <c r="L48" s="62">
        <f t="shared" si="4"/>
        <v>-4.0742857142857076</v>
      </c>
      <c r="M48" s="62">
        <f t="shared" si="5"/>
        <v>2.6757142857142924</v>
      </c>
      <c r="N48" s="62">
        <f>_xlfn.MINIFS(Spreads!D$3:D$1616,Spreads!$AA$3:$AA$1616,'Monthly Data'!$B48,Spreads!$AB$3:$AB$1616,'Monthly Data'!$C48)</f>
        <v>70.349999999999994</v>
      </c>
      <c r="O48" s="62">
        <f>_xlfn.MAXIFS(Spreads!D$3:D$1616,Spreads!$AA$3:$AA$1616,'Monthly Data'!$B48,Spreads!$AB$3:$AB$1616,'Monthly Data'!$C48)</f>
        <v>77.34</v>
      </c>
      <c r="P48" s="62">
        <f>AVERAGEIFS(Spreads!D$3:D$1616,Spreads!$AA$3:$AA$1616,'Monthly Data'!$B48,Spreads!$AB$3:$AB$1616,'Monthly Data'!$C48)</f>
        <v>73.373333333333335</v>
      </c>
      <c r="Q48" s="62">
        <f t="shared" si="6"/>
        <v>-3.0233333333333405</v>
      </c>
      <c r="R48" s="62">
        <f t="shared" si="7"/>
        <v>3.9666666666666686</v>
      </c>
      <c r="S48" s="62">
        <f>_xlfn.MINIFS(Spreads!F$3:F$1616,Spreads!$AA$3:$AA$1616,'Monthly Data'!$B48,Spreads!$AB$3:$AB$1616,'Monthly Data'!$C48)</f>
        <v>47.332377160347669</v>
      </c>
      <c r="T48" s="62">
        <f>_xlfn.MAXIFS(Spreads!F$3:F$1616,Spreads!$AA$3:$AA$1616,'Monthly Data'!$B48,Spreads!$AB$3:$AB$1616,'Monthly Data'!$C48)</f>
        <v>62.198871280428122</v>
      </c>
      <c r="U48" s="62">
        <f>AVERAGEIFS(Spreads!F$3:F$1616,Spreads!$AA$3:$AA$1616,'Monthly Data'!$B48,Spreads!$AB$3:$AB$1616,'Monthly Data'!$C48)</f>
        <v>53.711291658205006</v>
      </c>
      <c r="V48" s="62">
        <f t="shared" si="8"/>
        <v>-6.3789144978573376</v>
      </c>
      <c r="W48" s="62">
        <f t="shared" si="9"/>
        <v>8.4875796222231159</v>
      </c>
      <c r="X48" s="62">
        <f>_xlfn.MINIFS(Spreads!G$3:G$1616,Spreads!$AA$3:$AA$1616,'Monthly Data'!$B48,Spreads!$AB$3:$AB$1616,'Monthly Data'!$C48)</f>
        <v>85.35</v>
      </c>
      <c r="Y48" s="62">
        <f>_xlfn.MAXIFS(Spreads!G$3:G$1616,Spreads!$AA$3:$AA$1616,'Monthly Data'!$B48,Spreads!$AB$3:$AB$1616,'Monthly Data'!$C48)</f>
        <v>93.93</v>
      </c>
      <c r="Z48" s="62">
        <f>AVERAGEIFS(Spreads!G$3:G$1616,Spreads!$AA$3:$AA$1616,'Monthly Data'!$B48,Spreads!$AB$3:$AB$1616,'Monthly Data'!$C48)</f>
        <v>90.587619047619029</v>
      </c>
      <c r="AA48" s="62">
        <f t="shared" si="10"/>
        <v>-5.2376190476190345</v>
      </c>
      <c r="AB48" s="62">
        <f t="shared" si="11"/>
        <v>3.342380952380978</v>
      </c>
      <c r="AC48" s="62">
        <f>_xlfn.MINIFS(Spreads!H$3:H$1616,Spreads!$AA$3:$AA$1616,'Monthly Data'!$B48,Spreads!$AB$3:$AB$1616,'Monthly Data'!$C48)</f>
        <v>63.68</v>
      </c>
      <c r="AD48" s="62">
        <f>_xlfn.MAXIFS(Spreads!H$3:H$1616,Spreads!$AA$3:$AA$1616,'Monthly Data'!$B48,Spreads!$AB$3:$AB$1616,'Monthly Data'!$C48)</f>
        <v>69.430000000000007</v>
      </c>
      <c r="AE48" s="62">
        <f>AVERAGEIFS(Spreads!H$3:H$1616,Spreads!$AA$3:$AA$1616,'Monthly Data'!$B48,Spreads!$AB$3:$AB$1616,'Monthly Data'!$C48)</f>
        <v>66.873333333333335</v>
      </c>
      <c r="AF48" s="62">
        <f t="shared" si="12"/>
        <v>-3.1933333333333351</v>
      </c>
      <c r="AG48" s="62">
        <f t="shared" si="13"/>
        <v>2.556666666666672</v>
      </c>
      <c r="AH48" s="65">
        <f t="shared" si="14"/>
        <v>-9.5455199163717586E-3</v>
      </c>
      <c r="AI48" s="62">
        <f t="shared" si="15"/>
        <v>16.928571428571416</v>
      </c>
      <c r="AJ48" s="62">
        <f t="shared" si="16"/>
        <v>6.8809523809523796</v>
      </c>
      <c r="AK48" s="62">
        <f t="shared" si="17"/>
        <v>10.047619047619037</v>
      </c>
      <c r="AL48" s="60">
        <f t="shared" si="35"/>
        <v>44805</v>
      </c>
      <c r="AM48" s="66">
        <f t="shared" si="36"/>
        <v>1043.4999999999998</v>
      </c>
      <c r="AN48" s="66">
        <f t="shared" si="36"/>
        <v>1371.25</v>
      </c>
      <c r="AO48" s="66">
        <f t="shared" si="36"/>
        <v>1184.1309523809523</v>
      </c>
      <c r="AQ48" s="62">
        <f>AVERAGEIFS(Spreads!AV$3:AV$1616,Spreads!$AA$3:$AA$1616,'Monthly Data'!$B48,Spreads!$AB$3:$AB$1616,'Monthly Data'!$C48)</f>
        <v>2.949799047619047</v>
      </c>
      <c r="AS48" s="60">
        <f t="shared" si="18"/>
        <v>44805</v>
      </c>
      <c r="AT48" s="62">
        <f>_xlfn.MINIFS(Spreads!M$3:M$1616,Spreads!$AA$3:$AA$1616,'Monthly Data'!$B48,Spreads!$AB$3:$AB$1616,'Monthly Data'!$C48)</f>
        <v>15.5</v>
      </c>
      <c r="AU48" s="62">
        <f>_xlfn.MAXIFS(Spreads!M$3:M$1616,Spreads!$AA$3:$AA$1616,'Monthly Data'!$B48,Spreads!$AB$3:$AB$1616,'Monthly Data'!$C48)</f>
        <v>18</v>
      </c>
      <c r="AV48" s="62">
        <f>AVERAGEIFS(Spreads!M$3:M$1616,Spreads!$AA$3:$AA$1616,'Monthly Data'!$B48,Spreads!$AB$3:$AB$1616,'Monthly Data'!$C48)</f>
        <v>16.928571428571427</v>
      </c>
      <c r="AW48" s="24">
        <f t="shared" si="19"/>
        <v>-1.428571428571427</v>
      </c>
      <c r="AX48" s="24">
        <f t="shared" si="20"/>
        <v>1.071428571428573</v>
      </c>
      <c r="AY48" s="62">
        <f>_xlfn.MINIFS(Spreads!N$3:N$1616,Spreads!$AA$3:$AA$1616,'Monthly Data'!$B48,Spreads!$AB$3:$AB$1616,'Monthly Data'!$C48)</f>
        <v>8</v>
      </c>
      <c r="AZ48" s="62">
        <f>_xlfn.MAXIFS(Spreads!N$3:N$1616,Spreads!$AA$3:$AA$1616,'Monthly Data'!$B48,Spreads!$AB$3:$AB$1616,'Monthly Data'!$C48)</f>
        <v>11.5</v>
      </c>
      <c r="BA48" s="62">
        <f>AVERAGEIFS(Spreads!N$3:N$1616,Spreads!$AA$3:$AA$1616,'Monthly Data'!$B48,Spreads!$AB$3:$AB$1616,'Monthly Data'!$C48)</f>
        <v>10.047619047619047</v>
      </c>
      <c r="BB48" s="24">
        <f t="shared" si="21"/>
        <v>-2.0476190476190474</v>
      </c>
      <c r="BC48" s="24">
        <f t="shared" si="22"/>
        <v>1.4523809523809526</v>
      </c>
      <c r="BD48" s="62">
        <f>_xlfn.MINIFS(Spreads!O$3:O$1616,Spreads!$AA$3:$AA$1616,'Monthly Data'!$B48,Spreads!$AB$3:$AB$1616,'Monthly Data'!$C48)</f>
        <v>6</v>
      </c>
      <c r="BE48" s="62">
        <f>_xlfn.MAXIFS(Spreads!O$3:O$1616,Spreads!$AA$3:$AA$1616,'Monthly Data'!$B48,Spreads!$AB$3:$AB$1616,'Monthly Data'!$C48)</f>
        <v>7.5</v>
      </c>
      <c r="BF48" s="62">
        <f>AVERAGEIFS(Spreads!O$3:O$1616,Spreads!$AA$3:$AA$1616,'Monthly Data'!$B48,Spreads!$AB$3:$AB$1616,'Monthly Data'!$C48)</f>
        <v>6.8809523809523814</v>
      </c>
      <c r="BG48" s="24">
        <f t="shared" si="23"/>
        <v>-0.88095238095238138</v>
      </c>
      <c r="BH48" s="24">
        <f t="shared" si="24"/>
        <v>0.61904761904761862</v>
      </c>
      <c r="BI48" s="62">
        <f>_xlfn.MINIFS(Spreads!P$3:P$1616,Spreads!$AA$3:$AA$1616,'Monthly Data'!$B48,Spreads!$AB$3:$AB$1616,'Monthly Data'!$C48)</f>
        <v>5</v>
      </c>
      <c r="BJ48" s="62">
        <f>_xlfn.MAXIFS(Spreads!P$3:P$1616,Spreads!$AA$3:$AA$1616,'Monthly Data'!$B48,Spreads!$AB$3:$AB$1616,'Monthly Data'!$C48)</f>
        <v>9.0000000000000071</v>
      </c>
      <c r="BK48" s="62">
        <f>AVERAGEIFS(Spreads!P$3:P$1616,Spreads!$AA$3:$AA$1616,'Monthly Data'!$B48,Spreads!$AB$3:$AB$1616,'Monthly Data'!$C48)</f>
        <v>6.5</v>
      </c>
      <c r="BL48" s="24">
        <f t="shared" si="25"/>
        <v>-1.5</v>
      </c>
      <c r="BM48" s="24">
        <f t="shared" si="26"/>
        <v>2.5000000000000071</v>
      </c>
      <c r="BN48" s="62">
        <f>_xlfn.MINIFS(Spreads!R$3:R$1616,Spreads!$AA$3:$AA$1616,'Monthly Data'!$B48,Spreads!$AB$3:$AB$1616,'Monthly Data'!$C48)</f>
        <v>-18.494127528437978</v>
      </c>
      <c r="BO48" s="62">
        <f>_xlfn.MAXIFS(Spreads!R$3:R$1616,Spreads!$AA$3:$AA$1616,'Monthly Data'!$B48,Spreads!$AB$3:$AB$1616,'Monthly Data'!$C48)</f>
        <v>-4.2618090266721396</v>
      </c>
      <c r="BP48" s="62">
        <f>AVERAGEIFS(Spreads!R$3:R$1616,Spreads!$AA$3:$AA$1616,'Monthly Data'!$B48,Spreads!$AB$3:$AB$1616,'Monthly Data'!$C48)</f>
        <v>-13.162041675128327</v>
      </c>
      <c r="BQ48" s="24">
        <f t="shared" si="27"/>
        <v>-5.3320858533096516</v>
      </c>
      <c r="BR48" s="24">
        <f t="shared" si="28"/>
        <v>8.9002326484561873</v>
      </c>
      <c r="BS48" s="62">
        <f>_xlfn.MINIFS(Spreads!S$3:S$1616,Spreads!$AA$3:$AA$1616,'Monthly Data'!$B48,Spreads!$AB$3:$AB$1616,'Monthly Data'!$C48)</f>
        <v>20</v>
      </c>
      <c r="BT48" s="62">
        <f>_xlfn.MAXIFS(Spreads!S$3:S$1616,Spreads!$AA$3:$AA$1616,'Monthly Data'!$B48,Spreads!$AB$3:$AB$1616,'Monthly Data'!$C48)</f>
        <v>25.000000000000007</v>
      </c>
      <c r="BU48" s="62">
        <f>AVERAGEIFS(Spreads!S$3:S$1616,Spreads!$AA$3:$AA$1616,'Monthly Data'!$B48,Spreads!$AB$3:$AB$1616,'Monthly Data'!$C48)</f>
        <v>23.714285714285715</v>
      </c>
      <c r="BV48" s="24">
        <f t="shared" si="29"/>
        <v>-3.7142857142857153</v>
      </c>
      <c r="BW48" s="24">
        <f t="shared" si="30"/>
        <v>1.2857142857142918</v>
      </c>
      <c r="BX48" s="62">
        <f>_xlfn.MINIFS(Spreads!T$3:T$1616,Spreads!$AA$3:$AA$1616,'Monthly Data'!$B48,Spreads!$AB$3:$AB$1616,'Monthly Data'!$C48)</f>
        <v>4.5</v>
      </c>
      <c r="BY48" s="62">
        <f>_xlfn.MAXIFS(Spreads!T$3:T$1616,Spreads!$AA$3:$AA$1616,'Monthly Data'!$B48,Spreads!$AB$3:$AB$1616,'Monthly Data'!$C48)</f>
        <v>8</v>
      </c>
      <c r="BZ48" s="62">
        <f>AVERAGEIFS(Spreads!T$3:T$1616,Spreads!$AA$3:$AA$1616,'Monthly Data'!$B48,Spreads!$AB$3:$AB$1616,'Monthly Data'!$C48)</f>
        <v>6.7857142857142856</v>
      </c>
      <c r="CA48" s="24">
        <f t="shared" si="31"/>
        <v>-2.2857142857142856</v>
      </c>
      <c r="CB48" s="24">
        <f t="shared" si="32"/>
        <v>1.2142857142857144</v>
      </c>
      <c r="DJ48" s="24">
        <f t="shared" si="33"/>
        <v>4.5</v>
      </c>
      <c r="DK48" s="24">
        <f t="shared" si="33"/>
        <v>7.5</v>
      </c>
      <c r="DL48" s="24">
        <f t="shared" si="33"/>
        <v>6.7857142857142776</v>
      </c>
      <c r="DV48" s="63">
        <f t="shared" si="34"/>
        <v>44805</v>
      </c>
      <c r="DW48" s="62">
        <f>_xlfn.MINIFS(Spreads!X$3:X$1616,Spreads!$AA$3:$AA$1616,'Monthly Data'!$B48,Spreads!$AB$3:$AB$1616,'Monthly Data'!$C48)</f>
        <v>48.205542718887862</v>
      </c>
      <c r="DX48" s="62">
        <f>_xlfn.MAXIFS(Spreads!X$3:X$1616,Spreads!$AA$3:$AA$1616,'Monthly Data'!$B48,Spreads!$AB$3:$AB$1616,'Monthly Data'!$C48)</f>
        <v>62.198871280428115</v>
      </c>
      <c r="DY48" s="62">
        <f>AVERAGEIFS(Spreads!X$3:X$1616,Spreads!$AA$3:$AA$1616,'Monthly Data'!$B48,Spreads!$AB$3:$AB$1616,'Monthly Data'!$C48)</f>
        <v>54.518578306329673</v>
      </c>
      <c r="DZ48" s="62">
        <f>_xlfn.MINIFS(Spreads!AM$3:AM$1616,Spreads!$AA$3:$AA$1616,'Monthly Data'!$B48,Spreads!$AB$3:$AB$1616,'Monthly Data'!$C48)</f>
        <v>1062.75</v>
      </c>
      <c r="EA48" s="62">
        <f>_xlfn.MAXIFS(Spreads!AM$3:AM$1616,Spreads!$AA$3:$AA$1616,'Monthly Data'!$B48,Spreads!$AB$3:$AB$1616,'Monthly Data'!$C48)</f>
        <v>1371.25</v>
      </c>
      <c r="EB48" s="62">
        <f>AVERAGEIFS(Spreads!AM$3:AM$1616,Spreads!$AA$3:$AA$1616,'Monthly Data'!$B48,Spreads!$AB$3:$AB$1616,'Monthly Data'!$C48)</f>
        <v>1201.9285714285713</v>
      </c>
      <c r="EC48" s="62">
        <f>_xlfn.MINIFS(Spreads!AT$3:AT$1616,Spreads!$AA$3:$AA$1616,'Monthly Data'!$B48,Spreads!$AB$3:$AB$1616,'Monthly Data'!$C48)</f>
        <v>393</v>
      </c>
      <c r="ED48" s="62">
        <f>_xlfn.MAXIFS(Spreads!AT$3:AT$1616,Spreads!$AA$3:$AA$1616,'Monthly Data'!$B48,Spreads!$AB$3:$AB$1616,'Monthly Data'!$C48)</f>
        <v>490</v>
      </c>
      <c r="EE48" s="62">
        <f>AVERAGEIFS(Spreads!AT$3:AT$1616,Spreads!$AA$3:$AA$1616,'Monthly Data'!$B48,Spreads!$AB$3:$AB$1616,'Monthly Data'!$C48)</f>
        <v>438.52380952380952</v>
      </c>
      <c r="EF48" s="62">
        <f>_xlfn.MINIFS(Spreads!AU$3:AU$1616,Spreads!$AA$3:$AA$1616,'Monthly Data'!$B48,Spreads!$AB$3:$AB$1616,'Monthly Data'!$C48)</f>
        <v>13.7</v>
      </c>
      <c r="EG48" s="62">
        <f>_xlfn.MAXIFS(Spreads!AU$3:AU$1616,Spreads!$AA$3:$AA$1616,'Monthly Data'!$B48,Spreads!$AB$3:$AB$1616,'Monthly Data'!$C48)</f>
        <v>17.18</v>
      </c>
      <c r="EH48" s="62">
        <f>AVERAGEIFS(Spreads!AU$3:AU$1616,Spreads!$AA$3:$AA$1616,'Monthly Data'!$B48,Spreads!$AB$3:$AB$1616,'Monthly Data'!$C48)</f>
        <v>15.984761904761905</v>
      </c>
      <c r="EI48" s="62">
        <f>_xlfn.MINIFS(Spreads!AV$3:AV$1616,Spreads!$AA$3:$AA$1616,'Monthly Data'!$B48,Spreads!$AB$3:$AB$1616,'Monthly Data'!$C48)</f>
        <v>1.758309999999998</v>
      </c>
      <c r="EJ48" s="62">
        <f>_xlfn.MAXIFS(Spreads!AV$3:AV$1616,Spreads!$AA$3:$AA$1616,'Monthly Data'!$B48,Spreads!$AB$3:$AB$1616,'Monthly Data'!$C48)</f>
        <v>4.8218700000000023</v>
      </c>
      <c r="EK48" s="62">
        <f>AVERAGEIFS(Spreads!AV$3:AV$1616,Spreads!$AA$3:$AA$1616,'Monthly Data'!$B48,Spreads!$AB$3:$AB$1616,'Monthly Data'!$C48)</f>
        <v>2.949799047619047</v>
      </c>
      <c r="EL48" s="62">
        <f>_xlfn.MINIFS(Spreads!AW$3:AW$1616,Spreads!$AA$3:$AA$1616,'Monthly Data'!$B48,Spreads!$AB$3:$AB$1616,'Monthly Data'!$C48)</f>
        <v>2.9015638000000017</v>
      </c>
      <c r="EM48" s="62">
        <f>_xlfn.MAXIFS(Spreads!AW$3:AW$1616,Spreads!$AA$3:$AA$1616,'Monthly Data'!$B48,Spreads!$AB$3:$AB$1616,'Monthly Data'!$C48)</f>
        <v>5.6827325999999996</v>
      </c>
      <c r="EN48" s="62">
        <f>AVERAGEIFS(Spreads!AW$3:AW$1616,Spreads!$AA$3:$AA$1616,'Monthly Data'!$B48,Spreads!$AB$3:$AB$1616,'Monthly Data'!$C48)</f>
        <v>3.929274019047619</v>
      </c>
      <c r="EO48" s="62">
        <f>_xlfn.MINIFS(Spreads!AX$3:AX$1616,Spreads!$AA$3:$AA$1616,'Monthly Data'!$B48,Spreads!$AB$3:$AB$1616,'Monthly Data'!$C48)</f>
        <v>0.74182679999999834</v>
      </c>
      <c r="EP48" s="62">
        <f>_xlfn.MAXIFS(Spreads!AX$3:AX$1616,Spreads!$AA$3:$AA$1616,'Monthly Data'!$B48,Spreads!$AB$3:$AB$1616,'Monthly Data'!$C48)</f>
        <v>1.1555388000000022</v>
      </c>
      <c r="EQ48" s="62">
        <f>AVERAGEIFS(Spreads!AX$3:AX$1616,Spreads!$AA$3:$AA$1616,'Monthly Data'!$B48,Spreads!$AB$3:$AB$1616,'Monthly Data'!$C48)</f>
        <v>0.97947497142857165</v>
      </c>
      <c r="ER48" s="64">
        <f>_xlfn.MINIFS(Spreads!AY$3:AY$1616,Spreads!$AA$3:$AA$1616,'Monthly Data'!$B48,Spreads!$AB$3:$AB$1616,'Monthly Data'!$C48)</f>
        <v>0.46586647914397622</v>
      </c>
      <c r="ES48" s="64">
        <f>_xlfn.MAXIFS(Spreads!AY$3:AY$1616,Spreads!$AA$3:$AA$1616,'Monthly Data'!$B48,Spreads!$AB$3:$AB$1616,'Monthly Data'!$C48)</f>
        <v>0.50598958542280126</v>
      </c>
      <c r="ET48" s="64">
        <f>AVERAGEIFS(Spreads!AY$3:AY$1616,Spreads!$AA$3:$AA$1616,'Monthly Data'!$B48,Spreads!$AB$3:$AB$1616,'Monthly Data'!$C48)</f>
        <v>0.48791183276786509</v>
      </c>
    </row>
    <row r="49" spans="1:150" x14ac:dyDescent="0.2">
      <c r="A49" s="60">
        <v>44835</v>
      </c>
      <c r="B49" s="61">
        <f t="shared" si="0"/>
        <v>10</v>
      </c>
      <c r="C49" s="61">
        <f t="shared" si="1"/>
        <v>2022</v>
      </c>
      <c r="D49" s="62">
        <f>_xlfn.MINIFS(Spreads!B$3:B$1616,Spreads!$AA$3:$AA$1616,'Monthly Data'!$B49,Spreads!$AB$3:$AB$1616,'Monthly Data'!$C49)</f>
        <v>78.84</v>
      </c>
      <c r="E49" s="62">
        <f>_xlfn.MAXIFS(Spreads!B$3:B$1616,Spreads!$AA$3:$AA$1616,'Monthly Data'!$B49,Spreads!$AB$3:$AB$1616,'Monthly Data'!$C49)</f>
        <v>89.67</v>
      </c>
      <c r="F49" s="62">
        <f>AVERAGEIFS(Spreads!B$3:B$1616,Spreads!$AA$3:$AA$1616,'Monthly Data'!$B49,Spreads!$AB$3:$AB$1616,'Monthly Data'!$C49)</f>
        <v>84.172857142857154</v>
      </c>
      <c r="G49" s="62">
        <f t="shared" si="2"/>
        <v>-5.3328571428571507</v>
      </c>
      <c r="H49" s="62">
        <f t="shared" si="3"/>
        <v>5.4971428571428476</v>
      </c>
      <c r="I49" s="62">
        <f>_xlfn.MINIFS(Spreads!C$3:C$1616,Spreads!$AA$3:$AA$1616,'Monthly Data'!$B49,Spreads!$AB$3:$AB$1616,'Monthly Data'!$C49)</f>
        <v>70.84</v>
      </c>
      <c r="J49" s="62">
        <f>_xlfn.MAXIFS(Spreads!C$3:C$1616,Spreads!$AA$3:$AA$1616,'Monthly Data'!$B49,Spreads!$AB$3:$AB$1616,'Monthly Data'!$C49)</f>
        <v>79.42</v>
      </c>
      <c r="K49" s="62">
        <f>AVERAGEIFS(Spreads!C$3:C$1616,Spreads!$AA$3:$AA$1616,'Monthly Data'!$B49,Spreads!$AB$3:$AB$1616,'Monthly Data'!$C49)</f>
        <v>75.04190476190476</v>
      </c>
      <c r="L49" s="62">
        <f t="shared" si="4"/>
        <v>-4.2019047619047569</v>
      </c>
      <c r="M49" s="62">
        <f t="shared" si="5"/>
        <v>4.3780952380952414</v>
      </c>
      <c r="N49" s="62">
        <f>_xlfn.MINIFS(Spreads!D$3:D$1616,Spreads!$AA$3:$AA$1616,'Monthly Data'!$B49,Spreads!$AB$3:$AB$1616,'Monthly Data'!$C49)</f>
        <v>68.34</v>
      </c>
      <c r="O49" s="62">
        <f>_xlfn.MAXIFS(Spreads!D$3:D$1616,Spreads!$AA$3:$AA$1616,'Monthly Data'!$B49,Spreads!$AB$3:$AB$1616,'Monthly Data'!$C49)</f>
        <v>81.92</v>
      </c>
      <c r="P49" s="62">
        <f>AVERAGEIFS(Spreads!D$3:D$1616,Spreads!$AA$3:$AA$1616,'Monthly Data'!$B49,Spreads!$AB$3:$AB$1616,'Monthly Data'!$C49)</f>
        <v>76.637142857142862</v>
      </c>
      <c r="Q49" s="62">
        <f t="shared" si="6"/>
        <v>-8.2971428571428589</v>
      </c>
      <c r="R49" s="62">
        <f t="shared" si="7"/>
        <v>5.2828571428571394</v>
      </c>
      <c r="S49" s="62">
        <f>_xlfn.MINIFS(Spreads!F$3:F$1616,Spreads!$AA$3:$AA$1616,'Monthly Data'!$B49,Spreads!$AB$3:$AB$1616,'Monthly Data'!$C49)</f>
        <v>51.641505890805774</v>
      </c>
      <c r="T49" s="62">
        <f>_xlfn.MAXIFS(Spreads!F$3:F$1616,Spreads!$AA$3:$AA$1616,'Monthly Data'!$B49,Spreads!$AB$3:$AB$1616,'Monthly Data'!$C49)</f>
        <v>63.094716463865467</v>
      </c>
      <c r="U49" s="62">
        <f>AVERAGEIFS(Spreads!F$3:F$1616,Spreads!$AA$3:$AA$1616,'Monthly Data'!$B49,Spreads!$AB$3:$AB$1616,'Monthly Data'!$C49)</f>
        <v>58.030680218973721</v>
      </c>
      <c r="V49" s="62">
        <f>S49-U49</f>
        <v>-6.3891743281679467</v>
      </c>
      <c r="W49" s="62">
        <f>T49-U49</f>
        <v>5.0640362448917458</v>
      </c>
      <c r="X49" s="62">
        <f>_xlfn.MINIFS(Spreads!G$3:G$1616,Spreads!$AA$3:$AA$1616,'Monthly Data'!$B49,Spreads!$AB$3:$AB$1616,'Monthly Data'!$C49)</f>
        <v>83.34</v>
      </c>
      <c r="Y49" s="62">
        <f>_xlfn.MAXIFS(Spreads!G$3:G$1616,Spreads!$AA$3:$AA$1616,'Monthly Data'!$B49,Spreads!$AB$3:$AB$1616,'Monthly Data'!$C49)</f>
        <v>92.28</v>
      </c>
      <c r="Z49" s="62">
        <f>AVERAGEIFS(Spreads!G$3:G$1616,Spreads!$AA$3:$AA$1616,'Monthly Data'!$B49,Spreads!$AB$3:$AB$1616,'Monthly Data'!$C49)</f>
        <v>88.137619047619054</v>
      </c>
      <c r="AA49" s="62">
        <f>X49-Z49</f>
        <v>-4.797619047619051</v>
      </c>
      <c r="AB49" s="62">
        <f>Y49-Z49</f>
        <v>4.1423809523809467</v>
      </c>
      <c r="AC49" s="62">
        <f>_xlfn.MINIFS(Spreads!H$3:H$1616,Spreads!$AA$3:$AA$1616,'Monthly Data'!$B49,Spreads!$AB$3:$AB$1616,'Monthly Data'!$C49)</f>
        <v>63.34</v>
      </c>
      <c r="AD49" s="62">
        <f>_xlfn.MAXIFS(Spreads!H$3:H$1616,Spreads!$AA$3:$AA$1616,'Monthly Data'!$B49,Spreads!$AB$3:$AB$1616,'Monthly Data'!$C49)</f>
        <v>73.42</v>
      </c>
      <c r="AE49" s="62">
        <f>AVERAGEIFS(Spreads!H$3:H$1616,Spreads!$AA$3:$AA$1616,'Monthly Data'!$B49,Spreads!$AB$3:$AB$1616,'Monthly Data'!$C49)</f>
        <v>68.494285714285709</v>
      </c>
      <c r="AF49" s="62">
        <f>AC49-AE49</f>
        <v>-5.1542857142857059</v>
      </c>
      <c r="AG49" s="62">
        <f>AD49-AE49</f>
        <v>4.9257142857142924</v>
      </c>
      <c r="AH49" s="65">
        <f t="shared" si="14"/>
        <v>2.4239144366748677E-2</v>
      </c>
      <c r="AI49" s="62">
        <f>F49-AE49</f>
        <v>15.678571428571445</v>
      </c>
      <c r="AJ49" s="62">
        <f t="shared" si="16"/>
        <v>6.547619047619051</v>
      </c>
      <c r="AK49" s="62">
        <f>AI49-AJ49</f>
        <v>9.1309523809523938</v>
      </c>
      <c r="AL49" s="60">
        <f t="shared" si="35"/>
        <v>44835</v>
      </c>
      <c r="AM49" s="66">
        <f t="shared" si="36"/>
        <v>1138.5</v>
      </c>
      <c r="AN49" s="66">
        <f t="shared" si="36"/>
        <v>1391</v>
      </c>
      <c r="AO49" s="66">
        <f t="shared" si="36"/>
        <v>1279.3571428571427</v>
      </c>
      <c r="AQ49" s="62">
        <f>AVERAGEIFS(Spreads!AV$3:AV$1616,Spreads!$AA$3:$AA$1616,'Monthly Data'!$B49,Spreads!$AB$3:$AB$1616,'Monthly Data'!$C49)</f>
        <v>4.5103552380952383</v>
      </c>
      <c r="AR49" s="24"/>
      <c r="AS49" s="60">
        <f t="shared" si="18"/>
        <v>44835</v>
      </c>
      <c r="AT49" s="62">
        <f>_xlfn.MINIFS(Spreads!M$3:M$1616,Spreads!$AA$3:$AA$1616,'Monthly Data'!$B49,Spreads!$AB$3:$AB$1616,'Monthly Data'!$C49)</f>
        <v>14.5</v>
      </c>
      <c r="AU49" s="62">
        <f>_xlfn.MAXIFS(Spreads!M$3:M$1616,Spreads!$AA$3:$AA$1616,'Monthly Data'!$B49,Spreads!$AB$3:$AB$1616,'Monthly Data'!$C49)</f>
        <v>16.25</v>
      </c>
      <c r="AV49" s="62">
        <f>AVERAGEIFS(Spreads!M$3:M$1616,Spreads!$AA$3:$AA$1616,'Monthly Data'!$B49,Spreads!$AB$3:$AB$1616,'Monthly Data'!$C49)</f>
        <v>15.678571428571429</v>
      </c>
      <c r="AW49" s="24">
        <f t="shared" si="19"/>
        <v>-1.1785714285714288</v>
      </c>
      <c r="AX49" s="24">
        <f t="shared" si="20"/>
        <v>0.57142857142857117</v>
      </c>
      <c r="AY49" s="62">
        <f>_xlfn.MINIFS(Spreads!N$3:N$1616,Spreads!$AA$3:$AA$1616,'Monthly Data'!$B49,Spreads!$AB$3:$AB$1616,'Monthly Data'!$C49)</f>
        <v>8</v>
      </c>
      <c r="AZ49" s="62">
        <f>_xlfn.MAXIFS(Spreads!N$3:N$1616,Spreads!$AA$3:$AA$1616,'Monthly Data'!$B49,Spreads!$AB$3:$AB$1616,'Monthly Data'!$C49)</f>
        <v>10.25</v>
      </c>
      <c r="BA49" s="62">
        <f>AVERAGEIFS(Spreads!N$3:N$1616,Spreads!$AA$3:$AA$1616,'Monthly Data'!$B49,Spreads!$AB$3:$AB$1616,'Monthly Data'!$C49)</f>
        <v>9.1309523809523814</v>
      </c>
      <c r="BB49" s="24">
        <f t="shared" si="21"/>
        <v>-1.1309523809523814</v>
      </c>
      <c r="BC49" s="24">
        <f t="shared" si="22"/>
        <v>1.1190476190476186</v>
      </c>
      <c r="BD49" s="62">
        <f>_xlfn.MINIFS(Spreads!O$3:O$1616,Spreads!$AA$3:$AA$1616,'Monthly Data'!$B49,Spreads!$AB$3:$AB$1616,'Monthly Data'!$C49)</f>
        <v>6</v>
      </c>
      <c r="BE49" s="62">
        <f>_xlfn.MAXIFS(Spreads!O$3:O$1616,Spreads!$AA$3:$AA$1616,'Monthly Data'!$B49,Spreads!$AB$3:$AB$1616,'Monthly Data'!$C49)</f>
        <v>7.5</v>
      </c>
      <c r="BF49" s="62">
        <f>AVERAGEIFS(Spreads!O$3:O$1616,Spreads!$AA$3:$AA$1616,'Monthly Data'!$B49,Spreads!$AB$3:$AB$1616,'Monthly Data'!$C49)</f>
        <v>6.5476190476190474</v>
      </c>
      <c r="BG49" s="24">
        <f t="shared" si="23"/>
        <v>-0.54761904761904745</v>
      </c>
      <c r="BH49" s="24">
        <f t="shared" si="24"/>
        <v>0.95238095238095255</v>
      </c>
      <c r="BI49" s="62">
        <f>_xlfn.MINIFS(Spreads!P$3:P$1616,Spreads!$AA$3:$AA$1616,'Monthly Data'!$B49,Spreads!$AB$3:$AB$1616,'Monthly Data'!$C49)</f>
        <v>5</v>
      </c>
      <c r="BJ49" s="62">
        <f>_xlfn.MAXIFS(Spreads!P$3:P$1616,Spreads!$AA$3:$AA$1616,'Monthly Data'!$B49,Spreads!$AB$3:$AB$1616,'Monthly Data'!$C49)</f>
        <v>8.5</v>
      </c>
      <c r="BK49" s="62">
        <f>AVERAGEIFS(Spreads!P$3:P$1616,Spreads!$AA$3:$AA$1616,'Monthly Data'!$B49,Spreads!$AB$3:$AB$1616,'Monthly Data'!$C49)</f>
        <v>8.1428571428571423</v>
      </c>
      <c r="BL49" s="24">
        <f t="shared" si="25"/>
        <v>-3.1428571428571423</v>
      </c>
      <c r="BM49" s="24">
        <f t="shared" si="26"/>
        <v>0.35714285714285765</v>
      </c>
      <c r="BN49" s="62">
        <f>_xlfn.MINIFS(Spreads!R$3:R$1616,Spreads!$AA$3:$AA$1616,'Monthly Data'!$B49,Spreads!$AB$3:$AB$1616,'Monthly Data'!$C49)</f>
        <v>-12.145109964429267</v>
      </c>
      <c r="BO49" s="62">
        <f>_xlfn.MAXIFS(Spreads!R$3:R$1616,Spreads!$AA$3:$AA$1616,'Monthly Data'!$B49,Spreads!$AB$3:$AB$1616,'Monthly Data'!$C49)</f>
        <v>-8.59685932554423</v>
      </c>
      <c r="BP49" s="62">
        <f>AVERAGEIFS(Spreads!R$3:R$1616,Spreads!$AA$3:$AA$1616,'Monthly Data'!$B49,Spreads!$AB$3:$AB$1616,'Monthly Data'!$C49)</f>
        <v>-10.463605495311986</v>
      </c>
      <c r="BQ49" s="24">
        <f t="shared" si="27"/>
        <v>-1.6815044691172805</v>
      </c>
      <c r="BR49" s="24">
        <f t="shared" si="28"/>
        <v>1.8667461697677563</v>
      </c>
      <c r="BS49" s="62">
        <f>_xlfn.MINIFS(Spreads!S$3:S$1616,Spreads!$AA$3:$AA$1616,'Monthly Data'!$B49,Spreads!$AB$3:$AB$1616,'Monthly Data'!$C49)</f>
        <v>18</v>
      </c>
      <c r="BT49" s="62">
        <f>_xlfn.MAXIFS(Spreads!S$3:S$1616,Spreads!$AA$3:$AA$1616,'Monthly Data'!$B49,Spreads!$AB$3:$AB$1616,'Monthly Data'!$C49)</f>
        <v>20</v>
      </c>
      <c r="BU49" s="62">
        <f>AVERAGEIFS(Spreads!S$3:S$1616,Spreads!$AA$3:$AA$1616,'Monthly Data'!$B49,Spreads!$AB$3:$AB$1616,'Monthly Data'!$C49)</f>
        <v>19.643333333333334</v>
      </c>
      <c r="BV49" s="24">
        <f t="shared" si="29"/>
        <v>-1.6433333333333344</v>
      </c>
      <c r="BW49" s="24">
        <f t="shared" si="30"/>
        <v>0.35666666666666558</v>
      </c>
      <c r="BX49" s="62">
        <f>_xlfn.MINIFS(Spreads!T$3:T$1616,Spreads!$AA$3:$AA$1616,'Monthly Data'!$B49,Spreads!$AB$3:$AB$1616,'Monthly Data'!$C49)</f>
        <v>1.75</v>
      </c>
      <c r="BY49" s="62">
        <f>_xlfn.MAXIFS(Spreads!T$3:T$1616,Spreads!$AA$3:$AA$1616,'Monthly Data'!$B49,Spreads!$AB$3:$AB$1616,'Monthly Data'!$C49)</f>
        <v>5.5</v>
      </c>
      <c r="BZ49" s="62">
        <f>AVERAGEIFS(Spreads!T$3:T$1616,Spreads!$AA$3:$AA$1616,'Monthly Data'!$B49,Spreads!$AB$3:$AB$1616,'Monthly Data'!$C49)</f>
        <v>3.9647619047619043</v>
      </c>
      <c r="CA49" s="24">
        <f t="shared" si="31"/>
        <v>-2.2147619047619043</v>
      </c>
      <c r="CB49" s="24">
        <f t="shared" si="32"/>
        <v>1.5352380952380957</v>
      </c>
      <c r="DJ49" s="24">
        <f t="shared" si="33"/>
        <v>4.5</v>
      </c>
      <c r="DK49" s="24">
        <f t="shared" si="33"/>
        <v>2.6099999999999994</v>
      </c>
      <c r="DL49" s="24">
        <f t="shared" si="33"/>
        <v>3.9647619047619003</v>
      </c>
      <c r="DV49" s="63">
        <f t="shared" si="34"/>
        <v>44835</v>
      </c>
      <c r="DW49" s="62">
        <f>_xlfn.MINIFS(Spreads!X$3:X$1616,Spreads!$AA$3:$AA$1616,'Monthly Data'!$B49,Spreads!$AB$3:$AB$1616,'Monthly Data'!$C49)</f>
        <v>52.514671449345961</v>
      </c>
      <c r="DX49" s="62">
        <f>_xlfn.MAXIFS(Spreads!X$3:X$1616,Spreads!$AA$3:$AA$1616,'Monthly Data'!$B49,Spreads!$AB$3:$AB$1616,'Monthly Data'!$C49)</f>
        <v>62.142172218185245</v>
      </c>
      <c r="DY49" s="62">
        <f>AVERAGEIFS(Spreads!X$3:X$1616,Spreads!$AA$3:$AA$1616,'Monthly Data'!$B49,Spreads!$AB$3:$AB$1616,'Monthly Data'!$C49)</f>
        <v>57.748804880966311</v>
      </c>
      <c r="DZ49" s="62">
        <f>_xlfn.MINIFS(Spreads!AM$3:AM$1616,Spreads!$AA$3:$AA$1616,'Monthly Data'!$B49,Spreads!$AB$3:$AB$1616,'Monthly Data'!$C49)</f>
        <v>1157.75</v>
      </c>
      <c r="EA49" s="62">
        <f>_xlfn.MAXIFS(Spreads!AM$3:AM$1616,Spreads!$AA$3:$AA$1616,'Monthly Data'!$B49,Spreads!$AB$3:$AB$1616,'Monthly Data'!$C49)</f>
        <v>1370</v>
      </c>
      <c r="EB49" s="62">
        <f>AVERAGEIFS(Spreads!AM$3:AM$1616,Spreads!$AA$3:$AA$1616,'Monthly Data'!$B49,Spreads!$AB$3:$AB$1616,'Monthly Data'!$C49)</f>
        <v>1273.1428571428571</v>
      </c>
      <c r="EC49" s="62">
        <f>_xlfn.MINIFS(Spreads!AT$3:AT$1616,Spreads!$AA$3:$AA$1616,'Monthly Data'!$B49,Spreads!$AB$3:$AB$1616,'Monthly Data'!$C49)</f>
        <v>378</v>
      </c>
      <c r="ED49" s="62">
        <f>_xlfn.MAXIFS(Spreads!AT$3:AT$1616,Spreads!$AA$3:$AA$1616,'Monthly Data'!$B49,Spreads!$AB$3:$AB$1616,'Monthly Data'!$C49)</f>
        <v>439</v>
      </c>
      <c r="EE49" s="62">
        <f>AVERAGEIFS(Spreads!AT$3:AT$1616,Spreads!$AA$3:$AA$1616,'Monthly Data'!$B49,Spreads!$AB$3:$AB$1616,'Monthly Data'!$C49)</f>
        <v>407.47619047619048</v>
      </c>
      <c r="EF49" s="62">
        <f>_xlfn.MINIFS(Spreads!AU$3:AU$1616,Spreads!$AA$3:$AA$1616,'Monthly Data'!$B49,Spreads!$AB$3:$AB$1616,'Monthly Data'!$C49)</f>
        <v>13.58</v>
      </c>
      <c r="EG49" s="62">
        <f>_xlfn.MAXIFS(Spreads!AU$3:AU$1616,Spreads!$AA$3:$AA$1616,'Monthly Data'!$B49,Spreads!$AB$3:$AB$1616,'Monthly Data'!$C49)</f>
        <v>14.27</v>
      </c>
      <c r="EH49" s="62">
        <f>AVERAGEIFS(Spreads!AU$3:AU$1616,Spreads!$AA$3:$AA$1616,'Monthly Data'!$B49,Spreads!$AB$3:$AB$1616,'Monthly Data'!$C49)</f>
        <v>13.845238095238093</v>
      </c>
      <c r="EI49" s="62">
        <f>_xlfn.MINIFS(Spreads!AV$3:AV$1616,Spreads!$AA$3:$AA$1616,'Monthly Data'!$B49,Spreads!$AB$3:$AB$1616,'Monthly Data'!$C49)</f>
        <v>3.78078</v>
      </c>
      <c r="EJ49" s="62">
        <f>_xlfn.MAXIFS(Spreads!AV$3:AV$1616,Spreads!$AA$3:$AA$1616,'Monthly Data'!$B49,Spreads!$AB$3:$AB$1616,'Monthly Data'!$C49)</f>
        <v>5.0560100000000006</v>
      </c>
      <c r="EK49" s="62">
        <f>AVERAGEIFS(Spreads!AV$3:AV$1616,Spreads!$AA$3:$AA$1616,'Monthly Data'!$B49,Spreads!$AB$3:$AB$1616,'Monthly Data'!$C49)</f>
        <v>4.5103552380952383</v>
      </c>
      <c r="EL49" s="62">
        <f>_xlfn.MINIFS(Spreads!AW$3:AW$1616,Spreads!$AA$3:$AA$1616,'Monthly Data'!$B49,Spreads!$AB$3:$AB$1616,'Monthly Data'!$C49)</f>
        <v>4.5322943999999978</v>
      </c>
      <c r="EM49" s="62">
        <f>_xlfn.MAXIFS(Spreads!AW$3:AW$1616,Spreads!$AA$3:$AA$1616,'Monthly Data'!$B49,Spreads!$AB$3:$AB$1616,'Monthly Data'!$C49)</f>
        <v>6.0480997999999957</v>
      </c>
      <c r="EN49" s="62">
        <f>AVERAGEIFS(Spreads!AW$3:AW$1616,Spreads!$AA$3:$AA$1616,'Monthly Data'!$B49,Spreads!$AB$3:$AB$1616,'Monthly Data'!$C49)</f>
        <v>5.3817121809523787</v>
      </c>
      <c r="EO49" s="62">
        <f>_xlfn.MINIFS(Spreads!AX$3:AX$1616,Spreads!$AA$3:$AA$1616,'Monthly Data'!$B49,Spreads!$AB$3:$AB$1616,'Monthly Data'!$C49)</f>
        <v>0.74758319999999756</v>
      </c>
      <c r="EP49" s="62">
        <f>_xlfn.MAXIFS(Spreads!AX$3:AX$1616,Spreads!$AA$3:$AA$1616,'Monthly Data'!$B49,Spreads!$AB$3:$AB$1616,'Monthly Data'!$C49)</f>
        <v>0.99323639999999713</v>
      </c>
      <c r="EQ49" s="62">
        <f>AVERAGEIFS(Spreads!AX$3:AX$1616,Spreads!$AA$3:$AA$1616,'Monthly Data'!$B49,Spreads!$AB$3:$AB$1616,'Monthly Data'!$C49)</f>
        <v>0.87135694285714194</v>
      </c>
      <c r="ER49" s="64">
        <f>_xlfn.MINIFS(Spreads!AY$3:AY$1616,Spreads!$AA$3:$AA$1616,'Monthly Data'!$B49,Spreads!$AB$3:$AB$1616,'Monthly Data'!$C49)</f>
        <v>0.47907067399918102</v>
      </c>
      <c r="ES49" s="64">
        <f>_xlfn.MAXIFS(Spreads!AY$3:AY$1616,Spreads!$AA$3:$AA$1616,'Monthly Data'!$B49,Spreads!$AB$3:$AB$1616,'Monthly Data'!$C49)</f>
        <v>0.52341432458563952</v>
      </c>
      <c r="ET49" s="64">
        <f>AVERAGEIFS(Spreads!AY$3:AY$1616,Spreads!$AA$3:$AA$1616,'Monthly Data'!$B49,Spreads!$AB$3:$AB$1616,'Monthly Data'!$C49)</f>
        <v>0.50701028695786243</v>
      </c>
    </row>
    <row r="50" spans="1:150" ht="13.5" x14ac:dyDescent="0.25">
      <c r="A50" s="60">
        <v>44866</v>
      </c>
      <c r="B50" s="61">
        <f t="shared" si="0"/>
        <v>11</v>
      </c>
      <c r="C50" s="61">
        <f t="shared" si="1"/>
        <v>2022</v>
      </c>
      <c r="D50" s="62">
        <f>_xlfn.MINIFS(Spreads!B$3:B$1616,Spreads!$AA$3:$AA$1616,'Monthly Data'!$B50,Spreads!$AB$3:$AB$1616,'Monthly Data'!$C50)</f>
        <v>88.13</v>
      </c>
      <c r="E50" s="62">
        <f>_xlfn.MAXIFS(Spreads!B$3:B$1616,Spreads!$AA$3:$AA$1616,'Monthly Data'!$B50,Spreads!$AB$3:$AB$1616,'Monthly Data'!$C50)</f>
        <v>93.92</v>
      </c>
      <c r="F50" s="62">
        <f>AVERAGEIFS(Spreads!B$3:B$1616,Spreads!$AA$3:$AA$1616,'Monthly Data'!$B50,Spreads!$AB$3:$AB$1616,'Monthly Data'!$C50)</f>
        <v>91.439047619047614</v>
      </c>
      <c r="G50" s="62">
        <f t="shared" si="2"/>
        <v>-3.3090476190476181</v>
      </c>
      <c r="H50" s="62">
        <f t="shared" si="3"/>
        <v>2.4809523809523881</v>
      </c>
      <c r="I50" s="62">
        <f>_xlfn.MINIFS(Spreads!C$3:C$1616,Spreads!$AA$3:$AA$1616,'Monthly Data'!$B50,Spreads!$AB$3:$AB$1616,'Monthly Data'!$C50)</f>
        <v>79.13</v>
      </c>
      <c r="J50" s="62">
        <f>_xlfn.MAXIFS(Spreads!C$3:C$1616,Spreads!$AA$3:$AA$1616,'Monthly Data'!$B50,Spreads!$AB$3:$AB$1616,'Monthly Data'!$C50)</f>
        <v>83.98</v>
      </c>
      <c r="K50" s="62">
        <f>AVERAGEIFS(Spreads!C$3:C$1616,Spreads!$AA$3:$AA$1616,'Monthly Data'!$B50,Spreads!$AB$3:$AB$1616,'Monthly Data'!$C50)</f>
        <v>81.820000000000007</v>
      </c>
      <c r="L50" s="62">
        <f t="shared" si="4"/>
        <v>-2.6900000000000119</v>
      </c>
      <c r="M50" s="62">
        <f t="shared" si="5"/>
        <v>2.1599999999999966</v>
      </c>
      <c r="N50" s="62">
        <f>_xlfn.MINIFS(Spreads!D$3:D$1616,Spreads!$AA$3:$AA$1616,'Monthly Data'!$B50,Spreads!$AB$3:$AB$1616,'Monthly Data'!$C50)</f>
        <v>81.63</v>
      </c>
      <c r="O50" s="62">
        <f>_xlfn.MAXIFS(Spreads!D$3:D$1616,Spreads!$AA$3:$AA$1616,'Monthly Data'!$B50,Spreads!$AB$3:$AB$1616,'Monthly Data'!$C50)</f>
        <v>86.48</v>
      </c>
      <c r="P50" s="62">
        <f>AVERAGEIFS(Spreads!D$3:D$1616,Spreads!$AA$3:$AA$1616,'Monthly Data'!$B50,Spreads!$AB$3:$AB$1616,'Monthly Data'!$C50)</f>
        <v>84.391428571428577</v>
      </c>
      <c r="Q50" s="62">
        <f t="shared" si="6"/>
        <v>-2.7614285714285813</v>
      </c>
      <c r="R50" s="62">
        <f t="shared" si="7"/>
        <v>2.0885714285714272</v>
      </c>
      <c r="S50" s="62">
        <f>_xlfn.MINIFS(Spreads!F$3:F$1616,Spreads!$AA$3:$AA$1616,'Monthly Data'!$B50,Spreads!$AB$3:$AB$1616,'Monthly Data'!$C50)</f>
        <v>57.538208364064225</v>
      </c>
      <c r="T50" s="62">
        <f>_xlfn.MAXIFS(Spreads!F$3:F$1616,Spreads!$AA$3:$AA$1616,'Monthly Data'!$B50,Spreads!$AB$3:$AB$1616,'Monthly Data'!$C50)</f>
        <v>65.408038203374559</v>
      </c>
      <c r="U50" s="62">
        <f>AVERAGEIFS(Spreads!F$3:F$1616,Spreads!$AA$3:$AA$1616,'Monthly Data'!$B50,Spreads!$AB$3:$AB$1616,'Monthly Data'!$C50)</f>
        <v>61.847877085591321</v>
      </c>
      <c r="V50" s="62">
        <f>S50-U50</f>
        <v>-4.3096687215270961</v>
      </c>
      <c r="W50" s="62">
        <f>T50-U50</f>
        <v>3.5601611177832382</v>
      </c>
      <c r="X50" s="62">
        <f>_xlfn.MINIFS(Spreads!G$3:G$1616,Spreads!$AA$3:$AA$1616,'Monthly Data'!$B50,Spreads!$AB$3:$AB$1616,'Monthly Data'!$C50)</f>
        <v>90.13</v>
      </c>
      <c r="Y50" s="62">
        <f>_xlfn.MAXIFS(Spreads!G$3:G$1616,Spreads!$AA$3:$AA$1616,'Monthly Data'!$B50,Spreads!$AB$3:$AB$1616,'Monthly Data'!$C50)</f>
        <v>95.17</v>
      </c>
      <c r="Z50" s="62">
        <f>AVERAGEIFS(Spreads!G$3:G$1616,Spreads!$AA$3:$AA$1616,'Monthly Data'!$B50,Spreads!$AB$3:$AB$1616,'Monthly Data'!$C50)</f>
        <v>93.081904761904752</v>
      </c>
      <c r="AA50" s="62">
        <f>X50-Z50</f>
        <v>-2.9519047619047569</v>
      </c>
      <c r="AB50" s="62">
        <f>Y50-Z50</f>
        <v>2.0880952380952493</v>
      </c>
      <c r="AC50" s="62">
        <f>_xlfn.MINIFS(Spreads!H$3:H$1616,Spreads!$AA$3:$AA$1616,'Monthly Data'!$B50,Spreads!$AB$3:$AB$1616,'Monthly Data'!$C50)</f>
        <v>72.13</v>
      </c>
      <c r="AD50" s="62">
        <f>_xlfn.MAXIFS(Spreads!H$3:H$1616,Spreads!$AA$3:$AA$1616,'Monthly Data'!$B50,Spreads!$AB$3:$AB$1616,'Monthly Data'!$C50)</f>
        <v>77.17</v>
      </c>
      <c r="AE50" s="62">
        <f>AVERAGEIFS(Spreads!H$3:H$1616,Spreads!$AA$3:$AA$1616,'Monthly Data'!$B50,Spreads!$AB$3:$AB$1616,'Monthly Data'!$C50)</f>
        <v>75.129523809523818</v>
      </c>
      <c r="AF50" s="62">
        <f>AC50-AE50</f>
        <v>-2.9995238095238221</v>
      </c>
      <c r="AG50" s="62">
        <f>AD50-AE50</f>
        <v>2.0404761904761841</v>
      </c>
      <c r="AH50" s="65">
        <f t="shared" si="14"/>
        <v>9.6872870868616179E-2</v>
      </c>
      <c r="AI50" s="62">
        <f>F50-AE50</f>
        <v>16.309523809523796</v>
      </c>
      <c r="AJ50" s="62">
        <f t="shared" si="16"/>
        <v>6.6904761904761898</v>
      </c>
      <c r="AK50" s="62">
        <f>AI50-AJ50</f>
        <v>9.6190476190476062</v>
      </c>
      <c r="AL50" s="60">
        <f t="shared" si="35"/>
        <v>44866</v>
      </c>
      <c r="AM50" s="66">
        <f t="shared" ref="AM50:AO65" si="37">S50*2204.622/100</f>
        <v>1268.4999999999998</v>
      </c>
      <c r="AN50" s="66">
        <f t="shared" si="37"/>
        <v>1442.0000000000002</v>
      </c>
      <c r="AO50" s="66">
        <f t="shared" si="37"/>
        <v>1363.511904761905</v>
      </c>
      <c r="AQ50" s="62">
        <f>AVERAGEIFS(Spreads!AV$3:AV$1616,Spreads!$AA$3:$AA$1616,'Monthly Data'!$B50,Spreads!$AB$3:$AB$1616,'Monthly Data'!$C50)</f>
        <v>5.0247971428571434</v>
      </c>
      <c r="AR50" s="24"/>
      <c r="AS50" s="60">
        <f t="shared" si="18"/>
        <v>44866</v>
      </c>
      <c r="AT50" s="62">
        <f>_xlfn.MINIFS(Spreads!M$3:M$1616,Spreads!$AA$3:$AA$1616,'Monthly Data'!$B50,Spreads!$AB$3:$AB$1616,'Monthly Data'!$C50)</f>
        <v>16</v>
      </c>
      <c r="AU50" s="62">
        <f>_xlfn.MAXIFS(Spreads!M$3:M$1616,Spreads!$AA$3:$AA$1616,'Monthly Data'!$B50,Spreads!$AB$3:$AB$1616,'Monthly Data'!$C50)</f>
        <v>16.75</v>
      </c>
      <c r="AV50" s="62">
        <f>AVERAGEIFS(Spreads!M$3:M$1616,Spreads!$AA$3:$AA$1616,'Monthly Data'!$B50,Spreads!$AB$3:$AB$1616,'Monthly Data'!$C50)</f>
        <v>16.30952380952381</v>
      </c>
      <c r="AW50" s="24">
        <f t="shared" si="19"/>
        <v>-0.3095238095238102</v>
      </c>
      <c r="AX50" s="24">
        <f t="shared" si="20"/>
        <v>0.4404761904761898</v>
      </c>
      <c r="AY50" s="62">
        <f>_xlfn.MINIFS(Spreads!N$3:N$1616,Spreads!$AA$3:$AA$1616,'Monthly Data'!$B50,Spreads!$AB$3:$AB$1616,'Monthly Data'!$C50)</f>
        <v>9</v>
      </c>
      <c r="AZ50" s="62">
        <f>_xlfn.MAXIFS(Spreads!N$3:N$1616,Spreads!$AA$3:$AA$1616,'Monthly Data'!$B50,Spreads!$AB$3:$AB$1616,'Monthly Data'!$C50)</f>
        <v>10.75</v>
      </c>
      <c r="BA50" s="62">
        <f>AVERAGEIFS(Spreads!N$3:N$1616,Spreads!$AA$3:$AA$1616,'Monthly Data'!$B50,Spreads!$AB$3:$AB$1616,'Monthly Data'!$C50)</f>
        <v>9.6190476190476186</v>
      </c>
      <c r="BB50" s="24">
        <f t="shared" si="21"/>
        <v>-0.61904761904761862</v>
      </c>
      <c r="BC50" s="24">
        <f t="shared" si="22"/>
        <v>1.1309523809523814</v>
      </c>
      <c r="BD50" s="62">
        <f>_xlfn.MINIFS(Spreads!O$3:O$1616,Spreads!$AA$3:$AA$1616,'Monthly Data'!$B50,Spreads!$AB$3:$AB$1616,'Monthly Data'!$C50)</f>
        <v>6</v>
      </c>
      <c r="BE50" s="62">
        <f>_xlfn.MAXIFS(Spreads!O$3:O$1616,Spreads!$AA$3:$AA$1616,'Monthly Data'!$B50,Spreads!$AB$3:$AB$1616,'Monthly Data'!$C50)</f>
        <v>7</v>
      </c>
      <c r="BF50" s="62">
        <f>AVERAGEIFS(Spreads!O$3:O$1616,Spreads!$AA$3:$AA$1616,'Monthly Data'!$B50,Spreads!$AB$3:$AB$1616,'Monthly Data'!$C50)</f>
        <v>6.6904761904761907</v>
      </c>
      <c r="BG50" s="24">
        <f t="shared" si="23"/>
        <v>-0.69047619047619069</v>
      </c>
      <c r="BH50" s="24">
        <f t="shared" si="24"/>
        <v>0.30952380952380931</v>
      </c>
      <c r="BI50" s="62">
        <f>_xlfn.MINIFS(Spreads!P$3:P$1616,Spreads!$AA$3:$AA$1616,'Monthly Data'!$B50,Spreads!$AB$3:$AB$1616,'Monthly Data'!$C50)</f>
        <v>8.5</v>
      </c>
      <c r="BJ50" s="62">
        <f>_xlfn.MAXIFS(Spreads!P$3:P$1616,Spreads!$AA$3:$AA$1616,'Monthly Data'!$B50,Spreads!$AB$3:$AB$1616,'Monthly Data'!$C50)</f>
        <v>9.5</v>
      </c>
      <c r="BK50" s="62">
        <f>AVERAGEIFS(Spreads!P$3:P$1616,Spreads!$AA$3:$AA$1616,'Monthly Data'!$B50,Spreads!$AB$3:$AB$1616,'Monthly Data'!$C50)</f>
        <v>9.2619047619047628</v>
      </c>
      <c r="BL50" s="24">
        <f t="shared" si="25"/>
        <v>-0.76190476190476275</v>
      </c>
      <c r="BM50" s="24">
        <f t="shared" si="26"/>
        <v>0.23809523809523725</v>
      </c>
      <c r="BN50" s="62">
        <f>_xlfn.MINIFS(Spreads!R$3:R$1616,Spreads!$AA$3:$AA$1616,'Monthly Data'!$B50,Spreads!$AB$3:$AB$1616,'Monthly Data'!$C50)</f>
        <v>-17.691791635935779</v>
      </c>
      <c r="BO50" s="62">
        <f>_xlfn.MAXIFS(Spreads!R$3:R$1616,Spreads!$AA$3:$AA$1616,'Monthly Data'!$B50,Spreads!$AB$3:$AB$1616,'Monthly Data'!$C50)</f>
        <v>-10.505651481297022</v>
      </c>
      <c r="BP50" s="62">
        <f>AVERAGEIFS(Spreads!R$3:R$1616,Spreads!$AA$3:$AA$1616,'Monthly Data'!$B50,Spreads!$AB$3:$AB$1616,'Monthly Data'!$C50)</f>
        <v>-13.281646723932502</v>
      </c>
      <c r="BQ50" s="24">
        <f t="shared" si="27"/>
        <v>-4.4101449120032772</v>
      </c>
      <c r="BR50" s="24">
        <f t="shared" si="28"/>
        <v>2.7759952426354797</v>
      </c>
      <c r="BS50" s="62">
        <f>_xlfn.MINIFS(Spreads!S$3:S$1616,Spreads!$AA$3:$AA$1616,'Monthly Data'!$B50,Spreads!$AB$3:$AB$1616,'Monthly Data'!$C50)</f>
        <v>17</v>
      </c>
      <c r="BT50" s="62">
        <f>_xlfn.MAXIFS(Spreads!S$3:S$1616,Spreads!$AA$3:$AA$1616,'Monthly Data'!$B50,Spreads!$AB$3:$AB$1616,'Monthly Data'!$C50)</f>
        <v>18</v>
      </c>
      <c r="BU50" s="62">
        <f>AVERAGEIFS(Spreads!S$3:S$1616,Spreads!$AA$3:$AA$1616,'Monthly Data'!$B50,Spreads!$AB$3:$AB$1616,'Monthly Data'!$C50)</f>
        <v>17.952380952380953</v>
      </c>
      <c r="BV50" s="24">
        <f t="shared" si="29"/>
        <v>-0.95238095238095255</v>
      </c>
      <c r="BW50" s="24">
        <f t="shared" si="30"/>
        <v>4.761904761904745E-2</v>
      </c>
      <c r="BX50" s="62">
        <f>_xlfn.MINIFS(Spreads!T$3:T$1616,Spreads!$AA$3:$AA$1616,'Monthly Data'!$B50,Spreads!$AB$3:$AB$1616,'Monthly Data'!$C50)</f>
        <v>0.25</v>
      </c>
      <c r="BY50" s="62">
        <f>_xlfn.MAXIFS(Spreads!T$3:T$1616,Spreads!$AA$3:$AA$1616,'Monthly Data'!$B50,Spreads!$AB$3:$AB$1616,'Monthly Data'!$C50)</f>
        <v>2</v>
      </c>
      <c r="BZ50" s="62">
        <f>AVERAGEIFS(Spreads!T$3:T$1616,Spreads!$AA$3:$AA$1616,'Monthly Data'!$B50,Spreads!$AB$3:$AB$1616,'Monthly Data'!$C50)</f>
        <v>1.6428571428571428</v>
      </c>
      <c r="CA50" s="24">
        <f t="shared" si="31"/>
        <v>-1.3928571428571428</v>
      </c>
      <c r="CB50" s="24">
        <f t="shared" si="32"/>
        <v>0.35714285714285721</v>
      </c>
      <c r="CE50" s="67" t="s">
        <v>170</v>
      </c>
      <c r="DJ50" s="24">
        <f t="shared" si="33"/>
        <v>2</v>
      </c>
      <c r="DK50" s="24">
        <f t="shared" si="33"/>
        <v>1.25</v>
      </c>
      <c r="DL50" s="24">
        <f t="shared" si="33"/>
        <v>1.6428571428571388</v>
      </c>
      <c r="DV50" s="63">
        <f t="shared" si="34"/>
        <v>44866</v>
      </c>
      <c r="DW50" s="62">
        <f>_xlfn.MINIFS(Spreads!X$3:X$1616,Spreads!$AA$3:$AA$1616,'Monthly Data'!$B50,Spreads!$AB$3:$AB$1616,'Monthly Data'!$C50)</f>
        <v>58.604150734230174</v>
      </c>
      <c r="DX50" s="62">
        <f>_xlfn.MAXIFS(Spreads!X$3:X$1616,Spreads!$AA$3:$AA$1616,'Monthly Data'!$B50,Spreads!$AB$3:$AB$1616,'Monthly Data'!$C50)</f>
        <v>65.158562329505912</v>
      </c>
      <c r="DY50" s="62">
        <f>AVERAGEIFS(Spreads!X$3:X$1616,Spreads!$AA$3:$AA$1616,'Monthly Data'!$B50,Spreads!$AB$3:$AB$1616,'Monthly Data'!$C50)</f>
        <v>61.798197907245161</v>
      </c>
      <c r="DZ50" s="62">
        <f>_xlfn.MINIFS(Spreads!AM$3:AM$1616,Spreads!$AA$3:$AA$1616,'Monthly Data'!$B50,Spreads!$AB$3:$AB$1616,'Monthly Data'!$C50)</f>
        <v>1292</v>
      </c>
      <c r="EA50" s="62">
        <f>_xlfn.MAXIFS(Spreads!AM$3:AM$1616,Spreads!$AA$3:$AA$1616,'Monthly Data'!$B50,Spreads!$AB$3:$AB$1616,'Monthly Data'!$C50)</f>
        <v>1436.5</v>
      </c>
      <c r="EB50" s="62">
        <f>AVERAGEIFS(Spreads!AM$3:AM$1616,Spreads!$AA$3:$AA$1616,'Monthly Data'!$B50,Spreads!$AB$3:$AB$1616,'Monthly Data'!$C50)</f>
        <v>1362.4166666666667</v>
      </c>
      <c r="EC50" s="62">
        <f>_xlfn.MINIFS(Spreads!AT$3:AT$1616,Spreads!$AA$3:$AA$1616,'Monthly Data'!$B50,Spreads!$AB$3:$AB$1616,'Monthly Data'!$C50)</f>
        <v>414</v>
      </c>
      <c r="ED50" s="62">
        <f>_xlfn.MAXIFS(Spreads!AT$3:AT$1616,Spreads!$AA$3:$AA$1616,'Monthly Data'!$B50,Spreads!$AB$3:$AB$1616,'Monthly Data'!$C50)</f>
        <v>443</v>
      </c>
      <c r="EE50" s="62">
        <f>AVERAGEIFS(Spreads!AT$3:AT$1616,Spreads!$AA$3:$AA$1616,'Monthly Data'!$B50,Spreads!$AB$3:$AB$1616,'Monthly Data'!$C50)</f>
        <v>430.1904761904762</v>
      </c>
      <c r="EF50" s="62">
        <f>_xlfn.MINIFS(Spreads!AU$3:AU$1616,Spreads!$AA$3:$AA$1616,'Monthly Data'!$B50,Spreads!$AB$3:$AB$1616,'Monthly Data'!$C50)</f>
        <v>14.43</v>
      </c>
      <c r="EG50" s="62">
        <f>_xlfn.MAXIFS(Spreads!AU$3:AU$1616,Spreads!$AA$3:$AA$1616,'Monthly Data'!$B50,Spreads!$AB$3:$AB$1616,'Monthly Data'!$C50)</f>
        <v>14.9</v>
      </c>
      <c r="EH50" s="62">
        <f>AVERAGEIFS(Spreads!AU$3:AU$1616,Spreads!$AA$3:$AA$1616,'Monthly Data'!$B50,Spreads!$AB$3:$AB$1616,'Monthly Data'!$C50)</f>
        <v>14.657619047619045</v>
      </c>
      <c r="EI50" s="62">
        <f>_xlfn.MINIFS(Spreads!AV$3:AV$1616,Spreads!$AA$3:$AA$1616,'Monthly Data'!$B50,Spreads!$AB$3:$AB$1616,'Monthly Data'!$C50)</f>
        <v>4.6525400000000019</v>
      </c>
      <c r="EJ50" s="62">
        <f>_xlfn.MAXIFS(Spreads!AV$3:AV$1616,Spreads!$AA$3:$AA$1616,'Monthly Data'!$B50,Spreads!$AB$3:$AB$1616,'Monthly Data'!$C50)</f>
        <v>5.359689999999997</v>
      </c>
      <c r="EK50" s="62">
        <f>AVERAGEIFS(Spreads!AV$3:AV$1616,Spreads!$AA$3:$AA$1616,'Monthly Data'!$B50,Spreads!$AB$3:$AB$1616,'Monthly Data'!$C50)</f>
        <v>5.0247971428571434</v>
      </c>
      <c r="EL50" s="62">
        <f>_xlfn.MINIFS(Spreads!AW$3:AW$1616,Spreads!$AA$3:$AA$1616,'Monthly Data'!$B50,Spreads!$AB$3:$AB$1616,'Monthly Data'!$C50)</f>
        <v>5.6420791999999977</v>
      </c>
      <c r="EM50" s="62">
        <f>_xlfn.MAXIFS(Spreads!AW$3:AW$1616,Spreads!$AA$3:$AA$1616,'Monthly Data'!$B50,Spreads!$AB$3:$AB$1616,'Monthly Data'!$C50)</f>
        <v>6.1972461999999986</v>
      </c>
      <c r="EN50" s="62">
        <f>AVERAGEIFS(Spreads!AW$3:AW$1616,Spreads!$AA$3:$AA$1616,'Monthly Data'!$B50,Spreads!$AB$3:$AB$1616,'Monthly Data'!$C50)</f>
        <v>5.9362583428571423</v>
      </c>
      <c r="EO50" s="62">
        <f>_xlfn.MINIFS(Spreads!AX$3:AX$1616,Spreads!$AA$3:$AA$1616,'Monthly Data'!$B50,Spreads!$AB$3:$AB$1616,'Monthly Data'!$C50)</f>
        <v>0.83645639999999943</v>
      </c>
      <c r="EP50" s="62">
        <f>_xlfn.MAXIFS(Spreads!AX$3:AX$1616,Spreads!$AA$3:$AA$1616,'Monthly Data'!$B50,Spreads!$AB$3:$AB$1616,'Monthly Data'!$C50)</f>
        <v>1.0399427999999986</v>
      </c>
      <c r="EQ50" s="62">
        <f>AVERAGEIFS(Spreads!AX$3:AX$1616,Spreads!$AA$3:$AA$1616,'Monthly Data'!$B50,Spreads!$AB$3:$AB$1616,'Monthly Data'!$C50)</f>
        <v>0.91146119999999931</v>
      </c>
      <c r="ER50" s="64">
        <f>_xlfn.MINIFS(Spreads!AY$3:AY$1616,Spreads!$AA$3:$AA$1616,'Monthly Data'!$B50,Spreads!$AB$3:$AB$1616,'Monthly Data'!$C50)</f>
        <v>0.50404182196621328</v>
      </c>
      <c r="ES50" s="64">
        <f>_xlfn.MAXIFS(Spreads!AY$3:AY$1616,Spreads!$AA$3:$AA$1616,'Monthly Data'!$B50,Spreads!$AB$3:$AB$1616,'Monthly Data'!$C50)</f>
        <v>0.52681478754127786</v>
      </c>
      <c r="ET50" s="64">
        <f>AVERAGEIFS(Spreads!AY$3:AY$1616,Spreads!$AA$3:$AA$1616,'Monthly Data'!$B50,Spreads!$AB$3:$AB$1616,'Monthly Data'!$C50)</f>
        <v>0.51415204218088262</v>
      </c>
    </row>
    <row r="51" spans="1:150" ht="13.5" x14ac:dyDescent="0.25">
      <c r="A51" s="60">
        <v>44896</v>
      </c>
      <c r="B51" s="61">
        <f t="shared" si="0"/>
        <v>12</v>
      </c>
      <c r="C51" s="61">
        <f t="shared" si="1"/>
        <v>2022</v>
      </c>
      <c r="D51" s="62">
        <f>_xlfn.MINIFS(Spreads!B$3:B$1616,Spreads!$AA$3:$AA$1616,'Monthly Data'!$B51,Spreads!$AB$3:$AB$1616,'Monthly Data'!$C51)</f>
        <v>75.86</v>
      </c>
      <c r="E51" s="62">
        <f>_xlfn.MAXIFS(Spreads!B$3:B$1616,Spreads!$AA$3:$AA$1616,'Monthly Data'!$B51,Spreads!$AB$3:$AB$1616,'Monthly Data'!$C51)</f>
        <v>83.38</v>
      </c>
      <c r="F51" s="62">
        <f>AVERAGEIFS(Spreads!B$3:B$1616,Spreads!$AA$3:$AA$1616,'Monthly Data'!$B51,Spreads!$AB$3:$AB$1616,'Monthly Data'!$C51)</f>
        <v>78.703809523809525</v>
      </c>
      <c r="G51" s="62">
        <f t="shared" si="2"/>
        <v>-2.8438095238095258</v>
      </c>
      <c r="H51" s="62">
        <f t="shared" si="3"/>
        <v>4.6761904761904702</v>
      </c>
      <c r="I51" s="62">
        <f>_xlfn.MINIFS(Spreads!C$3:C$1616,Spreads!$AA$3:$AA$1616,'Monthly Data'!$B51,Spreads!$AB$3:$AB$1616,'Monthly Data'!$C51)</f>
        <v>66.010000000000005</v>
      </c>
      <c r="J51" s="62">
        <f>_xlfn.MAXIFS(Spreads!C$3:C$1616,Spreads!$AA$3:$AA$1616,'Monthly Data'!$B51,Spreads!$AB$3:$AB$1616,'Monthly Data'!$C51)</f>
        <v>74.150000000000006</v>
      </c>
      <c r="K51" s="62">
        <f>AVERAGEIFS(Spreads!C$3:C$1616,Spreads!$AA$3:$AA$1616,'Monthly Data'!$B51,Spreads!$AB$3:$AB$1616,'Monthly Data'!$C51)</f>
        <v>70.179999999999993</v>
      </c>
      <c r="L51" s="62">
        <f t="shared" si="4"/>
        <v>-4.1699999999999875</v>
      </c>
      <c r="M51" s="62">
        <f t="shared" si="5"/>
        <v>3.9700000000000131</v>
      </c>
      <c r="N51" s="62">
        <f>_xlfn.MINIFS(Spreads!D$3:D$1616,Spreads!$AA$3:$AA$1616,'Monthly Data'!$B51,Spreads!$AB$3:$AB$1616,'Monthly Data'!$C51)</f>
        <v>69.510000000000005</v>
      </c>
      <c r="O51" s="62">
        <f>_xlfn.MAXIFS(Spreads!D$3:D$1616,Spreads!$AA$3:$AA$1616,'Monthly Data'!$B51,Spreads!$AB$3:$AB$1616,'Monthly Data'!$C51)</f>
        <v>76.88</v>
      </c>
      <c r="P51" s="62">
        <f>AVERAGEIFS(Spreads!D$3:D$1616,Spreads!$AA$3:$AA$1616,'Monthly Data'!$B51,Spreads!$AB$3:$AB$1616,'Monthly Data'!$C51)</f>
        <v>72.560952380952386</v>
      </c>
      <c r="Q51" s="62">
        <f t="shared" si="6"/>
        <v>-3.0509523809523813</v>
      </c>
      <c r="R51" s="62">
        <f t="shared" si="7"/>
        <v>4.319047619047609</v>
      </c>
      <c r="S51" s="62">
        <f>_xlfn.MINIFS(Spreads!F$3:F$1616,Spreads!$AA$3:$AA$1616,'Monthly Data'!$B51,Spreads!$AB$3:$AB$1616,'Monthly Data'!$C51)</f>
        <v>51.868302139777256</v>
      </c>
      <c r="T51" s="62">
        <f>_xlfn.MAXIFS(Spreads!F$3:F$1616,Spreads!$AA$3:$AA$1616,'Monthly Data'!$B51,Spreads!$AB$3:$AB$1616,'Monthly Data'!$C51)</f>
        <v>58.422713735053001</v>
      </c>
      <c r="U51" s="62">
        <f>AVERAGEIFS(Spreads!F$3:F$1616,Spreads!$AA$3:$AA$1616,'Monthly Data'!$B51,Spreads!$AB$3:$AB$1616,'Monthly Data'!$C51)</f>
        <v>55.307249472865827</v>
      </c>
      <c r="V51" s="62">
        <f t="shared" ref="V51:V66" si="38">MROUND((AVERAGE(V39,V27,V15,V3)*-1),0.25)*-1</f>
        <v>-2</v>
      </c>
      <c r="W51" s="62">
        <f t="shared" ref="W51:W114" si="39">MROUND((AVERAGE(W39,W27,W15)),0.25)</f>
        <v>2.25</v>
      </c>
      <c r="X51" s="62">
        <f>_xlfn.MINIFS(Spreads!G$3:G$1616,Spreads!$AA$3:$AA$1616,'Monthly Data'!$B51,Spreads!$AB$3:$AB$1616,'Monthly Data'!$C51)</f>
        <v>78.010000000000005</v>
      </c>
      <c r="Y51" s="62">
        <f>_xlfn.MAXIFS(Spreads!G$3:G$1616,Spreads!$AA$3:$AA$1616,'Monthly Data'!$B51,Spreads!$AB$3:$AB$1616,'Monthly Data'!$C51)</f>
        <v>85.65</v>
      </c>
      <c r="Z51" s="62">
        <f>AVERAGEIFS(Spreads!G$3:G$1616,Spreads!$AA$3:$AA$1616,'Monthly Data'!$B51,Spreads!$AB$3:$AB$1616,'Monthly Data'!$C51)</f>
        <v>82.203809523809525</v>
      </c>
      <c r="AA51" s="62">
        <f t="shared" si="10"/>
        <v>-4.1938095238095201</v>
      </c>
      <c r="AB51" s="62">
        <f t="shared" si="11"/>
        <v>3.4461904761904805</v>
      </c>
      <c r="AC51" s="62">
        <f>_xlfn.MINIFS(Spreads!H$3:H$1616,Spreads!$AA$3:$AA$1616,'Monthly Data'!$B51,Spreads!$AB$3:$AB$1616,'Monthly Data'!$C51)</f>
        <v>60.01</v>
      </c>
      <c r="AD51" s="62">
        <f>_xlfn.MAXIFS(Spreads!H$3:H$1616,Spreads!$AA$3:$AA$1616,'Monthly Data'!$B51,Spreads!$AB$3:$AB$1616,'Monthly Data'!$C51)</f>
        <v>67.650000000000006</v>
      </c>
      <c r="AE51" s="62">
        <f>AVERAGEIFS(Spreads!H$3:H$1616,Spreads!$AA$3:$AA$1616,'Monthly Data'!$B51,Spreads!$AB$3:$AB$1616,'Monthly Data'!$C51)</f>
        <v>64.203809523809525</v>
      </c>
      <c r="AF51" s="62">
        <f t="shared" ref="AF51:AF63" si="40">AC51-AE51</f>
        <v>-4.1938095238095272</v>
      </c>
      <c r="AG51" s="62">
        <f t="shared" si="13"/>
        <v>3.4461904761904805</v>
      </c>
      <c r="AH51" s="65">
        <f t="shared" si="14"/>
        <v>-0.14542504373399601</v>
      </c>
      <c r="AI51" s="62">
        <f t="shared" ref="AI51:AI68" si="41">F51-AE51</f>
        <v>14.5</v>
      </c>
      <c r="AJ51" s="62">
        <f t="shared" si="16"/>
        <v>5.9761904761904674</v>
      </c>
      <c r="AK51" s="62">
        <f t="shared" ref="AK51:AK74" si="42">AI51-AJ51</f>
        <v>8.5238095238095326</v>
      </c>
      <c r="AL51" s="60">
        <f t="shared" si="35"/>
        <v>44896</v>
      </c>
      <c r="AM51" s="66">
        <f t="shared" si="37"/>
        <v>1143.5</v>
      </c>
      <c r="AN51" s="66">
        <f t="shared" si="37"/>
        <v>1288.0000000000002</v>
      </c>
      <c r="AO51" s="66">
        <f t="shared" si="37"/>
        <v>1219.3157894736839</v>
      </c>
      <c r="AQ51" s="62">
        <f>AVERAGEIFS(Spreads!AV$3:AV$1616,Spreads!$AA$3:$AA$1616,'Monthly Data'!$B51,Spreads!$AB$3:$AB$1616,'Monthly Data'!$C51)</f>
        <v>4.2957980952380943</v>
      </c>
      <c r="AR51" s="24"/>
      <c r="AS51" s="60">
        <f t="shared" si="18"/>
        <v>44896</v>
      </c>
      <c r="AT51" s="62">
        <f>_xlfn.MINIFS(Spreads!M$3:M$1616,Spreads!$AA$3:$AA$1616,'Monthly Data'!$B51,Spreads!$AB$3:$AB$1616,'Monthly Data'!$C51)</f>
        <v>12.5</v>
      </c>
      <c r="AU51" s="62">
        <f>_xlfn.MAXIFS(Spreads!M$3:M$1616,Spreads!$AA$3:$AA$1616,'Monthly Data'!$B51,Spreads!$AB$3:$AB$1616,'Monthly Data'!$C51)</f>
        <v>16.000000000000007</v>
      </c>
      <c r="AV51" s="62">
        <f>AVERAGEIFS(Spreads!M$3:M$1616,Spreads!$AA$3:$AA$1616,'Monthly Data'!$B51,Spreads!$AB$3:$AB$1616,'Monthly Data'!$C51)</f>
        <v>14.5</v>
      </c>
      <c r="AW51" s="24">
        <f t="shared" si="19"/>
        <v>-2</v>
      </c>
      <c r="AX51" s="24">
        <f t="shared" si="20"/>
        <v>1.5000000000000071</v>
      </c>
      <c r="AY51" s="62">
        <f>_xlfn.MINIFS(Spreads!N$3:N$1616,Spreads!$AA$3:$AA$1616,'Monthly Data'!$B51,Spreads!$AB$3:$AB$1616,'Monthly Data'!$C51)</f>
        <v>6.5</v>
      </c>
      <c r="AZ51" s="62">
        <f>_xlfn.MAXIFS(Spreads!N$3:N$1616,Spreads!$AA$3:$AA$1616,'Monthly Data'!$B51,Spreads!$AB$3:$AB$1616,'Monthly Data'!$C51)</f>
        <v>10</v>
      </c>
      <c r="BA51" s="62">
        <f>AVERAGEIFS(Spreads!N$3:N$1616,Spreads!$AA$3:$AA$1616,'Monthly Data'!$B51,Spreads!$AB$3:$AB$1616,'Monthly Data'!$C51)</f>
        <v>8.5238095238095237</v>
      </c>
      <c r="BB51" s="24">
        <f t="shared" si="21"/>
        <v>-2.0238095238095237</v>
      </c>
      <c r="BC51" s="24">
        <f t="shared" si="22"/>
        <v>1.4761904761904763</v>
      </c>
      <c r="BD51" s="62">
        <f>_xlfn.MINIFS(Spreads!O$3:O$1616,Spreads!$AA$3:$AA$1616,'Monthly Data'!$B51,Spreads!$AB$3:$AB$1616,'Monthly Data'!$C51)</f>
        <v>4</v>
      </c>
      <c r="BE51" s="62">
        <f>_xlfn.MAXIFS(Spreads!O$3:O$1616,Spreads!$AA$3:$AA$1616,'Monthly Data'!$B51,Spreads!$AB$3:$AB$1616,'Monthly Data'!$C51)</f>
        <v>6.5000000000000071</v>
      </c>
      <c r="BF51" s="62">
        <f>AVERAGEIFS(Spreads!O$3:O$1616,Spreads!$AA$3:$AA$1616,'Monthly Data'!$B51,Spreads!$AB$3:$AB$1616,'Monthly Data'!$C51)</f>
        <v>5.9761904761904763</v>
      </c>
      <c r="BG51" s="24">
        <f t="shared" si="23"/>
        <v>-1.9761904761904763</v>
      </c>
      <c r="BH51" s="24">
        <f t="shared" si="24"/>
        <v>0.52380952380953083</v>
      </c>
      <c r="BI51" s="62">
        <f>_xlfn.MINIFS(Spreads!P$3:P$1616,Spreads!$AA$3:$AA$1616,'Monthly Data'!$B51,Spreads!$AB$3:$AB$1616,'Monthly Data'!$C51)</f>
        <v>6.5</v>
      </c>
      <c r="BJ51" s="62">
        <f>_xlfn.MAXIFS(Spreads!P$3:P$1616,Spreads!$AA$3:$AA$1616,'Monthly Data'!$B51,Spreads!$AB$3:$AB$1616,'Monthly Data'!$C51)</f>
        <v>9.5000000000000071</v>
      </c>
      <c r="BK51" s="62">
        <f>AVERAGEIFS(Spreads!P$3:P$1616,Spreads!$AA$3:$AA$1616,'Monthly Data'!$B51,Spreads!$AB$3:$AB$1616,'Monthly Data'!$C51)</f>
        <v>8.3571428571428577</v>
      </c>
      <c r="BL51" s="24">
        <f t="shared" si="25"/>
        <v>-1.8571428571428577</v>
      </c>
      <c r="BM51" s="24">
        <f t="shared" si="26"/>
        <v>1.1428571428571495</v>
      </c>
      <c r="BN51" s="62">
        <f>_xlfn.MINIFS(Spreads!R$3:R$1616,Spreads!$AA$3:$AA$1616,'Monthly Data'!$B51,Spreads!$AB$3:$AB$1616,'Monthly Data'!$C51)</f>
        <v>-13.005599309087899</v>
      </c>
      <c r="BO51" s="62">
        <f>_xlfn.MAXIFS(Spreads!R$3:R$1616,Spreads!$AA$3:$AA$1616,'Monthly Data'!$B51,Spreads!$AB$3:$AB$1616,'Monthly Data'!$C51)</f>
        <v>-6.6676750118614336</v>
      </c>
      <c r="BP51" s="62">
        <f>AVERAGEIFS(Spreads!R$3:R$1616,Spreads!$AA$3:$AA$1616,'Monthly Data'!$B51,Spreads!$AB$3:$AB$1616,'Monthly Data'!$C51)</f>
        <v>-8.7359084218710059</v>
      </c>
      <c r="BQ51" s="24">
        <f t="shared" si="27"/>
        <v>-4.2696908872168926</v>
      </c>
      <c r="BR51" s="24">
        <f t="shared" si="28"/>
        <v>2.0682334100095723</v>
      </c>
      <c r="BS51" s="62">
        <f>_xlfn.MINIFS(Spreads!S$3:S$1616,Spreads!$AA$3:$AA$1616,'Monthly Data'!$B51,Spreads!$AB$3:$AB$1616,'Monthly Data'!$C51)</f>
        <v>17.999999999999993</v>
      </c>
      <c r="BT51" s="62">
        <f>_xlfn.MAXIFS(Spreads!S$3:S$1616,Spreads!$AA$3:$AA$1616,'Monthly Data'!$B51,Spreads!$AB$3:$AB$1616,'Monthly Data'!$C51)</f>
        <v>18.000000000000007</v>
      </c>
      <c r="BU51" s="62">
        <f>AVERAGEIFS(Spreads!S$3:S$1616,Spreads!$AA$3:$AA$1616,'Monthly Data'!$B51,Spreads!$AB$3:$AB$1616,'Monthly Data'!$C51)</f>
        <v>18</v>
      </c>
      <c r="BV51" s="24">
        <f t="shared" si="29"/>
        <v>0</v>
      </c>
      <c r="BW51" s="24">
        <f t="shared" si="30"/>
        <v>0</v>
      </c>
      <c r="BX51" s="62">
        <f>_xlfn.MINIFS(Spreads!T$3:T$1616,Spreads!$AA$3:$AA$1616,'Monthly Data'!$B51,Spreads!$AB$3:$AB$1616,'Monthly Data'!$C51)</f>
        <v>2</v>
      </c>
      <c r="BY51" s="62">
        <f>_xlfn.MAXIFS(Spreads!T$3:T$1616,Spreads!$AA$3:$AA$1616,'Monthly Data'!$B51,Spreads!$AB$3:$AB$1616,'Monthly Data'!$C51)</f>
        <v>5.5</v>
      </c>
      <c r="BZ51" s="62">
        <f>AVERAGEIFS(Spreads!T$3:T$1616,Spreads!$AA$3:$AA$1616,'Monthly Data'!$B51,Spreads!$AB$3:$AB$1616,'Monthly Data'!$C51)</f>
        <v>3.5</v>
      </c>
      <c r="CA51" s="24">
        <f t="shared" si="31"/>
        <v>-1.5</v>
      </c>
      <c r="CB51" s="24">
        <f t="shared" si="32"/>
        <v>2</v>
      </c>
      <c r="CE51" s="67" t="s">
        <v>171</v>
      </c>
      <c r="DJ51" s="24">
        <f t="shared" si="33"/>
        <v>2.1500000000000057</v>
      </c>
      <c r="DK51" s="24">
        <f t="shared" si="33"/>
        <v>2.2700000000000102</v>
      </c>
      <c r="DL51" s="24">
        <f t="shared" si="33"/>
        <v>3.5</v>
      </c>
      <c r="DV51" s="63">
        <f t="shared" si="34"/>
        <v>44896</v>
      </c>
      <c r="DW51" s="62">
        <f>_xlfn.MINIFS(Spreads!X$3:X$1616,Spreads!$AA$3:$AA$1616,'Monthly Data'!$B51,Spreads!$AB$3:$AB$1616,'Monthly Data'!$C51)</f>
        <v>52.412613137308796</v>
      </c>
      <c r="DX51" s="62">
        <f>_xlfn.MAXIFS(Spreads!X$3:X$1616,Spreads!$AA$3:$AA$1616,'Monthly Data'!$B51,Spreads!$AB$3:$AB$1616,'Monthly Data'!$C51)</f>
        <v>58.071179549147196</v>
      </c>
      <c r="DY51" s="62">
        <f>AVERAGEIFS(Spreads!X$3:X$1616,Spreads!$AA$3:$AA$1616,'Monthly Data'!$B51,Spreads!$AB$3:$AB$1616,'Monthly Data'!$C51)</f>
        <v>55.477602444837643</v>
      </c>
      <c r="DZ51" s="62">
        <f>_xlfn.MINIFS(Spreads!AM$3:AM$1616,Spreads!$AA$3:$AA$1616,'Monthly Data'!$B51,Spreads!$AB$3:$AB$1616,'Monthly Data'!$C51)</f>
        <v>1155.5</v>
      </c>
      <c r="EA51" s="62">
        <f>_xlfn.MAXIFS(Spreads!AM$3:AM$1616,Spreads!$AA$3:$AA$1616,'Monthly Data'!$B51,Spreads!$AB$3:$AB$1616,'Monthly Data'!$C51)</f>
        <v>1280.25</v>
      </c>
      <c r="EB51" s="62">
        <f>AVERAGEIFS(Spreads!AM$3:AM$1616,Spreads!$AA$3:$AA$1616,'Monthly Data'!$B51,Spreads!$AB$3:$AB$1616,'Monthly Data'!$C51)</f>
        <v>1223.0714285714287</v>
      </c>
      <c r="EC51" s="62">
        <f>_xlfn.MINIFS(Spreads!AT$3:AT$1616,Spreads!$AA$3:$AA$1616,'Monthly Data'!$B51,Spreads!$AB$3:$AB$1616,'Monthly Data'!$C51)</f>
        <v>446</v>
      </c>
      <c r="ED51" s="62">
        <f>_xlfn.MAXIFS(Spreads!AT$3:AT$1616,Spreads!$AA$3:$AA$1616,'Monthly Data'!$B51,Spreads!$AB$3:$AB$1616,'Monthly Data'!$C51)</f>
        <v>489.5</v>
      </c>
      <c r="EE51" s="62">
        <f>AVERAGEIFS(Spreads!AT$3:AT$1616,Spreads!$AA$3:$AA$1616,'Monthly Data'!$B51,Spreads!$AB$3:$AB$1616,'Monthly Data'!$C51)</f>
        <v>469.38095238095241</v>
      </c>
      <c r="EF51" s="62">
        <f>_xlfn.MINIFS(Spreads!AU$3:AU$1616,Spreads!$AA$3:$AA$1616,'Monthly Data'!$B51,Spreads!$AB$3:$AB$1616,'Monthly Data'!$C51)</f>
        <v>14.55</v>
      </c>
      <c r="EG51" s="62">
        <f>_xlfn.MAXIFS(Spreads!AU$3:AU$1616,Spreads!$AA$3:$AA$1616,'Monthly Data'!$B51,Spreads!$AB$3:$AB$1616,'Monthly Data'!$C51)</f>
        <v>15.29</v>
      </c>
      <c r="EH51" s="62">
        <f>AVERAGEIFS(Spreads!AU$3:AU$1616,Spreads!$AA$3:$AA$1616,'Monthly Data'!$B51,Spreads!$AB$3:$AB$1616,'Monthly Data'!$C51)</f>
        <v>14.945714285714288</v>
      </c>
      <c r="EI51" s="62">
        <f>_xlfn.MINIFS(Spreads!AV$3:AV$1616,Spreads!$AA$3:$AA$1616,'Monthly Data'!$B51,Spreads!$AB$3:$AB$1616,'Monthly Data'!$C51)</f>
        <v>4.0144399999999987</v>
      </c>
      <c r="EJ51" s="62">
        <f>_xlfn.MAXIFS(Spreads!AV$3:AV$1616,Spreads!$AA$3:$AA$1616,'Monthly Data'!$B51,Spreads!$AB$3:$AB$1616,'Monthly Data'!$C51)</f>
        <v>4.6212999999999997</v>
      </c>
      <c r="EK51" s="62">
        <f>AVERAGEIFS(Spreads!AV$3:AV$1616,Spreads!$AA$3:$AA$1616,'Monthly Data'!$B51,Spreads!$AB$3:$AB$1616,'Monthly Data'!$C51)</f>
        <v>4.2957980952380943</v>
      </c>
      <c r="EL51" s="62">
        <f>_xlfn.MINIFS(Spreads!AW$3:AW$1616,Spreads!$AA$3:$AA$1616,'Monthly Data'!$B51,Spreads!$AB$3:$AB$1616,'Monthly Data'!$C51)</f>
        <v>4.912500599999996</v>
      </c>
      <c r="EM51" s="62">
        <f>_xlfn.MAXIFS(Spreads!AW$3:AW$1616,Spreads!$AA$3:$AA$1616,'Monthly Data'!$B51,Spreads!$AB$3:$AB$1616,'Monthly Data'!$C51)</f>
        <v>5.4913507999999958</v>
      </c>
      <c r="EN51" s="62">
        <f>AVERAGEIFS(Spreads!AW$3:AW$1616,Spreads!$AA$3:$AA$1616,'Monthly Data'!$B51,Spreads!$AB$3:$AB$1616,'Monthly Data'!$C51)</f>
        <v>5.1089168952380941</v>
      </c>
      <c r="EO51" s="62">
        <f>_xlfn.MINIFS(Spreads!AX$3:AX$1616,Spreads!$AA$3:$AA$1616,'Monthly Data'!$B51,Spreads!$AB$3:$AB$1616,'Monthly Data'!$C51)</f>
        <v>0.57177899999999937</v>
      </c>
      <c r="EP51" s="62">
        <f>_xlfn.MAXIFS(Spreads!AX$3:AX$1616,Spreads!$AA$3:$AA$1616,'Monthly Data'!$B51,Spreads!$AB$3:$AB$1616,'Monthly Data'!$C51)</f>
        <v>0.99213660000000203</v>
      </c>
      <c r="EQ51" s="62">
        <f>AVERAGEIFS(Spreads!AX$3:AX$1616,Spreads!$AA$3:$AA$1616,'Monthly Data'!$B51,Spreads!$AB$3:$AB$1616,'Monthly Data'!$C51)</f>
        <v>0.8131187999999997</v>
      </c>
      <c r="ER51" s="64">
        <f>_xlfn.MINIFS(Spreads!AY$3:AY$1616,Spreads!$AA$3:$AA$1616,'Monthly Data'!$B51,Spreads!$AB$3:$AB$1616,'Monthly Data'!$C51)</f>
        <v>0.43601622245472488</v>
      </c>
      <c r="ES51" s="64">
        <f>_xlfn.MAXIFS(Spreads!AY$3:AY$1616,Spreads!$AA$3:$AA$1616,'Monthly Data'!$B51,Spreads!$AB$3:$AB$1616,'Monthly Data'!$C51)</f>
        <v>0.48207344565205568</v>
      </c>
      <c r="ET51" s="64">
        <f>AVERAGEIFS(Spreads!AY$3:AY$1616,Spreads!$AA$3:$AA$1616,'Monthly Data'!$B51,Spreads!$AB$3:$AB$1616,'Monthly Data'!$C51)</f>
        <v>0.45501377348780664</v>
      </c>
    </row>
    <row r="52" spans="1:150" x14ac:dyDescent="0.2">
      <c r="A52" s="60">
        <v>44927</v>
      </c>
      <c r="B52" s="61">
        <f t="shared" si="0"/>
        <v>1</v>
      </c>
      <c r="C52" s="61">
        <f t="shared" si="1"/>
        <v>2023</v>
      </c>
      <c r="D52" s="62">
        <f>_xlfn.MINIFS(Spreads!B$3:B$1616,Spreads!$AA$3:$AA$1616,'Monthly Data'!$B52,Spreads!$AB$3:$AB$1616,'Monthly Data'!$C52)</f>
        <v>72.290000000000006</v>
      </c>
      <c r="E52" s="62">
        <f>_xlfn.MAXIFS(Spreads!B$3:B$1616,Spreads!$AA$3:$AA$1616,'Monthly Data'!$B52,Spreads!$AB$3:$AB$1616,'Monthly Data'!$C52)</f>
        <v>76.84</v>
      </c>
      <c r="F52" s="62">
        <f>AVERAGEIFS(Spreads!B$3:B$1616,Spreads!$AA$3:$AA$1616,'Monthly Data'!$B52,Spreads!$AB$3:$AB$1616,'Monthly Data'!$C52)</f>
        <v>74.771500000000003</v>
      </c>
      <c r="G52" s="62">
        <f t="shared" si="2"/>
        <v>-2.4814999999999969</v>
      </c>
      <c r="H52" s="62">
        <f t="shared" si="3"/>
        <v>2.0685000000000002</v>
      </c>
      <c r="I52" s="62">
        <f>_xlfn.MINIFS(Spreads!C$3:C$1616,Spreads!$AA$3:$AA$1616,'Monthly Data'!$B52,Spreads!$AB$3:$AB$1616,'Monthly Data'!$C52)</f>
        <v>64.040000000000006</v>
      </c>
      <c r="J52" s="62">
        <f>_xlfn.MAXIFS(Spreads!C$3:C$1616,Spreads!$AA$3:$AA$1616,'Monthly Data'!$B52,Spreads!$AB$3:$AB$1616,'Monthly Data'!$C52)</f>
        <v>66.349999999999994</v>
      </c>
      <c r="K52" s="62">
        <f>AVERAGEIFS(Spreads!C$3:C$1616,Spreads!$AA$3:$AA$1616,'Monthly Data'!$B52,Spreads!$AB$3:$AB$1616,'Monthly Data'!$C52)</f>
        <v>65.009</v>
      </c>
      <c r="L52" s="62">
        <f t="shared" si="4"/>
        <v>-0.96899999999999409</v>
      </c>
      <c r="M52" s="62">
        <f t="shared" si="5"/>
        <v>1.340999999999994</v>
      </c>
      <c r="N52" s="62">
        <f>_xlfn.MINIFS(Spreads!D$3:D$1616,Spreads!$AA$3:$AA$1616,'Monthly Data'!$B52,Spreads!$AB$3:$AB$1616,'Monthly Data'!$C52)</f>
        <v>65.540000000000006</v>
      </c>
      <c r="O52" s="62">
        <f>_xlfn.MAXIFS(Spreads!D$3:D$1616,Spreads!$AA$3:$AA$1616,'Monthly Data'!$B52,Spreads!$AB$3:$AB$1616,'Monthly Data'!$C52)</f>
        <v>70.34</v>
      </c>
      <c r="P52" s="62">
        <f>AVERAGEIFS(Spreads!D$3:D$1616,Spreads!$AA$3:$AA$1616,'Monthly Data'!$B52,Spreads!$AB$3:$AB$1616,'Monthly Data'!$C52)</f>
        <v>68.133999999999986</v>
      </c>
      <c r="Q52" s="62">
        <f t="shared" si="6"/>
        <v>-2.5939999999999799</v>
      </c>
      <c r="R52" s="62">
        <f t="shared" si="7"/>
        <v>2.2060000000000173</v>
      </c>
      <c r="S52" s="62">
        <f>_xlfn.MINIFS(Spreads!F$3:F$1616,Spreads!$AA$3:$AA$1616,'Monthly Data'!$B52,Spreads!$AB$3:$AB$1616,'Monthly Data'!$C52)</f>
        <v>50.314747834322624</v>
      </c>
      <c r="T52" s="62">
        <f>_xlfn.MAXIFS(Spreads!F$3:F$1616,Spreads!$AA$3:$AA$1616,'Monthly Data'!$B52,Spreads!$AB$3:$AB$1616,'Monthly Data'!$C52)</f>
        <v>54.499138627846413</v>
      </c>
      <c r="U52" s="62">
        <f>AVERAGEIFS(Spreads!F$3:F$1616,Spreads!$AA$3:$AA$1616,'Monthly Data'!$B52,Spreads!$AB$3:$AB$1616,'Monthly Data'!$C52)</f>
        <v>52.643378320637282</v>
      </c>
      <c r="V52" s="62">
        <f t="shared" si="38"/>
        <v>-2.75</v>
      </c>
      <c r="W52" s="62">
        <f t="shared" si="39"/>
        <v>2.75</v>
      </c>
      <c r="X52" s="62">
        <f>_xlfn.MINIFS(Spreads!G$3:G$1616,Spreads!$AA$3:$AA$1616,'Monthly Data'!$B52,Spreads!$AB$3:$AB$1616,'Monthly Data'!$C52)</f>
        <v>78.540000000000006</v>
      </c>
      <c r="Y52" s="62">
        <f>_xlfn.MAXIFS(Spreads!G$3:G$1616,Spreads!$AA$3:$AA$1616,'Monthly Data'!$B52,Spreads!$AB$3:$AB$1616,'Monthly Data'!$C52)</f>
        <v>82.12</v>
      </c>
      <c r="Z52" s="62">
        <f>AVERAGEIFS(Spreads!G$3:G$1616,Spreads!$AA$3:$AA$1616,'Monthly Data'!$B52,Spreads!$AB$3:$AB$1616,'Monthly Data'!$C52)</f>
        <v>80.383999999999986</v>
      </c>
      <c r="AA52" s="62">
        <f t="shared" si="10"/>
        <v>-1.8439999999999799</v>
      </c>
      <c r="AB52" s="62">
        <f t="shared" si="11"/>
        <v>1.7360000000000184</v>
      </c>
      <c r="AC52" s="62">
        <f>_xlfn.MINIFS(Spreads!H$3:H$1616,Spreads!$AA$3:$AA$1616,'Monthly Data'!$B52,Spreads!$AB$3:$AB$1616,'Monthly Data'!$C52)</f>
        <v>60.54</v>
      </c>
      <c r="AD52" s="62">
        <f>_xlfn.MAXIFS(Spreads!H$3:H$1616,Spreads!$AA$3:$AA$1616,'Monthly Data'!$B52,Spreads!$AB$3:$AB$1616,'Monthly Data'!$C52)</f>
        <v>64.12</v>
      </c>
      <c r="AE52" s="62">
        <f>AVERAGEIFS(Spreads!H$3:H$1616,Spreads!$AA$3:$AA$1616,'Monthly Data'!$B52,Spreads!$AB$3:$AB$1616,'Monthly Data'!$C52)</f>
        <v>62.383999999999993</v>
      </c>
      <c r="AF52" s="62">
        <f t="shared" si="40"/>
        <v>-1.8439999999999941</v>
      </c>
      <c r="AG52" s="62">
        <f t="shared" si="13"/>
        <v>1.7360000000000113</v>
      </c>
      <c r="AH52" s="65">
        <f t="shared" si="14"/>
        <v>-2.8344260836028257E-2</v>
      </c>
      <c r="AI52" s="62">
        <f t="shared" si="41"/>
        <v>12.38750000000001</v>
      </c>
      <c r="AJ52" s="62">
        <f t="shared" si="16"/>
        <v>2.6250000000000071</v>
      </c>
      <c r="AK52" s="62">
        <f t="shared" si="42"/>
        <v>9.7625000000000028</v>
      </c>
      <c r="AL52" s="60">
        <f t="shared" si="35"/>
        <v>44927</v>
      </c>
      <c r="AM52" s="66">
        <f t="shared" si="37"/>
        <v>1109.25</v>
      </c>
      <c r="AN52" s="66">
        <f t="shared" si="37"/>
        <v>1201.5</v>
      </c>
      <c r="AO52" s="66">
        <f t="shared" si="37"/>
        <v>1160.5875000000001</v>
      </c>
      <c r="AQ52" s="62">
        <f>AVERAGEIFS(Spreads!AV$3:AV$1616,Spreads!$AA$3:$AA$1616,'Monthly Data'!$B52,Spreads!$AB$3:$AB$1616,'Monthly Data'!$C52)</f>
        <v>3.6769904999999978</v>
      </c>
      <c r="AR52" s="24"/>
      <c r="AS52" s="60">
        <f t="shared" si="18"/>
        <v>44927</v>
      </c>
      <c r="AT52" s="62">
        <f>_xlfn.MINIFS(Spreads!M$3:M$1616,Spreads!$AA$3:$AA$1616,'Monthly Data'!$B52,Spreads!$AB$3:$AB$1616,'Monthly Data'!$C52)</f>
        <v>11.749999999999993</v>
      </c>
      <c r="AU52" s="62">
        <f>_xlfn.MAXIFS(Spreads!M$3:M$1616,Spreads!$AA$3:$AA$1616,'Monthly Data'!$B52,Spreads!$AB$3:$AB$1616,'Monthly Data'!$C52)</f>
        <v>13</v>
      </c>
      <c r="AV52" s="62">
        <f>AVERAGEIFS(Spreads!M$3:M$1616,Spreads!$AA$3:$AA$1616,'Monthly Data'!$B52,Spreads!$AB$3:$AB$1616,'Monthly Data'!$C52)</f>
        <v>12.387499999999999</v>
      </c>
      <c r="AW52" s="24">
        <f t="shared" si="19"/>
        <v>-0.63750000000000639</v>
      </c>
      <c r="AX52" s="24">
        <f t="shared" si="20"/>
        <v>0.61250000000000071</v>
      </c>
      <c r="AY52" s="62">
        <f>_xlfn.MINIFS(Spreads!N$3:N$1616,Spreads!$AA$3:$AA$1616,'Monthly Data'!$B52,Spreads!$AB$3:$AB$1616,'Monthly Data'!$C52)</f>
        <v>8.25</v>
      </c>
      <c r="AZ52" s="62">
        <f>_xlfn.MAXIFS(Spreads!N$3:N$1616,Spreads!$AA$3:$AA$1616,'Monthly Data'!$B52,Spreads!$AB$3:$AB$1616,'Monthly Data'!$C52)</f>
        <v>11</v>
      </c>
      <c r="BA52" s="62">
        <f>AVERAGEIFS(Spreads!N$3:N$1616,Spreads!$AA$3:$AA$1616,'Monthly Data'!$B52,Spreads!$AB$3:$AB$1616,'Monthly Data'!$C52)</f>
        <v>9.7624999999999993</v>
      </c>
      <c r="BB52" s="24">
        <f t="shared" si="21"/>
        <v>-1.5124999999999993</v>
      </c>
      <c r="BC52" s="24">
        <f t="shared" si="22"/>
        <v>1.2375000000000007</v>
      </c>
      <c r="BD52" s="62">
        <f>_xlfn.MINIFS(Spreads!O$3:O$1616,Spreads!$AA$3:$AA$1616,'Monthly Data'!$B52,Spreads!$AB$3:$AB$1616,'Monthly Data'!$C52)</f>
        <v>1.9999999999999929</v>
      </c>
      <c r="BE52" s="62">
        <f>_xlfn.MAXIFS(Spreads!O$3:O$1616,Spreads!$AA$3:$AA$1616,'Monthly Data'!$B52,Spreads!$AB$3:$AB$1616,'Monthly Data'!$C52)</f>
        <v>3.5000000000000071</v>
      </c>
      <c r="BF52" s="62">
        <f>AVERAGEIFS(Spreads!O$3:O$1616,Spreads!$AA$3:$AA$1616,'Monthly Data'!$B52,Spreads!$AB$3:$AB$1616,'Monthly Data'!$C52)</f>
        <v>2.6250000000000009</v>
      </c>
      <c r="BG52" s="24">
        <f t="shared" si="23"/>
        <v>-0.62500000000000799</v>
      </c>
      <c r="BH52" s="24">
        <f t="shared" si="24"/>
        <v>0.87500000000000622</v>
      </c>
      <c r="BI52" s="62">
        <f>_xlfn.MINIFS(Spreads!P$3:P$1616,Spreads!$AA$3:$AA$1616,'Monthly Data'!$B52,Spreads!$AB$3:$AB$1616,'Monthly Data'!$C52)</f>
        <v>4.9999999999999929</v>
      </c>
      <c r="BJ52" s="62">
        <f>_xlfn.MAXIFS(Spreads!P$3:P$1616,Spreads!$AA$3:$AA$1616,'Monthly Data'!$B52,Spreads!$AB$3:$AB$1616,'Monthly Data'!$C52)</f>
        <v>6.5</v>
      </c>
      <c r="BK52" s="62">
        <f>AVERAGEIFS(Spreads!P$3:P$1616,Spreads!$AA$3:$AA$1616,'Monthly Data'!$B52,Spreads!$AB$3:$AB$1616,'Monthly Data'!$C52)</f>
        <v>5.7499999999999982</v>
      </c>
      <c r="BL52" s="24">
        <f t="shared" si="25"/>
        <v>-0.75000000000000533</v>
      </c>
      <c r="BM52" s="24">
        <f t="shared" si="26"/>
        <v>0.75000000000000178</v>
      </c>
      <c r="BN52" s="62">
        <f>_xlfn.MINIFS(Spreads!R$3:R$1616,Spreads!$AA$3:$AA$1616,'Monthly Data'!$B52,Spreads!$AB$3:$AB$1616,'Monthly Data'!$C52)</f>
        <v>-11.344512864336835</v>
      </c>
      <c r="BO52" s="62">
        <f>_xlfn.MAXIFS(Spreads!R$3:R$1616,Spreads!$AA$3:$AA$1616,'Monthly Data'!$B52,Spreads!$AB$3:$AB$1616,'Monthly Data'!$C52)</f>
        <v>-8.6654639298709668</v>
      </c>
      <c r="BP52" s="62">
        <f>AVERAGEIFS(Spreads!R$3:R$1616,Spreads!$AA$3:$AA$1616,'Monthly Data'!$B52,Spreads!$AB$3:$AB$1616,'Monthly Data'!$C52)</f>
        <v>-9.7406216793627145</v>
      </c>
      <c r="BQ52" s="24">
        <f t="shared" si="27"/>
        <v>-1.6038911849741204</v>
      </c>
      <c r="BR52" s="24">
        <f t="shared" si="28"/>
        <v>1.0751577494917477</v>
      </c>
      <c r="BS52" s="62">
        <f>_xlfn.MINIFS(Spreads!S$3:S$1616,Spreads!$AA$3:$AA$1616,'Monthly Data'!$B52,Spreads!$AB$3:$AB$1616,'Monthly Data'!$C52)</f>
        <v>17.999999999999993</v>
      </c>
      <c r="BT52" s="62">
        <f>_xlfn.MAXIFS(Spreads!S$3:S$1616,Spreads!$AA$3:$AA$1616,'Monthly Data'!$B52,Spreads!$AB$3:$AB$1616,'Monthly Data'!$C52)</f>
        <v>18.000000000000007</v>
      </c>
      <c r="BU52" s="62">
        <f>AVERAGEIFS(Spreads!S$3:S$1616,Spreads!$AA$3:$AA$1616,'Monthly Data'!$B52,Spreads!$AB$3:$AB$1616,'Monthly Data'!$C52)</f>
        <v>18</v>
      </c>
      <c r="BV52" s="24">
        <f t="shared" si="29"/>
        <v>0</v>
      </c>
      <c r="BW52" s="24">
        <f t="shared" si="30"/>
        <v>0</v>
      </c>
      <c r="BX52" s="62">
        <f>_xlfn.MINIFS(Spreads!T$3:T$1616,Spreads!$AA$3:$AA$1616,'Monthly Data'!$B52,Spreads!$AB$3:$AB$1616,'Monthly Data'!$C52)</f>
        <v>5</v>
      </c>
      <c r="BY52" s="62">
        <f>_xlfn.MAXIFS(Spreads!T$3:T$1616,Spreads!$AA$3:$AA$1616,'Monthly Data'!$B52,Spreads!$AB$3:$AB$1616,'Monthly Data'!$C52)</f>
        <v>6.25</v>
      </c>
      <c r="BZ52" s="62">
        <f>AVERAGEIFS(Spreads!T$3:T$1616,Spreads!$AA$3:$AA$1616,'Monthly Data'!$B52,Spreads!$AB$3:$AB$1616,'Monthly Data'!$C52)</f>
        <v>5.6124999999999998</v>
      </c>
      <c r="CA52" s="24">
        <f t="shared" si="31"/>
        <v>-0.61249999999999982</v>
      </c>
      <c r="CB52" s="24">
        <f t="shared" si="32"/>
        <v>0.63750000000000018</v>
      </c>
      <c r="CE52" s="62">
        <v>-9.1527963374790104</v>
      </c>
      <c r="CF52" s="24">
        <f>BP52-CE52</f>
        <v>-0.58782534188370406</v>
      </c>
      <c r="CG52" s="62">
        <v>8.25</v>
      </c>
      <c r="CH52" s="24">
        <f>AV52-CG52</f>
        <v>4.1374999999999993</v>
      </c>
      <c r="CI52" s="62">
        <v>9.9000000000000057</v>
      </c>
      <c r="CJ52" s="24">
        <f>CI52-BK52</f>
        <v>4.1500000000000075</v>
      </c>
      <c r="DJ52" s="24">
        <f t="shared" si="33"/>
        <v>6.25</v>
      </c>
      <c r="DK52" s="24">
        <f t="shared" si="33"/>
        <v>5.2800000000000011</v>
      </c>
      <c r="DL52" s="24">
        <f t="shared" si="33"/>
        <v>5.6124999999999829</v>
      </c>
      <c r="DV52" s="63">
        <f t="shared" si="34"/>
        <v>44927</v>
      </c>
      <c r="DW52" s="62">
        <f>_xlfn.MINIFS(Spreads!X$3:X$1616,Spreads!$AA$3:$AA$1616,'Monthly Data'!$B52,Spreads!$AB$3:$AB$1616,'Monthly Data'!$C52)</f>
        <v>49.974553460865394</v>
      </c>
      <c r="DX52" s="62">
        <f>_xlfn.MAXIFS(Spreads!X$3:X$1616,Spreads!$AA$3:$AA$1616,'Monthly Data'!$B52,Spreads!$AB$3:$AB$1616,'Monthly Data'!$C52)</f>
        <v>54.499138627846399</v>
      </c>
      <c r="DY52" s="62">
        <f>AVERAGEIFS(Spreads!X$3:X$1616,Spreads!$AA$3:$AA$1616,'Monthly Data'!$B52,Spreads!$AB$3:$AB$1616,'Monthly Data'!$C52)</f>
        <v>52.620698695740124</v>
      </c>
      <c r="DZ52" s="62">
        <f>_xlfn.MINIFS(Spreads!AM$3:AM$1616,Spreads!$AA$3:$AA$1616,'Monthly Data'!$B52,Spreads!$AB$3:$AB$1616,'Monthly Data'!$C52)</f>
        <v>1101.75</v>
      </c>
      <c r="EA52" s="62">
        <f>_xlfn.MAXIFS(Spreads!AM$3:AM$1616,Spreads!$AA$3:$AA$1616,'Monthly Data'!$B52,Spreads!$AB$3:$AB$1616,'Monthly Data'!$C52)</f>
        <v>1201.5</v>
      </c>
      <c r="EB52" s="62">
        <f>AVERAGEIFS(Spreads!AM$3:AM$1616,Spreads!$AA$3:$AA$1616,'Monthly Data'!$B52,Spreads!$AB$3:$AB$1616,'Monthly Data'!$C52)</f>
        <v>1160.0875000000001</v>
      </c>
      <c r="EC52" s="62">
        <f>_xlfn.MINIFS(Spreads!AT$3:AT$1616,Spreads!$AA$3:$AA$1616,'Monthly Data'!$B52,Spreads!$AB$3:$AB$1616,'Monthly Data'!$C52)</f>
        <v>465</v>
      </c>
      <c r="ED52" s="62">
        <f>_xlfn.MAXIFS(Spreads!AT$3:AT$1616,Spreads!$AA$3:$AA$1616,'Monthly Data'!$B52,Spreads!$AB$3:$AB$1616,'Monthly Data'!$C52)</f>
        <v>496.5</v>
      </c>
      <c r="EE52" s="62">
        <f>AVERAGEIFS(Spreads!AT$3:AT$1616,Spreads!$AA$3:$AA$1616,'Monthly Data'!$B52,Spreads!$AB$3:$AB$1616,'Monthly Data'!$C52)</f>
        <v>478.125</v>
      </c>
      <c r="EF52" s="62">
        <f>_xlfn.MINIFS(Spreads!AU$3:AU$1616,Spreads!$AA$3:$AA$1616,'Monthly Data'!$B52,Spreads!$AB$3:$AB$1616,'Monthly Data'!$C52)</f>
        <v>14.81</v>
      </c>
      <c r="EG52" s="62">
        <f>_xlfn.MAXIFS(Spreads!AU$3:AU$1616,Spreads!$AA$3:$AA$1616,'Monthly Data'!$B52,Spreads!$AB$3:$AB$1616,'Monthly Data'!$C52)</f>
        <v>15.5</v>
      </c>
      <c r="EH52" s="62">
        <f>AVERAGEIFS(Spreads!AU$3:AU$1616,Spreads!$AA$3:$AA$1616,'Monthly Data'!$B52,Spreads!$AB$3:$AB$1616,'Monthly Data'!$C52)</f>
        <v>15.164999999999997</v>
      </c>
      <c r="EI52" s="62">
        <f>_xlfn.MINIFS(Spreads!AV$3:AV$1616,Spreads!$AA$3:$AA$1616,'Monthly Data'!$B52,Spreads!$AB$3:$AB$1616,'Monthly Data'!$C52)</f>
        <v>3.4311799999999995</v>
      </c>
      <c r="EJ52" s="62">
        <f>_xlfn.MAXIFS(Spreads!AV$3:AV$1616,Spreads!$AA$3:$AA$1616,'Monthly Data'!$B52,Spreads!$AB$3:$AB$1616,'Monthly Data'!$C52)</f>
        <v>4.0041400000000014</v>
      </c>
      <c r="EK52" s="62">
        <f>AVERAGEIFS(Spreads!AV$3:AV$1616,Spreads!$AA$3:$AA$1616,'Monthly Data'!$B52,Spreads!$AB$3:$AB$1616,'Monthly Data'!$C52)</f>
        <v>3.6769904999999978</v>
      </c>
      <c r="EL52" s="62">
        <f>_xlfn.MINIFS(Spreads!AW$3:AW$1616,Spreads!$AA$3:$AA$1616,'Monthly Data'!$B52,Spreads!$AB$3:$AB$1616,'Monthly Data'!$C52)</f>
        <v>4.2272714000000011</v>
      </c>
      <c r="EM52" s="62">
        <f>_xlfn.MAXIFS(Spreads!AW$3:AW$1616,Spreads!$AA$3:$AA$1616,'Monthly Data'!$B52,Spreads!$AB$3:$AB$1616,'Monthly Data'!$C52)</f>
        <v>5.1129022000000024</v>
      </c>
      <c r="EN52" s="62">
        <f>AVERAGEIFS(Spreads!AW$3:AW$1616,Spreads!$AA$3:$AA$1616,'Monthly Data'!$B52,Spreads!$AB$3:$AB$1616,'Monthly Data'!$C52)</f>
        <v>4.6442376900000006</v>
      </c>
      <c r="EO52" s="62">
        <f>_xlfn.MINIFS(Spreads!AX$3:AX$1616,Spreads!$AA$3:$AA$1616,'Monthly Data'!$B52,Spreads!$AB$3:$AB$1616,'Monthly Data'!$C52)</f>
        <v>0.79258139999999955</v>
      </c>
      <c r="EP52" s="62">
        <f>_xlfn.MAXIFS(Spreads!AX$3:AX$1616,Spreads!$AA$3:$AA$1616,'Monthly Data'!$B52,Spreads!$AB$3:$AB$1616,'Monthly Data'!$C52)</f>
        <v>1.1112425999999971</v>
      </c>
      <c r="EQ52" s="62">
        <f>AVERAGEIFS(Spreads!AX$3:AX$1616,Spreads!$AA$3:$AA$1616,'Monthly Data'!$B52,Spreads!$AB$3:$AB$1616,'Monthly Data'!$C52)</f>
        <v>0.96724719000000048</v>
      </c>
      <c r="ER52" s="64">
        <f>_xlfn.MINIFS(Spreads!AY$3:AY$1616,Spreads!$AA$3:$AA$1616,'Monthly Data'!$B52,Spreads!$AB$3:$AB$1616,'Monthly Data'!$C52)</f>
        <v>0.42287260089805873</v>
      </c>
      <c r="ES52" s="64">
        <f>_xlfn.MAXIFS(Spreads!AY$3:AY$1616,Spreads!$AA$3:$AA$1616,'Monthly Data'!$B52,Spreads!$AB$3:$AB$1616,'Monthly Data'!$C52)</f>
        <v>0.44612913395283205</v>
      </c>
      <c r="ET52" s="64">
        <f>AVERAGEIFS(Spreads!AY$3:AY$1616,Spreads!$AA$3:$AA$1616,'Monthly Data'!$B52,Spreads!$AB$3:$AB$1616,'Monthly Data'!$C52)</f>
        <v>0.43775669131788586</v>
      </c>
    </row>
    <row r="53" spans="1:150" x14ac:dyDescent="0.2">
      <c r="A53" s="60">
        <v>44958</v>
      </c>
      <c r="B53" s="61">
        <f t="shared" si="0"/>
        <v>2</v>
      </c>
      <c r="C53" s="61">
        <f t="shared" si="1"/>
        <v>2023</v>
      </c>
      <c r="D53" s="62">
        <f>_xlfn.MINIFS(Spreads!B$3:B$1616,Spreads!$AA$3:$AA$1616,'Monthly Data'!$B53,Spreads!$AB$3:$AB$1616,'Monthly Data'!$C53)</f>
        <v>69.540000000000006</v>
      </c>
      <c r="E53" s="62">
        <f>_xlfn.MAXIFS(Spreads!B$3:B$1616,Spreads!$AA$3:$AA$1616,'Monthly Data'!$B53,Spreads!$AB$3:$AB$1616,'Monthly Data'!$C53)</f>
        <v>74.33</v>
      </c>
      <c r="F53" s="62">
        <f>AVERAGEIFS(Spreads!B$3:B$1616,Spreads!$AA$3:$AA$1616,'Monthly Data'!$B53,Spreads!$AB$3:$AB$1616,'Monthly Data'!$C53)</f>
        <v>71.927894736842092</v>
      </c>
      <c r="G53" s="62">
        <f t="shared" si="2"/>
        <v>-2.3878947368420853</v>
      </c>
      <c r="H53" s="62">
        <f t="shared" si="3"/>
        <v>2.4021052631579067</v>
      </c>
      <c r="I53" s="62">
        <f>_xlfn.MINIFS(Spreads!C$3:C$1616,Spreads!$AA$3:$AA$1616,'Monthly Data'!$B53,Spreads!$AB$3:$AB$1616,'Monthly Data'!$C53)</f>
        <v>61.54</v>
      </c>
      <c r="J53" s="62">
        <f>_xlfn.MAXIFS(Spreads!C$3:C$1616,Spreads!$AA$3:$AA$1616,'Monthly Data'!$B53,Spreads!$AB$3:$AB$1616,'Monthly Data'!$C53)</f>
        <v>64.83</v>
      </c>
      <c r="K53" s="62">
        <f>AVERAGEIFS(Spreads!C$3:C$1616,Spreads!$AA$3:$AA$1616,'Monthly Data'!$B53,Spreads!$AB$3:$AB$1616,'Monthly Data'!$C53)</f>
        <v>63.309473684210523</v>
      </c>
      <c r="L53" s="62">
        <f t="shared" si="4"/>
        <v>-1.7694736842105243</v>
      </c>
      <c r="M53" s="62">
        <f t="shared" si="5"/>
        <v>1.5205263157894748</v>
      </c>
      <c r="N53" s="62">
        <f>_xlfn.MINIFS(Spreads!D$3:D$1616,Spreads!$AA$3:$AA$1616,'Monthly Data'!$B53,Spreads!$AB$3:$AB$1616,'Monthly Data'!$C53)</f>
        <v>64.040000000000006</v>
      </c>
      <c r="O53" s="62">
        <f>_xlfn.MAXIFS(Spreads!D$3:D$1616,Spreads!$AA$3:$AA$1616,'Monthly Data'!$B53,Spreads!$AB$3:$AB$1616,'Monthly Data'!$C53)</f>
        <v>67.83</v>
      </c>
      <c r="P53" s="62">
        <f>AVERAGEIFS(Spreads!D$3:D$1616,Spreads!$AA$3:$AA$1616,'Monthly Data'!$B53,Spreads!$AB$3:$AB$1616,'Monthly Data'!$C53)</f>
        <v>65.783157894736831</v>
      </c>
      <c r="Q53" s="62">
        <f t="shared" si="6"/>
        <v>-1.7431578947368251</v>
      </c>
      <c r="R53" s="62">
        <f t="shared" si="7"/>
        <v>2.0468421052631669</v>
      </c>
      <c r="S53" s="62">
        <f>_xlfn.MINIFS(Spreads!F$3:F$1616,Spreads!$AA$3:$AA$1616,'Monthly Data'!$B53,Spreads!$AB$3:$AB$1616,'Monthly Data'!$C53)</f>
        <v>49.634359087408185</v>
      </c>
      <c r="T53" s="62">
        <f>_xlfn.MAXIFS(Spreads!F$3:F$1616,Spreads!$AA$3:$AA$1616,'Monthly Data'!$B53,Spreads!$AB$3:$AB$1616,'Monthly Data'!$C53)</f>
        <v>53.784730443586248</v>
      </c>
      <c r="U53" s="62">
        <f>AVERAGEIFS(Spreads!F$3:F$1616,Spreads!$AA$3:$AA$1616,'Monthly Data'!$B53,Spreads!$AB$3:$AB$1616,'Monthly Data'!$C53)</f>
        <v>51.497423567929772</v>
      </c>
      <c r="V53" s="62">
        <f t="shared" si="38"/>
        <v>-2</v>
      </c>
      <c r="W53" s="62">
        <f t="shared" si="39"/>
        <v>3.25</v>
      </c>
      <c r="X53" s="62">
        <f>_xlfn.MINIFS(Spreads!G$3:G$1616,Spreads!$AA$3:$AA$1616,'Monthly Data'!$B53,Spreads!$AB$3:$AB$1616,'Monthly Data'!$C53)</f>
        <v>74.040000000000006</v>
      </c>
      <c r="Y53" s="62">
        <f>_xlfn.MAXIFS(Spreads!G$3:G$1616,Spreads!$AA$3:$AA$1616,'Monthly Data'!$B53,Spreads!$AB$3:$AB$1616,'Monthly Data'!$C53)</f>
        <v>78.94</v>
      </c>
      <c r="Z53" s="62">
        <f>AVERAGEIFS(Spreads!G$3:G$1616,Spreads!$AA$3:$AA$1616,'Monthly Data'!$B53,Spreads!$AB$3:$AB$1616,'Monthly Data'!$C53)</f>
        <v>76.467368421052612</v>
      </c>
      <c r="AA53" s="62">
        <f t="shared" si="10"/>
        <v>-2.4273684210526056</v>
      </c>
      <c r="AB53" s="62">
        <f t="shared" si="11"/>
        <v>2.4726315789473858</v>
      </c>
      <c r="AC53" s="62">
        <f>_xlfn.MINIFS(Spreads!H$3:H$1616,Spreads!$AA$3:$AA$1616,'Monthly Data'!$B53,Spreads!$AB$3:$AB$1616,'Monthly Data'!$C53)</f>
        <v>59.04</v>
      </c>
      <c r="AD53" s="62">
        <f>_xlfn.MAXIFS(Spreads!H$3:H$1616,Spreads!$AA$3:$AA$1616,'Monthly Data'!$B53,Spreads!$AB$3:$AB$1616,'Monthly Data'!$C53)</f>
        <v>62.83</v>
      </c>
      <c r="AE53" s="62">
        <f>AVERAGEIFS(Spreads!H$3:H$1616,Spreads!$AA$3:$AA$1616,'Monthly Data'!$B53,Spreads!$AB$3:$AB$1616,'Monthly Data'!$C53)</f>
        <v>60.796315789473681</v>
      </c>
      <c r="AF53" s="62">
        <f t="shared" si="40"/>
        <v>-1.7563157894736818</v>
      </c>
      <c r="AG53" s="62">
        <f t="shared" si="13"/>
        <v>2.0336842105263173</v>
      </c>
      <c r="AH53" s="65">
        <f t="shared" si="14"/>
        <v>-2.5450182907898022E-2</v>
      </c>
      <c r="AI53" s="62">
        <f t="shared" si="41"/>
        <v>11.131578947368411</v>
      </c>
      <c r="AJ53" s="62">
        <f t="shared" si="16"/>
        <v>2.5131578947368425</v>
      </c>
      <c r="AK53" s="62">
        <f t="shared" si="42"/>
        <v>8.6184210526315681</v>
      </c>
      <c r="AL53" s="60">
        <f t="shared" si="35"/>
        <v>44958</v>
      </c>
      <c r="AM53" s="66">
        <f t="shared" si="37"/>
        <v>1094.25</v>
      </c>
      <c r="AN53" s="66">
        <f t="shared" si="37"/>
        <v>1185.75</v>
      </c>
      <c r="AO53" s="66">
        <f t="shared" si="37"/>
        <v>1135.3235294117646</v>
      </c>
      <c r="AQ53" s="62">
        <f>AVERAGEIFS(Spreads!AV$3:AV$1616,Spreads!$AA$3:$AA$1616,'Monthly Data'!$B53,Spreads!$AB$3:$AB$1616,'Monthly Data'!$C53)</f>
        <v>3.8611557894736839</v>
      </c>
      <c r="AR53" s="24"/>
      <c r="AS53" s="60">
        <f t="shared" si="18"/>
        <v>44958</v>
      </c>
      <c r="AT53" s="62">
        <f>_xlfn.MINIFS(Spreads!M$3:M$1616,Spreads!$AA$3:$AA$1616,'Monthly Data'!$B53,Spreads!$AB$3:$AB$1616,'Monthly Data'!$C53)</f>
        <v>10.499999999999993</v>
      </c>
      <c r="AU53" s="62">
        <f>_xlfn.MAXIFS(Spreads!M$3:M$1616,Spreads!$AA$3:$AA$1616,'Monthly Data'!$B53,Spreads!$AB$3:$AB$1616,'Monthly Data'!$C53)</f>
        <v>12.250000000000007</v>
      </c>
      <c r="AV53" s="62">
        <f>AVERAGEIFS(Spreads!M$3:M$1616,Spreads!$AA$3:$AA$1616,'Monthly Data'!$B53,Spreads!$AB$3:$AB$1616,'Monthly Data'!$C53)</f>
        <v>11.131578947368421</v>
      </c>
      <c r="AW53" s="24">
        <f t="shared" si="19"/>
        <v>-0.63157894736842835</v>
      </c>
      <c r="AX53" s="24">
        <f t="shared" si="20"/>
        <v>1.1184210526315859</v>
      </c>
      <c r="AY53" s="62">
        <f>_xlfn.MINIFS(Spreads!N$3:N$1616,Spreads!$AA$3:$AA$1616,'Monthly Data'!$B53,Spreads!$AB$3:$AB$1616,'Monthly Data'!$C53)</f>
        <v>7.9999999999999929</v>
      </c>
      <c r="AZ53" s="62">
        <f>_xlfn.MAXIFS(Spreads!N$3:N$1616,Spreads!$AA$3:$AA$1616,'Monthly Data'!$B53,Spreads!$AB$3:$AB$1616,'Monthly Data'!$C53)</f>
        <v>9.5</v>
      </c>
      <c r="BA53" s="62">
        <f>AVERAGEIFS(Spreads!N$3:N$1616,Spreads!$AA$3:$AA$1616,'Monthly Data'!$B53,Spreads!$AB$3:$AB$1616,'Monthly Data'!$C53)</f>
        <v>8.6184210526315805</v>
      </c>
      <c r="BB53" s="24">
        <f t="shared" si="21"/>
        <v>-0.61842105263158764</v>
      </c>
      <c r="BC53" s="24">
        <f t="shared" si="22"/>
        <v>0.88157894736841946</v>
      </c>
      <c r="BD53" s="62">
        <f>_xlfn.MINIFS(Spreads!O$3:O$1616,Spreads!$AA$3:$AA$1616,'Monthly Data'!$B53,Spreads!$AB$3:$AB$1616,'Monthly Data'!$C53)</f>
        <v>1.9999999999999929</v>
      </c>
      <c r="BE53" s="62">
        <f>_xlfn.MAXIFS(Spreads!O$3:O$1616,Spreads!$AA$3:$AA$1616,'Monthly Data'!$B53,Spreads!$AB$3:$AB$1616,'Monthly Data'!$C53)</f>
        <v>3.5000000000000071</v>
      </c>
      <c r="BF53" s="62">
        <f>AVERAGEIFS(Spreads!O$3:O$1616,Spreads!$AA$3:$AA$1616,'Monthly Data'!$B53,Spreads!$AB$3:$AB$1616,'Monthly Data'!$C53)</f>
        <v>2.5131578947368425</v>
      </c>
      <c r="BG53" s="24">
        <f t="shared" si="23"/>
        <v>-0.51315789473684958</v>
      </c>
      <c r="BH53" s="24">
        <f t="shared" si="24"/>
        <v>0.98684210526316463</v>
      </c>
      <c r="BI53" s="62">
        <f>_xlfn.MINIFS(Spreads!P$3:P$1616,Spreads!$AA$3:$AA$1616,'Monthly Data'!$B53,Spreads!$AB$3:$AB$1616,'Monthly Data'!$C53)</f>
        <v>4.75</v>
      </c>
      <c r="BJ53" s="62">
        <f>_xlfn.MAXIFS(Spreads!P$3:P$1616,Spreads!$AA$3:$AA$1616,'Monthly Data'!$B53,Spreads!$AB$3:$AB$1616,'Monthly Data'!$C53)</f>
        <v>5.0000000000000071</v>
      </c>
      <c r="BK53" s="62">
        <f>AVERAGEIFS(Spreads!P$3:P$1616,Spreads!$AA$3:$AA$1616,'Monthly Data'!$B53,Spreads!$AB$3:$AB$1616,'Monthly Data'!$C53)</f>
        <v>4.9868421052631593</v>
      </c>
      <c r="BL53" s="24">
        <f t="shared" si="25"/>
        <v>-0.2368421052631593</v>
      </c>
      <c r="BM53" s="24">
        <f t="shared" si="26"/>
        <v>1.3157894736847808E-2</v>
      </c>
      <c r="BN53" s="62">
        <f>_xlfn.MINIFS(Spreads!R$3:R$1616,Spreads!$AA$3:$AA$1616,'Monthly Data'!$B53,Spreads!$AB$3:$AB$1616,'Monthly Data'!$C53)</f>
        <v>-11.271524288517483</v>
      </c>
      <c r="BO53" s="62">
        <f>_xlfn.MAXIFS(Spreads!R$3:R$1616,Spreads!$AA$3:$AA$1616,'Monthly Data'!$B53,Spreads!$AB$3:$AB$1616,'Monthly Data'!$C53)</f>
        <v>-6.7634646120740811</v>
      </c>
      <c r="BP53" s="62">
        <f>AVERAGEIFS(Spreads!R$3:R$1616,Spreads!$AA$3:$AA$1616,'Monthly Data'!$B53,Spreads!$AB$3:$AB$1616,'Monthly Data'!$C53)</f>
        <v>-9.063164667364342</v>
      </c>
      <c r="BQ53" s="24">
        <f t="shared" si="27"/>
        <v>-2.2083596211531411</v>
      </c>
      <c r="BR53" s="24">
        <f t="shared" si="28"/>
        <v>2.2997000552902609</v>
      </c>
      <c r="BS53" s="62">
        <f>_xlfn.MINIFS(Spreads!S$3:S$1616,Spreads!$AA$3:$AA$1616,'Monthly Data'!$B53,Spreads!$AB$3:$AB$1616,'Monthly Data'!$C53)</f>
        <v>14.999999999999993</v>
      </c>
      <c r="BT53" s="62">
        <f>_xlfn.MAXIFS(Spreads!S$3:S$1616,Spreads!$AA$3:$AA$1616,'Monthly Data'!$B53,Spreads!$AB$3:$AB$1616,'Monthly Data'!$C53)</f>
        <v>18.000000000000007</v>
      </c>
      <c r="BU53" s="62">
        <f>AVERAGEIFS(Spreads!S$3:S$1616,Spreads!$AA$3:$AA$1616,'Monthly Data'!$B53,Spreads!$AB$3:$AB$1616,'Monthly Data'!$C53)</f>
        <v>15.671052631578947</v>
      </c>
      <c r="BV53" s="24">
        <f t="shared" si="29"/>
        <v>-0.67105263157895401</v>
      </c>
      <c r="BW53" s="24">
        <f t="shared" si="30"/>
        <v>2.3289473684210602</v>
      </c>
      <c r="BX53" s="62">
        <f>_xlfn.MINIFS(Spreads!T$3:T$1616,Spreads!$AA$3:$AA$1616,'Monthly Data'!$B53,Spreads!$AB$3:$AB$1616,'Monthly Data'!$C53)</f>
        <v>4</v>
      </c>
      <c r="BY53" s="62">
        <f>_xlfn.MAXIFS(Spreads!T$3:T$1616,Spreads!$AA$3:$AA$1616,'Monthly Data'!$B53,Spreads!$AB$3:$AB$1616,'Monthly Data'!$C53)</f>
        <v>6</v>
      </c>
      <c r="BZ53" s="62">
        <f>AVERAGEIFS(Spreads!T$3:T$1616,Spreads!$AA$3:$AA$1616,'Monthly Data'!$B53,Spreads!$AB$3:$AB$1616,'Monthly Data'!$C53)</f>
        <v>4.5394736842105265</v>
      </c>
      <c r="CA53" s="24">
        <f t="shared" si="31"/>
        <v>-0.53947368421052655</v>
      </c>
      <c r="CB53" s="24">
        <f t="shared" si="32"/>
        <v>1.4605263157894735</v>
      </c>
      <c r="CE53" s="62">
        <v>-9.2937691169026522</v>
      </c>
      <c r="CF53" s="24">
        <f>BP53-CE53</f>
        <v>0.23060444953831016</v>
      </c>
      <c r="CG53" s="62">
        <v>15.200000000000003</v>
      </c>
      <c r="CH53" s="24">
        <f t="shared" ref="CH53:CH66" si="43">AV53-CG53</f>
        <v>-4.0684210526315816</v>
      </c>
      <c r="CI53" s="62">
        <v>9.4500000000000028</v>
      </c>
      <c r="CJ53" s="24">
        <f t="shared" ref="CJ53:CJ66" si="44">CI53-BK53</f>
        <v>4.4631578947368435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F53" s="24"/>
      <c r="DG53" s="24"/>
      <c r="DH53" s="24"/>
      <c r="DJ53" s="24">
        <f t="shared" si="33"/>
        <v>4.5</v>
      </c>
      <c r="DK53" s="24">
        <f t="shared" si="33"/>
        <v>4.6099999999999994</v>
      </c>
      <c r="DL53" s="24">
        <f t="shared" si="33"/>
        <v>4.5394736842105203</v>
      </c>
      <c r="DM53" s="24"/>
      <c r="DN53" s="24"/>
      <c r="DO53" s="24"/>
      <c r="DV53" s="63">
        <f t="shared" si="34"/>
        <v>44958</v>
      </c>
      <c r="DW53" s="62">
        <f>_xlfn.MINIFS(Spreads!X$3:X$1616,Spreads!$AA$3:$AA$1616,'Monthly Data'!$B53,Spreads!$AB$3:$AB$1616,'Monthly Data'!$C53)</f>
        <v>49.543640587819588</v>
      </c>
      <c r="DX53" s="62">
        <f>_xlfn.MAXIFS(Spreads!X$3:X$1616,Spreads!$AA$3:$AA$1616,'Monthly Data'!$B53,Spreads!$AB$3:$AB$1616,'Monthly Data'!$C53)</f>
        <v>53.886788755623407</v>
      </c>
      <c r="DY53" s="62">
        <f>AVERAGEIFS(Spreads!X$3:X$1616,Spreads!$AA$3:$AA$1616,'Monthly Data'!$B53,Spreads!$AB$3:$AB$1616,'Monthly Data'!$C53)</f>
        <v>51.184929231692131</v>
      </c>
      <c r="DZ53" s="62">
        <f>_xlfn.MINIFS(Spreads!AM$3:AM$1616,Spreads!$AA$3:$AA$1616,'Monthly Data'!$B53,Spreads!$AB$3:$AB$1616,'Monthly Data'!$C53)</f>
        <v>1092.25</v>
      </c>
      <c r="EA53" s="62">
        <f>_xlfn.MAXIFS(Spreads!AM$3:AM$1616,Spreads!$AA$3:$AA$1616,'Monthly Data'!$B53,Spreads!$AB$3:$AB$1616,'Monthly Data'!$C53)</f>
        <v>1188</v>
      </c>
      <c r="EB53" s="62">
        <f>AVERAGEIFS(Spreads!AM$3:AM$1616,Spreads!$AA$3:$AA$1616,'Monthly Data'!$B53,Spreads!$AB$3:$AB$1616,'Monthly Data'!$C53)</f>
        <v>1128.4342105263158</v>
      </c>
      <c r="EC53" s="62">
        <f>_xlfn.MINIFS(Spreads!AT$3:AT$1616,Spreads!$AA$3:$AA$1616,'Monthly Data'!$B53,Spreads!$AB$3:$AB$1616,'Monthly Data'!$C53)</f>
        <v>491</v>
      </c>
      <c r="ED53" s="62">
        <f>_xlfn.MAXIFS(Spreads!AT$3:AT$1616,Spreads!$AA$3:$AA$1616,'Monthly Data'!$B53,Spreads!$AB$3:$AB$1616,'Monthly Data'!$C53)</f>
        <v>516.5</v>
      </c>
      <c r="EE53" s="62">
        <f>AVERAGEIFS(Spreads!AT$3:AT$1616,Spreads!$AA$3:$AA$1616,'Monthly Data'!$B53,Spreads!$AB$3:$AB$1616,'Monthly Data'!$C53)</f>
        <v>505.78947368421052</v>
      </c>
      <c r="EF53" s="62">
        <f>_xlfn.MINIFS(Spreads!AU$3:AU$1616,Spreads!$AA$3:$AA$1616,'Monthly Data'!$B53,Spreads!$AB$3:$AB$1616,'Monthly Data'!$C53)</f>
        <v>15.08</v>
      </c>
      <c r="EG53" s="62">
        <f>_xlfn.MAXIFS(Spreads!AU$3:AU$1616,Spreads!$AA$3:$AA$1616,'Monthly Data'!$B53,Spreads!$AB$3:$AB$1616,'Monthly Data'!$C53)</f>
        <v>15.66</v>
      </c>
      <c r="EH53" s="62">
        <f>AVERAGEIFS(Spreads!AU$3:AU$1616,Spreads!$AA$3:$AA$1616,'Monthly Data'!$B53,Spreads!$AB$3:$AB$1616,'Monthly Data'!$C53)</f>
        <v>15.432105263157894</v>
      </c>
      <c r="EI53" s="62">
        <f>_xlfn.MINIFS(Spreads!AV$3:AV$1616,Spreads!$AA$3:$AA$1616,'Monthly Data'!$B53,Spreads!$AB$3:$AB$1616,'Monthly Data'!$C53)</f>
        <v>3.5723600000000015</v>
      </c>
      <c r="EJ53" s="62">
        <f>_xlfn.MAXIFS(Spreads!AV$3:AV$1616,Spreads!$AA$3:$AA$1616,'Monthly Data'!$B53,Spreads!$AB$3:$AB$1616,'Monthly Data'!$C53)</f>
        <v>4.0464299999999991</v>
      </c>
      <c r="EK53" s="62">
        <f>AVERAGEIFS(Spreads!AV$3:AV$1616,Spreads!$AA$3:$AA$1616,'Monthly Data'!$B53,Spreads!$AB$3:$AB$1616,'Monthly Data'!$C53)</f>
        <v>3.8611557894736839</v>
      </c>
      <c r="EL53" s="62">
        <f>_xlfn.MINIFS(Spreads!AW$3:AW$1616,Spreads!$AA$3:$AA$1616,'Monthly Data'!$B53,Spreads!$AB$3:$AB$1616,'Monthly Data'!$C53)</f>
        <v>4.3993628000000005</v>
      </c>
      <c r="EM53" s="62">
        <f>_xlfn.MAXIFS(Spreads!AW$3:AW$1616,Spreads!$AA$3:$AA$1616,'Monthly Data'!$B53,Spreads!$AB$3:$AB$1616,'Monthly Data'!$C53)</f>
        <v>4.9494277999999987</v>
      </c>
      <c r="EN53" s="62">
        <f>AVERAGEIFS(Spreads!AW$3:AW$1616,Spreads!$AA$3:$AA$1616,'Monthly Data'!$B53,Spreads!$AB$3:$AB$1616,'Monthly Data'!$C53)</f>
        <v>4.701199778947367</v>
      </c>
      <c r="EO53" s="62">
        <f>_xlfn.MINIFS(Spreads!AX$3:AX$1616,Spreads!$AA$3:$AA$1616,'Monthly Data'!$B53,Spreads!$AB$3:$AB$1616,'Monthly Data'!$C53)</f>
        <v>0.76777739999999994</v>
      </c>
      <c r="EP53" s="62">
        <f>_xlfn.MAXIFS(Spreads!AX$3:AX$1616,Spreads!$AA$3:$AA$1616,'Monthly Data'!$B53,Spreads!$AB$3:$AB$1616,'Monthly Data'!$C53)</f>
        <v>0.93941639999999893</v>
      </c>
      <c r="EQ53" s="62">
        <f>AVERAGEIFS(Spreads!AX$3:AX$1616,Spreads!$AA$3:$AA$1616,'Monthly Data'!$B53,Spreads!$AB$3:$AB$1616,'Monthly Data'!$C53)</f>
        <v>0.84004398947368408</v>
      </c>
      <c r="ER53" s="64">
        <f>_xlfn.MINIFS(Spreads!AY$3:AY$1616,Spreads!$AA$3:$AA$1616,'Monthly Data'!$B53,Spreads!$AB$3:$AB$1616,'Monthly Data'!$C53)</f>
        <v>0.40554309722202153</v>
      </c>
      <c r="ES53" s="64">
        <f>_xlfn.MAXIFS(Spreads!AY$3:AY$1616,Spreads!$AA$3:$AA$1616,'Monthly Data'!$B53,Spreads!$AB$3:$AB$1616,'Monthly Data'!$C53)</f>
        <v>0.42351094102639586</v>
      </c>
      <c r="ET53" s="64">
        <f>AVERAGEIFS(Spreads!AY$3:AY$1616,Spreads!$AA$3:$AA$1616,'Monthly Data'!$B53,Spreads!$AB$3:$AB$1616,'Monthly Data'!$C53)</f>
        <v>0.41453061948193964</v>
      </c>
    </row>
    <row r="54" spans="1:150" x14ac:dyDescent="0.2">
      <c r="A54" s="60">
        <v>44986</v>
      </c>
      <c r="B54" s="61">
        <f t="shared" si="0"/>
        <v>3</v>
      </c>
      <c r="C54" s="61">
        <f t="shared" si="1"/>
        <v>2023</v>
      </c>
      <c r="D54" s="62">
        <f>_xlfn.MINIFS(Spreads!B$3:B$1616,Spreads!$AA$3:$AA$1616,'Monthly Data'!$B54,Spreads!$AB$3:$AB$1616,'Monthly Data'!$C54)</f>
        <v>63.67</v>
      </c>
      <c r="E54" s="62">
        <f>_xlfn.MAXIFS(Spreads!B$3:B$1616,Spreads!$AA$3:$AA$1616,'Monthly Data'!$B54,Spreads!$AB$3:$AB$1616,'Monthly Data'!$C54)</f>
        <v>72.650000000000006</v>
      </c>
      <c r="F54" s="62">
        <f>AVERAGEIFS(Spreads!B$3:B$1616,Spreads!$AA$3:$AA$1616,'Monthly Data'!$B54,Spreads!$AB$3:$AB$1616,'Monthly Data'!$C54)</f>
        <v>68.043478260869549</v>
      </c>
      <c r="G54" s="62">
        <f t="shared" si="2"/>
        <v>-4.3734782608695468</v>
      </c>
      <c r="H54" s="62">
        <f t="shared" si="3"/>
        <v>4.6065217391304571</v>
      </c>
      <c r="I54" s="62">
        <f>_xlfn.MINIFS(Spreads!C$3:C$1616,Spreads!$AA$3:$AA$1616,'Monthly Data'!$B54,Spreads!$AB$3:$AB$1616,'Monthly Data'!$C54)</f>
        <v>54.17</v>
      </c>
      <c r="J54" s="62">
        <f>_xlfn.MAXIFS(Spreads!C$3:C$1616,Spreads!$AA$3:$AA$1616,'Monthly Data'!$B54,Spreads!$AB$3:$AB$1616,'Monthly Data'!$C54)</f>
        <v>63.9</v>
      </c>
      <c r="K54" s="62">
        <f>AVERAGEIFS(Spreads!C$3:C$1616,Spreads!$AA$3:$AA$1616,'Monthly Data'!$B54,Spreads!$AB$3:$AB$1616,'Monthly Data'!$C54)</f>
        <v>58.771739130434781</v>
      </c>
      <c r="L54" s="62">
        <f t="shared" si="4"/>
        <v>-4.6017391304347797</v>
      </c>
      <c r="M54" s="62">
        <f t="shared" si="5"/>
        <v>5.1282608695652172</v>
      </c>
      <c r="N54" s="62">
        <f>_xlfn.MINIFS(Spreads!D$3:D$1616,Spreads!$AA$3:$AA$1616,'Monthly Data'!$B54,Spreads!$AB$3:$AB$1616,'Monthly Data'!$C54)</f>
        <v>55.17</v>
      </c>
      <c r="O54" s="62">
        <f>_xlfn.MAXIFS(Spreads!D$3:D$1616,Spreads!$AA$3:$AA$1616,'Monthly Data'!$B54,Spreads!$AB$3:$AB$1616,'Monthly Data'!$C54)</f>
        <v>66.900000000000006</v>
      </c>
      <c r="P54" s="62">
        <f>AVERAGEIFS(Spreads!D$3:D$1616,Spreads!$AA$3:$AA$1616,'Monthly Data'!$B54,Spreads!$AB$3:$AB$1616,'Monthly Data'!$C54)</f>
        <v>60.739130434782609</v>
      </c>
      <c r="Q54" s="62">
        <f t="shared" si="6"/>
        <v>-5.5691304347826076</v>
      </c>
      <c r="R54" s="62">
        <f t="shared" si="7"/>
        <v>6.1608695652173964</v>
      </c>
      <c r="S54" s="62">
        <f>_xlfn.MINIFS(Spreads!F$3:F$1616,Spreads!$AA$3:$AA$1616,'Monthly Data'!$B54,Spreads!$AB$3:$AB$1616,'Monthly Data'!$C54)</f>
        <v>41.957306059723621</v>
      </c>
      <c r="T54" s="62">
        <f>_xlfn.MAXIFS(Spreads!F$3:F$1616,Spreads!$AA$3:$AA$1616,'Monthly Data'!$B54,Spreads!$AB$3:$AB$1616,'Monthly Data'!$C54)</f>
        <v>51.641505890805774</v>
      </c>
      <c r="U54" s="62">
        <f>AVERAGEIFS(Spreads!F$3:F$1616,Spreads!$AA$3:$AA$1616,'Monthly Data'!$B54,Spreads!$AB$3:$AB$1616,'Monthly Data'!$C54)</f>
        <v>47.475850439588335</v>
      </c>
      <c r="V54" s="62">
        <f t="shared" si="38"/>
        <v>-3.5</v>
      </c>
      <c r="W54" s="62">
        <f t="shared" si="39"/>
        <v>3.25</v>
      </c>
      <c r="X54" s="62">
        <f>_xlfn.MINIFS(Spreads!G$3:G$1616,Spreads!$AA$3:$AA$1616,'Monthly Data'!$B54,Spreads!$AB$3:$AB$1616,'Monthly Data'!$C54)</f>
        <v>66.67</v>
      </c>
      <c r="Y54" s="62">
        <f>_xlfn.MAXIFS(Spreads!G$3:G$1616,Spreads!$AA$3:$AA$1616,'Monthly Data'!$B54,Spreads!$AB$3:$AB$1616,'Monthly Data'!$C54)</f>
        <v>77.400000000000006</v>
      </c>
      <c r="Z54" s="62">
        <f>AVERAGEIFS(Spreads!G$3:G$1616,Spreads!$AA$3:$AA$1616,'Monthly Data'!$B54,Spreads!$AB$3:$AB$1616,'Monthly Data'!$C54)</f>
        <v>71.804347826086953</v>
      </c>
      <c r="AA54" s="62">
        <f t="shared" si="10"/>
        <v>-5.1343478260869517</v>
      </c>
      <c r="AB54" s="62">
        <f t="shared" si="11"/>
        <v>5.5956521739130523</v>
      </c>
      <c r="AC54" s="62">
        <f>_xlfn.MINIFS(Spreads!H$3:H$1616,Spreads!$AA$3:$AA$1616,'Monthly Data'!$B54,Spreads!$AB$3:$AB$1616,'Monthly Data'!$C54)</f>
        <v>52.17</v>
      </c>
      <c r="AD54" s="62">
        <f>_xlfn.MAXIFS(Spreads!H$3:H$1616,Spreads!$AA$3:$AA$1616,'Monthly Data'!$B54,Spreads!$AB$3:$AB$1616,'Monthly Data'!$C54)</f>
        <v>61.9</v>
      </c>
      <c r="AE54" s="62">
        <f>AVERAGEIFS(Spreads!H$3:H$1616,Spreads!$AA$3:$AA$1616,'Monthly Data'!$B54,Spreads!$AB$3:$AB$1616,'Monthly Data'!$C54)</f>
        <v>56.891304347826086</v>
      </c>
      <c r="AF54" s="62">
        <f t="shared" si="40"/>
        <v>-4.7213043478260843</v>
      </c>
      <c r="AG54" s="62">
        <f t="shared" si="13"/>
        <v>5.0086956521739125</v>
      </c>
      <c r="AH54" s="65">
        <f t="shared" si="14"/>
        <v>-6.4231053986394837E-2</v>
      </c>
      <c r="AI54" s="62">
        <f t="shared" si="41"/>
        <v>11.152173913043463</v>
      </c>
      <c r="AJ54" s="62">
        <f t="shared" si="16"/>
        <v>1.8804347826086953</v>
      </c>
      <c r="AK54" s="62">
        <f t="shared" si="42"/>
        <v>9.2717391304347672</v>
      </c>
      <c r="AL54" s="60">
        <f t="shared" si="35"/>
        <v>44986</v>
      </c>
      <c r="AM54" s="66">
        <f t="shared" si="37"/>
        <v>925</v>
      </c>
      <c r="AN54" s="66">
        <f t="shared" si="37"/>
        <v>1138.5</v>
      </c>
      <c r="AO54" s="66">
        <f t="shared" si="37"/>
        <v>1046.663043478261</v>
      </c>
      <c r="AQ54" s="62">
        <f>AVERAGEIFS(Spreads!AV$3:AV$1616,Spreads!$AA$3:$AA$1616,'Monthly Data'!$B54,Spreads!$AB$3:$AB$1616,'Monthly Data'!$C54)</f>
        <v>3.2942608695652176</v>
      </c>
      <c r="AR54" s="24"/>
      <c r="AS54" s="60">
        <f t="shared" si="18"/>
        <v>44986</v>
      </c>
      <c r="AT54" s="62">
        <f>_xlfn.MINIFS(Spreads!M$3:M$1616,Spreads!$AA$3:$AA$1616,'Monthly Data'!$B54,Spreads!$AB$3:$AB$1616,'Monthly Data'!$C54)</f>
        <v>10.75</v>
      </c>
      <c r="AU54" s="62">
        <f>_xlfn.MAXIFS(Spreads!M$3:M$1616,Spreads!$AA$3:$AA$1616,'Monthly Data'!$B54,Spreads!$AB$3:$AB$1616,'Monthly Data'!$C54)</f>
        <v>12.000000000000007</v>
      </c>
      <c r="AV54" s="62">
        <f>AVERAGEIFS(Spreads!M$3:M$1616,Spreads!$AA$3:$AA$1616,'Monthly Data'!$B54,Spreads!$AB$3:$AB$1616,'Monthly Data'!$C54)</f>
        <v>11.152173913043478</v>
      </c>
      <c r="AW54" s="24">
        <f t="shared" si="19"/>
        <v>-0.40217391304347849</v>
      </c>
      <c r="AX54" s="24">
        <f t="shared" si="20"/>
        <v>0.84782608695652861</v>
      </c>
      <c r="AY54" s="62">
        <f>_xlfn.MINIFS(Spreads!N$3:N$1616,Spreads!$AA$3:$AA$1616,'Monthly Data'!$B54,Spreads!$AB$3:$AB$1616,'Monthly Data'!$C54)</f>
        <v>8.75</v>
      </c>
      <c r="AZ54" s="62">
        <f>_xlfn.MAXIFS(Spreads!N$3:N$1616,Spreads!$AA$3:$AA$1616,'Monthly Data'!$B54,Spreads!$AB$3:$AB$1616,'Monthly Data'!$C54)</f>
        <v>9.9999999999999929</v>
      </c>
      <c r="BA54" s="62">
        <f>AVERAGEIFS(Spreads!N$3:N$1616,Spreads!$AA$3:$AA$1616,'Monthly Data'!$B54,Spreads!$AB$3:$AB$1616,'Monthly Data'!$C54)</f>
        <v>9.2717391304347831</v>
      </c>
      <c r="BB54" s="24">
        <f t="shared" si="21"/>
        <v>-0.52173913043478315</v>
      </c>
      <c r="BC54" s="24">
        <f t="shared" si="22"/>
        <v>0.72826086956520975</v>
      </c>
      <c r="BD54" s="62">
        <f>_xlfn.MINIFS(Spreads!O$3:O$1616,Spreads!$AA$3:$AA$1616,'Monthly Data'!$B54,Spreads!$AB$3:$AB$1616,'Monthly Data'!$C54)</f>
        <v>1.5</v>
      </c>
      <c r="BE54" s="62">
        <f>_xlfn.MAXIFS(Spreads!O$3:O$1616,Spreads!$AA$3:$AA$1616,'Monthly Data'!$B54,Spreads!$AB$3:$AB$1616,'Monthly Data'!$C54)</f>
        <v>2.75</v>
      </c>
      <c r="BF54" s="62">
        <f>AVERAGEIFS(Spreads!O$3:O$1616,Spreads!$AA$3:$AA$1616,'Monthly Data'!$B54,Spreads!$AB$3:$AB$1616,'Monthly Data'!$C54)</f>
        <v>1.8804347826086956</v>
      </c>
      <c r="BG54" s="24">
        <f t="shared" si="23"/>
        <v>-0.38043478260869557</v>
      </c>
      <c r="BH54" s="24">
        <f t="shared" si="24"/>
        <v>0.86956521739130443</v>
      </c>
      <c r="BI54" s="62">
        <f>_xlfn.MINIFS(Spreads!P$3:P$1616,Spreads!$AA$3:$AA$1616,'Monthly Data'!$B54,Spreads!$AB$3:$AB$1616,'Monthly Data'!$C54)</f>
        <v>2.5</v>
      </c>
      <c r="BJ54" s="62">
        <f>_xlfn.MAXIFS(Spreads!P$3:P$1616,Spreads!$AA$3:$AA$1616,'Monthly Data'!$B54,Spreads!$AB$3:$AB$1616,'Monthly Data'!$C54)</f>
        <v>5.0000000000000071</v>
      </c>
      <c r="BK54" s="62">
        <f>AVERAGEIFS(Spreads!P$3:P$1616,Spreads!$AA$3:$AA$1616,'Monthly Data'!$B54,Spreads!$AB$3:$AB$1616,'Monthly Data'!$C54)</f>
        <v>3.847826086956522</v>
      </c>
      <c r="BL54" s="24">
        <f t="shared" si="25"/>
        <v>-1.347826086956522</v>
      </c>
      <c r="BM54" s="24">
        <f t="shared" si="26"/>
        <v>1.1521739130434852</v>
      </c>
      <c r="BN54" s="62">
        <f>_xlfn.MINIFS(Spreads!R$3:R$1616,Spreads!$AA$3:$AA$1616,'Monthly Data'!$B54,Spreads!$AB$3:$AB$1616,'Monthly Data'!$C54)</f>
        <v>-10.314828637290198</v>
      </c>
      <c r="BO54" s="62">
        <f>_xlfn.MAXIFS(Spreads!R$3:R$1616,Spreads!$AA$3:$AA$1616,'Monthly Data'!$B54,Spreads!$AB$3:$AB$1616,'Monthly Data'!$C54)</f>
        <v>-7.5843982868718527</v>
      </c>
      <c r="BP54" s="62">
        <f>AVERAGEIFS(Spreads!R$3:R$1616,Spreads!$AA$3:$AA$1616,'Monthly Data'!$B54,Spreads!$AB$3:$AB$1616,'Monthly Data'!$C54)</f>
        <v>-9.4154539082377635</v>
      </c>
      <c r="BQ54" s="24">
        <f t="shared" si="27"/>
        <v>-0.89937472905243432</v>
      </c>
      <c r="BR54" s="24">
        <f t="shared" si="28"/>
        <v>1.8310556213659108</v>
      </c>
      <c r="BS54" s="62">
        <f>_xlfn.MINIFS(Spreads!S$3:S$1616,Spreads!$AA$3:$AA$1616,'Monthly Data'!$B54,Spreads!$AB$3:$AB$1616,'Monthly Data'!$C54)</f>
        <v>14</v>
      </c>
      <c r="BT54" s="62">
        <f>_xlfn.MAXIFS(Spreads!S$3:S$1616,Spreads!$AA$3:$AA$1616,'Monthly Data'!$B54,Spreads!$AB$3:$AB$1616,'Monthly Data'!$C54)</f>
        <v>15.500000000000007</v>
      </c>
      <c r="BU54" s="62">
        <f>AVERAGEIFS(Spreads!S$3:S$1616,Spreads!$AA$3:$AA$1616,'Monthly Data'!$B54,Spreads!$AB$3:$AB$1616,'Monthly Data'!$C54)</f>
        <v>14.913043478260869</v>
      </c>
      <c r="BV54" s="24">
        <f t="shared" si="29"/>
        <v>-0.91304347826086918</v>
      </c>
      <c r="BW54" s="24">
        <f t="shared" si="30"/>
        <v>0.58695652173913793</v>
      </c>
      <c r="BX54" s="62">
        <f>_xlfn.MINIFS(Spreads!T$3:T$1616,Spreads!$AA$3:$AA$1616,'Monthly Data'!$B54,Spreads!$AB$3:$AB$1616,'Monthly Data'!$C54)</f>
        <v>2</v>
      </c>
      <c r="BY54" s="62">
        <f>_xlfn.MAXIFS(Spreads!T$3:T$1616,Spreads!$AA$3:$AA$1616,'Monthly Data'!$B54,Spreads!$AB$3:$AB$1616,'Monthly Data'!$C54)</f>
        <v>4.75</v>
      </c>
      <c r="BZ54" s="62">
        <f>AVERAGEIFS(Spreads!T$3:T$1616,Spreads!$AA$3:$AA$1616,'Monthly Data'!$B54,Spreads!$AB$3:$AB$1616,'Monthly Data'!$C54)</f>
        <v>3.7608695652173911</v>
      </c>
      <c r="CA54" s="24">
        <f t="shared" si="31"/>
        <v>-1.7608695652173911</v>
      </c>
      <c r="CB54" s="24">
        <f t="shared" si="32"/>
        <v>0.98913043478260887</v>
      </c>
      <c r="CE54" s="62">
        <v>-7.3742203367879968</v>
      </c>
      <c r="CF54" s="24">
        <f t="shared" ref="CF54:CF66" si="45">BP54-CE54</f>
        <v>-2.0412335714497667</v>
      </c>
      <c r="CG54" s="62">
        <v>10.599999999999994</v>
      </c>
      <c r="CH54" s="24">
        <f t="shared" si="43"/>
        <v>0.55217391304348418</v>
      </c>
      <c r="CI54" s="62">
        <v>5.3499999999999943</v>
      </c>
      <c r="CJ54" s="24">
        <f t="shared" si="44"/>
        <v>1.5021739130434724</v>
      </c>
      <c r="CK54" s="68" t="s">
        <v>172</v>
      </c>
      <c r="CM54" s="69"/>
      <c r="CN54" s="69"/>
      <c r="CO54" s="69"/>
      <c r="CP54" s="69"/>
      <c r="CQ54" s="69"/>
      <c r="CR54" s="69"/>
      <c r="CS54" s="69"/>
      <c r="CT54" s="69"/>
      <c r="CU54" s="69"/>
      <c r="CV54" s="69"/>
      <c r="CW54" s="69"/>
      <c r="CX54" s="69"/>
      <c r="CY54" s="69"/>
      <c r="CZ54" s="69"/>
      <c r="DA54" s="69"/>
      <c r="DB54" s="69"/>
      <c r="DC54" s="69"/>
      <c r="DD54" s="69"/>
      <c r="DF54" s="69"/>
      <c r="DG54" s="69"/>
      <c r="DH54" s="69"/>
      <c r="DJ54" s="24">
        <f t="shared" si="33"/>
        <v>3</v>
      </c>
      <c r="DK54" s="24">
        <f t="shared" si="33"/>
        <v>4.75</v>
      </c>
      <c r="DL54" s="24">
        <f t="shared" si="33"/>
        <v>3.7608695652174049</v>
      </c>
      <c r="DM54" s="69"/>
      <c r="DN54" s="69"/>
      <c r="DO54" s="69"/>
      <c r="DS54" s="69"/>
      <c r="DT54" s="69"/>
      <c r="DU54" s="69"/>
      <c r="DV54" s="63">
        <f t="shared" si="34"/>
        <v>44986</v>
      </c>
      <c r="DW54" s="62">
        <f>_xlfn.MINIFS(Spreads!X$3:X$1616,Spreads!$AA$3:$AA$1616,'Monthly Data'!$B54,Spreads!$AB$3:$AB$1616,'Monthly Data'!$C54)</f>
        <v>42.104723621555074</v>
      </c>
      <c r="DX54" s="62">
        <f>_xlfn.MAXIFS(Spreads!X$3:X$1616,Spreads!$AA$3:$AA$1616,'Monthly Data'!$B54,Spreads!$AB$3:$AB$1616,'Monthly Data'!$C54)</f>
        <v>51.505428141422883</v>
      </c>
      <c r="DY54" s="62">
        <f>AVERAGEIFS(Spreads!X$3:X$1616,Spreads!$AA$3:$AA$1616,'Monthly Data'!$B54,Spreads!$AB$3:$AB$1616,'Monthly Data'!$C54)</f>
        <v>47.580373928244747</v>
      </c>
      <c r="DZ54" s="62">
        <f>_xlfn.MINIFS(Spreads!AM$3:AM$1616,Spreads!$AA$3:$AA$1616,'Monthly Data'!$B54,Spreads!$AB$3:$AB$1616,'Monthly Data'!$C54)</f>
        <v>928.25</v>
      </c>
      <c r="EA54" s="62">
        <f>_xlfn.MAXIFS(Spreads!AM$3:AM$1616,Spreads!$AA$3:$AA$1616,'Monthly Data'!$B54,Spreads!$AB$3:$AB$1616,'Monthly Data'!$C54)</f>
        <v>1135.5</v>
      </c>
      <c r="EB54" s="62">
        <f>AVERAGEIFS(Spreads!AM$3:AM$1616,Spreads!$AA$3:$AA$1616,'Monthly Data'!$B54,Spreads!$AB$3:$AB$1616,'Monthly Data'!$C54)</f>
        <v>1048.9673913043478</v>
      </c>
      <c r="EC54" s="62">
        <f>_xlfn.MINIFS(Spreads!AT$3:AT$1616,Spreads!$AA$3:$AA$1616,'Monthly Data'!$B54,Spreads!$AB$3:$AB$1616,'Monthly Data'!$C54)</f>
        <v>463</v>
      </c>
      <c r="ED54" s="62">
        <f>_xlfn.MAXIFS(Spreads!AT$3:AT$1616,Spreads!$AA$3:$AA$1616,'Monthly Data'!$B54,Spreads!$AB$3:$AB$1616,'Monthly Data'!$C54)</f>
        <v>518</v>
      </c>
      <c r="EE54" s="62">
        <f>AVERAGEIFS(Spreads!AT$3:AT$1616,Spreads!$AA$3:$AA$1616,'Monthly Data'!$B54,Spreads!$AB$3:$AB$1616,'Monthly Data'!$C54)</f>
        <v>494.32608695652175</v>
      </c>
      <c r="EF54" s="62">
        <f>_xlfn.MINIFS(Spreads!AU$3:AU$1616,Spreads!$AA$3:$AA$1616,'Monthly Data'!$B54,Spreads!$AB$3:$AB$1616,'Monthly Data'!$C54)</f>
        <v>14.55</v>
      </c>
      <c r="EG54" s="62">
        <f>_xlfn.MAXIFS(Spreads!AU$3:AU$1616,Spreads!$AA$3:$AA$1616,'Monthly Data'!$B54,Spreads!$AB$3:$AB$1616,'Monthly Data'!$C54)</f>
        <v>15.64</v>
      </c>
      <c r="EH54" s="62">
        <f>AVERAGEIFS(Spreads!AU$3:AU$1616,Spreads!$AA$3:$AA$1616,'Monthly Data'!$B54,Spreads!$AB$3:$AB$1616,'Monthly Data'!$C54)</f>
        <v>15.198695652173916</v>
      </c>
      <c r="EI54" s="62">
        <f>_xlfn.MINIFS(Spreads!AV$3:AV$1616,Spreads!$AA$3:$AA$1616,'Monthly Data'!$B54,Spreads!$AB$3:$AB$1616,'Monthly Data'!$C54)</f>
        <v>2.6683900000000023</v>
      </c>
      <c r="EJ54" s="62">
        <f>_xlfn.MAXIFS(Spreads!AV$3:AV$1616,Spreads!$AA$3:$AA$1616,'Monthly Data'!$B54,Spreads!$AB$3:$AB$1616,'Monthly Data'!$C54)</f>
        <v>3.8103999999999978</v>
      </c>
      <c r="EK54" s="62">
        <f>AVERAGEIFS(Spreads!AV$3:AV$1616,Spreads!$AA$3:$AA$1616,'Monthly Data'!$B54,Spreads!$AB$3:$AB$1616,'Monthly Data'!$C54)</f>
        <v>3.2942608695652176</v>
      </c>
      <c r="EL54" s="62">
        <f>_xlfn.MINIFS(Spreads!AW$3:AW$1616,Spreads!$AA$3:$AA$1616,'Monthly Data'!$B54,Spreads!$AB$3:$AB$1616,'Monthly Data'!$C54)</f>
        <v>3.6309022000000013</v>
      </c>
      <c r="EM54" s="62">
        <f>_xlfn.MAXIFS(Spreads!AW$3:AW$1616,Spreads!$AA$3:$AA$1616,'Monthly Data'!$B54,Spreads!$AB$3:$AB$1616,'Monthly Data'!$C54)</f>
        <v>4.6967920000000021</v>
      </c>
      <c r="EN54" s="62">
        <f>AVERAGEIFS(Spreads!AW$3:AW$1616,Spreads!$AA$3:$AA$1616,'Monthly Data'!$B54,Spreads!$AB$3:$AB$1616,'Monthly Data'!$C54)</f>
        <v>4.2198326086956532</v>
      </c>
      <c r="EO54" s="62">
        <f>_xlfn.MINIFS(Spreads!AX$3:AX$1616,Spreads!$AA$3:$AA$1616,'Monthly Data'!$B54,Spreads!$AB$3:$AB$1616,'Monthly Data'!$C54)</f>
        <v>0.85374900000000054</v>
      </c>
      <c r="EP54" s="62">
        <f>_xlfn.MAXIFS(Spreads!AX$3:AX$1616,Spreads!$AA$3:$AA$1616,'Monthly Data'!$B54,Spreads!$AB$3:$AB$1616,'Monthly Data'!$C54)</f>
        <v>1.012073400000002</v>
      </c>
      <c r="EQ54" s="62">
        <f>AVERAGEIFS(Spreads!AX$3:AX$1616,Spreads!$AA$3:$AA$1616,'Monthly Data'!$B54,Spreads!$AB$3:$AB$1616,'Monthly Data'!$C54)</f>
        <v>0.925571739130435</v>
      </c>
      <c r="ER54" s="64">
        <f>_xlfn.MINIFS(Spreads!AY$3:AY$1616,Spreads!$AA$3:$AA$1616,'Monthly Data'!$B54,Spreads!$AB$3:$AB$1616,'Monthly Data'!$C54)</f>
        <v>0.39624286436844941</v>
      </c>
      <c r="ES54" s="64">
        <f>_xlfn.MAXIFS(Spreads!AY$3:AY$1616,Spreads!$AA$3:$AA$1616,'Monthly Data'!$B54,Spreads!$AB$3:$AB$1616,'Monthly Data'!$C54)</f>
        <v>0.42171209140679844</v>
      </c>
      <c r="ET54" s="64">
        <f>AVERAGEIFS(Spreads!AY$3:AY$1616,Spreads!$AA$3:$AA$1616,'Monthly Data'!$B54,Spreads!$AB$3:$AB$1616,'Monthly Data'!$C54)</f>
        <v>0.40663742258038743</v>
      </c>
    </row>
    <row r="55" spans="1:150" ht="12.75" customHeight="1" x14ac:dyDescent="0.2">
      <c r="A55" s="60">
        <v>45017</v>
      </c>
      <c r="B55" s="61">
        <f t="shared" si="0"/>
        <v>4</v>
      </c>
      <c r="C55" s="61">
        <f t="shared" si="1"/>
        <v>2023</v>
      </c>
      <c r="D55" s="62">
        <f>_xlfn.MINIFS(Spreads!B$3:B$1616,Spreads!$AA$3:$AA$1616,'Monthly Data'!$B55,Spreads!$AB$3:$AB$1616,'Monthly Data'!$C55)</f>
        <v>62.78</v>
      </c>
      <c r="E55" s="62">
        <f>_xlfn.MAXIFS(Spreads!B$3:B$1616,Spreads!$AA$3:$AA$1616,'Monthly Data'!$B55,Spreads!$AB$3:$AB$1616,'Monthly Data'!$C55)</f>
        <v>68.680000000000007</v>
      </c>
      <c r="F55" s="62">
        <f>AVERAGEIFS(Spreads!B$3:B$1616,Spreads!$AA$3:$AA$1616,'Monthly Data'!$B55,Spreads!$AB$3:$AB$1616,'Monthly Data'!$C55)</f>
        <v>66.049473684210511</v>
      </c>
      <c r="G55" s="62">
        <f t="shared" si="2"/>
        <v>-3.2694736842105101</v>
      </c>
      <c r="H55" s="62">
        <f t="shared" si="3"/>
        <v>2.6305263157894956</v>
      </c>
      <c r="I55" s="62">
        <f>_xlfn.MINIFS(Spreads!C$3:C$1616,Spreads!$AA$3:$AA$1616,'Monthly Data'!$B55,Spreads!$AB$3:$AB$1616,'Monthly Data'!$C55)</f>
        <v>52.78</v>
      </c>
      <c r="J55" s="62">
        <f>_xlfn.MAXIFS(Spreads!C$3:C$1616,Spreads!$AA$3:$AA$1616,'Monthly Data'!$B55,Spreads!$AB$3:$AB$1616,'Monthly Data'!$C55)</f>
        <v>58.68</v>
      </c>
      <c r="K55" s="62">
        <f>AVERAGEIFS(Spreads!C$3:C$1616,Spreads!$AA$3:$AA$1616,'Monthly Data'!$B55,Spreads!$AB$3:$AB$1616,'Monthly Data'!$C55)</f>
        <v>56.049473684210533</v>
      </c>
      <c r="L55" s="62">
        <f t="shared" si="4"/>
        <v>-3.2694736842105314</v>
      </c>
      <c r="M55" s="62">
        <f t="shared" si="5"/>
        <v>2.6305263157894672</v>
      </c>
      <c r="N55" s="62">
        <f>_xlfn.MINIFS(Spreads!D$3:D$1616,Spreads!$AA$3:$AA$1616,'Monthly Data'!$B55,Spreads!$AB$3:$AB$1616,'Monthly Data'!$C55)</f>
        <v>54.28</v>
      </c>
      <c r="O55" s="62">
        <f>_xlfn.MAXIFS(Spreads!D$3:D$1616,Spreads!$AA$3:$AA$1616,'Monthly Data'!$B55,Spreads!$AB$3:$AB$1616,'Monthly Data'!$C55)</f>
        <v>59.24</v>
      </c>
      <c r="P55" s="62">
        <f>AVERAGEIFS(Spreads!D$3:D$1616,Spreads!$AA$3:$AA$1616,'Monthly Data'!$B55,Spreads!$AB$3:$AB$1616,'Monthly Data'!$C55)</f>
        <v>57.365263157894738</v>
      </c>
      <c r="Q55" s="62">
        <f t="shared" si="6"/>
        <v>-3.0852631578947367</v>
      </c>
      <c r="R55" s="62">
        <f t="shared" si="7"/>
        <v>1.8747368421052641</v>
      </c>
      <c r="S55" s="62">
        <f>_xlfn.MINIFS(Spreads!F$3:F$1616,Spreads!$AA$3:$AA$1616,'Monthly Data'!$B55,Spreads!$AB$3:$AB$1616,'Monthly Data'!$C55)</f>
        <v>40.086237005708917</v>
      </c>
      <c r="T55" s="62">
        <f>_xlfn.MAXIFS(Spreads!F$3:F$1616,Spreads!$AA$3:$AA$1616,'Monthly Data'!$B55,Spreads!$AB$3:$AB$1616,'Monthly Data'!$C55)</f>
        <v>44.916997108801418</v>
      </c>
      <c r="U55" s="62">
        <f>AVERAGEIFS(Spreads!F$3:F$1616,Spreads!$AA$3:$AA$1616,'Monthly Data'!$B55,Spreads!$AB$3:$AB$1616,'Monthly Data'!$C55)</f>
        <v>42.557122455029763</v>
      </c>
      <c r="V55" s="62">
        <f t="shared" si="38"/>
        <v>-2.5</v>
      </c>
      <c r="W55" s="62">
        <f t="shared" si="39"/>
        <v>2.75</v>
      </c>
      <c r="X55" s="62">
        <f>_xlfn.MINIFS(Spreads!G$3:G$1616,Spreads!$AA$3:$AA$1616,'Monthly Data'!$B55,Spreads!$AB$3:$AB$1616,'Monthly Data'!$C55)</f>
        <v>66.28</v>
      </c>
      <c r="Y55" s="62">
        <f>_xlfn.MAXIFS(Spreads!G$3:G$1616,Spreads!$AA$3:$AA$1616,'Monthly Data'!$B55,Spreads!$AB$3:$AB$1616,'Monthly Data'!$C55)</f>
        <v>71.180000000000007</v>
      </c>
      <c r="Z55" s="62">
        <f>AVERAGEIFS(Spreads!G$3:G$1616,Spreads!$AA$3:$AA$1616,'Monthly Data'!$B55,Spreads!$AB$3:$AB$1616,'Monthly Data'!$C55)</f>
        <v>68.944210526315786</v>
      </c>
      <c r="AA55" s="62">
        <f t="shared" si="10"/>
        <v>-2.6642105263157845</v>
      </c>
      <c r="AB55" s="62">
        <f t="shared" si="11"/>
        <v>2.2357894736842212</v>
      </c>
      <c r="AC55" s="62">
        <f>_xlfn.MINIFS(Spreads!H$3:H$1616,Spreads!$AA$3:$AA$1616,'Monthly Data'!$B55,Spreads!$AB$3:$AB$1616,'Monthly Data'!$C55)</f>
        <v>50.78</v>
      </c>
      <c r="AD55" s="62">
        <f>_xlfn.MAXIFS(Spreads!H$3:H$1616,Spreads!$AA$3:$AA$1616,'Monthly Data'!$B55,Spreads!$AB$3:$AB$1616,'Monthly Data'!$C55)</f>
        <v>56.68</v>
      </c>
      <c r="AE55" s="62">
        <f>AVERAGEIFS(Spreads!H$3:H$1616,Spreads!$AA$3:$AA$1616,'Monthly Data'!$B55,Spreads!$AB$3:$AB$1616,'Monthly Data'!$C55)</f>
        <v>53.917894736842108</v>
      </c>
      <c r="AF55" s="62">
        <f t="shared" si="40"/>
        <v>-3.1378947368421066</v>
      </c>
      <c r="AG55" s="62">
        <f t="shared" si="13"/>
        <v>2.762105263157892</v>
      </c>
      <c r="AH55" s="65">
        <f t="shared" si="14"/>
        <v>-5.2264746696699671E-2</v>
      </c>
      <c r="AI55" s="62">
        <f t="shared" si="41"/>
        <v>12.131578947368403</v>
      </c>
      <c r="AJ55" s="62">
        <f t="shared" si="16"/>
        <v>2.1315789473684248</v>
      </c>
      <c r="AK55" s="62">
        <f t="shared" si="42"/>
        <v>9.9999999999999787</v>
      </c>
      <c r="AL55" s="60">
        <f t="shared" si="35"/>
        <v>45017</v>
      </c>
      <c r="AM55" s="66">
        <f t="shared" si="37"/>
        <v>883.75</v>
      </c>
      <c r="AN55" s="66">
        <f t="shared" si="37"/>
        <v>990.24999999999989</v>
      </c>
      <c r="AO55" s="66">
        <f t="shared" si="37"/>
        <v>938.22368421052624</v>
      </c>
      <c r="AQ55" s="62">
        <f>AVERAGEIFS(Spreads!AV$3:AV$1616,Spreads!$AA$3:$AA$1616,'Monthly Data'!$B55,Spreads!$AB$3:$AB$1616,'Monthly Data'!$C55)</f>
        <v>2.6217357894736848</v>
      </c>
      <c r="AR55" s="24"/>
      <c r="AS55" s="60">
        <f t="shared" si="18"/>
        <v>45017</v>
      </c>
      <c r="AT55" s="62">
        <f>_xlfn.MINIFS(Spreads!M$3:M$1616,Spreads!$AA$3:$AA$1616,'Monthly Data'!$B55,Spreads!$AB$3:$AB$1616,'Monthly Data'!$C55)</f>
        <v>11.999999999999993</v>
      </c>
      <c r="AU55" s="62">
        <f>_xlfn.MAXIFS(Spreads!M$3:M$1616,Spreads!$AA$3:$AA$1616,'Monthly Data'!$B55,Spreads!$AB$3:$AB$1616,'Monthly Data'!$C55)</f>
        <v>12.5</v>
      </c>
      <c r="AV55" s="62">
        <f>AVERAGEIFS(Spreads!M$3:M$1616,Spreads!$AA$3:$AA$1616,'Monthly Data'!$B55,Spreads!$AB$3:$AB$1616,'Monthly Data'!$C55)</f>
        <v>12.131578947368421</v>
      </c>
      <c r="AW55" s="24">
        <f t="shared" si="19"/>
        <v>-0.13157894736842835</v>
      </c>
      <c r="AX55" s="24">
        <f t="shared" si="20"/>
        <v>0.36842105263157876</v>
      </c>
      <c r="AY55" s="62">
        <f>_xlfn.MINIFS(Spreads!N$3:N$1616,Spreads!$AA$3:$AA$1616,'Monthly Data'!$B55,Spreads!$AB$3:$AB$1616,'Monthly Data'!$C55)</f>
        <v>9.7499999999999929</v>
      </c>
      <c r="AZ55" s="62">
        <f>_xlfn.MAXIFS(Spreads!N$3:N$1616,Spreads!$AA$3:$AA$1616,'Monthly Data'!$B55,Spreads!$AB$3:$AB$1616,'Monthly Data'!$C55)</f>
        <v>10.25</v>
      </c>
      <c r="BA55" s="62">
        <f>AVERAGEIFS(Spreads!N$3:N$1616,Spreads!$AA$3:$AA$1616,'Monthly Data'!$B55,Spreads!$AB$3:$AB$1616,'Monthly Data'!$C55)</f>
        <v>10</v>
      </c>
      <c r="BB55" s="24">
        <f t="shared" si="21"/>
        <v>-0.25000000000000711</v>
      </c>
      <c r="BC55" s="24">
        <f t="shared" si="22"/>
        <v>0.25</v>
      </c>
      <c r="BD55" s="62">
        <f>_xlfn.MINIFS(Spreads!O$3:O$1616,Spreads!$AA$3:$AA$1616,'Monthly Data'!$B55,Spreads!$AB$3:$AB$1616,'Monthly Data'!$C55)</f>
        <v>2</v>
      </c>
      <c r="BE55" s="62">
        <f>_xlfn.MAXIFS(Spreads!O$3:O$1616,Spreads!$AA$3:$AA$1616,'Monthly Data'!$B55,Spreads!$AB$3:$AB$1616,'Monthly Data'!$C55)</f>
        <v>2.5</v>
      </c>
      <c r="BF55" s="62">
        <f>AVERAGEIFS(Spreads!O$3:O$1616,Spreads!$AA$3:$AA$1616,'Monthly Data'!$B55,Spreads!$AB$3:$AB$1616,'Monthly Data'!$C55)</f>
        <v>2.1315789473684212</v>
      </c>
      <c r="BG55" s="24">
        <f t="shared" si="23"/>
        <v>-0.13157894736842124</v>
      </c>
      <c r="BH55" s="24">
        <f t="shared" si="24"/>
        <v>0.36842105263157876</v>
      </c>
      <c r="BI55" s="62">
        <f>_xlfn.MINIFS(Spreads!P$3:P$1616,Spreads!$AA$3:$AA$1616,'Monthly Data'!$B55,Spreads!$AB$3:$AB$1616,'Monthly Data'!$C55)</f>
        <v>2.5</v>
      </c>
      <c r="BJ55" s="62">
        <f>_xlfn.MAXIFS(Spreads!P$3:P$1616,Spreads!$AA$3:$AA$1616,'Monthly Data'!$B55,Spreads!$AB$3:$AB$1616,'Monthly Data'!$C55)</f>
        <v>3.5</v>
      </c>
      <c r="BK55" s="62">
        <f>AVERAGEIFS(Spreads!P$3:P$1616,Spreads!$AA$3:$AA$1616,'Monthly Data'!$B55,Spreads!$AB$3:$AB$1616,'Monthly Data'!$C55)</f>
        <v>3.4473684210526314</v>
      </c>
      <c r="BL55" s="24">
        <f t="shared" si="25"/>
        <v>-0.94736842105263142</v>
      </c>
      <c r="BM55" s="24">
        <f t="shared" si="26"/>
        <v>5.2631578947368585E-2</v>
      </c>
      <c r="BN55" s="62">
        <f>_xlfn.MINIFS(Spreads!R$3:R$1616,Spreads!$AA$3:$AA$1616,'Monthly Data'!$B55,Spreads!$AB$3:$AB$1616,'Monthly Data'!$C55)</f>
        <v>-12.132499566819156</v>
      </c>
      <c r="BO55" s="62">
        <f>_xlfn.MAXIFS(Spreads!R$3:R$1616,Spreads!$AA$3:$AA$1616,'Monthly Data'!$B55,Spreads!$AB$3:$AB$1616,'Monthly Data'!$C55)</f>
        <v>-10.693762994291085</v>
      </c>
      <c r="BP55" s="62">
        <f>AVERAGEIFS(Spreads!R$3:R$1616,Spreads!$AA$3:$AA$1616,'Monthly Data'!$B55,Spreads!$AB$3:$AB$1616,'Monthly Data'!$C55)</f>
        <v>-11.360772281812336</v>
      </c>
      <c r="BQ55" s="24">
        <f t="shared" si="27"/>
        <v>-0.7717272850068202</v>
      </c>
      <c r="BR55" s="24">
        <f t="shared" si="28"/>
        <v>0.66700928752125144</v>
      </c>
      <c r="BS55" s="62">
        <f>_xlfn.MINIFS(Spreads!S$3:S$1616,Spreads!$AA$3:$AA$1616,'Monthly Data'!$B55,Spreads!$AB$3:$AB$1616,'Monthly Data'!$C55)</f>
        <v>14.499999999999993</v>
      </c>
      <c r="BT55" s="62">
        <f>_xlfn.MAXIFS(Spreads!S$3:S$1616,Spreads!$AA$3:$AA$1616,'Monthly Data'!$B55,Spreads!$AB$3:$AB$1616,'Monthly Data'!$C55)</f>
        <v>15.500000000000007</v>
      </c>
      <c r="BU55" s="62">
        <f>AVERAGEIFS(Spreads!S$3:S$1616,Spreads!$AA$3:$AA$1616,'Monthly Data'!$B55,Spreads!$AB$3:$AB$1616,'Monthly Data'!$C55)</f>
        <v>15.026315789473685</v>
      </c>
      <c r="BV55" s="24">
        <f t="shared" si="29"/>
        <v>-0.52631578947369206</v>
      </c>
      <c r="BW55" s="24">
        <f t="shared" si="30"/>
        <v>0.47368421052632215</v>
      </c>
      <c r="BX55" s="62">
        <f>_xlfn.MINIFS(Spreads!T$3:T$1616,Spreads!$AA$3:$AA$1616,'Monthly Data'!$B55,Spreads!$AB$3:$AB$1616,'Monthly Data'!$C55)</f>
        <v>2</v>
      </c>
      <c r="BY55" s="62">
        <f>_xlfn.MAXIFS(Spreads!T$3:T$1616,Spreads!$AA$3:$AA$1616,'Monthly Data'!$B55,Spreads!$AB$3:$AB$1616,'Monthly Data'!$C55)</f>
        <v>3.5</v>
      </c>
      <c r="BZ55" s="62">
        <f>AVERAGEIFS(Spreads!T$3:T$1616,Spreads!$AA$3:$AA$1616,'Monthly Data'!$B55,Spreads!$AB$3:$AB$1616,'Monthly Data'!$C55)</f>
        <v>2.8947368421052628</v>
      </c>
      <c r="CA55" s="24">
        <f t="shared" si="31"/>
        <v>-0.89473684210526283</v>
      </c>
      <c r="CB55" s="24">
        <f t="shared" si="32"/>
        <v>0.60526315789473717</v>
      </c>
      <c r="CE55" s="62">
        <v>-8.4373495910205314</v>
      </c>
      <c r="CF55" s="24">
        <f t="shared" si="45"/>
        <v>-2.9234226907918046</v>
      </c>
      <c r="CG55" s="62">
        <v>14.75</v>
      </c>
      <c r="CH55" s="24">
        <f t="shared" si="43"/>
        <v>-2.6184210526315788</v>
      </c>
      <c r="CI55" s="62">
        <v>4.5</v>
      </c>
      <c r="CJ55" s="24">
        <f t="shared" si="44"/>
        <v>1.0526315789473686</v>
      </c>
      <c r="CK55" s="68"/>
      <c r="CM55" s="70" t="s">
        <v>173</v>
      </c>
      <c r="CN55" s="70" t="s">
        <v>173</v>
      </c>
      <c r="CO55" s="70" t="s">
        <v>173</v>
      </c>
      <c r="CP55" s="70" t="s">
        <v>173</v>
      </c>
      <c r="CQ55" s="70" t="s">
        <v>173</v>
      </c>
      <c r="CR55" s="70" t="s">
        <v>173</v>
      </c>
      <c r="CS55" s="70" t="s">
        <v>173</v>
      </c>
      <c r="CT55" s="70" t="s">
        <v>173</v>
      </c>
      <c r="CU55" s="70" t="s">
        <v>173</v>
      </c>
      <c r="CV55" s="70" t="s">
        <v>173</v>
      </c>
      <c r="CW55" s="70" t="s">
        <v>173</v>
      </c>
      <c r="CX55" s="70" t="s">
        <v>173</v>
      </c>
      <c r="CY55" s="70" t="s">
        <v>173</v>
      </c>
      <c r="CZ55" s="70" t="s">
        <v>173</v>
      </c>
      <c r="DA55" s="70" t="s">
        <v>173</v>
      </c>
      <c r="DB55" s="70" t="s">
        <v>173</v>
      </c>
      <c r="DC55" s="70" t="s">
        <v>173</v>
      </c>
      <c r="DD55" s="70" t="s">
        <v>173</v>
      </c>
      <c r="DE55" s="71" t="s">
        <v>174</v>
      </c>
      <c r="DF55" s="70" t="s">
        <v>173</v>
      </c>
      <c r="DG55" s="71" t="s">
        <v>174</v>
      </c>
      <c r="DH55" s="69"/>
      <c r="DJ55" s="24">
        <f t="shared" si="33"/>
        <v>3.5</v>
      </c>
      <c r="DK55" s="24">
        <f t="shared" si="33"/>
        <v>2.5</v>
      </c>
      <c r="DL55" s="24">
        <f t="shared" si="33"/>
        <v>2.8947368421052744</v>
      </c>
      <c r="DM55" s="70" t="s">
        <v>173</v>
      </c>
      <c r="DN55" s="70" t="s">
        <v>173</v>
      </c>
      <c r="DO55" s="70" t="s">
        <v>173</v>
      </c>
      <c r="DP55" s="70" t="s">
        <v>173</v>
      </c>
      <c r="DQ55" s="71" t="s">
        <v>174</v>
      </c>
      <c r="DS55" s="72" t="s">
        <v>175</v>
      </c>
      <c r="DT55" s="70" t="s">
        <v>173</v>
      </c>
      <c r="DU55" s="70" t="s">
        <v>173</v>
      </c>
      <c r="DV55" s="63">
        <f t="shared" si="34"/>
        <v>45017</v>
      </c>
      <c r="DW55" s="62">
        <f>_xlfn.MINIFS(Spreads!X$3:X$1616,Spreads!$AA$3:$AA$1616,'Monthly Data'!$B55,Spreads!$AB$3:$AB$1616,'Monthly Data'!$C55)</f>
        <v>40.040877755914615</v>
      </c>
      <c r="DX55" s="62">
        <f>_xlfn.MAXIFS(Spreads!X$3:X$1616,Spreads!$AA$3:$AA$1616,'Monthly Data'!$B55,Spreads!$AB$3:$AB$1616,'Monthly Data'!$C55)</f>
        <v>45.234511857361483</v>
      </c>
      <c r="DY55" s="62">
        <f>AVERAGEIFS(Spreads!X$3:X$1616,Spreads!$AA$3:$AA$1616,'Monthly Data'!$B55,Spreads!$AB$3:$AB$1616,'Monthly Data'!$C55)</f>
        <v>42.588754563438947</v>
      </c>
      <c r="DZ55" s="62">
        <f>_xlfn.MINIFS(Spreads!AM$3:AM$1616,Spreads!$AA$3:$AA$1616,'Monthly Data'!$B55,Spreads!$AB$3:$AB$1616,'Monthly Data'!$C55)</f>
        <v>882.75</v>
      </c>
      <c r="EA55" s="62">
        <f>_xlfn.MAXIFS(Spreads!AM$3:AM$1616,Spreads!$AA$3:$AA$1616,'Monthly Data'!$B55,Spreads!$AB$3:$AB$1616,'Monthly Data'!$C55)</f>
        <v>997.25</v>
      </c>
      <c r="EB55" s="62">
        <f>AVERAGEIFS(Spreads!AM$3:AM$1616,Spreads!$AA$3:$AA$1616,'Monthly Data'!$B55,Spreads!$AB$3:$AB$1616,'Monthly Data'!$C55)</f>
        <v>938.92105263157896</v>
      </c>
      <c r="EC55" s="62">
        <f>_xlfn.MINIFS(Spreads!AT$3:AT$1616,Spreads!$AA$3:$AA$1616,'Monthly Data'!$B55,Spreads!$AB$3:$AB$1616,'Monthly Data'!$C55)</f>
        <v>458</v>
      </c>
      <c r="ED55" s="62">
        <f>_xlfn.MAXIFS(Spreads!AT$3:AT$1616,Spreads!$AA$3:$AA$1616,'Monthly Data'!$B55,Spreads!$AB$3:$AB$1616,'Monthly Data'!$C55)</f>
        <v>507</v>
      </c>
      <c r="EE55" s="62">
        <f>AVERAGEIFS(Spreads!AT$3:AT$1616,Spreads!$AA$3:$AA$1616,'Monthly Data'!$B55,Spreads!$AB$3:$AB$1616,'Monthly Data'!$C55)</f>
        <v>488.94736842105266</v>
      </c>
      <c r="EF55" s="62">
        <f>_xlfn.MINIFS(Spreads!AU$3:AU$1616,Spreads!$AA$3:$AA$1616,'Monthly Data'!$B55,Spreads!$AB$3:$AB$1616,'Monthly Data'!$C55)</f>
        <v>14.77</v>
      </c>
      <c r="EG55" s="62">
        <f>_xlfn.MAXIFS(Spreads!AU$3:AU$1616,Spreads!$AA$3:$AA$1616,'Monthly Data'!$B55,Spreads!$AB$3:$AB$1616,'Monthly Data'!$C55)</f>
        <v>15.79</v>
      </c>
      <c r="EH55" s="62">
        <f>AVERAGEIFS(Spreads!AU$3:AU$1616,Spreads!$AA$3:$AA$1616,'Monthly Data'!$B55,Spreads!$AB$3:$AB$1616,'Monthly Data'!$C55)</f>
        <v>15.426315789473682</v>
      </c>
      <c r="EI55" s="62">
        <f>_xlfn.MINIFS(Spreads!AV$3:AV$1616,Spreads!$AA$3:$AA$1616,'Monthly Data'!$B55,Spreads!$AB$3:$AB$1616,'Monthly Data'!$C55)</f>
        <v>2.0953700000000008</v>
      </c>
      <c r="EJ55" s="62">
        <f>_xlfn.MAXIFS(Spreads!AV$3:AV$1616,Spreads!$AA$3:$AA$1616,'Monthly Data'!$B55,Spreads!$AB$3:$AB$1616,'Monthly Data'!$C55)</f>
        <v>2.8745600000000007</v>
      </c>
      <c r="EK55" s="62">
        <f>AVERAGEIFS(Spreads!AV$3:AV$1616,Spreads!$AA$3:$AA$1616,'Monthly Data'!$B55,Spreads!$AB$3:$AB$1616,'Monthly Data'!$C55)</f>
        <v>2.6217357894736848</v>
      </c>
      <c r="EL55" s="62">
        <f>_xlfn.MINIFS(Spreads!AW$3:AW$1616,Spreads!$AA$3:$AA$1616,'Monthly Data'!$B55,Spreads!$AB$3:$AB$1616,'Monthly Data'!$C55)</f>
        <v>3.1165226000000015</v>
      </c>
      <c r="EM55" s="62">
        <f>_xlfn.MAXIFS(Spreads!AW$3:AW$1616,Spreads!$AA$3:$AA$1616,'Monthly Data'!$B55,Spreads!$AB$3:$AB$1616,'Monthly Data'!$C55)</f>
        <v>3.8838488000000009</v>
      </c>
      <c r="EN55" s="62">
        <f>AVERAGEIFS(Spreads!AW$3:AW$1616,Spreads!$AA$3:$AA$1616,'Monthly Data'!$B55,Spreads!$AB$3:$AB$1616,'Monthly Data'!$C55)</f>
        <v>3.6371800210526302</v>
      </c>
      <c r="EO55" s="62">
        <f>_xlfn.MINIFS(Spreads!AX$3:AX$1616,Spreads!$AA$3:$AA$1616,'Monthly Data'!$B55,Spreads!$AB$3:$AB$1616,'Monthly Data'!$C55)</f>
        <v>0.98254260000000215</v>
      </c>
      <c r="EP55" s="62">
        <f>_xlfn.MAXIFS(Spreads!AX$3:AX$1616,Spreads!$AA$3:$AA$1616,'Monthly Data'!$B55,Spreads!$AB$3:$AB$1616,'Monthly Data'!$C55)</f>
        <v>1.0444355999999999</v>
      </c>
      <c r="EQ55" s="62">
        <f>AVERAGEIFS(Spreads!AX$3:AX$1616,Spreads!$AA$3:$AA$1616,'Monthly Data'!$B55,Spreads!$AB$3:$AB$1616,'Monthly Data'!$C55)</f>
        <v>1.0154442315789474</v>
      </c>
      <c r="ER55" s="64">
        <f>_xlfn.MINIFS(Spreads!AY$3:AY$1616,Spreads!$AA$3:$AA$1616,'Monthly Data'!$B55,Spreads!$AB$3:$AB$1616,'Monthly Data'!$C55)</f>
        <v>0.39595549137649255</v>
      </c>
      <c r="ES55" s="64">
        <f>_xlfn.MAXIFS(Spreads!AY$3:AY$1616,Spreads!$AA$3:$AA$1616,'Monthly Data'!$B55,Spreads!$AB$3:$AB$1616,'Monthly Data'!$C55)</f>
        <v>0.40904759383768335</v>
      </c>
      <c r="ET55" s="64">
        <f>AVERAGEIFS(Spreads!AY$3:AY$1616,Spreads!$AA$3:$AA$1616,'Monthly Data'!$B55,Spreads!$AB$3:$AB$1616,'Monthly Data'!$C55)</f>
        <v>0.40214628719030515</v>
      </c>
    </row>
    <row r="56" spans="1:150" x14ac:dyDescent="0.2">
      <c r="A56" s="60">
        <v>45047</v>
      </c>
      <c r="B56" s="61">
        <f t="shared" si="0"/>
        <v>5</v>
      </c>
      <c r="C56" s="61">
        <f t="shared" si="1"/>
        <v>2023</v>
      </c>
      <c r="D56" s="62">
        <f>_xlfn.MINIFS(Spreads!B$3:B$1616,Spreads!$AA$3:$AA$1616,'Monthly Data'!$B56,Spreads!$AB$3:$AB$1616,'Monthly Data'!$C56)</f>
        <v>59.41</v>
      </c>
      <c r="E56" s="62">
        <f>_xlfn.MAXIFS(Spreads!B$3:B$1616,Spreads!$AA$3:$AA$1616,'Monthly Data'!$B56,Spreads!$AB$3:$AB$1616,'Monthly Data'!$C56)</f>
        <v>66.83</v>
      </c>
      <c r="F56" s="62">
        <f>AVERAGEIFS(Spreads!B$3:B$1616,Spreads!$AA$3:$AA$1616,'Monthly Data'!$B56,Spreads!$AB$3:$AB$1616,'Monthly Data'!$C56)</f>
        <v>63.129090909090912</v>
      </c>
      <c r="G56" s="62">
        <f t="shared" si="2"/>
        <v>-3.7190909090909159</v>
      </c>
      <c r="H56" s="62">
        <f t="shared" si="3"/>
        <v>3.7009090909090858</v>
      </c>
      <c r="I56" s="62">
        <f>_xlfn.MINIFS(Spreads!C$3:C$1616,Spreads!$AA$3:$AA$1616,'Monthly Data'!$B56,Spreads!$AB$3:$AB$1616,'Monthly Data'!$C56)</f>
        <v>49.41</v>
      </c>
      <c r="J56" s="62">
        <f>_xlfn.MAXIFS(Spreads!C$3:C$1616,Spreads!$AA$3:$AA$1616,'Monthly Data'!$B56,Spreads!$AB$3:$AB$1616,'Monthly Data'!$C56)</f>
        <v>56.4</v>
      </c>
      <c r="K56" s="62">
        <f>AVERAGEIFS(Spreads!C$3:C$1616,Spreads!$AA$3:$AA$1616,'Monthly Data'!$B56,Spreads!$AB$3:$AB$1616,'Monthly Data'!$C56)</f>
        <v>52.481363636363646</v>
      </c>
      <c r="L56" s="62">
        <f t="shared" si="4"/>
        <v>-3.0713636363636496</v>
      </c>
      <c r="M56" s="62">
        <f t="shared" si="5"/>
        <v>3.9186363636363524</v>
      </c>
      <c r="N56" s="62">
        <f>_xlfn.MINIFS(Spreads!D$3:D$1616,Spreads!$AA$3:$AA$1616,'Monthly Data'!$B56,Spreads!$AB$3:$AB$1616,'Monthly Data'!$C56)</f>
        <v>50.41</v>
      </c>
      <c r="O56" s="62">
        <f>_xlfn.MAXIFS(Spreads!D$3:D$1616,Spreads!$AA$3:$AA$1616,'Monthly Data'!$B56,Spreads!$AB$3:$AB$1616,'Monthly Data'!$C56)</f>
        <v>57.4</v>
      </c>
      <c r="P56" s="62">
        <f>AVERAGEIFS(Spreads!D$3:D$1616,Spreads!$AA$3:$AA$1616,'Monthly Data'!$B56,Spreads!$AB$3:$AB$1616,'Monthly Data'!$C56)</f>
        <v>53.754090909090912</v>
      </c>
      <c r="Q56" s="62">
        <f t="shared" si="6"/>
        <v>-3.3440909090909159</v>
      </c>
      <c r="R56" s="62">
        <f t="shared" si="7"/>
        <v>3.6459090909090861</v>
      </c>
      <c r="S56" s="62">
        <f>_xlfn.MINIFS(Spreads!F$3:F$1616,Spreads!$AA$3:$AA$1616,'Monthly Data'!$B56,Spreads!$AB$3:$AB$1616,'Monthly Data'!$C56)</f>
        <v>38.147129077002774</v>
      </c>
      <c r="T56" s="62">
        <f>_xlfn.MAXIFS(Spreads!F$3:F$1616,Spreads!$AA$3:$AA$1616,'Monthly Data'!$B56,Spreads!$AB$3:$AB$1616,'Monthly Data'!$C56)</f>
        <v>43.998472300466929</v>
      </c>
      <c r="U56" s="62">
        <f>AVERAGEIFS(Spreads!F$3:F$1616,Spreads!$AA$3:$AA$1616,'Monthly Data'!$B56,Spreads!$AB$3:$AB$1616,'Monthly Data'!$C56)</f>
        <v>41.083060519045461</v>
      </c>
      <c r="V56" s="62">
        <f t="shared" si="38"/>
        <v>-2.5</v>
      </c>
      <c r="W56" s="62">
        <f t="shared" si="39"/>
        <v>2.5</v>
      </c>
      <c r="X56" s="62">
        <f>_xlfn.MINIFS(Spreads!G$3:G$1616,Spreads!$AA$3:$AA$1616,'Monthly Data'!$B56,Spreads!$AB$3:$AB$1616,'Monthly Data'!$C56)</f>
        <v>62.7</v>
      </c>
      <c r="Y56" s="62">
        <f>_xlfn.MAXIFS(Spreads!G$3:G$1616,Spreads!$AA$3:$AA$1616,'Monthly Data'!$B56,Spreads!$AB$3:$AB$1616,'Monthly Data'!$C56)</f>
        <v>69.83</v>
      </c>
      <c r="Z56" s="62">
        <f>AVERAGEIFS(Spreads!G$3:G$1616,Spreads!$AA$3:$AA$1616,'Monthly Data'!$B56,Spreads!$AB$3:$AB$1616,'Monthly Data'!$C56)</f>
        <v>65.765454545454546</v>
      </c>
      <c r="AA56" s="62">
        <f t="shared" si="10"/>
        <v>-3.0654545454545428</v>
      </c>
      <c r="AB56" s="62">
        <f t="shared" si="11"/>
        <v>4.0645454545454527</v>
      </c>
      <c r="AC56" s="62">
        <f>_xlfn.MINIFS(Spreads!H$3:H$1616,Spreads!$AA$3:$AA$1616,'Monthly Data'!$B56,Spreads!$AB$3:$AB$1616,'Monthly Data'!$C56)</f>
        <v>46.2</v>
      </c>
      <c r="AD56" s="62">
        <f>_xlfn.MAXIFS(Spreads!H$3:H$1616,Spreads!$AA$3:$AA$1616,'Monthly Data'!$B56,Spreads!$AB$3:$AB$1616,'Monthly Data'!$C56)</f>
        <v>54.33</v>
      </c>
      <c r="AE56" s="62">
        <f>AVERAGEIFS(Spreads!H$3:H$1616,Spreads!$AA$3:$AA$1616,'Monthly Data'!$B56,Spreads!$AB$3:$AB$1616,'Monthly Data'!$C56)</f>
        <v>49.765454545454553</v>
      </c>
      <c r="AF56" s="62">
        <f t="shared" si="40"/>
        <v>-3.5654545454545499</v>
      </c>
      <c r="AG56" s="62">
        <f t="shared" si="13"/>
        <v>4.5645454545454456</v>
      </c>
      <c r="AH56" s="65">
        <f t="shared" si="14"/>
        <v>-7.701413810117097E-2</v>
      </c>
      <c r="AI56" s="62">
        <f t="shared" si="41"/>
        <v>13.36363636363636</v>
      </c>
      <c r="AJ56" s="62">
        <f t="shared" si="16"/>
        <v>2.7159090909090935</v>
      </c>
      <c r="AK56" s="62">
        <f t="shared" si="42"/>
        <v>10.647727272727266</v>
      </c>
      <c r="AL56" s="60">
        <f t="shared" si="35"/>
        <v>45047</v>
      </c>
      <c r="AM56" s="66">
        <f t="shared" si="37"/>
        <v>841</v>
      </c>
      <c r="AN56" s="66">
        <f t="shared" si="37"/>
        <v>970</v>
      </c>
      <c r="AO56" s="66">
        <f t="shared" si="37"/>
        <v>905.72619047619037</v>
      </c>
      <c r="AQ56" s="62">
        <f>AVERAGEIFS(Spreads!AV$3:AV$1616,Spreads!$AA$3:$AA$1616,'Monthly Data'!$B56,Spreads!$AB$3:$AB$1616,'Monthly Data'!$C56)</f>
        <v>2.7348877272727261</v>
      </c>
      <c r="AR56" s="24"/>
      <c r="AS56" s="60">
        <f t="shared" si="18"/>
        <v>45047</v>
      </c>
      <c r="AT56" s="62">
        <f>_xlfn.MINIFS(Spreads!M$3:M$1616,Spreads!$AA$3:$AA$1616,'Monthly Data'!$B56,Spreads!$AB$3:$AB$1616,'Monthly Data'!$C56)</f>
        <v>12.25</v>
      </c>
      <c r="AU56" s="62">
        <f>_xlfn.MAXIFS(Spreads!M$3:M$1616,Spreads!$AA$3:$AA$1616,'Monthly Data'!$B56,Spreads!$AB$3:$AB$1616,'Monthly Data'!$C56)</f>
        <v>15</v>
      </c>
      <c r="AV56" s="62">
        <f>AVERAGEIFS(Spreads!M$3:M$1616,Spreads!$AA$3:$AA$1616,'Monthly Data'!$B56,Spreads!$AB$3:$AB$1616,'Monthly Data'!$C56)</f>
        <v>13.363636363636363</v>
      </c>
      <c r="AW56" s="24">
        <f t="shared" si="19"/>
        <v>-1.1136363636363633</v>
      </c>
      <c r="AX56" s="24">
        <f t="shared" si="20"/>
        <v>1.6363636363636367</v>
      </c>
      <c r="AY56" s="62">
        <f>_xlfn.MINIFS(Spreads!N$3:N$1616,Spreads!$AA$3:$AA$1616,'Monthly Data'!$B56,Spreads!$AB$3:$AB$1616,'Monthly Data'!$C56)</f>
        <v>10</v>
      </c>
      <c r="AZ56" s="62">
        <f>_xlfn.MAXIFS(Spreads!N$3:N$1616,Spreads!$AA$3:$AA$1616,'Monthly Data'!$B56,Spreads!$AB$3:$AB$1616,'Monthly Data'!$C56)</f>
        <v>11.25</v>
      </c>
      <c r="BA56" s="62">
        <f>AVERAGEIFS(Spreads!N$3:N$1616,Spreads!$AA$3:$AA$1616,'Monthly Data'!$B56,Spreads!$AB$3:$AB$1616,'Monthly Data'!$C56)</f>
        <v>10.647727272727273</v>
      </c>
      <c r="BB56" s="24">
        <f t="shared" si="21"/>
        <v>-0.64772727272727337</v>
      </c>
      <c r="BC56" s="24">
        <f t="shared" si="22"/>
        <v>0.60227272727272663</v>
      </c>
      <c r="BD56" s="62">
        <f>_xlfn.MINIFS(Spreads!O$3:O$1616,Spreads!$AA$3:$AA$1616,'Monthly Data'!$B56,Spreads!$AB$3:$AB$1616,'Monthly Data'!$C56)</f>
        <v>1.5</v>
      </c>
      <c r="BE56" s="62">
        <f>_xlfn.MAXIFS(Spreads!O$3:O$1616,Spreads!$AA$3:$AA$1616,'Monthly Data'!$B56,Spreads!$AB$3:$AB$1616,'Monthly Data'!$C56)</f>
        <v>4</v>
      </c>
      <c r="BF56" s="62">
        <f>AVERAGEIFS(Spreads!O$3:O$1616,Spreads!$AA$3:$AA$1616,'Monthly Data'!$B56,Spreads!$AB$3:$AB$1616,'Monthly Data'!$C56)</f>
        <v>2.7159090909090908</v>
      </c>
      <c r="BG56" s="24">
        <f t="shared" si="23"/>
        <v>-1.2159090909090908</v>
      </c>
      <c r="BH56" s="24">
        <f t="shared" si="24"/>
        <v>1.2840909090909092</v>
      </c>
      <c r="BI56" s="62">
        <f>_xlfn.MINIFS(Spreads!P$3:P$1616,Spreads!$AA$3:$AA$1616,'Monthly Data'!$B56,Spreads!$AB$3:$AB$1616,'Monthly Data'!$C56)</f>
        <v>2.5</v>
      </c>
      <c r="BJ56" s="62">
        <f>_xlfn.MAXIFS(Spreads!P$3:P$1616,Spreads!$AA$3:$AA$1616,'Monthly Data'!$B56,Spreads!$AB$3:$AB$1616,'Monthly Data'!$C56)</f>
        <v>5</v>
      </c>
      <c r="BK56" s="62">
        <f>AVERAGEIFS(Spreads!P$3:P$1616,Spreads!$AA$3:$AA$1616,'Monthly Data'!$B56,Spreads!$AB$3:$AB$1616,'Monthly Data'!$C56)</f>
        <v>3.9886363636363638</v>
      </c>
      <c r="BL56" s="24">
        <f t="shared" si="25"/>
        <v>-1.4886363636363638</v>
      </c>
      <c r="BM56" s="24">
        <f t="shared" si="26"/>
        <v>1.0113636363636362</v>
      </c>
      <c r="BN56" s="62">
        <f>_xlfn.MINIFS(Spreads!R$3:R$1616,Spreads!$AA$3:$AA$1616,'Monthly Data'!$B56,Spreads!$AB$3:$AB$1616,'Monthly Data'!$C56)</f>
        <v>-10.875470751902135</v>
      </c>
      <c r="BO56" s="62">
        <f>_xlfn.MAXIFS(Spreads!R$3:R$1616,Spreads!$AA$3:$AA$1616,'Monthly Data'!$B56,Spreads!$AB$3:$AB$1616,'Monthly Data'!$C56)</f>
        <v>-6.0402676830767277</v>
      </c>
      <c r="BP56" s="62">
        <f>AVERAGEIFS(Spreads!R$3:R$1616,Spreads!$AA$3:$AA$1616,'Monthly Data'!$B56,Spreads!$AB$3:$AB$1616,'Monthly Data'!$C56)</f>
        <v>-8.5850347190497729</v>
      </c>
      <c r="BQ56" s="24">
        <f t="shared" si="27"/>
        <v>-2.2904360328523623</v>
      </c>
      <c r="BR56" s="24">
        <f t="shared" si="28"/>
        <v>2.5447670359730452</v>
      </c>
      <c r="BS56" s="62">
        <f>_xlfn.MINIFS(Spreads!S$3:S$1616,Spreads!$AA$3:$AA$1616,'Monthly Data'!$B56,Spreads!$AB$3:$AB$1616,'Monthly Data'!$C56)</f>
        <v>15.499999999999993</v>
      </c>
      <c r="BT56" s="62">
        <f>_xlfn.MAXIFS(Spreads!S$3:S$1616,Spreads!$AA$3:$AA$1616,'Monthly Data'!$B56,Spreads!$AB$3:$AB$1616,'Monthly Data'!$C56)</f>
        <v>16.500000000000007</v>
      </c>
      <c r="BU56" s="62">
        <f>AVERAGEIFS(Spreads!S$3:S$1616,Spreads!$AA$3:$AA$1616,'Monthly Data'!$B56,Spreads!$AB$3:$AB$1616,'Monthly Data'!$C56)</f>
        <v>16.000000000000004</v>
      </c>
      <c r="BV56" s="24">
        <f t="shared" si="29"/>
        <v>-0.50000000000001066</v>
      </c>
      <c r="BW56" s="24">
        <f t="shared" si="30"/>
        <v>0.50000000000000355</v>
      </c>
      <c r="BX56" s="62">
        <f>_xlfn.MINIFS(Spreads!T$3:T$1616,Spreads!$AA$3:$AA$1616,'Monthly Data'!$B56,Spreads!$AB$3:$AB$1616,'Monthly Data'!$C56)</f>
        <v>1.4999999999999929</v>
      </c>
      <c r="BY56" s="62">
        <f>_xlfn.MAXIFS(Spreads!T$3:T$1616,Spreads!$AA$3:$AA$1616,'Monthly Data'!$B56,Spreads!$AB$3:$AB$1616,'Monthly Data'!$C56)</f>
        <v>3.5</v>
      </c>
      <c r="BZ56" s="62">
        <f>AVERAGEIFS(Spreads!T$3:T$1616,Spreads!$AA$3:$AA$1616,'Monthly Data'!$B56,Spreads!$AB$3:$AB$1616,'Monthly Data'!$C56)</f>
        <v>2.6363636363636354</v>
      </c>
      <c r="CA56" s="24">
        <f t="shared" si="31"/>
        <v>-1.1363636363636425</v>
      </c>
      <c r="CB56" s="24">
        <f t="shared" si="32"/>
        <v>0.86363636363636465</v>
      </c>
      <c r="CE56" s="62">
        <v>-7.2423854437617203</v>
      </c>
      <c r="CF56" s="24">
        <f t="shared" si="45"/>
        <v>-1.3426492752880526</v>
      </c>
      <c r="CG56" s="62">
        <v>5.75</v>
      </c>
      <c r="CH56" s="24">
        <f t="shared" si="43"/>
        <v>7.6136363636363633</v>
      </c>
      <c r="CI56" s="62">
        <v>3.5500000000000043</v>
      </c>
      <c r="CJ56" s="24">
        <f t="shared" si="44"/>
        <v>-0.43863636363635949</v>
      </c>
      <c r="CK56" s="68"/>
      <c r="CM56" s="73" t="s">
        <v>176</v>
      </c>
      <c r="CN56" s="69"/>
      <c r="CO56" s="69"/>
      <c r="CP56" s="69"/>
      <c r="CQ56" s="69"/>
      <c r="CR56" s="69"/>
      <c r="CS56" s="69"/>
      <c r="CT56" s="69"/>
      <c r="CU56" s="69"/>
      <c r="CV56" s="69"/>
      <c r="CW56" s="69"/>
      <c r="CX56" s="69"/>
      <c r="CY56" s="69"/>
      <c r="CZ56" s="69"/>
      <c r="DA56" s="69"/>
      <c r="DB56" s="69"/>
      <c r="DC56" s="69"/>
      <c r="DD56" s="69"/>
      <c r="DF56" s="69"/>
      <c r="DG56" s="69"/>
      <c r="DH56" s="69"/>
      <c r="DJ56" s="24">
        <f t="shared" si="33"/>
        <v>3.2900000000000063</v>
      </c>
      <c r="DK56" s="24">
        <f t="shared" si="33"/>
        <v>3</v>
      </c>
      <c r="DL56" s="24">
        <f t="shared" si="33"/>
        <v>2.6363636363636331</v>
      </c>
      <c r="DM56" s="69"/>
      <c r="DN56" s="69"/>
      <c r="DO56" s="69"/>
      <c r="DS56" s="69"/>
      <c r="DT56" s="69"/>
      <c r="DU56" s="69"/>
      <c r="DV56" s="63">
        <f t="shared" si="34"/>
        <v>45047</v>
      </c>
      <c r="DW56" s="62">
        <f>_xlfn.MINIFS(Spreads!X$3:X$1616,Spreads!$AA$3:$AA$1616,'Monthly Data'!$B56,Spreads!$AB$3:$AB$1616,'Monthly Data'!$C56)</f>
        <v>37.455400517639752</v>
      </c>
      <c r="DX56" s="62">
        <f>_xlfn.MAXIFS(Spreads!X$3:X$1616,Spreads!$AA$3:$AA$1616,'Monthly Data'!$B56,Spreads!$AB$3:$AB$1616,'Monthly Data'!$C56)</f>
        <v>43.953113050672627</v>
      </c>
      <c r="DY56" s="62">
        <f>AVERAGEIFS(Spreads!X$3:X$1616,Spreads!$AA$3:$AA$1616,'Monthly Data'!$B56,Spreads!$AB$3:$AB$1616,'Monthly Data'!$C56)</f>
        <v>40.809407772315701</v>
      </c>
      <c r="DZ56" s="62">
        <f>_xlfn.MINIFS(Spreads!AM$3:AM$1616,Spreads!$AA$3:$AA$1616,'Monthly Data'!$B56,Spreads!$AB$3:$AB$1616,'Monthly Data'!$C56)</f>
        <v>825.75</v>
      </c>
      <c r="EA56" s="62">
        <f>_xlfn.MAXIFS(Spreads!AM$3:AM$1616,Spreads!$AA$3:$AA$1616,'Monthly Data'!$B56,Spreads!$AB$3:$AB$1616,'Monthly Data'!$C56)</f>
        <v>969</v>
      </c>
      <c r="EB56" s="62">
        <f>AVERAGEIFS(Spreads!AM$3:AM$1616,Spreads!$AA$3:$AA$1616,'Monthly Data'!$B56,Spreads!$AB$3:$AB$1616,'Monthly Data'!$C56)</f>
        <v>899.69318181818187</v>
      </c>
      <c r="EC56" s="62">
        <f>_xlfn.MINIFS(Spreads!AT$3:AT$1616,Spreads!$AA$3:$AA$1616,'Monthly Data'!$B56,Spreads!$AB$3:$AB$1616,'Monthly Data'!$C56)</f>
        <v>433</v>
      </c>
      <c r="ED56" s="62">
        <f>_xlfn.MAXIFS(Spreads!AT$3:AT$1616,Spreads!$AA$3:$AA$1616,'Monthly Data'!$B56,Spreads!$AB$3:$AB$1616,'Monthly Data'!$C56)</f>
        <v>480</v>
      </c>
      <c r="EE56" s="62">
        <f>AVERAGEIFS(Spreads!AT$3:AT$1616,Spreads!$AA$3:$AA$1616,'Monthly Data'!$B56,Spreads!$AB$3:$AB$1616,'Monthly Data'!$C56)</f>
        <v>459.5</v>
      </c>
      <c r="EF56" s="62">
        <f>_xlfn.MINIFS(Spreads!AU$3:AU$1616,Spreads!$AA$3:$AA$1616,'Monthly Data'!$B56,Spreads!$AB$3:$AB$1616,'Monthly Data'!$C56)</f>
        <v>13.465</v>
      </c>
      <c r="EG56" s="62">
        <f>_xlfn.MAXIFS(Spreads!AU$3:AU$1616,Spreads!$AA$3:$AA$1616,'Monthly Data'!$B56,Spreads!$AB$3:$AB$1616,'Monthly Data'!$C56)</f>
        <v>14.87</v>
      </c>
      <c r="EH56" s="62">
        <f>AVERAGEIFS(Spreads!AU$3:AU$1616,Spreads!$AA$3:$AA$1616,'Monthly Data'!$B56,Spreads!$AB$3:$AB$1616,'Monthly Data'!$C56)</f>
        <v>14.203681818181815</v>
      </c>
      <c r="EI56" s="62">
        <f>_xlfn.MINIFS(Spreads!AV$3:AV$1616,Spreads!$AA$3:$AA$1616,'Monthly Data'!$B56,Spreads!$AB$3:$AB$1616,'Monthly Data'!$C56)</f>
        <v>2.1732700000000005</v>
      </c>
      <c r="EJ56" s="62">
        <f>_xlfn.MAXIFS(Spreads!AV$3:AV$1616,Spreads!$AA$3:$AA$1616,'Monthly Data'!$B56,Spreads!$AB$3:$AB$1616,'Monthly Data'!$C56)</f>
        <v>3.0320499999999999</v>
      </c>
      <c r="EK56" s="62">
        <f>AVERAGEIFS(Spreads!AV$3:AV$1616,Spreads!$AA$3:$AA$1616,'Monthly Data'!$B56,Spreads!$AB$3:$AB$1616,'Monthly Data'!$C56)</f>
        <v>2.7348877272727261</v>
      </c>
      <c r="EL56" s="62">
        <f>_xlfn.MINIFS(Spreads!AW$3:AW$1616,Spreads!$AA$3:$AA$1616,'Monthly Data'!$B56,Spreads!$AB$3:$AB$1616,'Monthly Data'!$C56)</f>
        <v>3.281119600000002</v>
      </c>
      <c r="EM56" s="62">
        <f>_xlfn.MAXIFS(Spreads!AW$3:AW$1616,Spreads!$AA$3:$AA$1616,'Monthly Data'!$B56,Spreads!$AB$3:$AB$1616,'Monthly Data'!$C56)</f>
        <v>4.1665989999999997</v>
      </c>
      <c r="EN56" s="62">
        <f>AVERAGEIFS(Spreads!AW$3:AW$1616,Spreads!$AA$3:$AA$1616,'Monthly Data'!$B56,Spreads!$AB$3:$AB$1616,'Monthly Data'!$C56)</f>
        <v>3.8329497454545445</v>
      </c>
      <c r="EO56" s="62">
        <f>_xlfn.MINIFS(Spreads!AX$3:AX$1616,Spreads!$AA$3:$AA$1616,'Monthly Data'!$B56,Spreads!$AB$3:$AB$1616,'Monthly Data'!$C56)</f>
        <v>1.0233054000000017</v>
      </c>
      <c r="EP56" s="62">
        <f>_xlfn.MAXIFS(Spreads!AX$3:AX$1616,Spreads!$AA$3:$AA$1616,'Monthly Data'!$B56,Spreads!$AB$3:$AB$1616,'Monthly Data'!$C56)</f>
        <v>1.1717315999999975</v>
      </c>
      <c r="EQ56" s="62">
        <f>AVERAGEIFS(Spreads!AX$3:AX$1616,Spreads!$AA$3:$AA$1616,'Monthly Data'!$B56,Spreads!$AB$3:$AB$1616,'Monthly Data'!$C56)</f>
        <v>1.0980620181818184</v>
      </c>
      <c r="ER56" s="64">
        <f>_xlfn.MINIFS(Spreads!AY$3:AY$1616,Spreads!$AA$3:$AA$1616,'Monthly Data'!$B56,Spreads!$AB$3:$AB$1616,'Monthly Data'!$C56)</f>
        <v>0.38524533377819731</v>
      </c>
      <c r="ES56" s="64">
        <f>_xlfn.MAXIFS(Spreads!AY$3:AY$1616,Spreads!$AA$3:$AA$1616,'Monthly Data'!$B56,Spreads!$AB$3:$AB$1616,'Monthly Data'!$C56)</f>
        <v>0.41656081219186719</v>
      </c>
      <c r="ET56" s="64">
        <f>AVERAGEIFS(Spreads!AY$3:AY$1616,Spreads!$AA$3:$AA$1616,'Monthly Data'!$B56,Spreads!$AB$3:$AB$1616,'Monthly Data'!$C56)</f>
        <v>0.40618080412742857</v>
      </c>
    </row>
    <row r="57" spans="1:150" x14ac:dyDescent="0.2">
      <c r="A57" s="60">
        <v>45078</v>
      </c>
      <c r="B57" s="61">
        <f t="shared" si="0"/>
        <v>6</v>
      </c>
      <c r="C57" s="61">
        <f t="shared" si="1"/>
        <v>2023</v>
      </c>
      <c r="D57" s="62">
        <f>_xlfn.MINIFS(Spreads!B$3:B$1616,Spreads!$AA$3:$AA$1616,'Monthly Data'!$B57,Spreads!$AB$3:$AB$1616,'Monthly Data'!$C57)</f>
        <v>62.86</v>
      </c>
      <c r="E57" s="62">
        <f>_xlfn.MAXIFS(Spreads!B$3:B$1616,Spreads!$AA$3:$AA$1616,'Monthly Data'!$B57,Spreads!$AB$3:$AB$1616,'Monthly Data'!$C57)</f>
        <v>81.510000000000005</v>
      </c>
      <c r="F57" s="62">
        <f>AVERAGEIFS(Spreads!B$3:B$1616,Spreads!$AA$3:$AA$1616,'Monthly Data'!$B57,Spreads!$AB$3:$AB$1616,'Monthly Data'!$C57)</f>
        <v>71.920476190476194</v>
      </c>
      <c r="G57" s="62">
        <f t="shared" si="2"/>
        <v>-9.0604761904761943</v>
      </c>
      <c r="H57" s="62">
        <f t="shared" si="3"/>
        <v>9.5895238095238113</v>
      </c>
      <c r="I57" s="62">
        <f>_xlfn.MINIFS(Spreads!C$3:C$1616,Spreads!$AA$3:$AA$1616,'Monthly Data'!$B57,Spreads!$AB$3:$AB$1616,'Monthly Data'!$C57)</f>
        <v>51.86</v>
      </c>
      <c r="J57" s="62">
        <f>_xlfn.MAXIFS(Spreads!C$3:C$1616,Spreads!$AA$3:$AA$1616,'Monthly Data'!$B57,Spreads!$AB$3:$AB$1616,'Monthly Data'!$C57)</f>
        <v>69.010000000000005</v>
      </c>
      <c r="K57" s="62">
        <f>AVERAGEIFS(Spreads!C$3:C$1616,Spreads!$AA$3:$AA$1616,'Monthly Data'!$B57,Spreads!$AB$3:$AB$1616,'Monthly Data'!$C57)</f>
        <v>59.599047619047603</v>
      </c>
      <c r="L57" s="62">
        <f t="shared" si="4"/>
        <v>-7.7390476190476036</v>
      </c>
      <c r="M57" s="62">
        <f t="shared" si="5"/>
        <v>9.4109523809524021</v>
      </c>
      <c r="N57" s="62">
        <f>_xlfn.MINIFS(Spreads!D$3:D$1616,Spreads!$AA$3:$AA$1616,'Monthly Data'!$B57,Spreads!$AB$3:$AB$1616,'Monthly Data'!$C57)</f>
        <v>52.86</v>
      </c>
      <c r="O57" s="62">
        <f>_xlfn.MAXIFS(Spreads!D$3:D$1616,Spreads!$AA$3:$AA$1616,'Monthly Data'!$B57,Spreads!$AB$3:$AB$1616,'Monthly Data'!$C57)</f>
        <v>73.010000000000005</v>
      </c>
      <c r="P57" s="62">
        <f>AVERAGEIFS(Spreads!D$3:D$1616,Spreads!$AA$3:$AA$1616,'Monthly Data'!$B57,Spreads!$AB$3:$AB$1616,'Monthly Data'!$C57)</f>
        <v>62.099047619047624</v>
      </c>
      <c r="Q57" s="62">
        <f t="shared" si="6"/>
        <v>-9.2390476190476249</v>
      </c>
      <c r="R57" s="62">
        <f t="shared" si="7"/>
        <v>10.910952380952381</v>
      </c>
      <c r="S57" s="62">
        <f>_xlfn.MINIFS(Spreads!F$3:F$1616,Spreads!$AA$3:$AA$1616,'Monthly Data'!$B57,Spreads!$AB$3:$AB$1616,'Monthly Data'!$C57)</f>
        <v>38.702779886982896</v>
      </c>
      <c r="T57" s="62">
        <f>_xlfn.MAXIFS(Spreads!F$3:F$1616,Spreads!$AA$3:$AA$1616,'Monthly Data'!$B57,Spreads!$AB$3:$AB$1616,'Monthly Data'!$C57)</f>
        <v>46.447871789358899</v>
      </c>
      <c r="U57" s="62">
        <f>AVERAGEIFS(Spreads!F$3:F$1616,Spreads!$AA$3:$AA$1616,'Monthly Data'!$B57,Spreads!$AB$3:$AB$1616,'Monthly Data'!$C57)</f>
        <v>43.152846286444699</v>
      </c>
      <c r="V57" s="62">
        <f t="shared" si="38"/>
        <v>-4.25</v>
      </c>
      <c r="W57" s="62">
        <f t="shared" si="39"/>
        <v>5.25</v>
      </c>
      <c r="X57" s="62">
        <f>_xlfn.MINIFS(Spreads!G$3:G$1616,Spreads!$AA$3:$AA$1616,'Monthly Data'!$B57,Spreads!$AB$3:$AB$1616,'Monthly Data'!$C57)</f>
        <v>64.36</v>
      </c>
      <c r="Y57" s="62">
        <f>_xlfn.MAXIFS(Spreads!G$3:G$1616,Spreads!$AA$3:$AA$1616,'Monthly Data'!$B57,Spreads!$AB$3:$AB$1616,'Monthly Data'!$C57)</f>
        <v>86.01</v>
      </c>
      <c r="Z57" s="62">
        <f>AVERAGEIFS(Spreads!G$3:G$1616,Spreads!$AA$3:$AA$1616,'Monthly Data'!$B57,Spreads!$AB$3:$AB$1616,'Monthly Data'!$C57)</f>
        <v>75.456190476190486</v>
      </c>
      <c r="AA57" s="62">
        <f t="shared" si="10"/>
        <v>-11.096190476190486</v>
      </c>
      <c r="AB57" s="62">
        <f t="shared" si="11"/>
        <v>10.55380952380952</v>
      </c>
      <c r="AC57" s="62">
        <f>_xlfn.MINIFS(Spreads!H$3:H$1616,Spreads!$AA$3:$AA$1616,'Monthly Data'!$B57,Spreads!$AB$3:$AB$1616,'Monthly Data'!$C57)</f>
        <v>47.86</v>
      </c>
      <c r="AD57" s="62">
        <f>_xlfn.MAXIFS(Spreads!H$3:H$1616,Spreads!$AA$3:$AA$1616,'Monthly Data'!$B57,Spreads!$AB$3:$AB$1616,'Monthly Data'!$C57)</f>
        <v>65.010000000000005</v>
      </c>
      <c r="AE57" s="62">
        <f>AVERAGEIFS(Spreads!H$3:H$1616,Spreads!$AA$3:$AA$1616,'Monthly Data'!$B57,Spreads!$AB$3:$AB$1616,'Monthly Data'!$C57)</f>
        <v>55.860952380952369</v>
      </c>
      <c r="AF57" s="62">
        <f t="shared" si="40"/>
        <v>-8.0009523809523699</v>
      </c>
      <c r="AG57" s="62">
        <f t="shared" si="13"/>
        <v>9.1490476190476357</v>
      </c>
      <c r="AH57" s="65">
        <f t="shared" si="14"/>
        <v>0.12248452046048008</v>
      </c>
      <c r="AI57" s="62">
        <f t="shared" si="41"/>
        <v>16.059523809523824</v>
      </c>
      <c r="AJ57" s="62">
        <f t="shared" si="16"/>
        <v>3.7380952380952337</v>
      </c>
      <c r="AK57" s="62">
        <f t="shared" si="42"/>
        <v>12.321428571428591</v>
      </c>
      <c r="AL57" s="60">
        <f t="shared" si="35"/>
        <v>45078</v>
      </c>
      <c r="AM57" s="66">
        <f t="shared" si="37"/>
        <v>853.25</v>
      </c>
      <c r="AN57" s="66">
        <f t="shared" si="37"/>
        <v>1023.9999999999999</v>
      </c>
      <c r="AO57" s="66">
        <f t="shared" si="37"/>
        <v>951.35714285714278</v>
      </c>
      <c r="AQ57" s="62">
        <f>AVERAGEIFS(Spreads!AV$3:AV$1616,Spreads!$AA$3:$AA$1616,'Monthly Data'!$B57,Spreads!$AB$3:$AB$1616,'Monthly Data'!$C57)</f>
        <v>2.8099219047619046</v>
      </c>
      <c r="AR57" s="24"/>
      <c r="AS57" s="60">
        <f t="shared" si="18"/>
        <v>45078</v>
      </c>
      <c r="AT57" s="62">
        <f>_xlfn.MINIFS(Spreads!M$3:M$1616,Spreads!$AA$3:$AA$1616,'Monthly Data'!$B57,Spreads!$AB$3:$AB$1616,'Monthly Data'!$C57)</f>
        <v>15</v>
      </c>
      <c r="AU57" s="62">
        <f>_xlfn.MAXIFS(Spreads!M$3:M$1616,Spreads!$AA$3:$AA$1616,'Monthly Data'!$B57,Spreads!$AB$3:$AB$1616,'Monthly Data'!$C57)</f>
        <v>16.500000000000007</v>
      </c>
      <c r="AV57" s="62">
        <f>AVERAGEIFS(Spreads!M$3:M$1616,Spreads!$AA$3:$AA$1616,'Monthly Data'!$B57,Spreads!$AB$3:$AB$1616,'Monthly Data'!$C57)</f>
        <v>16.05952380952381</v>
      </c>
      <c r="AW57" s="24">
        <f t="shared" si="19"/>
        <v>-1.0595238095238102</v>
      </c>
      <c r="AX57" s="24">
        <f t="shared" si="20"/>
        <v>0.4404761904761969</v>
      </c>
      <c r="AY57" s="62">
        <f>_xlfn.MINIFS(Spreads!N$3:N$1616,Spreads!$AA$3:$AA$1616,'Monthly Data'!$B57,Spreads!$AB$3:$AB$1616,'Monthly Data'!$C57)</f>
        <v>11</v>
      </c>
      <c r="AZ57" s="62">
        <f>_xlfn.MAXIFS(Spreads!N$3:N$1616,Spreads!$AA$3:$AA$1616,'Monthly Data'!$B57,Spreads!$AB$3:$AB$1616,'Monthly Data'!$C57)</f>
        <v>13.000000000000007</v>
      </c>
      <c r="BA57" s="62">
        <f>AVERAGEIFS(Spreads!N$3:N$1616,Spreads!$AA$3:$AA$1616,'Monthly Data'!$B57,Spreads!$AB$3:$AB$1616,'Monthly Data'!$C57)</f>
        <v>12.321428571428571</v>
      </c>
      <c r="BB57" s="24">
        <f t="shared" si="21"/>
        <v>-1.3214285714285712</v>
      </c>
      <c r="BC57" s="24">
        <f t="shared" si="22"/>
        <v>0.67857142857143593</v>
      </c>
      <c r="BD57" s="62">
        <f>_xlfn.MINIFS(Spreads!O$3:O$1616,Spreads!$AA$3:$AA$1616,'Monthly Data'!$B57,Spreads!$AB$3:$AB$1616,'Monthly Data'!$C57)</f>
        <v>3.5</v>
      </c>
      <c r="BE57" s="62">
        <f>_xlfn.MAXIFS(Spreads!O$3:O$1616,Spreads!$AA$3:$AA$1616,'Monthly Data'!$B57,Spreads!$AB$3:$AB$1616,'Monthly Data'!$C57)</f>
        <v>4</v>
      </c>
      <c r="BF57" s="62">
        <f>AVERAGEIFS(Spreads!O$3:O$1616,Spreads!$AA$3:$AA$1616,'Monthly Data'!$B57,Spreads!$AB$3:$AB$1616,'Monthly Data'!$C57)</f>
        <v>3.7380952380952381</v>
      </c>
      <c r="BG57" s="24">
        <f t="shared" si="23"/>
        <v>-0.23809523809523814</v>
      </c>
      <c r="BH57" s="24">
        <f t="shared" si="24"/>
        <v>0.26190476190476186</v>
      </c>
      <c r="BI57" s="62">
        <f>_xlfn.MINIFS(Spreads!P$3:P$1616,Spreads!$AA$3:$AA$1616,'Monthly Data'!$B57,Spreads!$AB$3:$AB$1616,'Monthly Data'!$C57)</f>
        <v>4.75</v>
      </c>
      <c r="BJ57" s="62">
        <f>_xlfn.MAXIFS(Spreads!P$3:P$1616,Spreads!$AA$3:$AA$1616,'Monthly Data'!$B57,Spreads!$AB$3:$AB$1616,'Monthly Data'!$C57)</f>
        <v>8</v>
      </c>
      <c r="BK57" s="62">
        <f>AVERAGEIFS(Spreads!P$3:P$1616,Spreads!$AA$3:$AA$1616,'Monthly Data'!$B57,Spreads!$AB$3:$AB$1616,'Monthly Data'!$C57)</f>
        <v>6.2380952380952381</v>
      </c>
      <c r="BL57" s="24">
        <f t="shared" si="25"/>
        <v>-1.4880952380952381</v>
      </c>
      <c r="BM57" s="24">
        <f t="shared" si="26"/>
        <v>1.7619047619047619</v>
      </c>
      <c r="BN57" s="62">
        <f>_xlfn.MINIFS(Spreads!R$3:R$1616,Spreads!$AA$3:$AA$1616,'Monthly Data'!$B57,Spreads!$AB$3:$AB$1616,'Monthly Data'!$C57)</f>
        <v>-18.562128210641106</v>
      </c>
      <c r="BO57" s="62">
        <f>_xlfn.MAXIFS(Spreads!R$3:R$1616,Spreads!$AA$3:$AA$1616,'Monthly Data'!$B57,Spreads!$AB$3:$AB$1616,'Monthly Data'!$C57)</f>
        <v>-8.3232770606480315</v>
      </c>
      <c r="BP57" s="62">
        <f>AVERAGEIFS(Spreads!R$3:R$1616,Spreads!$AA$3:$AA$1616,'Monthly Data'!$B57,Spreads!$AB$3:$AB$1616,'Monthly Data'!$C57)</f>
        <v>-12.708106094507679</v>
      </c>
      <c r="BQ57" s="24">
        <f t="shared" si="27"/>
        <v>-5.8540221161334269</v>
      </c>
      <c r="BR57" s="24">
        <f t="shared" si="28"/>
        <v>4.3848290338596474</v>
      </c>
      <c r="BS57" s="62">
        <f>_xlfn.MINIFS(Spreads!S$3:S$1616,Spreads!$AA$3:$AA$1616,'Monthly Data'!$B57,Spreads!$AB$3:$AB$1616,'Monthly Data'!$C57)</f>
        <v>16.5</v>
      </c>
      <c r="BT57" s="62">
        <f>_xlfn.MAXIFS(Spreads!S$3:S$1616,Spreads!$AA$3:$AA$1616,'Monthly Data'!$B57,Spreads!$AB$3:$AB$1616,'Monthly Data'!$C57)</f>
        <v>21.000000000000007</v>
      </c>
      <c r="BU57" s="62">
        <f>AVERAGEIFS(Spreads!S$3:S$1616,Spreads!$AA$3:$AA$1616,'Monthly Data'!$B57,Spreads!$AB$3:$AB$1616,'Monthly Data'!$C57)</f>
        <v>19.595238095238095</v>
      </c>
      <c r="BV57" s="24">
        <f t="shared" si="29"/>
        <v>-3.0952380952380949</v>
      </c>
      <c r="BW57" s="24">
        <f t="shared" si="30"/>
        <v>1.4047619047619122</v>
      </c>
      <c r="BX57" s="62">
        <f>_xlfn.MINIFS(Spreads!T$3:T$1616,Spreads!$AA$3:$AA$1616,'Monthly Data'!$B57,Spreads!$AB$3:$AB$1616,'Monthly Data'!$C57)</f>
        <v>1</v>
      </c>
      <c r="BY57" s="62">
        <f>_xlfn.MAXIFS(Spreads!T$3:T$1616,Spreads!$AA$3:$AA$1616,'Monthly Data'!$B57,Spreads!$AB$3:$AB$1616,'Monthly Data'!$C57)</f>
        <v>4.75</v>
      </c>
      <c r="BZ57" s="62">
        <f>AVERAGEIFS(Spreads!T$3:T$1616,Spreads!$AA$3:$AA$1616,'Monthly Data'!$B57,Spreads!$AB$3:$AB$1616,'Monthly Data'!$C57)</f>
        <v>3.5357142857142856</v>
      </c>
      <c r="CA57" s="24">
        <f t="shared" si="31"/>
        <v>-2.5357142857142856</v>
      </c>
      <c r="CB57" s="24">
        <f t="shared" si="32"/>
        <v>1.2142857142857144</v>
      </c>
      <c r="CE57" s="62">
        <v>-7.8554049930712013</v>
      </c>
      <c r="CF57" s="24">
        <f t="shared" si="45"/>
        <v>-4.8527011014364776</v>
      </c>
      <c r="CG57" s="62">
        <v>10.849999999999994</v>
      </c>
      <c r="CH57" s="24">
        <f t="shared" si="43"/>
        <v>5.2095238095238159</v>
      </c>
      <c r="CI57" s="62">
        <v>4.3499999999999943</v>
      </c>
      <c r="CJ57" s="24">
        <f t="shared" si="44"/>
        <v>-1.8880952380952438</v>
      </c>
      <c r="CK57" s="24">
        <v>4.3499999999999943</v>
      </c>
      <c r="CL57" s="24">
        <f>CK57-BF57</f>
        <v>0.61190476190475618</v>
      </c>
      <c r="CM57" s="73" t="s">
        <v>177</v>
      </c>
      <c r="CN57" s="69"/>
      <c r="CO57" s="69"/>
      <c r="CP57" s="69"/>
      <c r="CQ57" s="69"/>
      <c r="CR57" s="69"/>
      <c r="CS57" s="69"/>
      <c r="CT57" s="69"/>
      <c r="CU57" s="69"/>
      <c r="CV57" s="69"/>
      <c r="CW57" s="69"/>
      <c r="CX57" s="69"/>
      <c r="CY57" s="69"/>
      <c r="CZ57" s="69"/>
      <c r="DA57" s="69"/>
      <c r="DB57" s="69"/>
      <c r="DC57" s="69"/>
      <c r="DD57" s="69"/>
      <c r="DF57" s="69"/>
      <c r="DG57" s="69"/>
      <c r="DH57" s="69"/>
      <c r="DJ57" s="24">
        <f t="shared" si="33"/>
        <v>1.5</v>
      </c>
      <c r="DK57" s="24">
        <f t="shared" si="33"/>
        <v>4.5</v>
      </c>
      <c r="DL57" s="24">
        <f t="shared" si="33"/>
        <v>3.5357142857142918</v>
      </c>
      <c r="DM57" s="69"/>
      <c r="DN57" s="69"/>
      <c r="DO57" s="69"/>
      <c r="DS57" s="69"/>
      <c r="DT57" s="69"/>
      <c r="DU57" s="69"/>
      <c r="DV57" s="63">
        <f t="shared" si="34"/>
        <v>45078</v>
      </c>
      <c r="DW57" s="62">
        <f>_xlfn.MINIFS(Spreads!X$3:X$1616,Spreads!$AA$3:$AA$1616,'Monthly Data'!$B57,Spreads!$AB$3:$AB$1616,'Monthly Data'!$C57)</f>
        <v>38.816178011468629</v>
      </c>
      <c r="DX57" s="62">
        <f>_xlfn.MAXIFS(Spreads!X$3:X$1616,Spreads!$AA$3:$AA$1616,'Monthly Data'!$B57,Spreads!$AB$3:$AB$1616,'Monthly Data'!$C57)</f>
        <v>46.198395915490273</v>
      </c>
      <c r="DY57" s="62">
        <f>AVERAGEIFS(Spreads!X$3:X$1616,Spreads!$AA$3:$AA$1616,'Monthly Data'!$B57,Spreads!$AB$3:$AB$1616,'Monthly Data'!$C57)</f>
        <v>43.182545795238582</v>
      </c>
      <c r="DZ57" s="62">
        <f>_xlfn.MINIFS(Spreads!AM$3:AM$1616,Spreads!$AA$3:$AA$1616,'Monthly Data'!$B57,Spreads!$AB$3:$AB$1616,'Monthly Data'!$C57)</f>
        <v>855.75</v>
      </c>
      <c r="EA57" s="62">
        <f>_xlfn.MAXIFS(Spreads!AM$3:AM$1616,Spreads!$AA$3:$AA$1616,'Monthly Data'!$B57,Spreads!$AB$3:$AB$1616,'Monthly Data'!$C57)</f>
        <v>1018.5</v>
      </c>
      <c r="EB57" s="62">
        <f>AVERAGEIFS(Spreads!AM$3:AM$1616,Spreads!$AA$3:$AA$1616,'Monthly Data'!$B57,Spreads!$AB$3:$AB$1616,'Monthly Data'!$C57)</f>
        <v>952.01190476190482</v>
      </c>
      <c r="EC57" s="62">
        <f>_xlfn.MINIFS(Spreads!AT$3:AT$1616,Spreads!$AA$3:$AA$1616,'Monthly Data'!$B57,Spreads!$AB$3:$AB$1616,'Monthly Data'!$C57)</f>
        <v>440</v>
      </c>
      <c r="ED57" s="62">
        <f>_xlfn.MAXIFS(Spreads!AT$3:AT$1616,Spreads!$AA$3:$AA$1616,'Monthly Data'!$B57,Spreads!$AB$3:$AB$1616,'Monthly Data'!$C57)</f>
        <v>507</v>
      </c>
      <c r="EE57" s="62">
        <f>AVERAGEIFS(Spreads!AT$3:AT$1616,Spreads!$AA$3:$AA$1616,'Monthly Data'!$B57,Spreads!$AB$3:$AB$1616,'Monthly Data'!$C57)</f>
        <v>469.09523809523807</v>
      </c>
      <c r="EF57" s="62">
        <f>_xlfn.MINIFS(Spreads!AU$3:AU$1616,Spreads!$AA$3:$AA$1616,'Monthly Data'!$B57,Spreads!$AB$3:$AB$1616,'Monthly Data'!$C57)</f>
        <v>13.795</v>
      </c>
      <c r="EG57" s="62">
        <f>_xlfn.MAXIFS(Spreads!AU$3:AU$1616,Spreads!$AA$3:$AA$1616,'Monthly Data'!$B57,Spreads!$AB$3:$AB$1616,'Monthly Data'!$C57)</f>
        <v>16.523</v>
      </c>
      <c r="EH57" s="62">
        <f>AVERAGEIFS(Spreads!AU$3:AU$1616,Spreads!$AA$3:$AA$1616,'Monthly Data'!$B57,Spreads!$AB$3:$AB$1616,'Monthly Data'!$C57)</f>
        <v>15.18690476190476</v>
      </c>
      <c r="EI57" s="62">
        <f>_xlfn.MINIFS(Spreads!AV$3:AV$1616,Spreads!$AA$3:$AA$1616,'Monthly Data'!$B57,Spreads!$AB$3:$AB$1616,'Monthly Data'!$C57)</f>
        <v>2.0371599999999983</v>
      </c>
      <c r="EJ57" s="62">
        <f>_xlfn.MAXIFS(Spreads!AV$3:AV$1616,Spreads!$AA$3:$AA$1616,'Monthly Data'!$B57,Spreads!$AB$3:$AB$1616,'Monthly Data'!$C57)</f>
        <v>3.2322299999999977</v>
      </c>
      <c r="EK57" s="62">
        <f>AVERAGEIFS(Spreads!AV$3:AV$1616,Spreads!$AA$3:$AA$1616,'Monthly Data'!$B57,Spreads!$AB$3:$AB$1616,'Monthly Data'!$C57)</f>
        <v>2.8099219047619046</v>
      </c>
      <c r="EL57" s="62">
        <f>_xlfn.MINIFS(Spreads!AW$3:AW$1616,Spreads!$AA$3:$AA$1616,'Monthly Data'!$B57,Spreads!$AB$3:$AB$1616,'Monthly Data'!$C57)</f>
        <v>3.3003543999999998</v>
      </c>
      <c r="EM57" s="62">
        <f>_xlfn.MAXIFS(Spreads!AW$3:AW$1616,Spreads!$AA$3:$AA$1616,'Monthly Data'!$B57,Spreads!$AB$3:$AB$1616,'Monthly Data'!$C57)</f>
        <v>4.5749454000000007</v>
      </c>
      <c r="EN57" s="62">
        <f>AVERAGEIFS(Spreads!AW$3:AW$1616,Spreads!$AA$3:$AA$1616,'Monthly Data'!$B57,Spreads!$AB$3:$AB$1616,'Monthly Data'!$C57)</f>
        <v>4.083235133333333</v>
      </c>
      <c r="EO57" s="62">
        <f>_xlfn.MINIFS(Spreads!AX$3:AX$1616,Spreads!$AA$3:$AA$1616,'Monthly Data'!$B57,Spreads!$AB$3:$AB$1616,'Monthly Data'!$C57)</f>
        <v>1.1399076000000008</v>
      </c>
      <c r="EP57" s="62">
        <f>_xlfn.MAXIFS(Spreads!AX$3:AX$1616,Spreads!$AA$3:$AA$1616,'Monthly Data'!$B57,Spreads!$AB$3:$AB$1616,'Monthly Data'!$C57)</f>
        <v>1.3560768000000003</v>
      </c>
      <c r="EQ57" s="62">
        <f>AVERAGEIFS(Spreads!AX$3:AX$1616,Spreads!$AA$3:$AA$1616,'Monthly Data'!$B57,Spreads!$AB$3:$AB$1616,'Monthly Data'!$C57)</f>
        <v>1.2733132285714281</v>
      </c>
      <c r="ER57" s="64">
        <f>_xlfn.MINIFS(Spreads!AY$3:AY$1616,Spreads!$AA$3:$AA$1616,'Monthly Data'!$B57,Spreads!$AB$3:$AB$1616,'Monthly Data'!$C57)</f>
        <v>0.41181312405090503</v>
      </c>
      <c r="ES57" s="64">
        <f>_xlfn.MAXIFS(Spreads!AY$3:AY$1616,Spreads!$AA$3:$AA$1616,'Monthly Data'!$B57,Spreads!$AB$3:$AB$1616,'Monthly Data'!$C57)</f>
        <v>0.45099871510337575</v>
      </c>
      <c r="ET57" s="64">
        <f>AVERAGEIFS(Spreads!AY$3:AY$1616,Spreads!$AA$3:$AA$1616,'Monthly Data'!$B57,Spreads!$AB$3:$AB$1616,'Monthly Data'!$C57)</f>
        <v>0.43255317387395659</v>
      </c>
    </row>
    <row r="58" spans="1:150" x14ac:dyDescent="0.2">
      <c r="A58" s="60">
        <v>45108</v>
      </c>
      <c r="B58" s="61">
        <f t="shared" si="0"/>
        <v>7</v>
      </c>
      <c r="C58" s="61">
        <f t="shared" si="1"/>
        <v>2023</v>
      </c>
      <c r="D58" s="62">
        <f>_xlfn.MINIFS(Spreads!B$3:B$1616,Spreads!$AA$3:$AA$1616,'Monthly Data'!$B58,Spreads!$AB$3:$AB$1616,'Monthly Data'!$C58)</f>
        <v>79.069999999999993</v>
      </c>
      <c r="E58" s="62">
        <f>_xlfn.MAXIFS(Spreads!B$3:B$1616,Spreads!$AA$3:$AA$1616,'Monthly Data'!$B58,Spreads!$AB$3:$AB$1616,'Monthly Data'!$C58)</f>
        <v>89.56</v>
      </c>
      <c r="F58" s="62">
        <f>AVERAGEIFS(Spreads!B$3:B$1616,Spreads!$AA$3:$AA$1616,'Monthly Data'!$B58,Spreads!$AB$3:$AB$1616,'Monthly Data'!$C58)</f>
        <v>83.214999999999989</v>
      </c>
      <c r="G58" s="62">
        <f t="shared" si="2"/>
        <v>-4.144999999999996</v>
      </c>
      <c r="H58" s="62">
        <f t="shared" si="3"/>
        <v>6.3450000000000131</v>
      </c>
      <c r="I58" s="62">
        <f>_xlfn.MINIFS(Spreads!C$3:C$1616,Spreads!$AA$3:$AA$1616,'Monthly Data'!$B58,Spreads!$AB$3:$AB$1616,'Monthly Data'!$C58)</f>
        <v>66.319999999999993</v>
      </c>
      <c r="J58" s="62">
        <f>_xlfn.MAXIFS(Spreads!C$3:C$1616,Spreads!$AA$3:$AA$1616,'Monthly Data'!$B58,Spreads!$AB$3:$AB$1616,'Monthly Data'!$C58)</f>
        <v>77.81</v>
      </c>
      <c r="K58" s="62">
        <f>AVERAGEIFS(Spreads!C$3:C$1616,Spreads!$AA$3:$AA$1616,'Monthly Data'!$B58,Spreads!$AB$3:$AB$1616,'Monthly Data'!$C58)</f>
        <v>70.764999999999972</v>
      </c>
      <c r="L58" s="62">
        <f t="shared" si="4"/>
        <v>-4.444999999999979</v>
      </c>
      <c r="M58" s="62">
        <f t="shared" si="5"/>
        <v>7.0450000000000301</v>
      </c>
      <c r="N58" s="62">
        <f>_xlfn.MINIFS(Spreads!D$3:D$1616,Spreads!$AA$3:$AA$1616,'Monthly Data'!$B58,Spreads!$AB$3:$AB$1616,'Monthly Data'!$C58)</f>
        <v>70.819999999999993</v>
      </c>
      <c r="O58" s="62">
        <f>_xlfn.MAXIFS(Spreads!D$3:D$1616,Spreads!$AA$3:$AA$1616,'Monthly Data'!$B58,Spreads!$AB$3:$AB$1616,'Monthly Data'!$C58)</f>
        <v>81.31</v>
      </c>
      <c r="P58" s="62">
        <f>AVERAGEIFS(Spreads!D$3:D$1616,Spreads!$AA$3:$AA$1616,'Monthly Data'!$B58,Spreads!$AB$3:$AB$1616,'Monthly Data'!$C58)</f>
        <v>74.739999999999981</v>
      </c>
      <c r="Q58" s="62">
        <f t="shared" si="6"/>
        <v>-3.9199999999999875</v>
      </c>
      <c r="R58" s="62">
        <f t="shared" si="7"/>
        <v>6.5700000000000216</v>
      </c>
      <c r="S58" s="62">
        <f>_xlfn.MINIFS(Spreads!F$3:F$1616,Spreads!$AA$3:$AA$1616,'Monthly Data'!$B58,Spreads!$AB$3:$AB$1616,'Monthly Data'!$C58)</f>
        <v>40.75528594017478</v>
      </c>
      <c r="T58" s="62">
        <f>_xlfn.MAXIFS(Spreads!F$3:F$1616,Spreads!$AA$3:$AA$1616,'Monthly Data'!$B58,Spreads!$AB$3:$AB$1616,'Monthly Data'!$C58)</f>
        <v>49.418902650885279</v>
      </c>
      <c r="U58" s="62">
        <f>AVERAGEIFS(Spreads!F$3:F$1616,Spreads!$AA$3:$AA$1616,'Monthly Data'!$B58,Spreads!$AB$3:$AB$1616,'Monthly Data'!$C58)</f>
        <v>44.558092044804049</v>
      </c>
      <c r="V58" s="62">
        <f t="shared" si="38"/>
        <v>-3.25</v>
      </c>
      <c r="W58" s="62">
        <f t="shared" si="39"/>
        <v>3.25</v>
      </c>
      <c r="X58" s="62">
        <f>_xlfn.MINIFS(Spreads!G$3:G$1616,Spreads!$AA$3:$AA$1616,'Monthly Data'!$B58,Spreads!$AB$3:$AB$1616,'Monthly Data'!$C58)</f>
        <v>83.57</v>
      </c>
      <c r="Y58" s="62">
        <f>_xlfn.MAXIFS(Spreads!G$3:G$1616,Spreads!$AA$3:$AA$1616,'Monthly Data'!$B58,Spreads!$AB$3:$AB$1616,'Monthly Data'!$C58)</f>
        <v>93.56</v>
      </c>
      <c r="Z58" s="62">
        <f>AVERAGEIFS(Spreads!G$3:G$1616,Spreads!$AA$3:$AA$1616,'Monthly Data'!$B58,Spreads!$AB$3:$AB$1616,'Monthly Data'!$C58)</f>
        <v>87.389999999999986</v>
      </c>
      <c r="AA58" s="62">
        <f t="shared" si="10"/>
        <v>-3.8199999999999932</v>
      </c>
      <c r="AB58" s="62">
        <f t="shared" si="11"/>
        <v>6.1700000000000159</v>
      </c>
      <c r="AC58" s="62">
        <f>_xlfn.MINIFS(Spreads!H$3:H$1616,Spreads!$AA$3:$AA$1616,'Monthly Data'!$B58,Spreads!$AB$3:$AB$1616,'Monthly Data'!$C58)</f>
        <v>62.57</v>
      </c>
      <c r="AD58" s="62">
        <f>_xlfn.MAXIFS(Spreads!H$3:H$1616,Spreads!$AA$3:$AA$1616,'Monthly Data'!$B58,Spreads!$AB$3:$AB$1616,'Monthly Data'!$C58)</f>
        <v>72.56</v>
      </c>
      <c r="AE58" s="62">
        <f>AVERAGEIFS(Spreads!H$3:H$1616,Spreads!$AA$3:$AA$1616,'Monthly Data'!$B58,Spreads!$AB$3:$AB$1616,'Monthly Data'!$C58)</f>
        <v>66.389999999999972</v>
      </c>
      <c r="AF58" s="62">
        <f t="shared" si="40"/>
        <v>-3.8199999999999719</v>
      </c>
      <c r="AG58" s="62">
        <f t="shared" si="13"/>
        <v>6.1700000000000301</v>
      </c>
      <c r="AH58" s="65">
        <f t="shared" si="14"/>
        <v>0.18848671872336054</v>
      </c>
      <c r="AI58" s="62">
        <f t="shared" si="41"/>
        <v>16.825000000000017</v>
      </c>
      <c r="AJ58" s="62">
        <f t="shared" si="16"/>
        <v>4.375</v>
      </c>
      <c r="AK58" s="62">
        <f t="shared" si="42"/>
        <v>12.450000000000017</v>
      </c>
      <c r="AL58" s="60">
        <f t="shared" si="35"/>
        <v>45108</v>
      </c>
      <c r="AM58" s="66">
        <f t="shared" si="37"/>
        <v>898.5</v>
      </c>
      <c r="AN58" s="66">
        <f t="shared" si="37"/>
        <v>1089.5</v>
      </c>
      <c r="AO58" s="66">
        <f t="shared" si="37"/>
        <v>982.33749999999986</v>
      </c>
      <c r="AQ58" s="62">
        <f>AVERAGEIFS(Spreads!AV$3:AV$1616,Spreads!$AA$3:$AA$1616,'Monthly Data'!$B58,Spreads!$AB$3:$AB$1616,'Monthly Data'!$C58)</f>
        <v>3.5345649999999984</v>
      </c>
      <c r="AR58" s="24"/>
      <c r="AS58" s="60">
        <f t="shared" si="18"/>
        <v>45108</v>
      </c>
      <c r="AT58" s="62">
        <f>_xlfn.MINIFS(Spreads!M$3:M$1616,Spreads!$AA$3:$AA$1616,'Monthly Data'!$B58,Spreads!$AB$3:$AB$1616,'Monthly Data'!$C58)</f>
        <v>16</v>
      </c>
      <c r="AU58" s="62">
        <f>_xlfn.MAXIFS(Spreads!M$3:M$1616,Spreads!$AA$3:$AA$1616,'Monthly Data'!$B58,Spreads!$AB$3:$AB$1616,'Monthly Data'!$C58)</f>
        <v>17</v>
      </c>
      <c r="AV58" s="62">
        <f>AVERAGEIFS(Spreads!M$3:M$1616,Spreads!$AA$3:$AA$1616,'Monthly Data'!$B58,Spreads!$AB$3:$AB$1616,'Monthly Data'!$C58)</f>
        <v>16.824999999999999</v>
      </c>
      <c r="AW58" s="24">
        <f t="shared" si="19"/>
        <v>-0.82499999999999929</v>
      </c>
      <c r="AX58" s="24">
        <f t="shared" si="20"/>
        <v>0.17500000000000071</v>
      </c>
      <c r="AY58" s="62">
        <f>_xlfn.MINIFS(Spreads!N$3:N$1616,Spreads!$AA$3:$AA$1616,'Monthly Data'!$B58,Spreads!$AB$3:$AB$1616,'Monthly Data'!$C58)</f>
        <v>11</v>
      </c>
      <c r="AZ58" s="62">
        <f>_xlfn.MAXIFS(Spreads!N$3:N$1616,Spreads!$AA$3:$AA$1616,'Monthly Data'!$B58,Spreads!$AB$3:$AB$1616,'Monthly Data'!$C58)</f>
        <v>13</v>
      </c>
      <c r="BA58" s="62">
        <f>AVERAGEIFS(Spreads!N$3:N$1616,Spreads!$AA$3:$AA$1616,'Monthly Data'!$B58,Spreads!$AB$3:$AB$1616,'Monthly Data'!$C58)</f>
        <v>12.45</v>
      </c>
      <c r="BB58" s="24">
        <f t="shared" si="21"/>
        <v>-1.4499999999999993</v>
      </c>
      <c r="BC58" s="24">
        <f t="shared" si="22"/>
        <v>0.55000000000000071</v>
      </c>
      <c r="BD58" s="62">
        <f>_xlfn.MINIFS(Spreads!O$3:O$1616,Spreads!$AA$3:$AA$1616,'Monthly Data'!$B58,Spreads!$AB$3:$AB$1616,'Monthly Data'!$C58)</f>
        <v>3.7499999999999929</v>
      </c>
      <c r="BE58" s="62">
        <f>_xlfn.MAXIFS(Spreads!O$3:O$1616,Spreads!$AA$3:$AA$1616,'Monthly Data'!$B58,Spreads!$AB$3:$AB$1616,'Monthly Data'!$C58)</f>
        <v>5.25</v>
      </c>
      <c r="BF58" s="62">
        <f>AVERAGEIFS(Spreads!O$3:O$1616,Spreads!$AA$3:$AA$1616,'Monthly Data'!$B58,Spreads!$AB$3:$AB$1616,'Monthly Data'!$C58)</f>
        <v>4.375</v>
      </c>
      <c r="BG58" s="24">
        <f t="shared" si="23"/>
        <v>-0.62500000000000711</v>
      </c>
      <c r="BH58" s="24">
        <f t="shared" si="24"/>
        <v>0.875</v>
      </c>
      <c r="BI58" s="62">
        <f>_xlfn.MINIFS(Spreads!P$3:P$1616,Spreads!$AA$3:$AA$1616,'Monthly Data'!$B58,Spreads!$AB$3:$AB$1616,'Monthly Data'!$C58)</f>
        <v>8</v>
      </c>
      <c r="BJ58" s="62">
        <f>_xlfn.MAXIFS(Spreads!P$3:P$1616,Spreads!$AA$3:$AA$1616,'Monthly Data'!$B58,Spreads!$AB$3:$AB$1616,'Monthly Data'!$C58)</f>
        <v>8.75</v>
      </c>
      <c r="BK58" s="62">
        <f>AVERAGEIFS(Spreads!P$3:P$1616,Spreads!$AA$3:$AA$1616,'Monthly Data'!$B58,Spreads!$AB$3:$AB$1616,'Monthly Data'!$C58)</f>
        <v>8.35</v>
      </c>
      <c r="BL58" s="24">
        <f t="shared" si="25"/>
        <v>-0.34999999999999964</v>
      </c>
      <c r="BM58" s="24">
        <f t="shared" si="26"/>
        <v>0.40000000000000036</v>
      </c>
      <c r="BN58" s="62">
        <f>_xlfn.MINIFS(Spreads!R$3:R$1616,Spreads!$AA$3:$AA$1616,'Monthly Data'!$B58,Spreads!$AB$3:$AB$1616,'Monthly Data'!$C58)</f>
        <v>-25.647195900249564</v>
      </c>
      <c r="BO58" s="62">
        <f>_xlfn.MAXIFS(Spreads!R$3:R$1616,Spreads!$AA$3:$AA$1616,'Monthly Data'!$B58,Spreads!$AB$3:$AB$1616,'Monthly Data'!$C58)</f>
        <v>-17.528264954264266</v>
      </c>
      <c r="BP58" s="62">
        <f>AVERAGEIFS(Spreads!R$3:R$1616,Spreads!$AA$3:$AA$1616,'Monthly Data'!$B58,Spreads!$AB$3:$AB$1616,'Monthly Data'!$C58)</f>
        <v>-21.831907955195941</v>
      </c>
      <c r="BQ58" s="24">
        <f t="shared" si="27"/>
        <v>-3.8152879450536226</v>
      </c>
      <c r="BR58" s="24">
        <f t="shared" si="28"/>
        <v>4.3036430009316753</v>
      </c>
      <c r="BS58" s="62">
        <f>_xlfn.MINIFS(Spreads!S$3:S$1616,Spreads!$AA$3:$AA$1616,'Monthly Data'!$B58,Spreads!$AB$3:$AB$1616,'Monthly Data'!$C58)</f>
        <v>20.999999999999993</v>
      </c>
      <c r="BT58" s="62">
        <f>_xlfn.MAXIFS(Spreads!S$3:S$1616,Spreads!$AA$3:$AA$1616,'Monthly Data'!$B58,Spreads!$AB$3:$AB$1616,'Monthly Data'!$C58)</f>
        <v>21.000000000000007</v>
      </c>
      <c r="BU58" s="62">
        <f>AVERAGEIFS(Spreads!S$3:S$1616,Spreads!$AA$3:$AA$1616,'Monthly Data'!$B58,Spreads!$AB$3:$AB$1616,'Monthly Data'!$C58)</f>
        <v>21</v>
      </c>
      <c r="BV58" s="24">
        <f t="shared" si="29"/>
        <v>0</v>
      </c>
      <c r="BW58" s="24">
        <f t="shared" si="30"/>
        <v>0</v>
      </c>
      <c r="BX58" s="62">
        <f>_xlfn.MINIFS(Spreads!T$3:T$1616,Spreads!$AA$3:$AA$1616,'Monthly Data'!$B58,Spreads!$AB$3:$AB$1616,'Monthly Data'!$C58)</f>
        <v>4</v>
      </c>
      <c r="BY58" s="62">
        <f>_xlfn.MAXIFS(Spreads!T$3:T$1616,Spreads!$AA$3:$AA$1616,'Monthly Data'!$B58,Spreads!$AB$3:$AB$1616,'Monthly Data'!$C58)</f>
        <v>5</v>
      </c>
      <c r="BZ58" s="62">
        <f>AVERAGEIFS(Spreads!T$3:T$1616,Spreads!$AA$3:$AA$1616,'Monthly Data'!$B58,Spreads!$AB$3:$AB$1616,'Monthly Data'!$C58)</f>
        <v>4.1749999999999998</v>
      </c>
      <c r="CA58" s="24">
        <f t="shared" si="31"/>
        <v>-0.17499999999999982</v>
      </c>
      <c r="CB58" s="24">
        <f t="shared" si="32"/>
        <v>0.82500000000000018</v>
      </c>
      <c r="CE58" s="62">
        <v>-8.1526657353662912</v>
      </c>
      <c r="CF58" s="24">
        <f t="shared" si="45"/>
        <v>-13.67924221982965</v>
      </c>
      <c r="CG58" s="62">
        <v>13</v>
      </c>
      <c r="CH58" s="24">
        <f t="shared" si="43"/>
        <v>3.8249999999999993</v>
      </c>
      <c r="CI58" s="62">
        <v>4.25</v>
      </c>
      <c r="CJ58" s="24">
        <f t="shared" si="44"/>
        <v>-4.0999999999999996</v>
      </c>
      <c r="CK58" s="24">
        <v>5</v>
      </c>
      <c r="CL58" s="24">
        <f t="shared" ref="CL58:CL66" si="46">CK58-BF58</f>
        <v>0.625</v>
      </c>
      <c r="CM58" s="73" t="s">
        <v>178</v>
      </c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F58" s="69"/>
      <c r="DG58" s="69"/>
      <c r="DH58" s="69"/>
      <c r="DJ58" s="24">
        <f t="shared" si="33"/>
        <v>4.5</v>
      </c>
      <c r="DK58" s="24">
        <f t="shared" si="33"/>
        <v>4</v>
      </c>
      <c r="DL58" s="24">
        <f t="shared" si="33"/>
        <v>4.1749999999999972</v>
      </c>
      <c r="DM58" s="69"/>
      <c r="DN58" s="69"/>
      <c r="DO58" s="69"/>
      <c r="DS58" s="69"/>
      <c r="DT58" s="69"/>
      <c r="DU58" s="69"/>
      <c r="DV58" s="63">
        <f t="shared" si="34"/>
        <v>45108</v>
      </c>
      <c r="DW58" s="62">
        <f>_xlfn.MINIFS(Spreads!X$3:X$1616,Spreads!$AA$3:$AA$1616,'Monthly Data'!$B58,Spreads!$AB$3:$AB$1616,'Monthly Data'!$C58)</f>
        <v>40.914043314454808</v>
      </c>
      <c r="DX58" s="62">
        <f>_xlfn.MAXIFS(Spreads!X$3:X$1616,Spreads!$AA$3:$AA$1616,'Monthly Data'!$B58,Spreads!$AB$3:$AB$1616,'Monthly Data'!$C58)</f>
        <v>47.77462984584205</v>
      </c>
      <c r="DY58" s="62">
        <f>AVERAGEIFS(Spreads!X$3:X$1616,Spreads!$AA$3:$AA$1616,'Monthly Data'!$B58,Spreads!$AB$3:$AB$1616,'Monthly Data'!$C58)</f>
        <v>44.027388822210796</v>
      </c>
      <c r="DZ58" s="62">
        <f>_xlfn.MINIFS(Spreads!AM$3:AM$1616,Spreads!$AA$3:$AA$1616,'Monthly Data'!$B58,Spreads!$AB$3:$AB$1616,'Monthly Data'!$C58)</f>
        <v>902</v>
      </c>
      <c r="EA58" s="62">
        <f>_xlfn.MAXIFS(Spreads!AM$3:AM$1616,Spreads!$AA$3:$AA$1616,'Monthly Data'!$B58,Spreads!$AB$3:$AB$1616,'Monthly Data'!$C58)</f>
        <v>1053.25</v>
      </c>
      <c r="EB58" s="62">
        <f>AVERAGEIFS(Spreads!AM$3:AM$1616,Spreads!$AA$3:$AA$1616,'Monthly Data'!$B58,Spreads!$AB$3:$AB$1616,'Monthly Data'!$C58)</f>
        <v>970.63750000000005</v>
      </c>
      <c r="EC58" s="62">
        <f>_xlfn.MINIFS(Spreads!AT$3:AT$1616,Spreads!$AA$3:$AA$1616,'Monthly Data'!$B58,Spreads!$AB$3:$AB$1616,'Monthly Data'!$C58)</f>
        <v>438</v>
      </c>
      <c r="ED58" s="62">
        <f>_xlfn.MAXIFS(Spreads!AT$3:AT$1616,Spreads!$AA$3:$AA$1616,'Monthly Data'!$B58,Spreads!$AB$3:$AB$1616,'Monthly Data'!$C58)</f>
        <v>500</v>
      </c>
      <c r="EE58" s="62">
        <f>AVERAGEIFS(Spreads!AT$3:AT$1616,Spreads!$AA$3:$AA$1616,'Monthly Data'!$B58,Spreads!$AB$3:$AB$1616,'Monthly Data'!$C58)</f>
        <v>467.71000000000004</v>
      </c>
      <c r="EF58" s="62">
        <f>_xlfn.MINIFS(Spreads!AU$3:AU$1616,Spreads!$AA$3:$AA$1616,'Monthly Data'!$B58,Spreads!$AB$3:$AB$1616,'Monthly Data'!$C58)</f>
        <v>14.943</v>
      </c>
      <c r="EG58" s="62">
        <f>_xlfn.MAXIFS(Spreads!AU$3:AU$1616,Spreads!$AA$3:$AA$1616,'Monthly Data'!$B58,Spreads!$AB$3:$AB$1616,'Monthly Data'!$C58)</f>
        <v>16.562999999999999</v>
      </c>
      <c r="EH58" s="62">
        <f>AVERAGEIFS(Spreads!AU$3:AU$1616,Spreads!$AA$3:$AA$1616,'Monthly Data'!$B58,Spreads!$AB$3:$AB$1616,'Monthly Data'!$C58)</f>
        <v>15.736125000000001</v>
      </c>
      <c r="EI58" s="62">
        <f>_xlfn.MINIFS(Spreads!AV$3:AV$1616,Spreads!$AA$3:$AA$1616,'Monthly Data'!$B58,Spreads!$AB$3:$AB$1616,'Monthly Data'!$C58)</f>
        <v>2.6438899999999972</v>
      </c>
      <c r="EJ58" s="62">
        <f>_xlfn.MAXIFS(Spreads!AV$3:AV$1616,Spreads!$AA$3:$AA$1616,'Monthly Data'!$B58,Spreads!$AB$3:$AB$1616,'Monthly Data'!$C58)</f>
        <v>4.3402700000000003</v>
      </c>
      <c r="EK58" s="62">
        <f>AVERAGEIFS(Spreads!AV$3:AV$1616,Spreads!$AA$3:$AA$1616,'Monthly Data'!$B58,Spreads!$AB$3:$AB$1616,'Monthly Data'!$C58)</f>
        <v>3.5345649999999984</v>
      </c>
      <c r="EL58" s="62">
        <f>_xlfn.MINIFS(Spreads!AW$3:AW$1616,Spreads!$AA$3:$AA$1616,'Monthly Data'!$B58,Spreads!$AB$3:$AB$1616,'Monthly Data'!$C58)</f>
        <v>3.9187921999999968</v>
      </c>
      <c r="EM58" s="62">
        <f>_xlfn.MAXIFS(Spreads!AW$3:AW$1616,Spreads!$AA$3:$AA$1616,'Monthly Data'!$B58,Spreads!$AB$3:$AB$1616,'Monthly Data'!$C58)</f>
        <v>5.5054496000000022</v>
      </c>
      <c r="EN58" s="62">
        <f>AVERAGEIFS(Spreads!AW$3:AW$1616,Spreads!$AA$3:$AA$1616,'Monthly Data'!$B58,Spreads!$AB$3:$AB$1616,'Monthly Data'!$C58)</f>
        <v>4.7964918999999977</v>
      </c>
      <c r="EO58" s="62">
        <f>_xlfn.MINIFS(Spreads!AX$3:AX$1616,Spreads!$AA$3:$AA$1616,'Monthly Data'!$B58,Spreads!$AB$3:$AB$1616,'Monthly Data'!$C58)</f>
        <v>1.096102799999997</v>
      </c>
      <c r="EP58" s="62">
        <f>_xlfn.MAXIFS(Spreads!AX$3:AX$1616,Spreads!$AA$3:$AA$1616,'Monthly Data'!$B58,Spreads!$AB$3:$AB$1616,'Monthly Data'!$C58)</f>
        <v>1.3306643999999999</v>
      </c>
      <c r="EQ58" s="62">
        <f>AVERAGEIFS(Spreads!AX$3:AX$1616,Spreads!$AA$3:$AA$1616,'Monthly Data'!$B58,Spreads!$AB$3:$AB$1616,'Monthly Data'!$C58)</f>
        <v>1.2619269000000002</v>
      </c>
      <c r="ER58" s="64">
        <f>_xlfn.MINIFS(Spreads!AY$3:AY$1616,Spreads!$AA$3:$AA$1616,'Monthly Data'!$B58,Spreads!$AB$3:$AB$1616,'Monthly Data'!$C58)</f>
        <v>0.45515522713747264</v>
      </c>
      <c r="ES58" s="64">
        <f>_xlfn.MAXIFS(Spreads!AY$3:AY$1616,Spreads!$AA$3:$AA$1616,'Monthly Data'!$B58,Spreads!$AB$3:$AB$1616,'Monthly Data'!$C58)</f>
        <v>0.48020349480203495</v>
      </c>
      <c r="ET58" s="64">
        <f>AVERAGEIFS(Spreads!AY$3:AY$1616,Spreads!$AA$3:$AA$1616,'Monthly Data'!$B58,Spreads!$AB$3:$AB$1616,'Monthly Data'!$C58)</f>
        <v>0.46980951525037068</v>
      </c>
    </row>
    <row r="59" spans="1:150" x14ac:dyDescent="0.2">
      <c r="A59" s="60">
        <v>45139</v>
      </c>
      <c r="B59" s="61">
        <f t="shared" si="0"/>
        <v>8</v>
      </c>
      <c r="C59" s="61">
        <f t="shared" si="1"/>
        <v>2023</v>
      </c>
      <c r="D59" s="62">
        <f>_xlfn.MINIFS(Spreads!B$3:B$1616,Spreads!$AA$3:$AA$1616,'Monthly Data'!$B59,Spreads!$AB$3:$AB$1616,'Monthly Data'!$C59)</f>
        <v>78.540000000000006</v>
      </c>
      <c r="E59" s="62">
        <f>_xlfn.MAXIFS(Spreads!B$3:B$1616,Spreads!$AA$3:$AA$1616,'Monthly Data'!$B59,Spreads!$AB$3:$AB$1616,'Monthly Data'!$C59)</f>
        <v>82.29</v>
      </c>
      <c r="F59" s="62">
        <f>AVERAGEIFS(Spreads!B$3:B$1616,Spreads!$AA$3:$AA$1616,'Monthly Data'!$B59,Spreads!$AB$3:$AB$1616,'Monthly Data'!$C59)</f>
        <v>79.824782608695656</v>
      </c>
      <c r="G59" s="62">
        <f t="shared" si="2"/>
        <v>-1.2847826086956502</v>
      </c>
      <c r="H59" s="62">
        <f t="shared" si="3"/>
        <v>2.4652173913043498</v>
      </c>
      <c r="I59" s="62">
        <f>_xlfn.MINIFS(Spreads!C$3:C$1616,Spreads!$AA$3:$AA$1616,'Monthly Data'!$B59,Spreads!$AB$3:$AB$1616,'Monthly Data'!$C59)</f>
        <v>68.13</v>
      </c>
      <c r="J59" s="62">
        <f>_xlfn.MAXIFS(Spreads!C$3:C$1616,Spreads!$AA$3:$AA$1616,'Monthly Data'!$B59,Spreads!$AB$3:$AB$1616,'Monthly Data'!$C59)</f>
        <v>72.290000000000006</v>
      </c>
      <c r="K59" s="62">
        <f>AVERAGEIFS(Spreads!C$3:C$1616,Spreads!$AA$3:$AA$1616,'Monthly Data'!$B59,Spreads!$AB$3:$AB$1616,'Monthly Data'!$C59)</f>
        <v>70.042173913043484</v>
      </c>
      <c r="L59" s="62">
        <f t="shared" si="4"/>
        <v>-1.9121739130434889</v>
      </c>
      <c r="M59" s="62">
        <f t="shared" si="5"/>
        <v>2.2478260869565219</v>
      </c>
      <c r="N59" s="62">
        <f>_xlfn.MINIFS(Spreads!D$3:D$1616,Spreads!$AA$3:$AA$1616,'Monthly Data'!$B59,Spreads!$AB$3:$AB$1616,'Monthly Data'!$C59)</f>
        <v>71.13</v>
      </c>
      <c r="O59" s="62">
        <f>_xlfn.MAXIFS(Spreads!D$3:D$1616,Spreads!$AA$3:$AA$1616,'Monthly Data'!$B59,Spreads!$AB$3:$AB$1616,'Monthly Data'!$C59)</f>
        <v>75.790000000000006</v>
      </c>
      <c r="P59" s="62">
        <f>AVERAGEIFS(Spreads!D$3:D$1616,Spreads!$AA$3:$AA$1616,'Monthly Data'!$B59,Spreads!$AB$3:$AB$1616,'Monthly Data'!$C59)</f>
        <v>73.063913043478266</v>
      </c>
      <c r="Q59" s="62">
        <f t="shared" si="6"/>
        <v>-1.9339130434782703</v>
      </c>
      <c r="R59" s="62">
        <f t="shared" si="7"/>
        <v>2.7260869565217405</v>
      </c>
      <c r="S59" s="62">
        <f>_xlfn.MINIFS(Spreads!F$3:F$1616,Spreads!$AA$3:$AA$1616,'Monthly Data'!$B59,Spreads!$AB$3:$AB$1616,'Monthly Data'!$C59)</f>
        <v>41.964595657978577</v>
      </c>
      <c r="T59" s="62">
        <f>_xlfn.MAXIFS(Spreads!F$3:F$1616,Spreads!$AA$3:$AA$1616,'Monthly Data'!$B59,Spreads!$AB$3:$AB$1616,'Monthly Data'!$C59)</f>
        <v>46.300454227527446</v>
      </c>
      <c r="U59" s="62">
        <f>AVERAGEIFS(Spreads!F$3:F$1616,Spreads!$AA$3:$AA$1616,'Monthly Data'!$B59,Spreads!$AB$3:$AB$1616,'Monthly Data'!$C59)</f>
        <v>43.950385876183994</v>
      </c>
      <c r="V59" s="62">
        <f t="shared" si="38"/>
        <v>-2</v>
      </c>
      <c r="W59" s="62">
        <f t="shared" si="39"/>
        <v>2</v>
      </c>
      <c r="X59" s="62">
        <f>_xlfn.MINIFS(Spreads!G$3:G$1616,Spreads!$AA$3:$AA$1616,'Monthly Data'!$B59,Spreads!$AB$3:$AB$1616,'Monthly Data'!$C59)</f>
        <v>82.98</v>
      </c>
      <c r="Y59" s="62">
        <f>_xlfn.MAXIFS(Spreads!G$3:G$1616,Spreads!$AA$3:$AA$1616,'Monthly Data'!$B59,Spreads!$AB$3:$AB$1616,'Monthly Data'!$C59)</f>
        <v>87.29</v>
      </c>
      <c r="Z59" s="62">
        <f>AVERAGEIFS(Spreads!G$3:G$1616,Spreads!$AA$3:$AA$1616,'Monthly Data'!$B59,Spreads!$AB$3:$AB$1616,'Monthly Data'!$C59)</f>
        <v>84.650869565217391</v>
      </c>
      <c r="AA59" s="62">
        <f t="shared" si="10"/>
        <v>-1.6708695652173873</v>
      </c>
      <c r="AB59" s="62">
        <f t="shared" si="11"/>
        <v>2.639130434782615</v>
      </c>
      <c r="AC59" s="62">
        <f>_xlfn.MINIFS(Spreads!H$3:H$1616,Spreads!$AA$3:$AA$1616,'Monthly Data'!$B59,Spreads!$AB$3:$AB$1616,'Monthly Data'!$C59)</f>
        <v>63.98</v>
      </c>
      <c r="AD59" s="62">
        <f>_xlfn.MAXIFS(Spreads!H$3:H$1616,Spreads!$AA$3:$AA$1616,'Monthly Data'!$B59,Spreads!$AB$3:$AB$1616,'Monthly Data'!$C59)</f>
        <v>68.290000000000006</v>
      </c>
      <c r="AE59" s="62">
        <f>AVERAGEIFS(Spreads!H$3:H$1616,Spreads!$AA$3:$AA$1616,'Monthly Data'!$B59,Spreads!$AB$3:$AB$1616,'Monthly Data'!$C59)</f>
        <v>65.662173913043475</v>
      </c>
      <c r="AF59" s="62">
        <f t="shared" si="40"/>
        <v>-1.6821739130434779</v>
      </c>
      <c r="AG59" s="62">
        <f t="shared" si="13"/>
        <v>2.6278260869565315</v>
      </c>
      <c r="AH59" s="65">
        <f t="shared" si="14"/>
        <v>-1.0962887286586787E-2</v>
      </c>
      <c r="AI59" s="62">
        <f t="shared" si="41"/>
        <v>14.162608695652182</v>
      </c>
      <c r="AJ59" s="62">
        <f t="shared" si="16"/>
        <v>4.3800000000000097</v>
      </c>
      <c r="AK59" s="62">
        <f t="shared" si="42"/>
        <v>9.7826086956521721</v>
      </c>
      <c r="AL59" s="60">
        <f t="shared" si="35"/>
        <v>45139</v>
      </c>
      <c r="AM59" s="66">
        <f t="shared" si="37"/>
        <v>925.16070808684049</v>
      </c>
      <c r="AN59" s="66">
        <f t="shared" si="37"/>
        <v>1020.75</v>
      </c>
      <c r="AO59" s="66">
        <f t="shared" si="37"/>
        <v>968.93987611124498</v>
      </c>
      <c r="AQ59" s="62">
        <f>AVERAGEIFS(Spreads!AV$3:AV$1616,Spreads!$AA$3:$AA$1616,'Monthly Data'!$B59,Spreads!$AB$3:$AB$1616,'Monthly Data'!$C59)</f>
        <v>4.13868652173913</v>
      </c>
      <c r="AR59" s="24"/>
      <c r="AS59" s="60">
        <f t="shared" si="18"/>
        <v>45139</v>
      </c>
      <c r="AT59" s="62">
        <f>_xlfn.MINIFS(Spreads!M$3:M$1616,Spreads!$AA$3:$AA$1616,'Monthly Data'!$B59,Spreads!$AB$3:$AB$1616,'Monthly Data'!$C59)</f>
        <v>13.189999999999998</v>
      </c>
      <c r="AU59" s="62">
        <f>_xlfn.MAXIFS(Spreads!M$3:M$1616,Spreads!$AA$3:$AA$1616,'Monthly Data'!$B59,Spreads!$AB$3:$AB$1616,'Monthly Data'!$C59)</f>
        <v>15.229999999999997</v>
      </c>
      <c r="AV59" s="62">
        <f>AVERAGEIFS(Spreads!M$3:M$1616,Spreads!$AA$3:$AA$1616,'Monthly Data'!$B59,Spreads!$AB$3:$AB$1616,'Monthly Data'!$C59)</f>
        <v>14.162608695652175</v>
      </c>
      <c r="AW59" s="24">
        <f t="shared" si="19"/>
        <v>-0.97260869565217689</v>
      </c>
      <c r="AX59" s="24">
        <f t="shared" si="20"/>
        <v>1.0673913043478223</v>
      </c>
      <c r="AY59" s="62">
        <f>_xlfn.MINIFS(Spreads!N$3:N$1616,Spreads!$AA$3:$AA$1616,'Monthly Data'!$B59,Spreads!$AB$3:$AB$1616,'Monthly Data'!$C59)</f>
        <v>8.75</v>
      </c>
      <c r="AZ59" s="62">
        <f>_xlfn.MAXIFS(Spreads!N$3:N$1616,Spreads!$AA$3:$AA$1616,'Monthly Data'!$B59,Spreads!$AB$3:$AB$1616,'Monthly Data'!$C59)</f>
        <v>10.5</v>
      </c>
      <c r="BA59" s="62">
        <f>AVERAGEIFS(Spreads!N$3:N$1616,Spreads!$AA$3:$AA$1616,'Monthly Data'!$B59,Spreads!$AB$3:$AB$1616,'Monthly Data'!$C59)</f>
        <v>9.7826086956521738</v>
      </c>
      <c r="BB59" s="24">
        <f t="shared" si="21"/>
        <v>-1.0326086956521738</v>
      </c>
      <c r="BC59" s="24">
        <f t="shared" si="22"/>
        <v>0.71739130434782616</v>
      </c>
      <c r="BD59" s="62">
        <f>_xlfn.MINIFS(Spreads!O$3:O$1616,Spreads!$AA$3:$AA$1616,'Monthly Data'!$B59,Spreads!$AB$3:$AB$1616,'Monthly Data'!$C59)</f>
        <v>3.6899999999999977</v>
      </c>
      <c r="BE59" s="62">
        <f>_xlfn.MAXIFS(Spreads!O$3:O$1616,Spreads!$AA$3:$AA$1616,'Monthly Data'!$B59,Spreads!$AB$3:$AB$1616,'Monthly Data'!$C59)</f>
        <v>5.2299999999999969</v>
      </c>
      <c r="BF59" s="62">
        <f>AVERAGEIFS(Spreads!O$3:O$1616,Spreads!$AA$3:$AA$1616,'Monthly Data'!$B59,Spreads!$AB$3:$AB$1616,'Monthly Data'!$C59)</f>
        <v>4.3800000000000008</v>
      </c>
      <c r="BG59" s="24">
        <f t="shared" si="23"/>
        <v>-0.69000000000000306</v>
      </c>
      <c r="BH59" s="24">
        <f t="shared" si="24"/>
        <v>0.84999999999999609</v>
      </c>
      <c r="BI59" s="62">
        <f>_xlfn.MINIFS(Spreads!P$3:P$1616,Spreads!$AA$3:$AA$1616,'Monthly Data'!$B59,Spreads!$AB$3:$AB$1616,'Monthly Data'!$C59)</f>
        <v>6.5</v>
      </c>
      <c r="BJ59" s="62">
        <f>_xlfn.MAXIFS(Spreads!P$3:P$1616,Spreads!$AA$3:$AA$1616,'Monthly Data'!$B59,Spreads!$AB$3:$AB$1616,'Monthly Data'!$C59)</f>
        <v>8.5</v>
      </c>
      <c r="BK59" s="62">
        <f>AVERAGEIFS(Spreads!P$3:P$1616,Spreads!$AA$3:$AA$1616,'Monthly Data'!$B59,Spreads!$AB$3:$AB$1616,'Monthly Data'!$C59)</f>
        <v>7.401739130434783</v>
      </c>
      <c r="BL59" s="24">
        <f t="shared" si="25"/>
        <v>-0.90173913043478304</v>
      </c>
      <c r="BM59" s="24">
        <f t="shared" si="26"/>
        <v>1.098260869565217</v>
      </c>
      <c r="BN59" s="62">
        <f>_xlfn.MINIFS(Spreads!R$3:R$1616,Spreads!$AA$3:$AA$1616,'Monthly Data'!$B59,Spreads!$AB$3:$AB$1616,'Monthly Data'!$C59)</f>
        <v>-24.127474655831406</v>
      </c>
      <c r="BO59" s="62">
        <f>_xlfn.MAXIFS(Spreads!R$3:R$1616,Spreads!$AA$3:$AA$1616,'Monthly Data'!$B59,Spreads!$AB$3:$AB$1616,'Monthly Data'!$C59)</f>
        <v>-18.359545772472551</v>
      </c>
      <c r="BP59" s="62">
        <f>AVERAGEIFS(Spreads!R$3:R$1616,Spreads!$AA$3:$AA$1616,'Monthly Data'!$B59,Spreads!$AB$3:$AB$1616,'Monthly Data'!$C59)</f>
        <v>-21.711788036859485</v>
      </c>
      <c r="BQ59" s="24">
        <f t="shared" si="27"/>
        <v>-2.4156866189719217</v>
      </c>
      <c r="BR59" s="24">
        <f t="shared" si="28"/>
        <v>3.3522422643869341</v>
      </c>
      <c r="BS59" s="62">
        <f>_xlfn.MINIFS(Spreads!S$3:S$1616,Spreads!$AA$3:$AA$1616,'Monthly Data'!$B59,Spreads!$AB$3:$AB$1616,'Monthly Data'!$C59)</f>
        <v>17.689999999999998</v>
      </c>
      <c r="BT59" s="62">
        <f>_xlfn.MAXIFS(Spreads!S$3:S$1616,Spreads!$AA$3:$AA$1616,'Monthly Data'!$B59,Spreads!$AB$3:$AB$1616,'Monthly Data'!$C59)</f>
        <v>21</v>
      </c>
      <c r="BU59" s="62">
        <f>AVERAGEIFS(Spreads!S$3:S$1616,Spreads!$AA$3:$AA$1616,'Monthly Data'!$B59,Spreads!$AB$3:$AB$1616,'Monthly Data'!$C59)</f>
        <v>18.988695652173913</v>
      </c>
      <c r="BV59" s="24">
        <f t="shared" si="29"/>
        <v>-1.2986956521739152</v>
      </c>
      <c r="BW59" s="24">
        <f t="shared" si="30"/>
        <v>2.011304347826087</v>
      </c>
      <c r="BX59" s="62">
        <f>_xlfn.MINIFS(Spreads!T$3:T$1616,Spreads!$AA$3:$AA$1616,'Monthly Data'!$B59,Spreads!$AB$3:$AB$1616,'Monthly Data'!$C59)</f>
        <v>4</v>
      </c>
      <c r="BY59" s="62">
        <f>_xlfn.MAXIFS(Spreads!T$3:T$1616,Spreads!$AA$3:$AA$1616,'Monthly Data'!$B59,Spreads!$AB$3:$AB$1616,'Monthly Data'!$C59)</f>
        <v>6.5</v>
      </c>
      <c r="BZ59" s="62">
        <f>AVERAGEIFS(Spreads!T$3:T$1616,Spreads!$AA$3:$AA$1616,'Monthly Data'!$B59,Spreads!$AB$3:$AB$1616,'Monthly Data'!$C59)</f>
        <v>4.8260869565217392</v>
      </c>
      <c r="CA59" s="24">
        <f t="shared" si="31"/>
        <v>-0.82608695652173925</v>
      </c>
      <c r="CB59" s="24">
        <f t="shared" si="32"/>
        <v>1.6739130434782608</v>
      </c>
      <c r="CE59" s="62">
        <v>-8.2941720689287521</v>
      </c>
      <c r="CF59" s="24">
        <f t="shared" si="45"/>
        <v>-13.417615967930733</v>
      </c>
      <c r="CG59" s="62">
        <v>11.499999999999972</v>
      </c>
      <c r="CH59" s="24">
        <f t="shared" si="43"/>
        <v>2.662608695652203</v>
      </c>
      <c r="CI59" s="62">
        <v>4.1999999999999957</v>
      </c>
      <c r="CJ59" s="24">
        <f t="shared" si="44"/>
        <v>-3.2017391304347873</v>
      </c>
      <c r="CK59" s="24">
        <v>5.1999999999999957</v>
      </c>
      <c r="CL59" s="24">
        <f t="shared" si="46"/>
        <v>0.81999999999999496</v>
      </c>
      <c r="CM59" s="73" t="s">
        <v>179</v>
      </c>
      <c r="CN59" s="69"/>
      <c r="CO59" s="69"/>
      <c r="CP59" s="69"/>
      <c r="CQ59" s="69"/>
      <c r="CR59" s="69"/>
      <c r="CS59" s="69"/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F59" s="69"/>
      <c r="DG59" s="69"/>
      <c r="DH59" s="69"/>
      <c r="DJ59" s="24">
        <f t="shared" si="33"/>
        <v>4.4399999999999977</v>
      </c>
      <c r="DK59" s="24">
        <f t="shared" si="33"/>
        <v>5</v>
      </c>
      <c r="DL59" s="24">
        <f t="shared" si="33"/>
        <v>4.8260869565217348</v>
      </c>
      <c r="DM59" s="69"/>
      <c r="DN59" s="69"/>
      <c r="DO59" s="69"/>
      <c r="DS59" s="69"/>
      <c r="DT59" s="69"/>
      <c r="DU59" s="69"/>
      <c r="DV59" s="63">
        <f t="shared" si="34"/>
        <v>45139</v>
      </c>
      <c r="DW59" s="62">
        <f>_xlfn.MINIFS(Spreads!X$3:X$1616,Spreads!$AA$3:$AA$1616,'Monthly Data'!$B59,Spreads!$AB$3:$AB$1616,'Monthly Data'!$C59)</f>
        <v>41.764529248097858</v>
      </c>
      <c r="DX59" s="62">
        <f>_xlfn.MAXIFS(Spreads!X$3:X$1616,Spreads!$AA$3:$AA$1616,'Monthly Data'!$B59,Spreads!$AB$3:$AB$1616,'Monthly Data'!$C59)</f>
        <v>46.402512539564604</v>
      </c>
      <c r="DY59" s="62">
        <f>AVERAGEIFS(Spreads!X$3:X$1616,Spreads!$AA$3:$AA$1616,'Monthly Data'!$B59,Spreads!$AB$3:$AB$1616,'Monthly Data'!$C59)</f>
        <v>43.567066392097274</v>
      </c>
      <c r="DZ59" s="62">
        <f>_xlfn.MINIFS(Spreads!AM$3:AM$1616,Spreads!$AA$3:$AA$1616,'Monthly Data'!$B59,Spreads!$AB$3:$AB$1616,'Monthly Data'!$C59)</f>
        <v>920.75</v>
      </c>
      <c r="EA59" s="62">
        <f>_xlfn.MAXIFS(Spreads!AM$3:AM$1616,Spreads!$AA$3:$AA$1616,'Monthly Data'!$B59,Spreads!$AB$3:$AB$1616,'Monthly Data'!$C59)</f>
        <v>1023</v>
      </c>
      <c r="EB59" s="62">
        <f>AVERAGEIFS(Spreads!AM$3:AM$1616,Spreads!$AA$3:$AA$1616,'Monthly Data'!$B59,Spreads!$AB$3:$AB$1616,'Monthly Data'!$C59)</f>
        <v>960.48913043478262</v>
      </c>
      <c r="EC59" s="62">
        <f>_xlfn.MINIFS(Spreads!AT$3:AT$1616,Spreads!$AA$3:$AA$1616,'Monthly Data'!$B59,Spreads!$AB$3:$AB$1616,'Monthly Data'!$C59)</f>
        <v>434.6</v>
      </c>
      <c r="ED59" s="62">
        <f>_xlfn.MAXIFS(Spreads!AT$3:AT$1616,Spreads!$AA$3:$AA$1616,'Monthly Data'!$B59,Spreads!$AB$3:$AB$1616,'Monthly Data'!$C59)</f>
        <v>463.1</v>
      </c>
      <c r="EE59" s="62">
        <f>AVERAGEIFS(Spreads!AT$3:AT$1616,Spreads!$AA$3:$AA$1616,'Monthly Data'!$B59,Spreads!$AB$3:$AB$1616,'Monthly Data'!$C59)</f>
        <v>449.6</v>
      </c>
      <c r="EF59" s="62">
        <f>_xlfn.MINIFS(Spreads!AU$3:AU$1616,Spreads!$AA$3:$AA$1616,'Monthly Data'!$B59,Spreads!$AB$3:$AB$1616,'Monthly Data'!$C59)</f>
        <v>14.15</v>
      </c>
      <c r="EG59" s="62">
        <f>_xlfn.MAXIFS(Spreads!AU$3:AU$1616,Spreads!$AA$3:$AA$1616,'Monthly Data'!$B59,Spreads!$AB$3:$AB$1616,'Monthly Data'!$C59)</f>
        <v>15.07</v>
      </c>
      <c r="EH59" s="62">
        <f>AVERAGEIFS(Spreads!AU$3:AU$1616,Spreads!$AA$3:$AA$1616,'Monthly Data'!$B59,Spreads!$AB$3:$AB$1616,'Monthly Data'!$C59)</f>
        <v>14.621847826086958</v>
      </c>
      <c r="EI59" s="62">
        <f>_xlfn.MINIFS(Spreads!AV$3:AV$1616,Spreads!$AA$3:$AA$1616,'Monthly Data'!$B59,Spreads!$AB$3:$AB$1616,'Monthly Data'!$C59)</f>
        <v>3.6660199999999961</v>
      </c>
      <c r="EJ59" s="62">
        <f>_xlfn.MAXIFS(Spreads!AV$3:AV$1616,Spreads!$AA$3:$AA$1616,'Monthly Data'!$B59,Spreads!$AB$3:$AB$1616,'Monthly Data'!$C59)</f>
        <v>4.6452899999999975</v>
      </c>
      <c r="EK59" s="62">
        <f>AVERAGEIFS(Spreads!AV$3:AV$1616,Spreads!$AA$3:$AA$1616,'Monthly Data'!$B59,Spreads!$AB$3:$AB$1616,'Monthly Data'!$C59)</f>
        <v>4.13868652173913</v>
      </c>
      <c r="EL59" s="62">
        <f>_xlfn.MINIFS(Spreads!AW$3:AW$1616,Spreads!$AA$3:$AA$1616,'Monthly Data'!$B59,Spreads!$AB$3:$AB$1616,'Monthly Data'!$C59)</f>
        <v>4.6506685999999959</v>
      </c>
      <c r="EM59" s="62">
        <f>_xlfn.MAXIFS(Spreads!AW$3:AW$1616,Spreads!$AA$3:$AA$1616,'Monthly Data'!$B59,Spreads!$AB$3:$AB$1616,'Monthly Data'!$C59)</f>
        <v>5.4835481999999995</v>
      </c>
      <c r="EN59" s="62">
        <f>AVERAGEIFS(Spreads!AW$3:AW$1616,Spreads!$AA$3:$AA$1616,'Monthly Data'!$B59,Spreads!$AB$3:$AB$1616,'Monthly Data'!$C59)</f>
        <v>5.0964617478260861</v>
      </c>
      <c r="EO59" s="62">
        <f>_xlfn.MINIFS(Spreads!AX$3:AX$1616,Spreads!$AA$3:$AA$1616,'Monthly Data'!$B59,Spreads!$AB$3:$AB$1616,'Monthly Data'!$C59)</f>
        <v>0.83821139999999872</v>
      </c>
      <c r="EP59" s="62">
        <f>_xlfn.MAXIFS(Spreads!AX$3:AX$1616,Spreads!$AA$3:$AA$1616,'Monthly Data'!$B59,Spreads!$AB$3:$AB$1616,'Monthly Data'!$C59)</f>
        <v>1.0445057999999996</v>
      </c>
      <c r="EQ59" s="62">
        <f>AVERAGEIFS(Spreads!AX$3:AX$1616,Spreads!$AA$3:$AA$1616,'Monthly Data'!$B59,Spreads!$AB$3:$AB$1616,'Monthly Data'!$C59)</f>
        <v>0.95777522608695664</v>
      </c>
      <c r="ER59" s="64">
        <f>_xlfn.MINIFS(Spreads!AY$3:AY$1616,Spreads!$AA$3:$AA$1616,'Monthly Data'!$B59,Spreads!$AB$3:$AB$1616,'Monthly Data'!$C59)</f>
        <v>0.45834682143778127</v>
      </c>
      <c r="ES59" s="64">
        <f>_xlfn.MAXIFS(Spreads!AY$3:AY$1616,Spreads!$AA$3:$AA$1616,'Monthly Data'!$B59,Spreads!$AB$3:$AB$1616,'Monthly Data'!$C59)</f>
        <v>0.48363973543684163</v>
      </c>
      <c r="ET59" s="64">
        <f>AVERAGEIFS(Spreads!AY$3:AY$1616,Spreads!$AA$3:$AA$1616,'Monthly Data'!$B59,Spreads!$AB$3:$AB$1616,'Monthly Data'!$C59)</f>
        <v>0.4692169120116606</v>
      </c>
    </row>
    <row r="60" spans="1:150" x14ac:dyDescent="0.2">
      <c r="A60" s="60">
        <v>45170</v>
      </c>
      <c r="B60" s="61">
        <f t="shared" si="0"/>
        <v>9</v>
      </c>
      <c r="C60" s="61">
        <f t="shared" si="1"/>
        <v>2023</v>
      </c>
      <c r="D60" s="62">
        <f>_xlfn.MINIFS(Spreads!B$3:B$1616,Spreads!$AA$3:$AA$1616,'Monthly Data'!$B60,Spreads!$AB$3:$AB$1616,'Monthly Data'!$C60)</f>
        <v>69.94</v>
      </c>
      <c r="E60" s="62">
        <f>_xlfn.MAXIFS(Spreads!B$3:B$1616,Spreads!$AA$3:$AA$1616,'Monthly Data'!$B60,Spreads!$AB$3:$AB$1616,'Monthly Data'!$C60)</f>
        <v>78.5</v>
      </c>
      <c r="F60" s="62">
        <f>AVERAGEIFS(Spreads!B$3:B$1616,Spreads!$AA$3:$AA$1616,'Monthly Data'!$B60,Spreads!$AB$3:$AB$1616,'Monthly Data'!$C60)</f>
        <v>74.341499999999982</v>
      </c>
      <c r="G60" s="62">
        <f t="shared" si="2"/>
        <v>-4.4014999999999844</v>
      </c>
      <c r="H60" s="62">
        <f t="shared" si="3"/>
        <v>4.1585000000000178</v>
      </c>
      <c r="I60" s="62">
        <f>_xlfn.MINIFS(Spreads!C$3:C$1616,Spreads!$AA$3:$AA$1616,'Monthly Data'!$B60,Spreads!$AB$3:$AB$1616,'Monthly Data'!$C60)</f>
        <v>61.94</v>
      </c>
      <c r="J60" s="62">
        <f>_xlfn.MAXIFS(Spreads!C$3:C$1616,Spreads!$AA$3:$AA$1616,'Monthly Data'!$B60,Spreads!$AB$3:$AB$1616,'Monthly Data'!$C60)</f>
        <v>69.75</v>
      </c>
      <c r="K60" s="62">
        <f>AVERAGEIFS(Spreads!C$3:C$1616,Spreads!$AA$3:$AA$1616,'Monthly Data'!$B60,Spreads!$AB$3:$AB$1616,'Monthly Data'!$C60)</f>
        <v>65.897749999999988</v>
      </c>
      <c r="L60" s="62">
        <f t="shared" si="4"/>
        <v>-3.9577499999999901</v>
      </c>
      <c r="M60" s="62">
        <f t="shared" si="5"/>
        <v>3.8522500000000122</v>
      </c>
      <c r="N60" s="62">
        <f>_xlfn.MINIFS(Spreads!D$3:D$1616,Spreads!$AA$3:$AA$1616,'Monthly Data'!$B60,Spreads!$AB$3:$AB$1616,'Monthly Data'!$C60)</f>
        <v>63.564999999999998</v>
      </c>
      <c r="O60" s="62">
        <f>_xlfn.MAXIFS(Spreads!D$3:D$1616,Spreads!$AA$3:$AA$1616,'Monthly Data'!$B60,Spreads!$AB$3:$AB$1616,'Monthly Data'!$C60)</f>
        <v>71.25</v>
      </c>
      <c r="P60" s="62">
        <f>AVERAGEIFS(Spreads!D$3:D$1616,Spreads!$AA$3:$AA$1616,'Monthly Data'!$B60,Spreads!$AB$3:$AB$1616,'Monthly Data'!$C60)</f>
        <v>67.460249999999988</v>
      </c>
      <c r="Q60" s="62">
        <f t="shared" si="6"/>
        <v>-3.8952499999999901</v>
      </c>
      <c r="R60" s="62">
        <f t="shared" si="7"/>
        <v>3.7897500000000122</v>
      </c>
      <c r="S60" s="62">
        <f>_xlfn.MINIFS(Spreads!F$3:F$1616,Spreads!$AA$3:$AA$1616,'Monthly Data'!$B60,Spreads!$AB$3:$AB$1616,'Monthly Data'!$C60)</f>
        <v>39.540075282490619</v>
      </c>
      <c r="T60" s="62">
        <f>_xlfn.MAXIFS(Spreads!F$3:F$1616,Spreads!$AA$3:$AA$1616,'Monthly Data'!$B60,Spreads!$AB$3:$AB$1616,'Monthly Data'!$C60)</f>
        <v>43.913275585940866</v>
      </c>
      <c r="U60" s="62">
        <f>AVERAGEIFS(Spreads!F$3:F$1616,Spreads!$AA$3:$AA$1616,'Monthly Data'!$B60,Spreads!$AB$3:$AB$1616,'Monthly Data'!$C60)</f>
        <v>41.755893707309426</v>
      </c>
      <c r="V60" s="62">
        <f t="shared" si="38"/>
        <v>-2.75</v>
      </c>
      <c r="W60" s="62">
        <f t="shared" si="39"/>
        <v>4</v>
      </c>
      <c r="X60" s="62">
        <f>_xlfn.MINIFS(Spreads!G$3:G$1616,Spreads!$AA$3:$AA$1616,'Monthly Data'!$B60,Spreads!$AB$3:$AB$1616,'Monthly Data'!$C60)</f>
        <v>74.44</v>
      </c>
      <c r="Y60" s="62">
        <f>_xlfn.MAXIFS(Spreads!G$3:G$1616,Spreads!$AA$3:$AA$1616,'Monthly Data'!$B60,Spreads!$AB$3:$AB$1616,'Monthly Data'!$C60)</f>
        <v>82.75</v>
      </c>
      <c r="Z60" s="62">
        <f>AVERAGEIFS(Spreads!G$3:G$1616,Spreads!$AA$3:$AA$1616,'Monthly Data'!$B60,Spreads!$AB$3:$AB$1616,'Monthly Data'!$C60)</f>
        <v>78.456499999999991</v>
      </c>
      <c r="AA60" s="62">
        <f t="shared" si="10"/>
        <v>-4.0164999999999935</v>
      </c>
      <c r="AB60" s="62">
        <f t="shared" si="11"/>
        <v>4.2935000000000088</v>
      </c>
      <c r="AC60" s="62">
        <f>_xlfn.MINIFS(Spreads!H$3:H$1616,Spreads!$AA$3:$AA$1616,'Monthly Data'!$B60,Spreads!$AB$3:$AB$1616,'Monthly Data'!$C60)</f>
        <v>57.44</v>
      </c>
      <c r="AD60" s="62">
        <f>_xlfn.MAXIFS(Spreads!H$3:H$1616,Spreads!$AA$3:$AA$1616,'Monthly Data'!$B60,Spreads!$AB$3:$AB$1616,'Monthly Data'!$C60)</f>
        <v>64.75</v>
      </c>
      <c r="AE60" s="62">
        <f>AVERAGEIFS(Spreads!H$3:H$1616,Spreads!$AA$3:$AA$1616,'Monthly Data'!$B60,Spreads!$AB$3:$AB$1616,'Monthly Data'!$C60)</f>
        <v>61.316499999999984</v>
      </c>
      <c r="AF60" s="62">
        <f t="shared" si="40"/>
        <v>-3.8764999999999858</v>
      </c>
      <c r="AG60" s="62">
        <f t="shared" si="13"/>
        <v>3.4335000000000164</v>
      </c>
      <c r="AH60" s="65">
        <f t="shared" si="14"/>
        <v>-6.618230335776687E-2</v>
      </c>
      <c r="AI60" s="62">
        <f t="shared" si="41"/>
        <v>13.024999999999999</v>
      </c>
      <c r="AJ60" s="62">
        <f t="shared" si="16"/>
        <v>4.5812500000000043</v>
      </c>
      <c r="AK60" s="62">
        <f t="shared" si="42"/>
        <v>8.4437499999999943</v>
      </c>
      <c r="AL60" s="60">
        <f t="shared" si="35"/>
        <v>45170</v>
      </c>
      <c r="AM60" s="66">
        <f t="shared" si="37"/>
        <v>871.70919849435029</v>
      </c>
      <c r="AN60" s="66">
        <f t="shared" si="37"/>
        <v>968.12173448828116</v>
      </c>
      <c r="AO60" s="66">
        <f t="shared" si="37"/>
        <v>920.55961896795907</v>
      </c>
      <c r="AQ60" s="62">
        <f>AVERAGEIFS(Spreads!AV$3:AV$1616,Spreads!$AA$3:$AA$1616,'Monthly Data'!$B60,Spreads!$AB$3:$AB$1616,'Monthly Data'!$C60)</f>
        <v>4.3068542499999989</v>
      </c>
      <c r="AR60" s="24"/>
      <c r="AS60" s="60">
        <f t="shared" si="18"/>
        <v>45170</v>
      </c>
      <c r="AT60" s="62">
        <f>_xlfn.MINIFS(Spreads!M$3:M$1616,Spreads!$AA$3:$AA$1616,'Monthly Data'!$B60,Spreads!$AB$3:$AB$1616,'Monthly Data'!$C60)</f>
        <v>11.499999999999993</v>
      </c>
      <c r="AU60" s="62">
        <f>_xlfn.MAXIFS(Spreads!M$3:M$1616,Spreads!$AA$3:$AA$1616,'Monthly Data'!$B60,Spreads!$AB$3:$AB$1616,'Monthly Data'!$C60)</f>
        <v>13.750000000000007</v>
      </c>
      <c r="AV60" s="62">
        <f>AVERAGEIFS(Spreads!M$3:M$1616,Spreads!$AA$3:$AA$1616,'Monthly Data'!$B60,Spreads!$AB$3:$AB$1616,'Monthly Data'!$C60)</f>
        <v>13.025</v>
      </c>
      <c r="AW60" s="24">
        <f t="shared" si="19"/>
        <v>-1.5250000000000075</v>
      </c>
      <c r="AX60" s="24">
        <f t="shared" si="20"/>
        <v>0.72500000000000675</v>
      </c>
      <c r="AY60" s="62">
        <f>_xlfn.MINIFS(Spreads!N$3:N$1616,Spreads!$AA$3:$AA$1616,'Monthly Data'!$B60,Spreads!$AB$3:$AB$1616,'Monthly Data'!$C60)</f>
        <v>7.125</v>
      </c>
      <c r="AZ60" s="62">
        <f>_xlfn.MAXIFS(Spreads!N$3:N$1616,Spreads!$AA$3:$AA$1616,'Monthly Data'!$B60,Spreads!$AB$3:$AB$1616,'Monthly Data'!$C60)</f>
        <v>9</v>
      </c>
      <c r="BA60" s="62">
        <f>AVERAGEIFS(Spreads!N$3:N$1616,Spreads!$AA$3:$AA$1616,'Monthly Data'!$B60,Spreads!$AB$3:$AB$1616,'Monthly Data'!$C60)</f>
        <v>8.4437499999999996</v>
      </c>
      <c r="BB60" s="24">
        <f t="shared" si="21"/>
        <v>-1.3187499999999996</v>
      </c>
      <c r="BC60" s="24">
        <f t="shared" si="22"/>
        <v>0.55625000000000036</v>
      </c>
      <c r="BD60" s="62">
        <f>_xlfn.MINIFS(Spreads!O$3:O$1616,Spreads!$AA$3:$AA$1616,'Monthly Data'!$B60,Spreads!$AB$3:$AB$1616,'Monthly Data'!$C60)</f>
        <v>4.25</v>
      </c>
      <c r="BE60" s="62">
        <f>_xlfn.MAXIFS(Spreads!O$3:O$1616,Spreads!$AA$3:$AA$1616,'Monthly Data'!$B60,Spreads!$AB$3:$AB$1616,'Monthly Data'!$C60)</f>
        <v>5</v>
      </c>
      <c r="BF60" s="62">
        <f>AVERAGEIFS(Spreads!O$3:O$1616,Spreads!$AA$3:$AA$1616,'Monthly Data'!$B60,Spreads!$AB$3:$AB$1616,'Monthly Data'!$C60)</f>
        <v>4.5812500000000016</v>
      </c>
      <c r="BG60" s="24">
        <f t="shared" si="23"/>
        <v>-0.3312500000000016</v>
      </c>
      <c r="BH60" s="24">
        <f t="shared" si="24"/>
        <v>0.4187499999999984</v>
      </c>
      <c r="BI60" s="62">
        <f>_xlfn.MINIFS(Spreads!P$3:P$1616,Spreads!$AA$3:$AA$1616,'Monthly Data'!$B60,Spreads!$AB$3:$AB$1616,'Monthly Data'!$C60)</f>
        <v>5.9999999999999929</v>
      </c>
      <c r="BJ60" s="62">
        <f>_xlfn.MAXIFS(Spreads!P$3:P$1616,Spreads!$AA$3:$AA$1616,'Monthly Data'!$B60,Spreads!$AB$3:$AB$1616,'Monthly Data'!$C60)</f>
        <v>6.5</v>
      </c>
      <c r="BK60" s="62">
        <f>AVERAGEIFS(Spreads!P$3:P$1616,Spreads!$AA$3:$AA$1616,'Monthly Data'!$B60,Spreads!$AB$3:$AB$1616,'Monthly Data'!$C60)</f>
        <v>6.1437499999999998</v>
      </c>
      <c r="BL60" s="24">
        <f t="shared" si="25"/>
        <v>-0.14375000000000693</v>
      </c>
      <c r="BM60" s="24">
        <f t="shared" si="26"/>
        <v>0.35625000000000018</v>
      </c>
      <c r="BN60" s="62">
        <f>_xlfn.MINIFS(Spreads!R$3:R$1616,Spreads!$AA$3:$AA$1616,'Monthly Data'!$B60,Spreads!$AB$3:$AB$1616,'Monthly Data'!$C60)</f>
        <v>-22.680608513827927</v>
      </c>
      <c r="BO60" s="62">
        <f>_xlfn.MAXIFS(Spreads!R$3:R$1616,Spreads!$AA$3:$AA$1616,'Monthly Data'!$B60,Spreads!$AB$3:$AB$1616,'Monthly Data'!$C60)</f>
        <v>-17.106857304966589</v>
      </c>
      <c r="BP60" s="62">
        <f>AVERAGEIFS(Spreads!R$3:R$1616,Spreads!$AA$3:$AA$1616,'Monthly Data'!$B60,Spreads!$AB$3:$AB$1616,'Monthly Data'!$C60)</f>
        <v>-19.519895766374788</v>
      </c>
      <c r="BQ60" s="24">
        <f t="shared" si="27"/>
        <v>-3.1607127474531396</v>
      </c>
      <c r="BR60" s="24">
        <f t="shared" si="28"/>
        <v>2.413038461408199</v>
      </c>
      <c r="BS60" s="62">
        <f>_xlfn.MINIFS(Spreads!S$3:S$1616,Spreads!$AA$3:$AA$1616,'Monthly Data'!$B60,Spreads!$AB$3:$AB$1616,'Monthly Data'!$C60)</f>
        <v>15.800000000000004</v>
      </c>
      <c r="BT60" s="62">
        <f>_xlfn.MAXIFS(Spreads!S$3:S$1616,Spreads!$AA$3:$AA$1616,'Monthly Data'!$B60,Spreads!$AB$3:$AB$1616,'Monthly Data'!$C60)</f>
        <v>18</v>
      </c>
      <c r="BU60" s="62">
        <f>AVERAGEIFS(Spreads!S$3:S$1616,Spreads!$AA$3:$AA$1616,'Monthly Data'!$B60,Spreads!$AB$3:$AB$1616,'Monthly Data'!$C60)</f>
        <v>17.14</v>
      </c>
      <c r="BV60" s="24">
        <f t="shared" si="29"/>
        <v>-1.3399999999999963</v>
      </c>
      <c r="BW60" s="24">
        <f t="shared" si="30"/>
        <v>0.85999999999999943</v>
      </c>
      <c r="BX60" s="62">
        <f>_xlfn.MINIFS(Spreads!T$3:T$1616,Spreads!$AA$3:$AA$1616,'Monthly Data'!$B60,Spreads!$AB$3:$AB$1616,'Monthly Data'!$C60)</f>
        <v>3.25</v>
      </c>
      <c r="BY60" s="62">
        <f>_xlfn.MAXIFS(Spreads!T$3:T$1616,Spreads!$AA$3:$AA$1616,'Monthly Data'!$B60,Spreads!$AB$3:$AB$1616,'Monthly Data'!$C60)</f>
        <v>5.5</v>
      </c>
      <c r="BZ60" s="62">
        <f>AVERAGEIFS(Spreads!T$3:T$1616,Spreads!$AA$3:$AA$1616,'Monthly Data'!$B60,Spreads!$AB$3:$AB$1616,'Monthly Data'!$C60)</f>
        <v>4.1150000000000002</v>
      </c>
      <c r="CA60" s="24">
        <f t="shared" si="31"/>
        <v>-0.86500000000000021</v>
      </c>
      <c r="CB60" s="24">
        <f t="shared" si="32"/>
        <v>1.3849999999999998</v>
      </c>
      <c r="CE60" s="62">
        <v>-8.6443130224101452</v>
      </c>
      <c r="CF60" s="24">
        <f t="shared" si="45"/>
        <v>-10.875582743964642</v>
      </c>
      <c r="CG60" s="62">
        <f>9.65-2</f>
        <v>7.65</v>
      </c>
      <c r="CH60" s="24">
        <f t="shared" si="43"/>
        <v>5.375</v>
      </c>
      <c r="CI60" s="62">
        <v>5.4000000000000057</v>
      </c>
      <c r="CJ60" s="24">
        <f t="shared" si="44"/>
        <v>-0.74374999999999414</v>
      </c>
      <c r="CK60" s="24">
        <v>5.4000000000000057</v>
      </c>
      <c r="CL60" s="24">
        <f t="shared" si="46"/>
        <v>0.81875000000000409</v>
      </c>
      <c r="CM60" s="73" t="s">
        <v>180</v>
      </c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J60" s="24">
        <f t="shared" si="33"/>
        <v>4.5</v>
      </c>
      <c r="DK60" s="24">
        <f t="shared" si="33"/>
        <v>4.25</v>
      </c>
      <c r="DL60" s="24">
        <f t="shared" si="33"/>
        <v>4.1150000000000091</v>
      </c>
      <c r="DM60" s="69"/>
      <c r="DN60" s="69"/>
      <c r="DO60" s="69"/>
      <c r="DS60" s="69"/>
      <c r="DT60" s="69"/>
      <c r="DU60" s="69"/>
      <c r="DV60" s="63">
        <f t="shared" si="34"/>
        <v>45170</v>
      </c>
      <c r="DW60" s="62">
        <f>_xlfn.MINIFS(Spreads!X$3:X$1616,Spreads!$AA$3:$AA$1616,'Monthly Data'!$B60,Spreads!$AB$3:$AB$1616,'Monthly Data'!$C60)</f>
        <v>40.279013817334672</v>
      </c>
      <c r="DX60" s="62">
        <f>_xlfn.MAXIFS(Spreads!X$3:X$1616,Spreads!$AA$3:$AA$1616,'Monthly Data'!$B60,Spreads!$AB$3:$AB$1616,'Monthly Data'!$C60)</f>
        <v>44.304647236578418</v>
      </c>
      <c r="DY60" s="62">
        <f>AVERAGEIFS(Spreads!X$3:X$1616,Spreads!$AA$3:$AA$1616,'Monthly Data'!$B60,Spreads!$AB$3:$AB$1616,'Monthly Data'!$C60)</f>
        <v>41.861484644533164</v>
      </c>
      <c r="DZ60" s="62">
        <f>_xlfn.MINIFS(Spreads!AM$3:AM$1616,Spreads!$AA$3:$AA$1616,'Monthly Data'!$B60,Spreads!$AB$3:$AB$1616,'Monthly Data'!$C60)</f>
        <v>888</v>
      </c>
      <c r="EA60" s="62">
        <f>_xlfn.MAXIFS(Spreads!AM$3:AM$1616,Spreads!$AA$3:$AA$1616,'Monthly Data'!$B60,Spreads!$AB$3:$AB$1616,'Monthly Data'!$C60)</f>
        <v>976.75</v>
      </c>
      <c r="EB60" s="62">
        <f>AVERAGEIFS(Spreads!AM$3:AM$1616,Spreads!$AA$3:$AA$1616,'Monthly Data'!$B60,Spreads!$AB$3:$AB$1616,'Monthly Data'!$C60)</f>
        <v>922.88750000000005</v>
      </c>
      <c r="EC60" s="62">
        <f>_xlfn.MINIFS(Spreads!AT$3:AT$1616,Spreads!$AA$3:$AA$1616,'Monthly Data'!$B60,Spreads!$AB$3:$AB$1616,'Monthly Data'!$C60)</f>
        <v>395.9</v>
      </c>
      <c r="ED60" s="62">
        <f>_xlfn.MAXIFS(Spreads!AT$3:AT$1616,Spreads!$AA$3:$AA$1616,'Monthly Data'!$B60,Spreads!$AB$3:$AB$1616,'Monthly Data'!$C60)</f>
        <v>436</v>
      </c>
      <c r="EE60" s="62">
        <f>AVERAGEIFS(Spreads!AT$3:AT$1616,Spreads!$AA$3:$AA$1616,'Monthly Data'!$B60,Spreads!$AB$3:$AB$1616,'Monthly Data'!$C60)</f>
        <v>422.85500000000002</v>
      </c>
      <c r="EF60" s="62">
        <f>_xlfn.MINIFS(Spreads!AU$3:AU$1616,Spreads!$AA$3:$AA$1616,'Monthly Data'!$B60,Spreads!$AB$3:$AB$1616,'Monthly Data'!$C60)</f>
        <v>12.55</v>
      </c>
      <c r="EG60" s="62">
        <f>_xlfn.MAXIFS(Spreads!AU$3:AU$1616,Spreads!$AA$3:$AA$1616,'Monthly Data'!$B60,Spreads!$AB$3:$AB$1616,'Monthly Data'!$C60)</f>
        <v>14.112500000000001</v>
      </c>
      <c r="EH60" s="62">
        <f>AVERAGEIFS(Spreads!AU$3:AU$1616,Spreads!$AA$3:$AA$1616,'Monthly Data'!$B60,Spreads!$AB$3:$AB$1616,'Monthly Data'!$C60)</f>
        <v>13.340275</v>
      </c>
      <c r="EI60" s="62">
        <f>_xlfn.MINIFS(Spreads!AV$3:AV$1616,Spreads!$AA$3:$AA$1616,'Monthly Data'!$B60,Spreads!$AB$3:$AB$1616,'Monthly Data'!$C60)</f>
        <v>3.8956799999999987</v>
      </c>
      <c r="EJ60" s="62">
        <f>_xlfn.MAXIFS(Spreads!AV$3:AV$1616,Spreads!$AA$3:$AA$1616,'Monthly Data'!$B60,Spreads!$AB$3:$AB$1616,'Monthly Data'!$C60)</f>
        <v>4.5407200000000003</v>
      </c>
      <c r="EK60" s="62">
        <f>AVERAGEIFS(Spreads!AV$3:AV$1616,Spreads!$AA$3:$AA$1616,'Monthly Data'!$B60,Spreads!$AB$3:$AB$1616,'Monthly Data'!$C60)</f>
        <v>4.3068542499999989</v>
      </c>
      <c r="EL60" s="62">
        <f>_xlfn.MINIFS(Spreads!AW$3:AW$1616,Spreads!$AA$3:$AA$1616,'Monthly Data'!$B60,Spreads!$AB$3:$AB$1616,'Monthly Data'!$C60)</f>
        <v>4.7712144000000016</v>
      </c>
      <c r="EM60" s="62">
        <f>_xlfn.MAXIFS(Spreads!AW$3:AW$1616,Spreads!$AA$3:$AA$1616,'Monthly Data'!$B60,Spreads!$AB$3:$AB$1616,'Monthly Data'!$C60)</f>
        <v>5.3672823999999988</v>
      </c>
      <c r="EN60" s="62">
        <f>AVERAGEIFS(Spreads!AW$3:AW$1616,Spreads!$AA$3:$AA$1616,'Monthly Data'!$B60,Spreads!$AB$3:$AB$1616,'Monthly Data'!$C60)</f>
        <v>5.1208138899999991</v>
      </c>
      <c r="EO60" s="62">
        <f>_xlfn.MINIFS(Spreads!AX$3:AX$1616,Spreads!$AA$3:$AA$1616,'Monthly Data'!$B60,Spreads!$AB$3:$AB$1616,'Monthly Data'!$C60)</f>
        <v>0.66432599999999908</v>
      </c>
      <c r="EP60" s="62">
        <f>_xlfn.MAXIFS(Spreads!AX$3:AX$1616,Spreads!$AA$3:$AA$1616,'Monthly Data'!$B60,Spreads!$AB$3:$AB$1616,'Monthly Data'!$C60)</f>
        <v>0.87806160000000233</v>
      </c>
      <c r="EQ60" s="62">
        <f>AVERAGEIFS(Spreads!AX$3:AX$1616,Spreads!$AA$3:$AA$1616,'Monthly Data'!$B60,Spreads!$AB$3:$AB$1616,'Monthly Data'!$C60)</f>
        <v>0.81395964000000054</v>
      </c>
      <c r="ER60" s="64">
        <f>_xlfn.MINIFS(Spreads!AY$3:AY$1616,Spreads!$AA$3:$AA$1616,'Monthly Data'!$B60,Spreads!$AB$3:$AB$1616,'Monthly Data'!$C60)</f>
        <v>0.4524107337168583</v>
      </c>
      <c r="ES60" s="64">
        <f>_xlfn.MAXIFS(Spreads!AY$3:AY$1616,Spreads!$AA$3:$AA$1616,'Monthly Data'!$B60,Spreads!$AB$3:$AB$1616,'Monthly Data'!$C60)</f>
        <v>0.47549885072787229</v>
      </c>
      <c r="ET60" s="64">
        <f>AVERAGEIFS(Spreads!AY$3:AY$1616,Spreads!$AA$3:$AA$1616,'Monthly Data'!$B60,Spreads!$AB$3:$AB$1616,'Monthly Data'!$C60)</f>
        <v>0.46666145626586902</v>
      </c>
    </row>
    <row r="61" spans="1:150" x14ac:dyDescent="0.2">
      <c r="A61" s="60">
        <v>45200</v>
      </c>
      <c r="B61" s="61">
        <f t="shared" si="0"/>
        <v>10</v>
      </c>
      <c r="C61" s="61">
        <f t="shared" si="1"/>
        <v>2023</v>
      </c>
      <c r="D61" s="62">
        <f>_xlfn.MINIFS(Spreads!B$3:B$1616,Spreads!$AA$3:$AA$1616,'Monthly Data'!$B61,Spreads!$AB$3:$AB$1616,'Monthly Data'!$C61)</f>
        <v>62.82</v>
      </c>
      <c r="E61" s="62">
        <f>_xlfn.MAXIFS(Spreads!B$3:B$1616,Spreads!$AA$3:$AA$1616,'Monthly Data'!$B61,Spreads!$AB$3:$AB$1616,'Monthly Data'!$C61)</f>
        <v>69.430000000000007</v>
      </c>
      <c r="F61" s="62">
        <f>AVERAGEIFS(Spreads!B$3:B$1616,Spreads!$AA$3:$AA$1616,'Monthly Data'!$B61,Spreads!$AB$3:$AB$1616,'Monthly Data'!$C61)</f>
        <v>65.709090909090918</v>
      </c>
      <c r="G61" s="62">
        <f t="shared" si="2"/>
        <v>-2.8890909090909176</v>
      </c>
      <c r="H61" s="62">
        <f t="shared" si="3"/>
        <v>3.7209090909090889</v>
      </c>
      <c r="I61" s="62">
        <f>_xlfn.MINIFS(Spreads!C$3:C$1616,Spreads!$AA$3:$AA$1616,'Monthly Data'!$B61,Spreads!$AB$3:$AB$1616,'Monthly Data'!$C61)</f>
        <v>55.57</v>
      </c>
      <c r="J61" s="62">
        <f>_xlfn.MAXIFS(Spreads!C$3:C$1616,Spreads!$AA$3:$AA$1616,'Monthly Data'!$B61,Spreads!$AB$3:$AB$1616,'Monthly Data'!$C61)</f>
        <v>61.68</v>
      </c>
      <c r="K61" s="62">
        <f>AVERAGEIFS(Spreads!C$3:C$1616,Spreads!$AA$3:$AA$1616,'Monthly Data'!$B61,Spreads!$AB$3:$AB$1616,'Monthly Data'!$C61)</f>
        <v>58.163636363636378</v>
      </c>
      <c r="L61" s="62">
        <f t="shared" si="4"/>
        <v>-2.593636363636378</v>
      </c>
      <c r="M61" s="62">
        <f t="shared" si="5"/>
        <v>3.5163636363636215</v>
      </c>
      <c r="N61" s="62">
        <f>_xlfn.MINIFS(Spreads!D$3:D$1616,Spreads!$AA$3:$AA$1616,'Monthly Data'!$B61,Spreads!$AB$3:$AB$1616,'Monthly Data'!$C61)</f>
        <v>57.67</v>
      </c>
      <c r="O61" s="62">
        <f>_xlfn.MAXIFS(Spreads!D$3:D$1616,Spreads!$AA$3:$AA$1616,'Monthly Data'!$B61,Spreads!$AB$3:$AB$1616,'Monthly Data'!$C61)</f>
        <v>63.18</v>
      </c>
      <c r="P61" s="62">
        <f>AVERAGEIFS(Spreads!D$3:D$1616,Spreads!$AA$3:$AA$1616,'Monthly Data'!$B61,Spreads!$AB$3:$AB$1616,'Monthly Data'!$C61)</f>
        <v>60.652272727272731</v>
      </c>
      <c r="Q61" s="62">
        <f t="shared" si="6"/>
        <v>-2.9822727272727292</v>
      </c>
      <c r="R61" s="62">
        <f t="shared" si="7"/>
        <v>2.5277272727272688</v>
      </c>
      <c r="S61" s="62">
        <f>_xlfn.MINIFS(Spreads!F$3:F$1616,Spreads!$AA$3:$AA$1616,'Monthly Data'!$B61,Spreads!$AB$3:$AB$1616,'Monthly Data'!$C61)</f>
        <v>39.358802731052265</v>
      </c>
      <c r="T61" s="62">
        <f>_xlfn.MAXIFS(Spreads!F$3:F$1616,Spreads!$AA$3:$AA$1616,'Monthly Data'!$B61,Spreads!$AB$3:$AB$1616,'Monthly Data'!$C61)</f>
        <v>42.032572864767957</v>
      </c>
      <c r="U61" s="62">
        <f>AVERAGEIFS(Spreads!F$3:F$1616,Spreads!$AA$3:$AA$1616,'Monthly Data'!$B61,Spreads!$AB$3:$AB$1616,'Monthly Data'!$C61)</f>
        <v>40.769060021111351</v>
      </c>
      <c r="V61" s="62">
        <f t="shared" si="38"/>
        <v>-2.75</v>
      </c>
      <c r="W61" s="62">
        <f t="shared" si="39"/>
        <v>3.25</v>
      </c>
      <c r="X61" s="62">
        <f>_xlfn.MINIFS(Spreads!G$3:G$1616,Spreads!$AA$3:$AA$1616,'Monthly Data'!$B61,Spreads!$AB$3:$AB$1616,'Monthly Data'!$C61)</f>
        <v>66.92</v>
      </c>
      <c r="Y61" s="62">
        <f>_xlfn.MAXIFS(Spreads!G$3:G$1616,Spreads!$AA$3:$AA$1616,'Monthly Data'!$B61,Spreads!$AB$3:$AB$1616,'Monthly Data'!$C61)</f>
        <v>74.430000000000007</v>
      </c>
      <c r="Z61" s="62">
        <f>AVERAGEIFS(Spreads!G$3:G$1616,Spreads!$AA$3:$AA$1616,'Monthly Data'!$B61,Spreads!$AB$3:$AB$1616,'Monthly Data'!$C61)</f>
        <v>70.656818181818196</v>
      </c>
      <c r="AA61" s="62">
        <f t="shared" si="10"/>
        <v>-3.7368181818181938</v>
      </c>
      <c r="AB61" s="62">
        <f t="shared" si="11"/>
        <v>3.7731818181818113</v>
      </c>
      <c r="AC61" s="62">
        <f>_xlfn.MINIFS(Spreads!H$3:H$1616,Spreads!$AA$3:$AA$1616,'Monthly Data'!$B61,Spreads!$AB$3:$AB$1616,'Monthly Data'!$C61)</f>
        <v>51.32</v>
      </c>
      <c r="AD61" s="62">
        <f>_xlfn.MAXIFS(Spreads!H$3:H$1616,Spreads!$AA$3:$AA$1616,'Monthly Data'!$B61,Spreads!$AB$3:$AB$1616,'Monthly Data'!$C61)</f>
        <v>57.43</v>
      </c>
      <c r="AE61" s="62">
        <f>AVERAGEIFS(Spreads!H$3:H$1616,Spreads!$AA$3:$AA$1616,'Monthly Data'!$B61,Spreads!$AB$3:$AB$1616,'Monthly Data'!$C61)</f>
        <v>53.868181818181831</v>
      </c>
      <c r="AF61" s="62">
        <f t="shared" si="40"/>
        <v>-2.5481818181818312</v>
      </c>
      <c r="AG61" s="62">
        <f t="shared" si="13"/>
        <v>3.5618181818181682</v>
      </c>
      <c r="AH61" s="65">
        <f t="shared" si="14"/>
        <v>-0.12147330949773971</v>
      </c>
      <c r="AI61" s="62">
        <f t="shared" si="41"/>
        <v>11.840909090909086</v>
      </c>
      <c r="AJ61" s="62">
        <f t="shared" si="16"/>
        <v>4.2954545454545467</v>
      </c>
      <c r="AK61" s="62">
        <f t="shared" si="42"/>
        <v>7.5454545454545396</v>
      </c>
      <c r="AL61" s="60">
        <f t="shared" si="35"/>
        <v>45200</v>
      </c>
      <c r="AM61" s="66">
        <f t="shared" si="37"/>
        <v>867.71282394537911</v>
      </c>
      <c r="AN61" s="66">
        <f t="shared" si="37"/>
        <v>926.65934854270449</v>
      </c>
      <c r="AO61" s="66">
        <f t="shared" si="37"/>
        <v>898.80366641862531</v>
      </c>
      <c r="AQ61" s="62">
        <f>AVERAGEIFS(Spreads!AV$3:AV$1616,Spreads!$AA$3:$AA$1616,'Monthly Data'!$B61,Spreads!$AB$3:$AB$1616,'Monthly Data'!$C61)</f>
        <v>4.2134204545454539</v>
      </c>
      <c r="AR61" s="24"/>
      <c r="AS61" s="60">
        <f t="shared" si="18"/>
        <v>45200</v>
      </c>
      <c r="AT61" s="62">
        <f>_xlfn.MINIFS(Spreads!M$3:M$1616,Spreads!$AA$3:$AA$1616,'Monthly Data'!$B61,Spreads!$AB$3:$AB$1616,'Monthly Data'!$C61)</f>
        <v>11.499999999999993</v>
      </c>
      <c r="AU61" s="62">
        <f>_xlfn.MAXIFS(Spreads!M$3:M$1616,Spreads!$AA$3:$AA$1616,'Monthly Data'!$B61,Spreads!$AB$3:$AB$1616,'Monthly Data'!$C61)</f>
        <v>12.000000000000007</v>
      </c>
      <c r="AV61" s="62">
        <f>AVERAGEIFS(Spreads!M$3:M$1616,Spreads!$AA$3:$AA$1616,'Monthly Data'!$B61,Spreads!$AB$3:$AB$1616,'Monthly Data'!$C61)</f>
        <v>11.840909090909092</v>
      </c>
      <c r="AW61" s="24">
        <f t="shared" si="19"/>
        <v>-0.34090909090909882</v>
      </c>
      <c r="AX61" s="24">
        <f t="shared" si="20"/>
        <v>0.15909090909091539</v>
      </c>
      <c r="AY61" s="62">
        <f>_xlfn.MINIFS(Spreads!N$3:N$1616,Spreads!$AA$3:$AA$1616,'Monthly Data'!$B61,Spreads!$AB$3:$AB$1616,'Monthly Data'!$C61)</f>
        <v>6.9999999999999929</v>
      </c>
      <c r="AZ61" s="62">
        <f>_xlfn.MAXIFS(Spreads!N$3:N$1616,Spreads!$AA$3:$AA$1616,'Monthly Data'!$B61,Spreads!$AB$3:$AB$1616,'Monthly Data'!$C61)</f>
        <v>7.9999999999999929</v>
      </c>
      <c r="BA61" s="62">
        <f>AVERAGEIFS(Spreads!N$3:N$1616,Spreads!$AA$3:$AA$1616,'Monthly Data'!$B61,Spreads!$AB$3:$AB$1616,'Monthly Data'!$C61)</f>
        <v>7.5454545454545459</v>
      </c>
      <c r="BB61" s="24">
        <f t="shared" si="21"/>
        <v>-0.54545454545455296</v>
      </c>
      <c r="BC61" s="24">
        <f t="shared" si="22"/>
        <v>0.45454545454544704</v>
      </c>
      <c r="BD61" s="62">
        <f>_xlfn.MINIFS(Spreads!O$3:O$1616,Spreads!$AA$3:$AA$1616,'Monthly Data'!$B61,Spreads!$AB$3:$AB$1616,'Monthly Data'!$C61)</f>
        <v>4</v>
      </c>
      <c r="BE61" s="62">
        <f>_xlfn.MAXIFS(Spreads!O$3:O$1616,Spreads!$AA$3:$AA$1616,'Monthly Data'!$B61,Spreads!$AB$3:$AB$1616,'Monthly Data'!$C61)</f>
        <v>4.5</v>
      </c>
      <c r="BF61" s="62">
        <f>AVERAGEIFS(Spreads!O$3:O$1616,Spreads!$AA$3:$AA$1616,'Monthly Data'!$B61,Spreads!$AB$3:$AB$1616,'Monthly Data'!$C61)</f>
        <v>4.2954545454545459</v>
      </c>
      <c r="BG61" s="24">
        <f t="shared" si="23"/>
        <v>-0.29545454545454586</v>
      </c>
      <c r="BH61" s="24">
        <f t="shared" si="24"/>
        <v>0.20454545454545414</v>
      </c>
      <c r="BI61" s="62">
        <f>_xlfn.MINIFS(Spreads!P$3:P$1616,Spreads!$AA$3:$AA$1616,'Monthly Data'!$B61,Spreads!$AB$3:$AB$1616,'Monthly Data'!$C61)</f>
        <v>5.75</v>
      </c>
      <c r="BJ61" s="62">
        <f>_xlfn.MAXIFS(Spreads!P$3:P$1616,Spreads!$AA$3:$AA$1616,'Monthly Data'!$B61,Spreads!$AB$3:$AB$1616,'Monthly Data'!$C61)</f>
        <v>7.5</v>
      </c>
      <c r="BK61" s="62">
        <f>AVERAGEIFS(Spreads!P$3:P$1616,Spreads!$AA$3:$AA$1616,'Monthly Data'!$B61,Spreads!$AB$3:$AB$1616,'Monthly Data'!$C61)</f>
        <v>6.7840909090909092</v>
      </c>
      <c r="BL61" s="24">
        <f t="shared" si="25"/>
        <v>-1.0340909090909092</v>
      </c>
      <c r="BM61" s="24">
        <f t="shared" si="26"/>
        <v>0.71590909090909083</v>
      </c>
      <c r="BN61" s="62">
        <f>_xlfn.MINIFS(Spreads!R$3:R$1616,Spreads!$AA$3:$AA$1616,'Monthly Data'!$B61,Spreads!$AB$3:$AB$1616,'Monthly Data'!$C61)</f>
        <v>-16.043210599731168</v>
      </c>
      <c r="BO61" s="62">
        <f>_xlfn.MAXIFS(Spreads!R$3:R$1616,Spreads!$AA$3:$AA$1616,'Monthly Data'!$B61,Spreads!$AB$3:$AB$1616,'Monthly Data'!$C61)</f>
        <v>-10.361767099213182</v>
      </c>
      <c r="BP61" s="62">
        <f>AVERAGEIFS(Spreads!R$3:R$1616,Spreads!$AA$3:$AA$1616,'Monthly Data'!$B61,Spreads!$AB$3:$AB$1616,'Monthly Data'!$C61)</f>
        <v>-13.122844740793411</v>
      </c>
      <c r="BQ61" s="24">
        <f t="shared" si="27"/>
        <v>-2.9203658589377568</v>
      </c>
      <c r="BR61" s="24">
        <f t="shared" si="28"/>
        <v>2.7610776415802292</v>
      </c>
      <c r="BS61" s="62">
        <f>_xlfn.MINIFS(Spreads!S$3:S$1616,Spreads!$AA$3:$AA$1616,'Monthly Data'!$B61,Spreads!$AB$3:$AB$1616,'Monthly Data'!$C61)</f>
        <v>15.5</v>
      </c>
      <c r="BT61" s="62">
        <f>_xlfn.MAXIFS(Spreads!S$3:S$1616,Spreads!$AA$3:$AA$1616,'Monthly Data'!$B61,Spreads!$AB$3:$AB$1616,'Monthly Data'!$C61)</f>
        <v>17.000000000000007</v>
      </c>
      <c r="BU61" s="62">
        <f>AVERAGEIFS(Spreads!S$3:S$1616,Spreads!$AA$3:$AA$1616,'Monthly Data'!$B61,Spreads!$AB$3:$AB$1616,'Monthly Data'!$C61)</f>
        <v>16.788636363636364</v>
      </c>
      <c r="BV61" s="24">
        <f t="shared" si="29"/>
        <v>-1.288636363636364</v>
      </c>
      <c r="BW61" s="24">
        <f t="shared" si="30"/>
        <v>0.21136363636364308</v>
      </c>
      <c r="BX61" s="62">
        <f>_xlfn.MINIFS(Spreads!T$3:T$1616,Spreads!$AA$3:$AA$1616,'Monthly Data'!$B61,Spreads!$AB$3:$AB$1616,'Monthly Data'!$C61)</f>
        <v>4</v>
      </c>
      <c r="BY61" s="62">
        <f>_xlfn.MAXIFS(Spreads!T$3:T$1616,Spreads!$AA$3:$AA$1616,'Monthly Data'!$B61,Spreads!$AB$3:$AB$1616,'Monthly Data'!$C61)</f>
        <v>5.5</v>
      </c>
      <c r="BZ61" s="62">
        <f>AVERAGEIFS(Spreads!T$3:T$1616,Spreads!$AA$3:$AA$1616,'Monthly Data'!$B61,Spreads!$AB$3:$AB$1616,'Monthly Data'!$C61)</f>
        <v>4.9477272727272723</v>
      </c>
      <c r="CA61" s="24">
        <f t="shared" si="31"/>
        <v>-0.94772727272727231</v>
      </c>
      <c r="CB61" s="24">
        <f t="shared" si="32"/>
        <v>0.55227272727272769</v>
      </c>
      <c r="CE61" s="62">
        <v>-8.279143501826244</v>
      </c>
      <c r="CF61" s="24">
        <f t="shared" si="45"/>
        <v>-4.8437012389671672</v>
      </c>
      <c r="CG61" s="62">
        <v>7.75</v>
      </c>
      <c r="CH61" s="24">
        <f t="shared" si="43"/>
        <v>4.0909090909090917</v>
      </c>
      <c r="CI61" s="62">
        <v>5.2499999999999929</v>
      </c>
      <c r="CJ61" s="24">
        <f t="shared" si="44"/>
        <v>-1.5340909090909163</v>
      </c>
      <c r="CK61" s="24">
        <v>5.7499999999999929</v>
      </c>
      <c r="CL61" s="24">
        <f t="shared" si="46"/>
        <v>1.454545454545447</v>
      </c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J61" s="24">
        <f t="shared" si="33"/>
        <v>4.1000000000000014</v>
      </c>
      <c r="DK61" s="24">
        <f t="shared" si="33"/>
        <v>5</v>
      </c>
      <c r="DL61" s="24">
        <f t="shared" si="33"/>
        <v>4.9477272727272776</v>
      </c>
      <c r="DM61" s="69"/>
      <c r="DN61" s="69"/>
      <c r="DO61" s="69"/>
      <c r="DS61" s="69"/>
      <c r="DT61" s="69"/>
      <c r="DU61" s="69"/>
      <c r="DV61" s="63">
        <f t="shared" si="34"/>
        <v>45200</v>
      </c>
      <c r="DW61" s="62">
        <f>_xlfn.MINIFS(Spreads!X$3:X$1616,Spreads!$AA$3:$AA$1616,'Monthly Data'!$B61,Spreads!$AB$3:$AB$1616,'Monthly Data'!$C61)</f>
        <v>39.156372384925845</v>
      </c>
      <c r="DX61" s="62">
        <f>_xlfn.MAXIFS(Spreads!X$3:X$1616,Spreads!$AA$3:$AA$1616,'Monthly Data'!$B61,Spreads!$AB$3:$AB$1616,'Monthly Data'!$C61)</f>
        <v>42.116063434003649</v>
      </c>
      <c r="DY61" s="62">
        <f>AVERAGEIFS(Spreads!X$3:X$1616,Spreads!$AA$3:$AA$1616,'Monthly Data'!$B61,Spreads!$AB$3:$AB$1616,'Monthly Data'!$C61)</f>
        <v>40.525397015080948</v>
      </c>
      <c r="DZ61" s="62">
        <f>_xlfn.MINIFS(Spreads!AM$3:AM$1616,Spreads!$AA$3:$AA$1616,'Monthly Data'!$B61,Spreads!$AB$3:$AB$1616,'Monthly Data'!$C61)</f>
        <v>863.25</v>
      </c>
      <c r="EA61" s="62">
        <f>_xlfn.MAXIFS(Spreads!AM$3:AM$1616,Spreads!$AA$3:$AA$1616,'Monthly Data'!$B61,Spreads!$AB$3:$AB$1616,'Monthly Data'!$C61)</f>
        <v>928.5</v>
      </c>
      <c r="EB61" s="62">
        <f>AVERAGEIFS(Spreads!AM$3:AM$1616,Spreads!$AA$3:$AA$1616,'Monthly Data'!$B61,Spreads!$AB$3:$AB$1616,'Monthly Data'!$C61)</f>
        <v>893.43181818181813</v>
      </c>
      <c r="EC61" s="62">
        <f>_xlfn.MINIFS(Spreads!AT$3:AT$1616,Spreads!$AA$3:$AA$1616,'Monthly Data'!$B61,Spreads!$AB$3:$AB$1616,'Monthly Data'!$C61)</f>
        <v>392</v>
      </c>
      <c r="ED61" s="62">
        <f>_xlfn.MAXIFS(Spreads!AT$3:AT$1616,Spreads!$AA$3:$AA$1616,'Monthly Data'!$B61,Spreads!$AB$3:$AB$1616,'Monthly Data'!$C61)</f>
        <v>482</v>
      </c>
      <c r="EE61" s="62">
        <f>AVERAGEIFS(Spreads!AT$3:AT$1616,Spreads!$AA$3:$AA$1616,'Monthly Data'!$B61,Spreads!$AB$3:$AB$1616,'Monthly Data'!$C61)</f>
        <v>430.15</v>
      </c>
      <c r="EF61" s="62">
        <f>_xlfn.MINIFS(Spreads!AU$3:AU$1616,Spreads!$AA$3:$AA$1616,'Monthly Data'!$B61,Spreads!$AB$3:$AB$1616,'Monthly Data'!$C61)</f>
        <v>12.31</v>
      </c>
      <c r="EG61" s="62">
        <f>_xlfn.MAXIFS(Spreads!AU$3:AU$1616,Spreads!$AA$3:$AA$1616,'Monthly Data'!$B61,Spreads!$AB$3:$AB$1616,'Monthly Data'!$C61)</f>
        <v>13.055</v>
      </c>
      <c r="EH61" s="62">
        <f>AVERAGEIFS(Spreads!AU$3:AU$1616,Spreads!$AA$3:$AA$1616,'Monthly Data'!$B61,Spreads!$AB$3:$AB$1616,'Monthly Data'!$C61)</f>
        <v>12.700249999999999</v>
      </c>
      <c r="EI61" s="62">
        <f>_xlfn.MINIFS(Spreads!AV$3:AV$1616,Spreads!$AA$3:$AA$1616,'Monthly Data'!$B61,Spreads!$AB$3:$AB$1616,'Monthly Data'!$C61)</f>
        <v>3.5514099999999971</v>
      </c>
      <c r="EJ61" s="62">
        <f>_xlfn.MAXIFS(Spreads!AV$3:AV$1616,Spreads!$AA$3:$AA$1616,'Monthly Data'!$B61,Spreads!$AB$3:$AB$1616,'Monthly Data'!$C61)</f>
        <v>4.9990900000000007</v>
      </c>
      <c r="EK61" s="62">
        <f>AVERAGEIFS(Spreads!AV$3:AV$1616,Spreads!$AA$3:$AA$1616,'Monthly Data'!$B61,Spreads!$AB$3:$AB$1616,'Monthly Data'!$C61)</f>
        <v>4.2134204545454539</v>
      </c>
      <c r="EL61" s="62">
        <f>_xlfn.MINIFS(Spreads!AW$3:AW$1616,Spreads!$AA$3:$AA$1616,'Monthly Data'!$B61,Spreads!$AB$3:$AB$1616,'Monthly Data'!$C61)</f>
        <v>4.3055218000000011</v>
      </c>
      <c r="EM61" s="62">
        <f>_xlfn.MAXIFS(Spreads!AW$3:AW$1616,Spreads!$AA$3:$AA$1616,'Monthly Data'!$B61,Spreads!$AB$3:$AB$1616,'Monthly Data'!$C61)</f>
        <v>5.6688681999999968</v>
      </c>
      <c r="EN61" s="62">
        <f>AVERAGEIFS(Spreads!AW$3:AW$1616,Spreads!$AA$3:$AA$1616,'Monthly Data'!$B61,Spreads!$AB$3:$AB$1616,'Monthly Data'!$C61)</f>
        <v>4.9424793636363633</v>
      </c>
      <c r="EO61" s="62">
        <f>_xlfn.MINIFS(Spreads!AX$3:AX$1616,Spreads!$AA$3:$AA$1616,'Monthly Data'!$B61,Spreads!$AB$3:$AB$1616,'Monthly Data'!$C61)</f>
        <v>0.66949740000000446</v>
      </c>
      <c r="EP61" s="62">
        <f>_xlfn.MAXIFS(Spreads!AX$3:AX$1616,Spreads!$AA$3:$AA$1616,'Monthly Data'!$B61,Spreads!$AB$3:$AB$1616,'Monthly Data'!$C61)</f>
        <v>0.77423579999999959</v>
      </c>
      <c r="EQ61" s="62">
        <f>AVERAGEIFS(Spreads!AX$3:AX$1616,Spreads!$AA$3:$AA$1616,'Monthly Data'!$B61,Spreads!$AB$3:$AB$1616,'Monthly Data'!$C61)</f>
        <v>0.72905890909090953</v>
      </c>
      <c r="ER61" s="64">
        <f>_xlfn.MINIFS(Spreads!AY$3:AY$1616,Spreads!$AA$3:$AA$1616,'Monthly Data'!$B61,Spreads!$AB$3:$AB$1616,'Monthly Data'!$C61)</f>
        <v>0.39711806788236587</v>
      </c>
      <c r="ES61" s="64">
        <f>_xlfn.MAXIFS(Spreads!AY$3:AY$1616,Spreads!$AA$3:$AA$1616,'Monthly Data'!$B61,Spreads!$AB$3:$AB$1616,'Monthly Data'!$C61)</f>
        <v>0.46752091448600902</v>
      </c>
      <c r="ET61" s="64">
        <f>AVERAGEIFS(Spreads!AY$3:AY$1616,Spreads!$AA$3:$AA$1616,'Monthly Data'!$B61,Spreads!$AB$3:$AB$1616,'Monthly Data'!$C61)</f>
        <v>0.43282011568475037</v>
      </c>
    </row>
    <row r="62" spans="1:150" ht="12.6" customHeight="1" x14ac:dyDescent="0.2">
      <c r="A62" s="60">
        <v>45231</v>
      </c>
      <c r="B62" s="61">
        <f t="shared" si="0"/>
        <v>11</v>
      </c>
      <c r="C62" s="61">
        <f t="shared" si="1"/>
        <v>2023</v>
      </c>
      <c r="D62" s="62">
        <f>_xlfn.MINIFS(Spreads!B$3:B$1616,Spreads!$AA$3:$AA$1616,'Monthly Data'!$B62,Spreads!$AB$3:$AB$1616,'Monthly Data'!$C62)</f>
        <v>60.99</v>
      </c>
      <c r="E62" s="62">
        <f>_xlfn.MAXIFS(Spreads!B$3:B$1616,Spreads!$AA$3:$AA$1616,'Monthly Data'!$B62,Spreads!$AB$3:$AB$1616,'Monthly Data'!$C62)</f>
        <v>65.94</v>
      </c>
      <c r="F62" s="62">
        <f>AVERAGEIFS(Spreads!B$3:B$1616,Spreads!$AA$3:$AA$1616,'Monthly Data'!$B62,Spreads!$AB$3:$AB$1616,'Monthly Data'!$C62)</f>
        <v>63.272619047619052</v>
      </c>
      <c r="G62" s="62">
        <f t="shared" si="2"/>
        <v>-2.2826190476190504</v>
      </c>
      <c r="H62" s="62">
        <f t="shared" si="3"/>
        <v>2.6673809523809453</v>
      </c>
      <c r="I62" s="62">
        <f>_xlfn.MINIFS(Spreads!C$3:C$1616,Spreads!$AA$3:$AA$1616,'Monthly Data'!$B62,Spreads!$AB$3:$AB$1616,'Monthly Data'!$C62)</f>
        <v>53.61</v>
      </c>
      <c r="J62" s="62">
        <f>_xlfn.MAXIFS(Spreads!C$3:C$1616,Spreads!$AA$3:$AA$1616,'Monthly Data'!$B62,Spreads!$AB$3:$AB$1616,'Monthly Data'!$C62)</f>
        <v>57.69</v>
      </c>
      <c r="K62" s="62">
        <f>AVERAGEIFS(Spreads!C$3:C$1616,Spreads!$AA$3:$AA$1616,'Monthly Data'!$B62,Spreads!$AB$3:$AB$1616,'Monthly Data'!$C62)</f>
        <v>55.421428571428564</v>
      </c>
      <c r="L62" s="62">
        <f t="shared" si="4"/>
        <v>-1.8114285714285643</v>
      </c>
      <c r="M62" s="62">
        <f t="shared" si="5"/>
        <v>2.268571428571434</v>
      </c>
      <c r="N62" s="62">
        <f>_xlfn.MINIFS(Spreads!D$3:D$1616,Spreads!$AA$3:$AA$1616,'Monthly Data'!$B62,Spreads!$AB$3:$AB$1616,'Monthly Data'!$C62)</f>
        <v>55.075000000000003</v>
      </c>
      <c r="O62" s="62">
        <f>_xlfn.MAXIFS(Spreads!D$3:D$1616,Spreads!$AA$3:$AA$1616,'Monthly Data'!$B62,Spreads!$AB$3:$AB$1616,'Monthly Data'!$C62)</f>
        <v>60.19</v>
      </c>
      <c r="P62" s="62">
        <f>AVERAGEIFS(Spreads!D$3:D$1616,Spreads!$AA$3:$AA$1616,'Monthly Data'!$B62,Spreads!$AB$3:$AB$1616,'Monthly Data'!$C62)</f>
        <v>57.605952380952374</v>
      </c>
      <c r="Q62" s="62">
        <f t="shared" si="6"/>
        <v>-2.5309523809523711</v>
      </c>
      <c r="R62" s="62">
        <f t="shared" si="7"/>
        <v>2.5840476190476238</v>
      </c>
      <c r="S62" s="62">
        <f>_xlfn.MINIFS(Spreads!F$3:F$1616,Spreads!$AA$3:$AA$1616,'Monthly Data'!$B62,Spreads!$AB$3:$AB$1616,'Monthly Data'!$C62)</f>
        <v>40.774994539164389</v>
      </c>
      <c r="T62" s="62">
        <f>_xlfn.MAXIFS(Spreads!F$3:F$1616,Spreads!$AA$3:$AA$1616,'Monthly Data'!$B62,Spreads!$AB$3:$AB$1616,'Monthly Data'!$C62)</f>
        <v>46.938261288068375</v>
      </c>
      <c r="U62" s="62">
        <f>AVERAGEIFS(Spreads!F$3:F$1616,Spreads!$AA$3:$AA$1616,'Monthly Data'!$B62,Spreads!$AB$3:$AB$1616,'Monthly Data'!$C62)</f>
        <v>44.577544080356404</v>
      </c>
      <c r="V62" s="62">
        <f t="shared" si="38"/>
        <v>-3.25</v>
      </c>
      <c r="W62" s="62">
        <f t="shared" si="39"/>
        <v>2.75</v>
      </c>
      <c r="X62" s="62">
        <f>_xlfn.MINIFS(Spreads!G$3:G$1616,Spreads!$AA$3:$AA$1616,'Monthly Data'!$B62,Spreads!$AB$3:$AB$1616,'Monthly Data'!$C62)</f>
        <v>64.86</v>
      </c>
      <c r="Y62" s="62">
        <f>_xlfn.MAXIFS(Spreads!G$3:G$1616,Spreads!$AA$3:$AA$1616,'Monthly Data'!$B62,Spreads!$AB$3:$AB$1616,'Monthly Data'!$C62)</f>
        <v>69.69</v>
      </c>
      <c r="Z62" s="62">
        <f>AVERAGEIFS(Spreads!G$3:G$1616,Spreads!$AA$3:$AA$1616,'Monthly Data'!$B62,Spreads!$AB$3:$AB$1616,'Monthly Data'!$C62)</f>
        <v>67.099999999999994</v>
      </c>
      <c r="AA62" s="62">
        <f t="shared" si="10"/>
        <v>-2.2399999999999949</v>
      </c>
      <c r="AB62" s="62">
        <f t="shared" si="11"/>
        <v>2.5900000000000034</v>
      </c>
      <c r="AC62" s="62">
        <f>_xlfn.MINIFS(Spreads!H$3:H$1616,Spreads!$AA$3:$AA$1616,'Monthly Data'!$B62,Spreads!$AB$3:$AB$1616,'Monthly Data'!$C62)</f>
        <v>49.36</v>
      </c>
      <c r="AD62" s="62">
        <f>_xlfn.MAXIFS(Spreads!H$3:H$1616,Spreads!$AA$3:$AA$1616,'Monthly Data'!$B62,Spreads!$AB$3:$AB$1616,'Monthly Data'!$C62)</f>
        <v>53.6</v>
      </c>
      <c r="AE62" s="62">
        <f>AVERAGEIFS(Spreads!H$3:H$1616,Spreads!$AA$3:$AA$1616,'Monthly Data'!$B62,Spreads!$AB$3:$AB$1616,'Monthly Data'!$C62)</f>
        <v>51.62</v>
      </c>
      <c r="AF62" s="62">
        <f t="shared" si="40"/>
        <v>-2.259999999999998</v>
      </c>
      <c r="AG62" s="62">
        <f t="shared" si="13"/>
        <v>1.980000000000004</v>
      </c>
      <c r="AH62" s="65">
        <f t="shared" si="14"/>
        <v>-4.1734874694118962E-2</v>
      </c>
      <c r="AI62" s="62">
        <f t="shared" si="41"/>
        <v>11.652619047619055</v>
      </c>
      <c r="AJ62" s="62">
        <f t="shared" si="16"/>
        <v>3.8014285714285663</v>
      </c>
      <c r="AK62" s="62">
        <f t="shared" si="42"/>
        <v>7.8511904761904887</v>
      </c>
      <c r="AL62" s="60">
        <f t="shared" si="35"/>
        <v>45231</v>
      </c>
      <c r="AM62" s="66">
        <f t="shared" si="37"/>
        <v>898.93450010921663</v>
      </c>
      <c r="AN62" s="66">
        <f t="shared" si="37"/>
        <v>1034.8112347742388</v>
      </c>
      <c r="AO62" s="66">
        <f t="shared" si="37"/>
        <v>982.76634385523494</v>
      </c>
      <c r="AQ62" s="62">
        <f>AVERAGEIFS(Spreads!AV$3:AV$1616,Spreads!$AA$3:$AA$1616,'Monthly Data'!$B62,Spreads!$AB$3:$AB$1616,'Monthly Data'!$C62)</f>
        <v>4.688757142857142</v>
      </c>
      <c r="AR62" s="24"/>
      <c r="AS62" s="60">
        <f t="shared" si="18"/>
        <v>45231</v>
      </c>
      <c r="AT62" s="62">
        <f>_xlfn.MINIFS(Spreads!M$3:M$1616,Spreads!$AA$3:$AA$1616,'Monthly Data'!$B62,Spreads!$AB$3:$AB$1616,'Monthly Data'!$C62)</f>
        <v>11</v>
      </c>
      <c r="AU62" s="62">
        <f>_xlfn.MAXIFS(Spreads!M$3:M$1616,Spreads!$AA$3:$AA$1616,'Monthly Data'!$B62,Spreads!$AB$3:$AB$1616,'Monthly Data'!$C62)</f>
        <v>12.829999999999998</v>
      </c>
      <c r="AV62" s="62">
        <f>AVERAGEIFS(Spreads!M$3:M$1616,Spreads!$AA$3:$AA$1616,'Monthly Data'!$B62,Spreads!$AB$3:$AB$1616,'Monthly Data'!$C62)</f>
        <v>11.652619047619046</v>
      </c>
      <c r="AW62" s="24">
        <f t="shared" si="19"/>
        <v>-0.6526190476190461</v>
      </c>
      <c r="AX62" s="24">
        <f t="shared" si="20"/>
        <v>1.1773809523809522</v>
      </c>
      <c r="AY62" s="62">
        <f>_xlfn.MINIFS(Spreads!N$3:N$1616,Spreads!$AA$3:$AA$1616,'Monthly Data'!$B62,Spreads!$AB$3:$AB$1616,'Monthly Data'!$C62)</f>
        <v>7.25</v>
      </c>
      <c r="AZ62" s="62">
        <f>_xlfn.MAXIFS(Spreads!N$3:N$1616,Spreads!$AA$3:$AA$1616,'Monthly Data'!$B62,Spreads!$AB$3:$AB$1616,'Monthly Data'!$C62)</f>
        <v>8.3750000000000071</v>
      </c>
      <c r="BA62" s="62">
        <f>AVERAGEIFS(Spreads!N$3:N$1616,Spreads!$AA$3:$AA$1616,'Monthly Data'!$B62,Spreads!$AB$3:$AB$1616,'Monthly Data'!$C62)</f>
        <v>7.8511904761904763</v>
      </c>
      <c r="BB62" s="24">
        <f t="shared" si="21"/>
        <v>-0.60119047619047628</v>
      </c>
      <c r="BC62" s="24">
        <f t="shared" si="22"/>
        <v>0.52380952380953083</v>
      </c>
      <c r="BD62" s="62">
        <f>_xlfn.MINIFS(Spreads!O$3:O$1616,Spreads!$AA$3:$AA$1616,'Monthly Data'!$B62,Spreads!$AB$3:$AB$1616,'Monthly Data'!$C62)</f>
        <v>3.25</v>
      </c>
      <c r="BE62" s="62">
        <f>_xlfn.MAXIFS(Spreads!O$3:O$1616,Spreads!$AA$3:$AA$1616,'Monthly Data'!$B62,Spreads!$AB$3:$AB$1616,'Monthly Data'!$C62)</f>
        <v>4.5799999999999983</v>
      </c>
      <c r="BF62" s="62">
        <f>AVERAGEIFS(Spreads!O$3:O$1616,Spreads!$AA$3:$AA$1616,'Monthly Data'!$B62,Spreads!$AB$3:$AB$1616,'Monthly Data'!$C62)</f>
        <v>3.8014285714285712</v>
      </c>
      <c r="BG62" s="24">
        <f t="shared" si="23"/>
        <v>-0.55142857142857116</v>
      </c>
      <c r="BH62" s="24">
        <f t="shared" si="24"/>
        <v>0.77857142857142714</v>
      </c>
      <c r="BI62" s="62">
        <f>_xlfn.MINIFS(Spreads!P$3:P$1616,Spreads!$AA$3:$AA$1616,'Monthly Data'!$B62,Spreads!$AB$3:$AB$1616,'Monthly Data'!$C62)</f>
        <v>5.125</v>
      </c>
      <c r="BJ62" s="62">
        <f>_xlfn.MAXIFS(Spreads!P$3:P$1616,Spreads!$AA$3:$AA$1616,'Monthly Data'!$B62,Spreads!$AB$3:$AB$1616,'Monthly Data'!$C62)</f>
        <v>7.0799999999999983</v>
      </c>
      <c r="BK62" s="62">
        <f>AVERAGEIFS(Spreads!P$3:P$1616,Spreads!$AA$3:$AA$1616,'Monthly Data'!$B62,Spreads!$AB$3:$AB$1616,'Monthly Data'!$C62)</f>
        <v>5.9859523809523809</v>
      </c>
      <c r="BL62" s="24">
        <f t="shared" si="25"/>
        <v>-0.86095238095238091</v>
      </c>
      <c r="BM62" s="24">
        <f t="shared" si="26"/>
        <v>1.0940476190476174</v>
      </c>
      <c r="BN62" s="62">
        <f>_xlfn.MINIFS(Spreads!R$3:R$1616,Spreads!$AA$3:$AA$1616,'Monthly Data'!$B62,Spreads!$AB$3:$AB$1616,'Monthly Data'!$C62)</f>
        <v>-8.5850054608356103</v>
      </c>
      <c r="BO62" s="62">
        <f>_xlfn.MAXIFS(Spreads!R$3:R$1616,Spreads!$AA$3:$AA$1616,'Monthly Data'!$B62,Spreads!$AB$3:$AB$1616,'Monthly Data'!$C62)</f>
        <v>-5.8117387119316248</v>
      </c>
      <c r="BP62" s="62">
        <f>AVERAGEIFS(Spreads!R$3:R$1616,Spreads!$AA$3:$AA$1616,'Monthly Data'!$B62,Spreads!$AB$3:$AB$1616,'Monthly Data'!$C62)</f>
        <v>-7.0356138143804356</v>
      </c>
      <c r="BQ62" s="24">
        <f t="shared" si="27"/>
        <v>-1.5493916464551747</v>
      </c>
      <c r="BR62" s="24">
        <f t="shared" si="28"/>
        <v>1.2238751024488108</v>
      </c>
      <c r="BS62" s="62">
        <f>_xlfn.MINIFS(Spreads!S$3:S$1616,Spreads!$AA$3:$AA$1616,'Monthly Data'!$B62,Spreads!$AB$3:$AB$1616,'Monthly Data'!$C62)</f>
        <v>15</v>
      </c>
      <c r="BT62" s="62">
        <f>_xlfn.MAXIFS(Spreads!S$3:S$1616,Spreads!$AA$3:$AA$1616,'Monthly Data'!$B62,Spreads!$AB$3:$AB$1616,'Monthly Data'!$C62)</f>
        <v>16.579999999999998</v>
      </c>
      <c r="BU62" s="62">
        <f>AVERAGEIFS(Spreads!S$3:S$1616,Spreads!$AA$3:$AA$1616,'Monthly Data'!$B62,Spreads!$AB$3:$AB$1616,'Monthly Data'!$C62)</f>
        <v>15.479999999999999</v>
      </c>
      <c r="BV62" s="24">
        <f t="shared" si="29"/>
        <v>-0.47999999999999865</v>
      </c>
      <c r="BW62" s="24">
        <f t="shared" si="30"/>
        <v>1.0999999999999996</v>
      </c>
      <c r="BX62" s="62">
        <f>_xlfn.MINIFS(Spreads!T$3:T$1616,Spreads!$AA$3:$AA$1616,'Monthly Data'!$B62,Spreads!$AB$3:$AB$1616,'Monthly Data'!$C62)</f>
        <v>3.25</v>
      </c>
      <c r="BY62" s="62">
        <f>_xlfn.MAXIFS(Spreads!T$3:T$1616,Spreads!$AA$3:$AA$1616,'Monthly Data'!$B62,Spreads!$AB$3:$AB$1616,'Monthly Data'!$C62)</f>
        <v>4.5</v>
      </c>
      <c r="BZ62" s="62">
        <f>AVERAGEIFS(Spreads!T$3:T$1616,Spreads!$AA$3:$AA$1616,'Monthly Data'!$B62,Spreads!$AB$3:$AB$1616,'Monthly Data'!$C62)</f>
        <v>3.8273809523809526</v>
      </c>
      <c r="CA62" s="24">
        <f t="shared" si="31"/>
        <v>-0.57738095238095255</v>
      </c>
      <c r="CB62" s="24">
        <f t="shared" si="32"/>
        <v>0.67261904761904745</v>
      </c>
      <c r="CE62" s="62">
        <v>-9.2640612223276939</v>
      </c>
      <c r="CF62" s="24">
        <f t="shared" si="45"/>
        <v>2.2284474079472583</v>
      </c>
      <c r="CG62" s="62">
        <v>4.5499999999999972</v>
      </c>
      <c r="CH62" s="24">
        <f t="shared" si="43"/>
        <v>7.1026190476190489</v>
      </c>
      <c r="CI62" s="62">
        <v>4.0499999999999972</v>
      </c>
      <c r="CJ62" s="24">
        <f t="shared" si="44"/>
        <v>-1.9359523809523838</v>
      </c>
      <c r="CK62" s="24">
        <v>5.5499999999999972</v>
      </c>
      <c r="CL62" s="24">
        <f t="shared" si="46"/>
        <v>1.748571428571426</v>
      </c>
      <c r="CM62" s="69"/>
      <c r="CN62" s="69"/>
      <c r="CO62" s="69"/>
      <c r="CP62" s="69"/>
      <c r="CQ62" s="69"/>
      <c r="CR62" s="69"/>
      <c r="CS62" s="69"/>
      <c r="CT62" s="69"/>
      <c r="CU62" s="69"/>
      <c r="CV62" s="69"/>
      <c r="CW62" s="69"/>
      <c r="CX62" s="69"/>
      <c r="CY62" s="69"/>
      <c r="CZ62" s="69"/>
      <c r="DA62" s="69"/>
      <c r="DB62" s="69"/>
      <c r="DC62" s="69"/>
      <c r="DD62" s="69"/>
      <c r="DE62" s="69"/>
      <c r="DF62" s="69"/>
      <c r="DG62" s="69"/>
      <c r="DH62" s="69"/>
      <c r="DJ62" s="24">
        <f>X62-D62</f>
        <v>3.8699999999999974</v>
      </c>
      <c r="DK62" s="24">
        <f t="shared" si="33"/>
        <v>3.75</v>
      </c>
      <c r="DL62" s="24">
        <f t="shared" si="33"/>
        <v>3.8273809523809419</v>
      </c>
      <c r="DM62" s="69"/>
      <c r="DN62" s="69"/>
      <c r="DO62" s="69"/>
      <c r="DS62" s="69"/>
      <c r="DT62" s="69"/>
      <c r="DU62" s="69"/>
      <c r="DV62" s="63">
        <f t="shared" si="34"/>
        <v>45231</v>
      </c>
      <c r="DW62" s="62">
        <f>_xlfn.MINIFS(Spreads!X$3:X$1616,Spreads!$AA$3:$AA$1616,'Monthly Data'!$B62,Spreads!$AB$3:$AB$1616,'Monthly Data'!$C62)</f>
        <v>40.415091566717557</v>
      </c>
      <c r="DX62" s="62">
        <f>_xlfn.MAXIFS(Spreads!X$3:X$1616,Spreads!$AA$3:$AA$1616,'Monthly Data'!$B62,Spreads!$AB$3:$AB$1616,'Monthly Data'!$C62)</f>
        <v>47.525153971973424</v>
      </c>
      <c r="DY62" s="62">
        <f>AVERAGEIFS(Spreads!X$3:X$1616,Spreads!$AA$3:$AA$1616,'Monthly Data'!$B62,Spreads!$AB$3:$AB$1616,'Monthly Data'!$C62)</f>
        <v>44.549263190826224</v>
      </c>
      <c r="DZ62" s="62">
        <f>_xlfn.MINIFS(Spreads!AM$3:AM$1616,Spreads!$AA$3:$AA$1616,'Monthly Data'!$B62,Spreads!$AB$3:$AB$1616,'Monthly Data'!$C62)</f>
        <v>891</v>
      </c>
      <c r="EA62" s="62">
        <f>_xlfn.MAXIFS(Spreads!AM$3:AM$1616,Spreads!$AA$3:$AA$1616,'Monthly Data'!$B62,Spreads!$AB$3:$AB$1616,'Monthly Data'!$C62)</f>
        <v>1047.75</v>
      </c>
      <c r="EB62" s="62">
        <f>AVERAGEIFS(Spreads!AM$3:AM$1616,Spreads!$AA$3:$AA$1616,'Monthly Data'!$B62,Spreads!$AB$3:$AB$1616,'Monthly Data'!$C62)</f>
        <v>982.14285714285711</v>
      </c>
      <c r="EC62" s="62">
        <f>_xlfn.MINIFS(Spreads!AT$3:AT$1616,Spreads!$AA$3:$AA$1616,'Monthly Data'!$B62,Spreads!$AB$3:$AB$1616,'Monthly Data'!$C62)</f>
        <v>466.3</v>
      </c>
      <c r="ED62" s="62">
        <f>_xlfn.MAXIFS(Spreads!AT$3:AT$1616,Spreads!$AA$3:$AA$1616,'Monthly Data'!$B62,Spreads!$AB$3:$AB$1616,'Monthly Data'!$C62)</f>
        <v>520.6</v>
      </c>
      <c r="EE62" s="62">
        <f>AVERAGEIFS(Spreads!AT$3:AT$1616,Spreads!$AA$3:$AA$1616,'Monthly Data'!$B62,Spreads!$AB$3:$AB$1616,'Monthly Data'!$C62)</f>
        <v>496.79523809523812</v>
      </c>
      <c r="EF62" s="62">
        <f>_xlfn.MINIFS(Spreads!AU$3:AU$1616,Spreads!$AA$3:$AA$1616,'Monthly Data'!$B62,Spreads!$AB$3:$AB$1616,'Monthly Data'!$C62)</f>
        <v>13.05</v>
      </c>
      <c r="EG62" s="62">
        <f>_xlfn.MAXIFS(Spreads!AU$3:AU$1616,Spreads!$AA$3:$AA$1616,'Monthly Data'!$B62,Spreads!$AB$3:$AB$1616,'Monthly Data'!$C62)</f>
        <v>13.8775</v>
      </c>
      <c r="EH62" s="62">
        <f>AVERAGEIFS(Spreads!AU$3:AU$1616,Spreads!$AA$3:$AA$1616,'Monthly Data'!$B62,Spreads!$AB$3:$AB$1616,'Monthly Data'!$C62)</f>
        <v>13.470238095238098</v>
      </c>
      <c r="EI62" s="62">
        <f>_xlfn.MINIFS(Spreads!AV$3:AV$1616,Spreads!$AA$3:$AA$1616,'Monthly Data'!$B62,Spreads!$AB$3:$AB$1616,'Monthly Data'!$C62)</f>
        <v>4.0874749999999995</v>
      </c>
      <c r="EJ62" s="62">
        <f>_xlfn.MAXIFS(Spreads!AV$3:AV$1616,Spreads!$AA$3:$AA$1616,'Monthly Data'!$B62,Spreads!$AB$3:$AB$1616,'Monthly Data'!$C62)</f>
        <v>5.2394200000000009</v>
      </c>
      <c r="EK62" s="62">
        <f>AVERAGEIFS(Spreads!AV$3:AV$1616,Spreads!$AA$3:$AA$1616,'Monthly Data'!$B62,Spreads!$AB$3:$AB$1616,'Monthly Data'!$C62)</f>
        <v>4.688757142857142</v>
      </c>
      <c r="EL62" s="62">
        <f>_xlfn.MINIFS(Spreads!AW$3:AW$1616,Spreads!$AA$3:$AA$1616,'Monthly Data'!$B62,Spreads!$AB$3:$AB$1616,'Monthly Data'!$C62)</f>
        <v>4.8332329999999981</v>
      </c>
      <c r="EM62" s="62">
        <f>_xlfn.MAXIFS(Spreads!AW$3:AW$1616,Spreads!$AA$3:$AA$1616,'Monthly Data'!$B62,Spreads!$AB$3:$AB$1616,'Monthly Data'!$C62)</f>
        <v>6.1095310000000005</v>
      </c>
      <c r="EN62" s="62">
        <f>AVERAGEIFS(Spreads!AW$3:AW$1616,Spreads!$AA$3:$AA$1616,'Monthly Data'!$B62,Spreads!$AB$3:$AB$1616,'Monthly Data'!$C62)</f>
        <v>5.4598071999999984</v>
      </c>
      <c r="EO62" s="62">
        <f>_xlfn.MINIFS(Spreads!AX$3:AX$1616,Spreads!$AA$3:$AA$1616,'Monthly Data'!$B62,Spreads!$AB$3:$AB$1616,'Monthly Data'!$C62)</f>
        <v>0.64897559999999999</v>
      </c>
      <c r="EP62" s="62">
        <f>_xlfn.MAXIFS(Spreads!AX$3:AX$1616,Spreads!$AA$3:$AA$1616,'Monthly Data'!$B62,Spreads!$AB$3:$AB$1616,'Monthly Data'!$C62)</f>
        <v>1.0545210000000012</v>
      </c>
      <c r="EQ62" s="62">
        <f>AVERAGEIFS(Spreads!AX$3:AX$1616,Spreads!$AA$3:$AA$1616,'Monthly Data'!$B62,Spreads!$AB$3:$AB$1616,'Monthly Data'!$C62)</f>
        <v>0.77105005714285657</v>
      </c>
      <c r="ER62" s="64">
        <f>_xlfn.MINIFS(Spreads!AY$3:AY$1616,Spreads!$AA$3:$AA$1616,'Monthly Data'!$B62,Spreads!$AB$3:$AB$1616,'Monthly Data'!$C62)</f>
        <v>0.37816184655171264</v>
      </c>
      <c r="ES62" s="64">
        <f>_xlfn.MAXIFS(Spreads!AY$3:AY$1616,Spreads!$AA$3:$AA$1616,'Monthly Data'!$B62,Spreads!$AB$3:$AB$1616,'Monthly Data'!$C62)</f>
        <v>0.39857817460143219</v>
      </c>
      <c r="ET62" s="64">
        <f>AVERAGEIFS(Spreads!AY$3:AY$1616,Spreads!$AA$3:$AA$1616,'Monthly Data'!$B62,Spreads!$AB$3:$AB$1616,'Monthly Data'!$C62)</f>
        <v>0.38812015385201998</v>
      </c>
    </row>
    <row r="63" spans="1:150" x14ac:dyDescent="0.2">
      <c r="A63" s="60">
        <v>45261</v>
      </c>
      <c r="B63" s="61">
        <f t="shared" si="0"/>
        <v>12</v>
      </c>
      <c r="C63" s="61">
        <f t="shared" si="1"/>
        <v>2023</v>
      </c>
      <c r="D63" s="62">
        <f>_xlfn.MINIFS(Spreads!B$3:B$1616,Spreads!$AA$3:$AA$1616,'Monthly Data'!$B63,Spreads!$AB$3:$AB$1616,'Monthly Data'!$C63)</f>
        <v>57.24</v>
      </c>
      <c r="E63" s="62">
        <f>_xlfn.MAXIFS(Spreads!B$3:B$1616,Spreads!$AA$3:$AA$1616,'Monthly Data'!$B63,Spreads!$AB$3:$AB$1616,'Monthly Data'!$C63)</f>
        <v>62.95</v>
      </c>
      <c r="F63" s="62">
        <f>AVERAGEIFS(Spreads!B$3:B$1616,Spreads!$AA$3:$AA$1616,'Monthly Data'!$B63,Spreads!$AB$3:$AB$1616,'Monthly Data'!$C63)</f>
        <v>60.323</v>
      </c>
      <c r="G63" s="62">
        <f t="shared" si="2"/>
        <v>-3.0829999999999984</v>
      </c>
      <c r="H63" s="62">
        <f t="shared" si="3"/>
        <v>2.6270000000000024</v>
      </c>
      <c r="I63" s="62">
        <f>_xlfn.MINIFS(Spreads!C$3:C$1616,Spreads!$AA$3:$AA$1616,'Monthly Data'!$B63,Spreads!$AB$3:$AB$1616,'Monthly Data'!$C63)</f>
        <v>49.49</v>
      </c>
      <c r="J63" s="62">
        <f>_xlfn.MAXIFS(Spreads!C$3:C$1616,Spreads!$AA$3:$AA$1616,'Monthly Data'!$B63,Spreads!$AB$3:$AB$1616,'Monthly Data'!$C63)</f>
        <v>54.7</v>
      </c>
      <c r="K63" s="62">
        <f>AVERAGEIFS(Spreads!C$3:C$1616,Spreads!$AA$3:$AA$1616,'Monthly Data'!$B63,Spreads!$AB$3:$AB$1616,'Monthly Data'!$C63)</f>
        <v>52.085500000000003</v>
      </c>
      <c r="L63" s="62">
        <f t="shared" si="4"/>
        <v>-2.5955000000000013</v>
      </c>
      <c r="M63" s="62">
        <f t="shared" si="5"/>
        <v>2.6144999999999996</v>
      </c>
      <c r="N63" s="62">
        <f>_xlfn.MINIFS(Spreads!D$3:D$1616,Spreads!$AA$3:$AA$1616,'Monthly Data'!$B63,Spreads!$AB$3:$AB$1616,'Monthly Data'!$C63)</f>
        <v>50.24</v>
      </c>
      <c r="O63" s="62">
        <f>_xlfn.MAXIFS(Spreads!D$3:D$1616,Spreads!$AA$3:$AA$1616,'Monthly Data'!$B63,Spreads!$AB$3:$AB$1616,'Monthly Data'!$C63)</f>
        <v>56.45</v>
      </c>
      <c r="P63" s="62">
        <f>AVERAGEIFS(Spreads!D$3:D$1616,Spreads!$AA$3:$AA$1616,'Monthly Data'!$B63,Spreads!$AB$3:$AB$1616,'Monthly Data'!$C63)</f>
        <v>53.398000000000003</v>
      </c>
      <c r="Q63" s="62">
        <f t="shared" si="6"/>
        <v>-3.1580000000000013</v>
      </c>
      <c r="R63" s="62">
        <f t="shared" si="7"/>
        <v>3.0519999999999996</v>
      </c>
      <c r="S63" s="62">
        <f>_xlfn.MINIFS(Spreads!F$3:F$1616,Spreads!$AA$3:$AA$1616,'Monthly Data'!$B63,Spreads!$AB$3:$AB$1616,'Monthly Data'!$C63)</f>
        <v>38.407121836000911</v>
      </c>
      <c r="T63" s="62">
        <f>_xlfn.MAXIFS(Spreads!F$3:F$1616,Spreads!$AA$3:$AA$1616,'Monthly Data'!$B63,Spreads!$AB$3:$AB$1616,'Monthly Data'!$C63)</f>
        <v>44.07188906844943</v>
      </c>
      <c r="U63" s="62">
        <f>AVERAGEIFS(Spreads!F$3:F$1616,Spreads!$AA$3:$AA$1616,'Monthly Data'!$B63,Spreads!$AB$3:$AB$1616,'Monthly Data'!$C63)</f>
        <v>40.117173444296306</v>
      </c>
      <c r="V63" s="62">
        <f t="shared" si="38"/>
        <v>-2.25</v>
      </c>
      <c r="W63" s="62">
        <f t="shared" si="39"/>
        <v>2.25</v>
      </c>
      <c r="X63" s="62">
        <f>_xlfn.MINIFS(Spreads!G$3:G$1616,Spreads!$AA$3:$AA$1616,'Monthly Data'!$B63,Spreads!$AB$3:$AB$1616,'Monthly Data'!$C63)</f>
        <v>62.49</v>
      </c>
      <c r="Y63" s="62">
        <f>_xlfn.MAXIFS(Spreads!G$3:G$1616,Spreads!$AA$3:$AA$1616,'Monthly Data'!$B63,Spreads!$AB$3:$AB$1616,'Monthly Data'!$C63)</f>
        <v>66.95</v>
      </c>
      <c r="Z63" s="62">
        <f>AVERAGEIFS(Spreads!G$3:G$1616,Spreads!$AA$3:$AA$1616,'Monthly Data'!$B63,Spreads!$AB$3:$AB$1616,'Monthly Data'!$C63)</f>
        <v>64.906500000000008</v>
      </c>
      <c r="AA63" s="62">
        <f t="shared" si="10"/>
        <v>-2.4165000000000063</v>
      </c>
      <c r="AB63" s="62">
        <f t="shared" si="11"/>
        <v>2.0434999999999945</v>
      </c>
      <c r="AC63" s="62">
        <f>_xlfn.MINIFS(Spreads!H$3:H$1616,Spreads!$AA$3:$AA$1616,'Monthly Data'!$B63,Spreads!$AB$3:$AB$1616,'Monthly Data'!$C63)</f>
        <v>47.49</v>
      </c>
      <c r="AD63" s="62">
        <f>_xlfn.MAXIFS(Spreads!H$3:H$1616,Spreads!$AA$3:$AA$1616,'Monthly Data'!$B63,Spreads!$AB$3:$AB$1616,'Monthly Data'!$C63)</f>
        <v>51.45</v>
      </c>
      <c r="AE63" s="62">
        <f>AVERAGEIFS(Spreads!H$3:H$1616,Spreads!$AA$3:$AA$1616,'Monthly Data'!$B63,Spreads!$AB$3:$AB$1616,'Monthly Data'!$C63)</f>
        <v>49.773000000000003</v>
      </c>
      <c r="AF63" s="62">
        <f t="shared" si="40"/>
        <v>-2.2830000000000013</v>
      </c>
      <c r="AG63" s="62">
        <f t="shared" si="13"/>
        <v>1.6769999999999996</v>
      </c>
      <c r="AH63" s="65">
        <f t="shared" si="14"/>
        <v>-3.5780705153041326E-2</v>
      </c>
      <c r="AI63" s="62">
        <f t="shared" si="41"/>
        <v>10.549999999999997</v>
      </c>
      <c r="AJ63" s="62">
        <f t="shared" si="16"/>
        <v>2.3125</v>
      </c>
      <c r="AK63" s="62">
        <f t="shared" si="42"/>
        <v>8.2374999999999972</v>
      </c>
      <c r="AL63" s="60">
        <f t="shared" si="35"/>
        <v>45261</v>
      </c>
      <c r="AM63" s="66">
        <f t="shared" si="37"/>
        <v>846.73185756327996</v>
      </c>
      <c r="AN63" s="66">
        <f t="shared" si="37"/>
        <v>971.61856221863115</v>
      </c>
      <c r="AO63" s="66">
        <f t="shared" si="37"/>
        <v>884.43203153111403</v>
      </c>
      <c r="AQ63" s="62">
        <f>AVERAGEIFS(Spreads!AV$3:AV$1616,Spreads!$AA$3:$AA$1616,'Monthly Data'!$B63,Spreads!$AB$3:$AB$1616,'Monthly Data'!$C63)</f>
        <v>3.5022659999999997</v>
      </c>
      <c r="AR63" s="24"/>
      <c r="AS63" s="60">
        <f t="shared" si="18"/>
        <v>45261</v>
      </c>
      <c r="AT63" s="62">
        <f>_xlfn.MINIFS(Spreads!M$3:M$1616,Spreads!$AA$3:$AA$1616,'Monthly Data'!$B63,Spreads!$AB$3:$AB$1616,'Monthly Data'!$C63)</f>
        <v>9.75</v>
      </c>
      <c r="AU63" s="62">
        <f>_xlfn.MAXIFS(Spreads!M$3:M$1616,Spreads!$AA$3:$AA$1616,'Monthly Data'!$B63,Spreads!$AB$3:$AB$1616,'Monthly Data'!$C63)</f>
        <v>11.5</v>
      </c>
      <c r="AV63" s="62">
        <f>AVERAGEIFS(Spreads!M$3:M$1616,Spreads!$AA$3:$AA$1616,'Monthly Data'!$B63,Spreads!$AB$3:$AB$1616,'Monthly Data'!$C63)</f>
        <v>10.55</v>
      </c>
      <c r="AW63" s="24">
        <f t="shared" si="19"/>
        <v>-0.80000000000000071</v>
      </c>
      <c r="AX63" s="24">
        <f t="shared" si="20"/>
        <v>0.94999999999999929</v>
      </c>
      <c r="AY63" s="62">
        <f>_xlfn.MINIFS(Spreads!N$3:N$1616,Spreads!$AA$3:$AA$1616,'Monthly Data'!$B63,Spreads!$AB$3:$AB$1616,'Monthly Data'!$C63)</f>
        <v>6.25</v>
      </c>
      <c r="AZ63" s="62">
        <f>_xlfn.MAXIFS(Spreads!N$3:N$1616,Spreads!$AA$3:$AA$1616,'Monthly Data'!$B63,Spreads!$AB$3:$AB$1616,'Monthly Data'!$C63)</f>
        <v>9</v>
      </c>
      <c r="BA63" s="62">
        <f>AVERAGEIFS(Spreads!N$3:N$1616,Spreads!$AA$3:$AA$1616,'Monthly Data'!$B63,Spreads!$AB$3:$AB$1616,'Monthly Data'!$C63)</f>
        <v>7.7249999999999996</v>
      </c>
      <c r="BB63" s="24">
        <f t="shared" si="21"/>
        <v>-1.4749999999999996</v>
      </c>
      <c r="BC63" s="24">
        <f t="shared" si="22"/>
        <v>1.2750000000000004</v>
      </c>
      <c r="BD63" s="62">
        <f>_xlfn.MINIFS(Spreads!O$3:O$1616,Spreads!$AA$3:$AA$1616,'Monthly Data'!$B63,Spreads!$AB$3:$AB$1616,'Monthly Data'!$C63)</f>
        <v>1.75</v>
      </c>
      <c r="BE63" s="62">
        <f>_xlfn.MAXIFS(Spreads!O$3:O$1616,Spreads!$AA$3:$AA$1616,'Monthly Data'!$B63,Spreads!$AB$3:$AB$1616,'Monthly Data'!$C63)</f>
        <v>3.25</v>
      </c>
      <c r="BF63" s="62">
        <f>AVERAGEIFS(Spreads!O$3:O$1616,Spreads!$AA$3:$AA$1616,'Monthly Data'!$B63,Spreads!$AB$3:$AB$1616,'Monthly Data'!$C63)</f>
        <v>2.3125</v>
      </c>
      <c r="BG63" s="24">
        <f t="shared" si="23"/>
        <v>-0.5625</v>
      </c>
      <c r="BH63" s="24">
        <f t="shared" si="24"/>
        <v>0.9375</v>
      </c>
      <c r="BI63" s="62">
        <f>_xlfn.MINIFS(Spreads!P$3:P$1616,Spreads!$AA$3:$AA$1616,'Monthly Data'!$B63,Spreads!$AB$3:$AB$1616,'Monthly Data'!$C63)</f>
        <v>2.75</v>
      </c>
      <c r="BJ63" s="62">
        <f>_xlfn.MAXIFS(Spreads!P$3:P$1616,Spreads!$AA$3:$AA$1616,'Monthly Data'!$B63,Spreads!$AB$3:$AB$1616,'Monthly Data'!$C63)</f>
        <v>5</v>
      </c>
      <c r="BK63" s="62">
        <f>AVERAGEIFS(Spreads!P$3:P$1616,Spreads!$AA$3:$AA$1616,'Monthly Data'!$B63,Spreads!$AB$3:$AB$1616,'Monthly Data'!$C63)</f>
        <v>3.625</v>
      </c>
      <c r="BL63" s="24">
        <f t="shared" si="25"/>
        <v>-0.875</v>
      </c>
      <c r="BM63" s="24">
        <f t="shared" si="26"/>
        <v>1.375</v>
      </c>
      <c r="BN63" s="62">
        <f>_xlfn.MINIFS(Spreads!R$3:R$1616,Spreads!$AA$3:$AA$1616,'Monthly Data'!$B63,Spreads!$AB$3:$AB$1616,'Monthly Data'!$C63)</f>
        <v>-11.461833544666909</v>
      </c>
      <c r="BO63" s="62">
        <f>_xlfn.MAXIFS(Spreads!R$3:R$1616,Spreads!$AA$3:$AA$1616,'Monthly Data'!$B63,Spreads!$AB$3:$AB$1616,'Monthly Data'!$C63)</f>
        <v>-7.3781109315505731</v>
      </c>
      <c r="BP63" s="62">
        <f>AVERAGEIFS(Spreads!R$3:R$1616,Spreads!$AA$3:$AA$1616,'Monthly Data'!$B63,Spreads!$AB$3:$AB$1616,'Monthly Data'!$C63)</f>
        <v>-10.131576555703695</v>
      </c>
      <c r="BQ63" s="24">
        <f t="shared" si="27"/>
        <v>-1.3302569889632139</v>
      </c>
      <c r="BR63" s="24">
        <f t="shared" si="28"/>
        <v>2.7534656241531223</v>
      </c>
      <c r="BS63" s="62">
        <f>_xlfn.MINIFS(Spreads!S$3:S$1616,Spreads!$AA$3:$AA$1616,'Monthly Data'!$B63,Spreads!$AB$3:$AB$1616,'Monthly Data'!$C63)</f>
        <v>14.669999999999995</v>
      </c>
      <c r="BT63" s="62">
        <f>_xlfn.MAXIFS(Spreads!S$3:S$1616,Spreads!$AA$3:$AA$1616,'Monthly Data'!$B63,Spreads!$AB$3:$AB$1616,'Monthly Data'!$C63)</f>
        <v>15.500000000000007</v>
      </c>
      <c r="BU63" s="62">
        <f>AVERAGEIFS(Spreads!S$3:S$1616,Spreads!$AA$3:$AA$1616,'Monthly Data'!$B63,Spreads!$AB$3:$AB$1616,'Monthly Data'!$C63)</f>
        <v>15.140526315789474</v>
      </c>
      <c r="BV63" s="24">
        <f t="shared" si="29"/>
        <v>-0.47052631578947945</v>
      </c>
      <c r="BW63" s="24">
        <f t="shared" si="30"/>
        <v>0.35947368421053305</v>
      </c>
      <c r="BX63" s="62">
        <f>_xlfn.MINIFS(Spreads!T$3:T$1616,Spreads!$AA$3:$AA$1616,'Monthly Data'!$B63,Spreads!$AB$3:$AB$1616,'Monthly Data'!$C63)</f>
        <v>3.9999999999999929</v>
      </c>
      <c r="BY63" s="62">
        <f>_xlfn.MAXIFS(Spreads!T$3:T$1616,Spreads!$AA$3:$AA$1616,'Monthly Data'!$B63,Spreads!$AB$3:$AB$1616,'Monthly Data'!$C63)</f>
        <v>5.2500000000000071</v>
      </c>
      <c r="BZ63" s="62">
        <f>AVERAGEIFS(Spreads!T$3:T$1616,Spreads!$AA$3:$AA$1616,'Monthly Data'!$B63,Spreads!$AB$3:$AB$1616,'Monthly Data'!$C63)</f>
        <v>4.583499999999999</v>
      </c>
      <c r="CA63" s="24">
        <f t="shared" si="31"/>
        <v>-0.58350000000000612</v>
      </c>
      <c r="CB63" s="24">
        <f t="shared" si="32"/>
        <v>0.66650000000000809</v>
      </c>
      <c r="CE63" s="62">
        <v>-7.7955079623691974</v>
      </c>
      <c r="CF63" s="24">
        <f t="shared" si="45"/>
        <v>-2.336068593334498</v>
      </c>
      <c r="CG63" s="62">
        <v>9.4500000000000028</v>
      </c>
      <c r="CH63" s="24">
        <f t="shared" si="43"/>
        <v>1.0999999999999979</v>
      </c>
      <c r="CI63" s="62">
        <v>6.7000000000000028</v>
      </c>
      <c r="CJ63" s="24">
        <f t="shared" si="44"/>
        <v>3.0750000000000028</v>
      </c>
      <c r="CK63" s="24">
        <v>5.4500000000000028</v>
      </c>
      <c r="CL63" s="24">
        <f t="shared" si="46"/>
        <v>3.1375000000000028</v>
      </c>
      <c r="CM63" s="69"/>
      <c r="CN63" s="69"/>
      <c r="CO63" s="69"/>
      <c r="CP63" s="69"/>
      <c r="CQ63" s="69"/>
      <c r="CR63" s="69"/>
      <c r="CS63" s="69"/>
      <c r="CT63" s="69"/>
      <c r="CU63" s="69"/>
      <c r="CV63" s="69"/>
      <c r="CW63" s="69"/>
      <c r="CX63" s="69"/>
      <c r="CY63" s="69"/>
      <c r="CZ63" s="69"/>
      <c r="DA63" s="69"/>
      <c r="DB63" s="69"/>
      <c r="DC63" s="69"/>
      <c r="DD63" s="69"/>
      <c r="DF63" s="69"/>
      <c r="DG63" s="69"/>
      <c r="DH63" s="69"/>
      <c r="DJ63" s="69">
        <f t="shared" si="33"/>
        <v>5.25</v>
      </c>
      <c r="DK63" s="69">
        <f t="shared" si="33"/>
        <v>4</v>
      </c>
      <c r="DL63" s="69">
        <f t="shared" si="33"/>
        <v>4.5835000000000079</v>
      </c>
      <c r="DM63" s="69"/>
      <c r="DN63" s="69"/>
      <c r="DO63" s="69"/>
      <c r="DS63" s="69"/>
      <c r="DT63" s="69"/>
      <c r="DU63" s="69"/>
      <c r="DV63" s="63">
        <f t="shared" si="34"/>
        <v>45261</v>
      </c>
      <c r="DW63" s="62">
        <f>_xlfn.MINIFS(Spreads!X$3:X$1616,Spreads!$AA$3:$AA$1616,'Monthly Data'!$B63,Spreads!$AB$3:$AB$1616,'Monthly Data'!$C63)</f>
        <v>39.439867696140197</v>
      </c>
      <c r="DX63" s="62">
        <f>_xlfn.MAXIFS(Spreads!X$3:X$1616,Spreads!$AA$3:$AA$1616,'Monthly Data'!$B63,Spreads!$AB$3:$AB$1616,'Monthly Data'!$C63)</f>
        <v>44.610822172689915</v>
      </c>
      <c r="DY63" s="62">
        <f>AVERAGEIFS(Spreads!X$3:X$1616,Spreads!$AA$3:$AA$1616,'Monthly Data'!$B63,Spreads!$AB$3:$AB$1616,'Monthly Data'!$C63)</f>
        <v>41.232125053637304</v>
      </c>
      <c r="DZ63" s="62">
        <f>_xlfn.MINIFS(Spreads!AM$3:AM$1616,Spreads!$AA$3:$AA$1616,'Monthly Data'!$B63,Spreads!$AB$3:$AB$1616,'Monthly Data'!$C63)</f>
        <v>869.5</v>
      </c>
      <c r="EA63" s="62">
        <f>_xlfn.MAXIFS(Spreads!AM$3:AM$1616,Spreads!$AA$3:$AA$1616,'Monthly Data'!$B63,Spreads!$AB$3:$AB$1616,'Monthly Data'!$C63)</f>
        <v>983.5</v>
      </c>
      <c r="EB63" s="62">
        <f>AVERAGEIFS(Spreads!AM$3:AM$1616,Spreads!$AA$3:$AA$1616,'Monthly Data'!$B63,Spreads!$AB$3:$AB$1616,'Monthly Data'!$C63)</f>
        <v>909.01250000000005</v>
      </c>
      <c r="EC63" s="62">
        <f>_xlfn.MINIFS(Spreads!AT$3:AT$1616,Spreads!$AA$3:$AA$1616,'Monthly Data'!$B63,Spreads!$AB$3:$AB$1616,'Monthly Data'!$C63)</f>
        <v>421</v>
      </c>
      <c r="ED63" s="62">
        <f>_xlfn.MAXIFS(Spreads!AT$3:AT$1616,Spreads!$AA$3:$AA$1616,'Monthly Data'!$B63,Spreads!$AB$3:$AB$1616,'Monthly Data'!$C63)</f>
        <v>462.7</v>
      </c>
      <c r="EE63" s="62">
        <f>AVERAGEIFS(Spreads!AT$3:AT$1616,Spreads!$AA$3:$AA$1616,'Monthly Data'!$B63,Spreads!$AB$3:$AB$1616,'Monthly Data'!$C63)</f>
        <v>442.3</v>
      </c>
      <c r="EF63" s="62">
        <f>_xlfn.MINIFS(Spreads!AU$3:AU$1616,Spreads!$AA$3:$AA$1616,'Monthly Data'!$B63,Spreads!$AB$3:$AB$1616,'Monthly Data'!$C63)</f>
        <v>12.805</v>
      </c>
      <c r="EG63" s="62">
        <f>_xlfn.MAXIFS(Spreads!AU$3:AU$1616,Spreads!$AA$3:$AA$1616,'Monthly Data'!$B63,Spreads!$AB$3:$AB$1616,'Monthly Data'!$C63)</f>
        <v>13.3</v>
      </c>
      <c r="EH63" s="62">
        <f>AVERAGEIFS(Spreads!AU$3:AU$1616,Spreads!$AA$3:$AA$1616,'Monthly Data'!$B63,Spreads!$AB$3:$AB$1616,'Monthly Data'!$C63)</f>
        <v>13.045750000000002</v>
      </c>
      <c r="EI63" s="62">
        <f>_xlfn.MINIFS(Spreads!AV$3:AV$1616,Spreads!$AA$3:$AA$1616,'Monthly Data'!$B63,Spreads!$AB$3:$AB$1616,'Monthly Data'!$C63)</f>
        <v>2.8775299999999984</v>
      </c>
      <c r="EJ63" s="62">
        <f>_xlfn.MAXIFS(Spreads!AV$3:AV$1616,Spreads!$AA$3:$AA$1616,'Monthly Data'!$B63,Spreads!$AB$3:$AB$1616,'Monthly Data'!$C63)</f>
        <v>4.1186699999999998</v>
      </c>
      <c r="EK63" s="62">
        <f>AVERAGEIFS(Spreads!AV$3:AV$1616,Spreads!$AA$3:$AA$1616,'Monthly Data'!$B63,Spreads!$AB$3:$AB$1616,'Monthly Data'!$C63)</f>
        <v>3.5022659999999997</v>
      </c>
      <c r="EL63" s="62">
        <f>_xlfn.MINIFS(Spreads!AW$3:AW$1616,Spreads!$AA$3:$AA$1616,'Monthly Data'!$B63,Spreads!$AB$3:$AB$1616,'Monthly Data'!$C63)</f>
        <v>3.5216383999999987</v>
      </c>
      <c r="EM63" s="62">
        <f>_xlfn.MAXIFS(Spreads!AW$3:AW$1616,Spreads!$AA$3:$AA$1616,'Monthly Data'!$B63,Spreads!$AB$3:$AB$1616,'Monthly Data'!$C63)</f>
        <v>5.051768400000002</v>
      </c>
      <c r="EN63" s="62">
        <f>AVERAGEIFS(Spreads!AW$3:AW$1616,Spreads!$AA$3:$AA$1616,'Monthly Data'!$B63,Spreads!$AB$3:$AB$1616,'Monthly Data'!$C63)</f>
        <v>4.3004797799999999</v>
      </c>
      <c r="EO63" s="62">
        <f>_xlfn.MINIFS(Spreads!AX$3:AX$1616,Spreads!$AA$3:$AA$1616,'Monthly Data'!$B63,Spreads!$AB$3:$AB$1616,'Monthly Data'!$C63)</f>
        <v>0.61345440000000195</v>
      </c>
      <c r="EP63" s="62">
        <f>_xlfn.MAXIFS(Spreads!AX$3:AX$1616,Spreads!$AA$3:$AA$1616,'Monthly Data'!$B63,Spreads!$AB$3:$AB$1616,'Monthly Data'!$C63)</f>
        <v>1.015255800000002</v>
      </c>
      <c r="EQ63" s="62">
        <f>AVERAGEIFS(Spreads!AX$3:AX$1616,Spreads!$AA$3:$AA$1616,'Monthly Data'!$B63,Spreads!$AB$3:$AB$1616,'Monthly Data'!$C63)</f>
        <v>0.79821378000000054</v>
      </c>
      <c r="ER63" s="64">
        <f>_xlfn.MINIFS(Spreads!AY$3:AY$1616,Spreads!$AA$3:$AA$1616,'Monthly Data'!$B63,Spreads!$AB$3:$AB$1616,'Monthly Data'!$C63)</f>
        <v>0.39811935165197027</v>
      </c>
      <c r="ES63" s="64">
        <f>_xlfn.MAXIFS(Spreads!AY$3:AY$1616,Spreads!$AA$3:$AA$1616,'Monthly Data'!$B63,Spreads!$AB$3:$AB$1616,'Monthly Data'!$C63)</f>
        <v>0.41217482574124653</v>
      </c>
      <c r="ET63" s="64">
        <f>AVERAGEIFS(Spreads!AY$3:AY$1616,Spreads!$AA$3:$AA$1616,'Monthly Data'!$B63,Spreads!$AB$3:$AB$1616,'Monthly Data'!$C63)</f>
        <v>0.40561255517913353</v>
      </c>
    </row>
    <row r="64" spans="1:150" x14ac:dyDescent="0.2">
      <c r="A64" s="60">
        <v>45292</v>
      </c>
      <c r="B64" s="61">
        <f t="shared" si="0"/>
        <v>1</v>
      </c>
      <c r="C64" s="61">
        <f t="shared" si="1"/>
        <v>2024</v>
      </c>
      <c r="D64" s="62">
        <f>_xlfn.MINIFS(Spreads!B$3:B$1616,Spreads!$AA$3:$AA$1616,'Monthly Data'!$B64,Spreads!$AB$3:$AB$1616,'Monthly Data'!$C64)</f>
        <v>54.05</v>
      </c>
      <c r="E64" s="62">
        <f>_xlfn.MAXIFS(Spreads!B$3:B$1616,Spreads!$AA$3:$AA$1616,'Monthly Data'!$B64,Spreads!$AB$3:$AB$1616,'Monthly Data'!$C64)</f>
        <v>58.1</v>
      </c>
      <c r="F64" s="62">
        <f>AVERAGEIFS(Spreads!B$3:B$1616,Spreads!$AA$3:$AA$1616,'Monthly Data'!$B64,Spreads!$AB$3:$AB$1616,'Monthly Data'!$C64)</f>
        <v>56.135714285714279</v>
      </c>
      <c r="G64" s="62">
        <f t="shared" si="2"/>
        <v>-2.0857142857142819</v>
      </c>
      <c r="H64" s="62">
        <f t="shared" si="3"/>
        <v>1.9642857142857224</v>
      </c>
      <c r="I64" s="62">
        <f>_xlfn.MINIFS(Spreads!C$3:C$1616,Spreads!$AA$3:$AA$1616,'Monthly Data'!$B64,Spreads!$AB$3:$AB$1616,'Monthly Data'!$C64)</f>
        <v>44.05</v>
      </c>
      <c r="J64" s="62">
        <f>_xlfn.MAXIFS(Spreads!C$3:C$1616,Spreads!$AA$3:$AA$1616,'Monthly Data'!$B64,Spreads!$AB$3:$AB$1616,'Monthly Data'!$C64)</f>
        <v>50.6</v>
      </c>
      <c r="K64" s="62">
        <f>AVERAGEIFS(Spreads!C$3:C$1616,Spreads!$AA$3:$AA$1616,'Monthly Data'!$B64,Spreads!$AB$3:$AB$1616,'Monthly Data'!$C64)</f>
        <v>48.421428571428564</v>
      </c>
      <c r="L64" s="62">
        <f t="shared" si="4"/>
        <v>-4.3714285714285666</v>
      </c>
      <c r="M64" s="62">
        <f t="shared" si="5"/>
        <v>2.1785714285714377</v>
      </c>
      <c r="N64" s="62">
        <f>_xlfn.MINIFS(Spreads!D$3:D$1616,Spreads!$AA$3:$AA$1616,'Monthly Data'!$B64,Spreads!$AB$3:$AB$1616,'Monthly Data'!$C64)</f>
        <v>46.8</v>
      </c>
      <c r="O64" s="62">
        <f>_xlfn.MAXIFS(Spreads!D$3:D$1616,Spreads!$AA$3:$AA$1616,'Monthly Data'!$B64,Spreads!$AB$3:$AB$1616,'Monthly Data'!$C64)</f>
        <v>51.04</v>
      </c>
      <c r="P64" s="62">
        <f>AVERAGEIFS(Spreads!D$3:D$1616,Spreads!$AA$3:$AA$1616,'Monthly Data'!$B64,Spreads!$AB$3:$AB$1616,'Monthly Data'!$C64)</f>
        <v>49.272619047619045</v>
      </c>
      <c r="Q64" s="62">
        <f t="shared" si="6"/>
        <v>-2.4726190476190482</v>
      </c>
      <c r="R64" s="62">
        <f t="shared" si="7"/>
        <v>1.7673809523809538</v>
      </c>
      <c r="S64" s="62">
        <f>_xlfn.MINIFS(Spreads!F$3:F$1616,Spreads!$AA$3:$AA$1616,'Monthly Data'!$B64,Spreads!$AB$3:$AB$1616,'Monthly Data'!$C64)</f>
        <v>36.990930027888787</v>
      </c>
      <c r="T64" s="62">
        <f>_xlfn.MAXIFS(Spreads!F$3:F$1616,Spreads!$AA$3:$AA$1616,'Monthly Data'!$B64,Spreads!$AB$3:$AB$1616,'Monthly Data'!$C64)</f>
        <v>39.313484593192676</v>
      </c>
      <c r="U64" s="62">
        <f>AVERAGEIFS(Spreads!F$3:F$1616,Spreads!$AA$3:$AA$1616,'Monthly Data'!$B64,Spreads!$AB$3:$AB$1616,'Monthly Data'!$C64)</f>
        <v>38.047975593463676</v>
      </c>
      <c r="V64" s="62">
        <f t="shared" si="38"/>
        <v>-3</v>
      </c>
      <c r="W64" s="62">
        <f t="shared" si="39"/>
        <v>3</v>
      </c>
      <c r="X64" s="62">
        <f>_xlfn.MINIFS(Spreads!G$3:G$1616,Spreads!$AA$3:$AA$1616,'Monthly Data'!$B64,Spreads!$AB$3:$AB$1616,'Monthly Data'!$C64)</f>
        <v>58</v>
      </c>
      <c r="Y64" s="62">
        <f>_xlfn.MAXIFS(Spreads!G$3:G$1616,Spreads!$AA$3:$AA$1616,'Monthly Data'!$B64,Spreads!$AB$3:$AB$1616,'Monthly Data'!$C64)</f>
        <v>63.29</v>
      </c>
      <c r="Z64" s="62">
        <f>AVERAGEIFS(Spreads!G$3:G$1616,Spreads!$AA$3:$AA$1616,'Monthly Data'!$B64,Spreads!$AB$3:$AB$1616,'Monthly Data'!$C64)</f>
        <v>60.540476190476198</v>
      </c>
      <c r="AA64" s="62">
        <f t="shared" si="10"/>
        <v>-2.5404761904761983</v>
      </c>
      <c r="AB64" s="62">
        <f t="shared" si="11"/>
        <v>2.7495238095238008</v>
      </c>
      <c r="AC64" s="62">
        <f>_xlfn.MINIFS(Spreads!H$3:H$1616,Spreads!$AA$3:$AA$1616,'Monthly Data'!$B64,Spreads!$AB$3:$AB$1616,'Monthly Data'!$C64)</f>
        <v>45.55</v>
      </c>
      <c r="AD64" s="62">
        <f>_xlfn.MAXIFS(Spreads!H$3:H$1616,Spreads!$AA$3:$AA$1616,'Monthly Data'!$B64,Spreads!$AB$3:$AB$1616,'Monthly Data'!$C64)</f>
        <v>48.72</v>
      </c>
      <c r="AE64" s="62">
        <f>AVERAGEIFS(Spreads!H$3:H$1616,Spreads!$AA$3:$AA$1616,'Monthly Data'!$B64,Spreads!$AB$3:$AB$1616,'Monthly Data'!$C64)</f>
        <v>47.540476190476184</v>
      </c>
      <c r="AF64" s="62">
        <f>AC64-AE64</f>
        <v>-1.990476190476187</v>
      </c>
      <c r="AG64" s="62">
        <f t="shared" si="13"/>
        <v>1.1795238095238147</v>
      </c>
      <c r="AH64" s="65">
        <f t="shared" si="14"/>
        <v>-4.4854113867434542E-2</v>
      </c>
      <c r="AI64" s="62">
        <f t="shared" si="41"/>
        <v>8.5952380952380949</v>
      </c>
      <c r="AJ64" s="62">
        <f t="shared" si="16"/>
        <v>0.8809523809523796</v>
      </c>
      <c r="AK64" s="62">
        <f t="shared" si="42"/>
        <v>7.7142857142857153</v>
      </c>
      <c r="AL64" s="60">
        <f t="shared" si="35"/>
        <v>45292</v>
      </c>
      <c r="AM64" s="66">
        <f>S64*2204.622/100</f>
        <v>815.51018139944222</v>
      </c>
      <c r="AN64" s="66">
        <f t="shared" si="37"/>
        <v>866.71373030813618</v>
      </c>
      <c r="AO64" s="66">
        <f t="shared" si="37"/>
        <v>838.81404048813067</v>
      </c>
      <c r="AP64" s="66">
        <f>AO64-AO67</f>
        <v>-37.277546005943805</v>
      </c>
      <c r="AQ64" s="62">
        <f>AVERAGEIFS(Spreads!AV$3:AV$1616,Spreads!$AA$3:$AA$1616,'Monthly Data'!$B64,Spreads!$AB$3:$AB$1616,'Monthly Data'!$C64)</f>
        <v>2.8564988095238086</v>
      </c>
      <c r="AR64" s="24"/>
      <c r="AS64" s="60">
        <f t="shared" si="18"/>
        <v>45292</v>
      </c>
      <c r="AT64" s="62">
        <f>_xlfn.MINIFS(Spreads!M$3:M$1616,Spreads!$AA$3:$AA$1616,'Monthly Data'!$B64,Spreads!$AB$3:$AB$1616,'Monthly Data'!$C64)</f>
        <v>8</v>
      </c>
      <c r="AU64" s="62">
        <f>_xlfn.MAXIFS(Spreads!M$3:M$1616,Spreads!$AA$3:$AA$1616,'Monthly Data'!$B64,Spreads!$AB$3:$AB$1616,'Monthly Data'!$C64)</f>
        <v>9.75</v>
      </c>
      <c r="AV64" s="62">
        <f>AVERAGEIFS(Spreads!M$3:M$1616,Spreads!$AA$3:$AA$1616,'Monthly Data'!$B64,Spreads!$AB$3:$AB$1616,'Monthly Data'!$C64)</f>
        <v>8.5952380952380949</v>
      </c>
      <c r="AW64" s="24">
        <f t="shared" si="19"/>
        <v>-0.5952380952380949</v>
      </c>
      <c r="AX64" s="24">
        <f t="shared" si="20"/>
        <v>1.1547619047619051</v>
      </c>
      <c r="AY64" s="62">
        <f>_xlfn.MINIFS(Spreads!N$3:N$1616,Spreads!$AA$3:$AA$1616,'Monthly Data'!$B64,Spreads!$AB$3:$AB$1616,'Monthly Data'!$C64)</f>
        <v>6</v>
      </c>
      <c r="AZ64" s="62">
        <f>_xlfn.MAXIFS(Spreads!N$3:N$1616,Spreads!$AA$3:$AA$1616,'Monthly Data'!$B64,Spreads!$AB$3:$AB$1616,'Monthly Data'!$C64)</f>
        <v>8.5</v>
      </c>
      <c r="BA64" s="62">
        <f>AVERAGEIFS(Spreads!N$3:N$1616,Spreads!$AA$3:$AA$1616,'Monthly Data'!$B64,Spreads!$AB$3:$AB$1616,'Monthly Data'!$C64)</f>
        <v>6.8630952380952381</v>
      </c>
      <c r="BB64" s="24">
        <f t="shared" si="21"/>
        <v>-0.86309523809523814</v>
      </c>
      <c r="BC64" s="24">
        <f t="shared" si="22"/>
        <v>1.6369047619047619</v>
      </c>
      <c r="BD64" s="62">
        <f>_xlfn.MINIFS(Spreads!O$3:O$1616,Spreads!$AA$3:$AA$1616,'Monthly Data'!$B64,Spreads!$AB$3:$AB$1616,'Monthly Data'!$C64)</f>
        <v>-1.5</v>
      </c>
      <c r="BE64" s="62">
        <f>_xlfn.MAXIFS(Spreads!O$3:O$1616,Spreads!$AA$3:$AA$1616,'Monthly Data'!$B64,Spreads!$AB$3:$AB$1616,'Monthly Data'!$C64)</f>
        <v>2</v>
      </c>
      <c r="BF64" s="62">
        <f>AVERAGEIFS(Spreads!O$3:O$1616,Spreads!$AA$3:$AA$1616,'Monthly Data'!$B64,Spreads!$AB$3:$AB$1616,'Monthly Data'!$C64)</f>
        <v>0.88095238095238093</v>
      </c>
      <c r="BG64" s="24">
        <f t="shared" si="23"/>
        <v>-2.3809523809523809</v>
      </c>
      <c r="BH64" s="24">
        <f t="shared" si="24"/>
        <v>1.1190476190476191</v>
      </c>
      <c r="BI64" s="62">
        <f>_xlfn.MINIFS(Spreads!P$3:P$1616,Spreads!$AA$3:$AA$1616,'Monthly Data'!$B64,Spreads!$AB$3:$AB$1616,'Monthly Data'!$C64)</f>
        <v>1</v>
      </c>
      <c r="BJ64" s="62">
        <f>_xlfn.MAXIFS(Spreads!P$3:P$1616,Spreads!$AA$3:$AA$1616,'Monthly Data'!$B64,Spreads!$AB$3:$AB$1616,'Monthly Data'!$C64)</f>
        <v>2.75</v>
      </c>
      <c r="BK64" s="62">
        <f>AVERAGEIFS(Spreads!P$3:P$1616,Spreads!$AA$3:$AA$1616,'Monthly Data'!$B64,Spreads!$AB$3:$AB$1616,'Monthly Data'!$C64)</f>
        <v>1.7321428571428572</v>
      </c>
      <c r="BL64" s="24">
        <f t="shared" si="25"/>
        <v>-0.73214285714285721</v>
      </c>
      <c r="BM64" s="24">
        <f t="shared" si="26"/>
        <v>1.0178571428571428</v>
      </c>
      <c r="BN64" s="62">
        <f>_xlfn.MINIFS(Spreads!R$3:R$1616,Spreads!$AA$3:$AA$1616,'Monthly Data'!$B64,Spreads!$AB$3:$AB$1616,'Monthly Data'!$C64)</f>
        <v>-10.432013956173734</v>
      </c>
      <c r="BO64" s="62">
        <f>_xlfn.MAXIFS(Spreads!R$3:R$1616,Spreads!$AA$3:$AA$1616,'Monthly Data'!$B64,Spreads!$AB$3:$AB$1616,'Monthly Data'!$C64)</f>
        <v>-7.6866958183141421</v>
      </c>
      <c r="BP64" s="62">
        <f>AVERAGEIFS(Spreads!R$3:R$1616,Spreads!$AA$3:$AA$1616,'Monthly Data'!$B64,Spreads!$AB$3:$AB$1616,'Monthly Data'!$C64)</f>
        <v>-9.5430244065363219</v>
      </c>
      <c r="BQ64" s="24">
        <f t="shared" si="27"/>
        <v>-0.88898954963741161</v>
      </c>
      <c r="BR64" s="24">
        <f t="shared" si="28"/>
        <v>1.8563285882221798</v>
      </c>
      <c r="BS64" s="62">
        <f>_xlfn.MINIFS(Spreads!S$3:S$1616,Spreads!$AA$3:$AA$1616,'Monthly Data'!$B64,Spreads!$AB$3:$AB$1616,'Monthly Data'!$C64)</f>
        <v>12</v>
      </c>
      <c r="BT64" s="62">
        <f>_xlfn.MAXIFS(Spreads!S$3:S$1616,Spreads!$AA$3:$AA$1616,'Monthly Data'!$B64,Spreads!$AB$3:$AB$1616,'Monthly Data'!$C64)</f>
        <v>15</v>
      </c>
      <c r="BU64" s="62">
        <f>AVERAGEIFS(Spreads!S$3:S$1616,Spreads!$AA$3:$AA$1616,'Monthly Data'!$B64,Spreads!$AB$3:$AB$1616,'Monthly Data'!$C64)</f>
        <v>13</v>
      </c>
      <c r="BV64" s="24">
        <f t="shared" si="29"/>
        <v>-1</v>
      </c>
      <c r="BW64" s="24">
        <f t="shared" si="30"/>
        <v>2</v>
      </c>
      <c r="BX64" s="62">
        <f>_xlfn.MINIFS(Spreads!T$3:T$1616,Spreads!$AA$3:$AA$1616,'Monthly Data'!$B64,Spreads!$AB$3:$AB$1616,'Monthly Data'!$C64)</f>
        <v>3.5</v>
      </c>
      <c r="BY64" s="62">
        <f>_xlfn.MAXIFS(Spreads!T$3:T$1616,Spreads!$AA$3:$AA$1616,'Monthly Data'!$B64,Spreads!$AB$3:$AB$1616,'Monthly Data'!$C64)</f>
        <v>5.25</v>
      </c>
      <c r="BZ64" s="62">
        <f>AVERAGEIFS(Spreads!T$3:T$1616,Spreads!$AA$3:$AA$1616,'Monthly Data'!$B64,Spreads!$AB$3:$AB$1616,'Monthly Data'!$C64)</f>
        <v>4.4047619047619051</v>
      </c>
      <c r="CA64" s="24">
        <f t="shared" si="31"/>
        <v>-0.9047619047619051</v>
      </c>
      <c r="CB64" s="24">
        <f t="shared" si="32"/>
        <v>0.8452380952380949</v>
      </c>
      <c r="CE64" s="62">
        <v>-7.7955079623691974</v>
      </c>
      <c r="CF64" s="24">
        <f t="shared" si="45"/>
        <v>-1.7475164441671245</v>
      </c>
      <c r="CG64" s="62">
        <v>9.4500000000000028</v>
      </c>
      <c r="CH64" s="24">
        <f t="shared" si="43"/>
        <v>-0.85476190476190794</v>
      </c>
      <c r="CI64" s="62">
        <v>6.7000000000000028</v>
      </c>
      <c r="CJ64" s="24">
        <f t="shared" si="44"/>
        <v>4.9678571428571452</v>
      </c>
      <c r="CK64" s="24">
        <v>5.4500000000000028</v>
      </c>
      <c r="CL64" s="24">
        <f t="shared" si="46"/>
        <v>4.5690476190476215</v>
      </c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F64" s="69"/>
      <c r="DG64" s="69"/>
      <c r="DH64" s="69"/>
      <c r="DJ64" s="69">
        <f t="shared" si="33"/>
        <v>3.9500000000000028</v>
      </c>
      <c r="DK64" s="69">
        <f t="shared" si="33"/>
        <v>5.1899999999999977</v>
      </c>
      <c r="DL64" s="69">
        <f t="shared" si="33"/>
        <v>4.4047619047619193</v>
      </c>
      <c r="DM64" s="69"/>
      <c r="DN64" s="69"/>
      <c r="DO64" s="69"/>
      <c r="DS64" s="69"/>
      <c r="DT64" s="69"/>
      <c r="DU64" s="69"/>
      <c r="DV64" s="63">
        <f t="shared" si="34"/>
        <v>45292</v>
      </c>
      <c r="DW64" s="62">
        <f>_xlfn.MINIFS(Spreads!X$3:X$1616,Spreads!$AA$3:$AA$1616,'Monthly Data'!$B64,Spreads!$AB$3:$AB$1616,'Monthly Data'!$C64)</f>
        <v>37.024487644593947</v>
      </c>
      <c r="DX64" s="62">
        <f>_xlfn.MAXIFS(Spreads!X$3:X$1616,Spreads!$AA$3:$AA$1616,'Monthly Data'!$B64,Spreads!$AB$3:$AB$1616,'Monthly Data'!$C64)</f>
        <v>40.789305377520499</v>
      </c>
      <c r="DY64" s="62">
        <f>AVERAGEIFS(Spreads!X$3:X$1616,Spreads!$AA$3:$AA$1616,'Monthly Data'!$B64,Spreads!$AB$3:$AB$1616,'Monthly Data'!$C64)</f>
        <v>38.491103387942843</v>
      </c>
      <c r="DZ64" s="62">
        <f>_xlfn.MINIFS(Spreads!AM$3:AM$1616,Spreads!$AA$3:$AA$1616,'Monthly Data'!$B64,Spreads!$AB$3:$AB$1616,'Monthly Data'!$C64)</f>
        <v>816.25</v>
      </c>
      <c r="EA64" s="62">
        <f>_xlfn.MAXIFS(Spreads!AM$3:AM$1616,Spreads!$AA$3:$AA$1616,'Monthly Data'!$B64,Spreads!$AB$3:$AB$1616,'Monthly Data'!$C64)</f>
        <v>899.25</v>
      </c>
      <c r="EB64" s="62">
        <f>AVERAGEIFS(Spreads!AM$3:AM$1616,Spreads!$AA$3:$AA$1616,'Monthly Data'!$B64,Spreads!$AB$3:$AB$1616,'Monthly Data'!$C64)</f>
        <v>848.58333333333337</v>
      </c>
      <c r="EC64" s="62">
        <f>_xlfn.MINIFS(Spreads!AT$3:AT$1616,Spreads!$AA$3:$AA$1616,'Monthly Data'!$B64,Spreads!$AB$3:$AB$1616,'Monthly Data'!$C64)</f>
        <v>387</v>
      </c>
      <c r="ED64" s="62">
        <f>_xlfn.MAXIFS(Spreads!AT$3:AT$1616,Spreads!$AA$3:$AA$1616,'Monthly Data'!$B64,Spreads!$AB$3:$AB$1616,'Monthly Data'!$C64)</f>
        <v>415</v>
      </c>
      <c r="EE64" s="62">
        <f>AVERAGEIFS(Spreads!AT$3:AT$1616,Spreads!$AA$3:$AA$1616,'Monthly Data'!$B64,Spreads!$AB$3:$AB$1616,'Monthly Data'!$C64)</f>
        <v>400.99523809523805</v>
      </c>
      <c r="EF64" s="62">
        <f>_xlfn.MINIFS(Spreads!AU$3:AU$1616,Spreads!$AA$3:$AA$1616,'Monthly Data'!$B64,Spreads!$AB$3:$AB$1616,'Monthly Data'!$C64)</f>
        <v>11.942500000000001</v>
      </c>
      <c r="EG64" s="62">
        <f>_xlfn.MAXIFS(Spreads!AU$3:AU$1616,Spreads!$AA$3:$AA$1616,'Monthly Data'!$B64,Spreads!$AB$3:$AB$1616,'Monthly Data'!$C64)</f>
        <v>12.77</v>
      </c>
      <c r="EH64" s="62">
        <f>AVERAGEIFS(Spreads!AU$3:AU$1616,Spreads!$AA$3:$AA$1616,'Monthly Data'!$B64,Spreads!$AB$3:$AB$1616,'Monthly Data'!$C64)</f>
        <v>12.331785714285715</v>
      </c>
      <c r="EI64" s="62">
        <f>_xlfn.MINIFS(Spreads!AV$3:AV$1616,Spreads!$AA$3:$AA$1616,'Monthly Data'!$B64,Spreads!$AB$3:$AB$1616,'Monthly Data'!$C64)</f>
        <v>2.6390600000000006</v>
      </c>
      <c r="EJ64" s="62">
        <f>_xlfn.MAXIFS(Spreads!AV$3:AV$1616,Spreads!$AA$3:$AA$1616,'Monthly Data'!$B64,Spreads!$AB$3:$AB$1616,'Monthly Data'!$C64)</f>
        <v>3.0206400000000002</v>
      </c>
      <c r="EK64" s="62">
        <f>AVERAGEIFS(Spreads!AV$3:AV$1616,Spreads!$AA$3:$AA$1616,'Monthly Data'!$B64,Spreads!$AB$3:$AB$1616,'Monthly Data'!$C64)</f>
        <v>2.8564988095238086</v>
      </c>
      <c r="EL64" s="62">
        <f>_xlfn.MINIFS(Spreads!AW$3:AW$1616,Spreads!$AA$3:$AA$1616,'Monthly Data'!$B64,Spreads!$AB$3:$AB$1616,'Monthly Data'!$C64)</f>
        <v>3.306633999999999</v>
      </c>
      <c r="EM64" s="62">
        <f>_xlfn.MAXIFS(Spreads!AW$3:AW$1616,Spreads!$AA$3:$AA$1616,'Monthly Data'!$B64,Spreads!$AB$3:$AB$1616,'Monthly Data'!$C64)</f>
        <v>3.7778050000000007</v>
      </c>
      <c r="EN64" s="62">
        <f>AVERAGEIFS(Spreads!AW$3:AW$1616,Spreads!$AA$3:$AA$1616,'Monthly Data'!$B64,Spreads!$AB$3:$AB$1616,'Monthly Data'!$C64)</f>
        <v>3.5462505809523801</v>
      </c>
      <c r="EO64" s="62">
        <f>_xlfn.MINIFS(Spreads!AX$3:AX$1616,Spreads!$AA$3:$AA$1616,'Monthly Data'!$B64,Spreads!$AB$3:$AB$1616,'Monthly Data'!$C64)</f>
        <v>0.42611399999999833</v>
      </c>
      <c r="EP64" s="62">
        <f>_xlfn.MAXIFS(Spreads!AX$3:AX$1616,Spreads!$AA$3:$AA$1616,'Monthly Data'!$B64,Spreads!$AB$3:$AB$1616,'Monthly Data'!$C64)</f>
        <v>0.90866879999999917</v>
      </c>
      <c r="EQ64" s="62">
        <f>AVERAGEIFS(Spreads!AX$3:AX$1616,Spreads!$AA$3:$AA$1616,'Monthly Data'!$B64,Spreads!$AB$3:$AB$1616,'Monthly Data'!$C64)</f>
        <v>0.68975177142857136</v>
      </c>
      <c r="ER64" s="64">
        <f>_xlfn.MINIFS(Spreads!AY$3:AY$1616,Spreads!$AA$3:$AA$1616,'Monthly Data'!$B64,Spreads!$AB$3:$AB$1616,'Monthly Data'!$C64)</f>
        <v>0.39632545116088269</v>
      </c>
      <c r="ES64" s="64">
        <f>_xlfn.MAXIFS(Spreads!AY$3:AY$1616,Spreads!$AA$3:$AA$1616,'Monthly Data'!$B64,Spreads!$AB$3:$AB$1616,'Monthly Data'!$C64)</f>
        <v>0.41772703987560672</v>
      </c>
      <c r="ET64" s="64">
        <f>AVERAGEIFS(Spreads!AY$3:AY$1616,Spreads!$AA$3:$AA$1616,'Monthly Data'!$B64,Spreads!$AB$3:$AB$1616,'Monthly Data'!$C64)</f>
        <v>0.41140548694916373</v>
      </c>
    </row>
    <row r="65" spans="1:152" x14ac:dyDescent="0.2">
      <c r="A65" s="60">
        <v>45323</v>
      </c>
      <c r="B65" s="61">
        <f t="shared" si="0"/>
        <v>2</v>
      </c>
      <c r="C65" s="61">
        <f t="shared" si="1"/>
        <v>2024</v>
      </c>
      <c r="D65" s="62">
        <f>_xlfn.MINIFS(Spreads!B$3:B$1616,Spreads!$AA$3:$AA$1616,'Monthly Data'!$B65,Spreads!$AB$3:$AB$1616,'Monthly Data'!$C65)</f>
        <v>51.52</v>
      </c>
      <c r="E65" s="62">
        <f>_xlfn.MAXIFS(Spreads!B$3:B$1616,Spreads!$AA$3:$AA$1616,'Monthly Data'!$B65,Spreads!$AB$3:$AB$1616,'Monthly Data'!$C65)</f>
        <v>54.94</v>
      </c>
      <c r="F65" s="62">
        <f>AVERAGEIFS(Spreads!B$3:B$1616,Spreads!$AA$3:$AA$1616,'Monthly Data'!$B65,Spreads!$AB$3:$AB$1616,'Monthly Data'!$C65)</f>
        <v>53.089999999999996</v>
      </c>
      <c r="G65" s="62">
        <f t="shared" si="2"/>
        <v>-1.5699999999999932</v>
      </c>
      <c r="H65" s="62">
        <f t="shared" si="3"/>
        <v>1.8500000000000014</v>
      </c>
      <c r="I65" s="62">
        <f>_xlfn.MINIFS(Spreads!C$3:C$1616,Spreads!$AA$3:$AA$1616,'Monthly Data'!$B65,Spreads!$AB$3:$AB$1616,'Monthly Data'!$C65)</f>
        <v>42.23</v>
      </c>
      <c r="J65" s="62">
        <f>_xlfn.MAXIFS(Spreads!C$3:C$1616,Spreads!$AA$3:$AA$1616,'Monthly Data'!$B65,Spreads!$AB$3:$AB$1616,'Monthly Data'!$C65)</f>
        <v>45.94</v>
      </c>
      <c r="K65" s="62">
        <f>AVERAGEIFS(Spreads!C$3:C$1616,Spreads!$AA$3:$AA$1616,'Monthly Data'!$B65,Spreads!$AB$3:$AB$1616,'Monthly Data'!$C65)</f>
        <v>43.989999999999995</v>
      </c>
      <c r="L65" s="62">
        <f t="shared" si="4"/>
        <v>-1.759999999999998</v>
      </c>
      <c r="M65" s="62">
        <f t="shared" si="5"/>
        <v>1.9500000000000028</v>
      </c>
      <c r="N65" s="62">
        <f>_xlfn.MINIFS(Spreads!D$3:D$1616,Spreads!$AA$3:$AA$1616,'Monthly Data'!$B65,Spreads!$AB$3:$AB$1616,'Monthly Data'!$C65)</f>
        <v>45.27</v>
      </c>
      <c r="O65" s="62">
        <f>_xlfn.MAXIFS(Spreads!D$3:D$1616,Spreads!$AA$3:$AA$1616,'Monthly Data'!$B65,Spreads!$AB$3:$AB$1616,'Monthly Data'!$C65)</f>
        <v>49.064999999999998</v>
      </c>
      <c r="P65" s="62">
        <f>AVERAGEIFS(Spreads!D$3:D$1616,Spreads!$AA$3:$AA$1616,'Monthly Data'!$B65,Spreads!$AB$3:$AB$1616,'Monthly Data'!$C65)</f>
        <v>46.814999999999991</v>
      </c>
      <c r="Q65" s="62">
        <f t="shared" si="6"/>
        <v>-1.5449999999999875</v>
      </c>
      <c r="R65" s="62">
        <f t="shared" si="7"/>
        <v>2.2500000000000071</v>
      </c>
      <c r="S65" s="62">
        <f>_xlfn.MINIFS(Spreads!F$3:F$1616,Spreads!$AA$3:$AA$1616,'Monthly Data'!$B65,Spreads!$AB$3:$AB$1616,'Monthly Data'!$C65)</f>
        <v>35.982601460512946</v>
      </c>
      <c r="T65" s="62">
        <f>_xlfn.MAXIFS(Spreads!F$3:F$1616,Spreads!$AA$3:$AA$1616,'Monthly Data'!$B65,Spreads!$AB$3:$AB$1616,'Monthly Data'!$C65)</f>
        <v>38.350474163676431</v>
      </c>
      <c r="U65" s="62">
        <f>AVERAGEIFS(Spreads!F$3:F$1616,Spreads!$AA$3:$AA$1616,'Monthly Data'!$B65,Spreads!$AB$3:$AB$1616,'Monthly Data'!$C65)</f>
        <v>36.888334799123328</v>
      </c>
      <c r="V65" s="62">
        <f t="shared" si="38"/>
        <v>-2.5</v>
      </c>
      <c r="W65" s="62">
        <f t="shared" si="39"/>
        <v>4</v>
      </c>
      <c r="X65" s="62">
        <f>_xlfn.MINIFS(Spreads!G$3:G$1616,Spreads!$AA$3:$AA$1616,'Monthly Data'!$B65,Spreads!$AB$3:$AB$1616,'Monthly Data'!$C65)</f>
        <v>55.52</v>
      </c>
      <c r="Y65" s="62">
        <f>_xlfn.MAXIFS(Spreads!G$3:G$1616,Spreads!$AA$3:$AA$1616,'Monthly Data'!$B65,Spreads!$AB$3:$AB$1616,'Monthly Data'!$C65)</f>
        <v>59.94</v>
      </c>
      <c r="Z65" s="62">
        <f>AVERAGEIFS(Spreads!G$3:G$1616,Spreads!$AA$3:$AA$1616,'Monthly Data'!$B65,Spreads!$AB$3:$AB$1616,'Monthly Data'!$C65)</f>
        <v>57.237499999999997</v>
      </c>
      <c r="AA65" s="62">
        <f t="shared" si="10"/>
        <v>-1.717499999999994</v>
      </c>
      <c r="AB65" s="62">
        <f t="shared" si="11"/>
        <v>2.7025000000000006</v>
      </c>
      <c r="AC65" s="62">
        <f>_xlfn.MINIFS(Spreads!H$3:H$1616,Spreads!$AA$3:$AA$1616,'Monthly Data'!$B65,Spreads!$AB$3:$AB$1616,'Monthly Data'!$C65)</f>
        <v>44.02</v>
      </c>
      <c r="AD65" s="62">
        <f>_xlfn.MAXIFS(Spreads!H$3:H$1616,Spreads!$AA$3:$AA$1616,'Monthly Data'!$B65,Spreads!$AB$3:$AB$1616,'Monthly Data'!$C65)</f>
        <v>47.94</v>
      </c>
      <c r="AE65" s="62">
        <f>AVERAGEIFS(Spreads!H$3:H$1616,Spreads!$AA$3:$AA$1616,'Monthly Data'!$B65,Spreads!$AB$3:$AB$1616,'Monthly Data'!$C65)</f>
        <v>45.639999999999993</v>
      </c>
      <c r="AF65" s="62">
        <f t="shared" ref="AF65:AF75" si="47">AC65-AE65</f>
        <v>-1.6199999999999903</v>
      </c>
      <c r="AG65" s="62">
        <f t="shared" si="13"/>
        <v>2.3000000000000043</v>
      </c>
      <c r="AH65" s="65">
        <f t="shared" si="14"/>
        <v>-3.9975960334551974E-2</v>
      </c>
      <c r="AI65" s="62">
        <f t="shared" si="41"/>
        <v>7.4500000000000028</v>
      </c>
      <c r="AJ65" s="62">
        <f t="shared" si="16"/>
        <v>-1.6499999999999986</v>
      </c>
      <c r="AK65" s="62">
        <f t="shared" si="42"/>
        <v>9.1000000000000014</v>
      </c>
      <c r="AL65" s="60">
        <f t="shared" si="35"/>
        <v>45323</v>
      </c>
      <c r="AM65" s="66">
        <f t="shared" ref="AM65:AO80" si="48">S65*2204.622/100</f>
        <v>793.28034797078953</v>
      </c>
      <c r="AN65" s="66">
        <f t="shared" si="37"/>
        <v>845.48299051672655</v>
      </c>
      <c r="AO65" s="66">
        <f t="shared" si="37"/>
        <v>813.24834441512871</v>
      </c>
      <c r="AQ65" s="62">
        <f>AVERAGEIFS(Spreads!AV$3:AV$1616,Spreads!$AA$3:$AA$1616,'Monthly Data'!$B65,Spreads!$AB$3:$AB$1616,'Monthly Data'!$C65)</f>
        <v>2.8848499999999992</v>
      </c>
      <c r="AR65" s="24"/>
      <c r="AS65" s="60">
        <f t="shared" si="18"/>
        <v>45323</v>
      </c>
      <c r="AT65" s="62">
        <f>_xlfn.MINIFS(Spreads!M$3:M$1616,Spreads!$AA$3:$AA$1616,'Monthly Data'!$B65,Spreads!$AB$3:$AB$1616,'Monthly Data'!$C65)</f>
        <v>6.5</v>
      </c>
      <c r="AU65" s="62">
        <f>_xlfn.MAXIFS(Spreads!M$3:M$1616,Spreads!$AA$3:$AA$1616,'Monthly Data'!$B65,Spreads!$AB$3:$AB$1616,'Monthly Data'!$C65)</f>
        <v>8.5</v>
      </c>
      <c r="AV65" s="62">
        <f>AVERAGEIFS(Spreads!M$3:M$1616,Spreads!$AA$3:$AA$1616,'Monthly Data'!$B65,Spreads!$AB$3:$AB$1616,'Monthly Data'!$C65)</f>
        <v>7.45</v>
      </c>
      <c r="AW65" s="24">
        <f t="shared" si="19"/>
        <v>-0.95000000000000018</v>
      </c>
      <c r="AX65" s="24">
        <f t="shared" si="20"/>
        <v>1.0499999999999998</v>
      </c>
      <c r="AY65" s="62">
        <f>_xlfn.MINIFS(Spreads!N$3:N$1616,Spreads!$AA$3:$AA$1616,'Monthly Data'!$B65,Spreads!$AB$3:$AB$1616,'Monthly Data'!$C65)</f>
        <v>5.375</v>
      </c>
      <c r="AZ65" s="62">
        <f>_xlfn.MAXIFS(Spreads!N$3:N$1616,Spreads!$AA$3:$AA$1616,'Monthly Data'!$B65,Spreads!$AB$3:$AB$1616,'Monthly Data'!$C65)</f>
        <v>7.5</v>
      </c>
      <c r="BA65" s="62">
        <f>AVERAGEIFS(Spreads!N$3:N$1616,Spreads!$AA$3:$AA$1616,'Monthly Data'!$B65,Spreads!$AB$3:$AB$1616,'Monthly Data'!$C65)</f>
        <v>6.2750000000000004</v>
      </c>
      <c r="BB65" s="24">
        <f t="shared" si="21"/>
        <v>-0.90000000000000036</v>
      </c>
      <c r="BC65" s="24">
        <f t="shared" si="22"/>
        <v>1.2249999999999996</v>
      </c>
      <c r="BD65" s="62">
        <f>_xlfn.MINIFS(Spreads!O$3:O$1616,Spreads!$AA$3:$AA$1616,'Monthly Data'!$B65,Spreads!$AB$3:$AB$1616,'Monthly Data'!$C65)</f>
        <v>-2.5</v>
      </c>
      <c r="BE65" s="62">
        <f>_xlfn.MAXIFS(Spreads!O$3:O$1616,Spreads!$AA$3:$AA$1616,'Monthly Data'!$B65,Spreads!$AB$3:$AB$1616,'Monthly Data'!$C65)</f>
        <v>0</v>
      </c>
      <c r="BF65" s="62">
        <f>AVERAGEIFS(Spreads!O$3:O$1616,Spreads!$AA$3:$AA$1616,'Monthly Data'!$B65,Spreads!$AB$3:$AB$1616,'Monthly Data'!$C65)</f>
        <v>-1.65</v>
      </c>
      <c r="BG65" s="24">
        <f t="shared" si="23"/>
        <v>-0.85000000000000009</v>
      </c>
      <c r="BH65" s="24">
        <f t="shared" si="24"/>
        <v>1.65</v>
      </c>
      <c r="BI65" s="62">
        <f>_xlfn.MINIFS(Spreads!P$3:P$1616,Spreads!$AA$3:$AA$1616,'Monthly Data'!$B65,Spreads!$AB$3:$AB$1616,'Monthly Data'!$C65)</f>
        <v>1</v>
      </c>
      <c r="BJ65" s="62">
        <f>_xlfn.MAXIFS(Spreads!P$3:P$1616,Spreads!$AA$3:$AA$1616,'Monthly Data'!$B65,Spreads!$AB$3:$AB$1616,'Monthly Data'!$C65)</f>
        <v>1.25</v>
      </c>
      <c r="BK65" s="62">
        <f>AVERAGEIFS(Spreads!P$3:P$1616,Spreads!$AA$3:$AA$1616,'Monthly Data'!$B65,Spreads!$AB$3:$AB$1616,'Monthly Data'!$C65)</f>
        <v>1.175</v>
      </c>
      <c r="BL65" s="24">
        <f t="shared" si="25"/>
        <v>-0.17500000000000004</v>
      </c>
      <c r="BM65" s="24">
        <f t="shared" si="26"/>
        <v>7.4999999999999956E-2</v>
      </c>
      <c r="BN65" s="62">
        <f>_xlfn.MINIFS(Spreads!R$3:R$1616,Spreads!$AA$3:$AA$1616,'Monthly Data'!$B65,Spreads!$AB$3:$AB$1616,'Monthly Data'!$C65)</f>
        <v>-10.903751834251622</v>
      </c>
      <c r="BO65" s="62">
        <f>_xlfn.MAXIFS(Spreads!R$3:R$1616,Spreads!$AA$3:$AA$1616,'Monthly Data'!$B65,Spreads!$AB$3:$AB$1616,'Monthly Data'!$C65)</f>
        <v>-6.3095258363235658</v>
      </c>
      <c r="BP65" s="62">
        <f>AVERAGEIFS(Spreads!R$3:R$1616,Spreads!$AA$3:$AA$1616,'Monthly Data'!$B65,Spreads!$AB$3:$AB$1616,'Monthly Data'!$C65)</f>
        <v>-8.5146333461414798</v>
      </c>
      <c r="BQ65" s="24">
        <f t="shared" si="27"/>
        <v>-2.3891184881101424</v>
      </c>
      <c r="BR65" s="24">
        <f t="shared" si="28"/>
        <v>2.205107509817914</v>
      </c>
      <c r="BS65" s="62">
        <f>_xlfn.MINIFS(Spreads!S$3:S$1616,Spreads!$AA$3:$AA$1616,'Monthly Data'!$B65,Spreads!$AB$3:$AB$1616,'Monthly Data'!$C65)</f>
        <v>10.610000000000007</v>
      </c>
      <c r="BT65" s="62">
        <f>_xlfn.MAXIFS(Spreads!S$3:S$1616,Spreads!$AA$3:$AA$1616,'Monthly Data'!$B65,Spreads!$AB$3:$AB$1616,'Monthly Data'!$C65)</f>
        <v>12</v>
      </c>
      <c r="BU65" s="62">
        <f>AVERAGEIFS(Spreads!S$3:S$1616,Spreads!$AA$3:$AA$1616,'Monthly Data'!$B65,Spreads!$AB$3:$AB$1616,'Monthly Data'!$C65)</f>
        <v>11.597500000000002</v>
      </c>
      <c r="BV65" s="24">
        <f t="shared" si="29"/>
        <v>-0.98749999999999538</v>
      </c>
      <c r="BW65" s="24">
        <f t="shared" si="30"/>
        <v>0.40249999999999808</v>
      </c>
      <c r="BX65" s="62">
        <f>_xlfn.MINIFS(Spreads!T$3:T$1616,Spreads!$AA$3:$AA$1616,'Monthly Data'!$B65,Spreads!$AB$3:$AB$1616,'Monthly Data'!$C65)</f>
        <v>3.1100000000000065</v>
      </c>
      <c r="BY65" s="62">
        <f>_xlfn.MAXIFS(Spreads!T$3:T$1616,Spreads!$AA$3:$AA$1616,'Monthly Data'!$B65,Spreads!$AB$3:$AB$1616,'Monthly Data'!$C65)</f>
        <v>5</v>
      </c>
      <c r="BZ65" s="62">
        <f>AVERAGEIFS(Spreads!T$3:T$1616,Spreads!$AA$3:$AA$1616,'Monthly Data'!$B65,Spreads!$AB$3:$AB$1616,'Monthly Data'!$C65)</f>
        <v>4.1475000000000026</v>
      </c>
      <c r="CA65" s="24">
        <f t="shared" si="31"/>
        <v>-1.0374999999999961</v>
      </c>
      <c r="CB65" s="24">
        <f t="shared" si="32"/>
        <v>0.85249999999999737</v>
      </c>
      <c r="CE65" s="62">
        <v>-1.9856068702895593</v>
      </c>
      <c r="CF65" s="24">
        <f t="shared" si="45"/>
        <v>-6.5290264758519205</v>
      </c>
      <c r="CG65" s="62">
        <v>7.25</v>
      </c>
      <c r="CH65" s="24">
        <f t="shared" si="43"/>
        <v>0.20000000000000018</v>
      </c>
      <c r="CI65" s="62">
        <v>5.75</v>
      </c>
      <c r="CJ65" s="24">
        <f t="shared" si="44"/>
        <v>4.5750000000000002</v>
      </c>
      <c r="CK65" s="24">
        <v>3.1749999999999972</v>
      </c>
      <c r="CL65" s="24">
        <f t="shared" si="46"/>
        <v>4.8249999999999975</v>
      </c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F65" s="69"/>
      <c r="DG65" s="69"/>
      <c r="DH65" s="69"/>
      <c r="DJ65" s="69">
        <f t="shared" si="33"/>
        <v>4</v>
      </c>
      <c r="DK65" s="69">
        <f t="shared" si="33"/>
        <v>5</v>
      </c>
      <c r="DL65" s="69">
        <f t="shared" si="33"/>
        <v>4.1475000000000009</v>
      </c>
      <c r="DM65" s="69"/>
      <c r="DN65" s="69"/>
      <c r="DO65" s="69"/>
      <c r="DS65" s="69"/>
      <c r="DT65" s="69"/>
      <c r="DU65" s="69"/>
      <c r="DV65" s="63">
        <f t="shared" si="34"/>
        <v>45323</v>
      </c>
      <c r="DW65" s="62">
        <f>_xlfn.MINIFS(Spreads!X$3:X$1616,Spreads!$AA$3:$AA$1616,'Monthly Data'!$B65,Spreads!$AB$3:$AB$1616,'Monthly Data'!$C65)</f>
        <v>36.015244336670861</v>
      </c>
      <c r="DX65" s="62">
        <f>_xlfn.MAXIFS(Spreads!X$3:X$1616,Spreads!$AA$3:$AA$1616,'Monthly Data'!$B65,Spreads!$AB$3:$AB$1616,'Monthly Data'!$C65)</f>
        <v>38.63474101229145</v>
      </c>
      <c r="DY65" s="62">
        <f>AVERAGEIFS(Spreads!X$3:X$1616,Spreads!$AA$3:$AA$1616,'Monthly Data'!$B65,Spreads!$AB$3:$AB$1616,'Monthly Data'!$C65)</f>
        <v>37.400402427264176</v>
      </c>
      <c r="DZ65" s="62">
        <f>_xlfn.MINIFS(Spreads!AM$3:AM$1616,Spreads!$AA$3:$AA$1616,'Monthly Data'!$B65,Spreads!$AB$3:$AB$1616,'Monthly Data'!$C65)</f>
        <v>794</v>
      </c>
      <c r="EA65" s="62">
        <f>_xlfn.MAXIFS(Spreads!AM$3:AM$1616,Spreads!$AA$3:$AA$1616,'Monthly Data'!$B65,Spreads!$AB$3:$AB$1616,'Monthly Data'!$C65)</f>
        <v>851.75</v>
      </c>
      <c r="EB65" s="62">
        <f>AVERAGEIFS(Spreads!AM$3:AM$1616,Spreads!$AA$3:$AA$1616,'Monthly Data'!$B65,Spreads!$AB$3:$AB$1616,'Monthly Data'!$C65)</f>
        <v>823.35294117647061</v>
      </c>
      <c r="EC65" s="62">
        <f>_xlfn.MINIFS(Spreads!AT$3:AT$1616,Spreads!$AA$3:$AA$1616,'Monthly Data'!$B65,Spreads!$AB$3:$AB$1616,'Monthly Data'!$C65)</f>
        <v>372.8</v>
      </c>
      <c r="ED65" s="62">
        <f>_xlfn.MAXIFS(Spreads!AT$3:AT$1616,Spreads!$AA$3:$AA$1616,'Monthly Data'!$B65,Spreads!$AB$3:$AB$1616,'Monthly Data'!$C65)</f>
        <v>406.7</v>
      </c>
      <c r="EE65" s="62">
        <f>AVERAGEIFS(Spreads!AT$3:AT$1616,Spreads!$AA$3:$AA$1616,'Monthly Data'!$B65,Spreads!$AB$3:$AB$1616,'Monthly Data'!$C65)</f>
        <v>389.42</v>
      </c>
      <c r="EF65" s="62">
        <f>_xlfn.MINIFS(Spreads!AU$3:AU$1616,Spreads!$AA$3:$AA$1616,'Monthly Data'!$B65,Spreads!$AB$3:$AB$1616,'Monthly Data'!$C65)</f>
        <v>11.3325</v>
      </c>
      <c r="EG65" s="62">
        <f>_xlfn.MAXIFS(Spreads!AU$3:AU$1616,Spreads!$AA$3:$AA$1616,'Monthly Data'!$B65,Spreads!$AB$3:$AB$1616,'Monthly Data'!$C65)</f>
        <v>12.0825</v>
      </c>
      <c r="EH65" s="62">
        <f>AVERAGEIFS(Spreads!AU$3:AU$1616,Spreads!$AA$3:$AA$1616,'Monthly Data'!$B65,Spreads!$AB$3:$AB$1616,'Monthly Data'!$C65)</f>
        <v>11.743875000000001</v>
      </c>
      <c r="EI65" s="62">
        <f>_xlfn.MINIFS(Spreads!AV$3:AV$1616,Spreads!$AA$3:$AA$1616,'Monthly Data'!$B65,Spreads!$AB$3:$AB$1616,'Monthly Data'!$C65)</f>
        <v>2.7189699999999988</v>
      </c>
      <c r="EJ65" s="62">
        <f>_xlfn.MAXIFS(Spreads!AV$3:AV$1616,Spreads!$AA$3:$AA$1616,'Monthly Data'!$B65,Spreads!$AB$3:$AB$1616,'Monthly Data'!$C65)</f>
        <v>2.9833449999999999</v>
      </c>
      <c r="EK65" s="62">
        <f>AVERAGEIFS(Spreads!AV$3:AV$1616,Spreads!$AA$3:$AA$1616,'Monthly Data'!$B65,Spreads!$AB$3:$AB$1616,'Monthly Data'!$C65)</f>
        <v>2.8848499999999992</v>
      </c>
      <c r="EL65" s="62">
        <f>_xlfn.MINIFS(Spreads!AW$3:AW$1616,Spreads!$AA$3:$AA$1616,'Monthly Data'!$B65,Spreads!$AB$3:$AB$1616,'Monthly Data'!$C65)</f>
        <v>3.3491539999999986</v>
      </c>
      <c r="EM65" s="62">
        <f>_xlfn.MAXIFS(Spreads!AW$3:AW$1616,Spreads!$AA$3:$AA$1616,'Monthly Data'!$B65,Spreads!$AB$3:$AB$1616,'Monthly Data'!$C65)</f>
        <v>3.6975482</v>
      </c>
      <c r="EN65" s="62">
        <f>AVERAGEIFS(Spreads!AW$3:AW$1616,Spreads!$AA$3:$AA$1616,'Monthly Data'!$B65,Spreads!$AB$3:$AB$1616,'Monthly Data'!$C65)</f>
        <v>3.5068910299999994</v>
      </c>
      <c r="EO65" s="62">
        <f>_xlfn.MINIFS(Spreads!AX$3:AX$1616,Spreads!$AA$3:$AA$1616,'Monthly Data'!$B65,Spreads!$AB$3:$AB$1616,'Monthly Data'!$C65)</f>
        <v>0.51444899999999905</v>
      </c>
      <c r="EP65" s="62">
        <f>_xlfn.MAXIFS(Spreads!AX$3:AX$1616,Spreads!$AA$3:$AA$1616,'Monthly Data'!$B65,Spreads!$AB$3:$AB$1616,'Monthly Data'!$C65)</f>
        <v>0.82403099999999974</v>
      </c>
      <c r="EQ65" s="62">
        <f>AVERAGEIFS(Spreads!AX$3:AX$1616,Spreads!$AA$3:$AA$1616,'Monthly Data'!$B65,Spreads!$AB$3:$AB$1616,'Monthly Data'!$C65)</f>
        <v>0.62204102999999988</v>
      </c>
      <c r="ER65" s="64">
        <f>_xlfn.MINIFS(Spreads!AY$3:AY$1616,Spreads!$AA$3:$AA$1616,'Monthly Data'!$B65,Spreads!$AB$3:$AB$1616,'Monthly Data'!$C65)</f>
        <v>0.39488981856871297</v>
      </c>
      <c r="ES65" s="64">
        <f>_xlfn.MAXIFS(Spreads!AY$3:AY$1616,Spreads!$AA$3:$AA$1616,'Monthly Data'!$B65,Spreads!$AB$3:$AB$1616,'Monthly Data'!$C65)</f>
        <v>0.41112023577447926</v>
      </c>
      <c r="ET65" s="64">
        <f>AVERAGEIFS(Spreads!AY$3:AY$1616,Spreads!$AA$3:$AA$1616,'Monthly Data'!$B65,Spreads!$AB$3:$AB$1616,'Monthly Data'!$C65)</f>
        <v>0.40484023802215069</v>
      </c>
      <c r="EV65" s="24">
        <f>DY65-U65</f>
        <v>0.51206762814084783</v>
      </c>
    </row>
    <row r="66" spans="1:152" x14ac:dyDescent="0.2">
      <c r="A66" s="60">
        <v>45352</v>
      </c>
      <c r="B66" s="61">
        <f t="shared" si="0"/>
        <v>3</v>
      </c>
      <c r="C66" s="61">
        <f t="shared" si="1"/>
        <v>2024</v>
      </c>
      <c r="D66" s="62">
        <f>_xlfn.MINIFS(Spreads!B$3:B$1616,Spreads!$AA$3:$AA$1616,'Monthly Data'!$B66,Spreads!$AB$3:$AB$1616,'Monthly Data'!$C66)</f>
        <v>51.54</v>
      </c>
      <c r="E66" s="62">
        <f>_xlfn.MAXIFS(Spreads!B$3:B$1616,Spreads!$AA$3:$AA$1616,'Monthly Data'!$B66,Spreads!$AB$3:$AB$1616,'Monthly Data'!$C66)</f>
        <v>55.02</v>
      </c>
      <c r="F66" s="62">
        <f>AVERAGEIFS(Spreads!B$3:B$1616,Spreads!$AA$3:$AA$1616,'Monthly Data'!$B66,Spreads!$AB$3:$AB$1616,'Monthly Data'!$C66)</f>
        <v>53.306499999999993</v>
      </c>
      <c r="G66" s="62">
        <f t="shared" si="2"/>
        <v>-1.7664999999999935</v>
      </c>
      <c r="H66" s="62">
        <f t="shared" si="3"/>
        <v>1.7135000000000105</v>
      </c>
      <c r="I66" s="62">
        <f>_xlfn.MINIFS(Spreads!C$3:C$1616,Spreads!$AA$3:$AA$1616,'Monthly Data'!$B66,Spreads!$AB$3:$AB$1616,'Monthly Data'!$C66)</f>
        <v>42.29</v>
      </c>
      <c r="J66" s="62">
        <f>_xlfn.MAXIFS(Spreads!C$3:C$1616,Spreads!$AA$3:$AA$1616,'Monthly Data'!$B66,Spreads!$AB$3:$AB$1616,'Monthly Data'!$C66)</f>
        <v>46.77</v>
      </c>
      <c r="K66" s="62">
        <f>AVERAGEIFS(Spreads!C$3:C$1616,Spreads!$AA$3:$AA$1616,'Monthly Data'!$B66,Spreads!$AB$3:$AB$1616,'Monthly Data'!$C66)</f>
        <v>44.856499999999997</v>
      </c>
      <c r="L66" s="62">
        <f t="shared" si="4"/>
        <v>-2.5664999999999978</v>
      </c>
      <c r="M66" s="62">
        <f t="shared" si="5"/>
        <v>1.9135000000000062</v>
      </c>
      <c r="N66" s="62">
        <f>_xlfn.MINIFS(Spreads!D$3:D$1616,Spreads!$AA$3:$AA$1616,'Monthly Data'!$B66,Spreads!$AB$3:$AB$1616,'Monthly Data'!$C66)</f>
        <v>45.54</v>
      </c>
      <c r="O66" s="62">
        <f>_xlfn.MAXIFS(Spreads!D$3:D$1616,Spreads!$AA$3:$AA$1616,'Monthly Data'!$B66,Spreads!$AB$3:$AB$1616,'Monthly Data'!$C66)</f>
        <v>49.67</v>
      </c>
      <c r="P66" s="62">
        <f>AVERAGEIFS(Spreads!D$3:D$1616,Spreads!$AA$3:$AA$1616,'Monthly Data'!$B66,Spreads!$AB$3:$AB$1616,'Monthly Data'!$C66)</f>
        <v>47.793999999999997</v>
      </c>
      <c r="Q66" s="62">
        <f t="shared" si="6"/>
        <v>-2.2539999999999978</v>
      </c>
      <c r="R66" s="62">
        <f t="shared" si="7"/>
        <v>1.8760000000000048</v>
      </c>
      <c r="S66" s="62">
        <f>_xlfn.MINIFS(Spreads!F$3:F$1616,Spreads!$AA$3:$AA$1616,'Monthly Data'!$B66,Spreads!$AB$3:$AB$1616,'Monthly Data'!$C66)</f>
        <v>37.602724888993222</v>
      </c>
      <c r="T66" s="62">
        <f>_xlfn.MAXIFS(Spreads!F$3:F$1616,Spreads!$AA$3:$AA$1616,'Monthly Data'!$B66,Spreads!$AB$3:$AB$1616,'Monthly Data'!$C66)</f>
        <v>41.704016365285945</v>
      </c>
      <c r="U66" s="62">
        <f>AVERAGEIFS(Spreads!F$3:F$1616,Spreads!$AA$3:$AA$1616,'Monthly Data'!$B66,Spreads!$AB$3:$AB$1616,'Monthly Data'!$C66)</f>
        <v>40.271396732199712</v>
      </c>
      <c r="V66" s="62">
        <f t="shared" si="38"/>
        <v>-4</v>
      </c>
      <c r="W66" s="62">
        <f t="shared" si="39"/>
        <v>3.5</v>
      </c>
      <c r="X66" s="62">
        <f>_xlfn.MINIFS(Spreads!G$3:G$1616,Spreads!$AA$3:$AA$1616,'Monthly Data'!$B66,Spreads!$AB$3:$AB$1616,'Monthly Data'!$C66)</f>
        <v>56.04</v>
      </c>
      <c r="Y66" s="62">
        <f>_xlfn.MAXIFS(Spreads!G$3:G$1616,Spreads!$AA$3:$AA$1616,'Monthly Data'!$B66,Spreads!$AB$3:$AB$1616,'Monthly Data'!$C66)</f>
        <v>60.42</v>
      </c>
      <c r="Z66" s="62">
        <f>AVERAGEIFS(Spreads!G$3:G$1616,Spreads!$AA$3:$AA$1616,'Monthly Data'!$B66,Spreads!$AB$3:$AB$1616,'Monthly Data'!$C66)</f>
        <v>58.494000000000007</v>
      </c>
      <c r="AA66" s="62">
        <f t="shared" si="10"/>
        <v>-2.4540000000000077</v>
      </c>
      <c r="AB66" s="62">
        <f t="shared" si="11"/>
        <v>1.9259999999999948</v>
      </c>
      <c r="AC66" s="62">
        <f>_xlfn.MINIFS(Spreads!H$3:H$1616,Spreads!$AA$3:$AA$1616,'Monthly Data'!$B66,Spreads!$AB$3:$AB$1616,'Monthly Data'!$C66)</f>
        <v>45.04</v>
      </c>
      <c r="AD66" s="62">
        <f>_xlfn.MAXIFS(Spreads!H$3:H$1616,Spreads!$AA$3:$AA$1616,'Monthly Data'!$B66,Spreads!$AB$3:$AB$1616,'Monthly Data'!$C66)</f>
        <v>49.42</v>
      </c>
      <c r="AE66" s="62">
        <f>AVERAGEIFS(Spreads!H$3:H$1616,Spreads!$AA$3:$AA$1616,'Monthly Data'!$B66,Spreads!$AB$3:$AB$1616,'Monthly Data'!$C66)</f>
        <v>47.468999999999994</v>
      </c>
      <c r="AF66" s="62">
        <f t="shared" si="47"/>
        <v>-2.4289999999999949</v>
      </c>
      <c r="AG66" s="62">
        <f t="shared" si="13"/>
        <v>1.9510000000000076</v>
      </c>
      <c r="AH66" s="65">
        <f t="shared" si="14"/>
        <v>4.0074496056091258E-2</v>
      </c>
      <c r="AI66" s="62">
        <f t="shared" si="41"/>
        <v>5.8374999999999986</v>
      </c>
      <c r="AJ66" s="62">
        <f t="shared" si="16"/>
        <v>-2.6124999999999972</v>
      </c>
      <c r="AK66" s="62">
        <f t="shared" si="42"/>
        <v>8.4499999999999957</v>
      </c>
      <c r="AL66" s="60">
        <f t="shared" si="35"/>
        <v>45352</v>
      </c>
      <c r="AM66" s="66">
        <f t="shared" si="48"/>
        <v>828.99794550222009</v>
      </c>
      <c r="AN66" s="66">
        <f t="shared" si="48"/>
        <v>919.41591967269426</v>
      </c>
      <c r="AO66" s="66">
        <f t="shared" si="48"/>
        <v>887.83207206535587</v>
      </c>
      <c r="AQ66" s="62">
        <f>AVERAGEIFS(Spreads!AV$3:AV$1616,Spreads!$AA$3:$AA$1616,'Monthly Data'!$B66,Spreads!$AB$3:$AB$1616,'Monthly Data'!$C66)</f>
        <v>2.6676454999999999</v>
      </c>
      <c r="AR66" s="24"/>
      <c r="AS66" s="60">
        <f t="shared" si="18"/>
        <v>45352</v>
      </c>
      <c r="AT66" s="62">
        <f>_xlfn.MINIFS(Spreads!M$3:M$1616,Spreads!$AA$3:$AA$1616,'Monthly Data'!$B66,Spreads!$AB$3:$AB$1616,'Monthly Data'!$C66)</f>
        <v>4.5</v>
      </c>
      <c r="AU66" s="62">
        <f>_xlfn.MAXIFS(Spreads!M$3:M$1616,Spreads!$AA$3:$AA$1616,'Monthly Data'!$B66,Spreads!$AB$3:$AB$1616,'Monthly Data'!$C66)</f>
        <v>7.25</v>
      </c>
      <c r="AV66" s="62">
        <f>AVERAGEIFS(Spreads!M$3:M$1616,Spreads!$AA$3:$AA$1616,'Monthly Data'!$B66,Spreads!$AB$3:$AB$1616,'Monthly Data'!$C66)</f>
        <v>5.8375000000000004</v>
      </c>
      <c r="AW66" s="24">
        <f t="shared" si="19"/>
        <v>-1.3375000000000004</v>
      </c>
      <c r="AX66" s="24">
        <f t="shared" si="20"/>
        <v>1.4124999999999996</v>
      </c>
      <c r="AY66" s="62">
        <f>_xlfn.MINIFS(Spreads!N$3:N$1616,Spreads!$AA$3:$AA$1616,'Monthly Data'!$B66,Spreads!$AB$3:$AB$1616,'Monthly Data'!$C66)</f>
        <v>4.5</v>
      </c>
      <c r="AZ66" s="62">
        <f>_xlfn.MAXIFS(Spreads!N$3:N$1616,Spreads!$AA$3:$AA$1616,'Monthly Data'!$B66,Spreads!$AB$3:$AB$1616,'Monthly Data'!$C66)</f>
        <v>6.5</v>
      </c>
      <c r="BA66" s="62">
        <f>AVERAGEIFS(Spreads!N$3:N$1616,Spreads!$AA$3:$AA$1616,'Monthly Data'!$B66,Spreads!$AB$3:$AB$1616,'Monthly Data'!$C66)</f>
        <v>5.5125000000000002</v>
      </c>
      <c r="BB66" s="24">
        <f t="shared" si="21"/>
        <v>-1.0125000000000002</v>
      </c>
      <c r="BC66" s="24">
        <f t="shared" si="22"/>
        <v>0.98749999999999982</v>
      </c>
      <c r="BD66" s="62">
        <f>_xlfn.MINIFS(Spreads!O$3:O$1616,Spreads!$AA$3:$AA$1616,'Monthly Data'!$B66,Spreads!$AB$3:$AB$1616,'Monthly Data'!$C66)</f>
        <v>-4</v>
      </c>
      <c r="BE66" s="62">
        <f>_xlfn.MAXIFS(Spreads!O$3:O$1616,Spreads!$AA$3:$AA$1616,'Monthly Data'!$B66,Spreads!$AB$3:$AB$1616,'Monthly Data'!$C66)</f>
        <v>-1</v>
      </c>
      <c r="BF66" s="62">
        <f>AVERAGEIFS(Spreads!O$3:O$1616,Spreads!$AA$3:$AA$1616,'Monthly Data'!$B66,Spreads!$AB$3:$AB$1616,'Monthly Data'!$C66)</f>
        <v>-2.6124999999999998</v>
      </c>
      <c r="BG66" s="24">
        <f t="shared" si="23"/>
        <v>-1.3875000000000002</v>
      </c>
      <c r="BH66" s="24">
        <f t="shared" si="24"/>
        <v>1.6124999999999998</v>
      </c>
      <c r="BI66" s="62">
        <f>_xlfn.MINIFS(Spreads!P$3:P$1616,Spreads!$AA$3:$AA$1616,'Monthly Data'!$B66,Spreads!$AB$3:$AB$1616,'Monthly Data'!$C66)</f>
        <v>0</v>
      </c>
      <c r="BJ66" s="62">
        <f>_xlfn.MAXIFS(Spreads!P$3:P$1616,Spreads!$AA$3:$AA$1616,'Monthly Data'!$B66,Spreads!$AB$3:$AB$1616,'Monthly Data'!$C66)</f>
        <v>1</v>
      </c>
      <c r="BK66" s="62">
        <f>AVERAGEIFS(Spreads!P$3:P$1616,Spreads!$AA$3:$AA$1616,'Monthly Data'!$B66,Spreads!$AB$3:$AB$1616,'Monthly Data'!$C66)</f>
        <v>0.32500000000000001</v>
      </c>
      <c r="BL66" s="24">
        <f t="shared" si="25"/>
        <v>-0.32500000000000001</v>
      </c>
      <c r="BM66" s="24">
        <f t="shared" si="26"/>
        <v>0.67500000000000004</v>
      </c>
      <c r="BN66" s="62">
        <f>_xlfn.MINIFS(Spreads!R$3:R$1616,Spreads!$AA$3:$AA$1616,'Monthly Data'!$B66,Spreads!$AB$3:$AB$1616,'Monthly Data'!$C66)</f>
        <v>-8.6555277705016991</v>
      </c>
      <c r="BO66" s="62">
        <f>_xlfn.MAXIFS(Spreads!R$3:R$1616,Spreads!$AA$3:$AA$1616,'Monthly Data'!$B66,Spreads!$AB$3:$AB$1616,'Monthly Data'!$C66)</f>
        <v>-5.5930966336780799</v>
      </c>
      <c r="BP66" s="62">
        <f>AVERAGEIFS(Spreads!R$3:R$1616,Spreads!$AA$3:$AA$1616,'Monthly Data'!$B66,Spreads!$AB$3:$AB$1616,'Monthly Data'!$C66)</f>
        <v>-7.1976032678002824</v>
      </c>
      <c r="BQ66" s="24">
        <f t="shared" si="27"/>
        <v>-1.4579245027014167</v>
      </c>
      <c r="BR66" s="24">
        <f t="shared" si="28"/>
        <v>1.6045066341222025</v>
      </c>
      <c r="BS66" s="62">
        <f>_xlfn.MINIFS(Spreads!S$3:S$1616,Spreads!$AA$3:$AA$1616,'Monthly Data'!$B66,Spreads!$AB$3:$AB$1616,'Monthly Data'!$C66)</f>
        <v>11</v>
      </c>
      <c r="BT66" s="62">
        <f>_xlfn.MAXIFS(Spreads!S$3:S$1616,Spreads!$AA$3:$AA$1616,'Monthly Data'!$B66,Spreads!$AB$3:$AB$1616,'Monthly Data'!$C66)</f>
        <v>11.5</v>
      </c>
      <c r="BU66" s="62">
        <f>AVERAGEIFS(Spreads!S$3:S$1616,Spreads!$AA$3:$AA$1616,'Monthly Data'!$B66,Spreads!$AB$3:$AB$1616,'Monthly Data'!$C66)</f>
        <v>11.025</v>
      </c>
      <c r="BV66" s="24">
        <f t="shared" si="29"/>
        <v>-2.5000000000000355E-2</v>
      </c>
      <c r="BW66" s="24">
        <f t="shared" si="30"/>
        <v>0.47499999999999964</v>
      </c>
      <c r="BX66" s="62">
        <f>_xlfn.MINIFS(Spreads!T$3:T$1616,Spreads!$AA$3:$AA$1616,'Monthly Data'!$B66,Spreads!$AB$3:$AB$1616,'Monthly Data'!$C66)</f>
        <v>4.25</v>
      </c>
      <c r="BY66" s="62">
        <f>_xlfn.MAXIFS(Spreads!T$3:T$1616,Spreads!$AA$3:$AA$1616,'Monthly Data'!$B66,Spreads!$AB$3:$AB$1616,'Monthly Data'!$C66)</f>
        <v>6.5</v>
      </c>
      <c r="BZ66" s="62">
        <f>AVERAGEIFS(Spreads!T$3:T$1616,Spreads!$AA$3:$AA$1616,'Monthly Data'!$B66,Spreads!$AB$3:$AB$1616,'Monthly Data'!$C66)</f>
        <v>5.1875</v>
      </c>
      <c r="CA66" s="24">
        <f t="shared" si="31"/>
        <v>-0.9375</v>
      </c>
      <c r="CB66" s="24">
        <f t="shared" si="32"/>
        <v>1.3125</v>
      </c>
      <c r="CE66" s="62">
        <v>-1.5044541891960517</v>
      </c>
      <c r="CF66" s="24">
        <f t="shared" si="45"/>
        <v>-5.6931490786042307</v>
      </c>
      <c r="CG66" s="62">
        <v>6.75</v>
      </c>
      <c r="CH66" s="24">
        <f t="shared" si="43"/>
        <v>-0.91249999999999964</v>
      </c>
      <c r="CI66" s="62">
        <v>-3</v>
      </c>
      <c r="CJ66" s="24">
        <f t="shared" si="44"/>
        <v>-3.3250000000000002</v>
      </c>
      <c r="CK66" s="69">
        <v>-1.25</v>
      </c>
      <c r="CL66" s="24">
        <f t="shared" si="46"/>
        <v>1.3624999999999998</v>
      </c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F66" s="69"/>
      <c r="DG66" s="69"/>
      <c r="DH66" s="69"/>
      <c r="DJ66" s="69">
        <f t="shared" si="33"/>
        <v>4.5</v>
      </c>
      <c r="DK66" s="69">
        <f t="shared" si="33"/>
        <v>5.3999999999999986</v>
      </c>
      <c r="DL66" s="69">
        <f t="shared" si="33"/>
        <v>5.1875000000000142</v>
      </c>
      <c r="DM66" s="69"/>
      <c r="DN66" s="69"/>
      <c r="DO66" s="69"/>
      <c r="DS66" s="69">
        <f t="shared" ref="DS66:DU81" si="49">S66</f>
        <v>37.602724888993222</v>
      </c>
      <c r="DT66" s="69">
        <f t="shared" si="49"/>
        <v>41.704016365285945</v>
      </c>
      <c r="DU66" s="69">
        <f t="shared" si="49"/>
        <v>40.271396732199712</v>
      </c>
      <c r="DV66" s="63">
        <f t="shared" si="34"/>
        <v>45352</v>
      </c>
      <c r="DW66" s="62">
        <f>_xlfn.MINIFS(Spreads!X$3:X$1616,Spreads!$AA$3:$AA$1616,'Monthly Data'!$B66,Spreads!$AB$3:$AB$1616,'Monthly Data'!$C66)</f>
        <v>37.636837516816939</v>
      </c>
      <c r="DX66" s="62">
        <f>_xlfn.MAXIFS(Spreads!X$3:X$1616,Spreads!$AA$3:$AA$1616,'Monthly Data'!$B66,Spreads!$AB$3:$AB$1616,'Monthly Data'!$C66)</f>
        <v>42.694393868880923</v>
      </c>
      <c r="DY66" s="62">
        <f>AVERAGEIFS(Spreads!X$3:X$1616,Spreads!$AA$3:$AA$1616,'Monthly Data'!$B66,Spreads!$AB$3:$AB$1616,'Monthly Data'!$C66)</f>
        <v>40.927084098770663</v>
      </c>
      <c r="DZ66" s="62">
        <f>_xlfn.MINIFS(Spreads!AM$3:AM$1616,Spreads!$AA$3:$AA$1616,'Monthly Data'!$B66,Spreads!$AB$3:$AB$1616,'Monthly Data'!$C66)</f>
        <v>829.75</v>
      </c>
      <c r="EA66" s="62">
        <f>_xlfn.MAXIFS(Spreads!AM$3:AM$1616,Spreads!$AA$3:$AA$1616,'Monthly Data'!$B66,Spreads!$AB$3:$AB$1616,'Monthly Data'!$C66)</f>
        <v>941.25</v>
      </c>
      <c r="EB66" s="62">
        <f>AVERAGEIFS(Spreads!AM$3:AM$1616,Spreads!$AA$3:$AA$1616,'Monthly Data'!$B66,Spreads!$AB$3:$AB$1616,'Monthly Data'!$C66)</f>
        <v>902.28750000000002</v>
      </c>
      <c r="EC66" s="62">
        <f>_xlfn.MINIFS(Spreads!AT$3:AT$1616,Spreads!$AA$3:$AA$1616,'Monthly Data'!$B66,Spreads!$AB$3:$AB$1616,'Monthly Data'!$C66)</f>
        <v>374.9</v>
      </c>
      <c r="ED66" s="62">
        <f>_xlfn.MAXIFS(Spreads!AT$3:AT$1616,Spreads!$AA$3:$AA$1616,'Monthly Data'!$B66,Spreads!$AB$3:$AB$1616,'Monthly Data'!$C66)</f>
        <v>389.3</v>
      </c>
      <c r="EE66" s="62">
        <f>AVERAGEIFS(Spreads!AT$3:AT$1616,Spreads!$AA$3:$AA$1616,'Monthly Data'!$B66,Spreads!$AB$3:$AB$1616,'Monthly Data'!$C66)</f>
        <v>381.83499999999998</v>
      </c>
      <c r="EF66" s="62">
        <f>_xlfn.MINIFS(Spreads!AU$3:AU$1616,Spreads!$AA$3:$AA$1616,'Monthly Data'!$B66,Spreads!$AB$3:$AB$1616,'Monthly Data'!$C66)</f>
        <v>11.5625</v>
      </c>
      <c r="EG66" s="62">
        <f>_xlfn.MAXIFS(Spreads!AU$3:AU$1616,Spreads!$AA$3:$AA$1616,'Monthly Data'!$B66,Spreads!$AB$3:$AB$1616,'Monthly Data'!$C66)</f>
        <v>12.12</v>
      </c>
      <c r="EH66" s="62">
        <f>AVERAGEIFS(Spreads!AU$3:AU$1616,Spreads!$AA$3:$AA$1616,'Monthly Data'!$B66,Spreads!$AB$3:$AB$1616,'Monthly Data'!$C66)</f>
        <v>11.897375</v>
      </c>
      <c r="EI66" s="62">
        <f>_xlfn.MINIFS(Spreads!AV$3:AV$1616,Spreads!$AA$3:$AA$1616,'Monthly Data'!$B66,Spreads!$AB$3:$AB$1616,'Monthly Data'!$C66)</f>
        <v>2.5683299999999978</v>
      </c>
      <c r="EJ66" s="62">
        <f>_xlfn.MAXIFS(Spreads!AV$3:AV$1616,Spreads!$AA$3:$AA$1616,'Monthly Data'!$B66,Spreads!$AB$3:$AB$1616,'Monthly Data'!$C66)</f>
        <v>2.7735000000000003</v>
      </c>
      <c r="EK66" s="62">
        <f>AVERAGEIFS(Spreads!AV$3:AV$1616,Spreads!$AA$3:$AA$1616,'Monthly Data'!$B66,Spreads!$AB$3:$AB$1616,'Monthly Data'!$C66)</f>
        <v>2.6676454999999999</v>
      </c>
      <c r="EL66" s="62">
        <f>_xlfn.MINIFS(Spreads!AW$3:AW$1616,Spreads!$AA$3:$AA$1616,'Monthly Data'!$B66,Spreads!$AB$3:$AB$1616,'Monthly Data'!$C66)</f>
        <v>2.9248174000000002</v>
      </c>
      <c r="EM66" s="62">
        <f>_xlfn.MAXIFS(Spreads!AW$3:AW$1616,Spreads!$AA$3:$AA$1616,'Monthly Data'!$B66,Spreads!$AB$3:$AB$1616,'Monthly Data'!$C66)</f>
        <v>3.3613932000000002</v>
      </c>
      <c r="EN66" s="62">
        <f>AVERAGEIFS(Spreads!AW$3:AW$1616,Spreads!$AA$3:$AA$1616,'Monthly Data'!$B66,Spreads!$AB$3:$AB$1616,'Monthly Data'!$C66)</f>
        <v>3.1776087199999998</v>
      </c>
      <c r="EO66" s="62">
        <f>_xlfn.MINIFS(Spreads!AX$3:AX$1616,Spreads!$AA$3:$AA$1616,'Monthly Data'!$B66,Spreads!$AB$3:$AB$1616,'Monthly Data'!$C66)</f>
        <v>0.25297740000000069</v>
      </c>
      <c r="EP66" s="62">
        <f>_xlfn.MAXIFS(Spreads!AX$3:AX$1616,Spreads!$AA$3:$AA$1616,'Monthly Data'!$B66,Spreads!$AB$3:$AB$1616,'Monthly Data'!$C66)</f>
        <v>0.6331572000000012</v>
      </c>
      <c r="EQ66" s="62">
        <f>AVERAGEIFS(Spreads!AX$3:AX$1616,Spreads!$AA$3:$AA$1616,'Monthly Data'!$B66,Spreads!$AB$3:$AB$1616,'Monthly Data'!$C66)</f>
        <v>0.50996321999999983</v>
      </c>
      <c r="ER66" s="64">
        <f>_xlfn.MINIFS(Spreads!AY$3:AY$1616,Spreads!$AA$3:$AA$1616,'Monthly Data'!$B66,Spreads!$AB$3:$AB$1616,'Monthly Data'!$C66)</f>
        <v>0.40281545640185856</v>
      </c>
      <c r="ES66" s="64">
        <f>_xlfn.MAXIFS(Spreads!AY$3:AY$1616,Spreads!$AA$3:$AA$1616,'Monthly Data'!$B66,Spreads!$AB$3:$AB$1616,'Monthly Data'!$C66)</f>
        <v>0.41822245897838256</v>
      </c>
      <c r="ET66" s="64">
        <f>AVERAGEIFS(Spreads!AY$3:AY$1616,Spreads!$AA$3:$AA$1616,'Monthly Data'!$B66,Spreads!$AB$3:$AB$1616,'Monthly Data'!$C66)</f>
        <v>0.40962051052469856</v>
      </c>
      <c r="EV66" s="24">
        <f t="shared" ref="EV66:EV114" si="50">DY66-U66</f>
        <v>0.65568736657095172</v>
      </c>
    </row>
    <row r="67" spans="1:152" x14ac:dyDescent="0.2">
      <c r="A67" s="60">
        <v>45383</v>
      </c>
      <c r="B67" s="61">
        <f>MONTH(A67)</f>
        <v>4</v>
      </c>
      <c r="C67" s="61">
        <f>YEAR(A67)</f>
        <v>2024</v>
      </c>
      <c r="D67" s="62">
        <f>_xlfn.MINIFS(Spreads!B$3:B$1616,Spreads!$AA$3:$AA$1616,'Monthly Data'!$B67,Spreads!$AB$3:$AB$1616,'Monthly Data'!$C67)</f>
        <v>48.12</v>
      </c>
      <c r="E67" s="62">
        <f>_xlfn.MAXIFS(Spreads!B$3:B$1616,Spreads!$AA$3:$AA$1616,'Monthly Data'!$B67,Spreads!$AB$3:$AB$1616,'Monthly Data'!$C67)</f>
        <v>55.1</v>
      </c>
      <c r="F67" s="62">
        <f>AVERAGEIFS(Spreads!B$3:B$1616,Spreads!$AA$3:$AA$1616,'Monthly Data'!$B67,Spreads!$AB$3:$AB$1616,'Monthly Data'!$C67)</f>
        <v>50.796818181818168</v>
      </c>
      <c r="G67" s="62">
        <f>D67-F67</f>
        <v>-2.6768181818181702</v>
      </c>
      <c r="H67" s="62">
        <f>E67-F67</f>
        <v>4.3031818181818338</v>
      </c>
      <c r="I67" s="62">
        <f>_xlfn.MINIFS(Spreads!C$3:C$1616,Spreads!$AA$3:$AA$1616,'Monthly Data'!$B67,Spreads!$AB$3:$AB$1616,'Monthly Data'!$C67)</f>
        <v>40.619999999999997</v>
      </c>
      <c r="J67" s="62">
        <f>_xlfn.MAXIFS(Spreads!C$3:C$1616,Spreads!$AA$3:$AA$1616,'Monthly Data'!$B67,Spreads!$AB$3:$AB$1616,'Monthly Data'!$C67)</f>
        <v>46.6</v>
      </c>
      <c r="K67" s="62">
        <f>AVERAGEIFS(Spreads!C$3:C$1616,Spreads!$AA$3:$AA$1616,'Monthly Data'!$B67,Spreads!$AB$3:$AB$1616,'Monthly Data'!$C67)</f>
        <v>43.149090909090894</v>
      </c>
      <c r="L67" s="62">
        <f>I67-K67</f>
        <v>-2.5290909090908968</v>
      </c>
      <c r="M67" s="62">
        <f>J67-K67</f>
        <v>3.4509090909091071</v>
      </c>
      <c r="N67" s="62">
        <f>_xlfn.MINIFS(Spreads!D$3:D$1616,Spreads!$AA$3:$AA$1616,'Monthly Data'!$B67,Spreads!$AB$3:$AB$1616,'Monthly Data'!$C67)</f>
        <v>41.79</v>
      </c>
      <c r="O67" s="62">
        <f>_xlfn.MAXIFS(Spreads!D$3:D$1616,Spreads!$AA$3:$AA$1616,'Monthly Data'!$B67,Spreads!$AB$3:$AB$1616,'Monthly Data'!$C67)</f>
        <v>48.89</v>
      </c>
      <c r="P67" s="62">
        <f>AVERAGEIFS(Spreads!D$3:D$1616,Spreads!$AA$3:$AA$1616,'Monthly Data'!$B67,Spreads!$AB$3:$AB$1616,'Monthly Data'!$C67)</f>
        <v>45.364999999999988</v>
      </c>
      <c r="Q67" s="62">
        <f>N67-P67</f>
        <v>-3.5749999999999886</v>
      </c>
      <c r="R67" s="62">
        <f>O67-P67</f>
        <v>3.5250000000000128</v>
      </c>
      <c r="S67" s="62">
        <f>_xlfn.MINIFS(Spreads!F$3:F$1616,Spreads!$AA$3:$AA$1616,'Monthly Data'!$B67,Spreads!$AB$3:$AB$1616,'Monthly Data'!$C67)</f>
        <v>37.716020233642197</v>
      </c>
      <c r="T67" s="62">
        <f>_xlfn.MAXIFS(Spreads!F$3:F$1616,Spreads!$AA$3:$AA$1616,'Monthly Data'!$B67,Spreads!$AB$3:$AB$1616,'Monthly Data'!$C67)</f>
        <v>41.715345899750844</v>
      </c>
      <c r="U67" s="62">
        <f>AVERAGEIFS(Spreads!F$3:F$1616,Spreads!$AA$3:$AA$1616,'Monthly Data'!$B67,Spreads!$AB$3:$AB$1616,'Monthly Data'!$C67)</f>
        <v>39.738857114465631</v>
      </c>
      <c r="V67" s="62">
        <f>MROUND((AVERAGE(V55,V43,V31,V19)*-1),0.25)*-1</f>
        <v>-3</v>
      </c>
      <c r="W67" s="62">
        <f>MROUND((AVERAGE(W55,W43,W31)),0.25)</f>
        <v>3.5</v>
      </c>
      <c r="X67" s="62">
        <f>_xlfn.MINIFS(Spreads!G$3:G$1616,Spreads!$AA$3:$AA$1616,'Monthly Data'!$B67,Spreads!$AB$3:$AB$1616,'Monthly Data'!$C67)</f>
        <v>52.29</v>
      </c>
      <c r="Y67" s="62">
        <f>_xlfn.MAXIFS(Spreads!G$3:G$1616,Spreads!$AA$3:$AA$1616,'Monthly Data'!$B67,Spreads!$AB$3:$AB$1616,'Monthly Data'!$C67)</f>
        <v>59.89</v>
      </c>
      <c r="Z67" s="62">
        <f>AVERAGEIFS(Spreads!G$3:G$1616,Spreads!$AA$3:$AA$1616,'Monthly Data'!$B67,Spreads!$AB$3:$AB$1616,'Monthly Data'!$C67)</f>
        <v>56.967272727272729</v>
      </c>
      <c r="AA67" s="62">
        <f>X67-Z67</f>
        <v>-4.6772727272727295</v>
      </c>
      <c r="AB67" s="62">
        <f>Y67-Z67</f>
        <v>2.922727272727272</v>
      </c>
      <c r="AC67" s="62">
        <f>_xlfn.MINIFS(Spreads!H$3:H$1616,Spreads!$AA$3:$AA$1616,'Monthly Data'!$B67,Spreads!$AB$3:$AB$1616,'Monthly Data'!$C67)</f>
        <v>42.29</v>
      </c>
      <c r="AD67" s="62">
        <f>_xlfn.MAXIFS(Spreads!H$3:H$1616,Spreads!$AA$3:$AA$1616,'Monthly Data'!$B67,Spreads!$AB$3:$AB$1616,'Monthly Data'!$C67)</f>
        <v>48.89</v>
      </c>
      <c r="AE67" s="62">
        <f>AVERAGEIFS(Spreads!H$3:H$1616,Spreads!$AA$3:$AA$1616,'Monthly Data'!$B67,Spreads!$AB$3:$AB$1616,'Monthly Data'!$C67)</f>
        <v>46.012727272727261</v>
      </c>
      <c r="AF67" s="62">
        <f t="shared" si="47"/>
        <v>-3.722727272727262</v>
      </c>
      <c r="AG67" s="62">
        <f>AD67-AE67</f>
        <v>2.8772727272727394</v>
      </c>
      <c r="AH67" s="65">
        <f t="shared" si="14"/>
        <v>-3.067839489504165E-2</v>
      </c>
      <c r="AI67" s="62">
        <f t="shared" si="41"/>
        <v>4.7840909090909065</v>
      </c>
      <c r="AJ67" s="62">
        <f t="shared" si="16"/>
        <v>-2.8636363636363669</v>
      </c>
      <c r="AK67" s="62">
        <f t="shared" si="42"/>
        <v>7.6477272727272734</v>
      </c>
      <c r="AL67" s="60">
        <f t="shared" si="35"/>
        <v>45383</v>
      </c>
      <c r="AM67" s="66">
        <f t="shared" si="48"/>
        <v>831.49567959532726</v>
      </c>
      <c r="AN67" s="66">
        <f t="shared" si="48"/>
        <v>919.66569308200496</v>
      </c>
      <c r="AO67" s="66">
        <f t="shared" si="48"/>
        <v>876.09158649407448</v>
      </c>
      <c r="AQ67" s="62">
        <f>AVERAGEIFS(Spreads!AV$3:AV$1616,Spreads!$AA$3:$AA$1616,'Monthly Data'!$B67,Spreads!$AB$3:$AB$1616,'Monthly Data'!$C67)</f>
        <v>2.1535390909090903</v>
      </c>
      <c r="AR67" s="24"/>
      <c r="AS67" s="60">
        <f t="shared" si="18"/>
        <v>45383</v>
      </c>
      <c r="AT67" s="62">
        <f>_xlfn.MINIFS(Spreads!M$3:M$1616,Spreads!$AA$3:$AA$1616,'Monthly Data'!$B67,Spreads!$AB$3:$AB$1616,'Monthly Data'!$C67)</f>
        <v>4</v>
      </c>
      <c r="AU67" s="62">
        <f>_xlfn.MAXIFS(Spreads!M$3:M$1616,Spreads!$AA$3:$AA$1616,'Monthly Data'!$B67,Spreads!$AB$3:$AB$1616,'Monthly Data'!$C67)</f>
        <v>6.5</v>
      </c>
      <c r="AV67" s="62">
        <f>AVERAGEIFS(Spreads!M$3:M$1616,Spreads!$AA$3:$AA$1616,'Monthly Data'!$B67,Spreads!$AB$3:$AB$1616,'Monthly Data'!$C67)</f>
        <v>4.7840909090909092</v>
      </c>
      <c r="AW67" s="24">
        <f>AT67-AV67</f>
        <v>-0.78409090909090917</v>
      </c>
      <c r="AX67" s="24">
        <f>AU67-AV67</f>
        <v>1.7159090909090908</v>
      </c>
      <c r="AY67" s="62">
        <f>_xlfn.MINIFS(Spreads!N$3:N$1616,Spreads!$AA$3:$AA$1616,'Monthly Data'!$B67,Spreads!$AB$3:$AB$1616,'Monthly Data'!$C67)</f>
        <v>4</v>
      </c>
      <c r="AZ67" s="62">
        <f>_xlfn.MAXIFS(Spreads!N$3:N$1616,Spreads!$AA$3:$AA$1616,'Monthly Data'!$B67,Spreads!$AB$3:$AB$1616,'Monthly Data'!$C67)</f>
        <v>6.5</v>
      </c>
      <c r="BA67" s="62">
        <f>AVERAGEIFS(Spreads!N$3:N$1616,Spreads!$AA$3:$AA$1616,'Monthly Data'!$B67,Spreads!$AB$3:$AB$1616,'Monthly Data'!$C67)</f>
        <v>5.4318181818181817</v>
      </c>
      <c r="BB67" s="24">
        <f>AY67-BA67</f>
        <v>-1.4318181818181817</v>
      </c>
      <c r="BC67" s="24">
        <f>AZ67-BA67</f>
        <v>1.0681818181818183</v>
      </c>
      <c r="BD67" s="62">
        <f>_xlfn.MINIFS(Spreads!O$3:O$1616,Spreads!$AA$3:$AA$1616,'Monthly Data'!$B67,Spreads!$AB$3:$AB$1616,'Monthly Data'!$C67)</f>
        <v>-3.5</v>
      </c>
      <c r="BE67" s="62">
        <f>_xlfn.MAXIFS(Spreads!O$3:O$1616,Spreads!$AA$3:$AA$1616,'Monthly Data'!$B67,Spreads!$AB$3:$AB$1616,'Monthly Data'!$C67)</f>
        <v>-0.5</v>
      </c>
      <c r="BF67" s="62">
        <f>AVERAGEIFS(Spreads!O$3:O$1616,Spreads!$AA$3:$AA$1616,'Monthly Data'!$B67,Spreads!$AB$3:$AB$1616,'Monthly Data'!$C67)</f>
        <v>-2.2840909090909092</v>
      </c>
      <c r="BG67" s="24">
        <f>BD67-BF67</f>
        <v>-1.2159090909090908</v>
      </c>
      <c r="BH67" s="24">
        <f>BE67-BF67</f>
        <v>1.7840909090909092</v>
      </c>
      <c r="BI67" s="62">
        <f>_xlfn.MINIFS(Spreads!P$3:P$1616,Spreads!$AA$3:$AA$1616,'Monthly Data'!$B67,Spreads!$AB$3:$AB$1616,'Monthly Data'!$C67)</f>
        <v>-2</v>
      </c>
      <c r="BJ67" s="62">
        <f>_xlfn.MAXIFS(Spreads!P$3:P$1616,Spreads!$AA$3:$AA$1616,'Monthly Data'!$B67,Spreads!$AB$3:$AB$1616,'Monthly Data'!$C67)</f>
        <v>0.25</v>
      </c>
      <c r="BK67" s="62">
        <f>AVERAGEIFS(Spreads!P$3:P$1616,Spreads!$AA$3:$AA$1616,'Monthly Data'!$B67,Spreads!$AB$3:$AB$1616,'Monthly Data'!$C67)</f>
        <v>-0.64772727272727271</v>
      </c>
      <c r="BL67" s="24">
        <f>BI67-BK67</f>
        <v>-1.3522727272727273</v>
      </c>
      <c r="BM67" s="24">
        <f>BJ67-BK67</f>
        <v>0.89772727272727271</v>
      </c>
      <c r="BN67" s="62">
        <f>_xlfn.MINIFS(Spreads!R$3:R$1616,Spreads!$AA$3:$AA$1616,'Monthly Data'!$B67,Spreads!$AB$3:$AB$1616,'Monthly Data'!$C67)</f>
        <v>-8.0969142879931368</v>
      </c>
      <c r="BO67" s="62">
        <f>_xlfn.MAXIFS(Spreads!R$3:R$1616,Spreads!$AA$3:$AA$1616,'Monthly Data'!$B67,Spreads!$AB$3:$AB$1616,'Monthly Data'!$C67)</f>
        <v>-4.5739797663578017</v>
      </c>
      <c r="BP67" s="62">
        <f>AVERAGEIFS(Spreads!R$3:R$1616,Spreads!$AA$3:$AA$1616,'Monthly Data'!$B67,Spreads!$AB$3:$AB$1616,'Monthly Data'!$C67)</f>
        <v>-6.2738701582616452</v>
      </c>
      <c r="BQ67" s="24">
        <f>BN67-BP67</f>
        <v>-1.8230441297314917</v>
      </c>
      <c r="BR67" s="24">
        <f>BO67-BP67</f>
        <v>1.6998903919038435</v>
      </c>
      <c r="BS67" s="62">
        <f>_xlfn.MINIFS(Spreads!S$3:S$1616,Spreads!$AA$3:$AA$1616,'Monthly Data'!$B67,Spreads!$AB$3:$AB$1616,'Monthly Data'!$C67)</f>
        <v>10</v>
      </c>
      <c r="BT67" s="62">
        <f>_xlfn.MAXIFS(Spreads!S$3:S$1616,Spreads!$AA$3:$AA$1616,'Monthly Data'!$B67,Spreads!$AB$3:$AB$1616,'Monthly Data'!$C67)</f>
        <v>11</v>
      </c>
      <c r="BU67" s="62">
        <f>AVERAGEIFS(Spreads!S$3:S$1616,Spreads!$AA$3:$AA$1616,'Monthly Data'!$B67,Spreads!$AB$3:$AB$1616,'Monthly Data'!$C67)</f>
        <v>10.954545454545455</v>
      </c>
      <c r="BV67" s="24">
        <f>BS67-BU67</f>
        <v>-0.95454545454545503</v>
      </c>
      <c r="BW67" s="24">
        <f>BT67-BU67</f>
        <v>4.545454545454497E-2</v>
      </c>
      <c r="BX67" s="62">
        <f>_xlfn.MINIFS(Spreads!T$3:T$1616,Spreads!$AA$3:$AA$1616,'Monthly Data'!$B67,Spreads!$AB$3:$AB$1616,'Monthly Data'!$C67)</f>
        <v>4</v>
      </c>
      <c r="BY67" s="62">
        <f>_xlfn.MAXIFS(Spreads!T$3:T$1616,Spreads!$AA$3:$AA$1616,'Monthly Data'!$B67,Spreads!$AB$3:$AB$1616,'Monthly Data'!$C67)</f>
        <v>7</v>
      </c>
      <c r="BZ67" s="62">
        <f>AVERAGEIFS(Spreads!T$3:T$1616,Spreads!$AA$3:$AA$1616,'Monthly Data'!$B67,Spreads!$AB$3:$AB$1616,'Monthly Data'!$C67)</f>
        <v>6.1704545454545459</v>
      </c>
      <c r="CA67" s="24">
        <f>BX67-BZ67</f>
        <v>-2.1704545454545459</v>
      </c>
      <c r="CB67" s="24">
        <f>BY67-BZ67</f>
        <v>0.82954545454545414</v>
      </c>
      <c r="CE67" s="62">
        <v>-3.3139003988761111</v>
      </c>
      <c r="CF67" s="24">
        <f>BP67-CE67</f>
        <v>-2.9599697593855341</v>
      </c>
      <c r="CG67" s="62">
        <v>7.5</v>
      </c>
      <c r="CH67" s="24">
        <f>AV67-CG67</f>
        <v>-2.7159090909090908</v>
      </c>
      <c r="CI67" s="62">
        <v>-3.1499999999999986</v>
      </c>
      <c r="CJ67" s="24">
        <f>CI67-BK67</f>
        <v>-2.5022727272727261</v>
      </c>
      <c r="CK67" s="69">
        <v>-0.64999999999999858</v>
      </c>
      <c r="CL67" s="24">
        <f>CK67-BF67</f>
        <v>1.6340909090909106</v>
      </c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F67" s="69"/>
      <c r="DG67" s="69"/>
      <c r="DH67" s="69"/>
      <c r="DJ67" s="69">
        <f t="shared" si="33"/>
        <v>4.1700000000000017</v>
      </c>
      <c r="DK67" s="69">
        <f t="shared" si="33"/>
        <v>4.7899999999999991</v>
      </c>
      <c r="DL67" s="69">
        <f t="shared" si="33"/>
        <v>6.170454545454561</v>
      </c>
      <c r="DM67" s="69"/>
      <c r="DN67" s="69"/>
      <c r="DO67" s="69"/>
      <c r="DS67" s="69">
        <f t="shared" si="49"/>
        <v>37.716020233642197</v>
      </c>
      <c r="DT67" s="69">
        <f t="shared" si="49"/>
        <v>41.715345899750844</v>
      </c>
      <c r="DU67" s="69">
        <f t="shared" si="49"/>
        <v>39.738857114465631</v>
      </c>
      <c r="DV67" s="63">
        <f t="shared" si="34"/>
        <v>45383</v>
      </c>
      <c r="DW67" s="62">
        <f>_xlfn.MINIFS(Spreads!X$3:X$1616,Spreads!$AA$3:$AA$1616,'Monthly Data'!$B67,Spreads!$AB$3:$AB$1616,'Monthly Data'!$C67)</f>
        <v>37.591478267022644</v>
      </c>
      <c r="DX67" s="62">
        <f>_xlfn.MAXIFS(Spreads!X$3:X$1616,Spreads!$AA$3:$AA$1616,'Monthly Data'!$B67,Spreads!$AB$3:$AB$1616,'Monthly Data'!$C67)</f>
        <v>42.694393868880923</v>
      </c>
      <c r="DY67" s="62">
        <f>AVERAGEIFS(Spreads!X$3:X$1616,Spreads!$AA$3:$AA$1616,'Monthly Data'!$B67,Spreads!$AB$3:$AB$1616,'Monthly Data'!$C67)</f>
        <v>40.488284901612907</v>
      </c>
      <c r="DZ67" s="62">
        <f>_xlfn.MINIFS(Spreads!AM$3:AM$1616,Spreads!$AA$3:$AA$1616,'Monthly Data'!$B67,Spreads!$AB$3:$AB$1616,'Monthly Data'!$C67)</f>
        <v>828.75</v>
      </c>
      <c r="EA67" s="62">
        <f>_xlfn.MAXIFS(Spreads!AM$3:AM$1616,Spreads!$AA$3:$AA$1616,'Monthly Data'!$B67,Spreads!$AB$3:$AB$1616,'Monthly Data'!$C67)</f>
        <v>941.25</v>
      </c>
      <c r="EB67" s="62">
        <f>AVERAGEIFS(Spreads!AM$3:AM$1616,Spreads!$AA$3:$AA$1616,'Monthly Data'!$B67,Spreads!$AB$3:$AB$1616,'Monthly Data'!$C67)</f>
        <v>892.61363636363637</v>
      </c>
      <c r="EC67" s="62">
        <f>_xlfn.MINIFS(Spreads!AT$3:AT$1616,Spreads!$AA$3:$AA$1616,'Monthly Data'!$B67,Spreads!$AB$3:$AB$1616,'Monthly Data'!$C67)</f>
        <v>353.4</v>
      </c>
      <c r="ED67" s="62">
        <f>_xlfn.MAXIFS(Spreads!AT$3:AT$1616,Spreads!$AA$3:$AA$1616,'Monthly Data'!$B67,Spreads!$AB$3:$AB$1616,'Monthly Data'!$C67)</f>
        <v>378</v>
      </c>
      <c r="EE67" s="62">
        <f>AVERAGEIFS(Spreads!AT$3:AT$1616,Spreads!$AA$3:$AA$1616,'Monthly Data'!$B67,Spreads!$AB$3:$AB$1616,'Monthly Data'!$C67)</f>
        <v>363.91363636363633</v>
      </c>
      <c r="EF67" s="62">
        <f>_xlfn.MINIFS(Spreads!AU$3:AU$1616,Spreads!$AA$3:$AA$1616,'Monthly Data'!$B67,Spreads!$AB$3:$AB$1616,'Monthly Data'!$C67)</f>
        <v>11.3925</v>
      </c>
      <c r="EG67" s="62">
        <f>_xlfn.MAXIFS(Spreads!AU$3:AU$1616,Spreads!$AA$3:$AA$1616,'Monthly Data'!$B67,Spreads!$AB$3:$AB$1616,'Monthly Data'!$C67)</f>
        <v>11.9275</v>
      </c>
      <c r="EH67" s="62">
        <f>AVERAGEIFS(Spreads!AU$3:AU$1616,Spreads!$AA$3:$AA$1616,'Monthly Data'!$B67,Spreads!$AB$3:$AB$1616,'Monthly Data'!$C67)</f>
        <v>11.706136363636364</v>
      </c>
      <c r="EI67" s="62">
        <f>_xlfn.MINIFS(Spreads!AV$3:AV$1616,Spreads!$AA$3:$AA$1616,'Monthly Data'!$B67,Spreads!$AB$3:$AB$1616,'Monthly Data'!$C67)</f>
        <v>1.9287700000000001</v>
      </c>
      <c r="EJ67" s="62">
        <f>_xlfn.MAXIFS(Spreads!AV$3:AV$1616,Spreads!$AA$3:$AA$1616,'Monthly Data'!$B67,Spreads!$AB$3:$AB$1616,'Monthly Data'!$C67)</f>
        <v>2.6288300000000007</v>
      </c>
      <c r="EK67" s="62">
        <f>AVERAGEIFS(Spreads!AV$3:AV$1616,Spreads!$AA$3:$AA$1616,'Monthly Data'!$B67,Spreads!$AB$3:$AB$1616,'Monthly Data'!$C67)</f>
        <v>2.1535390909090903</v>
      </c>
      <c r="EL67" s="62">
        <f>_xlfn.MINIFS(Spreads!AW$3:AW$1616,Spreads!$AA$3:$AA$1616,'Monthly Data'!$B67,Spreads!$AB$3:$AB$1616,'Monthly Data'!$C67)</f>
        <v>2.494683199999999</v>
      </c>
      <c r="EM67" s="62">
        <f>_xlfn.MAXIFS(Spreads!AW$3:AW$1616,Spreads!$AA$3:$AA$1616,'Monthly Data'!$B67,Spreads!$AB$3:$AB$1616,'Monthly Data'!$C67)</f>
        <v>3.1414069999999992</v>
      </c>
      <c r="EN67" s="62">
        <f>AVERAGEIFS(Spreads!AW$3:AW$1616,Spreads!$AA$3:$AA$1616,'Monthly Data'!$B67,Spreads!$AB$3:$AB$1616,'Monthly Data'!$C67)</f>
        <v>2.6996961545454536</v>
      </c>
      <c r="EO67" s="62">
        <f>_xlfn.MINIFS(Spreads!AX$3:AX$1616,Spreads!$AA$3:$AA$1616,'Monthly Data'!$B67,Spreads!$AB$3:$AB$1616,'Monthly Data'!$C67)</f>
        <v>0.33808319999999803</v>
      </c>
      <c r="EP67" s="62">
        <f>_xlfn.MAXIFS(Spreads!AX$3:AX$1616,Spreads!$AA$3:$AA$1616,'Monthly Data'!$B67,Spreads!$AB$3:$AB$1616,'Monthly Data'!$C67)</f>
        <v>0.8080254</v>
      </c>
      <c r="EQ67" s="62">
        <f>AVERAGEIFS(Spreads!AX$3:AX$1616,Spreads!$AA$3:$AA$1616,'Monthly Data'!$B67,Spreads!$AB$3:$AB$1616,'Monthly Data'!$C67)</f>
        <v>0.54615706363636329</v>
      </c>
      <c r="ER67" s="64">
        <f>_xlfn.MINIFS(Spreads!AY$3:AY$1616,Spreads!$AA$3:$AA$1616,'Monthly Data'!$B67,Spreads!$AB$3:$AB$1616,'Monthly Data'!$C67)</f>
        <v>0.39548629014016834</v>
      </c>
      <c r="ES67" s="64">
        <f>_xlfn.MAXIFS(Spreads!AY$3:AY$1616,Spreads!$AA$3:$AA$1616,'Monthly Data'!$B67,Spreads!$AB$3:$AB$1616,'Monthly Data'!$C67)</f>
        <v>0.43077221199496174</v>
      </c>
      <c r="ET67" s="64">
        <f>AVERAGEIFS(Spreads!AY$3:AY$1616,Spreads!$AA$3:$AA$1616,'Monthly Data'!$B67,Spreads!$AB$3:$AB$1616,'Monthly Data'!$C67)</f>
        <v>0.41106426951928143</v>
      </c>
      <c r="EV67" s="24">
        <f t="shared" si="50"/>
        <v>0.74942778714727609</v>
      </c>
    </row>
    <row r="68" spans="1:152" x14ac:dyDescent="0.2">
      <c r="A68" s="60">
        <v>45413</v>
      </c>
      <c r="B68" s="61">
        <f t="shared" ref="B68:B81" si="51">MONTH(A68)</f>
        <v>5</v>
      </c>
      <c r="C68" s="61">
        <f t="shared" ref="C68:C81" si="52">YEAR(A68)</f>
        <v>2024</v>
      </c>
      <c r="D68" s="62">
        <f>_xlfn.MINIFS(Spreads!B$3:B$1616,Spreads!$AA$3:$AA$1616,'Monthly Data'!$B68,Spreads!$AB$3:$AB$1616,'Monthly Data'!$C68)</f>
        <v>48.64</v>
      </c>
      <c r="E68" s="62">
        <f>_xlfn.MAXIFS(Spreads!B$3:B$1616,Spreads!$AA$3:$AA$1616,'Monthly Data'!$B68,Spreads!$AB$3:$AB$1616,'Monthly Data'!$C68)</f>
        <v>52.38</v>
      </c>
      <c r="F68" s="62">
        <v>50.7941</v>
      </c>
      <c r="G68" s="62">
        <f>D68-F68</f>
        <v>-2.1540999999999997</v>
      </c>
      <c r="H68" s="62">
        <f>E68-F68</f>
        <v>1.5859000000000023</v>
      </c>
      <c r="I68" s="62">
        <f>_xlfn.MINIFS(Spreads!C$3:C$1616,Spreads!$AA$3:$AA$1616,'Monthly Data'!$B68,Spreads!$AB$3:$AB$1616,'Monthly Data'!$C68)</f>
        <v>39.14</v>
      </c>
      <c r="J68" s="62">
        <f>_xlfn.MAXIFS(Spreads!C$3:C$1616,Spreads!$AA$3:$AA$1616,'Monthly Data'!$B68,Spreads!$AB$3:$AB$1616,'Monthly Data'!$C68)</f>
        <v>44.07</v>
      </c>
      <c r="K68" s="62">
        <f>AVERAGEIFS(Spreads!C$3:C$1616,Spreads!$AA$3:$AA$1616,'Monthly Data'!$B68,Spreads!$AB$3:$AB$1616,'Monthly Data'!$C68)</f>
        <v>41.839545454545451</v>
      </c>
      <c r="L68" s="62">
        <f>I68-K68</f>
        <v>-2.6995454545454507</v>
      </c>
      <c r="M68" s="62">
        <f>J68-K68</f>
        <v>2.230454545454549</v>
      </c>
      <c r="N68" s="62">
        <f>_xlfn.MINIFS(Spreads!D$3:D$1616,Spreads!$AA$3:$AA$1616,'Monthly Data'!$B68,Spreads!$AB$3:$AB$1616,'Monthly Data'!$C68)</f>
        <v>42.14</v>
      </c>
      <c r="O68" s="62">
        <f>_xlfn.MAXIFS(Spreads!D$3:D$1616,Spreads!$AA$3:$AA$1616,'Monthly Data'!$B68,Spreads!$AB$3:$AB$1616,'Monthly Data'!$C68)</f>
        <v>45.88</v>
      </c>
      <c r="P68" s="62">
        <v>44.157699999999998</v>
      </c>
      <c r="Q68" s="62">
        <f>N68-P68</f>
        <v>-2.0176999999999978</v>
      </c>
      <c r="R68" s="62">
        <f>O68-P68</f>
        <v>1.7223000000000042</v>
      </c>
      <c r="S68" s="62">
        <f>_xlfn.MINIFS(Spreads!F$3:F$1616,Spreads!$AA$3:$AA$1616,'Monthly Data'!$B68,Spreads!$AB$3:$AB$1616,'Monthly Data'!$C68)</f>
        <v>36.764339338590844</v>
      </c>
      <c r="T68" s="62">
        <f>_xlfn.MAXIFS(Spreads!F$3:F$1616,Spreads!$AA$3:$AA$1616,'Monthly Data'!$B68,Spreads!$AB$3:$AB$1616,'Monthly Data'!$C68)</f>
        <v>42.768992604986266</v>
      </c>
      <c r="U68" s="62">
        <f>AVERAGEIFS(Spreads!F$3:F$1616,Spreads!$AA$3:$AA$1616,'Monthly Data'!$B68,Spreads!$AB$3:$AB$1616,'Monthly Data'!$C68)</f>
        <v>39.917915256894922</v>
      </c>
      <c r="V68" s="62">
        <f>MROUND((AVERAGE(V56,V44,V32,V20)*-1),0.25)*-1</f>
        <v>-3</v>
      </c>
      <c r="W68" s="62">
        <f>MROUND((AVERAGE(W56,W44,W32)),0.25)</f>
        <v>2.75</v>
      </c>
      <c r="X68" s="62">
        <f>_xlfn.MINIFS(Spreads!G$3:G$1616,Spreads!$AA$3:$AA$1616,'Monthly Data'!$B68,Spreads!$AB$3:$AB$1616,'Monthly Data'!$C68)</f>
        <v>52.64</v>
      </c>
      <c r="Y68" s="62">
        <f>_xlfn.MAXIFS(Spreads!G$3:G$1616,Spreads!$AA$3:$AA$1616,'Monthly Data'!$B68,Spreads!$AB$3:$AB$1616,'Monthly Data'!$C68)</f>
        <v>56.82</v>
      </c>
      <c r="Z68" s="62">
        <v>54.816800000000001</v>
      </c>
      <c r="AA68" s="62">
        <f>X68-Z68</f>
        <v>-2.1768000000000001</v>
      </c>
      <c r="AB68" s="62">
        <f>Y68-Z68</f>
        <v>2.0031999999999996</v>
      </c>
      <c r="AC68" s="62">
        <f>_xlfn.MINIFS(Spreads!H$3:H$1616,Spreads!$AA$3:$AA$1616,'Monthly Data'!$B68,Spreads!$AB$3:$AB$1616,'Monthly Data'!$C68)</f>
        <v>42.64</v>
      </c>
      <c r="AD68" s="62">
        <f>_xlfn.MAXIFS(Spreads!H$3:H$1616,Spreads!$AA$3:$AA$1616,'Monthly Data'!$B68,Spreads!$AB$3:$AB$1616,'Monthly Data'!$C68)</f>
        <v>46.32</v>
      </c>
      <c r="AE68" s="62">
        <f>AVERAGEIFS(Spreads!H$3:H$1616,Spreads!$AA$3:$AA$1616,'Monthly Data'!$B68,Spreads!$AB$3:$AB$1616,'Monthly Data'!$C68)</f>
        <v>44.612272727272725</v>
      </c>
      <c r="AF68" s="62">
        <f t="shared" si="47"/>
        <v>-1.9722727272727241</v>
      </c>
      <c r="AG68" s="62">
        <f>AD68-AE68</f>
        <v>1.7077272727272756</v>
      </c>
      <c r="AH68" s="65">
        <f t="shared" ref="AH68:AH122" si="53">AE68/AE67-1</f>
        <v>-3.0436242936736635E-2</v>
      </c>
      <c r="AI68" s="62">
        <f t="shared" si="41"/>
        <v>6.1818272727272756</v>
      </c>
      <c r="AJ68" s="62">
        <f t="shared" ref="AJ68:AJ77" si="54">K68-AE68</f>
        <v>-2.7727272727272734</v>
      </c>
      <c r="AK68" s="62">
        <f t="shared" si="42"/>
        <v>8.954554545454549</v>
      </c>
      <c r="AL68" s="60">
        <f t="shared" si="35"/>
        <v>45413</v>
      </c>
      <c r="AM68" s="66">
        <f t="shared" si="48"/>
        <v>810.51471321322822</v>
      </c>
      <c r="AN68" s="66">
        <f t="shared" si="48"/>
        <v>942.89462014790024</v>
      </c>
      <c r="AO68" s="66">
        <f t="shared" si="48"/>
        <v>880.03914169486188</v>
      </c>
      <c r="AQ68" s="62">
        <f>AVERAGEIFS(Spreads!AV$3:AV$1616,Spreads!$AA$3:$AA$1616,'Monthly Data'!$B68,Spreads!$AB$3:$AB$1616,'Monthly Data'!$C68)</f>
        <v>2.1615677272727272</v>
      </c>
      <c r="AR68" s="24"/>
      <c r="AS68" s="60">
        <f t="shared" ref="AS68:AS74" si="55">A68</f>
        <v>45413</v>
      </c>
      <c r="AT68" s="62">
        <f>_xlfn.MINIFS(Spreads!M$3:M$1616,Spreads!$AA$3:$AA$1616,'Monthly Data'!$B68,Spreads!$AB$3:$AB$1616,'Monthly Data'!$C68)</f>
        <v>6</v>
      </c>
      <c r="AU68" s="62">
        <f>_xlfn.MAXIFS(Spreads!M$3:M$1616,Spreads!$AA$3:$AA$1616,'Monthly Data'!$B68,Spreads!$AB$3:$AB$1616,'Monthly Data'!$C68)</f>
        <v>6.5</v>
      </c>
      <c r="AV68" s="62">
        <f>AVERAGEIFS(Spreads!M$3:M$1616,Spreads!$AA$3:$AA$1616,'Monthly Data'!$B68,Spreads!$AB$3:$AB$1616,'Monthly Data'!$C68)</f>
        <v>6.1818181818181817</v>
      </c>
      <c r="AW68" s="24">
        <f t="shared" ref="AW68:AW74" si="56">AT68-AV68</f>
        <v>-0.18181818181818166</v>
      </c>
      <c r="AX68" s="24">
        <f t="shared" ref="AX68:AX74" si="57">AU68-AV68</f>
        <v>0.31818181818181834</v>
      </c>
      <c r="AY68" s="62">
        <f>_xlfn.MINIFS(Spreads!N$3:N$1616,Spreads!$AA$3:$AA$1616,'Monthly Data'!$B68,Spreads!$AB$3:$AB$1616,'Monthly Data'!$C68)</f>
        <v>6.5</v>
      </c>
      <c r="AZ68" s="62">
        <f>_xlfn.MAXIFS(Spreads!N$3:N$1616,Spreads!$AA$3:$AA$1616,'Monthly Data'!$B68,Spreads!$AB$3:$AB$1616,'Monthly Data'!$C68)</f>
        <v>7</v>
      </c>
      <c r="BA68" s="62">
        <f>AVERAGEIFS(Spreads!N$3:N$1616,Spreads!$AA$3:$AA$1616,'Monthly Data'!$B68,Spreads!$AB$3:$AB$1616,'Monthly Data'!$C68)</f>
        <v>6.6363636363636367</v>
      </c>
      <c r="BB68" s="24">
        <f t="shared" ref="BB68:BB74" si="58">AY68-BA68</f>
        <v>-0.13636363636363669</v>
      </c>
      <c r="BC68" s="24">
        <f t="shared" ref="BC68:BC74" si="59">AZ68-BA68</f>
        <v>0.36363636363636331</v>
      </c>
      <c r="BD68" s="62">
        <f>_xlfn.MINIFS(Spreads!O$3:O$1616,Spreads!$AA$3:$AA$1616,'Monthly Data'!$B68,Spreads!$AB$3:$AB$1616,'Monthly Data'!$C68)</f>
        <v>-0.75</v>
      </c>
      <c r="BE68" s="62">
        <f>_xlfn.MAXIFS(Spreads!O$3:O$1616,Spreads!$AA$3:$AA$1616,'Monthly Data'!$B68,Spreads!$AB$3:$AB$1616,'Monthly Data'!$C68)</f>
        <v>0</v>
      </c>
      <c r="BF68" s="62">
        <f>AVERAGEIFS(Spreads!O$3:O$1616,Spreads!$AA$3:$AA$1616,'Monthly Data'!$B68,Spreads!$AB$3:$AB$1616,'Monthly Data'!$C68)</f>
        <v>-0.45454545454545453</v>
      </c>
      <c r="BG68" s="24">
        <f t="shared" ref="BG68:BG74" si="60">BD68-BF68</f>
        <v>-0.29545454545454547</v>
      </c>
      <c r="BH68" s="24">
        <f t="shared" ref="BH68:BH74" si="61">BE68-BF68</f>
        <v>0.45454545454545453</v>
      </c>
      <c r="BI68" s="62">
        <f>_xlfn.MINIFS(Spreads!P$3:P$1616,Spreads!$AA$3:$AA$1616,'Monthly Data'!$B68,Spreads!$AB$3:$AB$1616,'Monthly Data'!$C68)</f>
        <v>-0.75</v>
      </c>
      <c r="BJ68" s="62">
        <f>_xlfn.MAXIFS(Spreads!P$3:P$1616,Spreads!$AA$3:$AA$1616,'Monthly Data'!$B68,Spreads!$AB$3:$AB$1616,'Monthly Data'!$C68)</f>
        <v>0</v>
      </c>
      <c r="BK68" s="62">
        <f>AVERAGEIFS(Spreads!P$3:P$1616,Spreads!$AA$3:$AA$1616,'Monthly Data'!$B68,Spreads!$AB$3:$AB$1616,'Monthly Data'!$C68)</f>
        <v>-0.45454545454545453</v>
      </c>
      <c r="BL68" s="24">
        <f t="shared" ref="BL68:BL74" si="62">BI68-BK68</f>
        <v>-0.29545454545454547</v>
      </c>
      <c r="BM68" s="24">
        <f t="shared" ref="BM68:BM74" si="63">BJ68-BK68</f>
        <v>0.45454545454545453</v>
      </c>
      <c r="BN68" s="62">
        <f>_xlfn.MINIFS(Spreads!R$3:R$1616,Spreads!$AA$3:$AA$1616,'Monthly Data'!$B68,Spreads!$AB$3:$AB$1616,'Monthly Data'!$C68)</f>
        <v>-6.4756606614091581</v>
      </c>
      <c r="BO68" s="62">
        <f>_xlfn.MAXIFS(Spreads!R$3:R$1616,Spreads!$AA$3:$AA$1616,'Monthly Data'!$B68,Spreads!$AB$3:$AB$1616,'Monthly Data'!$C68)</f>
        <v>-2.5561070631943323</v>
      </c>
      <c r="BP68" s="62">
        <f>AVERAGEIFS(Spreads!R$3:R$1616,Spreads!$AA$3:$AA$1616,'Monthly Data'!$B68,Spreads!$AB$3:$AB$1616,'Monthly Data'!$C68)</f>
        <v>-4.57558474310507</v>
      </c>
      <c r="BQ68" s="24">
        <f t="shared" ref="BQ68:BQ74" si="64">BN68-BP68</f>
        <v>-1.9000759183040881</v>
      </c>
      <c r="BR68" s="24">
        <f t="shared" ref="BR68:BR74" si="65">BO68-BP68</f>
        <v>2.0194776799107377</v>
      </c>
      <c r="BS68" s="62">
        <f>_xlfn.MINIFS(Spreads!S$3:S$1616,Spreads!$AA$3:$AA$1616,'Monthly Data'!$B68,Spreads!$AB$3:$AB$1616,'Monthly Data'!$C68)</f>
        <v>10</v>
      </c>
      <c r="BT68" s="62">
        <f>_xlfn.MAXIFS(Spreads!S$3:S$1616,Spreads!$AA$3:$AA$1616,'Monthly Data'!$B68,Spreads!$AB$3:$AB$1616,'Monthly Data'!$C68)</f>
        <v>10.5</v>
      </c>
      <c r="BU68" s="62">
        <f>AVERAGEIFS(Spreads!S$3:S$1616,Spreads!$AA$3:$AA$1616,'Monthly Data'!$B68,Spreads!$AB$3:$AB$1616,'Monthly Data'!$C68)</f>
        <v>10.204545454545455</v>
      </c>
      <c r="BV68" s="24">
        <f t="shared" ref="BV68:BV74" si="66">BS68-BU68</f>
        <v>-0.20454545454545503</v>
      </c>
      <c r="BW68" s="24">
        <f t="shared" ref="BW68:BW74" si="67">BT68-BU68</f>
        <v>0.29545454545454497</v>
      </c>
      <c r="BX68" s="62">
        <f>_xlfn.MINIFS(Spreads!T$3:T$1616,Spreads!$AA$3:$AA$1616,'Monthly Data'!$B68,Spreads!$AB$3:$AB$1616,'Monthly Data'!$C68)</f>
        <v>3.5</v>
      </c>
      <c r="BY68" s="62">
        <f>_xlfn.MAXIFS(Spreads!T$3:T$1616,Spreads!$AA$3:$AA$1616,'Monthly Data'!$B68,Spreads!$AB$3:$AB$1616,'Monthly Data'!$C68)</f>
        <v>4.5</v>
      </c>
      <c r="BZ68" s="62">
        <f>AVERAGEIFS(Spreads!T$3:T$1616,Spreads!$AA$3:$AA$1616,'Monthly Data'!$B68,Spreads!$AB$3:$AB$1616,'Monthly Data'!$C68)</f>
        <v>4.0227272727272725</v>
      </c>
      <c r="CA68" s="24">
        <f t="shared" ref="CA68:CA74" si="68">BX68-BZ68</f>
        <v>-0.52272727272727249</v>
      </c>
      <c r="CB68" s="24">
        <f t="shared" ref="CB68:CB74" si="69">BY68-BZ68</f>
        <v>0.47727272727272751</v>
      </c>
      <c r="CE68" s="62">
        <v>-2.014504712258848</v>
      </c>
      <c r="CF68" s="24">
        <f>BP68-CE68</f>
        <v>-2.561080030846222</v>
      </c>
      <c r="CG68" s="62">
        <v>7.25</v>
      </c>
      <c r="CH68" s="24">
        <f>AV68-CG68</f>
        <v>-1.0681818181818183</v>
      </c>
      <c r="CI68" s="62">
        <v>-3.2000000000000028</v>
      </c>
      <c r="CJ68" s="24">
        <f>CI68-BK68</f>
        <v>-2.7454545454545483</v>
      </c>
      <c r="CK68" s="69">
        <v>-0.95000000000000284</v>
      </c>
      <c r="CL68" s="24">
        <f>CK68-BF68</f>
        <v>-0.49545454545454831</v>
      </c>
      <c r="CM68" s="69"/>
      <c r="CN68" s="69"/>
      <c r="CO68" s="69"/>
      <c r="CP68" s="69"/>
      <c r="CQ68" s="69"/>
      <c r="CR68" s="69"/>
      <c r="CS68" s="69"/>
      <c r="CT68" s="69"/>
      <c r="CU68" s="69"/>
      <c r="CV68" s="69"/>
      <c r="CW68" s="69"/>
      <c r="CX68" s="69"/>
      <c r="CY68" s="69"/>
      <c r="CZ68" s="69"/>
      <c r="DA68" s="69"/>
      <c r="DB68" s="69"/>
      <c r="DC68" s="69"/>
      <c r="DD68" s="69"/>
      <c r="DF68" s="69"/>
      <c r="DG68" s="69"/>
      <c r="DH68" s="69"/>
      <c r="DJ68" s="69">
        <f t="shared" ref="DJ68:DL83" si="70">X68-D68</f>
        <v>4</v>
      </c>
      <c r="DK68" s="69">
        <f t="shared" si="70"/>
        <v>4.4399999999999977</v>
      </c>
      <c r="DL68" s="69">
        <f>Z68-F68</f>
        <v>4.0227000000000004</v>
      </c>
      <c r="DM68" s="69"/>
      <c r="DN68" s="69"/>
      <c r="DO68" s="69"/>
      <c r="DS68" s="69">
        <f t="shared" si="49"/>
        <v>36.764339338590844</v>
      </c>
      <c r="DT68" s="69">
        <f t="shared" si="49"/>
        <v>42.768992604986266</v>
      </c>
      <c r="DU68" s="69">
        <f t="shared" si="49"/>
        <v>39.917915256894922</v>
      </c>
      <c r="DV68" s="63">
        <f t="shared" ref="DV68:DV74" si="71">A68</f>
        <v>45413</v>
      </c>
      <c r="DW68" s="62">
        <f>_xlfn.MINIFS(Spreads!X$3:X$1616,Spreads!$AA$3:$AA$1616,'Monthly Data'!$B68,Spreads!$AB$3:$AB$1616,'Monthly Data'!$C68)</f>
        <v>37.466740330088328</v>
      </c>
      <c r="DX68" s="62">
        <f>_xlfn.MAXIFS(Spreads!X$3:X$1616,Spreads!$AA$3:$AA$1616,'Monthly Data'!$B68,Spreads!$AB$3:$AB$1616,'Monthly Data'!$C68)</f>
        <v>43.38612242824393</v>
      </c>
      <c r="DY68" s="62">
        <f>AVERAGEIFS(Spreads!X$3:X$1616,Spreads!$AA$3:$AA$1616,'Monthly Data'!$B68,Spreads!$AB$3:$AB$1616,'Monthly Data'!$C68)</f>
        <v>40.503232836204198</v>
      </c>
      <c r="DZ68" s="62">
        <f>_xlfn.MINIFS(Spreads!AM$3:AM$1616,Spreads!$AA$3:$AA$1616,'Monthly Data'!$B68,Spreads!$AB$3:$AB$1616,'Monthly Data'!$C68)</f>
        <v>826</v>
      </c>
      <c r="EA68" s="62">
        <f>_xlfn.MAXIFS(Spreads!AM$3:AM$1616,Spreads!$AA$3:$AA$1616,'Monthly Data'!$B68,Spreads!$AB$3:$AB$1616,'Monthly Data'!$C68)</f>
        <v>956.5</v>
      </c>
      <c r="EB68" s="62">
        <f>AVERAGEIFS(Spreads!AM$3:AM$1616,Spreads!$AA$3:$AA$1616,'Monthly Data'!$B68,Spreads!$AB$3:$AB$1616,'Monthly Data'!$C68)</f>
        <v>890.63095238095241</v>
      </c>
      <c r="EC68" s="62">
        <f>_xlfn.MINIFS(Spreads!AT$3:AT$1616,Spreads!$AA$3:$AA$1616,'Monthly Data'!$B68,Spreads!$AB$3:$AB$1616,'Monthly Data'!$C68)</f>
        <v>371.5</v>
      </c>
      <c r="ED68" s="62">
        <f>_xlfn.MAXIFS(Spreads!AT$3:AT$1616,Spreads!$AA$3:$AA$1616,'Monthly Data'!$B68,Spreads!$AB$3:$AB$1616,'Monthly Data'!$C68)</f>
        <v>410.1</v>
      </c>
      <c r="EE68" s="62">
        <f>AVERAGEIFS(Spreads!AT$3:AT$1616,Spreads!$AA$3:$AA$1616,'Monthly Data'!$B68,Spreads!$AB$3:$AB$1616,'Monthly Data'!$C68)</f>
        <v>394.77272727272737</v>
      </c>
      <c r="EF68" s="62">
        <f>_xlfn.MINIFS(Spreads!AU$3:AU$1616,Spreads!$AA$3:$AA$1616,'Monthly Data'!$B68,Spreads!$AB$3:$AB$1616,'Monthly Data'!$C68)</f>
        <v>11.6525</v>
      </c>
      <c r="EG68" s="62">
        <f>_xlfn.MAXIFS(Spreads!AU$3:AU$1616,Spreads!$AA$3:$AA$1616,'Monthly Data'!$B68,Spreads!$AB$3:$AB$1616,'Monthly Data'!$C68)</f>
        <v>12.55</v>
      </c>
      <c r="EH68" s="62">
        <f>AVERAGEIFS(Spreads!AU$3:AU$1616,Spreads!$AA$3:$AA$1616,'Monthly Data'!$B68,Spreads!$AB$3:$AB$1616,'Monthly Data'!$C68)</f>
        <v>12.282045454545456</v>
      </c>
      <c r="EI68" s="62">
        <f>_xlfn.MINIFS(Spreads!AV$3:AV$1616,Spreads!$AA$3:$AA$1616,'Monthly Data'!$B68,Spreads!$AB$3:$AB$1616,'Monthly Data'!$C68)</f>
        <v>2.0543900000000015</v>
      </c>
      <c r="EJ68" s="62">
        <f>_xlfn.MAXIFS(Spreads!AV$3:AV$1616,Spreads!$AA$3:$AA$1616,'Monthly Data'!$B68,Spreads!$AB$3:$AB$1616,'Monthly Data'!$C68)</f>
        <v>2.3313099999999984</v>
      </c>
      <c r="EK68" s="62">
        <f>AVERAGEIFS(Spreads!AV$3:AV$1616,Spreads!$AA$3:$AA$1616,'Monthly Data'!$B68,Spreads!$AB$3:$AB$1616,'Monthly Data'!$C68)</f>
        <v>2.1615677272727272</v>
      </c>
      <c r="EL68" s="62">
        <f>_xlfn.MINIFS(Spreads!AW$3:AW$1616,Spreads!$AA$3:$AA$1616,'Monthly Data'!$B68,Spreads!$AB$3:$AB$1616,'Monthly Data'!$C68)</f>
        <v>2.5854623999999991</v>
      </c>
      <c r="EM68" s="62">
        <f>_xlfn.MAXIFS(Spreads!AW$3:AW$1616,Spreads!$AA$3:$AA$1616,'Monthly Data'!$B68,Spreads!$AB$3:$AB$1616,'Monthly Data'!$C68)</f>
        <v>2.9882753999999991</v>
      </c>
      <c r="EN68" s="62">
        <f>AVERAGEIFS(Spreads!AW$3:AW$1616,Spreads!$AA$3:$AA$1616,'Monthly Data'!$B68,Spreads!$AB$3:$AB$1616,'Monthly Data'!$C68)</f>
        <v>2.7997240181818177</v>
      </c>
      <c r="EO68" s="62">
        <f>_xlfn.MINIFS(Spreads!AX$3:AX$1616,Spreads!$AA$3:$AA$1616,'Monthly Data'!$B68,Spreads!$AB$3:$AB$1616,'Monthly Data'!$C68)</f>
        <v>0.4653324000000012</v>
      </c>
      <c r="EP68" s="62">
        <f>_xlfn.MAXIFS(Spreads!AX$3:AX$1616,Spreads!$AA$3:$AA$1616,'Monthly Data'!$B68,Spreads!$AB$3:$AB$1616,'Monthly Data'!$C68)</f>
        <v>0.87480899999999906</v>
      </c>
      <c r="EQ68" s="62">
        <f>AVERAGEIFS(Spreads!AX$3:AX$1616,Spreads!$AA$3:$AA$1616,'Monthly Data'!$B68,Spreads!$AB$3:$AB$1616,'Monthly Data'!$C68)</f>
        <v>0.63815629090909098</v>
      </c>
      <c r="ER68" s="64">
        <f>_xlfn.MINIFS(Spreads!AY$3:AY$1616,Spreads!$AA$3:$AA$1616,'Monthly Data'!$B68,Spreads!$AB$3:$AB$1616,'Monthly Data'!$C68)</f>
        <v>0.37337244980562051</v>
      </c>
      <c r="ES68" s="64">
        <f>_xlfn.MAXIFS(Spreads!AY$3:AY$1616,Spreads!$AA$3:$AA$1616,'Monthly Data'!$B68,Spreads!$AB$3:$AB$1616,'Monthly Data'!$C68)</f>
        <v>0.40314015238974837</v>
      </c>
      <c r="ET68" s="64">
        <f>AVERAGEIFS(Spreads!AY$3:AY$1616,Spreads!$AA$3:$AA$1616,'Monthly Data'!$B68,Spreads!$AB$3:$AB$1616,'Monthly Data'!$C68)</f>
        <v>0.38966900668275267</v>
      </c>
      <c r="EV68" s="24">
        <f t="shared" si="50"/>
        <v>0.58531757930927597</v>
      </c>
    </row>
    <row r="69" spans="1:152" x14ac:dyDescent="0.2">
      <c r="A69" s="60">
        <v>45444</v>
      </c>
      <c r="B69" s="61">
        <f t="shared" si="51"/>
        <v>6</v>
      </c>
      <c r="C69" s="61">
        <f t="shared" si="52"/>
        <v>2024</v>
      </c>
      <c r="D69" s="62">
        <f t="shared" ref="D69:D74" si="72">F69+AVERAGE(G57,G45,G33,G21)</f>
        <v>42.959058441558433</v>
      </c>
      <c r="E69" s="62">
        <f t="shared" ref="E69:E74" si="73">F69+AVERAGE(H57,H45,H33,H21)</f>
        <v>55.831558441558435</v>
      </c>
      <c r="F69" s="62">
        <v>49.844999999999999</v>
      </c>
      <c r="G69" s="62">
        <f t="shared" ref="G69:G74" si="74">D69-F69</f>
        <v>-6.8859415584415657</v>
      </c>
      <c r="H69" s="62">
        <f t="shared" ref="H69:H74" si="75">E69-F69</f>
        <v>5.9865584415584365</v>
      </c>
      <c r="I69" s="62">
        <f>_xlfn.MINIFS(Spreads!C$3:C$1616,Spreads!$AA$3:$AA$1616,'Monthly Data'!$B69,Spreads!$AB$3:$AB$1616,'Monthly Data'!$C69)</f>
        <v>41.13</v>
      </c>
      <c r="J69" s="62">
        <f>_xlfn.MAXIFS(Spreads!C$3:C$1616,Spreads!$AA$3:$AA$1616,'Monthly Data'!$B69,Spreads!$AB$3:$AB$1616,'Monthly Data'!$C69)</f>
        <v>43.05</v>
      </c>
      <c r="K69" s="62">
        <f>AVERAGEIFS(Spreads!C$3:C$1616,Spreads!$AA$3:$AA$1616,'Monthly Data'!$B69,Spreads!$AB$3:$AB$1616,'Monthly Data'!$C69)</f>
        <v>42.101578947368424</v>
      </c>
      <c r="L69" s="62">
        <f t="shared" ref="L69:L74" si="76">I69-K69</f>
        <v>-0.9715789473684211</v>
      </c>
      <c r="M69" s="62">
        <f t="shared" ref="M69:M74" si="77">J69-K69</f>
        <v>0.9484210526315735</v>
      </c>
      <c r="N69" s="62">
        <f t="shared" ref="N69:N74" si="78">P69+AVERAGE(Q57,Q45,Q33,Q21)</f>
        <v>37.288669264069263</v>
      </c>
      <c r="O69" s="62">
        <f t="shared" ref="O69:O74" si="79">P69+AVERAGE(R57,R45,R33,R21)</f>
        <v>52.091169264069265</v>
      </c>
      <c r="P69" s="62">
        <v>44.937100000000001</v>
      </c>
      <c r="Q69" s="62">
        <f t="shared" ref="Q69:Q74" si="80">N69-P69</f>
        <v>-7.648430735930738</v>
      </c>
      <c r="R69" s="62">
        <f t="shared" ref="R69:R74" si="81">O69-P69</f>
        <v>7.154069264069264</v>
      </c>
      <c r="S69" s="62">
        <f t="shared" ref="S69:S74" si="82">U69+V69</f>
        <v>36.254258783931185</v>
      </c>
      <c r="T69" s="62">
        <f t="shared" ref="T69:T74" si="83">U69+W69</f>
        <v>48.254258783931185</v>
      </c>
      <c r="U69" s="62">
        <f>AVERAGEIFS(Spreads!F$3:F$1616,Spreads!$AA$3:$AA$1616,'Monthly Data'!$B69,Spreads!$AB$3:$AB$1616,'Monthly Data'!$C69)</f>
        <v>41.504258783931185</v>
      </c>
      <c r="V69" s="62">
        <f t="shared" ref="V69:V132" si="84">MROUND((AVERAGE(V57,V45,V33,V21)*-1),0.25)*-1</f>
        <v>-5.25</v>
      </c>
      <c r="W69" s="62">
        <f t="shared" si="39"/>
        <v>6.75</v>
      </c>
      <c r="X69" s="62">
        <f>Z69+AVERAGE(AA57,AA45,AA33,AA21)</f>
        <v>46.875252380952375</v>
      </c>
      <c r="Y69" s="62">
        <f>Z69+AVERAGE(AB57,AB45,AB33,AB21)</f>
        <v>61.435252380952384</v>
      </c>
      <c r="Z69" s="62">
        <v>54.206800000000001</v>
      </c>
      <c r="AA69" s="62">
        <f>X69-Z69</f>
        <v>-7.3315476190476261</v>
      </c>
      <c r="AB69" s="62">
        <f>Y69-Z69</f>
        <v>7.2284523809523833</v>
      </c>
      <c r="AC69" s="62">
        <f>_xlfn.MINIFS(Spreads!H$3:H$1616,Spreads!$AA$3:$AA$1616,'Monthly Data'!$B69,Spreads!$AB$3:$AB$1616,'Monthly Data'!$C69)</f>
        <v>42.76</v>
      </c>
      <c r="AD69" s="62">
        <f>_xlfn.MAXIFS(Spreads!H$3:H$1616,Spreads!$AA$3:$AA$1616,'Monthly Data'!$B69,Spreads!$AB$3:$AB$1616,'Monthly Data'!$C69)</f>
        <v>44.35</v>
      </c>
      <c r="AE69" s="62">
        <f>AVERAGEIFS(Spreads!H$3:H$1616,Spreads!$AA$3:$AA$1616,'Monthly Data'!$B69,Spreads!$AB$3:$AB$1616,'Monthly Data'!$C69)</f>
        <v>43.706842105263163</v>
      </c>
      <c r="AF69" s="62">
        <f t="shared" si="47"/>
        <v>-0.94684210526316548</v>
      </c>
      <c r="AG69" s="62">
        <f t="shared" ref="AG69:AG74" si="85">AD69-AE69</f>
        <v>0.64315789473683793</v>
      </c>
      <c r="AH69" s="65">
        <f t="shared" si="53"/>
        <v>-2.0295550229971759E-2</v>
      </c>
      <c r="AI69" s="62">
        <f>F69-AE69</f>
        <v>6.1381578947368354</v>
      </c>
      <c r="AJ69" s="62">
        <f t="shared" si="54"/>
        <v>-1.6052631578947398</v>
      </c>
      <c r="AK69" s="62">
        <f t="shared" si="42"/>
        <v>7.7434210526315752</v>
      </c>
      <c r="AL69" s="60">
        <f t="shared" si="35"/>
        <v>45444</v>
      </c>
      <c r="AM69" s="66">
        <f t="shared" si="48"/>
        <v>799.2693650874794</v>
      </c>
      <c r="AN69" s="66">
        <f t="shared" si="48"/>
        <v>1063.8240050874792</v>
      </c>
      <c r="AO69" s="66">
        <f t="shared" si="48"/>
        <v>915.0120200874793</v>
      </c>
      <c r="AQ69" s="62">
        <f>AVERAGEIFS(Spreads!AV$3:AV$1616,Spreads!$AA$3:$AA$1616,'Monthly Data'!$B69,Spreads!$AB$3:$AB$1616,'Monthly Data'!$C69)</f>
        <v>2.394020263157894</v>
      </c>
      <c r="AR69" s="24"/>
      <c r="AS69" s="60">
        <f t="shared" si="55"/>
        <v>45444</v>
      </c>
      <c r="AT69" s="62">
        <f t="shared" ref="AT69:AT132" si="86">AV69+AVERAGE(AW57,AW45,AW33,AW21)</f>
        <v>2.0512462975620855</v>
      </c>
      <c r="AU69" s="62">
        <f t="shared" ref="AU69:AU132" si="87">AV69+AVERAGE(AX57,AX45,AX33,AX21)</f>
        <v>5.3212462975620873</v>
      </c>
      <c r="AV69" s="62">
        <f t="shared" ref="AV69:AV74" si="88">BF69+BA69</f>
        <v>3.3026315789473655</v>
      </c>
      <c r="AW69" s="24">
        <f t="shared" si="56"/>
        <v>-1.2513852813852799</v>
      </c>
      <c r="AX69" s="24">
        <f t="shared" si="57"/>
        <v>2.0186147186147219</v>
      </c>
      <c r="AY69" s="62">
        <f t="shared" ref="AY69:AY132" si="89">BA69+AVERAGE(BB57,BB45,BB33,BB21)</f>
        <v>3.4885224424698111</v>
      </c>
      <c r="AZ69" s="62">
        <f t="shared" ref="AZ69:AZ132" si="90">BA69+AVERAGE(BC57,BC45,BC33,BC21)</f>
        <v>7.6135224424698134</v>
      </c>
      <c r="BA69" s="62">
        <f>AVERAGEIFS(Spreads!N$3:N$1616,Spreads!$AA$3:$AA$1616,'Monthly Data'!$B69,Spreads!$AB$3:$AB$1616,'Monthly Data'!$C69)</f>
        <v>4.9078947368421053</v>
      </c>
      <c r="BB69" s="24">
        <f t="shared" si="58"/>
        <v>-1.4193722943722942</v>
      </c>
      <c r="BC69" s="24">
        <f t="shared" si="59"/>
        <v>2.705627705627708</v>
      </c>
      <c r="BD69" s="62">
        <f t="shared" ref="BD69:BD132" si="91">BF69+AVERAGE(BG57,BG45,BG33,BG21)</f>
        <v>-2.5872761449077277</v>
      </c>
      <c r="BE69" s="62">
        <f t="shared" ref="BE69:BE132" si="92">BF69+AVERAGE(BH57,BH45,BH33,BH21)</f>
        <v>-0.51727614490772722</v>
      </c>
      <c r="BF69" s="62">
        <f t="shared" ref="BF69:BF75" si="93">K69-AE69</f>
        <v>-1.6052631578947398</v>
      </c>
      <c r="BG69" s="24">
        <f t="shared" si="60"/>
        <v>-0.98201298701298789</v>
      </c>
      <c r="BH69" s="24">
        <f t="shared" si="61"/>
        <v>1.0879870129870126</v>
      </c>
      <c r="BI69" s="62">
        <f t="shared" ref="BI69:BI132" si="94">BK69+AVERAGE(BL57,BL45,BL33,BL21)</f>
        <v>-0.46111656413762203</v>
      </c>
      <c r="BJ69" s="62">
        <f t="shared" ref="BJ69:BJ132" si="95">BK69+AVERAGE(BM57,BM45,BM33,BM21)</f>
        <v>2.3338834358623779</v>
      </c>
      <c r="BK69" s="62">
        <f t="shared" ref="BK69:BK74" si="96">P69-AE69</f>
        <v>1.2302578947368374</v>
      </c>
      <c r="BL69" s="24">
        <f t="shared" si="62"/>
        <v>-1.6913744588744595</v>
      </c>
      <c r="BM69" s="24">
        <f t="shared" si="63"/>
        <v>1.1036255411255405</v>
      </c>
      <c r="BN69" s="62">
        <f t="shared" ref="BN69:BN132" si="97">BP69+AVERAGE(BQ57,BQ45,BQ33,BQ21)</f>
        <v>-12.607477009334492</v>
      </c>
      <c r="BO69" s="62">
        <f t="shared" ref="BO69:BO73" si="98">BP69+AVERAGE(BR57,BR45,BR33,BR21)</f>
        <v>-5.5658794815043233</v>
      </c>
      <c r="BP69" s="62">
        <f>'Argy vs. SBO'!$AA$100+('Argy vs. SBO'!$AA$103*'Monthly Data'!K68)+('Argy vs. SBO'!$AA$104*'Monthly Data'!AE68)+AVERAGE('Argy vs. SBO'!$R$953:$R$960)+12</f>
        <v>-9.0182659826960503</v>
      </c>
      <c r="BQ69" s="24">
        <f t="shared" si="64"/>
        <v>-3.5892110266384414</v>
      </c>
      <c r="BR69" s="24">
        <f t="shared" si="65"/>
        <v>3.452386501191727</v>
      </c>
      <c r="BS69" s="62">
        <f t="shared" ref="BS69:BU84" si="99">X68-AC68</f>
        <v>10</v>
      </c>
      <c r="BT69" s="62">
        <f t="shared" si="99"/>
        <v>10.5</v>
      </c>
      <c r="BU69" s="62">
        <f>Z68-AE68</f>
        <v>10.204527272727276</v>
      </c>
      <c r="BV69" s="24">
        <f t="shared" si="66"/>
        <v>-0.204527272727276</v>
      </c>
      <c r="BW69" s="24">
        <f t="shared" si="67"/>
        <v>0.295472727272724</v>
      </c>
      <c r="BX69" s="62">
        <f t="shared" ref="BX69:BZ84" si="100">X69-D69</f>
        <v>3.916193939393942</v>
      </c>
      <c r="BY69" s="62">
        <f t="shared" si="100"/>
        <v>5.6036939393939491</v>
      </c>
      <c r="BZ69" s="62">
        <f>Z69-F69</f>
        <v>4.3618000000000023</v>
      </c>
      <c r="CA69" s="24">
        <f t="shared" si="68"/>
        <v>-0.44560606060606034</v>
      </c>
      <c r="CB69" s="24">
        <f t="shared" si="69"/>
        <v>1.2418939393939468</v>
      </c>
      <c r="CE69" s="62">
        <v>-3.5892110266384414</v>
      </c>
      <c r="CF69" s="24">
        <f>BP69-CE69</f>
        <v>-5.4290549560576089</v>
      </c>
      <c r="CG69" s="62">
        <v>7.25</v>
      </c>
      <c r="CH69" s="24">
        <f>AV69-CG69</f>
        <v>-3.9473684210526345</v>
      </c>
      <c r="CI69" s="62">
        <v>-3.0499999999999972</v>
      </c>
      <c r="CJ69" s="24">
        <f>CI69-BK69</f>
        <v>-4.2802578947368346</v>
      </c>
      <c r="CK69" s="24">
        <v>-1.0499999999999972</v>
      </c>
      <c r="CL69" s="24">
        <f>CK69-BF69</f>
        <v>0.55526315789474268</v>
      </c>
      <c r="CM69" s="69"/>
      <c r="CN69" s="69"/>
      <c r="CO69" s="69"/>
      <c r="CP69" s="69"/>
      <c r="CQ69" s="69"/>
      <c r="CR69" s="69"/>
      <c r="CS69" s="69"/>
      <c r="CT69" s="69"/>
      <c r="CU69" s="69"/>
      <c r="CV69" s="69"/>
      <c r="CW69" s="69"/>
      <c r="CX69" s="69"/>
      <c r="CY69" s="69"/>
      <c r="CZ69" s="69"/>
      <c r="DA69" s="69"/>
      <c r="DB69" s="69"/>
      <c r="DC69" s="69"/>
      <c r="DD69" s="69"/>
      <c r="DF69" s="69"/>
      <c r="DG69" s="69"/>
      <c r="DH69" s="69"/>
      <c r="DJ69" s="24">
        <f t="shared" si="70"/>
        <v>3.916193939393942</v>
      </c>
      <c r="DK69" s="24">
        <f t="shared" si="70"/>
        <v>5.6036939393939491</v>
      </c>
      <c r="DL69" s="24">
        <f>Z69-F69</f>
        <v>4.3618000000000023</v>
      </c>
      <c r="DM69" s="69"/>
      <c r="DN69" s="69"/>
      <c r="DO69" s="69"/>
      <c r="DS69" s="24">
        <f t="shared" si="49"/>
        <v>36.254258783931185</v>
      </c>
      <c r="DT69" s="24">
        <f t="shared" si="49"/>
        <v>48.254258783931185</v>
      </c>
      <c r="DU69" s="24">
        <f t="shared" si="49"/>
        <v>41.504258783931185</v>
      </c>
      <c r="DV69" s="63">
        <f t="shared" si="71"/>
        <v>45444</v>
      </c>
      <c r="DW69" s="62">
        <f>_xlfn.MINIFS(Spreads!X$3:X$1616,Spreads!$AA$3:$AA$1616,'Monthly Data'!$B69,Spreads!$AB$3:$AB$1616,'Monthly Data'!$C69)</f>
        <v>40.732606315277629</v>
      </c>
      <c r="DX69" s="62">
        <f>_xlfn.MAXIFS(Spreads!X$3:X$1616,Spreads!$AA$3:$AA$1616,'Monthly Data'!$B69,Spreads!$AB$3:$AB$1616,'Monthly Data'!$C69)</f>
        <v>44.962356358595713</v>
      </c>
      <c r="DY69" s="62">
        <f>AVERAGEIFS(Spreads!X$3:X$1616,Spreads!$AA$3:$AA$1616,'Monthly Data'!$B69,Spreads!$AB$3:$AB$1616,'Monthly Data'!$C69)</f>
        <v>42.658583934832798</v>
      </c>
      <c r="DZ69" s="62">
        <f>_xlfn.MINIFS(Spreads!AM$3:AM$1616,Spreads!$AA$3:$AA$1616,'Monthly Data'!$B69,Spreads!$AB$3:$AB$1616,'Monthly Data'!$C69)</f>
        <v>898</v>
      </c>
      <c r="EA69" s="62">
        <f>_xlfn.MAXIFS(Spreads!AM$3:AM$1616,Spreads!$AA$3:$AA$1616,'Monthly Data'!$B69,Spreads!$AB$3:$AB$1616,'Monthly Data'!$C69)</f>
        <v>991.25</v>
      </c>
      <c r="EB69" s="62">
        <f>AVERAGEIFS(Spreads!AM$3:AM$1616,Spreads!$AA$3:$AA$1616,'Monthly Data'!$B69,Spreads!$AB$3:$AB$1616,'Monthly Data'!$C69)</f>
        <v>940.46052631578948</v>
      </c>
      <c r="EC69" s="62">
        <f>_xlfn.MINIFS(Spreads!AT$3:AT$1616,Spreads!$AA$3:$AA$1616,'Monthly Data'!$B69,Spreads!$AB$3:$AB$1616,'Monthly Data'!$C69)</f>
        <v>377.6</v>
      </c>
      <c r="ED69" s="62">
        <f>_xlfn.MAXIFS(Spreads!AT$3:AT$1616,Spreads!$AA$3:$AA$1616,'Monthly Data'!$B69,Spreads!$AB$3:$AB$1616,'Monthly Data'!$C69)</f>
        <v>395.3</v>
      </c>
      <c r="EE69" s="62">
        <f>AVERAGEIFS(Spreads!AT$3:AT$1616,Spreads!$AA$3:$AA$1616,'Monthly Data'!$B69,Spreads!$AB$3:$AB$1616,'Monthly Data'!$C69)</f>
        <v>384.95789473684221</v>
      </c>
      <c r="EF69" s="62">
        <f>_xlfn.MINIFS(Spreads!AU$3:AU$1616,Spreads!$AA$3:$AA$1616,'Monthly Data'!$B69,Spreads!$AB$3:$AB$1616,'Monthly Data'!$C69)</f>
        <v>11.705</v>
      </c>
      <c r="EG69" s="62">
        <f>_xlfn.MAXIFS(Spreads!AU$3:AU$1616,Spreads!$AA$3:$AA$1616,'Monthly Data'!$B69,Spreads!$AB$3:$AB$1616,'Monthly Data'!$C69)</f>
        <v>12.15</v>
      </c>
      <c r="EH69" s="62">
        <f>AVERAGEIFS(Spreads!AU$3:AU$1616,Spreads!$AA$3:$AA$1616,'Monthly Data'!$B69,Spreads!$AB$3:$AB$1616,'Monthly Data'!$C69)</f>
        <v>11.91013157894737</v>
      </c>
      <c r="EI69" s="62">
        <f>_xlfn.MINIFS(Spreads!AV$3:AV$1616,Spreads!$AA$3:$AA$1616,'Monthly Data'!$B69,Spreads!$AB$3:$AB$1616,'Monthly Data'!$C69)</f>
        <v>2.0663900000000002</v>
      </c>
      <c r="EJ69" s="62">
        <f>_xlfn.MAXIFS(Spreads!AV$3:AV$1616,Spreads!$AA$3:$AA$1616,'Monthly Data'!$B69,Spreads!$AB$3:$AB$1616,'Monthly Data'!$C69)</f>
        <v>2.6008800000000001</v>
      </c>
      <c r="EK69" s="62">
        <f>AVERAGEIFS(Spreads!AV$3:AV$1616,Spreads!$AA$3:$AA$1616,'Monthly Data'!$B69,Spreads!$AB$3:$AB$1616,'Monthly Data'!$C69)</f>
        <v>2.394020263157894</v>
      </c>
      <c r="EL69" s="62">
        <f>_xlfn.MINIFS(Spreads!AW$3:AW$1616,Spreads!$AA$3:$AA$1616,'Monthly Data'!$B69,Spreads!$AB$3:$AB$1616,'Monthly Data'!$C69)</f>
        <v>2.6237908000000001</v>
      </c>
      <c r="EM69" s="62">
        <f>_xlfn.MAXIFS(Spreads!AW$3:AW$1616,Spreads!$AA$3:$AA$1616,'Monthly Data'!$B69,Spreads!$AB$3:$AB$1616,'Monthly Data'!$C69)</f>
        <v>3.0918354000000008</v>
      </c>
      <c r="EN69" s="62">
        <f>AVERAGEIFS(Spreads!AW$3:AW$1616,Spreads!$AA$3:$AA$1616,'Monthly Data'!$B69,Spreads!$AB$3:$AB$1616,'Monthly Data'!$C69)</f>
        <v>2.862921778947368</v>
      </c>
      <c r="EO69" s="62">
        <f>_xlfn.MINIFS(Spreads!AX$3:AX$1616,Spreads!$AA$3:$AA$1616,'Monthly Data'!$B69,Spreads!$AB$3:$AB$1616,'Monthly Data'!$C69)</f>
        <v>0.24567659999999769</v>
      </c>
      <c r="EP69" s="62">
        <f>_xlfn.MAXIFS(Spreads!AX$3:AX$1616,Spreads!$AA$3:$AA$1616,'Monthly Data'!$B69,Spreads!$AB$3:$AB$1616,'Monthly Data'!$C69)</f>
        <v>0.77098319999999987</v>
      </c>
      <c r="EQ69" s="62">
        <f>AVERAGEIFS(Spreads!AX$3:AX$1616,Spreads!$AA$3:$AA$1616,'Monthly Data'!$B69,Spreads!$AB$3:$AB$1616,'Monthly Data'!$C69)</f>
        <v>0.46890151578947331</v>
      </c>
      <c r="ER69" s="64">
        <f>_xlfn.MINIFS(Spreads!AY$3:AY$1616,Spreads!$AA$3:$AA$1616,'Monthly Data'!$B69,Spreads!$AB$3:$AB$1616,'Monthly Data'!$C69)</f>
        <v>0.38402564560093039</v>
      </c>
      <c r="ES69" s="64">
        <f>_xlfn.MAXIFS(Spreads!AY$3:AY$1616,Spreads!$AA$3:$AA$1616,'Monthly Data'!$B69,Spreads!$AB$3:$AB$1616,'Monthly Data'!$C69)</f>
        <v>0.40404983224172064</v>
      </c>
      <c r="ET69" s="64">
        <f>AVERAGEIFS(Spreads!AY$3:AY$1616,Spreads!$AA$3:$AA$1616,'Monthly Data'!$B69,Spreads!$AB$3:$AB$1616,'Monthly Data'!$C69)</f>
        <v>0.3924308655271509</v>
      </c>
      <c r="EV69" s="24">
        <f t="shared" si="50"/>
        <v>1.154325150901613</v>
      </c>
    </row>
    <row r="70" spans="1:152" x14ac:dyDescent="0.2">
      <c r="A70" s="60">
        <v>45474</v>
      </c>
      <c r="B70" s="61">
        <f t="shared" si="51"/>
        <v>7</v>
      </c>
      <c r="C70" s="61">
        <f t="shared" si="52"/>
        <v>2024</v>
      </c>
      <c r="D70" s="62">
        <f t="shared" si="72"/>
        <v>47.629177536231879</v>
      </c>
      <c r="E70" s="62">
        <f t="shared" si="73"/>
        <v>56.29167753623188</v>
      </c>
      <c r="F70" s="62">
        <v>50.844999999999999</v>
      </c>
      <c r="G70" s="62">
        <f t="shared" si="74"/>
        <v>-3.2158224637681201</v>
      </c>
      <c r="H70" s="62">
        <f t="shared" si="75"/>
        <v>5.4466775362318813</v>
      </c>
      <c r="I70" s="62">
        <f>_xlfn.MINIFS(Spreads!C$3:C$1616,Spreads!$AA$3:$AA$1616,'Monthly Data'!$B70,Spreads!$AB$3:$AB$1616,'Monthly Data'!$C70)</f>
        <v>43.75</v>
      </c>
      <c r="J70" s="62">
        <f>_xlfn.MAXIFS(Spreads!C$3:C$1616,Spreads!$AA$3:$AA$1616,'Monthly Data'!$B70,Spreads!$AB$3:$AB$1616,'Monthly Data'!$C70)</f>
        <v>49.59</v>
      </c>
      <c r="K70" s="62">
        <f>AVERAGEIFS(Spreads!C$3:C$1616,Spreads!$AA$3:$AA$1616,'Monthly Data'!$B70,Spreads!$AB$3:$AB$1616,'Monthly Data'!$C70)</f>
        <v>47.479090909090907</v>
      </c>
      <c r="L70" s="62">
        <f t="shared" si="76"/>
        <v>-3.7290909090909068</v>
      </c>
      <c r="M70" s="62">
        <f t="shared" si="77"/>
        <v>2.1109090909090966</v>
      </c>
      <c r="N70" s="62">
        <f t="shared" si="78"/>
        <v>41.789810144927536</v>
      </c>
      <c r="O70" s="62">
        <f t="shared" si="79"/>
        <v>51.617310144927536</v>
      </c>
      <c r="P70" s="62">
        <v>45.937100000000001</v>
      </c>
      <c r="Q70" s="62">
        <f t="shared" si="80"/>
        <v>-4.1472898550724651</v>
      </c>
      <c r="R70" s="62">
        <f t="shared" si="81"/>
        <v>5.6802101449275355</v>
      </c>
      <c r="S70" s="62">
        <f t="shared" si="82"/>
        <v>37.943201809660358</v>
      </c>
      <c r="T70" s="62">
        <f t="shared" si="83"/>
        <v>45.443201809660358</v>
      </c>
      <c r="U70" s="62">
        <f>AVERAGEIFS(Spreads!F$3:F$1616,Spreads!$AA$3:$AA$1616,'Monthly Data'!$B70,Spreads!$AB$3:$AB$1616,'Monthly Data'!$C70)</f>
        <v>41.693201809660358</v>
      </c>
      <c r="V70" s="62">
        <f t="shared" si="84"/>
        <v>-3.75</v>
      </c>
      <c r="W70" s="62">
        <f t="shared" si="39"/>
        <v>3.75</v>
      </c>
      <c r="X70" s="62">
        <f>Z70+AVERAGE(AA58,AA46,AA34,AA22)</f>
        <v>52.106192339544521</v>
      </c>
      <c r="Y70" s="62">
        <f>Z70+AVERAGE(AB58,AB46,AB34,AB22)</f>
        <v>59.91119233954452</v>
      </c>
      <c r="Z70" s="62">
        <v>55.206800000000001</v>
      </c>
      <c r="AA70" s="62">
        <f>X70-Z70</f>
        <v>-3.1006076604554806</v>
      </c>
      <c r="AB70" s="62">
        <f>Y70-Z70</f>
        <v>4.7043923395445191</v>
      </c>
      <c r="AC70" s="62">
        <f>_xlfn.MINIFS(Spreads!H$3:H$1616,Spreads!$AA$3:$AA$1616,'Monthly Data'!$B70,Spreads!$AB$3:$AB$1616,'Monthly Data'!$C70)</f>
        <v>42.75</v>
      </c>
      <c r="AD70" s="62">
        <f>_xlfn.MAXIFS(Spreads!H$3:H$1616,Spreads!$AA$3:$AA$1616,'Monthly Data'!$B70,Spreads!$AB$3:$AB$1616,'Monthly Data'!$C70)</f>
        <v>49.55</v>
      </c>
      <c r="AE70" s="62">
        <f>AVERAGEIFS(Spreads!H$3:H$1616,Spreads!$AA$3:$AA$1616,'Monthly Data'!$B70,Spreads!$AB$3:$AB$1616,'Monthly Data'!$C70)</f>
        <v>46.263181818181813</v>
      </c>
      <c r="AF70" s="62">
        <f t="shared" si="47"/>
        <v>-3.5131818181818133</v>
      </c>
      <c r="AG70" s="62">
        <f t="shared" si="85"/>
        <v>3.2868181818181839</v>
      </c>
      <c r="AH70" s="65">
        <f t="shared" si="53"/>
        <v>5.8488318757095037E-2</v>
      </c>
      <c r="AI70" s="62">
        <f>F70-AE70</f>
        <v>4.5818181818181856</v>
      </c>
      <c r="AJ70" s="62">
        <f t="shared" si="54"/>
        <v>1.2159090909090935</v>
      </c>
      <c r="AK70" s="62">
        <f t="shared" si="42"/>
        <v>3.3659090909090921</v>
      </c>
      <c r="AL70" s="60">
        <f t="shared" si="35"/>
        <v>45474</v>
      </c>
      <c r="AM70" s="66">
        <f t="shared" si="48"/>
        <v>836.50417460017036</v>
      </c>
      <c r="AN70" s="66">
        <f t="shared" si="48"/>
        <v>1001.8508246001703</v>
      </c>
      <c r="AO70" s="66">
        <f t="shared" si="48"/>
        <v>919.17749960017022</v>
      </c>
      <c r="AQ70" s="62">
        <f>AVERAGEIFS(Spreads!AV$3:AV$1616,Spreads!$AA$3:$AA$1616,'Monthly Data'!$B70,Spreads!$AB$3:$AB$1616,'Monthly Data'!$C70)</f>
        <v>3.4560138636363633</v>
      </c>
      <c r="AR70" s="24"/>
      <c r="AS70" s="60">
        <f t="shared" si="55"/>
        <v>45474</v>
      </c>
      <c r="AT70" s="62">
        <f t="shared" si="86"/>
        <v>3.9887843497082649</v>
      </c>
      <c r="AU70" s="62">
        <f t="shared" si="87"/>
        <v>8.433784349708267</v>
      </c>
      <c r="AV70" s="62">
        <f t="shared" si="88"/>
        <v>5.6534090909090935</v>
      </c>
      <c r="AW70" s="24">
        <f t="shared" si="56"/>
        <v>-1.6646247412008286</v>
      </c>
      <c r="AX70" s="24">
        <f t="shared" si="57"/>
        <v>2.7803752587991735</v>
      </c>
      <c r="AY70" s="62">
        <f t="shared" si="89"/>
        <v>2.0544254658385093</v>
      </c>
      <c r="AZ70" s="62">
        <f t="shared" si="90"/>
        <v>7.4044254658385116</v>
      </c>
      <c r="BA70" s="62">
        <f>AVERAGEIFS(Spreads!N$3:N$1616,Spreads!$AA$3:$AA$1616,'Monthly Data'!$B70,Spreads!$AB$3:$AB$1616,'Monthly Data'!$C70)</f>
        <v>4.4375</v>
      </c>
      <c r="BB70" s="24">
        <f t="shared" si="58"/>
        <v>-2.3830745341614907</v>
      </c>
      <c r="BC70" s="24">
        <f t="shared" si="59"/>
        <v>2.9669254658385116</v>
      </c>
      <c r="BD70" s="62">
        <f t="shared" si="91"/>
        <v>0.44435888386975497</v>
      </c>
      <c r="BE70" s="62">
        <f t="shared" si="92"/>
        <v>2.4043588838697585</v>
      </c>
      <c r="BF70" s="62">
        <f t="shared" si="93"/>
        <v>1.2159090909090935</v>
      </c>
      <c r="BG70" s="24">
        <f t="shared" si="60"/>
        <v>-0.77155020703933852</v>
      </c>
      <c r="BH70" s="24">
        <f t="shared" si="61"/>
        <v>1.188449792960665</v>
      </c>
      <c r="BI70" s="62">
        <f t="shared" si="94"/>
        <v>-2.0561413419913355</v>
      </c>
      <c r="BJ70" s="62">
        <f t="shared" si="95"/>
        <v>1.088858658008665</v>
      </c>
      <c r="BK70" s="62">
        <f t="shared" si="96"/>
        <v>-0.32608181818181237</v>
      </c>
      <c r="BL70" s="24">
        <f t="shared" si="62"/>
        <v>-1.7300595238095231</v>
      </c>
      <c r="BM70" s="24">
        <f t="shared" si="63"/>
        <v>1.4149404761904774</v>
      </c>
      <c r="BN70" s="62">
        <f t="shared" si="97"/>
        <v>-12.654902736116277</v>
      </c>
      <c r="BO70" s="62">
        <f t="shared" si="98"/>
        <v>-6.0787902891752585</v>
      </c>
      <c r="BP70" s="62">
        <f>'Argy vs. SBO'!$AA$100+('Argy vs. SBO'!$AA$103*'Monthly Data'!K69)+('Argy vs. SBO'!$AA$104*'Monthly Data'!AE69)+AVERAGE('Argy vs. SBO'!$R$953:$R$960)+12</f>
        <v>-8.8173712797789392</v>
      </c>
      <c r="BQ70" s="24">
        <f t="shared" si="64"/>
        <v>-3.8375314563373379</v>
      </c>
      <c r="BR70" s="24">
        <f t="shared" si="65"/>
        <v>2.7385809906036807</v>
      </c>
      <c r="BS70" s="62">
        <f t="shared" si="99"/>
        <v>4.1152523809523771</v>
      </c>
      <c r="BT70" s="62">
        <f t="shared" si="99"/>
        <v>17.085252380952383</v>
      </c>
      <c r="BU70" s="62">
        <f>Z69-AE69</f>
        <v>10.499957894736838</v>
      </c>
      <c r="BV70" s="24">
        <f t="shared" si="66"/>
        <v>-6.3847055137844606</v>
      </c>
      <c r="BW70" s="24">
        <f t="shared" si="67"/>
        <v>6.5852944862155454</v>
      </c>
      <c r="BX70" s="62">
        <f t="shared" si="100"/>
        <v>4.4770148033126418</v>
      </c>
      <c r="BY70" s="62">
        <f t="shared" si="100"/>
        <v>3.6195148033126401</v>
      </c>
      <c r="BZ70" s="62">
        <f>Z70-F70</f>
        <v>4.3618000000000023</v>
      </c>
      <c r="CA70" s="24">
        <f t="shared" si="68"/>
        <v>0.11521480331263945</v>
      </c>
      <c r="CB70" s="24">
        <f t="shared" si="69"/>
        <v>-0.74228519668736226</v>
      </c>
      <c r="CE70" s="62">
        <v>-3.8375314563373379</v>
      </c>
      <c r="CF70" s="24">
        <f>BP70-CE70</f>
        <v>-4.9798398234416013</v>
      </c>
      <c r="CG70" s="62">
        <v>7</v>
      </c>
      <c r="CH70" s="24">
        <f>AV70-CG70</f>
        <v>-1.3465909090909065</v>
      </c>
      <c r="CI70" s="62">
        <v>-3.1000000000000014</v>
      </c>
      <c r="CJ70" s="24">
        <f>CI70-BK70</f>
        <v>-2.7739181818181891</v>
      </c>
      <c r="CK70" s="24">
        <v>-1.1000000000000014</v>
      </c>
      <c r="CL70" s="24">
        <f>CK70-BF70</f>
        <v>-2.3159090909090949</v>
      </c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F70" s="69"/>
      <c r="DG70" s="69"/>
      <c r="DH70" s="69"/>
      <c r="DJ70" s="69">
        <f t="shared" si="70"/>
        <v>4.4770148033126418</v>
      </c>
      <c r="DK70" s="69">
        <f t="shared" si="70"/>
        <v>3.6195148033126401</v>
      </c>
      <c r="DL70" s="69">
        <f t="shared" si="70"/>
        <v>4.3618000000000023</v>
      </c>
      <c r="DM70" s="69"/>
      <c r="DN70" s="69"/>
      <c r="DO70" s="69"/>
      <c r="DS70" s="69">
        <f t="shared" si="49"/>
        <v>37.943201809660358</v>
      </c>
      <c r="DT70" s="69">
        <f t="shared" si="49"/>
        <v>45.443201809660358</v>
      </c>
      <c r="DU70" s="69">
        <f t="shared" si="49"/>
        <v>41.693201809660358</v>
      </c>
      <c r="DV70" s="63">
        <f t="shared" si="71"/>
        <v>45474</v>
      </c>
      <c r="DW70" s="62">
        <f>_xlfn.MINIFS(Spreads!X$3:X$1616,Spreads!$AA$3:$AA$1616,'Monthly Data'!$B70,Spreads!$AB$3:$AB$1616,'Monthly Data'!$C70)</f>
        <v>40.777965565071923</v>
      </c>
      <c r="DX70" s="62">
        <f>_xlfn.MAXIFS(Spreads!X$3:X$1616,Spreads!$AA$3:$AA$1616,'Monthly Data'!$B70,Spreads!$AB$3:$AB$1616,'Monthly Data'!$C70)</f>
        <v>44.225268549438404</v>
      </c>
      <c r="DY70" s="62">
        <f>AVERAGEIFS(Spreads!X$3:X$1616,Spreads!$AA$3:$AA$1616,'Monthly Data'!$B70,Spreads!$AB$3:$AB$1616,'Monthly Data'!$C70)</f>
        <v>42.824286266019129</v>
      </c>
      <c r="DZ70" s="62">
        <f>_xlfn.MINIFS(Spreads!AM$3:AM$1616,Spreads!$AA$3:$AA$1616,'Monthly Data'!$B70,Spreads!$AB$3:$AB$1616,'Monthly Data'!$C70)</f>
        <v>899</v>
      </c>
      <c r="EA70" s="62">
        <f>_xlfn.MAXIFS(Spreads!AM$3:AM$1616,Spreads!$AA$3:$AA$1616,'Monthly Data'!$B70,Spreads!$AB$3:$AB$1616,'Monthly Data'!$C70)</f>
        <v>975</v>
      </c>
      <c r="EB70" s="62">
        <f>AVERAGEIFS(Spreads!AM$3:AM$1616,Spreads!$AA$3:$AA$1616,'Monthly Data'!$B70,Spreads!$AB$3:$AB$1616,'Monthly Data'!$C70)</f>
        <v>944.11363636363637</v>
      </c>
      <c r="EC70" s="62">
        <f>_xlfn.MINIFS(Spreads!AT$3:AT$1616,Spreads!$AA$3:$AA$1616,'Monthly Data'!$B70,Spreads!$AB$3:$AB$1616,'Monthly Data'!$C70)</f>
        <v>378.8</v>
      </c>
      <c r="ED70" s="62">
        <f>_xlfn.MAXIFS(Spreads!AT$3:AT$1616,Spreads!$AA$3:$AA$1616,'Monthly Data'!$B70,Spreads!$AB$3:$AB$1616,'Monthly Data'!$C70)</f>
        <v>402.2</v>
      </c>
      <c r="EE70" s="62">
        <f>AVERAGEIFS(Spreads!AT$3:AT$1616,Spreads!$AA$3:$AA$1616,'Monthly Data'!$B70,Spreads!$AB$3:$AB$1616,'Monthly Data'!$C70)</f>
        <v>390.59090909090907</v>
      </c>
      <c r="EF70" s="62">
        <f>_xlfn.MINIFS(Spreads!AU$3:AU$1616,Spreads!$AA$3:$AA$1616,'Monthly Data'!$B70,Spreads!$AB$3:$AB$1616,'Monthly Data'!$C70)</f>
        <v>10.6225</v>
      </c>
      <c r="EG70" s="62">
        <f>_xlfn.MAXIFS(Spreads!AU$3:AU$1616,Spreads!$AA$3:$AA$1616,'Monthly Data'!$B70,Spreads!$AB$3:$AB$1616,'Monthly Data'!$C70)</f>
        <v>12.1625</v>
      </c>
      <c r="EH70" s="62">
        <f>AVERAGEIFS(Spreads!AU$3:AU$1616,Spreads!$AA$3:$AA$1616,'Monthly Data'!$B70,Spreads!$AB$3:$AB$1616,'Monthly Data'!$C70)</f>
        <v>11.48068181818182</v>
      </c>
      <c r="EI70" s="62">
        <f>_xlfn.MINIFS(Spreads!AV$3:AV$1616,Spreads!$AA$3:$AA$1616,'Monthly Data'!$B70,Spreads!$AB$3:$AB$1616,'Monthly Data'!$C70)</f>
        <v>2.9477599999999988</v>
      </c>
      <c r="EJ70" s="62">
        <f>_xlfn.MAXIFS(Spreads!AV$3:AV$1616,Spreads!$AA$3:$AA$1616,'Monthly Data'!$B70,Spreads!$AB$3:$AB$1616,'Monthly Data'!$C70)</f>
        <v>4.1127500000000001</v>
      </c>
      <c r="EK70" s="62">
        <f>AVERAGEIFS(Spreads!AV$3:AV$1616,Spreads!$AA$3:$AA$1616,'Monthly Data'!$B70,Spreads!$AB$3:$AB$1616,'Monthly Data'!$C70)</f>
        <v>3.4560138636363633</v>
      </c>
      <c r="EL70" s="62">
        <f>_xlfn.MINIFS(Spreads!AW$3:AW$1616,Spreads!$AA$3:$AA$1616,'Monthly Data'!$B70,Spreads!$AB$3:$AB$1616,'Monthly Data'!$C70)</f>
        <v>3.0486256999999988</v>
      </c>
      <c r="EM70" s="62">
        <f>_xlfn.MAXIFS(Spreads!AW$3:AW$1616,Spreads!$AA$3:$AA$1616,'Monthly Data'!$B70,Spreads!$AB$3:$AB$1616,'Monthly Data'!$C70)</f>
        <v>4.5612344000000018</v>
      </c>
      <c r="EN70" s="62">
        <f>AVERAGEIFS(Spreads!AW$3:AW$1616,Spreads!$AA$3:$AA$1616,'Monthly Data'!$B70,Spreads!$AB$3:$AB$1616,'Monthly Data'!$C70)</f>
        <v>3.8462476863636366</v>
      </c>
      <c r="EO70" s="62">
        <f>_xlfn.MINIFS(Spreads!AX$3:AX$1616,Spreads!$AA$3:$AA$1616,'Monthly Data'!$B70,Spreads!$AB$3:$AB$1616,'Monthly Data'!$C70)</f>
        <v>0.10086569999999995</v>
      </c>
      <c r="EP70" s="62">
        <f>_xlfn.MAXIFS(Spreads!AX$3:AX$1616,Spreads!$AA$3:$AA$1616,'Monthly Data'!$B70,Spreads!$AB$3:$AB$1616,'Monthly Data'!$C70)</f>
        <v>0.68255459999999957</v>
      </c>
      <c r="EQ70" s="62">
        <f>AVERAGEIFS(Spreads!AX$3:AX$1616,Spreads!$AA$3:$AA$1616,'Monthly Data'!$B70,Spreads!$AB$3:$AB$1616,'Monthly Data'!$C70)</f>
        <v>0.39023382272727258</v>
      </c>
      <c r="ER70" s="64">
        <f>_xlfn.MINIFS(Spreads!AY$3:AY$1616,Spreads!$AA$3:$AA$1616,'Monthly Data'!$B70,Spreads!$AB$3:$AB$1616,'Monthly Data'!$C70)</f>
        <v>0.38491444973149741</v>
      </c>
      <c r="ES70" s="64">
        <f>_xlfn.MAXIFS(Spreads!AY$3:AY$1616,Spreads!$AA$3:$AA$1616,'Monthly Data'!$B70,Spreads!$AB$3:$AB$1616,'Monthly Data'!$C70)</f>
        <v>0.41707690958385923</v>
      </c>
      <c r="ET70" s="64">
        <f>AVERAGEIFS(Spreads!AY$3:AY$1616,Spreads!$AA$3:$AA$1616,'Monthly Data'!$B70,Spreads!$AB$3:$AB$1616,'Monthly Data'!$C70)</f>
        <v>0.40594746722279207</v>
      </c>
      <c r="EV70" s="24">
        <f t="shared" si="50"/>
        <v>1.1310844563587708</v>
      </c>
    </row>
    <row r="71" spans="1:152" x14ac:dyDescent="0.2">
      <c r="A71" s="60">
        <v>45505</v>
      </c>
      <c r="B71" s="61">
        <f t="shared" si="51"/>
        <v>8</v>
      </c>
      <c r="C71" s="61">
        <f t="shared" si="52"/>
        <v>2024</v>
      </c>
      <c r="D71" s="62">
        <f t="shared" si="72"/>
        <v>47.768875635234338</v>
      </c>
      <c r="E71" s="62">
        <f t="shared" si="73"/>
        <v>55.888875635234335</v>
      </c>
      <c r="F71" s="62">
        <v>51.844999999999999</v>
      </c>
      <c r="G71" s="62">
        <f t="shared" si="74"/>
        <v>-4.0761243647656613</v>
      </c>
      <c r="H71" s="62">
        <f t="shared" si="75"/>
        <v>4.0438756352343361</v>
      </c>
      <c r="I71" s="62">
        <f>_xlfn.MINIFS(Spreads!C$3:C$1616,Spreads!$AA$3:$AA$1616,'Monthly Data'!$B71,Spreads!$AB$3:$AB$1616,'Monthly Data'!$C71)</f>
        <v>40.47</v>
      </c>
      <c r="J71" s="62">
        <f>_xlfn.MAXIFS(Spreads!C$3:C$1616,Spreads!$AA$3:$AA$1616,'Monthly Data'!$B71,Spreads!$AB$3:$AB$1616,'Monthly Data'!$C71)</f>
        <v>44.545000000000002</v>
      </c>
      <c r="K71" s="62">
        <f>AVERAGEIFS(Spreads!C$3:C$1616,Spreads!$AA$3:$AA$1616,'Monthly Data'!$B71,Spreads!$AB$3:$AB$1616,'Monthly Data'!$C71)</f>
        <v>42.688571428571422</v>
      </c>
      <c r="L71" s="62">
        <f t="shared" si="76"/>
        <v>-2.2185714285714226</v>
      </c>
      <c r="M71" s="62">
        <f t="shared" si="77"/>
        <v>1.8564285714285802</v>
      </c>
      <c r="N71" s="62">
        <f t="shared" si="78"/>
        <v>43.61474328063241</v>
      </c>
      <c r="O71" s="62">
        <f t="shared" si="79"/>
        <v>50.527243280632412</v>
      </c>
      <c r="P71" s="62">
        <v>46.937100000000001</v>
      </c>
      <c r="Q71" s="62">
        <f t="shared" si="80"/>
        <v>-3.3223567193675905</v>
      </c>
      <c r="R71" s="62">
        <f t="shared" si="81"/>
        <v>3.5901432806324109</v>
      </c>
      <c r="S71" s="62">
        <f t="shared" si="82"/>
        <v>38.905343196200228</v>
      </c>
      <c r="T71" s="62">
        <f t="shared" si="83"/>
        <v>43.405343196200228</v>
      </c>
      <c r="U71" s="62">
        <f>AVERAGEIFS(Spreads!F$3:F$1616,Spreads!$AA$3:$AA$1616,'Monthly Data'!$B71,Spreads!$AB$3:$AB$1616,'Monthly Data'!$C71)</f>
        <v>41.155343196200228</v>
      </c>
      <c r="V71" s="62">
        <f t="shared" si="84"/>
        <v>-2.25</v>
      </c>
      <c r="W71" s="62">
        <f t="shared" si="39"/>
        <v>2.25</v>
      </c>
      <c r="X71" s="62">
        <f>Z71+AVERAGE(AA59,AA47,AA35,AA23)</f>
        <v>53.393806164125735</v>
      </c>
      <c r="Y71" s="62">
        <f>Z71+AVERAGE(AB59,AB47,AB35,AB23)</f>
        <v>59.751306164125737</v>
      </c>
      <c r="Z71" s="62">
        <v>56.206800000000001</v>
      </c>
      <c r="AA71" s="62">
        <f>X71-Z71</f>
        <v>-2.8129938358742663</v>
      </c>
      <c r="AB71" s="62">
        <f>Y71-Z71</f>
        <v>3.5445061641257354</v>
      </c>
      <c r="AC71" s="62">
        <f>_xlfn.MINIFS(Spreads!H$3:H$1616,Spreads!$AA$3:$AA$1616,'Monthly Data'!$B71,Spreads!$AB$3:$AB$1616,'Monthly Data'!$C71)</f>
        <v>39.47</v>
      </c>
      <c r="AD71" s="62">
        <f>_xlfn.MAXIFS(Spreads!H$3:H$1616,Spreads!$AA$3:$AA$1616,'Monthly Data'!$B71,Spreads!$AB$3:$AB$1616,'Monthly Data'!$C71)</f>
        <v>43.17</v>
      </c>
      <c r="AE71" s="62">
        <f>AVERAGEIFS(Spreads!H$3:H$1616,Spreads!$AA$3:$AA$1616,'Monthly Data'!$B71,Spreads!$AB$3:$AB$1616,'Monthly Data'!$C71)</f>
        <v>41.231428571428566</v>
      </c>
      <c r="AF71" s="62">
        <f t="shared" si="47"/>
        <v>-1.7614285714285671</v>
      </c>
      <c r="AG71" s="62">
        <f t="shared" si="85"/>
        <v>1.9385714285714357</v>
      </c>
      <c r="AH71" s="65">
        <f t="shared" si="53"/>
        <v>-0.10876366581374497</v>
      </c>
      <c r="AI71" s="62">
        <f t="shared" ref="AI71:AI72" si="101">F71-AE71</f>
        <v>10.613571428571433</v>
      </c>
      <c r="AJ71" s="62">
        <f t="shared" si="54"/>
        <v>1.4571428571428555</v>
      </c>
      <c r="AK71" s="74">
        <f>AI71-AJ71</f>
        <v>9.1564285714285774</v>
      </c>
      <c r="AL71" s="60">
        <f t="shared" si="35"/>
        <v>45505</v>
      </c>
      <c r="AM71" s="66">
        <f t="shared" si="48"/>
        <v>857.71575527893333</v>
      </c>
      <c r="AN71" s="66">
        <f t="shared" si="48"/>
        <v>956.92374527893332</v>
      </c>
      <c r="AO71" s="66">
        <f t="shared" si="48"/>
        <v>907.31975027893338</v>
      </c>
      <c r="AQ71" s="62">
        <f>AVERAGEIFS(Spreads!AV$3:AV$1616,Spreads!$AA$3:$AA$1616,'Monthly Data'!$B71,Spreads!$AB$3:$AB$1616,'Monthly Data'!$C71)</f>
        <v>3.550653333333333</v>
      </c>
      <c r="AR71" s="24"/>
      <c r="AS71" s="60">
        <f t="shared" si="55"/>
        <v>45505</v>
      </c>
      <c r="AT71" s="62">
        <f t="shared" si="86"/>
        <v>1.8350065876152808</v>
      </c>
      <c r="AU71" s="62">
        <f t="shared" si="87"/>
        <v>5.8475065876152783</v>
      </c>
      <c r="AV71" s="62">
        <f t="shared" si="88"/>
        <v>3.9214285714285699</v>
      </c>
      <c r="AW71" s="24">
        <f t="shared" si="56"/>
        <v>-2.0864219838132891</v>
      </c>
      <c r="AX71" s="24">
        <f t="shared" si="57"/>
        <v>1.9260780161867084</v>
      </c>
      <c r="AY71" s="62">
        <f t="shared" si="89"/>
        <v>-0.15923207227555025</v>
      </c>
      <c r="AZ71" s="62">
        <f t="shared" si="90"/>
        <v>4.2782679277244515</v>
      </c>
      <c r="BA71" s="62">
        <f>AVERAGEIFS(Spreads!N$3:N$1616,Spreads!$AA$3:$AA$1616,'Monthly Data'!$B71,Spreads!$AB$3:$AB$1616,'Monthly Data'!$C71)</f>
        <v>2.4642857142857144</v>
      </c>
      <c r="BB71" s="24">
        <f t="shared" si="58"/>
        <v>-2.6235177865612647</v>
      </c>
      <c r="BC71" s="24">
        <f t="shared" si="59"/>
        <v>1.8139822134387371</v>
      </c>
      <c r="BD71" s="62">
        <f t="shared" si="91"/>
        <v>0.74173865989083365</v>
      </c>
      <c r="BE71" s="62">
        <f t="shared" si="92"/>
        <v>2.6242386598908305</v>
      </c>
      <c r="BF71" s="62">
        <f>K71-AE71</f>
        <v>1.4571428571428555</v>
      </c>
      <c r="BG71" s="24">
        <f t="shared" si="60"/>
        <v>-0.71540419725202187</v>
      </c>
      <c r="BH71" s="24">
        <f t="shared" si="61"/>
        <v>1.167095802747975</v>
      </c>
      <c r="BI71" s="62">
        <f t="shared" si="94"/>
        <v>4.930517090156223</v>
      </c>
      <c r="BJ71" s="62">
        <f t="shared" si="95"/>
        <v>6.9030170901562258</v>
      </c>
      <c r="BK71" s="62">
        <f t="shared" si="96"/>
        <v>5.7056714285714349</v>
      </c>
      <c r="BL71" s="24">
        <f t="shared" si="62"/>
        <v>-0.77515433841521197</v>
      </c>
      <c r="BM71" s="24">
        <f t="shared" si="63"/>
        <v>1.1973456615847908</v>
      </c>
      <c r="BN71" s="62">
        <f t="shared" si="97"/>
        <v>-8.9309522337834117</v>
      </c>
      <c r="BO71" s="62">
        <f t="shared" si="98"/>
        <v>-3.563722698438081</v>
      </c>
      <c r="BP71" s="62">
        <f>'Argy vs. SBO'!$AA$100+('Argy vs. SBO'!$AA$103*'Monthly Data'!K70)+('Argy vs. SBO'!$AA$104*'Monthly Data'!AE70)+AVERAGE('Argy vs. SBO'!$R$953:$R$960)+12</f>
        <v>-6.5616104016960222</v>
      </c>
      <c r="BQ71" s="24">
        <f t="shared" si="64"/>
        <v>-2.3693418320873896</v>
      </c>
      <c r="BR71" s="24">
        <f t="shared" si="65"/>
        <v>2.9978877032579412</v>
      </c>
      <c r="BS71" s="62">
        <f t="shared" si="99"/>
        <v>9.3561923395445206</v>
      </c>
      <c r="BT71" s="62">
        <f t="shared" si="99"/>
        <v>10.361192339544523</v>
      </c>
      <c r="BU71" s="62">
        <f t="shared" si="99"/>
        <v>8.9436181818181879</v>
      </c>
      <c r="BV71" s="24">
        <f t="shared" si="66"/>
        <v>0.41257415772633266</v>
      </c>
      <c r="BW71" s="24">
        <f t="shared" si="67"/>
        <v>1.4175741577263352</v>
      </c>
      <c r="BX71" s="62">
        <f t="shared" si="100"/>
        <v>5.6249305288913973</v>
      </c>
      <c r="BY71" s="62">
        <f t="shared" si="100"/>
        <v>3.8624305288914016</v>
      </c>
      <c r="BZ71" s="62">
        <f t="shared" si="100"/>
        <v>4.3618000000000023</v>
      </c>
      <c r="CA71" s="24">
        <f t="shared" si="68"/>
        <v>1.263130528891395</v>
      </c>
      <c r="CB71" s="24">
        <f t="shared" si="69"/>
        <v>-0.49936947110860075</v>
      </c>
      <c r="CE71" s="62">
        <v>-2.3693418320873896</v>
      </c>
      <c r="CG71" s="62">
        <v>4.5</v>
      </c>
      <c r="CH71" s="24"/>
      <c r="CI71" s="62">
        <v>-2.8999999999999986</v>
      </c>
      <c r="CJ71" s="24"/>
      <c r="CK71" s="24">
        <v>-1.1499999999999986</v>
      </c>
      <c r="CL71" s="24">
        <f t="shared" ref="CL71:CL76" si="102">CK71-BF71</f>
        <v>-2.6071428571428541</v>
      </c>
      <c r="CM71" s="24">
        <f t="shared" ref="CM71:CO86" si="103">D71</f>
        <v>47.768875635234338</v>
      </c>
      <c r="CN71" s="24">
        <f t="shared" si="103"/>
        <v>55.888875635234335</v>
      </c>
      <c r="CO71" s="24">
        <f t="shared" si="103"/>
        <v>51.844999999999999</v>
      </c>
      <c r="CP71" s="24">
        <f t="shared" ref="CP71:CR86" si="104">I71</f>
        <v>40.47</v>
      </c>
      <c r="CQ71" s="24">
        <f t="shared" si="104"/>
        <v>44.545000000000002</v>
      </c>
      <c r="CR71" s="24">
        <f t="shared" si="104"/>
        <v>42.688571428571422</v>
      </c>
      <c r="CS71" s="24">
        <f t="shared" ref="CS71:CU86" si="105">N71</f>
        <v>43.61474328063241</v>
      </c>
      <c r="CT71" s="24">
        <f t="shared" si="105"/>
        <v>50.527243280632412</v>
      </c>
      <c r="CU71" s="24">
        <f t="shared" si="105"/>
        <v>46.937100000000001</v>
      </c>
      <c r="CV71" s="24">
        <f t="shared" ref="CV71:CX86" si="106">S71</f>
        <v>38.905343196200228</v>
      </c>
      <c r="CW71" s="24">
        <f t="shared" si="106"/>
        <v>43.405343196200228</v>
      </c>
      <c r="CX71" s="24">
        <f t="shared" si="106"/>
        <v>41.155343196200228</v>
      </c>
      <c r="CY71" s="24">
        <f t="shared" ref="CY71:DA86" si="107">X71</f>
        <v>53.393806164125735</v>
      </c>
      <c r="CZ71" s="24">
        <f t="shared" si="107"/>
        <v>59.751306164125737</v>
      </c>
      <c r="DA71" s="24">
        <f t="shared" si="107"/>
        <v>56.206800000000001</v>
      </c>
      <c r="DB71" s="24">
        <f t="shared" ref="DB71:DD86" si="108">AC71</f>
        <v>39.47</v>
      </c>
      <c r="DC71" s="24">
        <f t="shared" si="108"/>
        <v>43.17</v>
      </c>
      <c r="DD71" s="24">
        <f t="shared" si="108"/>
        <v>41.231428571428566</v>
      </c>
      <c r="DF71" s="24">
        <f t="shared" ref="DF71:DH86" si="109">CS71-CP71</f>
        <v>3.1447432806324116</v>
      </c>
      <c r="DG71" s="24">
        <f t="shared" si="109"/>
        <v>5.9822432806324102</v>
      </c>
      <c r="DH71" s="24">
        <f t="shared" si="109"/>
        <v>4.2485285714285794</v>
      </c>
      <c r="DJ71" s="24">
        <f t="shared" si="70"/>
        <v>5.6249305288913973</v>
      </c>
      <c r="DK71" s="24">
        <f t="shared" si="70"/>
        <v>3.8624305288914016</v>
      </c>
      <c r="DL71" s="24">
        <f t="shared" si="70"/>
        <v>4.3618000000000023</v>
      </c>
      <c r="DM71" s="24">
        <f t="shared" ref="DM71:DM132" si="110">MIN(DJ71:DK71)-0.25+3</f>
        <v>6.6124305288914016</v>
      </c>
      <c r="DN71" s="24">
        <f t="shared" ref="DN71:DN132" si="111">MAX(DJ71:DK71)+0.25+3</f>
        <v>8.8749305288913973</v>
      </c>
      <c r="DO71" s="24">
        <f t="shared" ref="DO71:DO74" si="112">AVERAGE(DM71:DN71)</f>
        <v>7.7436805288913995</v>
      </c>
      <c r="DP71" t="str">
        <f t="shared" ref="DP71:DP74" si="113">IF(DO71&lt;DN71,"OK","High")</f>
        <v>OK</v>
      </c>
      <c r="DQ71" t="str">
        <f t="shared" ref="DQ71:DQ74" si="114">IF(DO71&gt;DM71,"OK","Low")</f>
        <v>OK</v>
      </c>
      <c r="DS71" s="24">
        <f t="shared" si="49"/>
        <v>38.905343196200228</v>
      </c>
      <c r="DT71" s="24">
        <f t="shared" si="49"/>
        <v>43.405343196200228</v>
      </c>
      <c r="DU71" s="24">
        <f t="shared" si="49"/>
        <v>41.155343196200228</v>
      </c>
      <c r="DV71" s="63">
        <f t="shared" si="71"/>
        <v>45505</v>
      </c>
      <c r="DW71" s="62">
        <f t="shared" ref="DW71:DW132" si="115">DY71+AVERAGE(DW59-DY59,DW47-DY47,DW35-DY35,DW23-DY23,DW11-DY11)</f>
        <v>40.386080429147249</v>
      </c>
      <c r="DX71" s="62">
        <f t="shared" ref="DX71:DX132" si="116">DY71+AVERAGE(DX59-DY59,DX47-DY47,DX35-DY35,DX23-DY23,DX11-DY11)</f>
        <v>44.640778059852195</v>
      </c>
      <c r="DY71" s="62">
        <f>AVERAGEIFS(Spreads!X$3:X$1616,Spreads!$AA$3:$AA$1616,'Monthly Data'!$B71,Spreads!$AB$3:$AB$1616,'Monthly Data'!$C71)</f>
        <v>42.333139843733484</v>
      </c>
      <c r="DZ71" s="62">
        <f t="shared" ref="DZ71:EB129" si="117">DW71*2204.622/100</f>
        <v>890.36041407867469</v>
      </c>
      <c r="EA71" s="62">
        <f t="shared" si="117"/>
        <v>984.16041407867465</v>
      </c>
      <c r="EB71" s="62">
        <f t="shared" si="117"/>
        <v>933.28571428571388</v>
      </c>
      <c r="EC71" s="62">
        <f>_xlfn.MINIFS(Spreads!AT$3:AT$1616,Spreads!$AA$3:$AA$1616,'Monthly Data'!$B71,Spreads!$AB$3:$AB$1616,'Monthly Data'!$C71)</f>
        <v>336.3</v>
      </c>
      <c r="ED71" s="62">
        <f>_xlfn.MAXIFS(Spreads!AT$3:AT$1616,Spreads!$AA$3:$AA$1616,'Monthly Data'!$B71,Spreads!$AB$3:$AB$1616,'Monthly Data'!$C71)</f>
        <v>399.1</v>
      </c>
      <c r="EE71" s="62">
        <f>AVERAGEIFS(Spreads!AT$3:AT$1616,Spreads!$AA$3:$AA$1616,'Monthly Data'!$B71,Spreads!$AB$3:$AB$1616,'Monthly Data'!$C71)</f>
        <v>353.94761904761907</v>
      </c>
      <c r="EF71" s="62">
        <f>_xlfn.MINIFS(Spreads!AU$3:AU$1616,Spreads!$AA$3:$AA$1616,'Monthly Data'!$B71,Spreads!$AB$3:$AB$1616,'Monthly Data'!$C71)</f>
        <v>9.67</v>
      </c>
      <c r="EG71" s="62">
        <f>_xlfn.MAXIFS(Spreads!AU$3:AU$1616,Spreads!$AA$3:$AA$1616,'Monthly Data'!$B71,Spreads!$AB$3:$AB$1616,'Monthly Data'!$C71)</f>
        <v>10.807499999999999</v>
      </c>
      <c r="EH71" s="62">
        <f>AVERAGEIFS(Spreads!AU$3:AU$1616,Spreads!$AA$3:$AA$1616,'Monthly Data'!$B71,Spreads!$AB$3:$AB$1616,'Monthly Data'!$C71)</f>
        <v>10.119642857142855</v>
      </c>
      <c r="EI71" s="62">
        <f>_xlfn.MINIFS(Spreads!AV$3:AV$1616,Spreads!$AA$3:$AA$1616,'Monthly Data'!$B71,Spreads!$AB$3:$AB$1616,'Monthly Data'!$C71)</f>
        <v>3.2679699999999983</v>
      </c>
      <c r="EJ71" s="62">
        <f>_xlfn.MAXIFS(Spreads!AV$3:AV$1616,Spreads!$AA$3:$AA$1616,'Monthly Data'!$B71,Spreads!$AB$3:$AB$1616,'Monthly Data'!$C71)</f>
        <v>4.22959</v>
      </c>
      <c r="EK71" s="62">
        <f>AVERAGEIFS(Spreads!AV$3:AV$1616,Spreads!$AA$3:$AA$1616,'Monthly Data'!$B71,Spreads!$AB$3:$AB$1616,'Monthly Data'!$C71)</f>
        <v>3.550653333333333</v>
      </c>
      <c r="EL71" s="62">
        <f>_xlfn.MINIFS(Spreads!AW$3:AW$1616,Spreads!$AA$3:$AA$1616,'Monthly Data'!$B71,Spreads!$AB$3:$AB$1616,'Monthly Data'!$C71)</f>
        <v>3.4438753999999996</v>
      </c>
      <c r="EM71" s="62">
        <f>_xlfn.MAXIFS(Spreads!AW$3:AW$1616,Spreads!$AA$3:$AA$1616,'Monthly Data'!$B71,Spreads!$AB$3:$AB$1616,'Monthly Data'!$C71)</f>
        <v>4.7635780000000008</v>
      </c>
      <c r="EN71" s="62">
        <f>AVERAGEIFS(Spreads!AW$3:AW$1616,Spreads!$AA$3:$AA$1616,'Monthly Data'!$B71,Spreads!$AB$3:$AB$1616,'Monthly Data'!$C71)</f>
        <v>3.7311263904761902</v>
      </c>
      <c r="EO71" s="62">
        <f>_xlfn.MINIFS(Spreads!AX$3:AX$1616,Spreads!$AA$3:$AA$1616,'Monthly Data'!$B71,Spreads!$AB$3:$AB$1616,'Monthly Data'!$C71)</f>
        <v>-0.12647699999999951</v>
      </c>
      <c r="EP71" s="62">
        <f>_xlfn.MAXIFS(Spreads!AX$3:AX$1616,Spreads!$AA$3:$AA$1616,'Monthly Data'!$B71,Spreads!$AB$3:$AB$1616,'Monthly Data'!$C71)</f>
        <v>0.5339880000000008</v>
      </c>
      <c r="EQ71" s="62">
        <f>AVERAGEIFS(Spreads!AX$3:AX$1616,Spreads!$AA$3:$AA$1616,'Monthly Data'!$B71,Spreads!$AB$3:$AB$1616,'Monthly Data'!$C71)</f>
        <v>0.18047305714285711</v>
      </c>
      <c r="ER71" s="75">
        <f>_xlfn.MINIFS(Spreads!AY$3:AY$1616,Spreads!$AA$3:$AA$1616,'Monthly Data'!$B71,Spreads!$AB$3:$AB$1616,'Monthly Data'!$C71)</f>
        <v>0.38790141263309713</v>
      </c>
      <c r="ES71" s="75">
        <f>_xlfn.MAXIFS(Spreads!AY$3:AY$1616,Spreads!$AA$3:$AA$1616,'Monthly Data'!$B71,Spreads!$AB$3:$AB$1616,'Monthly Data'!$C71)</f>
        <v>0.42330410632465892</v>
      </c>
      <c r="ET71" s="75">
        <f>AVERAGEIFS(Spreads!AY$3:AY$1616,Spreads!$AA$3:$AA$1616,'Monthly Data'!$B71,Spreads!$AB$3:$AB$1616,'Monthly Data'!$C71)</f>
        <v>0.40452807481241992</v>
      </c>
      <c r="EV71" s="24">
        <f t="shared" si="50"/>
        <v>1.1777966475332562</v>
      </c>
    </row>
    <row r="72" spans="1:152" x14ac:dyDescent="0.2">
      <c r="A72" s="60">
        <v>45536</v>
      </c>
      <c r="B72" s="61">
        <f t="shared" si="51"/>
        <v>9</v>
      </c>
      <c r="C72" s="61">
        <f t="shared" si="52"/>
        <v>2024</v>
      </c>
      <c r="D72" s="62">
        <f t="shared" si="72"/>
        <v>44.49975833333334</v>
      </c>
      <c r="E72" s="62">
        <f t="shared" si="73"/>
        <v>50.249758333333347</v>
      </c>
      <c r="F72" s="62">
        <v>47.349299999999999</v>
      </c>
      <c r="G72" s="62">
        <f t="shared" si="74"/>
        <v>-2.84954166666666</v>
      </c>
      <c r="H72" s="62">
        <f t="shared" si="75"/>
        <v>2.9004583333333471</v>
      </c>
      <c r="I72" s="62">
        <f t="shared" ref="I72:I74" si="118">K72+AVERAGE(L60,L48,L36,L24)</f>
        <v>39.302600595238104</v>
      </c>
      <c r="J72" s="62">
        <f t="shared" ref="J72:J74" si="119">K72+AVERAGE(M60,M48,M36,M24)</f>
        <v>45.307600595238107</v>
      </c>
      <c r="K72" s="62">
        <v>42.549300000000002</v>
      </c>
      <c r="L72" s="62">
        <f t="shared" si="76"/>
        <v>-3.2466994047618982</v>
      </c>
      <c r="M72" s="62">
        <f t="shared" si="77"/>
        <v>2.7583005952381043</v>
      </c>
      <c r="N72" s="62">
        <f t="shared" si="78"/>
        <v>43.394654166666669</v>
      </c>
      <c r="O72" s="62">
        <f t="shared" si="79"/>
        <v>49.105904166666669</v>
      </c>
      <c r="P72" s="62">
        <v>46.024299999999997</v>
      </c>
      <c r="Q72" s="62">
        <f t="shared" si="80"/>
        <v>-2.6296458333333277</v>
      </c>
      <c r="R72" s="62">
        <f t="shared" si="81"/>
        <v>3.081604166666672</v>
      </c>
      <c r="S72" s="62">
        <f t="shared" si="82"/>
        <v>38.998400496324244</v>
      </c>
      <c r="T72" s="62">
        <f t="shared" si="83"/>
        <v>46.998400496324244</v>
      </c>
      <c r="U72" s="62">
        <f>AVERAGEIFS(Spreads!F$3:F$1616,Spreads!$AA$3:$AA$1616,'Monthly Data'!$B72,Spreads!$AB$3:$AB$1616,'Monthly Data'!$C72)</f>
        <v>42.248400496324244</v>
      </c>
      <c r="V72" s="62">
        <f t="shared" si="84"/>
        <v>-3.25</v>
      </c>
      <c r="W72" s="62">
        <f t="shared" si="39"/>
        <v>4.75</v>
      </c>
      <c r="X72" s="62">
        <f t="shared" ref="X72:X74" si="120">Z72+AVERAGE(AA60,AA48,AA36,AA24)</f>
        <v>49.912208333333346</v>
      </c>
      <c r="Y72" s="62">
        <f t="shared" ref="Y72:Y74" si="121">Z72+AVERAGE(AB60,AB48,AB36,AB24)</f>
        <v>57.124708333333345</v>
      </c>
      <c r="Z72" s="62">
        <v>53.468000000000004</v>
      </c>
      <c r="AA72" s="62">
        <f t="shared" ref="AA72:AA74" si="122">X72-Z72</f>
        <v>-3.5557916666666571</v>
      </c>
      <c r="AB72" s="62">
        <f t="shared" ref="AB72:AB74" si="123">Y72-Z72</f>
        <v>3.6567083333333414</v>
      </c>
      <c r="AC72" s="62">
        <f>_xlfn.MINIFS(Spreads!H$3:H$1616,Spreads!$AA$3:$AA$1616,'Monthly Data'!$B72,Spreads!$AB$3:$AB$1616,'Monthly Data'!$C72)</f>
        <v>39.53</v>
      </c>
      <c r="AD72" s="62">
        <f>_xlfn.MAXIFS(Spreads!H$3:H$1616,Spreads!$AA$3:$AA$1616,'Monthly Data'!$B72,Spreads!$AB$3:$AB$1616,'Monthly Data'!$C72)</f>
        <v>44.38</v>
      </c>
      <c r="AE72" s="62">
        <f>AVERAGEIFS(Spreads!H$3:H$1616,Spreads!$AA$3:$AA$1616,'Monthly Data'!$B72,Spreads!$AB$3:$AB$1616,'Monthly Data'!$C72)</f>
        <v>41.600499999999997</v>
      </c>
      <c r="AF72" s="62">
        <f t="shared" si="47"/>
        <v>-2.0704999999999956</v>
      </c>
      <c r="AG72" s="62">
        <f t="shared" si="85"/>
        <v>2.7795000000000059</v>
      </c>
      <c r="AH72" s="65">
        <f t="shared" si="53"/>
        <v>8.9512161319382777E-3</v>
      </c>
      <c r="AI72" s="62">
        <f t="shared" si="101"/>
        <v>5.7488000000000028</v>
      </c>
      <c r="AJ72" s="62">
        <f t="shared" si="54"/>
        <v>0.94880000000000564</v>
      </c>
      <c r="AK72" s="74">
        <f t="shared" si="42"/>
        <v>4.7999999999999972</v>
      </c>
      <c r="AL72" s="60">
        <f t="shared" si="35"/>
        <v>45536</v>
      </c>
      <c r="AM72" s="66">
        <f t="shared" si="48"/>
        <v>859.76731699007348</v>
      </c>
      <c r="AN72" s="66">
        <f t="shared" si="48"/>
        <v>1036.1370769900734</v>
      </c>
      <c r="AO72" s="66">
        <f t="shared" si="48"/>
        <v>931.41753199007348</v>
      </c>
      <c r="AQ72" s="62">
        <f>AVERAGEIFS(Spreads!AV$3:AV$1616,Spreads!$AA$3:$AA$1616,'Monthly Data'!$B72,Spreads!$AB$3:$AB$1616,'Monthly Data'!$C72)</f>
        <v>3.5450627499999996</v>
      </c>
      <c r="AR72" s="24"/>
      <c r="AS72" s="60">
        <f t="shared" si="55"/>
        <v>45536</v>
      </c>
      <c r="AT72" s="62">
        <f t="shared" si="86"/>
        <v>0.6486690476190522</v>
      </c>
      <c r="AU72" s="62">
        <f t="shared" si="87"/>
        <v>3.2311690476190535</v>
      </c>
      <c r="AV72" s="62">
        <f t="shared" si="88"/>
        <v>2.199800000000006</v>
      </c>
      <c r="AW72" s="24">
        <f t="shared" si="56"/>
        <v>-1.5511309523809538</v>
      </c>
      <c r="AX72" s="24">
        <f t="shared" si="57"/>
        <v>1.0313690476190476</v>
      </c>
      <c r="AY72" s="62">
        <f t="shared" si="89"/>
        <v>-0.59059226190476166</v>
      </c>
      <c r="AZ72" s="62">
        <f t="shared" si="90"/>
        <v>2.6281577380952399</v>
      </c>
      <c r="BA72" s="62">
        <f>AVERAGEIFS(Spreads!N$3:N$1616,Spreads!$AA$3:$AA$1616,'Monthly Data'!$B72,Spreads!$AB$3:$AB$1616,'Monthly Data'!$C72)</f>
        <v>1.2510000000000001</v>
      </c>
      <c r="BB72" s="24">
        <f t="shared" si="58"/>
        <v>-1.8415922619047618</v>
      </c>
      <c r="BC72" s="24">
        <f t="shared" si="59"/>
        <v>1.3771577380952398</v>
      </c>
      <c r="BD72" s="62">
        <f t="shared" si="91"/>
        <v>0.21551130952381259</v>
      </c>
      <c r="BE72" s="62">
        <f t="shared" si="92"/>
        <v>1.8855113095238143</v>
      </c>
      <c r="BF72" s="62">
        <f t="shared" si="93"/>
        <v>0.94880000000000564</v>
      </c>
      <c r="BG72" s="24">
        <f t="shared" si="60"/>
        <v>-0.73328869047619305</v>
      </c>
      <c r="BH72" s="24">
        <f t="shared" si="61"/>
        <v>0.93671130952380866</v>
      </c>
      <c r="BI72" s="62">
        <f t="shared" si="94"/>
        <v>3.7213148809523782</v>
      </c>
      <c r="BJ72" s="62">
        <f t="shared" si="95"/>
        <v>5.8763148809523811</v>
      </c>
      <c r="BK72" s="62">
        <f t="shared" si="96"/>
        <v>4.4238</v>
      </c>
      <c r="BL72" s="24">
        <f t="shared" si="62"/>
        <v>-0.70248511904762179</v>
      </c>
      <c r="BM72" s="24">
        <f t="shared" si="63"/>
        <v>1.4525148809523811</v>
      </c>
      <c r="BN72" s="62">
        <f t="shared" si="97"/>
        <v>-15.217579893793873</v>
      </c>
      <c r="BO72" s="62">
        <f t="shared" si="98"/>
        <v>-8.9947079051284344</v>
      </c>
      <c r="BP72" s="62">
        <f>'Argy vs. SBO'!$AA$100+('Argy vs. SBO'!$AA$103*'Monthly Data'!K71)+('Argy vs. SBO'!$AA$104*'Monthly Data'!AE71)+AVERAGE('Argy vs. SBO'!$R$953:$R$960)+8</f>
        <v>-12.327845521810247</v>
      </c>
      <c r="BQ72" s="24">
        <f t="shared" si="64"/>
        <v>-2.8897343719836268</v>
      </c>
      <c r="BR72" s="24">
        <f t="shared" si="65"/>
        <v>3.3331376166818121</v>
      </c>
      <c r="BS72" s="62">
        <f t="shared" si="99"/>
        <v>13.923806164125736</v>
      </c>
      <c r="BT72" s="62">
        <f t="shared" si="99"/>
        <v>16.581306164125735</v>
      </c>
      <c r="BU72" s="62">
        <f t="shared" si="99"/>
        <v>14.975371428571435</v>
      </c>
      <c r="BV72" s="24">
        <f t="shared" si="66"/>
        <v>-1.0515652644456992</v>
      </c>
      <c r="BW72" s="24">
        <f t="shared" si="67"/>
        <v>1.6059347355542997</v>
      </c>
      <c r="BX72" s="62">
        <f t="shared" si="100"/>
        <v>5.4124500000000069</v>
      </c>
      <c r="BY72" s="62">
        <f t="shared" si="100"/>
        <v>6.8749499999999983</v>
      </c>
      <c r="BZ72" s="62">
        <f t="shared" si="100"/>
        <v>6.118700000000004</v>
      </c>
      <c r="CA72" s="24">
        <f t="shared" si="68"/>
        <v>-0.70624999999999716</v>
      </c>
      <c r="CB72" s="24">
        <f t="shared" si="69"/>
        <v>0.75624999999999432</v>
      </c>
      <c r="CE72" s="62">
        <v>-2.8897343719836268</v>
      </c>
      <c r="CG72" s="62">
        <v>4.5</v>
      </c>
      <c r="CH72" s="24"/>
      <c r="CI72" s="62">
        <v>-2.9500000000000028</v>
      </c>
      <c r="CJ72" s="24"/>
      <c r="CK72" s="24">
        <v>-1.2000000000000028</v>
      </c>
      <c r="CL72" s="24">
        <f t="shared" si="102"/>
        <v>-2.1488000000000085</v>
      </c>
      <c r="CM72" s="24">
        <f t="shared" si="103"/>
        <v>44.49975833333334</v>
      </c>
      <c r="CN72" s="24">
        <f t="shared" si="103"/>
        <v>50.249758333333347</v>
      </c>
      <c r="CO72" s="24">
        <f t="shared" si="103"/>
        <v>47.349299999999999</v>
      </c>
      <c r="CP72" s="24">
        <f t="shared" si="104"/>
        <v>39.302600595238104</v>
      </c>
      <c r="CQ72" s="24">
        <f t="shared" si="104"/>
        <v>45.307600595238107</v>
      </c>
      <c r="CR72" s="24">
        <f t="shared" si="104"/>
        <v>42.549300000000002</v>
      </c>
      <c r="CS72" s="24">
        <f t="shared" si="105"/>
        <v>43.394654166666669</v>
      </c>
      <c r="CT72" s="24">
        <f t="shared" si="105"/>
        <v>49.105904166666669</v>
      </c>
      <c r="CU72" s="24">
        <f t="shared" si="105"/>
        <v>46.024299999999997</v>
      </c>
      <c r="CV72" s="24">
        <f t="shared" si="106"/>
        <v>38.998400496324244</v>
      </c>
      <c r="CW72" s="24">
        <f t="shared" si="106"/>
        <v>46.998400496324244</v>
      </c>
      <c r="CX72" s="24">
        <f t="shared" si="106"/>
        <v>42.248400496324244</v>
      </c>
      <c r="CY72" s="24">
        <f t="shared" si="107"/>
        <v>49.912208333333346</v>
      </c>
      <c r="CZ72" s="24">
        <f t="shared" si="107"/>
        <v>57.124708333333345</v>
      </c>
      <c r="DA72" s="24">
        <f t="shared" si="107"/>
        <v>53.468000000000004</v>
      </c>
      <c r="DB72" s="24">
        <f t="shared" si="108"/>
        <v>39.53</v>
      </c>
      <c r="DC72" s="24">
        <f t="shared" si="108"/>
        <v>44.38</v>
      </c>
      <c r="DD72" s="24">
        <f t="shared" si="108"/>
        <v>41.600499999999997</v>
      </c>
      <c r="DF72" s="24">
        <f t="shared" si="109"/>
        <v>4.0920535714285649</v>
      </c>
      <c r="DG72" s="24">
        <f t="shared" si="109"/>
        <v>3.798303571428562</v>
      </c>
      <c r="DH72" s="24">
        <f t="shared" si="109"/>
        <v>3.4749999999999943</v>
      </c>
      <c r="DJ72" s="24">
        <f t="shared" si="70"/>
        <v>5.4124500000000069</v>
      </c>
      <c r="DK72" s="24">
        <f t="shared" si="70"/>
        <v>6.8749499999999983</v>
      </c>
      <c r="DL72" s="24">
        <f t="shared" si="70"/>
        <v>6.118700000000004</v>
      </c>
      <c r="DM72" s="24">
        <f t="shared" si="110"/>
        <v>8.1624500000000069</v>
      </c>
      <c r="DN72" s="24">
        <f t="shared" si="111"/>
        <v>10.124949999999998</v>
      </c>
      <c r="DO72" s="24">
        <f t="shared" si="112"/>
        <v>9.1437000000000026</v>
      </c>
      <c r="DP72" t="str">
        <f t="shared" si="113"/>
        <v>OK</v>
      </c>
      <c r="DQ72" t="str">
        <f t="shared" si="114"/>
        <v>OK</v>
      </c>
      <c r="DS72" s="24">
        <f t="shared" si="49"/>
        <v>38.998400496324244</v>
      </c>
      <c r="DT72" s="24">
        <f t="shared" si="49"/>
        <v>46.998400496324244</v>
      </c>
      <c r="DU72" s="24">
        <f t="shared" si="49"/>
        <v>42.248400496324244</v>
      </c>
      <c r="DV72" s="63">
        <f t="shared" si="71"/>
        <v>45536</v>
      </c>
      <c r="DW72" s="62">
        <f t="shared" si="115"/>
        <v>40.891077494291103</v>
      </c>
      <c r="DX72" s="62">
        <f t="shared" si="116"/>
        <v>46.712937205388968</v>
      </c>
      <c r="DY72" s="62">
        <f>AVERAGEIFS(Spreads!X$3:X$1616,Spreads!$AA$3:$AA$1616,'Monthly Data'!$B72,Spreads!$AB$3:$AB$1616,'Monthly Data'!$C72)</f>
        <v>43.510860365178246</v>
      </c>
      <c r="DZ72" s="62">
        <f t="shared" si="117"/>
        <v>901.49369047619041</v>
      </c>
      <c r="EA72" s="62">
        <f t="shared" si="117"/>
        <v>1029.8436904761902</v>
      </c>
      <c r="EB72" s="62">
        <f t="shared" si="117"/>
        <v>959.24999999999989</v>
      </c>
      <c r="EC72" s="62">
        <f>_xlfn.MINIFS(Spreads!AT$3:AT$1616,Spreads!$AA$3:$AA$1616,'Monthly Data'!$B72,Spreads!$AB$3:$AB$1616,'Monthly Data'!$C72)</f>
        <v>333.3</v>
      </c>
      <c r="ED72" s="62">
        <f>_xlfn.MAXIFS(Spreads!AT$3:AT$1616,Spreads!$AA$3:$AA$1616,'Monthly Data'!$B72,Spreads!$AB$3:$AB$1616,'Monthly Data'!$C72)</f>
        <v>389.3</v>
      </c>
      <c r="EE72" s="62">
        <f>AVERAGEIFS(Spreads!AT$3:AT$1616,Spreads!$AA$3:$AA$1616,'Monthly Data'!$B72,Spreads!$AB$3:$AB$1616,'Monthly Data'!$C72)</f>
        <v>347.70500000000004</v>
      </c>
      <c r="EF72" s="62">
        <f>_xlfn.MINIFS(Spreads!AU$3:AU$1616,Spreads!$AA$3:$AA$1616,'Monthly Data'!$B72,Spreads!$AB$3:$AB$1616,'Monthly Data'!$C72)</f>
        <v>9.7725000000000009</v>
      </c>
      <c r="EG72" s="62">
        <f>_xlfn.MAXIFS(Spreads!AU$3:AU$1616,Spreads!$AA$3:$AA$1616,'Monthly Data'!$B72,Spreads!$AB$3:$AB$1616,'Monthly Data'!$C72)</f>
        <v>10.4575</v>
      </c>
      <c r="EH72" s="62">
        <f>AVERAGEIFS(Spreads!AU$3:AU$1616,Spreads!$AA$3:$AA$1616,'Monthly Data'!$B72,Spreads!$AB$3:$AB$1616,'Monthly Data'!$C72)</f>
        <v>10.019500000000001</v>
      </c>
      <c r="EI72" s="62">
        <f>_xlfn.MINIFS(Spreads!AV$3:AV$1616,Spreads!$AA$3:$AA$1616,'Monthly Data'!$B72,Spreads!$AB$3:$AB$1616,'Monthly Data'!$C72)</f>
        <v>3.1789099999999983</v>
      </c>
      <c r="EJ72" s="62">
        <f>_xlfn.MAXIFS(Spreads!AV$3:AV$1616,Spreads!$AA$3:$AA$1616,'Monthly Data'!$B72,Spreads!$AB$3:$AB$1616,'Monthly Data'!$C72)</f>
        <v>4.3372200000000003</v>
      </c>
      <c r="EK72" s="62">
        <f>AVERAGEIFS(Spreads!AV$3:AV$1616,Spreads!$AA$3:$AA$1616,'Monthly Data'!$B72,Spreads!$AB$3:$AB$1616,'Monthly Data'!$C72)</f>
        <v>3.5450627499999996</v>
      </c>
      <c r="EL72" s="62">
        <f>_xlfn.MINIFS(Spreads!AW$3:AW$1616,Spreads!$AA$3:$AA$1616,'Monthly Data'!$B72,Spreads!$AB$3:$AB$1616,'Monthly Data'!$C72)</f>
        <v>3.2817048</v>
      </c>
      <c r="EM72" s="62">
        <f>_xlfn.MAXIFS(Spreads!AW$3:AW$1616,Spreads!$AA$3:$AA$1616,'Monthly Data'!$B72,Spreads!$AB$3:$AB$1616,'Monthly Data'!$C72)</f>
        <v>4.2144546999999992</v>
      </c>
      <c r="EN72" s="62">
        <f>AVERAGEIFS(Spreads!AW$3:AW$1616,Spreads!$AA$3:$AA$1616,'Monthly Data'!$B72,Spreads!$AB$3:$AB$1616,'Monthly Data'!$C72)</f>
        <v>3.5914105449999996</v>
      </c>
      <c r="EO72" s="62">
        <f>_xlfn.MINIFS(Spreads!AX$3:AX$1616,Spreads!$AA$3:$AA$1616,'Monthly Data'!$B72,Spreads!$AB$3:$AB$1616,'Monthly Data'!$C72)</f>
        <v>-0.20634120000000067</v>
      </c>
      <c r="EP72" s="62">
        <f>_xlfn.MAXIFS(Spreads!AX$3:AX$1616,Spreads!$AA$3:$AA$1616,'Monthly Data'!$B72,Spreads!$AB$3:$AB$1616,'Monthly Data'!$C72)</f>
        <v>0.27186120000000003</v>
      </c>
      <c r="EQ72" s="62">
        <f>AVERAGEIFS(Spreads!AX$3:AX$1616,Spreads!$AA$3:$AA$1616,'Monthly Data'!$B72,Spreads!$AB$3:$AB$1616,'Monthly Data'!$C72)</f>
        <v>4.6347794999999616E-2</v>
      </c>
      <c r="ER72" s="75">
        <f>_xlfn.MINIFS(Spreads!AY$3:AY$1616,Spreads!$AA$3:$AA$1616,'Monthly Data'!$B72,Spreads!$AB$3:$AB$1616,'Monthly Data'!$C72)</f>
        <v>0.37382059409545854</v>
      </c>
      <c r="ES72" s="75">
        <f>_xlfn.MAXIFS(Spreads!AY$3:AY$1616,Spreads!$AA$3:$AA$1616,'Monthly Data'!$B72,Spreads!$AB$3:$AB$1616,'Monthly Data'!$C72)</f>
        <v>0.42100567410977352</v>
      </c>
      <c r="ET72" s="75">
        <f>AVERAGEIFS(Spreads!AY$3:AY$1616,Spreads!$AA$3:$AA$1616,'Monthly Data'!$B72,Spreads!$AB$3:$AB$1616,'Monthly Data'!$C72)</f>
        <v>0.40468849607951407</v>
      </c>
      <c r="EV72" s="24">
        <f t="shared" si="50"/>
        <v>1.2624598688540019</v>
      </c>
    </row>
    <row r="73" spans="1:152" x14ac:dyDescent="0.2">
      <c r="A73" s="60">
        <v>45566</v>
      </c>
      <c r="B73" s="61">
        <f t="shared" si="51"/>
        <v>10</v>
      </c>
      <c r="C73" s="61">
        <f t="shared" si="52"/>
        <v>2024</v>
      </c>
      <c r="D73" s="62">
        <f t="shared" si="72"/>
        <v>44.438670346320336</v>
      </c>
      <c r="E73" s="62">
        <f t="shared" si="73"/>
        <v>51.093670346320337</v>
      </c>
      <c r="F73" s="62">
        <v>47.606099999999998</v>
      </c>
      <c r="G73" s="62">
        <f t="shared" si="74"/>
        <v>-3.1674296536796618</v>
      </c>
      <c r="H73" s="62">
        <f t="shared" si="75"/>
        <v>3.4875703463203394</v>
      </c>
      <c r="I73" s="62">
        <f t="shared" si="118"/>
        <v>41.219714935064928</v>
      </c>
      <c r="J73" s="62">
        <f t="shared" si="119"/>
        <v>46.929714935064929</v>
      </c>
      <c r="K73" s="62">
        <v>43.915900000000001</v>
      </c>
      <c r="L73" s="62">
        <f t="shared" si="76"/>
        <v>-2.6961850649350723</v>
      </c>
      <c r="M73" s="62">
        <f t="shared" si="77"/>
        <v>3.0138149350649286</v>
      </c>
      <c r="N73" s="62">
        <f t="shared" si="78"/>
        <v>43.677334632034629</v>
      </c>
      <c r="O73" s="62">
        <f t="shared" si="79"/>
        <v>50.869834632034625</v>
      </c>
      <c r="P73" s="62">
        <v>47.627800000000001</v>
      </c>
      <c r="Q73" s="62">
        <f t="shared" si="80"/>
        <v>-3.9504653679653714</v>
      </c>
      <c r="R73" s="62">
        <f t="shared" si="81"/>
        <v>3.2420346320346241</v>
      </c>
      <c r="S73" s="62">
        <f t="shared" si="82"/>
        <v>43.303292051399595</v>
      </c>
      <c r="T73" s="62">
        <f t="shared" si="83"/>
        <v>50.553292051399595</v>
      </c>
      <c r="U73" s="62">
        <f>AVERAGEIFS(Spreads!F$3:F$1616,Spreads!$AA$3:$AA$1616,'Monthly Data'!$B73,Spreads!$AB$3:$AB$1616,'Monthly Data'!$C73)</f>
        <v>46.803292051399595</v>
      </c>
      <c r="V73" s="62">
        <f t="shared" si="84"/>
        <v>-3.5</v>
      </c>
      <c r="W73" s="62">
        <f t="shared" si="39"/>
        <v>3.75</v>
      </c>
      <c r="X73" s="62">
        <f t="shared" si="120"/>
        <v>50.895338528138524</v>
      </c>
      <c r="Y73" s="62">
        <f t="shared" si="121"/>
        <v>57.322838528138533</v>
      </c>
      <c r="Z73" s="62">
        <v>54.182200000000002</v>
      </c>
      <c r="AA73" s="62">
        <f t="shared" si="122"/>
        <v>-3.2868614718614779</v>
      </c>
      <c r="AB73" s="62">
        <f t="shared" si="123"/>
        <v>3.1406385281385312</v>
      </c>
      <c r="AC73" s="62">
        <f>_xlfn.MINIFS(Spreads!H$3:H$1616,Spreads!$AA$3:$AA$1616,'Monthly Data'!$B73,Spreads!$AB$3:$AB$1616,'Monthly Data'!$C73)</f>
        <v>41.68</v>
      </c>
      <c r="AD73" s="62">
        <f>_xlfn.MAXIFS(Spreads!H$3:H$1616,Spreads!$AA$3:$AA$1616,'Monthly Data'!$B73,Spreads!$AB$3:$AB$1616,'Monthly Data'!$C73)</f>
        <v>45.14</v>
      </c>
      <c r="AE73" s="62">
        <f>AVERAGEIFS(Spreads!H$3:H$1616,Spreads!$AA$3:$AA$1616,'Monthly Data'!$B73,Spreads!$AB$3:$AB$1616,'Monthly Data'!$C73)</f>
        <v>43.290869565217378</v>
      </c>
      <c r="AF73" s="62">
        <f t="shared" si="47"/>
        <v>-1.6108695652173779</v>
      </c>
      <c r="AG73" s="62">
        <f t="shared" si="85"/>
        <v>1.849130434782623</v>
      </c>
      <c r="AH73" s="65">
        <f t="shared" si="53"/>
        <v>4.0633395397107641E-2</v>
      </c>
      <c r="AI73" s="62">
        <f>F73-AE73</f>
        <v>4.3152304347826203</v>
      </c>
      <c r="AJ73" s="62">
        <f t="shared" si="54"/>
        <v>0.62503043478262299</v>
      </c>
      <c r="AK73" s="74">
        <f t="shared" si="42"/>
        <v>3.6901999999999973</v>
      </c>
      <c r="AL73" s="60">
        <f t="shared" si="35"/>
        <v>45566</v>
      </c>
      <c r="AM73" s="66">
        <f t="shared" si="48"/>
        <v>954.67390328940678</v>
      </c>
      <c r="AN73" s="66">
        <f t="shared" si="48"/>
        <v>1114.5089982894067</v>
      </c>
      <c r="AO73" s="66">
        <f t="shared" si="48"/>
        <v>1031.8356732894067</v>
      </c>
      <c r="AQ73" s="62">
        <f>AVERAGEIFS(Spreads!AV$3:AV$1616,Spreads!$AA$3:$AA$1616,'Monthly Data'!$B73,Spreads!$AB$3:$AB$1616,'Monthly Data'!$C73)</f>
        <v>3.7917413613312787</v>
      </c>
      <c r="AR73" s="24"/>
      <c r="AS73" s="60">
        <f t="shared" si="55"/>
        <v>45566</v>
      </c>
      <c r="AT73" s="62">
        <f t="shared" si="86"/>
        <v>6.8535046113316511E-2</v>
      </c>
      <c r="AU73" s="62">
        <f t="shared" si="87"/>
        <v>0.8810350461133245</v>
      </c>
      <c r="AV73" s="62">
        <f t="shared" si="88"/>
        <v>0.54959565217392736</v>
      </c>
      <c r="AW73" s="24">
        <f t="shared" si="56"/>
        <v>-0.48106060606061085</v>
      </c>
      <c r="AX73" s="24">
        <f t="shared" si="57"/>
        <v>0.33143939393939714</v>
      </c>
      <c r="AY73" s="62">
        <f t="shared" si="89"/>
        <v>-1.3516793713532864</v>
      </c>
      <c r="AZ73" s="62">
        <f t="shared" si="90"/>
        <v>0.71082062864671491</v>
      </c>
      <c r="BA73" s="62">
        <f>AVERAGEIFS(Spreads!N$3:N$1616,Spreads!$AA$3:$AA$1616,'Monthly Data'!$B73,Spreads!$AB$3:$AB$1616,'Monthly Data'!$C73)</f>
        <v>-7.5434782608695627E-2</v>
      </c>
      <c r="BB73" s="24">
        <f t="shared" si="58"/>
        <v>-1.2762445887445908</v>
      </c>
      <c r="BC73" s="24">
        <f t="shared" si="59"/>
        <v>0.78625541125541054</v>
      </c>
      <c r="BD73" s="62">
        <f t="shared" si="91"/>
        <v>0.17021441746660437</v>
      </c>
      <c r="BE73" s="62">
        <f t="shared" si="92"/>
        <v>1.6702144174666043</v>
      </c>
      <c r="BF73" s="62">
        <f t="shared" si="93"/>
        <v>0.62503043478262299</v>
      </c>
      <c r="BG73" s="24">
        <f t="shared" si="60"/>
        <v>-0.45481601731601862</v>
      </c>
      <c r="BH73" s="24">
        <f t="shared" si="61"/>
        <v>1.0451839826839813</v>
      </c>
      <c r="BI73" s="62">
        <f t="shared" si="94"/>
        <v>3.0478341144363021</v>
      </c>
      <c r="BJ73" s="62">
        <f t="shared" si="95"/>
        <v>4.7353341144363048</v>
      </c>
      <c r="BK73" s="62">
        <f t="shared" si="96"/>
        <v>4.336930434782623</v>
      </c>
      <c r="BL73" s="24">
        <f t="shared" si="62"/>
        <v>-1.2890963203463208</v>
      </c>
      <c r="BM73" s="24">
        <f t="shared" si="63"/>
        <v>0.39840367965368184</v>
      </c>
      <c r="BN73" s="62">
        <f t="shared" si="97"/>
        <v>-14.069679246415255</v>
      </c>
      <c r="BO73" s="62">
        <f t="shared" si="98"/>
        <v>-10.753303963827246</v>
      </c>
      <c r="BP73" s="62">
        <f>'Argy vs. SBO'!$AA$100+('Argy vs. SBO'!$AA$103*'Monthly Data'!K72)+('Argy vs. SBO'!$AA$104*'Monthly Data'!AE72)+AVERAGE('Argy vs. SBO'!$R$953:$R$960)+8</f>
        <v>-12.424714107174442</v>
      </c>
      <c r="BQ73" s="24">
        <f t="shared" si="64"/>
        <v>-1.6449651392408136</v>
      </c>
      <c r="BR73" s="24">
        <f t="shared" si="65"/>
        <v>1.6714101433471953</v>
      </c>
      <c r="BS73" s="62">
        <f t="shared" si="99"/>
        <v>10.382208333333345</v>
      </c>
      <c r="BT73" s="62">
        <f t="shared" si="99"/>
        <v>12.744708333333342</v>
      </c>
      <c r="BU73" s="62">
        <f t="shared" si="99"/>
        <v>11.867500000000007</v>
      </c>
      <c r="BV73" s="24">
        <f t="shared" si="66"/>
        <v>-1.4852916666666616</v>
      </c>
      <c r="BW73" s="24">
        <f t="shared" si="67"/>
        <v>0.87720833333333559</v>
      </c>
      <c r="BX73" s="62">
        <f t="shared" si="100"/>
        <v>6.4566681818181877</v>
      </c>
      <c r="BY73" s="62">
        <f t="shared" si="100"/>
        <v>6.2291681818181956</v>
      </c>
      <c r="BZ73" s="62">
        <f t="shared" si="100"/>
        <v>6.5761000000000038</v>
      </c>
      <c r="CA73" s="24">
        <f t="shared" si="68"/>
        <v>-0.11943181818181614</v>
      </c>
      <c r="CB73" s="24">
        <f t="shared" si="69"/>
        <v>-0.34693181818180818</v>
      </c>
      <c r="CE73" s="62">
        <v>-1.6449651392408136</v>
      </c>
      <c r="CG73" s="62">
        <v>4.5</v>
      </c>
      <c r="CH73" s="24"/>
      <c r="CI73" s="62">
        <v>-2.75</v>
      </c>
      <c r="CJ73" s="24"/>
      <c r="CK73" s="24">
        <v>-1.5</v>
      </c>
      <c r="CL73" s="24">
        <f t="shared" si="102"/>
        <v>-2.125030434782623</v>
      </c>
      <c r="CM73" s="24">
        <f t="shared" si="103"/>
        <v>44.438670346320336</v>
      </c>
      <c r="CN73" s="24">
        <f t="shared" si="103"/>
        <v>51.093670346320337</v>
      </c>
      <c r="CO73" s="24">
        <f t="shared" si="103"/>
        <v>47.606099999999998</v>
      </c>
      <c r="CP73" s="24">
        <f t="shared" si="104"/>
        <v>41.219714935064928</v>
      </c>
      <c r="CQ73" s="24">
        <f t="shared" si="104"/>
        <v>46.929714935064929</v>
      </c>
      <c r="CR73" s="24">
        <f t="shared" si="104"/>
        <v>43.915900000000001</v>
      </c>
      <c r="CS73" s="24">
        <f t="shared" si="105"/>
        <v>43.677334632034629</v>
      </c>
      <c r="CT73" s="24">
        <f t="shared" si="105"/>
        <v>50.869834632034625</v>
      </c>
      <c r="CU73" s="24">
        <f t="shared" si="105"/>
        <v>47.627800000000001</v>
      </c>
      <c r="CV73" s="24">
        <f t="shared" si="106"/>
        <v>43.303292051399595</v>
      </c>
      <c r="CW73" s="24">
        <f t="shared" si="106"/>
        <v>50.553292051399595</v>
      </c>
      <c r="CX73" s="24">
        <f t="shared" si="106"/>
        <v>46.803292051399595</v>
      </c>
      <c r="CY73" s="24">
        <f t="shared" si="107"/>
        <v>50.895338528138524</v>
      </c>
      <c r="CZ73" s="24">
        <f t="shared" si="107"/>
        <v>57.322838528138533</v>
      </c>
      <c r="DA73" s="24">
        <f t="shared" si="107"/>
        <v>54.182200000000002</v>
      </c>
      <c r="DB73" s="24">
        <f t="shared" si="108"/>
        <v>41.68</v>
      </c>
      <c r="DC73" s="24">
        <f t="shared" si="108"/>
        <v>45.14</v>
      </c>
      <c r="DD73" s="24">
        <f t="shared" si="108"/>
        <v>43.290869565217378</v>
      </c>
      <c r="DF73" s="24">
        <f t="shared" si="109"/>
        <v>2.4576196969697008</v>
      </c>
      <c r="DG73" s="24">
        <f t="shared" si="109"/>
        <v>3.9401196969696954</v>
      </c>
      <c r="DH73" s="24">
        <f t="shared" si="109"/>
        <v>3.7119</v>
      </c>
      <c r="DJ73" s="24">
        <f t="shared" si="70"/>
        <v>6.4566681818181877</v>
      </c>
      <c r="DK73" s="24">
        <f t="shared" si="70"/>
        <v>6.2291681818181956</v>
      </c>
      <c r="DL73" s="24">
        <f t="shared" si="70"/>
        <v>6.5761000000000038</v>
      </c>
      <c r="DM73" s="24">
        <f t="shared" si="110"/>
        <v>8.9791681818181956</v>
      </c>
      <c r="DN73" s="24">
        <f t="shared" si="111"/>
        <v>9.7066681818181877</v>
      </c>
      <c r="DO73" s="24">
        <f t="shared" si="112"/>
        <v>9.3429181818181917</v>
      </c>
      <c r="DP73" t="str">
        <f t="shared" si="113"/>
        <v>OK</v>
      </c>
      <c r="DQ73" t="str">
        <f t="shared" si="114"/>
        <v>OK</v>
      </c>
      <c r="DS73" s="24">
        <f t="shared" si="49"/>
        <v>43.303292051399595</v>
      </c>
      <c r="DT73" s="24">
        <f t="shared" si="49"/>
        <v>50.553292051399595</v>
      </c>
      <c r="DU73" s="24">
        <f t="shared" si="49"/>
        <v>46.803292051399595</v>
      </c>
      <c r="DV73" s="63">
        <f t="shared" si="71"/>
        <v>45566</v>
      </c>
      <c r="DW73" s="62">
        <f t="shared" si="115"/>
        <v>45.801886236289022</v>
      </c>
      <c r="DX73" s="62">
        <f t="shared" si="116"/>
        <v>50.614502639463808</v>
      </c>
      <c r="DY73" s="62">
        <f>AVERAGEIFS(Spreads!X$3:X$1616,Spreads!$AA$3:$AA$1616,'Monthly Data'!$B73,Spreads!$AB$3:$AB$1616,'Monthly Data'!$C73)</f>
        <v>48.358383669281693</v>
      </c>
      <c r="DZ73" s="62">
        <f t="shared" si="117"/>
        <v>1009.7584603801997</v>
      </c>
      <c r="EA73" s="62">
        <f t="shared" si="117"/>
        <v>1115.8584603801996</v>
      </c>
      <c r="EB73" s="62">
        <f t="shared" si="117"/>
        <v>1066.1195652173913</v>
      </c>
      <c r="EC73" s="62">
        <f>_xlfn.MINIFS(Spreads!AT$3:AT$1616,Spreads!$AA$3:$AA$1616,'Monthly Data'!$B73,Spreads!$AB$3:$AB$1616,'Monthly Data'!$C73)</f>
        <v>334.5</v>
      </c>
      <c r="ED73" s="62">
        <f>_xlfn.MAXIFS(Spreads!AT$3:AT$1616,Spreads!$AA$3:$AA$1616,'Monthly Data'!$B73,Spreads!$AB$3:$AB$1616,'Monthly Data'!$C73)</f>
        <v>372.5</v>
      </c>
      <c r="EE73" s="62">
        <f>AVERAGEIFS(Spreads!AT$3:AT$1616,Spreads!$AA$3:$AA$1616,'Monthly Data'!$B73,Spreads!$AB$3:$AB$1616,'Monthly Data'!$C73)</f>
        <v>346.84380445998039</v>
      </c>
      <c r="EF73" s="62">
        <f>_xlfn.MINIFS(Spreads!AU$3:AU$1616,Spreads!$AA$3:$AA$1616,'Monthly Data'!$B73,Spreads!$AB$3:$AB$1616,'Monthly Data'!$C73)</f>
        <v>9.6</v>
      </c>
      <c r="EG73" s="62">
        <f>_xlfn.MAXIFS(Spreads!AU$3:AU$1616,Spreads!$AA$3:$AA$1616,'Monthly Data'!$B73,Spreads!$AB$3:$AB$1616,'Monthly Data'!$C73)</f>
        <v>10.3725</v>
      </c>
      <c r="EH73" s="62">
        <f>AVERAGEIFS(Spreads!AU$3:AU$1616,Spreads!$AA$3:$AA$1616,'Monthly Data'!$B73,Spreads!$AB$3:$AB$1616,'Monthly Data'!$C73)</f>
        <v>9.9378260869565231</v>
      </c>
      <c r="EI73" s="62">
        <f>_xlfn.MINIFS(Spreads!AV$3:AV$1616,Spreads!$AA$3:$AA$1616,'Monthly Data'!$B73,Spreads!$AB$3:$AB$1616,'Monthly Data'!$C73)</f>
        <v>3.4104352631578934</v>
      </c>
      <c r="EJ73" s="62">
        <f>_xlfn.MAXIFS(Spreads!AV$3:AV$1616,Spreads!$AA$3:$AA$1616,'Monthly Data'!$B73,Spreads!$AB$3:$AB$1616,'Monthly Data'!$C73)</f>
        <v>3.9963499999999996</v>
      </c>
      <c r="EK73" s="62">
        <f>AVERAGEIFS(Spreads!AV$3:AV$1616,Spreads!$AA$3:$AA$1616,'Monthly Data'!$B73,Spreads!$AB$3:$AB$1616,'Monthly Data'!$C73)</f>
        <v>3.7917413613312787</v>
      </c>
      <c r="EL73" s="62">
        <f>_xlfn.MINIFS(Spreads!AW$3:AW$1616,Spreads!$AA$3:$AA$1616,'Monthly Data'!$B73,Spreads!$AB$3:$AB$1616,'Monthly Data'!$C73)</f>
        <v>3.3884158631578938</v>
      </c>
      <c r="EM73" s="62">
        <f>_xlfn.MAXIFS(Spreads!AW$3:AW$1616,Spreads!$AA$3:$AA$1616,'Monthly Data'!$B73,Spreads!$AB$3:$AB$1616,'Monthly Data'!$C73)</f>
        <v>3.988330072727269</v>
      </c>
      <c r="EN73" s="62">
        <f>AVERAGEIFS(Spreads!AW$3:AW$1616,Spreads!$AA$3:$AA$1616,'Monthly Data'!$B73,Spreads!$AB$3:$AB$1616,'Monthly Data'!$C73)</f>
        <v>3.6658839526356259</v>
      </c>
      <c r="EO73" s="62">
        <f>_xlfn.MINIFS(Spreads!AX$3:AX$1616,Spreads!$AA$3:$AA$1616,'Monthly Data'!$B73,Spreads!$AB$3:$AB$1616,'Monthly Data'!$C73)</f>
        <v>-0.57870540000000048</v>
      </c>
      <c r="EP73" s="62">
        <f>_xlfn.MAXIFS(Spreads!AX$3:AX$1616,Spreads!$AA$3:$AA$1616,'Monthly Data'!$B73,Spreads!$AB$3:$AB$1616,'Monthly Data'!$C73)</f>
        <v>0.1753361999999985</v>
      </c>
      <c r="EQ73" s="62">
        <f>AVERAGEIFS(Spreads!AX$3:AX$1616,Spreads!$AA$3:$AA$1616,'Monthly Data'!$B73,Spreads!$AB$3:$AB$1616,'Monthly Data'!$C73)</f>
        <v>-0.12585740869565229</v>
      </c>
      <c r="ER73" s="75">
        <f>_xlfn.MINIFS(Spreads!AY$3:AY$1616,Spreads!$AA$3:$AA$1616,'Monthly Data'!$B73,Spreads!$AB$3:$AB$1616,'Monthly Data'!$C73)</f>
        <v>0.39087059144438907</v>
      </c>
      <c r="ES73" s="75">
        <f>_xlfn.MAXIFS(Spreads!AY$3:AY$1616,Spreads!$AA$3:$AA$1616,'Monthly Data'!$B73,Spreads!$AB$3:$AB$1616,'Monthly Data'!$C73)</f>
        <v>0.41575396223722583</v>
      </c>
      <c r="ET73" s="75">
        <f>AVERAGEIFS(Spreads!AY$3:AY$1616,Spreads!$AA$3:$AA$1616,'Monthly Data'!$B73,Spreads!$AB$3:$AB$1616,'Monthly Data'!$C73)</f>
        <v>0.40570498530069565</v>
      </c>
      <c r="EV73" s="24">
        <f t="shared" si="50"/>
        <v>1.5550916178820984</v>
      </c>
    </row>
    <row r="74" spans="1:152" x14ac:dyDescent="0.2">
      <c r="A74" s="60">
        <v>45597</v>
      </c>
      <c r="B74" s="61">
        <f t="shared" si="51"/>
        <v>11</v>
      </c>
      <c r="C74" s="61">
        <f t="shared" si="52"/>
        <v>2024</v>
      </c>
      <c r="D74" s="62">
        <f t="shared" si="72"/>
        <v>45.66305357142857</v>
      </c>
      <c r="E74" s="62">
        <f t="shared" si="73"/>
        <v>51.595553571428567</v>
      </c>
      <c r="F74" s="62">
        <v>49.0685</v>
      </c>
      <c r="G74" s="62">
        <f t="shared" si="74"/>
        <v>-3.4054464285714303</v>
      </c>
      <c r="H74" s="62">
        <f t="shared" si="75"/>
        <v>2.5270535714285671</v>
      </c>
      <c r="I74" s="62">
        <f t="shared" si="118"/>
        <v>42.160613095238098</v>
      </c>
      <c r="J74" s="62">
        <f t="shared" si="119"/>
        <v>47.515613095238095</v>
      </c>
      <c r="K74" s="62">
        <v>45.168500000000002</v>
      </c>
      <c r="L74" s="62">
        <f t="shared" si="76"/>
        <v>-3.0078869047619037</v>
      </c>
      <c r="M74" s="62">
        <f t="shared" si="77"/>
        <v>2.3471130952380932</v>
      </c>
      <c r="N74" s="62">
        <f t="shared" si="78"/>
        <v>46.255910714285719</v>
      </c>
      <c r="O74" s="62">
        <f t="shared" si="79"/>
        <v>51.87216071428572</v>
      </c>
      <c r="P74" s="62">
        <v>49.518500000000003</v>
      </c>
      <c r="Q74" s="62">
        <f t="shared" si="80"/>
        <v>-3.2625892857142844</v>
      </c>
      <c r="R74" s="62">
        <f t="shared" si="81"/>
        <v>2.3536607142857164</v>
      </c>
      <c r="S74" s="62">
        <f t="shared" si="82"/>
        <v>45.87449390969546</v>
      </c>
      <c r="T74" s="62">
        <f t="shared" si="83"/>
        <v>52.37449390969546</v>
      </c>
      <c r="U74" s="62">
        <f>AVERAGEIFS(Spreads!F$3:F$1616,Spreads!$AA$3:$AA$1616,'Monthly Data'!$B74,Spreads!$AB$3:$AB$1616,'Monthly Data'!$C74)</f>
        <v>49.62449390969546</v>
      </c>
      <c r="V74" s="62">
        <f t="shared" si="84"/>
        <v>-3.75</v>
      </c>
      <c r="W74" s="62">
        <f t="shared" si="39"/>
        <v>2.75</v>
      </c>
      <c r="X74" s="62">
        <f t="shared" si="120"/>
        <v>51.968767857142851</v>
      </c>
      <c r="Y74" s="62">
        <f t="shared" si="121"/>
        <v>57.27126785714286</v>
      </c>
      <c r="Z74" s="62">
        <v>54.793500000000002</v>
      </c>
      <c r="AA74" s="62">
        <f t="shared" si="122"/>
        <v>-2.824732142857151</v>
      </c>
      <c r="AB74" s="62">
        <f t="shared" si="123"/>
        <v>2.4777678571428581</v>
      </c>
      <c r="AC74" s="62">
        <f>_xlfn.MINIFS(Spreads!H$3:H$1616,Spreads!$AA$3:$AA$1616,'Monthly Data'!$B74,Spreads!$AB$3:$AB$1616,'Monthly Data'!$C74)</f>
        <v>40.75</v>
      </c>
      <c r="AD74" s="62">
        <f>_xlfn.MAXIFS(Spreads!H$3:H$1616,Spreads!$AA$3:$AA$1616,'Monthly Data'!$B74,Spreads!$AB$3:$AB$1616,'Monthly Data'!$C74)</f>
        <v>48.77</v>
      </c>
      <c r="AE74" s="62">
        <f>AVERAGEIFS(Spreads!H$3:H$1616,Spreads!$AA$3:$AA$1616,'Monthly Data'!$B74,Spreads!$AB$3:$AB$1616,'Monthly Data'!$C74)</f>
        <v>44.668500000000002</v>
      </c>
      <c r="AF74" s="62">
        <f t="shared" si="47"/>
        <v>-3.9185000000000016</v>
      </c>
      <c r="AG74" s="62">
        <f t="shared" si="85"/>
        <v>4.1015000000000015</v>
      </c>
      <c r="AH74" s="65">
        <f t="shared" si="53"/>
        <v>3.1822655645833864E-2</v>
      </c>
      <c r="AI74" s="62">
        <f>F74-AE74</f>
        <v>4.3999999999999986</v>
      </c>
      <c r="AJ74" s="62">
        <f t="shared" si="54"/>
        <v>0.5</v>
      </c>
      <c r="AK74" s="74">
        <f t="shared" si="42"/>
        <v>3.8999999999999986</v>
      </c>
      <c r="AL74" s="60">
        <f t="shared" si="35"/>
        <v>45597</v>
      </c>
      <c r="AM74" s="66">
        <f t="shared" si="48"/>
        <v>1011.3591851218063</v>
      </c>
      <c r="AN74" s="66">
        <f t="shared" si="48"/>
        <v>1154.6596151218062</v>
      </c>
      <c r="AO74" s="66">
        <f t="shared" si="48"/>
        <v>1094.0325101218061</v>
      </c>
      <c r="AQ74" s="62">
        <f>AVERAGEIFS(Spreads!AV$3:AV$1616,Spreads!$AA$3:$AA$1616,'Monthly Data'!$B74,Spreads!$AB$3:$AB$1616,'Monthly Data'!$C74)</f>
        <v>2.994238999999999</v>
      </c>
      <c r="AR74" s="24"/>
      <c r="AS74" s="60">
        <f t="shared" si="55"/>
        <v>45597</v>
      </c>
      <c r="AT74" s="62">
        <f t="shared" si="86"/>
        <v>-1.7089285714287139E-2</v>
      </c>
      <c r="AU74" s="62">
        <f t="shared" si="87"/>
        <v>1.0254107142857132</v>
      </c>
      <c r="AV74" s="62">
        <f t="shared" si="88"/>
        <v>0.33149999999999979</v>
      </c>
      <c r="AW74" s="24">
        <f t="shared" si="56"/>
        <v>-0.34858928571428693</v>
      </c>
      <c r="AX74" s="24">
        <f t="shared" si="57"/>
        <v>0.69391071428571338</v>
      </c>
      <c r="AY74" s="62">
        <f t="shared" si="89"/>
        <v>-0.84855952380952393</v>
      </c>
      <c r="AZ74" s="62">
        <f t="shared" si="90"/>
        <v>0.49519047619047896</v>
      </c>
      <c r="BA74" s="62">
        <f>AVERAGEIFS(Spreads!N$3:N$1616,Spreads!$AA$3:$AA$1616,'Monthly Data'!$B74,Spreads!$AB$3:$AB$1616,'Monthly Data'!$C74)</f>
        <v>-0.16850000000000023</v>
      </c>
      <c r="BB74" s="24">
        <f t="shared" si="58"/>
        <v>-0.68005952380952372</v>
      </c>
      <c r="BC74" s="24">
        <f t="shared" si="59"/>
        <v>0.66369047619047916</v>
      </c>
      <c r="BD74" s="62">
        <f t="shared" si="91"/>
        <v>-1.8529761904761743E-2</v>
      </c>
      <c r="BE74" s="62">
        <f t="shared" si="92"/>
        <v>1.3114702380952366</v>
      </c>
      <c r="BF74" s="62">
        <f t="shared" si="93"/>
        <v>0.5</v>
      </c>
      <c r="BG74" s="24">
        <f t="shared" si="60"/>
        <v>-0.51852976190476174</v>
      </c>
      <c r="BH74" s="24">
        <f t="shared" si="61"/>
        <v>0.81147023809523655</v>
      </c>
      <c r="BI74" s="62">
        <f t="shared" si="94"/>
        <v>4.1792678571428583</v>
      </c>
      <c r="BJ74" s="62">
        <f t="shared" si="95"/>
        <v>5.453017857142858</v>
      </c>
      <c r="BK74" s="62">
        <f t="shared" si="96"/>
        <v>4.8500000000000014</v>
      </c>
      <c r="BL74" s="24">
        <f t="shared" si="62"/>
        <v>-0.67073214285714311</v>
      </c>
      <c r="BM74" s="24">
        <f t="shared" si="63"/>
        <v>0.60301785714285661</v>
      </c>
      <c r="BN74" s="62">
        <f t="shared" si="97"/>
        <v>-14.955591767855932</v>
      </c>
      <c r="BO74" s="62">
        <f t="shared" ref="BO74:BO85" si="124">BP74+AVERAGE(BR62,BR50,BR38,BR26)+12</f>
        <v>0.63903259252219868</v>
      </c>
      <c r="BP74" s="62">
        <f>'Argy vs. SBO'!$AA$100+('Argy vs. SBO'!$AA$103*'Monthly Data'!K73)+('Argy vs. SBO'!$AA$104*'Monthly Data'!AE73)+AVERAGE('Argy vs. SBO'!$R$953:$R$960)+7</f>
        <v>-12.943376359696845</v>
      </c>
      <c r="BQ74" s="24">
        <f t="shared" si="64"/>
        <v>-2.0122154081590864</v>
      </c>
      <c r="BR74" s="24">
        <f t="shared" si="65"/>
        <v>13.582408952219044</v>
      </c>
      <c r="BS74" s="62">
        <f t="shared" si="99"/>
        <v>9.2153385281385241</v>
      </c>
      <c r="BT74" s="62">
        <f t="shared" si="99"/>
        <v>12.182838528138532</v>
      </c>
      <c r="BU74" s="62">
        <f t="shared" si="99"/>
        <v>10.891330434782624</v>
      </c>
      <c r="BV74" s="24">
        <f t="shared" si="66"/>
        <v>-1.6759919066441</v>
      </c>
      <c r="BW74" s="24">
        <f t="shared" si="67"/>
        <v>1.2915080933559082</v>
      </c>
      <c r="BX74" s="62">
        <f t="shared" si="100"/>
        <v>6.3057142857142807</v>
      </c>
      <c r="BY74" s="62">
        <f t="shared" si="100"/>
        <v>5.6757142857142924</v>
      </c>
      <c r="BZ74" s="62">
        <f t="shared" si="100"/>
        <v>5.7250000000000014</v>
      </c>
      <c r="CA74" s="24">
        <f t="shared" si="68"/>
        <v>0.5807142857142793</v>
      </c>
      <c r="CB74" s="24">
        <f t="shared" si="69"/>
        <v>-4.9285714285709048E-2</v>
      </c>
      <c r="CE74" s="62">
        <v>0.63902990429684436</v>
      </c>
      <c r="CG74" s="62">
        <v>4.4499999999999957</v>
      </c>
      <c r="CH74" s="24"/>
      <c r="CI74" s="62">
        <v>0.55000000000000426</v>
      </c>
      <c r="CJ74" s="24"/>
      <c r="CK74" s="24">
        <v>-1.7999999999999972</v>
      </c>
      <c r="CL74" s="24">
        <f t="shared" si="102"/>
        <v>-2.2999999999999972</v>
      </c>
      <c r="CM74" s="24">
        <f t="shared" si="103"/>
        <v>45.66305357142857</v>
      </c>
      <c r="CN74" s="24">
        <f t="shared" si="103"/>
        <v>51.595553571428567</v>
      </c>
      <c r="CO74" s="24">
        <f t="shared" si="103"/>
        <v>49.0685</v>
      </c>
      <c r="CP74" s="24">
        <f t="shared" si="104"/>
        <v>42.160613095238098</v>
      </c>
      <c r="CQ74" s="24">
        <f t="shared" si="104"/>
        <v>47.515613095238095</v>
      </c>
      <c r="CR74" s="24">
        <f t="shared" si="104"/>
        <v>45.168500000000002</v>
      </c>
      <c r="CS74" s="24">
        <f t="shared" si="105"/>
        <v>46.255910714285719</v>
      </c>
      <c r="CT74" s="24">
        <f t="shared" si="105"/>
        <v>51.87216071428572</v>
      </c>
      <c r="CU74" s="24">
        <f t="shared" si="105"/>
        <v>49.518500000000003</v>
      </c>
      <c r="CV74" s="24">
        <f t="shared" si="106"/>
        <v>45.87449390969546</v>
      </c>
      <c r="CW74" s="24">
        <f t="shared" si="106"/>
        <v>52.37449390969546</v>
      </c>
      <c r="CX74" s="24">
        <f t="shared" si="106"/>
        <v>49.62449390969546</v>
      </c>
      <c r="CY74" s="24">
        <f t="shared" si="107"/>
        <v>51.968767857142851</v>
      </c>
      <c r="CZ74" s="24">
        <f t="shared" si="107"/>
        <v>57.27126785714286</v>
      </c>
      <c r="DA74" s="24">
        <f t="shared" si="107"/>
        <v>54.793500000000002</v>
      </c>
      <c r="DB74" s="24">
        <f t="shared" si="108"/>
        <v>40.75</v>
      </c>
      <c r="DC74" s="24">
        <f t="shared" si="108"/>
        <v>48.77</v>
      </c>
      <c r="DD74" s="24">
        <f t="shared" si="108"/>
        <v>44.668500000000002</v>
      </c>
      <c r="DF74" s="24">
        <f t="shared" si="109"/>
        <v>4.0952976190476207</v>
      </c>
      <c r="DG74" s="24">
        <f t="shared" si="109"/>
        <v>4.3565476190476247</v>
      </c>
      <c r="DH74" s="24">
        <f t="shared" si="109"/>
        <v>4.3500000000000014</v>
      </c>
      <c r="DJ74" s="24">
        <f t="shared" si="70"/>
        <v>6.3057142857142807</v>
      </c>
      <c r="DK74" s="24">
        <f t="shared" si="70"/>
        <v>5.6757142857142924</v>
      </c>
      <c r="DL74" s="24">
        <f t="shared" si="70"/>
        <v>5.7250000000000014</v>
      </c>
      <c r="DM74" s="24">
        <f t="shared" si="110"/>
        <v>8.4257142857142924</v>
      </c>
      <c r="DN74" s="24">
        <f t="shared" si="111"/>
        <v>9.5557142857142807</v>
      </c>
      <c r="DO74" s="24">
        <f t="shared" si="112"/>
        <v>8.9907142857142865</v>
      </c>
      <c r="DP74" t="str">
        <f t="shared" si="113"/>
        <v>OK</v>
      </c>
      <c r="DQ74" t="str">
        <f t="shared" si="114"/>
        <v>OK</v>
      </c>
      <c r="DS74" s="24">
        <f t="shared" si="49"/>
        <v>45.87449390969546</v>
      </c>
      <c r="DT74" s="24">
        <f t="shared" si="49"/>
        <v>52.37449390969546</v>
      </c>
      <c r="DU74" s="24">
        <f t="shared" si="49"/>
        <v>49.62449390969546</v>
      </c>
      <c r="DV74" s="63">
        <f t="shared" si="71"/>
        <v>45597</v>
      </c>
      <c r="DW74" s="62">
        <f t="shared" si="115"/>
        <v>47.736860312625183</v>
      </c>
      <c r="DX74" s="62">
        <f t="shared" si="116"/>
        <v>52.853383689421747</v>
      </c>
      <c r="DY74" s="62">
        <f>AVERAGEIFS(Spreads!X$3:X$1616,Spreads!$AA$3:$AA$1616,'Monthly Data'!$B74,Spreads!$AB$3:$AB$1616,'Monthly Data'!$C74)</f>
        <v>50.674786879564842</v>
      </c>
      <c r="DZ74" s="62">
        <f t="shared" si="117"/>
        <v>1052.4173245614036</v>
      </c>
      <c r="EA74" s="62">
        <f t="shared" si="117"/>
        <v>1165.2173245614033</v>
      </c>
      <c r="EB74" s="62">
        <f t="shared" si="117"/>
        <v>1117.1874999999998</v>
      </c>
      <c r="EC74" s="62">
        <f>_xlfn.MINIFS(Spreads!AT$3:AT$1616,Spreads!$AA$3:$AA$1616,'Monthly Data'!$B74,Spreads!$AB$3:$AB$1616,'Monthly Data'!$C74)</f>
        <v>302</v>
      </c>
      <c r="ED74" s="62">
        <f>_xlfn.MAXIFS(Spreads!AT$3:AT$1616,Spreads!$AA$3:$AA$1616,'Monthly Data'!$B74,Spreads!$AB$3:$AB$1616,'Monthly Data'!$C74)</f>
        <v>324.60000000000002</v>
      </c>
      <c r="EE74" s="62">
        <f>AVERAGEIFS(Spreads!AT$3:AT$1616,Spreads!$AA$3:$AA$1616,'Monthly Data'!$B74,Spreads!$AB$3:$AB$1616,'Monthly Data'!$C74)</f>
        <v>309.65999999999997</v>
      </c>
      <c r="EF74" s="62">
        <f>_xlfn.MINIFS(Spreads!AU$3:AU$1616,Spreads!$AA$3:$AA$1616,'Monthly Data'!$B74,Spreads!$AB$3:$AB$1616,'Monthly Data'!$C74)</f>
        <v>9.8275000000000006</v>
      </c>
      <c r="EG74" s="62">
        <f>_xlfn.MAXIFS(Spreads!AU$3:AU$1616,Spreads!$AA$3:$AA$1616,'Monthly Data'!$B74,Spreads!$AB$3:$AB$1616,'Monthly Data'!$C74)</f>
        <v>10.352499999999999</v>
      </c>
      <c r="EH74" s="62">
        <f>AVERAGEIFS(Spreads!AU$3:AU$1616,Spreads!$AA$3:$AA$1616,'Monthly Data'!$B74,Spreads!$AB$3:$AB$1616,'Monthly Data'!$C74)</f>
        <v>10.043499999999998</v>
      </c>
      <c r="EI74" s="62">
        <f>_xlfn.MINIFS(Spreads!AV$3:AV$1616,Spreads!$AA$3:$AA$1616,'Monthly Data'!$B74,Spreads!$AB$3:$AB$1616,'Monthly Data'!$C74)</f>
        <v>2.5538899999999991</v>
      </c>
      <c r="EJ74" s="62">
        <f>_xlfn.MAXIFS(Spreads!AV$3:AV$1616,Spreads!$AA$3:$AA$1616,'Monthly Data'!$B74,Spreads!$AB$3:$AB$1616,'Monthly Data'!$C74)</f>
        <v>3.5455899999999989</v>
      </c>
      <c r="EK74" s="62">
        <f>AVERAGEIFS(Spreads!AV$3:AV$1616,Spreads!$AA$3:$AA$1616,'Monthly Data'!$B74,Spreads!$AB$3:$AB$1616,'Monthly Data'!$C74)</f>
        <v>2.994238999999999</v>
      </c>
      <c r="EL74" s="62">
        <f>_xlfn.MINIFS(Spreads!AW$3:AW$1616,Spreads!$AA$3:$AA$1616,'Monthly Data'!$B74,Spreads!$AB$3:$AB$1616,'Monthly Data'!$C74)</f>
        <v>2.2830349999999981</v>
      </c>
      <c r="EM74" s="62">
        <f>_xlfn.MAXIFS(Spreads!AW$3:AW$1616,Spreads!$AA$3:$AA$1616,'Monthly Data'!$B74,Spreads!$AB$3:$AB$1616,'Monthly Data'!$C74)</f>
        <v>3.3729979999999991</v>
      </c>
      <c r="EN74" s="62">
        <f>AVERAGEIFS(Spreads!AW$3:AW$1616,Spreads!$AA$3:$AA$1616,'Monthly Data'!$B74,Spreads!$AB$3:$AB$1616,'Monthly Data'!$C74)</f>
        <v>2.8799416999999989</v>
      </c>
      <c r="EO74" s="62">
        <f>_xlfn.MINIFS(Spreads!AX$3:AX$1616,Spreads!$AA$3:$AA$1616,'Monthly Data'!$B74,Spreads!$AB$3:$AB$1616,'Monthly Data'!$C74)</f>
        <v>-0.41883660000000056</v>
      </c>
      <c r="EP74" s="62">
        <f>_xlfn.MAXIFS(Spreads!AX$3:AX$1616,Spreads!$AA$3:$AA$1616,'Monthly Data'!$B74,Spreads!$AB$3:$AB$1616,'Monthly Data'!$C74)</f>
        <v>0.16464239999999819</v>
      </c>
      <c r="EQ74" s="62">
        <f>AVERAGEIFS(Spreads!AX$3:AX$1616,Spreads!$AA$3:$AA$1616,'Monthly Data'!$B74,Spreads!$AB$3:$AB$1616,'Monthly Data'!$C74)</f>
        <v>-0.11429730000000023</v>
      </c>
      <c r="ER74" s="75">
        <f>_xlfn.MINIFS(Spreads!AY$3:AY$1616,Spreads!$AA$3:$AA$1616,'Monthly Data'!$B74,Spreads!$AB$3:$AB$1616,'Monthly Data'!$C74)</f>
        <v>0.42454034988141331</v>
      </c>
      <c r="ES74" s="75">
        <f>_xlfn.MAXIFS(Spreads!AY$3:AY$1616,Spreads!$AA$3:$AA$1616,'Monthly Data'!$B74,Spreads!$AB$3:$AB$1616,'Monthly Data'!$C74)</f>
        <v>0.4598056072142882</v>
      </c>
      <c r="ET74" s="75">
        <f>AVERAGEIFS(Spreads!AY$3:AY$1616,Spreads!$AA$3:$AA$1616,'Monthly Data'!$B74,Spreads!$AB$3:$AB$1616,'Monthly Data'!$C74)</f>
        <v>0.44170209533464294</v>
      </c>
      <c r="EV74" s="24">
        <f t="shared" si="50"/>
        <v>1.0502929698693819</v>
      </c>
    </row>
    <row r="75" spans="1:152" x14ac:dyDescent="0.2">
      <c r="A75" s="60">
        <v>45627</v>
      </c>
      <c r="B75" s="61">
        <f t="shared" si="51"/>
        <v>12</v>
      </c>
      <c r="C75" s="61">
        <f t="shared" si="52"/>
        <v>2024</v>
      </c>
      <c r="D75" s="62">
        <f>F75+AVERAGE(G63,G51,G39,G27)</f>
        <v>40.740554761904761</v>
      </c>
      <c r="E75" s="62">
        <f>F75+AVERAGE(H63,H51,H39,H27)</f>
        <v>46.620554761904756</v>
      </c>
      <c r="F75" s="62">
        <v>43.401899999999998</v>
      </c>
      <c r="G75" s="62">
        <f>D75-F75</f>
        <v>-2.6613452380952367</v>
      </c>
      <c r="H75" s="62">
        <f>E75-F75</f>
        <v>3.2186547619047587</v>
      </c>
      <c r="I75" s="62">
        <f>K75+AVERAGE(L63,L51,L39,L27)</f>
        <v>37.82405119047619</v>
      </c>
      <c r="J75" s="62">
        <f>K75+AVERAGE(M63,M51,M39,M27)</f>
        <v>44.109051190476194</v>
      </c>
      <c r="K75" s="62">
        <v>40.866199999999999</v>
      </c>
      <c r="L75" s="62">
        <f>I75-K75</f>
        <v>-3.0421488095238089</v>
      </c>
      <c r="M75" s="62">
        <f>J75-K75</f>
        <v>3.2428511904761947</v>
      </c>
      <c r="N75" s="62">
        <f>P75+AVERAGE(Q63,Q51,Q39,Q27)</f>
        <v>42.94141904761905</v>
      </c>
      <c r="O75" s="62">
        <f>P75+AVERAGE(R63,R51,R39,R27)</f>
        <v>48.783919047619044</v>
      </c>
      <c r="P75" s="62">
        <v>45.723300000000002</v>
      </c>
      <c r="Q75" s="62">
        <f>N75-P75</f>
        <v>-2.781880952380952</v>
      </c>
      <c r="R75" s="62">
        <f>O75-P75</f>
        <v>3.060619047619042</v>
      </c>
      <c r="S75" s="62">
        <f>U75+V75</f>
        <v>43.651010372199586</v>
      </c>
      <c r="T75" s="62">
        <f>U75+W75</f>
        <v>47.901010372199586</v>
      </c>
      <c r="U75" s="62">
        <f>AVERAGEIFS(Spreads!F$3:F$1616,Spreads!$AA$3:$AA$1616,'Monthly Data'!$B75,Spreads!$AB$3:$AB$1616,'Monthly Data'!$C75)</f>
        <v>45.651010372199586</v>
      </c>
      <c r="V75" s="62">
        <f>MROUND((AVERAGE(V63,V51,V39,V27)*-1),0.25)*-1</f>
        <v>-2</v>
      </c>
      <c r="W75" s="62">
        <f>MROUND((AVERAGE(W63,W51,W39)),0.25)</f>
        <v>2.25</v>
      </c>
      <c r="X75" s="62">
        <f>Z75+AVERAGE(AA63,AA51,AA39,AA27)</f>
        <v>48.046356746031741</v>
      </c>
      <c r="Y75" s="62">
        <f>Z75+AVERAGE(AB63,AB51,AB39,AB27)</f>
        <v>53.706356746031744</v>
      </c>
      <c r="Z75" s="62">
        <v>50.925699999999999</v>
      </c>
      <c r="AA75" s="62">
        <f>X75-Z75</f>
        <v>-2.8793432539682584</v>
      </c>
      <c r="AB75" s="62">
        <f>Y75-Z75</f>
        <v>2.7806567460317453</v>
      </c>
      <c r="AC75" s="62">
        <f>_xlfn.MINIFS(Spreads!H$3:H$1616,Spreads!$AA$3:$AA$1616,'Monthly Data'!$B75,Spreads!$AB$3:$AB$1616,'Monthly Data'!$C75)</f>
        <v>39.47</v>
      </c>
      <c r="AD75" s="62">
        <f>_xlfn.MAXIFS(Spreads!H$3:H$1616,Spreads!$AA$3:$AA$1616,'Monthly Data'!$B75,Spreads!$AB$3:$AB$1616,'Monthly Data'!$C75)</f>
        <v>42.97</v>
      </c>
      <c r="AE75" s="62">
        <f>AVERAGEIFS(Spreads!H$3:H$1616,Spreads!$AA$3:$AA$1616,'Monthly Data'!$B75,Spreads!$AB$3:$AB$1616,'Monthly Data'!$C75)</f>
        <v>41.090952380952388</v>
      </c>
      <c r="AF75" s="62">
        <f t="shared" si="47"/>
        <v>-1.6209523809523887</v>
      </c>
      <c r="AG75" s="62">
        <f>AD75-AE75</f>
        <v>1.8790476190476113</v>
      </c>
      <c r="AH75" s="65">
        <f>AE77/AE76-1</f>
        <v>3.6989097324075626E-2</v>
      </c>
      <c r="AI75" s="62">
        <f>F75-AE75</f>
        <v>2.3109476190476101</v>
      </c>
      <c r="AJ75" s="62">
        <f>K75-AE75</f>
        <v>-0.22475238095238836</v>
      </c>
      <c r="AK75" s="74">
        <f>AI75-AJ75</f>
        <v>2.5356999999999985</v>
      </c>
      <c r="AL75" s="60">
        <f>A75</f>
        <v>45627</v>
      </c>
      <c r="AM75" s="66">
        <f t="shared" si="48"/>
        <v>962.33977788779384</v>
      </c>
      <c r="AN75" s="66">
        <f t="shared" si="48"/>
        <v>1056.0362128877939</v>
      </c>
      <c r="AO75" s="66">
        <f t="shared" si="48"/>
        <v>1006.432217887794</v>
      </c>
      <c r="AQ75" s="62">
        <f>AVERAGEIFS(Spreads!AV$3:AV$1616,Spreads!$AA$3:$AA$1616,'Monthly Data'!$B75,Spreads!$AB$3:$AB$1616,'Monthly Data'!$C75)</f>
        <v>2.3288680952380951</v>
      </c>
      <c r="AR75" s="24"/>
      <c r="AS75" s="60">
        <f>A75</f>
        <v>45627</v>
      </c>
      <c r="AT75" s="62">
        <f t="shared" si="86"/>
        <v>-3.5511809523809612</v>
      </c>
      <c r="AU75" s="62">
        <f t="shared" si="87"/>
        <v>-1.7811809523809596</v>
      </c>
      <c r="AV75" s="62">
        <f>BF75+BA75</f>
        <v>-2.54618095238096</v>
      </c>
      <c r="AW75" s="24">
        <f>AT75-AV75</f>
        <v>-1.0050000000000012</v>
      </c>
      <c r="AX75" s="24">
        <f>AU75-AV75</f>
        <v>0.76500000000000035</v>
      </c>
      <c r="AY75" s="62">
        <f t="shared" si="89"/>
        <v>-3.5250000000000017</v>
      </c>
      <c r="AZ75" s="62">
        <f t="shared" si="90"/>
        <v>-1.3374999999999999</v>
      </c>
      <c r="BA75" s="62">
        <f>AVERAGEIFS(Spreads!N$3:N$1616,Spreads!$AA$3:$AA$1616,'Monthly Data'!$B75,Spreads!$AB$3:$AB$1616,'Monthly Data'!$C75)</f>
        <v>-2.3214285714285716</v>
      </c>
      <c r="BB75" s="24">
        <f>AY75-BA75</f>
        <v>-1.2035714285714301</v>
      </c>
      <c r="BC75" s="24">
        <f>AZ75-BA75</f>
        <v>0.98392857142857171</v>
      </c>
      <c r="BD75" s="62">
        <f t="shared" si="91"/>
        <v>-1.1405559523809599</v>
      </c>
      <c r="BE75" s="62">
        <f t="shared" si="92"/>
        <v>0.49194404761904231</v>
      </c>
      <c r="BF75" s="62">
        <f t="shared" si="93"/>
        <v>-0.22475238095238836</v>
      </c>
      <c r="BG75" s="24">
        <f>BD75-BF75</f>
        <v>-0.91580357142857149</v>
      </c>
      <c r="BH75" s="24">
        <f>BE75-BF75</f>
        <v>0.71669642857143068</v>
      </c>
      <c r="BI75" s="62">
        <f t="shared" si="94"/>
        <v>3.6018119047618997</v>
      </c>
      <c r="BJ75" s="62">
        <f t="shared" si="95"/>
        <v>5.5018119047619019</v>
      </c>
      <c r="BK75" s="62">
        <f>P75-AE75</f>
        <v>4.6323476190476143</v>
      </c>
      <c r="BL75" s="24">
        <f>BI75-BK75</f>
        <v>-1.0305357142857146</v>
      </c>
      <c r="BM75" s="24">
        <f>BJ75-BK75</f>
        <v>0.86946428571428758</v>
      </c>
      <c r="BN75" s="62">
        <f t="shared" si="97"/>
        <v>-15.414600194744326</v>
      </c>
      <c r="BO75" s="62">
        <f>BP75+AVERAGE(BR63,BR51,BR39,BR27)+12</f>
        <v>0.59077768803714292</v>
      </c>
      <c r="BP75" s="62">
        <f>'Argy vs. SBO'!$AA$100+('Argy vs. SBO'!$AA$103*'Monthly Data'!K74)+('Argy vs. SBO'!$AA$104*'Monthly Data'!AE74)+AVERAGE('Argy vs. SBO'!$R$953:$R$960)+6</f>
        <v>-13.487022656601738</v>
      </c>
      <c r="BQ75" s="24">
        <f>BN75-BP75</f>
        <v>-1.9275775381425877</v>
      </c>
      <c r="BR75" s="24">
        <f>BO75-BP75</f>
        <v>14.077800344638881</v>
      </c>
      <c r="BS75" s="62">
        <f t="shared" si="99"/>
        <v>11.218767857142851</v>
      </c>
      <c r="BT75" s="62">
        <f t="shared" si="99"/>
        <v>8.5012678571428566</v>
      </c>
      <c r="BU75" s="62">
        <f t="shared" si="99"/>
        <v>10.125</v>
      </c>
      <c r="BV75" s="24">
        <f>BS75-BU75</f>
        <v>1.0937678571428506</v>
      </c>
      <c r="BW75" s="24">
        <f>BT75-BU75</f>
        <v>-1.6237321428571434</v>
      </c>
      <c r="BX75" s="62">
        <f t="shared" si="100"/>
        <v>7.3058019841269797</v>
      </c>
      <c r="BY75" s="62">
        <f t="shared" si="100"/>
        <v>7.0858019841269879</v>
      </c>
      <c r="BZ75" s="62">
        <f t="shared" si="100"/>
        <v>7.5238000000000014</v>
      </c>
      <c r="CA75" s="24">
        <f>BX75-BZ75</f>
        <v>-0.2179980158730217</v>
      </c>
      <c r="CB75" s="24">
        <f>BY75-BZ75</f>
        <v>-0.43799801587301346</v>
      </c>
      <c r="CE75" s="62">
        <v>1.4552579249875954</v>
      </c>
      <c r="CG75" s="62">
        <v>4.4499999999999957</v>
      </c>
      <c r="CH75" s="24"/>
      <c r="CI75" s="62">
        <v>0.55000000000000426</v>
      </c>
      <c r="CJ75" s="24"/>
      <c r="CK75" s="24">
        <v>-1</v>
      </c>
      <c r="CL75" s="24">
        <f t="shared" si="102"/>
        <v>-0.77524761904761164</v>
      </c>
      <c r="CM75" s="24">
        <f t="shared" si="103"/>
        <v>40.740554761904761</v>
      </c>
      <c r="CN75" s="24">
        <f t="shared" si="103"/>
        <v>46.620554761904756</v>
      </c>
      <c r="CO75" s="24">
        <f t="shared" si="103"/>
        <v>43.401899999999998</v>
      </c>
      <c r="CP75" s="24">
        <f t="shared" si="104"/>
        <v>37.82405119047619</v>
      </c>
      <c r="CQ75" s="24">
        <f t="shared" si="104"/>
        <v>44.109051190476194</v>
      </c>
      <c r="CR75" s="24">
        <f t="shared" si="104"/>
        <v>40.866199999999999</v>
      </c>
      <c r="CS75" s="24">
        <f t="shared" si="105"/>
        <v>42.94141904761905</v>
      </c>
      <c r="CT75" s="24">
        <f t="shared" si="105"/>
        <v>48.783919047619044</v>
      </c>
      <c r="CU75" s="24">
        <f t="shared" si="105"/>
        <v>45.723300000000002</v>
      </c>
      <c r="CV75" s="24">
        <f t="shared" si="106"/>
        <v>43.651010372199586</v>
      </c>
      <c r="CW75" s="24">
        <f t="shared" si="106"/>
        <v>47.901010372199586</v>
      </c>
      <c r="CX75" s="24">
        <f t="shared" si="106"/>
        <v>45.651010372199586</v>
      </c>
      <c r="CY75" s="24">
        <f t="shared" si="107"/>
        <v>48.046356746031741</v>
      </c>
      <c r="CZ75" s="24">
        <f t="shared" si="107"/>
        <v>53.706356746031744</v>
      </c>
      <c r="DA75" s="24">
        <f t="shared" si="107"/>
        <v>50.925699999999999</v>
      </c>
      <c r="DB75" s="24">
        <f t="shared" si="108"/>
        <v>39.47</v>
      </c>
      <c r="DC75" s="24">
        <f t="shared" si="108"/>
        <v>42.97</v>
      </c>
      <c r="DD75" s="24">
        <f t="shared" si="108"/>
        <v>41.090952380952388</v>
      </c>
      <c r="DF75" s="24">
        <f t="shared" si="109"/>
        <v>5.1173678571428596</v>
      </c>
      <c r="DG75" s="24">
        <f t="shared" si="109"/>
        <v>4.6748678571428499</v>
      </c>
      <c r="DH75" s="24">
        <f t="shared" si="109"/>
        <v>4.8571000000000026</v>
      </c>
      <c r="DJ75" s="24">
        <f t="shared" si="70"/>
        <v>7.3058019841269797</v>
      </c>
      <c r="DK75" s="24">
        <f t="shared" si="70"/>
        <v>7.0858019841269879</v>
      </c>
      <c r="DL75" s="24">
        <f t="shared" si="70"/>
        <v>7.5238000000000014</v>
      </c>
      <c r="DM75" s="24">
        <f>MIN(DJ75:DK75)-0.25+3</f>
        <v>9.8358019841269879</v>
      </c>
      <c r="DN75" s="24">
        <f>MAX(DJ75:DK75)+0.25+3</f>
        <v>10.55580198412698</v>
      </c>
      <c r="DO75" s="24">
        <f>AVERAGE(DM75:DN75)</f>
        <v>10.195801984126984</v>
      </c>
      <c r="DP75" t="str">
        <f>IF(DO75&lt;DN75,"OK","High")</f>
        <v>OK</v>
      </c>
      <c r="DQ75" t="str">
        <f>IF(DO75&gt;DM75,"OK","Low")</f>
        <v>OK</v>
      </c>
      <c r="DS75" s="24">
        <f t="shared" si="49"/>
        <v>43.651010372199586</v>
      </c>
      <c r="DT75" s="24">
        <f t="shared" si="49"/>
        <v>47.901010372199586</v>
      </c>
      <c r="DU75" s="24">
        <f t="shared" si="49"/>
        <v>45.651010372199586</v>
      </c>
      <c r="DV75" s="63">
        <f>A75</f>
        <v>45627</v>
      </c>
      <c r="DW75" s="62">
        <f>DY75+AVERAGE(DW63-DY63,DW51-DY51,DW39-DY39,DW27-DY27,DW15-DY15)</f>
        <v>48.825056440470988</v>
      </c>
      <c r="DX75" s="62">
        <f>DY75+AVERAGE(DX63-DY63,DX51-DY51,DX39-DY39,DX27-DY27,DX15-DY15)</f>
        <v>53.807770030374378</v>
      </c>
      <c r="DY75" s="62">
        <f>DY74+AVERAGE(DY63-U63,DY51-U51,DY39-U39,DY27-U27,DY15-U15)</f>
        <v>51.148796195909718</v>
      </c>
      <c r="DZ75" s="62">
        <f t="shared" si="117"/>
        <v>1076.4079357990404</v>
      </c>
      <c r="EA75" s="62">
        <f t="shared" si="117"/>
        <v>1186.2579357990401</v>
      </c>
      <c r="EB75" s="62">
        <f t="shared" si="117"/>
        <v>1127.6376136701886</v>
      </c>
      <c r="EC75" s="62">
        <f>_xlfn.MINIFS(Spreads!AT$3:AT$1616,Spreads!$AA$3:$AA$1616,'Monthly Data'!$B75,Spreads!$AB$3:$AB$1616,'Monthly Data'!$C75)</f>
        <v>280</v>
      </c>
      <c r="ED75" s="62">
        <f>_xlfn.MAXIFS(Spreads!AT$3:AT$1616,Spreads!$AA$3:$AA$1616,'Monthly Data'!$B75,Spreads!$AB$3:$AB$1616,'Monthly Data'!$C75)</f>
        <v>307.60000000000002</v>
      </c>
      <c r="EE75" s="62">
        <f>AVERAGEIFS(Spreads!AT$3:AT$1616,Spreads!$AA$3:$AA$1616,'Monthly Data'!$B75,Spreads!$AB$3:$AB$1616,'Monthly Data'!$C75)</f>
        <v>292.09523809523807</v>
      </c>
      <c r="EF75" s="62">
        <f>_xlfn.MINIFS(Spreads!AU$3:AU$1616,Spreads!$AA$3:$AA$1616,'Monthly Data'!$B75,Spreads!$AB$3:$AB$1616,'Monthly Data'!$C75)</f>
        <v>9.5675000000000008</v>
      </c>
      <c r="EG75" s="62">
        <f>_xlfn.MAXIFS(Spreads!AU$3:AU$1616,Spreads!$AA$3:$AA$1616,'Monthly Data'!$B75,Spreads!$AB$3:$AB$1616,'Monthly Data'!$C75)</f>
        <v>10.032500000000001</v>
      </c>
      <c r="EH75" s="62">
        <f>AVERAGEIFS(Spreads!AU$3:AU$1616,Spreads!$AA$3:$AA$1616,'Monthly Data'!$B75,Spreads!$AB$3:$AB$1616,'Monthly Data'!$C75)</f>
        <v>9.8849999999999998</v>
      </c>
      <c r="EI75" s="62">
        <f>_xlfn.MINIFS(Spreads!AV$3:AV$1616,Spreads!$AA$3:$AA$1616,'Monthly Data'!$B75,Spreads!$AB$3:$AB$1616,'Monthly Data'!$C75)</f>
        <v>2.1663499999999996</v>
      </c>
      <c r="EJ75" s="62">
        <f>_xlfn.MAXIFS(Spreads!AV$3:AV$1616,Spreads!$AA$3:$AA$1616,'Monthly Data'!$B75,Spreads!$AB$3:$AB$1616,'Monthly Data'!$C75)</f>
        <v>2.4189500000000024</v>
      </c>
      <c r="EK75" s="62">
        <f>AVERAGEIFS(Spreads!AV$3:AV$1616,Spreads!$AA$3:$AA$1616,'Monthly Data'!$B75,Spreads!$AB$3:$AB$1616,'Monthly Data'!$C75)</f>
        <v>2.3288680952380951</v>
      </c>
      <c r="EL75" s="62">
        <f>_xlfn.MINIFS(Spreads!AW$3:AW$1616,Spreads!$AA$3:$AA$1616,'Monthly Data'!$B75,Spreads!$AB$3:$AB$1616,'Monthly Data'!$C75)</f>
        <v>1.7570167999999988</v>
      </c>
      <c r="EM75" s="62">
        <f>_xlfn.MAXIFS(Spreads!AW$3:AW$1616,Spreads!$AA$3:$AA$1616,'Monthly Data'!$B75,Spreads!$AB$3:$AB$1616,'Monthly Data'!$C75)</f>
        <v>2.2625624000000002</v>
      </c>
      <c r="EN75" s="62">
        <f>AVERAGEIFS(Spreads!AW$3:AW$1616,Spreads!$AA$3:$AA$1616,'Monthly Data'!$B75,Spreads!$AB$3:$AB$1616,'Monthly Data'!$C75)</f>
        <v>1.9738822952380948</v>
      </c>
      <c r="EO75" s="62">
        <f>_xlfn.MINIFS(Spreads!AX$3:AX$1616,Spreads!$AA$3:$AA$1616,'Monthly Data'!$B75,Spreads!$AB$3:$AB$1616,'Monthly Data'!$C75)</f>
        <v>-0.53464319999999965</v>
      </c>
      <c r="EP75" s="62">
        <f>_xlfn.MAXIFS(Spreads!AX$3:AX$1616,Spreads!$AA$3:$AA$1616,'Monthly Data'!$B75,Spreads!$AB$3:$AB$1616,'Monthly Data'!$C75)</f>
        <v>-0.11147760000000062</v>
      </c>
      <c r="EQ75" s="62">
        <f>AVERAGEIFS(Spreads!AX$3:AX$1616,Spreads!$AA$3:$AA$1616,'Monthly Data'!$B75,Spreads!$AB$3:$AB$1616,'Monthly Data'!$C75)</f>
        <v>-0.35498579999999996</v>
      </c>
      <c r="ER75" s="75">
        <f>_xlfn.MINIFS(Spreads!AY$3:AY$1616,Spreads!$AA$3:$AA$1616,'Monthly Data'!$B75,Spreads!$AB$3:$AB$1616,'Monthly Data'!$C75)</f>
        <v>0.40236990598740674</v>
      </c>
      <c r="ES75" s="75">
        <f>_xlfn.MAXIFS(Spreads!AY$3:AY$1616,Spreads!$AA$3:$AA$1616,'Monthly Data'!$B75,Spreads!$AB$3:$AB$1616,'Monthly Data'!$C75)</f>
        <v>0.44143551139231563</v>
      </c>
      <c r="ET75" s="75">
        <f>AVERAGEIFS(Spreads!AY$3:AY$1616,Spreads!$AA$3:$AA$1616,'Monthly Data'!$B75,Spreads!$AB$3:$AB$1616,'Monthly Data'!$C75)</f>
        <v>0.42601588973765864</v>
      </c>
      <c r="EV75" s="24">
        <f>DY75-U75</f>
        <v>5.4977858237101316</v>
      </c>
    </row>
    <row r="76" spans="1:152" x14ac:dyDescent="0.2">
      <c r="A76" s="60">
        <v>45658</v>
      </c>
      <c r="B76" s="61">
        <f>MONTH(A76)</f>
        <v>1</v>
      </c>
      <c r="C76" s="61">
        <f>YEAR(A76)</f>
        <v>2025</v>
      </c>
      <c r="D76" s="62">
        <f>F76+AVERAGE(G64,G52,G40,G28)</f>
        <v>43.924690993788822</v>
      </c>
      <c r="E76" s="62">
        <f>F76+AVERAGE(H64,H52,H40,H28)</f>
        <v>48.389690993788818</v>
      </c>
      <c r="F76" s="62">
        <v>46.11</v>
      </c>
      <c r="G76" s="62">
        <f>D76-F76</f>
        <v>-2.1853090062111775</v>
      </c>
      <c r="H76" s="62">
        <f>E76-F76</f>
        <v>2.2796909937888188</v>
      </c>
      <c r="I76" s="62">
        <f>K76+AVERAGE(L64,L52,L40,L28)</f>
        <v>40.458887422360256</v>
      </c>
      <c r="J76" s="62">
        <f>K76+AVERAGE(M64,M52,M40,M28)</f>
        <v>45.118887422360253</v>
      </c>
      <c r="K76" s="62">
        <v>42.93</v>
      </c>
      <c r="L76" s="62">
        <f>I76-K76</f>
        <v>-2.4711125776397438</v>
      </c>
      <c r="M76" s="62">
        <f>J76-K76</f>
        <v>2.1888874223602528</v>
      </c>
      <c r="N76" s="62">
        <f>P76+AVERAGE(Q64,Q52,Q40,Q28)</f>
        <v>44.391415890269158</v>
      </c>
      <c r="O76" s="62">
        <f>P76+AVERAGE(R64,R52,R40,R28)</f>
        <v>50.033915890269157</v>
      </c>
      <c r="P76" s="62">
        <v>47.44</v>
      </c>
      <c r="Q76" s="62">
        <f>N76-P76</f>
        <v>-3.0485841097308395</v>
      </c>
      <c r="R76" s="62">
        <f>O76-P76</f>
        <v>2.5939158902691588</v>
      </c>
      <c r="S76" s="62">
        <f>U76+V76</f>
        <v>42.612941018608375</v>
      </c>
      <c r="T76" s="62">
        <f>U76+W76</f>
        <v>48.112941018608375</v>
      </c>
      <c r="U76" s="62">
        <f>AVERAGEIFS(Spreads!F$3:F$1616,Spreads!$AA$3:$AA$1616,'Monthly Data'!$B76,Spreads!$AB$3:$AB$1616,'Monthly Data'!$C76)</f>
        <v>45.362941018608375</v>
      </c>
      <c r="V76" s="62">
        <f>MROUND((AVERAGE(V64,V52,V40,V28)*-1),0.25)*-1</f>
        <v>-2.75</v>
      </c>
      <c r="W76" s="62">
        <f>MROUND((AVERAGE(W64,W52,W40)),0.25)</f>
        <v>2.75</v>
      </c>
      <c r="X76" s="62">
        <f>Z76+AVERAGE(AA64,AA52,AA40,AA28)</f>
        <v>50.321054865424436</v>
      </c>
      <c r="Y76" s="62">
        <f>Z76+AVERAGE(AB64,AB52,AB40,AB28)</f>
        <v>55.393554865424434</v>
      </c>
      <c r="Z76" s="62">
        <v>52.84</v>
      </c>
      <c r="AA76" s="62">
        <f>X76-Z76</f>
        <v>-2.5189451345755671</v>
      </c>
      <c r="AB76" s="62">
        <f>Y76-Z76</f>
        <v>2.5535548654244309</v>
      </c>
      <c r="AC76" s="62">
        <f>_xlfn.MINIFS(Spreads!H$3:H$1616,Spreads!$AA$3:$AA$1616,'Monthly Data'!$B76,Spreads!$AB$3:$AB$1616,'Monthly Data'!$C76)</f>
        <v>39.93</v>
      </c>
      <c r="AD76" s="62">
        <f>_xlfn.MAXIFS(Spreads!H$3:H$1616,Spreads!$AA$3:$AA$1616,'Monthly Data'!$B76,Spreads!$AB$3:$AB$1616,'Monthly Data'!$C76)</f>
        <v>47.44</v>
      </c>
      <c r="AE76" s="62">
        <f>AVERAGEIFS(Spreads!H$3:H$1616,Spreads!$AA$3:$AA$1616,'Monthly Data'!$B76,Spreads!$AB$3:$AB$1616,'Monthly Data'!$C76)</f>
        <v>44.317727272727261</v>
      </c>
      <c r="AF76" s="62">
        <f>AC76-AE76</f>
        <v>-4.3877272727272612</v>
      </c>
      <c r="AG76" s="62">
        <f>AD76-AE76</f>
        <v>3.1222727272727369</v>
      </c>
      <c r="AH76" s="75" t="e">
        <f>AE83/AE77-1</f>
        <v>#REF!</v>
      </c>
      <c r="AI76" s="62">
        <f>F76-AE76</f>
        <v>1.7922727272727386</v>
      </c>
      <c r="AJ76" s="62">
        <f>K76-AE76</f>
        <v>-1.3877272727272612</v>
      </c>
      <c r="AK76" s="74">
        <f>AI76-AJ76</f>
        <v>3.1799999999999997</v>
      </c>
      <c r="AL76" s="60">
        <f>A76</f>
        <v>45658</v>
      </c>
      <c r="AM76" s="66">
        <f t="shared" si="48"/>
        <v>939.45427254326421</v>
      </c>
      <c r="AN76" s="66">
        <f t="shared" si="48"/>
        <v>1060.7084825432642</v>
      </c>
      <c r="AO76" s="66">
        <f t="shared" si="48"/>
        <v>1000.0813775432642</v>
      </c>
      <c r="AQ76" s="62">
        <f>AVERAGEIFS(Spreads!AV$3:AV$1616,Spreads!$AA$3:$AA$1616,'Monthly Data'!$B76,Spreads!$AB$3:$AB$1616,'Monthly Data'!$C76)</f>
        <v>2.2125149999999993</v>
      </c>
      <c r="AR76" s="24"/>
      <c r="AS76" s="60">
        <f>A76</f>
        <v>45658</v>
      </c>
      <c r="AT76" s="62">
        <f t="shared" si="86"/>
        <v>-3.0276286937699997</v>
      </c>
      <c r="AU76" s="62">
        <f t="shared" si="87"/>
        <v>-1.1701286937699977</v>
      </c>
      <c r="AV76" s="62">
        <f>BF76+BA76</f>
        <v>-2.2840909090909092</v>
      </c>
      <c r="AW76" s="24">
        <f>AT76-AV76</f>
        <v>-0.74353778467909049</v>
      </c>
      <c r="AX76" s="24">
        <f>AU76-AV76</f>
        <v>1.1139622153209114</v>
      </c>
      <c r="AY76" s="62">
        <f t="shared" si="89"/>
        <v>-1.9154897186147204</v>
      </c>
      <c r="AZ76" s="62">
        <f t="shared" si="90"/>
        <v>-0.35298971861471862</v>
      </c>
      <c r="BA76" s="62">
        <f>AVERAGEIFS(Spreads!N$3:N$1616,Spreads!$AA$3:$AA$1616,'Monthly Data'!$B76,Spreads!$AB$3:$AB$1616,'Monthly Data'!$C76)</f>
        <v>-1.2840909090909092</v>
      </c>
      <c r="BB76" s="24">
        <f>AY76-BA76</f>
        <v>-0.63139880952381122</v>
      </c>
      <c r="BC76" s="24">
        <f>AZ76-BA76</f>
        <v>0.93110119047619055</v>
      </c>
      <c r="BD76" s="62">
        <f t="shared" si="91"/>
        <v>-2.1493413561076626</v>
      </c>
      <c r="BE76" s="62">
        <f t="shared" si="92"/>
        <v>-4.1841356107659156E-2</v>
      </c>
      <c r="BF76" s="62">
        <f>MROUND((BF75+AVERAGE(BF65-BF64,BF53-BF52,BF41-BF40,BF29-BF28,BF17-BF16))*-1,0.25)*-1</f>
        <v>-1</v>
      </c>
      <c r="BG76" s="24">
        <f>BD76-BF76</f>
        <v>-1.1493413561076626</v>
      </c>
      <c r="BH76" s="24">
        <f>BE76-BF76</f>
        <v>0.95815864389234084</v>
      </c>
      <c r="BI76" s="62">
        <f t="shared" si="94"/>
        <v>2.3329598390739776</v>
      </c>
      <c r="BJ76" s="62">
        <f t="shared" si="95"/>
        <v>3.7529598390739811</v>
      </c>
      <c r="BK76" s="62">
        <f>P76-AE76</f>
        <v>3.1222727272727369</v>
      </c>
      <c r="BL76" s="24">
        <f>BI76-BK76</f>
        <v>-0.78931288819875922</v>
      </c>
      <c r="BM76" s="24">
        <f>BJ76-BK76</f>
        <v>0.63068711180124426</v>
      </c>
      <c r="BN76" s="62">
        <f t="shared" si="97"/>
        <v>-17.979199786493172</v>
      </c>
      <c r="BO76" s="62">
        <f>BP76+AVERAGE(BR64,BR52,BR40,BR28)+12</f>
        <v>-2.3947532868523833</v>
      </c>
      <c r="BP76" s="62">
        <f>'Argy vs. SBO'!$AA$100+('Argy vs. SBO'!$AA$103*'Monthly Data'!K75)+('Argy vs. SBO'!$AA$104*'Monthly Data'!AE75)+AVERAGE('Argy vs. SBO'!$R$953:$R$960)+5</f>
        <v>-16.156405769746815</v>
      </c>
      <c r="BQ76" s="24">
        <f>BN76-BP76</f>
        <v>-1.8227940167463572</v>
      </c>
      <c r="BR76" s="24">
        <f>BO76-BP76</f>
        <v>13.761652482894432</v>
      </c>
      <c r="BS76" s="62">
        <f t="shared" si="99"/>
        <v>8.5763567460317418</v>
      </c>
      <c r="BT76" s="62">
        <f t="shared" si="99"/>
        <v>10.736356746031746</v>
      </c>
      <c r="BU76" s="62">
        <f t="shared" si="99"/>
        <v>9.8347476190476115</v>
      </c>
      <c r="BV76" s="24">
        <f>BS76-BU76</f>
        <v>-1.2583908730158697</v>
      </c>
      <c r="BW76" s="24">
        <f>BT76-BU76</f>
        <v>0.90160912698413398</v>
      </c>
      <c r="BX76" s="62">
        <f t="shared" si="100"/>
        <v>6.3963638716356144</v>
      </c>
      <c r="BY76" s="62">
        <f t="shared" si="100"/>
        <v>7.0038638716356161</v>
      </c>
      <c r="BZ76" s="62">
        <f t="shared" si="100"/>
        <v>6.730000000000004</v>
      </c>
      <c r="CA76" s="24">
        <f>BX76-BZ76</f>
        <v>-0.33363612836438961</v>
      </c>
      <c r="CB76" s="24">
        <f>BY76-BZ76</f>
        <v>0.2738638716356121</v>
      </c>
      <c r="CE76" s="62">
        <v>-0.7004588038893278</v>
      </c>
      <c r="CG76" s="62">
        <v>4.3999999999999986</v>
      </c>
      <c r="CH76" s="24"/>
      <c r="CI76" s="62">
        <v>0.55000000000000426</v>
      </c>
      <c r="CJ76" s="24"/>
      <c r="CK76" s="24">
        <v>-1.7000000000000028</v>
      </c>
      <c r="CL76" s="24">
        <f t="shared" si="102"/>
        <v>-0.70000000000000284</v>
      </c>
      <c r="CM76" s="24">
        <f t="shared" si="103"/>
        <v>43.924690993788822</v>
      </c>
      <c r="CN76" s="24">
        <f t="shared" si="103"/>
        <v>48.389690993788818</v>
      </c>
      <c r="CO76" s="24">
        <f t="shared" si="103"/>
        <v>46.11</v>
      </c>
      <c r="CP76" s="24">
        <f t="shared" si="104"/>
        <v>40.458887422360256</v>
      </c>
      <c r="CQ76" s="24">
        <f t="shared" si="104"/>
        <v>45.118887422360253</v>
      </c>
      <c r="CR76" s="24">
        <f t="shared" si="104"/>
        <v>42.93</v>
      </c>
      <c r="CS76" s="24">
        <f t="shared" si="105"/>
        <v>44.391415890269158</v>
      </c>
      <c r="CT76" s="24">
        <f t="shared" si="105"/>
        <v>50.033915890269157</v>
      </c>
      <c r="CU76" s="24">
        <f t="shared" si="105"/>
        <v>47.44</v>
      </c>
      <c r="CV76" s="24">
        <f t="shared" si="106"/>
        <v>42.612941018608375</v>
      </c>
      <c r="CW76" s="24">
        <f t="shared" si="106"/>
        <v>48.112941018608375</v>
      </c>
      <c r="CX76" s="24">
        <f t="shared" si="106"/>
        <v>45.362941018608375</v>
      </c>
      <c r="CY76" s="24">
        <f t="shared" si="107"/>
        <v>50.321054865424436</v>
      </c>
      <c r="CZ76" s="24">
        <f t="shared" si="107"/>
        <v>55.393554865424434</v>
      </c>
      <c r="DA76" s="24">
        <f t="shared" si="107"/>
        <v>52.84</v>
      </c>
      <c r="DB76" s="24">
        <f t="shared" si="108"/>
        <v>39.93</v>
      </c>
      <c r="DC76" s="24">
        <f t="shared" si="108"/>
        <v>47.44</v>
      </c>
      <c r="DD76" s="24">
        <f t="shared" si="108"/>
        <v>44.317727272727261</v>
      </c>
      <c r="DF76" s="24">
        <f t="shared" si="109"/>
        <v>3.9325284679089023</v>
      </c>
      <c r="DG76" s="24">
        <f t="shared" si="109"/>
        <v>4.915028467908904</v>
      </c>
      <c r="DH76" s="24">
        <f t="shared" si="109"/>
        <v>4.509999999999998</v>
      </c>
      <c r="DJ76" s="24">
        <f t="shared" si="70"/>
        <v>6.3963638716356144</v>
      </c>
      <c r="DK76" s="24">
        <f t="shared" si="70"/>
        <v>7.0038638716356161</v>
      </c>
      <c r="DL76" s="24">
        <f t="shared" si="70"/>
        <v>6.730000000000004</v>
      </c>
      <c r="DM76" s="24">
        <f>MIN(DJ76:DK76)-0.25+3</f>
        <v>9.1463638716356144</v>
      </c>
      <c r="DN76" s="24">
        <f>MAX(DJ76:DK76)+0.25+3</f>
        <v>10.253863871635616</v>
      </c>
      <c r="DO76" s="24">
        <f>AVERAGE(DM76:DN76)</f>
        <v>9.7001138716356152</v>
      </c>
      <c r="DP76" t="str">
        <f>IF(DO76&lt;DN76,"OK","High")</f>
        <v>OK</v>
      </c>
      <c r="DQ76" t="str">
        <f>IF(DO76&gt;DM76,"OK","Low")</f>
        <v>OK</v>
      </c>
      <c r="DS76" s="24">
        <f t="shared" si="49"/>
        <v>42.612941018608375</v>
      </c>
      <c r="DT76" s="24">
        <f t="shared" si="49"/>
        <v>48.112941018608375</v>
      </c>
      <c r="DU76" s="24">
        <f t="shared" si="49"/>
        <v>45.362941018608375</v>
      </c>
      <c r="DV76" s="63">
        <f>A76</f>
        <v>45658</v>
      </c>
      <c r="DW76" s="62">
        <f>DY76+AVERAGE(DW64-DY64,DW52-DY52,DW40-DY40,DW28-DY28,DW16-DY16)</f>
        <v>48.911422807742447</v>
      </c>
      <c r="DX76" s="62">
        <f>DY76+AVERAGE(DX64-DY64,DX52-DY52,DX40-DY40,DX28-DY28,DX16-DY16)</f>
        <v>53.993926747193292</v>
      </c>
      <c r="DY76" s="62">
        <f>DY75+AVERAGE(DY64-U64,DY52-U52,DY40-U40,DY28-U28,DY16-U16)</f>
        <v>51.509520412406161</v>
      </c>
      <c r="DZ76" s="62">
        <f t="shared" si="117"/>
        <v>1078.3119877325075</v>
      </c>
      <c r="EA76" s="62">
        <f t="shared" si="117"/>
        <v>1190.3619877325075</v>
      </c>
      <c r="EB76" s="62">
        <f t="shared" si="117"/>
        <v>1135.5902191063969</v>
      </c>
      <c r="EC76" s="62">
        <f>_xlfn.MINIFS(Spreads!AT$3:AT$1616,Spreads!$AA$3:$AA$1616,'Monthly Data'!$B76,Spreads!$AB$3:$AB$1616,'Monthly Data'!$C76)</f>
        <v>284.39999999999998</v>
      </c>
      <c r="ED76" s="62">
        <f>_xlfn.MAXIFS(Spreads!AT$3:AT$1616,Spreads!$AA$3:$AA$1616,'Monthly Data'!$B76,Spreads!$AB$3:$AB$1616,'Monthly Data'!$C76)</f>
        <v>314.89999999999998</v>
      </c>
      <c r="EE76" s="62">
        <f>AVERAGEIFS(Spreads!AT$3:AT$1616,Spreads!$AA$3:$AA$1616,'Monthly Data'!$B76,Spreads!$AB$3:$AB$1616,'Monthly Data'!$C76)</f>
        <v>295.09090909090912</v>
      </c>
      <c r="EF76" s="62">
        <f>_xlfn.MINIFS(Spreads!AU$3:AU$1616,Spreads!$AA$3:$AA$1616,'Monthly Data'!$B76,Spreads!$AB$3:$AB$1616,'Monthly Data'!$C76)</f>
        <v>9.8774999999999995</v>
      </c>
      <c r="EG76" s="62">
        <f>_xlfn.MAXIFS(Spreads!AU$3:AU$1616,Spreads!$AA$3:$AA$1616,'Monthly Data'!$B76,Spreads!$AB$3:$AB$1616,'Monthly Data'!$C76)</f>
        <v>10.6225</v>
      </c>
      <c r="EH76" s="62">
        <f>AVERAGEIFS(Spreads!AU$3:AU$1616,Spreads!$AA$3:$AA$1616,'Monthly Data'!$B76,Spreads!$AB$3:$AB$1616,'Monthly Data'!$C76)</f>
        <v>10.284886363636366</v>
      </c>
      <c r="EI76" s="62">
        <f>_xlfn.MINIFS(Spreads!AV$3:AV$1616,Spreads!$AA$3:$AA$1616,'Monthly Data'!$B76,Spreads!$AB$3:$AB$1616,'Monthly Data'!$C76)</f>
        <v>2.070549999999999</v>
      </c>
      <c r="EJ76" s="62">
        <f>_xlfn.MAXIFS(Spreads!AV$3:AV$1616,Spreads!$AA$3:$AA$1616,'Monthly Data'!$B76,Spreads!$AB$3:$AB$1616,'Monthly Data'!$C76)</f>
        <v>2.5289899999999985</v>
      </c>
      <c r="EK76" s="62">
        <f>AVERAGEIFS(Spreads!AV$3:AV$1616,Spreads!$AA$3:$AA$1616,'Monthly Data'!$B76,Spreads!$AB$3:$AB$1616,'Monthly Data'!$C76)</f>
        <v>2.2125149999999993</v>
      </c>
      <c r="EL76" s="62">
        <f>_xlfn.MINIFS(Spreads!AW$3:AW$1616,Spreads!$AA$3:$AA$1616,'Monthly Data'!$B76,Spreads!$AB$3:$AB$1616,'Monthly Data'!$C76)</f>
        <v>1.6547315999999999</v>
      </c>
      <c r="EM76" s="62">
        <f>_xlfn.MAXIFS(Spreads!AW$3:AW$1616,Spreads!$AA$3:$AA$1616,'Monthly Data'!$B76,Spreads!$AB$3:$AB$1616,'Monthly Data'!$C76)</f>
        <v>2.1679747999999979</v>
      </c>
      <c r="EN76" s="62">
        <f>AVERAGEIFS(Spreads!AW$3:AW$1616,Spreads!$AA$3:$AA$1616,'Monthly Data'!$B76,Spreads!$AB$3:$AB$1616,'Monthly Data'!$C76)</f>
        <v>1.9155626181818184</v>
      </c>
      <c r="EO76" s="62">
        <f>_xlfn.MINIFS(Spreads!AX$3:AX$1616,Spreads!$AA$3:$AA$1616,'Monthly Data'!$B76,Spreads!$AB$3:$AB$1616,'Monthly Data'!$C76)</f>
        <v>-0.61017839999999879</v>
      </c>
      <c r="EP76" s="62">
        <f>_xlfn.MAXIFS(Spreads!AX$3:AX$1616,Spreads!$AA$3:$AA$1616,'Monthly Data'!$B76,Spreads!$AB$3:$AB$1616,'Monthly Data'!$C76)</f>
        <v>-7.0831800000000555E-2</v>
      </c>
      <c r="EQ76" s="62">
        <f>AVERAGEIFS(Spreads!AX$3:AX$1616,Spreads!$AA$3:$AA$1616,'Monthly Data'!$B76,Spreads!$AB$3:$AB$1616,'Monthly Data'!$C76)</f>
        <v>-0.29695238181818162</v>
      </c>
      <c r="ER76" s="75">
        <f>_xlfn.MINIFS(Spreads!AY$3:AY$1616,Spreads!$AA$3:$AA$1616,'Monthly Data'!$B76,Spreads!$AB$3:$AB$1616,'Monthly Data'!$C76)</f>
        <v>0.40064761142666466</v>
      </c>
      <c r="ES76" s="75">
        <f>_xlfn.MAXIFS(Spreads!AY$3:AY$1616,Spreads!$AA$3:$AA$1616,'Monthly Data'!$B76,Spreads!$AB$3:$AB$1616,'Monthly Data'!$C76)</f>
        <v>0.45928234403215468</v>
      </c>
      <c r="ET76" s="75">
        <f>AVERAGEIFS(Spreads!AY$3:AY$1616,Spreads!$AA$3:$AA$1616,'Monthly Data'!$B76,Spreads!$AB$3:$AB$1616,'Monthly Data'!$C76)</f>
        <v>0.43644514308061583</v>
      </c>
      <c r="EV76" s="24">
        <f>DY76-U76</f>
        <v>6.1465793937977864</v>
      </c>
    </row>
    <row r="77" spans="1:152" x14ac:dyDescent="0.2">
      <c r="A77" s="60">
        <v>45689</v>
      </c>
      <c r="B77" s="61">
        <f>MONTH(A77)</f>
        <v>2</v>
      </c>
      <c r="C77" s="61">
        <f>YEAR(A77)</f>
        <v>2025</v>
      </c>
      <c r="D77" s="62">
        <f>F77+AVERAGE(G65,G53,G41,G29)</f>
        <v>45.325131578947371</v>
      </c>
      <c r="E77" s="62">
        <f>F77+AVERAGE(H65,H53,H41,H29)</f>
        <v>51.830131578947373</v>
      </c>
      <c r="F77" s="62">
        <v>47.9</v>
      </c>
      <c r="G77" s="62">
        <f>D77-F77</f>
        <v>-2.5748684210526278</v>
      </c>
      <c r="H77" s="62">
        <f>E77-F77</f>
        <v>3.9301315789473747</v>
      </c>
      <c r="I77" s="62">
        <f>K77+AVERAGE(L65,L53,L41,L29)</f>
        <v>42.169342105263155</v>
      </c>
      <c r="J77" s="62">
        <f>K77+AVERAGE(M65,M53,M41,M29)</f>
        <v>48.121842105263156</v>
      </c>
      <c r="K77" s="62">
        <v>44.67</v>
      </c>
      <c r="L77" s="62">
        <f>I77-K77</f>
        <v>-2.5006578947368467</v>
      </c>
      <c r="M77" s="62">
        <f>J77-K77</f>
        <v>3.4518421052631538</v>
      </c>
      <c r="N77" s="62">
        <f>P77+AVERAGE(Q65,Q53,Q41,Q29)</f>
        <v>45.686381578947376</v>
      </c>
      <c r="O77" s="62">
        <f>P77+AVERAGE(R65,R53,R41,R29)</f>
        <v>51.535131578947372</v>
      </c>
      <c r="P77" s="62">
        <v>48.13</v>
      </c>
      <c r="Q77" s="62">
        <f>N77-P77</f>
        <v>-2.4436184210526264</v>
      </c>
      <c r="R77" s="62">
        <f>O77-P77</f>
        <v>3.4051315789473691</v>
      </c>
      <c r="S77" s="62">
        <f>U77+V77</f>
        <v>44.143693391981046</v>
      </c>
      <c r="T77" s="62">
        <f>U77+W77</f>
        <v>50.893693391981046</v>
      </c>
      <c r="U77" s="62">
        <f>AVERAGEIFS(Spreads!F$3:F$1616,Spreads!$AA$3:$AA$1616,'Monthly Data'!$B77,Spreads!$AB$3:$AB$1616,'Monthly Data'!$C77)</f>
        <v>46.643693391981046</v>
      </c>
      <c r="V77" s="62">
        <f t="shared" si="84"/>
        <v>-2.5</v>
      </c>
      <c r="W77" s="62">
        <f t="shared" si="39"/>
        <v>4.25</v>
      </c>
      <c r="X77" s="62">
        <f>Z77+AVERAGE(AA65,AA53,AA41,AA29)</f>
        <v>51.277335526315795</v>
      </c>
      <c r="Y77" s="62">
        <f>Z77+AVERAGE(AB65,AB53,AB41,AB29)</f>
        <v>58.497335526315794</v>
      </c>
      <c r="Z77" s="62">
        <v>54.32</v>
      </c>
      <c r="AA77" s="62">
        <f>X77-Z77</f>
        <v>-3.042664473684205</v>
      </c>
      <c r="AB77" s="62">
        <f>Y77-Z77</f>
        <v>4.1773355263157939</v>
      </c>
      <c r="AC77" s="62">
        <f>_xlfn.MINIFS(Spreads!H$3:H$1616,Spreads!$AA$3:$AA$1616,'Monthly Data'!$B77,Spreads!$AB$3:$AB$1616,'Monthly Data'!$C77)</f>
        <v>43.53</v>
      </c>
      <c r="AD77" s="62">
        <f>_xlfn.MAXIFS(Spreads!H$3:H$1616,Spreads!$AA$3:$AA$1616,'Monthly Data'!$B77,Spreads!$AB$3:$AB$1616,'Monthly Data'!$C77)</f>
        <v>48.5</v>
      </c>
      <c r="AE77" s="62">
        <f>AVERAGEIFS(Spreads!H$3:H$1616,Spreads!$AA$3:$AA$1616,'Monthly Data'!$B77,Spreads!$AB$3:$AB$1616,'Monthly Data'!$C77)</f>
        <v>45.957000000000008</v>
      </c>
      <c r="AF77" s="62">
        <f t="shared" ref="AF77:AF140" si="125">AC77-AE77</f>
        <v>-2.4270000000000067</v>
      </c>
      <c r="AG77" s="62">
        <f>AD77-AE77</f>
        <v>2.5429999999999922</v>
      </c>
      <c r="AH77" s="75" t="e">
        <f t="shared" ref="AH77:AH78" si="126">AE84/AE78-1</f>
        <v>#REF!</v>
      </c>
      <c r="AI77" s="62">
        <v>5</v>
      </c>
      <c r="AJ77" s="62">
        <f>K77-AE77</f>
        <v>-1.2870000000000061</v>
      </c>
      <c r="AK77" s="74">
        <f>AI77-AJ77</f>
        <v>6.2870000000000061</v>
      </c>
      <c r="AL77" s="60">
        <f>A77</f>
        <v>45689</v>
      </c>
      <c r="AM77" s="66">
        <f t="shared" si="48"/>
        <v>973.20157613216031</v>
      </c>
      <c r="AN77" s="66">
        <f t="shared" si="48"/>
        <v>1122.0135611321602</v>
      </c>
      <c r="AO77" s="66">
        <f t="shared" si="48"/>
        <v>1028.3171261321604</v>
      </c>
      <c r="AQ77" s="62">
        <f>AVERAGEIFS(Spreads!AV$3:AV$1616,Spreads!$AA$3:$AA$1616,'Monthly Data'!$B77,Spreads!$AB$3:$AB$1616,'Monthly Data'!$C77)</f>
        <v>2.0745339999999999</v>
      </c>
      <c r="AR77" s="24"/>
      <c r="AS77" s="60">
        <f>A77</f>
        <v>45689</v>
      </c>
      <c r="AT77" s="62">
        <f t="shared" si="86"/>
        <v>3.4496052631578928</v>
      </c>
      <c r="AU77" s="62">
        <f t="shared" si="87"/>
        <v>5.8621052631578978</v>
      </c>
      <c r="AV77" s="62">
        <f>BF77+BA77</f>
        <v>4.25</v>
      </c>
      <c r="AW77" s="24">
        <f>AT77-AV77</f>
        <v>-0.80039473684210716</v>
      </c>
      <c r="AX77" s="24">
        <f>AU77-AV77</f>
        <v>1.6121052631578978</v>
      </c>
      <c r="AY77" s="62">
        <f t="shared" si="89"/>
        <v>3.7782894736842083</v>
      </c>
      <c r="AZ77" s="62">
        <f t="shared" si="90"/>
        <v>5.6845394736842101</v>
      </c>
      <c r="BA77" s="74">
        <v>4.5</v>
      </c>
      <c r="BB77" s="24">
        <f>AY77-BA77</f>
        <v>-0.72171052631579169</v>
      </c>
      <c r="BC77" s="24">
        <f>AZ77-BA77</f>
        <v>1.1845394736842101</v>
      </c>
      <c r="BD77" s="62">
        <f t="shared" si="91"/>
        <v>-0.90368421052631764</v>
      </c>
      <c r="BE77" s="62">
        <f t="shared" si="92"/>
        <v>1.0713157894736873</v>
      </c>
      <c r="BF77" s="62">
        <f t="shared" ref="BF77:BF78" si="127">MROUND((BF76+AVERAGE(BF66-BF65,BF54-BF53,BF42-BF41,BF30-BF29,BF18-BF17))*-1,0.25)*-1</f>
        <v>-0.25</v>
      </c>
      <c r="BG77" s="24">
        <f>BD77-BF77</f>
        <v>-0.65368421052631764</v>
      </c>
      <c r="BH77" s="24">
        <f>BE77-BF77</f>
        <v>1.3213157894736873</v>
      </c>
      <c r="BI77" s="62">
        <f t="shared" si="94"/>
        <v>1.7988552631578874</v>
      </c>
      <c r="BJ77" s="62">
        <f t="shared" si="95"/>
        <v>2.4813552631578899</v>
      </c>
      <c r="BK77" s="62">
        <f>P77-AE77</f>
        <v>2.1729999999999947</v>
      </c>
      <c r="BL77" s="24">
        <f>BI77-BK77</f>
        <v>-0.37414473684210736</v>
      </c>
      <c r="BM77" s="24">
        <f>BJ77-BK77</f>
        <v>0.30835526315789519</v>
      </c>
      <c r="BN77" s="62">
        <f t="shared" si="97"/>
        <v>-18.831702435183917</v>
      </c>
      <c r="BO77" s="62">
        <f t="shared" si="124"/>
        <v>-2.2657223206785559</v>
      </c>
      <c r="BP77" s="62">
        <f>'Argy vs. SBO'!$AA$100+('Argy vs. SBO'!$AA$103*'Monthly Data'!K76)+('Argy vs. SBO'!$AA$104*'Monthly Data'!AE76)+AVERAGE('Argy vs. SBO'!$R$953:$R$960)+4</f>
        <v>-16.489038444261887</v>
      </c>
      <c r="BQ77" s="24">
        <f>BN77-BP77</f>
        <v>-2.3426639909220306</v>
      </c>
      <c r="BR77" s="24">
        <f>BO77-BP77</f>
        <v>14.223316123583331</v>
      </c>
      <c r="BS77" s="62">
        <f t="shared" si="99"/>
        <v>10.391054865424437</v>
      </c>
      <c r="BT77" s="62">
        <f t="shared" si="99"/>
        <v>7.9535548654244366</v>
      </c>
      <c r="BU77" s="62">
        <f t="shared" si="99"/>
        <v>8.5222727272727425</v>
      </c>
      <c r="BV77" s="24">
        <f>BS77-BU77</f>
        <v>1.868782138151694</v>
      </c>
      <c r="BW77" s="24">
        <f>BT77-BU77</f>
        <v>-0.56871786184830597</v>
      </c>
      <c r="BX77" s="62">
        <f t="shared" si="100"/>
        <v>5.9522039473684245</v>
      </c>
      <c r="BY77" s="62">
        <f t="shared" si="100"/>
        <v>6.6672039473684208</v>
      </c>
      <c r="BZ77" s="62">
        <f t="shared" si="100"/>
        <v>6.4200000000000017</v>
      </c>
      <c r="CA77" s="24">
        <f>BX77-BZ77</f>
        <v>-0.4677960526315772</v>
      </c>
      <c r="CB77" s="24">
        <f>BY77-BZ77</f>
        <v>0.24720394736841911</v>
      </c>
      <c r="CE77" s="62">
        <v>-0.58579715543072552</v>
      </c>
      <c r="CG77" s="62">
        <v>4.5500000000000043</v>
      </c>
      <c r="CH77" s="24"/>
      <c r="CI77" s="62">
        <v>0.60000000000000142</v>
      </c>
      <c r="CJ77" s="24"/>
      <c r="CK77" s="24">
        <v>-1.5</v>
      </c>
      <c r="CL77" s="24"/>
      <c r="CM77" s="24">
        <f t="shared" si="103"/>
        <v>45.325131578947371</v>
      </c>
      <c r="CN77" s="24">
        <f t="shared" si="103"/>
        <v>51.830131578947373</v>
      </c>
      <c r="CO77" s="24">
        <f t="shared" si="103"/>
        <v>47.9</v>
      </c>
      <c r="CP77" s="24">
        <f t="shared" si="104"/>
        <v>42.169342105263155</v>
      </c>
      <c r="CQ77" s="24">
        <f t="shared" si="104"/>
        <v>48.121842105263156</v>
      </c>
      <c r="CR77" s="24">
        <f t="shared" si="104"/>
        <v>44.67</v>
      </c>
      <c r="CS77" s="24">
        <f t="shared" si="105"/>
        <v>45.686381578947376</v>
      </c>
      <c r="CT77" s="24">
        <f t="shared" si="105"/>
        <v>51.535131578947372</v>
      </c>
      <c r="CU77" s="24">
        <f t="shared" si="105"/>
        <v>48.13</v>
      </c>
      <c r="CV77" s="24">
        <f t="shared" si="106"/>
        <v>44.143693391981046</v>
      </c>
      <c r="CW77" s="24">
        <f t="shared" si="106"/>
        <v>50.893693391981046</v>
      </c>
      <c r="CX77" s="24">
        <f t="shared" si="106"/>
        <v>46.643693391981046</v>
      </c>
      <c r="CY77" s="24">
        <f t="shared" si="107"/>
        <v>51.277335526315795</v>
      </c>
      <c r="CZ77" s="24">
        <f t="shared" si="107"/>
        <v>58.497335526315794</v>
      </c>
      <c r="DA77" s="24">
        <f t="shared" si="107"/>
        <v>54.32</v>
      </c>
      <c r="DB77" s="24">
        <f t="shared" si="108"/>
        <v>43.53</v>
      </c>
      <c r="DC77" s="24">
        <f t="shared" si="108"/>
        <v>48.5</v>
      </c>
      <c r="DD77" s="24">
        <f t="shared" si="108"/>
        <v>45.957000000000008</v>
      </c>
      <c r="DF77" s="24">
        <f t="shared" si="109"/>
        <v>3.5170394736842212</v>
      </c>
      <c r="DG77" s="24">
        <f t="shared" si="109"/>
        <v>3.4132894736842161</v>
      </c>
      <c r="DH77" s="24">
        <f t="shared" si="109"/>
        <v>3.4600000000000009</v>
      </c>
      <c r="DJ77" s="24">
        <f t="shared" si="70"/>
        <v>5.9522039473684245</v>
      </c>
      <c r="DK77" s="24">
        <f t="shared" si="70"/>
        <v>6.6672039473684208</v>
      </c>
      <c r="DL77" s="24">
        <f t="shared" si="70"/>
        <v>6.4200000000000017</v>
      </c>
      <c r="DM77" s="24">
        <f t="shared" si="110"/>
        <v>8.7022039473684245</v>
      </c>
      <c r="DN77" s="24">
        <f t="shared" si="111"/>
        <v>9.9172039473684208</v>
      </c>
      <c r="DO77" s="24">
        <f>AVERAGE(DM77:DN77)</f>
        <v>9.3097039473684227</v>
      </c>
      <c r="DP77" t="str">
        <f>IF(DO77&lt;DN77,"OK","High")</f>
        <v>OK</v>
      </c>
      <c r="DQ77" t="str">
        <f>IF(DO77&gt;DM77,"OK","Low")</f>
        <v>OK</v>
      </c>
      <c r="DS77" s="24">
        <f t="shared" si="49"/>
        <v>44.143693391981046</v>
      </c>
      <c r="DT77" s="24">
        <f t="shared" si="49"/>
        <v>50.893693391981046</v>
      </c>
      <c r="DU77" s="24">
        <f t="shared" si="49"/>
        <v>46.643693391981046</v>
      </c>
      <c r="DV77" s="63">
        <f>A77</f>
        <v>45689</v>
      </c>
      <c r="DW77" s="62">
        <f t="shared" si="115"/>
        <v>49.512876101830514</v>
      </c>
      <c r="DX77" s="62">
        <f t="shared" si="116"/>
        <v>54.432086742021887</v>
      </c>
      <c r="DY77" s="62">
        <f t="shared" ref="DY77:DY132" si="128">DY76+AVERAGE(DY65-U65,DY53-U53,DY41-U41,DY29-U29,DY17-U17)</f>
        <v>51.745346226857833</v>
      </c>
      <c r="DZ77" s="62">
        <f t="shared" si="117"/>
        <v>1091.5717593736979</v>
      </c>
      <c r="EA77" s="62">
        <f t="shared" si="117"/>
        <v>1200.0217593736977</v>
      </c>
      <c r="EB77" s="62">
        <f t="shared" si="117"/>
        <v>1140.7892868934778</v>
      </c>
      <c r="EC77" s="62">
        <f>_xlfn.MINIFS(Spreads!AT$3:AT$1616,Spreads!$AA$3:$AA$1616,'Monthly Data'!$B77,Spreads!$AB$3:$AB$1616,'Monthly Data'!$C77)</f>
        <v>275.89999999999998</v>
      </c>
      <c r="ED77" s="62">
        <f>_xlfn.MAXIFS(Spreads!AT$3:AT$1616,Spreads!$AA$3:$AA$1616,'Monthly Data'!$B77,Spreads!$AB$3:$AB$1616,'Monthly Data'!$C77)</f>
        <v>304</v>
      </c>
      <c r="EE77" s="62">
        <f>AVERAGEIFS(Spreads!AT$3:AT$1616,Spreads!$AA$3:$AA$1616,'Monthly Data'!$B77,Spreads!$AB$3:$AB$1616,'Monthly Data'!$C77)</f>
        <v>284.43999999999994</v>
      </c>
      <c r="EF77" s="62">
        <f>_xlfn.MINIFS(Spreads!AU$3:AU$1616,Spreads!$AA$3:$AA$1616,'Monthly Data'!$B77,Spreads!$AB$3:$AB$1616,'Monthly Data'!$C77)</f>
        <v>9.9649999999999999</v>
      </c>
      <c r="EG77" s="62">
        <f>_xlfn.MAXIFS(Spreads!AU$3:AU$1616,Spreads!$AA$3:$AA$1616,'Monthly Data'!$B77,Spreads!$AB$3:$AB$1616,'Monthly Data'!$C77)</f>
        <v>10.6</v>
      </c>
      <c r="EH77" s="62">
        <f>AVERAGEIFS(Spreads!AU$3:AU$1616,Spreads!$AA$3:$AA$1616,'Monthly Data'!$B77,Spreads!$AB$3:$AB$1616,'Monthly Data'!$C77)</f>
        <v>10.255875</v>
      </c>
      <c r="EI77" s="62">
        <f>_xlfn.MINIFS(Spreads!AV$3:AV$1616,Spreads!$AA$3:$AA$1616,'Monthly Data'!$B77,Spreads!$AB$3:$AB$1616,'Monthly Data'!$C77)</f>
        <v>1.8905700000000003</v>
      </c>
      <c r="EJ77" s="62">
        <f>_xlfn.MAXIFS(Spreads!AV$3:AV$1616,Spreads!$AA$3:$AA$1616,'Monthly Data'!$B77,Spreads!$AB$3:$AB$1616,'Monthly Data'!$C77)</f>
        <v>2.2144499999999994</v>
      </c>
      <c r="EK77" s="62">
        <f>AVERAGEIFS(Spreads!AV$3:AV$1616,Spreads!$AA$3:$AA$1616,'Monthly Data'!$B77,Spreads!$AB$3:$AB$1616,'Monthly Data'!$C77)</f>
        <v>2.0745339999999999</v>
      </c>
      <c r="EL77" s="62">
        <f>_xlfn.MINIFS(Spreads!AW$3:AW$1616,Spreads!$AA$3:$AA$1616,'Monthly Data'!$B77,Spreads!$AB$3:$AB$1616,'Monthly Data'!$C77)</f>
        <v>1.8406455999999984</v>
      </c>
      <c r="EM77" s="62">
        <f>_xlfn.MAXIFS(Spreads!AW$3:AW$1616,Spreads!$AA$3:$AA$1616,'Monthly Data'!$B77,Spreads!$AB$3:$AB$1616,'Monthly Data'!$C77)</f>
        <v>2.1516979999999997</v>
      </c>
      <c r="EN77" s="62">
        <f>AVERAGEIFS(Spreads!AW$3:AW$1616,Spreads!$AA$3:$AA$1616,'Monthly Data'!$B77,Spreads!$AB$3:$AB$1616,'Monthly Data'!$C77)</f>
        <v>1.9373620299999998</v>
      </c>
      <c r="EO77" s="62">
        <f>_xlfn.MINIFS(Spreads!AX$3:AX$1616,Spreads!$AA$3:$AA$1616,'Monthly Data'!$B77,Spreads!$AB$3:$AB$1616,'Monthly Data'!$C77)</f>
        <v>-0.33253739999999965</v>
      </c>
      <c r="EP77" s="62">
        <f>_xlfn.MAXIFS(Spreads!AX$3:AX$1616,Spreads!$AA$3:$AA$1616,'Monthly Data'!$B77,Spreads!$AB$3:$AB$1616,'Monthly Data'!$C77)</f>
        <v>8.8030800000000298E-2</v>
      </c>
      <c r="EQ77" s="62">
        <f>AVERAGEIFS(Spreads!AX$3:AX$1616,Spreads!$AA$3:$AA$1616,'Monthly Data'!$B77,Spreads!$AB$3:$AB$1616,'Monthly Data'!$C77)</f>
        <v>-0.13717197000000017</v>
      </c>
      <c r="ER77" s="75">
        <f>_xlfn.MINIFS(Spreads!AY$3:AY$1616,Spreads!$AA$3:$AA$1616,'Monthly Data'!$B77,Spreads!$AB$3:$AB$1616,'Monthly Data'!$C77)</f>
        <v>0.43499652408975836</v>
      </c>
      <c r="ES77" s="75">
        <f>_xlfn.MAXIFS(Spreads!AY$3:AY$1616,Spreads!$AA$3:$AA$1616,'Monthly Data'!$B77,Spreads!$AB$3:$AB$1616,'Monthly Data'!$C77)</f>
        <v>0.47319669692608285</v>
      </c>
      <c r="ET77" s="75">
        <f>AVERAGEIFS(Spreads!AY$3:AY$1616,Spreads!$AA$3:$AA$1616,'Monthly Data'!$B77,Spreads!$AB$3:$AB$1616,'Monthly Data'!$C77)</f>
        <v>0.45687377879454283</v>
      </c>
      <c r="EV77" s="24">
        <f t="shared" si="50"/>
        <v>5.1016528348767878</v>
      </c>
    </row>
    <row r="78" spans="1:152" x14ac:dyDescent="0.2">
      <c r="A78" s="60">
        <v>45717</v>
      </c>
      <c r="B78" s="61">
        <f t="shared" ref="B78:B141" si="129">MONTH(A78)</f>
        <v>3</v>
      </c>
      <c r="C78" s="61">
        <f t="shared" ref="C78:C141" si="130">YEAR(A78)</f>
        <v>2025</v>
      </c>
      <c r="D78" s="62">
        <f>F78+AVERAGE(G66,G54,G42,G30)</f>
        <v>40.432940217391305</v>
      </c>
      <c r="E78" s="62">
        <f>F78+AVERAGE(H66,H54,H42,H30)</f>
        <v>48.527940217391311</v>
      </c>
      <c r="F78" s="62">
        <v>44.81</v>
      </c>
      <c r="G78" s="62">
        <f>D78-F78</f>
        <v>-4.377059782608697</v>
      </c>
      <c r="H78" s="62">
        <f>E78-F78</f>
        <v>3.717940217391309</v>
      </c>
      <c r="I78" s="62">
        <f>K78+AVERAGE(L66,L54,L42,L30)</f>
        <v>36.82935326086956</v>
      </c>
      <c r="J78" s="62">
        <f>K78+AVERAGE(M66,M54,M42,M30)</f>
        <v>44.966853260869563</v>
      </c>
      <c r="K78" s="62">
        <v>41.51</v>
      </c>
      <c r="L78" s="62">
        <f>I78-K78</f>
        <v>-4.680646739130438</v>
      </c>
      <c r="M78" s="62">
        <f>J78-K78</f>
        <v>3.4568532608695648</v>
      </c>
      <c r="N78" s="62">
        <f>P78+AVERAGE(Q66,Q54,Q42,Q30)</f>
        <v>41.178456521739122</v>
      </c>
      <c r="O78" s="62">
        <f>P78+AVERAGE(R66,R54,R42,R30)</f>
        <v>50.135956521739125</v>
      </c>
      <c r="P78" s="62">
        <v>45.3</v>
      </c>
      <c r="Q78" s="62">
        <f>N78-P78</f>
        <v>-4.1215434782608753</v>
      </c>
      <c r="R78" s="62">
        <f>O78-P78</f>
        <v>4.8359565217391278</v>
      </c>
      <c r="S78" s="62">
        <f>U78+V78</f>
        <v>40.912550646795573</v>
      </c>
      <c r="T78" s="62">
        <f>U78+W78</f>
        <v>49.162550646795573</v>
      </c>
      <c r="U78" s="62">
        <f>AVERAGEIFS(Spreads!F$3:F$1616,Spreads!$AA$3:$AA$1616,'Monthly Data'!$B78,Spreads!$AB$3:$AB$1616,'Monthly Data'!$C78)</f>
        <v>45.412550646795573</v>
      </c>
      <c r="V78" s="62">
        <f t="shared" si="84"/>
        <v>-4.5</v>
      </c>
      <c r="W78" s="62">
        <f t="shared" si="39"/>
        <v>3.75</v>
      </c>
      <c r="X78" s="62">
        <f>Z78+AVERAGE(AA66,AA54,AA42,AA30)</f>
        <v>46.062152173913049</v>
      </c>
      <c r="Y78" s="62">
        <f>Z78+AVERAGE(AB66,AB54,AB42,AB30)</f>
        <v>55.339652173913045</v>
      </c>
      <c r="Z78" s="62">
        <v>50.75</v>
      </c>
      <c r="AA78" s="62">
        <f>X78-Z78</f>
        <v>-4.6878478260869514</v>
      </c>
      <c r="AB78" s="62">
        <f>Y78-Z78</f>
        <v>4.5896521739130449</v>
      </c>
      <c r="AC78" s="62">
        <f>_xlfn.MINIFS(Spreads!H$3:H$1616,Spreads!$AA$3:$AA$1616,'Monthly Data'!$B78,Spreads!$AB$3:$AB$1616,'Monthly Data'!$C78)</f>
        <v>42.84</v>
      </c>
      <c r="AD78" s="62">
        <f>_xlfn.MAXIFS(Spreads!H$3:H$1616,Spreads!$AA$3:$AA$1616,'Monthly Data'!$B78,Spreads!$AB$3:$AB$1616,'Monthly Data'!$C78)</f>
        <v>47.06</v>
      </c>
      <c r="AE78" s="62">
        <f>AVERAGEIFS(Spreads!H$3:H$1616,Spreads!$AA$3:$AA$1616,'Monthly Data'!$B78,Spreads!$AB$3:$AB$1616,'Monthly Data'!$C78)</f>
        <v>43.82833333333334</v>
      </c>
      <c r="AF78" s="62">
        <f t="shared" si="125"/>
        <v>-0.98833333333333684</v>
      </c>
      <c r="AG78" s="62">
        <f>AD78-AE78</f>
        <v>3.231666666666662</v>
      </c>
      <c r="AH78" s="75" t="e">
        <f t="shared" si="126"/>
        <v>#REF!</v>
      </c>
      <c r="AI78" s="62">
        <v>5</v>
      </c>
      <c r="AJ78" s="62">
        <f>K78-AE78</f>
        <v>-2.3183333333333422</v>
      </c>
      <c r="AK78" s="74">
        <f>AI78-AJ78</f>
        <v>7.3183333333333422</v>
      </c>
      <c r="AL78" s="60">
        <f>A78</f>
        <v>45717</v>
      </c>
      <c r="AM78" s="66">
        <f t="shared" si="48"/>
        <v>901.96709232039746</v>
      </c>
      <c r="AN78" s="66">
        <f t="shared" si="48"/>
        <v>1083.8484073203974</v>
      </c>
      <c r="AO78" s="66">
        <f t="shared" si="48"/>
        <v>1001.1750823203975</v>
      </c>
      <c r="AQ78" s="62">
        <f>AVERAGEIFS(Spreads!AV$3:AV$1616,Spreads!$AA$3:$AA$1616,'Monthly Data'!$B78,Spreads!$AB$3:$AB$1616,'Monthly Data'!$C78)</f>
        <v>2.2176816666666661</v>
      </c>
      <c r="AR78" s="24"/>
      <c r="AS78" s="60">
        <f>A78</f>
        <v>45717</v>
      </c>
      <c r="AT78" s="62" t="e">
        <f t="shared" si="86"/>
        <v>#NUM!</v>
      </c>
      <c r="AU78" s="62" t="e">
        <f t="shared" si="87"/>
        <v>#NUM!</v>
      </c>
      <c r="AV78" s="62" t="e">
        <f>BF78+BA78</f>
        <v>#NUM!</v>
      </c>
      <c r="AW78" s="24" t="e">
        <f>AT78-AV78</f>
        <v>#NUM!</v>
      </c>
      <c r="AX78" s="24" t="e">
        <f>AU78-AV78</f>
        <v>#NUM!</v>
      </c>
      <c r="AY78" s="62">
        <f t="shared" si="89"/>
        <v>3.072961956521739</v>
      </c>
      <c r="AZ78" s="62">
        <f t="shared" si="90"/>
        <v>5.7604619565217376</v>
      </c>
      <c r="BA78" s="74">
        <v>4.5</v>
      </c>
      <c r="BB78" s="24">
        <f>AY78-BA78</f>
        <v>-1.427038043478261</v>
      </c>
      <c r="BC78" s="24">
        <f>AZ78-BA78</f>
        <v>1.2604619565217376</v>
      </c>
      <c r="BD78" s="62" t="e">
        <f t="shared" si="91"/>
        <v>#NUM!</v>
      </c>
      <c r="BE78" s="62" t="e">
        <f t="shared" si="92"/>
        <v>#NUM!</v>
      </c>
      <c r="BF78" s="62" t="e">
        <f t="shared" si="127"/>
        <v>#NUM!</v>
      </c>
      <c r="BG78" s="24" t="e">
        <f>BD78-BF78</f>
        <v>#NUM!</v>
      </c>
      <c r="BH78" s="24" t="e">
        <f>BE78-BF78</f>
        <v>#NUM!</v>
      </c>
      <c r="BI78" s="62">
        <f t="shared" si="94"/>
        <v>0.68932971014491784</v>
      </c>
      <c r="BJ78" s="62">
        <f t="shared" si="95"/>
        <v>4.0018297101449196</v>
      </c>
      <c r="BK78" s="62">
        <f>P78-AE78</f>
        <v>1.4716666666666569</v>
      </c>
      <c r="BL78" s="24">
        <f>BI78-BK78</f>
        <v>-0.78233695652173907</v>
      </c>
      <c r="BM78" s="24">
        <f>BJ78-BK78</f>
        <v>2.5301630434782627</v>
      </c>
      <c r="BN78" s="62">
        <f t="shared" si="97"/>
        <v>-17.628659073158946</v>
      </c>
      <c r="BO78" s="62">
        <f t="shared" si="124"/>
        <v>-1.7754142042283156</v>
      </c>
      <c r="BP78" s="62">
        <f>'Argy vs. SBO'!$AA$100+('Argy vs. SBO'!$AA$103*'Monthly Data'!K77)+('Argy vs. SBO'!$AA$104*'Monthly Data'!AE77)+AVERAGE('Argy vs. SBO'!$R$953:$R$960)+4</f>
        <v>-15.830874875122987</v>
      </c>
      <c r="BQ78" s="24">
        <f>BN78-BP78</f>
        <v>-1.7977841980359592</v>
      </c>
      <c r="BR78" s="24">
        <f>BO78-BP78</f>
        <v>14.055460670894671</v>
      </c>
      <c r="BS78" s="62">
        <f t="shared" si="99"/>
        <v>7.7473355263157941</v>
      </c>
      <c r="BT78" s="62">
        <f t="shared" si="99"/>
        <v>9.9973355263157941</v>
      </c>
      <c r="BU78" s="62">
        <f t="shared" si="99"/>
        <v>8.3629999999999924</v>
      </c>
      <c r="BV78" s="24">
        <f>BS78-BU78</f>
        <v>-0.6156644736841983</v>
      </c>
      <c r="BW78" s="24">
        <f>BT78-BU78</f>
        <v>1.6343355263158017</v>
      </c>
      <c r="BX78" s="62">
        <f t="shared" si="100"/>
        <v>5.6292119565217433</v>
      </c>
      <c r="BY78" s="62">
        <f t="shared" si="100"/>
        <v>6.8117119565217337</v>
      </c>
      <c r="BZ78" s="62">
        <f t="shared" si="100"/>
        <v>5.9399999999999977</v>
      </c>
      <c r="CA78" s="24">
        <f>BX78-BZ78</f>
        <v>-0.31078804347825439</v>
      </c>
      <c r="CB78" s="24">
        <f>BY78-BZ78</f>
        <v>0.87171195652173594</v>
      </c>
      <c r="CE78" s="62">
        <v>-0.58579715543072552</v>
      </c>
      <c r="CG78" s="62">
        <v>4.5500000000000043</v>
      </c>
      <c r="CH78" s="24"/>
      <c r="CI78" s="62">
        <v>0.60000000000000142</v>
      </c>
      <c r="CJ78" s="24"/>
      <c r="CK78" s="24">
        <v>-1.5</v>
      </c>
      <c r="CL78" s="24"/>
      <c r="CM78" s="24">
        <f t="shared" si="103"/>
        <v>40.432940217391305</v>
      </c>
      <c r="CN78" s="24">
        <f t="shared" si="103"/>
        <v>48.527940217391311</v>
      </c>
      <c r="CO78" s="24">
        <f t="shared" si="103"/>
        <v>44.81</v>
      </c>
      <c r="CP78" s="24">
        <f t="shared" si="104"/>
        <v>36.82935326086956</v>
      </c>
      <c r="CQ78" s="24">
        <f t="shared" si="104"/>
        <v>44.966853260869563</v>
      </c>
      <c r="CR78" s="24">
        <f t="shared" si="104"/>
        <v>41.51</v>
      </c>
      <c r="CS78" s="24">
        <f t="shared" si="105"/>
        <v>41.178456521739122</v>
      </c>
      <c r="CT78" s="24">
        <f t="shared" si="105"/>
        <v>50.135956521739125</v>
      </c>
      <c r="CU78" s="24">
        <f t="shared" si="105"/>
        <v>45.3</v>
      </c>
      <c r="CV78" s="24">
        <f t="shared" si="106"/>
        <v>40.912550646795573</v>
      </c>
      <c r="CW78" s="24">
        <f t="shared" si="106"/>
        <v>49.162550646795573</v>
      </c>
      <c r="CX78" s="24">
        <f t="shared" si="106"/>
        <v>45.412550646795573</v>
      </c>
      <c r="CY78" s="24">
        <f t="shared" si="107"/>
        <v>46.062152173913049</v>
      </c>
      <c r="CZ78" s="24">
        <f t="shared" si="107"/>
        <v>55.339652173913045</v>
      </c>
      <c r="DA78" s="24">
        <f t="shared" si="107"/>
        <v>50.75</v>
      </c>
      <c r="DB78" s="24">
        <f t="shared" si="108"/>
        <v>42.84</v>
      </c>
      <c r="DC78" s="24">
        <f t="shared" si="108"/>
        <v>47.06</v>
      </c>
      <c r="DD78" s="24">
        <f t="shared" si="108"/>
        <v>43.82833333333334</v>
      </c>
      <c r="DF78" s="24">
        <f t="shared" si="109"/>
        <v>4.3491032608695619</v>
      </c>
      <c r="DG78" s="24">
        <f t="shared" si="109"/>
        <v>5.1691032608695622</v>
      </c>
      <c r="DH78" s="24">
        <f t="shared" si="109"/>
        <v>3.7899999999999991</v>
      </c>
      <c r="DJ78" s="24">
        <f t="shared" si="70"/>
        <v>5.6292119565217433</v>
      </c>
      <c r="DK78" s="24">
        <f t="shared" si="70"/>
        <v>6.8117119565217337</v>
      </c>
      <c r="DL78" s="24">
        <f t="shared" si="70"/>
        <v>5.9399999999999977</v>
      </c>
      <c r="DM78" s="24">
        <f t="shared" si="110"/>
        <v>8.3792119565217433</v>
      </c>
      <c r="DN78" s="24">
        <f t="shared" si="111"/>
        <v>10.061711956521734</v>
      </c>
      <c r="DO78" s="24">
        <f>AVERAGE(DM78:DN78)</f>
        <v>9.2204619565217385</v>
      </c>
      <c r="DP78" t="str">
        <f>IF(DO78&lt;DN78,"OK","High")</f>
        <v>OK</v>
      </c>
      <c r="DQ78" t="str">
        <f>IF(DO78&gt;DM78,"OK","Low")</f>
        <v>OK</v>
      </c>
      <c r="DS78" s="24">
        <f t="shared" si="49"/>
        <v>40.912550646795573</v>
      </c>
      <c r="DT78" s="24">
        <f t="shared" si="49"/>
        <v>49.162550646795573</v>
      </c>
      <c r="DU78" s="24">
        <f t="shared" si="49"/>
        <v>45.412550646795573</v>
      </c>
      <c r="DV78" s="63">
        <f>A78</f>
        <v>45717</v>
      </c>
      <c r="DW78" s="62">
        <f t="shared" si="115"/>
        <v>47.621612802767551</v>
      </c>
      <c r="DX78" s="62">
        <f t="shared" si="116"/>
        <v>55.16712400604866</v>
      </c>
      <c r="DY78" s="62">
        <f t="shared" si="128"/>
        <v>51.95134099727008</v>
      </c>
      <c r="DZ78" s="62">
        <f t="shared" si="117"/>
        <v>1049.87655260463</v>
      </c>
      <c r="EA78" s="62">
        <f t="shared" si="117"/>
        <v>1216.2265526046299</v>
      </c>
      <c r="EB78" s="62">
        <f t="shared" si="117"/>
        <v>1145.3306929208356</v>
      </c>
      <c r="EC78" s="62">
        <f>_xlfn.MINIFS(Spreads!AT$3:AT$1616,Spreads!$AA$3:$AA$1616,'Monthly Data'!$B78,Spreads!$AB$3:$AB$1616,'Monthly Data'!$C78)</f>
        <v>283</v>
      </c>
      <c r="ED78" s="62">
        <f>_xlfn.MAXIFS(Spreads!AT$3:AT$1616,Spreads!$AA$3:$AA$1616,'Monthly Data'!$B78,Spreads!$AB$3:$AB$1616,'Monthly Data'!$C78)</f>
        <v>294.89999999999998</v>
      </c>
      <c r="EE78" s="62">
        <f>AVERAGEIFS(Spreads!AT$3:AT$1616,Spreads!$AA$3:$AA$1616,'Monthly Data'!$B78,Spreads!$AB$3:$AB$1616,'Monthly Data'!$C78)</f>
        <v>288.93333333333334</v>
      </c>
      <c r="EF78" s="62">
        <f>_xlfn.MINIFS(Spreads!AU$3:AU$1616,Spreads!$AA$3:$AA$1616,'Monthly Data'!$B78,Spreads!$AB$3:$AB$1616,'Monthly Data'!$C78)</f>
        <v>9.8000000000000007</v>
      </c>
      <c r="EG78" s="62">
        <f>_xlfn.MAXIFS(Spreads!AU$3:AU$1616,Spreads!$AA$3:$AA$1616,'Monthly Data'!$B78,Spreads!$AB$3:$AB$1616,'Monthly Data'!$C78)</f>
        <v>10.175000000000001</v>
      </c>
      <c r="EH78" s="62">
        <f>AVERAGEIFS(Spreads!AU$3:AU$1616,Spreads!$AA$3:$AA$1616,'Monthly Data'!$B78,Spreads!$AB$3:$AB$1616,'Monthly Data'!$C78)</f>
        <v>10.031666666666666</v>
      </c>
      <c r="EI78" s="62">
        <f>_xlfn.MINIFS(Spreads!AV$3:AV$1616,Spreads!$AA$3:$AA$1616,'Monthly Data'!$B78,Spreads!$AB$3:$AB$1616,'Monthly Data'!$C78)</f>
        <v>2.1595399999999998</v>
      </c>
      <c r="EJ78" s="62">
        <f>_xlfn.MAXIFS(Spreads!AV$3:AV$1616,Spreads!$AA$3:$AA$1616,'Monthly Data'!$B78,Spreads!$AB$3:$AB$1616,'Monthly Data'!$C78)</f>
        <v>2.3032699999999977</v>
      </c>
      <c r="EK78" s="62">
        <f>AVERAGEIFS(Spreads!AV$3:AV$1616,Spreads!$AA$3:$AA$1616,'Monthly Data'!$B78,Spreads!$AB$3:$AB$1616,'Monthly Data'!$C78)</f>
        <v>2.2176816666666661</v>
      </c>
      <c r="EL78" s="62">
        <f>_xlfn.MINIFS(Spreads!AW$3:AW$1616,Spreads!$AA$3:$AA$1616,'Monthly Data'!$B78,Spreads!$AB$3:$AB$1616,'Monthly Data'!$C78)</f>
        <v>1.9162034000000006</v>
      </c>
      <c r="EM78" s="62">
        <f>_xlfn.MAXIFS(Spreads!AW$3:AW$1616,Spreads!$AA$3:$AA$1616,'Monthly Data'!$B78,Spreads!$AB$3:$AB$1616,'Monthly Data'!$C78)</f>
        <v>2.2371649999999974</v>
      </c>
      <c r="EN78" s="62">
        <f>AVERAGEIFS(Spreads!AW$3:AW$1616,Spreads!$AA$3:$AA$1616,'Monthly Data'!$B78,Spreads!$AB$3:$AB$1616,'Monthly Data'!$C78)</f>
        <v>2.0473413666666658</v>
      </c>
      <c r="EO78" s="62">
        <f>_xlfn.MINIFS(Spreads!AX$3:AX$1616,Spreads!$AA$3:$AA$1616,'Monthly Data'!$B78,Spreads!$AB$3:$AB$1616,'Monthly Data'!$C78)</f>
        <v>-0.25194779999999994</v>
      </c>
      <c r="EP78" s="62">
        <f>_xlfn.MAXIFS(Spreads!AX$3:AX$1616,Spreads!$AA$3:$AA$1616,'Monthly Data'!$B78,Spreads!$AB$3:$AB$1616,'Monthly Data'!$C78)</f>
        <v>-6.023159999999983E-2</v>
      </c>
      <c r="EQ78" s="62">
        <f>AVERAGEIFS(Spreads!AX$3:AX$1616,Spreads!$AA$3:$AA$1616,'Monthly Data'!$B78,Spreads!$AB$3:$AB$1616,'Monthly Data'!$C78)</f>
        <v>-0.17034030000000033</v>
      </c>
      <c r="ER78" s="75">
        <f>_xlfn.MINIFS(Spreads!AY$3:AY$1616,Spreads!$AA$3:$AA$1616,'Monthly Data'!$B78,Spreads!$AB$3:$AB$1616,'Monthly Data'!$C78)</f>
        <v>0.4316744819984944</v>
      </c>
      <c r="ES78" s="75">
        <f>_xlfn.MAXIFS(Spreads!AY$3:AY$1616,Spreads!$AA$3:$AA$1616,'Monthly Data'!$B78,Spreads!$AB$3:$AB$1616,'Monthly Data'!$C78)</f>
        <v>0.46922324866816972</v>
      </c>
      <c r="ET78" s="75">
        <f>AVERAGEIFS(Spreads!AY$3:AY$1616,Spreads!$AA$3:$AA$1616,'Monthly Data'!$B78,Spreads!$AB$3:$AB$1616,'Monthly Data'!$C78)</f>
        <v>0.44272315876235185</v>
      </c>
      <c r="EV78" s="24">
        <f t="shared" si="50"/>
        <v>6.5387903504745069</v>
      </c>
    </row>
    <row r="79" spans="1:152" x14ac:dyDescent="0.2">
      <c r="A79" s="60">
        <v>45748</v>
      </c>
      <c r="B79" s="61">
        <f t="shared" si="129"/>
        <v>4</v>
      </c>
      <c r="C79" s="61">
        <f t="shared" si="130"/>
        <v>2025</v>
      </c>
      <c r="D79" s="76" t="e">
        <f t="shared" ref="D79:D142" si="131">F79+AVERAGE(G67,G55,G43,G31)</f>
        <v>#REF!</v>
      </c>
      <c r="E79" s="76" t="e">
        <f t="shared" ref="E79:E142" si="132">F79+AVERAGE(H67,H55,H43,H31)</f>
        <v>#REF!</v>
      </c>
      <c r="F79" s="76" t="e">
        <f t="shared" ref="F79:F142" si="133">AE79+CG79+CK79</f>
        <v>#REF!</v>
      </c>
      <c r="G79" s="76" t="e">
        <f t="shared" ref="G79:G142" si="134">D79-F79</f>
        <v>#REF!</v>
      </c>
      <c r="H79" s="76" t="e">
        <f t="shared" ref="H79:H142" si="135">E79-F79</f>
        <v>#REF!</v>
      </c>
      <c r="I79" s="76" t="e">
        <f t="shared" ref="I79:I142" si="136">K79+AVERAGE(L67,L55,L43,L31)</f>
        <v>#REF!</v>
      </c>
      <c r="J79" s="76" t="e">
        <f t="shared" ref="J79:J142" si="137">K79+AVERAGE(M67,M55,M43,M31)</f>
        <v>#REF!</v>
      </c>
      <c r="K79" s="76" t="e">
        <f>MROUND('Argy vs. SBO'!$AA$59+('Argy vs. SBO'!$AA$60*'Monthly Data'!F79)+('Argy vs. SBO'!$AA$61*'Monthly Data'!AE79)+AVERAGE('Argy vs. SBO'!$T$953:$T$960),0.25)+1-2</f>
        <v>#REF!</v>
      </c>
      <c r="L79" s="76" t="e">
        <f t="shared" ref="L79:L142" si="138">I79-K79</f>
        <v>#REF!</v>
      </c>
      <c r="M79" s="76" t="e">
        <f t="shared" ref="M79:M142" si="139">J79-K79</f>
        <v>#REF!</v>
      </c>
      <c r="N79" s="76" t="e">
        <f t="shared" ref="N79:N142" si="140">P79+AVERAGE(Q67,Q55,Q43,Q31)</f>
        <v>#REF!</v>
      </c>
      <c r="O79" s="76" t="e">
        <f t="shared" ref="O79:O142" si="141">P79+AVERAGE(R67,R55,R43,R31)</f>
        <v>#REF!</v>
      </c>
      <c r="P79" s="76" t="e">
        <f>MROUND('Argy vs. SBO'!$AA$39+('Argy vs. SBO'!$AA$40*'Monthly Data'!U79)+('Argy vs. SBO'!$AA$41*'Monthly Data'!AE79)+AVERAGE('Argy vs. SBO'!$P$953:$P$960),0.25)-2-4-5+6.5</f>
        <v>#REF!</v>
      </c>
      <c r="Q79" s="76" t="e">
        <f t="shared" ref="Q79:Q142" si="142">N79-P79</f>
        <v>#REF!</v>
      </c>
      <c r="R79" s="76" t="e">
        <f t="shared" ref="R79:R142" si="143">O79-P79</f>
        <v>#REF!</v>
      </c>
      <c r="S79" s="76" t="e">
        <f t="shared" ref="S79:S142" si="144">U79+V79</f>
        <v>#REF!</v>
      </c>
      <c r="T79" s="76" t="e">
        <f t="shared" ref="T79:T142" si="145">U79+W79</f>
        <v>#REF!</v>
      </c>
      <c r="U79" s="76" t="e">
        <f t="shared" ref="U79:U142" si="146">AE79+CE79</f>
        <v>#REF!</v>
      </c>
      <c r="V79" s="76">
        <f t="shared" si="84"/>
        <v>-3.25</v>
      </c>
      <c r="W79" s="76">
        <f t="shared" si="39"/>
        <v>4</v>
      </c>
      <c r="X79" s="76">
        <f t="shared" ref="X79:X142" si="147">Z79+AVERAGE(AA67,AA55,AA43,AA31)</f>
        <v>102.99725547013051</v>
      </c>
      <c r="Y79" s="76">
        <f t="shared" ref="Y79:Y142" si="148">Z79+AVERAGE(AB67,AB55,AB43,AB31)</f>
        <v>119.05475547013052</v>
      </c>
      <c r="Z79" s="76">
        <f>'[5]Canola Complex'!$BN454</f>
        <v>110.07324533114669</v>
      </c>
      <c r="AA79" s="76">
        <f t="shared" ref="AA79:AA142" si="149">X79-Z79</f>
        <v>-7.0759898610161827</v>
      </c>
      <c r="AB79" s="76">
        <f t="shared" ref="AB79:AB142" si="150">Y79-Z79</f>
        <v>8.9815101389838219</v>
      </c>
      <c r="AC79" s="76" t="e">
        <f t="shared" ref="AC79:AC142" si="151">AE79+AVERAGE(AF67,AF55,AF43,AF31,AF19)</f>
        <v>#REF!</v>
      </c>
      <c r="AD79" s="76" t="e">
        <f t="shared" ref="AD79:AD142" si="152">AE79+AVERAGE(AG67,AG55,AG43,AG31)</f>
        <v>#REF!</v>
      </c>
      <c r="AE79" s="76" t="e">
        <f>#REF!</f>
        <v>#REF!</v>
      </c>
      <c r="AF79" s="76" t="e">
        <f t="shared" si="125"/>
        <v>#REF!</v>
      </c>
      <c r="AG79" s="76" t="e">
        <f t="shared" ref="AG79:AG142" si="153">AD79-AE79</f>
        <v>#REF!</v>
      </c>
      <c r="AH79" s="77">
        <f>AE78/AE77-1</f>
        <v>-4.6318660196850714E-2</v>
      </c>
      <c r="AI79" s="76">
        <v>5</v>
      </c>
      <c r="AJ79" s="76" t="e">
        <f t="shared" ref="AJ79:AJ142" si="154">K79-AE79</f>
        <v>#REF!</v>
      </c>
      <c r="AK79" s="78" t="e">
        <f t="shared" ref="AK79:AK142" si="155">AI79-AJ79</f>
        <v>#REF!</v>
      </c>
      <c r="AL79" s="60">
        <f t="shared" ref="AL79:AL133" si="156">A79</f>
        <v>45748</v>
      </c>
      <c r="AM79" s="79" t="e">
        <f t="shared" si="48"/>
        <v>#REF!</v>
      </c>
      <c r="AN79" s="79" t="e">
        <f t="shared" si="48"/>
        <v>#REF!</v>
      </c>
      <c r="AO79" s="79" t="e">
        <f t="shared" si="48"/>
        <v>#REF!</v>
      </c>
      <c r="AQ79" s="62"/>
      <c r="AR79" s="24"/>
      <c r="AS79" s="60">
        <f t="shared" ref="AS79:AS133" si="157">A79</f>
        <v>45748</v>
      </c>
      <c r="AT79" s="76" t="e">
        <f t="shared" si="86"/>
        <v>#NUM!</v>
      </c>
      <c r="AU79" s="76" t="e">
        <f t="shared" si="87"/>
        <v>#NUM!</v>
      </c>
      <c r="AV79" s="76" t="e">
        <f t="shared" ref="AV79:AV132" si="158">BF79+BA79</f>
        <v>#NUM!</v>
      </c>
      <c r="AW79" s="69" t="e">
        <f t="shared" ref="AW79:AW132" si="159">AT79-AV79</f>
        <v>#NUM!</v>
      </c>
      <c r="AX79" s="69" t="e">
        <f t="shared" ref="AX79:AX132" si="160">AU79-AV79</f>
        <v>#NUM!</v>
      </c>
      <c r="AY79" s="76">
        <f t="shared" si="89"/>
        <v>2.6786525974025936</v>
      </c>
      <c r="AZ79" s="76">
        <f t="shared" si="90"/>
        <v>6.4286525974025972</v>
      </c>
      <c r="BA79" s="78">
        <v>4.5</v>
      </c>
      <c r="BB79" s="69">
        <f t="shared" ref="BB79:BB132" si="161">AY79-BA79</f>
        <v>-1.8213474025974064</v>
      </c>
      <c r="BC79" s="69">
        <f t="shared" ref="BC79:BC132" si="162">AZ79-BA79</f>
        <v>1.9286525974025972</v>
      </c>
      <c r="BD79" s="76" t="e">
        <f t="shared" si="91"/>
        <v>#NUM!</v>
      </c>
      <c r="BE79" s="76" t="e">
        <f t="shared" si="92"/>
        <v>#NUM!</v>
      </c>
      <c r="BF79" s="76" t="e">
        <f>MROUND((BF78+AVERAGE(BF68-BF67,BF56-BF55,BF44-BF43,BF32-BF31,BF20-BF19)),0.25)</f>
        <v>#NUM!</v>
      </c>
      <c r="BG79" s="69" t="e">
        <f t="shared" ref="BG79:BG142" si="163">BD79-BF79</f>
        <v>#NUM!</v>
      </c>
      <c r="BH79" s="69" t="e">
        <f t="shared" ref="BH79:BH132" si="164">BE79-BF79</f>
        <v>#NUM!</v>
      </c>
      <c r="BI79" s="76" t="e">
        <f t="shared" si="94"/>
        <v>#REF!</v>
      </c>
      <c r="BJ79" s="76" t="e">
        <f t="shared" si="95"/>
        <v>#REF!</v>
      </c>
      <c r="BK79" s="76" t="e">
        <f t="shared" ref="BK79:BK132" si="165">P79-AE79</f>
        <v>#REF!</v>
      </c>
      <c r="BL79" s="69" t="e">
        <f t="shared" ref="BL79:BL132" si="166">BI79-BK79</f>
        <v>#REF!</v>
      </c>
      <c r="BM79" s="69" t="e">
        <f t="shared" ref="BM79:BM132" si="167">BJ79-BK79</f>
        <v>#REF!</v>
      </c>
      <c r="BN79" s="76">
        <f t="shared" si="97"/>
        <v>-20.753460063281395</v>
      </c>
      <c r="BO79" s="76">
        <f t="shared" si="124"/>
        <v>-2.5183104059981147</v>
      </c>
      <c r="BP79" s="76">
        <f>'Argy vs. SBO'!$AA$100+('Argy vs. SBO'!$AA$103*'Monthly Data'!K78)+('Argy vs. SBO'!$AA$104*'Monthly Data'!AE78)+AVERAGE('Argy vs. SBO'!$R$953:$R$960)+4</f>
        <v>-17.10109770274282</v>
      </c>
      <c r="BQ79" s="69">
        <f t="shared" ref="BQ79:BQ132" si="168">BN79-BP79</f>
        <v>-3.6523623605385751</v>
      </c>
      <c r="BR79" s="69">
        <f t="shared" ref="BR79:BR132" si="169">BO79-BP79</f>
        <v>14.582787296744705</v>
      </c>
      <c r="BS79" s="76">
        <f t="shared" si="99"/>
        <v>3.2221521739130452</v>
      </c>
      <c r="BT79" s="76">
        <f t="shared" si="99"/>
        <v>8.2796521739130426</v>
      </c>
      <c r="BU79" s="76">
        <f t="shared" si="99"/>
        <v>6.9216666666666598</v>
      </c>
      <c r="BV79" s="69">
        <f t="shared" ref="BV79:BV132" si="170">BS79-BU79</f>
        <v>-3.6995144927536145</v>
      </c>
      <c r="BW79" s="69">
        <f t="shared" ref="BW79:BW132" si="171">BT79-BU79</f>
        <v>1.3579855072463829</v>
      </c>
      <c r="BX79" s="76" t="e">
        <f t="shared" si="100"/>
        <v>#REF!</v>
      </c>
      <c r="BY79" s="76" t="e">
        <f t="shared" si="100"/>
        <v>#REF!</v>
      </c>
      <c r="BZ79" s="76" t="e">
        <f t="shared" si="100"/>
        <v>#REF!</v>
      </c>
      <c r="CA79" s="69" t="e">
        <f t="shared" ref="CA79:CA132" si="172">BX79-BZ79</f>
        <v>#REF!</v>
      </c>
      <c r="CB79" s="69" t="e">
        <f t="shared" ref="CB79:CB132" si="173">BY79-BZ79</f>
        <v>#REF!</v>
      </c>
      <c r="CE79" s="76">
        <v>0.97755186314454079</v>
      </c>
      <c r="CG79" s="76">
        <v>4.1000000000000014</v>
      </c>
      <c r="CH79" s="24"/>
      <c r="CI79" s="76">
        <v>0.45000000000000284</v>
      </c>
      <c r="CJ79" s="24"/>
      <c r="CK79" s="24">
        <v>0.75</v>
      </c>
      <c r="CM79" s="69" t="e">
        <f t="shared" si="103"/>
        <v>#REF!</v>
      </c>
      <c r="CN79" s="69" t="e">
        <f t="shared" si="103"/>
        <v>#REF!</v>
      </c>
      <c r="CO79" s="69" t="e">
        <f t="shared" si="103"/>
        <v>#REF!</v>
      </c>
      <c r="CP79" s="69" t="e">
        <f t="shared" si="104"/>
        <v>#REF!</v>
      </c>
      <c r="CQ79" s="69" t="e">
        <f t="shared" si="104"/>
        <v>#REF!</v>
      </c>
      <c r="CR79" s="69" t="e">
        <f t="shared" si="104"/>
        <v>#REF!</v>
      </c>
      <c r="CS79" s="69" t="e">
        <f t="shared" si="105"/>
        <v>#REF!</v>
      </c>
      <c r="CT79" s="69" t="e">
        <f t="shared" si="105"/>
        <v>#REF!</v>
      </c>
      <c r="CU79" s="69" t="e">
        <f t="shared" si="105"/>
        <v>#REF!</v>
      </c>
      <c r="CV79" s="69" t="e">
        <f t="shared" si="106"/>
        <v>#REF!</v>
      </c>
      <c r="CW79" s="69" t="e">
        <f t="shared" si="106"/>
        <v>#REF!</v>
      </c>
      <c r="CX79" s="69" t="e">
        <f t="shared" si="106"/>
        <v>#REF!</v>
      </c>
      <c r="CY79" s="69">
        <f t="shared" si="107"/>
        <v>102.99725547013051</v>
      </c>
      <c r="CZ79" s="69">
        <f t="shared" si="107"/>
        <v>119.05475547013052</v>
      </c>
      <c r="DA79" s="69">
        <f t="shared" si="107"/>
        <v>110.07324533114669</v>
      </c>
      <c r="DB79" s="69" t="e">
        <f t="shared" si="108"/>
        <v>#REF!</v>
      </c>
      <c r="DC79" s="69" t="e">
        <f t="shared" si="108"/>
        <v>#REF!</v>
      </c>
      <c r="DD79" s="69" t="e">
        <f t="shared" si="108"/>
        <v>#REF!</v>
      </c>
      <c r="DF79" s="69" t="e">
        <f t="shared" si="109"/>
        <v>#REF!</v>
      </c>
      <c r="DG79" s="69" t="e">
        <f t="shared" si="109"/>
        <v>#REF!</v>
      </c>
      <c r="DH79" s="69" t="e">
        <f t="shared" si="109"/>
        <v>#REF!</v>
      </c>
      <c r="DJ79" s="69" t="e">
        <f t="shared" si="70"/>
        <v>#REF!</v>
      </c>
      <c r="DK79" s="69" t="e">
        <f t="shared" si="70"/>
        <v>#REF!</v>
      </c>
      <c r="DL79" s="69" t="e">
        <f t="shared" si="70"/>
        <v>#REF!</v>
      </c>
      <c r="DM79" s="69" t="e">
        <f t="shared" si="110"/>
        <v>#REF!</v>
      </c>
      <c r="DN79" s="69" t="e">
        <f t="shared" si="111"/>
        <v>#REF!</v>
      </c>
      <c r="DO79" s="69" t="e">
        <f t="shared" ref="DO79:DO132" si="174">AVERAGE(DM79:DN79)</f>
        <v>#REF!</v>
      </c>
      <c r="DP79" t="e">
        <f t="shared" ref="DP79:DP132" si="175">IF(DO79&lt;DN79,"OK","High")</f>
        <v>#REF!</v>
      </c>
      <c r="DQ79" t="e">
        <f t="shared" ref="DQ79:DQ132" si="176">IF(DO79&gt;DM79,"OK","Low")</f>
        <v>#REF!</v>
      </c>
      <c r="DS79" s="69" t="e">
        <f t="shared" si="49"/>
        <v>#REF!</v>
      </c>
      <c r="DT79" s="69" t="e">
        <f t="shared" si="49"/>
        <v>#REF!</v>
      </c>
      <c r="DU79" s="69" t="e">
        <f t="shared" si="49"/>
        <v>#REF!</v>
      </c>
      <c r="DV79" s="63">
        <f t="shared" ref="DV79:DV133" si="177">A79</f>
        <v>45748</v>
      </c>
      <c r="DW79" s="76">
        <f t="shared" si="115"/>
        <v>49.259477151133517</v>
      </c>
      <c r="DX79" s="76">
        <f t="shared" si="116"/>
        <v>55.063193162313667</v>
      </c>
      <c r="DY79" s="76">
        <f t="shared" si="128"/>
        <v>52.356969167026584</v>
      </c>
      <c r="DZ79" s="76">
        <f t="shared" si="117"/>
        <v>1085.9852703588626</v>
      </c>
      <c r="EA79" s="76">
        <f t="shared" si="117"/>
        <v>1213.9352703588627</v>
      </c>
      <c r="EB79" s="76">
        <f t="shared" si="117"/>
        <v>1154.2732607894848</v>
      </c>
      <c r="EC79" s="76">
        <f>_xlfn.MINIFS(Spreads!AT$3:AT$1616,Spreads!$AA$3:$AA$1616,'Monthly Data'!$B79,Spreads!$AB$3:$AB$1616,'Monthly Data'!$C79)</f>
        <v>278.10000000000002</v>
      </c>
      <c r="ED79" s="76">
        <f>_xlfn.MAXIFS(Spreads!AT$3:AT$1616,Spreads!$AA$3:$AA$1616,'Monthly Data'!$B79,Spreads!$AB$3:$AB$1616,'Monthly Data'!$C79)</f>
        <v>278.10000000000002</v>
      </c>
      <c r="EE79" s="76">
        <f>AVERAGEIFS(Spreads!AT$3:AT$1616,Spreads!$AA$3:$AA$1616,'Monthly Data'!$B79,Spreads!$AB$3:$AB$1616,'Monthly Data'!$C79)</f>
        <v>278.10000000000002</v>
      </c>
      <c r="EF79" s="76">
        <f>_xlfn.MINIFS(Spreads!AU$3:AU$1616,Spreads!$AA$3:$AA$1616,'Monthly Data'!$B79,Spreads!$AB$3:$AB$1616,'Monthly Data'!$C79)</f>
        <v>9.83</v>
      </c>
      <c r="EG79" s="76">
        <f>_xlfn.MAXIFS(Spreads!AU$3:AU$1616,Spreads!$AA$3:$AA$1616,'Monthly Data'!$B79,Spreads!$AB$3:$AB$1616,'Monthly Data'!$C79)</f>
        <v>9.83</v>
      </c>
      <c r="EH79" s="76">
        <f>AVERAGEIFS(Spreads!AU$3:AU$1616,Spreads!$AA$3:$AA$1616,'Monthly Data'!$B79,Spreads!$AB$3:$AB$1616,'Monthly Data'!$C79)</f>
        <v>9.83</v>
      </c>
      <c r="EI79" s="76">
        <f>_xlfn.MINIFS(Spreads!AV$3:AV$1616,Spreads!$AA$3:$AA$1616,'Monthly Data'!$B79,Spreads!$AB$3:$AB$1616,'Monthly Data'!$C79)</f>
        <v>2.4781300000000002</v>
      </c>
      <c r="EJ79" s="76">
        <f>_xlfn.MAXIFS(Spreads!AV$3:AV$1616,Spreads!$AA$3:$AA$1616,'Monthly Data'!$B79,Spreads!$AB$3:$AB$1616,'Monthly Data'!$C79)</f>
        <v>2.4781300000000002</v>
      </c>
      <c r="EK79" s="76">
        <f>AVERAGEIFS(Spreads!AV$3:AV$1616,Spreads!$AA$3:$AA$1616,'Monthly Data'!$B79,Spreads!$AB$3:$AB$1616,'Monthly Data'!$C79)</f>
        <v>2.4781300000000002</v>
      </c>
      <c r="EL79" s="76">
        <f>_xlfn.MINIFS(Spreads!AW$3:AW$1616,Spreads!$AA$3:$AA$1616,'Monthly Data'!$B79,Spreads!$AB$3:$AB$1616,'Monthly Data'!$C79)</f>
        <v>2.3592345999999988</v>
      </c>
      <c r="EM79" s="76">
        <f>_xlfn.MAXIFS(Spreads!AW$3:AW$1616,Spreads!$AA$3:$AA$1616,'Monthly Data'!$B79,Spreads!$AB$3:$AB$1616,'Monthly Data'!$C79)</f>
        <v>2.3592345999999988</v>
      </c>
      <c r="EN79" s="76">
        <f>AVERAGEIFS(Spreads!AW$3:AW$1616,Spreads!$AA$3:$AA$1616,'Monthly Data'!$B79,Spreads!$AB$3:$AB$1616,'Monthly Data'!$C79)</f>
        <v>2.3592345999999988</v>
      </c>
      <c r="EO79" s="76">
        <f>_xlfn.MINIFS(Spreads!AX$3:AX$1616,Spreads!$AA$3:$AA$1616,'Monthly Data'!$B79,Spreads!$AB$3:$AB$1616,'Monthly Data'!$C79)</f>
        <v>-0.11889540000000132</v>
      </c>
      <c r="EP79" s="76">
        <f>_xlfn.MAXIFS(Spreads!AX$3:AX$1616,Spreads!$AA$3:$AA$1616,'Monthly Data'!$B79,Spreads!$AB$3:$AB$1616,'Monthly Data'!$C79)</f>
        <v>-0.11889540000000132</v>
      </c>
      <c r="EQ79" s="76">
        <f>AVERAGEIFS(Spreads!AX$3:AX$1616,Spreads!$AA$3:$AA$1616,'Monthly Data'!$B79,Spreads!$AB$3:$AB$1616,'Monthly Data'!$C79)</f>
        <v>-0.11889540000000132</v>
      </c>
      <c r="ER79" s="65">
        <f>_xlfn.MINIFS(Spreads!AY$3:AY$1616,Spreads!$AA$3:$AA$1616,'Monthly Data'!$B79,Spreads!$AB$3:$AB$1616,'Monthly Data'!$C79)</f>
        <v>0.46887022923097182</v>
      </c>
      <c r="ES79" s="65">
        <f>_xlfn.MAXIFS(Spreads!AY$3:AY$1616,Spreads!$AA$3:$AA$1616,'Monthly Data'!$B79,Spreads!$AB$3:$AB$1616,'Monthly Data'!$C79)</f>
        <v>0.46887022923097182</v>
      </c>
      <c r="ET79" s="65">
        <f>AVERAGEIFS(Spreads!AY$3:AY$1616,Spreads!$AA$3:$AA$1616,'Monthly Data'!$B79,Spreads!$AB$3:$AB$1616,'Monthly Data'!$C79)</f>
        <v>0.46887022923097182</v>
      </c>
      <c r="EV79" s="24" t="e">
        <f t="shared" si="50"/>
        <v>#REF!</v>
      </c>
    </row>
    <row r="80" spans="1:152" x14ac:dyDescent="0.2">
      <c r="A80" s="60">
        <v>45778</v>
      </c>
      <c r="B80" s="61">
        <f t="shared" si="129"/>
        <v>5</v>
      </c>
      <c r="C80" s="61">
        <f t="shared" si="130"/>
        <v>2025</v>
      </c>
      <c r="D80" s="76" t="e">
        <f t="shared" si="131"/>
        <v>#REF!</v>
      </c>
      <c r="E80" s="76" t="e">
        <f t="shared" si="132"/>
        <v>#REF!</v>
      </c>
      <c r="F80" s="76" t="e">
        <f t="shared" si="133"/>
        <v>#REF!</v>
      </c>
      <c r="G80" s="76" t="e">
        <f t="shared" si="134"/>
        <v>#REF!</v>
      </c>
      <c r="H80" s="76" t="e">
        <f t="shared" si="135"/>
        <v>#REF!</v>
      </c>
      <c r="I80" s="76" t="e">
        <f t="shared" si="136"/>
        <v>#REF!</v>
      </c>
      <c r="J80" s="76" t="e">
        <f t="shared" si="137"/>
        <v>#REF!</v>
      </c>
      <c r="K80" s="76" t="e">
        <f>MROUND('Argy vs. SBO'!$AA$59+('Argy vs. SBO'!$AA$60*'Monthly Data'!F80)+('Argy vs. SBO'!$AA$61*'Monthly Data'!AE80)+AVERAGE('Argy vs. SBO'!$T$953:$T$960),0.25)+1-2</f>
        <v>#REF!</v>
      </c>
      <c r="L80" s="76" t="e">
        <f t="shared" si="138"/>
        <v>#REF!</v>
      </c>
      <c r="M80" s="76" t="e">
        <f t="shared" si="139"/>
        <v>#REF!</v>
      </c>
      <c r="N80" s="76" t="e">
        <f t="shared" si="140"/>
        <v>#REF!</v>
      </c>
      <c r="O80" s="76" t="e">
        <f t="shared" si="141"/>
        <v>#REF!</v>
      </c>
      <c r="P80" s="76" t="e">
        <f>MROUND('Argy vs. SBO'!$AA$39+('Argy vs. SBO'!$AA$40*'Monthly Data'!U80)+('Argy vs. SBO'!$AA$41*'Monthly Data'!AE80)+AVERAGE('Argy vs. SBO'!$P$953:$P$960),0.25)-2-4-5+6.75</f>
        <v>#REF!</v>
      </c>
      <c r="Q80" s="76" t="e">
        <f t="shared" si="142"/>
        <v>#REF!</v>
      </c>
      <c r="R80" s="76" t="e">
        <f t="shared" si="143"/>
        <v>#REF!</v>
      </c>
      <c r="S80" s="76" t="e">
        <f t="shared" si="144"/>
        <v>#REF!</v>
      </c>
      <c r="T80" s="76" t="e">
        <f t="shared" si="145"/>
        <v>#REF!</v>
      </c>
      <c r="U80" s="76" t="e">
        <f t="shared" si="146"/>
        <v>#REF!</v>
      </c>
      <c r="V80" s="76">
        <f t="shared" si="84"/>
        <v>-3.5</v>
      </c>
      <c r="W80" s="76">
        <f t="shared" si="39"/>
        <v>2.75</v>
      </c>
      <c r="X80" s="76">
        <f t="shared" si="147"/>
        <v>86.455123290334143</v>
      </c>
      <c r="Y80" s="76">
        <f t="shared" si="148"/>
        <v>92.772623290334153</v>
      </c>
      <c r="Z80" s="76">
        <f>'[5]Canola Complex'!$BN455</f>
        <v>89.441038117173989</v>
      </c>
      <c r="AA80" s="76">
        <f t="shared" si="149"/>
        <v>-2.9859148268398457</v>
      </c>
      <c r="AB80" s="76">
        <f t="shared" si="150"/>
        <v>3.331585173160164</v>
      </c>
      <c r="AC80" s="76" t="e">
        <f t="shared" si="151"/>
        <v>#REF!</v>
      </c>
      <c r="AD80" s="76" t="e">
        <f t="shared" si="152"/>
        <v>#REF!</v>
      </c>
      <c r="AE80" s="76" t="e">
        <f>#REF!</f>
        <v>#REF!</v>
      </c>
      <c r="AF80" s="76" t="e">
        <f t="shared" si="125"/>
        <v>#REF!</v>
      </c>
      <c r="AG80" s="76" t="e">
        <f t="shared" si="153"/>
        <v>#REF!</v>
      </c>
      <c r="AH80" s="76"/>
      <c r="AI80" s="76">
        <v>5</v>
      </c>
      <c r="AJ80" s="76" t="e">
        <f t="shared" si="154"/>
        <v>#REF!</v>
      </c>
      <c r="AK80" s="78" t="e">
        <f t="shared" si="155"/>
        <v>#REF!</v>
      </c>
      <c r="AL80" s="60">
        <f t="shared" si="156"/>
        <v>45778</v>
      </c>
      <c r="AM80" s="79" t="e">
        <f t="shared" si="48"/>
        <v>#REF!</v>
      </c>
      <c r="AN80" s="79" t="e">
        <f t="shared" si="48"/>
        <v>#REF!</v>
      </c>
      <c r="AO80" s="79" t="e">
        <f t="shared" si="48"/>
        <v>#REF!</v>
      </c>
      <c r="AQ80" s="62"/>
      <c r="AR80" s="24"/>
      <c r="AS80" s="60">
        <f t="shared" si="157"/>
        <v>45778</v>
      </c>
      <c r="AT80" s="76" t="e">
        <f t="shared" si="86"/>
        <v>#NUM!</v>
      </c>
      <c r="AU80" s="76" t="e">
        <f t="shared" si="87"/>
        <v>#NUM!</v>
      </c>
      <c r="AV80" s="76" t="e">
        <f t="shared" si="158"/>
        <v>#NUM!</v>
      </c>
      <c r="AW80" s="69" t="e">
        <f t="shared" si="159"/>
        <v>#NUM!</v>
      </c>
      <c r="AX80" s="69" t="e">
        <f t="shared" si="160"/>
        <v>#NUM!</v>
      </c>
      <c r="AY80" s="76">
        <f t="shared" si="89"/>
        <v>2.7132034632034632</v>
      </c>
      <c r="AZ80" s="76">
        <f t="shared" si="90"/>
        <v>7.1507034632034632</v>
      </c>
      <c r="BA80" s="78">
        <v>5.5</v>
      </c>
      <c r="BB80" s="69">
        <f t="shared" si="161"/>
        <v>-2.7867965367965368</v>
      </c>
      <c r="BC80" s="69">
        <f t="shared" si="162"/>
        <v>1.6507034632034632</v>
      </c>
      <c r="BD80" s="76" t="e">
        <f t="shared" si="91"/>
        <v>#NUM!</v>
      </c>
      <c r="BE80" s="76" t="e">
        <f t="shared" si="92"/>
        <v>#NUM!</v>
      </c>
      <c r="BF80" s="76" t="e">
        <f>MROUND((BF79+AVERAGE(BF69-BF68,BF57-BF56,BF45-BF44,BF33-BF32,BF21-BF20)),0.25)</f>
        <v>#NUM!</v>
      </c>
      <c r="BG80" s="69" t="e">
        <f t="shared" si="163"/>
        <v>#NUM!</v>
      </c>
      <c r="BH80" s="69" t="e">
        <f t="shared" si="164"/>
        <v>#NUM!</v>
      </c>
      <c r="BI80" s="76" t="e">
        <f t="shared" si="94"/>
        <v>#REF!</v>
      </c>
      <c r="BJ80" s="76" t="e">
        <f t="shared" si="95"/>
        <v>#REF!</v>
      </c>
      <c r="BK80" s="76" t="e">
        <f t="shared" si="165"/>
        <v>#REF!</v>
      </c>
      <c r="BL80" s="69" t="e">
        <f t="shared" si="166"/>
        <v>#REF!</v>
      </c>
      <c r="BM80" s="69" t="e">
        <f t="shared" si="167"/>
        <v>#REF!</v>
      </c>
      <c r="BN80" s="76" t="e">
        <f t="shared" si="97"/>
        <v>#REF!</v>
      </c>
      <c r="BO80" s="76" t="e">
        <f t="shared" si="124"/>
        <v>#REF!</v>
      </c>
      <c r="BP80" s="76" t="e">
        <f>'Argy vs. SBO'!$AA$100+('Argy vs. SBO'!$AA$103*'Monthly Data'!K79)+('Argy vs. SBO'!$AA$104*'Monthly Data'!AE79)+AVERAGE('Argy vs. SBO'!$R$953:$R$960)+3</f>
        <v>#REF!</v>
      </c>
      <c r="BQ80" s="69" t="e">
        <f t="shared" si="168"/>
        <v>#REF!</v>
      </c>
      <c r="BR80" s="69" t="e">
        <f t="shared" si="169"/>
        <v>#REF!</v>
      </c>
      <c r="BS80" s="76" t="e">
        <f t="shared" si="99"/>
        <v>#REF!</v>
      </c>
      <c r="BT80" s="76" t="e">
        <f t="shared" si="99"/>
        <v>#REF!</v>
      </c>
      <c r="BU80" s="76" t="e">
        <f t="shared" si="99"/>
        <v>#REF!</v>
      </c>
      <c r="BV80" s="69" t="e">
        <f t="shared" si="170"/>
        <v>#REF!</v>
      </c>
      <c r="BW80" s="69" t="e">
        <f t="shared" si="171"/>
        <v>#REF!</v>
      </c>
      <c r="BX80" s="76" t="e">
        <f t="shared" si="100"/>
        <v>#REF!</v>
      </c>
      <c r="BY80" s="76" t="e">
        <f t="shared" si="100"/>
        <v>#REF!</v>
      </c>
      <c r="BZ80" s="76" t="e">
        <f t="shared" si="100"/>
        <v>#REF!</v>
      </c>
      <c r="CA80" s="69" t="e">
        <f t="shared" si="172"/>
        <v>#REF!</v>
      </c>
      <c r="CB80" s="69" t="e">
        <f t="shared" si="173"/>
        <v>#REF!</v>
      </c>
      <c r="CE80" s="76">
        <v>-6.4377208172187395E-2</v>
      </c>
      <c r="CG80" s="76">
        <v>4.2999999999999972</v>
      </c>
      <c r="CH80" s="24"/>
      <c r="CI80" s="76">
        <v>0.89999999999999858</v>
      </c>
      <c r="CJ80" s="24"/>
      <c r="CK80" s="24">
        <v>0.5</v>
      </c>
      <c r="CM80" s="69" t="e">
        <f t="shared" si="103"/>
        <v>#REF!</v>
      </c>
      <c r="CN80" s="69" t="e">
        <f t="shared" si="103"/>
        <v>#REF!</v>
      </c>
      <c r="CO80" s="69" t="e">
        <f t="shared" si="103"/>
        <v>#REF!</v>
      </c>
      <c r="CP80" s="69" t="e">
        <f t="shared" si="104"/>
        <v>#REF!</v>
      </c>
      <c r="CQ80" s="69" t="e">
        <f t="shared" si="104"/>
        <v>#REF!</v>
      </c>
      <c r="CR80" s="69" t="e">
        <f t="shared" si="104"/>
        <v>#REF!</v>
      </c>
      <c r="CS80" s="69" t="e">
        <f t="shared" si="105"/>
        <v>#REF!</v>
      </c>
      <c r="CT80" s="69" t="e">
        <f t="shared" si="105"/>
        <v>#REF!</v>
      </c>
      <c r="CU80" s="69" t="e">
        <f t="shared" si="105"/>
        <v>#REF!</v>
      </c>
      <c r="CV80" s="69" t="e">
        <f t="shared" si="106"/>
        <v>#REF!</v>
      </c>
      <c r="CW80" s="69" t="e">
        <f t="shared" si="106"/>
        <v>#REF!</v>
      </c>
      <c r="CX80" s="69" t="e">
        <f t="shared" si="106"/>
        <v>#REF!</v>
      </c>
      <c r="CY80" s="69">
        <f t="shared" si="107"/>
        <v>86.455123290334143</v>
      </c>
      <c r="CZ80" s="69">
        <f t="shared" si="107"/>
        <v>92.772623290334153</v>
      </c>
      <c r="DA80" s="69">
        <f t="shared" si="107"/>
        <v>89.441038117173989</v>
      </c>
      <c r="DB80" s="69" t="e">
        <f t="shared" si="108"/>
        <v>#REF!</v>
      </c>
      <c r="DC80" s="69" t="e">
        <f t="shared" si="108"/>
        <v>#REF!</v>
      </c>
      <c r="DD80" s="69" t="e">
        <f t="shared" si="108"/>
        <v>#REF!</v>
      </c>
      <c r="DF80" s="69" t="e">
        <f t="shared" si="109"/>
        <v>#REF!</v>
      </c>
      <c r="DG80" s="69" t="e">
        <f t="shared" si="109"/>
        <v>#REF!</v>
      </c>
      <c r="DH80" s="69" t="e">
        <f t="shared" si="109"/>
        <v>#REF!</v>
      </c>
      <c r="DJ80" s="69" t="e">
        <f t="shared" si="70"/>
        <v>#REF!</v>
      </c>
      <c r="DK80" s="69" t="e">
        <f t="shared" si="70"/>
        <v>#REF!</v>
      </c>
      <c r="DL80" s="69" t="e">
        <f t="shared" si="70"/>
        <v>#REF!</v>
      </c>
      <c r="DM80" s="69" t="e">
        <f t="shared" si="110"/>
        <v>#REF!</v>
      </c>
      <c r="DN80" s="69" t="e">
        <f t="shared" si="111"/>
        <v>#REF!</v>
      </c>
      <c r="DO80" s="69" t="e">
        <f t="shared" si="174"/>
        <v>#REF!</v>
      </c>
      <c r="DP80" t="e">
        <f t="shared" si="175"/>
        <v>#REF!</v>
      </c>
      <c r="DQ80" t="e">
        <f t="shared" si="176"/>
        <v>#REF!</v>
      </c>
      <c r="DS80" s="69" t="e">
        <f t="shared" si="49"/>
        <v>#REF!</v>
      </c>
      <c r="DT80" s="69" t="e">
        <f t="shared" si="49"/>
        <v>#REF!</v>
      </c>
      <c r="DU80" s="69" t="e">
        <f t="shared" si="49"/>
        <v>#REF!</v>
      </c>
      <c r="DV80" s="63">
        <f t="shared" si="177"/>
        <v>45778</v>
      </c>
      <c r="DW80" s="76">
        <f t="shared" si="115"/>
        <v>49.585016001811532</v>
      </c>
      <c r="DX80" s="76">
        <f t="shared" si="116"/>
        <v>55.690371024123742</v>
      </c>
      <c r="DY80" s="76">
        <f t="shared" si="128"/>
        <v>52.691635606454497</v>
      </c>
      <c r="DZ80" s="76">
        <f t="shared" si="117"/>
        <v>1093.1621714794574</v>
      </c>
      <c r="EA80" s="76">
        <f t="shared" si="117"/>
        <v>1227.7621714794573</v>
      </c>
      <c r="EB80" s="76">
        <f t="shared" si="117"/>
        <v>1161.6513907397293</v>
      </c>
      <c r="EC80" s="76">
        <f>_xlfn.MINIFS(Spreads!AT$3:AT$1616,Spreads!$AA$3:$AA$1616,'Monthly Data'!$B80,Spreads!$AB$3:$AB$1616,'Monthly Data'!$C80)</f>
        <v>0</v>
      </c>
      <c r="ED80" s="76">
        <f>_xlfn.MAXIFS(Spreads!AT$3:AT$1616,Spreads!$AA$3:$AA$1616,'Monthly Data'!$B80,Spreads!$AB$3:$AB$1616,'Monthly Data'!$C80)</f>
        <v>0</v>
      </c>
      <c r="EE80" s="76" t="e">
        <f>AVERAGEIFS(Spreads!AT$3:AT$1616,Spreads!$AA$3:$AA$1616,'Monthly Data'!$B80,Spreads!$AB$3:$AB$1616,'Monthly Data'!$C80)</f>
        <v>#DIV/0!</v>
      </c>
      <c r="EF80" s="76">
        <f>_xlfn.MINIFS(Spreads!AU$3:AU$1616,Spreads!$AA$3:$AA$1616,'Monthly Data'!$B80,Spreads!$AB$3:$AB$1616,'Monthly Data'!$C80)</f>
        <v>0</v>
      </c>
      <c r="EG80" s="76">
        <f>_xlfn.MAXIFS(Spreads!AU$3:AU$1616,Spreads!$AA$3:$AA$1616,'Monthly Data'!$B80,Spreads!$AB$3:$AB$1616,'Monthly Data'!$C80)</f>
        <v>0</v>
      </c>
      <c r="EH80" s="76" t="e">
        <f>AVERAGEIFS(Spreads!AU$3:AU$1616,Spreads!$AA$3:$AA$1616,'Monthly Data'!$B80,Spreads!$AB$3:$AB$1616,'Monthly Data'!$C80)</f>
        <v>#DIV/0!</v>
      </c>
      <c r="EI80" s="76">
        <f>_xlfn.MINIFS(Spreads!AV$3:AV$1616,Spreads!$AA$3:$AA$1616,'Monthly Data'!$B80,Spreads!$AB$3:$AB$1616,'Monthly Data'!$C80)</f>
        <v>0</v>
      </c>
      <c r="EJ80" s="76">
        <f>_xlfn.MAXIFS(Spreads!AV$3:AV$1616,Spreads!$AA$3:$AA$1616,'Monthly Data'!$B80,Spreads!$AB$3:$AB$1616,'Monthly Data'!$C80)</f>
        <v>0</v>
      </c>
      <c r="EK80" s="76" t="e">
        <f>AVERAGEIFS(Spreads!AV$3:AV$1616,Spreads!$AA$3:$AA$1616,'Monthly Data'!$B80,Spreads!$AB$3:$AB$1616,'Monthly Data'!$C80)</f>
        <v>#DIV/0!</v>
      </c>
      <c r="EL80" s="76">
        <f>_xlfn.MINIFS(Spreads!AW$3:AW$1616,Spreads!$AA$3:$AA$1616,'Monthly Data'!$B80,Spreads!$AB$3:$AB$1616,'Monthly Data'!$C80)</f>
        <v>0</v>
      </c>
      <c r="EM80" s="76">
        <f>_xlfn.MAXIFS(Spreads!AW$3:AW$1616,Spreads!$AA$3:$AA$1616,'Monthly Data'!$B80,Spreads!$AB$3:$AB$1616,'Monthly Data'!$C80)</f>
        <v>0</v>
      </c>
      <c r="EN80" s="76" t="e">
        <f>AVERAGEIFS(Spreads!AW$3:AW$1616,Spreads!$AA$3:$AA$1616,'Monthly Data'!$B80,Spreads!$AB$3:$AB$1616,'Monthly Data'!$C80)</f>
        <v>#DIV/0!</v>
      </c>
      <c r="EO80" s="76">
        <f>_xlfn.MINIFS(Spreads!AX$3:AX$1616,Spreads!$AA$3:$AA$1616,'Monthly Data'!$B80,Spreads!$AB$3:$AB$1616,'Monthly Data'!$C80)</f>
        <v>0</v>
      </c>
      <c r="EP80" s="76">
        <f>_xlfn.MAXIFS(Spreads!AX$3:AX$1616,Spreads!$AA$3:$AA$1616,'Monthly Data'!$B80,Spreads!$AB$3:$AB$1616,'Monthly Data'!$C80)</f>
        <v>0</v>
      </c>
      <c r="EQ80" s="76" t="e">
        <f>AVERAGEIFS(Spreads!AX$3:AX$1616,Spreads!$AA$3:$AA$1616,'Monthly Data'!$B80,Spreads!$AB$3:$AB$1616,'Monthly Data'!$C80)</f>
        <v>#DIV/0!</v>
      </c>
      <c r="ER80" s="65">
        <f>_xlfn.MINIFS(Spreads!AY$3:AY$1616,Spreads!$AA$3:$AA$1616,'Monthly Data'!$B80,Spreads!$AB$3:$AB$1616,'Monthly Data'!$C80)</f>
        <v>0</v>
      </c>
      <c r="ES80" s="65">
        <f>_xlfn.MAXIFS(Spreads!AY$3:AY$1616,Spreads!$AA$3:$AA$1616,'Monthly Data'!$B80,Spreads!$AB$3:$AB$1616,'Monthly Data'!$C80)</f>
        <v>0</v>
      </c>
      <c r="ET80" s="65" t="e">
        <f>AVERAGEIFS(Spreads!AY$3:AY$1616,Spreads!$AA$3:$AA$1616,'Monthly Data'!$B80,Spreads!$AB$3:$AB$1616,'Monthly Data'!$C80)</f>
        <v>#DIV/0!</v>
      </c>
      <c r="EV80" s="24" t="e">
        <f t="shared" si="50"/>
        <v>#REF!</v>
      </c>
    </row>
    <row r="81" spans="1:152" x14ac:dyDescent="0.2">
      <c r="A81" s="60">
        <v>45809</v>
      </c>
      <c r="B81" s="61">
        <f t="shared" si="129"/>
        <v>6</v>
      </c>
      <c r="C81" s="61">
        <f t="shared" si="130"/>
        <v>2025</v>
      </c>
      <c r="D81" s="76" t="e">
        <f t="shared" si="131"/>
        <v>#REF!</v>
      </c>
      <c r="E81" s="76" t="e">
        <f t="shared" si="132"/>
        <v>#REF!</v>
      </c>
      <c r="F81" s="76" t="e">
        <f t="shared" si="133"/>
        <v>#REF!</v>
      </c>
      <c r="G81" s="76" t="e">
        <f t="shared" si="134"/>
        <v>#REF!</v>
      </c>
      <c r="H81" s="76" t="e">
        <f t="shared" si="135"/>
        <v>#REF!</v>
      </c>
      <c r="I81" s="76" t="e">
        <f t="shared" si="136"/>
        <v>#REF!</v>
      </c>
      <c r="J81" s="76" t="e">
        <f t="shared" si="137"/>
        <v>#REF!</v>
      </c>
      <c r="K81" s="76" t="e">
        <f>MROUND('Argy vs. SBO'!$AA$59+('Argy vs. SBO'!$AA$60*'Monthly Data'!F81)+('Argy vs. SBO'!$AA$61*'Monthly Data'!AE81)+AVERAGE('Argy vs. SBO'!$T$953:$T$960),0.25)+1-2</f>
        <v>#REF!</v>
      </c>
      <c r="L81" s="76" t="e">
        <f t="shared" si="138"/>
        <v>#REF!</v>
      </c>
      <c r="M81" s="76" t="e">
        <f t="shared" si="139"/>
        <v>#REF!</v>
      </c>
      <c r="N81" s="76" t="e">
        <f t="shared" si="140"/>
        <v>#REF!</v>
      </c>
      <c r="O81" s="76" t="e">
        <f t="shared" si="141"/>
        <v>#REF!</v>
      </c>
      <c r="P81" s="76" t="e">
        <f>MROUND('Argy vs. SBO'!$AA$39+('Argy vs. SBO'!$AA$40*'Monthly Data'!U81)+('Argy vs. SBO'!$AA$41*'Monthly Data'!AE81)+AVERAGE('Argy vs. SBO'!$P$953:$P$960),0.25)-2-4-5+7</f>
        <v>#REF!</v>
      </c>
      <c r="Q81" s="76" t="e">
        <f t="shared" si="142"/>
        <v>#REF!</v>
      </c>
      <c r="R81" s="76" t="e">
        <f t="shared" si="143"/>
        <v>#REF!</v>
      </c>
      <c r="S81" s="76" t="e">
        <f t="shared" si="144"/>
        <v>#REF!</v>
      </c>
      <c r="T81" s="76" t="e">
        <f t="shared" si="145"/>
        <v>#REF!</v>
      </c>
      <c r="U81" s="76" t="e">
        <f t="shared" si="146"/>
        <v>#REF!</v>
      </c>
      <c r="V81" s="76">
        <f t="shared" si="84"/>
        <v>-6.5</v>
      </c>
      <c r="W81" s="76">
        <f t="shared" si="39"/>
        <v>6.75</v>
      </c>
      <c r="X81" s="76">
        <f t="shared" si="147"/>
        <v>81.757244726645709</v>
      </c>
      <c r="Y81" s="76">
        <f t="shared" si="148"/>
        <v>98.494744726645706</v>
      </c>
      <c r="Z81" s="76">
        <f>'[5]Canola Complex'!$BN456</f>
        <v>90.414747432273415</v>
      </c>
      <c r="AA81" s="76">
        <f t="shared" si="149"/>
        <v>-8.6575027056277065</v>
      </c>
      <c r="AB81" s="76">
        <f t="shared" si="150"/>
        <v>8.0799972943722906</v>
      </c>
      <c r="AC81" s="76" t="e">
        <f t="shared" si="151"/>
        <v>#REF!</v>
      </c>
      <c r="AD81" s="76" t="e">
        <f t="shared" si="152"/>
        <v>#REF!</v>
      </c>
      <c r="AE81" s="76" t="e">
        <f>#REF!</f>
        <v>#REF!</v>
      </c>
      <c r="AF81" s="76" t="e">
        <f t="shared" si="125"/>
        <v>#REF!</v>
      </c>
      <c r="AG81" s="76" t="e">
        <f t="shared" si="153"/>
        <v>#REF!</v>
      </c>
      <c r="AH81" s="76"/>
      <c r="AI81" s="76">
        <v>5</v>
      </c>
      <c r="AJ81" s="76" t="e">
        <f t="shared" si="154"/>
        <v>#REF!</v>
      </c>
      <c r="AK81" s="78" t="e">
        <f t="shared" si="155"/>
        <v>#REF!</v>
      </c>
      <c r="AL81" s="60">
        <f t="shared" si="156"/>
        <v>45809</v>
      </c>
      <c r="AM81" s="79" t="e">
        <f t="shared" ref="AM81:AO125" si="178">S81*2204.622/100</f>
        <v>#REF!</v>
      </c>
      <c r="AN81" s="79" t="e">
        <f t="shared" si="178"/>
        <v>#REF!</v>
      </c>
      <c r="AO81" s="79" t="e">
        <f t="shared" si="178"/>
        <v>#REF!</v>
      </c>
      <c r="AQ81" s="62"/>
      <c r="AR81" s="24"/>
      <c r="AS81" s="60">
        <f t="shared" si="157"/>
        <v>45809</v>
      </c>
      <c r="AT81" s="76" t="e">
        <f t="shared" si="86"/>
        <v>#NUM!</v>
      </c>
      <c r="AU81" s="76" t="e">
        <f t="shared" si="87"/>
        <v>#NUM!</v>
      </c>
      <c r="AV81" s="76" t="e">
        <f t="shared" si="158"/>
        <v>#NUM!</v>
      </c>
      <c r="AW81" s="69" t="e">
        <f t="shared" si="159"/>
        <v>#NUM!</v>
      </c>
      <c r="AX81" s="69" t="e">
        <f t="shared" si="160"/>
        <v>#NUM!</v>
      </c>
      <c r="AY81" s="76">
        <f t="shared" si="89"/>
        <v>3.7257846320346322</v>
      </c>
      <c r="AZ81" s="76">
        <f t="shared" si="90"/>
        <v>8.8820346320346353</v>
      </c>
      <c r="BA81" s="78">
        <v>5.5</v>
      </c>
      <c r="BB81" s="69">
        <f t="shared" si="161"/>
        <v>-1.7742153679653678</v>
      </c>
      <c r="BC81" s="69">
        <f t="shared" si="162"/>
        <v>3.3820346320346353</v>
      </c>
      <c r="BD81" s="76" t="e">
        <f t="shared" si="91"/>
        <v>#NUM!</v>
      </c>
      <c r="BE81" s="76" t="e">
        <f t="shared" si="92"/>
        <v>#NUM!</v>
      </c>
      <c r="BF81" s="76" t="e">
        <f>MROUND((BF80+AVERAGE(BF70-BF69,BF58-BF57,BF46-BF45,BF34-BF33,BF22-BF21)),0.25)</f>
        <v>#NUM!</v>
      </c>
      <c r="BG81" s="69" t="e">
        <f t="shared" si="163"/>
        <v>#NUM!</v>
      </c>
      <c r="BH81" s="69" t="e">
        <f t="shared" si="164"/>
        <v>#NUM!</v>
      </c>
      <c r="BI81" s="76" t="e">
        <f t="shared" si="94"/>
        <v>#REF!</v>
      </c>
      <c r="BJ81" s="76" t="e">
        <f t="shared" si="95"/>
        <v>#REF!</v>
      </c>
      <c r="BK81" s="76" t="e">
        <f t="shared" si="165"/>
        <v>#REF!</v>
      </c>
      <c r="BL81" s="69" t="e">
        <f t="shared" si="166"/>
        <v>#REF!</v>
      </c>
      <c r="BM81" s="69" t="e">
        <f t="shared" si="167"/>
        <v>#REF!</v>
      </c>
      <c r="BN81" s="76" t="e">
        <f t="shared" si="97"/>
        <v>#REF!</v>
      </c>
      <c r="BO81" s="76" t="e">
        <f t="shared" si="124"/>
        <v>#REF!</v>
      </c>
      <c r="BP81" s="76" t="e">
        <f>'Argy vs. SBO'!$AA$100+('Argy vs. SBO'!$AA$103*'Monthly Data'!K80)+('Argy vs. SBO'!$AA$104*'Monthly Data'!AE80)+AVERAGE('Argy vs. SBO'!$R$953:$R$960)+2</f>
        <v>#REF!</v>
      </c>
      <c r="BQ81" s="69" t="e">
        <f t="shared" si="168"/>
        <v>#REF!</v>
      </c>
      <c r="BR81" s="69" t="e">
        <f t="shared" si="169"/>
        <v>#REF!</v>
      </c>
      <c r="BS81" s="76" t="e">
        <f t="shared" si="99"/>
        <v>#REF!</v>
      </c>
      <c r="BT81" s="76" t="e">
        <f t="shared" si="99"/>
        <v>#REF!</v>
      </c>
      <c r="BU81" s="76" t="e">
        <f t="shared" si="99"/>
        <v>#REF!</v>
      </c>
      <c r="BV81" s="69" t="e">
        <f t="shared" si="170"/>
        <v>#REF!</v>
      </c>
      <c r="BW81" s="69" t="e">
        <f t="shared" si="171"/>
        <v>#REF!</v>
      </c>
      <c r="BX81" s="76" t="e">
        <f t="shared" si="100"/>
        <v>#REF!</v>
      </c>
      <c r="BY81" s="76" t="e">
        <f t="shared" si="100"/>
        <v>#REF!</v>
      </c>
      <c r="BZ81" s="76" t="e">
        <f t="shared" si="100"/>
        <v>#REF!</v>
      </c>
      <c r="CA81" s="69" t="e">
        <f t="shared" si="172"/>
        <v>#REF!</v>
      </c>
      <c r="CB81" s="69" t="e">
        <f t="shared" si="173"/>
        <v>#REF!</v>
      </c>
      <c r="CE81" s="76">
        <v>1.8339130121220961</v>
      </c>
      <c r="CG81" s="76">
        <v>3.9500000000000028</v>
      </c>
      <c r="CH81" s="24"/>
      <c r="CI81" s="76">
        <v>0.70000000000000284</v>
      </c>
      <c r="CJ81" s="24"/>
      <c r="CK81" s="24">
        <v>0.5</v>
      </c>
      <c r="CM81" s="69" t="e">
        <f t="shared" si="103"/>
        <v>#REF!</v>
      </c>
      <c r="CN81" s="69" t="e">
        <f t="shared" si="103"/>
        <v>#REF!</v>
      </c>
      <c r="CO81" s="69" t="e">
        <f t="shared" si="103"/>
        <v>#REF!</v>
      </c>
      <c r="CP81" s="69" t="e">
        <f t="shared" si="104"/>
        <v>#REF!</v>
      </c>
      <c r="CQ81" s="69" t="e">
        <f t="shared" si="104"/>
        <v>#REF!</v>
      </c>
      <c r="CR81" s="69" t="e">
        <f t="shared" si="104"/>
        <v>#REF!</v>
      </c>
      <c r="CS81" s="69" t="e">
        <f t="shared" si="105"/>
        <v>#REF!</v>
      </c>
      <c r="CT81" s="69" t="e">
        <f t="shared" si="105"/>
        <v>#REF!</v>
      </c>
      <c r="CU81" s="69" t="e">
        <f t="shared" si="105"/>
        <v>#REF!</v>
      </c>
      <c r="CV81" s="69" t="e">
        <f t="shared" si="106"/>
        <v>#REF!</v>
      </c>
      <c r="CW81" s="69" t="e">
        <f t="shared" si="106"/>
        <v>#REF!</v>
      </c>
      <c r="CX81" s="69" t="e">
        <f t="shared" si="106"/>
        <v>#REF!</v>
      </c>
      <c r="CY81" s="69">
        <f t="shared" si="107"/>
        <v>81.757244726645709</v>
      </c>
      <c r="CZ81" s="69">
        <f t="shared" si="107"/>
        <v>98.494744726645706</v>
      </c>
      <c r="DA81" s="69">
        <f t="shared" si="107"/>
        <v>90.414747432273415</v>
      </c>
      <c r="DB81" s="69" t="e">
        <f t="shared" si="108"/>
        <v>#REF!</v>
      </c>
      <c r="DC81" s="69" t="e">
        <f t="shared" si="108"/>
        <v>#REF!</v>
      </c>
      <c r="DD81" s="69" t="e">
        <f t="shared" si="108"/>
        <v>#REF!</v>
      </c>
      <c r="DF81" s="69" t="e">
        <f t="shared" si="109"/>
        <v>#REF!</v>
      </c>
      <c r="DG81" s="69" t="e">
        <f t="shared" si="109"/>
        <v>#REF!</v>
      </c>
      <c r="DH81" s="69" t="e">
        <f t="shared" si="109"/>
        <v>#REF!</v>
      </c>
      <c r="DJ81" s="69" t="e">
        <f t="shared" si="70"/>
        <v>#REF!</v>
      </c>
      <c r="DK81" s="69" t="e">
        <f t="shared" si="70"/>
        <v>#REF!</v>
      </c>
      <c r="DL81" s="69" t="e">
        <f t="shared" si="70"/>
        <v>#REF!</v>
      </c>
      <c r="DM81" s="69" t="e">
        <f t="shared" si="110"/>
        <v>#REF!</v>
      </c>
      <c r="DN81" s="69" t="e">
        <f t="shared" si="111"/>
        <v>#REF!</v>
      </c>
      <c r="DO81" s="69" t="e">
        <f t="shared" si="174"/>
        <v>#REF!</v>
      </c>
      <c r="DP81" t="e">
        <f t="shared" si="175"/>
        <v>#REF!</v>
      </c>
      <c r="DQ81" t="e">
        <f t="shared" si="176"/>
        <v>#REF!</v>
      </c>
      <c r="DS81" s="69" t="e">
        <f t="shared" si="49"/>
        <v>#REF!</v>
      </c>
      <c r="DT81" s="69" t="e">
        <f t="shared" si="49"/>
        <v>#REF!</v>
      </c>
      <c r="DU81" s="69" t="e">
        <f t="shared" si="49"/>
        <v>#REF!</v>
      </c>
      <c r="DV81" s="63">
        <f t="shared" si="177"/>
        <v>45809</v>
      </c>
      <c r="DW81" s="76">
        <f t="shared" si="115"/>
        <v>48.691424902323945</v>
      </c>
      <c r="DX81" s="76">
        <f t="shared" si="116"/>
        <v>57.892548723096844</v>
      </c>
      <c r="DY81" s="76">
        <f t="shared" si="128"/>
        <v>53.370192504896742</v>
      </c>
      <c r="DZ81" s="76">
        <f t="shared" si="117"/>
        <v>1073.4618655101121</v>
      </c>
      <c r="EA81" s="76">
        <f t="shared" si="117"/>
        <v>1276.3118655101121</v>
      </c>
      <c r="EB81" s="76">
        <f t="shared" si="117"/>
        <v>1176.6110054053047</v>
      </c>
      <c r="EC81" s="76">
        <f>_xlfn.MINIFS(Spreads!AT$3:AT$1616,Spreads!$AA$3:$AA$1616,'Monthly Data'!$B81,Spreads!$AB$3:$AB$1616,'Monthly Data'!$C81)</f>
        <v>0</v>
      </c>
      <c r="ED81" s="76">
        <f>_xlfn.MAXIFS(Spreads!AT$3:AT$1616,Spreads!$AA$3:$AA$1616,'Monthly Data'!$B81,Spreads!$AB$3:$AB$1616,'Monthly Data'!$C81)</f>
        <v>0</v>
      </c>
      <c r="EE81" s="76" t="e">
        <f>AVERAGEIFS(Spreads!AT$3:AT$1616,Spreads!$AA$3:$AA$1616,'Monthly Data'!$B81,Spreads!$AB$3:$AB$1616,'Monthly Data'!$C81)</f>
        <v>#DIV/0!</v>
      </c>
      <c r="EF81" s="76">
        <f>_xlfn.MINIFS(Spreads!AU$3:AU$1616,Spreads!$AA$3:$AA$1616,'Monthly Data'!$B81,Spreads!$AB$3:$AB$1616,'Monthly Data'!$C81)</f>
        <v>0</v>
      </c>
      <c r="EG81" s="76">
        <f>_xlfn.MAXIFS(Spreads!AU$3:AU$1616,Spreads!$AA$3:$AA$1616,'Monthly Data'!$B81,Spreads!$AB$3:$AB$1616,'Monthly Data'!$C81)</f>
        <v>0</v>
      </c>
      <c r="EH81" s="76" t="e">
        <f>AVERAGEIFS(Spreads!AU$3:AU$1616,Spreads!$AA$3:$AA$1616,'Monthly Data'!$B81,Spreads!$AB$3:$AB$1616,'Monthly Data'!$C81)</f>
        <v>#DIV/0!</v>
      </c>
      <c r="EI81" s="76">
        <f>_xlfn.MINIFS(Spreads!AV$3:AV$1616,Spreads!$AA$3:$AA$1616,'Monthly Data'!$B81,Spreads!$AB$3:$AB$1616,'Monthly Data'!$C81)</f>
        <v>0</v>
      </c>
      <c r="EJ81" s="76">
        <f>_xlfn.MAXIFS(Spreads!AV$3:AV$1616,Spreads!$AA$3:$AA$1616,'Monthly Data'!$B81,Spreads!$AB$3:$AB$1616,'Monthly Data'!$C81)</f>
        <v>0</v>
      </c>
      <c r="EK81" s="76" t="e">
        <f>AVERAGEIFS(Spreads!AV$3:AV$1616,Spreads!$AA$3:$AA$1616,'Monthly Data'!$B81,Spreads!$AB$3:$AB$1616,'Monthly Data'!$C81)</f>
        <v>#DIV/0!</v>
      </c>
      <c r="EL81" s="76">
        <f>_xlfn.MINIFS(Spreads!AW$3:AW$1616,Spreads!$AA$3:$AA$1616,'Monthly Data'!$B81,Spreads!$AB$3:$AB$1616,'Monthly Data'!$C81)</f>
        <v>0</v>
      </c>
      <c r="EM81" s="76">
        <f>_xlfn.MAXIFS(Spreads!AW$3:AW$1616,Spreads!$AA$3:$AA$1616,'Monthly Data'!$B81,Spreads!$AB$3:$AB$1616,'Monthly Data'!$C81)</f>
        <v>0</v>
      </c>
      <c r="EN81" s="76" t="e">
        <f>AVERAGEIFS(Spreads!AW$3:AW$1616,Spreads!$AA$3:$AA$1616,'Monthly Data'!$B81,Spreads!$AB$3:$AB$1616,'Monthly Data'!$C81)</f>
        <v>#DIV/0!</v>
      </c>
      <c r="EO81" s="76">
        <f>_xlfn.MINIFS(Spreads!AX$3:AX$1616,Spreads!$AA$3:$AA$1616,'Monthly Data'!$B81,Spreads!$AB$3:$AB$1616,'Monthly Data'!$C81)</f>
        <v>0</v>
      </c>
      <c r="EP81" s="76">
        <f>_xlfn.MAXIFS(Spreads!AX$3:AX$1616,Spreads!$AA$3:$AA$1616,'Monthly Data'!$B81,Spreads!$AB$3:$AB$1616,'Monthly Data'!$C81)</f>
        <v>0</v>
      </c>
      <c r="EQ81" s="76" t="e">
        <f>AVERAGEIFS(Spreads!AX$3:AX$1616,Spreads!$AA$3:$AA$1616,'Monthly Data'!$B81,Spreads!$AB$3:$AB$1616,'Monthly Data'!$C81)</f>
        <v>#DIV/0!</v>
      </c>
      <c r="ER81" s="65">
        <f>_xlfn.MINIFS(Spreads!AY$3:AY$1616,Spreads!$AA$3:$AA$1616,'Monthly Data'!$B81,Spreads!$AB$3:$AB$1616,'Monthly Data'!$C81)</f>
        <v>0</v>
      </c>
      <c r="ES81" s="65">
        <f>_xlfn.MAXIFS(Spreads!AY$3:AY$1616,Spreads!$AA$3:$AA$1616,'Monthly Data'!$B81,Spreads!$AB$3:$AB$1616,'Monthly Data'!$C81)</f>
        <v>0</v>
      </c>
      <c r="ET81" s="65" t="e">
        <f>AVERAGEIFS(Spreads!AY$3:AY$1616,Spreads!$AA$3:$AA$1616,'Monthly Data'!$B81,Spreads!$AB$3:$AB$1616,'Monthly Data'!$C81)</f>
        <v>#DIV/0!</v>
      </c>
      <c r="EV81" s="24" t="e">
        <f t="shared" si="50"/>
        <v>#REF!</v>
      </c>
    </row>
    <row r="82" spans="1:152" x14ac:dyDescent="0.2">
      <c r="A82" s="60">
        <v>45839</v>
      </c>
      <c r="B82" s="61">
        <f t="shared" si="129"/>
        <v>7</v>
      </c>
      <c r="C82" s="61">
        <f t="shared" si="130"/>
        <v>2025</v>
      </c>
      <c r="D82" s="76" t="e">
        <f t="shared" si="131"/>
        <v>#REF!</v>
      </c>
      <c r="E82" s="76" t="e">
        <f t="shared" si="132"/>
        <v>#REF!</v>
      </c>
      <c r="F82" s="76" t="e">
        <f t="shared" si="133"/>
        <v>#REF!</v>
      </c>
      <c r="G82" s="76" t="e">
        <f t="shared" si="134"/>
        <v>#REF!</v>
      </c>
      <c r="H82" s="76" t="e">
        <f t="shared" si="135"/>
        <v>#REF!</v>
      </c>
      <c r="I82" s="76" t="e">
        <f t="shared" si="136"/>
        <v>#REF!</v>
      </c>
      <c r="J82" s="76" t="e">
        <f t="shared" si="137"/>
        <v>#REF!</v>
      </c>
      <c r="K82" s="76" t="e">
        <f>MROUND('Argy vs. SBO'!$AA$59+('Argy vs. SBO'!$AA$60*'Monthly Data'!F82)+('Argy vs. SBO'!$AA$61*'Monthly Data'!AE82)+AVERAGE('Argy vs. SBO'!$T$953:$T$960),0.25)+1-2</f>
        <v>#REF!</v>
      </c>
      <c r="L82" s="76" t="e">
        <f t="shared" si="138"/>
        <v>#REF!</v>
      </c>
      <c r="M82" s="76" t="e">
        <f t="shared" si="139"/>
        <v>#REF!</v>
      </c>
      <c r="N82" s="76" t="e">
        <f t="shared" si="140"/>
        <v>#REF!</v>
      </c>
      <c r="O82" s="76" t="e">
        <f t="shared" si="141"/>
        <v>#REF!</v>
      </c>
      <c r="P82" s="76" t="e">
        <f>MROUND('Argy vs. SBO'!$AA$39+('Argy vs. SBO'!$AA$40*'Monthly Data'!U82)+('Argy vs. SBO'!$AA$41*'Monthly Data'!AE82)+AVERAGE('Argy vs. SBO'!$P$953:$P$960),0.25)-2-4-5+7</f>
        <v>#REF!</v>
      </c>
      <c r="Q82" s="76" t="e">
        <f t="shared" si="142"/>
        <v>#REF!</v>
      </c>
      <c r="R82" s="76" t="e">
        <f t="shared" si="143"/>
        <v>#REF!</v>
      </c>
      <c r="S82" s="76" t="e">
        <f t="shared" si="144"/>
        <v>#REF!</v>
      </c>
      <c r="T82" s="76" t="e">
        <f t="shared" si="145"/>
        <v>#REF!</v>
      </c>
      <c r="U82" s="76" t="e">
        <f t="shared" si="146"/>
        <v>#REF!</v>
      </c>
      <c r="V82" s="76">
        <f t="shared" si="84"/>
        <v>-4</v>
      </c>
      <c r="W82" s="76">
        <f t="shared" si="39"/>
        <v>3.5</v>
      </c>
      <c r="X82" s="76">
        <f t="shared" si="147"/>
        <v>137.05695948484103</v>
      </c>
      <c r="Y82" s="76">
        <f t="shared" si="148"/>
        <v>146.07820948484104</v>
      </c>
      <c r="Z82" s="76">
        <f>'[5]Canola Complex'!$BN457</f>
        <v>140.63684949519299</v>
      </c>
      <c r="AA82" s="76">
        <f t="shared" si="149"/>
        <v>-3.57989001035196</v>
      </c>
      <c r="AB82" s="76">
        <f t="shared" si="150"/>
        <v>5.4413599896480491</v>
      </c>
      <c r="AC82" s="76" t="e">
        <f t="shared" si="151"/>
        <v>#REF!</v>
      </c>
      <c r="AD82" s="76" t="e">
        <f t="shared" si="152"/>
        <v>#REF!</v>
      </c>
      <c r="AE82" s="76" t="e">
        <f>#REF!</f>
        <v>#REF!</v>
      </c>
      <c r="AF82" s="76" t="e">
        <f t="shared" si="125"/>
        <v>#REF!</v>
      </c>
      <c r="AG82" s="76" t="e">
        <f t="shared" si="153"/>
        <v>#REF!</v>
      </c>
      <c r="AH82" s="76"/>
      <c r="AI82" s="76">
        <v>5</v>
      </c>
      <c r="AJ82" s="76" t="e">
        <f t="shared" si="154"/>
        <v>#REF!</v>
      </c>
      <c r="AK82" s="78" t="e">
        <f t="shared" si="155"/>
        <v>#REF!</v>
      </c>
      <c r="AL82" s="60">
        <f t="shared" si="156"/>
        <v>45839</v>
      </c>
      <c r="AM82" s="79" t="e">
        <f t="shared" si="178"/>
        <v>#REF!</v>
      </c>
      <c r="AN82" s="79" t="e">
        <f t="shared" si="178"/>
        <v>#REF!</v>
      </c>
      <c r="AO82" s="79" t="e">
        <f t="shared" si="178"/>
        <v>#REF!</v>
      </c>
      <c r="AQ82" s="62"/>
      <c r="AR82" s="24"/>
      <c r="AS82" s="60">
        <f t="shared" si="157"/>
        <v>45839</v>
      </c>
      <c r="AT82" s="76" t="e">
        <f t="shared" si="86"/>
        <v>#NUM!</v>
      </c>
      <c r="AU82" s="76" t="e">
        <f t="shared" si="87"/>
        <v>#NUM!</v>
      </c>
      <c r="AV82" s="76" t="e">
        <f t="shared" si="158"/>
        <v>#NUM!</v>
      </c>
      <c r="AW82" s="69" t="e">
        <f t="shared" si="159"/>
        <v>#NUM!</v>
      </c>
      <c r="AX82" s="69" t="e">
        <f t="shared" si="160"/>
        <v>#NUM!</v>
      </c>
      <c r="AY82" s="76">
        <f t="shared" si="89"/>
        <v>3.2363742236024842</v>
      </c>
      <c r="AZ82" s="76">
        <f t="shared" si="90"/>
        <v>9.6988742236024876</v>
      </c>
      <c r="BA82" s="78">
        <v>6</v>
      </c>
      <c r="BB82" s="69">
        <f t="shared" si="161"/>
        <v>-2.7636257763975158</v>
      </c>
      <c r="BC82" s="69">
        <f t="shared" si="162"/>
        <v>3.6988742236024876</v>
      </c>
      <c r="BD82" s="76" t="e">
        <f t="shared" si="91"/>
        <v>#NUM!</v>
      </c>
      <c r="BE82" s="76" t="e">
        <f t="shared" si="92"/>
        <v>#NUM!</v>
      </c>
      <c r="BF82" s="76" t="e">
        <f>MROUND((BF81+AVERAGE(BF71-BF70,BF59-BF58,BF47-BF46,BF35-BF34,BF23-BF22)*-1),0.25)*-1</f>
        <v>#NUM!</v>
      </c>
      <c r="BG82" s="69" t="e">
        <f t="shared" si="163"/>
        <v>#NUM!</v>
      </c>
      <c r="BH82" s="69" t="e">
        <f t="shared" si="164"/>
        <v>#NUM!</v>
      </c>
      <c r="BI82" s="76" t="e">
        <f t="shared" si="94"/>
        <v>#REF!</v>
      </c>
      <c r="BJ82" s="76" t="e">
        <f t="shared" si="95"/>
        <v>#REF!</v>
      </c>
      <c r="BK82" s="76" t="e">
        <f t="shared" si="165"/>
        <v>#REF!</v>
      </c>
      <c r="BL82" s="69" t="e">
        <f t="shared" si="166"/>
        <v>#REF!</v>
      </c>
      <c r="BM82" s="69" t="e">
        <f t="shared" si="167"/>
        <v>#REF!</v>
      </c>
      <c r="BN82" s="76" t="e">
        <f t="shared" si="97"/>
        <v>#REF!</v>
      </c>
      <c r="BO82" s="76" t="e">
        <f t="shared" si="124"/>
        <v>#REF!</v>
      </c>
      <c r="BP82" s="76" t="e">
        <f>'Argy vs. SBO'!$AA$100+('Argy vs. SBO'!$AA$103*'Monthly Data'!K81)+('Argy vs. SBO'!$AA$104*'Monthly Data'!AE81)+AVERAGE('Argy vs. SBO'!$R$953:$R$960)+1</f>
        <v>#REF!</v>
      </c>
      <c r="BQ82" s="69" t="e">
        <f t="shared" si="168"/>
        <v>#REF!</v>
      </c>
      <c r="BR82" s="69" t="e">
        <f t="shared" si="169"/>
        <v>#REF!</v>
      </c>
      <c r="BS82" s="76" t="e">
        <f t="shared" si="99"/>
        <v>#REF!</v>
      </c>
      <c r="BT82" s="76" t="e">
        <f t="shared" si="99"/>
        <v>#REF!</v>
      </c>
      <c r="BU82" s="76" t="e">
        <f t="shared" si="99"/>
        <v>#REF!</v>
      </c>
      <c r="BV82" s="69" t="e">
        <f t="shared" si="170"/>
        <v>#REF!</v>
      </c>
      <c r="BW82" s="69" t="e">
        <f t="shared" si="171"/>
        <v>#REF!</v>
      </c>
      <c r="BX82" s="76" t="e">
        <f t="shared" si="100"/>
        <v>#REF!</v>
      </c>
      <c r="BY82" s="76" t="e">
        <f t="shared" si="100"/>
        <v>#REF!</v>
      </c>
      <c r="BZ82" s="76" t="e">
        <f t="shared" si="100"/>
        <v>#REF!</v>
      </c>
      <c r="CA82" s="69" t="e">
        <f t="shared" si="172"/>
        <v>#REF!</v>
      </c>
      <c r="CB82" s="69" t="e">
        <f t="shared" si="173"/>
        <v>#REF!</v>
      </c>
      <c r="CE82" s="76">
        <v>-0.27068299884837543</v>
      </c>
      <c r="CG82" s="76">
        <v>3.8999999999999986</v>
      </c>
      <c r="CH82" s="24"/>
      <c r="CI82" s="76">
        <v>1.0499999999999972</v>
      </c>
      <c r="CJ82" s="24"/>
      <c r="CK82" s="24">
        <v>0.5</v>
      </c>
      <c r="CM82" s="69" t="e">
        <f t="shared" si="103"/>
        <v>#REF!</v>
      </c>
      <c r="CN82" s="69" t="e">
        <f t="shared" si="103"/>
        <v>#REF!</v>
      </c>
      <c r="CO82" s="69" t="e">
        <f t="shared" si="103"/>
        <v>#REF!</v>
      </c>
      <c r="CP82" s="69" t="e">
        <f t="shared" si="104"/>
        <v>#REF!</v>
      </c>
      <c r="CQ82" s="69" t="e">
        <f t="shared" si="104"/>
        <v>#REF!</v>
      </c>
      <c r="CR82" s="69" t="e">
        <f t="shared" si="104"/>
        <v>#REF!</v>
      </c>
      <c r="CS82" s="69" t="e">
        <f t="shared" si="105"/>
        <v>#REF!</v>
      </c>
      <c r="CT82" s="69" t="e">
        <f t="shared" si="105"/>
        <v>#REF!</v>
      </c>
      <c r="CU82" s="69" t="e">
        <f t="shared" si="105"/>
        <v>#REF!</v>
      </c>
      <c r="CV82" s="69" t="e">
        <f t="shared" si="106"/>
        <v>#REF!</v>
      </c>
      <c r="CW82" s="69" t="e">
        <f t="shared" si="106"/>
        <v>#REF!</v>
      </c>
      <c r="CX82" s="69" t="e">
        <f t="shared" si="106"/>
        <v>#REF!</v>
      </c>
      <c r="CY82" s="69">
        <f t="shared" si="107"/>
        <v>137.05695948484103</v>
      </c>
      <c r="CZ82" s="69">
        <f t="shared" si="107"/>
        <v>146.07820948484104</v>
      </c>
      <c r="DA82" s="69">
        <f t="shared" si="107"/>
        <v>140.63684949519299</v>
      </c>
      <c r="DB82" s="69" t="e">
        <f t="shared" si="108"/>
        <v>#REF!</v>
      </c>
      <c r="DC82" s="69" t="e">
        <f t="shared" si="108"/>
        <v>#REF!</v>
      </c>
      <c r="DD82" s="69" t="e">
        <f t="shared" si="108"/>
        <v>#REF!</v>
      </c>
      <c r="DF82" s="69" t="e">
        <f t="shared" si="109"/>
        <v>#REF!</v>
      </c>
      <c r="DG82" s="69" t="e">
        <f t="shared" si="109"/>
        <v>#REF!</v>
      </c>
      <c r="DH82" s="69" t="e">
        <f t="shared" si="109"/>
        <v>#REF!</v>
      </c>
      <c r="DJ82" s="69" t="e">
        <f t="shared" si="70"/>
        <v>#REF!</v>
      </c>
      <c r="DK82" s="69" t="e">
        <f t="shared" si="70"/>
        <v>#REF!</v>
      </c>
      <c r="DL82" s="69" t="e">
        <f t="shared" si="70"/>
        <v>#REF!</v>
      </c>
      <c r="DM82" s="69" t="e">
        <f t="shared" si="110"/>
        <v>#REF!</v>
      </c>
      <c r="DN82" s="69" t="e">
        <f t="shared" si="111"/>
        <v>#REF!</v>
      </c>
      <c r="DO82" s="69" t="e">
        <f t="shared" si="174"/>
        <v>#REF!</v>
      </c>
      <c r="DP82" t="e">
        <f t="shared" si="175"/>
        <v>#REF!</v>
      </c>
      <c r="DQ82" t="e">
        <f t="shared" si="176"/>
        <v>#REF!</v>
      </c>
      <c r="DS82" s="69" t="e">
        <f t="shared" ref="DS82:DU126" si="179">S82</f>
        <v>#REF!</v>
      </c>
      <c r="DT82" s="69" t="e">
        <f t="shared" si="179"/>
        <v>#REF!</v>
      </c>
      <c r="DU82" s="69" t="e">
        <f t="shared" si="179"/>
        <v>#REF!</v>
      </c>
      <c r="DV82" s="63">
        <f t="shared" si="177"/>
        <v>45839</v>
      </c>
      <c r="DW82" s="76">
        <f t="shared" si="115"/>
        <v>50.730412688370336</v>
      </c>
      <c r="DX82" s="76">
        <f t="shared" si="116"/>
        <v>57.391418520662675</v>
      </c>
      <c r="DY82" s="76">
        <f t="shared" si="128"/>
        <v>54.029574031971947</v>
      </c>
      <c r="DZ82" s="76">
        <f t="shared" si="117"/>
        <v>1118.4138388186038</v>
      </c>
      <c r="EA82" s="76">
        <f t="shared" si="117"/>
        <v>1265.2638388186037</v>
      </c>
      <c r="EB82" s="76">
        <f t="shared" si="117"/>
        <v>1191.1478756151405</v>
      </c>
      <c r="EC82" s="76">
        <f>_xlfn.MINIFS(Spreads!AT$3:AT$1616,Spreads!$AA$3:$AA$1616,'Monthly Data'!$B82,Spreads!$AB$3:$AB$1616,'Monthly Data'!$C82)</f>
        <v>283.39999999999998</v>
      </c>
      <c r="ED82" s="76">
        <f>_xlfn.MAXIFS(Spreads!AT$3:AT$1616,Spreads!$AA$3:$AA$1616,'Monthly Data'!$B82,Spreads!$AB$3:$AB$1616,'Monthly Data'!$C82)</f>
        <v>292.3</v>
      </c>
      <c r="EE82" s="76">
        <f>AVERAGEIFS(Spreads!AT$3:AT$1616,Spreads!$AA$3:$AA$1616,'Monthly Data'!$B82,Spreads!$AB$3:$AB$1616,'Monthly Data'!$C82)</f>
        <v>287.85000000000002</v>
      </c>
      <c r="EF82" s="76">
        <f>_xlfn.MINIFS(Spreads!AU$3:AU$1616,Spreads!$AA$3:$AA$1616,'Monthly Data'!$B82,Spreads!$AB$3:$AB$1616,'Monthly Data'!$C82)</f>
        <v>9.89</v>
      </c>
      <c r="EG82" s="76">
        <f>_xlfn.MAXIFS(Spreads!AU$3:AU$1616,Spreads!$AA$3:$AA$1616,'Monthly Data'!$B82,Spreads!$AB$3:$AB$1616,'Monthly Data'!$C82)</f>
        <v>10.07</v>
      </c>
      <c r="EH82" s="76">
        <f>AVERAGEIFS(Spreads!AU$3:AU$1616,Spreads!$AA$3:$AA$1616,'Monthly Data'!$B82,Spreads!$AB$3:$AB$1616,'Monthly Data'!$C82)</f>
        <v>9.98</v>
      </c>
      <c r="EI82" s="76">
        <f>_xlfn.MINIFS(Spreads!AV$3:AV$1616,Spreads!$AA$3:$AA$1616,'Monthly Data'!$B82,Spreads!$AB$3:$AB$1616,'Monthly Data'!$C82)</f>
        <v>2.0359699999999989</v>
      </c>
      <c r="EJ82" s="76">
        <f>_xlfn.MAXIFS(Spreads!AV$3:AV$1616,Spreads!$AA$3:$AA$1616,'Monthly Data'!$B82,Spreads!$AB$3:$AB$1616,'Monthly Data'!$C82)</f>
        <v>2.4619499999999981</v>
      </c>
      <c r="EK82" s="76">
        <f>AVERAGEIFS(Spreads!AV$3:AV$1616,Spreads!$AA$3:$AA$1616,'Monthly Data'!$B82,Spreads!$AB$3:$AB$1616,'Monthly Data'!$C82)</f>
        <v>2.2489599999999985</v>
      </c>
      <c r="EL82" s="76">
        <f>_xlfn.MINIFS(Spreads!AW$3:AW$1616,Spreads!$AA$3:$AA$1616,'Monthly Data'!$B82,Spreads!$AB$3:$AB$1616,'Monthly Data'!$C82)</f>
        <v>2.0069071999999988</v>
      </c>
      <c r="EM82" s="76">
        <f>_xlfn.MAXIFS(Spreads!AW$3:AW$1616,Spreads!$AA$3:$AA$1616,'Monthly Data'!$B82,Spreads!$AB$3:$AB$1616,'Monthly Data'!$C82)</f>
        <v>2.3985593999999999</v>
      </c>
      <c r="EN82" s="76">
        <f>AVERAGEIFS(Spreads!AW$3:AW$1616,Spreads!$AA$3:$AA$1616,'Monthly Data'!$B82,Spreads!$AB$3:$AB$1616,'Monthly Data'!$C82)</f>
        <v>2.2027332999999993</v>
      </c>
      <c r="EO82" s="76">
        <f>_xlfn.MINIFS(Spreads!AX$3:AX$1616,Spreads!$AA$3:$AA$1616,'Monthly Data'!$B82,Spreads!$AB$3:$AB$1616,'Monthly Data'!$C82)</f>
        <v>-6.3390599999998187E-2</v>
      </c>
      <c r="EP82" s="76">
        <f>_xlfn.MAXIFS(Spreads!AX$3:AX$1616,Spreads!$AA$3:$AA$1616,'Monthly Data'!$B82,Spreads!$AB$3:$AB$1616,'Monthly Data'!$C82)</f>
        <v>-2.9062800000000166E-2</v>
      </c>
      <c r="EQ82" s="76">
        <f>AVERAGEIFS(Spreads!AX$3:AX$1616,Spreads!$AA$3:$AA$1616,'Monthly Data'!$B82,Spreads!$AB$3:$AB$1616,'Monthly Data'!$C82)</f>
        <v>-4.6226699999999177E-2</v>
      </c>
      <c r="ER82" s="65">
        <f>_xlfn.MINIFS(Spreads!AY$3:AY$1616,Spreads!$AA$3:$AA$1616,'Monthly Data'!$B82,Spreads!$AB$3:$AB$1616,'Monthly Data'!$C82)</f>
        <v>0.43618625335400663</v>
      </c>
      <c r="ES82" s="65">
        <f>_xlfn.MAXIFS(Spreads!AY$3:AY$1616,Spreads!$AA$3:$AA$1616,'Monthly Data'!$B82,Spreads!$AB$3:$AB$1616,'Monthly Data'!$C82)</f>
        <v>0.46305981490603809</v>
      </c>
      <c r="ET82" s="65">
        <f>AVERAGEIFS(Spreads!AY$3:AY$1616,Spreads!$AA$3:$AA$1616,'Monthly Data'!$B82,Spreads!$AB$3:$AB$1616,'Monthly Data'!$C82)</f>
        <v>0.44962303413002236</v>
      </c>
      <c r="EV82" s="24" t="e">
        <f t="shared" si="50"/>
        <v>#REF!</v>
      </c>
    </row>
    <row r="83" spans="1:152" s="85" customFormat="1" x14ac:dyDescent="0.2">
      <c r="A83" s="80">
        <v>45870</v>
      </c>
      <c r="B83" s="81">
        <f t="shared" si="129"/>
        <v>8</v>
      </c>
      <c r="C83" s="81">
        <f t="shared" si="130"/>
        <v>2025</v>
      </c>
      <c r="D83" s="82" t="e">
        <f t="shared" si="131"/>
        <v>#REF!</v>
      </c>
      <c r="E83" s="82" t="e">
        <f t="shared" si="132"/>
        <v>#REF!</v>
      </c>
      <c r="F83" s="82" t="e">
        <f t="shared" si="133"/>
        <v>#REF!</v>
      </c>
      <c r="G83" s="82" t="e">
        <f t="shared" si="134"/>
        <v>#REF!</v>
      </c>
      <c r="H83" s="82" t="e">
        <f t="shared" si="135"/>
        <v>#REF!</v>
      </c>
      <c r="I83" s="82" t="e">
        <f t="shared" si="136"/>
        <v>#REF!</v>
      </c>
      <c r="J83" s="82" t="e">
        <f t="shared" si="137"/>
        <v>#REF!</v>
      </c>
      <c r="K83" s="82" t="e">
        <f>MROUND('Argy vs. SBO'!$AA$59+('Argy vs. SBO'!$AA$60*'Monthly Data'!F83)+('Argy vs. SBO'!$AA$61*'Monthly Data'!AE83)+AVERAGE('Argy vs. SBO'!$T$953:$T$960),0.25)+1-2</f>
        <v>#REF!</v>
      </c>
      <c r="L83" s="82" t="e">
        <f t="shared" si="138"/>
        <v>#REF!</v>
      </c>
      <c r="M83" s="82" t="e">
        <f t="shared" si="139"/>
        <v>#REF!</v>
      </c>
      <c r="N83" s="82" t="e">
        <f t="shared" si="140"/>
        <v>#REF!</v>
      </c>
      <c r="O83" s="82" t="e">
        <f t="shared" si="141"/>
        <v>#REF!</v>
      </c>
      <c r="P83" s="82" t="e">
        <f>MROUND('Argy vs. SBO'!$AA$39+('Argy vs. SBO'!$AA$40*'Monthly Data'!U83)+('Argy vs. SBO'!$AA$41*'Monthly Data'!AE83)+AVERAGE('Argy vs. SBO'!$P$953:$P$960),0.25)-2-4-5+7</f>
        <v>#REF!</v>
      </c>
      <c r="Q83" s="82" t="e">
        <f t="shared" si="142"/>
        <v>#REF!</v>
      </c>
      <c r="R83" s="82" t="e">
        <f t="shared" si="143"/>
        <v>#REF!</v>
      </c>
      <c r="S83" s="82" t="e">
        <f t="shared" si="144"/>
        <v>#REF!</v>
      </c>
      <c r="T83" s="82" t="e">
        <f t="shared" si="145"/>
        <v>#REF!</v>
      </c>
      <c r="U83" s="82" t="e">
        <f t="shared" si="146"/>
        <v>#REF!</v>
      </c>
      <c r="V83" s="82">
        <f t="shared" si="84"/>
        <v>-2.75</v>
      </c>
      <c r="W83" s="82">
        <f t="shared" si="39"/>
        <v>2.5</v>
      </c>
      <c r="X83" s="82">
        <f t="shared" si="147"/>
        <v>169.2149782656827</v>
      </c>
      <c r="Y83" s="82">
        <f t="shared" si="148"/>
        <v>176.46935326568268</v>
      </c>
      <c r="Z83" s="82">
        <f>'[5]Canola Complex'!$BN458</f>
        <v>172.48503008433505</v>
      </c>
      <c r="AA83" s="82">
        <f t="shared" si="149"/>
        <v>-3.2700518186523482</v>
      </c>
      <c r="AB83" s="82">
        <f t="shared" si="150"/>
        <v>3.9843231813476336</v>
      </c>
      <c r="AC83" s="82" t="e">
        <f t="shared" si="151"/>
        <v>#REF!</v>
      </c>
      <c r="AD83" s="82" t="e">
        <f t="shared" si="152"/>
        <v>#REF!</v>
      </c>
      <c r="AE83" s="82" t="e">
        <f>#REF!</f>
        <v>#REF!</v>
      </c>
      <c r="AF83" s="82" t="e">
        <f t="shared" si="125"/>
        <v>#REF!</v>
      </c>
      <c r="AG83" s="82" t="e">
        <f t="shared" si="153"/>
        <v>#REF!</v>
      </c>
      <c r="AH83" s="82"/>
      <c r="AI83" s="82">
        <v>5</v>
      </c>
      <c r="AJ83" s="82" t="e">
        <f t="shared" si="154"/>
        <v>#REF!</v>
      </c>
      <c r="AK83" s="83" t="e">
        <f>AI83-AJ83</f>
        <v>#REF!</v>
      </c>
      <c r="AL83" s="80">
        <f t="shared" si="156"/>
        <v>45870</v>
      </c>
      <c r="AM83" s="84" t="e">
        <f t="shared" si="178"/>
        <v>#REF!</v>
      </c>
      <c r="AN83" s="84" t="e">
        <f t="shared" si="178"/>
        <v>#REF!</v>
      </c>
      <c r="AO83" s="84" t="e">
        <f t="shared" si="178"/>
        <v>#REF!</v>
      </c>
      <c r="AQ83" s="62"/>
      <c r="AR83" s="86"/>
      <c r="AS83" s="80">
        <f t="shared" si="157"/>
        <v>45870</v>
      </c>
      <c r="AT83" s="82" t="e">
        <f t="shared" si="86"/>
        <v>#NUM!</v>
      </c>
      <c r="AU83" s="82" t="e">
        <f t="shared" si="87"/>
        <v>#NUM!</v>
      </c>
      <c r="AV83" s="82" t="e">
        <f t="shared" si="158"/>
        <v>#NUM!</v>
      </c>
      <c r="AW83" s="87" t="e">
        <f t="shared" si="159"/>
        <v>#NUM!</v>
      </c>
      <c r="AX83" s="87" t="e">
        <f t="shared" si="160"/>
        <v>#NUM!</v>
      </c>
      <c r="AY83" s="82">
        <f t="shared" si="89"/>
        <v>2.7206027667984189</v>
      </c>
      <c r="AZ83" s="82">
        <f t="shared" si="90"/>
        <v>8.2674777667984198</v>
      </c>
      <c r="BA83" s="83">
        <v>6</v>
      </c>
      <c r="BB83" s="87">
        <f t="shared" si="161"/>
        <v>-3.2793972332015811</v>
      </c>
      <c r="BC83" s="87">
        <f t="shared" si="162"/>
        <v>2.2674777667984198</v>
      </c>
      <c r="BD83" s="82" t="e">
        <f t="shared" si="91"/>
        <v>#NUM!</v>
      </c>
      <c r="BE83" s="82" t="e">
        <f t="shared" si="92"/>
        <v>#NUM!</v>
      </c>
      <c r="BF83" s="76" t="e">
        <f>MROUND((BF82+AVERAGE(BF72-BF71,BF60-BF59,BF48-BF47,BF36-BF35,BF24-BF23))*-1,0.25)*-1</f>
        <v>#NUM!</v>
      </c>
      <c r="BG83" s="87" t="e">
        <f t="shared" si="163"/>
        <v>#NUM!</v>
      </c>
      <c r="BH83" s="87" t="e">
        <f t="shared" si="164"/>
        <v>#NUM!</v>
      </c>
      <c r="BI83" s="82" t="e">
        <f t="shared" si="94"/>
        <v>#REF!</v>
      </c>
      <c r="BJ83" s="82" t="e">
        <f t="shared" si="95"/>
        <v>#REF!</v>
      </c>
      <c r="BK83" s="82" t="e">
        <f t="shared" si="165"/>
        <v>#REF!</v>
      </c>
      <c r="BL83" s="87" t="e">
        <f t="shared" si="166"/>
        <v>#REF!</v>
      </c>
      <c r="BM83" s="87" t="e">
        <f t="shared" si="167"/>
        <v>#REF!</v>
      </c>
      <c r="BN83" s="82" t="e">
        <f t="shared" si="97"/>
        <v>#REF!</v>
      </c>
      <c r="BO83" s="82" t="e">
        <f t="shared" si="124"/>
        <v>#REF!</v>
      </c>
      <c r="BP83" s="82" t="e">
        <f>'Argy vs. SBO'!$AA$100+('Argy vs. SBO'!$AA$103*'Monthly Data'!K82)+('Argy vs. SBO'!$AA$104*'Monthly Data'!AE82)+AVERAGE('Argy vs. SBO'!$R$953:$R$960)</f>
        <v>#REF!</v>
      </c>
      <c r="BQ83" s="87" t="e">
        <f t="shared" si="168"/>
        <v>#REF!</v>
      </c>
      <c r="BR83" s="87" t="e">
        <f t="shared" si="169"/>
        <v>#REF!</v>
      </c>
      <c r="BS83" s="82" t="e">
        <f t="shared" si="99"/>
        <v>#REF!</v>
      </c>
      <c r="BT83" s="82" t="e">
        <f t="shared" si="99"/>
        <v>#REF!</v>
      </c>
      <c r="BU83" s="82" t="e">
        <f t="shared" si="99"/>
        <v>#REF!</v>
      </c>
      <c r="BV83" s="87" t="e">
        <f t="shared" si="170"/>
        <v>#REF!</v>
      </c>
      <c r="BW83" s="87" t="e">
        <f t="shared" si="171"/>
        <v>#REF!</v>
      </c>
      <c r="BX83" s="82" t="e">
        <f t="shared" si="100"/>
        <v>#REF!</v>
      </c>
      <c r="BY83" s="82" t="e">
        <f t="shared" si="100"/>
        <v>#REF!</v>
      </c>
      <c r="BZ83" s="82" t="e">
        <f t="shared" si="100"/>
        <v>#REF!</v>
      </c>
      <c r="CA83" s="87" t="e">
        <f t="shared" si="172"/>
        <v>#REF!</v>
      </c>
      <c r="CB83" s="87" t="e">
        <f t="shared" si="173"/>
        <v>#REF!</v>
      </c>
      <c r="CE83" s="82">
        <v>-0.98465742283648261</v>
      </c>
      <c r="CG83" s="82">
        <v>4.0499999999999972</v>
      </c>
      <c r="CH83" s="86"/>
      <c r="CI83" s="82">
        <v>1.1000000000000014</v>
      </c>
      <c r="CJ83" s="86"/>
      <c r="CK83" s="24">
        <v>0.5</v>
      </c>
      <c r="CM83" s="87" t="e">
        <f t="shared" si="103"/>
        <v>#REF!</v>
      </c>
      <c r="CN83" s="87" t="e">
        <f t="shared" si="103"/>
        <v>#REF!</v>
      </c>
      <c r="CO83" s="87" t="e">
        <f t="shared" si="103"/>
        <v>#REF!</v>
      </c>
      <c r="CP83" s="87" t="e">
        <f t="shared" si="104"/>
        <v>#REF!</v>
      </c>
      <c r="CQ83" s="87" t="e">
        <f t="shared" si="104"/>
        <v>#REF!</v>
      </c>
      <c r="CR83" s="87" t="e">
        <f t="shared" si="104"/>
        <v>#REF!</v>
      </c>
      <c r="CS83" s="87" t="e">
        <f t="shared" si="105"/>
        <v>#REF!</v>
      </c>
      <c r="CT83" s="87" t="e">
        <f t="shared" si="105"/>
        <v>#REF!</v>
      </c>
      <c r="CU83" s="87" t="e">
        <f t="shared" si="105"/>
        <v>#REF!</v>
      </c>
      <c r="CV83" s="87" t="e">
        <f t="shared" si="106"/>
        <v>#REF!</v>
      </c>
      <c r="CW83" s="87" t="e">
        <f t="shared" si="106"/>
        <v>#REF!</v>
      </c>
      <c r="CX83" s="87" t="e">
        <f t="shared" si="106"/>
        <v>#REF!</v>
      </c>
      <c r="CY83" s="87">
        <f t="shared" si="107"/>
        <v>169.2149782656827</v>
      </c>
      <c r="CZ83" s="87">
        <f t="shared" si="107"/>
        <v>176.46935326568268</v>
      </c>
      <c r="DA83" s="87">
        <f t="shared" si="107"/>
        <v>172.48503008433505</v>
      </c>
      <c r="DB83" s="87" t="e">
        <f t="shared" si="108"/>
        <v>#REF!</v>
      </c>
      <c r="DC83" s="87" t="e">
        <f t="shared" si="108"/>
        <v>#REF!</v>
      </c>
      <c r="DD83" s="87" t="e">
        <f t="shared" si="108"/>
        <v>#REF!</v>
      </c>
      <c r="DF83" s="87" t="e">
        <f t="shared" si="109"/>
        <v>#REF!</v>
      </c>
      <c r="DG83" s="87" t="e">
        <f t="shared" si="109"/>
        <v>#REF!</v>
      </c>
      <c r="DH83" s="87" t="e">
        <f t="shared" si="109"/>
        <v>#REF!</v>
      </c>
      <c r="DJ83" s="87" t="e">
        <f t="shared" si="70"/>
        <v>#REF!</v>
      </c>
      <c r="DK83" s="87" t="e">
        <f t="shared" si="70"/>
        <v>#REF!</v>
      </c>
      <c r="DL83" s="87" t="e">
        <f t="shared" si="70"/>
        <v>#REF!</v>
      </c>
      <c r="DM83" s="87" t="e">
        <f t="shared" si="110"/>
        <v>#REF!</v>
      </c>
      <c r="DN83" s="87" t="e">
        <f t="shared" si="111"/>
        <v>#REF!</v>
      </c>
      <c r="DO83" s="87" t="e">
        <f t="shared" si="174"/>
        <v>#REF!</v>
      </c>
      <c r="DP83" s="85" t="e">
        <f t="shared" si="175"/>
        <v>#REF!</v>
      </c>
      <c r="DQ83" s="85" t="e">
        <f t="shared" si="176"/>
        <v>#REF!</v>
      </c>
      <c r="DS83" s="87" t="e">
        <f t="shared" si="179"/>
        <v>#REF!</v>
      </c>
      <c r="DT83" s="87" t="e">
        <f t="shared" si="179"/>
        <v>#REF!</v>
      </c>
      <c r="DU83" s="87" t="e">
        <f t="shared" si="179"/>
        <v>#REF!</v>
      </c>
      <c r="DV83" s="88">
        <f t="shared" si="177"/>
        <v>45870</v>
      </c>
      <c r="DW83" s="82">
        <f t="shared" si="115"/>
        <v>52.522243484582404</v>
      </c>
      <c r="DX83" s="82">
        <f t="shared" si="116"/>
        <v>57.299026080419701</v>
      </c>
      <c r="DY83" s="82">
        <f t="shared" si="128"/>
        <v>54.706221304206018</v>
      </c>
      <c r="DZ83" s="82">
        <f t="shared" si="117"/>
        <v>1157.9169347546701</v>
      </c>
      <c r="EA83" s="82">
        <f t="shared" si="117"/>
        <v>1263.2269347546703</v>
      </c>
      <c r="EB83" s="82">
        <f t="shared" si="117"/>
        <v>1206.0653902412128</v>
      </c>
      <c r="EC83" s="82">
        <f>_xlfn.MINIFS(Spreads!AT$3:AT$1616,Spreads!$AA$3:$AA$1616,'Monthly Data'!$B83,Spreads!$AB$3:$AB$1616,'Monthly Data'!$C83)</f>
        <v>286</v>
      </c>
      <c r="ED83" s="82">
        <f>_xlfn.MAXIFS(Spreads!AT$3:AT$1616,Spreads!$AA$3:$AA$1616,'Monthly Data'!$B83,Spreads!$AB$3:$AB$1616,'Monthly Data'!$C83)</f>
        <v>286</v>
      </c>
      <c r="EE83" s="82">
        <f>AVERAGEIFS(Spreads!AT$3:AT$1616,Spreads!$AA$3:$AA$1616,'Monthly Data'!$B83,Spreads!$AB$3:$AB$1616,'Monthly Data'!$C83)</f>
        <v>286</v>
      </c>
      <c r="EF83" s="82">
        <f>_xlfn.MINIFS(Spreads!AU$3:AU$1616,Spreads!$AA$3:$AA$1616,'Monthly Data'!$B83,Spreads!$AB$3:$AB$1616,'Monthly Data'!$C83)</f>
        <v>9.9875000000000007</v>
      </c>
      <c r="EG83" s="82">
        <f>_xlfn.MAXIFS(Spreads!AU$3:AU$1616,Spreads!$AA$3:$AA$1616,'Monthly Data'!$B83,Spreads!$AB$3:$AB$1616,'Monthly Data'!$C83)</f>
        <v>9.9875000000000007</v>
      </c>
      <c r="EH83" s="82">
        <f>AVERAGEIFS(Spreads!AU$3:AU$1616,Spreads!$AA$3:$AA$1616,'Monthly Data'!$B83,Spreads!$AB$3:$AB$1616,'Monthly Data'!$C83)</f>
        <v>9.9875000000000007</v>
      </c>
      <c r="EI83" s="82">
        <f>_xlfn.MINIFS(Spreads!AV$3:AV$1616,Spreads!$AA$3:$AA$1616,'Monthly Data'!$B83,Spreads!$AB$3:$AB$1616,'Monthly Data'!$C83)</f>
        <v>2.3717299999999977</v>
      </c>
      <c r="EJ83" s="82">
        <f>_xlfn.MAXIFS(Spreads!AV$3:AV$1616,Spreads!$AA$3:$AA$1616,'Monthly Data'!$B83,Spreads!$AB$3:$AB$1616,'Monthly Data'!$C83)</f>
        <v>2.3717299999999977</v>
      </c>
      <c r="EK83" s="82">
        <f>AVERAGEIFS(Spreads!AV$3:AV$1616,Spreads!$AA$3:$AA$1616,'Monthly Data'!$B83,Spreads!$AB$3:$AB$1616,'Monthly Data'!$C83)</f>
        <v>2.3717299999999977</v>
      </c>
      <c r="EL83" s="82">
        <f>_xlfn.MINIFS(Spreads!AW$3:AW$1616,Spreads!$AA$3:$AA$1616,'Monthly Data'!$B83,Spreads!$AB$3:$AB$1616,'Monthly Data'!$C83)</f>
        <v>2.2543789999999984</v>
      </c>
      <c r="EM83" s="82">
        <f>_xlfn.MAXIFS(Spreads!AW$3:AW$1616,Spreads!$AA$3:$AA$1616,'Monthly Data'!$B83,Spreads!$AB$3:$AB$1616,'Monthly Data'!$C83)</f>
        <v>2.2543789999999984</v>
      </c>
      <c r="EN83" s="82">
        <f>AVERAGEIFS(Spreads!AW$3:AW$1616,Spreads!$AA$3:$AA$1616,'Monthly Data'!$B83,Spreads!$AB$3:$AB$1616,'Monthly Data'!$C83)</f>
        <v>2.2543789999999984</v>
      </c>
      <c r="EO83" s="82">
        <f>_xlfn.MINIFS(Spreads!AX$3:AX$1616,Spreads!$AA$3:$AA$1616,'Monthly Data'!$B83,Spreads!$AB$3:$AB$1616,'Monthly Data'!$C83)</f>
        <v>-0.11735099999999932</v>
      </c>
      <c r="EP83" s="82">
        <f>_xlfn.MAXIFS(Spreads!AX$3:AX$1616,Spreads!$AA$3:$AA$1616,'Monthly Data'!$B83,Spreads!$AB$3:$AB$1616,'Monthly Data'!$C83)</f>
        <v>-0.11735099999999932</v>
      </c>
      <c r="EQ83" s="82">
        <f>AVERAGEIFS(Spreads!AX$3:AX$1616,Spreads!$AA$3:$AA$1616,'Monthly Data'!$B83,Spreads!$AB$3:$AB$1616,'Monthly Data'!$C83)</f>
        <v>-0.11735099999999932</v>
      </c>
      <c r="ER83" s="89">
        <f>_xlfn.MINIFS(Spreads!AY$3:AY$1616,Spreads!$AA$3:$AA$1616,'Monthly Data'!$B83,Spreads!$AB$3:$AB$1616,'Monthly Data'!$C83)</f>
        <v>0.45598989845846266</v>
      </c>
      <c r="ES83" s="89">
        <f>_xlfn.MAXIFS(Spreads!AY$3:AY$1616,Spreads!$AA$3:$AA$1616,'Monthly Data'!$B83,Spreads!$AB$3:$AB$1616,'Monthly Data'!$C83)</f>
        <v>0.45598989845846266</v>
      </c>
      <c r="ET83" s="89">
        <f>AVERAGEIFS(Spreads!AY$3:AY$1616,Spreads!$AA$3:$AA$1616,'Monthly Data'!$B83,Spreads!$AB$3:$AB$1616,'Monthly Data'!$C83)</f>
        <v>0.45598989845846266</v>
      </c>
      <c r="EV83" s="86" t="e">
        <f t="shared" si="50"/>
        <v>#REF!</v>
      </c>
    </row>
    <row r="84" spans="1:152" x14ac:dyDescent="0.2">
      <c r="A84" s="60">
        <v>45901</v>
      </c>
      <c r="B84" s="61">
        <f t="shared" si="129"/>
        <v>9</v>
      </c>
      <c r="C84" s="61">
        <f t="shared" si="130"/>
        <v>2025</v>
      </c>
      <c r="D84" s="76" t="e">
        <f t="shared" si="131"/>
        <v>#REF!</v>
      </c>
      <c r="E84" s="76" t="e">
        <f t="shared" si="132"/>
        <v>#REF!</v>
      </c>
      <c r="F84" s="76" t="e">
        <f t="shared" si="133"/>
        <v>#REF!</v>
      </c>
      <c r="G84" s="76" t="e">
        <f t="shared" si="134"/>
        <v>#REF!</v>
      </c>
      <c r="H84" s="76" t="e">
        <f t="shared" si="135"/>
        <v>#REF!</v>
      </c>
      <c r="I84" s="76" t="e">
        <f t="shared" si="136"/>
        <v>#REF!</v>
      </c>
      <c r="J84" s="76" t="e">
        <f t="shared" si="137"/>
        <v>#REF!</v>
      </c>
      <c r="K84" s="76" t="e">
        <f>MROUND('Argy vs. SBO'!$AA$59+('Argy vs. SBO'!$AA$60*'Monthly Data'!F84)+('Argy vs. SBO'!$AA$61*'Monthly Data'!AE84)+AVERAGE('Argy vs. SBO'!$T$953:$T$960),0.25)+1-2</f>
        <v>#REF!</v>
      </c>
      <c r="L84" s="76" t="e">
        <f t="shared" si="138"/>
        <v>#REF!</v>
      </c>
      <c r="M84" s="76" t="e">
        <f t="shared" si="139"/>
        <v>#REF!</v>
      </c>
      <c r="N84" s="76" t="e">
        <f t="shared" si="140"/>
        <v>#REF!</v>
      </c>
      <c r="O84" s="76" t="e">
        <f t="shared" si="141"/>
        <v>#REF!</v>
      </c>
      <c r="P84" s="76" t="e">
        <f>MROUND('Argy vs. SBO'!$AA$39+('Argy vs. SBO'!$AA$40*'Monthly Data'!U84)+('Argy vs. SBO'!$AA$41*'Monthly Data'!AE84)+AVERAGE('Argy vs. SBO'!$P$953:$P$960),0.25)-2-4-5+7</f>
        <v>#REF!</v>
      </c>
      <c r="Q84" s="76" t="e">
        <f t="shared" si="142"/>
        <v>#REF!</v>
      </c>
      <c r="R84" s="76" t="e">
        <f t="shared" si="143"/>
        <v>#REF!</v>
      </c>
      <c r="S84" s="76" t="e">
        <f t="shared" si="144"/>
        <v>#REF!</v>
      </c>
      <c r="T84" s="76" t="e">
        <f t="shared" si="145"/>
        <v>#REF!</v>
      </c>
      <c r="U84" s="76" t="e">
        <f t="shared" si="146"/>
        <v>#REF!</v>
      </c>
      <c r="V84" s="76">
        <f t="shared" si="84"/>
        <v>-3.5</v>
      </c>
      <c r="W84" s="76">
        <f t="shared" si="39"/>
        <v>5.75</v>
      </c>
      <c r="X84" s="76">
        <f t="shared" si="147"/>
        <v>116.37138461689486</v>
      </c>
      <c r="Y84" s="76">
        <f t="shared" si="148"/>
        <v>124.66950961689486</v>
      </c>
      <c r="Z84" s="76">
        <f>'[5]Canola Complex'!$BN459</f>
        <v>120.52850515260913</v>
      </c>
      <c r="AA84" s="76">
        <f t="shared" si="149"/>
        <v>-4.1571205357142702</v>
      </c>
      <c r="AB84" s="76">
        <f t="shared" si="150"/>
        <v>4.1410044642857287</v>
      </c>
      <c r="AC84" s="76" t="e">
        <f t="shared" si="151"/>
        <v>#REF!</v>
      </c>
      <c r="AD84" s="76" t="e">
        <f t="shared" si="152"/>
        <v>#REF!</v>
      </c>
      <c r="AE84" s="76" t="e">
        <f>#REF!</f>
        <v>#REF!</v>
      </c>
      <c r="AF84" s="76" t="e">
        <f t="shared" si="125"/>
        <v>#REF!</v>
      </c>
      <c r="AG84" s="76" t="e">
        <f t="shared" si="153"/>
        <v>#REF!</v>
      </c>
      <c r="AH84" s="76"/>
      <c r="AI84" s="76">
        <v>5</v>
      </c>
      <c r="AJ84" s="76" t="e">
        <f t="shared" si="154"/>
        <v>#REF!</v>
      </c>
      <c r="AK84" s="78" t="e">
        <f t="shared" si="155"/>
        <v>#REF!</v>
      </c>
      <c r="AL84" s="60">
        <f t="shared" si="156"/>
        <v>45901</v>
      </c>
      <c r="AM84" s="79" t="e">
        <f t="shared" si="178"/>
        <v>#REF!</v>
      </c>
      <c r="AN84" s="79" t="e">
        <f t="shared" si="178"/>
        <v>#REF!</v>
      </c>
      <c r="AO84" s="79" t="e">
        <f t="shared" si="178"/>
        <v>#REF!</v>
      </c>
      <c r="AQ84" s="62"/>
      <c r="AR84" s="24"/>
      <c r="AS84" s="60">
        <f t="shared" si="157"/>
        <v>45901</v>
      </c>
      <c r="AT84" s="76" t="e">
        <f t="shared" si="86"/>
        <v>#NUM!</v>
      </c>
      <c r="AU84" s="76" t="e">
        <f t="shared" si="87"/>
        <v>#NUM!</v>
      </c>
      <c r="AV84" s="76" t="e">
        <f t="shared" si="158"/>
        <v>#NUM!</v>
      </c>
      <c r="AW84" s="69" t="e">
        <f t="shared" si="159"/>
        <v>#NUM!</v>
      </c>
      <c r="AX84" s="69" t="e">
        <f t="shared" si="160"/>
        <v>#NUM!</v>
      </c>
      <c r="AY84" s="76">
        <f t="shared" si="89"/>
        <v>3.6980096726190479</v>
      </c>
      <c r="AZ84" s="76">
        <f t="shared" si="90"/>
        <v>7.7214471726190483</v>
      </c>
      <c r="BA84" s="78">
        <v>6</v>
      </c>
      <c r="BB84" s="69">
        <f t="shared" si="161"/>
        <v>-2.3019903273809521</v>
      </c>
      <c r="BC84" s="69">
        <f t="shared" si="162"/>
        <v>1.7214471726190483</v>
      </c>
      <c r="BD84" s="76" t="e">
        <f t="shared" si="91"/>
        <v>#NUM!</v>
      </c>
      <c r="BE84" s="76" t="e">
        <f t="shared" si="92"/>
        <v>#NUM!</v>
      </c>
      <c r="BF84" s="76" t="e">
        <f>MROUND((BF83+AVERAGE(BF73-BF72,BF61-BF60,BF49-BF48,BF37-BF36,BF25-BF24))*-1,0.25)*-1+1</f>
        <v>#NUM!</v>
      </c>
      <c r="BG84" s="69" t="e">
        <f t="shared" si="163"/>
        <v>#NUM!</v>
      </c>
      <c r="BH84" s="69" t="e">
        <f t="shared" si="164"/>
        <v>#NUM!</v>
      </c>
      <c r="BI84" s="76" t="e">
        <f t="shared" si="94"/>
        <v>#REF!</v>
      </c>
      <c r="BJ84" s="76" t="e">
        <f t="shared" si="95"/>
        <v>#REF!</v>
      </c>
      <c r="BK84" s="76" t="e">
        <f t="shared" si="165"/>
        <v>#REF!</v>
      </c>
      <c r="BL84" s="69" t="e">
        <f t="shared" si="166"/>
        <v>#REF!</v>
      </c>
      <c r="BM84" s="69" t="e">
        <f t="shared" si="167"/>
        <v>#REF!</v>
      </c>
      <c r="BN84" s="76" t="e">
        <f t="shared" si="97"/>
        <v>#REF!</v>
      </c>
      <c r="BO84" s="76" t="e">
        <f t="shared" si="124"/>
        <v>#REF!</v>
      </c>
      <c r="BP84" s="76" t="e">
        <f>'Argy vs. SBO'!$AA$100+('Argy vs. SBO'!$AA$103*'Monthly Data'!K83)+('Argy vs. SBO'!$AA$104*'Monthly Data'!AE83)+AVERAGE('Argy vs. SBO'!$R$953:$R$960)</f>
        <v>#REF!</v>
      </c>
      <c r="BQ84" s="69" t="e">
        <f t="shared" si="168"/>
        <v>#REF!</v>
      </c>
      <c r="BR84" s="69" t="e">
        <f t="shared" si="169"/>
        <v>#REF!</v>
      </c>
      <c r="BS84" s="76" t="e">
        <f t="shared" si="99"/>
        <v>#REF!</v>
      </c>
      <c r="BT84" s="76" t="e">
        <f t="shared" si="99"/>
        <v>#REF!</v>
      </c>
      <c r="BU84" s="76" t="e">
        <f t="shared" si="99"/>
        <v>#REF!</v>
      </c>
      <c r="BV84" s="69" t="e">
        <f t="shared" si="170"/>
        <v>#REF!</v>
      </c>
      <c r="BW84" s="69" t="e">
        <f t="shared" si="171"/>
        <v>#REF!</v>
      </c>
      <c r="BX84" s="76" t="e">
        <f t="shared" si="100"/>
        <v>#REF!</v>
      </c>
      <c r="BY84" s="76" t="e">
        <f t="shared" si="100"/>
        <v>#REF!</v>
      </c>
      <c r="BZ84" s="76" t="e">
        <f t="shared" si="100"/>
        <v>#REF!</v>
      </c>
      <c r="CA84" s="69" t="e">
        <f t="shared" si="172"/>
        <v>#REF!</v>
      </c>
      <c r="CB84" s="69" t="e">
        <f t="shared" si="173"/>
        <v>#REF!</v>
      </c>
      <c r="CE84" s="76">
        <v>-1.2817337400801314</v>
      </c>
      <c r="CG84" s="76">
        <v>5</v>
      </c>
      <c r="CH84" s="24"/>
      <c r="CI84" s="76">
        <v>0.95000000000000284</v>
      </c>
      <c r="CJ84" s="24"/>
      <c r="CK84" s="24">
        <v>0.5</v>
      </c>
      <c r="CM84" s="69" t="e">
        <f t="shared" si="103"/>
        <v>#REF!</v>
      </c>
      <c r="CN84" s="69" t="e">
        <f t="shared" si="103"/>
        <v>#REF!</v>
      </c>
      <c r="CO84" s="69" t="e">
        <f t="shared" si="103"/>
        <v>#REF!</v>
      </c>
      <c r="CP84" s="69" t="e">
        <f t="shared" si="104"/>
        <v>#REF!</v>
      </c>
      <c r="CQ84" s="69" t="e">
        <f t="shared" si="104"/>
        <v>#REF!</v>
      </c>
      <c r="CR84" s="69" t="e">
        <f t="shared" si="104"/>
        <v>#REF!</v>
      </c>
      <c r="CS84" s="69" t="e">
        <f t="shared" si="105"/>
        <v>#REF!</v>
      </c>
      <c r="CT84" s="69" t="e">
        <f t="shared" si="105"/>
        <v>#REF!</v>
      </c>
      <c r="CU84" s="69" t="e">
        <f t="shared" si="105"/>
        <v>#REF!</v>
      </c>
      <c r="CV84" s="69" t="e">
        <f t="shared" si="106"/>
        <v>#REF!</v>
      </c>
      <c r="CW84" s="69" t="e">
        <f t="shared" si="106"/>
        <v>#REF!</v>
      </c>
      <c r="CX84" s="69" t="e">
        <f t="shared" si="106"/>
        <v>#REF!</v>
      </c>
      <c r="CY84" s="69">
        <f t="shared" si="107"/>
        <v>116.37138461689486</v>
      </c>
      <c r="CZ84" s="69">
        <f t="shared" si="107"/>
        <v>124.66950961689486</v>
      </c>
      <c r="DA84" s="69">
        <f t="shared" si="107"/>
        <v>120.52850515260913</v>
      </c>
      <c r="DB84" s="69" t="e">
        <f t="shared" si="108"/>
        <v>#REF!</v>
      </c>
      <c r="DC84" s="69" t="e">
        <f t="shared" si="108"/>
        <v>#REF!</v>
      </c>
      <c r="DD84" s="69" t="e">
        <f t="shared" si="108"/>
        <v>#REF!</v>
      </c>
      <c r="DF84" s="69" t="e">
        <f t="shared" si="109"/>
        <v>#REF!</v>
      </c>
      <c r="DG84" s="69" t="e">
        <f t="shared" si="109"/>
        <v>#REF!</v>
      </c>
      <c r="DH84" s="69" t="e">
        <f t="shared" si="109"/>
        <v>#REF!</v>
      </c>
      <c r="DJ84" s="69" t="e">
        <f t="shared" ref="DJ84:DL128" si="180">X84-D84</f>
        <v>#REF!</v>
      </c>
      <c r="DK84" s="69" t="e">
        <f t="shared" si="180"/>
        <v>#REF!</v>
      </c>
      <c r="DL84" s="69" t="e">
        <f t="shared" si="180"/>
        <v>#REF!</v>
      </c>
      <c r="DM84" s="69" t="e">
        <f t="shared" si="110"/>
        <v>#REF!</v>
      </c>
      <c r="DN84" s="69" t="e">
        <f t="shared" si="111"/>
        <v>#REF!</v>
      </c>
      <c r="DO84" s="69" t="e">
        <f t="shared" si="174"/>
        <v>#REF!</v>
      </c>
      <c r="DP84" t="e">
        <f t="shared" si="175"/>
        <v>#REF!</v>
      </c>
      <c r="DQ84" t="e">
        <f t="shared" si="176"/>
        <v>#REF!</v>
      </c>
      <c r="DS84" s="69" t="e">
        <f t="shared" si="179"/>
        <v>#REF!</v>
      </c>
      <c r="DT84" s="69" t="e">
        <f t="shared" si="179"/>
        <v>#REF!</v>
      </c>
      <c r="DU84" s="69" t="e">
        <f t="shared" si="179"/>
        <v>#REF!</v>
      </c>
      <c r="DV84" s="63">
        <f t="shared" si="177"/>
        <v>45901</v>
      </c>
      <c r="DW84" s="76">
        <f t="shared" si="115"/>
        <v>52.769639380230494</v>
      </c>
      <c r="DX84" s="76">
        <f t="shared" si="116"/>
        <v>59.451964059926155</v>
      </c>
      <c r="DY84" s="76">
        <f t="shared" si="128"/>
        <v>55.791135647099438</v>
      </c>
      <c r="DZ84" s="76">
        <f t="shared" si="117"/>
        <v>1163.371079097225</v>
      </c>
      <c r="EA84" s="76">
        <f t="shared" si="117"/>
        <v>1310.6910790972252</v>
      </c>
      <c r="EB84" s="76">
        <f t="shared" si="117"/>
        <v>1229.9836505257965</v>
      </c>
      <c r="EC84" s="76">
        <f>_xlfn.MINIFS(Spreads!AT$3:AT$1616,Spreads!$AA$3:$AA$1616,'Monthly Data'!$B84,Spreads!$AB$3:$AB$1616,'Monthly Data'!$C84)</f>
        <v>0</v>
      </c>
      <c r="ED84" s="76">
        <f>_xlfn.MAXIFS(Spreads!AT$3:AT$1616,Spreads!$AA$3:$AA$1616,'Monthly Data'!$B84,Spreads!$AB$3:$AB$1616,'Monthly Data'!$C84)</f>
        <v>0</v>
      </c>
      <c r="EE84" s="76" t="e">
        <f>AVERAGEIFS(Spreads!AT$3:AT$1616,Spreads!$AA$3:$AA$1616,'Monthly Data'!$B84,Spreads!$AB$3:$AB$1616,'Monthly Data'!$C84)</f>
        <v>#DIV/0!</v>
      </c>
      <c r="EF84" s="76">
        <f>_xlfn.MINIFS(Spreads!AU$3:AU$1616,Spreads!$AA$3:$AA$1616,'Monthly Data'!$B84,Spreads!$AB$3:$AB$1616,'Monthly Data'!$C84)</f>
        <v>0</v>
      </c>
      <c r="EG84" s="76">
        <f>_xlfn.MAXIFS(Spreads!AU$3:AU$1616,Spreads!$AA$3:$AA$1616,'Monthly Data'!$B84,Spreads!$AB$3:$AB$1616,'Monthly Data'!$C84)</f>
        <v>0</v>
      </c>
      <c r="EH84" s="76" t="e">
        <f>AVERAGEIFS(Spreads!AU$3:AU$1616,Spreads!$AA$3:$AA$1616,'Monthly Data'!$B84,Spreads!$AB$3:$AB$1616,'Monthly Data'!$C84)</f>
        <v>#DIV/0!</v>
      </c>
      <c r="EI84" s="76">
        <f>_xlfn.MINIFS(Spreads!AV$3:AV$1616,Spreads!$AA$3:$AA$1616,'Monthly Data'!$B84,Spreads!$AB$3:$AB$1616,'Monthly Data'!$C84)</f>
        <v>0</v>
      </c>
      <c r="EJ84" s="76">
        <f>_xlfn.MAXIFS(Spreads!AV$3:AV$1616,Spreads!$AA$3:$AA$1616,'Monthly Data'!$B84,Spreads!$AB$3:$AB$1616,'Monthly Data'!$C84)</f>
        <v>0</v>
      </c>
      <c r="EK84" s="76" t="e">
        <f>AVERAGEIFS(Spreads!AV$3:AV$1616,Spreads!$AA$3:$AA$1616,'Monthly Data'!$B84,Spreads!$AB$3:$AB$1616,'Monthly Data'!$C84)</f>
        <v>#DIV/0!</v>
      </c>
      <c r="EL84" s="76">
        <f>_xlfn.MINIFS(Spreads!AW$3:AW$1616,Spreads!$AA$3:$AA$1616,'Monthly Data'!$B84,Spreads!$AB$3:$AB$1616,'Monthly Data'!$C84)</f>
        <v>0</v>
      </c>
      <c r="EM84" s="76">
        <f>_xlfn.MAXIFS(Spreads!AW$3:AW$1616,Spreads!$AA$3:$AA$1616,'Monthly Data'!$B84,Spreads!$AB$3:$AB$1616,'Monthly Data'!$C84)</f>
        <v>0</v>
      </c>
      <c r="EN84" s="76" t="e">
        <f>AVERAGEIFS(Spreads!AW$3:AW$1616,Spreads!$AA$3:$AA$1616,'Monthly Data'!$B84,Spreads!$AB$3:$AB$1616,'Monthly Data'!$C84)</f>
        <v>#DIV/0!</v>
      </c>
      <c r="EO84" s="76">
        <f>_xlfn.MINIFS(Spreads!AX$3:AX$1616,Spreads!$AA$3:$AA$1616,'Monthly Data'!$B84,Spreads!$AB$3:$AB$1616,'Monthly Data'!$C84)</f>
        <v>0</v>
      </c>
      <c r="EP84" s="76">
        <f>_xlfn.MAXIFS(Spreads!AX$3:AX$1616,Spreads!$AA$3:$AA$1616,'Monthly Data'!$B84,Spreads!$AB$3:$AB$1616,'Monthly Data'!$C84)</f>
        <v>0</v>
      </c>
      <c r="EQ84" s="76" t="e">
        <f>AVERAGEIFS(Spreads!AX$3:AX$1616,Spreads!$AA$3:$AA$1616,'Monthly Data'!$B84,Spreads!$AB$3:$AB$1616,'Monthly Data'!$C84)</f>
        <v>#DIV/0!</v>
      </c>
      <c r="ER84" s="65">
        <f>_xlfn.MINIFS(Spreads!AY$3:AY$1616,Spreads!$AA$3:$AA$1616,'Monthly Data'!$B84,Spreads!$AB$3:$AB$1616,'Monthly Data'!$C84)</f>
        <v>0</v>
      </c>
      <c r="ES84" s="65">
        <f>_xlfn.MAXIFS(Spreads!AY$3:AY$1616,Spreads!$AA$3:$AA$1616,'Monthly Data'!$B84,Spreads!$AB$3:$AB$1616,'Monthly Data'!$C84)</f>
        <v>0</v>
      </c>
      <c r="ET84" s="65" t="e">
        <f>AVERAGEIFS(Spreads!AY$3:AY$1616,Spreads!$AA$3:$AA$1616,'Monthly Data'!$B84,Spreads!$AB$3:$AB$1616,'Monthly Data'!$C84)</f>
        <v>#DIV/0!</v>
      </c>
      <c r="EV84" s="24" t="e">
        <f t="shared" si="50"/>
        <v>#REF!</v>
      </c>
    </row>
    <row r="85" spans="1:152" x14ac:dyDescent="0.2">
      <c r="A85" s="60">
        <v>45931</v>
      </c>
      <c r="B85" s="61">
        <f t="shared" si="129"/>
        <v>10</v>
      </c>
      <c r="C85" s="61">
        <f t="shared" si="130"/>
        <v>2025</v>
      </c>
      <c r="D85" s="76" t="e">
        <f t="shared" si="131"/>
        <v>#REF!</v>
      </c>
      <c r="E85" s="76" t="e">
        <f t="shared" si="132"/>
        <v>#REF!</v>
      </c>
      <c r="F85" s="76" t="e">
        <f t="shared" si="133"/>
        <v>#REF!</v>
      </c>
      <c r="G85" s="76" t="e">
        <f t="shared" si="134"/>
        <v>#REF!</v>
      </c>
      <c r="H85" s="76" t="e">
        <f t="shared" si="135"/>
        <v>#REF!</v>
      </c>
      <c r="I85" s="76" t="e">
        <f t="shared" si="136"/>
        <v>#REF!</v>
      </c>
      <c r="J85" s="76" t="e">
        <f t="shared" si="137"/>
        <v>#REF!</v>
      </c>
      <c r="K85" s="76" t="e">
        <f>MROUND('Argy vs. SBO'!$AA$59+('Argy vs. SBO'!$AA$60*'Monthly Data'!F85)+('Argy vs. SBO'!$AA$61*'Monthly Data'!AE85)+AVERAGE('Argy vs. SBO'!$T$953:$T$960),0.25)-2</f>
        <v>#REF!</v>
      </c>
      <c r="L85" s="76" t="e">
        <f t="shared" si="138"/>
        <v>#REF!</v>
      </c>
      <c r="M85" s="76" t="e">
        <f t="shared" si="139"/>
        <v>#REF!</v>
      </c>
      <c r="N85" s="76" t="e">
        <f t="shared" si="140"/>
        <v>#REF!</v>
      </c>
      <c r="O85" s="76" t="e">
        <f t="shared" si="141"/>
        <v>#REF!</v>
      </c>
      <c r="P85" s="76" t="e">
        <f>MROUND('Argy vs. SBO'!$AA$39+('Argy vs. SBO'!$AA$40*'Monthly Data'!U85)+('Argy vs. SBO'!$AA$41*'Monthly Data'!AE85)+AVERAGE('Argy vs. SBO'!$P$953:$P$960),0.25)-2-4-5-10+15</f>
        <v>#REF!</v>
      </c>
      <c r="Q85" s="76" t="e">
        <f t="shared" si="142"/>
        <v>#REF!</v>
      </c>
      <c r="R85" s="76" t="e">
        <f t="shared" si="143"/>
        <v>#REF!</v>
      </c>
      <c r="S85" s="76" t="e">
        <f t="shared" si="144"/>
        <v>#REF!</v>
      </c>
      <c r="T85" s="76" t="e">
        <f t="shared" si="145"/>
        <v>#REF!</v>
      </c>
      <c r="U85" s="76" t="e">
        <f t="shared" si="146"/>
        <v>#REF!</v>
      </c>
      <c r="V85" s="76">
        <f t="shared" si="84"/>
        <v>-3.75</v>
      </c>
      <c r="W85" s="76">
        <f t="shared" si="39"/>
        <v>4</v>
      </c>
      <c r="X85" s="76">
        <f t="shared" si="147"/>
        <v>88.248682415147755</v>
      </c>
      <c r="Y85" s="76">
        <f t="shared" si="148"/>
        <v>95.583057415147763</v>
      </c>
      <c r="Z85" s="76">
        <f>'[5]Canola Complex'!$BO448</f>
        <v>91.95305470952006</v>
      </c>
      <c r="AA85" s="76">
        <f t="shared" si="149"/>
        <v>-3.7043722943723054</v>
      </c>
      <c r="AB85" s="76">
        <f t="shared" si="150"/>
        <v>3.6300027056277031</v>
      </c>
      <c r="AC85" s="76" t="e">
        <f t="shared" si="151"/>
        <v>#REF!</v>
      </c>
      <c r="AD85" s="76" t="e">
        <f t="shared" si="152"/>
        <v>#REF!</v>
      </c>
      <c r="AE85" s="76" t="e">
        <f>'[5]Soy Complex'!$BO$578</f>
        <v>#REF!</v>
      </c>
      <c r="AF85" s="76" t="e">
        <f t="shared" si="125"/>
        <v>#REF!</v>
      </c>
      <c r="AG85" s="76" t="e">
        <f t="shared" si="153"/>
        <v>#REF!</v>
      </c>
      <c r="AH85" s="76"/>
      <c r="AI85" s="76">
        <v>5</v>
      </c>
      <c r="AJ85" s="76" t="e">
        <f t="shared" si="154"/>
        <v>#REF!</v>
      </c>
      <c r="AK85" s="78" t="e">
        <f t="shared" si="155"/>
        <v>#REF!</v>
      </c>
      <c r="AL85" s="60">
        <f t="shared" si="156"/>
        <v>45931</v>
      </c>
      <c r="AM85" s="79" t="e">
        <f t="shared" si="178"/>
        <v>#REF!</v>
      </c>
      <c r="AN85" s="79" t="e">
        <f t="shared" si="178"/>
        <v>#REF!</v>
      </c>
      <c r="AO85" s="79" t="e">
        <f t="shared" si="178"/>
        <v>#REF!</v>
      </c>
      <c r="AQ85" s="62"/>
      <c r="AR85" s="24"/>
      <c r="AS85" s="60">
        <f t="shared" si="157"/>
        <v>45931</v>
      </c>
      <c r="AT85" s="76" t="e">
        <f t="shared" si="86"/>
        <v>#NUM!</v>
      </c>
      <c r="AU85" s="76" t="e">
        <f t="shared" si="87"/>
        <v>#NUM!</v>
      </c>
      <c r="AV85" s="76" t="e">
        <f t="shared" si="158"/>
        <v>#NUM!</v>
      </c>
      <c r="AW85" s="69" t="e">
        <f t="shared" si="159"/>
        <v>#NUM!</v>
      </c>
      <c r="AX85" s="69" t="e">
        <f t="shared" si="160"/>
        <v>#NUM!</v>
      </c>
      <c r="AY85" s="76">
        <f t="shared" si="89"/>
        <v>4.1546942640692617</v>
      </c>
      <c r="AZ85" s="76">
        <f t="shared" si="90"/>
        <v>6.7328192640692617</v>
      </c>
      <c r="BA85" s="78">
        <v>5.75</v>
      </c>
      <c r="BB85" s="69">
        <f t="shared" si="161"/>
        <v>-1.5953057359307383</v>
      </c>
      <c r="BC85" s="69">
        <f t="shared" si="162"/>
        <v>0.98281926406926168</v>
      </c>
      <c r="BD85" s="76" t="e">
        <f t="shared" si="91"/>
        <v>#NUM!</v>
      </c>
      <c r="BE85" s="76" t="e">
        <f t="shared" si="92"/>
        <v>#NUM!</v>
      </c>
      <c r="BF85" s="76" t="e">
        <f>MROUND((BF84+AVERAGE(BF74-BF73,BF62-BF61,BF50-BF49,BF38-BF37,BF26-BF25))*-1,0.25)</f>
        <v>#NUM!</v>
      </c>
      <c r="BG85" s="69" t="e">
        <f t="shared" si="163"/>
        <v>#NUM!</v>
      </c>
      <c r="BH85" s="69" t="e">
        <f t="shared" si="164"/>
        <v>#NUM!</v>
      </c>
      <c r="BI85" s="76" t="e">
        <f t="shared" si="94"/>
        <v>#REF!</v>
      </c>
      <c r="BJ85" s="76" t="e">
        <f t="shared" si="95"/>
        <v>#REF!</v>
      </c>
      <c r="BK85" s="76" t="e">
        <f t="shared" si="165"/>
        <v>#REF!</v>
      </c>
      <c r="BL85" s="69" t="e">
        <f t="shared" si="166"/>
        <v>#REF!</v>
      </c>
      <c r="BM85" s="69" t="e">
        <f t="shared" si="167"/>
        <v>#REF!</v>
      </c>
      <c r="BN85" s="76" t="e">
        <f t="shared" si="97"/>
        <v>#REF!</v>
      </c>
      <c r="BO85" s="76" t="e">
        <f t="shared" si="124"/>
        <v>#REF!</v>
      </c>
      <c r="BP85" s="76" t="e">
        <f>'Argy vs. SBO'!$AA$100+('Argy vs. SBO'!$AA$103*'Monthly Data'!K84)+('Argy vs. SBO'!$AA$104*'Monthly Data'!AE84)+AVERAGE('Argy vs. SBO'!$R$953:$R$960)</f>
        <v>#REF!</v>
      </c>
      <c r="BQ85" s="69" t="e">
        <f t="shared" si="168"/>
        <v>#REF!</v>
      </c>
      <c r="BR85" s="69" t="e">
        <f t="shared" si="169"/>
        <v>#REF!</v>
      </c>
      <c r="BS85" s="76" t="e">
        <f t="shared" ref="BS85:BU129" si="181">X84-AC84</f>
        <v>#REF!</v>
      </c>
      <c r="BT85" s="76" t="e">
        <f t="shared" si="181"/>
        <v>#REF!</v>
      </c>
      <c r="BU85" s="76" t="e">
        <f t="shared" si="181"/>
        <v>#REF!</v>
      </c>
      <c r="BV85" s="69" t="e">
        <f t="shared" si="170"/>
        <v>#REF!</v>
      </c>
      <c r="BW85" s="69" t="e">
        <f t="shared" si="171"/>
        <v>#REF!</v>
      </c>
      <c r="BX85" s="76" t="e">
        <f t="shared" ref="BX85:BZ129" si="182">X85-D85</f>
        <v>#REF!</v>
      </c>
      <c r="BY85" s="76" t="e">
        <f t="shared" si="182"/>
        <v>#REF!</v>
      </c>
      <c r="BZ85" s="76" t="e">
        <f t="shared" si="182"/>
        <v>#REF!</v>
      </c>
      <c r="CA85" s="69" t="e">
        <f t="shared" si="172"/>
        <v>#REF!</v>
      </c>
      <c r="CB85" s="69" t="e">
        <f t="shared" si="173"/>
        <v>#REF!</v>
      </c>
      <c r="CE85" s="76">
        <v>-3.8413774636491862</v>
      </c>
      <c r="CG85" s="76">
        <v>5.25</v>
      </c>
      <c r="CH85" s="24"/>
      <c r="CI85" s="76">
        <v>0</v>
      </c>
      <c r="CJ85" s="24"/>
      <c r="CK85" s="24">
        <v>0.5</v>
      </c>
      <c r="CM85" s="69" t="e">
        <f t="shared" si="103"/>
        <v>#REF!</v>
      </c>
      <c r="CN85" s="69" t="e">
        <f t="shared" si="103"/>
        <v>#REF!</v>
      </c>
      <c r="CO85" s="69" t="e">
        <f t="shared" si="103"/>
        <v>#REF!</v>
      </c>
      <c r="CP85" s="69" t="e">
        <f t="shared" si="104"/>
        <v>#REF!</v>
      </c>
      <c r="CQ85" s="69" t="e">
        <f t="shared" si="104"/>
        <v>#REF!</v>
      </c>
      <c r="CR85" s="69" t="e">
        <f t="shared" si="104"/>
        <v>#REF!</v>
      </c>
      <c r="CS85" s="69" t="e">
        <f t="shared" si="105"/>
        <v>#REF!</v>
      </c>
      <c r="CT85" s="69" t="e">
        <f t="shared" si="105"/>
        <v>#REF!</v>
      </c>
      <c r="CU85" s="69" t="e">
        <f t="shared" si="105"/>
        <v>#REF!</v>
      </c>
      <c r="CV85" s="69" t="e">
        <f t="shared" si="106"/>
        <v>#REF!</v>
      </c>
      <c r="CW85" s="69" t="e">
        <f t="shared" si="106"/>
        <v>#REF!</v>
      </c>
      <c r="CX85" s="69" t="e">
        <f t="shared" si="106"/>
        <v>#REF!</v>
      </c>
      <c r="CY85" s="69">
        <f t="shared" si="107"/>
        <v>88.248682415147755</v>
      </c>
      <c r="CZ85" s="69">
        <f t="shared" si="107"/>
        <v>95.583057415147763</v>
      </c>
      <c r="DA85" s="69">
        <f t="shared" si="107"/>
        <v>91.95305470952006</v>
      </c>
      <c r="DB85" s="69" t="e">
        <f t="shared" si="108"/>
        <v>#REF!</v>
      </c>
      <c r="DC85" s="69" t="e">
        <f t="shared" si="108"/>
        <v>#REF!</v>
      </c>
      <c r="DD85" s="69" t="e">
        <f t="shared" si="108"/>
        <v>#REF!</v>
      </c>
      <c r="DF85" s="69" t="e">
        <f t="shared" si="109"/>
        <v>#REF!</v>
      </c>
      <c r="DG85" s="69" t="e">
        <f t="shared" si="109"/>
        <v>#REF!</v>
      </c>
      <c r="DH85" s="69" t="e">
        <f t="shared" si="109"/>
        <v>#REF!</v>
      </c>
      <c r="DJ85" s="69" t="e">
        <f t="shared" si="180"/>
        <v>#REF!</v>
      </c>
      <c r="DK85" s="69" t="e">
        <f t="shared" si="180"/>
        <v>#REF!</v>
      </c>
      <c r="DL85" s="69" t="e">
        <f t="shared" si="180"/>
        <v>#REF!</v>
      </c>
      <c r="DM85" s="69" t="e">
        <f t="shared" si="110"/>
        <v>#REF!</v>
      </c>
      <c r="DN85" s="69" t="e">
        <f t="shared" si="111"/>
        <v>#REF!</v>
      </c>
      <c r="DO85" s="69" t="e">
        <f t="shared" si="174"/>
        <v>#REF!</v>
      </c>
      <c r="DP85" t="e">
        <f t="shared" si="175"/>
        <v>#REF!</v>
      </c>
      <c r="DQ85" t="e">
        <f t="shared" si="176"/>
        <v>#REF!</v>
      </c>
      <c r="DS85" s="69" t="e">
        <f t="shared" si="179"/>
        <v>#REF!</v>
      </c>
      <c r="DT85" s="69" t="e">
        <f t="shared" si="179"/>
        <v>#REF!</v>
      </c>
      <c r="DU85" s="69" t="e">
        <f t="shared" si="179"/>
        <v>#REF!</v>
      </c>
      <c r="DV85" s="63">
        <f t="shared" si="177"/>
        <v>45931</v>
      </c>
      <c r="DW85" s="76">
        <f t="shared" si="115"/>
        <v>53.677315691780969</v>
      </c>
      <c r="DX85" s="76">
        <f t="shared" si="116"/>
        <v>59.230195051598663</v>
      </c>
      <c r="DY85" s="76">
        <f t="shared" si="128"/>
        <v>56.658239787309626</v>
      </c>
      <c r="DZ85" s="76">
        <f t="shared" si="117"/>
        <v>1183.3819107504553</v>
      </c>
      <c r="EA85" s="76">
        <f t="shared" si="117"/>
        <v>1305.8019107504554</v>
      </c>
      <c r="EB85" s="76">
        <f t="shared" si="117"/>
        <v>1249.1000191637811</v>
      </c>
      <c r="EC85" s="76">
        <f>_xlfn.MINIFS(Spreads!AT$3:AT$1616,Spreads!$AA$3:$AA$1616,'Monthly Data'!$B85,Spreads!$AB$3:$AB$1616,'Monthly Data'!$C85)</f>
        <v>291.8</v>
      </c>
      <c r="ED85" s="76">
        <f>_xlfn.MAXIFS(Spreads!AT$3:AT$1616,Spreads!$AA$3:$AA$1616,'Monthly Data'!$B85,Spreads!$AB$3:$AB$1616,'Monthly Data'!$C85)</f>
        <v>291.8</v>
      </c>
      <c r="EE85" s="76">
        <f>AVERAGEIFS(Spreads!AT$3:AT$1616,Spreads!$AA$3:$AA$1616,'Monthly Data'!$B85,Spreads!$AB$3:$AB$1616,'Monthly Data'!$C85)</f>
        <v>291.8</v>
      </c>
      <c r="EF85" s="76">
        <f>_xlfn.MINIFS(Spreads!AU$3:AU$1616,Spreads!$AA$3:$AA$1616,'Monthly Data'!$B85,Spreads!$AB$3:$AB$1616,'Monthly Data'!$C85)</f>
        <v>10.0425</v>
      </c>
      <c r="EG85" s="76">
        <f>_xlfn.MAXIFS(Spreads!AU$3:AU$1616,Spreads!$AA$3:$AA$1616,'Monthly Data'!$B85,Spreads!$AB$3:$AB$1616,'Monthly Data'!$C85)</f>
        <v>10.0425</v>
      </c>
      <c r="EH85" s="76">
        <f>AVERAGEIFS(Spreads!AU$3:AU$1616,Spreads!$AA$3:$AA$1616,'Monthly Data'!$B85,Spreads!$AB$3:$AB$1616,'Monthly Data'!$C85)</f>
        <v>10.0425</v>
      </c>
      <c r="EI85" s="76">
        <f>_xlfn.MINIFS(Spreads!AV$3:AV$1616,Spreads!$AA$3:$AA$1616,'Monthly Data'!$B85,Spreads!$AB$3:$AB$1616,'Monthly Data'!$C85)</f>
        <v>1.98386</v>
      </c>
      <c r="EJ85" s="76">
        <f>_xlfn.MAXIFS(Spreads!AV$3:AV$1616,Spreads!$AA$3:$AA$1616,'Monthly Data'!$B85,Spreads!$AB$3:$AB$1616,'Monthly Data'!$C85)</f>
        <v>1.98386</v>
      </c>
      <c r="EK85" s="76">
        <f>AVERAGEIFS(Spreads!AV$3:AV$1616,Spreads!$AA$3:$AA$1616,'Monthly Data'!$B85,Spreads!$AB$3:$AB$1616,'Monthly Data'!$C85)</f>
        <v>1.98386</v>
      </c>
      <c r="EL85" s="76">
        <f>_xlfn.MINIFS(Spreads!AW$3:AW$1616,Spreads!$AA$3:$AA$1616,'Monthly Data'!$B85,Spreads!$AB$3:$AB$1616,'Monthly Data'!$C85)</f>
        <v>2.0226571999999994</v>
      </c>
      <c r="EM85" s="76">
        <f>_xlfn.MAXIFS(Spreads!AW$3:AW$1616,Spreads!$AA$3:$AA$1616,'Monthly Data'!$B85,Spreads!$AB$3:$AB$1616,'Monthly Data'!$C85)</f>
        <v>2.0226571999999994</v>
      </c>
      <c r="EN85" s="76">
        <f>AVERAGEIFS(Spreads!AW$3:AW$1616,Spreads!$AA$3:$AA$1616,'Monthly Data'!$B85,Spreads!$AB$3:$AB$1616,'Monthly Data'!$C85)</f>
        <v>2.0226571999999994</v>
      </c>
      <c r="EO85" s="76">
        <f>_xlfn.MINIFS(Spreads!AX$3:AX$1616,Spreads!$AA$3:$AA$1616,'Monthly Data'!$B85,Spreads!$AB$3:$AB$1616,'Monthly Data'!$C85)</f>
        <v>3.8797199999999421E-2</v>
      </c>
      <c r="EP85" s="76">
        <f>_xlfn.MAXIFS(Spreads!AX$3:AX$1616,Spreads!$AA$3:$AA$1616,'Monthly Data'!$B85,Spreads!$AB$3:$AB$1616,'Monthly Data'!$C85)</f>
        <v>3.8797199999999421E-2</v>
      </c>
      <c r="EQ85" s="76">
        <f>AVERAGEIFS(Spreads!AX$3:AX$1616,Spreads!$AA$3:$AA$1616,'Monthly Data'!$B85,Spreads!$AB$3:$AB$1616,'Monthly Data'!$C85)</f>
        <v>3.8797199999999421E-2</v>
      </c>
      <c r="ER85" s="65">
        <f>_xlfn.MINIFS(Spreads!AY$3:AY$1616,Spreads!$AA$3:$AA$1616,'Monthly Data'!$B85,Spreads!$AB$3:$AB$1616,'Monthly Data'!$C85)</f>
        <v>0.43660733651893285</v>
      </c>
      <c r="ES85" s="65">
        <f>_xlfn.MAXIFS(Spreads!AY$3:AY$1616,Spreads!$AA$3:$AA$1616,'Monthly Data'!$B85,Spreads!$AB$3:$AB$1616,'Monthly Data'!$C85)</f>
        <v>0.43660733651893285</v>
      </c>
      <c r="ET85" s="65">
        <f>AVERAGEIFS(Spreads!AY$3:AY$1616,Spreads!$AA$3:$AA$1616,'Monthly Data'!$B85,Spreads!$AB$3:$AB$1616,'Monthly Data'!$C85)</f>
        <v>0.43660733651893285</v>
      </c>
      <c r="EV85" s="24" t="e">
        <f t="shared" si="50"/>
        <v>#REF!</v>
      </c>
    </row>
    <row r="86" spans="1:152" x14ac:dyDescent="0.2">
      <c r="A86" s="60">
        <v>45962</v>
      </c>
      <c r="B86" s="61">
        <f t="shared" si="129"/>
        <v>11</v>
      </c>
      <c r="C86" s="61">
        <f t="shared" si="130"/>
        <v>2025</v>
      </c>
      <c r="D86" s="76" t="e">
        <f t="shared" si="131"/>
        <v>#REF!</v>
      </c>
      <c r="E86" s="76" t="e">
        <f t="shared" si="132"/>
        <v>#REF!</v>
      </c>
      <c r="F86" s="76" t="e">
        <f t="shared" si="133"/>
        <v>#REF!</v>
      </c>
      <c r="G86" s="76" t="e">
        <f t="shared" si="134"/>
        <v>#REF!</v>
      </c>
      <c r="H86" s="76" t="e">
        <f t="shared" si="135"/>
        <v>#REF!</v>
      </c>
      <c r="I86" s="76" t="e">
        <f t="shared" si="136"/>
        <v>#REF!</v>
      </c>
      <c r="J86" s="76" t="e">
        <f t="shared" si="137"/>
        <v>#REF!</v>
      </c>
      <c r="K86" s="76" t="e">
        <f>MROUND('Argy vs. SBO'!$AA$59+('Argy vs. SBO'!$AA$60*'Monthly Data'!F86)+('Argy vs. SBO'!$AA$61*'Monthly Data'!AE86)+AVERAGE('Argy vs. SBO'!$T$953:$T$960),0.25)-2</f>
        <v>#REF!</v>
      </c>
      <c r="L86" s="76" t="e">
        <f t="shared" si="138"/>
        <v>#REF!</v>
      </c>
      <c r="M86" s="76" t="e">
        <f t="shared" si="139"/>
        <v>#REF!</v>
      </c>
      <c r="N86" s="76" t="e">
        <f t="shared" si="140"/>
        <v>#REF!</v>
      </c>
      <c r="O86" s="76" t="e">
        <f t="shared" si="141"/>
        <v>#REF!</v>
      </c>
      <c r="P86" s="76" t="e">
        <f>MROUND('Argy vs. SBO'!$AA$39+('Argy vs. SBO'!$AA$40*'Monthly Data'!U86)+('Argy vs. SBO'!$AA$41*'Monthly Data'!AE86)+AVERAGE('Argy vs. SBO'!$P$953:$P$960),0.25)-2-4-5</f>
        <v>#REF!</v>
      </c>
      <c r="Q86" s="76" t="e">
        <f t="shared" si="142"/>
        <v>#REF!</v>
      </c>
      <c r="R86" s="76" t="e">
        <f t="shared" si="143"/>
        <v>#REF!</v>
      </c>
      <c r="S86" s="76" t="e">
        <f t="shared" si="144"/>
        <v>#REF!</v>
      </c>
      <c r="T86" s="76" t="e">
        <f t="shared" si="145"/>
        <v>#REF!</v>
      </c>
      <c r="U86" s="76" t="e">
        <f t="shared" si="146"/>
        <v>#REF!</v>
      </c>
      <c r="V86" s="76">
        <f t="shared" si="84"/>
        <v>-3.5</v>
      </c>
      <c r="W86" s="76">
        <f t="shared" si="39"/>
        <v>3</v>
      </c>
      <c r="X86" s="76">
        <f t="shared" si="147"/>
        <v>15.547716811213421</v>
      </c>
      <c r="Y86" s="76">
        <f t="shared" si="148"/>
        <v>20.798341811213426</v>
      </c>
      <c r="Z86" s="76">
        <f>'[5]Canola Complex'!$BO449</f>
        <v>18.486756989784855</v>
      </c>
      <c r="AA86" s="76">
        <f t="shared" si="149"/>
        <v>-2.9390401785714335</v>
      </c>
      <c r="AB86" s="76">
        <f t="shared" si="150"/>
        <v>2.3115848214285712</v>
      </c>
      <c r="AC86" s="76" t="e">
        <f t="shared" si="151"/>
        <v>#REF!</v>
      </c>
      <c r="AD86" s="76" t="e">
        <f t="shared" si="152"/>
        <v>#REF!</v>
      </c>
      <c r="AE86" s="76" t="e">
        <f>#REF!</f>
        <v>#REF!</v>
      </c>
      <c r="AF86" s="76" t="e">
        <f t="shared" si="125"/>
        <v>#REF!</v>
      </c>
      <c r="AG86" s="76" t="e">
        <f t="shared" si="153"/>
        <v>#REF!</v>
      </c>
      <c r="AH86" s="76"/>
      <c r="AI86" s="76">
        <v>5</v>
      </c>
      <c r="AJ86" s="76" t="e">
        <f t="shared" si="154"/>
        <v>#REF!</v>
      </c>
      <c r="AK86" s="78" t="e">
        <f t="shared" si="155"/>
        <v>#REF!</v>
      </c>
      <c r="AL86" s="60">
        <f t="shared" si="156"/>
        <v>45962</v>
      </c>
      <c r="AM86" s="79" t="e">
        <f t="shared" si="178"/>
        <v>#REF!</v>
      </c>
      <c r="AN86" s="79" t="e">
        <f t="shared" si="178"/>
        <v>#REF!</v>
      </c>
      <c r="AO86" s="79" t="e">
        <f t="shared" si="178"/>
        <v>#REF!</v>
      </c>
      <c r="AQ86" s="62"/>
      <c r="AR86" s="24"/>
      <c r="AS86" s="60">
        <f t="shared" si="157"/>
        <v>45962</v>
      </c>
      <c r="AT86" s="76" t="e">
        <f t="shared" si="86"/>
        <v>#NUM!</v>
      </c>
      <c r="AU86" s="76" t="e">
        <f t="shared" si="87"/>
        <v>#NUM!</v>
      </c>
      <c r="AV86" s="76" t="e">
        <f t="shared" si="158"/>
        <v>#NUM!</v>
      </c>
      <c r="AW86" s="69" t="e">
        <f t="shared" si="159"/>
        <v>#NUM!</v>
      </c>
      <c r="AX86" s="69" t="e">
        <f t="shared" si="160"/>
        <v>#NUM!</v>
      </c>
      <c r="AY86" s="76">
        <f t="shared" si="89"/>
        <v>4.6499255952380949</v>
      </c>
      <c r="AZ86" s="76">
        <f t="shared" si="90"/>
        <v>6.3296130952380976</v>
      </c>
      <c r="BA86" s="78">
        <v>5.5</v>
      </c>
      <c r="BB86" s="69">
        <f t="shared" si="161"/>
        <v>-0.8500744047619051</v>
      </c>
      <c r="BC86" s="69">
        <f t="shared" si="162"/>
        <v>0.82961309523809756</v>
      </c>
      <c r="BD86" s="76" t="e">
        <f t="shared" si="91"/>
        <v>#NUM!</v>
      </c>
      <c r="BE86" s="76" t="e">
        <f t="shared" si="92"/>
        <v>#NUM!</v>
      </c>
      <c r="BF86" s="76" t="e">
        <f>MROUND((BF85+AVERAGE(BF75-BF74,BF63-BF62,BF51-BF50,BF39-BF38,BF27-BF26)),0.25)</f>
        <v>#NUM!</v>
      </c>
      <c r="BG86" s="69" t="e">
        <f t="shared" si="163"/>
        <v>#NUM!</v>
      </c>
      <c r="BH86" s="69" t="e">
        <f t="shared" si="164"/>
        <v>#NUM!</v>
      </c>
      <c r="BI86" s="76" t="e">
        <f t="shared" si="94"/>
        <v>#REF!</v>
      </c>
      <c r="BJ86" s="76" t="e">
        <f t="shared" si="95"/>
        <v>#REF!</v>
      </c>
      <c r="BK86" s="76" t="e">
        <f>P86-AE86</f>
        <v>#REF!</v>
      </c>
      <c r="BL86" s="69" t="e">
        <f t="shared" si="166"/>
        <v>#REF!</v>
      </c>
      <c r="BM86" s="69" t="e">
        <f t="shared" si="167"/>
        <v>#REF!</v>
      </c>
      <c r="BN86" s="76" t="e">
        <f t="shared" si="97"/>
        <v>#REF!</v>
      </c>
      <c r="BO86" s="76" t="e">
        <f t="shared" ref="BO86:BO132" si="183">BP86+AVERAGE(BR74,BR62,BR50,BR38)</f>
        <v>#REF!</v>
      </c>
      <c r="BP86" s="76" t="e">
        <f>'Argy vs. SBO'!$AA$100+('Argy vs. SBO'!$AA$103*'Monthly Data'!K85)+('Argy vs. SBO'!$AA$104*'Monthly Data'!AE85)+AVERAGE('Argy vs. SBO'!$R$953:$R$960)</f>
        <v>#REF!</v>
      </c>
      <c r="BQ86" s="69" t="e">
        <f t="shared" si="168"/>
        <v>#REF!</v>
      </c>
      <c r="BR86" s="69" t="e">
        <f t="shared" si="169"/>
        <v>#REF!</v>
      </c>
      <c r="BS86" s="76" t="e">
        <f t="shared" si="181"/>
        <v>#REF!</v>
      </c>
      <c r="BT86" s="76" t="e">
        <f t="shared" si="181"/>
        <v>#REF!</v>
      </c>
      <c r="BU86" s="76" t="e">
        <f t="shared" si="181"/>
        <v>#REF!</v>
      </c>
      <c r="BV86" s="69" t="e">
        <f t="shared" si="170"/>
        <v>#REF!</v>
      </c>
      <c r="BW86" s="69" t="e">
        <f t="shared" si="171"/>
        <v>#REF!</v>
      </c>
      <c r="BX86" s="76" t="e">
        <f t="shared" si="182"/>
        <v>#REF!</v>
      </c>
      <c r="BY86" s="76" t="e">
        <f t="shared" si="182"/>
        <v>#REF!</v>
      </c>
      <c r="BZ86" s="76" t="e">
        <f t="shared" si="182"/>
        <v>#REF!</v>
      </c>
      <c r="CA86" s="69" t="e">
        <f t="shared" si="172"/>
        <v>#REF!</v>
      </c>
      <c r="CB86" s="69" t="e">
        <f t="shared" si="173"/>
        <v>#REF!</v>
      </c>
      <c r="CE86" s="76">
        <v>-2.2406595772595352</v>
      </c>
      <c r="CG86" s="76">
        <v>5.25</v>
      </c>
      <c r="CH86" s="24"/>
      <c r="CI86" s="76">
        <v>-0.25</v>
      </c>
      <c r="CJ86" s="24"/>
      <c r="CK86" s="24">
        <v>0.5</v>
      </c>
      <c r="CM86" s="69" t="e">
        <f t="shared" si="103"/>
        <v>#REF!</v>
      </c>
      <c r="CN86" s="69" t="e">
        <f t="shared" si="103"/>
        <v>#REF!</v>
      </c>
      <c r="CO86" s="69" t="e">
        <f t="shared" si="103"/>
        <v>#REF!</v>
      </c>
      <c r="CP86" s="69" t="e">
        <f t="shared" si="104"/>
        <v>#REF!</v>
      </c>
      <c r="CQ86" s="69" t="e">
        <f t="shared" si="104"/>
        <v>#REF!</v>
      </c>
      <c r="CR86" s="69" t="e">
        <f t="shared" si="104"/>
        <v>#REF!</v>
      </c>
      <c r="CS86" s="69" t="e">
        <f t="shared" si="105"/>
        <v>#REF!</v>
      </c>
      <c r="CT86" s="69" t="e">
        <f t="shared" si="105"/>
        <v>#REF!</v>
      </c>
      <c r="CU86" s="69" t="e">
        <f t="shared" si="105"/>
        <v>#REF!</v>
      </c>
      <c r="CV86" s="69" t="e">
        <f t="shared" si="106"/>
        <v>#REF!</v>
      </c>
      <c r="CW86" s="69" t="e">
        <f t="shared" si="106"/>
        <v>#REF!</v>
      </c>
      <c r="CX86" s="69" t="e">
        <f t="shared" si="106"/>
        <v>#REF!</v>
      </c>
      <c r="CY86" s="69">
        <f t="shared" si="107"/>
        <v>15.547716811213421</v>
      </c>
      <c r="CZ86" s="69">
        <f t="shared" si="107"/>
        <v>20.798341811213426</v>
      </c>
      <c r="DA86" s="69">
        <f t="shared" si="107"/>
        <v>18.486756989784855</v>
      </c>
      <c r="DB86" s="69" t="e">
        <f t="shared" si="108"/>
        <v>#REF!</v>
      </c>
      <c r="DC86" s="69" t="e">
        <f t="shared" si="108"/>
        <v>#REF!</v>
      </c>
      <c r="DD86" s="69" t="e">
        <f t="shared" si="108"/>
        <v>#REF!</v>
      </c>
      <c r="DF86" s="69" t="e">
        <f t="shared" si="109"/>
        <v>#REF!</v>
      </c>
      <c r="DG86" s="69" t="e">
        <f t="shared" si="109"/>
        <v>#REF!</v>
      </c>
      <c r="DH86" s="69" t="e">
        <f t="shared" si="109"/>
        <v>#REF!</v>
      </c>
      <c r="DJ86" s="69" t="e">
        <f t="shared" si="180"/>
        <v>#REF!</v>
      </c>
      <c r="DK86" s="69" t="e">
        <f t="shared" si="180"/>
        <v>#REF!</v>
      </c>
      <c r="DL86" s="69" t="e">
        <f t="shared" si="180"/>
        <v>#REF!</v>
      </c>
      <c r="DM86" s="69" t="e">
        <f t="shared" si="110"/>
        <v>#REF!</v>
      </c>
      <c r="DN86" s="69" t="e">
        <f t="shared" si="111"/>
        <v>#REF!</v>
      </c>
      <c r="DO86" s="69" t="e">
        <f t="shared" si="174"/>
        <v>#REF!</v>
      </c>
      <c r="DP86" t="e">
        <f t="shared" si="175"/>
        <v>#REF!</v>
      </c>
      <c r="DQ86" t="e">
        <f t="shared" si="176"/>
        <v>#REF!</v>
      </c>
      <c r="DS86" s="69" t="e">
        <f t="shared" si="179"/>
        <v>#REF!</v>
      </c>
      <c r="DT86" s="69" t="e">
        <f t="shared" si="179"/>
        <v>#REF!</v>
      </c>
      <c r="DU86" s="69" t="e">
        <f t="shared" si="179"/>
        <v>#REF!</v>
      </c>
      <c r="DV86" s="63">
        <f t="shared" si="177"/>
        <v>45962</v>
      </c>
      <c r="DW86" s="76">
        <f t="shared" si="115"/>
        <v>53.744224190042978</v>
      </c>
      <c r="DX86" s="76">
        <f t="shared" si="116"/>
        <v>59.652720068247952</v>
      </c>
      <c r="DY86" s="76">
        <f t="shared" si="128"/>
        <v>57.152040753799056</v>
      </c>
      <c r="DZ86" s="76">
        <f t="shared" si="117"/>
        <v>1184.8569902230092</v>
      </c>
      <c r="EA86" s="76">
        <f t="shared" si="117"/>
        <v>1315.1169902230092</v>
      </c>
      <c r="EB86" s="76">
        <f t="shared" si="117"/>
        <v>1259.9864639072198</v>
      </c>
      <c r="EC86" s="76">
        <f>_xlfn.MINIFS(Spreads!AT$3:AT$1616,Spreads!$AA$3:$AA$1616,'Monthly Data'!$B86,Spreads!$AB$3:$AB$1616,'Monthly Data'!$C86)</f>
        <v>290.2</v>
      </c>
      <c r="ED86" s="76">
        <f>_xlfn.MAXIFS(Spreads!AT$3:AT$1616,Spreads!$AA$3:$AA$1616,'Monthly Data'!$B86,Spreads!$AB$3:$AB$1616,'Monthly Data'!$C86)</f>
        <v>290.2</v>
      </c>
      <c r="EE86" s="76">
        <f>AVERAGEIFS(Spreads!AT$3:AT$1616,Spreads!$AA$3:$AA$1616,'Monthly Data'!$B86,Spreads!$AB$3:$AB$1616,'Monthly Data'!$C86)</f>
        <v>290.2</v>
      </c>
      <c r="EF86" s="76">
        <f>_xlfn.MINIFS(Spreads!AU$3:AU$1616,Spreads!$AA$3:$AA$1616,'Monthly Data'!$B86,Spreads!$AB$3:$AB$1616,'Monthly Data'!$C86)</f>
        <v>9.9350000000000005</v>
      </c>
      <c r="EG86" s="76">
        <f>_xlfn.MAXIFS(Spreads!AU$3:AU$1616,Spreads!$AA$3:$AA$1616,'Monthly Data'!$B86,Spreads!$AB$3:$AB$1616,'Monthly Data'!$C86)</f>
        <v>9.9350000000000005</v>
      </c>
      <c r="EH86" s="76">
        <f>AVERAGEIFS(Spreads!AU$3:AU$1616,Spreads!$AA$3:$AA$1616,'Monthly Data'!$B86,Spreads!$AB$3:$AB$1616,'Monthly Data'!$C86)</f>
        <v>9.9350000000000005</v>
      </c>
      <c r="EI86" s="76">
        <f>_xlfn.MINIFS(Spreads!AV$3:AV$1616,Spreads!$AA$3:$AA$1616,'Monthly Data'!$B86,Spreads!$AB$3:$AB$1616,'Monthly Data'!$C86)</f>
        <v>2.0245099999999994</v>
      </c>
      <c r="EJ86" s="76">
        <f>_xlfn.MAXIFS(Spreads!AV$3:AV$1616,Spreads!$AA$3:$AA$1616,'Monthly Data'!$B86,Spreads!$AB$3:$AB$1616,'Monthly Data'!$C86)</f>
        <v>2.0245099999999994</v>
      </c>
      <c r="EK86" s="76">
        <f>AVERAGEIFS(Spreads!AV$3:AV$1616,Spreads!$AA$3:$AA$1616,'Monthly Data'!$B86,Spreads!$AB$3:$AB$1616,'Monthly Data'!$C86)</f>
        <v>2.0245099999999994</v>
      </c>
      <c r="EL86" s="76">
        <f>_xlfn.MINIFS(Spreads!AW$3:AW$1616,Spreads!$AA$3:$AA$1616,'Monthly Data'!$B86,Spreads!$AB$3:$AB$1616,'Monthly Data'!$C86)</f>
        <v>1.9595515999999993</v>
      </c>
      <c r="EM86" s="76">
        <f>_xlfn.MAXIFS(Spreads!AW$3:AW$1616,Spreads!$AA$3:$AA$1616,'Monthly Data'!$B86,Spreads!$AB$3:$AB$1616,'Monthly Data'!$C86)</f>
        <v>1.9595515999999993</v>
      </c>
      <c r="EN86" s="76">
        <f>AVERAGEIFS(Spreads!AW$3:AW$1616,Spreads!$AA$3:$AA$1616,'Monthly Data'!$B86,Spreads!$AB$3:$AB$1616,'Monthly Data'!$C86)</f>
        <v>1.9595515999999993</v>
      </c>
      <c r="EO86" s="76">
        <f>_xlfn.MINIFS(Spreads!AX$3:AX$1616,Spreads!$AA$3:$AA$1616,'Monthly Data'!$B86,Spreads!$AB$3:$AB$1616,'Monthly Data'!$C86)</f>
        <v>-6.4958400000000083E-2</v>
      </c>
      <c r="EP86" s="76">
        <f>_xlfn.MAXIFS(Spreads!AX$3:AX$1616,Spreads!$AA$3:$AA$1616,'Monthly Data'!$B86,Spreads!$AB$3:$AB$1616,'Monthly Data'!$C86)</f>
        <v>-6.4958400000000083E-2</v>
      </c>
      <c r="EQ86" s="76">
        <f>AVERAGEIFS(Spreads!AX$3:AX$1616,Spreads!$AA$3:$AA$1616,'Monthly Data'!$B86,Spreads!$AB$3:$AB$1616,'Monthly Data'!$C86)</f>
        <v>-6.4958400000000083E-2</v>
      </c>
      <c r="ER86" s="65">
        <f>_xlfn.MINIFS(Spreads!AY$3:AY$1616,Spreads!$AA$3:$AA$1616,'Monthly Data'!$B86,Spreads!$AB$3:$AB$1616,'Monthly Data'!$C86)</f>
        <v>0.43160261774344649</v>
      </c>
      <c r="ES86" s="65">
        <f>_xlfn.MAXIFS(Spreads!AY$3:AY$1616,Spreads!$AA$3:$AA$1616,'Monthly Data'!$B86,Spreads!$AB$3:$AB$1616,'Monthly Data'!$C86)</f>
        <v>0.43160261774344649</v>
      </c>
      <c r="ET86" s="65">
        <f>AVERAGEIFS(Spreads!AY$3:AY$1616,Spreads!$AA$3:$AA$1616,'Monthly Data'!$B86,Spreads!$AB$3:$AB$1616,'Monthly Data'!$C86)</f>
        <v>0.43160261774344649</v>
      </c>
      <c r="EV86" s="24" t="e">
        <f t="shared" si="50"/>
        <v>#REF!</v>
      </c>
    </row>
    <row r="87" spans="1:152" x14ac:dyDescent="0.2">
      <c r="A87" s="60">
        <v>45992</v>
      </c>
      <c r="B87" s="61">
        <f t="shared" si="129"/>
        <v>12</v>
      </c>
      <c r="C87" s="61">
        <f t="shared" si="130"/>
        <v>2025</v>
      </c>
      <c r="D87" s="76" t="e">
        <f t="shared" si="131"/>
        <v>#REF!</v>
      </c>
      <c r="E87" s="76" t="e">
        <f t="shared" si="132"/>
        <v>#REF!</v>
      </c>
      <c r="F87" s="76" t="e">
        <f t="shared" si="133"/>
        <v>#REF!</v>
      </c>
      <c r="G87" s="76" t="e">
        <f t="shared" si="134"/>
        <v>#REF!</v>
      </c>
      <c r="H87" s="76" t="e">
        <f t="shared" si="135"/>
        <v>#REF!</v>
      </c>
      <c r="I87" s="76" t="e">
        <f t="shared" si="136"/>
        <v>#REF!</v>
      </c>
      <c r="J87" s="76" t="e">
        <f t="shared" si="137"/>
        <v>#REF!</v>
      </c>
      <c r="K87" s="76" t="e">
        <f>MROUND('Argy vs. SBO'!$AA$59+('Argy vs. SBO'!$AA$60*'Monthly Data'!F87)+('Argy vs. SBO'!$AA$61*'Monthly Data'!AE87)+AVERAGE('Argy vs. SBO'!$T$953:$T$960),0.25)-2</f>
        <v>#REF!</v>
      </c>
      <c r="L87" s="76" t="e">
        <f t="shared" si="138"/>
        <v>#REF!</v>
      </c>
      <c r="M87" s="76" t="e">
        <f t="shared" si="139"/>
        <v>#REF!</v>
      </c>
      <c r="N87" s="76" t="e">
        <f t="shared" si="140"/>
        <v>#REF!</v>
      </c>
      <c r="O87" s="76" t="e">
        <f t="shared" si="141"/>
        <v>#REF!</v>
      </c>
      <c r="P87" s="76" t="e">
        <f>MROUND('Argy vs. SBO'!$AA$39+('Argy vs. SBO'!$AA$40*'Monthly Data'!U87)+('Argy vs. SBO'!$AA$41*'Monthly Data'!AE87)+AVERAGE('Argy vs. SBO'!$P$953:$P$960),0.25)-2-4-5</f>
        <v>#REF!</v>
      </c>
      <c r="Q87" s="76" t="e">
        <f t="shared" si="142"/>
        <v>#REF!</v>
      </c>
      <c r="R87" s="76" t="e">
        <f t="shared" si="143"/>
        <v>#REF!</v>
      </c>
      <c r="S87" s="76" t="e">
        <f t="shared" si="144"/>
        <v>#REF!</v>
      </c>
      <c r="T87" s="76" t="e">
        <f t="shared" si="145"/>
        <v>#REF!</v>
      </c>
      <c r="U87" s="76" t="e">
        <f t="shared" si="146"/>
        <v>#REF!</v>
      </c>
      <c r="V87" s="76">
        <f t="shared" si="84"/>
        <v>-2</v>
      </c>
      <c r="W87" s="76">
        <f t="shared" si="39"/>
        <v>2.25</v>
      </c>
      <c r="X87" s="76">
        <f t="shared" si="147"/>
        <v>136.94372755967296</v>
      </c>
      <c r="Y87" s="76">
        <f>Z87+AVERAGE(AB75,AB63,AB51,AB39)</f>
        <v>142.78872755967296</v>
      </c>
      <c r="Z87" s="76">
        <f>'[5]Canola Complex'!$BO450</f>
        <v>140.04554551602217</v>
      </c>
      <c r="AA87" s="76">
        <f t="shared" si="149"/>
        <v>-3.1018179563492083</v>
      </c>
      <c r="AB87" s="76">
        <f t="shared" si="150"/>
        <v>2.7431820436507905</v>
      </c>
      <c r="AC87" s="76" t="e">
        <f t="shared" si="151"/>
        <v>#REF!</v>
      </c>
      <c r="AD87" s="76" t="e">
        <f t="shared" si="152"/>
        <v>#REF!</v>
      </c>
      <c r="AE87" s="76" t="e">
        <f>#REF!</f>
        <v>#REF!</v>
      </c>
      <c r="AF87" s="76" t="e">
        <f t="shared" si="125"/>
        <v>#REF!</v>
      </c>
      <c r="AG87" s="76" t="e">
        <f t="shared" si="153"/>
        <v>#REF!</v>
      </c>
      <c r="AH87" s="76"/>
      <c r="AI87" s="76">
        <v>5</v>
      </c>
      <c r="AJ87" s="76" t="e">
        <f t="shared" si="154"/>
        <v>#REF!</v>
      </c>
      <c r="AK87" s="78" t="e">
        <f t="shared" si="155"/>
        <v>#REF!</v>
      </c>
      <c r="AL87" s="60">
        <f t="shared" si="156"/>
        <v>45992</v>
      </c>
      <c r="AM87" s="79" t="e">
        <f t="shared" si="178"/>
        <v>#REF!</v>
      </c>
      <c r="AN87" s="79" t="e">
        <f t="shared" si="178"/>
        <v>#REF!</v>
      </c>
      <c r="AO87" s="79" t="e">
        <f t="shared" si="178"/>
        <v>#REF!</v>
      </c>
      <c r="AQ87" s="62"/>
      <c r="AR87" s="24"/>
      <c r="AS87" s="60">
        <f t="shared" si="157"/>
        <v>45992</v>
      </c>
      <c r="AT87" s="76" t="e">
        <f t="shared" si="86"/>
        <v>#NUM!</v>
      </c>
      <c r="AU87" s="76" t="e">
        <f t="shared" si="87"/>
        <v>#NUM!</v>
      </c>
      <c r="AV87" s="76" t="e">
        <f t="shared" si="158"/>
        <v>#NUM!</v>
      </c>
      <c r="AW87" s="69" t="e">
        <f t="shared" si="159"/>
        <v>#NUM!</v>
      </c>
      <c r="AX87" s="69" t="e">
        <f t="shared" si="160"/>
        <v>#NUM!</v>
      </c>
      <c r="AY87" s="76">
        <f t="shared" si="89"/>
        <v>4.1517857142857126</v>
      </c>
      <c r="AZ87" s="76">
        <f t="shared" si="90"/>
        <v>6.6361607142857144</v>
      </c>
      <c r="BA87" s="78">
        <v>5.5</v>
      </c>
      <c r="BB87" s="69">
        <f t="shared" si="161"/>
        <v>-1.3482142857142874</v>
      </c>
      <c r="BC87" s="69">
        <f t="shared" si="162"/>
        <v>1.1361607142857144</v>
      </c>
      <c r="BD87" s="76" t="e">
        <f t="shared" si="91"/>
        <v>#NUM!</v>
      </c>
      <c r="BE87" s="76" t="e">
        <f t="shared" si="92"/>
        <v>#NUM!</v>
      </c>
      <c r="BF87" s="76" t="e">
        <f>MROUND((BF86+AVERAGE(BF76-BF75,BF64-BF63,BF52-BF51,BF40-BF39,BF28-BF27)+2),0.25)</f>
        <v>#NUM!</v>
      </c>
      <c r="BG87" s="69" t="e">
        <f t="shared" si="163"/>
        <v>#NUM!</v>
      </c>
      <c r="BH87" s="69" t="e">
        <f t="shared" si="164"/>
        <v>#NUM!</v>
      </c>
      <c r="BI87" s="76" t="e">
        <f t="shared" si="94"/>
        <v>#REF!</v>
      </c>
      <c r="BJ87" s="76" t="e">
        <f t="shared" si="95"/>
        <v>#REF!</v>
      </c>
      <c r="BK87" s="76" t="e">
        <f t="shared" si="165"/>
        <v>#REF!</v>
      </c>
      <c r="BL87" s="69" t="e">
        <f t="shared" si="166"/>
        <v>#REF!</v>
      </c>
      <c r="BM87" s="69" t="e">
        <f t="shared" si="167"/>
        <v>#REF!</v>
      </c>
      <c r="BN87" s="76" t="e">
        <f t="shared" si="97"/>
        <v>#REF!</v>
      </c>
      <c r="BO87" s="76" t="e">
        <f t="shared" si="183"/>
        <v>#REF!</v>
      </c>
      <c r="BP87" s="76" t="e">
        <f>'Argy vs. SBO'!$AA$100+('Argy vs. SBO'!$AA$103*'Monthly Data'!K86)+('Argy vs. SBO'!$AA$104*'Monthly Data'!AE86)+AVERAGE('Argy vs. SBO'!$R$953:$R$960)</f>
        <v>#REF!</v>
      </c>
      <c r="BQ87" s="69" t="e">
        <f t="shared" si="168"/>
        <v>#REF!</v>
      </c>
      <c r="BR87" s="69" t="e">
        <f t="shared" si="169"/>
        <v>#REF!</v>
      </c>
      <c r="BS87" s="76" t="e">
        <f t="shared" si="181"/>
        <v>#REF!</v>
      </c>
      <c r="BT87" s="76" t="e">
        <f t="shared" si="181"/>
        <v>#REF!</v>
      </c>
      <c r="BU87" s="76" t="e">
        <f t="shared" si="181"/>
        <v>#REF!</v>
      </c>
      <c r="BV87" s="69" t="e">
        <f t="shared" si="170"/>
        <v>#REF!</v>
      </c>
      <c r="BW87" s="69" t="e">
        <f t="shared" si="171"/>
        <v>#REF!</v>
      </c>
      <c r="BX87" s="76" t="e">
        <f t="shared" si="182"/>
        <v>#REF!</v>
      </c>
      <c r="BY87" s="76" t="e">
        <f t="shared" si="182"/>
        <v>#REF!</v>
      </c>
      <c r="BZ87" s="76" t="e">
        <f t="shared" si="182"/>
        <v>#REF!</v>
      </c>
      <c r="CA87" s="69" t="e">
        <f t="shared" si="172"/>
        <v>#REF!</v>
      </c>
      <c r="CB87" s="69" t="e">
        <f t="shared" si="173"/>
        <v>#REF!</v>
      </c>
      <c r="CE87" s="76">
        <v>-2.1887216402885556</v>
      </c>
      <c r="CG87" s="76">
        <v>6.25</v>
      </c>
      <c r="CH87" s="24"/>
      <c r="CI87" s="76">
        <v>-0.25</v>
      </c>
      <c r="CJ87" s="24"/>
      <c r="CK87" s="24">
        <v>0.5</v>
      </c>
      <c r="CM87" s="69" t="e">
        <f t="shared" ref="CM87:CO131" si="184">D87</f>
        <v>#REF!</v>
      </c>
      <c r="CN87" s="69" t="e">
        <f t="shared" si="184"/>
        <v>#REF!</v>
      </c>
      <c r="CO87" s="69" t="e">
        <f t="shared" si="184"/>
        <v>#REF!</v>
      </c>
      <c r="CP87" s="69" t="e">
        <f t="shared" ref="CP87:CR131" si="185">I87</f>
        <v>#REF!</v>
      </c>
      <c r="CQ87" s="69" t="e">
        <f t="shared" si="185"/>
        <v>#REF!</v>
      </c>
      <c r="CR87" s="69" t="e">
        <f t="shared" si="185"/>
        <v>#REF!</v>
      </c>
      <c r="CS87" s="69" t="e">
        <f t="shared" ref="CS87:CU131" si="186">N87</f>
        <v>#REF!</v>
      </c>
      <c r="CT87" s="69" t="e">
        <f t="shared" si="186"/>
        <v>#REF!</v>
      </c>
      <c r="CU87" s="69" t="e">
        <f t="shared" si="186"/>
        <v>#REF!</v>
      </c>
      <c r="CV87" s="69" t="e">
        <f t="shared" ref="CV87:CX131" si="187">S87</f>
        <v>#REF!</v>
      </c>
      <c r="CW87" s="69" t="e">
        <f t="shared" si="187"/>
        <v>#REF!</v>
      </c>
      <c r="CX87" s="69" t="e">
        <f t="shared" si="187"/>
        <v>#REF!</v>
      </c>
      <c r="CY87" s="69">
        <f t="shared" ref="CY87:DA131" si="188">X87</f>
        <v>136.94372755967296</v>
      </c>
      <c r="CZ87" s="69">
        <f t="shared" si="188"/>
        <v>142.78872755967296</v>
      </c>
      <c r="DA87" s="69">
        <f t="shared" si="188"/>
        <v>140.04554551602217</v>
      </c>
      <c r="DB87" s="69" t="e">
        <f t="shared" ref="DB87:DD131" si="189">AC87</f>
        <v>#REF!</v>
      </c>
      <c r="DC87" s="69" t="e">
        <f t="shared" si="189"/>
        <v>#REF!</v>
      </c>
      <c r="DD87" s="69" t="e">
        <f t="shared" si="189"/>
        <v>#REF!</v>
      </c>
      <c r="DF87" s="69" t="e">
        <f t="shared" ref="DF87:DH131" si="190">CS87-CP87</f>
        <v>#REF!</v>
      </c>
      <c r="DG87" s="69" t="e">
        <f t="shared" si="190"/>
        <v>#REF!</v>
      </c>
      <c r="DH87" s="69" t="e">
        <f t="shared" si="190"/>
        <v>#REF!</v>
      </c>
      <c r="DJ87" s="69" t="e">
        <f t="shared" si="180"/>
        <v>#REF!</v>
      </c>
      <c r="DK87" s="69" t="e">
        <f t="shared" si="180"/>
        <v>#REF!</v>
      </c>
      <c r="DL87" s="69" t="e">
        <f t="shared" si="180"/>
        <v>#REF!</v>
      </c>
      <c r="DM87" s="69" t="e">
        <f t="shared" si="110"/>
        <v>#REF!</v>
      </c>
      <c r="DN87" s="69" t="e">
        <f t="shared" si="111"/>
        <v>#REF!</v>
      </c>
      <c r="DO87" s="69" t="e">
        <f t="shared" si="174"/>
        <v>#REF!</v>
      </c>
      <c r="DP87" t="e">
        <f t="shared" si="175"/>
        <v>#REF!</v>
      </c>
      <c r="DQ87" t="e">
        <f t="shared" si="176"/>
        <v>#REF!</v>
      </c>
      <c r="DS87" s="69" t="e">
        <f t="shared" si="179"/>
        <v>#REF!</v>
      </c>
      <c r="DT87" s="69" t="e">
        <f t="shared" si="179"/>
        <v>#REF!</v>
      </c>
      <c r="DU87" s="69" t="e">
        <f t="shared" si="179"/>
        <v>#REF!</v>
      </c>
      <c r="DV87" s="63">
        <f t="shared" si="177"/>
        <v>45992</v>
      </c>
      <c r="DW87" s="76">
        <f t="shared" si="115"/>
        <v>56.492997134588578</v>
      </c>
      <c r="DX87" s="76">
        <f t="shared" si="116"/>
        <v>61.354147935043258</v>
      </c>
      <c r="DY87" s="76">
        <f t="shared" si="128"/>
        <v>58.703948193109184</v>
      </c>
      <c r="DZ87" s="76">
        <f t="shared" si="117"/>
        <v>1245.4570432885093</v>
      </c>
      <c r="EA87" s="76">
        <f t="shared" si="117"/>
        <v>1352.6270432885094</v>
      </c>
      <c r="EB87" s="76">
        <f t="shared" si="117"/>
        <v>1294.2001567338875</v>
      </c>
      <c r="EC87" s="76">
        <f>_xlfn.MINIFS(Spreads!AT$3:AT$1616,Spreads!$AA$3:$AA$1616,'Monthly Data'!$B87,Spreads!$AB$3:$AB$1616,'Monthly Data'!$C87)</f>
        <v>297.10000000000002</v>
      </c>
      <c r="ED87" s="76">
        <f>_xlfn.MAXIFS(Spreads!AT$3:AT$1616,Spreads!$AA$3:$AA$1616,'Monthly Data'!$B87,Spreads!$AB$3:$AB$1616,'Monthly Data'!$C87)</f>
        <v>297.10000000000002</v>
      </c>
      <c r="EE87" s="76">
        <f>AVERAGEIFS(Spreads!AT$3:AT$1616,Spreads!$AA$3:$AA$1616,'Monthly Data'!$B87,Spreads!$AB$3:$AB$1616,'Monthly Data'!$C87)</f>
        <v>297.10000000000002</v>
      </c>
      <c r="EF87" s="76">
        <f>_xlfn.MINIFS(Spreads!AU$3:AU$1616,Spreads!$AA$3:$AA$1616,'Monthly Data'!$B87,Spreads!$AB$3:$AB$1616,'Monthly Data'!$C87)</f>
        <v>10.1075</v>
      </c>
      <c r="EG87" s="76">
        <f>_xlfn.MAXIFS(Spreads!AU$3:AU$1616,Spreads!$AA$3:$AA$1616,'Monthly Data'!$B87,Spreads!$AB$3:$AB$1616,'Monthly Data'!$C87)</f>
        <v>10.1075</v>
      </c>
      <c r="EH87" s="76">
        <f>AVERAGEIFS(Spreads!AU$3:AU$1616,Spreads!$AA$3:$AA$1616,'Monthly Data'!$B87,Spreads!$AB$3:$AB$1616,'Monthly Data'!$C87)</f>
        <v>10.1075</v>
      </c>
      <c r="EI87" s="76">
        <f>_xlfn.MINIFS(Spreads!AV$3:AV$1616,Spreads!$AA$3:$AA$1616,'Monthly Data'!$B87,Spreads!$AB$3:$AB$1616,'Monthly Data'!$C87)</f>
        <v>1.9673600000000011</v>
      </c>
      <c r="EJ87" s="76">
        <f>_xlfn.MAXIFS(Spreads!AV$3:AV$1616,Spreads!$AA$3:$AA$1616,'Monthly Data'!$B87,Spreads!$AB$3:$AB$1616,'Monthly Data'!$C87)</f>
        <v>1.9673600000000011</v>
      </c>
      <c r="EK87" s="76">
        <f>AVERAGEIFS(Spreads!AV$3:AV$1616,Spreads!$AA$3:$AA$1616,'Monthly Data'!$B87,Spreads!$AB$3:$AB$1616,'Monthly Data'!$C87)</f>
        <v>1.9673600000000011</v>
      </c>
      <c r="EL87" s="76">
        <f>_xlfn.MINIFS(Spreads!AW$3:AW$1616,Spreads!$AA$3:$AA$1616,'Monthly Data'!$B87,Spreads!$AB$3:$AB$1616,'Monthly Data'!$C87)</f>
        <v>1.9113638000000002</v>
      </c>
      <c r="EM87" s="76">
        <f>_xlfn.MAXIFS(Spreads!AW$3:AW$1616,Spreads!$AA$3:$AA$1616,'Monthly Data'!$B87,Spreads!$AB$3:$AB$1616,'Monthly Data'!$C87)</f>
        <v>1.9113638000000002</v>
      </c>
      <c r="EN87" s="76">
        <f>AVERAGEIFS(Spreads!AW$3:AW$1616,Spreads!$AA$3:$AA$1616,'Monthly Data'!$B87,Spreads!$AB$3:$AB$1616,'Monthly Data'!$C87)</f>
        <v>1.9113638000000002</v>
      </c>
      <c r="EO87" s="76">
        <f>_xlfn.MINIFS(Spreads!AX$3:AX$1616,Spreads!$AA$3:$AA$1616,'Monthly Data'!$B87,Spreads!$AB$3:$AB$1616,'Monthly Data'!$C87)</f>
        <v>-5.599620000000094E-2</v>
      </c>
      <c r="EP87" s="76">
        <f>_xlfn.MAXIFS(Spreads!AX$3:AX$1616,Spreads!$AA$3:$AA$1616,'Monthly Data'!$B87,Spreads!$AB$3:$AB$1616,'Monthly Data'!$C87)</f>
        <v>-5.599620000000094E-2</v>
      </c>
      <c r="EQ87" s="76">
        <f>AVERAGEIFS(Spreads!AX$3:AX$1616,Spreads!$AA$3:$AA$1616,'Monthly Data'!$B87,Spreads!$AB$3:$AB$1616,'Monthly Data'!$C87)</f>
        <v>-5.599620000000094E-2</v>
      </c>
      <c r="ER87" s="65">
        <f>_xlfn.MINIFS(Spreads!AY$3:AY$1616,Spreads!$AA$3:$AA$1616,'Monthly Data'!$B87,Spreads!$AB$3:$AB$1616,'Monthly Data'!$C87)</f>
        <v>0.42401865751060497</v>
      </c>
      <c r="ES87" s="65">
        <f>_xlfn.MAXIFS(Spreads!AY$3:AY$1616,Spreads!$AA$3:$AA$1616,'Monthly Data'!$B87,Spreads!$AB$3:$AB$1616,'Monthly Data'!$C87)</f>
        <v>0.42401865751060497</v>
      </c>
      <c r="ET87" s="65">
        <f>AVERAGEIFS(Spreads!AY$3:AY$1616,Spreads!$AA$3:$AA$1616,'Monthly Data'!$B87,Spreads!$AB$3:$AB$1616,'Monthly Data'!$C87)</f>
        <v>0.42401865751060497</v>
      </c>
      <c r="EV87" s="24" t="e">
        <f t="shared" si="50"/>
        <v>#REF!</v>
      </c>
    </row>
    <row r="88" spans="1:152" x14ac:dyDescent="0.2">
      <c r="A88" s="60">
        <v>46023</v>
      </c>
      <c r="B88" s="61">
        <f t="shared" si="129"/>
        <v>1</v>
      </c>
      <c r="C88" s="61">
        <f t="shared" si="130"/>
        <v>2026</v>
      </c>
      <c r="D88" s="76" t="e">
        <f t="shared" si="131"/>
        <v>#REF!</v>
      </c>
      <c r="E88" s="76" t="e">
        <f t="shared" si="132"/>
        <v>#REF!</v>
      </c>
      <c r="F88" s="76" t="e">
        <f t="shared" si="133"/>
        <v>#REF!</v>
      </c>
      <c r="G88" s="76" t="e">
        <f t="shared" si="134"/>
        <v>#REF!</v>
      </c>
      <c r="H88" s="76" t="e">
        <f t="shared" si="135"/>
        <v>#REF!</v>
      </c>
      <c r="I88" s="76" t="e">
        <f t="shared" si="136"/>
        <v>#REF!</v>
      </c>
      <c r="J88" s="76" t="e">
        <f t="shared" si="137"/>
        <v>#REF!</v>
      </c>
      <c r="K88" s="76" t="e">
        <f>MROUND('Argy vs. SBO'!$AA$59+('Argy vs. SBO'!$AA$60*'Monthly Data'!F88)+('Argy vs. SBO'!$AA$61*'Monthly Data'!AE88)+AVERAGE('Argy vs. SBO'!$T$953:$T$960),0.25)-3</f>
        <v>#REF!</v>
      </c>
      <c r="L88" s="76" t="e">
        <f t="shared" si="138"/>
        <v>#REF!</v>
      </c>
      <c r="M88" s="76" t="e">
        <f t="shared" si="139"/>
        <v>#REF!</v>
      </c>
      <c r="N88" s="76" t="e">
        <f t="shared" si="140"/>
        <v>#REF!</v>
      </c>
      <c r="O88" s="76" t="e">
        <f t="shared" si="141"/>
        <v>#REF!</v>
      </c>
      <c r="P88" s="76" t="e">
        <f>MROUND('Argy vs. SBO'!$AA$39+('Argy vs. SBO'!$AA$40*'Monthly Data'!U88)+('Argy vs. SBO'!$AA$41*'Monthly Data'!AE88)+AVERAGE('Argy vs. SBO'!$P$953:$P$960),0.25)-2-4-5</f>
        <v>#REF!</v>
      </c>
      <c r="Q88" s="76" t="e">
        <f t="shared" si="142"/>
        <v>#REF!</v>
      </c>
      <c r="R88" s="76" t="e">
        <f t="shared" si="143"/>
        <v>#REF!</v>
      </c>
      <c r="S88" s="76" t="e">
        <f t="shared" si="144"/>
        <v>#REF!</v>
      </c>
      <c r="T88" s="76" t="e">
        <f t="shared" si="145"/>
        <v>#REF!</v>
      </c>
      <c r="U88" s="76" t="e">
        <f t="shared" si="146"/>
        <v>#REF!</v>
      </c>
      <c r="V88" s="76">
        <f t="shared" si="84"/>
        <v>-2.75</v>
      </c>
      <c r="W88" s="76">
        <f t="shared" si="39"/>
        <v>2.75</v>
      </c>
      <c r="X88" s="76">
        <f t="shared" si="147"/>
        <v>145.13957296514982</v>
      </c>
      <c r="Y88" s="76">
        <f t="shared" si="148"/>
        <v>150.83769796514983</v>
      </c>
      <c r="Z88" s="76">
        <f>'[5]Canola Complex'!$BO451</f>
        <v>147.93042829641277</v>
      </c>
      <c r="AA88" s="76">
        <f t="shared" si="149"/>
        <v>-2.7908553312629465</v>
      </c>
      <c r="AB88" s="76">
        <f t="shared" si="150"/>
        <v>2.9072696687370581</v>
      </c>
      <c r="AC88" s="76" t="e">
        <f t="shared" si="151"/>
        <v>#REF!</v>
      </c>
      <c r="AD88" s="76" t="e">
        <f t="shared" si="152"/>
        <v>#REF!</v>
      </c>
      <c r="AE88" s="76" t="e">
        <f>#REF!</f>
        <v>#REF!</v>
      </c>
      <c r="AF88" s="76" t="e">
        <f t="shared" si="125"/>
        <v>#REF!</v>
      </c>
      <c r="AG88" s="76" t="e">
        <f t="shared" si="153"/>
        <v>#REF!</v>
      </c>
      <c r="AH88" s="76"/>
      <c r="AI88" s="76">
        <v>5</v>
      </c>
      <c r="AJ88" s="76" t="e">
        <f t="shared" si="154"/>
        <v>#REF!</v>
      </c>
      <c r="AK88" s="78" t="e">
        <f t="shared" si="155"/>
        <v>#REF!</v>
      </c>
      <c r="AL88" s="60">
        <f t="shared" si="156"/>
        <v>46023</v>
      </c>
      <c r="AM88" s="79" t="e">
        <f t="shared" si="178"/>
        <v>#REF!</v>
      </c>
      <c r="AN88" s="79" t="e">
        <f t="shared" si="178"/>
        <v>#REF!</v>
      </c>
      <c r="AO88" s="79" t="e">
        <f t="shared" si="178"/>
        <v>#REF!</v>
      </c>
      <c r="AQ88" s="62"/>
      <c r="AR88" s="24"/>
      <c r="AS88" s="60">
        <f t="shared" si="157"/>
        <v>46023</v>
      </c>
      <c r="AT88" s="76" t="e">
        <f t="shared" si="86"/>
        <v>#NUM!</v>
      </c>
      <c r="AU88" s="76" t="e">
        <f t="shared" si="87"/>
        <v>#NUM!</v>
      </c>
      <c r="AV88" s="76" t="e">
        <f t="shared" si="158"/>
        <v>#NUM!</v>
      </c>
      <c r="AW88" s="69" t="e">
        <f t="shared" si="159"/>
        <v>#NUM!</v>
      </c>
      <c r="AX88" s="69" t="e">
        <f t="shared" si="160"/>
        <v>#NUM!</v>
      </c>
      <c r="AY88" s="76">
        <f t="shared" si="89"/>
        <v>4.4312901754406315</v>
      </c>
      <c r="AZ88" s="76">
        <f t="shared" si="90"/>
        <v>6.3844151754406342</v>
      </c>
      <c r="BA88" s="78">
        <v>5.2205386873453961</v>
      </c>
      <c r="BB88" s="69">
        <f t="shared" si="161"/>
        <v>-0.78924851190476453</v>
      </c>
      <c r="BC88" s="69">
        <f t="shared" si="162"/>
        <v>1.1638764880952381</v>
      </c>
      <c r="BD88" s="76" t="e">
        <f t="shared" si="91"/>
        <v>#NUM!</v>
      </c>
      <c r="BE88" s="76" t="e">
        <f t="shared" si="92"/>
        <v>#NUM!</v>
      </c>
      <c r="BF88" s="76" t="e">
        <f t="shared" ref="BF88:BF151" si="191">MROUND((BF87+AVERAGE(BF77-BF76,BF65-BF64,BF53-BF52,BF41-BF40,BF29-BF28)),0.25)</f>
        <v>#NUM!</v>
      </c>
      <c r="BG88" s="69" t="e">
        <f t="shared" si="163"/>
        <v>#NUM!</v>
      </c>
      <c r="BH88" s="69" t="e">
        <f t="shared" si="164"/>
        <v>#NUM!</v>
      </c>
      <c r="BI88" s="76" t="e">
        <f t="shared" si="94"/>
        <v>#REF!</v>
      </c>
      <c r="BJ88" s="76" t="e">
        <f t="shared" si="95"/>
        <v>#REF!</v>
      </c>
      <c r="BK88" s="76" t="e">
        <f t="shared" si="165"/>
        <v>#REF!</v>
      </c>
      <c r="BL88" s="69" t="e">
        <f t="shared" si="166"/>
        <v>#REF!</v>
      </c>
      <c r="BM88" s="69" t="e">
        <f t="shared" si="167"/>
        <v>#REF!</v>
      </c>
      <c r="BN88" s="76" t="e">
        <f t="shared" si="97"/>
        <v>#REF!</v>
      </c>
      <c r="BO88" s="76" t="e">
        <f t="shared" si="183"/>
        <v>#REF!</v>
      </c>
      <c r="BP88" s="76" t="e">
        <f>'Argy vs. SBO'!$AA$100+('Argy vs. SBO'!$AA$103*'Monthly Data'!K87)+('Argy vs. SBO'!$AA$104*'Monthly Data'!AE87)+AVERAGE('Argy vs. SBO'!$R$953:$R$960)</f>
        <v>#REF!</v>
      </c>
      <c r="BQ88" s="69" t="e">
        <f t="shared" si="168"/>
        <v>#REF!</v>
      </c>
      <c r="BR88" s="69" t="e">
        <f t="shared" si="169"/>
        <v>#REF!</v>
      </c>
      <c r="BS88" s="76" t="e">
        <f t="shared" si="181"/>
        <v>#REF!</v>
      </c>
      <c r="BT88" s="76" t="e">
        <f t="shared" si="181"/>
        <v>#REF!</v>
      </c>
      <c r="BU88" s="76" t="e">
        <f t="shared" si="181"/>
        <v>#REF!</v>
      </c>
      <c r="BV88" s="69" t="e">
        <f t="shared" si="170"/>
        <v>#REF!</v>
      </c>
      <c r="BW88" s="69" t="e">
        <f t="shared" si="171"/>
        <v>#REF!</v>
      </c>
      <c r="BX88" s="76" t="e">
        <f t="shared" si="182"/>
        <v>#REF!</v>
      </c>
      <c r="BY88" s="76" t="e">
        <f t="shared" si="182"/>
        <v>#REF!</v>
      </c>
      <c r="BZ88" s="76" t="e">
        <f t="shared" si="182"/>
        <v>#REF!</v>
      </c>
      <c r="CA88" s="69" t="e">
        <f t="shared" si="172"/>
        <v>#REF!</v>
      </c>
      <c r="CB88" s="69" t="e">
        <f t="shared" si="173"/>
        <v>#REF!</v>
      </c>
      <c r="CE88" s="76">
        <v>-1.478938789149117</v>
      </c>
      <c r="CG88" s="76">
        <v>5.2205386873453961</v>
      </c>
      <c r="CH88" s="24"/>
      <c r="CI88" s="76">
        <v>-1.25</v>
      </c>
      <c r="CJ88" s="24"/>
      <c r="CK88" s="24">
        <v>0.5</v>
      </c>
      <c r="CM88" s="69" t="e">
        <f t="shared" si="184"/>
        <v>#REF!</v>
      </c>
      <c r="CN88" s="69" t="e">
        <f t="shared" si="184"/>
        <v>#REF!</v>
      </c>
      <c r="CO88" s="69" t="e">
        <f t="shared" si="184"/>
        <v>#REF!</v>
      </c>
      <c r="CP88" s="69" t="e">
        <f t="shared" si="185"/>
        <v>#REF!</v>
      </c>
      <c r="CQ88" s="69" t="e">
        <f t="shared" si="185"/>
        <v>#REF!</v>
      </c>
      <c r="CR88" s="69" t="e">
        <f t="shared" si="185"/>
        <v>#REF!</v>
      </c>
      <c r="CS88" s="69" t="e">
        <f t="shared" si="186"/>
        <v>#REF!</v>
      </c>
      <c r="CT88" s="69" t="e">
        <f t="shared" si="186"/>
        <v>#REF!</v>
      </c>
      <c r="CU88" s="69" t="e">
        <f t="shared" si="186"/>
        <v>#REF!</v>
      </c>
      <c r="CV88" s="69" t="e">
        <f t="shared" si="187"/>
        <v>#REF!</v>
      </c>
      <c r="CW88" s="69" t="e">
        <f t="shared" si="187"/>
        <v>#REF!</v>
      </c>
      <c r="CX88" s="69" t="e">
        <f t="shared" si="187"/>
        <v>#REF!</v>
      </c>
      <c r="CY88" s="69">
        <f t="shared" si="188"/>
        <v>145.13957296514982</v>
      </c>
      <c r="CZ88" s="69">
        <f t="shared" si="188"/>
        <v>150.83769796514983</v>
      </c>
      <c r="DA88" s="69">
        <f t="shared" si="188"/>
        <v>147.93042829641277</v>
      </c>
      <c r="DB88" s="69" t="e">
        <f t="shared" si="189"/>
        <v>#REF!</v>
      </c>
      <c r="DC88" s="69" t="e">
        <f t="shared" si="189"/>
        <v>#REF!</v>
      </c>
      <c r="DD88" s="69" t="e">
        <f t="shared" si="189"/>
        <v>#REF!</v>
      </c>
      <c r="DF88" s="69" t="e">
        <f t="shared" si="190"/>
        <v>#REF!</v>
      </c>
      <c r="DG88" s="69" t="e">
        <f t="shared" si="190"/>
        <v>#REF!</v>
      </c>
      <c r="DH88" s="69" t="e">
        <f t="shared" si="190"/>
        <v>#REF!</v>
      </c>
      <c r="DJ88" s="69" t="e">
        <f t="shared" si="180"/>
        <v>#REF!</v>
      </c>
      <c r="DK88" s="69" t="e">
        <f t="shared" si="180"/>
        <v>#REF!</v>
      </c>
      <c r="DL88" s="69" t="e">
        <f t="shared" si="180"/>
        <v>#REF!</v>
      </c>
      <c r="DM88" s="69" t="e">
        <f t="shared" si="110"/>
        <v>#REF!</v>
      </c>
      <c r="DN88" s="69" t="e">
        <f t="shared" si="111"/>
        <v>#REF!</v>
      </c>
      <c r="DO88" s="69" t="e">
        <f t="shared" si="174"/>
        <v>#REF!</v>
      </c>
      <c r="DP88" t="e">
        <f t="shared" si="175"/>
        <v>#REF!</v>
      </c>
      <c r="DQ88" t="e">
        <f t="shared" si="176"/>
        <v>#REF!</v>
      </c>
      <c r="DS88" s="69" t="e">
        <f t="shared" si="179"/>
        <v>#REF!</v>
      </c>
      <c r="DT88" s="69" t="e">
        <f t="shared" si="179"/>
        <v>#REF!</v>
      </c>
      <c r="DU88" s="69" t="e">
        <f t="shared" si="179"/>
        <v>#REF!</v>
      </c>
      <c r="DV88" s="63">
        <f t="shared" si="177"/>
        <v>46023</v>
      </c>
      <c r="DW88" s="76">
        <f t="shared" si="115"/>
        <v>57.867027738207582</v>
      </c>
      <c r="DX88" s="76">
        <f t="shared" si="116"/>
        <v>62.913697870320931</v>
      </c>
      <c r="DY88" s="76">
        <f t="shared" si="128"/>
        <v>60.275304597378494</v>
      </c>
      <c r="DZ88" s="76">
        <f t="shared" si="117"/>
        <v>1275.7492242626267</v>
      </c>
      <c r="EA88" s="76">
        <f t="shared" si="117"/>
        <v>1387.0092242626267</v>
      </c>
      <c r="EB88" s="76">
        <f t="shared" si="117"/>
        <v>1328.8426257208175</v>
      </c>
      <c r="EC88" s="76">
        <f>_xlfn.MINIFS(Spreads!AT$3:AT$1616,Spreads!$AA$3:$AA$1616,'Monthly Data'!$B88,Spreads!$AB$3:$AB$1616,'Monthly Data'!$C88)</f>
        <v>0</v>
      </c>
      <c r="ED88" s="76">
        <f>_xlfn.MAXIFS(Spreads!AT$3:AT$1616,Spreads!$AA$3:$AA$1616,'Monthly Data'!$B88,Spreads!$AB$3:$AB$1616,'Monthly Data'!$C88)</f>
        <v>0</v>
      </c>
      <c r="EE88" s="76" t="e">
        <f>AVERAGEIFS(Spreads!AT$3:AT$1616,Spreads!$AA$3:$AA$1616,'Monthly Data'!$B88,Spreads!$AB$3:$AB$1616,'Monthly Data'!$C88)</f>
        <v>#DIV/0!</v>
      </c>
      <c r="EF88" s="76">
        <f>_xlfn.MINIFS(Spreads!AU$3:AU$1616,Spreads!$AA$3:$AA$1616,'Monthly Data'!$B88,Spreads!$AB$3:$AB$1616,'Monthly Data'!$C88)</f>
        <v>0</v>
      </c>
      <c r="EG88" s="76">
        <f>_xlfn.MAXIFS(Spreads!AU$3:AU$1616,Spreads!$AA$3:$AA$1616,'Monthly Data'!$B88,Spreads!$AB$3:$AB$1616,'Monthly Data'!$C88)</f>
        <v>0</v>
      </c>
      <c r="EH88" s="76" t="e">
        <f>AVERAGEIFS(Spreads!AU$3:AU$1616,Spreads!$AA$3:$AA$1616,'Monthly Data'!$B88,Spreads!$AB$3:$AB$1616,'Monthly Data'!$C88)</f>
        <v>#DIV/0!</v>
      </c>
      <c r="EI88" s="76">
        <f>_xlfn.MINIFS(Spreads!AV$3:AV$1616,Spreads!$AA$3:$AA$1616,'Monthly Data'!$B88,Spreads!$AB$3:$AB$1616,'Monthly Data'!$C88)</f>
        <v>0</v>
      </c>
      <c r="EJ88" s="76">
        <f>_xlfn.MAXIFS(Spreads!AV$3:AV$1616,Spreads!$AA$3:$AA$1616,'Monthly Data'!$B88,Spreads!$AB$3:$AB$1616,'Monthly Data'!$C88)</f>
        <v>0</v>
      </c>
      <c r="EK88" s="76" t="e">
        <f>AVERAGEIFS(Spreads!AV$3:AV$1616,Spreads!$AA$3:$AA$1616,'Monthly Data'!$B88,Spreads!$AB$3:$AB$1616,'Monthly Data'!$C88)</f>
        <v>#DIV/0!</v>
      </c>
      <c r="EL88" s="76">
        <f>_xlfn.MINIFS(Spreads!AW$3:AW$1616,Spreads!$AA$3:$AA$1616,'Monthly Data'!$B88,Spreads!$AB$3:$AB$1616,'Monthly Data'!$C88)</f>
        <v>0</v>
      </c>
      <c r="EM88" s="76">
        <f>_xlfn.MAXIFS(Spreads!AW$3:AW$1616,Spreads!$AA$3:$AA$1616,'Monthly Data'!$B88,Spreads!$AB$3:$AB$1616,'Monthly Data'!$C88)</f>
        <v>0</v>
      </c>
      <c r="EN88" s="76" t="e">
        <f>AVERAGEIFS(Spreads!AW$3:AW$1616,Spreads!$AA$3:$AA$1616,'Monthly Data'!$B88,Spreads!$AB$3:$AB$1616,'Monthly Data'!$C88)</f>
        <v>#DIV/0!</v>
      </c>
      <c r="EO88" s="76">
        <f>_xlfn.MINIFS(Spreads!AX$3:AX$1616,Spreads!$AA$3:$AA$1616,'Monthly Data'!$B88,Spreads!$AB$3:$AB$1616,'Monthly Data'!$C88)</f>
        <v>0</v>
      </c>
      <c r="EP88" s="76">
        <f>_xlfn.MAXIFS(Spreads!AX$3:AX$1616,Spreads!$AA$3:$AA$1616,'Monthly Data'!$B88,Spreads!$AB$3:$AB$1616,'Monthly Data'!$C88)</f>
        <v>0</v>
      </c>
      <c r="EQ88" s="76" t="e">
        <f>AVERAGEIFS(Spreads!AX$3:AX$1616,Spreads!$AA$3:$AA$1616,'Monthly Data'!$B88,Spreads!$AB$3:$AB$1616,'Monthly Data'!$C88)</f>
        <v>#DIV/0!</v>
      </c>
      <c r="ER88" s="65">
        <f>_xlfn.MINIFS(Spreads!AY$3:AY$1616,Spreads!$AA$3:$AA$1616,'Monthly Data'!$B88,Spreads!$AB$3:$AB$1616,'Monthly Data'!$C88)</f>
        <v>0</v>
      </c>
      <c r="ES88" s="65">
        <f>_xlfn.MAXIFS(Spreads!AY$3:AY$1616,Spreads!$AA$3:$AA$1616,'Monthly Data'!$B88,Spreads!$AB$3:$AB$1616,'Monthly Data'!$C88)</f>
        <v>0</v>
      </c>
      <c r="ET88" s="65" t="e">
        <f>AVERAGEIFS(Spreads!AY$3:AY$1616,Spreads!$AA$3:$AA$1616,'Monthly Data'!$B88,Spreads!$AB$3:$AB$1616,'Monthly Data'!$C88)</f>
        <v>#DIV/0!</v>
      </c>
      <c r="EV88" s="24" t="e">
        <f t="shared" si="50"/>
        <v>#REF!</v>
      </c>
    </row>
    <row r="89" spans="1:152" x14ac:dyDescent="0.2">
      <c r="A89" s="60">
        <v>46054</v>
      </c>
      <c r="B89" s="61">
        <f t="shared" si="129"/>
        <v>2</v>
      </c>
      <c r="C89" s="61">
        <f t="shared" si="130"/>
        <v>2026</v>
      </c>
      <c r="D89" s="76" t="e">
        <f t="shared" si="131"/>
        <v>#REF!</v>
      </c>
      <c r="E89" s="76" t="e">
        <f t="shared" si="132"/>
        <v>#REF!</v>
      </c>
      <c r="F89" s="76" t="e">
        <f t="shared" si="133"/>
        <v>#REF!</v>
      </c>
      <c r="G89" s="76" t="e">
        <f t="shared" si="134"/>
        <v>#REF!</v>
      </c>
      <c r="H89" s="76" t="e">
        <f t="shared" si="135"/>
        <v>#REF!</v>
      </c>
      <c r="I89" s="76" t="e">
        <f t="shared" si="136"/>
        <v>#REF!</v>
      </c>
      <c r="J89" s="76" t="e">
        <f t="shared" si="137"/>
        <v>#REF!</v>
      </c>
      <c r="K89" s="76" t="e">
        <f>MROUND('Argy vs. SBO'!$AA$59+('Argy vs. SBO'!$AA$60*'Monthly Data'!F89)+('Argy vs. SBO'!$AA$61*'Monthly Data'!AE89)+AVERAGE('Argy vs. SBO'!$T$953:$T$960),0.25)</f>
        <v>#REF!</v>
      </c>
      <c r="L89" s="76" t="e">
        <f t="shared" si="138"/>
        <v>#REF!</v>
      </c>
      <c r="M89" s="76" t="e">
        <f t="shared" si="139"/>
        <v>#REF!</v>
      </c>
      <c r="N89" s="76" t="e">
        <f t="shared" si="140"/>
        <v>#REF!</v>
      </c>
      <c r="O89" s="76" t="e">
        <f t="shared" si="141"/>
        <v>#REF!</v>
      </c>
      <c r="P89" s="76" t="e">
        <f>MROUND('Argy vs. SBO'!$AA$39+('Argy vs. SBO'!$AA$40*'Monthly Data'!U89)+('Argy vs. SBO'!$AA$41*'Monthly Data'!AE89)+AVERAGE('Argy vs. SBO'!$P$953:$P$960),0.25)-2-4-5</f>
        <v>#REF!</v>
      </c>
      <c r="Q89" s="76" t="e">
        <f t="shared" si="142"/>
        <v>#REF!</v>
      </c>
      <c r="R89" s="76" t="e">
        <f t="shared" si="143"/>
        <v>#REF!</v>
      </c>
      <c r="S89" s="76" t="e">
        <f t="shared" si="144"/>
        <v>#REF!</v>
      </c>
      <c r="T89" s="76" t="e">
        <f t="shared" si="145"/>
        <v>#REF!</v>
      </c>
      <c r="U89" s="76" t="e">
        <f t="shared" si="146"/>
        <v>#REF!</v>
      </c>
      <c r="V89" s="76">
        <f t="shared" si="84"/>
        <v>-2.75</v>
      </c>
      <c r="W89" s="76">
        <f t="shared" si="39"/>
        <v>3.75</v>
      </c>
      <c r="X89" s="76">
        <f t="shared" si="147"/>
        <v>95.492606557312342</v>
      </c>
      <c r="Y89" s="76">
        <f t="shared" si="148"/>
        <v>102.01260655731234</v>
      </c>
      <c r="Z89" s="76">
        <f>'[5]Canola Complex'!$BO452</f>
        <v>98.205147675733386</v>
      </c>
      <c r="AA89" s="76">
        <f t="shared" si="149"/>
        <v>-2.7125411184210435</v>
      </c>
      <c r="AB89" s="76">
        <f t="shared" si="150"/>
        <v>3.8074588815789525</v>
      </c>
      <c r="AC89" s="76" t="e">
        <f t="shared" si="151"/>
        <v>#REF!</v>
      </c>
      <c r="AD89" s="76" t="e">
        <f t="shared" si="152"/>
        <v>#REF!</v>
      </c>
      <c r="AE89" s="76" t="e">
        <f>#REF!</f>
        <v>#REF!</v>
      </c>
      <c r="AF89" s="76" t="e">
        <f t="shared" si="125"/>
        <v>#REF!</v>
      </c>
      <c r="AG89" s="76" t="e">
        <f t="shared" si="153"/>
        <v>#REF!</v>
      </c>
      <c r="AH89" s="76"/>
      <c r="AI89" s="76">
        <v>5</v>
      </c>
      <c r="AJ89" s="76" t="e">
        <f t="shared" si="154"/>
        <v>#REF!</v>
      </c>
      <c r="AK89" s="78" t="e">
        <f t="shared" si="155"/>
        <v>#REF!</v>
      </c>
      <c r="AL89" s="60">
        <f t="shared" si="156"/>
        <v>46054</v>
      </c>
      <c r="AM89" s="79" t="e">
        <f t="shared" si="178"/>
        <v>#REF!</v>
      </c>
      <c r="AN89" s="79" t="e">
        <f t="shared" si="178"/>
        <v>#REF!</v>
      </c>
      <c r="AO89" s="79" t="e">
        <f t="shared" si="178"/>
        <v>#REF!</v>
      </c>
      <c r="AQ89" s="62"/>
      <c r="AR89" s="24"/>
      <c r="AS89" s="60">
        <f t="shared" si="157"/>
        <v>46054</v>
      </c>
      <c r="AT89" s="76" t="e">
        <f t="shared" si="86"/>
        <v>#NUM!</v>
      </c>
      <c r="AU89" s="76" t="e">
        <f t="shared" si="87"/>
        <v>#NUM!</v>
      </c>
      <c r="AV89" s="76" t="e">
        <f t="shared" si="158"/>
        <v>#NUM!</v>
      </c>
      <c r="AW89" s="69" t="e">
        <f t="shared" si="159"/>
        <v>#NUM!</v>
      </c>
      <c r="AX89" s="69" t="e">
        <f t="shared" si="160"/>
        <v>#NUM!</v>
      </c>
      <c r="AY89" s="76">
        <f t="shared" si="89"/>
        <v>4.712210947655886</v>
      </c>
      <c r="AZ89" s="76">
        <f t="shared" si="90"/>
        <v>6.4700234476558887</v>
      </c>
      <c r="BA89" s="78">
        <v>5.3314543687085205</v>
      </c>
      <c r="BB89" s="69">
        <f t="shared" si="161"/>
        <v>-0.61924342105263452</v>
      </c>
      <c r="BC89" s="69">
        <f t="shared" si="162"/>
        <v>1.1385690789473681</v>
      </c>
      <c r="BD89" s="76" t="e">
        <f t="shared" si="91"/>
        <v>#NUM!</v>
      </c>
      <c r="BE89" s="76" t="e">
        <f t="shared" si="92"/>
        <v>#NUM!</v>
      </c>
      <c r="BF89" s="76" t="e">
        <f t="shared" si="191"/>
        <v>#NUM!</v>
      </c>
      <c r="BG89" s="69" t="e">
        <f t="shared" si="163"/>
        <v>#NUM!</v>
      </c>
      <c r="BH89" s="69" t="e">
        <f t="shared" si="164"/>
        <v>#NUM!</v>
      </c>
      <c r="BI89" s="76" t="e">
        <f t="shared" si="94"/>
        <v>#REF!</v>
      </c>
      <c r="BJ89" s="76" t="e">
        <f t="shared" si="95"/>
        <v>#REF!</v>
      </c>
      <c r="BK89" s="76" t="e">
        <f t="shared" si="165"/>
        <v>#REF!</v>
      </c>
      <c r="BL89" s="69" t="e">
        <f t="shared" si="166"/>
        <v>#REF!</v>
      </c>
      <c r="BM89" s="69" t="e">
        <f t="shared" si="167"/>
        <v>#REF!</v>
      </c>
      <c r="BN89" s="76" t="e">
        <f t="shared" si="97"/>
        <v>#REF!</v>
      </c>
      <c r="BO89" s="76" t="e">
        <f t="shared" si="183"/>
        <v>#REF!</v>
      </c>
      <c r="BP89" s="76" t="e">
        <f>'Argy vs. SBO'!$AA$100+('Argy vs. SBO'!$AA$103*'Monthly Data'!K88)+('Argy vs. SBO'!$AA$104*'Monthly Data'!AE88)+AVERAGE('Argy vs. SBO'!$R$953:$R$960)</f>
        <v>#REF!</v>
      </c>
      <c r="BQ89" s="69" t="e">
        <f t="shared" si="168"/>
        <v>#REF!</v>
      </c>
      <c r="BR89" s="69" t="e">
        <f t="shared" si="169"/>
        <v>#REF!</v>
      </c>
      <c r="BS89" s="76" t="e">
        <f t="shared" si="181"/>
        <v>#REF!</v>
      </c>
      <c r="BT89" s="76" t="e">
        <f t="shared" si="181"/>
        <v>#REF!</v>
      </c>
      <c r="BU89" s="76" t="e">
        <f t="shared" si="181"/>
        <v>#REF!</v>
      </c>
      <c r="BV89" s="69" t="e">
        <f t="shared" si="170"/>
        <v>#REF!</v>
      </c>
      <c r="BW89" s="69" t="e">
        <f t="shared" si="171"/>
        <v>#REF!</v>
      </c>
      <c r="BX89" s="76" t="e">
        <f t="shared" si="182"/>
        <v>#REF!</v>
      </c>
      <c r="BY89" s="76" t="e">
        <f t="shared" si="182"/>
        <v>#REF!</v>
      </c>
      <c r="BZ89" s="76" t="e">
        <f t="shared" si="182"/>
        <v>#REF!</v>
      </c>
      <c r="CA89" s="69" t="e">
        <f t="shared" si="172"/>
        <v>#REF!</v>
      </c>
      <c r="CB89" s="69" t="e">
        <f t="shared" si="173"/>
        <v>#REF!</v>
      </c>
      <c r="CE89" s="76">
        <v>-2.4750517532285556</v>
      </c>
      <c r="CG89" s="76">
        <v>5.3314543687085205</v>
      </c>
      <c r="CH89" s="24"/>
      <c r="CI89" s="76">
        <v>-2.8994433335601428</v>
      </c>
      <c r="CJ89" s="24"/>
      <c r="CK89" s="24">
        <v>0.5</v>
      </c>
      <c r="CM89" s="69" t="e">
        <f t="shared" si="184"/>
        <v>#REF!</v>
      </c>
      <c r="CN89" s="69" t="e">
        <f t="shared" si="184"/>
        <v>#REF!</v>
      </c>
      <c r="CO89" s="69" t="e">
        <f t="shared" si="184"/>
        <v>#REF!</v>
      </c>
      <c r="CP89" s="69" t="e">
        <f t="shared" si="185"/>
        <v>#REF!</v>
      </c>
      <c r="CQ89" s="69" t="e">
        <f t="shared" si="185"/>
        <v>#REF!</v>
      </c>
      <c r="CR89" s="69" t="e">
        <f t="shared" si="185"/>
        <v>#REF!</v>
      </c>
      <c r="CS89" s="69" t="e">
        <f t="shared" si="186"/>
        <v>#REF!</v>
      </c>
      <c r="CT89" s="69" t="e">
        <f t="shared" si="186"/>
        <v>#REF!</v>
      </c>
      <c r="CU89" s="69" t="e">
        <f t="shared" si="186"/>
        <v>#REF!</v>
      </c>
      <c r="CV89" s="69" t="e">
        <f t="shared" si="187"/>
        <v>#REF!</v>
      </c>
      <c r="CW89" s="69" t="e">
        <f t="shared" si="187"/>
        <v>#REF!</v>
      </c>
      <c r="CX89" s="69" t="e">
        <f t="shared" si="187"/>
        <v>#REF!</v>
      </c>
      <c r="CY89" s="69">
        <f t="shared" si="188"/>
        <v>95.492606557312342</v>
      </c>
      <c r="CZ89" s="69">
        <f t="shared" si="188"/>
        <v>102.01260655731234</v>
      </c>
      <c r="DA89" s="69">
        <f t="shared" si="188"/>
        <v>98.205147675733386</v>
      </c>
      <c r="DB89" s="69" t="e">
        <f t="shared" si="189"/>
        <v>#REF!</v>
      </c>
      <c r="DC89" s="69" t="e">
        <f t="shared" si="189"/>
        <v>#REF!</v>
      </c>
      <c r="DD89" s="69" t="e">
        <f t="shared" si="189"/>
        <v>#REF!</v>
      </c>
      <c r="DF89" s="69" t="e">
        <f t="shared" si="190"/>
        <v>#REF!</v>
      </c>
      <c r="DG89" s="69" t="e">
        <f t="shared" si="190"/>
        <v>#REF!</v>
      </c>
      <c r="DH89" s="69" t="e">
        <f t="shared" si="190"/>
        <v>#REF!</v>
      </c>
      <c r="DJ89" s="69" t="e">
        <f t="shared" si="180"/>
        <v>#REF!</v>
      </c>
      <c r="DK89" s="69" t="e">
        <f t="shared" si="180"/>
        <v>#REF!</v>
      </c>
      <c r="DL89" s="69" t="e">
        <f t="shared" si="180"/>
        <v>#REF!</v>
      </c>
      <c r="DM89" s="69" t="e">
        <f t="shared" si="110"/>
        <v>#REF!</v>
      </c>
      <c r="DN89" s="69" t="e">
        <f t="shared" si="111"/>
        <v>#REF!</v>
      </c>
      <c r="DO89" s="69" t="e">
        <f t="shared" si="174"/>
        <v>#REF!</v>
      </c>
      <c r="DP89" t="e">
        <f t="shared" si="175"/>
        <v>#REF!</v>
      </c>
      <c r="DQ89" t="e">
        <f t="shared" si="176"/>
        <v>#REF!</v>
      </c>
      <c r="DS89" s="69" t="e">
        <f t="shared" si="179"/>
        <v>#REF!</v>
      </c>
      <c r="DT89" s="69" t="e">
        <f t="shared" si="179"/>
        <v>#REF!</v>
      </c>
      <c r="DU89" s="69" t="e">
        <f t="shared" si="179"/>
        <v>#REF!</v>
      </c>
      <c r="DV89" s="63">
        <f t="shared" si="177"/>
        <v>46054</v>
      </c>
      <c r="DW89" s="76">
        <f t="shared" si="115"/>
        <v>59.35478381546546</v>
      </c>
      <c r="DX89" s="76">
        <f t="shared" si="116"/>
        <v>64.436834162418364</v>
      </c>
      <c r="DY89" s="76">
        <f t="shared" si="128"/>
        <v>61.48196603270646</v>
      </c>
      <c r="DZ89" s="76">
        <f t="shared" si="117"/>
        <v>1308.548622048191</v>
      </c>
      <c r="EA89" s="76">
        <f t="shared" si="117"/>
        <v>1420.5886220481909</v>
      </c>
      <c r="EB89" s="76">
        <f t="shared" si="117"/>
        <v>1355.4449491895739</v>
      </c>
      <c r="EC89" s="76">
        <f>_xlfn.MINIFS(Spreads!AT$3:AT$1616,Spreads!$AA$3:$AA$1616,'Monthly Data'!$B89,Spreads!$AB$3:$AB$1616,'Monthly Data'!$C89)</f>
        <v>0</v>
      </c>
      <c r="ED89" s="76">
        <f>_xlfn.MAXIFS(Spreads!AT$3:AT$1616,Spreads!$AA$3:$AA$1616,'Monthly Data'!$B89,Spreads!$AB$3:$AB$1616,'Monthly Data'!$C89)</f>
        <v>0</v>
      </c>
      <c r="EE89" s="76" t="e">
        <f>AVERAGEIFS(Spreads!AT$3:AT$1616,Spreads!$AA$3:$AA$1616,'Monthly Data'!$B89,Spreads!$AB$3:$AB$1616,'Monthly Data'!$C89)</f>
        <v>#DIV/0!</v>
      </c>
      <c r="EF89" s="76">
        <f>_xlfn.MINIFS(Spreads!AU$3:AU$1616,Spreads!$AA$3:$AA$1616,'Monthly Data'!$B89,Spreads!$AB$3:$AB$1616,'Monthly Data'!$C89)</f>
        <v>0</v>
      </c>
      <c r="EG89" s="76">
        <f>_xlfn.MAXIFS(Spreads!AU$3:AU$1616,Spreads!$AA$3:$AA$1616,'Monthly Data'!$B89,Spreads!$AB$3:$AB$1616,'Monthly Data'!$C89)</f>
        <v>0</v>
      </c>
      <c r="EH89" s="76" t="e">
        <f>AVERAGEIFS(Spreads!AU$3:AU$1616,Spreads!$AA$3:$AA$1616,'Monthly Data'!$B89,Spreads!$AB$3:$AB$1616,'Monthly Data'!$C89)</f>
        <v>#DIV/0!</v>
      </c>
      <c r="EI89" s="76">
        <f>_xlfn.MINIFS(Spreads!AV$3:AV$1616,Spreads!$AA$3:$AA$1616,'Monthly Data'!$B89,Spreads!$AB$3:$AB$1616,'Monthly Data'!$C89)</f>
        <v>0</v>
      </c>
      <c r="EJ89" s="76">
        <f>_xlfn.MAXIFS(Spreads!AV$3:AV$1616,Spreads!$AA$3:$AA$1616,'Monthly Data'!$B89,Spreads!$AB$3:$AB$1616,'Monthly Data'!$C89)</f>
        <v>0</v>
      </c>
      <c r="EK89" s="76" t="e">
        <f>AVERAGEIFS(Spreads!AV$3:AV$1616,Spreads!$AA$3:$AA$1616,'Monthly Data'!$B89,Spreads!$AB$3:$AB$1616,'Monthly Data'!$C89)</f>
        <v>#DIV/0!</v>
      </c>
      <c r="EL89" s="76">
        <f>_xlfn.MINIFS(Spreads!AW$3:AW$1616,Spreads!$AA$3:$AA$1616,'Monthly Data'!$B89,Spreads!$AB$3:$AB$1616,'Monthly Data'!$C89)</f>
        <v>0</v>
      </c>
      <c r="EM89" s="76">
        <f>_xlfn.MAXIFS(Spreads!AW$3:AW$1616,Spreads!$AA$3:$AA$1616,'Monthly Data'!$B89,Spreads!$AB$3:$AB$1616,'Monthly Data'!$C89)</f>
        <v>0</v>
      </c>
      <c r="EN89" s="76" t="e">
        <f>AVERAGEIFS(Spreads!AW$3:AW$1616,Spreads!$AA$3:$AA$1616,'Monthly Data'!$B89,Spreads!$AB$3:$AB$1616,'Monthly Data'!$C89)</f>
        <v>#DIV/0!</v>
      </c>
      <c r="EO89" s="76">
        <f>_xlfn.MINIFS(Spreads!AX$3:AX$1616,Spreads!$AA$3:$AA$1616,'Monthly Data'!$B89,Spreads!$AB$3:$AB$1616,'Monthly Data'!$C89)</f>
        <v>0</v>
      </c>
      <c r="EP89" s="76">
        <f>_xlfn.MAXIFS(Spreads!AX$3:AX$1616,Spreads!$AA$3:$AA$1616,'Monthly Data'!$B89,Spreads!$AB$3:$AB$1616,'Monthly Data'!$C89)</f>
        <v>0</v>
      </c>
      <c r="EQ89" s="76" t="e">
        <f>AVERAGEIFS(Spreads!AX$3:AX$1616,Spreads!$AA$3:$AA$1616,'Monthly Data'!$B89,Spreads!$AB$3:$AB$1616,'Monthly Data'!$C89)</f>
        <v>#DIV/0!</v>
      </c>
      <c r="ER89" s="65">
        <f>_xlfn.MINIFS(Spreads!AY$3:AY$1616,Spreads!$AA$3:$AA$1616,'Monthly Data'!$B89,Spreads!$AB$3:$AB$1616,'Monthly Data'!$C89)</f>
        <v>0</v>
      </c>
      <c r="ES89" s="65">
        <f>_xlfn.MAXIFS(Spreads!AY$3:AY$1616,Spreads!$AA$3:$AA$1616,'Monthly Data'!$B89,Spreads!$AB$3:$AB$1616,'Monthly Data'!$C89)</f>
        <v>0</v>
      </c>
      <c r="ET89" s="65" t="e">
        <f>AVERAGEIFS(Spreads!AY$3:AY$1616,Spreads!$AA$3:$AA$1616,'Monthly Data'!$B89,Spreads!$AB$3:$AB$1616,'Monthly Data'!$C89)</f>
        <v>#DIV/0!</v>
      </c>
      <c r="EV89" s="24" t="e">
        <f t="shared" si="50"/>
        <v>#REF!</v>
      </c>
    </row>
    <row r="90" spans="1:152" x14ac:dyDescent="0.2">
      <c r="A90" s="60">
        <v>46082</v>
      </c>
      <c r="B90" s="61">
        <f t="shared" si="129"/>
        <v>3</v>
      </c>
      <c r="C90" s="61">
        <f t="shared" si="130"/>
        <v>2026</v>
      </c>
      <c r="D90" s="76" t="e">
        <f t="shared" si="131"/>
        <v>#REF!</v>
      </c>
      <c r="E90" s="76" t="e">
        <f t="shared" si="132"/>
        <v>#REF!</v>
      </c>
      <c r="F90" s="76" t="e">
        <f t="shared" si="133"/>
        <v>#REF!</v>
      </c>
      <c r="G90" s="76" t="e">
        <f t="shared" si="134"/>
        <v>#REF!</v>
      </c>
      <c r="H90" s="76" t="e">
        <f t="shared" si="135"/>
        <v>#REF!</v>
      </c>
      <c r="I90" s="76" t="e">
        <f t="shared" si="136"/>
        <v>#REF!</v>
      </c>
      <c r="J90" s="76" t="e">
        <f t="shared" si="137"/>
        <v>#REF!</v>
      </c>
      <c r="K90" s="76" t="e">
        <f>MROUND('Argy vs. SBO'!$AA$59+('Argy vs. SBO'!$AA$60*'Monthly Data'!F90)+('Argy vs. SBO'!$AA$61*'Monthly Data'!AE90)+AVERAGE('Argy vs. SBO'!$T$953:$T$960),0.25)</f>
        <v>#REF!</v>
      </c>
      <c r="L90" s="76" t="e">
        <f t="shared" si="138"/>
        <v>#REF!</v>
      </c>
      <c r="M90" s="76" t="e">
        <f t="shared" si="139"/>
        <v>#REF!</v>
      </c>
      <c r="N90" s="76" t="e">
        <f t="shared" si="140"/>
        <v>#REF!</v>
      </c>
      <c r="O90" s="76" t="e">
        <f t="shared" si="141"/>
        <v>#REF!</v>
      </c>
      <c r="P90" s="76" t="e">
        <f>MROUND('Argy vs. SBO'!$AA$39+('Argy vs. SBO'!$AA$40*'Monthly Data'!U90)+('Argy vs. SBO'!$AA$41*'Monthly Data'!AE90)+AVERAGE('Argy vs. SBO'!$P$953:$P$960),0.25)-2-4-5</f>
        <v>#REF!</v>
      </c>
      <c r="Q90" s="76" t="e">
        <f t="shared" si="142"/>
        <v>#REF!</v>
      </c>
      <c r="R90" s="76" t="e">
        <f t="shared" si="143"/>
        <v>#REF!</v>
      </c>
      <c r="S90" s="76" t="e">
        <f t="shared" si="144"/>
        <v>#REF!</v>
      </c>
      <c r="T90" s="76" t="e">
        <f t="shared" si="145"/>
        <v>#REF!</v>
      </c>
      <c r="U90" s="76" t="e">
        <f t="shared" si="146"/>
        <v>#REF!</v>
      </c>
      <c r="V90" s="76">
        <f t="shared" si="84"/>
        <v>-4.25</v>
      </c>
      <c r="W90" s="76">
        <f t="shared" si="39"/>
        <v>3.5</v>
      </c>
      <c r="X90" s="76">
        <f t="shared" si="147"/>
        <v>144.07543138586865</v>
      </c>
      <c r="Y90" s="76">
        <f t="shared" si="148"/>
        <v>152.73980638586866</v>
      </c>
      <c r="Z90" s="76">
        <f>'[5]Canola Complex'!$BO453</f>
        <v>148.33502377717301</v>
      </c>
      <c r="AA90" s="76">
        <f t="shared" si="149"/>
        <v>-4.2595923913043521</v>
      </c>
      <c r="AB90" s="76">
        <f t="shared" si="150"/>
        <v>4.4047826086956547</v>
      </c>
      <c r="AC90" s="76" t="e">
        <f t="shared" si="151"/>
        <v>#REF!</v>
      </c>
      <c r="AD90" s="76" t="e">
        <f t="shared" si="152"/>
        <v>#REF!</v>
      </c>
      <c r="AE90" s="76" t="e">
        <f>#REF!</f>
        <v>#REF!</v>
      </c>
      <c r="AF90" s="76" t="e">
        <f t="shared" si="125"/>
        <v>#REF!</v>
      </c>
      <c r="AG90" s="76" t="e">
        <f t="shared" si="153"/>
        <v>#REF!</v>
      </c>
      <c r="AH90" s="76"/>
      <c r="AI90" s="76">
        <v>5</v>
      </c>
      <c r="AJ90" s="76" t="e">
        <f t="shared" si="154"/>
        <v>#REF!</v>
      </c>
      <c r="AK90" s="78" t="e">
        <f t="shared" si="155"/>
        <v>#REF!</v>
      </c>
      <c r="AL90" s="60">
        <f t="shared" si="156"/>
        <v>46082</v>
      </c>
      <c r="AM90" s="79" t="e">
        <f t="shared" si="178"/>
        <v>#REF!</v>
      </c>
      <c r="AN90" s="79" t="e">
        <f t="shared" si="178"/>
        <v>#REF!</v>
      </c>
      <c r="AO90" s="79" t="e">
        <f t="shared" si="178"/>
        <v>#REF!</v>
      </c>
      <c r="AQ90" s="62"/>
      <c r="AR90" s="24"/>
      <c r="AS90" s="60">
        <f t="shared" si="157"/>
        <v>46082</v>
      </c>
      <c r="AT90" s="76" t="e">
        <f t="shared" si="86"/>
        <v>#NUM!</v>
      </c>
      <c r="AU90" s="76" t="e">
        <f t="shared" si="87"/>
        <v>#NUM!</v>
      </c>
      <c r="AV90" s="76" t="e">
        <f t="shared" si="158"/>
        <v>#NUM!</v>
      </c>
      <c r="AW90" s="69" t="e">
        <f t="shared" si="159"/>
        <v>#NUM!</v>
      </c>
      <c r="AX90" s="69" t="e">
        <f t="shared" si="160"/>
        <v>#NUM!</v>
      </c>
      <c r="AY90" s="76">
        <f t="shared" si="89"/>
        <v>3.9241633476029807</v>
      </c>
      <c r="AZ90" s="76">
        <f t="shared" si="90"/>
        <v>6.6585383476029785</v>
      </c>
      <c r="BA90" s="78">
        <v>5.3057869889073288</v>
      </c>
      <c r="BB90" s="69">
        <f t="shared" si="161"/>
        <v>-1.3816236413043481</v>
      </c>
      <c r="BC90" s="69">
        <f t="shared" si="162"/>
        <v>1.3527513586956497</v>
      </c>
      <c r="BD90" s="76" t="e">
        <f t="shared" si="91"/>
        <v>#NUM!</v>
      </c>
      <c r="BE90" s="76" t="e">
        <f t="shared" si="92"/>
        <v>#NUM!</v>
      </c>
      <c r="BF90" s="76" t="e">
        <f t="shared" si="191"/>
        <v>#NUM!</v>
      </c>
      <c r="BG90" s="69" t="e">
        <f t="shared" si="163"/>
        <v>#NUM!</v>
      </c>
      <c r="BH90" s="69" t="e">
        <f t="shared" si="164"/>
        <v>#NUM!</v>
      </c>
      <c r="BI90" s="76" t="e">
        <f t="shared" si="94"/>
        <v>#REF!</v>
      </c>
      <c r="BJ90" s="76" t="e">
        <f t="shared" si="95"/>
        <v>#REF!</v>
      </c>
      <c r="BK90" s="76" t="e">
        <f t="shared" si="165"/>
        <v>#REF!</v>
      </c>
      <c r="BL90" s="69" t="e">
        <f t="shared" si="166"/>
        <v>#REF!</v>
      </c>
      <c r="BM90" s="69" t="e">
        <f t="shared" si="167"/>
        <v>#REF!</v>
      </c>
      <c r="BN90" s="76" t="e">
        <f t="shared" si="97"/>
        <v>#REF!</v>
      </c>
      <c r="BO90" s="76" t="e">
        <f t="shared" si="183"/>
        <v>#REF!</v>
      </c>
      <c r="BP90" s="76" t="e">
        <f>'Argy vs. SBO'!$AA$100+('Argy vs. SBO'!$AA$103*'Monthly Data'!K89)+('Argy vs. SBO'!$AA$104*'Monthly Data'!AE89)+AVERAGE('Argy vs. SBO'!$R$953:$R$960)</f>
        <v>#REF!</v>
      </c>
      <c r="BQ90" s="69" t="e">
        <f t="shared" si="168"/>
        <v>#REF!</v>
      </c>
      <c r="BR90" s="69" t="e">
        <f t="shared" si="169"/>
        <v>#REF!</v>
      </c>
      <c r="BS90" s="76" t="e">
        <f t="shared" si="181"/>
        <v>#REF!</v>
      </c>
      <c r="BT90" s="76" t="e">
        <f t="shared" si="181"/>
        <v>#REF!</v>
      </c>
      <c r="BU90" s="76" t="e">
        <f t="shared" si="181"/>
        <v>#REF!</v>
      </c>
      <c r="BV90" s="69" t="e">
        <f t="shared" si="170"/>
        <v>#REF!</v>
      </c>
      <c r="BW90" s="69" t="e">
        <f t="shared" si="171"/>
        <v>#REF!</v>
      </c>
      <c r="BX90" s="76" t="e">
        <f t="shared" si="182"/>
        <v>#REF!</v>
      </c>
      <c r="BY90" s="76" t="e">
        <f t="shared" si="182"/>
        <v>#REF!</v>
      </c>
      <c r="BZ90" s="76" t="e">
        <f t="shared" si="182"/>
        <v>#REF!</v>
      </c>
      <c r="CA90" s="69" t="e">
        <f t="shared" si="172"/>
        <v>#REF!</v>
      </c>
      <c r="CB90" s="69" t="e">
        <f t="shared" si="173"/>
        <v>#REF!</v>
      </c>
      <c r="CE90" s="76">
        <v>-1.8896823503063445</v>
      </c>
      <c r="CG90" s="76">
        <v>5.3057869889073288</v>
      </c>
      <c r="CH90" s="24"/>
      <c r="CI90" s="76">
        <v>-2.8971057388294383</v>
      </c>
      <c r="CJ90" s="24"/>
      <c r="CK90" s="24">
        <v>0.5</v>
      </c>
      <c r="CM90" s="69" t="e">
        <f t="shared" si="184"/>
        <v>#REF!</v>
      </c>
      <c r="CN90" s="69" t="e">
        <f t="shared" si="184"/>
        <v>#REF!</v>
      </c>
      <c r="CO90" s="69" t="e">
        <f t="shared" si="184"/>
        <v>#REF!</v>
      </c>
      <c r="CP90" s="69" t="e">
        <f t="shared" si="185"/>
        <v>#REF!</v>
      </c>
      <c r="CQ90" s="69" t="e">
        <f t="shared" si="185"/>
        <v>#REF!</v>
      </c>
      <c r="CR90" s="69" t="e">
        <f t="shared" si="185"/>
        <v>#REF!</v>
      </c>
      <c r="CS90" s="69" t="e">
        <f t="shared" si="186"/>
        <v>#REF!</v>
      </c>
      <c r="CT90" s="69" t="e">
        <f t="shared" si="186"/>
        <v>#REF!</v>
      </c>
      <c r="CU90" s="69" t="e">
        <f t="shared" si="186"/>
        <v>#REF!</v>
      </c>
      <c r="CV90" s="69" t="e">
        <f t="shared" si="187"/>
        <v>#REF!</v>
      </c>
      <c r="CW90" s="69" t="e">
        <f t="shared" si="187"/>
        <v>#REF!</v>
      </c>
      <c r="CX90" s="69" t="e">
        <f t="shared" si="187"/>
        <v>#REF!</v>
      </c>
      <c r="CY90" s="69">
        <f t="shared" si="188"/>
        <v>144.07543138586865</v>
      </c>
      <c r="CZ90" s="69">
        <f t="shared" si="188"/>
        <v>152.73980638586866</v>
      </c>
      <c r="DA90" s="69">
        <f t="shared" si="188"/>
        <v>148.33502377717301</v>
      </c>
      <c r="DB90" s="69" t="e">
        <f t="shared" si="189"/>
        <v>#REF!</v>
      </c>
      <c r="DC90" s="69" t="e">
        <f t="shared" si="189"/>
        <v>#REF!</v>
      </c>
      <c r="DD90" s="69" t="e">
        <f t="shared" si="189"/>
        <v>#REF!</v>
      </c>
      <c r="DF90" s="69" t="e">
        <f t="shared" si="190"/>
        <v>#REF!</v>
      </c>
      <c r="DG90" s="69" t="e">
        <f t="shared" si="190"/>
        <v>#REF!</v>
      </c>
      <c r="DH90" s="69" t="e">
        <f t="shared" si="190"/>
        <v>#REF!</v>
      </c>
      <c r="DJ90" s="69" t="e">
        <f t="shared" si="180"/>
        <v>#REF!</v>
      </c>
      <c r="DK90" s="69" t="e">
        <f t="shared" si="180"/>
        <v>#REF!</v>
      </c>
      <c r="DL90" s="69" t="e">
        <f t="shared" si="180"/>
        <v>#REF!</v>
      </c>
      <c r="DM90" s="69" t="e">
        <f t="shared" si="110"/>
        <v>#REF!</v>
      </c>
      <c r="DN90" s="69" t="e">
        <f t="shared" si="111"/>
        <v>#REF!</v>
      </c>
      <c r="DO90" s="69" t="e">
        <f t="shared" si="174"/>
        <v>#REF!</v>
      </c>
      <c r="DP90" t="e">
        <f t="shared" si="175"/>
        <v>#REF!</v>
      </c>
      <c r="DQ90" t="e">
        <f t="shared" si="176"/>
        <v>#REF!</v>
      </c>
      <c r="DS90" s="69" t="e">
        <f t="shared" si="179"/>
        <v>#REF!</v>
      </c>
      <c r="DT90" s="69" t="e">
        <f t="shared" si="179"/>
        <v>#REF!</v>
      </c>
      <c r="DU90" s="69" t="e">
        <f t="shared" si="179"/>
        <v>#REF!</v>
      </c>
      <c r="DV90" s="63">
        <f t="shared" si="177"/>
        <v>46082</v>
      </c>
      <c r="DW90" s="76">
        <f t="shared" si="115"/>
        <v>58.222226257270982</v>
      </c>
      <c r="DX90" s="76">
        <f t="shared" si="116"/>
        <v>66.310687680589808</v>
      </c>
      <c r="DY90" s="76">
        <f t="shared" si="128"/>
        <v>62.99276021305657</v>
      </c>
      <c r="DZ90" s="76">
        <f t="shared" si="117"/>
        <v>1283.5800089575725</v>
      </c>
      <c r="EA90" s="76">
        <f t="shared" si="117"/>
        <v>1461.9000089575725</v>
      </c>
      <c r="EB90" s="76">
        <f t="shared" si="117"/>
        <v>1388.752250064292</v>
      </c>
      <c r="EC90" s="76">
        <f>_xlfn.MINIFS(Spreads!AT$3:AT$1616,Spreads!$AA$3:$AA$1616,'Monthly Data'!$B90,Spreads!$AB$3:$AB$1616,'Monthly Data'!$C90)</f>
        <v>0</v>
      </c>
      <c r="ED90" s="76">
        <f>_xlfn.MAXIFS(Spreads!AT$3:AT$1616,Spreads!$AA$3:$AA$1616,'Monthly Data'!$B90,Spreads!$AB$3:$AB$1616,'Monthly Data'!$C90)</f>
        <v>0</v>
      </c>
      <c r="EE90" s="76" t="e">
        <f>AVERAGEIFS(Spreads!AT$3:AT$1616,Spreads!$AA$3:$AA$1616,'Monthly Data'!$B90,Spreads!$AB$3:$AB$1616,'Monthly Data'!$C90)</f>
        <v>#DIV/0!</v>
      </c>
      <c r="EF90" s="76">
        <f>_xlfn.MINIFS(Spreads!AU$3:AU$1616,Spreads!$AA$3:$AA$1616,'Monthly Data'!$B90,Spreads!$AB$3:$AB$1616,'Monthly Data'!$C90)</f>
        <v>0</v>
      </c>
      <c r="EG90" s="76">
        <f>_xlfn.MAXIFS(Spreads!AU$3:AU$1616,Spreads!$AA$3:$AA$1616,'Monthly Data'!$B90,Spreads!$AB$3:$AB$1616,'Monthly Data'!$C90)</f>
        <v>0</v>
      </c>
      <c r="EH90" s="76" t="e">
        <f>AVERAGEIFS(Spreads!AU$3:AU$1616,Spreads!$AA$3:$AA$1616,'Monthly Data'!$B90,Spreads!$AB$3:$AB$1616,'Monthly Data'!$C90)</f>
        <v>#DIV/0!</v>
      </c>
      <c r="EI90" s="76">
        <f>_xlfn.MINIFS(Spreads!AV$3:AV$1616,Spreads!$AA$3:$AA$1616,'Monthly Data'!$B90,Spreads!$AB$3:$AB$1616,'Monthly Data'!$C90)</f>
        <v>0</v>
      </c>
      <c r="EJ90" s="76">
        <f>_xlfn.MAXIFS(Spreads!AV$3:AV$1616,Spreads!$AA$3:$AA$1616,'Monthly Data'!$B90,Spreads!$AB$3:$AB$1616,'Monthly Data'!$C90)</f>
        <v>0</v>
      </c>
      <c r="EK90" s="76" t="e">
        <f>AVERAGEIFS(Spreads!AV$3:AV$1616,Spreads!$AA$3:$AA$1616,'Monthly Data'!$B90,Spreads!$AB$3:$AB$1616,'Monthly Data'!$C90)</f>
        <v>#DIV/0!</v>
      </c>
      <c r="EL90" s="76">
        <f>_xlfn.MINIFS(Spreads!AW$3:AW$1616,Spreads!$AA$3:$AA$1616,'Monthly Data'!$B90,Spreads!$AB$3:$AB$1616,'Monthly Data'!$C90)</f>
        <v>0</v>
      </c>
      <c r="EM90" s="76">
        <f>_xlfn.MAXIFS(Spreads!AW$3:AW$1616,Spreads!$AA$3:$AA$1616,'Monthly Data'!$B90,Spreads!$AB$3:$AB$1616,'Monthly Data'!$C90)</f>
        <v>0</v>
      </c>
      <c r="EN90" s="76" t="e">
        <f>AVERAGEIFS(Spreads!AW$3:AW$1616,Spreads!$AA$3:$AA$1616,'Monthly Data'!$B90,Spreads!$AB$3:$AB$1616,'Monthly Data'!$C90)</f>
        <v>#DIV/0!</v>
      </c>
      <c r="EO90" s="76">
        <f>_xlfn.MINIFS(Spreads!AX$3:AX$1616,Spreads!$AA$3:$AA$1616,'Monthly Data'!$B90,Spreads!$AB$3:$AB$1616,'Monthly Data'!$C90)</f>
        <v>0</v>
      </c>
      <c r="EP90" s="76">
        <f>_xlfn.MAXIFS(Spreads!AX$3:AX$1616,Spreads!$AA$3:$AA$1616,'Monthly Data'!$B90,Spreads!$AB$3:$AB$1616,'Monthly Data'!$C90)</f>
        <v>0</v>
      </c>
      <c r="EQ90" s="76" t="e">
        <f>AVERAGEIFS(Spreads!AX$3:AX$1616,Spreads!$AA$3:$AA$1616,'Monthly Data'!$B90,Spreads!$AB$3:$AB$1616,'Monthly Data'!$C90)</f>
        <v>#DIV/0!</v>
      </c>
      <c r="ER90" s="65">
        <f>_xlfn.MINIFS(Spreads!AY$3:AY$1616,Spreads!$AA$3:$AA$1616,'Monthly Data'!$B90,Spreads!$AB$3:$AB$1616,'Monthly Data'!$C90)</f>
        <v>0</v>
      </c>
      <c r="ES90" s="65">
        <f>_xlfn.MAXIFS(Spreads!AY$3:AY$1616,Spreads!$AA$3:$AA$1616,'Monthly Data'!$B90,Spreads!$AB$3:$AB$1616,'Monthly Data'!$C90)</f>
        <v>0</v>
      </c>
      <c r="ET90" s="65" t="e">
        <f>AVERAGEIFS(Spreads!AY$3:AY$1616,Spreads!$AA$3:$AA$1616,'Monthly Data'!$B90,Spreads!$AB$3:$AB$1616,'Monthly Data'!$C90)</f>
        <v>#DIV/0!</v>
      </c>
      <c r="EV90" s="24" t="e">
        <f t="shared" si="50"/>
        <v>#REF!</v>
      </c>
    </row>
    <row r="91" spans="1:152" x14ac:dyDescent="0.2">
      <c r="A91" s="60">
        <v>46113</v>
      </c>
      <c r="B91" s="61">
        <f t="shared" si="129"/>
        <v>4</v>
      </c>
      <c r="C91" s="61">
        <f t="shared" si="130"/>
        <v>2026</v>
      </c>
      <c r="D91" s="76" t="e">
        <f t="shared" si="131"/>
        <v>#REF!</v>
      </c>
      <c r="E91" s="76" t="e">
        <f t="shared" si="132"/>
        <v>#REF!</v>
      </c>
      <c r="F91" s="76" t="e">
        <f t="shared" si="133"/>
        <v>#REF!</v>
      </c>
      <c r="G91" s="76" t="e">
        <f t="shared" si="134"/>
        <v>#REF!</v>
      </c>
      <c r="H91" s="76" t="e">
        <f t="shared" si="135"/>
        <v>#REF!</v>
      </c>
      <c r="I91" s="76" t="e">
        <f t="shared" si="136"/>
        <v>#REF!</v>
      </c>
      <c r="J91" s="76" t="e">
        <f t="shared" si="137"/>
        <v>#REF!</v>
      </c>
      <c r="K91" s="76" t="e">
        <f>MROUND('Argy vs. SBO'!$AA$59+('Argy vs. SBO'!$AA$60*'Monthly Data'!F91)+('Argy vs. SBO'!$AA$61*'Monthly Data'!AE91)+AVERAGE('Argy vs. SBO'!$T$953:$T$960),0.25)</f>
        <v>#REF!</v>
      </c>
      <c r="L91" s="76" t="e">
        <f t="shared" si="138"/>
        <v>#REF!</v>
      </c>
      <c r="M91" s="76" t="e">
        <f t="shared" si="139"/>
        <v>#REF!</v>
      </c>
      <c r="N91" s="76" t="e">
        <f t="shared" si="140"/>
        <v>#REF!</v>
      </c>
      <c r="O91" s="76" t="e">
        <f t="shared" si="141"/>
        <v>#REF!</v>
      </c>
      <c r="P91" s="76" t="e">
        <f>MROUND('Argy vs. SBO'!$AA$39+('Argy vs. SBO'!$AA$40*'Monthly Data'!U91)+('Argy vs. SBO'!$AA$41*'Monthly Data'!AE91)+AVERAGE('Argy vs. SBO'!$P$953:$P$960),0.25)-2-4-5</f>
        <v>#REF!</v>
      </c>
      <c r="Q91" s="76" t="e">
        <f t="shared" si="142"/>
        <v>#REF!</v>
      </c>
      <c r="R91" s="76" t="e">
        <f t="shared" si="143"/>
        <v>#REF!</v>
      </c>
      <c r="S91" s="76" t="e">
        <f t="shared" si="144"/>
        <v>#REF!</v>
      </c>
      <c r="T91" s="76" t="e">
        <f t="shared" si="145"/>
        <v>#REF!</v>
      </c>
      <c r="U91" s="76" t="e">
        <f t="shared" si="146"/>
        <v>#REF!</v>
      </c>
      <c r="V91" s="76">
        <f t="shared" si="84"/>
        <v>-3.75</v>
      </c>
      <c r="W91" s="76">
        <f t="shared" si="39"/>
        <v>3.5</v>
      </c>
      <c r="X91" s="76">
        <f t="shared" si="147"/>
        <v>158.00991552988233</v>
      </c>
      <c r="Y91" s="76">
        <f t="shared" si="148"/>
        <v>170.74929052988233</v>
      </c>
      <c r="Z91" s="76">
        <f>'[5]Canola Complex'!$BO454</f>
        <v>164.10228380853351</v>
      </c>
      <c r="AA91" s="76">
        <f t="shared" si="149"/>
        <v>-6.092368278651179</v>
      </c>
      <c r="AB91" s="76">
        <f t="shared" si="150"/>
        <v>6.6470067213488164</v>
      </c>
      <c r="AC91" s="76" t="e">
        <f t="shared" si="151"/>
        <v>#REF!</v>
      </c>
      <c r="AD91" s="76" t="e">
        <f t="shared" si="152"/>
        <v>#REF!</v>
      </c>
      <c r="AE91" s="76" t="e">
        <f>#REF!</f>
        <v>#REF!</v>
      </c>
      <c r="AF91" s="76" t="e">
        <f t="shared" si="125"/>
        <v>#REF!</v>
      </c>
      <c r="AG91" s="76" t="e">
        <f t="shared" si="153"/>
        <v>#REF!</v>
      </c>
      <c r="AH91" s="76"/>
      <c r="AI91" s="76" t="e">
        <f t="shared" ref="AI91:AI154" si="192">F91-AE91</f>
        <v>#REF!</v>
      </c>
      <c r="AJ91" s="76" t="e">
        <f t="shared" si="154"/>
        <v>#REF!</v>
      </c>
      <c r="AK91" s="78" t="e">
        <f t="shared" si="155"/>
        <v>#REF!</v>
      </c>
      <c r="AL91" s="60">
        <f t="shared" si="156"/>
        <v>46113</v>
      </c>
      <c r="AM91" s="79" t="e">
        <f t="shared" si="178"/>
        <v>#REF!</v>
      </c>
      <c r="AN91" s="79" t="e">
        <f t="shared" si="178"/>
        <v>#REF!</v>
      </c>
      <c r="AO91" s="79" t="e">
        <f t="shared" si="178"/>
        <v>#REF!</v>
      </c>
      <c r="AQ91" s="62"/>
      <c r="AR91" s="24"/>
      <c r="AS91" s="60">
        <f t="shared" si="157"/>
        <v>46113</v>
      </c>
      <c r="AT91" s="76" t="e">
        <f>AV91+AVERAGE(AW79,AW67,AW55,AW43)</f>
        <v>#NUM!</v>
      </c>
      <c r="AU91" s="76" t="e">
        <f>AV91+AVERAGE(AX79,AX67,AX55,AX43)</f>
        <v>#NUM!</v>
      </c>
      <c r="AV91" s="76" t="e">
        <f t="shared" si="158"/>
        <v>#NUM!</v>
      </c>
      <c r="AW91" s="69" t="e">
        <f t="shared" si="159"/>
        <v>#NUM!</v>
      </c>
      <c r="AX91" s="69" t="e">
        <f t="shared" si="160"/>
        <v>#NUM!</v>
      </c>
      <c r="AY91" s="76">
        <f>BA91+AVERAGE(BB79,BB67,BB55,BB43)</f>
        <v>3.7103754513475415</v>
      </c>
      <c r="AZ91" s="76">
        <f>BA91+AVERAGE(BC79,BC67,BC55,BC43)</f>
        <v>6.1478754513475442</v>
      </c>
      <c r="BA91" s="78">
        <v>5.1299168474514403</v>
      </c>
      <c r="BB91" s="69">
        <f t="shared" si="161"/>
        <v>-1.4195413961038987</v>
      </c>
      <c r="BC91" s="69">
        <f t="shared" si="162"/>
        <v>1.0179586038961039</v>
      </c>
      <c r="BD91" s="76" t="e">
        <f>BF91+AVERAGE(BG79,BG67,BG55,BG43)</f>
        <v>#NUM!</v>
      </c>
      <c r="BE91" s="76" t="e">
        <f>BF91+AVERAGE(BH79,BH67,BH55,BH43)</f>
        <v>#NUM!</v>
      </c>
      <c r="BF91" s="76" t="e">
        <f>MROUND((BF90+AVERAGE(BF80-BF79,BF68-BF67,BF56-BF55,BF44-BF43,BF32-BF31)),0.25)-2</f>
        <v>#NUM!</v>
      </c>
      <c r="BG91" s="69" t="e">
        <f t="shared" si="163"/>
        <v>#NUM!</v>
      </c>
      <c r="BH91" s="69" t="e">
        <f t="shared" si="164"/>
        <v>#NUM!</v>
      </c>
      <c r="BI91" s="76" t="e">
        <f>BK91+AVERAGE(BL79,BL67,BL55,BL43)</f>
        <v>#REF!</v>
      </c>
      <c r="BJ91" s="76" t="e">
        <f>BK91+AVERAGE(BM79,BM67,BM55,BM43)</f>
        <v>#REF!</v>
      </c>
      <c r="BK91" s="76" t="e">
        <f t="shared" si="165"/>
        <v>#REF!</v>
      </c>
      <c r="BL91" s="69" t="e">
        <f t="shared" si="166"/>
        <v>#REF!</v>
      </c>
      <c r="BM91" s="69" t="e">
        <f t="shared" si="167"/>
        <v>#REF!</v>
      </c>
      <c r="BN91" s="76" t="e">
        <f>BP91+AVERAGE(BQ79,BQ67,BQ55,BQ43)</f>
        <v>#REF!</v>
      </c>
      <c r="BO91" s="76" t="e">
        <f>BP91+AVERAGE(BR79,BR67,BR55,BR43)</f>
        <v>#REF!</v>
      </c>
      <c r="BP91" s="76" t="e">
        <f>'Argy vs. SBO'!$AA$100+('Argy vs. SBO'!$AA$103*'Monthly Data'!K90)+('Argy vs. SBO'!$AA$104*'Monthly Data'!AE90)+AVERAGE('Argy vs. SBO'!$R$953:$R$960)</f>
        <v>#REF!</v>
      </c>
      <c r="BQ91" s="69" t="e">
        <f t="shared" si="168"/>
        <v>#REF!</v>
      </c>
      <c r="BR91" s="69" t="e">
        <f t="shared" si="169"/>
        <v>#REF!</v>
      </c>
      <c r="BS91" s="76" t="e">
        <f t="shared" si="181"/>
        <v>#REF!</v>
      </c>
      <c r="BT91" s="76" t="e">
        <f t="shared" si="181"/>
        <v>#REF!</v>
      </c>
      <c r="BU91" s="76" t="e">
        <f t="shared" si="181"/>
        <v>#REF!</v>
      </c>
      <c r="BV91" s="69" t="e">
        <f t="shared" si="170"/>
        <v>#REF!</v>
      </c>
      <c r="BW91" s="69" t="e">
        <f t="shared" si="171"/>
        <v>#REF!</v>
      </c>
      <c r="BX91" s="76" t="e">
        <f t="shared" si="182"/>
        <v>#REF!</v>
      </c>
      <c r="BY91" s="76" t="e">
        <f t="shared" si="182"/>
        <v>#REF!</v>
      </c>
      <c r="BZ91" s="76" t="e">
        <f t="shared" si="182"/>
        <v>#REF!</v>
      </c>
      <c r="CA91" s="69" t="e">
        <f t="shared" si="172"/>
        <v>#REF!</v>
      </c>
      <c r="CB91" s="69" t="e">
        <f t="shared" si="173"/>
        <v>#REF!</v>
      </c>
      <c r="CE91" s="76">
        <v>-3.5152779346435654</v>
      </c>
      <c r="CG91" s="76">
        <v>5.1299168474514403</v>
      </c>
      <c r="CH91" s="24"/>
      <c r="CI91" s="76">
        <v>-2.855645730156084</v>
      </c>
      <c r="CJ91" s="24"/>
      <c r="CK91" s="24">
        <v>0.5</v>
      </c>
      <c r="CM91" s="69" t="e">
        <f t="shared" si="184"/>
        <v>#REF!</v>
      </c>
      <c r="CN91" s="69" t="e">
        <f t="shared" si="184"/>
        <v>#REF!</v>
      </c>
      <c r="CO91" s="69" t="e">
        <f t="shared" si="184"/>
        <v>#REF!</v>
      </c>
      <c r="CP91" s="69" t="e">
        <f t="shared" si="185"/>
        <v>#REF!</v>
      </c>
      <c r="CQ91" s="69" t="e">
        <f t="shared" si="185"/>
        <v>#REF!</v>
      </c>
      <c r="CR91" s="69" t="e">
        <f t="shared" si="185"/>
        <v>#REF!</v>
      </c>
      <c r="CS91" s="69" t="e">
        <f t="shared" si="186"/>
        <v>#REF!</v>
      </c>
      <c r="CT91" s="69" t="e">
        <f t="shared" si="186"/>
        <v>#REF!</v>
      </c>
      <c r="CU91" s="69" t="e">
        <f t="shared" si="186"/>
        <v>#REF!</v>
      </c>
      <c r="CV91" s="69" t="e">
        <f t="shared" si="187"/>
        <v>#REF!</v>
      </c>
      <c r="CW91" s="69" t="e">
        <f t="shared" si="187"/>
        <v>#REF!</v>
      </c>
      <c r="CX91" s="69" t="e">
        <f t="shared" si="187"/>
        <v>#REF!</v>
      </c>
      <c r="CY91" s="69">
        <f t="shared" si="188"/>
        <v>158.00991552988233</v>
      </c>
      <c r="CZ91" s="69">
        <f t="shared" si="188"/>
        <v>170.74929052988233</v>
      </c>
      <c r="DA91" s="69">
        <f t="shared" si="188"/>
        <v>164.10228380853351</v>
      </c>
      <c r="DB91" s="69" t="e">
        <f t="shared" si="189"/>
        <v>#REF!</v>
      </c>
      <c r="DC91" s="69" t="e">
        <f t="shared" si="189"/>
        <v>#REF!</v>
      </c>
      <c r="DD91" s="69" t="e">
        <f t="shared" si="189"/>
        <v>#REF!</v>
      </c>
      <c r="DF91" s="69" t="e">
        <f t="shared" si="190"/>
        <v>#REF!</v>
      </c>
      <c r="DG91" s="69" t="e">
        <f t="shared" si="190"/>
        <v>#REF!</v>
      </c>
      <c r="DH91" s="69" t="e">
        <f t="shared" si="190"/>
        <v>#REF!</v>
      </c>
      <c r="DJ91" s="69" t="e">
        <f t="shared" si="180"/>
        <v>#REF!</v>
      </c>
      <c r="DK91" s="69" t="e">
        <f t="shared" si="180"/>
        <v>#REF!</v>
      </c>
      <c r="DL91" s="69" t="e">
        <f t="shared" si="180"/>
        <v>#REF!</v>
      </c>
      <c r="DM91" s="69" t="e">
        <f t="shared" si="110"/>
        <v>#REF!</v>
      </c>
      <c r="DN91" s="69" t="e">
        <f t="shared" si="111"/>
        <v>#REF!</v>
      </c>
      <c r="DO91" s="69" t="e">
        <f t="shared" si="174"/>
        <v>#REF!</v>
      </c>
      <c r="DP91" t="e">
        <f t="shared" si="175"/>
        <v>#REF!</v>
      </c>
      <c r="DQ91" t="e">
        <f t="shared" si="176"/>
        <v>#REF!</v>
      </c>
      <c r="DS91" s="69" t="e">
        <f t="shared" si="179"/>
        <v>#REF!</v>
      </c>
      <c r="DT91" s="69" t="e">
        <f t="shared" si="179"/>
        <v>#REF!</v>
      </c>
      <c r="DU91" s="69" t="e">
        <f t="shared" si="179"/>
        <v>#REF!</v>
      </c>
      <c r="DV91" s="63">
        <f t="shared" si="177"/>
        <v>46113</v>
      </c>
      <c r="DW91" s="76" t="e">
        <f t="shared" si="115"/>
        <v>#REF!</v>
      </c>
      <c r="DX91" s="76" t="e">
        <f t="shared" si="116"/>
        <v>#REF!</v>
      </c>
      <c r="DY91" s="76" t="e">
        <f t="shared" si="128"/>
        <v>#REF!</v>
      </c>
      <c r="DZ91" s="76" t="e">
        <f t="shared" si="117"/>
        <v>#REF!</v>
      </c>
      <c r="EA91" s="76" t="e">
        <f t="shared" si="117"/>
        <v>#REF!</v>
      </c>
      <c r="EB91" s="76" t="e">
        <f t="shared" si="117"/>
        <v>#REF!</v>
      </c>
      <c r="EC91" s="76">
        <f>_xlfn.MINIFS(Spreads!AT$3:AT$1616,Spreads!$AA$3:$AA$1616,'Monthly Data'!$B91,Spreads!$AB$3:$AB$1616,'Monthly Data'!$C91)</f>
        <v>0</v>
      </c>
      <c r="ED91" s="76">
        <f>_xlfn.MAXIFS(Spreads!AT$3:AT$1616,Spreads!$AA$3:$AA$1616,'Monthly Data'!$B91,Spreads!$AB$3:$AB$1616,'Monthly Data'!$C91)</f>
        <v>0</v>
      </c>
      <c r="EE91" s="76" t="e">
        <f>AVERAGEIFS(Spreads!AT$3:AT$1616,Spreads!$AA$3:$AA$1616,'Monthly Data'!$B91,Spreads!$AB$3:$AB$1616,'Monthly Data'!$C91)</f>
        <v>#DIV/0!</v>
      </c>
      <c r="EF91" s="76">
        <f>_xlfn.MINIFS(Spreads!AU$3:AU$1616,Spreads!$AA$3:$AA$1616,'Monthly Data'!$B91,Spreads!$AB$3:$AB$1616,'Monthly Data'!$C91)</f>
        <v>0</v>
      </c>
      <c r="EG91" s="76">
        <f>_xlfn.MAXIFS(Spreads!AU$3:AU$1616,Spreads!$AA$3:$AA$1616,'Monthly Data'!$B91,Spreads!$AB$3:$AB$1616,'Monthly Data'!$C91)</f>
        <v>0</v>
      </c>
      <c r="EH91" s="76" t="e">
        <f>AVERAGEIFS(Spreads!AU$3:AU$1616,Spreads!$AA$3:$AA$1616,'Monthly Data'!$B91,Spreads!$AB$3:$AB$1616,'Monthly Data'!$C91)</f>
        <v>#DIV/0!</v>
      </c>
      <c r="EI91" s="76">
        <f>_xlfn.MINIFS(Spreads!AV$3:AV$1616,Spreads!$AA$3:$AA$1616,'Monthly Data'!$B91,Spreads!$AB$3:$AB$1616,'Monthly Data'!$C91)</f>
        <v>0</v>
      </c>
      <c r="EJ91" s="76">
        <f>_xlfn.MAXIFS(Spreads!AV$3:AV$1616,Spreads!$AA$3:$AA$1616,'Monthly Data'!$B91,Spreads!$AB$3:$AB$1616,'Monthly Data'!$C91)</f>
        <v>0</v>
      </c>
      <c r="EK91" s="76" t="e">
        <f>AVERAGEIFS(Spreads!AV$3:AV$1616,Spreads!$AA$3:$AA$1616,'Monthly Data'!$B91,Spreads!$AB$3:$AB$1616,'Monthly Data'!$C91)</f>
        <v>#DIV/0!</v>
      </c>
      <c r="EL91" s="76">
        <f>_xlfn.MINIFS(Spreads!AW$3:AW$1616,Spreads!$AA$3:$AA$1616,'Monthly Data'!$B91,Spreads!$AB$3:$AB$1616,'Monthly Data'!$C91)</f>
        <v>0</v>
      </c>
      <c r="EM91" s="76">
        <f>_xlfn.MAXIFS(Spreads!AW$3:AW$1616,Spreads!$AA$3:$AA$1616,'Monthly Data'!$B91,Spreads!$AB$3:$AB$1616,'Monthly Data'!$C91)</f>
        <v>0</v>
      </c>
      <c r="EN91" s="76" t="e">
        <f>AVERAGEIFS(Spreads!AW$3:AW$1616,Spreads!$AA$3:$AA$1616,'Monthly Data'!$B91,Spreads!$AB$3:$AB$1616,'Monthly Data'!$C91)</f>
        <v>#DIV/0!</v>
      </c>
      <c r="EO91" s="76">
        <f>_xlfn.MINIFS(Spreads!AX$3:AX$1616,Spreads!$AA$3:$AA$1616,'Monthly Data'!$B91,Spreads!$AB$3:$AB$1616,'Monthly Data'!$C91)</f>
        <v>0</v>
      </c>
      <c r="EP91" s="76">
        <f>_xlfn.MAXIFS(Spreads!AX$3:AX$1616,Spreads!$AA$3:$AA$1616,'Monthly Data'!$B91,Spreads!$AB$3:$AB$1616,'Monthly Data'!$C91)</f>
        <v>0</v>
      </c>
      <c r="EQ91" s="76" t="e">
        <f>AVERAGEIFS(Spreads!AX$3:AX$1616,Spreads!$AA$3:$AA$1616,'Monthly Data'!$B91,Spreads!$AB$3:$AB$1616,'Monthly Data'!$C91)</f>
        <v>#DIV/0!</v>
      </c>
      <c r="ER91" s="65">
        <f>_xlfn.MINIFS(Spreads!AY$3:AY$1616,Spreads!$AA$3:$AA$1616,'Monthly Data'!$B91,Spreads!$AB$3:$AB$1616,'Monthly Data'!$C91)</f>
        <v>0</v>
      </c>
      <c r="ES91" s="65">
        <f>_xlfn.MAXIFS(Spreads!AY$3:AY$1616,Spreads!$AA$3:$AA$1616,'Monthly Data'!$B91,Spreads!$AB$3:$AB$1616,'Monthly Data'!$C91)</f>
        <v>0</v>
      </c>
      <c r="ET91" s="65" t="e">
        <f>AVERAGEIFS(Spreads!AY$3:AY$1616,Spreads!$AA$3:$AA$1616,'Monthly Data'!$B91,Spreads!$AB$3:$AB$1616,'Monthly Data'!$C91)</f>
        <v>#DIV/0!</v>
      </c>
      <c r="EV91" s="24" t="e">
        <f t="shared" si="50"/>
        <v>#REF!</v>
      </c>
    </row>
    <row r="92" spans="1:152" x14ac:dyDescent="0.2">
      <c r="A92" s="60">
        <v>46143</v>
      </c>
      <c r="B92" s="61">
        <f t="shared" si="129"/>
        <v>5</v>
      </c>
      <c r="C92" s="61">
        <f t="shared" si="130"/>
        <v>2026</v>
      </c>
      <c r="D92" s="76" t="e">
        <f t="shared" si="131"/>
        <v>#REF!</v>
      </c>
      <c r="E92" s="76" t="e">
        <f t="shared" si="132"/>
        <v>#REF!</v>
      </c>
      <c r="F92" s="76" t="e">
        <f t="shared" si="133"/>
        <v>#REF!</v>
      </c>
      <c r="G92" s="76" t="e">
        <f t="shared" si="134"/>
        <v>#REF!</v>
      </c>
      <c r="H92" s="76" t="e">
        <f t="shared" si="135"/>
        <v>#REF!</v>
      </c>
      <c r="I92" s="76" t="e">
        <f t="shared" si="136"/>
        <v>#REF!</v>
      </c>
      <c r="J92" s="76" t="e">
        <f t="shared" si="137"/>
        <v>#REF!</v>
      </c>
      <c r="K92" s="76" t="e">
        <f>MROUND('Argy vs. SBO'!$AA$59+('Argy vs. SBO'!$AA$60*'Monthly Data'!F92)+('Argy vs. SBO'!$AA$61*'Monthly Data'!AE92)+AVERAGE('Argy vs. SBO'!$T$953:$T$960),0.25)</f>
        <v>#REF!</v>
      </c>
      <c r="L92" s="76" t="e">
        <f t="shared" si="138"/>
        <v>#REF!</v>
      </c>
      <c r="M92" s="76" t="e">
        <f t="shared" si="139"/>
        <v>#REF!</v>
      </c>
      <c r="N92" s="76" t="e">
        <f t="shared" si="140"/>
        <v>#REF!</v>
      </c>
      <c r="O92" s="76" t="e">
        <f t="shared" si="141"/>
        <v>#REF!</v>
      </c>
      <c r="P92" s="76" t="e">
        <f>MROUND('Argy vs. SBO'!$AA$39+('Argy vs. SBO'!$AA$40*'Monthly Data'!U92)+('Argy vs. SBO'!$AA$41*'Monthly Data'!AE92)+AVERAGE('Argy vs. SBO'!$P$953:$P$960),0.25)-2-4-5</f>
        <v>#REF!</v>
      </c>
      <c r="Q92" s="76" t="e">
        <f t="shared" si="142"/>
        <v>#REF!</v>
      </c>
      <c r="R92" s="76" t="e">
        <f t="shared" si="143"/>
        <v>#REF!</v>
      </c>
      <c r="S92" s="76" t="e">
        <f t="shared" si="144"/>
        <v>#REF!</v>
      </c>
      <c r="T92" s="76" t="e">
        <f t="shared" si="145"/>
        <v>#REF!</v>
      </c>
      <c r="U92" s="76" t="e">
        <f t="shared" si="146"/>
        <v>#REF!</v>
      </c>
      <c r="V92" s="76">
        <f t="shared" si="84"/>
        <v>-3</v>
      </c>
      <c r="W92" s="76">
        <f t="shared" si="39"/>
        <v>2.75</v>
      </c>
      <c r="X92" s="76">
        <f t="shared" si="147"/>
        <v>189.02478740330892</v>
      </c>
      <c r="Y92" s="76">
        <f t="shared" si="148"/>
        <v>195.44416240330892</v>
      </c>
      <c r="Z92" s="76">
        <f>'[5]Canola Complex'!$BO455</f>
        <v>192.11230593685872</v>
      </c>
      <c r="AA92" s="76">
        <f t="shared" si="149"/>
        <v>-3.0875185335497974</v>
      </c>
      <c r="AB92" s="76">
        <f t="shared" si="150"/>
        <v>3.3318564664502048</v>
      </c>
      <c r="AC92" s="76" t="e">
        <f t="shared" si="151"/>
        <v>#REF!</v>
      </c>
      <c r="AD92" s="76" t="e">
        <f t="shared" si="152"/>
        <v>#REF!</v>
      </c>
      <c r="AE92" s="76" t="e">
        <f>#REF!</f>
        <v>#REF!</v>
      </c>
      <c r="AF92" s="76" t="e">
        <f t="shared" si="125"/>
        <v>#REF!</v>
      </c>
      <c r="AG92" s="76" t="e">
        <f t="shared" si="153"/>
        <v>#REF!</v>
      </c>
      <c r="AH92" s="76"/>
      <c r="AI92" s="76" t="e">
        <f t="shared" si="192"/>
        <v>#REF!</v>
      </c>
      <c r="AJ92" s="76" t="e">
        <f t="shared" si="154"/>
        <v>#REF!</v>
      </c>
      <c r="AK92" s="78" t="e">
        <f t="shared" si="155"/>
        <v>#REF!</v>
      </c>
      <c r="AL92" s="60">
        <f t="shared" si="156"/>
        <v>46143</v>
      </c>
      <c r="AM92" s="79" t="e">
        <f t="shared" si="178"/>
        <v>#REF!</v>
      </c>
      <c r="AN92" s="79" t="e">
        <f t="shared" si="178"/>
        <v>#REF!</v>
      </c>
      <c r="AO92" s="79" t="e">
        <f t="shared" si="178"/>
        <v>#REF!</v>
      </c>
      <c r="AQ92" s="62"/>
      <c r="AR92" s="24"/>
      <c r="AS92" s="60">
        <f t="shared" si="157"/>
        <v>46143</v>
      </c>
      <c r="AT92" s="76" t="e">
        <f>AV92+AVERAGE(AW80,AW68,AW56,AW44)</f>
        <v>#NUM!</v>
      </c>
      <c r="AU92" s="76" t="e">
        <f>AV92+AVERAGE(AX80,AX68,AX56,AX44)</f>
        <v>#NUM!</v>
      </c>
      <c r="AV92" s="76" t="e">
        <f t="shared" si="158"/>
        <v>#NUM!</v>
      </c>
      <c r="AW92" s="69" t="e">
        <f t="shared" si="159"/>
        <v>#NUM!</v>
      </c>
      <c r="AX92" s="69" t="e">
        <f t="shared" si="160"/>
        <v>#NUM!</v>
      </c>
      <c r="AY92" s="76">
        <f>BA92+AVERAGE(BB80,BB68,BB56,BB44)</f>
        <v>3.5730891633135347</v>
      </c>
      <c r="AZ92" s="76">
        <f>BA92+AVERAGE(BC80,BC68,BC56,BC44)</f>
        <v>5.9949641633135347</v>
      </c>
      <c r="BA92" s="78">
        <v>5.0253348343092057</v>
      </c>
      <c r="BB92" s="69">
        <f t="shared" si="161"/>
        <v>-1.452245670995671</v>
      </c>
      <c r="BC92" s="69">
        <f t="shared" si="162"/>
        <v>0.96962932900432897</v>
      </c>
      <c r="BD92" s="76" t="e">
        <f>BF92+AVERAGE(BG80,BG68,BG56,BG44)</f>
        <v>#NUM!</v>
      </c>
      <c r="BE92" s="76" t="e">
        <f>BF92+AVERAGE(BH80,BH68,BH56,BH44)</f>
        <v>#NUM!</v>
      </c>
      <c r="BF92" s="76" t="e">
        <f t="shared" si="191"/>
        <v>#NUM!</v>
      </c>
      <c r="BG92" s="69" t="e">
        <f t="shared" si="163"/>
        <v>#NUM!</v>
      </c>
      <c r="BH92" s="69" t="e">
        <f t="shared" si="164"/>
        <v>#NUM!</v>
      </c>
      <c r="BI92" s="76" t="e">
        <f>BK92+AVERAGE(BL80,BL68,BL56,BL44)</f>
        <v>#REF!</v>
      </c>
      <c r="BJ92" s="76" t="e">
        <f>BK92+AVERAGE(BM80,BM68,BM56,BM44)</f>
        <v>#REF!</v>
      </c>
      <c r="BK92" s="76" t="e">
        <f t="shared" si="165"/>
        <v>#REF!</v>
      </c>
      <c r="BL92" s="69" t="e">
        <f t="shared" si="166"/>
        <v>#REF!</v>
      </c>
      <c r="BM92" s="69" t="e">
        <f t="shared" si="167"/>
        <v>#REF!</v>
      </c>
      <c r="BN92" s="76" t="e">
        <f>BP92+AVERAGE(BQ80,BQ68,BQ56,BQ44)</f>
        <v>#REF!</v>
      </c>
      <c r="BO92" s="76" t="e">
        <f>BP92+AVERAGE(BR80,BR68,BR56,BR44)</f>
        <v>#REF!</v>
      </c>
      <c r="BP92" s="76" t="e">
        <f>'Argy vs. SBO'!$AA$100+('Argy vs. SBO'!$AA$103*'Monthly Data'!K91)+('Argy vs. SBO'!$AA$104*'Monthly Data'!AE91)+AVERAGE('Argy vs. SBO'!$R$953:$R$960)</f>
        <v>#REF!</v>
      </c>
      <c r="BQ92" s="69" t="e">
        <f t="shared" si="168"/>
        <v>#REF!</v>
      </c>
      <c r="BR92" s="69" t="e">
        <f t="shared" si="169"/>
        <v>#REF!</v>
      </c>
      <c r="BS92" s="76" t="e">
        <f t="shared" si="181"/>
        <v>#REF!</v>
      </c>
      <c r="BT92" s="76" t="e">
        <f t="shared" si="181"/>
        <v>#REF!</v>
      </c>
      <c r="BU92" s="76" t="e">
        <f t="shared" si="181"/>
        <v>#REF!</v>
      </c>
      <c r="BV92" s="69" t="e">
        <f t="shared" si="170"/>
        <v>#REF!</v>
      </c>
      <c r="BW92" s="69" t="e">
        <f t="shared" si="171"/>
        <v>#REF!</v>
      </c>
      <c r="BX92" s="76" t="e">
        <f t="shared" si="182"/>
        <v>#REF!</v>
      </c>
      <c r="BY92" s="76" t="e">
        <f t="shared" si="182"/>
        <v>#REF!</v>
      </c>
      <c r="BZ92" s="76" t="e">
        <f t="shared" si="182"/>
        <v>#REF!</v>
      </c>
      <c r="CA92" s="69" t="e">
        <f t="shared" si="172"/>
        <v>#REF!</v>
      </c>
      <c r="CB92" s="69" t="e">
        <f t="shared" si="173"/>
        <v>#REF!</v>
      </c>
      <c r="CE92" s="76">
        <v>-2.0623177346464132</v>
      </c>
      <c r="CG92" s="76">
        <v>5.0253348343092057</v>
      </c>
      <c r="CH92" s="24"/>
      <c r="CI92" s="76">
        <v>-3.305548809710686</v>
      </c>
      <c r="CJ92" s="24"/>
      <c r="CK92" s="24">
        <v>0.5</v>
      </c>
      <c r="CM92" s="69" t="e">
        <f t="shared" si="184"/>
        <v>#REF!</v>
      </c>
      <c r="CN92" s="69" t="e">
        <f t="shared" si="184"/>
        <v>#REF!</v>
      </c>
      <c r="CO92" s="69" t="e">
        <f t="shared" si="184"/>
        <v>#REF!</v>
      </c>
      <c r="CP92" s="69" t="e">
        <f t="shared" si="185"/>
        <v>#REF!</v>
      </c>
      <c r="CQ92" s="69" t="e">
        <f t="shared" si="185"/>
        <v>#REF!</v>
      </c>
      <c r="CR92" s="69" t="e">
        <f t="shared" si="185"/>
        <v>#REF!</v>
      </c>
      <c r="CS92" s="69" t="e">
        <f t="shared" si="186"/>
        <v>#REF!</v>
      </c>
      <c r="CT92" s="69" t="e">
        <f t="shared" si="186"/>
        <v>#REF!</v>
      </c>
      <c r="CU92" s="69" t="e">
        <f t="shared" si="186"/>
        <v>#REF!</v>
      </c>
      <c r="CV92" s="69" t="e">
        <f t="shared" si="187"/>
        <v>#REF!</v>
      </c>
      <c r="CW92" s="69" t="e">
        <f t="shared" si="187"/>
        <v>#REF!</v>
      </c>
      <c r="CX92" s="69" t="e">
        <f t="shared" si="187"/>
        <v>#REF!</v>
      </c>
      <c r="CY92" s="69">
        <f t="shared" si="188"/>
        <v>189.02478740330892</v>
      </c>
      <c r="CZ92" s="69">
        <f t="shared" si="188"/>
        <v>195.44416240330892</v>
      </c>
      <c r="DA92" s="69">
        <f t="shared" si="188"/>
        <v>192.11230593685872</v>
      </c>
      <c r="DB92" s="69" t="e">
        <f t="shared" si="189"/>
        <v>#REF!</v>
      </c>
      <c r="DC92" s="69" t="e">
        <f t="shared" si="189"/>
        <v>#REF!</v>
      </c>
      <c r="DD92" s="69" t="e">
        <f t="shared" si="189"/>
        <v>#REF!</v>
      </c>
      <c r="DF92" s="69" t="e">
        <f t="shared" si="190"/>
        <v>#REF!</v>
      </c>
      <c r="DG92" s="69" t="e">
        <f t="shared" si="190"/>
        <v>#REF!</v>
      </c>
      <c r="DH92" s="69" t="e">
        <f t="shared" si="190"/>
        <v>#REF!</v>
      </c>
      <c r="DJ92" s="69" t="e">
        <f t="shared" si="180"/>
        <v>#REF!</v>
      </c>
      <c r="DK92" s="69" t="e">
        <f t="shared" si="180"/>
        <v>#REF!</v>
      </c>
      <c r="DL92" s="69" t="e">
        <f t="shared" si="180"/>
        <v>#REF!</v>
      </c>
      <c r="DM92" s="69" t="e">
        <f t="shared" si="110"/>
        <v>#REF!</v>
      </c>
      <c r="DN92" s="69" t="e">
        <f t="shared" si="111"/>
        <v>#REF!</v>
      </c>
      <c r="DO92" s="69" t="e">
        <f t="shared" si="174"/>
        <v>#REF!</v>
      </c>
      <c r="DP92" t="e">
        <f t="shared" si="175"/>
        <v>#REF!</v>
      </c>
      <c r="DQ92" t="e">
        <f t="shared" si="176"/>
        <v>#REF!</v>
      </c>
      <c r="DS92" s="69" t="e">
        <f t="shared" si="179"/>
        <v>#REF!</v>
      </c>
      <c r="DT92" s="69" t="e">
        <f t="shared" si="179"/>
        <v>#REF!</v>
      </c>
      <c r="DU92" s="69" t="e">
        <f t="shared" si="179"/>
        <v>#REF!</v>
      </c>
      <c r="DV92" s="63">
        <f t="shared" si="177"/>
        <v>46143</v>
      </c>
      <c r="DW92" s="76" t="e">
        <f t="shared" si="115"/>
        <v>#REF!</v>
      </c>
      <c r="DX92" s="76" t="e">
        <f t="shared" si="116"/>
        <v>#REF!</v>
      </c>
      <c r="DY92" s="76" t="e">
        <f t="shared" si="128"/>
        <v>#REF!</v>
      </c>
      <c r="DZ92" s="76" t="e">
        <f t="shared" si="117"/>
        <v>#REF!</v>
      </c>
      <c r="EA92" s="76" t="e">
        <f t="shared" si="117"/>
        <v>#REF!</v>
      </c>
      <c r="EB92" s="76" t="e">
        <f t="shared" si="117"/>
        <v>#REF!</v>
      </c>
      <c r="EC92" s="76">
        <f>_xlfn.MINIFS(Spreads!AT$3:AT$1616,Spreads!$AA$3:$AA$1616,'Monthly Data'!$B92,Spreads!$AB$3:$AB$1616,'Monthly Data'!$C92)</f>
        <v>0</v>
      </c>
      <c r="ED92" s="76">
        <f>_xlfn.MAXIFS(Spreads!AT$3:AT$1616,Spreads!$AA$3:$AA$1616,'Monthly Data'!$B92,Spreads!$AB$3:$AB$1616,'Monthly Data'!$C92)</f>
        <v>0</v>
      </c>
      <c r="EE92" s="76" t="e">
        <f>AVERAGEIFS(Spreads!AT$3:AT$1616,Spreads!$AA$3:$AA$1616,'Monthly Data'!$B92,Spreads!$AB$3:$AB$1616,'Monthly Data'!$C92)</f>
        <v>#DIV/0!</v>
      </c>
      <c r="EF92" s="76">
        <f>_xlfn.MINIFS(Spreads!AU$3:AU$1616,Spreads!$AA$3:$AA$1616,'Monthly Data'!$B92,Spreads!$AB$3:$AB$1616,'Monthly Data'!$C92)</f>
        <v>0</v>
      </c>
      <c r="EG92" s="76">
        <f>_xlfn.MAXIFS(Spreads!AU$3:AU$1616,Spreads!$AA$3:$AA$1616,'Monthly Data'!$B92,Spreads!$AB$3:$AB$1616,'Monthly Data'!$C92)</f>
        <v>0</v>
      </c>
      <c r="EH92" s="76" t="e">
        <f>AVERAGEIFS(Spreads!AU$3:AU$1616,Spreads!$AA$3:$AA$1616,'Monthly Data'!$B92,Spreads!$AB$3:$AB$1616,'Monthly Data'!$C92)</f>
        <v>#DIV/0!</v>
      </c>
      <c r="EI92" s="76">
        <f>_xlfn.MINIFS(Spreads!AV$3:AV$1616,Spreads!$AA$3:$AA$1616,'Monthly Data'!$B92,Spreads!$AB$3:$AB$1616,'Monthly Data'!$C92)</f>
        <v>0</v>
      </c>
      <c r="EJ92" s="76">
        <f>_xlfn.MAXIFS(Spreads!AV$3:AV$1616,Spreads!$AA$3:$AA$1616,'Monthly Data'!$B92,Spreads!$AB$3:$AB$1616,'Monthly Data'!$C92)</f>
        <v>0</v>
      </c>
      <c r="EK92" s="76" t="e">
        <f>AVERAGEIFS(Spreads!AV$3:AV$1616,Spreads!$AA$3:$AA$1616,'Monthly Data'!$B92,Spreads!$AB$3:$AB$1616,'Monthly Data'!$C92)</f>
        <v>#DIV/0!</v>
      </c>
      <c r="EL92" s="76">
        <f>_xlfn.MINIFS(Spreads!AW$3:AW$1616,Spreads!$AA$3:$AA$1616,'Monthly Data'!$B92,Spreads!$AB$3:$AB$1616,'Monthly Data'!$C92)</f>
        <v>0</v>
      </c>
      <c r="EM92" s="76">
        <f>_xlfn.MAXIFS(Spreads!AW$3:AW$1616,Spreads!$AA$3:$AA$1616,'Monthly Data'!$B92,Spreads!$AB$3:$AB$1616,'Monthly Data'!$C92)</f>
        <v>0</v>
      </c>
      <c r="EN92" s="76" t="e">
        <f>AVERAGEIFS(Spreads!AW$3:AW$1616,Spreads!$AA$3:$AA$1616,'Monthly Data'!$B92,Spreads!$AB$3:$AB$1616,'Monthly Data'!$C92)</f>
        <v>#DIV/0!</v>
      </c>
      <c r="EO92" s="76">
        <f>_xlfn.MINIFS(Spreads!AX$3:AX$1616,Spreads!$AA$3:$AA$1616,'Monthly Data'!$B92,Spreads!$AB$3:$AB$1616,'Monthly Data'!$C92)</f>
        <v>0</v>
      </c>
      <c r="EP92" s="76">
        <f>_xlfn.MAXIFS(Spreads!AX$3:AX$1616,Spreads!$AA$3:$AA$1616,'Monthly Data'!$B92,Spreads!$AB$3:$AB$1616,'Monthly Data'!$C92)</f>
        <v>0</v>
      </c>
      <c r="EQ92" s="76" t="e">
        <f>AVERAGEIFS(Spreads!AX$3:AX$1616,Spreads!$AA$3:$AA$1616,'Monthly Data'!$B92,Spreads!$AB$3:$AB$1616,'Monthly Data'!$C92)</f>
        <v>#DIV/0!</v>
      </c>
      <c r="ER92" s="65">
        <f>_xlfn.MINIFS(Spreads!AY$3:AY$1616,Spreads!$AA$3:$AA$1616,'Monthly Data'!$B92,Spreads!$AB$3:$AB$1616,'Monthly Data'!$C92)</f>
        <v>0</v>
      </c>
      <c r="ES92" s="65">
        <f>_xlfn.MAXIFS(Spreads!AY$3:AY$1616,Spreads!$AA$3:$AA$1616,'Monthly Data'!$B92,Spreads!$AB$3:$AB$1616,'Monthly Data'!$C92)</f>
        <v>0</v>
      </c>
      <c r="ET92" s="65" t="e">
        <f>AVERAGEIFS(Spreads!AY$3:AY$1616,Spreads!$AA$3:$AA$1616,'Monthly Data'!$B92,Spreads!$AB$3:$AB$1616,'Monthly Data'!$C92)</f>
        <v>#DIV/0!</v>
      </c>
      <c r="EV92" s="24" t="e">
        <f t="shared" si="50"/>
        <v>#REF!</v>
      </c>
    </row>
    <row r="93" spans="1:152" x14ac:dyDescent="0.2">
      <c r="A93" s="60">
        <v>46174</v>
      </c>
      <c r="B93" s="61">
        <f t="shared" si="129"/>
        <v>6</v>
      </c>
      <c r="C93" s="61">
        <f t="shared" si="130"/>
        <v>2026</v>
      </c>
      <c r="D93" s="76" t="e">
        <f t="shared" si="131"/>
        <v>#REF!</v>
      </c>
      <c r="E93" s="76" t="e">
        <f t="shared" si="132"/>
        <v>#REF!</v>
      </c>
      <c r="F93" s="76" t="e">
        <f t="shared" si="133"/>
        <v>#REF!</v>
      </c>
      <c r="G93" s="76" t="e">
        <f t="shared" si="134"/>
        <v>#REF!</v>
      </c>
      <c r="H93" s="76" t="e">
        <f t="shared" si="135"/>
        <v>#REF!</v>
      </c>
      <c r="I93" s="76" t="e">
        <f t="shared" si="136"/>
        <v>#REF!</v>
      </c>
      <c r="J93" s="76" t="e">
        <f t="shared" si="137"/>
        <v>#REF!</v>
      </c>
      <c r="K93" s="76" t="e">
        <f>MROUND('Argy vs. SBO'!$AA$59+('Argy vs. SBO'!$AA$60*'Monthly Data'!F93)+('Argy vs. SBO'!$AA$61*'Monthly Data'!AE93)+AVERAGE('Argy vs. SBO'!$T$953:$T$960),0.25)</f>
        <v>#REF!</v>
      </c>
      <c r="L93" s="76" t="e">
        <f t="shared" si="138"/>
        <v>#REF!</v>
      </c>
      <c r="M93" s="76" t="e">
        <f t="shared" si="139"/>
        <v>#REF!</v>
      </c>
      <c r="N93" s="76" t="e">
        <f t="shared" si="140"/>
        <v>#REF!</v>
      </c>
      <c r="O93" s="76" t="e">
        <f t="shared" si="141"/>
        <v>#REF!</v>
      </c>
      <c r="P93" s="76" t="e">
        <f>MROUND('Argy vs. SBO'!$AA$39+('Argy vs. SBO'!$AA$40*'Monthly Data'!U93)+('Argy vs. SBO'!$AA$41*'Monthly Data'!AE93)+AVERAGE('Argy vs. SBO'!$P$953:$P$960),0.25)-2-4-5</f>
        <v>#REF!</v>
      </c>
      <c r="Q93" s="76" t="e">
        <f t="shared" si="142"/>
        <v>#REF!</v>
      </c>
      <c r="R93" s="76" t="e">
        <f t="shared" si="143"/>
        <v>#REF!</v>
      </c>
      <c r="S93" s="76" t="e">
        <f t="shared" si="144"/>
        <v>#REF!</v>
      </c>
      <c r="T93" s="76" t="e">
        <f t="shared" si="145"/>
        <v>#REF!</v>
      </c>
      <c r="U93" s="76" t="e">
        <f t="shared" si="146"/>
        <v>#REF!</v>
      </c>
      <c r="V93" s="76">
        <f t="shared" si="84"/>
        <v>-6.25</v>
      </c>
      <c r="W93" s="76">
        <f t="shared" si="39"/>
        <v>6.25</v>
      </c>
      <c r="X93" s="76">
        <f t="shared" si="147"/>
        <v>176.67362996834495</v>
      </c>
      <c r="Y93" s="76">
        <f t="shared" si="148"/>
        <v>193.71800496834496</v>
      </c>
      <c r="Z93" s="76">
        <f>'[5]Canola Complex'!$BO456</f>
        <v>185.5999401685614</v>
      </c>
      <c r="AA93" s="76">
        <f t="shared" si="149"/>
        <v>-8.9263102002164487</v>
      </c>
      <c r="AB93" s="76">
        <f t="shared" si="150"/>
        <v>8.1180647997835536</v>
      </c>
      <c r="AC93" s="76" t="e">
        <f t="shared" si="151"/>
        <v>#REF!</v>
      </c>
      <c r="AD93" s="76" t="e">
        <f t="shared" si="152"/>
        <v>#REF!</v>
      </c>
      <c r="AE93" s="76" t="e">
        <f>#REF!</f>
        <v>#REF!</v>
      </c>
      <c r="AF93" s="76" t="e">
        <f t="shared" si="125"/>
        <v>#REF!</v>
      </c>
      <c r="AG93" s="76" t="e">
        <f t="shared" si="153"/>
        <v>#REF!</v>
      </c>
      <c r="AH93" s="76"/>
      <c r="AI93" s="76" t="e">
        <f t="shared" si="192"/>
        <v>#REF!</v>
      </c>
      <c r="AJ93" s="76" t="e">
        <f t="shared" si="154"/>
        <v>#REF!</v>
      </c>
      <c r="AK93" s="78" t="e">
        <f t="shared" si="155"/>
        <v>#REF!</v>
      </c>
      <c r="AL93" s="60">
        <f t="shared" si="156"/>
        <v>46174</v>
      </c>
      <c r="AM93" s="79" t="e">
        <f t="shared" si="178"/>
        <v>#REF!</v>
      </c>
      <c r="AN93" s="79" t="e">
        <f t="shared" si="178"/>
        <v>#REF!</v>
      </c>
      <c r="AO93" s="79" t="e">
        <f t="shared" si="178"/>
        <v>#REF!</v>
      </c>
      <c r="AQ93" s="62"/>
      <c r="AR93" s="24"/>
      <c r="AS93" s="60">
        <f t="shared" si="157"/>
        <v>46174</v>
      </c>
      <c r="AT93" s="76" t="e">
        <f t="shared" si="86"/>
        <v>#NUM!</v>
      </c>
      <c r="AU93" s="76" t="e">
        <f t="shared" si="87"/>
        <v>#NUM!</v>
      </c>
      <c r="AV93" s="76" t="e">
        <f t="shared" si="158"/>
        <v>#NUM!</v>
      </c>
      <c r="AW93" s="69" t="e">
        <f t="shared" si="159"/>
        <v>#NUM!</v>
      </c>
      <c r="AX93" s="69" t="e">
        <f t="shared" si="160"/>
        <v>#NUM!</v>
      </c>
      <c r="AY93" s="76">
        <f t="shared" si="89"/>
        <v>3.8363957596127092</v>
      </c>
      <c r="AZ93" s="76">
        <f t="shared" si="90"/>
        <v>7.1567082596127118</v>
      </c>
      <c r="BA93" s="78">
        <v>5.1734831513876003</v>
      </c>
      <c r="BB93" s="69">
        <f t="shared" si="161"/>
        <v>-1.3370873917748911</v>
      </c>
      <c r="BC93" s="69">
        <f t="shared" si="162"/>
        <v>1.9832251082251116</v>
      </c>
      <c r="BD93" s="76" t="e">
        <f t="shared" si="91"/>
        <v>#NUM!</v>
      </c>
      <c r="BE93" s="76" t="e">
        <f t="shared" si="92"/>
        <v>#NUM!</v>
      </c>
      <c r="BF93" s="76" t="e">
        <f t="shared" si="191"/>
        <v>#NUM!</v>
      </c>
      <c r="BG93" s="69" t="e">
        <f t="shared" si="163"/>
        <v>#NUM!</v>
      </c>
      <c r="BH93" s="69" t="e">
        <f t="shared" si="164"/>
        <v>#NUM!</v>
      </c>
      <c r="BI93" s="76" t="e">
        <f t="shared" si="94"/>
        <v>#REF!</v>
      </c>
      <c r="BJ93" s="76" t="e">
        <f t="shared" si="95"/>
        <v>#REF!</v>
      </c>
      <c r="BK93" s="76" t="e">
        <f t="shared" si="165"/>
        <v>#REF!</v>
      </c>
      <c r="BL93" s="69" t="e">
        <f t="shared" si="166"/>
        <v>#REF!</v>
      </c>
      <c r="BM93" s="69" t="e">
        <f t="shared" si="167"/>
        <v>#REF!</v>
      </c>
      <c r="BN93" s="76" t="e">
        <f t="shared" si="97"/>
        <v>#REF!</v>
      </c>
      <c r="BO93" s="76" t="e">
        <f t="shared" si="183"/>
        <v>#REF!</v>
      </c>
      <c r="BP93" s="76" t="e">
        <f>'Argy vs. SBO'!$AA$100+('Argy vs. SBO'!$AA$103*'Monthly Data'!K92)+('Argy vs. SBO'!$AA$104*'Monthly Data'!AE92)+AVERAGE('Argy vs. SBO'!$R$953:$R$960)</f>
        <v>#REF!</v>
      </c>
      <c r="BQ93" s="69" t="e">
        <f t="shared" si="168"/>
        <v>#REF!</v>
      </c>
      <c r="BR93" s="69" t="e">
        <f t="shared" si="169"/>
        <v>#REF!</v>
      </c>
      <c r="BS93" s="76" t="e">
        <f t="shared" si="181"/>
        <v>#REF!</v>
      </c>
      <c r="BT93" s="76" t="e">
        <f t="shared" si="181"/>
        <v>#REF!</v>
      </c>
      <c r="BU93" s="76" t="e">
        <f t="shared" si="181"/>
        <v>#REF!</v>
      </c>
      <c r="BV93" s="69" t="e">
        <f t="shared" si="170"/>
        <v>#REF!</v>
      </c>
      <c r="BW93" s="69" t="e">
        <f t="shared" si="171"/>
        <v>#REF!</v>
      </c>
      <c r="BX93" s="76" t="e">
        <f t="shared" si="182"/>
        <v>#REF!</v>
      </c>
      <c r="BY93" s="76" t="e">
        <f t="shared" si="182"/>
        <v>#REF!</v>
      </c>
      <c r="BZ93" s="76" t="e">
        <f t="shared" si="182"/>
        <v>#REF!</v>
      </c>
      <c r="CA93" s="69" t="e">
        <f t="shared" si="172"/>
        <v>#REF!</v>
      </c>
      <c r="CB93" s="69" t="e">
        <f t="shared" si="173"/>
        <v>#REF!</v>
      </c>
      <c r="CE93" s="76">
        <v>-4.4281629951982922</v>
      </c>
      <c r="CG93" s="76">
        <v>5.1734831513876003</v>
      </c>
      <c r="CH93" s="24"/>
      <c r="CI93" s="76">
        <v>-3.2378639075850799</v>
      </c>
      <c r="CJ93" s="24"/>
      <c r="CK93" s="24">
        <v>0.5</v>
      </c>
      <c r="CM93" s="69" t="e">
        <f t="shared" si="184"/>
        <v>#REF!</v>
      </c>
      <c r="CN93" s="69" t="e">
        <f t="shared" si="184"/>
        <v>#REF!</v>
      </c>
      <c r="CO93" s="69" t="e">
        <f t="shared" si="184"/>
        <v>#REF!</v>
      </c>
      <c r="CP93" s="69" t="e">
        <f t="shared" si="185"/>
        <v>#REF!</v>
      </c>
      <c r="CQ93" s="69" t="e">
        <f t="shared" si="185"/>
        <v>#REF!</v>
      </c>
      <c r="CR93" s="69" t="e">
        <f t="shared" si="185"/>
        <v>#REF!</v>
      </c>
      <c r="CS93" s="69" t="e">
        <f t="shared" si="186"/>
        <v>#REF!</v>
      </c>
      <c r="CT93" s="69" t="e">
        <f t="shared" si="186"/>
        <v>#REF!</v>
      </c>
      <c r="CU93" s="69" t="e">
        <f t="shared" si="186"/>
        <v>#REF!</v>
      </c>
      <c r="CV93" s="69" t="e">
        <f t="shared" si="187"/>
        <v>#REF!</v>
      </c>
      <c r="CW93" s="69" t="e">
        <f t="shared" si="187"/>
        <v>#REF!</v>
      </c>
      <c r="CX93" s="69" t="e">
        <f t="shared" si="187"/>
        <v>#REF!</v>
      </c>
      <c r="CY93" s="69">
        <f t="shared" si="188"/>
        <v>176.67362996834495</v>
      </c>
      <c r="CZ93" s="69">
        <f t="shared" si="188"/>
        <v>193.71800496834496</v>
      </c>
      <c r="DA93" s="69">
        <f t="shared" si="188"/>
        <v>185.5999401685614</v>
      </c>
      <c r="DB93" s="69" t="e">
        <f t="shared" si="189"/>
        <v>#REF!</v>
      </c>
      <c r="DC93" s="69" t="e">
        <f t="shared" si="189"/>
        <v>#REF!</v>
      </c>
      <c r="DD93" s="69" t="e">
        <f t="shared" si="189"/>
        <v>#REF!</v>
      </c>
      <c r="DF93" s="69" t="e">
        <f t="shared" si="190"/>
        <v>#REF!</v>
      </c>
      <c r="DG93" s="69" t="e">
        <f t="shared" si="190"/>
        <v>#REF!</v>
      </c>
      <c r="DH93" s="69" t="e">
        <f t="shared" si="190"/>
        <v>#REF!</v>
      </c>
      <c r="DJ93" s="69" t="e">
        <f t="shared" si="180"/>
        <v>#REF!</v>
      </c>
      <c r="DK93" s="69" t="e">
        <f t="shared" si="180"/>
        <v>#REF!</v>
      </c>
      <c r="DL93" s="69" t="e">
        <f t="shared" si="180"/>
        <v>#REF!</v>
      </c>
      <c r="DM93" s="69" t="e">
        <f t="shared" si="110"/>
        <v>#REF!</v>
      </c>
      <c r="DN93" s="69" t="e">
        <f t="shared" si="111"/>
        <v>#REF!</v>
      </c>
      <c r="DO93" s="69" t="e">
        <f t="shared" si="174"/>
        <v>#REF!</v>
      </c>
      <c r="DP93" t="e">
        <f t="shared" si="175"/>
        <v>#REF!</v>
      </c>
      <c r="DQ93" t="e">
        <f t="shared" si="176"/>
        <v>#REF!</v>
      </c>
      <c r="DS93" s="69" t="e">
        <f t="shared" si="179"/>
        <v>#REF!</v>
      </c>
      <c r="DT93" s="69" t="e">
        <f t="shared" si="179"/>
        <v>#REF!</v>
      </c>
      <c r="DU93" s="69" t="e">
        <f t="shared" si="179"/>
        <v>#REF!</v>
      </c>
      <c r="DV93" s="63">
        <f t="shared" si="177"/>
        <v>46174</v>
      </c>
      <c r="DW93" s="76" t="e">
        <f t="shared" si="115"/>
        <v>#REF!</v>
      </c>
      <c r="DX93" s="76" t="e">
        <f t="shared" si="116"/>
        <v>#REF!</v>
      </c>
      <c r="DY93" s="76" t="e">
        <f t="shared" si="128"/>
        <v>#REF!</v>
      </c>
      <c r="DZ93" s="76" t="e">
        <f t="shared" si="117"/>
        <v>#REF!</v>
      </c>
      <c r="EA93" s="76" t="e">
        <f t="shared" si="117"/>
        <v>#REF!</v>
      </c>
      <c r="EB93" s="76" t="e">
        <f t="shared" si="117"/>
        <v>#REF!</v>
      </c>
      <c r="EC93" s="76">
        <f>_xlfn.MINIFS(Spreads!AT$3:AT$1616,Spreads!$AA$3:$AA$1616,'Monthly Data'!$B93,Spreads!$AB$3:$AB$1616,'Monthly Data'!$C93)</f>
        <v>0</v>
      </c>
      <c r="ED93" s="76">
        <f>_xlfn.MAXIFS(Spreads!AT$3:AT$1616,Spreads!$AA$3:$AA$1616,'Monthly Data'!$B93,Spreads!$AB$3:$AB$1616,'Monthly Data'!$C93)</f>
        <v>0</v>
      </c>
      <c r="EE93" s="76" t="e">
        <f>AVERAGEIFS(Spreads!AT$3:AT$1616,Spreads!$AA$3:$AA$1616,'Monthly Data'!$B93,Spreads!$AB$3:$AB$1616,'Monthly Data'!$C93)</f>
        <v>#DIV/0!</v>
      </c>
      <c r="EF93" s="76">
        <f>_xlfn.MINIFS(Spreads!AU$3:AU$1616,Spreads!$AA$3:$AA$1616,'Monthly Data'!$B93,Spreads!$AB$3:$AB$1616,'Monthly Data'!$C93)</f>
        <v>0</v>
      </c>
      <c r="EG93" s="76">
        <f>_xlfn.MAXIFS(Spreads!AU$3:AU$1616,Spreads!$AA$3:$AA$1616,'Monthly Data'!$B93,Spreads!$AB$3:$AB$1616,'Monthly Data'!$C93)</f>
        <v>0</v>
      </c>
      <c r="EH93" s="76" t="e">
        <f>AVERAGEIFS(Spreads!AU$3:AU$1616,Spreads!$AA$3:$AA$1616,'Monthly Data'!$B93,Spreads!$AB$3:$AB$1616,'Monthly Data'!$C93)</f>
        <v>#DIV/0!</v>
      </c>
      <c r="EI93" s="76">
        <f>_xlfn.MINIFS(Spreads!AV$3:AV$1616,Spreads!$AA$3:$AA$1616,'Monthly Data'!$B93,Spreads!$AB$3:$AB$1616,'Monthly Data'!$C93)</f>
        <v>0</v>
      </c>
      <c r="EJ93" s="76">
        <f>_xlfn.MAXIFS(Spreads!AV$3:AV$1616,Spreads!$AA$3:$AA$1616,'Monthly Data'!$B93,Spreads!$AB$3:$AB$1616,'Monthly Data'!$C93)</f>
        <v>0</v>
      </c>
      <c r="EK93" s="76" t="e">
        <f>AVERAGEIFS(Spreads!AV$3:AV$1616,Spreads!$AA$3:$AA$1616,'Monthly Data'!$B93,Spreads!$AB$3:$AB$1616,'Monthly Data'!$C93)</f>
        <v>#DIV/0!</v>
      </c>
      <c r="EL93" s="76">
        <f>_xlfn.MINIFS(Spreads!AW$3:AW$1616,Spreads!$AA$3:$AA$1616,'Monthly Data'!$B93,Spreads!$AB$3:$AB$1616,'Monthly Data'!$C93)</f>
        <v>0</v>
      </c>
      <c r="EM93" s="76">
        <f>_xlfn.MAXIFS(Spreads!AW$3:AW$1616,Spreads!$AA$3:$AA$1616,'Monthly Data'!$B93,Spreads!$AB$3:$AB$1616,'Monthly Data'!$C93)</f>
        <v>0</v>
      </c>
      <c r="EN93" s="76" t="e">
        <f>AVERAGEIFS(Spreads!AW$3:AW$1616,Spreads!$AA$3:$AA$1616,'Monthly Data'!$B93,Spreads!$AB$3:$AB$1616,'Monthly Data'!$C93)</f>
        <v>#DIV/0!</v>
      </c>
      <c r="EO93" s="76">
        <f>_xlfn.MINIFS(Spreads!AX$3:AX$1616,Spreads!$AA$3:$AA$1616,'Monthly Data'!$B93,Spreads!$AB$3:$AB$1616,'Monthly Data'!$C93)</f>
        <v>0</v>
      </c>
      <c r="EP93" s="76">
        <f>_xlfn.MAXIFS(Spreads!AX$3:AX$1616,Spreads!$AA$3:$AA$1616,'Monthly Data'!$B93,Spreads!$AB$3:$AB$1616,'Monthly Data'!$C93)</f>
        <v>0</v>
      </c>
      <c r="EQ93" s="76" t="e">
        <f>AVERAGEIFS(Spreads!AX$3:AX$1616,Spreads!$AA$3:$AA$1616,'Monthly Data'!$B93,Spreads!$AB$3:$AB$1616,'Monthly Data'!$C93)</f>
        <v>#DIV/0!</v>
      </c>
      <c r="ER93" s="65">
        <f>_xlfn.MINIFS(Spreads!AY$3:AY$1616,Spreads!$AA$3:$AA$1616,'Monthly Data'!$B93,Spreads!$AB$3:$AB$1616,'Monthly Data'!$C93)</f>
        <v>0</v>
      </c>
      <c r="ES93" s="65">
        <f>_xlfn.MAXIFS(Spreads!AY$3:AY$1616,Spreads!$AA$3:$AA$1616,'Monthly Data'!$B93,Spreads!$AB$3:$AB$1616,'Monthly Data'!$C93)</f>
        <v>0</v>
      </c>
      <c r="ET93" s="65" t="e">
        <f>AVERAGEIFS(Spreads!AY$3:AY$1616,Spreads!$AA$3:$AA$1616,'Monthly Data'!$B93,Spreads!$AB$3:$AB$1616,'Monthly Data'!$C93)</f>
        <v>#DIV/0!</v>
      </c>
      <c r="EV93" s="24" t="e">
        <f t="shared" si="50"/>
        <v>#REF!</v>
      </c>
    </row>
    <row r="94" spans="1:152" x14ac:dyDescent="0.2">
      <c r="A94" s="60">
        <v>46204</v>
      </c>
      <c r="B94" s="61">
        <f t="shared" si="129"/>
        <v>7</v>
      </c>
      <c r="C94" s="61">
        <f t="shared" si="130"/>
        <v>2026</v>
      </c>
      <c r="D94" s="76" t="e">
        <f t="shared" si="131"/>
        <v>#REF!</v>
      </c>
      <c r="E94" s="76" t="e">
        <f t="shared" si="132"/>
        <v>#REF!</v>
      </c>
      <c r="F94" s="76" t="e">
        <f t="shared" si="133"/>
        <v>#REF!</v>
      </c>
      <c r="G94" s="76" t="e">
        <f t="shared" si="134"/>
        <v>#REF!</v>
      </c>
      <c r="H94" s="76" t="e">
        <f t="shared" si="135"/>
        <v>#REF!</v>
      </c>
      <c r="I94" s="76" t="e">
        <f t="shared" si="136"/>
        <v>#REF!</v>
      </c>
      <c r="J94" s="76" t="e">
        <f t="shared" si="137"/>
        <v>#REF!</v>
      </c>
      <c r="K94" s="76" t="e">
        <f>MROUND('Argy vs. SBO'!$AA$59+('Argy vs. SBO'!$AA$60*'Monthly Data'!F94)+('Argy vs. SBO'!$AA$61*'Monthly Data'!AE94)+AVERAGE('Argy vs. SBO'!$T$953:$T$960),0.25)</f>
        <v>#REF!</v>
      </c>
      <c r="L94" s="76" t="e">
        <f t="shared" si="138"/>
        <v>#REF!</v>
      </c>
      <c r="M94" s="76" t="e">
        <f t="shared" si="139"/>
        <v>#REF!</v>
      </c>
      <c r="N94" s="76" t="e">
        <f t="shared" si="140"/>
        <v>#REF!</v>
      </c>
      <c r="O94" s="76" t="e">
        <f t="shared" si="141"/>
        <v>#REF!</v>
      </c>
      <c r="P94" s="76" t="e">
        <f>MROUND('Argy vs. SBO'!$AA$39+('Argy vs. SBO'!$AA$40*'Monthly Data'!U94)+('Argy vs. SBO'!$AA$41*'Monthly Data'!AE94)+AVERAGE('Argy vs. SBO'!$P$953:$P$960),0.25)-2-4-5</f>
        <v>#REF!</v>
      </c>
      <c r="Q94" s="76" t="e">
        <f t="shared" si="142"/>
        <v>#REF!</v>
      </c>
      <c r="R94" s="76" t="e">
        <f t="shared" si="143"/>
        <v>#REF!</v>
      </c>
      <c r="S94" s="76" t="e">
        <f t="shared" si="144"/>
        <v>#REF!</v>
      </c>
      <c r="T94" s="76" t="e">
        <f t="shared" si="145"/>
        <v>#REF!</v>
      </c>
      <c r="U94" s="76" t="e">
        <f t="shared" si="146"/>
        <v>#REF!</v>
      </c>
      <c r="V94" s="76">
        <f t="shared" si="84"/>
        <v>-3.5</v>
      </c>
      <c r="W94" s="76">
        <f t="shared" si="39"/>
        <v>3.5</v>
      </c>
      <c r="X94" s="76">
        <f t="shared" si="147"/>
        <v>227.42248939815482</v>
      </c>
      <c r="Y94" s="76">
        <f t="shared" si="148"/>
        <v>236.74155189815482</v>
      </c>
      <c r="Z94" s="76">
        <f>'[5]Canola Complex'!$BO457</f>
        <v>230.86211381585667</v>
      </c>
      <c r="AA94" s="76">
        <f t="shared" si="149"/>
        <v>-3.4396244177018502</v>
      </c>
      <c r="AB94" s="76">
        <f t="shared" si="150"/>
        <v>5.8794380822981509</v>
      </c>
      <c r="AC94" s="76" t="e">
        <f t="shared" si="151"/>
        <v>#REF!</v>
      </c>
      <c r="AD94" s="76" t="e">
        <f t="shared" si="152"/>
        <v>#REF!</v>
      </c>
      <c r="AE94" s="76" t="e">
        <f>#REF!</f>
        <v>#REF!</v>
      </c>
      <c r="AF94" s="76" t="e">
        <f t="shared" si="125"/>
        <v>#REF!</v>
      </c>
      <c r="AG94" s="76" t="e">
        <f t="shared" si="153"/>
        <v>#REF!</v>
      </c>
      <c r="AH94" s="76"/>
      <c r="AI94" s="76" t="e">
        <f t="shared" si="192"/>
        <v>#REF!</v>
      </c>
      <c r="AJ94" s="76" t="e">
        <f t="shared" si="154"/>
        <v>#REF!</v>
      </c>
      <c r="AK94" s="78" t="e">
        <f t="shared" si="155"/>
        <v>#REF!</v>
      </c>
      <c r="AL94" s="60">
        <f t="shared" si="156"/>
        <v>46204</v>
      </c>
      <c r="AM94" s="79" t="e">
        <f t="shared" si="178"/>
        <v>#REF!</v>
      </c>
      <c r="AN94" s="79" t="e">
        <f t="shared" si="178"/>
        <v>#REF!</v>
      </c>
      <c r="AO94" s="79" t="e">
        <f t="shared" si="178"/>
        <v>#REF!</v>
      </c>
      <c r="AQ94" s="62"/>
      <c r="AR94" s="24"/>
      <c r="AS94" s="60">
        <f t="shared" si="157"/>
        <v>46204</v>
      </c>
      <c r="AT94" s="76" t="e">
        <f t="shared" si="86"/>
        <v>#NUM!</v>
      </c>
      <c r="AU94" s="76" t="e">
        <f t="shared" si="87"/>
        <v>#NUM!</v>
      </c>
      <c r="AV94" s="76" t="e">
        <f t="shared" si="158"/>
        <v>#NUM!</v>
      </c>
      <c r="AW94" s="69" t="e">
        <f t="shared" si="159"/>
        <v>#NUM!</v>
      </c>
      <c r="AX94" s="69" t="e">
        <f t="shared" si="160"/>
        <v>#NUM!</v>
      </c>
      <c r="AY94" s="76">
        <f t="shared" si="89"/>
        <v>3.2121231027683272</v>
      </c>
      <c r="AZ94" s="76">
        <f t="shared" si="90"/>
        <v>7.6652481027683308</v>
      </c>
      <c r="BA94" s="78">
        <v>5.3987981804080789</v>
      </c>
      <c r="BB94" s="69">
        <f t="shared" si="161"/>
        <v>-2.1866750776397517</v>
      </c>
      <c r="BC94" s="69">
        <f t="shared" si="162"/>
        <v>2.2664499223602519</v>
      </c>
      <c r="BD94" s="76" t="e">
        <f t="shared" si="91"/>
        <v>#NUM!</v>
      </c>
      <c r="BE94" s="76" t="e">
        <f t="shared" si="92"/>
        <v>#NUM!</v>
      </c>
      <c r="BF94" s="76" t="e">
        <f t="shared" si="191"/>
        <v>#NUM!</v>
      </c>
      <c r="BG94" s="69" t="e">
        <f t="shared" si="163"/>
        <v>#NUM!</v>
      </c>
      <c r="BH94" s="69" t="e">
        <f t="shared" si="164"/>
        <v>#NUM!</v>
      </c>
      <c r="BI94" s="76" t="e">
        <f t="shared" si="94"/>
        <v>#REF!</v>
      </c>
      <c r="BJ94" s="76" t="e">
        <f t="shared" si="95"/>
        <v>#REF!</v>
      </c>
      <c r="BK94" s="76" t="e">
        <f t="shared" si="165"/>
        <v>#REF!</v>
      </c>
      <c r="BL94" s="69" t="e">
        <f t="shared" si="166"/>
        <v>#REF!</v>
      </c>
      <c r="BM94" s="69" t="e">
        <f t="shared" si="167"/>
        <v>#REF!</v>
      </c>
      <c r="BN94" s="76" t="e">
        <f t="shared" si="97"/>
        <v>#REF!</v>
      </c>
      <c r="BO94" s="76" t="e">
        <f t="shared" si="183"/>
        <v>#REF!</v>
      </c>
      <c r="BP94" s="76" t="e">
        <f>'Argy vs. SBO'!$AA$100+('Argy vs. SBO'!$AA$103*'Monthly Data'!K93)+('Argy vs. SBO'!$AA$104*'Monthly Data'!AE93)+AVERAGE('Argy vs. SBO'!$R$953:$R$960)</f>
        <v>#REF!</v>
      </c>
      <c r="BQ94" s="69" t="e">
        <f t="shared" si="168"/>
        <v>#REF!</v>
      </c>
      <c r="BR94" s="69" t="e">
        <f t="shared" si="169"/>
        <v>#REF!</v>
      </c>
      <c r="BS94" s="76" t="e">
        <f t="shared" si="181"/>
        <v>#REF!</v>
      </c>
      <c r="BT94" s="76" t="e">
        <f t="shared" si="181"/>
        <v>#REF!</v>
      </c>
      <c r="BU94" s="76" t="e">
        <f t="shared" si="181"/>
        <v>#REF!</v>
      </c>
      <c r="BV94" s="69" t="e">
        <f t="shared" si="170"/>
        <v>#REF!</v>
      </c>
      <c r="BW94" s="69" t="e">
        <f t="shared" si="171"/>
        <v>#REF!</v>
      </c>
      <c r="BX94" s="76" t="e">
        <f t="shared" si="182"/>
        <v>#REF!</v>
      </c>
      <c r="BY94" s="76" t="e">
        <f t="shared" si="182"/>
        <v>#REF!</v>
      </c>
      <c r="BZ94" s="76" t="e">
        <f t="shared" si="182"/>
        <v>#REF!</v>
      </c>
      <c r="CA94" s="69" t="e">
        <f t="shared" si="172"/>
        <v>#REF!</v>
      </c>
      <c r="CB94" s="69" t="e">
        <f t="shared" si="173"/>
        <v>#REF!</v>
      </c>
      <c r="CE94" s="76">
        <v>-4.3168090228449572</v>
      </c>
      <c r="CG94" s="76">
        <v>5.3987981804080789</v>
      </c>
      <c r="CH94" s="24"/>
      <c r="CI94" s="76">
        <v>-3.1714782015958747</v>
      </c>
      <c r="CJ94" s="24"/>
      <c r="CK94" s="24">
        <v>0.5</v>
      </c>
      <c r="CM94" s="69" t="e">
        <f t="shared" si="184"/>
        <v>#REF!</v>
      </c>
      <c r="CN94" s="69" t="e">
        <f t="shared" si="184"/>
        <v>#REF!</v>
      </c>
      <c r="CO94" s="69" t="e">
        <f t="shared" si="184"/>
        <v>#REF!</v>
      </c>
      <c r="CP94" s="69" t="e">
        <f t="shared" si="185"/>
        <v>#REF!</v>
      </c>
      <c r="CQ94" s="69" t="e">
        <f t="shared" si="185"/>
        <v>#REF!</v>
      </c>
      <c r="CR94" s="69" t="e">
        <f t="shared" si="185"/>
        <v>#REF!</v>
      </c>
      <c r="CS94" s="69" t="e">
        <f t="shared" si="186"/>
        <v>#REF!</v>
      </c>
      <c r="CT94" s="69" t="e">
        <f t="shared" si="186"/>
        <v>#REF!</v>
      </c>
      <c r="CU94" s="69" t="e">
        <f t="shared" si="186"/>
        <v>#REF!</v>
      </c>
      <c r="CV94" s="69" t="e">
        <f t="shared" si="187"/>
        <v>#REF!</v>
      </c>
      <c r="CW94" s="69" t="e">
        <f t="shared" si="187"/>
        <v>#REF!</v>
      </c>
      <c r="CX94" s="69" t="e">
        <f t="shared" si="187"/>
        <v>#REF!</v>
      </c>
      <c r="CY94" s="69">
        <f t="shared" si="188"/>
        <v>227.42248939815482</v>
      </c>
      <c r="CZ94" s="69">
        <f t="shared" si="188"/>
        <v>236.74155189815482</v>
      </c>
      <c r="DA94" s="69">
        <f t="shared" si="188"/>
        <v>230.86211381585667</v>
      </c>
      <c r="DB94" s="69" t="e">
        <f t="shared" si="189"/>
        <v>#REF!</v>
      </c>
      <c r="DC94" s="69" t="e">
        <f t="shared" si="189"/>
        <v>#REF!</v>
      </c>
      <c r="DD94" s="69" t="e">
        <f t="shared" si="189"/>
        <v>#REF!</v>
      </c>
      <c r="DF94" s="69" t="e">
        <f t="shared" si="190"/>
        <v>#REF!</v>
      </c>
      <c r="DG94" s="69" t="e">
        <f t="shared" si="190"/>
        <v>#REF!</v>
      </c>
      <c r="DH94" s="69" t="e">
        <f t="shared" si="190"/>
        <v>#REF!</v>
      </c>
      <c r="DJ94" s="69" t="e">
        <f t="shared" si="180"/>
        <v>#REF!</v>
      </c>
      <c r="DK94" s="69" t="e">
        <f t="shared" si="180"/>
        <v>#REF!</v>
      </c>
      <c r="DL94" s="69" t="e">
        <f t="shared" si="180"/>
        <v>#REF!</v>
      </c>
      <c r="DM94" s="69" t="e">
        <f t="shared" si="110"/>
        <v>#REF!</v>
      </c>
      <c r="DN94" s="69" t="e">
        <f t="shared" si="111"/>
        <v>#REF!</v>
      </c>
      <c r="DO94" s="69" t="e">
        <f t="shared" si="174"/>
        <v>#REF!</v>
      </c>
      <c r="DP94" t="e">
        <f t="shared" si="175"/>
        <v>#REF!</v>
      </c>
      <c r="DQ94" t="e">
        <f t="shared" si="176"/>
        <v>#REF!</v>
      </c>
      <c r="DS94" s="69" t="e">
        <f t="shared" si="179"/>
        <v>#REF!</v>
      </c>
      <c r="DT94" s="69" t="e">
        <f t="shared" si="179"/>
        <v>#REF!</v>
      </c>
      <c r="DU94" s="69" t="e">
        <f t="shared" si="179"/>
        <v>#REF!</v>
      </c>
      <c r="DV94" s="63">
        <f t="shared" si="177"/>
        <v>46204</v>
      </c>
      <c r="DW94" s="76" t="e">
        <f t="shared" si="115"/>
        <v>#REF!</v>
      </c>
      <c r="DX94" s="76" t="e">
        <f t="shared" si="116"/>
        <v>#REF!</v>
      </c>
      <c r="DY94" s="76" t="e">
        <f t="shared" si="128"/>
        <v>#REF!</v>
      </c>
      <c r="DZ94" s="76" t="e">
        <f t="shared" si="117"/>
        <v>#REF!</v>
      </c>
      <c r="EA94" s="76" t="e">
        <f t="shared" si="117"/>
        <v>#REF!</v>
      </c>
      <c r="EB94" s="76" t="e">
        <f t="shared" si="117"/>
        <v>#REF!</v>
      </c>
      <c r="EC94" s="76">
        <f>_xlfn.MINIFS(Spreads!AT$3:AT$1616,Spreads!$AA$3:$AA$1616,'Monthly Data'!$B94,Spreads!$AB$3:$AB$1616,'Monthly Data'!$C94)</f>
        <v>0</v>
      </c>
      <c r="ED94" s="76">
        <f>_xlfn.MAXIFS(Spreads!AT$3:AT$1616,Spreads!$AA$3:$AA$1616,'Monthly Data'!$B94,Spreads!$AB$3:$AB$1616,'Monthly Data'!$C94)</f>
        <v>0</v>
      </c>
      <c r="EE94" s="76" t="e">
        <f>AVERAGEIFS(Spreads!AT$3:AT$1616,Spreads!$AA$3:$AA$1616,'Monthly Data'!$B94,Spreads!$AB$3:$AB$1616,'Monthly Data'!$C94)</f>
        <v>#DIV/0!</v>
      </c>
      <c r="EF94" s="76">
        <f>_xlfn.MINIFS(Spreads!AU$3:AU$1616,Spreads!$AA$3:$AA$1616,'Monthly Data'!$B94,Spreads!$AB$3:$AB$1616,'Monthly Data'!$C94)</f>
        <v>0</v>
      </c>
      <c r="EG94" s="76">
        <f>_xlfn.MAXIFS(Spreads!AU$3:AU$1616,Spreads!$AA$3:$AA$1616,'Monthly Data'!$B94,Spreads!$AB$3:$AB$1616,'Monthly Data'!$C94)</f>
        <v>0</v>
      </c>
      <c r="EH94" s="76" t="e">
        <f>AVERAGEIFS(Spreads!AU$3:AU$1616,Spreads!$AA$3:$AA$1616,'Monthly Data'!$B94,Spreads!$AB$3:$AB$1616,'Monthly Data'!$C94)</f>
        <v>#DIV/0!</v>
      </c>
      <c r="EI94" s="76">
        <f>_xlfn.MINIFS(Spreads!AV$3:AV$1616,Spreads!$AA$3:$AA$1616,'Monthly Data'!$B94,Spreads!$AB$3:$AB$1616,'Monthly Data'!$C94)</f>
        <v>0</v>
      </c>
      <c r="EJ94" s="76">
        <f>_xlfn.MAXIFS(Spreads!AV$3:AV$1616,Spreads!$AA$3:$AA$1616,'Monthly Data'!$B94,Spreads!$AB$3:$AB$1616,'Monthly Data'!$C94)</f>
        <v>0</v>
      </c>
      <c r="EK94" s="76" t="e">
        <f>AVERAGEIFS(Spreads!AV$3:AV$1616,Spreads!$AA$3:$AA$1616,'Monthly Data'!$B94,Spreads!$AB$3:$AB$1616,'Monthly Data'!$C94)</f>
        <v>#DIV/0!</v>
      </c>
      <c r="EL94" s="76">
        <f>_xlfn.MINIFS(Spreads!AW$3:AW$1616,Spreads!$AA$3:$AA$1616,'Monthly Data'!$B94,Spreads!$AB$3:$AB$1616,'Monthly Data'!$C94)</f>
        <v>0</v>
      </c>
      <c r="EM94" s="76">
        <f>_xlfn.MAXIFS(Spreads!AW$3:AW$1616,Spreads!$AA$3:$AA$1616,'Monthly Data'!$B94,Spreads!$AB$3:$AB$1616,'Monthly Data'!$C94)</f>
        <v>0</v>
      </c>
      <c r="EN94" s="76" t="e">
        <f>AVERAGEIFS(Spreads!AW$3:AW$1616,Spreads!$AA$3:$AA$1616,'Monthly Data'!$B94,Spreads!$AB$3:$AB$1616,'Monthly Data'!$C94)</f>
        <v>#DIV/0!</v>
      </c>
      <c r="EO94" s="76">
        <f>_xlfn.MINIFS(Spreads!AX$3:AX$1616,Spreads!$AA$3:$AA$1616,'Monthly Data'!$B94,Spreads!$AB$3:$AB$1616,'Monthly Data'!$C94)</f>
        <v>0</v>
      </c>
      <c r="EP94" s="76">
        <f>_xlfn.MAXIFS(Spreads!AX$3:AX$1616,Spreads!$AA$3:$AA$1616,'Monthly Data'!$B94,Spreads!$AB$3:$AB$1616,'Monthly Data'!$C94)</f>
        <v>0</v>
      </c>
      <c r="EQ94" s="76" t="e">
        <f>AVERAGEIFS(Spreads!AX$3:AX$1616,Spreads!$AA$3:$AA$1616,'Monthly Data'!$B94,Spreads!$AB$3:$AB$1616,'Monthly Data'!$C94)</f>
        <v>#DIV/0!</v>
      </c>
      <c r="ER94" s="65">
        <f>_xlfn.MINIFS(Spreads!AY$3:AY$1616,Spreads!$AA$3:$AA$1616,'Monthly Data'!$B94,Spreads!$AB$3:$AB$1616,'Monthly Data'!$C94)</f>
        <v>0</v>
      </c>
      <c r="ES94" s="65">
        <f>_xlfn.MAXIFS(Spreads!AY$3:AY$1616,Spreads!$AA$3:$AA$1616,'Monthly Data'!$B94,Spreads!$AB$3:$AB$1616,'Monthly Data'!$C94)</f>
        <v>0</v>
      </c>
      <c r="ET94" s="65" t="e">
        <f>AVERAGEIFS(Spreads!AY$3:AY$1616,Spreads!$AA$3:$AA$1616,'Monthly Data'!$B94,Spreads!$AB$3:$AB$1616,'Monthly Data'!$C94)</f>
        <v>#DIV/0!</v>
      </c>
      <c r="EV94" s="24" t="e">
        <f t="shared" si="50"/>
        <v>#REF!</v>
      </c>
    </row>
    <row r="95" spans="1:152" x14ac:dyDescent="0.2">
      <c r="A95" s="60">
        <v>46235</v>
      </c>
      <c r="B95" s="61">
        <f t="shared" si="129"/>
        <v>8</v>
      </c>
      <c r="C95" s="61">
        <f t="shared" si="130"/>
        <v>2026</v>
      </c>
      <c r="D95" s="76" t="e">
        <f t="shared" si="131"/>
        <v>#REF!</v>
      </c>
      <c r="E95" s="76" t="e">
        <f t="shared" si="132"/>
        <v>#REF!</v>
      </c>
      <c r="F95" s="76" t="e">
        <f t="shared" si="133"/>
        <v>#REF!</v>
      </c>
      <c r="G95" s="76" t="e">
        <f t="shared" si="134"/>
        <v>#REF!</v>
      </c>
      <c r="H95" s="76" t="e">
        <f t="shared" si="135"/>
        <v>#REF!</v>
      </c>
      <c r="I95" s="76" t="e">
        <f t="shared" si="136"/>
        <v>#REF!</v>
      </c>
      <c r="J95" s="76" t="e">
        <f t="shared" si="137"/>
        <v>#REF!</v>
      </c>
      <c r="K95" s="76" t="e">
        <f>MROUND('Argy vs. SBO'!$AA$59+('Argy vs. SBO'!$AA$60*'Monthly Data'!F95)+('Argy vs. SBO'!$AA$61*'Monthly Data'!AE95)+AVERAGE('Argy vs. SBO'!$T$953:$T$960),0.25)</f>
        <v>#REF!</v>
      </c>
      <c r="L95" s="76" t="e">
        <f t="shared" si="138"/>
        <v>#REF!</v>
      </c>
      <c r="M95" s="76" t="e">
        <f t="shared" si="139"/>
        <v>#REF!</v>
      </c>
      <c r="N95" s="76" t="e">
        <f t="shared" si="140"/>
        <v>#REF!</v>
      </c>
      <c r="O95" s="76" t="e">
        <f t="shared" si="141"/>
        <v>#REF!</v>
      </c>
      <c r="P95" s="76" t="e">
        <f>MROUND('Argy vs. SBO'!$AA$39+('Argy vs. SBO'!$AA$40*'Monthly Data'!U95)+('Argy vs. SBO'!$AA$41*'Monthly Data'!AE95)+AVERAGE('Argy vs. SBO'!$P$953:$P$960),0.25)-2-4-5</f>
        <v>#REF!</v>
      </c>
      <c r="Q95" s="76" t="e">
        <f t="shared" si="142"/>
        <v>#REF!</v>
      </c>
      <c r="R95" s="76" t="e">
        <f t="shared" si="143"/>
        <v>#REF!</v>
      </c>
      <c r="S95" s="76" t="e">
        <f t="shared" si="144"/>
        <v>#REF!</v>
      </c>
      <c r="T95" s="76" t="e">
        <f t="shared" si="145"/>
        <v>#REF!</v>
      </c>
      <c r="U95" s="76" t="e">
        <f t="shared" si="146"/>
        <v>#REF!</v>
      </c>
      <c r="V95" s="76">
        <f t="shared" si="84"/>
        <v>-2.75</v>
      </c>
      <c r="W95" s="76">
        <f t="shared" si="39"/>
        <v>2.25</v>
      </c>
      <c r="X95" s="76">
        <f t="shared" si="147"/>
        <v>219.60088507153461</v>
      </c>
      <c r="Y95" s="76">
        <f t="shared" si="148"/>
        <v>227.11135382153461</v>
      </c>
      <c r="Z95" s="76">
        <f>'[5]Canola Complex'!$BO458</f>
        <v>222.77447257212279</v>
      </c>
      <c r="AA95" s="76">
        <f t="shared" si="149"/>
        <v>-3.1735875005881837</v>
      </c>
      <c r="AB95" s="76">
        <f t="shared" si="150"/>
        <v>4.3368812494118174</v>
      </c>
      <c r="AC95" s="76" t="e">
        <f t="shared" si="151"/>
        <v>#REF!</v>
      </c>
      <c r="AD95" s="76" t="e">
        <f t="shared" si="152"/>
        <v>#REF!</v>
      </c>
      <c r="AE95" s="76" t="e">
        <f>#REF!</f>
        <v>#REF!</v>
      </c>
      <c r="AF95" s="76" t="e">
        <f t="shared" si="125"/>
        <v>#REF!</v>
      </c>
      <c r="AG95" s="76" t="e">
        <f t="shared" si="153"/>
        <v>#REF!</v>
      </c>
      <c r="AH95" s="76"/>
      <c r="AI95" s="76" t="e">
        <f t="shared" si="192"/>
        <v>#REF!</v>
      </c>
      <c r="AJ95" s="76" t="e">
        <f t="shared" si="154"/>
        <v>#REF!</v>
      </c>
      <c r="AK95" s="78" t="e">
        <f t="shared" si="155"/>
        <v>#REF!</v>
      </c>
      <c r="AL95" s="60">
        <f t="shared" si="156"/>
        <v>46235</v>
      </c>
      <c r="AM95" s="79" t="e">
        <f t="shared" si="178"/>
        <v>#REF!</v>
      </c>
      <c r="AN95" s="79" t="e">
        <f t="shared" si="178"/>
        <v>#REF!</v>
      </c>
      <c r="AO95" s="79" t="e">
        <f t="shared" si="178"/>
        <v>#REF!</v>
      </c>
      <c r="AQ95" s="62"/>
      <c r="AR95" s="24"/>
      <c r="AS95" s="60">
        <f t="shared" si="157"/>
        <v>46235</v>
      </c>
      <c r="AT95" s="76" t="e">
        <f t="shared" si="86"/>
        <v>#NUM!</v>
      </c>
      <c r="AU95" s="76" t="e">
        <f t="shared" si="87"/>
        <v>#NUM!</v>
      </c>
      <c r="AV95" s="76" t="e">
        <f t="shared" si="158"/>
        <v>#NUM!</v>
      </c>
      <c r="AW95" s="69" t="e">
        <f t="shared" si="159"/>
        <v>#NUM!</v>
      </c>
      <c r="AX95" s="69" t="e">
        <f t="shared" si="160"/>
        <v>#NUM!</v>
      </c>
      <c r="AY95" s="76">
        <f t="shared" si="89"/>
        <v>2.9273945023732089</v>
      </c>
      <c r="AZ95" s="76">
        <f t="shared" si="90"/>
        <v>6.7359882523732093</v>
      </c>
      <c r="BA95" s="78">
        <v>5.2482319529660941</v>
      </c>
      <c r="BB95" s="69">
        <f t="shared" si="161"/>
        <v>-2.3208374505928853</v>
      </c>
      <c r="BC95" s="69">
        <f t="shared" si="162"/>
        <v>1.4877562994071152</v>
      </c>
      <c r="BD95" s="76" t="e">
        <f t="shared" si="91"/>
        <v>#NUM!</v>
      </c>
      <c r="BE95" s="76" t="e">
        <f t="shared" si="92"/>
        <v>#NUM!</v>
      </c>
      <c r="BF95" s="76" t="e">
        <f t="shared" si="191"/>
        <v>#NUM!</v>
      </c>
      <c r="BG95" s="69" t="e">
        <f t="shared" si="163"/>
        <v>#NUM!</v>
      </c>
      <c r="BH95" s="69" t="e">
        <f t="shared" si="164"/>
        <v>#NUM!</v>
      </c>
      <c r="BI95" s="76" t="e">
        <f t="shared" si="94"/>
        <v>#REF!</v>
      </c>
      <c r="BJ95" s="76" t="e">
        <f t="shared" si="95"/>
        <v>#REF!</v>
      </c>
      <c r="BK95" s="76" t="e">
        <f t="shared" si="165"/>
        <v>#REF!</v>
      </c>
      <c r="BL95" s="69" t="e">
        <f t="shared" si="166"/>
        <v>#REF!</v>
      </c>
      <c r="BM95" s="69" t="e">
        <f t="shared" si="167"/>
        <v>#REF!</v>
      </c>
      <c r="BN95" s="76" t="e">
        <f t="shared" si="97"/>
        <v>#REF!</v>
      </c>
      <c r="BO95" s="76" t="e">
        <f t="shared" si="183"/>
        <v>#REF!</v>
      </c>
      <c r="BP95" s="76" t="e">
        <f>'Argy vs. SBO'!$AA$100+('Argy vs. SBO'!$AA$103*'Monthly Data'!K94)+('Argy vs. SBO'!$AA$104*'Monthly Data'!AE94)+AVERAGE('Argy vs. SBO'!$R$953:$R$960)</f>
        <v>#REF!</v>
      </c>
      <c r="BQ95" s="69" t="e">
        <f t="shared" si="168"/>
        <v>#REF!</v>
      </c>
      <c r="BR95" s="69" t="e">
        <f t="shared" si="169"/>
        <v>#REF!</v>
      </c>
      <c r="BS95" s="76" t="e">
        <f t="shared" si="181"/>
        <v>#REF!</v>
      </c>
      <c r="BT95" s="76" t="e">
        <f t="shared" si="181"/>
        <v>#REF!</v>
      </c>
      <c r="BU95" s="76" t="e">
        <f t="shared" si="181"/>
        <v>#REF!</v>
      </c>
      <c r="BV95" s="69" t="e">
        <f t="shared" si="170"/>
        <v>#REF!</v>
      </c>
      <c r="BW95" s="69" t="e">
        <f t="shared" si="171"/>
        <v>#REF!</v>
      </c>
      <c r="BX95" s="76" t="e">
        <f t="shared" si="182"/>
        <v>#REF!</v>
      </c>
      <c r="BY95" s="76" t="e">
        <f t="shared" si="182"/>
        <v>#REF!</v>
      </c>
      <c r="BZ95" s="76" t="e">
        <f t="shared" si="182"/>
        <v>#REF!</v>
      </c>
      <c r="CA95" s="69" t="e">
        <f t="shared" si="172"/>
        <v>#REF!</v>
      </c>
      <c r="CB95" s="69" t="e">
        <f t="shared" si="173"/>
        <v>#REF!</v>
      </c>
      <c r="CE95" s="76">
        <v>-2.6435155998824342</v>
      </c>
      <c r="CG95" s="76">
        <v>5.2482319529660941</v>
      </c>
      <c r="CH95" s="24"/>
      <c r="CI95" s="76">
        <v>-3.0815075334676152</v>
      </c>
      <c r="CJ95" s="24"/>
      <c r="CK95" s="24">
        <v>0.5</v>
      </c>
      <c r="CM95" s="69" t="e">
        <f t="shared" si="184"/>
        <v>#REF!</v>
      </c>
      <c r="CN95" s="69" t="e">
        <f t="shared" si="184"/>
        <v>#REF!</v>
      </c>
      <c r="CO95" s="69" t="e">
        <f t="shared" si="184"/>
        <v>#REF!</v>
      </c>
      <c r="CP95" s="69" t="e">
        <f t="shared" si="185"/>
        <v>#REF!</v>
      </c>
      <c r="CQ95" s="69" t="e">
        <f t="shared" si="185"/>
        <v>#REF!</v>
      </c>
      <c r="CR95" s="69" t="e">
        <f t="shared" si="185"/>
        <v>#REF!</v>
      </c>
      <c r="CS95" s="69" t="e">
        <f t="shared" si="186"/>
        <v>#REF!</v>
      </c>
      <c r="CT95" s="69" t="e">
        <f t="shared" si="186"/>
        <v>#REF!</v>
      </c>
      <c r="CU95" s="69" t="e">
        <f t="shared" si="186"/>
        <v>#REF!</v>
      </c>
      <c r="CV95" s="69" t="e">
        <f t="shared" si="187"/>
        <v>#REF!</v>
      </c>
      <c r="CW95" s="69" t="e">
        <f t="shared" si="187"/>
        <v>#REF!</v>
      </c>
      <c r="CX95" s="69" t="e">
        <f t="shared" si="187"/>
        <v>#REF!</v>
      </c>
      <c r="CY95" s="69">
        <f t="shared" si="188"/>
        <v>219.60088507153461</v>
      </c>
      <c r="CZ95" s="69">
        <f t="shared" si="188"/>
        <v>227.11135382153461</v>
      </c>
      <c r="DA95" s="69">
        <f t="shared" si="188"/>
        <v>222.77447257212279</v>
      </c>
      <c r="DB95" s="69" t="e">
        <f t="shared" si="189"/>
        <v>#REF!</v>
      </c>
      <c r="DC95" s="69" t="e">
        <f t="shared" si="189"/>
        <v>#REF!</v>
      </c>
      <c r="DD95" s="69" t="e">
        <f t="shared" si="189"/>
        <v>#REF!</v>
      </c>
      <c r="DF95" s="69" t="e">
        <f t="shared" si="190"/>
        <v>#REF!</v>
      </c>
      <c r="DG95" s="69" t="e">
        <f t="shared" si="190"/>
        <v>#REF!</v>
      </c>
      <c r="DH95" s="69" t="e">
        <f t="shared" si="190"/>
        <v>#REF!</v>
      </c>
      <c r="DJ95" s="69" t="e">
        <f t="shared" si="180"/>
        <v>#REF!</v>
      </c>
      <c r="DK95" s="69" t="e">
        <f t="shared" si="180"/>
        <v>#REF!</v>
      </c>
      <c r="DL95" s="69" t="e">
        <f t="shared" si="180"/>
        <v>#REF!</v>
      </c>
      <c r="DM95" s="69" t="e">
        <f t="shared" si="110"/>
        <v>#REF!</v>
      </c>
      <c r="DN95" s="69" t="e">
        <f t="shared" si="111"/>
        <v>#REF!</v>
      </c>
      <c r="DO95" s="69" t="e">
        <f t="shared" si="174"/>
        <v>#REF!</v>
      </c>
      <c r="DP95" t="e">
        <f t="shared" si="175"/>
        <v>#REF!</v>
      </c>
      <c r="DQ95" t="e">
        <f t="shared" si="176"/>
        <v>#REF!</v>
      </c>
      <c r="DS95" s="69" t="e">
        <f t="shared" si="179"/>
        <v>#REF!</v>
      </c>
      <c r="DT95" s="69" t="e">
        <f t="shared" si="179"/>
        <v>#REF!</v>
      </c>
      <c r="DU95" s="69" t="e">
        <f t="shared" si="179"/>
        <v>#REF!</v>
      </c>
      <c r="DV95" s="63">
        <f t="shared" si="177"/>
        <v>46235</v>
      </c>
      <c r="DW95" s="76" t="e">
        <f t="shared" si="115"/>
        <v>#REF!</v>
      </c>
      <c r="DX95" s="76" t="e">
        <f t="shared" si="116"/>
        <v>#REF!</v>
      </c>
      <c r="DY95" s="76" t="e">
        <f t="shared" si="128"/>
        <v>#REF!</v>
      </c>
      <c r="DZ95" s="76" t="e">
        <f t="shared" si="117"/>
        <v>#REF!</v>
      </c>
      <c r="EA95" s="76" t="e">
        <f t="shared" si="117"/>
        <v>#REF!</v>
      </c>
      <c r="EB95" s="76" t="e">
        <f t="shared" si="117"/>
        <v>#REF!</v>
      </c>
      <c r="EC95" s="76">
        <f>_xlfn.MINIFS(Spreads!AT$3:AT$1616,Spreads!$AA$3:$AA$1616,'Monthly Data'!$B95,Spreads!$AB$3:$AB$1616,'Monthly Data'!$C95)</f>
        <v>0</v>
      </c>
      <c r="ED95" s="76">
        <f>_xlfn.MAXIFS(Spreads!AT$3:AT$1616,Spreads!$AA$3:$AA$1616,'Monthly Data'!$B95,Spreads!$AB$3:$AB$1616,'Monthly Data'!$C95)</f>
        <v>0</v>
      </c>
      <c r="EE95" s="76" t="e">
        <f>AVERAGEIFS(Spreads!AT$3:AT$1616,Spreads!$AA$3:$AA$1616,'Monthly Data'!$B95,Spreads!$AB$3:$AB$1616,'Monthly Data'!$C95)</f>
        <v>#DIV/0!</v>
      </c>
      <c r="EF95" s="76">
        <f>_xlfn.MINIFS(Spreads!AU$3:AU$1616,Spreads!$AA$3:$AA$1616,'Monthly Data'!$B95,Spreads!$AB$3:$AB$1616,'Monthly Data'!$C95)</f>
        <v>0</v>
      </c>
      <c r="EG95" s="76">
        <f>_xlfn.MAXIFS(Spreads!AU$3:AU$1616,Spreads!$AA$3:$AA$1616,'Monthly Data'!$B95,Spreads!$AB$3:$AB$1616,'Monthly Data'!$C95)</f>
        <v>0</v>
      </c>
      <c r="EH95" s="76" t="e">
        <f>AVERAGEIFS(Spreads!AU$3:AU$1616,Spreads!$AA$3:$AA$1616,'Monthly Data'!$B95,Spreads!$AB$3:$AB$1616,'Monthly Data'!$C95)</f>
        <v>#DIV/0!</v>
      </c>
      <c r="EI95" s="76">
        <f>_xlfn.MINIFS(Spreads!AV$3:AV$1616,Spreads!$AA$3:$AA$1616,'Monthly Data'!$B95,Spreads!$AB$3:$AB$1616,'Monthly Data'!$C95)</f>
        <v>0</v>
      </c>
      <c r="EJ95" s="76">
        <f>_xlfn.MAXIFS(Spreads!AV$3:AV$1616,Spreads!$AA$3:$AA$1616,'Monthly Data'!$B95,Spreads!$AB$3:$AB$1616,'Monthly Data'!$C95)</f>
        <v>0</v>
      </c>
      <c r="EK95" s="76" t="e">
        <f>AVERAGEIFS(Spreads!AV$3:AV$1616,Spreads!$AA$3:$AA$1616,'Monthly Data'!$B95,Spreads!$AB$3:$AB$1616,'Monthly Data'!$C95)</f>
        <v>#DIV/0!</v>
      </c>
      <c r="EL95" s="76">
        <f>_xlfn.MINIFS(Spreads!AW$3:AW$1616,Spreads!$AA$3:$AA$1616,'Monthly Data'!$B95,Spreads!$AB$3:$AB$1616,'Monthly Data'!$C95)</f>
        <v>0</v>
      </c>
      <c r="EM95" s="76">
        <f>_xlfn.MAXIFS(Spreads!AW$3:AW$1616,Spreads!$AA$3:$AA$1616,'Monthly Data'!$B95,Spreads!$AB$3:$AB$1616,'Monthly Data'!$C95)</f>
        <v>0</v>
      </c>
      <c r="EN95" s="76" t="e">
        <f>AVERAGEIFS(Spreads!AW$3:AW$1616,Spreads!$AA$3:$AA$1616,'Monthly Data'!$B95,Spreads!$AB$3:$AB$1616,'Monthly Data'!$C95)</f>
        <v>#DIV/0!</v>
      </c>
      <c r="EO95" s="76">
        <f>_xlfn.MINIFS(Spreads!AX$3:AX$1616,Spreads!$AA$3:$AA$1616,'Monthly Data'!$B95,Spreads!$AB$3:$AB$1616,'Monthly Data'!$C95)</f>
        <v>0</v>
      </c>
      <c r="EP95" s="76">
        <f>_xlfn.MAXIFS(Spreads!AX$3:AX$1616,Spreads!$AA$3:$AA$1616,'Monthly Data'!$B95,Spreads!$AB$3:$AB$1616,'Monthly Data'!$C95)</f>
        <v>0</v>
      </c>
      <c r="EQ95" s="76" t="e">
        <f>AVERAGEIFS(Spreads!AX$3:AX$1616,Spreads!$AA$3:$AA$1616,'Monthly Data'!$B95,Spreads!$AB$3:$AB$1616,'Monthly Data'!$C95)</f>
        <v>#DIV/0!</v>
      </c>
      <c r="ER95" s="65">
        <f>_xlfn.MINIFS(Spreads!AY$3:AY$1616,Spreads!$AA$3:$AA$1616,'Monthly Data'!$B95,Spreads!$AB$3:$AB$1616,'Monthly Data'!$C95)</f>
        <v>0</v>
      </c>
      <c r="ES95" s="65">
        <f>_xlfn.MAXIFS(Spreads!AY$3:AY$1616,Spreads!$AA$3:$AA$1616,'Monthly Data'!$B95,Spreads!$AB$3:$AB$1616,'Monthly Data'!$C95)</f>
        <v>0</v>
      </c>
      <c r="ET95" s="65" t="e">
        <f>AVERAGEIFS(Spreads!AY$3:AY$1616,Spreads!$AA$3:$AA$1616,'Monthly Data'!$B95,Spreads!$AB$3:$AB$1616,'Monthly Data'!$C95)</f>
        <v>#DIV/0!</v>
      </c>
      <c r="EV95" s="24" t="e">
        <f t="shared" si="50"/>
        <v>#REF!</v>
      </c>
    </row>
    <row r="96" spans="1:152" x14ac:dyDescent="0.2">
      <c r="A96" s="60">
        <v>46266</v>
      </c>
      <c r="B96" s="61">
        <f t="shared" si="129"/>
        <v>9</v>
      </c>
      <c r="C96" s="61">
        <f t="shared" si="130"/>
        <v>2026</v>
      </c>
      <c r="D96" s="76" t="e">
        <f t="shared" si="131"/>
        <v>#REF!</v>
      </c>
      <c r="E96" s="76" t="e">
        <f t="shared" si="132"/>
        <v>#REF!</v>
      </c>
      <c r="F96" s="76" t="e">
        <f t="shared" si="133"/>
        <v>#REF!</v>
      </c>
      <c r="G96" s="76" t="e">
        <f t="shared" si="134"/>
        <v>#REF!</v>
      </c>
      <c r="H96" s="76" t="e">
        <f t="shared" si="135"/>
        <v>#REF!</v>
      </c>
      <c r="I96" s="76" t="e">
        <f t="shared" si="136"/>
        <v>#REF!</v>
      </c>
      <c r="J96" s="76" t="e">
        <f t="shared" si="137"/>
        <v>#REF!</v>
      </c>
      <c r="K96" s="76" t="e">
        <f>MROUND('Argy vs. SBO'!$AA$59+('Argy vs. SBO'!$AA$60*'Monthly Data'!F96)+('Argy vs. SBO'!$AA$61*'Monthly Data'!AE96)+AVERAGE('Argy vs. SBO'!$T$953:$T$960),0.25)</f>
        <v>#REF!</v>
      </c>
      <c r="L96" s="76" t="e">
        <f t="shared" si="138"/>
        <v>#REF!</v>
      </c>
      <c r="M96" s="76" t="e">
        <f t="shared" si="139"/>
        <v>#REF!</v>
      </c>
      <c r="N96" s="76" t="e">
        <f t="shared" si="140"/>
        <v>#REF!</v>
      </c>
      <c r="O96" s="76" t="e">
        <f t="shared" si="141"/>
        <v>#REF!</v>
      </c>
      <c r="P96" s="76" t="e">
        <f>MROUND('Argy vs. SBO'!$AA$39+('Argy vs. SBO'!$AA$40*'Monthly Data'!U96)+('Argy vs. SBO'!$AA$41*'Monthly Data'!AE96)+AVERAGE('Argy vs. SBO'!$P$953:$P$960),0.25)-2-4-5</f>
        <v>#REF!</v>
      </c>
      <c r="Q96" s="76" t="e">
        <f t="shared" si="142"/>
        <v>#REF!</v>
      </c>
      <c r="R96" s="76" t="e">
        <f t="shared" si="143"/>
        <v>#REF!</v>
      </c>
      <c r="S96" s="76" t="e">
        <f t="shared" si="144"/>
        <v>#REF!</v>
      </c>
      <c r="T96" s="76" t="e">
        <f t="shared" si="145"/>
        <v>#REF!</v>
      </c>
      <c r="U96" s="76" t="e">
        <f t="shared" si="146"/>
        <v>#REF!</v>
      </c>
      <c r="V96" s="76">
        <f t="shared" si="84"/>
        <v>-4</v>
      </c>
      <c r="W96" s="76">
        <f t="shared" si="39"/>
        <v>4.75</v>
      </c>
      <c r="X96" s="76">
        <f t="shared" si="147"/>
        <v>110.72691463399924</v>
      </c>
      <c r="Y96" s="76">
        <f t="shared" si="148"/>
        <v>118.82707088399924</v>
      </c>
      <c r="Z96" s="76">
        <f>'[5]Canola Complex'!$BO459</f>
        <v>114.96867244649923</v>
      </c>
      <c r="AA96" s="76">
        <f t="shared" si="149"/>
        <v>-4.2417578124999835</v>
      </c>
      <c r="AB96" s="76">
        <f t="shared" si="150"/>
        <v>3.8583984375000142</v>
      </c>
      <c r="AC96" s="76" t="e">
        <f t="shared" si="151"/>
        <v>#REF!</v>
      </c>
      <c r="AD96" s="76" t="e">
        <f t="shared" si="152"/>
        <v>#REF!</v>
      </c>
      <c r="AE96" s="76" t="e">
        <f>#REF!</f>
        <v>#REF!</v>
      </c>
      <c r="AF96" s="76" t="e">
        <f t="shared" si="125"/>
        <v>#REF!</v>
      </c>
      <c r="AG96" s="76" t="e">
        <f t="shared" si="153"/>
        <v>#REF!</v>
      </c>
      <c r="AH96" s="76"/>
      <c r="AI96" s="76" t="e">
        <f t="shared" si="192"/>
        <v>#REF!</v>
      </c>
      <c r="AJ96" s="76" t="e">
        <f t="shared" si="154"/>
        <v>#REF!</v>
      </c>
      <c r="AK96" s="78" t="e">
        <f t="shared" si="155"/>
        <v>#REF!</v>
      </c>
      <c r="AL96" s="60">
        <f t="shared" si="156"/>
        <v>46266</v>
      </c>
      <c r="AM96" s="79" t="e">
        <f t="shared" si="178"/>
        <v>#REF!</v>
      </c>
      <c r="AN96" s="79" t="e">
        <f t="shared" si="178"/>
        <v>#REF!</v>
      </c>
      <c r="AO96" s="79" t="e">
        <f t="shared" si="178"/>
        <v>#REF!</v>
      </c>
      <c r="AQ96" s="62"/>
      <c r="AR96" s="24"/>
      <c r="AS96" s="60">
        <f t="shared" si="157"/>
        <v>46266</v>
      </c>
      <c r="AT96" s="76" t="e">
        <f t="shared" si="86"/>
        <v>#NUM!</v>
      </c>
      <c r="AU96" s="76" t="e">
        <f t="shared" si="87"/>
        <v>#NUM!</v>
      </c>
      <c r="AV96" s="76" t="e">
        <f t="shared" si="158"/>
        <v>#NUM!</v>
      </c>
      <c r="AW96" s="69" t="e">
        <f t="shared" si="159"/>
        <v>#NUM!</v>
      </c>
      <c r="AX96" s="69" t="e">
        <f t="shared" si="160"/>
        <v>#NUM!</v>
      </c>
      <c r="AY96" s="76">
        <f t="shared" si="89"/>
        <v>3.4492670279774553</v>
      </c>
      <c r="AZ96" s="76">
        <f t="shared" si="90"/>
        <v>6.6035639029774558</v>
      </c>
      <c r="BA96" s="78">
        <v>5.3267549372036456</v>
      </c>
      <c r="BB96" s="69">
        <f t="shared" si="161"/>
        <v>-1.8774879092261902</v>
      </c>
      <c r="BC96" s="69">
        <f t="shared" si="162"/>
        <v>1.2768089657738102</v>
      </c>
      <c r="BD96" s="76" t="e">
        <f t="shared" si="91"/>
        <v>#NUM!</v>
      </c>
      <c r="BE96" s="76" t="e">
        <f t="shared" si="92"/>
        <v>#NUM!</v>
      </c>
      <c r="BF96" s="76" t="e">
        <f t="shared" si="191"/>
        <v>#NUM!</v>
      </c>
      <c r="BG96" s="69" t="e">
        <f t="shared" si="163"/>
        <v>#NUM!</v>
      </c>
      <c r="BH96" s="69" t="e">
        <f t="shared" si="164"/>
        <v>#NUM!</v>
      </c>
      <c r="BI96" s="76" t="e">
        <f t="shared" si="94"/>
        <v>#REF!</v>
      </c>
      <c r="BJ96" s="76" t="e">
        <f t="shared" si="95"/>
        <v>#REF!</v>
      </c>
      <c r="BK96" s="76" t="e">
        <f t="shared" si="165"/>
        <v>#REF!</v>
      </c>
      <c r="BL96" s="69" t="e">
        <f t="shared" si="166"/>
        <v>#REF!</v>
      </c>
      <c r="BM96" s="69" t="e">
        <f t="shared" si="167"/>
        <v>#REF!</v>
      </c>
      <c r="BN96" s="76" t="e">
        <f t="shared" si="97"/>
        <v>#REF!</v>
      </c>
      <c r="BO96" s="76" t="e">
        <f t="shared" si="183"/>
        <v>#REF!</v>
      </c>
      <c r="BP96" s="76" t="e">
        <f>'Argy vs. SBO'!$AA$100+('Argy vs. SBO'!$AA$103*'Monthly Data'!K95)+('Argy vs. SBO'!$AA$104*'Monthly Data'!AE95)+AVERAGE('Argy vs. SBO'!$R$953:$R$960)</f>
        <v>#REF!</v>
      </c>
      <c r="BQ96" s="69" t="e">
        <f t="shared" si="168"/>
        <v>#REF!</v>
      </c>
      <c r="BR96" s="69" t="e">
        <f t="shared" si="169"/>
        <v>#REF!</v>
      </c>
      <c r="BS96" s="76" t="e">
        <f t="shared" si="181"/>
        <v>#REF!</v>
      </c>
      <c r="BT96" s="76" t="e">
        <f t="shared" si="181"/>
        <v>#REF!</v>
      </c>
      <c r="BU96" s="76" t="e">
        <f t="shared" si="181"/>
        <v>#REF!</v>
      </c>
      <c r="BV96" s="69" t="e">
        <f t="shared" si="170"/>
        <v>#REF!</v>
      </c>
      <c r="BW96" s="69" t="e">
        <f t="shared" si="171"/>
        <v>#REF!</v>
      </c>
      <c r="BX96" s="76" t="e">
        <f t="shared" si="182"/>
        <v>#REF!</v>
      </c>
      <c r="BY96" s="76" t="e">
        <f t="shared" si="182"/>
        <v>#REF!</v>
      </c>
      <c r="BZ96" s="76" t="e">
        <f t="shared" si="182"/>
        <v>#REF!</v>
      </c>
      <c r="CA96" s="69" t="e">
        <f t="shared" si="172"/>
        <v>#REF!</v>
      </c>
      <c r="CB96" s="69" t="e">
        <f t="shared" si="173"/>
        <v>#REF!</v>
      </c>
      <c r="CE96" s="76">
        <v>-3.6786336763408247</v>
      </c>
      <c r="CG96" s="76">
        <v>5.3267549372036456</v>
      </c>
      <c r="CH96" s="24"/>
      <c r="CI96" s="76">
        <v>-2.5136980180980473</v>
      </c>
      <c r="CJ96" s="24"/>
      <c r="CK96" s="24">
        <v>0.5</v>
      </c>
      <c r="CM96" s="69" t="e">
        <f t="shared" si="184"/>
        <v>#REF!</v>
      </c>
      <c r="CN96" s="69" t="e">
        <f t="shared" si="184"/>
        <v>#REF!</v>
      </c>
      <c r="CO96" s="69" t="e">
        <f t="shared" si="184"/>
        <v>#REF!</v>
      </c>
      <c r="CP96" s="69" t="e">
        <f t="shared" si="185"/>
        <v>#REF!</v>
      </c>
      <c r="CQ96" s="69" t="e">
        <f t="shared" si="185"/>
        <v>#REF!</v>
      </c>
      <c r="CR96" s="69" t="e">
        <f t="shared" si="185"/>
        <v>#REF!</v>
      </c>
      <c r="CS96" s="69" t="e">
        <f t="shared" si="186"/>
        <v>#REF!</v>
      </c>
      <c r="CT96" s="69" t="e">
        <f t="shared" si="186"/>
        <v>#REF!</v>
      </c>
      <c r="CU96" s="69" t="e">
        <f t="shared" si="186"/>
        <v>#REF!</v>
      </c>
      <c r="CV96" s="69" t="e">
        <f t="shared" si="187"/>
        <v>#REF!</v>
      </c>
      <c r="CW96" s="69" t="e">
        <f t="shared" si="187"/>
        <v>#REF!</v>
      </c>
      <c r="CX96" s="69" t="e">
        <f t="shared" si="187"/>
        <v>#REF!</v>
      </c>
      <c r="CY96" s="69">
        <f t="shared" si="188"/>
        <v>110.72691463399924</v>
      </c>
      <c r="CZ96" s="69">
        <f t="shared" si="188"/>
        <v>118.82707088399924</v>
      </c>
      <c r="DA96" s="69">
        <f t="shared" si="188"/>
        <v>114.96867244649923</v>
      </c>
      <c r="DB96" s="69" t="e">
        <f t="shared" si="189"/>
        <v>#REF!</v>
      </c>
      <c r="DC96" s="69" t="e">
        <f t="shared" si="189"/>
        <v>#REF!</v>
      </c>
      <c r="DD96" s="69" t="e">
        <f t="shared" si="189"/>
        <v>#REF!</v>
      </c>
      <c r="DF96" s="69" t="e">
        <f t="shared" si="190"/>
        <v>#REF!</v>
      </c>
      <c r="DG96" s="69" t="e">
        <f t="shared" si="190"/>
        <v>#REF!</v>
      </c>
      <c r="DH96" s="69" t="e">
        <f t="shared" si="190"/>
        <v>#REF!</v>
      </c>
      <c r="DJ96" s="69" t="e">
        <f t="shared" si="180"/>
        <v>#REF!</v>
      </c>
      <c r="DK96" s="69" t="e">
        <f t="shared" si="180"/>
        <v>#REF!</v>
      </c>
      <c r="DL96" s="69" t="e">
        <f t="shared" si="180"/>
        <v>#REF!</v>
      </c>
      <c r="DM96" s="69" t="e">
        <f t="shared" si="110"/>
        <v>#REF!</v>
      </c>
      <c r="DN96" s="69" t="e">
        <f t="shared" si="111"/>
        <v>#REF!</v>
      </c>
      <c r="DO96" s="69" t="e">
        <f t="shared" si="174"/>
        <v>#REF!</v>
      </c>
      <c r="DP96" t="e">
        <f t="shared" si="175"/>
        <v>#REF!</v>
      </c>
      <c r="DQ96" t="e">
        <f t="shared" si="176"/>
        <v>#REF!</v>
      </c>
      <c r="DS96" s="69" t="e">
        <f t="shared" si="179"/>
        <v>#REF!</v>
      </c>
      <c r="DT96" s="69" t="e">
        <f t="shared" si="179"/>
        <v>#REF!</v>
      </c>
      <c r="DU96" s="69" t="e">
        <f t="shared" si="179"/>
        <v>#REF!</v>
      </c>
      <c r="DV96" s="63">
        <f t="shared" si="177"/>
        <v>46266</v>
      </c>
      <c r="DW96" s="76" t="e">
        <f t="shared" si="115"/>
        <v>#REF!</v>
      </c>
      <c r="DX96" s="76" t="e">
        <f t="shared" si="116"/>
        <v>#REF!</v>
      </c>
      <c r="DY96" s="76" t="e">
        <f t="shared" si="128"/>
        <v>#REF!</v>
      </c>
      <c r="DZ96" s="76" t="e">
        <f t="shared" si="117"/>
        <v>#REF!</v>
      </c>
      <c r="EA96" s="76" t="e">
        <f t="shared" si="117"/>
        <v>#REF!</v>
      </c>
      <c r="EB96" s="76" t="e">
        <f t="shared" si="117"/>
        <v>#REF!</v>
      </c>
      <c r="EC96" s="76">
        <f>_xlfn.MINIFS(Spreads!AT$3:AT$1616,Spreads!$AA$3:$AA$1616,'Monthly Data'!$B96,Spreads!$AB$3:$AB$1616,'Monthly Data'!$C96)</f>
        <v>0</v>
      </c>
      <c r="ED96" s="76">
        <f>_xlfn.MAXIFS(Spreads!AT$3:AT$1616,Spreads!$AA$3:$AA$1616,'Monthly Data'!$B96,Spreads!$AB$3:$AB$1616,'Monthly Data'!$C96)</f>
        <v>0</v>
      </c>
      <c r="EE96" s="76" t="e">
        <f>AVERAGEIFS(Spreads!AT$3:AT$1616,Spreads!$AA$3:$AA$1616,'Monthly Data'!$B96,Spreads!$AB$3:$AB$1616,'Monthly Data'!$C96)</f>
        <v>#DIV/0!</v>
      </c>
      <c r="EF96" s="76">
        <f>_xlfn.MINIFS(Spreads!AU$3:AU$1616,Spreads!$AA$3:$AA$1616,'Monthly Data'!$B96,Spreads!$AB$3:$AB$1616,'Monthly Data'!$C96)</f>
        <v>0</v>
      </c>
      <c r="EG96" s="76">
        <f>_xlfn.MAXIFS(Spreads!AU$3:AU$1616,Spreads!$AA$3:$AA$1616,'Monthly Data'!$B96,Spreads!$AB$3:$AB$1616,'Monthly Data'!$C96)</f>
        <v>0</v>
      </c>
      <c r="EH96" s="76" t="e">
        <f>AVERAGEIFS(Spreads!AU$3:AU$1616,Spreads!$AA$3:$AA$1616,'Monthly Data'!$B96,Spreads!$AB$3:$AB$1616,'Monthly Data'!$C96)</f>
        <v>#DIV/0!</v>
      </c>
      <c r="EI96" s="76">
        <f>_xlfn.MINIFS(Spreads!AV$3:AV$1616,Spreads!$AA$3:$AA$1616,'Monthly Data'!$B96,Spreads!$AB$3:$AB$1616,'Monthly Data'!$C96)</f>
        <v>0</v>
      </c>
      <c r="EJ96" s="76">
        <f>_xlfn.MAXIFS(Spreads!AV$3:AV$1616,Spreads!$AA$3:$AA$1616,'Monthly Data'!$B96,Spreads!$AB$3:$AB$1616,'Monthly Data'!$C96)</f>
        <v>0</v>
      </c>
      <c r="EK96" s="76" t="e">
        <f>AVERAGEIFS(Spreads!AV$3:AV$1616,Spreads!$AA$3:$AA$1616,'Monthly Data'!$B96,Spreads!$AB$3:$AB$1616,'Monthly Data'!$C96)</f>
        <v>#DIV/0!</v>
      </c>
      <c r="EL96" s="76">
        <f>_xlfn.MINIFS(Spreads!AW$3:AW$1616,Spreads!$AA$3:$AA$1616,'Monthly Data'!$B96,Spreads!$AB$3:$AB$1616,'Monthly Data'!$C96)</f>
        <v>0</v>
      </c>
      <c r="EM96" s="76">
        <f>_xlfn.MAXIFS(Spreads!AW$3:AW$1616,Spreads!$AA$3:$AA$1616,'Monthly Data'!$B96,Spreads!$AB$3:$AB$1616,'Monthly Data'!$C96)</f>
        <v>0</v>
      </c>
      <c r="EN96" s="76" t="e">
        <f>AVERAGEIFS(Spreads!AW$3:AW$1616,Spreads!$AA$3:$AA$1616,'Monthly Data'!$B96,Spreads!$AB$3:$AB$1616,'Monthly Data'!$C96)</f>
        <v>#DIV/0!</v>
      </c>
      <c r="EO96" s="76">
        <f>_xlfn.MINIFS(Spreads!AX$3:AX$1616,Spreads!$AA$3:$AA$1616,'Monthly Data'!$B96,Spreads!$AB$3:$AB$1616,'Monthly Data'!$C96)</f>
        <v>0</v>
      </c>
      <c r="EP96" s="76">
        <f>_xlfn.MAXIFS(Spreads!AX$3:AX$1616,Spreads!$AA$3:$AA$1616,'Monthly Data'!$B96,Spreads!$AB$3:$AB$1616,'Monthly Data'!$C96)</f>
        <v>0</v>
      </c>
      <c r="EQ96" s="76" t="e">
        <f>AVERAGEIFS(Spreads!AX$3:AX$1616,Spreads!$AA$3:$AA$1616,'Monthly Data'!$B96,Spreads!$AB$3:$AB$1616,'Monthly Data'!$C96)</f>
        <v>#DIV/0!</v>
      </c>
      <c r="ER96" s="65">
        <f>_xlfn.MINIFS(Spreads!AY$3:AY$1616,Spreads!$AA$3:$AA$1616,'Monthly Data'!$B96,Spreads!$AB$3:$AB$1616,'Monthly Data'!$C96)</f>
        <v>0</v>
      </c>
      <c r="ES96" s="65">
        <f>_xlfn.MAXIFS(Spreads!AY$3:AY$1616,Spreads!$AA$3:$AA$1616,'Monthly Data'!$B96,Spreads!$AB$3:$AB$1616,'Monthly Data'!$C96)</f>
        <v>0</v>
      </c>
      <c r="ET96" s="65" t="e">
        <f>AVERAGEIFS(Spreads!AY$3:AY$1616,Spreads!$AA$3:$AA$1616,'Monthly Data'!$B96,Spreads!$AB$3:$AB$1616,'Monthly Data'!$C96)</f>
        <v>#DIV/0!</v>
      </c>
      <c r="EV96" s="24" t="e">
        <f t="shared" si="50"/>
        <v>#REF!</v>
      </c>
    </row>
    <row r="97" spans="1:152" x14ac:dyDescent="0.2">
      <c r="A97" s="60">
        <v>46296</v>
      </c>
      <c r="B97" s="61">
        <f t="shared" si="129"/>
        <v>10</v>
      </c>
      <c r="C97" s="61">
        <f t="shared" si="130"/>
        <v>2026</v>
      </c>
      <c r="D97" s="76" t="e">
        <f t="shared" si="131"/>
        <v>#REF!</v>
      </c>
      <c r="E97" s="76" t="e">
        <f t="shared" si="132"/>
        <v>#REF!</v>
      </c>
      <c r="F97" s="76" t="e">
        <f t="shared" si="133"/>
        <v>#REF!</v>
      </c>
      <c r="G97" s="76" t="e">
        <f t="shared" si="134"/>
        <v>#REF!</v>
      </c>
      <c r="H97" s="76" t="e">
        <f t="shared" si="135"/>
        <v>#REF!</v>
      </c>
      <c r="I97" s="76" t="e">
        <f t="shared" si="136"/>
        <v>#REF!</v>
      </c>
      <c r="J97" s="76" t="e">
        <f t="shared" si="137"/>
        <v>#REF!</v>
      </c>
      <c r="K97" s="76" t="e">
        <f>MROUND('Argy vs. SBO'!$AA$59+('Argy vs. SBO'!$AA$60*'Monthly Data'!F97)+('Argy vs. SBO'!$AA$61*'Monthly Data'!AE97)+AVERAGE('Argy vs. SBO'!$T$953:$T$960),0.25)</f>
        <v>#REF!</v>
      </c>
      <c r="L97" s="76" t="e">
        <f t="shared" si="138"/>
        <v>#REF!</v>
      </c>
      <c r="M97" s="76" t="e">
        <f t="shared" si="139"/>
        <v>#REF!</v>
      </c>
      <c r="N97" s="76" t="e">
        <f t="shared" si="140"/>
        <v>#REF!</v>
      </c>
      <c r="O97" s="76" t="e">
        <f t="shared" si="141"/>
        <v>#REF!</v>
      </c>
      <c r="P97" s="76" t="e">
        <f>MROUND('Argy vs. SBO'!$AA$39+('Argy vs. SBO'!$AA$40*'Monthly Data'!U97)+('Argy vs. SBO'!$AA$41*'Monthly Data'!AE97)+AVERAGE('Argy vs. SBO'!$P$953:$P$960),0.25)-2-4-5</f>
        <v>#REF!</v>
      </c>
      <c r="Q97" s="76" t="e">
        <f t="shared" si="142"/>
        <v>#REF!</v>
      </c>
      <c r="R97" s="76" t="e">
        <f t="shared" si="143"/>
        <v>#REF!</v>
      </c>
      <c r="S97" s="76" t="e">
        <f t="shared" si="144"/>
        <v>#REF!</v>
      </c>
      <c r="T97" s="76" t="e">
        <f t="shared" si="145"/>
        <v>#REF!</v>
      </c>
      <c r="U97" s="76" t="e">
        <f t="shared" si="146"/>
        <v>#REF!</v>
      </c>
      <c r="V97" s="76">
        <f t="shared" si="84"/>
        <v>-4</v>
      </c>
      <c r="W97" s="76">
        <f t="shared" si="39"/>
        <v>3.75</v>
      </c>
      <c r="X97" s="76">
        <f t="shared" si="147"/>
        <v>86.694393060903508</v>
      </c>
      <c r="Y97" s="76">
        <f t="shared" si="148"/>
        <v>94.247361810903513</v>
      </c>
      <c r="Z97" s="76">
        <f>'[5]Canola Complex'!$BP448</f>
        <v>90.575810809821263</v>
      </c>
      <c r="AA97" s="76">
        <f t="shared" si="149"/>
        <v>-3.8814177489177553</v>
      </c>
      <c r="AB97" s="76">
        <f t="shared" si="150"/>
        <v>3.6715510010822499</v>
      </c>
      <c r="AC97" s="76" t="e">
        <f t="shared" si="151"/>
        <v>#REF!</v>
      </c>
      <c r="AD97" s="76" t="e">
        <f t="shared" si="152"/>
        <v>#REF!</v>
      </c>
      <c r="AE97" s="76" t="e">
        <f>#REF!</f>
        <v>#REF!</v>
      </c>
      <c r="AF97" s="76" t="e">
        <f t="shared" si="125"/>
        <v>#REF!</v>
      </c>
      <c r="AG97" s="76" t="e">
        <f t="shared" si="153"/>
        <v>#REF!</v>
      </c>
      <c r="AH97" s="76"/>
      <c r="AI97" s="76" t="e">
        <f t="shared" si="192"/>
        <v>#REF!</v>
      </c>
      <c r="AJ97" s="76" t="e">
        <f t="shared" si="154"/>
        <v>#REF!</v>
      </c>
      <c r="AK97" s="78" t="e">
        <f t="shared" si="155"/>
        <v>#REF!</v>
      </c>
      <c r="AL97" s="60">
        <f t="shared" si="156"/>
        <v>46296</v>
      </c>
      <c r="AM97" s="79" t="e">
        <f t="shared" si="178"/>
        <v>#REF!</v>
      </c>
      <c r="AN97" s="79" t="e">
        <f t="shared" si="178"/>
        <v>#REF!</v>
      </c>
      <c r="AO97" s="79" t="e">
        <f t="shared" si="178"/>
        <v>#REF!</v>
      </c>
      <c r="AQ97" s="62"/>
      <c r="AR97" s="24"/>
      <c r="AS97" s="60">
        <f t="shared" si="157"/>
        <v>46296</v>
      </c>
      <c r="AT97" s="76" t="e">
        <f t="shared" si="86"/>
        <v>#NUM!</v>
      </c>
      <c r="AU97" s="76" t="e">
        <f t="shared" si="87"/>
        <v>#NUM!</v>
      </c>
      <c r="AV97" s="76" t="e">
        <f t="shared" si="158"/>
        <v>#NUM!</v>
      </c>
      <c r="AW97" s="69" t="e">
        <f t="shared" si="159"/>
        <v>#NUM!</v>
      </c>
      <c r="AX97" s="69" t="e">
        <f t="shared" si="160"/>
        <v>#NUM!</v>
      </c>
      <c r="AY97" s="76">
        <f t="shared" si="89"/>
        <v>3.9563289100122185</v>
      </c>
      <c r="AZ97" s="76">
        <f t="shared" si="90"/>
        <v>5.9289851600122185</v>
      </c>
      <c r="BA97" s="78">
        <v>5.0933182227827842</v>
      </c>
      <c r="BB97" s="69">
        <f t="shared" si="161"/>
        <v>-1.1369893127705657</v>
      </c>
      <c r="BC97" s="69">
        <f t="shared" si="162"/>
        <v>0.8356669372294343</v>
      </c>
      <c r="BD97" s="76" t="e">
        <f t="shared" si="91"/>
        <v>#NUM!</v>
      </c>
      <c r="BE97" s="76" t="e">
        <f t="shared" si="92"/>
        <v>#NUM!</v>
      </c>
      <c r="BF97" s="76" t="e">
        <f t="shared" si="191"/>
        <v>#NUM!</v>
      </c>
      <c r="BG97" s="69" t="e">
        <f t="shared" si="163"/>
        <v>#NUM!</v>
      </c>
      <c r="BH97" s="69" t="e">
        <f t="shared" si="164"/>
        <v>#NUM!</v>
      </c>
      <c r="BI97" s="76" t="e">
        <f t="shared" si="94"/>
        <v>#REF!</v>
      </c>
      <c r="BJ97" s="76" t="e">
        <f t="shared" si="95"/>
        <v>#REF!</v>
      </c>
      <c r="BK97" s="76" t="e">
        <f t="shared" si="165"/>
        <v>#REF!</v>
      </c>
      <c r="BL97" s="69" t="e">
        <f t="shared" si="166"/>
        <v>#REF!</v>
      </c>
      <c r="BM97" s="69" t="e">
        <f t="shared" si="167"/>
        <v>#REF!</v>
      </c>
      <c r="BN97" s="76" t="e">
        <f t="shared" si="97"/>
        <v>#REF!</v>
      </c>
      <c r="BO97" s="76" t="e">
        <f t="shared" si="183"/>
        <v>#REF!</v>
      </c>
      <c r="BP97" s="76" t="e">
        <f>'Argy vs. SBO'!$AA$100+('Argy vs. SBO'!$AA$103*'Monthly Data'!K96)+('Argy vs. SBO'!$AA$104*'Monthly Data'!AE96)+AVERAGE('Argy vs. SBO'!$R$953:$R$960)</f>
        <v>#REF!</v>
      </c>
      <c r="BQ97" s="69" t="e">
        <f t="shared" si="168"/>
        <v>#REF!</v>
      </c>
      <c r="BR97" s="69" t="e">
        <f t="shared" si="169"/>
        <v>#REF!</v>
      </c>
      <c r="BS97" s="76" t="e">
        <f t="shared" si="181"/>
        <v>#REF!</v>
      </c>
      <c r="BT97" s="76" t="e">
        <f t="shared" si="181"/>
        <v>#REF!</v>
      </c>
      <c r="BU97" s="76" t="e">
        <f t="shared" si="181"/>
        <v>#REF!</v>
      </c>
      <c r="BV97" s="69" t="e">
        <f t="shared" si="170"/>
        <v>#REF!</v>
      </c>
      <c r="BW97" s="69" t="e">
        <f t="shared" si="171"/>
        <v>#REF!</v>
      </c>
      <c r="BX97" s="76" t="e">
        <f t="shared" si="182"/>
        <v>#REF!</v>
      </c>
      <c r="BY97" s="76" t="e">
        <f t="shared" si="182"/>
        <v>#REF!</v>
      </c>
      <c r="BZ97" s="76" t="e">
        <f t="shared" si="182"/>
        <v>#REF!</v>
      </c>
      <c r="CA97" s="69" t="e">
        <f t="shared" si="172"/>
        <v>#REF!</v>
      </c>
      <c r="CB97" s="69" t="e">
        <f t="shared" si="173"/>
        <v>#REF!</v>
      </c>
      <c r="CE97" s="76">
        <v>-2.0385607986165688</v>
      </c>
      <c r="CG97" s="76">
        <v>5.0933182227827842</v>
      </c>
      <c r="CH97" s="24"/>
      <c r="CI97" s="76">
        <v>-4.4620658552626011</v>
      </c>
      <c r="CJ97" s="24"/>
      <c r="CK97" s="24">
        <v>0.5</v>
      </c>
      <c r="CM97" s="69" t="e">
        <f t="shared" si="184"/>
        <v>#REF!</v>
      </c>
      <c r="CN97" s="69" t="e">
        <f t="shared" si="184"/>
        <v>#REF!</v>
      </c>
      <c r="CO97" s="69" t="e">
        <f t="shared" si="184"/>
        <v>#REF!</v>
      </c>
      <c r="CP97" s="69" t="e">
        <f t="shared" si="185"/>
        <v>#REF!</v>
      </c>
      <c r="CQ97" s="69" t="e">
        <f t="shared" si="185"/>
        <v>#REF!</v>
      </c>
      <c r="CR97" s="69" t="e">
        <f t="shared" si="185"/>
        <v>#REF!</v>
      </c>
      <c r="CS97" s="69" t="e">
        <f t="shared" si="186"/>
        <v>#REF!</v>
      </c>
      <c r="CT97" s="69" t="e">
        <f t="shared" si="186"/>
        <v>#REF!</v>
      </c>
      <c r="CU97" s="69" t="e">
        <f t="shared" si="186"/>
        <v>#REF!</v>
      </c>
      <c r="CV97" s="69" t="e">
        <f t="shared" si="187"/>
        <v>#REF!</v>
      </c>
      <c r="CW97" s="69" t="e">
        <f t="shared" si="187"/>
        <v>#REF!</v>
      </c>
      <c r="CX97" s="69" t="e">
        <f t="shared" si="187"/>
        <v>#REF!</v>
      </c>
      <c r="CY97" s="69">
        <f t="shared" si="188"/>
        <v>86.694393060903508</v>
      </c>
      <c r="CZ97" s="69">
        <f t="shared" si="188"/>
        <v>94.247361810903513</v>
      </c>
      <c r="DA97" s="69">
        <f t="shared" si="188"/>
        <v>90.575810809821263</v>
      </c>
      <c r="DB97" s="69" t="e">
        <f t="shared" si="189"/>
        <v>#REF!</v>
      </c>
      <c r="DC97" s="69" t="e">
        <f t="shared" si="189"/>
        <v>#REF!</v>
      </c>
      <c r="DD97" s="69" t="e">
        <f t="shared" si="189"/>
        <v>#REF!</v>
      </c>
      <c r="DF97" s="69" t="e">
        <f t="shared" si="190"/>
        <v>#REF!</v>
      </c>
      <c r="DG97" s="69" t="e">
        <f t="shared" si="190"/>
        <v>#REF!</v>
      </c>
      <c r="DH97" s="69" t="e">
        <f t="shared" si="190"/>
        <v>#REF!</v>
      </c>
      <c r="DJ97" s="69" t="e">
        <f t="shared" si="180"/>
        <v>#REF!</v>
      </c>
      <c r="DK97" s="69" t="e">
        <f t="shared" si="180"/>
        <v>#REF!</v>
      </c>
      <c r="DL97" s="69" t="e">
        <f t="shared" si="180"/>
        <v>#REF!</v>
      </c>
      <c r="DM97" s="69" t="e">
        <f t="shared" si="110"/>
        <v>#REF!</v>
      </c>
      <c r="DN97" s="69" t="e">
        <f t="shared" si="111"/>
        <v>#REF!</v>
      </c>
      <c r="DO97" s="69" t="e">
        <f t="shared" si="174"/>
        <v>#REF!</v>
      </c>
      <c r="DP97" t="e">
        <f t="shared" si="175"/>
        <v>#REF!</v>
      </c>
      <c r="DQ97" t="e">
        <f t="shared" si="176"/>
        <v>#REF!</v>
      </c>
      <c r="DS97" s="69" t="e">
        <f t="shared" si="179"/>
        <v>#REF!</v>
      </c>
      <c r="DT97" s="69" t="e">
        <f t="shared" si="179"/>
        <v>#REF!</v>
      </c>
      <c r="DU97" s="69" t="e">
        <f t="shared" si="179"/>
        <v>#REF!</v>
      </c>
      <c r="DV97" s="63">
        <f t="shared" si="177"/>
        <v>46296</v>
      </c>
      <c r="DW97" s="76" t="e">
        <f t="shared" si="115"/>
        <v>#REF!</v>
      </c>
      <c r="DX97" s="76" t="e">
        <f t="shared" si="116"/>
        <v>#REF!</v>
      </c>
      <c r="DY97" s="76" t="e">
        <f t="shared" si="128"/>
        <v>#REF!</v>
      </c>
      <c r="DZ97" s="76" t="e">
        <f t="shared" si="117"/>
        <v>#REF!</v>
      </c>
      <c r="EA97" s="76" t="e">
        <f t="shared" si="117"/>
        <v>#REF!</v>
      </c>
      <c r="EB97" s="76" t="e">
        <f t="shared" si="117"/>
        <v>#REF!</v>
      </c>
      <c r="EC97" s="76">
        <f>_xlfn.MINIFS(Spreads!AT$3:AT$1616,Spreads!$AA$3:$AA$1616,'Monthly Data'!$B97,Spreads!$AB$3:$AB$1616,'Monthly Data'!$C97)</f>
        <v>0</v>
      </c>
      <c r="ED97" s="76">
        <f>_xlfn.MAXIFS(Spreads!AT$3:AT$1616,Spreads!$AA$3:$AA$1616,'Monthly Data'!$B97,Spreads!$AB$3:$AB$1616,'Monthly Data'!$C97)</f>
        <v>0</v>
      </c>
      <c r="EE97" s="76" t="e">
        <f>AVERAGEIFS(Spreads!AT$3:AT$1616,Spreads!$AA$3:$AA$1616,'Monthly Data'!$B97,Spreads!$AB$3:$AB$1616,'Monthly Data'!$C97)</f>
        <v>#DIV/0!</v>
      </c>
      <c r="EF97" s="76">
        <f>_xlfn.MINIFS(Spreads!AU$3:AU$1616,Spreads!$AA$3:$AA$1616,'Monthly Data'!$B97,Spreads!$AB$3:$AB$1616,'Monthly Data'!$C97)</f>
        <v>0</v>
      </c>
      <c r="EG97" s="76">
        <f>_xlfn.MAXIFS(Spreads!AU$3:AU$1616,Spreads!$AA$3:$AA$1616,'Monthly Data'!$B97,Spreads!$AB$3:$AB$1616,'Monthly Data'!$C97)</f>
        <v>0</v>
      </c>
      <c r="EH97" s="76" t="e">
        <f>AVERAGEIFS(Spreads!AU$3:AU$1616,Spreads!$AA$3:$AA$1616,'Monthly Data'!$B97,Spreads!$AB$3:$AB$1616,'Monthly Data'!$C97)</f>
        <v>#DIV/0!</v>
      </c>
      <c r="EI97" s="76">
        <f>_xlfn.MINIFS(Spreads!AV$3:AV$1616,Spreads!$AA$3:$AA$1616,'Monthly Data'!$B97,Spreads!$AB$3:$AB$1616,'Monthly Data'!$C97)</f>
        <v>0</v>
      </c>
      <c r="EJ97" s="76">
        <f>_xlfn.MAXIFS(Spreads!AV$3:AV$1616,Spreads!$AA$3:$AA$1616,'Monthly Data'!$B97,Spreads!$AB$3:$AB$1616,'Monthly Data'!$C97)</f>
        <v>0</v>
      </c>
      <c r="EK97" s="76" t="e">
        <f>AVERAGEIFS(Spreads!AV$3:AV$1616,Spreads!$AA$3:$AA$1616,'Monthly Data'!$B97,Spreads!$AB$3:$AB$1616,'Monthly Data'!$C97)</f>
        <v>#DIV/0!</v>
      </c>
      <c r="EL97" s="76">
        <f>_xlfn.MINIFS(Spreads!AW$3:AW$1616,Spreads!$AA$3:$AA$1616,'Monthly Data'!$B97,Spreads!$AB$3:$AB$1616,'Monthly Data'!$C97)</f>
        <v>0</v>
      </c>
      <c r="EM97" s="76">
        <f>_xlfn.MAXIFS(Spreads!AW$3:AW$1616,Spreads!$AA$3:$AA$1616,'Monthly Data'!$B97,Spreads!$AB$3:$AB$1616,'Monthly Data'!$C97)</f>
        <v>0</v>
      </c>
      <c r="EN97" s="76" t="e">
        <f>AVERAGEIFS(Spreads!AW$3:AW$1616,Spreads!$AA$3:$AA$1616,'Monthly Data'!$B97,Spreads!$AB$3:$AB$1616,'Monthly Data'!$C97)</f>
        <v>#DIV/0!</v>
      </c>
      <c r="EO97" s="76">
        <f>_xlfn.MINIFS(Spreads!AX$3:AX$1616,Spreads!$AA$3:$AA$1616,'Monthly Data'!$B97,Spreads!$AB$3:$AB$1616,'Monthly Data'!$C97)</f>
        <v>0</v>
      </c>
      <c r="EP97" s="76">
        <f>_xlfn.MAXIFS(Spreads!AX$3:AX$1616,Spreads!$AA$3:$AA$1616,'Monthly Data'!$B97,Spreads!$AB$3:$AB$1616,'Monthly Data'!$C97)</f>
        <v>0</v>
      </c>
      <c r="EQ97" s="76" t="e">
        <f>AVERAGEIFS(Spreads!AX$3:AX$1616,Spreads!$AA$3:$AA$1616,'Monthly Data'!$B97,Spreads!$AB$3:$AB$1616,'Monthly Data'!$C97)</f>
        <v>#DIV/0!</v>
      </c>
      <c r="ER97" s="65">
        <f>_xlfn.MINIFS(Spreads!AY$3:AY$1616,Spreads!$AA$3:$AA$1616,'Monthly Data'!$B97,Spreads!$AB$3:$AB$1616,'Monthly Data'!$C97)</f>
        <v>0</v>
      </c>
      <c r="ES97" s="65">
        <f>_xlfn.MAXIFS(Spreads!AY$3:AY$1616,Spreads!$AA$3:$AA$1616,'Monthly Data'!$B97,Spreads!$AB$3:$AB$1616,'Monthly Data'!$C97)</f>
        <v>0</v>
      </c>
      <c r="ET97" s="65" t="e">
        <f>AVERAGEIFS(Spreads!AY$3:AY$1616,Spreads!$AA$3:$AA$1616,'Monthly Data'!$B97,Spreads!$AB$3:$AB$1616,'Monthly Data'!$C97)</f>
        <v>#DIV/0!</v>
      </c>
      <c r="EV97" s="24" t="e">
        <f t="shared" si="50"/>
        <v>#REF!</v>
      </c>
    </row>
    <row r="98" spans="1:152" x14ac:dyDescent="0.2">
      <c r="A98" s="60">
        <v>46327</v>
      </c>
      <c r="B98" s="61">
        <f t="shared" si="129"/>
        <v>11</v>
      </c>
      <c r="C98" s="61">
        <f t="shared" si="130"/>
        <v>2026</v>
      </c>
      <c r="D98" s="76" t="e">
        <f t="shared" si="131"/>
        <v>#REF!</v>
      </c>
      <c r="E98" s="76" t="e">
        <f t="shared" si="132"/>
        <v>#REF!</v>
      </c>
      <c r="F98" s="76" t="e">
        <f t="shared" si="133"/>
        <v>#REF!</v>
      </c>
      <c r="G98" s="76" t="e">
        <f t="shared" si="134"/>
        <v>#REF!</v>
      </c>
      <c r="H98" s="76" t="e">
        <f t="shared" si="135"/>
        <v>#REF!</v>
      </c>
      <c r="I98" s="76" t="e">
        <f t="shared" si="136"/>
        <v>#REF!</v>
      </c>
      <c r="J98" s="76" t="e">
        <f t="shared" si="137"/>
        <v>#REF!</v>
      </c>
      <c r="K98" s="76" t="e">
        <f>MROUND('Argy vs. SBO'!$AA$59+('Argy vs. SBO'!$AA$60*'Monthly Data'!F98)+('Argy vs. SBO'!$AA$61*'Monthly Data'!AE98)+AVERAGE('Argy vs. SBO'!$T$953:$T$960),0.25)-2</f>
        <v>#REF!</v>
      </c>
      <c r="L98" s="76" t="e">
        <f t="shared" si="138"/>
        <v>#REF!</v>
      </c>
      <c r="M98" s="76" t="e">
        <f t="shared" si="139"/>
        <v>#REF!</v>
      </c>
      <c r="N98" s="76" t="e">
        <f t="shared" si="140"/>
        <v>#REF!</v>
      </c>
      <c r="O98" s="76" t="e">
        <f t="shared" si="141"/>
        <v>#REF!</v>
      </c>
      <c r="P98" s="76" t="e">
        <f>MROUND('Argy vs. SBO'!$AA$39+('Argy vs. SBO'!$AA$40*'Monthly Data'!U98)+('Argy vs. SBO'!$AA$41*'Monthly Data'!AE98)+AVERAGE('Argy vs. SBO'!$P$953:$P$960),0.25)-2-4-5</f>
        <v>#REF!</v>
      </c>
      <c r="Q98" s="76" t="e">
        <f t="shared" si="142"/>
        <v>#REF!</v>
      </c>
      <c r="R98" s="76" t="e">
        <f t="shared" si="143"/>
        <v>#REF!</v>
      </c>
      <c r="S98" s="76" t="e">
        <f t="shared" si="144"/>
        <v>#REF!</v>
      </c>
      <c r="T98" s="76" t="e">
        <f t="shared" si="145"/>
        <v>#REF!</v>
      </c>
      <c r="U98" s="76" t="e">
        <f t="shared" si="146"/>
        <v>#REF!</v>
      </c>
      <c r="V98" s="76">
        <f t="shared" si="84"/>
        <v>-3.75</v>
      </c>
      <c r="W98" s="76">
        <f t="shared" si="39"/>
        <v>2.75</v>
      </c>
      <c r="X98" s="76">
        <f t="shared" si="147"/>
        <v>19.203176795156459</v>
      </c>
      <c r="Y98" s="76">
        <f t="shared" si="148"/>
        <v>24.308958045156466</v>
      </c>
      <c r="Z98" s="76">
        <f>'[5]Canola Complex'!$BP449</f>
        <v>21.942096065989794</v>
      </c>
      <c r="AA98" s="76">
        <f t="shared" si="149"/>
        <v>-2.7389192708333354</v>
      </c>
      <c r="AB98" s="76">
        <f t="shared" si="150"/>
        <v>2.3668619791666714</v>
      </c>
      <c r="AC98" s="76" t="e">
        <f t="shared" si="151"/>
        <v>#REF!</v>
      </c>
      <c r="AD98" s="76" t="e">
        <f t="shared" si="152"/>
        <v>#REF!</v>
      </c>
      <c r="AE98" s="76" t="e">
        <f>#REF!</f>
        <v>#REF!</v>
      </c>
      <c r="AF98" s="76" t="e">
        <f t="shared" si="125"/>
        <v>#REF!</v>
      </c>
      <c r="AG98" s="76" t="e">
        <f t="shared" si="153"/>
        <v>#REF!</v>
      </c>
      <c r="AH98" s="76"/>
      <c r="AI98" s="76" t="e">
        <f t="shared" si="192"/>
        <v>#REF!</v>
      </c>
      <c r="AJ98" s="76" t="e">
        <f t="shared" si="154"/>
        <v>#REF!</v>
      </c>
      <c r="AK98" s="78" t="e">
        <f t="shared" si="155"/>
        <v>#REF!</v>
      </c>
      <c r="AL98" s="60">
        <f t="shared" si="156"/>
        <v>46327</v>
      </c>
      <c r="AM98" s="79" t="e">
        <f t="shared" si="178"/>
        <v>#REF!</v>
      </c>
      <c r="AN98" s="79" t="e">
        <f t="shared" si="178"/>
        <v>#REF!</v>
      </c>
      <c r="AO98" s="79" t="e">
        <f t="shared" si="178"/>
        <v>#REF!</v>
      </c>
      <c r="AQ98" s="62"/>
      <c r="AR98" s="24"/>
      <c r="AS98" s="60">
        <f t="shared" si="157"/>
        <v>46327</v>
      </c>
      <c r="AT98" s="76" t="e">
        <f t="shared" si="86"/>
        <v>#NUM!</v>
      </c>
      <c r="AU98" s="76" t="e">
        <f t="shared" si="87"/>
        <v>#NUM!</v>
      </c>
      <c r="AV98" s="76" t="e">
        <f t="shared" si="158"/>
        <v>#NUM!</v>
      </c>
      <c r="AW98" s="69" t="e">
        <f t="shared" si="159"/>
        <v>#NUM!</v>
      </c>
      <c r="AX98" s="69" t="e">
        <f t="shared" si="160"/>
        <v>#NUM!</v>
      </c>
      <c r="AY98" s="76">
        <f t="shared" si="89"/>
        <v>4.6625806094648237</v>
      </c>
      <c r="AZ98" s="76">
        <f t="shared" si="90"/>
        <v>6.1371899844648272</v>
      </c>
      <c r="BA98" s="78">
        <v>5.350173615417205</v>
      </c>
      <c r="BB98" s="69">
        <f t="shared" si="161"/>
        <v>-0.68759300595238138</v>
      </c>
      <c r="BC98" s="69">
        <f t="shared" si="162"/>
        <v>0.78701636904762218</v>
      </c>
      <c r="BD98" s="76" t="e">
        <f t="shared" si="91"/>
        <v>#NUM!</v>
      </c>
      <c r="BE98" s="76" t="e">
        <f t="shared" si="92"/>
        <v>#NUM!</v>
      </c>
      <c r="BF98" s="76" t="e">
        <f t="shared" si="191"/>
        <v>#NUM!</v>
      </c>
      <c r="BG98" s="69" t="e">
        <f t="shared" si="163"/>
        <v>#NUM!</v>
      </c>
      <c r="BH98" s="69" t="e">
        <f t="shared" si="164"/>
        <v>#NUM!</v>
      </c>
      <c r="BI98" s="76" t="e">
        <f t="shared" si="94"/>
        <v>#REF!</v>
      </c>
      <c r="BJ98" s="76" t="e">
        <f t="shared" si="95"/>
        <v>#REF!</v>
      </c>
      <c r="BK98" s="76" t="e">
        <f t="shared" si="165"/>
        <v>#REF!</v>
      </c>
      <c r="BL98" s="69" t="e">
        <f t="shared" si="166"/>
        <v>#REF!</v>
      </c>
      <c r="BM98" s="69" t="e">
        <f t="shared" si="167"/>
        <v>#REF!</v>
      </c>
      <c r="BN98" s="76" t="e">
        <f t="shared" si="97"/>
        <v>#REF!</v>
      </c>
      <c r="BO98" s="76" t="e">
        <f t="shared" si="183"/>
        <v>#REF!</v>
      </c>
      <c r="BP98" s="76" t="e">
        <f>'Argy vs. SBO'!$AA$100+('Argy vs. SBO'!$AA$103*'Monthly Data'!K97)+('Argy vs. SBO'!$AA$104*'Monthly Data'!AE97)+AVERAGE('Argy vs. SBO'!$R$953:$R$960)</f>
        <v>#REF!</v>
      </c>
      <c r="BQ98" s="69" t="e">
        <f t="shared" si="168"/>
        <v>#REF!</v>
      </c>
      <c r="BR98" s="69" t="e">
        <f t="shared" si="169"/>
        <v>#REF!</v>
      </c>
      <c r="BS98" s="76" t="e">
        <f t="shared" si="181"/>
        <v>#REF!</v>
      </c>
      <c r="BT98" s="76" t="e">
        <f t="shared" si="181"/>
        <v>#REF!</v>
      </c>
      <c r="BU98" s="76" t="e">
        <f t="shared" si="181"/>
        <v>#REF!</v>
      </c>
      <c r="BV98" s="69" t="e">
        <f t="shared" si="170"/>
        <v>#REF!</v>
      </c>
      <c r="BW98" s="69" t="e">
        <f t="shared" si="171"/>
        <v>#REF!</v>
      </c>
      <c r="BX98" s="76" t="e">
        <f t="shared" si="182"/>
        <v>#REF!</v>
      </c>
      <c r="BY98" s="76" t="e">
        <f t="shared" si="182"/>
        <v>#REF!</v>
      </c>
      <c r="BZ98" s="76" t="e">
        <f t="shared" si="182"/>
        <v>#REF!</v>
      </c>
      <c r="CA98" s="69" t="e">
        <f t="shared" si="172"/>
        <v>#REF!</v>
      </c>
      <c r="CB98" s="69" t="e">
        <f t="shared" si="173"/>
        <v>#REF!</v>
      </c>
      <c r="CE98" s="76">
        <v>-2.5531028859692668</v>
      </c>
      <c r="CG98" s="76">
        <v>5.350173615417205</v>
      </c>
      <c r="CH98" s="24"/>
      <c r="CI98" s="76">
        <v>-4.058256830305865</v>
      </c>
      <c r="CJ98" s="24"/>
      <c r="CK98" s="24">
        <v>0.5</v>
      </c>
      <c r="CM98" s="69" t="e">
        <f t="shared" si="184"/>
        <v>#REF!</v>
      </c>
      <c r="CN98" s="69" t="e">
        <f t="shared" si="184"/>
        <v>#REF!</v>
      </c>
      <c r="CO98" s="69" t="e">
        <f t="shared" si="184"/>
        <v>#REF!</v>
      </c>
      <c r="CP98" s="69" t="e">
        <f t="shared" si="185"/>
        <v>#REF!</v>
      </c>
      <c r="CQ98" s="69" t="e">
        <f t="shared" si="185"/>
        <v>#REF!</v>
      </c>
      <c r="CR98" s="69" t="e">
        <f t="shared" si="185"/>
        <v>#REF!</v>
      </c>
      <c r="CS98" s="69" t="e">
        <f t="shared" si="186"/>
        <v>#REF!</v>
      </c>
      <c r="CT98" s="69" t="e">
        <f t="shared" si="186"/>
        <v>#REF!</v>
      </c>
      <c r="CU98" s="69" t="e">
        <f t="shared" si="186"/>
        <v>#REF!</v>
      </c>
      <c r="CV98" s="69" t="e">
        <f t="shared" si="187"/>
        <v>#REF!</v>
      </c>
      <c r="CW98" s="69" t="e">
        <f t="shared" si="187"/>
        <v>#REF!</v>
      </c>
      <c r="CX98" s="69" t="e">
        <f t="shared" si="187"/>
        <v>#REF!</v>
      </c>
      <c r="CY98" s="69">
        <f t="shared" si="188"/>
        <v>19.203176795156459</v>
      </c>
      <c r="CZ98" s="69">
        <f t="shared" si="188"/>
        <v>24.308958045156466</v>
      </c>
      <c r="DA98" s="69">
        <f t="shared" si="188"/>
        <v>21.942096065989794</v>
      </c>
      <c r="DB98" s="69" t="e">
        <f t="shared" si="189"/>
        <v>#REF!</v>
      </c>
      <c r="DC98" s="69" t="e">
        <f t="shared" si="189"/>
        <v>#REF!</v>
      </c>
      <c r="DD98" s="69" t="e">
        <f t="shared" si="189"/>
        <v>#REF!</v>
      </c>
      <c r="DF98" s="69" t="e">
        <f t="shared" si="190"/>
        <v>#REF!</v>
      </c>
      <c r="DG98" s="69" t="e">
        <f t="shared" si="190"/>
        <v>#REF!</v>
      </c>
      <c r="DH98" s="69" t="e">
        <f t="shared" si="190"/>
        <v>#REF!</v>
      </c>
      <c r="DJ98" s="69" t="e">
        <f t="shared" si="180"/>
        <v>#REF!</v>
      </c>
      <c r="DK98" s="69" t="e">
        <f t="shared" si="180"/>
        <v>#REF!</v>
      </c>
      <c r="DL98" s="69" t="e">
        <f t="shared" si="180"/>
        <v>#REF!</v>
      </c>
      <c r="DM98" s="69" t="e">
        <f t="shared" si="110"/>
        <v>#REF!</v>
      </c>
      <c r="DN98" s="69" t="e">
        <f t="shared" si="111"/>
        <v>#REF!</v>
      </c>
      <c r="DO98" s="69" t="e">
        <f t="shared" si="174"/>
        <v>#REF!</v>
      </c>
      <c r="DP98" t="e">
        <f t="shared" si="175"/>
        <v>#REF!</v>
      </c>
      <c r="DQ98" t="e">
        <f t="shared" si="176"/>
        <v>#REF!</v>
      </c>
      <c r="DS98" s="69" t="e">
        <f t="shared" si="179"/>
        <v>#REF!</v>
      </c>
      <c r="DT98" s="69" t="e">
        <f t="shared" si="179"/>
        <v>#REF!</v>
      </c>
      <c r="DU98" s="69" t="e">
        <f t="shared" si="179"/>
        <v>#REF!</v>
      </c>
      <c r="DV98" s="63">
        <f t="shared" si="177"/>
        <v>46327</v>
      </c>
      <c r="DW98" s="76" t="e">
        <f t="shared" si="115"/>
        <v>#REF!</v>
      </c>
      <c r="DX98" s="76" t="e">
        <f t="shared" si="116"/>
        <v>#REF!</v>
      </c>
      <c r="DY98" s="76" t="e">
        <f t="shared" si="128"/>
        <v>#REF!</v>
      </c>
      <c r="DZ98" s="76" t="e">
        <f t="shared" si="117"/>
        <v>#REF!</v>
      </c>
      <c r="EA98" s="76" t="e">
        <f t="shared" si="117"/>
        <v>#REF!</v>
      </c>
      <c r="EB98" s="76" t="e">
        <f t="shared" si="117"/>
        <v>#REF!</v>
      </c>
      <c r="EC98" s="76">
        <f>_xlfn.MINIFS(Spreads!AT$3:AT$1616,Spreads!$AA$3:$AA$1616,'Monthly Data'!$B98,Spreads!$AB$3:$AB$1616,'Monthly Data'!$C98)</f>
        <v>0</v>
      </c>
      <c r="ED98" s="76">
        <f>_xlfn.MAXIFS(Spreads!AT$3:AT$1616,Spreads!$AA$3:$AA$1616,'Monthly Data'!$B98,Spreads!$AB$3:$AB$1616,'Monthly Data'!$C98)</f>
        <v>0</v>
      </c>
      <c r="EE98" s="76" t="e">
        <f>AVERAGEIFS(Spreads!AT$3:AT$1616,Spreads!$AA$3:$AA$1616,'Monthly Data'!$B98,Spreads!$AB$3:$AB$1616,'Monthly Data'!$C98)</f>
        <v>#DIV/0!</v>
      </c>
      <c r="EF98" s="76">
        <f>_xlfn.MINIFS(Spreads!AU$3:AU$1616,Spreads!$AA$3:$AA$1616,'Monthly Data'!$B98,Spreads!$AB$3:$AB$1616,'Monthly Data'!$C98)</f>
        <v>0</v>
      </c>
      <c r="EG98" s="76">
        <f>_xlfn.MAXIFS(Spreads!AU$3:AU$1616,Spreads!$AA$3:$AA$1616,'Monthly Data'!$B98,Spreads!$AB$3:$AB$1616,'Monthly Data'!$C98)</f>
        <v>0</v>
      </c>
      <c r="EH98" s="76" t="e">
        <f>AVERAGEIFS(Spreads!AU$3:AU$1616,Spreads!$AA$3:$AA$1616,'Monthly Data'!$B98,Spreads!$AB$3:$AB$1616,'Monthly Data'!$C98)</f>
        <v>#DIV/0!</v>
      </c>
      <c r="EI98" s="76">
        <f>_xlfn.MINIFS(Spreads!AV$3:AV$1616,Spreads!$AA$3:$AA$1616,'Monthly Data'!$B98,Spreads!$AB$3:$AB$1616,'Monthly Data'!$C98)</f>
        <v>0</v>
      </c>
      <c r="EJ98" s="76">
        <f>_xlfn.MAXIFS(Spreads!AV$3:AV$1616,Spreads!$AA$3:$AA$1616,'Monthly Data'!$B98,Spreads!$AB$3:$AB$1616,'Monthly Data'!$C98)</f>
        <v>0</v>
      </c>
      <c r="EK98" s="76" t="e">
        <f>AVERAGEIFS(Spreads!AV$3:AV$1616,Spreads!$AA$3:$AA$1616,'Monthly Data'!$B98,Spreads!$AB$3:$AB$1616,'Monthly Data'!$C98)</f>
        <v>#DIV/0!</v>
      </c>
      <c r="EL98" s="76">
        <f>_xlfn.MINIFS(Spreads!AW$3:AW$1616,Spreads!$AA$3:$AA$1616,'Monthly Data'!$B98,Spreads!$AB$3:$AB$1616,'Monthly Data'!$C98)</f>
        <v>0</v>
      </c>
      <c r="EM98" s="76">
        <f>_xlfn.MAXIFS(Spreads!AW$3:AW$1616,Spreads!$AA$3:$AA$1616,'Monthly Data'!$B98,Spreads!$AB$3:$AB$1616,'Monthly Data'!$C98)</f>
        <v>0</v>
      </c>
      <c r="EN98" s="76" t="e">
        <f>AVERAGEIFS(Spreads!AW$3:AW$1616,Spreads!$AA$3:$AA$1616,'Monthly Data'!$B98,Spreads!$AB$3:$AB$1616,'Monthly Data'!$C98)</f>
        <v>#DIV/0!</v>
      </c>
      <c r="EO98" s="76">
        <f>_xlfn.MINIFS(Spreads!AX$3:AX$1616,Spreads!$AA$3:$AA$1616,'Monthly Data'!$B98,Spreads!$AB$3:$AB$1616,'Monthly Data'!$C98)</f>
        <v>0</v>
      </c>
      <c r="EP98" s="76">
        <f>_xlfn.MAXIFS(Spreads!AX$3:AX$1616,Spreads!$AA$3:$AA$1616,'Monthly Data'!$B98,Spreads!$AB$3:$AB$1616,'Monthly Data'!$C98)</f>
        <v>0</v>
      </c>
      <c r="EQ98" s="76" t="e">
        <f>AVERAGEIFS(Spreads!AX$3:AX$1616,Spreads!$AA$3:$AA$1616,'Monthly Data'!$B98,Spreads!$AB$3:$AB$1616,'Monthly Data'!$C98)</f>
        <v>#DIV/0!</v>
      </c>
      <c r="ER98" s="65">
        <f>_xlfn.MINIFS(Spreads!AY$3:AY$1616,Spreads!$AA$3:$AA$1616,'Monthly Data'!$B98,Spreads!$AB$3:$AB$1616,'Monthly Data'!$C98)</f>
        <v>0</v>
      </c>
      <c r="ES98" s="65">
        <f>_xlfn.MAXIFS(Spreads!AY$3:AY$1616,Spreads!$AA$3:$AA$1616,'Monthly Data'!$B98,Spreads!$AB$3:$AB$1616,'Monthly Data'!$C98)</f>
        <v>0</v>
      </c>
      <c r="ET98" s="65" t="e">
        <f>AVERAGEIFS(Spreads!AY$3:AY$1616,Spreads!$AA$3:$AA$1616,'Monthly Data'!$B98,Spreads!$AB$3:$AB$1616,'Monthly Data'!$C98)</f>
        <v>#DIV/0!</v>
      </c>
      <c r="EV98" s="24" t="e">
        <f t="shared" si="50"/>
        <v>#REF!</v>
      </c>
    </row>
    <row r="99" spans="1:152" x14ac:dyDescent="0.2">
      <c r="A99" s="60">
        <v>46357</v>
      </c>
      <c r="B99" s="61">
        <f t="shared" si="129"/>
        <v>12</v>
      </c>
      <c r="C99" s="61">
        <f t="shared" si="130"/>
        <v>2026</v>
      </c>
      <c r="D99" s="76" t="e">
        <f t="shared" si="131"/>
        <v>#REF!</v>
      </c>
      <c r="E99" s="76" t="e">
        <f t="shared" si="132"/>
        <v>#REF!</v>
      </c>
      <c r="F99" s="76" t="e">
        <f t="shared" si="133"/>
        <v>#REF!</v>
      </c>
      <c r="G99" s="76" t="e">
        <f t="shared" si="134"/>
        <v>#REF!</v>
      </c>
      <c r="H99" s="76" t="e">
        <f t="shared" si="135"/>
        <v>#REF!</v>
      </c>
      <c r="I99" s="76" t="e">
        <f t="shared" si="136"/>
        <v>#REF!</v>
      </c>
      <c r="J99" s="76" t="e">
        <f t="shared" si="137"/>
        <v>#REF!</v>
      </c>
      <c r="K99" s="76" t="e">
        <f>MROUND('Argy vs. SBO'!$AA$59+('Argy vs. SBO'!$AA$60*'Monthly Data'!F99)+('Argy vs. SBO'!$AA$61*'Monthly Data'!AE99)+AVERAGE('Argy vs. SBO'!$T$953:$T$960),0.25)-2</f>
        <v>#REF!</v>
      </c>
      <c r="L99" s="76" t="e">
        <f t="shared" si="138"/>
        <v>#REF!</v>
      </c>
      <c r="M99" s="76" t="e">
        <f t="shared" si="139"/>
        <v>#REF!</v>
      </c>
      <c r="N99" s="76" t="e">
        <f t="shared" si="140"/>
        <v>#REF!</v>
      </c>
      <c r="O99" s="76" t="e">
        <f t="shared" si="141"/>
        <v>#REF!</v>
      </c>
      <c r="P99" s="76" t="e">
        <f>MROUND('Argy vs. SBO'!$AA$39+('Argy vs. SBO'!$AA$40*'Monthly Data'!U99)+('Argy vs. SBO'!$AA$41*'Monthly Data'!AE99)+AVERAGE('Argy vs. SBO'!$P$953:$P$960),0.25)-2-4-5</f>
        <v>#REF!</v>
      </c>
      <c r="Q99" s="76" t="e">
        <f t="shared" si="142"/>
        <v>#REF!</v>
      </c>
      <c r="R99" s="76" t="e">
        <f t="shared" si="143"/>
        <v>#REF!</v>
      </c>
      <c r="S99" s="76" t="e">
        <f t="shared" si="144"/>
        <v>#REF!</v>
      </c>
      <c r="T99" s="76" t="e">
        <f t="shared" si="145"/>
        <v>#REF!</v>
      </c>
      <c r="U99" s="76" t="e">
        <f t="shared" si="146"/>
        <v>#REF!</v>
      </c>
      <c r="V99" s="76">
        <f t="shared" si="84"/>
        <v>-2</v>
      </c>
      <c r="W99" s="76">
        <f t="shared" si="39"/>
        <v>2.25</v>
      </c>
      <c r="X99" s="76">
        <f t="shared" si="147"/>
        <v>125.05705359281286</v>
      </c>
      <c r="Y99" s="76">
        <f t="shared" si="148"/>
        <v>130.95830359281285</v>
      </c>
      <c r="Z99" s="76">
        <f>'[5]Canola Complex'!$BP450</f>
        <v>128.20492127634461</v>
      </c>
      <c r="AA99" s="76">
        <f t="shared" si="149"/>
        <v>-3.147867683531743</v>
      </c>
      <c r="AB99" s="76">
        <f t="shared" si="150"/>
        <v>2.7533823164682474</v>
      </c>
      <c r="AC99" s="76" t="e">
        <f t="shared" si="151"/>
        <v>#REF!</v>
      </c>
      <c r="AD99" s="76" t="e">
        <f t="shared" si="152"/>
        <v>#REF!</v>
      </c>
      <c r="AE99" s="76" t="e">
        <f>#REF!</f>
        <v>#REF!</v>
      </c>
      <c r="AF99" s="76" t="e">
        <f t="shared" si="125"/>
        <v>#REF!</v>
      </c>
      <c r="AG99" s="76" t="e">
        <f t="shared" si="153"/>
        <v>#REF!</v>
      </c>
      <c r="AH99" s="76"/>
      <c r="AI99" s="76" t="e">
        <f t="shared" si="192"/>
        <v>#REF!</v>
      </c>
      <c r="AJ99" s="76" t="e">
        <f t="shared" si="154"/>
        <v>#REF!</v>
      </c>
      <c r="AK99" s="78" t="e">
        <f t="shared" si="155"/>
        <v>#REF!</v>
      </c>
      <c r="AL99" s="60">
        <f t="shared" si="156"/>
        <v>46357</v>
      </c>
      <c r="AM99" s="79" t="e">
        <f t="shared" si="178"/>
        <v>#REF!</v>
      </c>
      <c r="AN99" s="79" t="e">
        <f t="shared" si="178"/>
        <v>#REF!</v>
      </c>
      <c r="AO99" s="79" t="e">
        <f t="shared" si="178"/>
        <v>#REF!</v>
      </c>
      <c r="AQ99" s="62"/>
      <c r="AR99" s="24"/>
      <c r="AS99" s="60">
        <f t="shared" si="157"/>
        <v>46357</v>
      </c>
      <c r="AT99" s="76" t="e">
        <f t="shared" si="86"/>
        <v>#NUM!</v>
      </c>
      <c r="AU99" s="76" t="e">
        <f t="shared" si="87"/>
        <v>#NUM!</v>
      </c>
      <c r="AV99" s="76" t="e">
        <f t="shared" si="158"/>
        <v>#NUM!</v>
      </c>
      <c r="AW99" s="69" t="e">
        <f t="shared" si="159"/>
        <v>#NUM!</v>
      </c>
      <c r="AX99" s="69" t="e">
        <f t="shared" si="160"/>
        <v>#NUM!</v>
      </c>
      <c r="AY99" s="76">
        <f t="shared" si="89"/>
        <v>3.555559659756085</v>
      </c>
      <c r="AZ99" s="76">
        <f t="shared" si="90"/>
        <v>6.2860284097560859</v>
      </c>
      <c r="BA99" s="78">
        <v>5.0682084692798952</v>
      </c>
      <c r="BB99" s="69">
        <f t="shared" si="161"/>
        <v>-1.5126488095238102</v>
      </c>
      <c r="BC99" s="69">
        <f t="shared" si="162"/>
        <v>1.2178199404761907</v>
      </c>
      <c r="BD99" s="76" t="e">
        <f t="shared" si="91"/>
        <v>#NUM!</v>
      </c>
      <c r="BE99" s="76" t="e">
        <f t="shared" si="92"/>
        <v>#NUM!</v>
      </c>
      <c r="BF99" s="76" t="e">
        <f>MROUND((BF98+AVERAGE(BF88-BF87,BF76-BF75,BF64-BF63,BF52-BF51,BF40-BF39)+2),0.25)</f>
        <v>#NUM!</v>
      </c>
      <c r="BG99" s="69" t="e">
        <f t="shared" si="163"/>
        <v>#NUM!</v>
      </c>
      <c r="BH99" s="69" t="e">
        <f t="shared" si="164"/>
        <v>#NUM!</v>
      </c>
      <c r="BI99" s="76" t="e">
        <f t="shared" si="94"/>
        <v>#REF!</v>
      </c>
      <c r="BJ99" s="76" t="e">
        <f t="shared" si="95"/>
        <v>#REF!</v>
      </c>
      <c r="BK99" s="76" t="e">
        <f t="shared" si="165"/>
        <v>#REF!</v>
      </c>
      <c r="BL99" s="69" t="e">
        <f t="shared" si="166"/>
        <v>#REF!</v>
      </c>
      <c r="BM99" s="69" t="e">
        <f t="shared" si="167"/>
        <v>#REF!</v>
      </c>
      <c r="BN99" s="76" t="e">
        <f t="shared" si="97"/>
        <v>#REF!</v>
      </c>
      <c r="BO99" s="76" t="e">
        <f t="shared" si="183"/>
        <v>#REF!</v>
      </c>
      <c r="BP99" s="76" t="e">
        <f>'Argy vs. SBO'!$AA$100+('Argy vs. SBO'!$AA$103*'Monthly Data'!K98)+('Argy vs. SBO'!$AA$104*'Monthly Data'!AE98)+AVERAGE('Argy vs. SBO'!$R$953:$R$960)</f>
        <v>#REF!</v>
      </c>
      <c r="BQ99" s="69" t="e">
        <f t="shared" si="168"/>
        <v>#REF!</v>
      </c>
      <c r="BR99" s="69" t="e">
        <f t="shared" si="169"/>
        <v>#REF!</v>
      </c>
      <c r="BS99" s="76" t="e">
        <f t="shared" si="181"/>
        <v>#REF!</v>
      </c>
      <c r="BT99" s="76" t="e">
        <f t="shared" si="181"/>
        <v>#REF!</v>
      </c>
      <c r="BU99" s="76" t="e">
        <f t="shared" si="181"/>
        <v>#REF!</v>
      </c>
      <c r="BV99" s="69" t="e">
        <f t="shared" si="170"/>
        <v>#REF!</v>
      </c>
      <c r="BW99" s="69" t="e">
        <f t="shared" si="171"/>
        <v>#REF!</v>
      </c>
      <c r="BX99" s="76" t="e">
        <f t="shared" si="182"/>
        <v>#REF!</v>
      </c>
      <c r="BY99" s="76" t="e">
        <f t="shared" si="182"/>
        <v>#REF!</v>
      </c>
      <c r="BZ99" s="76" t="e">
        <f t="shared" si="182"/>
        <v>#REF!</v>
      </c>
      <c r="CA99" s="69" t="e">
        <f t="shared" si="172"/>
        <v>#REF!</v>
      </c>
      <c r="CB99" s="69" t="e">
        <f t="shared" si="173"/>
        <v>#REF!</v>
      </c>
      <c r="CE99" s="76">
        <v>-2.4290617636528111</v>
      </c>
      <c r="CG99" s="76">
        <v>5.0682084692798952</v>
      </c>
      <c r="CH99" s="24"/>
      <c r="CI99" s="76">
        <v>-3.4039486785990647</v>
      </c>
      <c r="CJ99" s="24"/>
      <c r="CK99" s="24">
        <v>0.5</v>
      </c>
      <c r="CM99" s="69" t="e">
        <f t="shared" si="184"/>
        <v>#REF!</v>
      </c>
      <c r="CN99" s="69" t="e">
        <f t="shared" si="184"/>
        <v>#REF!</v>
      </c>
      <c r="CO99" s="69" t="e">
        <f t="shared" si="184"/>
        <v>#REF!</v>
      </c>
      <c r="CP99" s="69" t="e">
        <f t="shared" si="185"/>
        <v>#REF!</v>
      </c>
      <c r="CQ99" s="69" t="e">
        <f t="shared" si="185"/>
        <v>#REF!</v>
      </c>
      <c r="CR99" s="69" t="e">
        <f t="shared" si="185"/>
        <v>#REF!</v>
      </c>
      <c r="CS99" s="69" t="e">
        <f t="shared" si="186"/>
        <v>#REF!</v>
      </c>
      <c r="CT99" s="69" t="e">
        <f t="shared" si="186"/>
        <v>#REF!</v>
      </c>
      <c r="CU99" s="69" t="e">
        <f t="shared" si="186"/>
        <v>#REF!</v>
      </c>
      <c r="CV99" s="69" t="e">
        <f t="shared" si="187"/>
        <v>#REF!</v>
      </c>
      <c r="CW99" s="69" t="e">
        <f t="shared" si="187"/>
        <v>#REF!</v>
      </c>
      <c r="CX99" s="69" t="e">
        <f t="shared" si="187"/>
        <v>#REF!</v>
      </c>
      <c r="CY99" s="69">
        <f t="shared" si="188"/>
        <v>125.05705359281286</v>
      </c>
      <c r="CZ99" s="69">
        <f t="shared" si="188"/>
        <v>130.95830359281285</v>
      </c>
      <c r="DA99" s="69">
        <f t="shared" si="188"/>
        <v>128.20492127634461</v>
      </c>
      <c r="DB99" s="69" t="e">
        <f t="shared" si="189"/>
        <v>#REF!</v>
      </c>
      <c r="DC99" s="69" t="e">
        <f t="shared" si="189"/>
        <v>#REF!</v>
      </c>
      <c r="DD99" s="69" t="e">
        <f t="shared" si="189"/>
        <v>#REF!</v>
      </c>
      <c r="DF99" s="69" t="e">
        <f t="shared" si="190"/>
        <v>#REF!</v>
      </c>
      <c r="DG99" s="69" t="e">
        <f t="shared" si="190"/>
        <v>#REF!</v>
      </c>
      <c r="DH99" s="69" t="e">
        <f t="shared" si="190"/>
        <v>#REF!</v>
      </c>
      <c r="DJ99" s="69" t="e">
        <f t="shared" si="180"/>
        <v>#REF!</v>
      </c>
      <c r="DK99" s="69" t="e">
        <f t="shared" si="180"/>
        <v>#REF!</v>
      </c>
      <c r="DL99" s="69" t="e">
        <f t="shared" si="180"/>
        <v>#REF!</v>
      </c>
      <c r="DM99" s="69" t="e">
        <f t="shared" si="110"/>
        <v>#REF!</v>
      </c>
      <c r="DN99" s="69" t="e">
        <f t="shared" si="111"/>
        <v>#REF!</v>
      </c>
      <c r="DO99" s="69" t="e">
        <f t="shared" si="174"/>
        <v>#REF!</v>
      </c>
      <c r="DP99" t="e">
        <f t="shared" si="175"/>
        <v>#REF!</v>
      </c>
      <c r="DQ99" t="e">
        <f t="shared" si="176"/>
        <v>#REF!</v>
      </c>
      <c r="DS99" s="69" t="e">
        <f t="shared" si="179"/>
        <v>#REF!</v>
      </c>
      <c r="DT99" s="69" t="e">
        <f t="shared" si="179"/>
        <v>#REF!</v>
      </c>
      <c r="DU99" s="69" t="e">
        <f t="shared" si="179"/>
        <v>#REF!</v>
      </c>
      <c r="DV99" s="63">
        <f t="shared" si="177"/>
        <v>46357</v>
      </c>
      <c r="DW99" s="76" t="e">
        <f t="shared" si="115"/>
        <v>#REF!</v>
      </c>
      <c r="DX99" s="76" t="e">
        <f t="shared" si="116"/>
        <v>#REF!</v>
      </c>
      <c r="DY99" s="76" t="e">
        <f t="shared" si="128"/>
        <v>#REF!</v>
      </c>
      <c r="DZ99" s="76" t="e">
        <f t="shared" si="117"/>
        <v>#REF!</v>
      </c>
      <c r="EA99" s="76" t="e">
        <f t="shared" si="117"/>
        <v>#REF!</v>
      </c>
      <c r="EB99" s="76" t="e">
        <f t="shared" si="117"/>
        <v>#REF!</v>
      </c>
      <c r="EC99" s="76">
        <f>_xlfn.MINIFS(Spreads!AT$3:AT$1616,Spreads!$AA$3:$AA$1616,'Monthly Data'!$B99,Spreads!$AB$3:$AB$1616,'Monthly Data'!$C99)</f>
        <v>0</v>
      </c>
      <c r="ED99" s="76">
        <f>_xlfn.MAXIFS(Spreads!AT$3:AT$1616,Spreads!$AA$3:$AA$1616,'Monthly Data'!$B99,Spreads!$AB$3:$AB$1616,'Monthly Data'!$C99)</f>
        <v>0</v>
      </c>
      <c r="EE99" s="76" t="e">
        <f>AVERAGEIFS(Spreads!AT$3:AT$1616,Spreads!$AA$3:$AA$1616,'Monthly Data'!$B99,Spreads!$AB$3:$AB$1616,'Monthly Data'!$C99)</f>
        <v>#DIV/0!</v>
      </c>
      <c r="EF99" s="76">
        <f>_xlfn.MINIFS(Spreads!AU$3:AU$1616,Spreads!$AA$3:$AA$1616,'Monthly Data'!$B99,Spreads!$AB$3:$AB$1616,'Monthly Data'!$C99)</f>
        <v>0</v>
      </c>
      <c r="EG99" s="76">
        <f>_xlfn.MAXIFS(Spreads!AU$3:AU$1616,Spreads!$AA$3:$AA$1616,'Monthly Data'!$B99,Spreads!$AB$3:$AB$1616,'Monthly Data'!$C99)</f>
        <v>0</v>
      </c>
      <c r="EH99" s="76" t="e">
        <f>AVERAGEIFS(Spreads!AU$3:AU$1616,Spreads!$AA$3:$AA$1616,'Monthly Data'!$B99,Spreads!$AB$3:$AB$1616,'Monthly Data'!$C99)</f>
        <v>#DIV/0!</v>
      </c>
      <c r="EI99" s="76">
        <f>_xlfn.MINIFS(Spreads!AV$3:AV$1616,Spreads!$AA$3:$AA$1616,'Monthly Data'!$B99,Spreads!$AB$3:$AB$1616,'Monthly Data'!$C99)</f>
        <v>0</v>
      </c>
      <c r="EJ99" s="76">
        <f>_xlfn.MAXIFS(Spreads!AV$3:AV$1616,Spreads!$AA$3:$AA$1616,'Monthly Data'!$B99,Spreads!$AB$3:$AB$1616,'Monthly Data'!$C99)</f>
        <v>0</v>
      </c>
      <c r="EK99" s="76" t="e">
        <f>AVERAGEIFS(Spreads!AV$3:AV$1616,Spreads!$AA$3:$AA$1616,'Monthly Data'!$B99,Spreads!$AB$3:$AB$1616,'Monthly Data'!$C99)</f>
        <v>#DIV/0!</v>
      </c>
      <c r="EL99" s="76">
        <f>_xlfn.MINIFS(Spreads!AW$3:AW$1616,Spreads!$AA$3:$AA$1616,'Monthly Data'!$B99,Spreads!$AB$3:$AB$1616,'Monthly Data'!$C99)</f>
        <v>0</v>
      </c>
      <c r="EM99" s="76">
        <f>_xlfn.MAXIFS(Spreads!AW$3:AW$1616,Spreads!$AA$3:$AA$1616,'Monthly Data'!$B99,Spreads!$AB$3:$AB$1616,'Monthly Data'!$C99)</f>
        <v>0</v>
      </c>
      <c r="EN99" s="76" t="e">
        <f>AVERAGEIFS(Spreads!AW$3:AW$1616,Spreads!$AA$3:$AA$1616,'Monthly Data'!$B99,Spreads!$AB$3:$AB$1616,'Monthly Data'!$C99)</f>
        <v>#DIV/0!</v>
      </c>
      <c r="EO99" s="76">
        <f>_xlfn.MINIFS(Spreads!AX$3:AX$1616,Spreads!$AA$3:$AA$1616,'Monthly Data'!$B99,Spreads!$AB$3:$AB$1616,'Monthly Data'!$C99)</f>
        <v>0</v>
      </c>
      <c r="EP99" s="76">
        <f>_xlfn.MAXIFS(Spreads!AX$3:AX$1616,Spreads!$AA$3:$AA$1616,'Monthly Data'!$B99,Spreads!$AB$3:$AB$1616,'Monthly Data'!$C99)</f>
        <v>0</v>
      </c>
      <c r="EQ99" s="76" t="e">
        <f>AVERAGEIFS(Spreads!AX$3:AX$1616,Spreads!$AA$3:$AA$1616,'Monthly Data'!$B99,Spreads!$AB$3:$AB$1616,'Monthly Data'!$C99)</f>
        <v>#DIV/0!</v>
      </c>
      <c r="ER99" s="65">
        <f>_xlfn.MINIFS(Spreads!AY$3:AY$1616,Spreads!$AA$3:$AA$1616,'Monthly Data'!$B99,Spreads!$AB$3:$AB$1616,'Monthly Data'!$C99)</f>
        <v>0</v>
      </c>
      <c r="ES99" s="65">
        <f>_xlfn.MAXIFS(Spreads!AY$3:AY$1616,Spreads!$AA$3:$AA$1616,'Monthly Data'!$B99,Spreads!$AB$3:$AB$1616,'Monthly Data'!$C99)</f>
        <v>0</v>
      </c>
      <c r="ET99" s="65" t="e">
        <f>AVERAGEIFS(Spreads!AY$3:AY$1616,Spreads!$AA$3:$AA$1616,'Monthly Data'!$B99,Spreads!$AB$3:$AB$1616,'Monthly Data'!$C99)</f>
        <v>#DIV/0!</v>
      </c>
      <c r="EV99" s="24" t="e">
        <f t="shared" si="50"/>
        <v>#REF!</v>
      </c>
    </row>
    <row r="100" spans="1:152" x14ac:dyDescent="0.2">
      <c r="A100" s="60">
        <v>46388</v>
      </c>
      <c r="B100" s="61">
        <f t="shared" si="129"/>
        <v>1</v>
      </c>
      <c r="C100" s="61">
        <f t="shared" si="130"/>
        <v>2027</v>
      </c>
      <c r="D100" s="76" t="e">
        <f t="shared" si="131"/>
        <v>#REF!</v>
      </c>
      <c r="E100" s="76" t="e">
        <f t="shared" si="132"/>
        <v>#REF!</v>
      </c>
      <c r="F100" s="76" t="e">
        <f t="shared" si="133"/>
        <v>#REF!</v>
      </c>
      <c r="G100" s="76" t="e">
        <f t="shared" si="134"/>
        <v>#REF!</v>
      </c>
      <c r="H100" s="76" t="e">
        <f t="shared" si="135"/>
        <v>#REF!</v>
      </c>
      <c r="I100" s="76" t="e">
        <f t="shared" si="136"/>
        <v>#REF!</v>
      </c>
      <c r="J100" s="76" t="e">
        <f t="shared" si="137"/>
        <v>#REF!</v>
      </c>
      <c r="K100" s="76" t="e">
        <f>MROUND('Argy vs. SBO'!$AA$59+('Argy vs. SBO'!$AA$60*'Monthly Data'!F100)+('Argy vs. SBO'!$AA$61*'Monthly Data'!AE100)+AVERAGE('Argy vs. SBO'!$T$953:$T$960),0.25)-2</f>
        <v>#REF!</v>
      </c>
      <c r="L100" s="76" t="e">
        <f t="shared" si="138"/>
        <v>#REF!</v>
      </c>
      <c r="M100" s="76" t="e">
        <f t="shared" si="139"/>
        <v>#REF!</v>
      </c>
      <c r="N100" s="76" t="e">
        <f t="shared" si="140"/>
        <v>#REF!</v>
      </c>
      <c r="O100" s="76" t="e">
        <f t="shared" si="141"/>
        <v>#REF!</v>
      </c>
      <c r="P100" s="76" t="e">
        <f>MROUND('Argy vs. SBO'!$AA$39+('Argy vs. SBO'!$AA$40*'Monthly Data'!U100)+('Argy vs. SBO'!$AA$41*'Monthly Data'!AE100)+AVERAGE('Argy vs. SBO'!$P$953:$P$960),0.25)-2-4-5</f>
        <v>#REF!</v>
      </c>
      <c r="Q100" s="76" t="e">
        <f t="shared" si="142"/>
        <v>#REF!</v>
      </c>
      <c r="R100" s="76" t="e">
        <f t="shared" si="143"/>
        <v>#REF!</v>
      </c>
      <c r="S100" s="76" t="e">
        <f t="shared" si="144"/>
        <v>#REF!</v>
      </c>
      <c r="T100" s="76" t="e">
        <f t="shared" si="145"/>
        <v>#REF!</v>
      </c>
      <c r="U100" s="76" t="e">
        <f t="shared" si="146"/>
        <v>#REF!</v>
      </c>
      <c r="V100" s="76">
        <f t="shared" si="84"/>
        <v>-2.75</v>
      </c>
      <c r="W100" s="76">
        <f t="shared" si="39"/>
        <v>2.75</v>
      </c>
      <c r="X100" s="76">
        <f t="shared" si="147"/>
        <v>157.88857461191529</v>
      </c>
      <c r="Y100" s="76">
        <f t="shared" si="148"/>
        <v>162.79873086191529</v>
      </c>
      <c r="Z100" s="76">
        <f>'[5]Canola Complex'!$BP451</f>
        <v>160.31214377599397</v>
      </c>
      <c r="AA100" s="76">
        <f t="shared" si="149"/>
        <v>-2.4235691640786854</v>
      </c>
      <c r="AB100" s="76">
        <f t="shared" si="150"/>
        <v>2.4865870859213146</v>
      </c>
      <c r="AC100" s="76" t="e">
        <f t="shared" si="151"/>
        <v>#REF!</v>
      </c>
      <c r="AD100" s="76" t="e">
        <f t="shared" si="152"/>
        <v>#REF!</v>
      </c>
      <c r="AE100" s="76" t="e">
        <f>#REF!</f>
        <v>#REF!</v>
      </c>
      <c r="AF100" s="76" t="e">
        <f t="shared" si="125"/>
        <v>#REF!</v>
      </c>
      <c r="AG100" s="76" t="e">
        <f t="shared" si="153"/>
        <v>#REF!</v>
      </c>
      <c r="AH100" s="76"/>
      <c r="AI100" s="76" t="e">
        <f t="shared" si="192"/>
        <v>#REF!</v>
      </c>
      <c r="AJ100" s="76" t="e">
        <f t="shared" si="154"/>
        <v>#REF!</v>
      </c>
      <c r="AK100" s="78" t="e">
        <f t="shared" si="155"/>
        <v>#REF!</v>
      </c>
      <c r="AL100" s="60">
        <f t="shared" si="156"/>
        <v>46388</v>
      </c>
      <c r="AM100" s="79" t="e">
        <f t="shared" si="178"/>
        <v>#REF!</v>
      </c>
      <c r="AN100" s="79" t="e">
        <f t="shared" si="178"/>
        <v>#REF!</v>
      </c>
      <c r="AO100" s="79" t="e">
        <f t="shared" si="178"/>
        <v>#REF!</v>
      </c>
      <c r="AQ100" s="62"/>
      <c r="AR100" s="24"/>
      <c r="AS100" s="60">
        <f t="shared" si="157"/>
        <v>46388</v>
      </c>
      <c r="AT100" s="76" t="e">
        <f t="shared" si="86"/>
        <v>#NUM!</v>
      </c>
      <c r="AU100" s="76" t="e">
        <f t="shared" si="87"/>
        <v>#NUM!</v>
      </c>
      <c r="AV100" s="76" t="e">
        <f t="shared" si="158"/>
        <v>#NUM!</v>
      </c>
      <c r="AW100" s="69" t="e">
        <f t="shared" si="159"/>
        <v>#NUM!</v>
      </c>
      <c r="AX100" s="69" t="e">
        <f t="shared" si="160"/>
        <v>#NUM!</v>
      </c>
      <c r="AY100" s="76">
        <f t="shared" si="89"/>
        <v>4.4131992200943291</v>
      </c>
      <c r="AZ100" s="76">
        <f t="shared" si="90"/>
        <v>6.60460547009433</v>
      </c>
      <c r="BA100" s="78">
        <v>5.362259859975282</v>
      </c>
      <c r="BB100" s="69">
        <f t="shared" si="161"/>
        <v>-0.94906063988095291</v>
      </c>
      <c r="BC100" s="69">
        <f t="shared" si="162"/>
        <v>1.242345610119048</v>
      </c>
      <c r="BD100" s="76" t="e">
        <f t="shared" si="91"/>
        <v>#NUM!</v>
      </c>
      <c r="BE100" s="76" t="e">
        <f t="shared" si="92"/>
        <v>#NUM!</v>
      </c>
      <c r="BF100" s="76" t="e">
        <f t="shared" si="191"/>
        <v>#NUM!</v>
      </c>
      <c r="BG100" s="69" t="e">
        <f t="shared" si="163"/>
        <v>#NUM!</v>
      </c>
      <c r="BH100" s="69" t="e">
        <f t="shared" si="164"/>
        <v>#NUM!</v>
      </c>
      <c r="BI100" s="76" t="e">
        <f t="shared" si="94"/>
        <v>#REF!</v>
      </c>
      <c r="BJ100" s="76" t="e">
        <f t="shared" si="95"/>
        <v>#REF!</v>
      </c>
      <c r="BK100" s="76" t="e">
        <f t="shared" si="165"/>
        <v>#REF!</v>
      </c>
      <c r="BL100" s="69" t="e">
        <f t="shared" si="166"/>
        <v>#REF!</v>
      </c>
      <c r="BM100" s="69" t="e">
        <f t="shared" si="167"/>
        <v>#REF!</v>
      </c>
      <c r="BN100" s="76" t="e">
        <f t="shared" si="97"/>
        <v>#REF!</v>
      </c>
      <c r="BO100" s="76" t="e">
        <f t="shared" si="183"/>
        <v>#REF!</v>
      </c>
      <c r="BP100" s="76" t="e">
        <f>'Argy vs. SBO'!$AA$100+('Argy vs. SBO'!$AA$103*'Monthly Data'!K99)+('Argy vs. SBO'!$AA$104*'Monthly Data'!AE99)+AVERAGE('Argy vs. SBO'!$R$953:$R$960)</f>
        <v>#REF!</v>
      </c>
      <c r="BQ100" s="69" t="e">
        <f t="shared" si="168"/>
        <v>#REF!</v>
      </c>
      <c r="BR100" s="69" t="e">
        <f t="shared" si="169"/>
        <v>#REF!</v>
      </c>
      <c r="BS100" s="76" t="e">
        <f t="shared" si="181"/>
        <v>#REF!</v>
      </c>
      <c r="BT100" s="76" t="e">
        <f t="shared" si="181"/>
        <v>#REF!</v>
      </c>
      <c r="BU100" s="76" t="e">
        <f t="shared" si="181"/>
        <v>#REF!</v>
      </c>
      <c r="BV100" s="69" t="e">
        <f t="shared" si="170"/>
        <v>#REF!</v>
      </c>
      <c r="BW100" s="69" t="e">
        <f t="shared" si="171"/>
        <v>#REF!</v>
      </c>
      <c r="BX100" s="76" t="e">
        <f t="shared" si="182"/>
        <v>#REF!</v>
      </c>
      <c r="BY100" s="76" t="e">
        <f t="shared" si="182"/>
        <v>#REF!</v>
      </c>
      <c r="BZ100" s="76" t="e">
        <f t="shared" si="182"/>
        <v>#REF!</v>
      </c>
      <c r="CA100" s="69" t="e">
        <f t="shared" si="172"/>
        <v>#REF!</v>
      </c>
      <c r="CB100" s="69" t="e">
        <f t="shared" si="173"/>
        <v>#REF!</v>
      </c>
      <c r="CE100" s="76">
        <v>-1.4486533851267502</v>
      </c>
      <c r="CG100" s="76">
        <v>5.362259859975282</v>
      </c>
      <c r="CH100" s="24"/>
      <c r="CI100" s="76">
        <v>-3.4206373497882794</v>
      </c>
      <c r="CJ100" s="24"/>
      <c r="CK100" s="24">
        <v>0.5</v>
      </c>
      <c r="CM100" s="69" t="e">
        <f t="shared" si="184"/>
        <v>#REF!</v>
      </c>
      <c r="CN100" s="69" t="e">
        <f t="shared" si="184"/>
        <v>#REF!</v>
      </c>
      <c r="CO100" s="69" t="e">
        <f t="shared" si="184"/>
        <v>#REF!</v>
      </c>
      <c r="CP100" s="69" t="e">
        <f t="shared" si="185"/>
        <v>#REF!</v>
      </c>
      <c r="CQ100" s="69" t="e">
        <f t="shared" si="185"/>
        <v>#REF!</v>
      </c>
      <c r="CR100" s="69" t="e">
        <f t="shared" si="185"/>
        <v>#REF!</v>
      </c>
      <c r="CS100" s="69" t="e">
        <f t="shared" si="186"/>
        <v>#REF!</v>
      </c>
      <c r="CT100" s="69" t="e">
        <f t="shared" si="186"/>
        <v>#REF!</v>
      </c>
      <c r="CU100" s="69" t="e">
        <f t="shared" si="186"/>
        <v>#REF!</v>
      </c>
      <c r="CV100" s="69" t="e">
        <f t="shared" si="187"/>
        <v>#REF!</v>
      </c>
      <c r="CW100" s="69" t="e">
        <f t="shared" si="187"/>
        <v>#REF!</v>
      </c>
      <c r="CX100" s="69" t="e">
        <f t="shared" si="187"/>
        <v>#REF!</v>
      </c>
      <c r="CY100" s="69">
        <f t="shared" si="188"/>
        <v>157.88857461191529</v>
      </c>
      <c r="CZ100" s="69">
        <f t="shared" si="188"/>
        <v>162.79873086191529</v>
      </c>
      <c r="DA100" s="69">
        <f t="shared" si="188"/>
        <v>160.31214377599397</v>
      </c>
      <c r="DB100" s="69" t="e">
        <f t="shared" si="189"/>
        <v>#REF!</v>
      </c>
      <c r="DC100" s="69" t="e">
        <f t="shared" si="189"/>
        <v>#REF!</v>
      </c>
      <c r="DD100" s="69" t="e">
        <f t="shared" si="189"/>
        <v>#REF!</v>
      </c>
      <c r="DF100" s="69" t="e">
        <f t="shared" si="190"/>
        <v>#REF!</v>
      </c>
      <c r="DG100" s="69" t="e">
        <f t="shared" si="190"/>
        <v>#REF!</v>
      </c>
      <c r="DH100" s="69" t="e">
        <f t="shared" si="190"/>
        <v>#REF!</v>
      </c>
      <c r="DJ100" s="69" t="e">
        <f t="shared" si="180"/>
        <v>#REF!</v>
      </c>
      <c r="DK100" s="69" t="e">
        <f t="shared" si="180"/>
        <v>#REF!</v>
      </c>
      <c r="DL100" s="69" t="e">
        <f t="shared" si="180"/>
        <v>#REF!</v>
      </c>
      <c r="DM100" s="69" t="e">
        <f t="shared" si="110"/>
        <v>#REF!</v>
      </c>
      <c r="DN100" s="69" t="e">
        <f t="shared" si="111"/>
        <v>#REF!</v>
      </c>
      <c r="DO100" s="69" t="e">
        <f t="shared" si="174"/>
        <v>#REF!</v>
      </c>
      <c r="DP100" t="e">
        <f t="shared" si="175"/>
        <v>#REF!</v>
      </c>
      <c r="DQ100" t="e">
        <f t="shared" si="176"/>
        <v>#REF!</v>
      </c>
      <c r="DS100" s="69" t="e">
        <f t="shared" si="179"/>
        <v>#REF!</v>
      </c>
      <c r="DT100" s="69" t="e">
        <f t="shared" si="179"/>
        <v>#REF!</v>
      </c>
      <c r="DU100" s="69" t="e">
        <f t="shared" si="179"/>
        <v>#REF!</v>
      </c>
      <c r="DV100" s="63">
        <f t="shared" si="177"/>
        <v>46388</v>
      </c>
      <c r="DW100" s="76" t="e">
        <f t="shared" si="115"/>
        <v>#REF!</v>
      </c>
      <c r="DX100" s="76" t="e">
        <f t="shared" si="116"/>
        <v>#REF!</v>
      </c>
      <c r="DY100" s="76" t="e">
        <f t="shared" si="128"/>
        <v>#REF!</v>
      </c>
      <c r="DZ100" s="76" t="e">
        <f t="shared" si="117"/>
        <v>#REF!</v>
      </c>
      <c r="EA100" s="76" t="e">
        <f t="shared" si="117"/>
        <v>#REF!</v>
      </c>
      <c r="EB100" s="76" t="e">
        <f t="shared" si="117"/>
        <v>#REF!</v>
      </c>
      <c r="EC100" s="76">
        <f>_xlfn.MINIFS(Spreads!AT$3:AT$1616,Spreads!$AA$3:$AA$1616,'Monthly Data'!$B100,Spreads!$AB$3:$AB$1616,'Monthly Data'!$C100)</f>
        <v>0</v>
      </c>
      <c r="ED100" s="76">
        <f>_xlfn.MAXIFS(Spreads!AT$3:AT$1616,Spreads!$AA$3:$AA$1616,'Monthly Data'!$B100,Spreads!$AB$3:$AB$1616,'Monthly Data'!$C100)</f>
        <v>0</v>
      </c>
      <c r="EE100" s="76" t="e">
        <f>AVERAGEIFS(Spreads!AT$3:AT$1616,Spreads!$AA$3:$AA$1616,'Monthly Data'!$B100,Spreads!$AB$3:$AB$1616,'Monthly Data'!$C100)</f>
        <v>#DIV/0!</v>
      </c>
      <c r="EF100" s="76">
        <f>_xlfn.MINIFS(Spreads!AU$3:AU$1616,Spreads!$AA$3:$AA$1616,'Monthly Data'!$B100,Spreads!$AB$3:$AB$1616,'Monthly Data'!$C100)</f>
        <v>0</v>
      </c>
      <c r="EG100" s="76">
        <f>_xlfn.MAXIFS(Spreads!AU$3:AU$1616,Spreads!$AA$3:$AA$1616,'Monthly Data'!$B100,Spreads!$AB$3:$AB$1616,'Monthly Data'!$C100)</f>
        <v>0</v>
      </c>
      <c r="EH100" s="76" t="e">
        <f>AVERAGEIFS(Spreads!AU$3:AU$1616,Spreads!$AA$3:$AA$1616,'Monthly Data'!$B100,Spreads!$AB$3:$AB$1616,'Monthly Data'!$C100)</f>
        <v>#DIV/0!</v>
      </c>
      <c r="EI100" s="76">
        <f>_xlfn.MINIFS(Spreads!AV$3:AV$1616,Spreads!$AA$3:$AA$1616,'Monthly Data'!$B100,Spreads!$AB$3:$AB$1616,'Monthly Data'!$C100)</f>
        <v>0</v>
      </c>
      <c r="EJ100" s="76">
        <f>_xlfn.MAXIFS(Spreads!AV$3:AV$1616,Spreads!$AA$3:$AA$1616,'Monthly Data'!$B100,Spreads!$AB$3:$AB$1616,'Monthly Data'!$C100)</f>
        <v>0</v>
      </c>
      <c r="EK100" s="76" t="e">
        <f>AVERAGEIFS(Spreads!AV$3:AV$1616,Spreads!$AA$3:$AA$1616,'Monthly Data'!$B100,Spreads!$AB$3:$AB$1616,'Monthly Data'!$C100)</f>
        <v>#DIV/0!</v>
      </c>
      <c r="EL100" s="76">
        <f>_xlfn.MINIFS(Spreads!AW$3:AW$1616,Spreads!$AA$3:$AA$1616,'Monthly Data'!$B100,Spreads!$AB$3:$AB$1616,'Monthly Data'!$C100)</f>
        <v>0</v>
      </c>
      <c r="EM100" s="76">
        <f>_xlfn.MAXIFS(Spreads!AW$3:AW$1616,Spreads!$AA$3:$AA$1616,'Monthly Data'!$B100,Spreads!$AB$3:$AB$1616,'Monthly Data'!$C100)</f>
        <v>0</v>
      </c>
      <c r="EN100" s="76" t="e">
        <f>AVERAGEIFS(Spreads!AW$3:AW$1616,Spreads!$AA$3:$AA$1616,'Monthly Data'!$B100,Spreads!$AB$3:$AB$1616,'Monthly Data'!$C100)</f>
        <v>#DIV/0!</v>
      </c>
      <c r="EO100" s="76">
        <f>_xlfn.MINIFS(Spreads!AX$3:AX$1616,Spreads!$AA$3:$AA$1616,'Monthly Data'!$B100,Spreads!$AB$3:$AB$1616,'Monthly Data'!$C100)</f>
        <v>0</v>
      </c>
      <c r="EP100" s="76">
        <f>_xlfn.MAXIFS(Spreads!AX$3:AX$1616,Spreads!$AA$3:$AA$1616,'Monthly Data'!$B100,Spreads!$AB$3:$AB$1616,'Monthly Data'!$C100)</f>
        <v>0</v>
      </c>
      <c r="EQ100" s="76" t="e">
        <f>AVERAGEIFS(Spreads!AX$3:AX$1616,Spreads!$AA$3:$AA$1616,'Monthly Data'!$B100,Spreads!$AB$3:$AB$1616,'Monthly Data'!$C100)</f>
        <v>#DIV/0!</v>
      </c>
      <c r="ER100" s="65">
        <f>_xlfn.MINIFS(Spreads!AY$3:AY$1616,Spreads!$AA$3:$AA$1616,'Monthly Data'!$B100,Spreads!$AB$3:$AB$1616,'Monthly Data'!$C100)</f>
        <v>0</v>
      </c>
      <c r="ES100" s="65">
        <f>_xlfn.MAXIFS(Spreads!AY$3:AY$1616,Spreads!$AA$3:$AA$1616,'Monthly Data'!$B100,Spreads!$AB$3:$AB$1616,'Monthly Data'!$C100)</f>
        <v>0</v>
      </c>
      <c r="ET100" s="65" t="e">
        <f>AVERAGEIFS(Spreads!AY$3:AY$1616,Spreads!$AA$3:$AA$1616,'Monthly Data'!$B100,Spreads!$AB$3:$AB$1616,'Monthly Data'!$C100)</f>
        <v>#DIV/0!</v>
      </c>
      <c r="EV100" s="24" t="e">
        <f t="shared" si="50"/>
        <v>#REF!</v>
      </c>
    </row>
    <row r="101" spans="1:152" x14ac:dyDescent="0.2">
      <c r="A101" s="60">
        <v>46419</v>
      </c>
      <c r="B101" s="61">
        <f t="shared" si="129"/>
        <v>2</v>
      </c>
      <c r="C101" s="61">
        <f t="shared" si="130"/>
        <v>2027</v>
      </c>
      <c r="D101" s="76" t="e">
        <f t="shared" si="131"/>
        <v>#REF!</v>
      </c>
      <c r="E101" s="76" t="e">
        <f t="shared" si="132"/>
        <v>#REF!</v>
      </c>
      <c r="F101" s="76" t="e">
        <f t="shared" si="133"/>
        <v>#REF!</v>
      </c>
      <c r="G101" s="76" t="e">
        <f t="shared" si="134"/>
        <v>#REF!</v>
      </c>
      <c r="H101" s="76" t="e">
        <f t="shared" si="135"/>
        <v>#REF!</v>
      </c>
      <c r="I101" s="76" t="e">
        <f t="shared" si="136"/>
        <v>#REF!</v>
      </c>
      <c r="J101" s="76" t="e">
        <f t="shared" si="137"/>
        <v>#REF!</v>
      </c>
      <c r="K101" s="76" t="e">
        <f>MROUND('Argy vs. SBO'!$AA$59+('Argy vs. SBO'!$AA$60*'Monthly Data'!F101)+('Argy vs. SBO'!$AA$61*'Monthly Data'!AE101)+AVERAGE('Argy vs. SBO'!$T$953:$T$960),0.25)-2</f>
        <v>#REF!</v>
      </c>
      <c r="L101" s="76" t="e">
        <f t="shared" si="138"/>
        <v>#REF!</v>
      </c>
      <c r="M101" s="76" t="e">
        <f t="shared" si="139"/>
        <v>#REF!</v>
      </c>
      <c r="N101" s="76" t="e">
        <f t="shared" si="140"/>
        <v>#REF!</v>
      </c>
      <c r="O101" s="76" t="e">
        <f t="shared" si="141"/>
        <v>#REF!</v>
      </c>
      <c r="P101" s="76" t="e">
        <f>MROUND('Argy vs. SBO'!$AA$39+('Argy vs. SBO'!$AA$40*'Monthly Data'!U101)+('Argy vs. SBO'!$AA$41*'Monthly Data'!AE101)+AVERAGE('Argy vs. SBO'!$P$953:$P$960),0.25)-2-4-5</f>
        <v>#REF!</v>
      </c>
      <c r="Q101" s="76" t="e">
        <f t="shared" si="142"/>
        <v>#REF!</v>
      </c>
      <c r="R101" s="76" t="e">
        <f t="shared" si="143"/>
        <v>#REF!</v>
      </c>
      <c r="S101" s="76" t="e">
        <f t="shared" si="144"/>
        <v>#REF!</v>
      </c>
      <c r="T101" s="76" t="e">
        <f t="shared" si="145"/>
        <v>#REF!</v>
      </c>
      <c r="U101" s="76" t="e">
        <f t="shared" si="146"/>
        <v>#REF!</v>
      </c>
      <c r="V101" s="76">
        <f t="shared" si="84"/>
        <v>-2.5</v>
      </c>
      <c r="W101" s="76">
        <f t="shared" si="39"/>
        <v>4</v>
      </c>
      <c r="X101" s="76">
        <f t="shared" si="147"/>
        <v>155.3121441107653</v>
      </c>
      <c r="Y101" s="76">
        <f t="shared" si="148"/>
        <v>161.07714411076532</v>
      </c>
      <c r="Z101" s="76">
        <f>'[5]Canola Complex'!$BP452</f>
        <v>157.78716261405478</v>
      </c>
      <c r="AA101" s="76">
        <f t="shared" si="149"/>
        <v>-2.4750185032894763</v>
      </c>
      <c r="AB101" s="76">
        <f t="shared" si="150"/>
        <v>3.2899814967105385</v>
      </c>
      <c r="AC101" s="76" t="e">
        <f t="shared" si="151"/>
        <v>#REF!</v>
      </c>
      <c r="AD101" s="76" t="e">
        <f t="shared" si="152"/>
        <v>#REF!</v>
      </c>
      <c r="AE101" s="76" t="e">
        <f>#REF!</f>
        <v>#REF!</v>
      </c>
      <c r="AF101" s="76" t="e">
        <f t="shared" si="125"/>
        <v>#REF!</v>
      </c>
      <c r="AG101" s="76" t="e">
        <f t="shared" si="153"/>
        <v>#REF!</v>
      </c>
      <c r="AH101" s="76"/>
      <c r="AI101" s="76" t="e">
        <f t="shared" si="192"/>
        <v>#REF!</v>
      </c>
      <c r="AJ101" s="76" t="e">
        <f t="shared" si="154"/>
        <v>#REF!</v>
      </c>
      <c r="AK101" s="78" t="e">
        <f t="shared" si="155"/>
        <v>#REF!</v>
      </c>
      <c r="AL101" s="60">
        <f t="shared" si="156"/>
        <v>46419</v>
      </c>
      <c r="AM101" s="79" t="e">
        <f t="shared" si="178"/>
        <v>#REF!</v>
      </c>
      <c r="AN101" s="79" t="e">
        <f t="shared" si="178"/>
        <v>#REF!</v>
      </c>
      <c r="AO101" s="79" t="e">
        <f t="shared" si="178"/>
        <v>#REF!</v>
      </c>
      <c r="AQ101" s="62"/>
      <c r="AR101" s="24"/>
      <c r="AS101" s="60">
        <f t="shared" si="157"/>
        <v>46419</v>
      </c>
      <c r="AT101" s="76" t="e">
        <f t="shared" si="86"/>
        <v>#NUM!</v>
      </c>
      <c r="AU101" s="76" t="e">
        <f t="shared" si="87"/>
        <v>#NUM!</v>
      </c>
      <c r="AV101" s="76" t="e">
        <f t="shared" si="158"/>
        <v>#NUM!</v>
      </c>
      <c r="AW101" s="69" t="e">
        <f t="shared" si="159"/>
        <v>#NUM!</v>
      </c>
      <c r="AX101" s="69" t="e">
        <f t="shared" si="160"/>
        <v>#NUM!</v>
      </c>
      <c r="AY101" s="76">
        <f t="shared" si="89"/>
        <v>4.3082589515254277</v>
      </c>
      <c r="AZ101" s="76">
        <f t="shared" si="90"/>
        <v>6.1305245765254304</v>
      </c>
      <c r="BA101" s="78">
        <v>5.0231027015254313</v>
      </c>
      <c r="BB101" s="69">
        <f t="shared" si="161"/>
        <v>-0.71484375000000355</v>
      </c>
      <c r="BC101" s="69">
        <f t="shared" si="162"/>
        <v>1.1074218749999991</v>
      </c>
      <c r="BD101" s="76" t="e">
        <f t="shared" si="91"/>
        <v>#NUM!</v>
      </c>
      <c r="BE101" s="76" t="e">
        <f t="shared" si="92"/>
        <v>#NUM!</v>
      </c>
      <c r="BF101" s="76" t="e">
        <f t="shared" si="191"/>
        <v>#NUM!</v>
      </c>
      <c r="BG101" s="69" t="e">
        <f t="shared" si="163"/>
        <v>#NUM!</v>
      </c>
      <c r="BH101" s="69" t="e">
        <f t="shared" si="164"/>
        <v>#NUM!</v>
      </c>
      <c r="BI101" s="76" t="e">
        <f t="shared" si="94"/>
        <v>#REF!</v>
      </c>
      <c r="BJ101" s="76" t="e">
        <f t="shared" si="95"/>
        <v>#REF!</v>
      </c>
      <c r="BK101" s="76" t="e">
        <f t="shared" si="165"/>
        <v>#REF!</v>
      </c>
      <c r="BL101" s="69" t="e">
        <f t="shared" si="166"/>
        <v>#REF!</v>
      </c>
      <c r="BM101" s="69" t="e">
        <f t="shared" si="167"/>
        <v>#REF!</v>
      </c>
      <c r="BN101" s="76" t="e">
        <f t="shared" si="97"/>
        <v>#REF!</v>
      </c>
      <c r="BO101" s="76" t="e">
        <f t="shared" si="183"/>
        <v>#REF!</v>
      </c>
      <c r="BP101" s="76" t="e">
        <f>'Argy vs. SBO'!$AA$100+('Argy vs. SBO'!$AA$103*'Monthly Data'!K100)+('Argy vs. SBO'!$AA$104*'Monthly Data'!AE100)+AVERAGE('Argy vs. SBO'!$R$953:$R$960)</f>
        <v>#REF!</v>
      </c>
      <c r="BQ101" s="69" t="e">
        <f t="shared" si="168"/>
        <v>#REF!</v>
      </c>
      <c r="BR101" s="69" t="e">
        <f t="shared" si="169"/>
        <v>#REF!</v>
      </c>
      <c r="BS101" s="76" t="e">
        <f t="shared" si="181"/>
        <v>#REF!</v>
      </c>
      <c r="BT101" s="76" t="e">
        <f t="shared" si="181"/>
        <v>#REF!</v>
      </c>
      <c r="BU101" s="76" t="e">
        <f t="shared" si="181"/>
        <v>#REF!</v>
      </c>
      <c r="BV101" s="69" t="e">
        <f t="shared" si="170"/>
        <v>#REF!</v>
      </c>
      <c r="BW101" s="69" t="e">
        <f t="shared" si="171"/>
        <v>#REF!</v>
      </c>
      <c r="BX101" s="76" t="e">
        <f t="shared" si="182"/>
        <v>#REF!</v>
      </c>
      <c r="BY101" s="76" t="e">
        <f t="shared" si="182"/>
        <v>#REF!</v>
      </c>
      <c r="BZ101" s="76" t="e">
        <f t="shared" si="182"/>
        <v>#REF!</v>
      </c>
      <c r="CA101" s="69" t="e">
        <f t="shared" si="172"/>
        <v>#REF!</v>
      </c>
      <c r="CB101" s="69" t="e">
        <f t="shared" si="173"/>
        <v>#REF!</v>
      </c>
      <c r="CE101" s="76">
        <v>-2.3773322389882718</v>
      </c>
      <c r="CG101" s="76">
        <v>5.0231027015254313</v>
      </c>
      <c r="CH101" s="24"/>
      <c r="CI101" s="76">
        <v>-3.3626207060951288</v>
      </c>
      <c r="CJ101" s="24"/>
      <c r="CK101" s="24">
        <v>0.5</v>
      </c>
      <c r="CM101" s="69" t="e">
        <f t="shared" si="184"/>
        <v>#REF!</v>
      </c>
      <c r="CN101" s="69" t="e">
        <f t="shared" si="184"/>
        <v>#REF!</v>
      </c>
      <c r="CO101" s="69" t="e">
        <f t="shared" si="184"/>
        <v>#REF!</v>
      </c>
      <c r="CP101" s="69" t="e">
        <f t="shared" si="185"/>
        <v>#REF!</v>
      </c>
      <c r="CQ101" s="69" t="e">
        <f t="shared" si="185"/>
        <v>#REF!</v>
      </c>
      <c r="CR101" s="69" t="e">
        <f t="shared" si="185"/>
        <v>#REF!</v>
      </c>
      <c r="CS101" s="69" t="e">
        <f t="shared" si="186"/>
        <v>#REF!</v>
      </c>
      <c r="CT101" s="69" t="e">
        <f t="shared" si="186"/>
        <v>#REF!</v>
      </c>
      <c r="CU101" s="69" t="e">
        <f t="shared" si="186"/>
        <v>#REF!</v>
      </c>
      <c r="CV101" s="69" t="e">
        <f t="shared" si="187"/>
        <v>#REF!</v>
      </c>
      <c r="CW101" s="69" t="e">
        <f t="shared" si="187"/>
        <v>#REF!</v>
      </c>
      <c r="CX101" s="69" t="e">
        <f t="shared" si="187"/>
        <v>#REF!</v>
      </c>
      <c r="CY101" s="69">
        <f t="shared" si="188"/>
        <v>155.3121441107653</v>
      </c>
      <c r="CZ101" s="69">
        <f t="shared" si="188"/>
        <v>161.07714411076532</v>
      </c>
      <c r="DA101" s="69">
        <f t="shared" si="188"/>
        <v>157.78716261405478</v>
      </c>
      <c r="DB101" s="69" t="e">
        <f t="shared" si="189"/>
        <v>#REF!</v>
      </c>
      <c r="DC101" s="69" t="e">
        <f t="shared" si="189"/>
        <v>#REF!</v>
      </c>
      <c r="DD101" s="69" t="e">
        <f t="shared" si="189"/>
        <v>#REF!</v>
      </c>
      <c r="DF101" s="69" t="e">
        <f t="shared" si="190"/>
        <v>#REF!</v>
      </c>
      <c r="DG101" s="69" t="e">
        <f t="shared" si="190"/>
        <v>#REF!</v>
      </c>
      <c r="DH101" s="69" t="e">
        <f t="shared" si="190"/>
        <v>#REF!</v>
      </c>
      <c r="DJ101" s="69" t="e">
        <f t="shared" si="180"/>
        <v>#REF!</v>
      </c>
      <c r="DK101" s="69" t="e">
        <f t="shared" si="180"/>
        <v>#REF!</v>
      </c>
      <c r="DL101" s="69" t="e">
        <f t="shared" si="180"/>
        <v>#REF!</v>
      </c>
      <c r="DM101" s="69" t="e">
        <f t="shared" si="110"/>
        <v>#REF!</v>
      </c>
      <c r="DN101" s="69" t="e">
        <f t="shared" si="111"/>
        <v>#REF!</v>
      </c>
      <c r="DO101" s="69" t="e">
        <f t="shared" si="174"/>
        <v>#REF!</v>
      </c>
      <c r="DP101" t="e">
        <f t="shared" si="175"/>
        <v>#REF!</v>
      </c>
      <c r="DQ101" t="e">
        <f t="shared" si="176"/>
        <v>#REF!</v>
      </c>
      <c r="DS101" s="69" t="e">
        <f t="shared" si="179"/>
        <v>#REF!</v>
      </c>
      <c r="DT101" s="69" t="e">
        <f t="shared" si="179"/>
        <v>#REF!</v>
      </c>
      <c r="DU101" s="69" t="e">
        <f t="shared" si="179"/>
        <v>#REF!</v>
      </c>
      <c r="DV101" s="63">
        <f t="shared" si="177"/>
        <v>46419</v>
      </c>
      <c r="DW101" s="76" t="e">
        <f t="shared" si="115"/>
        <v>#REF!</v>
      </c>
      <c r="DX101" s="76" t="e">
        <f t="shared" si="116"/>
        <v>#REF!</v>
      </c>
      <c r="DY101" s="76" t="e">
        <f t="shared" si="128"/>
        <v>#REF!</v>
      </c>
      <c r="DZ101" s="76" t="e">
        <f t="shared" si="117"/>
        <v>#REF!</v>
      </c>
      <c r="EA101" s="76" t="e">
        <f t="shared" si="117"/>
        <v>#REF!</v>
      </c>
      <c r="EB101" s="76" t="e">
        <f t="shared" si="117"/>
        <v>#REF!</v>
      </c>
      <c r="EC101" s="76">
        <f>_xlfn.MINIFS(Spreads!AT$3:AT$1616,Spreads!$AA$3:$AA$1616,'Monthly Data'!$B101,Spreads!$AB$3:$AB$1616,'Monthly Data'!$C101)</f>
        <v>0</v>
      </c>
      <c r="ED101" s="76">
        <f>_xlfn.MAXIFS(Spreads!AT$3:AT$1616,Spreads!$AA$3:$AA$1616,'Monthly Data'!$B101,Spreads!$AB$3:$AB$1616,'Monthly Data'!$C101)</f>
        <v>0</v>
      </c>
      <c r="EE101" s="76" t="e">
        <f>AVERAGEIFS(Spreads!AT$3:AT$1616,Spreads!$AA$3:$AA$1616,'Monthly Data'!$B101,Spreads!$AB$3:$AB$1616,'Monthly Data'!$C101)</f>
        <v>#DIV/0!</v>
      </c>
      <c r="EF101" s="76">
        <f>_xlfn.MINIFS(Spreads!AU$3:AU$1616,Spreads!$AA$3:$AA$1616,'Monthly Data'!$B101,Spreads!$AB$3:$AB$1616,'Monthly Data'!$C101)</f>
        <v>0</v>
      </c>
      <c r="EG101" s="76">
        <f>_xlfn.MAXIFS(Spreads!AU$3:AU$1616,Spreads!$AA$3:$AA$1616,'Monthly Data'!$B101,Spreads!$AB$3:$AB$1616,'Monthly Data'!$C101)</f>
        <v>0</v>
      </c>
      <c r="EH101" s="76" t="e">
        <f>AVERAGEIFS(Spreads!AU$3:AU$1616,Spreads!$AA$3:$AA$1616,'Monthly Data'!$B101,Spreads!$AB$3:$AB$1616,'Monthly Data'!$C101)</f>
        <v>#DIV/0!</v>
      </c>
      <c r="EI101" s="76">
        <f>_xlfn.MINIFS(Spreads!AV$3:AV$1616,Spreads!$AA$3:$AA$1616,'Monthly Data'!$B101,Spreads!$AB$3:$AB$1616,'Monthly Data'!$C101)</f>
        <v>0</v>
      </c>
      <c r="EJ101" s="76">
        <f>_xlfn.MAXIFS(Spreads!AV$3:AV$1616,Spreads!$AA$3:$AA$1616,'Monthly Data'!$B101,Spreads!$AB$3:$AB$1616,'Monthly Data'!$C101)</f>
        <v>0</v>
      </c>
      <c r="EK101" s="76" t="e">
        <f>AVERAGEIFS(Spreads!AV$3:AV$1616,Spreads!$AA$3:$AA$1616,'Monthly Data'!$B101,Spreads!$AB$3:$AB$1616,'Monthly Data'!$C101)</f>
        <v>#DIV/0!</v>
      </c>
      <c r="EL101" s="76">
        <f>_xlfn.MINIFS(Spreads!AW$3:AW$1616,Spreads!$AA$3:$AA$1616,'Monthly Data'!$B101,Spreads!$AB$3:$AB$1616,'Monthly Data'!$C101)</f>
        <v>0</v>
      </c>
      <c r="EM101" s="76">
        <f>_xlfn.MAXIFS(Spreads!AW$3:AW$1616,Spreads!$AA$3:$AA$1616,'Monthly Data'!$B101,Spreads!$AB$3:$AB$1616,'Monthly Data'!$C101)</f>
        <v>0</v>
      </c>
      <c r="EN101" s="76" t="e">
        <f>AVERAGEIFS(Spreads!AW$3:AW$1616,Spreads!$AA$3:$AA$1616,'Monthly Data'!$B101,Spreads!$AB$3:$AB$1616,'Monthly Data'!$C101)</f>
        <v>#DIV/0!</v>
      </c>
      <c r="EO101" s="76">
        <f>_xlfn.MINIFS(Spreads!AX$3:AX$1616,Spreads!$AA$3:$AA$1616,'Monthly Data'!$B101,Spreads!$AB$3:$AB$1616,'Monthly Data'!$C101)</f>
        <v>0</v>
      </c>
      <c r="EP101" s="76">
        <f>_xlfn.MAXIFS(Spreads!AX$3:AX$1616,Spreads!$AA$3:$AA$1616,'Monthly Data'!$B101,Spreads!$AB$3:$AB$1616,'Monthly Data'!$C101)</f>
        <v>0</v>
      </c>
      <c r="EQ101" s="76" t="e">
        <f>AVERAGEIFS(Spreads!AX$3:AX$1616,Spreads!$AA$3:$AA$1616,'Monthly Data'!$B101,Spreads!$AB$3:$AB$1616,'Monthly Data'!$C101)</f>
        <v>#DIV/0!</v>
      </c>
      <c r="ER101" s="65">
        <f>_xlfn.MINIFS(Spreads!AY$3:AY$1616,Spreads!$AA$3:$AA$1616,'Monthly Data'!$B101,Spreads!$AB$3:$AB$1616,'Monthly Data'!$C101)</f>
        <v>0</v>
      </c>
      <c r="ES101" s="65">
        <f>_xlfn.MAXIFS(Spreads!AY$3:AY$1616,Spreads!$AA$3:$AA$1616,'Monthly Data'!$B101,Spreads!$AB$3:$AB$1616,'Monthly Data'!$C101)</f>
        <v>0</v>
      </c>
      <c r="ET101" s="65" t="e">
        <f>AVERAGEIFS(Spreads!AY$3:AY$1616,Spreads!$AA$3:$AA$1616,'Monthly Data'!$B101,Spreads!$AB$3:$AB$1616,'Monthly Data'!$C101)</f>
        <v>#DIV/0!</v>
      </c>
      <c r="EV101" s="24" t="e">
        <f t="shared" si="50"/>
        <v>#REF!</v>
      </c>
    </row>
    <row r="102" spans="1:152" x14ac:dyDescent="0.2">
      <c r="A102" s="60">
        <v>46447</v>
      </c>
      <c r="B102" s="61">
        <f t="shared" si="129"/>
        <v>3</v>
      </c>
      <c r="C102" s="61">
        <f t="shared" si="130"/>
        <v>2027</v>
      </c>
      <c r="D102" s="76" t="e">
        <f t="shared" si="131"/>
        <v>#REF!</v>
      </c>
      <c r="E102" s="76" t="e">
        <f t="shared" si="132"/>
        <v>#REF!</v>
      </c>
      <c r="F102" s="76" t="e">
        <f t="shared" si="133"/>
        <v>#REF!</v>
      </c>
      <c r="G102" s="76" t="e">
        <f t="shared" si="134"/>
        <v>#REF!</v>
      </c>
      <c r="H102" s="76" t="e">
        <f t="shared" si="135"/>
        <v>#REF!</v>
      </c>
      <c r="I102" s="76" t="e">
        <f t="shared" si="136"/>
        <v>#REF!</v>
      </c>
      <c r="J102" s="76" t="e">
        <f t="shared" si="137"/>
        <v>#REF!</v>
      </c>
      <c r="K102" s="76" t="e">
        <f>MROUND('Argy vs. SBO'!$AA$59+('Argy vs. SBO'!$AA$60*'Monthly Data'!F102)+('Argy vs. SBO'!$AA$61*'Monthly Data'!AE102)+AVERAGE('Argy vs. SBO'!$T$953:$T$960),0.25)-2</f>
        <v>#REF!</v>
      </c>
      <c r="L102" s="76" t="e">
        <f t="shared" si="138"/>
        <v>#REF!</v>
      </c>
      <c r="M102" s="76" t="e">
        <f t="shared" si="139"/>
        <v>#REF!</v>
      </c>
      <c r="N102" s="76" t="e">
        <f t="shared" si="140"/>
        <v>#REF!</v>
      </c>
      <c r="O102" s="76" t="e">
        <f t="shared" si="141"/>
        <v>#REF!</v>
      </c>
      <c r="P102" s="76" t="e">
        <f>MROUND('Argy vs. SBO'!$AA$39+('Argy vs. SBO'!$AA$40*'Monthly Data'!U102)+('Argy vs. SBO'!$AA$41*'Monthly Data'!AE102)+AVERAGE('Argy vs. SBO'!$P$953:$P$960),0.25)-2-4-5</f>
        <v>#REF!</v>
      </c>
      <c r="Q102" s="76" t="e">
        <f t="shared" si="142"/>
        <v>#REF!</v>
      </c>
      <c r="R102" s="76" t="e">
        <f t="shared" si="143"/>
        <v>#REF!</v>
      </c>
      <c r="S102" s="76" t="e">
        <f t="shared" si="144"/>
        <v>#REF!</v>
      </c>
      <c r="T102" s="76" t="e">
        <f t="shared" si="145"/>
        <v>#REF!</v>
      </c>
      <c r="U102" s="76" t="e">
        <f t="shared" si="146"/>
        <v>#REF!</v>
      </c>
      <c r="V102" s="76">
        <f t="shared" si="84"/>
        <v>-4</v>
      </c>
      <c r="W102" s="76">
        <f t="shared" si="39"/>
        <v>3.5</v>
      </c>
      <c r="X102" s="76">
        <f t="shared" si="147"/>
        <v>210.20966727749672</v>
      </c>
      <c r="Y102" s="76">
        <f t="shared" si="148"/>
        <v>218.47263602749672</v>
      </c>
      <c r="Z102" s="76">
        <f>'[5]Canola Complex'!$BP453</f>
        <v>214.3436142883663</v>
      </c>
      <c r="AA102" s="76">
        <f t="shared" si="149"/>
        <v>-4.1339470108695764</v>
      </c>
      <c r="AB102" s="76">
        <f t="shared" si="150"/>
        <v>4.1290217391304225</v>
      </c>
      <c r="AC102" s="76" t="e">
        <f t="shared" si="151"/>
        <v>#REF!</v>
      </c>
      <c r="AD102" s="76" t="e">
        <f t="shared" si="152"/>
        <v>#REF!</v>
      </c>
      <c r="AE102" s="76" t="e">
        <f>#REF!</f>
        <v>#REF!</v>
      </c>
      <c r="AF102" s="76" t="e">
        <f t="shared" si="125"/>
        <v>#REF!</v>
      </c>
      <c r="AG102" s="76" t="e">
        <f t="shared" si="153"/>
        <v>#REF!</v>
      </c>
      <c r="AH102" s="76"/>
      <c r="AI102" s="76" t="e">
        <f t="shared" si="192"/>
        <v>#REF!</v>
      </c>
      <c r="AJ102" s="76" t="e">
        <f t="shared" si="154"/>
        <v>#REF!</v>
      </c>
      <c r="AK102" s="78" t="e">
        <f t="shared" si="155"/>
        <v>#REF!</v>
      </c>
      <c r="AL102" s="60">
        <f t="shared" si="156"/>
        <v>46447</v>
      </c>
      <c r="AM102" s="79" t="e">
        <f t="shared" si="178"/>
        <v>#REF!</v>
      </c>
      <c r="AN102" s="79" t="e">
        <f t="shared" si="178"/>
        <v>#REF!</v>
      </c>
      <c r="AO102" s="79" t="e">
        <f t="shared" si="178"/>
        <v>#REF!</v>
      </c>
      <c r="AQ102" s="62"/>
      <c r="AR102" s="24"/>
      <c r="AS102" s="60">
        <f t="shared" si="157"/>
        <v>46447</v>
      </c>
      <c r="AT102" s="76" t="e">
        <f t="shared" si="86"/>
        <v>#NUM!</v>
      </c>
      <c r="AU102" s="76" t="e">
        <f t="shared" si="87"/>
        <v>#NUM!</v>
      </c>
      <c r="AV102" s="76" t="e">
        <f t="shared" si="158"/>
        <v>#NUM!</v>
      </c>
      <c r="AW102" s="69" t="e">
        <f t="shared" si="159"/>
        <v>#NUM!</v>
      </c>
      <c r="AX102" s="69" t="e">
        <f t="shared" si="160"/>
        <v>#NUM!</v>
      </c>
      <c r="AY102" s="76">
        <f t="shared" si="89"/>
        <v>4.0270788849436734</v>
      </c>
      <c r="AZ102" s="76">
        <f t="shared" si="90"/>
        <v>6.1950476349436698</v>
      </c>
      <c r="BA102" s="78">
        <v>5.1128040887480211</v>
      </c>
      <c r="BB102" s="69">
        <f t="shared" si="161"/>
        <v>-1.0857252038043477</v>
      </c>
      <c r="BC102" s="69">
        <f t="shared" si="162"/>
        <v>1.0822435461956488</v>
      </c>
      <c r="BD102" s="76" t="e">
        <f t="shared" si="91"/>
        <v>#NUM!</v>
      </c>
      <c r="BE102" s="76" t="e">
        <f t="shared" si="92"/>
        <v>#NUM!</v>
      </c>
      <c r="BF102" s="76" t="e">
        <f t="shared" si="191"/>
        <v>#NUM!</v>
      </c>
      <c r="BG102" s="69" t="e">
        <f t="shared" si="163"/>
        <v>#NUM!</v>
      </c>
      <c r="BH102" s="69" t="e">
        <f t="shared" si="164"/>
        <v>#NUM!</v>
      </c>
      <c r="BI102" s="76" t="e">
        <f t="shared" si="94"/>
        <v>#REF!</v>
      </c>
      <c r="BJ102" s="76" t="e">
        <f t="shared" si="95"/>
        <v>#REF!</v>
      </c>
      <c r="BK102" s="76" t="e">
        <f t="shared" si="165"/>
        <v>#REF!</v>
      </c>
      <c r="BL102" s="69" t="e">
        <f t="shared" si="166"/>
        <v>#REF!</v>
      </c>
      <c r="BM102" s="69" t="e">
        <f t="shared" si="167"/>
        <v>#REF!</v>
      </c>
      <c r="BN102" s="76" t="e">
        <f t="shared" si="97"/>
        <v>#REF!</v>
      </c>
      <c r="BO102" s="76" t="e">
        <f t="shared" si="183"/>
        <v>#REF!</v>
      </c>
      <c r="BP102" s="76" t="e">
        <f>'Argy vs. SBO'!$AA$100+('Argy vs. SBO'!$AA$103*'Monthly Data'!K101)+('Argy vs. SBO'!$AA$104*'Monthly Data'!AE101)+AVERAGE('Argy vs. SBO'!$R$953:$R$960)</f>
        <v>#REF!</v>
      </c>
      <c r="BQ102" s="69" t="e">
        <f t="shared" si="168"/>
        <v>#REF!</v>
      </c>
      <c r="BR102" s="69" t="e">
        <f t="shared" si="169"/>
        <v>#REF!</v>
      </c>
      <c r="BS102" s="76" t="e">
        <f t="shared" si="181"/>
        <v>#REF!</v>
      </c>
      <c r="BT102" s="76" t="e">
        <f t="shared" si="181"/>
        <v>#REF!</v>
      </c>
      <c r="BU102" s="76" t="e">
        <f t="shared" si="181"/>
        <v>#REF!</v>
      </c>
      <c r="BV102" s="69" t="e">
        <f t="shared" si="170"/>
        <v>#REF!</v>
      </c>
      <c r="BW102" s="69" t="e">
        <f t="shared" si="171"/>
        <v>#REF!</v>
      </c>
      <c r="BX102" s="76" t="e">
        <f t="shared" si="182"/>
        <v>#REF!</v>
      </c>
      <c r="BY102" s="76" t="e">
        <f t="shared" si="182"/>
        <v>#REF!</v>
      </c>
      <c r="BZ102" s="76" t="e">
        <f t="shared" si="182"/>
        <v>#REF!</v>
      </c>
      <c r="CA102" s="69" t="e">
        <f t="shared" si="172"/>
        <v>#REF!</v>
      </c>
      <c r="CB102" s="69" t="e">
        <f t="shared" si="173"/>
        <v>#REF!</v>
      </c>
      <c r="CE102" s="76">
        <v>-1.5257319720536113</v>
      </c>
      <c r="CG102" s="76">
        <v>5.1128040887480211</v>
      </c>
      <c r="CH102" s="24"/>
      <c r="CI102" s="76">
        <v>-3.4432949709644802</v>
      </c>
      <c r="CJ102" s="24"/>
      <c r="CK102" s="24">
        <v>0.5</v>
      </c>
      <c r="CM102" s="69" t="e">
        <f t="shared" si="184"/>
        <v>#REF!</v>
      </c>
      <c r="CN102" s="69" t="e">
        <f t="shared" si="184"/>
        <v>#REF!</v>
      </c>
      <c r="CO102" s="69" t="e">
        <f t="shared" si="184"/>
        <v>#REF!</v>
      </c>
      <c r="CP102" s="69" t="e">
        <f t="shared" si="185"/>
        <v>#REF!</v>
      </c>
      <c r="CQ102" s="69" t="e">
        <f t="shared" si="185"/>
        <v>#REF!</v>
      </c>
      <c r="CR102" s="69" t="e">
        <f t="shared" si="185"/>
        <v>#REF!</v>
      </c>
      <c r="CS102" s="69" t="e">
        <f t="shared" si="186"/>
        <v>#REF!</v>
      </c>
      <c r="CT102" s="69" t="e">
        <f t="shared" si="186"/>
        <v>#REF!</v>
      </c>
      <c r="CU102" s="69" t="e">
        <f t="shared" si="186"/>
        <v>#REF!</v>
      </c>
      <c r="CV102" s="69" t="e">
        <f t="shared" si="187"/>
        <v>#REF!</v>
      </c>
      <c r="CW102" s="69" t="e">
        <f t="shared" si="187"/>
        <v>#REF!</v>
      </c>
      <c r="CX102" s="69" t="e">
        <f t="shared" si="187"/>
        <v>#REF!</v>
      </c>
      <c r="CY102" s="69">
        <f t="shared" si="188"/>
        <v>210.20966727749672</v>
      </c>
      <c r="CZ102" s="69">
        <f t="shared" si="188"/>
        <v>218.47263602749672</v>
      </c>
      <c r="DA102" s="69">
        <f t="shared" si="188"/>
        <v>214.3436142883663</v>
      </c>
      <c r="DB102" s="69" t="e">
        <f t="shared" si="189"/>
        <v>#REF!</v>
      </c>
      <c r="DC102" s="69" t="e">
        <f t="shared" si="189"/>
        <v>#REF!</v>
      </c>
      <c r="DD102" s="69" t="e">
        <f t="shared" si="189"/>
        <v>#REF!</v>
      </c>
      <c r="DF102" s="69" t="e">
        <f t="shared" si="190"/>
        <v>#REF!</v>
      </c>
      <c r="DG102" s="69" t="e">
        <f t="shared" si="190"/>
        <v>#REF!</v>
      </c>
      <c r="DH102" s="69" t="e">
        <f t="shared" si="190"/>
        <v>#REF!</v>
      </c>
      <c r="DJ102" s="69" t="e">
        <f t="shared" si="180"/>
        <v>#REF!</v>
      </c>
      <c r="DK102" s="69" t="e">
        <f t="shared" si="180"/>
        <v>#REF!</v>
      </c>
      <c r="DL102" s="69" t="e">
        <f t="shared" si="180"/>
        <v>#REF!</v>
      </c>
      <c r="DM102" s="69" t="e">
        <f t="shared" si="110"/>
        <v>#REF!</v>
      </c>
      <c r="DN102" s="69" t="e">
        <f t="shared" si="111"/>
        <v>#REF!</v>
      </c>
      <c r="DO102" s="69" t="e">
        <f t="shared" si="174"/>
        <v>#REF!</v>
      </c>
      <c r="DP102" t="e">
        <f t="shared" si="175"/>
        <v>#REF!</v>
      </c>
      <c r="DQ102" t="e">
        <f t="shared" si="176"/>
        <v>#REF!</v>
      </c>
      <c r="DS102" s="69" t="e">
        <f t="shared" si="179"/>
        <v>#REF!</v>
      </c>
      <c r="DT102" s="69" t="e">
        <f t="shared" si="179"/>
        <v>#REF!</v>
      </c>
      <c r="DU102" s="69" t="e">
        <f t="shared" si="179"/>
        <v>#REF!</v>
      </c>
      <c r="DV102" s="63">
        <f t="shared" si="177"/>
        <v>46447</v>
      </c>
      <c r="DW102" s="76" t="e">
        <f t="shared" si="115"/>
        <v>#REF!</v>
      </c>
      <c r="DX102" s="76" t="e">
        <f t="shared" si="116"/>
        <v>#REF!</v>
      </c>
      <c r="DY102" s="76" t="e">
        <f t="shared" si="128"/>
        <v>#REF!</v>
      </c>
      <c r="DZ102" s="76" t="e">
        <f t="shared" si="117"/>
        <v>#REF!</v>
      </c>
      <c r="EA102" s="76" t="e">
        <f t="shared" si="117"/>
        <v>#REF!</v>
      </c>
      <c r="EB102" s="76" t="e">
        <f t="shared" si="117"/>
        <v>#REF!</v>
      </c>
      <c r="EC102" s="76">
        <f>_xlfn.MINIFS(Spreads!AT$3:AT$1616,Spreads!$AA$3:$AA$1616,'Monthly Data'!$B102,Spreads!$AB$3:$AB$1616,'Monthly Data'!$C102)</f>
        <v>0</v>
      </c>
      <c r="ED102" s="76">
        <f>_xlfn.MAXIFS(Spreads!AT$3:AT$1616,Spreads!$AA$3:$AA$1616,'Monthly Data'!$B102,Spreads!$AB$3:$AB$1616,'Monthly Data'!$C102)</f>
        <v>0</v>
      </c>
      <c r="EE102" s="76" t="e">
        <f>AVERAGEIFS(Spreads!AT$3:AT$1616,Spreads!$AA$3:$AA$1616,'Monthly Data'!$B102,Spreads!$AB$3:$AB$1616,'Monthly Data'!$C102)</f>
        <v>#DIV/0!</v>
      </c>
      <c r="EF102" s="76">
        <f>_xlfn.MINIFS(Spreads!AU$3:AU$1616,Spreads!$AA$3:$AA$1616,'Monthly Data'!$B102,Spreads!$AB$3:$AB$1616,'Monthly Data'!$C102)</f>
        <v>0</v>
      </c>
      <c r="EG102" s="76">
        <f>_xlfn.MAXIFS(Spreads!AU$3:AU$1616,Spreads!$AA$3:$AA$1616,'Monthly Data'!$B102,Spreads!$AB$3:$AB$1616,'Monthly Data'!$C102)</f>
        <v>0</v>
      </c>
      <c r="EH102" s="76" t="e">
        <f>AVERAGEIFS(Spreads!AU$3:AU$1616,Spreads!$AA$3:$AA$1616,'Monthly Data'!$B102,Spreads!$AB$3:$AB$1616,'Monthly Data'!$C102)</f>
        <v>#DIV/0!</v>
      </c>
      <c r="EI102" s="76">
        <f>_xlfn.MINIFS(Spreads!AV$3:AV$1616,Spreads!$AA$3:$AA$1616,'Monthly Data'!$B102,Spreads!$AB$3:$AB$1616,'Monthly Data'!$C102)</f>
        <v>0</v>
      </c>
      <c r="EJ102" s="76">
        <f>_xlfn.MAXIFS(Spreads!AV$3:AV$1616,Spreads!$AA$3:$AA$1616,'Monthly Data'!$B102,Spreads!$AB$3:$AB$1616,'Monthly Data'!$C102)</f>
        <v>0</v>
      </c>
      <c r="EK102" s="76" t="e">
        <f>AVERAGEIFS(Spreads!AV$3:AV$1616,Spreads!$AA$3:$AA$1616,'Monthly Data'!$B102,Spreads!$AB$3:$AB$1616,'Monthly Data'!$C102)</f>
        <v>#DIV/0!</v>
      </c>
      <c r="EL102" s="76">
        <f>_xlfn.MINIFS(Spreads!AW$3:AW$1616,Spreads!$AA$3:$AA$1616,'Monthly Data'!$B102,Spreads!$AB$3:$AB$1616,'Monthly Data'!$C102)</f>
        <v>0</v>
      </c>
      <c r="EM102" s="76">
        <f>_xlfn.MAXIFS(Spreads!AW$3:AW$1616,Spreads!$AA$3:$AA$1616,'Monthly Data'!$B102,Spreads!$AB$3:$AB$1616,'Monthly Data'!$C102)</f>
        <v>0</v>
      </c>
      <c r="EN102" s="76" t="e">
        <f>AVERAGEIFS(Spreads!AW$3:AW$1616,Spreads!$AA$3:$AA$1616,'Monthly Data'!$B102,Spreads!$AB$3:$AB$1616,'Monthly Data'!$C102)</f>
        <v>#DIV/0!</v>
      </c>
      <c r="EO102" s="76">
        <f>_xlfn.MINIFS(Spreads!AX$3:AX$1616,Spreads!$AA$3:$AA$1616,'Monthly Data'!$B102,Spreads!$AB$3:$AB$1616,'Monthly Data'!$C102)</f>
        <v>0</v>
      </c>
      <c r="EP102" s="76">
        <f>_xlfn.MAXIFS(Spreads!AX$3:AX$1616,Spreads!$AA$3:$AA$1616,'Monthly Data'!$B102,Spreads!$AB$3:$AB$1616,'Monthly Data'!$C102)</f>
        <v>0</v>
      </c>
      <c r="EQ102" s="76" t="e">
        <f>AVERAGEIFS(Spreads!AX$3:AX$1616,Spreads!$AA$3:$AA$1616,'Monthly Data'!$B102,Spreads!$AB$3:$AB$1616,'Monthly Data'!$C102)</f>
        <v>#DIV/0!</v>
      </c>
      <c r="ER102" s="65">
        <f>_xlfn.MINIFS(Spreads!AY$3:AY$1616,Spreads!$AA$3:$AA$1616,'Monthly Data'!$B102,Spreads!$AB$3:$AB$1616,'Monthly Data'!$C102)</f>
        <v>0</v>
      </c>
      <c r="ES102" s="65">
        <f>_xlfn.MAXIFS(Spreads!AY$3:AY$1616,Spreads!$AA$3:$AA$1616,'Monthly Data'!$B102,Spreads!$AB$3:$AB$1616,'Monthly Data'!$C102)</f>
        <v>0</v>
      </c>
      <c r="ET102" s="65" t="e">
        <f>AVERAGEIFS(Spreads!AY$3:AY$1616,Spreads!$AA$3:$AA$1616,'Monthly Data'!$B102,Spreads!$AB$3:$AB$1616,'Monthly Data'!$C102)</f>
        <v>#DIV/0!</v>
      </c>
      <c r="EV102" s="24" t="e">
        <f t="shared" si="50"/>
        <v>#REF!</v>
      </c>
    </row>
    <row r="103" spans="1:152" x14ac:dyDescent="0.2">
      <c r="A103" s="60">
        <v>46478</v>
      </c>
      <c r="B103" s="61">
        <f t="shared" si="129"/>
        <v>4</v>
      </c>
      <c r="C103" s="61">
        <f t="shared" si="130"/>
        <v>2027</v>
      </c>
      <c r="D103" s="76" t="e">
        <f t="shared" si="131"/>
        <v>#REF!</v>
      </c>
      <c r="E103" s="76" t="e">
        <f t="shared" si="132"/>
        <v>#REF!</v>
      </c>
      <c r="F103" s="76" t="e">
        <f t="shared" si="133"/>
        <v>#REF!</v>
      </c>
      <c r="G103" s="76" t="e">
        <f t="shared" si="134"/>
        <v>#REF!</v>
      </c>
      <c r="H103" s="76" t="e">
        <f t="shared" si="135"/>
        <v>#REF!</v>
      </c>
      <c r="I103" s="76" t="e">
        <f t="shared" si="136"/>
        <v>#REF!</v>
      </c>
      <c r="J103" s="76" t="e">
        <f t="shared" si="137"/>
        <v>#REF!</v>
      </c>
      <c r="K103" s="76" t="e">
        <f>MROUND('Argy vs. SBO'!$AA$59+('Argy vs. SBO'!$AA$60*'Monthly Data'!F103)+('Argy vs. SBO'!$AA$61*'Monthly Data'!AE103)+AVERAGE('Argy vs. SBO'!$T$953:$T$960),0.25)-2</f>
        <v>#REF!</v>
      </c>
      <c r="L103" s="76" t="e">
        <f t="shared" si="138"/>
        <v>#REF!</v>
      </c>
      <c r="M103" s="76" t="e">
        <f t="shared" si="139"/>
        <v>#REF!</v>
      </c>
      <c r="N103" s="76" t="e">
        <f t="shared" si="140"/>
        <v>#REF!</v>
      </c>
      <c r="O103" s="76" t="e">
        <f t="shared" si="141"/>
        <v>#REF!</v>
      </c>
      <c r="P103" s="76" t="e">
        <f>MROUND('Argy vs. SBO'!$AA$39+('Argy vs. SBO'!$AA$40*'Monthly Data'!U103)+('Argy vs. SBO'!$AA$41*'Monthly Data'!AE103)+AVERAGE('Argy vs. SBO'!$P$953:$P$960),0.25)-2-4-5</f>
        <v>#REF!</v>
      </c>
      <c r="Q103" s="76" t="e">
        <f t="shared" si="142"/>
        <v>#REF!</v>
      </c>
      <c r="R103" s="76" t="e">
        <f t="shared" si="143"/>
        <v>#REF!</v>
      </c>
      <c r="S103" s="76" t="e">
        <f t="shared" si="144"/>
        <v>#REF!</v>
      </c>
      <c r="T103" s="76" t="e">
        <f t="shared" si="145"/>
        <v>#REF!</v>
      </c>
      <c r="U103" s="76" t="e">
        <f t="shared" si="146"/>
        <v>#REF!</v>
      </c>
      <c r="V103" s="76">
        <f t="shared" si="84"/>
        <v>-3.25</v>
      </c>
      <c r="W103" s="76">
        <f t="shared" si="39"/>
        <v>3.75</v>
      </c>
      <c r="X103" s="76">
        <f t="shared" si="147"/>
        <v>211.00869653609192</v>
      </c>
      <c r="Y103" s="76">
        <f t="shared" si="148"/>
        <v>221.33291528609192</v>
      </c>
      <c r="Z103" s="76">
        <f>'[5]Canola Complex'!$BP454</f>
        <v>216.13615688440589</v>
      </c>
      <c r="AA103" s="76">
        <f t="shared" si="149"/>
        <v>-5.1274603483139742</v>
      </c>
      <c r="AB103" s="76">
        <f t="shared" si="150"/>
        <v>5.1967584016860258</v>
      </c>
      <c r="AC103" s="76" t="e">
        <f t="shared" si="151"/>
        <v>#REF!</v>
      </c>
      <c r="AD103" s="76" t="e">
        <f t="shared" si="152"/>
        <v>#REF!</v>
      </c>
      <c r="AE103" s="76" t="e">
        <f>#REF!</f>
        <v>#REF!</v>
      </c>
      <c r="AF103" s="76" t="e">
        <f t="shared" si="125"/>
        <v>#REF!</v>
      </c>
      <c r="AG103" s="76" t="e">
        <f t="shared" si="153"/>
        <v>#REF!</v>
      </c>
      <c r="AH103" s="76"/>
      <c r="AI103" s="76" t="e">
        <f t="shared" si="192"/>
        <v>#REF!</v>
      </c>
      <c r="AJ103" s="76" t="e">
        <f t="shared" si="154"/>
        <v>#REF!</v>
      </c>
      <c r="AK103" s="78" t="e">
        <f t="shared" si="155"/>
        <v>#REF!</v>
      </c>
      <c r="AL103" s="60">
        <f t="shared" si="156"/>
        <v>46478</v>
      </c>
      <c r="AM103" s="79" t="e">
        <f t="shared" si="178"/>
        <v>#REF!</v>
      </c>
      <c r="AN103" s="79" t="e">
        <f t="shared" si="178"/>
        <v>#REF!</v>
      </c>
      <c r="AO103" s="79" t="e">
        <f t="shared" si="178"/>
        <v>#REF!</v>
      </c>
      <c r="AQ103" s="62"/>
      <c r="AR103" s="24"/>
      <c r="AS103" s="60">
        <f t="shared" si="157"/>
        <v>46478</v>
      </c>
      <c r="AT103" s="76" t="e">
        <f>AV103+AVERAGE(AW91,AW79,AW67,AW55)</f>
        <v>#NUM!</v>
      </c>
      <c r="AU103" s="76" t="e">
        <f>AV103+AVERAGE(AX91,AX79,AX67,AX55)</f>
        <v>#NUM!</v>
      </c>
      <c r="AV103" s="76" t="e">
        <f t="shared" si="158"/>
        <v>#NUM!</v>
      </c>
      <c r="AW103" s="69" t="e">
        <f t="shared" si="159"/>
        <v>#NUM!</v>
      </c>
      <c r="AX103" s="69" t="e">
        <f t="shared" si="160"/>
        <v>#NUM!</v>
      </c>
      <c r="AY103" s="76">
        <f>BA103+AVERAGE(BB91,BB79,BB67,BB55)</f>
        <v>3.9181201725656045</v>
      </c>
      <c r="AZ103" s="76">
        <f>BA103+AVERAGE(BC91,BC79,BC67,BC55)</f>
        <v>6.2149951725656081</v>
      </c>
      <c r="BA103" s="78">
        <v>5.1487969176954778</v>
      </c>
      <c r="BB103" s="69">
        <f t="shared" si="161"/>
        <v>-1.2306767451298732</v>
      </c>
      <c r="BC103" s="69">
        <f t="shared" si="162"/>
        <v>1.0661982548701303</v>
      </c>
      <c r="BD103" s="76" t="e">
        <f>BF103+AVERAGE(BG91,BG79,BG67,BG55)</f>
        <v>#NUM!</v>
      </c>
      <c r="BE103" s="76" t="e">
        <f>BF103+AVERAGE(BH91,BH79,BH67,BH55)</f>
        <v>#NUM!</v>
      </c>
      <c r="BF103" s="76" t="e">
        <f t="shared" si="191"/>
        <v>#NUM!</v>
      </c>
      <c r="BG103" s="69" t="e">
        <f t="shared" si="163"/>
        <v>#NUM!</v>
      </c>
      <c r="BH103" s="69" t="e">
        <f t="shared" si="164"/>
        <v>#NUM!</v>
      </c>
      <c r="BI103" s="76" t="e">
        <f>BK103+AVERAGE(BL91,BL79,BL67,BL55)</f>
        <v>#REF!</v>
      </c>
      <c r="BJ103" s="76" t="e">
        <f>BK103+AVERAGE(BM91,BM79,BM67,BM55)</f>
        <v>#REF!</v>
      </c>
      <c r="BK103" s="76" t="e">
        <f t="shared" si="165"/>
        <v>#REF!</v>
      </c>
      <c r="BL103" s="69" t="e">
        <f t="shared" si="166"/>
        <v>#REF!</v>
      </c>
      <c r="BM103" s="69" t="e">
        <f t="shared" si="167"/>
        <v>#REF!</v>
      </c>
      <c r="BN103" s="76" t="e">
        <f>BP103+AVERAGE(BQ91,BQ79,BQ67,BQ55)</f>
        <v>#REF!</v>
      </c>
      <c r="BO103" s="76" t="e">
        <f>BP103+AVERAGE(BR91,BR79,BR67,BR55)</f>
        <v>#REF!</v>
      </c>
      <c r="BP103" s="76" t="e">
        <f>'Argy vs. SBO'!$AA$100+('Argy vs. SBO'!$AA$103*'Monthly Data'!K102)+('Argy vs. SBO'!$AA$104*'Monthly Data'!AE102)+AVERAGE('Argy vs. SBO'!$R$953:$R$960)</f>
        <v>#REF!</v>
      </c>
      <c r="BQ103" s="69" t="e">
        <f t="shared" si="168"/>
        <v>#REF!</v>
      </c>
      <c r="BR103" s="69" t="e">
        <f t="shared" si="169"/>
        <v>#REF!</v>
      </c>
      <c r="BS103" s="76" t="e">
        <f t="shared" si="181"/>
        <v>#REF!</v>
      </c>
      <c r="BT103" s="76" t="e">
        <f t="shared" si="181"/>
        <v>#REF!</v>
      </c>
      <c r="BU103" s="76" t="e">
        <f t="shared" si="181"/>
        <v>#REF!</v>
      </c>
      <c r="BV103" s="69" t="e">
        <f t="shared" si="170"/>
        <v>#REF!</v>
      </c>
      <c r="BW103" s="69" t="e">
        <f t="shared" si="171"/>
        <v>#REF!</v>
      </c>
      <c r="BX103" s="76" t="e">
        <f t="shared" si="182"/>
        <v>#REF!</v>
      </c>
      <c r="BY103" s="76" t="e">
        <f t="shared" si="182"/>
        <v>#REF!</v>
      </c>
      <c r="BZ103" s="76" t="e">
        <f t="shared" si="182"/>
        <v>#REF!</v>
      </c>
      <c r="CA103" s="69" t="e">
        <f t="shared" si="172"/>
        <v>#REF!</v>
      </c>
      <c r="CB103" s="69" t="e">
        <f t="shared" si="173"/>
        <v>#REF!</v>
      </c>
      <c r="CE103" s="76">
        <v>-2.9064955115878064</v>
      </c>
      <c r="CG103" s="76">
        <v>5.1487969176954778</v>
      </c>
      <c r="CH103" s="24"/>
      <c r="CI103" s="76">
        <v>-3.2169558069056094</v>
      </c>
      <c r="CJ103" s="24"/>
      <c r="CK103" s="24">
        <v>0.5</v>
      </c>
      <c r="CM103" s="69" t="e">
        <f t="shared" si="184"/>
        <v>#REF!</v>
      </c>
      <c r="CN103" s="69" t="e">
        <f t="shared" si="184"/>
        <v>#REF!</v>
      </c>
      <c r="CO103" s="69" t="e">
        <f t="shared" si="184"/>
        <v>#REF!</v>
      </c>
      <c r="CP103" s="69" t="e">
        <f t="shared" si="185"/>
        <v>#REF!</v>
      </c>
      <c r="CQ103" s="69" t="e">
        <f t="shared" si="185"/>
        <v>#REF!</v>
      </c>
      <c r="CR103" s="69" t="e">
        <f t="shared" si="185"/>
        <v>#REF!</v>
      </c>
      <c r="CS103" s="69" t="e">
        <f t="shared" si="186"/>
        <v>#REF!</v>
      </c>
      <c r="CT103" s="69" t="e">
        <f t="shared" si="186"/>
        <v>#REF!</v>
      </c>
      <c r="CU103" s="69" t="e">
        <f t="shared" si="186"/>
        <v>#REF!</v>
      </c>
      <c r="CV103" s="69" t="e">
        <f t="shared" si="187"/>
        <v>#REF!</v>
      </c>
      <c r="CW103" s="69" t="e">
        <f t="shared" si="187"/>
        <v>#REF!</v>
      </c>
      <c r="CX103" s="69" t="e">
        <f t="shared" si="187"/>
        <v>#REF!</v>
      </c>
      <c r="CY103" s="69">
        <f t="shared" si="188"/>
        <v>211.00869653609192</v>
      </c>
      <c r="CZ103" s="69">
        <f t="shared" si="188"/>
        <v>221.33291528609192</v>
      </c>
      <c r="DA103" s="69">
        <f t="shared" si="188"/>
        <v>216.13615688440589</v>
      </c>
      <c r="DB103" s="69" t="e">
        <f t="shared" si="189"/>
        <v>#REF!</v>
      </c>
      <c r="DC103" s="69" t="e">
        <f t="shared" si="189"/>
        <v>#REF!</v>
      </c>
      <c r="DD103" s="69" t="e">
        <f t="shared" si="189"/>
        <v>#REF!</v>
      </c>
      <c r="DF103" s="69" t="e">
        <f t="shared" si="190"/>
        <v>#REF!</v>
      </c>
      <c r="DG103" s="69" t="e">
        <f t="shared" si="190"/>
        <v>#REF!</v>
      </c>
      <c r="DH103" s="69" t="e">
        <f t="shared" si="190"/>
        <v>#REF!</v>
      </c>
      <c r="DJ103" s="69" t="e">
        <f t="shared" si="180"/>
        <v>#REF!</v>
      </c>
      <c r="DK103" s="69" t="e">
        <f t="shared" si="180"/>
        <v>#REF!</v>
      </c>
      <c r="DL103" s="69" t="e">
        <f t="shared" si="180"/>
        <v>#REF!</v>
      </c>
      <c r="DM103" s="69" t="e">
        <f t="shared" si="110"/>
        <v>#REF!</v>
      </c>
      <c r="DN103" s="69" t="e">
        <f t="shared" si="111"/>
        <v>#REF!</v>
      </c>
      <c r="DO103" s="69" t="e">
        <f t="shared" si="174"/>
        <v>#REF!</v>
      </c>
      <c r="DP103" t="e">
        <f t="shared" si="175"/>
        <v>#REF!</v>
      </c>
      <c r="DQ103" t="e">
        <f t="shared" si="176"/>
        <v>#REF!</v>
      </c>
      <c r="DS103" s="69" t="e">
        <f t="shared" si="179"/>
        <v>#REF!</v>
      </c>
      <c r="DT103" s="69" t="e">
        <f t="shared" si="179"/>
        <v>#REF!</v>
      </c>
      <c r="DU103" s="69" t="e">
        <f t="shared" si="179"/>
        <v>#REF!</v>
      </c>
      <c r="DV103" s="63">
        <f t="shared" si="177"/>
        <v>46478</v>
      </c>
      <c r="DW103" s="76" t="e">
        <f t="shared" si="115"/>
        <v>#REF!</v>
      </c>
      <c r="DX103" s="76" t="e">
        <f t="shared" si="116"/>
        <v>#REF!</v>
      </c>
      <c r="DY103" s="76" t="e">
        <f t="shared" si="128"/>
        <v>#REF!</v>
      </c>
      <c r="DZ103" s="76" t="e">
        <f t="shared" si="117"/>
        <v>#REF!</v>
      </c>
      <c r="EA103" s="76" t="e">
        <f t="shared" si="117"/>
        <v>#REF!</v>
      </c>
      <c r="EB103" s="76" t="e">
        <f t="shared" si="117"/>
        <v>#REF!</v>
      </c>
      <c r="EC103" s="76">
        <f>_xlfn.MINIFS(Spreads!AT$3:AT$1616,Spreads!$AA$3:$AA$1616,'Monthly Data'!$B103,Spreads!$AB$3:$AB$1616,'Monthly Data'!$C103)</f>
        <v>0</v>
      </c>
      <c r="ED103" s="76">
        <f>_xlfn.MAXIFS(Spreads!AT$3:AT$1616,Spreads!$AA$3:$AA$1616,'Monthly Data'!$B103,Spreads!$AB$3:$AB$1616,'Monthly Data'!$C103)</f>
        <v>0</v>
      </c>
      <c r="EE103" s="76" t="e">
        <f>AVERAGEIFS(Spreads!AT$3:AT$1616,Spreads!$AA$3:$AA$1616,'Monthly Data'!$B103,Spreads!$AB$3:$AB$1616,'Monthly Data'!$C103)</f>
        <v>#DIV/0!</v>
      </c>
      <c r="EF103" s="76">
        <f>_xlfn.MINIFS(Spreads!AU$3:AU$1616,Spreads!$AA$3:$AA$1616,'Monthly Data'!$B103,Spreads!$AB$3:$AB$1616,'Monthly Data'!$C103)</f>
        <v>0</v>
      </c>
      <c r="EG103" s="76">
        <f>_xlfn.MAXIFS(Spreads!AU$3:AU$1616,Spreads!$AA$3:$AA$1616,'Monthly Data'!$B103,Spreads!$AB$3:$AB$1616,'Monthly Data'!$C103)</f>
        <v>0</v>
      </c>
      <c r="EH103" s="76" t="e">
        <f>AVERAGEIFS(Spreads!AU$3:AU$1616,Spreads!$AA$3:$AA$1616,'Monthly Data'!$B103,Spreads!$AB$3:$AB$1616,'Monthly Data'!$C103)</f>
        <v>#DIV/0!</v>
      </c>
      <c r="EI103" s="76">
        <f>_xlfn.MINIFS(Spreads!AV$3:AV$1616,Spreads!$AA$3:$AA$1616,'Monthly Data'!$B103,Spreads!$AB$3:$AB$1616,'Monthly Data'!$C103)</f>
        <v>0</v>
      </c>
      <c r="EJ103" s="76">
        <f>_xlfn.MAXIFS(Spreads!AV$3:AV$1616,Spreads!$AA$3:$AA$1616,'Monthly Data'!$B103,Spreads!$AB$3:$AB$1616,'Monthly Data'!$C103)</f>
        <v>0</v>
      </c>
      <c r="EK103" s="76" t="e">
        <f>AVERAGEIFS(Spreads!AV$3:AV$1616,Spreads!$AA$3:$AA$1616,'Monthly Data'!$B103,Spreads!$AB$3:$AB$1616,'Monthly Data'!$C103)</f>
        <v>#DIV/0!</v>
      </c>
      <c r="EL103" s="76">
        <f>_xlfn.MINIFS(Spreads!AW$3:AW$1616,Spreads!$AA$3:$AA$1616,'Monthly Data'!$B103,Spreads!$AB$3:$AB$1616,'Monthly Data'!$C103)</f>
        <v>0</v>
      </c>
      <c r="EM103" s="76">
        <f>_xlfn.MAXIFS(Spreads!AW$3:AW$1616,Spreads!$AA$3:$AA$1616,'Monthly Data'!$B103,Spreads!$AB$3:$AB$1616,'Monthly Data'!$C103)</f>
        <v>0</v>
      </c>
      <c r="EN103" s="76" t="e">
        <f>AVERAGEIFS(Spreads!AW$3:AW$1616,Spreads!$AA$3:$AA$1616,'Monthly Data'!$B103,Spreads!$AB$3:$AB$1616,'Monthly Data'!$C103)</f>
        <v>#DIV/0!</v>
      </c>
      <c r="EO103" s="76">
        <f>_xlfn.MINIFS(Spreads!AX$3:AX$1616,Spreads!$AA$3:$AA$1616,'Monthly Data'!$B103,Spreads!$AB$3:$AB$1616,'Monthly Data'!$C103)</f>
        <v>0</v>
      </c>
      <c r="EP103" s="76">
        <f>_xlfn.MAXIFS(Spreads!AX$3:AX$1616,Spreads!$AA$3:$AA$1616,'Monthly Data'!$B103,Spreads!$AB$3:$AB$1616,'Monthly Data'!$C103)</f>
        <v>0</v>
      </c>
      <c r="EQ103" s="76" t="e">
        <f>AVERAGEIFS(Spreads!AX$3:AX$1616,Spreads!$AA$3:$AA$1616,'Monthly Data'!$B103,Spreads!$AB$3:$AB$1616,'Monthly Data'!$C103)</f>
        <v>#DIV/0!</v>
      </c>
      <c r="ER103" s="65">
        <f>_xlfn.MINIFS(Spreads!AY$3:AY$1616,Spreads!$AA$3:$AA$1616,'Monthly Data'!$B103,Spreads!$AB$3:$AB$1616,'Monthly Data'!$C103)</f>
        <v>0</v>
      </c>
      <c r="ES103" s="65">
        <f>_xlfn.MAXIFS(Spreads!AY$3:AY$1616,Spreads!$AA$3:$AA$1616,'Monthly Data'!$B103,Spreads!$AB$3:$AB$1616,'Monthly Data'!$C103)</f>
        <v>0</v>
      </c>
      <c r="ET103" s="65" t="e">
        <f>AVERAGEIFS(Spreads!AY$3:AY$1616,Spreads!$AA$3:$AA$1616,'Monthly Data'!$B103,Spreads!$AB$3:$AB$1616,'Monthly Data'!$C103)</f>
        <v>#DIV/0!</v>
      </c>
      <c r="EV103" s="24" t="e">
        <f t="shared" si="50"/>
        <v>#REF!</v>
      </c>
    </row>
    <row r="104" spans="1:152" x14ac:dyDescent="0.2">
      <c r="A104" s="60">
        <v>46508</v>
      </c>
      <c r="B104" s="61">
        <f t="shared" si="129"/>
        <v>5</v>
      </c>
      <c r="C104" s="61">
        <f t="shared" si="130"/>
        <v>2027</v>
      </c>
      <c r="D104" s="76" t="e">
        <f t="shared" si="131"/>
        <v>#REF!</v>
      </c>
      <c r="E104" s="76" t="e">
        <f t="shared" si="132"/>
        <v>#REF!</v>
      </c>
      <c r="F104" s="76" t="e">
        <f t="shared" si="133"/>
        <v>#REF!</v>
      </c>
      <c r="G104" s="76" t="e">
        <f t="shared" si="134"/>
        <v>#REF!</v>
      </c>
      <c r="H104" s="76" t="e">
        <f t="shared" si="135"/>
        <v>#REF!</v>
      </c>
      <c r="I104" s="76" t="e">
        <f t="shared" si="136"/>
        <v>#REF!</v>
      </c>
      <c r="J104" s="76" t="e">
        <f t="shared" si="137"/>
        <v>#REF!</v>
      </c>
      <c r="K104" s="76" t="e">
        <f>MROUND('Argy vs. SBO'!$AA$59+('Argy vs. SBO'!$AA$60*'Monthly Data'!F104)+('Argy vs. SBO'!$AA$61*'Monthly Data'!AE104)+AVERAGE('Argy vs. SBO'!$T$953:$T$960),0.25)-2</f>
        <v>#REF!</v>
      </c>
      <c r="L104" s="76" t="e">
        <f t="shared" si="138"/>
        <v>#REF!</v>
      </c>
      <c r="M104" s="76" t="e">
        <f t="shared" si="139"/>
        <v>#REF!</v>
      </c>
      <c r="N104" s="76" t="e">
        <f t="shared" si="140"/>
        <v>#REF!</v>
      </c>
      <c r="O104" s="76" t="e">
        <f t="shared" si="141"/>
        <v>#REF!</v>
      </c>
      <c r="P104" s="76" t="e">
        <f>MROUND('Argy vs. SBO'!$AA$39+('Argy vs. SBO'!$AA$40*'Monthly Data'!U104)+('Argy vs. SBO'!$AA$41*'Monthly Data'!AE104)+AVERAGE('Argy vs. SBO'!$P$953:$P$960),0.25)-2-4-5</f>
        <v>#REF!</v>
      </c>
      <c r="Q104" s="76" t="e">
        <f t="shared" si="142"/>
        <v>#REF!</v>
      </c>
      <c r="R104" s="76" t="e">
        <f t="shared" si="143"/>
        <v>#REF!</v>
      </c>
      <c r="S104" s="76" t="e">
        <f t="shared" si="144"/>
        <v>#REF!</v>
      </c>
      <c r="T104" s="76" t="e">
        <f t="shared" si="145"/>
        <v>#REF!</v>
      </c>
      <c r="U104" s="76" t="e">
        <f t="shared" si="146"/>
        <v>#REF!</v>
      </c>
      <c r="V104" s="76">
        <f t="shared" si="84"/>
        <v>-3</v>
      </c>
      <c r="W104" s="76">
        <f t="shared" si="39"/>
        <v>2.75</v>
      </c>
      <c r="X104" s="76">
        <f t="shared" si="147"/>
        <v>222.15278846348463</v>
      </c>
      <c r="Y104" s="76">
        <f t="shared" si="148"/>
        <v>228.16450721348465</v>
      </c>
      <c r="Z104" s="76">
        <f>'[5]Canola Complex'!$BP455</f>
        <v>224.98171043994569</v>
      </c>
      <c r="AA104" s="76">
        <f t="shared" si="149"/>
        <v>-2.8289219764610607</v>
      </c>
      <c r="AB104" s="76">
        <f t="shared" si="150"/>
        <v>3.1827967735389677</v>
      </c>
      <c r="AC104" s="76" t="e">
        <f t="shared" si="151"/>
        <v>#REF!</v>
      </c>
      <c r="AD104" s="76" t="e">
        <f t="shared" si="152"/>
        <v>#REF!</v>
      </c>
      <c r="AE104" s="76" t="e">
        <f>#REF!</f>
        <v>#REF!</v>
      </c>
      <c r="AF104" s="76" t="e">
        <f t="shared" si="125"/>
        <v>#REF!</v>
      </c>
      <c r="AG104" s="76" t="e">
        <f t="shared" si="153"/>
        <v>#REF!</v>
      </c>
      <c r="AH104" s="76"/>
      <c r="AI104" s="76" t="e">
        <f t="shared" si="192"/>
        <v>#REF!</v>
      </c>
      <c r="AJ104" s="76" t="e">
        <f t="shared" si="154"/>
        <v>#REF!</v>
      </c>
      <c r="AK104" s="78" t="e">
        <f t="shared" si="155"/>
        <v>#REF!</v>
      </c>
      <c r="AL104" s="60">
        <f t="shared" si="156"/>
        <v>46508</v>
      </c>
      <c r="AM104" s="79" t="e">
        <f t="shared" si="178"/>
        <v>#REF!</v>
      </c>
      <c r="AN104" s="79" t="e">
        <f t="shared" si="178"/>
        <v>#REF!</v>
      </c>
      <c r="AO104" s="79" t="e">
        <f t="shared" si="178"/>
        <v>#REF!</v>
      </c>
      <c r="AQ104" s="62"/>
      <c r="AR104" s="24"/>
      <c r="AS104" s="60">
        <f t="shared" si="157"/>
        <v>46508</v>
      </c>
      <c r="AT104" s="76" t="e">
        <f>AV104+AVERAGE(AW92,AW80,AW68,AW56)</f>
        <v>#NUM!</v>
      </c>
      <c r="AU104" s="76" t="e">
        <f>AV104+AVERAGE(AX92,AX80,AX68,AX56)</f>
        <v>#NUM!</v>
      </c>
      <c r="AV104" s="76" t="e">
        <f t="shared" si="158"/>
        <v>#NUM!</v>
      </c>
      <c r="AW104" s="69" t="e">
        <f t="shared" si="159"/>
        <v>#NUM!</v>
      </c>
      <c r="AX104" s="69" t="e">
        <f t="shared" si="160"/>
        <v>#NUM!</v>
      </c>
      <c r="AY104" s="76">
        <f>BA104+AVERAGE(BB92,BB80,BB68,BB56)</f>
        <v>4.078589213894972</v>
      </c>
      <c r="AZ104" s="76">
        <f>BA104+AVERAGE(BC92,BC80,BC68,BC56)</f>
        <v>6.230932963894972</v>
      </c>
      <c r="BA104" s="78">
        <v>5.334372493115751</v>
      </c>
      <c r="BB104" s="69">
        <f t="shared" si="161"/>
        <v>-1.255783279220779</v>
      </c>
      <c r="BC104" s="69">
        <f t="shared" si="162"/>
        <v>0.89656047077922096</v>
      </c>
      <c r="BD104" s="76" t="e">
        <f>BF104+AVERAGE(BG92,BG80,BG68,BG56)</f>
        <v>#NUM!</v>
      </c>
      <c r="BE104" s="76" t="e">
        <f>BF104+AVERAGE(BH92,BH80,BH68,BH56)</f>
        <v>#NUM!</v>
      </c>
      <c r="BF104" s="76" t="e">
        <f t="shared" si="191"/>
        <v>#NUM!</v>
      </c>
      <c r="BG104" s="69" t="e">
        <f t="shared" si="163"/>
        <v>#NUM!</v>
      </c>
      <c r="BH104" s="69" t="e">
        <f t="shared" si="164"/>
        <v>#NUM!</v>
      </c>
      <c r="BI104" s="76" t="e">
        <f>BK104+AVERAGE(BL92,BL80,BL68,BL56)</f>
        <v>#REF!</v>
      </c>
      <c r="BJ104" s="76" t="e">
        <f>BK104+AVERAGE(BM92,BM80,BM68,BM56)</f>
        <v>#REF!</v>
      </c>
      <c r="BK104" s="76" t="e">
        <f t="shared" si="165"/>
        <v>#REF!</v>
      </c>
      <c r="BL104" s="69" t="e">
        <f t="shared" si="166"/>
        <v>#REF!</v>
      </c>
      <c r="BM104" s="69" t="e">
        <f t="shared" si="167"/>
        <v>#REF!</v>
      </c>
      <c r="BN104" s="76" t="e">
        <f>BP104+AVERAGE(BQ92,BQ80,BQ68,BQ56)</f>
        <v>#REF!</v>
      </c>
      <c r="BO104" s="76" t="e">
        <f>BP104+AVERAGE(BR92,BR80,BR68,BR56)</f>
        <v>#REF!</v>
      </c>
      <c r="BP104" s="76" t="e">
        <f>'Argy vs. SBO'!$AA$100+('Argy vs. SBO'!$AA$103*'Monthly Data'!K103)+('Argy vs. SBO'!$AA$104*'Monthly Data'!AE103)+AVERAGE('Argy vs. SBO'!$R$953:$R$960)</f>
        <v>#REF!</v>
      </c>
      <c r="BQ104" s="69" t="e">
        <f t="shared" si="168"/>
        <v>#REF!</v>
      </c>
      <c r="BR104" s="69" t="e">
        <f t="shared" si="169"/>
        <v>#REF!</v>
      </c>
      <c r="BS104" s="76" t="e">
        <f t="shared" si="181"/>
        <v>#REF!</v>
      </c>
      <c r="BT104" s="76" t="e">
        <f t="shared" si="181"/>
        <v>#REF!</v>
      </c>
      <c r="BU104" s="76" t="e">
        <f t="shared" si="181"/>
        <v>#REF!</v>
      </c>
      <c r="BV104" s="69" t="e">
        <f t="shared" si="170"/>
        <v>#REF!</v>
      </c>
      <c r="BW104" s="69" t="e">
        <f t="shared" si="171"/>
        <v>#REF!</v>
      </c>
      <c r="BX104" s="76" t="e">
        <f t="shared" si="182"/>
        <v>#REF!</v>
      </c>
      <c r="BY104" s="76" t="e">
        <f t="shared" si="182"/>
        <v>#REF!</v>
      </c>
      <c r="BZ104" s="76" t="e">
        <f t="shared" si="182"/>
        <v>#REF!</v>
      </c>
      <c r="CA104" s="69" t="e">
        <f t="shared" si="172"/>
        <v>#REF!</v>
      </c>
      <c r="CB104" s="69" t="e">
        <f t="shared" si="173"/>
        <v>#REF!</v>
      </c>
      <c r="CE104" s="76">
        <v>-2.1677966012947145</v>
      </c>
      <c r="CG104" s="76">
        <v>5.334372493115751</v>
      </c>
      <c r="CH104" s="24"/>
      <c r="CI104" s="76">
        <v>-3.5517798912031964</v>
      </c>
      <c r="CJ104" s="24"/>
      <c r="CK104" s="24">
        <v>0.5</v>
      </c>
      <c r="CM104" s="69" t="e">
        <f t="shared" si="184"/>
        <v>#REF!</v>
      </c>
      <c r="CN104" s="69" t="e">
        <f t="shared" si="184"/>
        <v>#REF!</v>
      </c>
      <c r="CO104" s="69" t="e">
        <f t="shared" si="184"/>
        <v>#REF!</v>
      </c>
      <c r="CP104" s="69" t="e">
        <f t="shared" si="185"/>
        <v>#REF!</v>
      </c>
      <c r="CQ104" s="69" t="e">
        <f t="shared" si="185"/>
        <v>#REF!</v>
      </c>
      <c r="CR104" s="69" t="e">
        <f t="shared" si="185"/>
        <v>#REF!</v>
      </c>
      <c r="CS104" s="69" t="e">
        <f t="shared" si="186"/>
        <v>#REF!</v>
      </c>
      <c r="CT104" s="69" t="e">
        <f t="shared" si="186"/>
        <v>#REF!</v>
      </c>
      <c r="CU104" s="69" t="e">
        <f t="shared" si="186"/>
        <v>#REF!</v>
      </c>
      <c r="CV104" s="69" t="e">
        <f t="shared" si="187"/>
        <v>#REF!</v>
      </c>
      <c r="CW104" s="69" t="e">
        <f t="shared" si="187"/>
        <v>#REF!</v>
      </c>
      <c r="CX104" s="69" t="e">
        <f t="shared" si="187"/>
        <v>#REF!</v>
      </c>
      <c r="CY104" s="69">
        <f t="shared" si="188"/>
        <v>222.15278846348463</v>
      </c>
      <c r="CZ104" s="69">
        <f t="shared" si="188"/>
        <v>228.16450721348465</v>
      </c>
      <c r="DA104" s="69">
        <f t="shared" si="188"/>
        <v>224.98171043994569</v>
      </c>
      <c r="DB104" s="69" t="e">
        <f t="shared" si="189"/>
        <v>#REF!</v>
      </c>
      <c r="DC104" s="69" t="e">
        <f t="shared" si="189"/>
        <v>#REF!</v>
      </c>
      <c r="DD104" s="69" t="e">
        <f t="shared" si="189"/>
        <v>#REF!</v>
      </c>
      <c r="DF104" s="69" t="e">
        <f t="shared" si="190"/>
        <v>#REF!</v>
      </c>
      <c r="DG104" s="69" t="e">
        <f t="shared" si="190"/>
        <v>#REF!</v>
      </c>
      <c r="DH104" s="69" t="e">
        <f t="shared" si="190"/>
        <v>#REF!</v>
      </c>
      <c r="DJ104" s="69" t="e">
        <f t="shared" si="180"/>
        <v>#REF!</v>
      </c>
      <c r="DK104" s="69" t="e">
        <f t="shared" si="180"/>
        <v>#REF!</v>
      </c>
      <c r="DL104" s="69" t="e">
        <f t="shared" si="180"/>
        <v>#REF!</v>
      </c>
      <c r="DM104" s="69" t="e">
        <f t="shared" si="110"/>
        <v>#REF!</v>
      </c>
      <c r="DN104" s="69" t="e">
        <f t="shared" si="111"/>
        <v>#REF!</v>
      </c>
      <c r="DO104" s="69" t="e">
        <f t="shared" si="174"/>
        <v>#REF!</v>
      </c>
      <c r="DP104" t="e">
        <f t="shared" si="175"/>
        <v>#REF!</v>
      </c>
      <c r="DQ104" t="e">
        <f t="shared" si="176"/>
        <v>#REF!</v>
      </c>
      <c r="DS104" s="69" t="e">
        <f t="shared" si="179"/>
        <v>#REF!</v>
      </c>
      <c r="DT104" s="69" t="e">
        <f t="shared" si="179"/>
        <v>#REF!</v>
      </c>
      <c r="DU104" s="69" t="e">
        <f t="shared" si="179"/>
        <v>#REF!</v>
      </c>
      <c r="DV104" s="63">
        <f t="shared" si="177"/>
        <v>46508</v>
      </c>
      <c r="DW104" s="76" t="e">
        <f t="shared" si="115"/>
        <v>#REF!</v>
      </c>
      <c r="DX104" s="76" t="e">
        <f t="shared" si="116"/>
        <v>#REF!</v>
      </c>
      <c r="DY104" s="76" t="e">
        <f t="shared" si="128"/>
        <v>#REF!</v>
      </c>
      <c r="DZ104" s="76" t="e">
        <f t="shared" si="117"/>
        <v>#REF!</v>
      </c>
      <c r="EA104" s="76" t="e">
        <f t="shared" si="117"/>
        <v>#REF!</v>
      </c>
      <c r="EB104" s="76" t="e">
        <f t="shared" si="117"/>
        <v>#REF!</v>
      </c>
      <c r="EC104" s="76">
        <f>_xlfn.MINIFS(Spreads!AT$3:AT$1616,Spreads!$AA$3:$AA$1616,'Monthly Data'!$B104,Spreads!$AB$3:$AB$1616,'Monthly Data'!$C104)</f>
        <v>0</v>
      </c>
      <c r="ED104" s="76">
        <f>_xlfn.MAXIFS(Spreads!AT$3:AT$1616,Spreads!$AA$3:$AA$1616,'Monthly Data'!$B104,Spreads!$AB$3:$AB$1616,'Monthly Data'!$C104)</f>
        <v>0</v>
      </c>
      <c r="EE104" s="76" t="e">
        <f>AVERAGEIFS(Spreads!AT$3:AT$1616,Spreads!$AA$3:$AA$1616,'Monthly Data'!$B104,Spreads!$AB$3:$AB$1616,'Monthly Data'!$C104)</f>
        <v>#DIV/0!</v>
      </c>
      <c r="EF104" s="76">
        <f>_xlfn.MINIFS(Spreads!AU$3:AU$1616,Spreads!$AA$3:$AA$1616,'Monthly Data'!$B104,Spreads!$AB$3:$AB$1616,'Monthly Data'!$C104)</f>
        <v>0</v>
      </c>
      <c r="EG104" s="76">
        <f>_xlfn.MAXIFS(Spreads!AU$3:AU$1616,Spreads!$AA$3:$AA$1616,'Monthly Data'!$B104,Spreads!$AB$3:$AB$1616,'Monthly Data'!$C104)</f>
        <v>0</v>
      </c>
      <c r="EH104" s="76" t="e">
        <f>AVERAGEIFS(Spreads!AU$3:AU$1616,Spreads!$AA$3:$AA$1616,'Monthly Data'!$B104,Spreads!$AB$3:$AB$1616,'Monthly Data'!$C104)</f>
        <v>#DIV/0!</v>
      </c>
      <c r="EI104" s="76">
        <f>_xlfn.MINIFS(Spreads!AV$3:AV$1616,Spreads!$AA$3:$AA$1616,'Monthly Data'!$B104,Spreads!$AB$3:$AB$1616,'Monthly Data'!$C104)</f>
        <v>0</v>
      </c>
      <c r="EJ104" s="76">
        <f>_xlfn.MAXIFS(Spreads!AV$3:AV$1616,Spreads!$AA$3:$AA$1616,'Monthly Data'!$B104,Spreads!$AB$3:$AB$1616,'Monthly Data'!$C104)</f>
        <v>0</v>
      </c>
      <c r="EK104" s="76" t="e">
        <f>AVERAGEIFS(Spreads!AV$3:AV$1616,Spreads!$AA$3:$AA$1616,'Monthly Data'!$B104,Spreads!$AB$3:$AB$1616,'Monthly Data'!$C104)</f>
        <v>#DIV/0!</v>
      </c>
      <c r="EL104" s="76">
        <f>_xlfn.MINIFS(Spreads!AW$3:AW$1616,Spreads!$AA$3:$AA$1616,'Monthly Data'!$B104,Spreads!$AB$3:$AB$1616,'Monthly Data'!$C104)</f>
        <v>0</v>
      </c>
      <c r="EM104" s="76">
        <f>_xlfn.MAXIFS(Spreads!AW$3:AW$1616,Spreads!$AA$3:$AA$1616,'Monthly Data'!$B104,Spreads!$AB$3:$AB$1616,'Monthly Data'!$C104)</f>
        <v>0</v>
      </c>
      <c r="EN104" s="76" t="e">
        <f>AVERAGEIFS(Spreads!AW$3:AW$1616,Spreads!$AA$3:$AA$1616,'Monthly Data'!$B104,Spreads!$AB$3:$AB$1616,'Monthly Data'!$C104)</f>
        <v>#DIV/0!</v>
      </c>
      <c r="EO104" s="76">
        <f>_xlfn.MINIFS(Spreads!AX$3:AX$1616,Spreads!$AA$3:$AA$1616,'Monthly Data'!$B104,Spreads!$AB$3:$AB$1616,'Monthly Data'!$C104)</f>
        <v>0</v>
      </c>
      <c r="EP104" s="76">
        <f>_xlfn.MAXIFS(Spreads!AX$3:AX$1616,Spreads!$AA$3:$AA$1616,'Monthly Data'!$B104,Spreads!$AB$3:$AB$1616,'Monthly Data'!$C104)</f>
        <v>0</v>
      </c>
      <c r="EQ104" s="76" t="e">
        <f>AVERAGEIFS(Spreads!AX$3:AX$1616,Spreads!$AA$3:$AA$1616,'Monthly Data'!$B104,Spreads!$AB$3:$AB$1616,'Monthly Data'!$C104)</f>
        <v>#DIV/0!</v>
      </c>
      <c r="ER104" s="65">
        <f>_xlfn.MINIFS(Spreads!AY$3:AY$1616,Spreads!$AA$3:$AA$1616,'Monthly Data'!$B104,Spreads!$AB$3:$AB$1616,'Monthly Data'!$C104)</f>
        <v>0</v>
      </c>
      <c r="ES104" s="65">
        <f>_xlfn.MAXIFS(Spreads!AY$3:AY$1616,Spreads!$AA$3:$AA$1616,'Monthly Data'!$B104,Spreads!$AB$3:$AB$1616,'Monthly Data'!$C104)</f>
        <v>0</v>
      </c>
      <c r="ET104" s="65" t="e">
        <f>AVERAGEIFS(Spreads!AY$3:AY$1616,Spreads!$AA$3:$AA$1616,'Monthly Data'!$B104,Spreads!$AB$3:$AB$1616,'Monthly Data'!$C104)</f>
        <v>#DIV/0!</v>
      </c>
      <c r="EV104" s="24" t="e">
        <f t="shared" si="50"/>
        <v>#REF!</v>
      </c>
    </row>
    <row r="105" spans="1:152" x14ac:dyDescent="0.2">
      <c r="A105" s="60">
        <v>46539</v>
      </c>
      <c r="B105" s="61">
        <f t="shared" si="129"/>
        <v>6</v>
      </c>
      <c r="C105" s="61">
        <f t="shared" si="130"/>
        <v>2027</v>
      </c>
      <c r="D105" s="76" t="e">
        <f t="shared" si="131"/>
        <v>#REF!</v>
      </c>
      <c r="E105" s="76" t="e">
        <f t="shared" si="132"/>
        <v>#REF!</v>
      </c>
      <c r="F105" s="76" t="e">
        <f t="shared" si="133"/>
        <v>#REF!</v>
      </c>
      <c r="G105" s="76" t="e">
        <f t="shared" si="134"/>
        <v>#REF!</v>
      </c>
      <c r="H105" s="76" t="e">
        <f t="shared" si="135"/>
        <v>#REF!</v>
      </c>
      <c r="I105" s="76" t="e">
        <f t="shared" si="136"/>
        <v>#REF!</v>
      </c>
      <c r="J105" s="76" t="e">
        <f t="shared" si="137"/>
        <v>#REF!</v>
      </c>
      <c r="K105" s="76" t="e">
        <f>MROUND('Argy vs. SBO'!$AA$59+('Argy vs. SBO'!$AA$60*'Monthly Data'!F105)+('Argy vs. SBO'!$AA$61*'Monthly Data'!AE105)+AVERAGE('Argy vs. SBO'!$T$953:$T$960),0.25)-2</f>
        <v>#REF!</v>
      </c>
      <c r="L105" s="76" t="e">
        <f t="shared" si="138"/>
        <v>#REF!</v>
      </c>
      <c r="M105" s="76" t="e">
        <f t="shared" si="139"/>
        <v>#REF!</v>
      </c>
      <c r="N105" s="76" t="e">
        <f t="shared" si="140"/>
        <v>#REF!</v>
      </c>
      <c r="O105" s="76" t="e">
        <f t="shared" si="141"/>
        <v>#REF!</v>
      </c>
      <c r="P105" s="76" t="e">
        <f>MROUND('Argy vs. SBO'!$AA$39+('Argy vs. SBO'!$AA$40*'Monthly Data'!U105)+('Argy vs. SBO'!$AA$41*'Monthly Data'!AE105)+AVERAGE('Argy vs. SBO'!$P$953:$P$960),0.25)-2-4-5</f>
        <v>#REF!</v>
      </c>
      <c r="Q105" s="76" t="e">
        <f t="shared" si="142"/>
        <v>#REF!</v>
      </c>
      <c r="R105" s="76" t="e">
        <f t="shared" si="143"/>
        <v>#REF!</v>
      </c>
      <c r="S105" s="76" t="e">
        <f t="shared" si="144"/>
        <v>#REF!</v>
      </c>
      <c r="T105" s="76" t="e">
        <f t="shared" si="145"/>
        <v>#REF!</v>
      </c>
      <c r="U105" s="76" t="e">
        <f t="shared" si="146"/>
        <v>#REF!</v>
      </c>
      <c r="V105" s="76">
        <f t="shared" si="84"/>
        <v>-5.5</v>
      </c>
      <c r="W105" s="76">
        <f t="shared" si="39"/>
        <v>6.5</v>
      </c>
      <c r="X105" s="76">
        <f t="shared" si="147"/>
        <v>193.94639378815631</v>
      </c>
      <c r="Y105" s="76">
        <f t="shared" si="148"/>
        <v>211.4443625381563</v>
      </c>
      <c r="Z105" s="76">
        <f>'[5]Canola Complex'!$BP456</f>
        <v>202.94928153842687</v>
      </c>
      <c r="AA105" s="76">
        <f t="shared" si="149"/>
        <v>-9.0028877502705598</v>
      </c>
      <c r="AB105" s="76">
        <f t="shared" si="150"/>
        <v>8.4950809997294243</v>
      </c>
      <c r="AC105" s="76" t="e">
        <f t="shared" si="151"/>
        <v>#REF!</v>
      </c>
      <c r="AD105" s="76" t="e">
        <f t="shared" si="152"/>
        <v>#REF!</v>
      </c>
      <c r="AE105" s="76" t="e">
        <f>#REF!</f>
        <v>#REF!</v>
      </c>
      <c r="AF105" s="76" t="e">
        <f t="shared" si="125"/>
        <v>#REF!</v>
      </c>
      <c r="AG105" s="76" t="e">
        <f t="shared" si="153"/>
        <v>#REF!</v>
      </c>
      <c r="AH105" s="76"/>
      <c r="AI105" s="76" t="e">
        <f t="shared" si="192"/>
        <v>#REF!</v>
      </c>
      <c r="AJ105" s="76" t="e">
        <f t="shared" si="154"/>
        <v>#REF!</v>
      </c>
      <c r="AK105" s="78" t="e">
        <f t="shared" si="155"/>
        <v>#REF!</v>
      </c>
      <c r="AL105" s="60">
        <f t="shared" si="156"/>
        <v>46539</v>
      </c>
      <c r="AM105" s="79" t="e">
        <f t="shared" si="178"/>
        <v>#REF!</v>
      </c>
      <c r="AN105" s="79" t="e">
        <f t="shared" si="178"/>
        <v>#REF!</v>
      </c>
      <c r="AO105" s="79" t="e">
        <f t="shared" si="178"/>
        <v>#REF!</v>
      </c>
      <c r="AQ105" s="62"/>
      <c r="AR105" s="24"/>
      <c r="AS105" s="60">
        <f t="shared" si="157"/>
        <v>46539</v>
      </c>
      <c r="AT105" s="76" t="e">
        <f t="shared" si="86"/>
        <v>#NUM!</v>
      </c>
      <c r="AU105" s="76" t="e">
        <f t="shared" si="87"/>
        <v>#NUM!</v>
      </c>
      <c r="AV105" s="76" t="e">
        <f t="shared" si="158"/>
        <v>#NUM!</v>
      </c>
      <c r="AW105" s="69" t="e">
        <f t="shared" si="159"/>
        <v>#NUM!</v>
      </c>
      <c r="AX105" s="69" t="e">
        <f t="shared" si="160"/>
        <v>#NUM!</v>
      </c>
      <c r="AY105" s="76">
        <f t="shared" si="89"/>
        <v>3.8579238769416286</v>
      </c>
      <c r="AZ105" s="76">
        <f t="shared" si="90"/>
        <v>7.5083145019416317</v>
      </c>
      <c r="BA105" s="78">
        <v>5.3209497833269097</v>
      </c>
      <c r="BB105" s="69">
        <f t="shared" si="161"/>
        <v>-1.4630259063852811</v>
      </c>
      <c r="BC105" s="69">
        <f t="shared" si="162"/>
        <v>2.187364718614722</v>
      </c>
      <c r="BD105" s="76" t="e">
        <f t="shared" si="91"/>
        <v>#NUM!</v>
      </c>
      <c r="BE105" s="76" t="e">
        <f t="shared" si="92"/>
        <v>#NUM!</v>
      </c>
      <c r="BF105" s="76" t="e">
        <f t="shared" si="191"/>
        <v>#NUM!</v>
      </c>
      <c r="BG105" s="69" t="e">
        <f t="shared" si="163"/>
        <v>#NUM!</v>
      </c>
      <c r="BH105" s="69" t="e">
        <f t="shared" si="164"/>
        <v>#NUM!</v>
      </c>
      <c r="BI105" s="76" t="e">
        <f t="shared" si="94"/>
        <v>#REF!</v>
      </c>
      <c r="BJ105" s="76" t="e">
        <f t="shared" si="95"/>
        <v>#REF!</v>
      </c>
      <c r="BK105" s="76" t="e">
        <f t="shared" si="165"/>
        <v>#REF!</v>
      </c>
      <c r="BL105" s="69" t="e">
        <f t="shared" si="166"/>
        <v>#REF!</v>
      </c>
      <c r="BM105" s="69" t="e">
        <f t="shared" si="167"/>
        <v>#REF!</v>
      </c>
      <c r="BN105" s="76" t="e">
        <f t="shared" si="97"/>
        <v>#REF!</v>
      </c>
      <c r="BO105" s="76" t="e">
        <f t="shared" si="183"/>
        <v>#REF!</v>
      </c>
      <c r="BP105" s="76" t="e">
        <f>'Argy vs. SBO'!$AA$100+('Argy vs. SBO'!$AA$103*'Monthly Data'!K104)+('Argy vs. SBO'!$AA$104*'Monthly Data'!AE104)+AVERAGE('Argy vs. SBO'!$R$953:$R$960)</f>
        <v>#REF!</v>
      </c>
      <c r="BQ105" s="69" t="e">
        <f t="shared" si="168"/>
        <v>#REF!</v>
      </c>
      <c r="BR105" s="69" t="e">
        <f t="shared" si="169"/>
        <v>#REF!</v>
      </c>
      <c r="BS105" s="76" t="e">
        <f t="shared" si="181"/>
        <v>#REF!</v>
      </c>
      <c r="BT105" s="76" t="e">
        <f t="shared" si="181"/>
        <v>#REF!</v>
      </c>
      <c r="BU105" s="76" t="e">
        <f t="shared" si="181"/>
        <v>#REF!</v>
      </c>
      <c r="BV105" s="69" t="e">
        <f t="shared" si="170"/>
        <v>#REF!</v>
      </c>
      <c r="BW105" s="69" t="e">
        <f t="shared" si="171"/>
        <v>#REF!</v>
      </c>
      <c r="BX105" s="76" t="e">
        <f t="shared" si="182"/>
        <v>#REF!</v>
      </c>
      <c r="BY105" s="76" t="e">
        <f t="shared" si="182"/>
        <v>#REF!</v>
      </c>
      <c r="BZ105" s="76" t="e">
        <f t="shared" si="182"/>
        <v>#REF!</v>
      </c>
      <c r="CA105" s="69" t="e">
        <f t="shared" si="172"/>
        <v>#REF!</v>
      </c>
      <c r="CB105" s="69" t="e">
        <f t="shared" si="173"/>
        <v>#REF!</v>
      </c>
      <c r="CE105" s="76">
        <v>-4.5539753955337705</v>
      </c>
      <c r="CG105" s="76">
        <v>5.3209497833269097</v>
      </c>
      <c r="CH105" s="24"/>
      <c r="CI105" s="76">
        <v>-3.7831142578935868</v>
      </c>
      <c r="CJ105" s="24"/>
      <c r="CK105" s="24">
        <v>0.5</v>
      </c>
      <c r="CM105" s="69" t="e">
        <f t="shared" si="184"/>
        <v>#REF!</v>
      </c>
      <c r="CN105" s="69" t="e">
        <f t="shared" si="184"/>
        <v>#REF!</v>
      </c>
      <c r="CO105" s="69" t="e">
        <f t="shared" si="184"/>
        <v>#REF!</v>
      </c>
      <c r="CP105" s="69" t="e">
        <f t="shared" si="185"/>
        <v>#REF!</v>
      </c>
      <c r="CQ105" s="69" t="e">
        <f t="shared" si="185"/>
        <v>#REF!</v>
      </c>
      <c r="CR105" s="69" t="e">
        <f t="shared" si="185"/>
        <v>#REF!</v>
      </c>
      <c r="CS105" s="69" t="e">
        <f t="shared" si="186"/>
        <v>#REF!</v>
      </c>
      <c r="CT105" s="69" t="e">
        <f t="shared" si="186"/>
        <v>#REF!</v>
      </c>
      <c r="CU105" s="69" t="e">
        <f t="shared" si="186"/>
        <v>#REF!</v>
      </c>
      <c r="CV105" s="69" t="e">
        <f t="shared" si="187"/>
        <v>#REF!</v>
      </c>
      <c r="CW105" s="69" t="e">
        <f t="shared" si="187"/>
        <v>#REF!</v>
      </c>
      <c r="CX105" s="69" t="e">
        <f t="shared" si="187"/>
        <v>#REF!</v>
      </c>
      <c r="CY105" s="69">
        <f t="shared" si="188"/>
        <v>193.94639378815631</v>
      </c>
      <c r="CZ105" s="69">
        <f t="shared" si="188"/>
        <v>211.4443625381563</v>
      </c>
      <c r="DA105" s="69">
        <f t="shared" si="188"/>
        <v>202.94928153842687</v>
      </c>
      <c r="DB105" s="69" t="e">
        <f t="shared" si="189"/>
        <v>#REF!</v>
      </c>
      <c r="DC105" s="69" t="e">
        <f t="shared" si="189"/>
        <v>#REF!</v>
      </c>
      <c r="DD105" s="69" t="e">
        <f t="shared" si="189"/>
        <v>#REF!</v>
      </c>
      <c r="DF105" s="69" t="e">
        <f t="shared" si="190"/>
        <v>#REF!</v>
      </c>
      <c r="DG105" s="69" t="e">
        <f t="shared" si="190"/>
        <v>#REF!</v>
      </c>
      <c r="DH105" s="69" t="e">
        <f t="shared" si="190"/>
        <v>#REF!</v>
      </c>
      <c r="DJ105" s="69" t="e">
        <f t="shared" si="180"/>
        <v>#REF!</v>
      </c>
      <c r="DK105" s="69" t="e">
        <f t="shared" si="180"/>
        <v>#REF!</v>
      </c>
      <c r="DL105" s="69" t="e">
        <f t="shared" si="180"/>
        <v>#REF!</v>
      </c>
      <c r="DM105" s="69" t="e">
        <f t="shared" si="110"/>
        <v>#REF!</v>
      </c>
      <c r="DN105" s="69" t="e">
        <f t="shared" si="111"/>
        <v>#REF!</v>
      </c>
      <c r="DO105" s="69" t="e">
        <f t="shared" si="174"/>
        <v>#REF!</v>
      </c>
      <c r="DP105" t="e">
        <f t="shared" si="175"/>
        <v>#REF!</v>
      </c>
      <c r="DQ105" t="e">
        <f t="shared" si="176"/>
        <v>#REF!</v>
      </c>
      <c r="DS105" s="69" t="e">
        <f t="shared" si="179"/>
        <v>#REF!</v>
      </c>
      <c r="DT105" s="69" t="e">
        <f t="shared" si="179"/>
        <v>#REF!</v>
      </c>
      <c r="DU105" s="69" t="e">
        <f t="shared" si="179"/>
        <v>#REF!</v>
      </c>
      <c r="DV105" s="63">
        <f t="shared" si="177"/>
        <v>46539</v>
      </c>
      <c r="DW105" s="76" t="e">
        <f t="shared" si="115"/>
        <v>#REF!</v>
      </c>
      <c r="DX105" s="76" t="e">
        <f t="shared" si="116"/>
        <v>#REF!</v>
      </c>
      <c r="DY105" s="76" t="e">
        <f t="shared" si="128"/>
        <v>#REF!</v>
      </c>
      <c r="DZ105" s="76" t="e">
        <f t="shared" si="117"/>
        <v>#REF!</v>
      </c>
      <c r="EA105" s="76" t="e">
        <f t="shared" si="117"/>
        <v>#REF!</v>
      </c>
      <c r="EB105" s="76" t="e">
        <f t="shared" si="117"/>
        <v>#REF!</v>
      </c>
      <c r="EC105" s="76">
        <f>_xlfn.MINIFS(Spreads!AT$3:AT$1616,Spreads!$AA$3:$AA$1616,'Monthly Data'!$B105,Spreads!$AB$3:$AB$1616,'Monthly Data'!$C105)</f>
        <v>0</v>
      </c>
      <c r="ED105" s="76">
        <f>_xlfn.MAXIFS(Spreads!AT$3:AT$1616,Spreads!$AA$3:$AA$1616,'Monthly Data'!$B105,Spreads!$AB$3:$AB$1616,'Monthly Data'!$C105)</f>
        <v>0</v>
      </c>
      <c r="EE105" s="76" t="e">
        <f>AVERAGEIFS(Spreads!AT$3:AT$1616,Spreads!$AA$3:$AA$1616,'Monthly Data'!$B105,Spreads!$AB$3:$AB$1616,'Monthly Data'!$C105)</f>
        <v>#DIV/0!</v>
      </c>
      <c r="EF105" s="76">
        <f>_xlfn.MINIFS(Spreads!AU$3:AU$1616,Spreads!$AA$3:$AA$1616,'Monthly Data'!$B105,Spreads!$AB$3:$AB$1616,'Monthly Data'!$C105)</f>
        <v>0</v>
      </c>
      <c r="EG105" s="76">
        <f>_xlfn.MAXIFS(Spreads!AU$3:AU$1616,Spreads!$AA$3:$AA$1616,'Monthly Data'!$B105,Spreads!$AB$3:$AB$1616,'Monthly Data'!$C105)</f>
        <v>0</v>
      </c>
      <c r="EH105" s="76" t="e">
        <f>AVERAGEIFS(Spreads!AU$3:AU$1616,Spreads!$AA$3:$AA$1616,'Monthly Data'!$B105,Spreads!$AB$3:$AB$1616,'Monthly Data'!$C105)</f>
        <v>#DIV/0!</v>
      </c>
      <c r="EI105" s="76">
        <f>_xlfn.MINIFS(Spreads!AV$3:AV$1616,Spreads!$AA$3:$AA$1616,'Monthly Data'!$B105,Spreads!$AB$3:$AB$1616,'Monthly Data'!$C105)</f>
        <v>0</v>
      </c>
      <c r="EJ105" s="76">
        <f>_xlfn.MAXIFS(Spreads!AV$3:AV$1616,Spreads!$AA$3:$AA$1616,'Monthly Data'!$B105,Spreads!$AB$3:$AB$1616,'Monthly Data'!$C105)</f>
        <v>0</v>
      </c>
      <c r="EK105" s="76" t="e">
        <f>AVERAGEIFS(Spreads!AV$3:AV$1616,Spreads!$AA$3:$AA$1616,'Monthly Data'!$B105,Spreads!$AB$3:$AB$1616,'Monthly Data'!$C105)</f>
        <v>#DIV/0!</v>
      </c>
      <c r="EL105" s="76">
        <f>_xlfn.MINIFS(Spreads!AW$3:AW$1616,Spreads!$AA$3:$AA$1616,'Monthly Data'!$B105,Spreads!$AB$3:$AB$1616,'Monthly Data'!$C105)</f>
        <v>0</v>
      </c>
      <c r="EM105" s="76">
        <f>_xlfn.MAXIFS(Spreads!AW$3:AW$1616,Spreads!$AA$3:$AA$1616,'Monthly Data'!$B105,Spreads!$AB$3:$AB$1616,'Monthly Data'!$C105)</f>
        <v>0</v>
      </c>
      <c r="EN105" s="76" t="e">
        <f>AVERAGEIFS(Spreads!AW$3:AW$1616,Spreads!$AA$3:$AA$1616,'Monthly Data'!$B105,Spreads!$AB$3:$AB$1616,'Monthly Data'!$C105)</f>
        <v>#DIV/0!</v>
      </c>
      <c r="EO105" s="76">
        <f>_xlfn.MINIFS(Spreads!AX$3:AX$1616,Spreads!$AA$3:$AA$1616,'Monthly Data'!$B105,Spreads!$AB$3:$AB$1616,'Monthly Data'!$C105)</f>
        <v>0</v>
      </c>
      <c r="EP105" s="76">
        <f>_xlfn.MAXIFS(Spreads!AX$3:AX$1616,Spreads!$AA$3:$AA$1616,'Monthly Data'!$B105,Spreads!$AB$3:$AB$1616,'Monthly Data'!$C105)</f>
        <v>0</v>
      </c>
      <c r="EQ105" s="76" t="e">
        <f>AVERAGEIFS(Spreads!AX$3:AX$1616,Spreads!$AA$3:$AA$1616,'Monthly Data'!$B105,Spreads!$AB$3:$AB$1616,'Monthly Data'!$C105)</f>
        <v>#DIV/0!</v>
      </c>
      <c r="ER105" s="65">
        <f>_xlfn.MINIFS(Spreads!AY$3:AY$1616,Spreads!$AA$3:$AA$1616,'Monthly Data'!$B105,Spreads!$AB$3:$AB$1616,'Monthly Data'!$C105)</f>
        <v>0</v>
      </c>
      <c r="ES105" s="65">
        <f>_xlfn.MAXIFS(Spreads!AY$3:AY$1616,Spreads!$AA$3:$AA$1616,'Monthly Data'!$B105,Spreads!$AB$3:$AB$1616,'Monthly Data'!$C105)</f>
        <v>0</v>
      </c>
      <c r="ET105" s="65" t="e">
        <f>AVERAGEIFS(Spreads!AY$3:AY$1616,Spreads!$AA$3:$AA$1616,'Monthly Data'!$B105,Spreads!$AB$3:$AB$1616,'Monthly Data'!$C105)</f>
        <v>#DIV/0!</v>
      </c>
      <c r="EV105" s="24" t="e">
        <f t="shared" si="50"/>
        <v>#REF!</v>
      </c>
    </row>
    <row r="106" spans="1:152" x14ac:dyDescent="0.2">
      <c r="A106" s="60">
        <v>46569</v>
      </c>
      <c r="B106" s="61">
        <f t="shared" si="129"/>
        <v>7</v>
      </c>
      <c r="C106" s="61">
        <f t="shared" si="130"/>
        <v>2027</v>
      </c>
      <c r="D106" s="76" t="e">
        <f t="shared" si="131"/>
        <v>#REF!</v>
      </c>
      <c r="E106" s="76" t="e">
        <f t="shared" si="132"/>
        <v>#REF!</v>
      </c>
      <c r="F106" s="76" t="e">
        <f t="shared" si="133"/>
        <v>#REF!</v>
      </c>
      <c r="G106" s="76" t="e">
        <f t="shared" si="134"/>
        <v>#REF!</v>
      </c>
      <c r="H106" s="76" t="e">
        <f t="shared" si="135"/>
        <v>#REF!</v>
      </c>
      <c r="I106" s="76" t="e">
        <f t="shared" si="136"/>
        <v>#REF!</v>
      </c>
      <c r="J106" s="76" t="e">
        <f t="shared" si="137"/>
        <v>#REF!</v>
      </c>
      <c r="K106" s="76" t="e">
        <f>MROUND('Argy vs. SBO'!$AA$59+('Argy vs. SBO'!$AA$60*'Monthly Data'!F106)+('Argy vs. SBO'!$AA$61*'Monthly Data'!AE106)+AVERAGE('Argy vs. SBO'!$T$953:$T$960),0.25)-2</f>
        <v>#REF!</v>
      </c>
      <c r="L106" s="76" t="e">
        <f t="shared" si="138"/>
        <v>#REF!</v>
      </c>
      <c r="M106" s="76" t="e">
        <f t="shared" si="139"/>
        <v>#REF!</v>
      </c>
      <c r="N106" s="76" t="e">
        <f t="shared" si="140"/>
        <v>#REF!</v>
      </c>
      <c r="O106" s="76" t="e">
        <f t="shared" si="141"/>
        <v>#REF!</v>
      </c>
      <c r="P106" s="76" t="e">
        <f>MROUND('Argy vs. SBO'!$AA$39+('Argy vs. SBO'!$AA$40*'Monthly Data'!U106)+('Argy vs. SBO'!$AA$41*'Monthly Data'!AE106)+AVERAGE('Argy vs. SBO'!$P$953:$P$960),0.25)-2-4-5</f>
        <v>#REF!</v>
      </c>
      <c r="Q106" s="76" t="e">
        <f t="shared" si="142"/>
        <v>#REF!</v>
      </c>
      <c r="R106" s="76" t="e">
        <f t="shared" si="143"/>
        <v>#REF!</v>
      </c>
      <c r="S106" s="76" t="e">
        <f t="shared" si="144"/>
        <v>#REF!</v>
      </c>
      <c r="T106" s="76" t="e">
        <f t="shared" si="145"/>
        <v>#REF!</v>
      </c>
      <c r="U106" s="76" t="e">
        <f t="shared" si="146"/>
        <v>#REF!</v>
      </c>
      <c r="V106" s="76">
        <f t="shared" si="84"/>
        <v>-3.75</v>
      </c>
      <c r="W106" s="76">
        <f t="shared" si="39"/>
        <v>3.5</v>
      </c>
      <c r="X106" s="76">
        <f t="shared" si="147"/>
        <v>248.21509106212372</v>
      </c>
      <c r="Y106" s="76">
        <f t="shared" si="148"/>
        <v>257.2489191871237</v>
      </c>
      <c r="Z106" s="76">
        <f>'[5]Canola Complex'!$BP457</f>
        <v>251.70012158425104</v>
      </c>
      <c r="AA106" s="76">
        <f t="shared" si="149"/>
        <v>-3.4850305221273175</v>
      </c>
      <c r="AB106" s="76">
        <f t="shared" si="150"/>
        <v>5.5487976028726678</v>
      </c>
      <c r="AC106" s="76" t="e">
        <f t="shared" si="151"/>
        <v>#REF!</v>
      </c>
      <c r="AD106" s="76" t="e">
        <f t="shared" si="152"/>
        <v>#REF!</v>
      </c>
      <c r="AE106" s="76" t="e">
        <f>#REF!</f>
        <v>#REF!</v>
      </c>
      <c r="AF106" s="76" t="e">
        <f t="shared" si="125"/>
        <v>#REF!</v>
      </c>
      <c r="AG106" s="76" t="e">
        <f t="shared" si="153"/>
        <v>#REF!</v>
      </c>
      <c r="AH106" s="76"/>
      <c r="AI106" s="76" t="e">
        <f t="shared" si="192"/>
        <v>#REF!</v>
      </c>
      <c r="AJ106" s="76" t="e">
        <f t="shared" si="154"/>
        <v>#REF!</v>
      </c>
      <c r="AK106" s="78" t="e">
        <f t="shared" si="155"/>
        <v>#REF!</v>
      </c>
      <c r="AL106" s="60">
        <f t="shared" si="156"/>
        <v>46569</v>
      </c>
      <c r="AM106" s="79" t="e">
        <f t="shared" si="178"/>
        <v>#REF!</v>
      </c>
      <c r="AN106" s="79" t="e">
        <f t="shared" si="178"/>
        <v>#REF!</v>
      </c>
      <c r="AO106" s="79" t="e">
        <f t="shared" si="178"/>
        <v>#REF!</v>
      </c>
      <c r="AQ106" s="62"/>
      <c r="AR106" s="24"/>
      <c r="AS106" s="60">
        <f t="shared" si="157"/>
        <v>46569</v>
      </c>
      <c r="AT106" s="76" t="e">
        <f t="shared" si="86"/>
        <v>#NUM!</v>
      </c>
      <c r="AU106" s="76" t="e">
        <f t="shared" si="87"/>
        <v>#NUM!</v>
      </c>
      <c r="AV106" s="76" t="e">
        <f t="shared" si="158"/>
        <v>#NUM!</v>
      </c>
      <c r="AW106" s="69" t="e">
        <f t="shared" si="159"/>
        <v>#NUM!</v>
      </c>
      <c r="AX106" s="69" t="e">
        <f t="shared" si="160"/>
        <v>#NUM!</v>
      </c>
      <c r="AY106" s="76">
        <f t="shared" si="89"/>
        <v>3.2264091991426489</v>
      </c>
      <c r="AZ106" s="76">
        <f t="shared" si="90"/>
        <v>7.7928154491426511</v>
      </c>
      <c r="BA106" s="78">
        <v>5.4222530461923384</v>
      </c>
      <c r="BB106" s="69">
        <f t="shared" si="161"/>
        <v>-2.1958438470496895</v>
      </c>
      <c r="BC106" s="69">
        <f t="shared" si="162"/>
        <v>2.3705624029503127</v>
      </c>
      <c r="BD106" s="76" t="e">
        <f t="shared" si="91"/>
        <v>#NUM!</v>
      </c>
      <c r="BE106" s="76" t="e">
        <f t="shared" si="92"/>
        <v>#NUM!</v>
      </c>
      <c r="BF106" s="76" t="e">
        <f t="shared" si="191"/>
        <v>#NUM!</v>
      </c>
      <c r="BG106" s="69" t="e">
        <f t="shared" si="163"/>
        <v>#NUM!</v>
      </c>
      <c r="BH106" s="69" t="e">
        <f t="shared" si="164"/>
        <v>#NUM!</v>
      </c>
      <c r="BI106" s="76" t="e">
        <f t="shared" si="94"/>
        <v>#REF!</v>
      </c>
      <c r="BJ106" s="76" t="e">
        <f t="shared" si="95"/>
        <v>#REF!</v>
      </c>
      <c r="BK106" s="76" t="e">
        <f t="shared" si="165"/>
        <v>#REF!</v>
      </c>
      <c r="BL106" s="69" t="e">
        <f t="shared" si="166"/>
        <v>#REF!</v>
      </c>
      <c r="BM106" s="69" t="e">
        <f t="shared" si="167"/>
        <v>#REF!</v>
      </c>
      <c r="BN106" s="76" t="e">
        <f t="shared" si="97"/>
        <v>#REF!</v>
      </c>
      <c r="BO106" s="76" t="e">
        <f t="shared" si="183"/>
        <v>#REF!</v>
      </c>
      <c r="BP106" s="76" t="e">
        <f>'Argy vs. SBO'!$AA$100+('Argy vs. SBO'!$AA$103*'Monthly Data'!K105)+('Argy vs. SBO'!$AA$104*'Monthly Data'!AE105)+AVERAGE('Argy vs. SBO'!$R$953:$R$960)</f>
        <v>#REF!</v>
      </c>
      <c r="BQ106" s="69" t="e">
        <f t="shared" si="168"/>
        <v>#REF!</v>
      </c>
      <c r="BR106" s="69" t="e">
        <f t="shared" si="169"/>
        <v>#REF!</v>
      </c>
      <c r="BS106" s="76" t="e">
        <f t="shared" si="181"/>
        <v>#REF!</v>
      </c>
      <c r="BT106" s="76" t="e">
        <f t="shared" si="181"/>
        <v>#REF!</v>
      </c>
      <c r="BU106" s="76" t="e">
        <f t="shared" si="181"/>
        <v>#REF!</v>
      </c>
      <c r="BV106" s="69" t="e">
        <f t="shared" si="170"/>
        <v>#REF!</v>
      </c>
      <c r="BW106" s="69" t="e">
        <f t="shared" si="171"/>
        <v>#REF!</v>
      </c>
      <c r="BX106" s="76" t="e">
        <f t="shared" si="182"/>
        <v>#REF!</v>
      </c>
      <c r="BY106" s="76" t="e">
        <f t="shared" si="182"/>
        <v>#REF!</v>
      </c>
      <c r="BZ106" s="76" t="e">
        <f t="shared" si="182"/>
        <v>#REF!</v>
      </c>
      <c r="CA106" s="69" t="e">
        <f t="shared" si="172"/>
        <v>#REF!</v>
      </c>
      <c r="CB106" s="69" t="e">
        <f t="shared" si="173"/>
        <v>#REF!</v>
      </c>
      <c r="CE106" s="76">
        <v>-4.094321278637846</v>
      </c>
      <c r="CG106" s="76">
        <v>5.4222530461923384</v>
      </c>
      <c r="CH106" s="24"/>
      <c r="CI106" s="76">
        <v>-3.6776452288513326</v>
      </c>
      <c r="CJ106" s="24"/>
      <c r="CK106" s="24">
        <v>0.5</v>
      </c>
      <c r="CM106" s="69" t="e">
        <f t="shared" si="184"/>
        <v>#REF!</v>
      </c>
      <c r="CN106" s="69" t="e">
        <f t="shared" si="184"/>
        <v>#REF!</v>
      </c>
      <c r="CO106" s="69" t="e">
        <f t="shared" si="184"/>
        <v>#REF!</v>
      </c>
      <c r="CP106" s="69" t="e">
        <f t="shared" si="185"/>
        <v>#REF!</v>
      </c>
      <c r="CQ106" s="69" t="e">
        <f t="shared" si="185"/>
        <v>#REF!</v>
      </c>
      <c r="CR106" s="69" t="e">
        <f t="shared" si="185"/>
        <v>#REF!</v>
      </c>
      <c r="CS106" s="69" t="e">
        <f t="shared" si="186"/>
        <v>#REF!</v>
      </c>
      <c r="CT106" s="69" t="e">
        <f t="shared" si="186"/>
        <v>#REF!</v>
      </c>
      <c r="CU106" s="69" t="e">
        <f t="shared" si="186"/>
        <v>#REF!</v>
      </c>
      <c r="CV106" s="69" t="e">
        <f t="shared" si="187"/>
        <v>#REF!</v>
      </c>
      <c r="CW106" s="69" t="e">
        <f t="shared" si="187"/>
        <v>#REF!</v>
      </c>
      <c r="CX106" s="69" t="e">
        <f t="shared" si="187"/>
        <v>#REF!</v>
      </c>
      <c r="CY106" s="69">
        <f t="shared" si="188"/>
        <v>248.21509106212372</v>
      </c>
      <c r="CZ106" s="69">
        <f t="shared" si="188"/>
        <v>257.2489191871237</v>
      </c>
      <c r="DA106" s="69">
        <f t="shared" si="188"/>
        <v>251.70012158425104</v>
      </c>
      <c r="DB106" s="69" t="e">
        <f t="shared" si="189"/>
        <v>#REF!</v>
      </c>
      <c r="DC106" s="69" t="e">
        <f t="shared" si="189"/>
        <v>#REF!</v>
      </c>
      <c r="DD106" s="69" t="e">
        <f t="shared" si="189"/>
        <v>#REF!</v>
      </c>
      <c r="DF106" s="69" t="e">
        <f t="shared" si="190"/>
        <v>#REF!</v>
      </c>
      <c r="DG106" s="69" t="e">
        <f t="shared" si="190"/>
        <v>#REF!</v>
      </c>
      <c r="DH106" s="69" t="e">
        <f t="shared" si="190"/>
        <v>#REF!</v>
      </c>
      <c r="DJ106" s="69" t="e">
        <f t="shared" si="180"/>
        <v>#REF!</v>
      </c>
      <c r="DK106" s="69" t="e">
        <f t="shared" si="180"/>
        <v>#REF!</v>
      </c>
      <c r="DL106" s="69" t="e">
        <f t="shared" si="180"/>
        <v>#REF!</v>
      </c>
      <c r="DM106" s="69" t="e">
        <f t="shared" si="110"/>
        <v>#REF!</v>
      </c>
      <c r="DN106" s="69" t="e">
        <f t="shared" si="111"/>
        <v>#REF!</v>
      </c>
      <c r="DO106" s="69" t="e">
        <f t="shared" si="174"/>
        <v>#REF!</v>
      </c>
      <c r="DP106" t="e">
        <f t="shared" si="175"/>
        <v>#REF!</v>
      </c>
      <c r="DQ106" t="e">
        <f t="shared" si="176"/>
        <v>#REF!</v>
      </c>
      <c r="DS106" s="69" t="e">
        <f t="shared" si="179"/>
        <v>#REF!</v>
      </c>
      <c r="DT106" s="69" t="e">
        <f t="shared" si="179"/>
        <v>#REF!</v>
      </c>
      <c r="DU106" s="69" t="e">
        <f t="shared" si="179"/>
        <v>#REF!</v>
      </c>
      <c r="DV106" s="63">
        <f t="shared" si="177"/>
        <v>46569</v>
      </c>
      <c r="DW106" s="76" t="e">
        <f t="shared" si="115"/>
        <v>#REF!</v>
      </c>
      <c r="DX106" s="76" t="e">
        <f t="shared" si="116"/>
        <v>#REF!</v>
      </c>
      <c r="DY106" s="76" t="e">
        <f t="shared" si="128"/>
        <v>#REF!</v>
      </c>
      <c r="DZ106" s="76" t="e">
        <f t="shared" si="117"/>
        <v>#REF!</v>
      </c>
      <c r="EA106" s="76" t="e">
        <f t="shared" si="117"/>
        <v>#REF!</v>
      </c>
      <c r="EB106" s="76" t="e">
        <f t="shared" si="117"/>
        <v>#REF!</v>
      </c>
      <c r="EC106" s="76">
        <f>_xlfn.MINIFS(Spreads!AT$3:AT$1616,Spreads!$AA$3:$AA$1616,'Monthly Data'!$B106,Spreads!$AB$3:$AB$1616,'Monthly Data'!$C106)</f>
        <v>0</v>
      </c>
      <c r="ED106" s="76">
        <f>_xlfn.MAXIFS(Spreads!AT$3:AT$1616,Spreads!$AA$3:$AA$1616,'Monthly Data'!$B106,Spreads!$AB$3:$AB$1616,'Monthly Data'!$C106)</f>
        <v>0</v>
      </c>
      <c r="EE106" s="76" t="e">
        <f>AVERAGEIFS(Spreads!AT$3:AT$1616,Spreads!$AA$3:$AA$1616,'Monthly Data'!$B106,Spreads!$AB$3:$AB$1616,'Monthly Data'!$C106)</f>
        <v>#DIV/0!</v>
      </c>
      <c r="EF106" s="76">
        <f>_xlfn.MINIFS(Spreads!AU$3:AU$1616,Spreads!$AA$3:$AA$1616,'Monthly Data'!$B106,Spreads!$AB$3:$AB$1616,'Monthly Data'!$C106)</f>
        <v>0</v>
      </c>
      <c r="EG106" s="76">
        <f>_xlfn.MAXIFS(Spreads!AU$3:AU$1616,Spreads!$AA$3:$AA$1616,'Monthly Data'!$B106,Spreads!$AB$3:$AB$1616,'Monthly Data'!$C106)</f>
        <v>0</v>
      </c>
      <c r="EH106" s="76" t="e">
        <f>AVERAGEIFS(Spreads!AU$3:AU$1616,Spreads!$AA$3:$AA$1616,'Monthly Data'!$B106,Spreads!$AB$3:$AB$1616,'Monthly Data'!$C106)</f>
        <v>#DIV/0!</v>
      </c>
      <c r="EI106" s="76">
        <f>_xlfn.MINIFS(Spreads!AV$3:AV$1616,Spreads!$AA$3:$AA$1616,'Monthly Data'!$B106,Spreads!$AB$3:$AB$1616,'Monthly Data'!$C106)</f>
        <v>0</v>
      </c>
      <c r="EJ106" s="76">
        <f>_xlfn.MAXIFS(Spreads!AV$3:AV$1616,Spreads!$AA$3:$AA$1616,'Monthly Data'!$B106,Spreads!$AB$3:$AB$1616,'Monthly Data'!$C106)</f>
        <v>0</v>
      </c>
      <c r="EK106" s="76" t="e">
        <f>AVERAGEIFS(Spreads!AV$3:AV$1616,Spreads!$AA$3:$AA$1616,'Monthly Data'!$B106,Spreads!$AB$3:$AB$1616,'Monthly Data'!$C106)</f>
        <v>#DIV/0!</v>
      </c>
      <c r="EL106" s="76">
        <f>_xlfn.MINIFS(Spreads!AW$3:AW$1616,Spreads!$AA$3:$AA$1616,'Monthly Data'!$B106,Spreads!$AB$3:$AB$1616,'Monthly Data'!$C106)</f>
        <v>0</v>
      </c>
      <c r="EM106" s="76">
        <f>_xlfn.MAXIFS(Spreads!AW$3:AW$1616,Spreads!$AA$3:$AA$1616,'Monthly Data'!$B106,Spreads!$AB$3:$AB$1616,'Monthly Data'!$C106)</f>
        <v>0</v>
      </c>
      <c r="EN106" s="76" t="e">
        <f>AVERAGEIFS(Spreads!AW$3:AW$1616,Spreads!$AA$3:$AA$1616,'Monthly Data'!$B106,Spreads!$AB$3:$AB$1616,'Monthly Data'!$C106)</f>
        <v>#DIV/0!</v>
      </c>
      <c r="EO106" s="76">
        <f>_xlfn.MINIFS(Spreads!AX$3:AX$1616,Spreads!$AA$3:$AA$1616,'Monthly Data'!$B106,Spreads!$AB$3:$AB$1616,'Monthly Data'!$C106)</f>
        <v>0</v>
      </c>
      <c r="EP106" s="76">
        <f>_xlfn.MAXIFS(Spreads!AX$3:AX$1616,Spreads!$AA$3:$AA$1616,'Monthly Data'!$B106,Spreads!$AB$3:$AB$1616,'Monthly Data'!$C106)</f>
        <v>0</v>
      </c>
      <c r="EQ106" s="76" t="e">
        <f>AVERAGEIFS(Spreads!AX$3:AX$1616,Spreads!$AA$3:$AA$1616,'Monthly Data'!$B106,Spreads!$AB$3:$AB$1616,'Monthly Data'!$C106)</f>
        <v>#DIV/0!</v>
      </c>
      <c r="ER106" s="65">
        <f>_xlfn.MINIFS(Spreads!AY$3:AY$1616,Spreads!$AA$3:$AA$1616,'Monthly Data'!$B106,Spreads!$AB$3:$AB$1616,'Monthly Data'!$C106)</f>
        <v>0</v>
      </c>
      <c r="ES106" s="65">
        <f>_xlfn.MAXIFS(Spreads!AY$3:AY$1616,Spreads!$AA$3:$AA$1616,'Monthly Data'!$B106,Spreads!$AB$3:$AB$1616,'Monthly Data'!$C106)</f>
        <v>0</v>
      </c>
      <c r="ET106" s="65" t="e">
        <f>AVERAGEIFS(Spreads!AY$3:AY$1616,Spreads!$AA$3:$AA$1616,'Monthly Data'!$B106,Spreads!$AB$3:$AB$1616,'Monthly Data'!$C106)</f>
        <v>#DIV/0!</v>
      </c>
      <c r="EV106" s="24" t="e">
        <f t="shared" si="50"/>
        <v>#REF!</v>
      </c>
    </row>
    <row r="107" spans="1:152" x14ac:dyDescent="0.2">
      <c r="A107" s="60">
        <v>46600</v>
      </c>
      <c r="B107" s="61">
        <f t="shared" si="129"/>
        <v>8</v>
      </c>
      <c r="C107" s="61">
        <f t="shared" si="130"/>
        <v>2027</v>
      </c>
      <c r="D107" s="76" t="e">
        <f t="shared" si="131"/>
        <v>#REF!</v>
      </c>
      <c r="E107" s="76" t="e">
        <f t="shared" si="132"/>
        <v>#REF!</v>
      </c>
      <c r="F107" s="76" t="e">
        <f t="shared" si="133"/>
        <v>#REF!</v>
      </c>
      <c r="G107" s="76" t="e">
        <f t="shared" si="134"/>
        <v>#REF!</v>
      </c>
      <c r="H107" s="76" t="e">
        <f t="shared" si="135"/>
        <v>#REF!</v>
      </c>
      <c r="I107" s="76" t="e">
        <f t="shared" si="136"/>
        <v>#REF!</v>
      </c>
      <c r="J107" s="76" t="e">
        <f t="shared" si="137"/>
        <v>#REF!</v>
      </c>
      <c r="K107" s="76" t="e">
        <f>MROUND('Argy vs. SBO'!$AA$59+('Argy vs. SBO'!$AA$60*'Monthly Data'!F107)+('Argy vs. SBO'!$AA$61*'Monthly Data'!AE107)+AVERAGE('Argy vs. SBO'!$T$953:$T$960),0.25)-2</f>
        <v>#REF!</v>
      </c>
      <c r="L107" s="76" t="e">
        <f t="shared" si="138"/>
        <v>#REF!</v>
      </c>
      <c r="M107" s="76" t="e">
        <f t="shared" si="139"/>
        <v>#REF!</v>
      </c>
      <c r="N107" s="76" t="e">
        <f t="shared" si="140"/>
        <v>#REF!</v>
      </c>
      <c r="O107" s="76" t="e">
        <f t="shared" si="141"/>
        <v>#REF!</v>
      </c>
      <c r="P107" s="76" t="e">
        <f>MROUND('Argy vs. SBO'!$AA$39+('Argy vs. SBO'!$AA$40*'Monthly Data'!U107)+('Argy vs. SBO'!$AA$41*'Monthly Data'!AE107)+AVERAGE('Argy vs. SBO'!$P$953:$P$960),0.25)-2-4-5</f>
        <v>#REF!</v>
      </c>
      <c r="Q107" s="76" t="e">
        <f t="shared" si="142"/>
        <v>#REF!</v>
      </c>
      <c r="R107" s="76" t="e">
        <f t="shared" si="143"/>
        <v>#REF!</v>
      </c>
      <c r="S107" s="76" t="e">
        <f t="shared" si="144"/>
        <v>#REF!</v>
      </c>
      <c r="T107" s="76" t="e">
        <f t="shared" si="145"/>
        <v>#REF!</v>
      </c>
      <c r="U107" s="76" t="e">
        <f t="shared" si="146"/>
        <v>#REF!</v>
      </c>
      <c r="V107" s="76">
        <f t="shared" si="84"/>
        <v>-2.5</v>
      </c>
      <c r="W107" s="76">
        <f t="shared" si="39"/>
        <v>2.25</v>
      </c>
      <c r="X107" s="76">
        <f t="shared" si="147"/>
        <v>236.02093379408217</v>
      </c>
      <c r="Y107" s="76">
        <f t="shared" si="148"/>
        <v>242.37901973158216</v>
      </c>
      <c r="Z107" s="76">
        <f>'[5]Canola Complex'!$BP458</f>
        <v>238.75280947416522</v>
      </c>
      <c r="AA107" s="76">
        <f t="shared" si="149"/>
        <v>-2.7318756800830499</v>
      </c>
      <c r="AB107" s="76">
        <f t="shared" si="150"/>
        <v>3.6262102574169433</v>
      </c>
      <c r="AC107" s="76" t="e">
        <f t="shared" si="151"/>
        <v>#REF!</v>
      </c>
      <c r="AD107" s="76" t="e">
        <f t="shared" si="152"/>
        <v>#REF!</v>
      </c>
      <c r="AE107" s="76" t="e">
        <f>#REF!</f>
        <v>#REF!</v>
      </c>
      <c r="AF107" s="76" t="e">
        <f t="shared" si="125"/>
        <v>#REF!</v>
      </c>
      <c r="AG107" s="76" t="e">
        <f t="shared" si="153"/>
        <v>#REF!</v>
      </c>
      <c r="AH107" s="76"/>
      <c r="AI107" s="76" t="e">
        <f t="shared" si="192"/>
        <v>#REF!</v>
      </c>
      <c r="AJ107" s="76" t="e">
        <f t="shared" si="154"/>
        <v>#REF!</v>
      </c>
      <c r="AK107" s="78" t="e">
        <f t="shared" si="155"/>
        <v>#REF!</v>
      </c>
      <c r="AL107" s="60">
        <f t="shared" si="156"/>
        <v>46600</v>
      </c>
      <c r="AM107" s="79" t="e">
        <f t="shared" si="178"/>
        <v>#REF!</v>
      </c>
      <c r="AN107" s="79" t="e">
        <f t="shared" si="178"/>
        <v>#REF!</v>
      </c>
      <c r="AO107" s="79" t="e">
        <f t="shared" si="178"/>
        <v>#REF!</v>
      </c>
      <c r="AQ107" s="62"/>
      <c r="AR107" s="24"/>
      <c r="AS107" s="60">
        <f t="shared" si="157"/>
        <v>46600</v>
      </c>
      <c r="AT107" s="76" t="e">
        <f t="shared" si="86"/>
        <v>#NUM!</v>
      </c>
      <c r="AU107" s="76" t="e">
        <f t="shared" si="87"/>
        <v>#NUM!</v>
      </c>
      <c r="AV107" s="76" t="e">
        <f t="shared" si="158"/>
        <v>#NUM!</v>
      </c>
      <c r="AW107" s="69" t="e">
        <f t="shared" si="159"/>
        <v>#NUM!</v>
      </c>
      <c r="AX107" s="69" t="e">
        <f t="shared" si="160"/>
        <v>#NUM!</v>
      </c>
      <c r="AY107" s="76">
        <f t="shared" si="89"/>
        <v>3.4151683554766881</v>
      </c>
      <c r="AZ107" s="76">
        <f t="shared" si="90"/>
        <v>7.3009105429766885</v>
      </c>
      <c r="BA107" s="78">
        <v>5.7292586469786642</v>
      </c>
      <c r="BB107" s="69">
        <f t="shared" si="161"/>
        <v>-2.3140902915019761</v>
      </c>
      <c r="BC107" s="69">
        <f t="shared" si="162"/>
        <v>1.5716518959980244</v>
      </c>
      <c r="BD107" s="76" t="e">
        <f t="shared" si="91"/>
        <v>#NUM!</v>
      </c>
      <c r="BE107" s="76" t="e">
        <f t="shared" si="92"/>
        <v>#NUM!</v>
      </c>
      <c r="BF107" s="76" t="e">
        <f t="shared" si="191"/>
        <v>#NUM!</v>
      </c>
      <c r="BG107" s="69" t="e">
        <f t="shared" si="163"/>
        <v>#NUM!</v>
      </c>
      <c r="BH107" s="69" t="e">
        <f t="shared" si="164"/>
        <v>#NUM!</v>
      </c>
      <c r="BI107" s="76" t="e">
        <f t="shared" si="94"/>
        <v>#REF!</v>
      </c>
      <c r="BJ107" s="76" t="e">
        <f t="shared" si="95"/>
        <v>#REF!</v>
      </c>
      <c r="BK107" s="76" t="e">
        <f t="shared" si="165"/>
        <v>#REF!</v>
      </c>
      <c r="BL107" s="69" t="e">
        <f t="shared" si="166"/>
        <v>#REF!</v>
      </c>
      <c r="BM107" s="69" t="e">
        <f t="shared" si="167"/>
        <v>#REF!</v>
      </c>
      <c r="BN107" s="76" t="e">
        <f t="shared" si="97"/>
        <v>#REF!</v>
      </c>
      <c r="BO107" s="76" t="e">
        <f t="shared" si="183"/>
        <v>#REF!</v>
      </c>
      <c r="BP107" s="76" t="e">
        <f>'Argy vs. SBO'!$AA$100+('Argy vs. SBO'!$AA$103*'Monthly Data'!K106)+('Argy vs. SBO'!$AA$104*'Monthly Data'!AE106)+AVERAGE('Argy vs. SBO'!$R$953:$R$960)</f>
        <v>#REF!</v>
      </c>
      <c r="BQ107" s="69" t="e">
        <f t="shared" si="168"/>
        <v>#REF!</v>
      </c>
      <c r="BR107" s="69" t="e">
        <f t="shared" si="169"/>
        <v>#REF!</v>
      </c>
      <c r="BS107" s="76" t="e">
        <f t="shared" si="181"/>
        <v>#REF!</v>
      </c>
      <c r="BT107" s="76" t="e">
        <f t="shared" si="181"/>
        <v>#REF!</v>
      </c>
      <c r="BU107" s="76" t="e">
        <f t="shared" si="181"/>
        <v>#REF!</v>
      </c>
      <c r="BV107" s="69" t="e">
        <f t="shared" si="170"/>
        <v>#REF!</v>
      </c>
      <c r="BW107" s="69" t="e">
        <f t="shared" si="171"/>
        <v>#REF!</v>
      </c>
      <c r="BX107" s="76" t="e">
        <f t="shared" si="182"/>
        <v>#REF!</v>
      </c>
      <c r="BY107" s="76" t="e">
        <f t="shared" si="182"/>
        <v>#REF!</v>
      </c>
      <c r="BZ107" s="76" t="e">
        <f t="shared" si="182"/>
        <v>#REF!</v>
      </c>
      <c r="CA107" s="69" t="e">
        <f t="shared" si="172"/>
        <v>#REF!</v>
      </c>
      <c r="CB107" s="69" t="e">
        <f t="shared" si="173"/>
        <v>#REF!</v>
      </c>
      <c r="CE107" s="76">
        <v>-2.5355199716040318</v>
      </c>
      <c r="CG107" s="76">
        <v>5.7292586469786642</v>
      </c>
      <c r="CH107" s="24"/>
      <c r="CI107" s="76">
        <v>-4.3278870922072983</v>
      </c>
      <c r="CJ107" s="24"/>
      <c r="CK107" s="24">
        <v>0.5</v>
      </c>
      <c r="CM107" s="69" t="e">
        <f t="shared" si="184"/>
        <v>#REF!</v>
      </c>
      <c r="CN107" s="69" t="e">
        <f t="shared" si="184"/>
        <v>#REF!</v>
      </c>
      <c r="CO107" s="69" t="e">
        <f t="shared" si="184"/>
        <v>#REF!</v>
      </c>
      <c r="CP107" s="69" t="e">
        <f t="shared" si="185"/>
        <v>#REF!</v>
      </c>
      <c r="CQ107" s="69" t="e">
        <f t="shared" si="185"/>
        <v>#REF!</v>
      </c>
      <c r="CR107" s="69" t="e">
        <f t="shared" si="185"/>
        <v>#REF!</v>
      </c>
      <c r="CS107" s="69" t="e">
        <f t="shared" si="186"/>
        <v>#REF!</v>
      </c>
      <c r="CT107" s="69" t="e">
        <f t="shared" si="186"/>
        <v>#REF!</v>
      </c>
      <c r="CU107" s="69" t="e">
        <f t="shared" si="186"/>
        <v>#REF!</v>
      </c>
      <c r="CV107" s="69" t="e">
        <f t="shared" si="187"/>
        <v>#REF!</v>
      </c>
      <c r="CW107" s="69" t="e">
        <f t="shared" si="187"/>
        <v>#REF!</v>
      </c>
      <c r="CX107" s="69" t="e">
        <f t="shared" si="187"/>
        <v>#REF!</v>
      </c>
      <c r="CY107" s="69">
        <f t="shared" si="188"/>
        <v>236.02093379408217</v>
      </c>
      <c r="CZ107" s="69">
        <f t="shared" si="188"/>
        <v>242.37901973158216</v>
      </c>
      <c r="DA107" s="69">
        <f t="shared" si="188"/>
        <v>238.75280947416522</v>
      </c>
      <c r="DB107" s="69" t="e">
        <f t="shared" si="189"/>
        <v>#REF!</v>
      </c>
      <c r="DC107" s="69" t="e">
        <f t="shared" si="189"/>
        <v>#REF!</v>
      </c>
      <c r="DD107" s="69" t="e">
        <f t="shared" si="189"/>
        <v>#REF!</v>
      </c>
      <c r="DF107" s="69" t="e">
        <f t="shared" si="190"/>
        <v>#REF!</v>
      </c>
      <c r="DG107" s="69" t="e">
        <f t="shared" si="190"/>
        <v>#REF!</v>
      </c>
      <c r="DH107" s="69" t="e">
        <f t="shared" si="190"/>
        <v>#REF!</v>
      </c>
      <c r="DJ107" s="69" t="e">
        <f t="shared" si="180"/>
        <v>#REF!</v>
      </c>
      <c r="DK107" s="69" t="e">
        <f t="shared" si="180"/>
        <v>#REF!</v>
      </c>
      <c r="DL107" s="69" t="e">
        <f t="shared" si="180"/>
        <v>#REF!</v>
      </c>
      <c r="DM107" s="69" t="e">
        <f t="shared" si="110"/>
        <v>#REF!</v>
      </c>
      <c r="DN107" s="69" t="e">
        <f t="shared" si="111"/>
        <v>#REF!</v>
      </c>
      <c r="DO107" s="69" t="e">
        <f t="shared" si="174"/>
        <v>#REF!</v>
      </c>
      <c r="DP107" t="e">
        <f t="shared" si="175"/>
        <v>#REF!</v>
      </c>
      <c r="DQ107" t="e">
        <f t="shared" si="176"/>
        <v>#REF!</v>
      </c>
      <c r="DS107" s="69" t="e">
        <f t="shared" si="179"/>
        <v>#REF!</v>
      </c>
      <c r="DT107" s="69" t="e">
        <f t="shared" si="179"/>
        <v>#REF!</v>
      </c>
      <c r="DU107" s="69" t="e">
        <f t="shared" si="179"/>
        <v>#REF!</v>
      </c>
      <c r="DV107" s="63">
        <f t="shared" si="177"/>
        <v>46600</v>
      </c>
      <c r="DW107" s="76" t="e">
        <f t="shared" si="115"/>
        <v>#REF!</v>
      </c>
      <c r="DX107" s="76" t="e">
        <f t="shared" si="116"/>
        <v>#REF!</v>
      </c>
      <c r="DY107" s="76" t="e">
        <f t="shared" si="128"/>
        <v>#REF!</v>
      </c>
      <c r="DZ107" s="76" t="e">
        <f t="shared" si="117"/>
        <v>#REF!</v>
      </c>
      <c r="EA107" s="76" t="e">
        <f t="shared" si="117"/>
        <v>#REF!</v>
      </c>
      <c r="EB107" s="76" t="e">
        <f t="shared" si="117"/>
        <v>#REF!</v>
      </c>
      <c r="EC107" s="76">
        <f>_xlfn.MINIFS(Spreads!AT$3:AT$1616,Spreads!$AA$3:$AA$1616,'Monthly Data'!$B107,Spreads!$AB$3:$AB$1616,'Monthly Data'!$C107)</f>
        <v>0</v>
      </c>
      <c r="ED107" s="76">
        <f>_xlfn.MAXIFS(Spreads!AT$3:AT$1616,Spreads!$AA$3:$AA$1616,'Monthly Data'!$B107,Spreads!$AB$3:$AB$1616,'Monthly Data'!$C107)</f>
        <v>0</v>
      </c>
      <c r="EE107" s="76" t="e">
        <f>AVERAGEIFS(Spreads!AT$3:AT$1616,Spreads!$AA$3:$AA$1616,'Monthly Data'!$B107,Spreads!$AB$3:$AB$1616,'Monthly Data'!$C107)</f>
        <v>#DIV/0!</v>
      </c>
      <c r="EF107" s="76">
        <f>_xlfn.MINIFS(Spreads!AU$3:AU$1616,Spreads!$AA$3:$AA$1616,'Monthly Data'!$B107,Spreads!$AB$3:$AB$1616,'Monthly Data'!$C107)</f>
        <v>0</v>
      </c>
      <c r="EG107" s="76">
        <f>_xlfn.MAXIFS(Spreads!AU$3:AU$1616,Spreads!$AA$3:$AA$1616,'Monthly Data'!$B107,Spreads!$AB$3:$AB$1616,'Monthly Data'!$C107)</f>
        <v>0</v>
      </c>
      <c r="EH107" s="76" t="e">
        <f>AVERAGEIFS(Spreads!AU$3:AU$1616,Spreads!$AA$3:$AA$1616,'Monthly Data'!$B107,Spreads!$AB$3:$AB$1616,'Monthly Data'!$C107)</f>
        <v>#DIV/0!</v>
      </c>
      <c r="EI107" s="76">
        <f>_xlfn.MINIFS(Spreads!AV$3:AV$1616,Spreads!$AA$3:$AA$1616,'Monthly Data'!$B107,Spreads!$AB$3:$AB$1616,'Monthly Data'!$C107)</f>
        <v>0</v>
      </c>
      <c r="EJ107" s="76">
        <f>_xlfn.MAXIFS(Spreads!AV$3:AV$1616,Spreads!$AA$3:$AA$1616,'Monthly Data'!$B107,Spreads!$AB$3:$AB$1616,'Monthly Data'!$C107)</f>
        <v>0</v>
      </c>
      <c r="EK107" s="76" t="e">
        <f>AVERAGEIFS(Spreads!AV$3:AV$1616,Spreads!$AA$3:$AA$1616,'Monthly Data'!$B107,Spreads!$AB$3:$AB$1616,'Monthly Data'!$C107)</f>
        <v>#DIV/0!</v>
      </c>
      <c r="EL107" s="76">
        <f>_xlfn.MINIFS(Spreads!AW$3:AW$1616,Spreads!$AA$3:$AA$1616,'Monthly Data'!$B107,Spreads!$AB$3:$AB$1616,'Monthly Data'!$C107)</f>
        <v>0</v>
      </c>
      <c r="EM107" s="76">
        <f>_xlfn.MAXIFS(Spreads!AW$3:AW$1616,Spreads!$AA$3:$AA$1616,'Monthly Data'!$B107,Spreads!$AB$3:$AB$1616,'Monthly Data'!$C107)</f>
        <v>0</v>
      </c>
      <c r="EN107" s="76" t="e">
        <f>AVERAGEIFS(Spreads!AW$3:AW$1616,Spreads!$AA$3:$AA$1616,'Monthly Data'!$B107,Spreads!$AB$3:$AB$1616,'Monthly Data'!$C107)</f>
        <v>#DIV/0!</v>
      </c>
      <c r="EO107" s="76">
        <f>_xlfn.MINIFS(Spreads!AX$3:AX$1616,Spreads!$AA$3:$AA$1616,'Monthly Data'!$B107,Spreads!$AB$3:$AB$1616,'Monthly Data'!$C107)</f>
        <v>0</v>
      </c>
      <c r="EP107" s="76">
        <f>_xlfn.MAXIFS(Spreads!AX$3:AX$1616,Spreads!$AA$3:$AA$1616,'Monthly Data'!$B107,Spreads!$AB$3:$AB$1616,'Monthly Data'!$C107)</f>
        <v>0</v>
      </c>
      <c r="EQ107" s="76" t="e">
        <f>AVERAGEIFS(Spreads!AX$3:AX$1616,Spreads!$AA$3:$AA$1616,'Monthly Data'!$B107,Spreads!$AB$3:$AB$1616,'Monthly Data'!$C107)</f>
        <v>#DIV/0!</v>
      </c>
      <c r="ER107" s="65">
        <f>_xlfn.MINIFS(Spreads!AY$3:AY$1616,Spreads!$AA$3:$AA$1616,'Monthly Data'!$B107,Spreads!$AB$3:$AB$1616,'Monthly Data'!$C107)</f>
        <v>0</v>
      </c>
      <c r="ES107" s="65">
        <f>_xlfn.MAXIFS(Spreads!AY$3:AY$1616,Spreads!$AA$3:$AA$1616,'Monthly Data'!$B107,Spreads!$AB$3:$AB$1616,'Monthly Data'!$C107)</f>
        <v>0</v>
      </c>
      <c r="ET107" s="65" t="e">
        <f>AVERAGEIFS(Spreads!AY$3:AY$1616,Spreads!$AA$3:$AA$1616,'Monthly Data'!$B107,Spreads!$AB$3:$AB$1616,'Monthly Data'!$C107)</f>
        <v>#DIV/0!</v>
      </c>
      <c r="EV107" s="24" t="e">
        <f t="shared" si="50"/>
        <v>#REF!</v>
      </c>
    </row>
    <row r="108" spans="1:152" x14ac:dyDescent="0.2">
      <c r="A108" s="60">
        <v>46631</v>
      </c>
      <c r="B108" s="61">
        <f t="shared" si="129"/>
        <v>9</v>
      </c>
      <c r="C108" s="61">
        <f t="shared" si="130"/>
        <v>2027</v>
      </c>
      <c r="D108" s="76" t="e">
        <f t="shared" si="131"/>
        <v>#REF!</v>
      </c>
      <c r="E108" s="76" t="e">
        <f t="shared" si="132"/>
        <v>#REF!</v>
      </c>
      <c r="F108" s="76" t="e">
        <f t="shared" si="133"/>
        <v>#REF!</v>
      </c>
      <c r="G108" s="76" t="e">
        <f t="shared" si="134"/>
        <v>#REF!</v>
      </c>
      <c r="H108" s="76" t="e">
        <f t="shared" si="135"/>
        <v>#REF!</v>
      </c>
      <c r="I108" s="76" t="e">
        <f t="shared" si="136"/>
        <v>#REF!</v>
      </c>
      <c r="J108" s="76" t="e">
        <f t="shared" si="137"/>
        <v>#REF!</v>
      </c>
      <c r="K108" s="76" t="e">
        <f>MROUND('Argy vs. SBO'!$AA$59+('Argy vs. SBO'!$AA$60*'Monthly Data'!F108)+('Argy vs. SBO'!$AA$61*'Monthly Data'!AE108)+AVERAGE('Argy vs. SBO'!$T$953:$T$960),0.25)-2</f>
        <v>#REF!</v>
      </c>
      <c r="L108" s="76" t="e">
        <f t="shared" si="138"/>
        <v>#REF!</v>
      </c>
      <c r="M108" s="76" t="e">
        <f t="shared" si="139"/>
        <v>#REF!</v>
      </c>
      <c r="N108" s="76" t="e">
        <f t="shared" si="140"/>
        <v>#REF!</v>
      </c>
      <c r="O108" s="76" t="e">
        <f t="shared" si="141"/>
        <v>#REF!</v>
      </c>
      <c r="P108" s="76" t="e">
        <f>MROUND('Argy vs. SBO'!$AA$39+('Argy vs. SBO'!$AA$40*'Monthly Data'!U108)+('Argy vs. SBO'!$AA$41*'Monthly Data'!AE108)+AVERAGE('Argy vs. SBO'!$P$953:$P$960),0.25)-2-4-5</f>
        <v>#REF!</v>
      </c>
      <c r="Q108" s="76" t="e">
        <f t="shared" si="142"/>
        <v>#REF!</v>
      </c>
      <c r="R108" s="76" t="e">
        <f t="shared" si="143"/>
        <v>#REF!</v>
      </c>
      <c r="S108" s="76" t="e">
        <f t="shared" si="144"/>
        <v>#REF!</v>
      </c>
      <c r="T108" s="76" t="e">
        <f t="shared" si="145"/>
        <v>#REF!</v>
      </c>
      <c r="U108" s="76" t="e">
        <f t="shared" si="146"/>
        <v>#REF!</v>
      </c>
      <c r="V108" s="76">
        <f t="shared" si="84"/>
        <v>-3.5</v>
      </c>
      <c r="W108" s="76">
        <f t="shared" si="39"/>
        <v>5</v>
      </c>
      <c r="X108" s="76">
        <f t="shared" si="147"/>
        <v>138.72129225323093</v>
      </c>
      <c r="Y108" s="76">
        <f t="shared" si="148"/>
        <v>146.70148756573093</v>
      </c>
      <c r="Z108" s="76">
        <f>'[5]Canola Complex'!$BP459</f>
        <v>142.71408475695117</v>
      </c>
      <c r="AA108" s="76">
        <f t="shared" si="149"/>
        <v>-3.9927925037202385</v>
      </c>
      <c r="AB108" s="76">
        <f t="shared" si="150"/>
        <v>3.9874028087797626</v>
      </c>
      <c r="AC108" s="76" t="e">
        <f t="shared" si="151"/>
        <v>#REF!</v>
      </c>
      <c r="AD108" s="76" t="e">
        <f t="shared" si="152"/>
        <v>#REF!</v>
      </c>
      <c r="AE108" s="76" t="e">
        <f>#REF!</f>
        <v>#REF!</v>
      </c>
      <c r="AF108" s="76" t="e">
        <f t="shared" si="125"/>
        <v>#REF!</v>
      </c>
      <c r="AG108" s="76" t="e">
        <f t="shared" si="153"/>
        <v>#REF!</v>
      </c>
      <c r="AH108" s="76"/>
      <c r="AI108" s="76" t="e">
        <f t="shared" si="192"/>
        <v>#REF!</v>
      </c>
      <c r="AJ108" s="76" t="e">
        <f t="shared" si="154"/>
        <v>#REF!</v>
      </c>
      <c r="AK108" s="78" t="e">
        <f t="shared" si="155"/>
        <v>#REF!</v>
      </c>
      <c r="AL108" s="60">
        <f t="shared" si="156"/>
        <v>46631</v>
      </c>
      <c r="AM108" s="79" t="e">
        <f t="shared" si="178"/>
        <v>#REF!</v>
      </c>
      <c r="AN108" s="79" t="e">
        <f t="shared" si="178"/>
        <v>#REF!</v>
      </c>
      <c r="AO108" s="79" t="e">
        <f t="shared" si="178"/>
        <v>#REF!</v>
      </c>
      <c r="AQ108" s="62"/>
      <c r="AR108" s="24"/>
      <c r="AS108" s="60">
        <f t="shared" si="157"/>
        <v>46631</v>
      </c>
      <c r="AT108" s="76" t="e">
        <f t="shared" si="86"/>
        <v>#NUM!</v>
      </c>
      <c r="AU108" s="76" t="e">
        <f t="shared" si="87"/>
        <v>#NUM!</v>
      </c>
      <c r="AV108" s="76" t="e">
        <f t="shared" si="158"/>
        <v>#NUM!</v>
      </c>
      <c r="AW108" s="69" t="e">
        <f t="shared" si="159"/>
        <v>#NUM!</v>
      </c>
      <c r="AX108" s="69" t="e">
        <f t="shared" si="160"/>
        <v>#NUM!</v>
      </c>
      <c r="AY108" s="76">
        <f t="shared" si="89"/>
        <v>3.8262469187016337</v>
      </c>
      <c r="AZ108" s="76">
        <f t="shared" si="90"/>
        <v>6.8941180124516341</v>
      </c>
      <c r="BA108" s="78">
        <v>5.6612020433296095</v>
      </c>
      <c r="BB108" s="69">
        <f t="shared" si="161"/>
        <v>-1.8349551246279758</v>
      </c>
      <c r="BC108" s="69">
        <f t="shared" si="162"/>
        <v>1.2329159691220246</v>
      </c>
      <c r="BD108" s="76" t="e">
        <f t="shared" si="91"/>
        <v>#NUM!</v>
      </c>
      <c r="BE108" s="76" t="e">
        <f t="shared" si="92"/>
        <v>#NUM!</v>
      </c>
      <c r="BF108" s="76" t="e">
        <f t="shared" si="191"/>
        <v>#NUM!</v>
      </c>
      <c r="BG108" s="69" t="e">
        <f t="shared" si="163"/>
        <v>#NUM!</v>
      </c>
      <c r="BH108" s="69" t="e">
        <f t="shared" si="164"/>
        <v>#NUM!</v>
      </c>
      <c r="BI108" s="76" t="e">
        <f t="shared" si="94"/>
        <v>#REF!</v>
      </c>
      <c r="BJ108" s="76" t="e">
        <f t="shared" si="95"/>
        <v>#REF!</v>
      </c>
      <c r="BK108" s="76" t="e">
        <f t="shared" si="165"/>
        <v>#REF!</v>
      </c>
      <c r="BL108" s="69" t="e">
        <f t="shared" si="166"/>
        <v>#REF!</v>
      </c>
      <c r="BM108" s="69" t="e">
        <f t="shared" si="167"/>
        <v>#REF!</v>
      </c>
      <c r="BN108" s="76" t="e">
        <f t="shared" si="97"/>
        <v>#REF!</v>
      </c>
      <c r="BO108" s="76" t="e">
        <f t="shared" si="183"/>
        <v>#REF!</v>
      </c>
      <c r="BP108" s="76" t="e">
        <f>'Argy vs. SBO'!$AA$100+('Argy vs. SBO'!$AA$103*'Monthly Data'!K107)+('Argy vs. SBO'!$AA$104*'Monthly Data'!AE107)+AVERAGE('Argy vs. SBO'!$R$953:$R$960)</f>
        <v>#REF!</v>
      </c>
      <c r="BQ108" s="69" t="e">
        <f t="shared" si="168"/>
        <v>#REF!</v>
      </c>
      <c r="BR108" s="69" t="e">
        <f t="shared" si="169"/>
        <v>#REF!</v>
      </c>
      <c r="BS108" s="76" t="e">
        <f t="shared" si="181"/>
        <v>#REF!</v>
      </c>
      <c r="BT108" s="76" t="e">
        <f t="shared" si="181"/>
        <v>#REF!</v>
      </c>
      <c r="BU108" s="76" t="e">
        <f t="shared" si="181"/>
        <v>#REF!</v>
      </c>
      <c r="BV108" s="69" t="e">
        <f t="shared" si="170"/>
        <v>#REF!</v>
      </c>
      <c r="BW108" s="69" t="e">
        <f t="shared" si="171"/>
        <v>#REF!</v>
      </c>
      <c r="BX108" s="76" t="e">
        <f t="shared" si="182"/>
        <v>#REF!</v>
      </c>
      <c r="BY108" s="76" t="e">
        <f t="shared" si="182"/>
        <v>#REF!</v>
      </c>
      <c r="BZ108" s="76" t="e">
        <f t="shared" si="182"/>
        <v>#REF!</v>
      </c>
      <c r="CA108" s="69" t="e">
        <f t="shared" si="172"/>
        <v>#REF!</v>
      </c>
      <c r="CB108" s="69" t="e">
        <f t="shared" si="173"/>
        <v>#REF!</v>
      </c>
      <c r="CE108" s="76">
        <v>-3.2652706320986198</v>
      </c>
      <c r="CG108" s="76">
        <v>5.6612020433296095</v>
      </c>
      <c r="CH108" s="24"/>
      <c r="CI108" s="76">
        <v>-3.4082318570687278</v>
      </c>
      <c r="CJ108" s="24"/>
      <c r="CK108" s="24">
        <v>0.5</v>
      </c>
      <c r="CM108" s="69" t="e">
        <f t="shared" si="184"/>
        <v>#REF!</v>
      </c>
      <c r="CN108" s="69" t="e">
        <f t="shared" si="184"/>
        <v>#REF!</v>
      </c>
      <c r="CO108" s="69" t="e">
        <f t="shared" si="184"/>
        <v>#REF!</v>
      </c>
      <c r="CP108" s="69" t="e">
        <f t="shared" si="185"/>
        <v>#REF!</v>
      </c>
      <c r="CQ108" s="69" t="e">
        <f t="shared" si="185"/>
        <v>#REF!</v>
      </c>
      <c r="CR108" s="69" t="e">
        <f t="shared" si="185"/>
        <v>#REF!</v>
      </c>
      <c r="CS108" s="69" t="e">
        <f t="shared" si="186"/>
        <v>#REF!</v>
      </c>
      <c r="CT108" s="69" t="e">
        <f t="shared" si="186"/>
        <v>#REF!</v>
      </c>
      <c r="CU108" s="69" t="e">
        <f t="shared" si="186"/>
        <v>#REF!</v>
      </c>
      <c r="CV108" s="69" t="e">
        <f t="shared" si="187"/>
        <v>#REF!</v>
      </c>
      <c r="CW108" s="69" t="e">
        <f t="shared" si="187"/>
        <v>#REF!</v>
      </c>
      <c r="CX108" s="69" t="e">
        <f t="shared" si="187"/>
        <v>#REF!</v>
      </c>
      <c r="CY108" s="69">
        <f t="shared" si="188"/>
        <v>138.72129225323093</v>
      </c>
      <c r="CZ108" s="69">
        <f t="shared" si="188"/>
        <v>146.70148756573093</v>
      </c>
      <c r="DA108" s="69">
        <f t="shared" si="188"/>
        <v>142.71408475695117</v>
      </c>
      <c r="DB108" s="69" t="e">
        <f t="shared" si="189"/>
        <v>#REF!</v>
      </c>
      <c r="DC108" s="69" t="e">
        <f t="shared" si="189"/>
        <v>#REF!</v>
      </c>
      <c r="DD108" s="69" t="e">
        <f t="shared" si="189"/>
        <v>#REF!</v>
      </c>
      <c r="DF108" s="69" t="e">
        <f t="shared" si="190"/>
        <v>#REF!</v>
      </c>
      <c r="DG108" s="69" t="e">
        <f t="shared" si="190"/>
        <v>#REF!</v>
      </c>
      <c r="DH108" s="69" t="e">
        <f t="shared" si="190"/>
        <v>#REF!</v>
      </c>
      <c r="DJ108" s="69" t="e">
        <f t="shared" si="180"/>
        <v>#REF!</v>
      </c>
      <c r="DK108" s="69" t="e">
        <f t="shared" si="180"/>
        <v>#REF!</v>
      </c>
      <c r="DL108" s="69" t="e">
        <f t="shared" si="180"/>
        <v>#REF!</v>
      </c>
      <c r="DM108" s="69" t="e">
        <f t="shared" si="110"/>
        <v>#REF!</v>
      </c>
      <c r="DN108" s="69" t="e">
        <f t="shared" si="111"/>
        <v>#REF!</v>
      </c>
      <c r="DO108" s="69" t="e">
        <f t="shared" si="174"/>
        <v>#REF!</v>
      </c>
      <c r="DP108" t="e">
        <f t="shared" si="175"/>
        <v>#REF!</v>
      </c>
      <c r="DQ108" t="e">
        <f t="shared" si="176"/>
        <v>#REF!</v>
      </c>
      <c r="DS108" s="69" t="e">
        <f t="shared" si="179"/>
        <v>#REF!</v>
      </c>
      <c r="DT108" s="69" t="e">
        <f t="shared" si="179"/>
        <v>#REF!</v>
      </c>
      <c r="DU108" s="69" t="e">
        <f t="shared" si="179"/>
        <v>#REF!</v>
      </c>
      <c r="DV108" s="63">
        <f t="shared" si="177"/>
        <v>46631</v>
      </c>
      <c r="DW108" s="76" t="e">
        <f t="shared" si="115"/>
        <v>#REF!</v>
      </c>
      <c r="DX108" s="76" t="e">
        <f t="shared" si="116"/>
        <v>#REF!</v>
      </c>
      <c r="DY108" s="76" t="e">
        <f t="shared" si="128"/>
        <v>#REF!</v>
      </c>
      <c r="DZ108" s="76" t="e">
        <f t="shared" si="117"/>
        <v>#REF!</v>
      </c>
      <c r="EA108" s="76" t="e">
        <f t="shared" si="117"/>
        <v>#REF!</v>
      </c>
      <c r="EB108" s="76" t="e">
        <f t="shared" si="117"/>
        <v>#REF!</v>
      </c>
      <c r="EC108" s="76">
        <f>_xlfn.MINIFS(Spreads!AT$3:AT$1616,Spreads!$AA$3:$AA$1616,'Monthly Data'!$B108,Spreads!$AB$3:$AB$1616,'Monthly Data'!$C108)</f>
        <v>0</v>
      </c>
      <c r="ED108" s="76">
        <f>_xlfn.MAXIFS(Spreads!AT$3:AT$1616,Spreads!$AA$3:$AA$1616,'Monthly Data'!$B108,Spreads!$AB$3:$AB$1616,'Monthly Data'!$C108)</f>
        <v>0</v>
      </c>
      <c r="EE108" s="76" t="e">
        <f>AVERAGEIFS(Spreads!AT$3:AT$1616,Spreads!$AA$3:$AA$1616,'Monthly Data'!$B108,Spreads!$AB$3:$AB$1616,'Monthly Data'!$C108)</f>
        <v>#DIV/0!</v>
      </c>
      <c r="EF108" s="76">
        <f>_xlfn.MINIFS(Spreads!AU$3:AU$1616,Spreads!$AA$3:$AA$1616,'Monthly Data'!$B108,Spreads!$AB$3:$AB$1616,'Monthly Data'!$C108)</f>
        <v>0</v>
      </c>
      <c r="EG108" s="76">
        <f>_xlfn.MAXIFS(Spreads!AU$3:AU$1616,Spreads!$AA$3:$AA$1616,'Monthly Data'!$B108,Spreads!$AB$3:$AB$1616,'Monthly Data'!$C108)</f>
        <v>0</v>
      </c>
      <c r="EH108" s="76" t="e">
        <f>AVERAGEIFS(Spreads!AU$3:AU$1616,Spreads!$AA$3:$AA$1616,'Monthly Data'!$B108,Spreads!$AB$3:$AB$1616,'Monthly Data'!$C108)</f>
        <v>#DIV/0!</v>
      </c>
      <c r="EI108" s="76">
        <f>_xlfn.MINIFS(Spreads!AV$3:AV$1616,Spreads!$AA$3:$AA$1616,'Monthly Data'!$B108,Spreads!$AB$3:$AB$1616,'Monthly Data'!$C108)</f>
        <v>0</v>
      </c>
      <c r="EJ108" s="76">
        <f>_xlfn.MAXIFS(Spreads!AV$3:AV$1616,Spreads!$AA$3:$AA$1616,'Monthly Data'!$B108,Spreads!$AB$3:$AB$1616,'Monthly Data'!$C108)</f>
        <v>0</v>
      </c>
      <c r="EK108" s="76" t="e">
        <f>AVERAGEIFS(Spreads!AV$3:AV$1616,Spreads!$AA$3:$AA$1616,'Monthly Data'!$B108,Spreads!$AB$3:$AB$1616,'Monthly Data'!$C108)</f>
        <v>#DIV/0!</v>
      </c>
      <c r="EL108" s="76">
        <f>_xlfn.MINIFS(Spreads!AW$3:AW$1616,Spreads!$AA$3:$AA$1616,'Monthly Data'!$B108,Spreads!$AB$3:$AB$1616,'Monthly Data'!$C108)</f>
        <v>0</v>
      </c>
      <c r="EM108" s="76">
        <f>_xlfn.MAXIFS(Spreads!AW$3:AW$1616,Spreads!$AA$3:$AA$1616,'Monthly Data'!$B108,Spreads!$AB$3:$AB$1616,'Monthly Data'!$C108)</f>
        <v>0</v>
      </c>
      <c r="EN108" s="76" t="e">
        <f>AVERAGEIFS(Spreads!AW$3:AW$1616,Spreads!$AA$3:$AA$1616,'Monthly Data'!$B108,Spreads!$AB$3:$AB$1616,'Monthly Data'!$C108)</f>
        <v>#DIV/0!</v>
      </c>
      <c r="EO108" s="76">
        <f>_xlfn.MINIFS(Spreads!AX$3:AX$1616,Spreads!$AA$3:$AA$1616,'Monthly Data'!$B108,Spreads!$AB$3:$AB$1616,'Monthly Data'!$C108)</f>
        <v>0</v>
      </c>
      <c r="EP108" s="76">
        <f>_xlfn.MAXIFS(Spreads!AX$3:AX$1616,Spreads!$AA$3:$AA$1616,'Monthly Data'!$B108,Spreads!$AB$3:$AB$1616,'Monthly Data'!$C108)</f>
        <v>0</v>
      </c>
      <c r="EQ108" s="76" t="e">
        <f>AVERAGEIFS(Spreads!AX$3:AX$1616,Spreads!$AA$3:$AA$1616,'Monthly Data'!$B108,Spreads!$AB$3:$AB$1616,'Monthly Data'!$C108)</f>
        <v>#DIV/0!</v>
      </c>
      <c r="ER108" s="65">
        <f>_xlfn.MINIFS(Spreads!AY$3:AY$1616,Spreads!$AA$3:$AA$1616,'Monthly Data'!$B108,Spreads!$AB$3:$AB$1616,'Monthly Data'!$C108)</f>
        <v>0</v>
      </c>
      <c r="ES108" s="65">
        <f>_xlfn.MAXIFS(Spreads!AY$3:AY$1616,Spreads!$AA$3:$AA$1616,'Monthly Data'!$B108,Spreads!$AB$3:$AB$1616,'Monthly Data'!$C108)</f>
        <v>0</v>
      </c>
      <c r="ET108" s="65" t="e">
        <f>AVERAGEIFS(Spreads!AY$3:AY$1616,Spreads!$AA$3:$AA$1616,'Monthly Data'!$B108,Spreads!$AB$3:$AB$1616,'Monthly Data'!$C108)</f>
        <v>#DIV/0!</v>
      </c>
      <c r="EV108" s="24" t="e">
        <f t="shared" si="50"/>
        <v>#REF!</v>
      </c>
    </row>
    <row r="109" spans="1:152" x14ac:dyDescent="0.2">
      <c r="A109" s="60">
        <v>46661</v>
      </c>
      <c r="B109" s="61">
        <f t="shared" si="129"/>
        <v>10</v>
      </c>
      <c r="C109" s="61">
        <f t="shared" si="130"/>
        <v>2027</v>
      </c>
      <c r="D109" s="76" t="e">
        <f t="shared" si="131"/>
        <v>#REF!</v>
      </c>
      <c r="E109" s="76" t="e">
        <f t="shared" si="132"/>
        <v>#REF!</v>
      </c>
      <c r="F109" s="76" t="e">
        <f t="shared" si="133"/>
        <v>#REF!</v>
      </c>
      <c r="G109" s="76" t="e">
        <f t="shared" si="134"/>
        <v>#REF!</v>
      </c>
      <c r="H109" s="76" t="e">
        <f t="shared" si="135"/>
        <v>#REF!</v>
      </c>
      <c r="I109" s="76" t="e">
        <f t="shared" si="136"/>
        <v>#REF!</v>
      </c>
      <c r="J109" s="76" t="e">
        <f t="shared" si="137"/>
        <v>#REF!</v>
      </c>
      <c r="K109" s="76" t="e">
        <f>MROUND('Argy vs. SBO'!$AA$59+('Argy vs. SBO'!$AA$60*'Monthly Data'!F109)+('Argy vs. SBO'!$AA$61*'Monthly Data'!AE109)+AVERAGE('Argy vs. SBO'!$T$953:$T$960),0.25)-2</f>
        <v>#REF!</v>
      </c>
      <c r="L109" s="76" t="e">
        <f t="shared" si="138"/>
        <v>#REF!</v>
      </c>
      <c r="M109" s="76" t="e">
        <f t="shared" si="139"/>
        <v>#REF!</v>
      </c>
      <c r="N109" s="76" t="e">
        <f t="shared" si="140"/>
        <v>#REF!</v>
      </c>
      <c r="O109" s="76" t="e">
        <f t="shared" si="141"/>
        <v>#REF!</v>
      </c>
      <c r="P109" s="76" t="e">
        <f>MROUND('Argy vs. SBO'!$AA$39+('Argy vs. SBO'!$AA$40*'Monthly Data'!U109)+('Argy vs. SBO'!$AA$41*'Monthly Data'!AE109)+AVERAGE('Argy vs. SBO'!$P$953:$P$960),0.25)-2-4-5</f>
        <v>#REF!</v>
      </c>
      <c r="Q109" s="76" t="e">
        <f t="shared" si="142"/>
        <v>#REF!</v>
      </c>
      <c r="R109" s="76" t="e">
        <f t="shared" si="143"/>
        <v>#REF!</v>
      </c>
      <c r="S109" s="76" t="e">
        <f t="shared" si="144"/>
        <v>#REF!</v>
      </c>
      <c r="T109" s="76" t="e">
        <f t="shared" si="145"/>
        <v>#REF!</v>
      </c>
      <c r="U109" s="76" t="e">
        <f t="shared" si="146"/>
        <v>#REF!</v>
      </c>
      <c r="V109" s="76">
        <f t="shared" si="84"/>
        <v>-3.5</v>
      </c>
      <c r="W109" s="76">
        <f t="shared" si="39"/>
        <v>3.75</v>
      </c>
      <c r="X109" s="76">
        <f t="shared" si="147"/>
        <v>92.100318101385966</v>
      </c>
      <c r="Y109" s="76">
        <f t="shared" si="148"/>
        <v>99.306529038885969</v>
      </c>
      <c r="Z109" s="76">
        <f>'[5]Canola Complex'!$BQ448</f>
        <v>95.752685525628394</v>
      </c>
      <c r="AA109" s="76">
        <f t="shared" si="149"/>
        <v>-3.6523674242424278</v>
      </c>
      <c r="AB109" s="76">
        <f t="shared" si="150"/>
        <v>3.5538435132575756</v>
      </c>
      <c r="AC109" s="76" t="e">
        <f t="shared" si="151"/>
        <v>#REF!</v>
      </c>
      <c r="AD109" s="76" t="e">
        <f t="shared" si="152"/>
        <v>#REF!</v>
      </c>
      <c r="AE109" s="76" t="e">
        <f>#REF!</f>
        <v>#REF!</v>
      </c>
      <c r="AF109" s="76" t="e">
        <f t="shared" si="125"/>
        <v>#REF!</v>
      </c>
      <c r="AG109" s="76" t="e">
        <f t="shared" si="153"/>
        <v>#REF!</v>
      </c>
      <c r="AH109" s="76"/>
      <c r="AI109" s="76" t="e">
        <f t="shared" si="192"/>
        <v>#REF!</v>
      </c>
      <c r="AJ109" s="76" t="e">
        <f t="shared" si="154"/>
        <v>#REF!</v>
      </c>
      <c r="AK109" s="78" t="e">
        <f t="shared" si="155"/>
        <v>#REF!</v>
      </c>
      <c r="AL109" s="60">
        <f t="shared" si="156"/>
        <v>46661</v>
      </c>
      <c r="AM109" s="79" t="e">
        <f t="shared" si="178"/>
        <v>#REF!</v>
      </c>
      <c r="AN109" s="79" t="e">
        <f t="shared" si="178"/>
        <v>#REF!</v>
      </c>
      <c r="AO109" s="79" t="e">
        <f t="shared" si="178"/>
        <v>#REF!</v>
      </c>
      <c r="AQ109" s="62"/>
      <c r="AR109" s="24"/>
      <c r="AS109" s="60">
        <f t="shared" si="157"/>
        <v>46661</v>
      </c>
      <c r="AT109" s="76" t="e">
        <f t="shared" si="86"/>
        <v>#NUM!</v>
      </c>
      <c r="AU109" s="76" t="e">
        <f t="shared" si="87"/>
        <v>#NUM!</v>
      </c>
      <c r="AV109" s="76" t="e">
        <f t="shared" si="158"/>
        <v>#NUM!</v>
      </c>
      <c r="AW109" s="69" t="e">
        <f t="shared" si="159"/>
        <v>#NUM!</v>
      </c>
      <c r="AX109" s="69" t="e">
        <f t="shared" si="160"/>
        <v>#NUM!</v>
      </c>
      <c r="AY109" s="76">
        <f t="shared" si="89"/>
        <v>4.6987226616159692</v>
      </c>
      <c r="AZ109" s="76">
        <f t="shared" si="90"/>
        <v>6.6020429741159692</v>
      </c>
      <c r="BA109" s="78">
        <v>5.8372212073410807</v>
      </c>
      <c r="BB109" s="69">
        <f t="shared" si="161"/>
        <v>-1.1384985457251116</v>
      </c>
      <c r="BC109" s="69">
        <f t="shared" si="162"/>
        <v>0.76482176677488845</v>
      </c>
      <c r="BD109" s="76" t="e">
        <f t="shared" si="91"/>
        <v>#NUM!</v>
      </c>
      <c r="BE109" s="76" t="e">
        <f t="shared" si="92"/>
        <v>#NUM!</v>
      </c>
      <c r="BF109" s="76" t="e">
        <f t="shared" si="191"/>
        <v>#NUM!</v>
      </c>
      <c r="BG109" s="69" t="e">
        <f t="shared" si="163"/>
        <v>#NUM!</v>
      </c>
      <c r="BH109" s="69" t="e">
        <f t="shared" si="164"/>
        <v>#NUM!</v>
      </c>
      <c r="BI109" s="76" t="e">
        <f t="shared" si="94"/>
        <v>#REF!</v>
      </c>
      <c r="BJ109" s="76" t="e">
        <f t="shared" si="95"/>
        <v>#REF!</v>
      </c>
      <c r="BK109" s="76" t="e">
        <f t="shared" si="165"/>
        <v>#REF!</v>
      </c>
      <c r="BL109" s="69" t="e">
        <f t="shared" si="166"/>
        <v>#REF!</v>
      </c>
      <c r="BM109" s="69" t="e">
        <f t="shared" si="167"/>
        <v>#REF!</v>
      </c>
      <c r="BN109" s="76" t="e">
        <f t="shared" si="97"/>
        <v>#REF!</v>
      </c>
      <c r="BO109" s="76" t="e">
        <f t="shared" si="183"/>
        <v>#REF!</v>
      </c>
      <c r="BP109" s="76" t="e">
        <f>'Argy vs. SBO'!$AA$100+('Argy vs. SBO'!$AA$103*'Monthly Data'!K108)+('Argy vs. SBO'!$AA$104*'Monthly Data'!AE108)+AVERAGE('Argy vs. SBO'!$R$953:$R$960)</f>
        <v>#REF!</v>
      </c>
      <c r="BQ109" s="69" t="e">
        <f t="shared" si="168"/>
        <v>#REF!</v>
      </c>
      <c r="BR109" s="69" t="e">
        <f t="shared" si="169"/>
        <v>#REF!</v>
      </c>
      <c r="BS109" s="76" t="e">
        <f t="shared" si="181"/>
        <v>#REF!</v>
      </c>
      <c r="BT109" s="76" t="e">
        <f t="shared" si="181"/>
        <v>#REF!</v>
      </c>
      <c r="BU109" s="76" t="e">
        <f t="shared" si="181"/>
        <v>#REF!</v>
      </c>
      <c r="BV109" s="69" t="e">
        <f t="shared" si="170"/>
        <v>#REF!</v>
      </c>
      <c r="BW109" s="69" t="e">
        <f t="shared" si="171"/>
        <v>#REF!</v>
      </c>
      <c r="BX109" s="76" t="e">
        <f t="shared" si="182"/>
        <v>#REF!</v>
      </c>
      <c r="BY109" s="76" t="e">
        <f t="shared" si="182"/>
        <v>#REF!</v>
      </c>
      <c r="BZ109" s="76" t="e">
        <f t="shared" si="182"/>
        <v>#REF!</v>
      </c>
      <c r="CA109" s="69" t="e">
        <f t="shared" si="172"/>
        <v>#REF!</v>
      </c>
      <c r="CB109" s="69" t="e">
        <f t="shared" si="173"/>
        <v>#REF!</v>
      </c>
      <c r="CE109" s="76">
        <v>-2.1278248809913904</v>
      </c>
      <c r="CG109" s="76">
        <v>5.8372212073410807</v>
      </c>
      <c r="CH109" s="24"/>
      <c r="CI109" s="76">
        <v>-3.4812441254761595</v>
      </c>
      <c r="CJ109" s="24"/>
      <c r="CK109" s="24">
        <v>0.5</v>
      </c>
      <c r="CM109" s="69" t="e">
        <f t="shared" si="184"/>
        <v>#REF!</v>
      </c>
      <c r="CN109" s="69" t="e">
        <f t="shared" si="184"/>
        <v>#REF!</v>
      </c>
      <c r="CO109" s="69" t="e">
        <f t="shared" si="184"/>
        <v>#REF!</v>
      </c>
      <c r="CP109" s="69" t="e">
        <f t="shared" si="185"/>
        <v>#REF!</v>
      </c>
      <c r="CQ109" s="69" t="e">
        <f t="shared" si="185"/>
        <v>#REF!</v>
      </c>
      <c r="CR109" s="69" t="e">
        <f t="shared" si="185"/>
        <v>#REF!</v>
      </c>
      <c r="CS109" s="69" t="e">
        <f t="shared" si="186"/>
        <v>#REF!</v>
      </c>
      <c r="CT109" s="69" t="e">
        <f t="shared" si="186"/>
        <v>#REF!</v>
      </c>
      <c r="CU109" s="69" t="e">
        <f t="shared" si="186"/>
        <v>#REF!</v>
      </c>
      <c r="CV109" s="69" t="e">
        <f t="shared" si="187"/>
        <v>#REF!</v>
      </c>
      <c r="CW109" s="69" t="e">
        <f t="shared" si="187"/>
        <v>#REF!</v>
      </c>
      <c r="CX109" s="69" t="e">
        <f t="shared" si="187"/>
        <v>#REF!</v>
      </c>
      <c r="CY109" s="69">
        <f t="shared" si="188"/>
        <v>92.100318101385966</v>
      </c>
      <c r="CZ109" s="69">
        <f t="shared" si="188"/>
        <v>99.306529038885969</v>
      </c>
      <c r="DA109" s="69">
        <f t="shared" si="188"/>
        <v>95.752685525628394</v>
      </c>
      <c r="DB109" s="69" t="e">
        <f t="shared" si="189"/>
        <v>#REF!</v>
      </c>
      <c r="DC109" s="69" t="e">
        <f t="shared" si="189"/>
        <v>#REF!</v>
      </c>
      <c r="DD109" s="69" t="e">
        <f t="shared" si="189"/>
        <v>#REF!</v>
      </c>
      <c r="DF109" s="69" t="e">
        <f t="shared" si="190"/>
        <v>#REF!</v>
      </c>
      <c r="DG109" s="69" t="e">
        <f t="shared" si="190"/>
        <v>#REF!</v>
      </c>
      <c r="DH109" s="69" t="e">
        <f t="shared" si="190"/>
        <v>#REF!</v>
      </c>
      <c r="DJ109" s="69" t="e">
        <f t="shared" si="180"/>
        <v>#REF!</v>
      </c>
      <c r="DK109" s="69" t="e">
        <f t="shared" si="180"/>
        <v>#REF!</v>
      </c>
      <c r="DL109" s="69" t="e">
        <f t="shared" si="180"/>
        <v>#REF!</v>
      </c>
      <c r="DM109" s="69" t="e">
        <f t="shared" si="110"/>
        <v>#REF!</v>
      </c>
      <c r="DN109" s="69" t="e">
        <f t="shared" si="111"/>
        <v>#REF!</v>
      </c>
      <c r="DO109" s="69" t="e">
        <f t="shared" si="174"/>
        <v>#REF!</v>
      </c>
      <c r="DP109" t="e">
        <f t="shared" si="175"/>
        <v>#REF!</v>
      </c>
      <c r="DQ109" t="e">
        <f t="shared" si="176"/>
        <v>#REF!</v>
      </c>
      <c r="DS109" s="69" t="e">
        <f t="shared" si="179"/>
        <v>#REF!</v>
      </c>
      <c r="DT109" s="69" t="e">
        <f t="shared" si="179"/>
        <v>#REF!</v>
      </c>
      <c r="DU109" s="69" t="e">
        <f t="shared" si="179"/>
        <v>#REF!</v>
      </c>
      <c r="DV109" s="63">
        <f t="shared" si="177"/>
        <v>46661</v>
      </c>
      <c r="DW109" s="76" t="e">
        <f t="shared" si="115"/>
        <v>#REF!</v>
      </c>
      <c r="DX109" s="76" t="e">
        <f t="shared" si="116"/>
        <v>#REF!</v>
      </c>
      <c r="DY109" s="76" t="e">
        <f t="shared" si="128"/>
        <v>#REF!</v>
      </c>
      <c r="DZ109" s="76" t="e">
        <f t="shared" si="117"/>
        <v>#REF!</v>
      </c>
      <c r="EA109" s="76" t="e">
        <f t="shared" si="117"/>
        <v>#REF!</v>
      </c>
      <c r="EB109" s="76" t="e">
        <f t="shared" si="117"/>
        <v>#REF!</v>
      </c>
      <c r="EC109" s="76">
        <f>_xlfn.MINIFS(Spreads!AT$3:AT$1616,Spreads!$AA$3:$AA$1616,'Monthly Data'!$B109,Spreads!$AB$3:$AB$1616,'Monthly Data'!$C109)</f>
        <v>0</v>
      </c>
      <c r="ED109" s="76">
        <f>_xlfn.MAXIFS(Spreads!AT$3:AT$1616,Spreads!$AA$3:$AA$1616,'Monthly Data'!$B109,Spreads!$AB$3:$AB$1616,'Monthly Data'!$C109)</f>
        <v>0</v>
      </c>
      <c r="EE109" s="76" t="e">
        <f>AVERAGEIFS(Spreads!AT$3:AT$1616,Spreads!$AA$3:$AA$1616,'Monthly Data'!$B109,Spreads!$AB$3:$AB$1616,'Monthly Data'!$C109)</f>
        <v>#DIV/0!</v>
      </c>
      <c r="EF109" s="76">
        <f>_xlfn.MINIFS(Spreads!AU$3:AU$1616,Spreads!$AA$3:$AA$1616,'Monthly Data'!$B109,Spreads!$AB$3:$AB$1616,'Monthly Data'!$C109)</f>
        <v>0</v>
      </c>
      <c r="EG109" s="76">
        <f>_xlfn.MAXIFS(Spreads!AU$3:AU$1616,Spreads!$AA$3:$AA$1616,'Monthly Data'!$B109,Spreads!$AB$3:$AB$1616,'Monthly Data'!$C109)</f>
        <v>0</v>
      </c>
      <c r="EH109" s="76" t="e">
        <f>AVERAGEIFS(Spreads!AU$3:AU$1616,Spreads!$AA$3:$AA$1616,'Monthly Data'!$B109,Spreads!$AB$3:$AB$1616,'Monthly Data'!$C109)</f>
        <v>#DIV/0!</v>
      </c>
      <c r="EI109" s="76">
        <f>_xlfn.MINIFS(Spreads!AV$3:AV$1616,Spreads!$AA$3:$AA$1616,'Monthly Data'!$B109,Spreads!$AB$3:$AB$1616,'Monthly Data'!$C109)</f>
        <v>0</v>
      </c>
      <c r="EJ109" s="76">
        <f>_xlfn.MAXIFS(Spreads!AV$3:AV$1616,Spreads!$AA$3:$AA$1616,'Monthly Data'!$B109,Spreads!$AB$3:$AB$1616,'Monthly Data'!$C109)</f>
        <v>0</v>
      </c>
      <c r="EK109" s="76" t="e">
        <f>AVERAGEIFS(Spreads!AV$3:AV$1616,Spreads!$AA$3:$AA$1616,'Monthly Data'!$B109,Spreads!$AB$3:$AB$1616,'Monthly Data'!$C109)</f>
        <v>#DIV/0!</v>
      </c>
      <c r="EL109" s="76">
        <f>_xlfn.MINIFS(Spreads!AW$3:AW$1616,Spreads!$AA$3:$AA$1616,'Monthly Data'!$B109,Spreads!$AB$3:$AB$1616,'Monthly Data'!$C109)</f>
        <v>0</v>
      </c>
      <c r="EM109" s="76">
        <f>_xlfn.MAXIFS(Spreads!AW$3:AW$1616,Spreads!$AA$3:$AA$1616,'Monthly Data'!$B109,Spreads!$AB$3:$AB$1616,'Monthly Data'!$C109)</f>
        <v>0</v>
      </c>
      <c r="EN109" s="76" t="e">
        <f>AVERAGEIFS(Spreads!AW$3:AW$1616,Spreads!$AA$3:$AA$1616,'Monthly Data'!$B109,Spreads!$AB$3:$AB$1616,'Monthly Data'!$C109)</f>
        <v>#DIV/0!</v>
      </c>
      <c r="EO109" s="76">
        <f>_xlfn.MINIFS(Spreads!AX$3:AX$1616,Spreads!$AA$3:$AA$1616,'Monthly Data'!$B109,Spreads!$AB$3:$AB$1616,'Monthly Data'!$C109)</f>
        <v>0</v>
      </c>
      <c r="EP109" s="76">
        <f>_xlfn.MAXIFS(Spreads!AX$3:AX$1616,Spreads!$AA$3:$AA$1616,'Monthly Data'!$B109,Spreads!$AB$3:$AB$1616,'Monthly Data'!$C109)</f>
        <v>0</v>
      </c>
      <c r="EQ109" s="76" t="e">
        <f>AVERAGEIFS(Spreads!AX$3:AX$1616,Spreads!$AA$3:$AA$1616,'Monthly Data'!$B109,Spreads!$AB$3:$AB$1616,'Monthly Data'!$C109)</f>
        <v>#DIV/0!</v>
      </c>
      <c r="ER109" s="65">
        <f>_xlfn.MINIFS(Spreads!AY$3:AY$1616,Spreads!$AA$3:$AA$1616,'Monthly Data'!$B109,Spreads!$AB$3:$AB$1616,'Monthly Data'!$C109)</f>
        <v>0</v>
      </c>
      <c r="ES109" s="65">
        <f>_xlfn.MAXIFS(Spreads!AY$3:AY$1616,Spreads!$AA$3:$AA$1616,'Monthly Data'!$B109,Spreads!$AB$3:$AB$1616,'Monthly Data'!$C109)</f>
        <v>0</v>
      </c>
      <c r="ET109" s="65" t="e">
        <f>AVERAGEIFS(Spreads!AY$3:AY$1616,Spreads!$AA$3:$AA$1616,'Monthly Data'!$B109,Spreads!$AB$3:$AB$1616,'Monthly Data'!$C109)</f>
        <v>#DIV/0!</v>
      </c>
      <c r="EV109" s="24" t="e">
        <f t="shared" si="50"/>
        <v>#REF!</v>
      </c>
    </row>
    <row r="110" spans="1:152" x14ac:dyDescent="0.2">
      <c r="A110" s="60">
        <v>46692</v>
      </c>
      <c r="B110" s="61">
        <f t="shared" si="129"/>
        <v>11</v>
      </c>
      <c r="C110" s="61">
        <f t="shared" si="130"/>
        <v>2027</v>
      </c>
      <c r="D110" s="76" t="e">
        <f t="shared" si="131"/>
        <v>#REF!</v>
      </c>
      <c r="E110" s="76" t="e">
        <f t="shared" si="132"/>
        <v>#REF!</v>
      </c>
      <c r="F110" s="76" t="e">
        <f t="shared" si="133"/>
        <v>#REF!</v>
      </c>
      <c r="G110" s="76" t="e">
        <f t="shared" si="134"/>
        <v>#REF!</v>
      </c>
      <c r="H110" s="76" t="e">
        <f t="shared" si="135"/>
        <v>#REF!</v>
      </c>
      <c r="I110" s="76" t="e">
        <f t="shared" si="136"/>
        <v>#REF!</v>
      </c>
      <c r="J110" s="76" t="e">
        <f t="shared" si="137"/>
        <v>#REF!</v>
      </c>
      <c r="K110" s="76" t="e">
        <f>MROUND('Argy vs. SBO'!$AA$59+('Argy vs. SBO'!$AA$60*'Monthly Data'!F110)+('Argy vs. SBO'!$AA$61*'Monthly Data'!AE110)+AVERAGE('Argy vs. SBO'!$T$953:$T$960),0.25)-2</f>
        <v>#REF!</v>
      </c>
      <c r="L110" s="76" t="e">
        <f t="shared" si="138"/>
        <v>#REF!</v>
      </c>
      <c r="M110" s="76" t="e">
        <f t="shared" si="139"/>
        <v>#REF!</v>
      </c>
      <c r="N110" s="76" t="e">
        <f t="shared" si="140"/>
        <v>#REF!</v>
      </c>
      <c r="O110" s="76" t="e">
        <f t="shared" si="141"/>
        <v>#REF!</v>
      </c>
      <c r="P110" s="76" t="e">
        <f>MROUND('Argy vs. SBO'!$AA$39+('Argy vs. SBO'!$AA$40*'Monthly Data'!U110)+('Argy vs. SBO'!$AA$41*'Monthly Data'!AE110)+AVERAGE('Argy vs. SBO'!$P$953:$P$960),0.25)-2-4-5</f>
        <v>#REF!</v>
      </c>
      <c r="Q110" s="76" t="e">
        <f t="shared" si="142"/>
        <v>#REF!</v>
      </c>
      <c r="R110" s="76" t="e">
        <f t="shared" si="143"/>
        <v>#REF!</v>
      </c>
      <c r="S110" s="76" t="e">
        <f t="shared" si="144"/>
        <v>#REF!</v>
      </c>
      <c r="T110" s="76" t="e">
        <f t="shared" si="145"/>
        <v>#REF!</v>
      </c>
      <c r="U110" s="76" t="e">
        <f t="shared" si="146"/>
        <v>#REF!</v>
      </c>
      <c r="V110" s="76">
        <f t="shared" si="84"/>
        <v>-3.5</v>
      </c>
      <c r="W110" s="76">
        <f t="shared" si="39"/>
        <v>2.75</v>
      </c>
      <c r="X110" s="76">
        <f t="shared" si="147"/>
        <v>11.522191128177059</v>
      </c>
      <c r="Y110" s="76">
        <f t="shared" si="148"/>
        <v>16.644417690677063</v>
      </c>
      <c r="Z110" s="76">
        <f>'[5]Canola Complex'!$BQ449</f>
        <v>14.207864026242538</v>
      </c>
      <c r="AA110" s="76">
        <f t="shared" si="149"/>
        <v>-2.6856728980654783</v>
      </c>
      <c r="AB110" s="76">
        <f t="shared" si="150"/>
        <v>2.4365536644345251</v>
      </c>
      <c r="AC110" s="76" t="e">
        <f t="shared" si="151"/>
        <v>#REF!</v>
      </c>
      <c r="AD110" s="76" t="e">
        <f t="shared" si="152"/>
        <v>#REF!</v>
      </c>
      <c r="AE110" s="76" t="e">
        <f>#REF!</f>
        <v>#REF!</v>
      </c>
      <c r="AF110" s="76" t="e">
        <f t="shared" si="125"/>
        <v>#REF!</v>
      </c>
      <c r="AG110" s="76" t="e">
        <f t="shared" si="153"/>
        <v>#REF!</v>
      </c>
      <c r="AH110" s="76"/>
      <c r="AI110" s="76" t="e">
        <f t="shared" si="192"/>
        <v>#REF!</v>
      </c>
      <c r="AJ110" s="76" t="e">
        <f t="shared" si="154"/>
        <v>#REF!</v>
      </c>
      <c r="AK110" s="78" t="e">
        <f t="shared" si="155"/>
        <v>#REF!</v>
      </c>
      <c r="AL110" s="60">
        <f t="shared" si="156"/>
        <v>46692</v>
      </c>
      <c r="AM110" s="79" t="e">
        <f t="shared" si="178"/>
        <v>#REF!</v>
      </c>
      <c r="AN110" s="79" t="e">
        <f t="shared" si="178"/>
        <v>#REF!</v>
      </c>
      <c r="AO110" s="79" t="e">
        <f t="shared" si="178"/>
        <v>#REF!</v>
      </c>
      <c r="AQ110" s="62"/>
      <c r="AR110" s="24"/>
      <c r="AS110" s="60">
        <f t="shared" si="157"/>
        <v>46692</v>
      </c>
      <c r="AT110" s="76" t="e">
        <f t="shared" si="86"/>
        <v>#NUM!</v>
      </c>
      <c r="AU110" s="76" t="e">
        <f t="shared" si="87"/>
        <v>#NUM!</v>
      </c>
      <c r="AV110" s="76" t="e">
        <f t="shared" si="158"/>
        <v>#NUM!</v>
      </c>
      <c r="AW110" s="69" t="e">
        <f t="shared" si="159"/>
        <v>#NUM!</v>
      </c>
      <c r="AX110" s="69" t="e">
        <f t="shared" si="160"/>
        <v>#NUM!</v>
      </c>
      <c r="AY110" s="76">
        <f t="shared" si="89"/>
        <v>5.2327237320855229</v>
      </c>
      <c r="AZ110" s="76">
        <f t="shared" si="90"/>
        <v>6.6384854508355264</v>
      </c>
      <c r="BA110" s="78">
        <v>5.9374530847640941</v>
      </c>
      <c r="BB110" s="69">
        <f t="shared" si="161"/>
        <v>-0.70472935267857117</v>
      </c>
      <c r="BC110" s="69">
        <f t="shared" si="162"/>
        <v>0.70103236607143238</v>
      </c>
      <c r="BD110" s="76" t="e">
        <f t="shared" si="91"/>
        <v>#NUM!</v>
      </c>
      <c r="BE110" s="76" t="e">
        <f t="shared" si="92"/>
        <v>#NUM!</v>
      </c>
      <c r="BF110" s="76" t="e">
        <f t="shared" si="191"/>
        <v>#NUM!</v>
      </c>
      <c r="BG110" s="69" t="e">
        <f t="shared" si="163"/>
        <v>#NUM!</v>
      </c>
      <c r="BH110" s="69" t="e">
        <f t="shared" si="164"/>
        <v>#NUM!</v>
      </c>
      <c r="BI110" s="76" t="e">
        <f t="shared" si="94"/>
        <v>#REF!</v>
      </c>
      <c r="BJ110" s="76" t="e">
        <f t="shared" si="95"/>
        <v>#REF!</v>
      </c>
      <c r="BK110" s="76" t="e">
        <f t="shared" si="165"/>
        <v>#REF!</v>
      </c>
      <c r="BL110" s="69" t="e">
        <f t="shared" si="166"/>
        <v>#REF!</v>
      </c>
      <c r="BM110" s="69" t="e">
        <f t="shared" si="167"/>
        <v>#REF!</v>
      </c>
      <c r="BN110" s="76" t="e">
        <f t="shared" si="97"/>
        <v>#REF!</v>
      </c>
      <c r="BO110" s="76" t="e">
        <f t="shared" si="183"/>
        <v>#REF!</v>
      </c>
      <c r="BP110" s="76" t="e">
        <f>'Argy vs. SBO'!$AA$100+('Argy vs. SBO'!$AA$103*'Monthly Data'!K109)+('Argy vs. SBO'!$AA$104*'Monthly Data'!AE109)+AVERAGE('Argy vs. SBO'!$R$953:$R$960)</f>
        <v>#REF!</v>
      </c>
      <c r="BQ110" s="69" t="e">
        <f t="shared" si="168"/>
        <v>#REF!</v>
      </c>
      <c r="BR110" s="69" t="e">
        <f t="shared" si="169"/>
        <v>#REF!</v>
      </c>
      <c r="BS110" s="76" t="e">
        <f t="shared" si="181"/>
        <v>#REF!</v>
      </c>
      <c r="BT110" s="76" t="e">
        <f t="shared" si="181"/>
        <v>#REF!</v>
      </c>
      <c r="BU110" s="76" t="e">
        <f t="shared" si="181"/>
        <v>#REF!</v>
      </c>
      <c r="BV110" s="69" t="e">
        <f t="shared" si="170"/>
        <v>#REF!</v>
      </c>
      <c r="BW110" s="69" t="e">
        <f t="shared" si="171"/>
        <v>#REF!</v>
      </c>
      <c r="BX110" s="76" t="e">
        <f t="shared" si="182"/>
        <v>#REF!</v>
      </c>
      <c r="BY110" s="76" t="e">
        <f t="shared" si="182"/>
        <v>#REF!</v>
      </c>
      <c r="BZ110" s="76" t="e">
        <f t="shared" si="182"/>
        <v>#REF!</v>
      </c>
      <c r="CA110" s="69" t="e">
        <f t="shared" si="172"/>
        <v>#REF!</v>
      </c>
      <c r="CB110" s="69" t="e">
        <f t="shared" si="173"/>
        <v>#REF!</v>
      </c>
      <c r="CE110" s="76">
        <v>-2.0888423794607647</v>
      </c>
      <c r="CG110" s="76">
        <v>5.9374530847640941</v>
      </c>
      <c r="CH110" s="24"/>
      <c r="CI110" s="76">
        <v>-3.7387738853395049</v>
      </c>
      <c r="CJ110" s="24"/>
      <c r="CK110" s="24">
        <v>0.5</v>
      </c>
      <c r="CM110" s="69" t="e">
        <f t="shared" si="184"/>
        <v>#REF!</v>
      </c>
      <c r="CN110" s="69" t="e">
        <f t="shared" si="184"/>
        <v>#REF!</v>
      </c>
      <c r="CO110" s="69" t="e">
        <f t="shared" si="184"/>
        <v>#REF!</v>
      </c>
      <c r="CP110" s="69" t="e">
        <f t="shared" si="185"/>
        <v>#REF!</v>
      </c>
      <c r="CQ110" s="69" t="e">
        <f t="shared" si="185"/>
        <v>#REF!</v>
      </c>
      <c r="CR110" s="69" t="e">
        <f t="shared" si="185"/>
        <v>#REF!</v>
      </c>
      <c r="CS110" s="69" t="e">
        <f t="shared" si="186"/>
        <v>#REF!</v>
      </c>
      <c r="CT110" s="69" t="e">
        <f t="shared" si="186"/>
        <v>#REF!</v>
      </c>
      <c r="CU110" s="69" t="e">
        <f t="shared" si="186"/>
        <v>#REF!</v>
      </c>
      <c r="CV110" s="69" t="e">
        <f t="shared" si="187"/>
        <v>#REF!</v>
      </c>
      <c r="CW110" s="69" t="e">
        <f t="shared" si="187"/>
        <v>#REF!</v>
      </c>
      <c r="CX110" s="69" t="e">
        <f t="shared" si="187"/>
        <v>#REF!</v>
      </c>
      <c r="CY110" s="69">
        <f t="shared" si="188"/>
        <v>11.522191128177059</v>
      </c>
      <c r="CZ110" s="69">
        <f t="shared" si="188"/>
        <v>16.644417690677063</v>
      </c>
      <c r="DA110" s="69">
        <f t="shared" si="188"/>
        <v>14.207864026242538</v>
      </c>
      <c r="DB110" s="69" t="e">
        <f t="shared" si="189"/>
        <v>#REF!</v>
      </c>
      <c r="DC110" s="69" t="e">
        <f t="shared" si="189"/>
        <v>#REF!</v>
      </c>
      <c r="DD110" s="69" t="e">
        <f t="shared" si="189"/>
        <v>#REF!</v>
      </c>
      <c r="DF110" s="69" t="e">
        <f t="shared" si="190"/>
        <v>#REF!</v>
      </c>
      <c r="DG110" s="69" t="e">
        <f t="shared" si="190"/>
        <v>#REF!</v>
      </c>
      <c r="DH110" s="69" t="e">
        <f t="shared" si="190"/>
        <v>#REF!</v>
      </c>
      <c r="DJ110" s="69" t="e">
        <f t="shared" si="180"/>
        <v>#REF!</v>
      </c>
      <c r="DK110" s="69" t="e">
        <f t="shared" si="180"/>
        <v>#REF!</v>
      </c>
      <c r="DL110" s="69" t="e">
        <f t="shared" si="180"/>
        <v>#REF!</v>
      </c>
      <c r="DM110" s="69" t="e">
        <f t="shared" si="110"/>
        <v>#REF!</v>
      </c>
      <c r="DN110" s="69" t="e">
        <f t="shared" si="111"/>
        <v>#REF!</v>
      </c>
      <c r="DO110" s="69" t="e">
        <f t="shared" si="174"/>
        <v>#REF!</v>
      </c>
      <c r="DP110" t="e">
        <f t="shared" si="175"/>
        <v>#REF!</v>
      </c>
      <c r="DQ110" t="e">
        <f t="shared" si="176"/>
        <v>#REF!</v>
      </c>
      <c r="DS110" s="69" t="e">
        <f t="shared" si="179"/>
        <v>#REF!</v>
      </c>
      <c r="DT110" s="69" t="e">
        <f t="shared" si="179"/>
        <v>#REF!</v>
      </c>
      <c r="DU110" s="69" t="e">
        <f t="shared" si="179"/>
        <v>#REF!</v>
      </c>
      <c r="DV110" s="63">
        <f t="shared" si="177"/>
        <v>46692</v>
      </c>
      <c r="DW110" s="76" t="e">
        <f t="shared" si="115"/>
        <v>#REF!</v>
      </c>
      <c r="DX110" s="76" t="e">
        <f t="shared" si="116"/>
        <v>#REF!</v>
      </c>
      <c r="DY110" s="76" t="e">
        <f t="shared" si="128"/>
        <v>#REF!</v>
      </c>
      <c r="DZ110" s="76" t="e">
        <f t="shared" si="117"/>
        <v>#REF!</v>
      </c>
      <c r="EA110" s="76" t="e">
        <f t="shared" si="117"/>
        <v>#REF!</v>
      </c>
      <c r="EB110" s="76" t="e">
        <f t="shared" si="117"/>
        <v>#REF!</v>
      </c>
      <c r="EC110" s="76">
        <f>_xlfn.MINIFS(Spreads!AT$3:AT$1616,Spreads!$AA$3:$AA$1616,'Monthly Data'!$B110,Spreads!$AB$3:$AB$1616,'Monthly Data'!$C110)</f>
        <v>0</v>
      </c>
      <c r="ED110" s="76">
        <f>_xlfn.MAXIFS(Spreads!AT$3:AT$1616,Spreads!$AA$3:$AA$1616,'Monthly Data'!$B110,Spreads!$AB$3:$AB$1616,'Monthly Data'!$C110)</f>
        <v>0</v>
      </c>
      <c r="EE110" s="76" t="e">
        <f>AVERAGEIFS(Spreads!AT$3:AT$1616,Spreads!$AA$3:$AA$1616,'Monthly Data'!$B110,Spreads!$AB$3:$AB$1616,'Monthly Data'!$C110)</f>
        <v>#DIV/0!</v>
      </c>
      <c r="EF110" s="76">
        <f>_xlfn.MINIFS(Spreads!AU$3:AU$1616,Spreads!$AA$3:$AA$1616,'Monthly Data'!$B110,Spreads!$AB$3:$AB$1616,'Monthly Data'!$C110)</f>
        <v>0</v>
      </c>
      <c r="EG110" s="76">
        <f>_xlfn.MAXIFS(Spreads!AU$3:AU$1616,Spreads!$AA$3:$AA$1616,'Monthly Data'!$B110,Spreads!$AB$3:$AB$1616,'Monthly Data'!$C110)</f>
        <v>0</v>
      </c>
      <c r="EH110" s="76" t="e">
        <f>AVERAGEIFS(Spreads!AU$3:AU$1616,Spreads!$AA$3:$AA$1616,'Monthly Data'!$B110,Spreads!$AB$3:$AB$1616,'Monthly Data'!$C110)</f>
        <v>#DIV/0!</v>
      </c>
      <c r="EI110" s="76">
        <f>_xlfn.MINIFS(Spreads!AV$3:AV$1616,Spreads!$AA$3:$AA$1616,'Monthly Data'!$B110,Spreads!$AB$3:$AB$1616,'Monthly Data'!$C110)</f>
        <v>0</v>
      </c>
      <c r="EJ110" s="76">
        <f>_xlfn.MAXIFS(Spreads!AV$3:AV$1616,Spreads!$AA$3:$AA$1616,'Monthly Data'!$B110,Spreads!$AB$3:$AB$1616,'Monthly Data'!$C110)</f>
        <v>0</v>
      </c>
      <c r="EK110" s="76" t="e">
        <f>AVERAGEIFS(Spreads!AV$3:AV$1616,Spreads!$AA$3:$AA$1616,'Monthly Data'!$B110,Spreads!$AB$3:$AB$1616,'Monthly Data'!$C110)</f>
        <v>#DIV/0!</v>
      </c>
      <c r="EL110" s="76">
        <f>_xlfn.MINIFS(Spreads!AW$3:AW$1616,Spreads!$AA$3:$AA$1616,'Monthly Data'!$B110,Spreads!$AB$3:$AB$1616,'Monthly Data'!$C110)</f>
        <v>0</v>
      </c>
      <c r="EM110" s="76">
        <f>_xlfn.MAXIFS(Spreads!AW$3:AW$1616,Spreads!$AA$3:$AA$1616,'Monthly Data'!$B110,Spreads!$AB$3:$AB$1616,'Monthly Data'!$C110)</f>
        <v>0</v>
      </c>
      <c r="EN110" s="76" t="e">
        <f>AVERAGEIFS(Spreads!AW$3:AW$1616,Spreads!$AA$3:$AA$1616,'Monthly Data'!$B110,Spreads!$AB$3:$AB$1616,'Monthly Data'!$C110)</f>
        <v>#DIV/0!</v>
      </c>
      <c r="EO110" s="76">
        <f>_xlfn.MINIFS(Spreads!AX$3:AX$1616,Spreads!$AA$3:$AA$1616,'Monthly Data'!$B110,Spreads!$AB$3:$AB$1616,'Monthly Data'!$C110)</f>
        <v>0</v>
      </c>
      <c r="EP110" s="76">
        <f>_xlfn.MAXIFS(Spreads!AX$3:AX$1616,Spreads!$AA$3:$AA$1616,'Monthly Data'!$B110,Spreads!$AB$3:$AB$1616,'Monthly Data'!$C110)</f>
        <v>0</v>
      </c>
      <c r="EQ110" s="76" t="e">
        <f>AVERAGEIFS(Spreads!AX$3:AX$1616,Spreads!$AA$3:$AA$1616,'Monthly Data'!$B110,Spreads!$AB$3:$AB$1616,'Monthly Data'!$C110)</f>
        <v>#DIV/0!</v>
      </c>
      <c r="ER110" s="65">
        <f>_xlfn.MINIFS(Spreads!AY$3:AY$1616,Spreads!$AA$3:$AA$1616,'Monthly Data'!$B110,Spreads!$AB$3:$AB$1616,'Monthly Data'!$C110)</f>
        <v>0</v>
      </c>
      <c r="ES110" s="65">
        <f>_xlfn.MAXIFS(Spreads!AY$3:AY$1616,Spreads!$AA$3:$AA$1616,'Monthly Data'!$B110,Spreads!$AB$3:$AB$1616,'Monthly Data'!$C110)</f>
        <v>0</v>
      </c>
      <c r="ET110" s="65" t="e">
        <f>AVERAGEIFS(Spreads!AY$3:AY$1616,Spreads!$AA$3:$AA$1616,'Monthly Data'!$B110,Spreads!$AB$3:$AB$1616,'Monthly Data'!$C110)</f>
        <v>#DIV/0!</v>
      </c>
      <c r="EV110" s="24" t="e">
        <f t="shared" si="50"/>
        <v>#REF!</v>
      </c>
    </row>
    <row r="111" spans="1:152" x14ac:dyDescent="0.2">
      <c r="A111" s="60">
        <v>46722</v>
      </c>
      <c r="B111" s="61">
        <f t="shared" si="129"/>
        <v>12</v>
      </c>
      <c r="C111" s="61">
        <f t="shared" si="130"/>
        <v>2027</v>
      </c>
      <c r="D111" s="76" t="e">
        <f t="shared" si="131"/>
        <v>#REF!</v>
      </c>
      <c r="E111" s="76" t="e">
        <f t="shared" si="132"/>
        <v>#REF!</v>
      </c>
      <c r="F111" s="76" t="e">
        <f t="shared" si="133"/>
        <v>#REF!</v>
      </c>
      <c r="G111" s="76" t="e">
        <f t="shared" si="134"/>
        <v>#REF!</v>
      </c>
      <c r="H111" s="76" t="e">
        <f t="shared" si="135"/>
        <v>#REF!</v>
      </c>
      <c r="I111" s="76" t="e">
        <f t="shared" si="136"/>
        <v>#REF!</v>
      </c>
      <c r="J111" s="76" t="e">
        <f t="shared" si="137"/>
        <v>#REF!</v>
      </c>
      <c r="K111" s="76" t="e">
        <f>MROUND('Argy vs. SBO'!$AA$59+('Argy vs. SBO'!$AA$60*'Monthly Data'!F111)+('Argy vs. SBO'!$AA$61*'Monthly Data'!AE111)+AVERAGE('Argy vs. SBO'!$T$953:$T$960),0.25)-2</f>
        <v>#REF!</v>
      </c>
      <c r="L111" s="76" t="e">
        <f t="shared" si="138"/>
        <v>#REF!</v>
      </c>
      <c r="M111" s="76" t="e">
        <f t="shared" si="139"/>
        <v>#REF!</v>
      </c>
      <c r="N111" s="76" t="e">
        <f t="shared" si="140"/>
        <v>#REF!</v>
      </c>
      <c r="O111" s="76" t="e">
        <f t="shared" si="141"/>
        <v>#REF!</v>
      </c>
      <c r="P111" s="76" t="e">
        <f>MROUND('Argy vs. SBO'!$AA$39+('Argy vs. SBO'!$AA$40*'Monthly Data'!U111)+('Argy vs. SBO'!$AA$41*'Monthly Data'!AE111)+AVERAGE('Argy vs. SBO'!$P$953:$P$960),0.25)-2-4-5</f>
        <v>#REF!</v>
      </c>
      <c r="Q111" s="76" t="e">
        <f t="shared" si="142"/>
        <v>#REF!</v>
      </c>
      <c r="R111" s="76" t="e">
        <f t="shared" si="143"/>
        <v>#REF!</v>
      </c>
      <c r="S111" s="76" t="e">
        <f t="shared" si="144"/>
        <v>#REF!</v>
      </c>
      <c r="T111" s="76" t="e">
        <f t="shared" si="145"/>
        <v>#REF!</v>
      </c>
      <c r="U111" s="76" t="e">
        <f t="shared" si="146"/>
        <v>#REF!</v>
      </c>
      <c r="V111" s="76">
        <f t="shared" si="84"/>
        <v>-2</v>
      </c>
      <c r="W111" s="76">
        <f t="shared" si="39"/>
        <v>2.25</v>
      </c>
      <c r="X111" s="76">
        <f t="shared" si="147"/>
        <v>184.64419515058458</v>
      </c>
      <c r="Y111" s="76">
        <f t="shared" si="148"/>
        <v>190.11075765058459</v>
      </c>
      <c r="Z111" s="76">
        <f>'[5]Canola Complex'!$BQ450</f>
        <v>187.53057737404689</v>
      </c>
      <c r="AA111" s="76">
        <f t="shared" si="149"/>
        <v>-2.8863822234623058</v>
      </c>
      <c r="AB111" s="76">
        <f t="shared" si="150"/>
        <v>2.5801802765377033</v>
      </c>
      <c r="AC111" s="76" t="e">
        <f t="shared" si="151"/>
        <v>#REF!</v>
      </c>
      <c r="AD111" s="76" t="e">
        <f t="shared" si="152"/>
        <v>#REF!</v>
      </c>
      <c r="AE111" s="76" t="e">
        <f>#REF!</f>
        <v>#REF!</v>
      </c>
      <c r="AF111" s="76" t="e">
        <f t="shared" si="125"/>
        <v>#REF!</v>
      </c>
      <c r="AG111" s="76" t="e">
        <f t="shared" si="153"/>
        <v>#REF!</v>
      </c>
      <c r="AH111" s="76"/>
      <c r="AI111" s="76" t="e">
        <f t="shared" si="192"/>
        <v>#REF!</v>
      </c>
      <c r="AJ111" s="76" t="e">
        <f t="shared" si="154"/>
        <v>#REF!</v>
      </c>
      <c r="AK111" s="78" t="e">
        <f t="shared" si="155"/>
        <v>#REF!</v>
      </c>
      <c r="AL111" s="60">
        <f t="shared" si="156"/>
        <v>46722</v>
      </c>
      <c r="AM111" s="79" t="e">
        <f t="shared" si="178"/>
        <v>#REF!</v>
      </c>
      <c r="AN111" s="79" t="e">
        <f t="shared" si="178"/>
        <v>#REF!</v>
      </c>
      <c r="AO111" s="79" t="e">
        <f t="shared" si="178"/>
        <v>#REF!</v>
      </c>
      <c r="AQ111" s="62"/>
      <c r="AR111" s="24"/>
      <c r="AS111" s="60">
        <f t="shared" si="157"/>
        <v>46722</v>
      </c>
      <c r="AT111" s="76" t="e">
        <f t="shared" si="86"/>
        <v>#NUM!</v>
      </c>
      <c r="AU111" s="76" t="e">
        <f t="shared" si="87"/>
        <v>#NUM!</v>
      </c>
      <c r="AV111" s="76" t="e">
        <f t="shared" si="158"/>
        <v>#NUM!</v>
      </c>
      <c r="AW111" s="69" t="e">
        <f t="shared" si="159"/>
        <v>#NUM!</v>
      </c>
      <c r="AX111" s="69" t="e">
        <f t="shared" si="160"/>
        <v>#NUM!</v>
      </c>
      <c r="AY111" s="76">
        <f t="shared" si="89"/>
        <v>4.6897322944628197</v>
      </c>
      <c r="AZ111" s="76">
        <f t="shared" si="90"/>
        <v>7.2278182319628206</v>
      </c>
      <c r="BA111" s="78">
        <v>6.0745909254152011</v>
      </c>
      <c r="BB111" s="69">
        <f t="shared" si="161"/>
        <v>-1.3848586309523814</v>
      </c>
      <c r="BC111" s="69">
        <f t="shared" si="162"/>
        <v>1.1532273065476195</v>
      </c>
      <c r="BD111" s="76" t="e">
        <f t="shared" si="91"/>
        <v>#NUM!</v>
      </c>
      <c r="BE111" s="76" t="e">
        <f t="shared" si="92"/>
        <v>#NUM!</v>
      </c>
      <c r="BF111" s="76" t="e">
        <f t="shared" si="191"/>
        <v>#NUM!</v>
      </c>
      <c r="BG111" s="69" t="e">
        <f t="shared" si="163"/>
        <v>#NUM!</v>
      </c>
      <c r="BH111" s="69" t="e">
        <f t="shared" si="164"/>
        <v>#NUM!</v>
      </c>
      <c r="BI111" s="76" t="e">
        <f t="shared" si="94"/>
        <v>#REF!</v>
      </c>
      <c r="BJ111" s="76" t="e">
        <f t="shared" si="95"/>
        <v>#REF!</v>
      </c>
      <c r="BK111" s="76" t="e">
        <f t="shared" si="165"/>
        <v>#REF!</v>
      </c>
      <c r="BL111" s="69" t="e">
        <f t="shared" si="166"/>
        <v>#REF!</v>
      </c>
      <c r="BM111" s="69" t="e">
        <f t="shared" si="167"/>
        <v>#REF!</v>
      </c>
      <c r="BN111" s="76" t="e">
        <f t="shared" si="97"/>
        <v>#REF!</v>
      </c>
      <c r="BO111" s="76" t="e">
        <f t="shared" si="183"/>
        <v>#REF!</v>
      </c>
      <c r="BP111" s="76" t="e">
        <f>'Argy vs. SBO'!$AA$100+('Argy vs. SBO'!$AA$103*'Monthly Data'!K110)+('Argy vs. SBO'!$AA$104*'Monthly Data'!AE110)+AVERAGE('Argy vs. SBO'!$R$953:$R$960)</f>
        <v>#REF!</v>
      </c>
      <c r="BQ111" s="69" t="e">
        <f t="shared" si="168"/>
        <v>#REF!</v>
      </c>
      <c r="BR111" s="69" t="e">
        <f t="shared" si="169"/>
        <v>#REF!</v>
      </c>
      <c r="BS111" s="76" t="e">
        <f t="shared" si="181"/>
        <v>#REF!</v>
      </c>
      <c r="BT111" s="76" t="e">
        <f t="shared" si="181"/>
        <v>#REF!</v>
      </c>
      <c r="BU111" s="76" t="e">
        <f t="shared" si="181"/>
        <v>#REF!</v>
      </c>
      <c r="BV111" s="69" t="e">
        <f t="shared" si="170"/>
        <v>#REF!</v>
      </c>
      <c r="BW111" s="69" t="e">
        <f t="shared" si="171"/>
        <v>#REF!</v>
      </c>
      <c r="BX111" s="76" t="e">
        <f t="shared" si="182"/>
        <v>#REF!</v>
      </c>
      <c r="BY111" s="76" t="e">
        <f t="shared" si="182"/>
        <v>#REF!</v>
      </c>
      <c r="BZ111" s="76" t="e">
        <f t="shared" si="182"/>
        <v>#REF!</v>
      </c>
      <c r="CA111" s="69" t="e">
        <f t="shared" si="172"/>
        <v>#REF!</v>
      </c>
      <c r="CB111" s="69" t="e">
        <f t="shared" si="173"/>
        <v>#REF!</v>
      </c>
      <c r="CE111" s="76">
        <v>-1.9689044827617916</v>
      </c>
      <c r="CG111" s="76">
        <v>6.0745909254152011</v>
      </c>
      <c r="CH111" s="24"/>
      <c r="CI111" s="76">
        <v>-3.4200981804278143</v>
      </c>
      <c r="CJ111" s="24"/>
      <c r="CK111" s="24">
        <v>0.5</v>
      </c>
      <c r="CM111" s="69" t="e">
        <f t="shared" si="184"/>
        <v>#REF!</v>
      </c>
      <c r="CN111" s="69" t="e">
        <f t="shared" si="184"/>
        <v>#REF!</v>
      </c>
      <c r="CO111" s="69" t="e">
        <f t="shared" si="184"/>
        <v>#REF!</v>
      </c>
      <c r="CP111" s="69" t="e">
        <f t="shared" si="185"/>
        <v>#REF!</v>
      </c>
      <c r="CQ111" s="69" t="e">
        <f t="shared" si="185"/>
        <v>#REF!</v>
      </c>
      <c r="CR111" s="69" t="e">
        <f t="shared" si="185"/>
        <v>#REF!</v>
      </c>
      <c r="CS111" s="69" t="e">
        <f t="shared" si="186"/>
        <v>#REF!</v>
      </c>
      <c r="CT111" s="69" t="e">
        <f t="shared" si="186"/>
        <v>#REF!</v>
      </c>
      <c r="CU111" s="69" t="e">
        <f t="shared" si="186"/>
        <v>#REF!</v>
      </c>
      <c r="CV111" s="69" t="e">
        <f t="shared" si="187"/>
        <v>#REF!</v>
      </c>
      <c r="CW111" s="69" t="e">
        <f t="shared" si="187"/>
        <v>#REF!</v>
      </c>
      <c r="CX111" s="69" t="e">
        <f t="shared" si="187"/>
        <v>#REF!</v>
      </c>
      <c r="CY111" s="69">
        <f t="shared" si="188"/>
        <v>184.64419515058458</v>
      </c>
      <c r="CZ111" s="69">
        <f t="shared" si="188"/>
        <v>190.11075765058459</v>
      </c>
      <c r="DA111" s="69">
        <f t="shared" si="188"/>
        <v>187.53057737404689</v>
      </c>
      <c r="DB111" s="69" t="e">
        <f t="shared" si="189"/>
        <v>#REF!</v>
      </c>
      <c r="DC111" s="69" t="e">
        <f t="shared" si="189"/>
        <v>#REF!</v>
      </c>
      <c r="DD111" s="69" t="e">
        <f t="shared" si="189"/>
        <v>#REF!</v>
      </c>
      <c r="DF111" s="69" t="e">
        <f t="shared" si="190"/>
        <v>#REF!</v>
      </c>
      <c r="DG111" s="69" t="e">
        <f t="shared" si="190"/>
        <v>#REF!</v>
      </c>
      <c r="DH111" s="69" t="e">
        <f t="shared" si="190"/>
        <v>#REF!</v>
      </c>
      <c r="DJ111" s="69" t="e">
        <f t="shared" si="180"/>
        <v>#REF!</v>
      </c>
      <c r="DK111" s="69" t="e">
        <f t="shared" si="180"/>
        <v>#REF!</v>
      </c>
      <c r="DL111" s="69" t="e">
        <f t="shared" si="180"/>
        <v>#REF!</v>
      </c>
      <c r="DM111" s="69" t="e">
        <f t="shared" si="110"/>
        <v>#REF!</v>
      </c>
      <c r="DN111" s="69" t="e">
        <f t="shared" si="111"/>
        <v>#REF!</v>
      </c>
      <c r="DO111" s="69" t="e">
        <f t="shared" si="174"/>
        <v>#REF!</v>
      </c>
      <c r="DP111" t="e">
        <f t="shared" si="175"/>
        <v>#REF!</v>
      </c>
      <c r="DQ111" t="e">
        <f t="shared" si="176"/>
        <v>#REF!</v>
      </c>
      <c r="DS111" s="69" t="e">
        <f t="shared" si="179"/>
        <v>#REF!</v>
      </c>
      <c r="DT111" s="69" t="e">
        <f t="shared" si="179"/>
        <v>#REF!</v>
      </c>
      <c r="DU111" s="69" t="e">
        <f t="shared" si="179"/>
        <v>#REF!</v>
      </c>
      <c r="DV111" s="63">
        <f t="shared" si="177"/>
        <v>46722</v>
      </c>
      <c r="DW111" s="76" t="e">
        <f t="shared" si="115"/>
        <v>#REF!</v>
      </c>
      <c r="DX111" s="76" t="e">
        <f t="shared" si="116"/>
        <v>#REF!</v>
      </c>
      <c r="DY111" s="76" t="e">
        <f t="shared" si="128"/>
        <v>#REF!</v>
      </c>
      <c r="DZ111" s="76" t="e">
        <f t="shared" si="117"/>
        <v>#REF!</v>
      </c>
      <c r="EA111" s="76" t="e">
        <f t="shared" si="117"/>
        <v>#REF!</v>
      </c>
      <c r="EB111" s="76" t="e">
        <f t="shared" si="117"/>
        <v>#REF!</v>
      </c>
      <c r="EC111" s="76">
        <f>_xlfn.MINIFS(Spreads!AT$3:AT$1616,Spreads!$AA$3:$AA$1616,'Monthly Data'!$B111,Spreads!$AB$3:$AB$1616,'Monthly Data'!$C111)</f>
        <v>0</v>
      </c>
      <c r="ED111" s="76">
        <f>_xlfn.MAXIFS(Spreads!AT$3:AT$1616,Spreads!$AA$3:$AA$1616,'Monthly Data'!$B111,Spreads!$AB$3:$AB$1616,'Monthly Data'!$C111)</f>
        <v>0</v>
      </c>
      <c r="EE111" s="76" t="e">
        <f>AVERAGEIFS(Spreads!AT$3:AT$1616,Spreads!$AA$3:$AA$1616,'Monthly Data'!$B111,Spreads!$AB$3:$AB$1616,'Monthly Data'!$C111)</f>
        <v>#DIV/0!</v>
      </c>
      <c r="EF111" s="76">
        <f>_xlfn.MINIFS(Spreads!AU$3:AU$1616,Spreads!$AA$3:$AA$1616,'Monthly Data'!$B111,Spreads!$AB$3:$AB$1616,'Monthly Data'!$C111)</f>
        <v>0</v>
      </c>
      <c r="EG111" s="76">
        <f>_xlfn.MAXIFS(Spreads!AU$3:AU$1616,Spreads!$AA$3:$AA$1616,'Monthly Data'!$B111,Spreads!$AB$3:$AB$1616,'Monthly Data'!$C111)</f>
        <v>0</v>
      </c>
      <c r="EH111" s="76" t="e">
        <f>AVERAGEIFS(Spreads!AU$3:AU$1616,Spreads!$AA$3:$AA$1616,'Monthly Data'!$B111,Spreads!$AB$3:$AB$1616,'Monthly Data'!$C111)</f>
        <v>#DIV/0!</v>
      </c>
      <c r="EI111" s="76">
        <f>_xlfn.MINIFS(Spreads!AV$3:AV$1616,Spreads!$AA$3:$AA$1616,'Monthly Data'!$B111,Spreads!$AB$3:$AB$1616,'Monthly Data'!$C111)</f>
        <v>0</v>
      </c>
      <c r="EJ111" s="76">
        <f>_xlfn.MAXIFS(Spreads!AV$3:AV$1616,Spreads!$AA$3:$AA$1616,'Monthly Data'!$B111,Spreads!$AB$3:$AB$1616,'Monthly Data'!$C111)</f>
        <v>0</v>
      </c>
      <c r="EK111" s="76" t="e">
        <f>AVERAGEIFS(Spreads!AV$3:AV$1616,Spreads!$AA$3:$AA$1616,'Monthly Data'!$B111,Spreads!$AB$3:$AB$1616,'Monthly Data'!$C111)</f>
        <v>#DIV/0!</v>
      </c>
      <c r="EL111" s="76">
        <f>_xlfn.MINIFS(Spreads!AW$3:AW$1616,Spreads!$AA$3:$AA$1616,'Monthly Data'!$B111,Spreads!$AB$3:$AB$1616,'Monthly Data'!$C111)</f>
        <v>0</v>
      </c>
      <c r="EM111" s="76">
        <f>_xlfn.MAXIFS(Spreads!AW$3:AW$1616,Spreads!$AA$3:$AA$1616,'Monthly Data'!$B111,Spreads!$AB$3:$AB$1616,'Monthly Data'!$C111)</f>
        <v>0</v>
      </c>
      <c r="EN111" s="76" t="e">
        <f>AVERAGEIFS(Spreads!AW$3:AW$1616,Spreads!$AA$3:$AA$1616,'Monthly Data'!$B111,Spreads!$AB$3:$AB$1616,'Monthly Data'!$C111)</f>
        <v>#DIV/0!</v>
      </c>
      <c r="EO111" s="76">
        <f>_xlfn.MINIFS(Spreads!AX$3:AX$1616,Spreads!$AA$3:$AA$1616,'Monthly Data'!$B111,Spreads!$AB$3:$AB$1616,'Monthly Data'!$C111)</f>
        <v>0</v>
      </c>
      <c r="EP111" s="76">
        <f>_xlfn.MAXIFS(Spreads!AX$3:AX$1616,Spreads!$AA$3:$AA$1616,'Monthly Data'!$B111,Spreads!$AB$3:$AB$1616,'Monthly Data'!$C111)</f>
        <v>0</v>
      </c>
      <c r="EQ111" s="76" t="e">
        <f>AVERAGEIFS(Spreads!AX$3:AX$1616,Spreads!$AA$3:$AA$1616,'Monthly Data'!$B111,Spreads!$AB$3:$AB$1616,'Monthly Data'!$C111)</f>
        <v>#DIV/0!</v>
      </c>
      <c r="ER111" s="65">
        <f>_xlfn.MINIFS(Spreads!AY$3:AY$1616,Spreads!$AA$3:$AA$1616,'Monthly Data'!$B111,Spreads!$AB$3:$AB$1616,'Monthly Data'!$C111)</f>
        <v>0</v>
      </c>
      <c r="ES111" s="65">
        <f>_xlfn.MAXIFS(Spreads!AY$3:AY$1616,Spreads!$AA$3:$AA$1616,'Monthly Data'!$B111,Spreads!$AB$3:$AB$1616,'Monthly Data'!$C111)</f>
        <v>0</v>
      </c>
      <c r="ET111" s="65" t="e">
        <f>AVERAGEIFS(Spreads!AY$3:AY$1616,Spreads!$AA$3:$AA$1616,'Monthly Data'!$B111,Spreads!$AB$3:$AB$1616,'Monthly Data'!$C111)</f>
        <v>#DIV/0!</v>
      </c>
      <c r="EV111" s="24" t="e">
        <f t="shared" si="50"/>
        <v>#REF!</v>
      </c>
    </row>
    <row r="112" spans="1:152" x14ac:dyDescent="0.2">
      <c r="A112" s="60">
        <v>46753</v>
      </c>
      <c r="B112" s="61">
        <f t="shared" si="129"/>
        <v>1</v>
      </c>
      <c r="C112" s="61">
        <f t="shared" si="130"/>
        <v>2028</v>
      </c>
      <c r="D112" s="76" t="e">
        <f t="shared" si="131"/>
        <v>#REF!</v>
      </c>
      <c r="E112" s="76" t="e">
        <f t="shared" si="132"/>
        <v>#REF!</v>
      </c>
      <c r="F112" s="76" t="e">
        <f t="shared" si="133"/>
        <v>#REF!</v>
      </c>
      <c r="G112" s="76" t="e">
        <f t="shared" si="134"/>
        <v>#REF!</v>
      </c>
      <c r="H112" s="76" t="e">
        <f t="shared" si="135"/>
        <v>#REF!</v>
      </c>
      <c r="I112" s="76" t="e">
        <f t="shared" si="136"/>
        <v>#REF!</v>
      </c>
      <c r="J112" s="76" t="e">
        <f t="shared" si="137"/>
        <v>#REF!</v>
      </c>
      <c r="K112" s="76" t="e">
        <f>MROUND('Argy vs. SBO'!$AA$59+('Argy vs. SBO'!$AA$60*'Monthly Data'!F112)+('Argy vs. SBO'!$AA$61*'Monthly Data'!AE112)+AVERAGE('Argy vs. SBO'!$T$953:$T$960),0.25)-2</f>
        <v>#REF!</v>
      </c>
      <c r="L112" s="76" t="e">
        <f t="shared" si="138"/>
        <v>#REF!</v>
      </c>
      <c r="M112" s="76" t="e">
        <f t="shared" si="139"/>
        <v>#REF!</v>
      </c>
      <c r="N112" s="76" t="e">
        <f t="shared" si="140"/>
        <v>#REF!</v>
      </c>
      <c r="O112" s="76" t="e">
        <f t="shared" si="141"/>
        <v>#REF!</v>
      </c>
      <c r="P112" s="76" t="e">
        <f>MROUND('Argy vs. SBO'!$AA$39+('Argy vs. SBO'!$AA$40*'Monthly Data'!U112)+('Argy vs. SBO'!$AA$41*'Monthly Data'!AE112)+AVERAGE('Argy vs. SBO'!$P$953:$P$960),0.25)-2-4-5</f>
        <v>#REF!</v>
      </c>
      <c r="Q112" s="76" t="e">
        <f t="shared" si="142"/>
        <v>#REF!</v>
      </c>
      <c r="R112" s="76" t="e">
        <f t="shared" si="143"/>
        <v>#REF!</v>
      </c>
      <c r="S112" s="76" t="e">
        <f t="shared" si="144"/>
        <v>#REF!</v>
      </c>
      <c r="T112" s="76" t="e">
        <f t="shared" si="145"/>
        <v>#REF!</v>
      </c>
      <c r="U112" s="76" t="e">
        <f t="shared" si="146"/>
        <v>#REF!</v>
      </c>
      <c r="V112" s="76">
        <f t="shared" si="84"/>
        <v>-2.75</v>
      </c>
      <c r="W112" s="76">
        <f t="shared" si="39"/>
        <v>2.75</v>
      </c>
      <c r="X112" s="76">
        <f t="shared" si="147"/>
        <v>213.9132717096285</v>
      </c>
      <c r="Y112" s="76">
        <f t="shared" si="148"/>
        <v>219.15596702212849</v>
      </c>
      <c r="Z112" s="76">
        <f>'[5]Canola Complex'!$BQ451</f>
        <v>216.48173316472685</v>
      </c>
      <c r="AA112" s="76">
        <f t="shared" si="149"/>
        <v>-2.568461455098344</v>
      </c>
      <c r="AB112" s="76">
        <f t="shared" si="150"/>
        <v>2.6742338574016458</v>
      </c>
      <c r="AC112" s="76" t="e">
        <f t="shared" si="151"/>
        <v>#REF!</v>
      </c>
      <c r="AD112" s="76" t="e">
        <f t="shared" si="152"/>
        <v>#REF!</v>
      </c>
      <c r="AE112" s="76" t="e">
        <f>#REF!</f>
        <v>#REF!</v>
      </c>
      <c r="AF112" s="76" t="e">
        <f t="shared" si="125"/>
        <v>#REF!</v>
      </c>
      <c r="AG112" s="76" t="e">
        <f t="shared" si="153"/>
        <v>#REF!</v>
      </c>
      <c r="AH112" s="76"/>
      <c r="AI112" s="76" t="e">
        <f t="shared" si="192"/>
        <v>#REF!</v>
      </c>
      <c r="AJ112" s="76" t="e">
        <f t="shared" si="154"/>
        <v>#REF!</v>
      </c>
      <c r="AK112" s="78" t="e">
        <f t="shared" si="155"/>
        <v>#REF!</v>
      </c>
      <c r="AL112" s="60">
        <f t="shared" si="156"/>
        <v>46753</v>
      </c>
      <c r="AM112" s="79" t="e">
        <f t="shared" si="178"/>
        <v>#REF!</v>
      </c>
      <c r="AN112" s="79" t="e">
        <f t="shared" si="178"/>
        <v>#REF!</v>
      </c>
      <c r="AO112" s="79" t="e">
        <f t="shared" si="178"/>
        <v>#REF!</v>
      </c>
      <c r="AQ112" s="62"/>
      <c r="AR112" s="24"/>
      <c r="AS112" s="60">
        <f t="shared" si="157"/>
        <v>46753</v>
      </c>
      <c r="AT112" s="76" t="e">
        <f t="shared" si="86"/>
        <v>#NUM!</v>
      </c>
      <c r="AU112" s="76" t="e">
        <f t="shared" si="87"/>
        <v>#NUM!</v>
      </c>
      <c r="AV112" s="76" t="e">
        <f t="shared" si="158"/>
        <v>#NUM!</v>
      </c>
      <c r="AW112" s="69" t="e">
        <f t="shared" si="159"/>
        <v>#NUM!</v>
      </c>
      <c r="AX112" s="69" t="e">
        <f t="shared" si="160"/>
        <v>#NUM!</v>
      </c>
      <c r="AY112" s="76">
        <f t="shared" si="89"/>
        <v>4.9351461682441959</v>
      </c>
      <c r="AZ112" s="76">
        <f t="shared" si="90"/>
        <v>6.9869039807441968</v>
      </c>
      <c r="BA112" s="78">
        <v>5.7433469680953877</v>
      </c>
      <c r="BB112" s="69">
        <f t="shared" si="161"/>
        <v>-0.80820079985119175</v>
      </c>
      <c r="BC112" s="69">
        <f t="shared" si="162"/>
        <v>1.2435570126488091</v>
      </c>
      <c r="BD112" s="76" t="e">
        <f t="shared" si="91"/>
        <v>#NUM!</v>
      </c>
      <c r="BE112" s="76" t="e">
        <f t="shared" si="92"/>
        <v>#NUM!</v>
      </c>
      <c r="BF112" s="76" t="e">
        <f t="shared" si="191"/>
        <v>#NUM!</v>
      </c>
      <c r="BG112" s="69" t="e">
        <f t="shared" si="163"/>
        <v>#NUM!</v>
      </c>
      <c r="BH112" s="69" t="e">
        <f t="shared" si="164"/>
        <v>#NUM!</v>
      </c>
      <c r="BI112" s="76" t="e">
        <f t="shared" si="94"/>
        <v>#REF!</v>
      </c>
      <c r="BJ112" s="76" t="e">
        <f t="shared" si="95"/>
        <v>#REF!</v>
      </c>
      <c r="BK112" s="76" t="e">
        <f t="shared" si="165"/>
        <v>#REF!</v>
      </c>
      <c r="BL112" s="69" t="e">
        <f t="shared" si="166"/>
        <v>#REF!</v>
      </c>
      <c r="BM112" s="69" t="e">
        <f t="shared" si="167"/>
        <v>#REF!</v>
      </c>
      <c r="BN112" s="76" t="e">
        <f t="shared" si="97"/>
        <v>#REF!</v>
      </c>
      <c r="BO112" s="76" t="e">
        <f t="shared" si="183"/>
        <v>#REF!</v>
      </c>
      <c r="BP112" s="76" t="e">
        <f>'Argy vs. SBO'!$AA$100+('Argy vs. SBO'!$AA$103*'Monthly Data'!K111)+('Argy vs. SBO'!$AA$104*'Monthly Data'!AE111)+AVERAGE('Argy vs. SBO'!$R$953:$R$960)+12</f>
        <v>#REF!</v>
      </c>
      <c r="BQ112" s="69" t="e">
        <f t="shared" si="168"/>
        <v>#REF!</v>
      </c>
      <c r="BR112" s="69" t="e">
        <f t="shared" si="169"/>
        <v>#REF!</v>
      </c>
      <c r="BS112" s="76" t="e">
        <f t="shared" si="181"/>
        <v>#REF!</v>
      </c>
      <c r="BT112" s="76" t="e">
        <f t="shared" si="181"/>
        <v>#REF!</v>
      </c>
      <c r="BU112" s="76" t="e">
        <f t="shared" si="181"/>
        <v>#REF!</v>
      </c>
      <c r="BV112" s="69" t="e">
        <f t="shared" si="170"/>
        <v>#REF!</v>
      </c>
      <c r="BW112" s="69" t="e">
        <f t="shared" si="171"/>
        <v>#REF!</v>
      </c>
      <c r="BX112" s="76" t="e">
        <f t="shared" si="182"/>
        <v>#REF!</v>
      </c>
      <c r="BY112" s="76" t="e">
        <f t="shared" si="182"/>
        <v>#REF!</v>
      </c>
      <c r="BZ112" s="76" t="e">
        <f t="shared" si="182"/>
        <v>#REF!</v>
      </c>
      <c r="CA112" s="69" t="e">
        <f t="shared" si="172"/>
        <v>#REF!</v>
      </c>
      <c r="CB112" s="69" t="e">
        <f t="shared" si="173"/>
        <v>#REF!</v>
      </c>
      <c r="CE112" s="76">
        <v>-1.4098439351649077</v>
      </c>
      <c r="CG112" s="76">
        <v>5.7433469680953877</v>
      </c>
      <c r="CH112" s="24"/>
      <c r="CI112" s="76">
        <v>-3.2024917066879155</v>
      </c>
      <c r="CJ112" s="24"/>
      <c r="CK112" s="24">
        <v>0.5</v>
      </c>
      <c r="CM112" s="69" t="e">
        <f t="shared" si="184"/>
        <v>#REF!</v>
      </c>
      <c r="CN112" s="69" t="e">
        <f t="shared" si="184"/>
        <v>#REF!</v>
      </c>
      <c r="CO112" s="69" t="e">
        <f t="shared" si="184"/>
        <v>#REF!</v>
      </c>
      <c r="CP112" s="69" t="e">
        <f t="shared" si="185"/>
        <v>#REF!</v>
      </c>
      <c r="CQ112" s="69" t="e">
        <f t="shared" si="185"/>
        <v>#REF!</v>
      </c>
      <c r="CR112" s="69" t="e">
        <f t="shared" si="185"/>
        <v>#REF!</v>
      </c>
      <c r="CS112" s="69" t="e">
        <f t="shared" si="186"/>
        <v>#REF!</v>
      </c>
      <c r="CT112" s="69" t="e">
        <f t="shared" si="186"/>
        <v>#REF!</v>
      </c>
      <c r="CU112" s="69" t="e">
        <f t="shared" si="186"/>
        <v>#REF!</v>
      </c>
      <c r="CV112" s="69" t="e">
        <f t="shared" si="187"/>
        <v>#REF!</v>
      </c>
      <c r="CW112" s="69" t="e">
        <f t="shared" si="187"/>
        <v>#REF!</v>
      </c>
      <c r="CX112" s="69" t="e">
        <f t="shared" si="187"/>
        <v>#REF!</v>
      </c>
      <c r="CY112" s="69">
        <f t="shared" si="188"/>
        <v>213.9132717096285</v>
      </c>
      <c r="CZ112" s="69">
        <f t="shared" si="188"/>
        <v>219.15596702212849</v>
      </c>
      <c r="DA112" s="69">
        <f t="shared" si="188"/>
        <v>216.48173316472685</v>
      </c>
      <c r="DB112" s="69" t="e">
        <f t="shared" si="189"/>
        <v>#REF!</v>
      </c>
      <c r="DC112" s="69" t="e">
        <f t="shared" si="189"/>
        <v>#REF!</v>
      </c>
      <c r="DD112" s="69" t="e">
        <f t="shared" si="189"/>
        <v>#REF!</v>
      </c>
      <c r="DF112" s="69" t="e">
        <f t="shared" si="190"/>
        <v>#REF!</v>
      </c>
      <c r="DG112" s="69" t="e">
        <f t="shared" si="190"/>
        <v>#REF!</v>
      </c>
      <c r="DH112" s="69" t="e">
        <f t="shared" si="190"/>
        <v>#REF!</v>
      </c>
      <c r="DJ112" s="69" t="e">
        <f t="shared" si="180"/>
        <v>#REF!</v>
      </c>
      <c r="DK112" s="69" t="e">
        <f t="shared" si="180"/>
        <v>#REF!</v>
      </c>
      <c r="DL112" s="69" t="e">
        <f t="shared" si="180"/>
        <v>#REF!</v>
      </c>
      <c r="DM112" s="69" t="e">
        <f t="shared" si="110"/>
        <v>#REF!</v>
      </c>
      <c r="DN112" s="69" t="e">
        <f t="shared" si="111"/>
        <v>#REF!</v>
      </c>
      <c r="DO112" s="69" t="e">
        <f t="shared" si="174"/>
        <v>#REF!</v>
      </c>
      <c r="DP112" t="e">
        <f t="shared" si="175"/>
        <v>#REF!</v>
      </c>
      <c r="DQ112" t="e">
        <f t="shared" si="176"/>
        <v>#REF!</v>
      </c>
      <c r="DS112" s="69" t="e">
        <f t="shared" si="179"/>
        <v>#REF!</v>
      </c>
      <c r="DT112" s="69" t="e">
        <f t="shared" si="179"/>
        <v>#REF!</v>
      </c>
      <c r="DU112" s="69" t="e">
        <f t="shared" si="179"/>
        <v>#REF!</v>
      </c>
      <c r="DV112" s="63">
        <f t="shared" si="177"/>
        <v>46753</v>
      </c>
      <c r="DW112" s="76" t="e">
        <f t="shared" si="115"/>
        <v>#REF!</v>
      </c>
      <c r="DX112" s="76" t="e">
        <f t="shared" si="116"/>
        <v>#REF!</v>
      </c>
      <c r="DY112" s="76" t="e">
        <f t="shared" si="128"/>
        <v>#REF!</v>
      </c>
      <c r="DZ112" s="76" t="e">
        <f t="shared" si="117"/>
        <v>#REF!</v>
      </c>
      <c r="EA112" s="76" t="e">
        <f t="shared" si="117"/>
        <v>#REF!</v>
      </c>
      <c r="EB112" s="76" t="e">
        <f t="shared" si="117"/>
        <v>#REF!</v>
      </c>
      <c r="EC112" s="76">
        <f>_xlfn.MINIFS(Spreads!AT$3:AT$1616,Spreads!$AA$3:$AA$1616,'Monthly Data'!$B112,Spreads!$AB$3:$AB$1616,'Monthly Data'!$C112)</f>
        <v>0</v>
      </c>
      <c r="ED112" s="76">
        <f>_xlfn.MAXIFS(Spreads!AT$3:AT$1616,Spreads!$AA$3:$AA$1616,'Monthly Data'!$B112,Spreads!$AB$3:$AB$1616,'Monthly Data'!$C112)</f>
        <v>0</v>
      </c>
      <c r="EE112" s="76" t="e">
        <f>AVERAGEIFS(Spreads!AT$3:AT$1616,Spreads!$AA$3:$AA$1616,'Monthly Data'!$B112,Spreads!$AB$3:$AB$1616,'Monthly Data'!$C112)</f>
        <v>#DIV/0!</v>
      </c>
      <c r="EF112" s="76">
        <f>_xlfn.MINIFS(Spreads!AU$3:AU$1616,Spreads!$AA$3:$AA$1616,'Monthly Data'!$B112,Spreads!$AB$3:$AB$1616,'Monthly Data'!$C112)</f>
        <v>0</v>
      </c>
      <c r="EG112" s="76">
        <f>_xlfn.MAXIFS(Spreads!AU$3:AU$1616,Spreads!$AA$3:$AA$1616,'Monthly Data'!$B112,Spreads!$AB$3:$AB$1616,'Monthly Data'!$C112)</f>
        <v>0</v>
      </c>
      <c r="EH112" s="76" t="e">
        <f>AVERAGEIFS(Spreads!AU$3:AU$1616,Spreads!$AA$3:$AA$1616,'Monthly Data'!$B112,Spreads!$AB$3:$AB$1616,'Monthly Data'!$C112)</f>
        <v>#DIV/0!</v>
      </c>
      <c r="EI112" s="76">
        <f>_xlfn.MINIFS(Spreads!AV$3:AV$1616,Spreads!$AA$3:$AA$1616,'Monthly Data'!$B112,Spreads!$AB$3:$AB$1616,'Monthly Data'!$C112)</f>
        <v>0</v>
      </c>
      <c r="EJ112" s="76">
        <f>_xlfn.MAXIFS(Spreads!AV$3:AV$1616,Spreads!$AA$3:$AA$1616,'Monthly Data'!$B112,Spreads!$AB$3:$AB$1616,'Monthly Data'!$C112)</f>
        <v>0</v>
      </c>
      <c r="EK112" s="76" t="e">
        <f>AVERAGEIFS(Spreads!AV$3:AV$1616,Spreads!$AA$3:$AA$1616,'Monthly Data'!$B112,Spreads!$AB$3:$AB$1616,'Monthly Data'!$C112)</f>
        <v>#DIV/0!</v>
      </c>
      <c r="EL112" s="76">
        <f>_xlfn.MINIFS(Spreads!AW$3:AW$1616,Spreads!$AA$3:$AA$1616,'Monthly Data'!$B112,Spreads!$AB$3:$AB$1616,'Monthly Data'!$C112)</f>
        <v>0</v>
      </c>
      <c r="EM112" s="76">
        <f>_xlfn.MAXIFS(Spreads!AW$3:AW$1616,Spreads!$AA$3:$AA$1616,'Monthly Data'!$B112,Spreads!$AB$3:$AB$1616,'Monthly Data'!$C112)</f>
        <v>0</v>
      </c>
      <c r="EN112" s="76" t="e">
        <f>AVERAGEIFS(Spreads!AW$3:AW$1616,Spreads!$AA$3:$AA$1616,'Monthly Data'!$B112,Spreads!$AB$3:$AB$1616,'Monthly Data'!$C112)</f>
        <v>#DIV/0!</v>
      </c>
      <c r="EO112" s="76">
        <f>_xlfn.MINIFS(Spreads!AX$3:AX$1616,Spreads!$AA$3:$AA$1616,'Monthly Data'!$B112,Spreads!$AB$3:$AB$1616,'Monthly Data'!$C112)</f>
        <v>0</v>
      </c>
      <c r="EP112" s="76">
        <f>_xlfn.MAXIFS(Spreads!AX$3:AX$1616,Spreads!$AA$3:$AA$1616,'Monthly Data'!$B112,Spreads!$AB$3:$AB$1616,'Monthly Data'!$C112)</f>
        <v>0</v>
      </c>
      <c r="EQ112" s="76" t="e">
        <f>AVERAGEIFS(Spreads!AX$3:AX$1616,Spreads!$AA$3:$AA$1616,'Monthly Data'!$B112,Spreads!$AB$3:$AB$1616,'Monthly Data'!$C112)</f>
        <v>#DIV/0!</v>
      </c>
      <c r="ER112" s="65">
        <f>_xlfn.MINIFS(Spreads!AY$3:AY$1616,Spreads!$AA$3:$AA$1616,'Monthly Data'!$B112,Spreads!$AB$3:$AB$1616,'Monthly Data'!$C112)</f>
        <v>0</v>
      </c>
      <c r="ES112" s="65">
        <f>_xlfn.MAXIFS(Spreads!AY$3:AY$1616,Spreads!$AA$3:$AA$1616,'Monthly Data'!$B112,Spreads!$AB$3:$AB$1616,'Monthly Data'!$C112)</f>
        <v>0</v>
      </c>
      <c r="ET112" s="65" t="e">
        <f>AVERAGEIFS(Spreads!AY$3:AY$1616,Spreads!$AA$3:$AA$1616,'Monthly Data'!$B112,Spreads!$AB$3:$AB$1616,'Monthly Data'!$C112)</f>
        <v>#DIV/0!</v>
      </c>
      <c r="EV112" s="24" t="e">
        <f t="shared" si="50"/>
        <v>#REF!</v>
      </c>
    </row>
    <row r="113" spans="1:152" x14ac:dyDescent="0.2">
      <c r="A113" s="60">
        <v>46784</v>
      </c>
      <c r="B113" s="61">
        <f t="shared" si="129"/>
        <v>2</v>
      </c>
      <c r="C113" s="61">
        <f t="shared" si="130"/>
        <v>2028</v>
      </c>
      <c r="D113" s="76" t="e">
        <f t="shared" si="131"/>
        <v>#REF!</v>
      </c>
      <c r="E113" s="76" t="e">
        <f t="shared" si="132"/>
        <v>#REF!</v>
      </c>
      <c r="F113" s="76" t="e">
        <f t="shared" si="133"/>
        <v>#REF!</v>
      </c>
      <c r="G113" s="76" t="e">
        <f t="shared" si="134"/>
        <v>#REF!</v>
      </c>
      <c r="H113" s="76" t="e">
        <f t="shared" si="135"/>
        <v>#REF!</v>
      </c>
      <c r="I113" s="76" t="e">
        <f t="shared" si="136"/>
        <v>#REF!</v>
      </c>
      <c r="J113" s="76" t="e">
        <f t="shared" si="137"/>
        <v>#REF!</v>
      </c>
      <c r="K113" s="76" t="e">
        <f>MROUND('Argy vs. SBO'!$AA$59+('Argy vs. SBO'!$AA$60*'Monthly Data'!F113)+('Argy vs. SBO'!$AA$61*'Monthly Data'!AE113)+AVERAGE('Argy vs. SBO'!$T$953:$T$960),0.25)-2</f>
        <v>#REF!</v>
      </c>
      <c r="L113" s="76" t="e">
        <f t="shared" si="138"/>
        <v>#REF!</v>
      </c>
      <c r="M113" s="76" t="e">
        <f t="shared" si="139"/>
        <v>#REF!</v>
      </c>
      <c r="N113" s="76" t="e">
        <f t="shared" si="140"/>
        <v>#REF!</v>
      </c>
      <c r="O113" s="76" t="e">
        <f t="shared" si="141"/>
        <v>#REF!</v>
      </c>
      <c r="P113" s="76" t="e">
        <f>MROUND('Argy vs. SBO'!$AA$39+('Argy vs. SBO'!$AA$40*'Monthly Data'!U113)+('Argy vs. SBO'!$AA$41*'Monthly Data'!AE113)+AVERAGE('Argy vs. SBO'!$P$953:$P$960),0.25)-2-4-5</f>
        <v>#REF!</v>
      </c>
      <c r="Q113" s="76" t="e">
        <f t="shared" si="142"/>
        <v>#REF!</v>
      </c>
      <c r="R113" s="76" t="e">
        <f t="shared" si="143"/>
        <v>#REF!</v>
      </c>
      <c r="S113" s="76" t="e">
        <f t="shared" si="144"/>
        <v>#REF!</v>
      </c>
      <c r="T113" s="76" t="e">
        <f t="shared" si="145"/>
        <v>#REF!</v>
      </c>
      <c r="U113" s="76" t="e">
        <f t="shared" si="146"/>
        <v>#REF!</v>
      </c>
      <c r="V113" s="76">
        <f t="shared" si="84"/>
        <v>-2.5</v>
      </c>
      <c r="W113" s="76">
        <f t="shared" si="39"/>
        <v>4</v>
      </c>
      <c r="X113" s="76">
        <f t="shared" si="147"/>
        <v>190.95107563635003</v>
      </c>
      <c r="Y113" s="76">
        <f t="shared" si="148"/>
        <v>196.93232563635004</v>
      </c>
      <c r="Z113" s="76">
        <f>'[5]Canola Complex'!$BQ452</f>
        <v>193.43800666019871</v>
      </c>
      <c r="AA113" s="76">
        <f t="shared" si="149"/>
        <v>-2.4869310238486833</v>
      </c>
      <c r="AB113" s="76">
        <f t="shared" si="150"/>
        <v>3.4943189761513338</v>
      </c>
      <c r="AC113" s="76" t="e">
        <f t="shared" si="151"/>
        <v>#REF!</v>
      </c>
      <c r="AD113" s="76" t="e">
        <f t="shared" si="152"/>
        <v>#REF!</v>
      </c>
      <c r="AE113" s="76" t="e">
        <f>#REF!</f>
        <v>#REF!</v>
      </c>
      <c r="AF113" s="76" t="e">
        <f t="shared" si="125"/>
        <v>#REF!</v>
      </c>
      <c r="AG113" s="76" t="e">
        <f t="shared" si="153"/>
        <v>#REF!</v>
      </c>
      <c r="AH113" s="76"/>
      <c r="AI113" s="76" t="e">
        <f t="shared" si="192"/>
        <v>#REF!</v>
      </c>
      <c r="AJ113" s="76" t="e">
        <f t="shared" si="154"/>
        <v>#REF!</v>
      </c>
      <c r="AK113" s="78" t="e">
        <f t="shared" si="155"/>
        <v>#REF!</v>
      </c>
      <c r="AL113" s="60">
        <f t="shared" si="156"/>
        <v>46784</v>
      </c>
      <c r="AM113" s="79" t="e">
        <f t="shared" si="178"/>
        <v>#REF!</v>
      </c>
      <c r="AN113" s="79" t="e">
        <f t="shared" si="178"/>
        <v>#REF!</v>
      </c>
      <c r="AO113" s="79" t="e">
        <f t="shared" si="178"/>
        <v>#REF!</v>
      </c>
      <c r="AQ113" s="62"/>
      <c r="AR113" s="24"/>
      <c r="AS113" s="60">
        <f t="shared" si="157"/>
        <v>46784</v>
      </c>
      <c r="AT113" s="76" t="e">
        <f t="shared" si="86"/>
        <v>#NUM!</v>
      </c>
      <c r="AU113" s="76" t="e">
        <f t="shared" si="87"/>
        <v>#NUM!</v>
      </c>
      <c r="AV113" s="76" t="e">
        <f t="shared" si="158"/>
        <v>#NUM!</v>
      </c>
      <c r="AW113" s="69" t="e">
        <f t="shared" si="159"/>
        <v>#NUM!</v>
      </c>
      <c r="AX113" s="69" t="e">
        <f t="shared" si="160"/>
        <v>#NUM!</v>
      </c>
      <c r="AY113" s="76">
        <f t="shared" si="89"/>
        <v>5.139061071730497</v>
      </c>
      <c r="AZ113" s="76">
        <f t="shared" si="90"/>
        <v>7.0418931029804988</v>
      </c>
      <c r="BA113" s="78">
        <v>5.878010496072605</v>
      </c>
      <c r="BB113" s="69">
        <f t="shared" si="161"/>
        <v>-0.73894942434210797</v>
      </c>
      <c r="BC113" s="69">
        <f t="shared" si="162"/>
        <v>1.1638826069078938</v>
      </c>
      <c r="BD113" s="76" t="e">
        <f t="shared" si="91"/>
        <v>#NUM!</v>
      </c>
      <c r="BE113" s="76" t="e">
        <f t="shared" si="92"/>
        <v>#NUM!</v>
      </c>
      <c r="BF113" s="76" t="e">
        <f t="shared" si="191"/>
        <v>#NUM!</v>
      </c>
      <c r="BG113" s="69" t="e">
        <f t="shared" si="163"/>
        <v>#NUM!</v>
      </c>
      <c r="BH113" s="69" t="e">
        <f t="shared" si="164"/>
        <v>#NUM!</v>
      </c>
      <c r="BI113" s="76" t="e">
        <f t="shared" si="94"/>
        <v>#REF!</v>
      </c>
      <c r="BJ113" s="76" t="e">
        <f t="shared" si="95"/>
        <v>#REF!</v>
      </c>
      <c r="BK113" s="76" t="e">
        <f t="shared" si="165"/>
        <v>#REF!</v>
      </c>
      <c r="BL113" s="69" t="e">
        <f t="shared" si="166"/>
        <v>#REF!</v>
      </c>
      <c r="BM113" s="69" t="e">
        <f t="shared" si="167"/>
        <v>#REF!</v>
      </c>
      <c r="BN113" s="76" t="e">
        <f t="shared" si="97"/>
        <v>#REF!</v>
      </c>
      <c r="BO113" s="76" t="e">
        <f t="shared" si="183"/>
        <v>#REF!</v>
      </c>
      <c r="BP113" s="76" t="e">
        <f>'Argy vs. SBO'!$AA$100+('Argy vs. SBO'!$AA$103*'Monthly Data'!K112)+('Argy vs. SBO'!$AA$104*'Monthly Data'!AE112)+AVERAGE('Argy vs. SBO'!$R$953:$R$960)+12</f>
        <v>#REF!</v>
      </c>
      <c r="BQ113" s="69" t="e">
        <f t="shared" si="168"/>
        <v>#REF!</v>
      </c>
      <c r="BR113" s="69" t="e">
        <f t="shared" si="169"/>
        <v>#REF!</v>
      </c>
      <c r="BS113" s="76" t="e">
        <f t="shared" si="181"/>
        <v>#REF!</v>
      </c>
      <c r="BT113" s="76" t="e">
        <f t="shared" si="181"/>
        <v>#REF!</v>
      </c>
      <c r="BU113" s="76" t="e">
        <f t="shared" si="181"/>
        <v>#REF!</v>
      </c>
      <c r="BV113" s="69" t="e">
        <f t="shared" si="170"/>
        <v>#REF!</v>
      </c>
      <c r="BW113" s="69" t="e">
        <f t="shared" si="171"/>
        <v>#REF!</v>
      </c>
      <c r="BX113" s="76" t="e">
        <f t="shared" si="182"/>
        <v>#REF!</v>
      </c>
      <c r="BY113" s="76" t="e">
        <f t="shared" si="182"/>
        <v>#REF!</v>
      </c>
      <c r="BZ113" s="76" t="e">
        <f t="shared" si="182"/>
        <v>#REF!</v>
      </c>
      <c r="CA113" s="69" t="e">
        <f t="shared" si="172"/>
        <v>#REF!</v>
      </c>
      <c r="CB113" s="69" t="e">
        <f t="shared" si="173"/>
        <v>#REF!</v>
      </c>
      <c r="CE113" s="76">
        <v>-2.4195753934470545</v>
      </c>
      <c r="CG113" s="76">
        <v>5.878010496072605</v>
      </c>
      <c r="CH113" s="24"/>
      <c r="CI113" s="76">
        <v>-3.2414510757762116</v>
      </c>
      <c r="CJ113" s="24"/>
      <c r="CK113" s="24">
        <v>0.5</v>
      </c>
      <c r="CM113" s="69" t="e">
        <f t="shared" si="184"/>
        <v>#REF!</v>
      </c>
      <c r="CN113" s="69" t="e">
        <f t="shared" si="184"/>
        <v>#REF!</v>
      </c>
      <c r="CO113" s="69" t="e">
        <f t="shared" si="184"/>
        <v>#REF!</v>
      </c>
      <c r="CP113" s="69" t="e">
        <f t="shared" si="185"/>
        <v>#REF!</v>
      </c>
      <c r="CQ113" s="69" t="e">
        <f t="shared" si="185"/>
        <v>#REF!</v>
      </c>
      <c r="CR113" s="69" t="e">
        <f t="shared" si="185"/>
        <v>#REF!</v>
      </c>
      <c r="CS113" s="69" t="e">
        <f t="shared" si="186"/>
        <v>#REF!</v>
      </c>
      <c r="CT113" s="69" t="e">
        <f t="shared" si="186"/>
        <v>#REF!</v>
      </c>
      <c r="CU113" s="69" t="e">
        <f t="shared" si="186"/>
        <v>#REF!</v>
      </c>
      <c r="CV113" s="69" t="e">
        <f t="shared" si="187"/>
        <v>#REF!</v>
      </c>
      <c r="CW113" s="69" t="e">
        <f t="shared" si="187"/>
        <v>#REF!</v>
      </c>
      <c r="CX113" s="69" t="e">
        <f t="shared" si="187"/>
        <v>#REF!</v>
      </c>
      <c r="CY113" s="69">
        <f t="shared" si="188"/>
        <v>190.95107563635003</v>
      </c>
      <c r="CZ113" s="69">
        <f t="shared" si="188"/>
        <v>196.93232563635004</v>
      </c>
      <c r="DA113" s="69">
        <f t="shared" si="188"/>
        <v>193.43800666019871</v>
      </c>
      <c r="DB113" s="69" t="e">
        <f t="shared" si="189"/>
        <v>#REF!</v>
      </c>
      <c r="DC113" s="69" t="e">
        <f t="shared" si="189"/>
        <v>#REF!</v>
      </c>
      <c r="DD113" s="69" t="e">
        <f t="shared" si="189"/>
        <v>#REF!</v>
      </c>
      <c r="DF113" s="69" t="e">
        <f t="shared" si="190"/>
        <v>#REF!</v>
      </c>
      <c r="DG113" s="69" t="e">
        <f t="shared" si="190"/>
        <v>#REF!</v>
      </c>
      <c r="DH113" s="69" t="e">
        <f t="shared" si="190"/>
        <v>#REF!</v>
      </c>
      <c r="DJ113" s="69" t="e">
        <f t="shared" si="180"/>
        <v>#REF!</v>
      </c>
      <c r="DK113" s="69" t="e">
        <f t="shared" si="180"/>
        <v>#REF!</v>
      </c>
      <c r="DL113" s="69" t="e">
        <f t="shared" si="180"/>
        <v>#REF!</v>
      </c>
      <c r="DM113" s="69" t="e">
        <f t="shared" si="110"/>
        <v>#REF!</v>
      </c>
      <c r="DN113" s="69" t="e">
        <f t="shared" si="111"/>
        <v>#REF!</v>
      </c>
      <c r="DO113" s="69" t="e">
        <f t="shared" si="174"/>
        <v>#REF!</v>
      </c>
      <c r="DP113" t="e">
        <f t="shared" si="175"/>
        <v>#REF!</v>
      </c>
      <c r="DQ113" t="e">
        <f t="shared" si="176"/>
        <v>#REF!</v>
      </c>
      <c r="DS113" s="69" t="e">
        <f t="shared" si="179"/>
        <v>#REF!</v>
      </c>
      <c r="DT113" s="69" t="e">
        <f t="shared" si="179"/>
        <v>#REF!</v>
      </c>
      <c r="DU113" s="69" t="e">
        <f t="shared" si="179"/>
        <v>#REF!</v>
      </c>
      <c r="DV113" s="63">
        <f t="shared" si="177"/>
        <v>46784</v>
      </c>
      <c r="DW113" s="76" t="e">
        <f t="shared" si="115"/>
        <v>#REF!</v>
      </c>
      <c r="DX113" s="76" t="e">
        <f t="shared" si="116"/>
        <v>#REF!</v>
      </c>
      <c r="DY113" s="76" t="e">
        <f t="shared" si="128"/>
        <v>#REF!</v>
      </c>
      <c r="DZ113" s="76" t="e">
        <f t="shared" si="117"/>
        <v>#REF!</v>
      </c>
      <c r="EA113" s="76" t="e">
        <f t="shared" si="117"/>
        <v>#REF!</v>
      </c>
      <c r="EB113" s="76" t="e">
        <f t="shared" si="117"/>
        <v>#REF!</v>
      </c>
      <c r="EC113" s="76">
        <f>_xlfn.MINIFS(Spreads!AT$3:AT$1616,Spreads!$AA$3:$AA$1616,'Monthly Data'!$B113,Spreads!$AB$3:$AB$1616,'Monthly Data'!$C113)</f>
        <v>0</v>
      </c>
      <c r="ED113" s="76">
        <f>_xlfn.MAXIFS(Spreads!AT$3:AT$1616,Spreads!$AA$3:$AA$1616,'Monthly Data'!$B113,Spreads!$AB$3:$AB$1616,'Monthly Data'!$C113)</f>
        <v>0</v>
      </c>
      <c r="EE113" s="76" t="e">
        <f>AVERAGEIFS(Spreads!AT$3:AT$1616,Spreads!$AA$3:$AA$1616,'Monthly Data'!$B113,Spreads!$AB$3:$AB$1616,'Monthly Data'!$C113)</f>
        <v>#DIV/0!</v>
      </c>
      <c r="EF113" s="76">
        <f>_xlfn.MINIFS(Spreads!AU$3:AU$1616,Spreads!$AA$3:$AA$1616,'Monthly Data'!$B113,Spreads!$AB$3:$AB$1616,'Monthly Data'!$C113)</f>
        <v>0</v>
      </c>
      <c r="EG113" s="76">
        <f>_xlfn.MAXIFS(Spreads!AU$3:AU$1616,Spreads!$AA$3:$AA$1616,'Monthly Data'!$B113,Spreads!$AB$3:$AB$1616,'Monthly Data'!$C113)</f>
        <v>0</v>
      </c>
      <c r="EH113" s="76" t="e">
        <f>AVERAGEIFS(Spreads!AU$3:AU$1616,Spreads!$AA$3:$AA$1616,'Monthly Data'!$B113,Spreads!$AB$3:$AB$1616,'Monthly Data'!$C113)</f>
        <v>#DIV/0!</v>
      </c>
      <c r="EI113" s="76">
        <f>_xlfn.MINIFS(Spreads!AV$3:AV$1616,Spreads!$AA$3:$AA$1616,'Monthly Data'!$B113,Spreads!$AB$3:$AB$1616,'Monthly Data'!$C113)</f>
        <v>0</v>
      </c>
      <c r="EJ113" s="76">
        <f>_xlfn.MAXIFS(Spreads!AV$3:AV$1616,Spreads!$AA$3:$AA$1616,'Monthly Data'!$B113,Spreads!$AB$3:$AB$1616,'Monthly Data'!$C113)</f>
        <v>0</v>
      </c>
      <c r="EK113" s="76" t="e">
        <f>AVERAGEIFS(Spreads!AV$3:AV$1616,Spreads!$AA$3:$AA$1616,'Monthly Data'!$B113,Spreads!$AB$3:$AB$1616,'Monthly Data'!$C113)</f>
        <v>#DIV/0!</v>
      </c>
      <c r="EL113" s="76">
        <f>_xlfn.MINIFS(Spreads!AW$3:AW$1616,Spreads!$AA$3:$AA$1616,'Monthly Data'!$B113,Spreads!$AB$3:$AB$1616,'Monthly Data'!$C113)</f>
        <v>0</v>
      </c>
      <c r="EM113" s="76">
        <f>_xlfn.MAXIFS(Spreads!AW$3:AW$1616,Spreads!$AA$3:$AA$1616,'Monthly Data'!$B113,Spreads!$AB$3:$AB$1616,'Monthly Data'!$C113)</f>
        <v>0</v>
      </c>
      <c r="EN113" s="76" t="e">
        <f>AVERAGEIFS(Spreads!AW$3:AW$1616,Spreads!$AA$3:$AA$1616,'Monthly Data'!$B113,Spreads!$AB$3:$AB$1616,'Monthly Data'!$C113)</f>
        <v>#DIV/0!</v>
      </c>
      <c r="EO113" s="76">
        <f>_xlfn.MINIFS(Spreads!AX$3:AX$1616,Spreads!$AA$3:$AA$1616,'Monthly Data'!$B113,Spreads!$AB$3:$AB$1616,'Monthly Data'!$C113)</f>
        <v>0</v>
      </c>
      <c r="EP113" s="76">
        <f>_xlfn.MAXIFS(Spreads!AX$3:AX$1616,Spreads!$AA$3:$AA$1616,'Monthly Data'!$B113,Spreads!$AB$3:$AB$1616,'Monthly Data'!$C113)</f>
        <v>0</v>
      </c>
      <c r="EQ113" s="76" t="e">
        <f>AVERAGEIFS(Spreads!AX$3:AX$1616,Spreads!$AA$3:$AA$1616,'Monthly Data'!$B113,Spreads!$AB$3:$AB$1616,'Monthly Data'!$C113)</f>
        <v>#DIV/0!</v>
      </c>
      <c r="ER113" s="65">
        <f>_xlfn.MINIFS(Spreads!AY$3:AY$1616,Spreads!$AA$3:$AA$1616,'Monthly Data'!$B113,Spreads!$AB$3:$AB$1616,'Monthly Data'!$C113)</f>
        <v>0</v>
      </c>
      <c r="ES113" s="65">
        <f>_xlfn.MAXIFS(Spreads!AY$3:AY$1616,Spreads!$AA$3:$AA$1616,'Monthly Data'!$B113,Spreads!$AB$3:$AB$1616,'Monthly Data'!$C113)</f>
        <v>0</v>
      </c>
      <c r="ET113" s="65" t="e">
        <f>AVERAGEIFS(Spreads!AY$3:AY$1616,Spreads!$AA$3:$AA$1616,'Monthly Data'!$B113,Spreads!$AB$3:$AB$1616,'Monthly Data'!$C113)</f>
        <v>#DIV/0!</v>
      </c>
      <c r="EV113" s="24" t="e">
        <f t="shared" si="50"/>
        <v>#REF!</v>
      </c>
    </row>
    <row r="114" spans="1:152" x14ac:dyDescent="0.2">
      <c r="A114" s="60">
        <v>46813</v>
      </c>
      <c r="B114" s="61">
        <f t="shared" si="129"/>
        <v>3</v>
      </c>
      <c r="C114" s="61">
        <f t="shared" si="130"/>
        <v>2028</v>
      </c>
      <c r="D114" s="76" t="e">
        <f t="shared" si="131"/>
        <v>#REF!</v>
      </c>
      <c r="E114" s="76" t="e">
        <f t="shared" si="132"/>
        <v>#REF!</v>
      </c>
      <c r="F114" s="76" t="e">
        <f t="shared" si="133"/>
        <v>#REF!</v>
      </c>
      <c r="G114" s="76" t="e">
        <f t="shared" si="134"/>
        <v>#REF!</v>
      </c>
      <c r="H114" s="76" t="e">
        <f t="shared" si="135"/>
        <v>#REF!</v>
      </c>
      <c r="I114" s="76" t="e">
        <f t="shared" si="136"/>
        <v>#REF!</v>
      </c>
      <c r="J114" s="76" t="e">
        <f t="shared" si="137"/>
        <v>#REF!</v>
      </c>
      <c r="K114" s="76" t="e">
        <f>MROUND('Argy vs. SBO'!$AA$59+('Argy vs. SBO'!$AA$60*'Monthly Data'!F114)+('Argy vs. SBO'!$AA$61*'Monthly Data'!AE114)+AVERAGE('Argy vs. SBO'!$T$953:$T$960),0.25)-2</f>
        <v>#REF!</v>
      </c>
      <c r="L114" s="76" t="e">
        <f t="shared" si="138"/>
        <v>#REF!</v>
      </c>
      <c r="M114" s="76" t="e">
        <f t="shared" si="139"/>
        <v>#REF!</v>
      </c>
      <c r="N114" s="76" t="e">
        <f t="shared" si="140"/>
        <v>#REF!</v>
      </c>
      <c r="O114" s="76" t="e">
        <f t="shared" si="141"/>
        <v>#REF!</v>
      </c>
      <c r="P114" s="76" t="e">
        <f>MROUND('Argy vs. SBO'!$AA$39+('Argy vs. SBO'!$AA$40*'Monthly Data'!U114)+('Argy vs. SBO'!$AA$41*'Monthly Data'!AE114)+AVERAGE('Argy vs. SBO'!$P$953:$P$960),0.25)-2-4-5</f>
        <v>#REF!</v>
      </c>
      <c r="Q114" s="76" t="e">
        <f t="shared" si="142"/>
        <v>#REF!</v>
      </c>
      <c r="R114" s="76" t="e">
        <f t="shared" si="143"/>
        <v>#REF!</v>
      </c>
      <c r="S114" s="76" t="e">
        <f t="shared" si="144"/>
        <v>#REF!</v>
      </c>
      <c r="T114" s="76" t="e">
        <f t="shared" si="145"/>
        <v>#REF!</v>
      </c>
      <c r="U114" s="76" t="e">
        <f t="shared" si="146"/>
        <v>#REF!</v>
      </c>
      <c r="V114" s="76">
        <f t="shared" si="84"/>
        <v>-4.25</v>
      </c>
      <c r="W114" s="76">
        <f t="shared" si="39"/>
        <v>3.5</v>
      </c>
      <c r="X114" s="76">
        <f t="shared" si="147"/>
        <v>230.22389071094969</v>
      </c>
      <c r="Y114" s="76">
        <f t="shared" si="148"/>
        <v>237.87010164844969</v>
      </c>
      <c r="Z114" s="76">
        <f>'[5]Canola Complex'!$BQ453</f>
        <v>234.10773751801491</v>
      </c>
      <c r="AA114" s="76">
        <f t="shared" si="149"/>
        <v>-3.8838468070652254</v>
      </c>
      <c r="AB114" s="76">
        <f t="shared" si="150"/>
        <v>3.7623641304347757</v>
      </c>
      <c r="AC114" s="76" t="e">
        <f t="shared" si="151"/>
        <v>#REF!</v>
      </c>
      <c r="AD114" s="76" t="e">
        <f t="shared" si="152"/>
        <v>#REF!</v>
      </c>
      <c r="AE114" s="76" t="e">
        <f>#REF!</f>
        <v>#REF!</v>
      </c>
      <c r="AF114" s="76" t="e">
        <f t="shared" si="125"/>
        <v>#REF!</v>
      </c>
      <c r="AG114" s="76" t="e">
        <f t="shared" si="153"/>
        <v>#REF!</v>
      </c>
      <c r="AH114" s="76"/>
      <c r="AI114" s="76" t="e">
        <f t="shared" si="192"/>
        <v>#REF!</v>
      </c>
      <c r="AJ114" s="76" t="e">
        <f t="shared" si="154"/>
        <v>#REF!</v>
      </c>
      <c r="AK114" s="78" t="e">
        <f t="shared" si="155"/>
        <v>#REF!</v>
      </c>
      <c r="AL114" s="60">
        <f t="shared" si="156"/>
        <v>46813</v>
      </c>
      <c r="AM114" s="79" t="e">
        <f t="shared" si="178"/>
        <v>#REF!</v>
      </c>
      <c r="AN114" s="79" t="e">
        <f t="shared" si="178"/>
        <v>#REF!</v>
      </c>
      <c r="AO114" s="79" t="e">
        <f t="shared" si="178"/>
        <v>#REF!</v>
      </c>
      <c r="AQ114" s="62"/>
      <c r="AR114" s="24"/>
      <c r="AS114" s="60">
        <f t="shared" si="157"/>
        <v>46813</v>
      </c>
      <c r="AT114" s="76" t="e">
        <f t="shared" si="86"/>
        <v>#NUM!</v>
      </c>
      <c r="AU114" s="76" t="e">
        <f t="shared" si="87"/>
        <v>#NUM!</v>
      </c>
      <c r="AV114" s="76" t="e">
        <f t="shared" si="158"/>
        <v>#NUM!</v>
      </c>
      <c r="AW114" s="69" t="e">
        <f t="shared" si="159"/>
        <v>#NUM!</v>
      </c>
      <c r="AX114" s="69" t="e">
        <f t="shared" si="160"/>
        <v>#NUM!</v>
      </c>
      <c r="AY114" s="76">
        <f t="shared" si="89"/>
        <v>4.5674515091317103</v>
      </c>
      <c r="AZ114" s="76">
        <f t="shared" si="90"/>
        <v>6.9649124466317085</v>
      </c>
      <c r="BA114" s="78">
        <v>5.7941732312784495</v>
      </c>
      <c r="BB114" s="69">
        <f t="shared" si="161"/>
        <v>-1.2267217221467392</v>
      </c>
      <c r="BC114" s="69">
        <f t="shared" si="162"/>
        <v>1.170739215353259</v>
      </c>
      <c r="BD114" s="76" t="e">
        <f t="shared" si="91"/>
        <v>#NUM!</v>
      </c>
      <c r="BE114" s="76" t="e">
        <f t="shared" si="92"/>
        <v>#NUM!</v>
      </c>
      <c r="BF114" s="76" t="e">
        <f t="shared" si="191"/>
        <v>#NUM!</v>
      </c>
      <c r="BG114" s="69" t="e">
        <f t="shared" si="163"/>
        <v>#NUM!</v>
      </c>
      <c r="BH114" s="69" t="e">
        <f t="shared" si="164"/>
        <v>#NUM!</v>
      </c>
      <c r="BI114" s="76" t="e">
        <f t="shared" si="94"/>
        <v>#REF!</v>
      </c>
      <c r="BJ114" s="76" t="e">
        <f t="shared" si="95"/>
        <v>#REF!</v>
      </c>
      <c r="BK114" s="76" t="e">
        <f t="shared" si="165"/>
        <v>#REF!</v>
      </c>
      <c r="BL114" s="69" t="e">
        <f t="shared" si="166"/>
        <v>#REF!</v>
      </c>
      <c r="BM114" s="69" t="e">
        <f t="shared" si="167"/>
        <v>#REF!</v>
      </c>
      <c r="BN114" s="76" t="e">
        <f t="shared" si="97"/>
        <v>#REF!</v>
      </c>
      <c r="BO114" s="76" t="e">
        <f t="shared" si="183"/>
        <v>#REF!</v>
      </c>
      <c r="BP114" s="76" t="e">
        <f>'Argy vs. SBO'!$AA$100+('Argy vs. SBO'!$AA$103*'Monthly Data'!K113)+('Argy vs. SBO'!$AA$104*'Monthly Data'!AE113)+AVERAGE('Argy vs. SBO'!$R$953:$R$960)+12</f>
        <v>#REF!</v>
      </c>
      <c r="BQ114" s="69" t="e">
        <f t="shared" si="168"/>
        <v>#REF!</v>
      </c>
      <c r="BR114" s="69" t="e">
        <f t="shared" si="169"/>
        <v>#REF!</v>
      </c>
      <c r="BS114" s="76" t="e">
        <f t="shared" si="181"/>
        <v>#REF!</v>
      </c>
      <c r="BT114" s="76" t="e">
        <f t="shared" si="181"/>
        <v>#REF!</v>
      </c>
      <c r="BU114" s="76" t="e">
        <f t="shared" si="181"/>
        <v>#REF!</v>
      </c>
      <c r="BV114" s="69" t="e">
        <f t="shared" si="170"/>
        <v>#REF!</v>
      </c>
      <c r="BW114" s="69" t="e">
        <f t="shared" si="171"/>
        <v>#REF!</v>
      </c>
      <c r="BX114" s="76" t="e">
        <f t="shared" si="182"/>
        <v>#REF!</v>
      </c>
      <c r="BY114" s="76" t="e">
        <f t="shared" si="182"/>
        <v>#REF!</v>
      </c>
      <c r="BZ114" s="76" t="e">
        <f t="shared" si="182"/>
        <v>#REF!</v>
      </c>
      <c r="CA114" s="69" t="e">
        <f t="shared" si="172"/>
        <v>#REF!</v>
      </c>
      <c r="CB114" s="69" t="e">
        <f t="shared" si="173"/>
        <v>#REF!</v>
      </c>
      <c r="CE114" s="76">
        <v>-1.6823212828039065</v>
      </c>
      <c r="CG114" s="76">
        <v>5.7941732312784495</v>
      </c>
      <c r="CH114" s="24"/>
      <c r="CI114" s="76">
        <v>-3.3107417836079662</v>
      </c>
      <c r="CJ114" s="24"/>
      <c r="CK114" s="24">
        <v>0.5</v>
      </c>
      <c r="CM114" s="69" t="e">
        <f t="shared" si="184"/>
        <v>#REF!</v>
      </c>
      <c r="CN114" s="69" t="e">
        <f t="shared" si="184"/>
        <v>#REF!</v>
      </c>
      <c r="CO114" s="69" t="e">
        <f t="shared" si="184"/>
        <v>#REF!</v>
      </c>
      <c r="CP114" s="69" t="e">
        <f t="shared" si="185"/>
        <v>#REF!</v>
      </c>
      <c r="CQ114" s="69" t="e">
        <f t="shared" si="185"/>
        <v>#REF!</v>
      </c>
      <c r="CR114" s="69" t="e">
        <f t="shared" si="185"/>
        <v>#REF!</v>
      </c>
      <c r="CS114" s="69" t="e">
        <f t="shared" si="186"/>
        <v>#REF!</v>
      </c>
      <c r="CT114" s="69" t="e">
        <f t="shared" si="186"/>
        <v>#REF!</v>
      </c>
      <c r="CU114" s="69" t="e">
        <f t="shared" si="186"/>
        <v>#REF!</v>
      </c>
      <c r="CV114" s="69" t="e">
        <f t="shared" si="187"/>
        <v>#REF!</v>
      </c>
      <c r="CW114" s="69" t="e">
        <f t="shared" si="187"/>
        <v>#REF!</v>
      </c>
      <c r="CX114" s="69" t="e">
        <f t="shared" si="187"/>
        <v>#REF!</v>
      </c>
      <c r="CY114" s="69">
        <f t="shared" si="188"/>
        <v>230.22389071094969</v>
      </c>
      <c r="CZ114" s="69">
        <f t="shared" si="188"/>
        <v>237.87010164844969</v>
      </c>
      <c r="DA114" s="69">
        <f t="shared" si="188"/>
        <v>234.10773751801491</v>
      </c>
      <c r="DB114" s="69" t="e">
        <f t="shared" si="189"/>
        <v>#REF!</v>
      </c>
      <c r="DC114" s="69" t="e">
        <f t="shared" si="189"/>
        <v>#REF!</v>
      </c>
      <c r="DD114" s="69" t="e">
        <f t="shared" si="189"/>
        <v>#REF!</v>
      </c>
      <c r="DF114" s="69" t="e">
        <f t="shared" si="190"/>
        <v>#REF!</v>
      </c>
      <c r="DG114" s="69" t="e">
        <f t="shared" si="190"/>
        <v>#REF!</v>
      </c>
      <c r="DH114" s="69" t="e">
        <f t="shared" si="190"/>
        <v>#REF!</v>
      </c>
      <c r="DJ114" s="69" t="e">
        <f t="shared" si="180"/>
        <v>#REF!</v>
      </c>
      <c r="DK114" s="69" t="e">
        <f t="shared" si="180"/>
        <v>#REF!</v>
      </c>
      <c r="DL114" s="69" t="e">
        <f t="shared" si="180"/>
        <v>#REF!</v>
      </c>
      <c r="DM114" s="69" t="e">
        <f t="shared" si="110"/>
        <v>#REF!</v>
      </c>
      <c r="DN114" s="69" t="e">
        <f t="shared" si="111"/>
        <v>#REF!</v>
      </c>
      <c r="DO114" s="69" t="e">
        <f t="shared" si="174"/>
        <v>#REF!</v>
      </c>
      <c r="DP114" t="e">
        <f t="shared" si="175"/>
        <v>#REF!</v>
      </c>
      <c r="DQ114" t="e">
        <f t="shared" si="176"/>
        <v>#REF!</v>
      </c>
      <c r="DS114" s="69" t="e">
        <f t="shared" si="179"/>
        <v>#REF!</v>
      </c>
      <c r="DT114" s="69" t="e">
        <f t="shared" si="179"/>
        <v>#REF!</v>
      </c>
      <c r="DU114" s="69" t="e">
        <f t="shared" si="179"/>
        <v>#REF!</v>
      </c>
      <c r="DV114" s="63">
        <f t="shared" si="177"/>
        <v>46813</v>
      </c>
      <c r="DW114" s="76" t="e">
        <f t="shared" si="115"/>
        <v>#REF!</v>
      </c>
      <c r="DX114" s="76" t="e">
        <f t="shared" si="116"/>
        <v>#REF!</v>
      </c>
      <c r="DY114" s="76" t="e">
        <f t="shared" si="128"/>
        <v>#REF!</v>
      </c>
      <c r="DZ114" s="76" t="e">
        <f t="shared" si="117"/>
        <v>#REF!</v>
      </c>
      <c r="EA114" s="76" t="e">
        <f t="shared" si="117"/>
        <v>#REF!</v>
      </c>
      <c r="EB114" s="76" t="e">
        <f t="shared" si="117"/>
        <v>#REF!</v>
      </c>
      <c r="EC114" s="76">
        <f>_xlfn.MINIFS(Spreads!AT$3:AT$1616,Spreads!$AA$3:$AA$1616,'Monthly Data'!$B114,Spreads!$AB$3:$AB$1616,'Monthly Data'!$C114)</f>
        <v>0</v>
      </c>
      <c r="ED114" s="76">
        <f>_xlfn.MAXIFS(Spreads!AT$3:AT$1616,Spreads!$AA$3:$AA$1616,'Monthly Data'!$B114,Spreads!$AB$3:$AB$1616,'Monthly Data'!$C114)</f>
        <v>0</v>
      </c>
      <c r="EE114" s="76" t="e">
        <f>AVERAGEIFS(Spreads!AT$3:AT$1616,Spreads!$AA$3:$AA$1616,'Monthly Data'!$B114,Spreads!$AB$3:$AB$1616,'Monthly Data'!$C114)</f>
        <v>#DIV/0!</v>
      </c>
      <c r="EF114" s="76">
        <f>_xlfn.MINIFS(Spreads!AU$3:AU$1616,Spreads!$AA$3:$AA$1616,'Monthly Data'!$B114,Spreads!$AB$3:$AB$1616,'Monthly Data'!$C114)</f>
        <v>0</v>
      </c>
      <c r="EG114" s="76">
        <f>_xlfn.MAXIFS(Spreads!AU$3:AU$1616,Spreads!$AA$3:$AA$1616,'Monthly Data'!$B114,Spreads!$AB$3:$AB$1616,'Monthly Data'!$C114)</f>
        <v>0</v>
      </c>
      <c r="EH114" s="76" t="e">
        <f>AVERAGEIFS(Spreads!AU$3:AU$1616,Spreads!$AA$3:$AA$1616,'Monthly Data'!$B114,Spreads!$AB$3:$AB$1616,'Monthly Data'!$C114)</f>
        <v>#DIV/0!</v>
      </c>
      <c r="EI114" s="76">
        <f>_xlfn.MINIFS(Spreads!AV$3:AV$1616,Spreads!$AA$3:$AA$1616,'Monthly Data'!$B114,Spreads!$AB$3:$AB$1616,'Monthly Data'!$C114)</f>
        <v>0</v>
      </c>
      <c r="EJ114" s="76">
        <f>_xlfn.MAXIFS(Spreads!AV$3:AV$1616,Spreads!$AA$3:$AA$1616,'Monthly Data'!$B114,Spreads!$AB$3:$AB$1616,'Monthly Data'!$C114)</f>
        <v>0</v>
      </c>
      <c r="EK114" s="76" t="e">
        <f>AVERAGEIFS(Spreads!AV$3:AV$1616,Spreads!$AA$3:$AA$1616,'Monthly Data'!$B114,Spreads!$AB$3:$AB$1616,'Monthly Data'!$C114)</f>
        <v>#DIV/0!</v>
      </c>
      <c r="EL114" s="76">
        <f>_xlfn.MINIFS(Spreads!AW$3:AW$1616,Spreads!$AA$3:$AA$1616,'Monthly Data'!$B114,Spreads!$AB$3:$AB$1616,'Monthly Data'!$C114)</f>
        <v>0</v>
      </c>
      <c r="EM114" s="76">
        <f>_xlfn.MAXIFS(Spreads!AW$3:AW$1616,Spreads!$AA$3:$AA$1616,'Monthly Data'!$B114,Spreads!$AB$3:$AB$1616,'Monthly Data'!$C114)</f>
        <v>0</v>
      </c>
      <c r="EN114" s="76" t="e">
        <f>AVERAGEIFS(Spreads!AW$3:AW$1616,Spreads!$AA$3:$AA$1616,'Monthly Data'!$B114,Spreads!$AB$3:$AB$1616,'Monthly Data'!$C114)</f>
        <v>#DIV/0!</v>
      </c>
      <c r="EO114" s="76">
        <f>_xlfn.MINIFS(Spreads!AX$3:AX$1616,Spreads!$AA$3:$AA$1616,'Monthly Data'!$B114,Spreads!$AB$3:$AB$1616,'Monthly Data'!$C114)</f>
        <v>0</v>
      </c>
      <c r="EP114" s="76">
        <f>_xlfn.MAXIFS(Spreads!AX$3:AX$1616,Spreads!$AA$3:$AA$1616,'Monthly Data'!$B114,Spreads!$AB$3:$AB$1616,'Monthly Data'!$C114)</f>
        <v>0</v>
      </c>
      <c r="EQ114" s="76" t="e">
        <f>AVERAGEIFS(Spreads!AX$3:AX$1616,Spreads!$AA$3:$AA$1616,'Monthly Data'!$B114,Spreads!$AB$3:$AB$1616,'Monthly Data'!$C114)</f>
        <v>#DIV/0!</v>
      </c>
      <c r="ER114" s="65">
        <f>_xlfn.MINIFS(Spreads!AY$3:AY$1616,Spreads!$AA$3:$AA$1616,'Monthly Data'!$B114,Spreads!$AB$3:$AB$1616,'Monthly Data'!$C114)</f>
        <v>0</v>
      </c>
      <c r="ES114" s="65">
        <f>_xlfn.MAXIFS(Spreads!AY$3:AY$1616,Spreads!$AA$3:$AA$1616,'Monthly Data'!$B114,Spreads!$AB$3:$AB$1616,'Monthly Data'!$C114)</f>
        <v>0</v>
      </c>
      <c r="ET114" s="65" t="e">
        <f>AVERAGEIFS(Spreads!AY$3:AY$1616,Spreads!$AA$3:$AA$1616,'Monthly Data'!$B114,Spreads!$AB$3:$AB$1616,'Monthly Data'!$C114)</f>
        <v>#DIV/0!</v>
      </c>
      <c r="EV114" s="24" t="e">
        <f t="shared" si="50"/>
        <v>#REF!</v>
      </c>
    </row>
    <row r="115" spans="1:152" x14ac:dyDescent="0.2">
      <c r="A115" s="60">
        <v>46844</v>
      </c>
      <c r="B115" s="61">
        <f t="shared" si="129"/>
        <v>4</v>
      </c>
      <c r="C115" s="61">
        <f t="shared" si="130"/>
        <v>2028</v>
      </c>
      <c r="D115" s="76" t="e">
        <f t="shared" si="131"/>
        <v>#REF!</v>
      </c>
      <c r="E115" s="76" t="e">
        <f t="shared" si="132"/>
        <v>#REF!</v>
      </c>
      <c r="F115" s="76" t="e">
        <f t="shared" si="133"/>
        <v>#REF!</v>
      </c>
      <c r="G115" s="76" t="e">
        <f t="shared" si="134"/>
        <v>#REF!</v>
      </c>
      <c r="H115" s="76" t="e">
        <f t="shared" si="135"/>
        <v>#REF!</v>
      </c>
      <c r="I115" s="76" t="e">
        <f t="shared" si="136"/>
        <v>#REF!</v>
      </c>
      <c r="J115" s="76" t="e">
        <f t="shared" si="137"/>
        <v>#REF!</v>
      </c>
      <c r="K115" s="76" t="e">
        <f>MROUND('Argy vs. SBO'!$AA$59+('Argy vs. SBO'!$AA$60*'Monthly Data'!F115)+('Argy vs. SBO'!$AA$61*'Monthly Data'!AE115)+AVERAGE('Argy vs. SBO'!$T$953:$T$960),0.25)-2</f>
        <v>#REF!</v>
      </c>
      <c r="L115" s="76" t="e">
        <f t="shared" si="138"/>
        <v>#REF!</v>
      </c>
      <c r="M115" s="76" t="e">
        <f t="shared" si="139"/>
        <v>#REF!</v>
      </c>
      <c r="N115" s="76" t="e">
        <f t="shared" si="140"/>
        <v>#REF!</v>
      </c>
      <c r="O115" s="76" t="e">
        <f t="shared" si="141"/>
        <v>#REF!</v>
      </c>
      <c r="P115" s="76" t="e">
        <f>MROUND('Argy vs. SBO'!$AA$39+('Argy vs. SBO'!$AA$40*'Monthly Data'!U115)+('Argy vs. SBO'!$AA$41*'Monthly Data'!AE115)+AVERAGE('Argy vs. SBO'!$P$953:$P$960),0.25)-2-4-5</f>
        <v>#REF!</v>
      </c>
      <c r="Q115" s="76" t="e">
        <f t="shared" si="142"/>
        <v>#REF!</v>
      </c>
      <c r="R115" s="76" t="e">
        <f t="shared" si="143"/>
        <v>#REF!</v>
      </c>
      <c r="S115" s="76" t="e">
        <f t="shared" si="144"/>
        <v>#REF!</v>
      </c>
      <c r="T115" s="76" t="e">
        <f t="shared" si="145"/>
        <v>#REF!</v>
      </c>
      <c r="U115" s="76" t="e">
        <f t="shared" si="146"/>
        <v>#REF!</v>
      </c>
      <c r="V115" s="76">
        <f t="shared" si="84"/>
        <v>-3.25</v>
      </c>
      <c r="W115" s="76">
        <f t="shared" ref="W115:W178" si="193">MROUND((AVERAGE(W103,W91,W79)),0.25)</f>
        <v>3.75</v>
      </c>
      <c r="X115" s="76">
        <f t="shared" si="147"/>
        <v>250.01210530749017</v>
      </c>
      <c r="Y115" s="76">
        <f t="shared" si="148"/>
        <v>261.69237874499015</v>
      </c>
      <c r="Z115" s="76">
        <f>'[5]Canola Complex'!$BQ454</f>
        <v>255.75537811130368</v>
      </c>
      <c r="AA115" s="76">
        <f t="shared" si="149"/>
        <v>-5.743272803813511</v>
      </c>
      <c r="AB115" s="76">
        <f t="shared" si="150"/>
        <v>5.9370006336864662</v>
      </c>
      <c r="AC115" s="76" t="e">
        <f t="shared" si="151"/>
        <v>#REF!</v>
      </c>
      <c r="AD115" s="76" t="e">
        <f t="shared" si="152"/>
        <v>#REF!</v>
      </c>
      <c r="AE115" s="76" t="e">
        <f>#REF!</f>
        <v>#REF!</v>
      </c>
      <c r="AF115" s="76" t="e">
        <f t="shared" si="125"/>
        <v>#REF!</v>
      </c>
      <c r="AG115" s="76" t="e">
        <f t="shared" si="153"/>
        <v>#REF!</v>
      </c>
      <c r="AH115" s="76"/>
      <c r="AI115" s="76" t="e">
        <f t="shared" si="192"/>
        <v>#REF!</v>
      </c>
      <c r="AJ115" s="76" t="e">
        <f t="shared" si="154"/>
        <v>#REF!</v>
      </c>
      <c r="AK115" s="78" t="e">
        <f t="shared" si="155"/>
        <v>#REF!</v>
      </c>
      <c r="AL115" s="60">
        <f t="shared" si="156"/>
        <v>46844</v>
      </c>
      <c r="AM115" s="79" t="e">
        <f t="shared" si="178"/>
        <v>#REF!</v>
      </c>
      <c r="AN115" s="79" t="e">
        <f t="shared" si="178"/>
        <v>#REF!</v>
      </c>
      <c r="AO115" s="79" t="e">
        <f t="shared" si="178"/>
        <v>#REF!</v>
      </c>
      <c r="AQ115" s="62"/>
      <c r="AR115" s="24"/>
      <c r="AS115" s="60">
        <f t="shared" si="157"/>
        <v>46844</v>
      </c>
      <c r="AT115" s="76" t="e">
        <f>AV115+AVERAGE(AW103,AW91,AW79,AW67)</f>
        <v>#NUM!</v>
      </c>
      <c r="AU115" s="76" t="e">
        <f>AV115+AVERAGE(AX103,AX91,AX79,AX67)</f>
        <v>#NUM!</v>
      </c>
      <c r="AV115" s="76" t="e">
        <f t="shared" si="158"/>
        <v>#NUM!</v>
      </c>
      <c r="AW115" s="69" t="e">
        <f t="shared" si="159"/>
        <v>#NUM!</v>
      </c>
      <c r="AX115" s="69" t="e">
        <f t="shared" si="160"/>
        <v>#NUM!</v>
      </c>
      <c r="AY115" s="76">
        <f>BA115+AVERAGE(BB103,BB91,BB79,BB67)</f>
        <v>4.4293291401330182</v>
      </c>
      <c r="AZ115" s="76">
        <f>BA115+AVERAGE(BC103,BC91,BC79,BC67)</f>
        <v>7.1754228901330208</v>
      </c>
      <c r="BA115" s="78">
        <v>5.9051750715453579</v>
      </c>
      <c r="BB115" s="69">
        <f t="shared" si="161"/>
        <v>-1.4758459314123398</v>
      </c>
      <c r="BC115" s="69">
        <f t="shared" si="162"/>
        <v>1.2702478185876629</v>
      </c>
      <c r="BD115" s="76" t="e">
        <f>BF115+AVERAGE(BG103,BG91,BG79,BG67)</f>
        <v>#NUM!</v>
      </c>
      <c r="BE115" s="76" t="e">
        <f>BF115+AVERAGE(BH103,BH91,BH79,BH67)</f>
        <v>#NUM!</v>
      </c>
      <c r="BF115" s="76" t="e">
        <f t="shared" si="191"/>
        <v>#NUM!</v>
      </c>
      <c r="BG115" s="69" t="e">
        <f t="shared" si="163"/>
        <v>#NUM!</v>
      </c>
      <c r="BH115" s="69" t="e">
        <f t="shared" si="164"/>
        <v>#NUM!</v>
      </c>
      <c r="BI115" s="76" t="e">
        <f>BK115+AVERAGE(BL103,BL91,BL79,BL67)</f>
        <v>#REF!</v>
      </c>
      <c r="BJ115" s="76" t="e">
        <f>BK115+AVERAGE(BM103,BM91,BM79,BM67)</f>
        <v>#REF!</v>
      </c>
      <c r="BK115" s="76" t="e">
        <f t="shared" si="165"/>
        <v>#REF!</v>
      </c>
      <c r="BL115" s="69" t="e">
        <f t="shared" si="166"/>
        <v>#REF!</v>
      </c>
      <c r="BM115" s="69" t="e">
        <f t="shared" si="167"/>
        <v>#REF!</v>
      </c>
      <c r="BN115" s="76" t="e">
        <f>BP115+AVERAGE(BQ103,BQ91,BQ79,BQ67)</f>
        <v>#REF!</v>
      </c>
      <c r="BO115" s="76" t="e">
        <f>BP115+AVERAGE(BR103,BR91,BR79,BR67)</f>
        <v>#REF!</v>
      </c>
      <c r="BP115" s="76" t="e">
        <f>'Argy vs. SBO'!$AA$100+('Argy vs. SBO'!$AA$103*'Monthly Data'!K114)+('Argy vs. SBO'!$AA$104*'Monthly Data'!AE114)+AVERAGE('Argy vs. SBO'!$R$953:$R$960)+12</f>
        <v>#REF!</v>
      </c>
      <c r="BQ115" s="69" t="e">
        <f t="shared" si="168"/>
        <v>#REF!</v>
      </c>
      <c r="BR115" s="69" t="e">
        <f t="shared" si="169"/>
        <v>#REF!</v>
      </c>
      <c r="BS115" s="76" t="e">
        <f t="shared" si="181"/>
        <v>#REF!</v>
      </c>
      <c r="BT115" s="76" t="e">
        <f t="shared" si="181"/>
        <v>#REF!</v>
      </c>
      <c r="BU115" s="76" t="e">
        <f t="shared" si="181"/>
        <v>#REF!</v>
      </c>
      <c r="BV115" s="69" t="e">
        <f t="shared" si="170"/>
        <v>#REF!</v>
      </c>
      <c r="BW115" s="69" t="e">
        <f t="shared" si="171"/>
        <v>#REF!</v>
      </c>
      <c r="BX115" s="76" t="e">
        <f t="shared" si="182"/>
        <v>#REF!</v>
      </c>
      <c r="BY115" s="76" t="e">
        <f t="shared" si="182"/>
        <v>#REF!</v>
      </c>
      <c r="BZ115" s="76" t="e">
        <f t="shared" si="182"/>
        <v>#REF!</v>
      </c>
      <c r="CA115" s="69" t="e">
        <f t="shared" si="172"/>
        <v>#REF!</v>
      </c>
      <c r="CB115" s="69" t="e">
        <f t="shared" si="173"/>
        <v>#REF!</v>
      </c>
      <c r="CE115" s="76">
        <v>-3.4401875682330534</v>
      </c>
      <c r="CG115" s="76">
        <v>5.9051750715453579</v>
      </c>
      <c r="CH115" s="24"/>
      <c r="CI115" s="76">
        <v>-3.2095941057729647</v>
      </c>
      <c r="CJ115" s="24"/>
      <c r="CK115" s="24">
        <v>0.5</v>
      </c>
      <c r="CM115" s="69" t="e">
        <f t="shared" si="184"/>
        <v>#REF!</v>
      </c>
      <c r="CN115" s="69" t="e">
        <f t="shared" si="184"/>
        <v>#REF!</v>
      </c>
      <c r="CO115" s="69" t="e">
        <f t="shared" si="184"/>
        <v>#REF!</v>
      </c>
      <c r="CP115" s="69" t="e">
        <f t="shared" si="185"/>
        <v>#REF!</v>
      </c>
      <c r="CQ115" s="69" t="e">
        <f t="shared" si="185"/>
        <v>#REF!</v>
      </c>
      <c r="CR115" s="69" t="e">
        <f t="shared" si="185"/>
        <v>#REF!</v>
      </c>
      <c r="CS115" s="69" t="e">
        <f t="shared" si="186"/>
        <v>#REF!</v>
      </c>
      <c r="CT115" s="69" t="e">
        <f t="shared" si="186"/>
        <v>#REF!</v>
      </c>
      <c r="CU115" s="69" t="e">
        <f t="shared" si="186"/>
        <v>#REF!</v>
      </c>
      <c r="CV115" s="69" t="e">
        <f t="shared" si="187"/>
        <v>#REF!</v>
      </c>
      <c r="CW115" s="69" t="e">
        <f t="shared" si="187"/>
        <v>#REF!</v>
      </c>
      <c r="CX115" s="69" t="e">
        <f t="shared" si="187"/>
        <v>#REF!</v>
      </c>
      <c r="CY115" s="69">
        <f t="shared" si="188"/>
        <v>250.01210530749017</v>
      </c>
      <c r="CZ115" s="69">
        <f t="shared" si="188"/>
        <v>261.69237874499015</v>
      </c>
      <c r="DA115" s="69">
        <f t="shared" si="188"/>
        <v>255.75537811130368</v>
      </c>
      <c r="DB115" s="69" t="e">
        <f t="shared" si="189"/>
        <v>#REF!</v>
      </c>
      <c r="DC115" s="69" t="e">
        <f t="shared" si="189"/>
        <v>#REF!</v>
      </c>
      <c r="DD115" s="69" t="e">
        <f t="shared" si="189"/>
        <v>#REF!</v>
      </c>
      <c r="DF115" s="69" t="e">
        <f t="shared" si="190"/>
        <v>#REF!</v>
      </c>
      <c r="DG115" s="69" t="e">
        <f t="shared" si="190"/>
        <v>#REF!</v>
      </c>
      <c r="DH115" s="69" t="e">
        <f t="shared" si="190"/>
        <v>#REF!</v>
      </c>
      <c r="DJ115" s="69" t="e">
        <f t="shared" si="180"/>
        <v>#REF!</v>
      </c>
      <c r="DK115" s="69" t="e">
        <f t="shared" si="180"/>
        <v>#REF!</v>
      </c>
      <c r="DL115" s="69" t="e">
        <f t="shared" si="180"/>
        <v>#REF!</v>
      </c>
      <c r="DM115" s="69" t="e">
        <f t="shared" si="110"/>
        <v>#REF!</v>
      </c>
      <c r="DN115" s="69" t="e">
        <f t="shared" si="111"/>
        <v>#REF!</v>
      </c>
      <c r="DO115" s="69" t="e">
        <f t="shared" si="174"/>
        <v>#REF!</v>
      </c>
      <c r="DP115" t="e">
        <f t="shared" si="175"/>
        <v>#REF!</v>
      </c>
      <c r="DQ115" t="e">
        <f t="shared" si="176"/>
        <v>#REF!</v>
      </c>
      <c r="DS115" s="69" t="e">
        <f t="shared" si="179"/>
        <v>#REF!</v>
      </c>
      <c r="DT115" s="69" t="e">
        <f t="shared" si="179"/>
        <v>#REF!</v>
      </c>
      <c r="DU115" s="69" t="e">
        <f t="shared" si="179"/>
        <v>#REF!</v>
      </c>
      <c r="DV115" s="63">
        <f t="shared" si="177"/>
        <v>46844</v>
      </c>
      <c r="DW115" s="76" t="e">
        <f t="shared" si="115"/>
        <v>#REF!</v>
      </c>
      <c r="DX115" s="76" t="e">
        <f t="shared" si="116"/>
        <v>#REF!</v>
      </c>
      <c r="DY115" s="76" t="e">
        <f t="shared" si="128"/>
        <v>#REF!</v>
      </c>
      <c r="DZ115" s="76" t="e">
        <f t="shared" si="117"/>
        <v>#REF!</v>
      </c>
      <c r="EA115" s="76" t="e">
        <f t="shared" si="117"/>
        <v>#REF!</v>
      </c>
      <c r="EB115" s="76" t="e">
        <f t="shared" si="117"/>
        <v>#REF!</v>
      </c>
      <c r="EC115" s="76">
        <f>_xlfn.MINIFS(Spreads!AT$3:AT$1616,Spreads!$AA$3:$AA$1616,'Monthly Data'!$B115,Spreads!$AB$3:$AB$1616,'Monthly Data'!$C115)</f>
        <v>0</v>
      </c>
      <c r="ED115" s="76">
        <f>_xlfn.MAXIFS(Spreads!AT$3:AT$1616,Spreads!$AA$3:$AA$1616,'Monthly Data'!$B115,Spreads!$AB$3:$AB$1616,'Monthly Data'!$C115)</f>
        <v>0</v>
      </c>
      <c r="EE115" s="76" t="e">
        <f>AVERAGEIFS(Spreads!AT$3:AT$1616,Spreads!$AA$3:$AA$1616,'Monthly Data'!$B115,Spreads!$AB$3:$AB$1616,'Monthly Data'!$C115)</f>
        <v>#DIV/0!</v>
      </c>
      <c r="EF115" s="76">
        <f>_xlfn.MINIFS(Spreads!AU$3:AU$1616,Spreads!$AA$3:$AA$1616,'Monthly Data'!$B115,Spreads!$AB$3:$AB$1616,'Monthly Data'!$C115)</f>
        <v>0</v>
      </c>
      <c r="EG115" s="76">
        <f>_xlfn.MAXIFS(Spreads!AU$3:AU$1616,Spreads!$AA$3:$AA$1616,'Monthly Data'!$B115,Spreads!$AB$3:$AB$1616,'Monthly Data'!$C115)</f>
        <v>0</v>
      </c>
      <c r="EH115" s="76" t="e">
        <f>AVERAGEIFS(Spreads!AU$3:AU$1616,Spreads!$AA$3:$AA$1616,'Monthly Data'!$B115,Spreads!$AB$3:$AB$1616,'Monthly Data'!$C115)</f>
        <v>#DIV/0!</v>
      </c>
      <c r="EI115" s="76">
        <f>_xlfn.MINIFS(Spreads!AV$3:AV$1616,Spreads!$AA$3:$AA$1616,'Monthly Data'!$B115,Spreads!$AB$3:$AB$1616,'Monthly Data'!$C115)</f>
        <v>0</v>
      </c>
      <c r="EJ115" s="76">
        <f>_xlfn.MAXIFS(Spreads!AV$3:AV$1616,Spreads!$AA$3:$AA$1616,'Monthly Data'!$B115,Spreads!$AB$3:$AB$1616,'Monthly Data'!$C115)</f>
        <v>0</v>
      </c>
      <c r="EK115" s="76" t="e">
        <f>AVERAGEIFS(Spreads!AV$3:AV$1616,Spreads!$AA$3:$AA$1616,'Monthly Data'!$B115,Spreads!$AB$3:$AB$1616,'Monthly Data'!$C115)</f>
        <v>#DIV/0!</v>
      </c>
      <c r="EL115" s="76">
        <f>_xlfn.MINIFS(Spreads!AW$3:AW$1616,Spreads!$AA$3:$AA$1616,'Monthly Data'!$B115,Spreads!$AB$3:$AB$1616,'Monthly Data'!$C115)</f>
        <v>0</v>
      </c>
      <c r="EM115" s="76">
        <f>_xlfn.MAXIFS(Spreads!AW$3:AW$1616,Spreads!$AA$3:$AA$1616,'Monthly Data'!$B115,Spreads!$AB$3:$AB$1616,'Monthly Data'!$C115)</f>
        <v>0</v>
      </c>
      <c r="EN115" s="76" t="e">
        <f>AVERAGEIFS(Spreads!AW$3:AW$1616,Spreads!$AA$3:$AA$1616,'Monthly Data'!$B115,Spreads!$AB$3:$AB$1616,'Monthly Data'!$C115)</f>
        <v>#DIV/0!</v>
      </c>
      <c r="EO115" s="76">
        <f>_xlfn.MINIFS(Spreads!AX$3:AX$1616,Spreads!$AA$3:$AA$1616,'Monthly Data'!$B115,Spreads!$AB$3:$AB$1616,'Monthly Data'!$C115)</f>
        <v>0</v>
      </c>
      <c r="EP115" s="76">
        <f>_xlfn.MAXIFS(Spreads!AX$3:AX$1616,Spreads!$AA$3:$AA$1616,'Monthly Data'!$B115,Spreads!$AB$3:$AB$1616,'Monthly Data'!$C115)</f>
        <v>0</v>
      </c>
      <c r="EQ115" s="76" t="e">
        <f>AVERAGEIFS(Spreads!AX$3:AX$1616,Spreads!$AA$3:$AA$1616,'Monthly Data'!$B115,Spreads!$AB$3:$AB$1616,'Monthly Data'!$C115)</f>
        <v>#DIV/0!</v>
      </c>
      <c r="ER115" s="65">
        <f>_xlfn.MINIFS(Spreads!AY$3:AY$1616,Spreads!$AA$3:$AA$1616,'Monthly Data'!$B115,Spreads!$AB$3:$AB$1616,'Monthly Data'!$C115)</f>
        <v>0</v>
      </c>
      <c r="ES115" s="65">
        <f>_xlfn.MAXIFS(Spreads!AY$3:AY$1616,Spreads!$AA$3:$AA$1616,'Monthly Data'!$B115,Spreads!$AB$3:$AB$1616,'Monthly Data'!$C115)</f>
        <v>0</v>
      </c>
      <c r="ET115" s="65" t="e">
        <f>AVERAGEIFS(Spreads!AY$3:AY$1616,Spreads!$AA$3:$AA$1616,'Monthly Data'!$B115,Spreads!$AB$3:$AB$1616,'Monthly Data'!$C115)</f>
        <v>#DIV/0!</v>
      </c>
    </row>
    <row r="116" spans="1:152" x14ac:dyDescent="0.2">
      <c r="A116" s="60">
        <v>46874</v>
      </c>
      <c r="B116" s="61">
        <f t="shared" si="129"/>
        <v>5</v>
      </c>
      <c r="C116" s="61">
        <f t="shared" si="130"/>
        <v>2028</v>
      </c>
      <c r="D116" s="76" t="e">
        <f t="shared" si="131"/>
        <v>#REF!</v>
      </c>
      <c r="E116" s="76" t="e">
        <f t="shared" si="132"/>
        <v>#REF!</v>
      </c>
      <c r="F116" s="76" t="e">
        <f t="shared" si="133"/>
        <v>#REF!</v>
      </c>
      <c r="G116" s="76" t="e">
        <f t="shared" si="134"/>
        <v>#REF!</v>
      </c>
      <c r="H116" s="76" t="e">
        <f t="shared" si="135"/>
        <v>#REF!</v>
      </c>
      <c r="I116" s="76" t="e">
        <f t="shared" si="136"/>
        <v>#REF!</v>
      </c>
      <c r="J116" s="76" t="e">
        <f t="shared" si="137"/>
        <v>#REF!</v>
      </c>
      <c r="K116" s="76" t="e">
        <f>MROUND('Argy vs. SBO'!$AA$59+('Argy vs. SBO'!$AA$60*'Monthly Data'!F116)+('Argy vs. SBO'!$AA$61*'Monthly Data'!AE116)+AVERAGE('Argy vs. SBO'!$T$953:$T$960),0.25)-2</f>
        <v>#REF!</v>
      </c>
      <c r="L116" s="76" t="e">
        <f t="shared" si="138"/>
        <v>#REF!</v>
      </c>
      <c r="M116" s="76" t="e">
        <f t="shared" si="139"/>
        <v>#REF!</v>
      </c>
      <c r="N116" s="76" t="e">
        <f t="shared" si="140"/>
        <v>#REF!</v>
      </c>
      <c r="O116" s="76" t="e">
        <f t="shared" si="141"/>
        <v>#REF!</v>
      </c>
      <c r="P116" s="76" t="e">
        <f>MROUND('Argy vs. SBO'!$AA$39+('Argy vs. SBO'!$AA$40*'Monthly Data'!U116)+('Argy vs. SBO'!$AA$41*'Monthly Data'!AE116)+AVERAGE('Argy vs. SBO'!$P$953:$P$960),0.25)-2-4-5</f>
        <v>#REF!</v>
      </c>
      <c r="Q116" s="76" t="e">
        <f t="shared" si="142"/>
        <v>#REF!</v>
      </c>
      <c r="R116" s="76" t="e">
        <f t="shared" si="143"/>
        <v>#REF!</v>
      </c>
      <c r="S116" s="76" t="e">
        <f t="shared" si="144"/>
        <v>#REF!</v>
      </c>
      <c r="T116" s="76" t="e">
        <f t="shared" si="145"/>
        <v>#REF!</v>
      </c>
      <c r="U116" s="76" t="e">
        <f t="shared" si="146"/>
        <v>#REF!</v>
      </c>
      <c r="V116" s="76">
        <f t="shared" si="84"/>
        <v>-3.25</v>
      </c>
      <c r="W116" s="76">
        <f t="shared" si="193"/>
        <v>2.75</v>
      </c>
      <c r="X116" s="76">
        <f t="shared" si="147"/>
        <v>284.00629058124093</v>
      </c>
      <c r="Y116" s="76">
        <f t="shared" si="148"/>
        <v>289.73843901874091</v>
      </c>
      <c r="Z116" s="76">
        <f>'[5]Canola Complex'!$BQ455</f>
        <v>286.77607941545358</v>
      </c>
      <c r="AA116" s="76">
        <f t="shared" si="149"/>
        <v>-2.7697888342126475</v>
      </c>
      <c r="AB116" s="76">
        <f t="shared" si="150"/>
        <v>2.9623596032873252</v>
      </c>
      <c r="AC116" s="76" t="e">
        <f t="shared" si="151"/>
        <v>#REF!</v>
      </c>
      <c r="AD116" s="76" t="e">
        <f t="shared" si="152"/>
        <v>#REF!</v>
      </c>
      <c r="AE116" s="76" t="e">
        <f>#REF!</f>
        <v>#REF!</v>
      </c>
      <c r="AF116" s="76" t="e">
        <f t="shared" si="125"/>
        <v>#REF!</v>
      </c>
      <c r="AG116" s="76" t="e">
        <f t="shared" si="153"/>
        <v>#REF!</v>
      </c>
      <c r="AH116" s="76"/>
      <c r="AI116" s="76" t="e">
        <f t="shared" si="192"/>
        <v>#REF!</v>
      </c>
      <c r="AJ116" s="76" t="e">
        <f t="shared" si="154"/>
        <v>#REF!</v>
      </c>
      <c r="AK116" s="78" t="e">
        <f t="shared" si="155"/>
        <v>#REF!</v>
      </c>
      <c r="AL116" s="60">
        <f t="shared" si="156"/>
        <v>46874</v>
      </c>
      <c r="AM116" s="79" t="e">
        <f t="shared" si="178"/>
        <v>#REF!</v>
      </c>
      <c r="AN116" s="79" t="e">
        <f t="shared" si="178"/>
        <v>#REF!</v>
      </c>
      <c r="AO116" s="79" t="e">
        <f t="shared" si="178"/>
        <v>#REF!</v>
      </c>
      <c r="AQ116" s="62"/>
      <c r="AR116" s="24"/>
      <c r="AS116" s="60">
        <f t="shared" si="157"/>
        <v>46874</v>
      </c>
      <c r="AT116" s="76" t="e">
        <f>AV116+AVERAGE(AW104,AW92,AW80,AW68)</f>
        <v>#NUM!</v>
      </c>
      <c r="AU116" s="76" t="e">
        <f>AV116+AVERAGE(AX104,AX92,AX80,AX68)</f>
        <v>#NUM!</v>
      </c>
      <c r="AV116" s="76" t="e">
        <f t="shared" si="158"/>
        <v>#NUM!</v>
      </c>
      <c r="AW116" s="69" t="e">
        <f t="shared" si="159"/>
        <v>#NUM!</v>
      </c>
      <c r="AX116" s="69" t="e">
        <f t="shared" si="160"/>
        <v>#NUM!</v>
      </c>
      <c r="AY116" s="76">
        <f>BA116+AVERAGE(BB104,BB92,BB80,BB68)</f>
        <v>4.4217075860966251</v>
      </c>
      <c r="AZ116" s="76">
        <f>BA116+AVERAGE(BC104,BC92,BC80,BC68)</f>
        <v>6.7996372735966251</v>
      </c>
      <c r="BA116" s="78">
        <v>5.8295048669407805</v>
      </c>
      <c r="BB116" s="69">
        <f t="shared" si="161"/>
        <v>-1.4077972808441555</v>
      </c>
      <c r="BC116" s="69">
        <f t="shared" si="162"/>
        <v>0.97013240665584455</v>
      </c>
      <c r="BD116" s="76" t="e">
        <f>BF116+AVERAGE(BG104,BG92,BG80,BG68)</f>
        <v>#NUM!</v>
      </c>
      <c r="BE116" s="76" t="e">
        <f>BF116+AVERAGE(BH104,BH92,BH80,BH68)</f>
        <v>#NUM!</v>
      </c>
      <c r="BF116" s="76" t="e">
        <f t="shared" si="191"/>
        <v>#NUM!</v>
      </c>
      <c r="BG116" s="69" t="e">
        <f t="shared" si="163"/>
        <v>#NUM!</v>
      </c>
      <c r="BH116" s="69" t="e">
        <f t="shared" si="164"/>
        <v>#NUM!</v>
      </c>
      <c r="BI116" s="76" t="e">
        <f>BK116+AVERAGE(BL104,BL92,BL80,BL68)</f>
        <v>#REF!</v>
      </c>
      <c r="BJ116" s="76" t="e">
        <f>BK116+AVERAGE(BM104,BM92,BM80,BM68)</f>
        <v>#REF!</v>
      </c>
      <c r="BK116" s="76" t="e">
        <f t="shared" si="165"/>
        <v>#REF!</v>
      </c>
      <c r="BL116" s="69" t="e">
        <f t="shared" si="166"/>
        <v>#REF!</v>
      </c>
      <c r="BM116" s="69" t="e">
        <f t="shared" si="167"/>
        <v>#REF!</v>
      </c>
      <c r="BN116" s="76" t="e">
        <f>BP116+AVERAGE(BQ104,BQ92,BQ80,BQ68)</f>
        <v>#REF!</v>
      </c>
      <c r="BO116" s="76" t="e">
        <f>BP116+AVERAGE(BR104,BR92,BR80,BR68)</f>
        <v>#REF!</v>
      </c>
      <c r="BP116" s="76" t="e">
        <f>'Argy vs. SBO'!$AA$100+('Argy vs. SBO'!$AA$103*'Monthly Data'!K115)+('Argy vs. SBO'!$AA$104*'Monthly Data'!AE115)+AVERAGE('Argy vs. SBO'!$R$953:$R$960)+12</f>
        <v>#REF!</v>
      </c>
      <c r="BQ116" s="69" t="e">
        <f t="shared" si="168"/>
        <v>#REF!</v>
      </c>
      <c r="BR116" s="69" t="e">
        <f t="shared" si="169"/>
        <v>#REF!</v>
      </c>
      <c r="BS116" s="76" t="e">
        <f t="shared" si="181"/>
        <v>#REF!</v>
      </c>
      <c r="BT116" s="76" t="e">
        <f t="shared" si="181"/>
        <v>#REF!</v>
      </c>
      <c r="BU116" s="76" t="e">
        <f t="shared" si="181"/>
        <v>#REF!</v>
      </c>
      <c r="BV116" s="69" t="e">
        <f t="shared" si="170"/>
        <v>#REF!</v>
      </c>
      <c r="BW116" s="69" t="e">
        <f t="shared" si="171"/>
        <v>#REF!</v>
      </c>
      <c r="BX116" s="76" t="e">
        <f t="shared" si="182"/>
        <v>#REF!</v>
      </c>
      <c r="BY116" s="76" t="e">
        <f t="shared" si="182"/>
        <v>#REF!</v>
      </c>
      <c r="BZ116" s="76" t="e">
        <f t="shared" si="182"/>
        <v>#REF!</v>
      </c>
      <c r="CA116" s="69" t="e">
        <f t="shared" si="172"/>
        <v>#REF!</v>
      </c>
      <c r="CB116" s="69" t="e">
        <f t="shared" si="173"/>
        <v>#REF!</v>
      </c>
      <c r="CE116" s="76">
        <v>-2.1371367434053035</v>
      </c>
      <c r="CG116" s="76">
        <v>5.8295048669407805</v>
      </c>
      <c r="CH116" s="24"/>
      <c r="CI116" s="76">
        <v>-3.3630579948448087</v>
      </c>
      <c r="CJ116" s="24"/>
      <c r="CK116" s="24">
        <v>0.5</v>
      </c>
      <c r="CM116" s="69" t="e">
        <f t="shared" si="184"/>
        <v>#REF!</v>
      </c>
      <c r="CN116" s="69" t="e">
        <f t="shared" si="184"/>
        <v>#REF!</v>
      </c>
      <c r="CO116" s="69" t="e">
        <f t="shared" si="184"/>
        <v>#REF!</v>
      </c>
      <c r="CP116" s="69" t="e">
        <f t="shared" si="185"/>
        <v>#REF!</v>
      </c>
      <c r="CQ116" s="69" t="e">
        <f t="shared" si="185"/>
        <v>#REF!</v>
      </c>
      <c r="CR116" s="69" t="e">
        <f t="shared" si="185"/>
        <v>#REF!</v>
      </c>
      <c r="CS116" s="69" t="e">
        <f t="shared" si="186"/>
        <v>#REF!</v>
      </c>
      <c r="CT116" s="69" t="e">
        <f t="shared" si="186"/>
        <v>#REF!</v>
      </c>
      <c r="CU116" s="69" t="e">
        <f t="shared" si="186"/>
        <v>#REF!</v>
      </c>
      <c r="CV116" s="69" t="e">
        <f t="shared" si="187"/>
        <v>#REF!</v>
      </c>
      <c r="CW116" s="69" t="e">
        <f t="shared" si="187"/>
        <v>#REF!</v>
      </c>
      <c r="CX116" s="69" t="e">
        <f t="shared" si="187"/>
        <v>#REF!</v>
      </c>
      <c r="CY116" s="69">
        <f t="shared" si="188"/>
        <v>284.00629058124093</v>
      </c>
      <c r="CZ116" s="69">
        <f t="shared" si="188"/>
        <v>289.73843901874091</v>
      </c>
      <c r="DA116" s="69">
        <f t="shared" si="188"/>
        <v>286.77607941545358</v>
      </c>
      <c r="DB116" s="69" t="e">
        <f t="shared" si="189"/>
        <v>#REF!</v>
      </c>
      <c r="DC116" s="69" t="e">
        <f t="shared" si="189"/>
        <v>#REF!</v>
      </c>
      <c r="DD116" s="69" t="e">
        <f t="shared" si="189"/>
        <v>#REF!</v>
      </c>
      <c r="DF116" s="69" t="e">
        <f t="shared" si="190"/>
        <v>#REF!</v>
      </c>
      <c r="DG116" s="69" t="e">
        <f t="shared" si="190"/>
        <v>#REF!</v>
      </c>
      <c r="DH116" s="69" t="e">
        <f t="shared" si="190"/>
        <v>#REF!</v>
      </c>
      <c r="DJ116" s="69" t="e">
        <f t="shared" si="180"/>
        <v>#REF!</v>
      </c>
      <c r="DK116" s="69" t="e">
        <f t="shared" si="180"/>
        <v>#REF!</v>
      </c>
      <c r="DL116" s="69" t="e">
        <f t="shared" si="180"/>
        <v>#REF!</v>
      </c>
      <c r="DM116" s="69" t="e">
        <f t="shared" si="110"/>
        <v>#REF!</v>
      </c>
      <c r="DN116" s="69" t="e">
        <f t="shared" si="111"/>
        <v>#REF!</v>
      </c>
      <c r="DO116" s="69" t="e">
        <f t="shared" si="174"/>
        <v>#REF!</v>
      </c>
      <c r="DP116" t="e">
        <f t="shared" si="175"/>
        <v>#REF!</v>
      </c>
      <c r="DQ116" t="e">
        <f t="shared" si="176"/>
        <v>#REF!</v>
      </c>
      <c r="DS116" s="69" t="e">
        <f t="shared" si="179"/>
        <v>#REF!</v>
      </c>
      <c r="DT116" s="69" t="e">
        <f t="shared" si="179"/>
        <v>#REF!</v>
      </c>
      <c r="DU116" s="69" t="e">
        <f t="shared" si="179"/>
        <v>#REF!</v>
      </c>
      <c r="DV116" s="63">
        <f t="shared" si="177"/>
        <v>46874</v>
      </c>
      <c r="DW116" s="76" t="e">
        <f t="shared" si="115"/>
        <v>#REF!</v>
      </c>
      <c r="DX116" s="76" t="e">
        <f t="shared" si="116"/>
        <v>#REF!</v>
      </c>
      <c r="DY116" s="76" t="e">
        <f t="shared" si="128"/>
        <v>#REF!</v>
      </c>
      <c r="DZ116" s="76" t="e">
        <f t="shared" si="117"/>
        <v>#REF!</v>
      </c>
      <c r="EA116" s="76" t="e">
        <f t="shared" si="117"/>
        <v>#REF!</v>
      </c>
      <c r="EB116" s="76" t="e">
        <f t="shared" si="117"/>
        <v>#REF!</v>
      </c>
      <c r="EC116" s="76">
        <f>_xlfn.MINIFS(Spreads!AT$3:AT$1616,Spreads!$AA$3:$AA$1616,'Monthly Data'!$B116,Spreads!$AB$3:$AB$1616,'Monthly Data'!$C116)</f>
        <v>0</v>
      </c>
      <c r="ED116" s="76">
        <f>_xlfn.MAXIFS(Spreads!AT$3:AT$1616,Spreads!$AA$3:$AA$1616,'Monthly Data'!$B116,Spreads!$AB$3:$AB$1616,'Monthly Data'!$C116)</f>
        <v>0</v>
      </c>
      <c r="EE116" s="76" t="e">
        <f>AVERAGEIFS(Spreads!AT$3:AT$1616,Spreads!$AA$3:$AA$1616,'Monthly Data'!$B116,Spreads!$AB$3:$AB$1616,'Monthly Data'!$C116)</f>
        <v>#DIV/0!</v>
      </c>
      <c r="EF116" s="76">
        <f>_xlfn.MINIFS(Spreads!AU$3:AU$1616,Spreads!$AA$3:$AA$1616,'Monthly Data'!$B116,Spreads!$AB$3:$AB$1616,'Monthly Data'!$C116)</f>
        <v>0</v>
      </c>
      <c r="EG116" s="76">
        <f>_xlfn.MAXIFS(Spreads!AU$3:AU$1616,Spreads!$AA$3:$AA$1616,'Monthly Data'!$B116,Spreads!$AB$3:$AB$1616,'Monthly Data'!$C116)</f>
        <v>0</v>
      </c>
      <c r="EH116" s="76" t="e">
        <f>AVERAGEIFS(Spreads!AU$3:AU$1616,Spreads!$AA$3:$AA$1616,'Monthly Data'!$B116,Spreads!$AB$3:$AB$1616,'Monthly Data'!$C116)</f>
        <v>#DIV/0!</v>
      </c>
      <c r="EI116" s="76">
        <f>_xlfn.MINIFS(Spreads!AV$3:AV$1616,Spreads!$AA$3:$AA$1616,'Monthly Data'!$B116,Spreads!$AB$3:$AB$1616,'Monthly Data'!$C116)</f>
        <v>0</v>
      </c>
      <c r="EJ116" s="76">
        <f>_xlfn.MAXIFS(Spreads!AV$3:AV$1616,Spreads!$AA$3:$AA$1616,'Monthly Data'!$B116,Spreads!$AB$3:$AB$1616,'Monthly Data'!$C116)</f>
        <v>0</v>
      </c>
      <c r="EK116" s="76" t="e">
        <f>AVERAGEIFS(Spreads!AV$3:AV$1616,Spreads!$AA$3:$AA$1616,'Monthly Data'!$B116,Spreads!$AB$3:$AB$1616,'Monthly Data'!$C116)</f>
        <v>#DIV/0!</v>
      </c>
      <c r="EL116" s="76">
        <f>_xlfn.MINIFS(Spreads!AW$3:AW$1616,Spreads!$AA$3:$AA$1616,'Monthly Data'!$B116,Spreads!$AB$3:$AB$1616,'Monthly Data'!$C116)</f>
        <v>0</v>
      </c>
      <c r="EM116" s="76">
        <f>_xlfn.MAXIFS(Spreads!AW$3:AW$1616,Spreads!$AA$3:$AA$1616,'Monthly Data'!$B116,Spreads!$AB$3:$AB$1616,'Monthly Data'!$C116)</f>
        <v>0</v>
      </c>
      <c r="EN116" s="76" t="e">
        <f>AVERAGEIFS(Spreads!AW$3:AW$1616,Spreads!$AA$3:$AA$1616,'Monthly Data'!$B116,Spreads!$AB$3:$AB$1616,'Monthly Data'!$C116)</f>
        <v>#DIV/0!</v>
      </c>
      <c r="EO116" s="76">
        <f>_xlfn.MINIFS(Spreads!AX$3:AX$1616,Spreads!$AA$3:$AA$1616,'Monthly Data'!$B116,Spreads!$AB$3:$AB$1616,'Monthly Data'!$C116)</f>
        <v>0</v>
      </c>
      <c r="EP116" s="76">
        <f>_xlfn.MAXIFS(Spreads!AX$3:AX$1616,Spreads!$AA$3:$AA$1616,'Monthly Data'!$B116,Spreads!$AB$3:$AB$1616,'Monthly Data'!$C116)</f>
        <v>0</v>
      </c>
      <c r="EQ116" s="76" t="e">
        <f>AVERAGEIFS(Spreads!AX$3:AX$1616,Spreads!$AA$3:$AA$1616,'Monthly Data'!$B116,Spreads!$AB$3:$AB$1616,'Monthly Data'!$C116)</f>
        <v>#DIV/0!</v>
      </c>
      <c r="ER116" s="65">
        <f>_xlfn.MINIFS(Spreads!AY$3:AY$1616,Spreads!$AA$3:$AA$1616,'Monthly Data'!$B116,Spreads!$AB$3:$AB$1616,'Monthly Data'!$C116)</f>
        <v>0</v>
      </c>
      <c r="ES116" s="65">
        <f>_xlfn.MAXIFS(Spreads!AY$3:AY$1616,Spreads!$AA$3:$AA$1616,'Monthly Data'!$B116,Spreads!$AB$3:$AB$1616,'Monthly Data'!$C116)</f>
        <v>0</v>
      </c>
      <c r="ET116" s="65" t="e">
        <f>AVERAGEIFS(Spreads!AY$3:AY$1616,Spreads!$AA$3:$AA$1616,'Monthly Data'!$B116,Spreads!$AB$3:$AB$1616,'Monthly Data'!$C116)</f>
        <v>#DIV/0!</v>
      </c>
    </row>
    <row r="117" spans="1:152" x14ac:dyDescent="0.2">
      <c r="A117" s="60">
        <v>46905</v>
      </c>
      <c r="B117" s="61">
        <f t="shared" si="129"/>
        <v>6</v>
      </c>
      <c r="C117" s="61">
        <f t="shared" si="130"/>
        <v>2028</v>
      </c>
      <c r="D117" s="76" t="e">
        <f t="shared" si="131"/>
        <v>#REF!</v>
      </c>
      <c r="E117" s="76" t="e">
        <f t="shared" si="132"/>
        <v>#REF!</v>
      </c>
      <c r="F117" s="76" t="e">
        <f t="shared" si="133"/>
        <v>#REF!</v>
      </c>
      <c r="G117" s="76" t="e">
        <f t="shared" si="134"/>
        <v>#REF!</v>
      </c>
      <c r="H117" s="76" t="e">
        <f t="shared" si="135"/>
        <v>#REF!</v>
      </c>
      <c r="I117" s="76" t="e">
        <f t="shared" si="136"/>
        <v>#REF!</v>
      </c>
      <c r="J117" s="76" t="e">
        <f t="shared" si="137"/>
        <v>#REF!</v>
      </c>
      <c r="K117" s="76" t="e">
        <f>MROUND('Argy vs. SBO'!$AA$59+('Argy vs. SBO'!$AA$60*'Monthly Data'!F117)+('Argy vs. SBO'!$AA$61*'Monthly Data'!AE117)+AVERAGE('Argy vs. SBO'!$T$953:$T$960),0.25)-2</f>
        <v>#REF!</v>
      </c>
      <c r="L117" s="76" t="e">
        <f t="shared" si="138"/>
        <v>#REF!</v>
      </c>
      <c r="M117" s="76" t="e">
        <f t="shared" si="139"/>
        <v>#REF!</v>
      </c>
      <c r="N117" s="76" t="e">
        <f t="shared" si="140"/>
        <v>#REF!</v>
      </c>
      <c r="O117" s="76" t="e">
        <f t="shared" si="141"/>
        <v>#REF!</v>
      </c>
      <c r="P117" s="76" t="e">
        <f>MROUND('Argy vs. SBO'!$AA$39+('Argy vs. SBO'!$AA$40*'Monthly Data'!U117)+('Argy vs. SBO'!$AA$41*'Monthly Data'!AE117)+AVERAGE('Argy vs. SBO'!$P$953:$P$960),0.25)-2-4-5</f>
        <v>#REF!</v>
      </c>
      <c r="Q117" s="76" t="e">
        <f t="shared" si="142"/>
        <v>#REF!</v>
      </c>
      <c r="R117" s="76" t="e">
        <f t="shared" si="143"/>
        <v>#REF!</v>
      </c>
      <c r="S117" s="76" t="e">
        <f t="shared" si="144"/>
        <v>#REF!</v>
      </c>
      <c r="T117" s="76" t="e">
        <f t="shared" si="145"/>
        <v>#REF!</v>
      </c>
      <c r="U117" s="76" t="e">
        <f t="shared" si="146"/>
        <v>#REF!</v>
      </c>
      <c r="V117" s="76">
        <f t="shared" si="84"/>
        <v>-6</v>
      </c>
      <c r="W117" s="76">
        <f t="shared" si="193"/>
        <v>6.5</v>
      </c>
      <c r="X117" s="76">
        <f t="shared" si="147"/>
        <v>262.46723739695591</v>
      </c>
      <c r="Y117" s="76">
        <f t="shared" si="148"/>
        <v>278.92719833445591</v>
      </c>
      <c r="Z117" s="76">
        <f>'[5]Canola Complex'!$BQ456</f>
        <v>270.94679946574649</v>
      </c>
      <c r="AA117" s="76">
        <f t="shared" si="149"/>
        <v>-8.4795620687905853</v>
      </c>
      <c r="AB117" s="76">
        <f t="shared" si="150"/>
        <v>7.9803988687094147</v>
      </c>
      <c r="AC117" s="76" t="e">
        <f t="shared" si="151"/>
        <v>#REF!</v>
      </c>
      <c r="AD117" s="76" t="e">
        <f t="shared" si="152"/>
        <v>#REF!</v>
      </c>
      <c r="AE117" s="76" t="e">
        <f>#REF!</f>
        <v>#REF!</v>
      </c>
      <c r="AF117" s="76" t="e">
        <f t="shared" si="125"/>
        <v>#REF!</v>
      </c>
      <c r="AG117" s="76" t="e">
        <f t="shared" si="153"/>
        <v>#REF!</v>
      </c>
      <c r="AH117" s="76"/>
      <c r="AI117" s="76" t="e">
        <f t="shared" si="192"/>
        <v>#REF!</v>
      </c>
      <c r="AJ117" s="76" t="e">
        <f t="shared" si="154"/>
        <v>#REF!</v>
      </c>
      <c r="AK117" s="78" t="e">
        <f t="shared" si="155"/>
        <v>#REF!</v>
      </c>
      <c r="AL117" s="60">
        <f t="shared" si="156"/>
        <v>46905</v>
      </c>
      <c r="AM117" s="79" t="e">
        <f t="shared" si="178"/>
        <v>#REF!</v>
      </c>
      <c r="AN117" s="79" t="e">
        <f t="shared" si="178"/>
        <v>#REF!</v>
      </c>
      <c r="AO117" s="79" t="e">
        <f t="shared" si="178"/>
        <v>#REF!</v>
      </c>
      <c r="AQ117" s="62"/>
      <c r="AR117" s="24"/>
      <c r="AS117" s="60">
        <f t="shared" si="157"/>
        <v>46905</v>
      </c>
      <c r="AT117" s="76" t="e">
        <f t="shared" si="86"/>
        <v>#NUM!</v>
      </c>
      <c r="AU117" s="76" t="e">
        <f t="shared" si="87"/>
        <v>#NUM!</v>
      </c>
      <c r="AV117" s="76" t="e">
        <f t="shared" si="158"/>
        <v>#NUM!</v>
      </c>
      <c r="AW117" s="69" t="e">
        <f t="shared" si="159"/>
        <v>#NUM!</v>
      </c>
      <c r="AX117" s="69" t="e">
        <f t="shared" si="160"/>
        <v>#NUM!</v>
      </c>
      <c r="AY117" s="76">
        <f t="shared" si="89"/>
        <v>4.4086898569640631</v>
      </c>
      <c r="AZ117" s="76">
        <f t="shared" si="90"/>
        <v>8.4716781382140667</v>
      </c>
      <c r="BA117" s="78">
        <v>5.9071150970885213</v>
      </c>
      <c r="BB117" s="69">
        <f t="shared" si="161"/>
        <v>-1.4984252401244582</v>
      </c>
      <c r="BC117" s="69">
        <f t="shared" si="162"/>
        <v>2.5645630411255453</v>
      </c>
      <c r="BD117" s="76" t="e">
        <f t="shared" si="91"/>
        <v>#NUM!</v>
      </c>
      <c r="BE117" s="76" t="e">
        <f t="shared" si="92"/>
        <v>#NUM!</v>
      </c>
      <c r="BF117" s="76" t="e">
        <f t="shared" si="191"/>
        <v>#NUM!</v>
      </c>
      <c r="BG117" s="69" t="e">
        <f t="shared" si="163"/>
        <v>#NUM!</v>
      </c>
      <c r="BH117" s="69" t="e">
        <f t="shared" si="164"/>
        <v>#NUM!</v>
      </c>
      <c r="BI117" s="76" t="e">
        <f t="shared" si="94"/>
        <v>#REF!</v>
      </c>
      <c r="BJ117" s="76" t="e">
        <f t="shared" si="95"/>
        <v>#REF!</v>
      </c>
      <c r="BK117" s="76" t="e">
        <f t="shared" si="165"/>
        <v>#REF!</v>
      </c>
      <c r="BL117" s="69" t="e">
        <f t="shared" si="166"/>
        <v>#REF!</v>
      </c>
      <c r="BM117" s="69" t="e">
        <f t="shared" si="167"/>
        <v>#REF!</v>
      </c>
      <c r="BN117" s="76" t="e">
        <f t="shared" si="97"/>
        <v>#REF!</v>
      </c>
      <c r="BO117" s="76" t="e">
        <f t="shared" si="183"/>
        <v>#REF!</v>
      </c>
      <c r="BP117" s="76" t="e">
        <f>'Argy vs. SBO'!$AA$100+('Argy vs. SBO'!$AA$103*'Monthly Data'!K116)+('Argy vs. SBO'!$AA$104*'Monthly Data'!AE116)+AVERAGE('Argy vs. SBO'!$R$953:$R$960)+12</f>
        <v>#REF!</v>
      </c>
      <c r="BQ117" s="69" t="e">
        <f t="shared" si="168"/>
        <v>#REF!</v>
      </c>
      <c r="BR117" s="69" t="e">
        <f t="shared" si="169"/>
        <v>#REF!</v>
      </c>
      <c r="BS117" s="76" t="e">
        <f t="shared" si="181"/>
        <v>#REF!</v>
      </c>
      <c r="BT117" s="76" t="e">
        <f t="shared" si="181"/>
        <v>#REF!</v>
      </c>
      <c r="BU117" s="76" t="e">
        <f t="shared" si="181"/>
        <v>#REF!</v>
      </c>
      <c r="BV117" s="69" t="e">
        <f t="shared" si="170"/>
        <v>#REF!</v>
      </c>
      <c r="BW117" s="69" t="e">
        <f t="shared" si="171"/>
        <v>#REF!</v>
      </c>
      <c r="BX117" s="76" t="e">
        <f t="shared" si="182"/>
        <v>#REF!</v>
      </c>
      <c r="BY117" s="76" t="e">
        <f t="shared" si="182"/>
        <v>#REF!</v>
      </c>
      <c r="BZ117" s="76" t="e">
        <f t="shared" si="182"/>
        <v>#REF!</v>
      </c>
      <c r="CA117" s="69" t="e">
        <f t="shared" si="172"/>
        <v>#REF!</v>
      </c>
      <c r="CB117" s="69" t="e">
        <f t="shared" si="173"/>
        <v>#REF!</v>
      </c>
      <c r="CE117" s="76">
        <v>-4.2289637153838555</v>
      </c>
      <c r="CG117" s="76">
        <v>5.9071150970885213</v>
      </c>
      <c r="CH117" s="24"/>
      <c r="CI117" s="76">
        <v>-3.7328221931606933</v>
      </c>
      <c r="CJ117" s="24"/>
      <c r="CK117" s="24">
        <v>0.5</v>
      </c>
      <c r="CM117" s="69" t="e">
        <f t="shared" si="184"/>
        <v>#REF!</v>
      </c>
      <c r="CN117" s="69" t="e">
        <f t="shared" si="184"/>
        <v>#REF!</v>
      </c>
      <c r="CO117" s="69" t="e">
        <f t="shared" si="184"/>
        <v>#REF!</v>
      </c>
      <c r="CP117" s="69" t="e">
        <f t="shared" si="185"/>
        <v>#REF!</v>
      </c>
      <c r="CQ117" s="69" t="e">
        <f t="shared" si="185"/>
        <v>#REF!</v>
      </c>
      <c r="CR117" s="69" t="e">
        <f t="shared" si="185"/>
        <v>#REF!</v>
      </c>
      <c r="CS117" s="69" t="e">
        <f t="shared" si="186"/>
        <v>#REF!</v>
      </c>
      <c r="CT117" s="69" t="e">
        <f t="shared" si="186"/>
        <v>#REF!</v>
      </c>
      <c r="CU117" s="69" t="e">
        <f t="shared" si="186"/>
        <v>#REF!</v>
      </c>
      <c r="CV117" s="69" t="e">
        <f t="shared" si="187"/>
        <v>#REF!</v>
      </c>
      <c r="CW117" s="69" t="e">
        <f t="shared" si="187"/>
        <v>#REF!</v>
      </c>
      <c r="CX117" s="69" t="e">
        <f t="shared" si="187"/>
        <v>#REF!</v>
      </c>
      <c r="CY117" s="69">
        <f t="shared" si="188"/>
        <v>262.46723739695591</v>
      </c>
      <c r="CZ117" s="69">
        <f t="shared" si="188"/>
        <v>278.92719833445591</v>
      </c>
      <c r="DA117" s="69">
        <f t="shared" si="188"/>
        <v>270.94679946574649</v>
      </c>
      <c r="DB117" s="69" t="e">
        <f t="shared" si="189"/>
        <v>#REF!</v>
      </c>
      <c r="DC117" s="69" t="e">
        <f t="shared" si="189"/>
        <v>#REF!</v>
      </c>
      <c r="DD117" s="69" t="e">
        <f t="shared" si="189"/>
        <v>#REF!</v>
      </c>
      <c r="DF117" s="69" t="e">
        <f t="shared" si="190"/>
        <v>#REF!</v>
      </c>
      <c r="DG117" s="69" t="e">
        <f t="shared" si="190"/>
        <v>#REF!</v>
      </c>
      <c r="DH117" s="69" t="e">
        <f t="shared" si="190"/>
        <v>#REF!</v>
      </c>
      <c r="DJ117" s="69" t="e">
        <f t="shared" si="180"/>
        <v>#REF!</v>
      </c>
      <c r="DK117" s="69" t="e">
        <f t="shared" si="180"/>
        <v>#REF!</v>
      </c>
      <c r="DL117" s="69" t="e">
        <f t="shared" si="180"/>
        <v>#REF!</v>
      </c>
      <c r="DM117" s="69" t="e">
        <f t="shared" si="110"/>
        <v>#REF!</v>
      </c>
      <c r="DN117" s="69" t="e">
        <f t="shared" si="111"/>
        <v>#REF!</v>
      </c>
      <c r="DO117" s="69" t="e">
        <f t="shared" si="174"/>
        <v>#REF!</v>
      </c>
      <c r="DP117" t="e">
        <f t="shared" si="175"/>
        <v>#REF!</v>
      </c>
      <c r="DQ117" t="e">
        <f t="shared" si="176"/>
        <v>#REF!</v>
      </c>
      <c r="DS117" s="69" t="e">
        <f t="shared" si="179"/>
        <v>#REF!</v>
      </c>
      <c r="DT117" s="69" t="e">
        <f t="shared" si="179"/>
        <v>#REF!</v>
      </c>
      <c r="DU117" s="69" t="e">
        <f t="shared" si="179"/>
        <v>#REF!</v>
      </c>
      <c r="DV117" s="63">
        <f t="shared" si="177"/>
        <v>46905</v>
      </c>
      <c r="DW117" s="76" t="e">
        <f t="shared" si="115"/>
        <v>#REF!</v>
      </c>
      <c r="DX117" s="76" t="e">
        <f t="shared" si="116"/>
        <v>#REF!</v>
      </c>
      <c r="DY117" s="76" t="e">
        <f t="shared" si="128"/>
        <v>#REF!</v>
      </c>
      <c r="DZ117" s="76" t="e">
        <f t="shared" si="117"/>
        <v>#REF!</v>
      </c>
      <c r="EA117" s="76" t="e">
        <f t="shared" si="117"/>
        <v>#REF!</v>
      </c>
      <c r="EB117" s="76" t="e">
        <f t="shared" si="117"/>
        <v>#REF!</v>
      </c>
      <c r="EC117" s="76">
        <f>_xlfn.MINIFS(Spreads!AT$3:AT$1616,Spreads!$AA$3:$AA$1616,'Monthly Data'!$B117,Spreads!$AB$3:$AB$1616,'Monthly Data'!$C117)</f>
        <v>0</v>
      </c>
      <c r="ED117" s="76">
        <f>_xlfn.MAXIFS(Spreads!AT$3:AT$1616,Spreads!$AA$3:$AA$1616,'Monthly Data'!$B117,Spreads!$AB$3:$AB$1616,'Monthly Data'!$C117)</f>
        <v>0</v>
      </c>
      <c r="EE117" s="76" t="e">
        <f>AVERAGEIFS(Spreads!AT$3:AT$1616,Spreads!$AA$3:$AA$1616,'Monthly Data'!$B117,Spreads!$AB$3:$AB$1616,'Monthly Data'!$C117)</f>
        <v>#DIV/0!</v>
      </c>
      <c r="EF117" s="76">
        <f>_xlfn.MINIFS(Spreads!AU$3:AU$1616,Spreads!$AA$3:$AA$1616,'Monthly Data'!$B117,Spreads!$AB$3:$AB$1616,'Monthly Data'!$C117)</f>
        <v>0</v>
      </c>
      <c r="EG117" s="76">
        <f>_xlfn.MAXIFS(Spreads!AU$3:AU$1616,Spreads!$AA$3:$AA$1616,'Monthly Data'!$B117,Spreads!$AB$3:$AB$1616,'Monthly Data'!$C117)</f>
        <v>0</v>
      </c>
      <c r="EH117" s="76" t="e">
        <f>AVERAGEIFS(Spreads!AU$3:AU$1616,Spreads!$AA$3:$AA$1616,'Monthly Data'!$B117,Spreads!$AB$3:$AB$1616,'Monthly Data'!$C117)</f>
        <v>#DIV/0!</v>
      </c>
      <c r="EI117" s="76">
        <f>_xlfn.MINIFS(Spreads!AV$3:AV$1616,Spreads!$AA$3:$AA$1616,'Monthly Data'!$B117,Spreads!$AB$3:$AB$1616,'Monthly Data'!$C117)</f>
        <v>0</v>
      </c>
      <c r="EJ117" s="76">
        <f>_xlfn.MAXIFS(Spreads!AV$3:AV$1616,Spreads!$AA$3:$AA$1616,'Monthly Data'!$B117,Spreads!$AB$3:$AB$1616,'Monthly Data'!$C117)</f>
        <v>0</v>
      </c>
      <c r="EK117" s="76" t="e">
        <f>AVERAGEIFS(Spreads!AV$3:AV$1616,Spreads!$AA$3:$AA$1616,'Monthly Data'!$B117,Spreads!$AB$3:$AB$1616,'Monthly Data'!$C117)</f>
        <v>#DIV/0!</v>
      </c>
      <c r="EL117" s="76">
        <f>_xlfn.MINIFS(Spreads!AW$3:AW$1616,Spreads!$AA$3:$AA$1616,'Monthly Data'!$B117,Spreads!$AB$3:$AB$1616,'Monthly Data'!$C117)</f>
        <v>0</v>
      </c>
      <c r="EM117" s="76">
        <f>_xlfn.MAXIFS(Spreads!AW$3:AW$1616,Spreads!$AA$3:$AA$1616,'Monthly Data'!$B117,Spreads!$AB$3:$AB$1616,'Monthly Data'!$C117)</f>
        <v>0</v>
      </c>
      <c r="EN117" s="76" t="e">
        <f>AVERAGEIFS(Spreads!AW$3:AW$1616,Spreads!$AA$3:$AA$1616,'Monthly Data'!$B117,Spreads!$AB$3:$AB$1616,'Monthly Data'!$C117)</f>
        <v>#DIV/0!</v>
      </c>
      <c r="EO117" s="76">
        <f>_xlfn.MINIFS(Spreads!AX$3:AX$1616,Spreads!$AA$3:$AA$1616,'Monthly Data'!$B117,Spreads!$AB$3:$AB$1616,'Monthly Data'!$C117)</f>
        <v>0</v>
      </c>
      <c r="EP117" s="76">
        <f>_xlfn.MAXIFS(Spreads!AX$3:AX$1616,Spreads!$AA$3:$AA$1616,'Monthly Data'!$B117,Spreads!$AB$3:$AB$1616,'Monthly Data'!$C117)</f>
        <v>0</v>
      </c>
      <c r="EQ117" s="76" t="e">
        <f>AVERAGEIFS(Spreads!AX$3:AX$1616,Spreads!$AA$3:$AA$1616,'Monthly Data'!$B117,Spreads!$AB$3:$AB$1616,'Monthly Data'!$C117)</f>
        <v>#DIV/0!</v>
      </c>
      <c r="ER117" s="65">
        <f>_xlfn.MINIFS(Spreads!AY$3:AY$1616,Spreads!$AA$3:$AA$1616,'Monthly Data'!$B117,Spreads!$AB$3:$AB$1616,'Monthly Data'!$C117)</f>
        <v>0</v>
      </c>
      <c r="ES117" s="65">
        <f>_xlfn.MAXIFS(Spreads!AY$3:AY$1616,Spreads!$AA$3:$AA$1616,'Monthly Data'!$B117,Spreads!$AB$3:$AB$1616,'Monthly Data'!$C117)</f>
        <v>0</v>
      </c>
      <c r="ET117" s="65" t="e">
        <f>AVERAGEIFS(Spreads!AY$3:AY$1616,Spreads!$AA$3:$AA$1616,'Monthly Data'!$B117,Spreads!$AB$3:$AB$1616,'Monthly Data'!$C117)</f>
        <v>#DIV/0!</v>
      </c>
    </row>
    <row r="118" spans="1:152" x14ac:dyDescent="0.2">
      <c r="A118" s="60">
        <v>46935</v>
      </c>
      <c r="B118" s="61">
        <f t="shared" si="129"/>
        <v>7</v>
      </c>
      <c r="C118" s="61">
        <f t="shared" si="130"/>
        <v>2028</v>
      </c>
      <c r="D118" s="76" t="e">
        <f t="shared" si="131"/>
        <v>#REF!</v>
      </c>
      <c r="E118" s="76" t="e">
        <f t="shared" si="132"/>
        <v>#REF!</v>
      </c>
      <c r="F118" s="76" t="e">
        <f t="shared" si="133"/>
        <v>#REF!</v>
      </c>
      <c r="G118" s="76" t="e">
        <f t="shared" si="134"/>
        <v>#REF!</v>
      </c>
      <c r="H118" s="76" t="e">
        <f t="shared" si="135"/>
        <v>#REF!</v>
      </c>
      <c r="I118" s="76" t="e">
        <f t="shared" si="136"/>
        <v>#REF!</v>
      </c>
      <c r="J118" s="76" t="e">
        <f t="shared" si="137"/>
        <v>#REF!</v>
      </c>
      <c r="K118" s="76" t="e">
        <f>MROUND('Argy vs. SBO'!$AA$59+('Argy vs. SBO'!$AA$60*'Monthly Data'!F118)+('Argy vs. SBO'!$AA$61*'Monthly Data'!AE118)+AVERAGE('Argy vs. SBO'!$T$953:$T$960),0.25)-2</f>
        <v>#REF!</v>
      </c>
      <c r="L118" s="76" t="e">
        <f t="shared" si="138"/>
        <v>#REF!</v>
      </c>
      <c r="M118" s="76" t="e">
        <f t="shared" si="139"/>
        <v>#REF!</v>
      </c>
      <c r="N118" s="76" t="e">
        <f t="shared" si="140"/>
        <v>#REF!</v>
      </c>
      <c r="O118" s="76" t="e">
        <f t="shared" si="141"/>
        <v>#REF!</v>
      </c>
      <c r="P118" s="76" t="e">
        <f>MROUND('Argy vs. SBO'!$AA$39+('Argy vs. SBO'!$AA$40*'Monthly Data'!U118)+('Argy vs. SBO'!$AA$41*'Monthly Data'!AE118)+AVERAGE('Argy vs. SBO'!$P$953:$P$960),0.25)-2-4-5</f>
        <v>#REF!</v>
      </c>
      <c r="Q118" s="76" t="e">
        <f t="shared" si="142"/>
        <v>#REF!</v>
      </c>
      <c r="R118" s="76" t="e">
        <f t="shared" si="143"/>
        <v>#REF!</v>
      </c>
      <c r="S118" s="76" t="e">
        <f t="shared" si="144"/>
        <v>#REF!</v>
      </c>
      <c r="T118" s="76" t="e">
        <f t="shared" si="145"/>
        <v>#REF!</v>
      </c>
      <c r="U118" s="76" t="e">
        <f t="shared" si="146"/>
        <v>#REF!</v>
      </c>
      <c r="V118" s="76">
        <f t="shared" si="84"/>
        <v>-3.75</v>
      </c>
      <c r="W118" s="76">
        <f t="shared" si="193"/>
        <v>3.5</v>
      </c>
      <c r="X118" s="76">
        <f t="shared" si="147"/>
        <v>309.53289894784319</v>
      </c>
      <c r="Y118" s="76">
        <f t="shared" si="148"/>
        <v>318.32768410409318</v>
      </c>
      <c r="Z118" s="76">
        <f>'[5]Canola Complex'!$BQ457</f>
        <v>312.93418710050236</v>
      </c>
      <c r="AA118" s="76">
        <f t="shared" si="149"/>
        <v>-3.4012881526591627</v>
      </c>
      <c r="AB118" s="76">
        <f t="shared" si="150"/>
        <v>5.3934970035908236</v>
      </c>
      <c r="AC118" s="76" t="e">
        <f t="shared" si="151"/>
        <v>#REF!</v>
      </c>
      <c r="AD118" s="76" t="e">
        <f t="shared" si="152"/>
        <v>#REF!</v>
      </c>
      <c r="AE118" s="76" t="e">
        <f>#REF!</f>
        <v>#REF!</v>
      </c>
      <c r="AF118" s="76" t="e">
        <f t="shared" si="125"/>
        <v>#REF!</v>
      </c>
      <c r="AG118" s="76" t="e">
        <f t="shared" si="153"/>
        <v>#REF!</v>
      </c>
      <c r="AH118" s="76"/>
      <c r="AI118" s="76" t="e">
        <f t="shared" si="192"/>
        <v>#REF!</v>
      </c>
      <c r="AJ118" s="76" t="e">
        <f t="shared" si="154"/>
        <v>#REF!</v>
      </c>
      <c r="AK118" s="78" t="e">
        <f t="shared" si="155"/>
        <v>#REF!</v>
      </c>
      <c r="AL118" s="60">
        <f t="shared" si="156"/>
        <v>46935</v>
      </c>
      <c r="AM118" s="79" t="e">
        <f t="shared" si="178"/>
        <v>#REF!</v>
      </c>
      <c r="AN118" s="79" t="e">
        <f t="shared" si="178"/>
        <v>#REF!</v>
      </c>
      <c r="AO118" s="79" t="e">
        <f t="shared" si="178"/>
        <v>#REF!</v>
      </c>
      <c r="AQ118" s="62"/>
      <c r="AR118" s="24"/>
      <c r="AS118" s="60">
        <f t="shared" si="157"/>
        <v>46935</v>
      </c>
      <c r="AT118" s="76" t="e">
        <f t="shared" si="86"/>
        <v>#NUM!</v>
      </c>
      <c r="AU118" s="76" t="e">
        <f t="shared" si="87"/>
        <v>#NUM!</v>
      </c>
      <c r="AV118" s="76" t="e">
        <f t="shared" si="158"/>
        <v>#NUM!</v>
      </c>
      <c r="AW118" s="69" t="e">
        <f t="shared" si="159"/>
        <v>#NUM!</v>
      </c>
      <c r="AX118" s="69" t="e">
        <f t="shared" si="160"/>
        <v>#NUM!</v>
      </c>
      <c r="AY118" s="76">
        <f t="shared" si="89"/>
        <v>3.4338638384344158</v>
      </c>
      <c r="AZ118" s="76">
        <f t="shared" si="90"/>
        <v>8.6418716509344193</v>
      </c>
      <c r="BA118" s="78">
        <v>5.8161686472465277</v>
      </c>
      <c r="BB118" s="69">
        <f t="shared" si="161"/>
        <v>-2.3823048088121119</v>
      </c>
      <c r="BC118" s="69">
        <f t="shared" si="162"/>
        <v>2.8257030036878916</v>
      </c>
      <c r="BD118" s="76" t="e">
        <f t="shared" si="91"/>
        <v>#NUM!</v>
      </c>
      <c r="BE118" s="76" t="e">
        <f t="shared" si="92"/>
        <v>#NUM!</v>
      </c>
      <c r="BF118" s="76" t="e">
        <f t="shared" si="191"/>
        <v>#NUM!</v>
      </c>
      <c r="BG118" s="69" t="e">
        <f t="shared" si="163"/>
        <v>#NUM!</v>
      </c>
      <c r="BH118" s="69" t="e">
        <f t="shared" si="164"/>
        <v>#NUM!</v>
      </c>
      <c r="BI118" s="76" t="e">
        <f t="shared" si="94"/>
        <v>#REF!</v>
      </c>
      <c r="BJ118" s="76" t="e">
        <f t="shared" si="95"/>
        <v>#REF!</v>
      </c>
      <c r="BK118" s="76" t="e">
        <f t="shared" si="165"/>
        <v>#REF!</v>
      </c>
      <c r="BL118" s="69" t="e">
        <f t="shared" si="166"/>
        <v>#REF!</v>
      </c>
      <c r="BM118" s="69" t="e">
        <f t="shared" si="167"/>
        <v>#REF!</v>
      </c>
      <c r="BN118" s="76" t="e">
        <f t="shared" si="97"/>
        <v>#REF!</v>
      </c>
      <c r="BO118" s="76" t="e">
        <f t="shared" si="183"/>
        <v>#REF!</v>
      </c>
      <c r="BP118" s="76" t="e">
        <f>'Argy vs. SBO'!$AA$100+('Argy vs. SBO'!$AA$103*'Monthly Data'!K117)+('Argy vs. SBO'!$AA$104*'Monthly Data'!AE117)+AVERAGE('Argy vs. SBO'!$R$953:$R$960)+12</f>
        <v>#REF!</v>
      </c>
      <c r="BQ118" s="69" t="e">
        <f t="shared" si="168"/>
        <v>#REF!</v>
      </c>
      <c r="BR118" s="69" t="e">
        <f t="shared" si="169"/>
        <v>#REF!</v>
      </c>
      <c r="BS118" s="76" t="e">
        <f t="shared" si="181"/>
        <v>#REF!</v>
      </c>
      <c r="BT118" s="76" t="e">
        <f t="shared" si="181"/>
        <v>#REF!</v>
      </c>
      <c r="BU118" s="76" t="e">
        <f t="shared" si="181"/>
        <v>#REF!</v>
      </c>
      <c r="BV118" s="69" t="e">
        <f t="shared" si="170"/>
        <v>#REF!</v>
      </c>
      <c r="BW118" s="69" t="e">
        <f t="shared" si="171"/>
        <v>#REF!</v>
      </c>
      <c r="BX118" s="76" t="e">
        <f t="shared" si="182"/>
        <v>#REF!</v>
      </c>
      <c r="BY118" s="76" t="e">
        <f t="shared" si="182"/>
        <v>#REF!</v>
      </c>
      <c r="BZ118" s="76" t="e">
        <f t="shared" si="182"/>
        <v>#REF!</v>
      </c>
      <c r="CA118" s="69" t="e">
        <f t="shared" si="172"/>
        <v>#REF!</v>
      </c>
      <c r="CB118" s="69" t="e">
        <f t="shared" si="173"/>
        <v>#REF!</v>
      </c>
      <c r="CE118" s="76">
        <v>-4.1640796120339019</v>
      </c>
      <c r="CG118" s="76">
        <v>5.8161686472465277</v>
      </c>
      <c r="CH118" s="24"/>
      <c r="CI118" s="76">
        <v>-3.8971008123823623</v>
      </c>
      <c r="CJ118" s="24"/>
      <c r="CK118" s="24">
        <v>0.5</v>
      </c>
      <c r="CM118" s="69" t="e">
        <f t="shared" si="184"/>
        <v>#REF!</v>
      </c>
      <c r="CN118" s="69" t="e">
        <f t="shared" si="184"/>
        <v>#REF!</v>
      </c>
      <c r="CO118" s="69" t="e">
        <f t="shared" si="184"/>
        <v>#REF!</v>
      </c>
      <c r="CP118" s="69" t="e">
        <f t="shared" si="185"/>
        <v>#REF!</v>
      </c>
      <c r="CQ118" s="69" t="e">
        <f t="shared" si="185"/>
        <v>#REF!</v>
      </c>
      <c r="CR118" s="69" t="e">
        <f t="shared" si="185"/>
        <v>#REF!</v>
      </c>
      <c r="CS118" s="69" t="e">
        <f t="shared" si="186"/>
        <v>#REF!</v>
      </c>
      <c r="CT118" s="69" t="e">
        <f t="shared" si="186"/>
        <v>#REF!</v>
      </c>
      <c r="CU118" s="69" t="e">
        <f t="shared" si="186"/>
        <v>#REF!</v>
      </c>
      <c r="CV118" s="69" t="e">
        <f t="shared" si="187"/>
        <v>#REF!</v>
      </c>
      <c r="CW118" s="69" t="e">
        <f t="shared" si="187"/>
        <v>#REF!</v>
      </c>
      <c r="CX118" s="69" t="e">
        <f t="shared" si="187"/>
        <v>#REF!</v>
      </c>
      <c r="CY118" s="69">
        <f t="shared" si="188"/>
        <v>309.53289894784319</v>
      </c>
      <c r="CZ118" s="69">
        <f t="shared" si="188"/>
        <v>318.32768410409318</v>
      </c>
      <c r="DA118" s="69">
        <f t="shared" si="188"/>
        <v>312.93418710050236</v>
      </c>
      <c r="DB118" s="69" t="e">
        <f t="shared" si="189"/>
        <v>#REF!</v>
      </c>
      <c r="DC118" s="69" t="e">
        <f t="shared" si="189"/>
        <v>#REF!</v>
      </c>
      <c r="DD118" s="69" t="e">
        <f t="shared" si="189"/>
        <v>#REF!</v>
      </c>
      <c r="DF118" s="69" t="e">
        <f t="shared" si="190"/>
        <v>#REF!</v>
      </c>
      <c r="DG118" s="69" t="e">
        <f t="shared" si="190"/>
        <v>#REF!</v>
      </c>
      <c r="DH118" s="69" t="e">
        <f t="shared" si="190"/>
        <v>#REF!</v>
      </c>
      <c r="DJ118" s="69" t="e">
        <f t="shared" si="180"/>
        <v>#REF!</v>
      </c>
      <c r="DK118" s="69" t="e">
        <f t="shared" si="180"/>
        <v>#REF!</v>
      </c>
      <c r="DL118" s="69" t="e">
        <f t="shared" si="180"/>
        <v>#REF!</v>
      </c>
      <c r="DM118" s="69" t="e">
        <f t="shared" si="110"/>
        <v>#REF!</v>
      </c>
      <c r="DN118" s="69" t="e">
        <f t="shared" si="111"/>
        <v>#REF!</v>
      </c>
      <c r="DO118" s="69" t="e">
        <f t="shared" si="174"/>
        <v>#REF!</v>
      </c>
      <c r="DP118" t="e">
        <f t="shared" si="175"/>
        <v>#REF!</v>
      </c>
      <c r="DQ118" t="e">
        <f t="shared" si="176"/>
        <v>#REF!</v>
      </c>
      <c r="DS118" s="69" t="e">
        <f t="shared" si="179"/>
        <v>#REF!</v>
      </c>
      <c r="DT118" s="69" t="e">
        <f t="shared" si="179"/>
        <v>#REF!</v>
      </c>
      <c r="DU118" s="69" t="e">
        <f t="shared" si="179"/>
        <v>#REF!</v>
      </c>
      <c r="DV118" s="63">
        <f t="shared" si="177"/>
        <v>46935</v>
      </c>
      <c r="DW118" s="76" t="e">
        <f t="shared" si="115"/>
        <v>#REF!</v>
      </c>
      <c r="DX118" s="76" t="e">
        <f t="shared" si="116"/>
        <v>#REF!</v>
      </c>
      <c r="DY118" s="76" t="e">
        <f t="shared" si="128"/>
        <v>#REF!</v>
      </c>
      <c r="DZ118" s="76" t="e">
        <f t="shared" si="117"/>
        <v>#REF!</v>
      </c>
      <c r="EA118" s="76" t="e">
        <f t="shared" si="117"/>
        <v>#REF!</v>
      </c>
      <c r="EB118" s="76" t="e">
        <f t="shared" si="117"/>
        <v>#REF!</v>
      </c>
      <c r="EC118" s="76">
        <f>_xlfn.MINIFS(Spreads!AT$3:AT$1616,Spreads!$AA$3:$AA$1616,'Monthly Data'!$B118,Spreads!$AB$3:$AB$1616,'Monthly Data'!$C118)</f>
        <v>0</v>
      </c>
      <c r="ED118" s="76">
        <f>_xlfn.MAXIFS(Spreads!AT$3:AT$1616,Spreads!$AA$3:$AA$1616,'Monthly Data'!$B118,Spreads!$AB$3:$AB$1616,'Monthly Data'!$C118)</f>
        <v>0</v>
      </c>
      <c r="EE118" s="76" t="e">
        <f>AVERAGEIFS(Spreads!AT$3:AT$1616,Spreads!$AA$3:$AA$1616,'Monthly Data'!$B118,Spreads!$AB$3:$AB$1616,'Monthly Data'!$C118)</f>
        <v>#DIV/0!</v>
      </c>
      <c r="EF118" s="76">
        <f>_xlfn.MINIFS(Spreads!AU$3:AU$1616,Spreads!$AA$3:$AA$1616,'Monthly Data'!$B118,Spreads!$AB$3:$AB$1616,'Monthly Data'!$C118)</f>
        <v>0</v>
      </c>
      <c r="EG118" s="76">
        <f>_xlfn.MAXIFS(Spreads!AU$3:AU$1616,Spreads!$AA$3:$AA$1616,'Monthly Data'!$B118,Spreads!$AB$3:$AB$1616,'Monthly Data'!$C118)</f>
        <v>0</v>
      </c>
      <c r="EH118" s="76" t="e">
        <f>AVERAGEIFS(Spreads!AU$3:AU$1616,Spreads!$AA$3:$AA$1616,'Monthly Data'!$B118,Spreads!$AB$3:$AB$1616,'Monthly Data'!$C118)</f>
        <v>#DIV/0!</v>
      </c>
      <c r="EI118" s="76">
        <f>_xlfn.MINIFS(Spreads!AV$3:AV$1616,Spreads!$AA$3:$AA$1616,'Monthly Data'!$B118,Spreads!$AB$3:$AB$1616,'Monthly Data'!$C118)</f>
        <v>0</v>
      </c>
      <c r="EJ118" s="76">
        <f>_xlfn.MAXIFS(Spreads!AV$3:AV$1616,Spreads!$AA$3:$AA$1616,'Monthly Data'!$B118,Spreads!$AB$3:$AB$1616,'Monthly Data'!$C118)</f>
        <v>0</v>
      </c>
      <c r="EK118" s="76" t="e">
        <f>AVERAGEIFS(Spreads!AV$3:AV$1616,Spreads!$AA$3:$AA$1616,'Monthly Data'!$B118,Spreads!$AB$3:$AB$1616,'Monthly Data'!$C118)</f>
        <v>#DIV/0!</v>
      </c>
      <c r="EL118" s="76">
        <f>_xlfn.MINIFS(Spreads!AW$3:AW$1616,Spreads!$AA$3:$AA$1616,'Monthly Data'!$B118,Spreads!$AB$3:$AB$1616,'Monthly Data'!$C118)</f>
        <v>0</v>
      </c>
      <c r="EM118" s="76">
        <f>_xlfn.MAXIFS(Spreads!AW$3:AW$1616,Spreads!$AA$3:$AA$1616,'Monthly Data'!$B118,Spreads!$AB$3:$AB$1616,'Monthly Data'!$C118)</f>
        <v>0</v>
      </c>
      <c r="EN118" s="76" t="e">
        <f>AVERAGEIFS(Spreads!AW$3:AW$1616,Spreads!$AA$3:$AA$1616,'Monthly Data'!$B118,Spreads!$AB$3:$AB$1616,'Monthly Data'!$C118)</f>
        <v>#DIV/0!</v>
      </c>
      <c r="EO118" s="76">
        <f>_xlfn.MINIFS(Spreads!AX$3:AX$1616,Spreads!$AA$3:$AA$1616,'Monthly Data'!$B118,Spreads!$AB$3:$AB$1616,'Monthly Data'!$C118)</f>
        <v>0</v>
      </c>
      <c r="EP118" s="76">
        <f>_xlfn.MAXIFS(Spreads!AX$3:AX$1616,Spreads!$AA$3:$AA$1616,'Monthly Data'!$B118,Spreads!$AB$3:$AB$1616,'Monthly Data'!$C118)</f>
        <v>0</v>
      </c>
      <c r="EQ118" s="76" t="e">
        <f>AVERAGEIFS(Spreads!AX$3:AX$1616,Spreads!$AA$3:$AA$1616,'Monthly Data'!$B118,Spreads!$AB$3:$AB$1616,'Monthly Data'!$C118)</f>
        <v>#DIV/0!</v>
      </c>
      <c r="ER118" s="65">
        <f>_xlfn.MINIFS(Spreads!AY$3:AY$1616,Spreads!$AA$3:$AA$1616,'Monthly Data'!$B118,Spreads!$AB$3:$AB$1616,'Monthly Data'!$C118)</f>
        <v>0</v>
      </c>
      <c r="ES118" s="65">
        <f>_xlfn.MAXIFS(Spreads!AY$3:AY$1616,Spreads!$AA$3:$AA$1616,'Monthly Data'!$B118,Spreads!$AB$3:$AB$1616,'Monthly Data'!$C118)</f>
        <v>0</v>
      </c>
      <c r="ET118" s="65" t="e">
        <f>AVERAGEIFS(Spreads!AY$3:AY$1616,Spreads!$AA$3:$AA$1616,'Monthly Data'!$B118,Spreads!$AB$3:$AB$1616,'Monthly Data'!$C118)</f>
        <v>#DIV/0!</v>
      </c>
    </row>
    <row r="119" spans="1:152" x14ac:dyDescent="0.2">
      <c r="A119" s="60">
        <v>46966</v>
      </c>
      <c r="B119" s="61">
        <f t="shared" si="129"/>
        <v>8</v>
      </c>
      <c r="C119" s="61">
        <f t="shared" si="130"/>
        <v>2028</v>
      </c>
      <c r="D119" s="76" t="e">
        <f t="shared" si="131"/>
        <v>#REF!</v>
      </c>
      <c r="E119" s="76" t="e">
        <f t="shared" si="132"/>
        <v>#REF!</v>
      </c>
      <c r="F119" s="76" t="e">
        <f t="shared" si="133"/>
        <v>#REF!</v>
      </c>
      <c r="G119" s="76" t="e">
        <f t="shared" si="134"/>
        <v>#REF!</v>
      </c>
      <c r="H119" s="76" t="e">
        <f t="shared" si="135"/>
        <v>#REF!</v>
      </c>
      <c r="I119" s="76" t="e">
        <f t="shared" si="136"/>
        <v>#REF!</v>
      </c>
      <c r="J119" s="76" t="e">
        <f t="shared" si="137"/>
        <v>#REF!</v>
      </c>
      <c r="K119" s="76" t="e">
        <f>MROUND('Argy vs. SBO'!$AA$59+('Argy vs. SBO'!$AA$60*'Monthly Data'!F119)+('Argy vs. SBO'!$AA$61*'Monthly Data'!AE119)+AVERAGE('Argy vs. SBO'!$T$953:$T$960),0.25)-2</f>
        <v>#REF!</v>
      </c>
      <c r="L119" s="76" t="e">
        <f t="shared" si="138"/>
        <v>#REF!</v>
      </c>
      <c r="M119" s="76" t="e">
        <f t="shared" si="139"/>
        <v>#REF!</v>
      </c>
      <c r="N119" s="76" t="e">
        <f t="shared" si="140"/>
        <v>#REF!</v>
      </c>
      <c r="O119" s="76" t="e">
        <f t="shared" si="141"/>
        <v>#REF!</v>
      </c>
      <c r="P119" s="76" t="e">
        <f>MROUND('Argy vs. SBO'!$AA$39+('Argy vs. SBO'!$AA$40*'Monthly Data'!U119)+('Argy vs. SBO'!$AA$41*'Monthly Data'!AE119)+AVERAGE('Argy vs. SBO'!$P$953:$P$960),0.25)-2-4-5</f>
        <v>#REF!</v>
      </c>
      <c r="Q119" s="76" t="e">
        <f t="shared" si="142"/>
        <v>#REF!</v>
      </c>
      <c r="R119" s="76" t="e">
        <f t="shared" si="143"/>
        <v>#REF!</v>
      </c>
      <c r="S119" s="76" t="e">
        <f t="shared" si="144"/>
        <v>#REF!</v>
      </c>
      <c r="T119" s="76" t="e">
        <f t="shared" si="145"/>
        <v>#REF!</v>
      </c>
      <c r="U119" s="76" t="e">
        <f t="shared" si="146"/>
        <v>#REF!</v>
      </c>
      <c r="V119" s="76">
        <f t="shared" si="84"/>
        <v>-2.5</v>
      </c>
      <c r="W119" s="76">
        <f t="shared" si="193"/>
        <v>2.25</v>
      </c>
      <c r="X119" s="76">
        <f t="shared" si="147"/>
        <v>323.49435769234003</v>
      </c>
      <c r="Y119" s="76">
        <f t="shared" si="148"/>
        <v>330.36446511421502</v>
      </c>
      <c r="Z119" s="76">
        <f>'[5]Canola Complex'!$BQ458</f>
        <v>326.49148490113947</v>
      </c>
      <c r="AA119" s="76">
        <f t="shared" si="149"/>
        <v>-2.9971272087994407</v>
      </c>
      <c r="AB119" s="76">
        <f t="shared" si="150"/>
        <v>3.8729802130755502</v>
      </c>
      <c r="AC119" s="76" t="e">
        <f t="shared" si="151"/>
        <v>#REF!</v>
      </c>
      <c r="AD119" s="76" t="e">
        <f t="shared" si="152"/>
        <v>#REF!</v>
      </c>
      <c r="AE119" s="76" t="e">
        <f>#REF!</f>
        <v>#REF!</v>
      </c>
      <c r="AF119" s="76" t="e">
        <f t="shared" si="125"/>
        <v>#REF!</v>
      </c>
      <c r="AG119" s="76" t="e">
        <f t="shared" si="153"/>
        <v>#REF!</v>
      </c>
      <c r="AH119" s="76"/>
      <c r="AI119" s="76" t="e">
        <f t="shared" si="192"/>
        <v>#REF!</v>
      </c>
      <c r="AJ119" s="76" t="e">
        <f t="shared" si="154"/>
        <v>#REF!</v>
      </c>
      <c r="AK119" s="78" t="e">
        <f t="shared" si="155"/>
        <v>#REF!</v>
      </c>
      <c r="AL119" s="60">
        <f t="shared" si="156"/>
        <v>46966</v>
      </c>
      <c r="AM119" s="79" t="e">
        <f t="shared" si="178"/>
        <v>#REF!</v>
      </c>
      <c r="AN119" s="79" t="e">
        <f t="shared" si="178"/>
        <v>#REF!</v>
      </c>
      <c r="AO119" s="79" t="e">
        <f t="shared" si="178"/>
        <v>#REF!</v>
      </c>
      <c r="AQ119" s="62"/>
      <c r="AR119" s="24"/>
      <c r="AS119" s="60">
        <f t="shared" si="157"/>
        <v>46966</v>
      </c>
      <c r="AT119" s="76" t="e">
        <f t="shared" si="86"/>
        <v>#NUM!</v>
      </c>
      <c r="AU119" s="76" t="e">
        <f t="shared" si="87"/>
        <v>#NUM!</v>
      </c>
      <c r="AV119" s="76" t="e">
        <f t="shared" si="158"/>
        <v>#NUM!</v>
      </c>
      <c r="AW119" s="69" t="e">
        <f t="shared" si="159"/>
        <v>#NUM!</v>
      </c>
      <c r="AX119" s="69" t="e">
        <f t="shared" si="160"/>
        <v>#NUM!</v>
      </c>
      <c r="AY119" s="76">
        <f t="shared" si="89"/>
        <v>3.349873792445293</v>
      </c>
      <c r="AZ119" s="76">
        <f t="shared" si="90"/>
        <v>7.7695515268202939</v>
      </c>
      <c r="BA119" s="78">
        <v>5.9843344829097198</v>
      </c>
      <c r="BB119" s="69">
        <f t="shared" si="161"/>
        <v>-2.6344606904644268</v>
      </c>
      <c r="BC119" s="69">
        <f t="shared" si="162"/>
        <v>1.7852170439105741</v>
      </c>
      <c r="BD119" s="76" t="e">
        <f t="shared" si="91"/>
        <v>#NUM!</v>
      </c>
      <c r="BE119" s="76" t="e">
        <f t="shared" si="92"/>
        <v>#NUM!</v>
      </c>
      <c r="BF119" s="76" t="e">
        <f t="shared" si="191"/>
        <v>#NUM!</v>
      </c>
      <c r="BG119" s="69" t="e">
        <f t="shared" si="163"/>
        <v>#NUM!</v>
      </c>
      <c r="BH119" s="69" t="e">
        <f t="shared" si="164"/>
        <v>#NUM!</v>
      </c>
      <c r="BI119" s="76" t="e">
        <f t="shared" si="94"/>
        <v>#REF!</v>
      </c>
      <c r="BJ119" s="76" t="e">
        <f t="shared" si="95"/>
        <v>#REF!</v>
      </c>
      <c r="BK119" s="76" t="e">
        <f t="shared" si="165"/>
        <v>#REF!</v>
      </c>
      <c r="BL119" s="69" t="e">
        <f t="shared" si="166"/>
        <v>#REF!</v>
      </c>
      <c r="BM119" s="69" t="e">
        <f t="shared" si="167"/>
        <v>#REF!</v>
      </c>
      <c r="BN119" s="76" t="e">
        <f t="shared" si="97"/>
        <v>#REF!</v>
      </c>
      <c r="BO119" s="76" t="e">
        <f t="shared" si="183"/>
        <v>#REF!</v>
      </c>
      <c r="BP119" s="76" t="e">
        <f>'Argy vs. SBO'!$AA$100+('Argy vs. SBO'!$AA$103*'Monthly Data'!K118)+('Argy vs. SBO'!$AA$104*'Monthly Data'!AE118)+AVERAGE('Argy vs. SBO'!$R$953:$R$960)+12</f>
        <v>#REF!</v>
      </c>
      <c r="BQ119" s="69" t="e">
        <f t="shared" si="168"/>
        <v>#REF!</v>
      </c>
      <c r="BR119" s="69" t="e">
        <f t="shared" si="169"/>
        <v>#REF!</v>
      </c>
      <c r="BS119" s="76" t="e">
        <f t="shared" si="181"/>
        <v>#REF!</v>
      </c>
      <c r="BT119" s="76" t="e">
        <f t="shared" si="181"/>
        <v>#REF!</v>
      </c>
      <c r="BU119" s="76" t="e">
        <f t="shared" si="181"/>
        <v>#REF!</v>
      </c>
      <c r="BV119" s="69" t="e">
        <f t="shared" si="170"/>
        <v>#REF!</v>
      </c>
      <c r="BW119" s="69" t="e">
        <f t="shared" si="171"/>
        <v>#REF!</v>
      </c>
      <c r="BX119" s="76" t="e">
        <f t="shared" si="182"/>
        <v>#REF!</v>
      </c>
      <c r="BY119" s="76" t="e">
        <f t="shared" si="182"/>
        <v>#REF!</v>
      </c>
      <c r="BZ119" s="76" t="e">
        <f t="shared" si="182"/>
        <v>#REF!</v>
      </c>
      <c r="CA119" s="69" t="e">
        <f t="shared" si="172"/>
        <v>#REF!</v>
      </c>
      <c r="CB119" s="69" t="e">
        <f t="shared" si="173"/>
        <v>#REF!</v>
      </c>
      <c r="CE119" s="76">
        <v>-2.5654783097620601</v>
      </c>
      <c r="CG119" s="76">
        <v>5.9843344829097198</v>
      </c>
      <c r="CH119" s="24"/>
      <c r="CI119" s="76">
        <v>-4.3499867875929006</v>
      </c>
      <c r="CJ119" s="24"/>
      <c r="CK119" s="24">
        <v>0.5</v>
      </c>
      <c r="CM119" s="69" t="e">
        <f t="shared" si="184"/>
        <v>#REF!</v>
      </c>
      <c r="CN119" s="69" t="e">
        <f t="shared" si="184"/>
        <v>#REF!</v>
      </c>
      <c r="CO119" s="69" t="e">
        <f t="shared" si="184"/>
        <v>#REF!</v>
      </c>
      <c r="CP119" s="69" t="e">
        <f t="shared" si="185"/>
        <v>#REF!</v>
      </c>
      <c r="CQ119" s="69" t="e">
        <f t="shared" si="185"/>
        <v>#REF!</v>
      </c>
      <c r="CR119" s="69" t="e">
        <f t="shared" si="185"/>
        <v>#REF!</v>
      </c>
      <c r="CS119" s="69" t="e">
        <f t="shared" si="186"/>
        <v>#REF!</v>
      </c>
      <c r="CT119" s="69" t="e">
        <f t="shared" si="186"/>
        <v>#REF!</v>
      </c>
      <c r="CU119" s="69" t="e">
        <f t="shared" si="186"/>
        <v>#REF!</v>
      </c>
      <c r="CV119" s="69" t="e">
        <f t="shared" si="187"/>
        <v>#REF!</v>
      </c>
      <c r="CW119" s="69" t="e">
        <f t="shared" si="187"/>
        <v>#REF!</v>
      </c>
      <c r="CX119" s="69" t="e">
        <f t="shared" si="187"/>
        <v>#REF!</v>
      </c>
      <c r="CY119" s="69">
        <f t="shared" si="188"/>
        <v>323.49435769234003</v>
      </c>
      <c r="CZ119" s="69">
        <f t="shared" si="188"/>
        <v>330.36446511421502</v>
      </c>
      <c r="DA119" s="69">
        <f t="shared" si="188"/>
        <v>326.49148490113947</v>
      </c>
      <c r="DB119" s="69" t="e">
        <f t="shared" si="189"/>
        <v>#REF!</v>
      </c>
      <c r="DC119" s="69" t="e">
        <f t="shared" si="189"/>
        <v>#REF!</v>
      </c>
      <c r="DD119" s="69" t="e">
        <f t="shared" si="189"/>
        <v>#REF!</v>
      </c>
      <c r="DF119" s="69" t="e">
        <f t="shared" si="190"/>
        <v>#REF!</v>
      </c>
      <c r="DG119" s="69" t="e">
        <f t="shared" si="190"/>
        <v>#REF!</v>
      </c>
      <c r="DH119" s="69" t="e">
        <f t="shared" si="190"/>
        <v>#REF!</v>
      </c>
      <c r="DJ119" s="69" t="e">
        <f t="shared" si="180"/>
        <v>#REF!</v>
      </c>
      <c r="DK119" s="69" t="e">
        <f t="shared" si="180"/>
        <v>#REF!</v>
      </c>
      <c r="DL119" s="69" t="e">
        <f t="shared" si="180"/>
        <v>#REF!</v>
      </c>
      <c r="DM119" s="69" t="e">
        <f t="shared" si="110"/>
        <v>#REF!</v>
      </c>
      <c r="DN119" s="69" t="e">
        <f t="shared" si="111"/>
        <v>#REF!</v>
      </c>
      <c r="DO119" s="69" t="e">
        <f t="shared" si="174"/>
        <v>#REF!</v>
      </c>
      <c r="DP119" t="e">
        <f t="shared" si="175"/>
        <v>#REF!</v>
      </c>
      <c r="DQ119" t="e">
        <f t="shared" si="176"/>
        <v>#REF!</v>
      </c>
      <c r="DS119" s="69" t="e">
        <f t="shared" si="179"/>
        <v>#REF!</v>
      </c>
      <c r="DT119" s="69" t="e">
        <f t="shared" si="179"/>
        <v>#REF!</v>
      </c>
      <c r="DU119" s="69" t="e">
        <f t="shared" si="179"/>
        <v>#REF!</v>
      </c>
      <c r="DV119" s="63">
        <f t="shared" si="177"/>
        <v>46966</v>
      </c>
      <c r="DW119" s="76" t="e">
        <f t="shared" si="115"/>
        <v>#REF!</v>
      </c>
      <c r="DX119" s="76" t="e">
        <f t="shared" si="116"/>
        <v>#REF!</v>
      </c>
      <c r="DY119" s="76" t="e">
        <f t="shared" si="128"/>
        <v>#REF!</v>
      </c>
      <c r="DZ119" s="76" t="e">
        <f t="shared" si="117"/>
        <v>#REF!</v>
      </c>
      <c r="EA119" s="76" t="e">
        <f t="shared" si="117"/>
        <v>#REF!</v>
      </c>
      <c r="EB119" s="76" t="e">
        <f t="shared" si="117"/>
        <v>#REF!</v>
      </c>
      <c r="EC119" s="76">
        <f>_xlfn.MINIFS(Spreads!AT$3:AT$1616,Spreads!$AA$3:$AA$1616,'Monthly Data'!$B119,Spreads!$AB$3:$AB$1616,'Monthly Data'!$C119)</f>
        <v>0</v>
      </c>
      <c r="ED119" s="76">
        <f>_xlfn.MAXIFS(Spreads!AT$3:AT$1616,Spreads!$AA$3:$AA$1616,'Monthly Data'!$B119,Spreads!$AB$3:$AB$1616,'Monthly Data'!$C119)</f>
        <v>0</v>
      </c>
      <c r="EE119" s="76" t="e">
        <f>AVERAGEIFS(Spreads!AT$3:AT$1616,Spreads!$AA$3:$AA$1616,'Monthly Data'!$B119,Spreads!$AB$3:$AB$1616,'Monthly Data'!$C119)</f>
        <v>#DIV/0!</v>
      </c>
      <c r="EF119" s="76">
        <f>_xlfn.MINIFS(Spreads!AU$3:AU$1616,Spreads!$AA$3:$AA$1616,'Monthly Data'!$B119,Spreads!$AB$3:$AB$1616,'Monthly Data'!$C119)</f>
        <v>0</v>
      </c>
      <c r="EG119" s="76">
        <f>_xlfn.MAXIFS(Spreads!AU$3:AU$1616,Spreads!$AA$3:$AA$1616,'Monthly Data'!$B119,Spreads!$AB$3:$AB$1616,'Monthly Data'!$C119)</f>
        <v>0</v>
      </c>
      <c r="EH119" s="76" t="e">
        <f>AVERAGEIFS(Spreads!AU$3:AU$1616,Spreads!$AA$3:$AA$1616,'Monthly Data'!$B119,Spreads!$AB$3:$AB$1616,'Monthly Data'!$C119)</f>
        <v>#DIV/0!</v>
      </c>
      <c r="EI119" s="76">
        <f>_xlfn.MINIFS(Spreads!AV$3:AV$1616,Spreads!$AA$3:$AA$1616,'Monthly Data'!$B119,Spreads!$AB$3:$AB$1616,'Monthly Data'!$C119)</f>
        <v>0</v>
      </c>
      <c r="EJ119" s="76">
        <f>_xlfn.MAXIFS(Spreads!AV$3:AV$1616,Spreads!$AA$3:$AA$1616,'Monthly Data'!$B119,Spreads!$AB$3:$AB$1616,'Monthly Data'!$C119)</f>
        <v>0</v>
      </c>
      <c r="EK119" s="76" t="e">
        <f>AVERAGEIFS(Spreads!AV$3:AV$1616,Spreads!$AA$3:$AA$1616,'Monthly Data'!$B119,Spreads!$AB$3:$AB$1616,'Monthly Data'!$C119)</f>
        <v>#DIV/0!</v>
      </c>
      <c r="EL119" s="76">
        <f>_xlfn.MINIFS(Spreads!AW$3:AW$1616,Spreads!$AA$3:$AA$1616,'Monthly Data'!$B119,Spreads!$AB$3:$AB$1616,'Monthly Data'!$C119)</f>
        <v>0</v>
      </c>
      <c r="EM119" s="76">
        <f>_xlfn.MAXIFS(Spreads!AW$3:AW$1616,Spreads!$AA$3:$AA$1616,'Monthly Data'!$B119,Spreads!$AB$3:$AB$1616,'Monthly Data'!$C119)</f>
        <v>0</v>
      </c>
      <c r="EN119" s="76" t="e">
        <f>AVERAGEIFS(Spreads!AW$3:AW$1616,Spreads!$AA$3:$AA$1616,'Monthly Data'!$B119,Spreads!$AB$3:$AB$1616,'Monthly Data'!$C119)</f>
        <v>#DIV/0!</v>
      </c>
      <c r="EO119" s="76">
        <f>_xlfn.MINIFS(Spreads!AX$3:AX$1616,Spreads!$AA$3:$AA$1616,'Monthly Data'!$B119,Spreads!$AB$3:$AB$1616,'Monthly Data'!$C119)</f>
        <v>0</v>
      </c>
      <c r="EP119" s="76">
        <f>_xlfn.MAXIFS(Spreads!AX$3:AX$1616,Spreads!$AA$3:$AA$1616,'Monthly Data'!$B119,Spreads!$AB$3:$AB$1616,'Monthly Data'!$C119)</f>
        <v>0</v>
      </c>
      <c r="EQ119" s="76" t="e">
        <f>AVERAGEIFS(Spreads!AX$3:AX$1616,Spreads!$AA$3:$AA$1616,'Monthly Data'!$B119,Spreads!$AB$3:$AB$1616,'Monthly Data'!$C119)</f>
        <v>#DIV/0!</v>
      </c>
      <c r="ER119" s="65">
        <f>_xlfn.MINIFS(Spreads!AY$3:AY$1616,Spreads!$AA$3:$AA$1616,'Monthly Data'!$B119,Spreads!$AB$3:$AB$1616,'Monthly Data'!$C119)</f>
        <v>0</v>
      </c>
      <c r="ES119" s="65">
        <f>_xlfn.MAXIFS(Spreads!AY$3:AY$1616,Spreads!$AA$3:$AA$1616,'Monthly Data'!$B119,Spreads!$AB$3:$AB$1616,'Monthly Data'!$C119)</f>
        <v>0</v>
      </c>
      <c r="ET119" s="65" t="e">
        <f>AVERAGEIFS(Spreads!AY$3:AY$1616,Spreads!$AA$3:$AA$1616,'Monthly Data'!$B119,Spreads!$AB$3:$AB$1616,'Monthly Data'!$C119)</f>
        <v>#DIV/0!</v>
      </c>
    </row>
    <row r="120" spans="1:152" x14ac:dyDescent="0.2">
      <c r="A120" s="60">
        <v>46997</v>
      </c>
      <c r="B120" s="61">
        <f t="shared" si="129"/>
        <v>9</v>
      </c>
      <c r="C120" s="61">
        <f t="shared" si="130"/>
        <v>2028</v>
      </c>
      <c r="D120" s="76" t="e">
        <f t="shared" si="131"/>
        <v>#REF!</v>
      </c>
      <c r="E120" s="76" t="e">
        <f t="shared" si="132"/>
        <v>#REF!</v>
      </c>
      <c r="F120" s="76" t="e">
        <f t="shared" si="133"/>
        <v>#REF!</v>
      </c>
      <c r="G120" s="76" t="e">
        <f t="shared" si="134"/>
        <v>#REF!</v>
      </c>
      <c r="H120" s="76" t="e">
        <f t="shared" si="135"/>
        <v>#REF!</v>
      </c>
      <c r="I120" s="76" t="e">
        <f t="shared" si="136"/>
        <v>#REF!</v>
      </c>
      <c r="J120" s="76" t="e">
        <f t="shared" si="137"/>
        <v>#REF!</v>
      </c>
      <c r="K120" s="76" t="e">
        <f>MROUND('Argy vs. SBO'!$AA$59+('Argy vs. SBO'!$AA$60*'Monthly Data'!F120)+('Argy vs. SBO'!$AA$61*'Monthly Data'!AE120)+AVERAGE('Argy vs. SBO'!$T$953:$T$960),0.25)-2</f>
        <v>#REF!</v>
      </c>
      <c r="L120" s="76" t="e">
        <f t="shared" si="138"/>
        <v>#REF!</v>
      </c>
      <c r="M120" s="76" t="e">
        <f t="shared" si="139"/>
        <v>#REF!</v>
      </c>
      <c r="N120" s="76" t="e">
        <f t="shared" si="140"/>
        <v>#REF!</v>
      </c>
      <c r="O120" s="76" t="e">
        <f t="shared" si="141"/>
        <v>#REF!</v>
      </c>
      <c r="P120" s="76" t="e">
        <f>MROUND('Argy vs. SBO'!$AA$39+('Argy vs. SBO'!$AA$40*'Monthly Data'!U120)+('Argy vs. SBO'!$AA$41*'Monthly Data'!AE120)+AVERAGE('Argy vs. SBO'!$P$953:$P$960),0.25)-2-4-5</f>
        <v>#REF!</v>
      </c>
      <c r="Q120" s="76" t="e">
        <f t="shared" si="142"/>
        <v>#REF!</v>
      </c>
      <c r="R120" s="76" t="e">
        <f t="shared" si="143"/>
        <v>#REF!</v>
      </c>
      <c r="S120" s="76" t="e">
        <f t="shared" si="144"/>
        <v>#REF!</v>
      </c>
      <c r="T120" s="76" t="e">
        <f t="shared" si="145"/>
        <v>#REF!</v>
      </c>
      <c r="U120" s="76" t="e">
        <f t="shared" si="146"/>
        <v>#REF!</v>
      </c>
      <c r="V120" s="76">
        <f t="shared" si="84"/>
        <v>-3.5</v>
      </c>
      <c r="W120" s="76">
        <f t="shared" si="193"/>
        <v>5.25</v>
      </c>
      <c r="X120" s="76">
        <f t="shared" si="147"/>
        <v>201.26950995818578</v>
      </c>
      <c r="Y120" s="76">
        <f t="shared" si="148"/>
        <v>209.16725409881076</v>
      </c>
      <c r="Z120" s="76">
        <f>'[5]Canola Complex'!$BQ459</f>
        <v>205.25637558783606</v>
      </c>
      <c r="AA120" s="76">
        <f t="shared" si="149"/>
        <v>-3.986865629650282</v>
      </c>
      <c r="AB120" s="76">
        <f t="shared" si="150"/>
        <v>3.9108785109746975</v>
      </c>
      <c r="AC120" s="76" t="e">
        <f t="shared" si="151"/>
        <v>#REF!</v>
      </c>
      <c r="AD120" s="76" t="e">
        <f t="shared" si="152"/>
        <v>#REF!</v>
      </c>
      <c r="AE120" s="76" t="e">
        <f>#REF!</f>
        <v>#REF!</v>
      </c>
      <c r="AF120" s="76" t="e">
        <f t="shared" si="125"/>
        <v>#REF!</v>
      </c>
      <c r="AG120" s="76" t="e">
        <f t="shared" si="153"/>
        <v>#REF!</v>
      </c>
      <c r="AH120" s="76"/>
      <c r="AI120" s="76" t="e">
        <f t="shared" si="192"/>
        <v>#REF!</v>
      </c>
      <c r="AJ120" s="76" t="e">
        <f t="shared" si="154"/>
        <v>#REF!</v>
      </c>
      <c r="AK120" s="78" t="e">
        <f t="shared" si="155"/>
        <v>#REF!</v>
      </c>
      <c r="AL120" s="60">
        <f t="shared" si="156"/>
        <v>46997</v>
      </c>
      <c r="AM120" s="79" t="e">
        <f t="shared" si="178"/>
        <v>#REF!</v>
      </c>
      <c r="AN120" s="79" t="e">
        <f t="shared" si="178"/>
        <v>#REF!</v>
      </c>
      <c r="AO120" s="79" t="e">
        <f t="shared" si="178"/>
        <v>#REF!</v>
      </c>
      <c r="AQ120" s="62"/>
      <c r="AR120" s="24"/>
      <c r="AS120" s="60">
        <f t="shared" si="157"/>
        <v>46997</v>
      </c>
      <c r="AT120" s="76" t="e">
        <f t="shared" si="86"/>
        <v>#NUM!</v>
      </c>
      <c r="AU120" s="76" t="e">
        <f t="shared" si="87"/>
        <v>#NUM!</v>
      </c>
      <c r="AV120" s="76" t="e">
        <f t="shared" si="158"/>
        <v>#NUM!</v>
      </c>
      <c r="AW120" s="69" t="e">
        <f t="shared" si="159"/>
        <v>#NUM!</v>
      </c>
      <c r="AX120" s="69" t="e">
        <f t="shared" si="160"/>
        <v>#NUM!</v>
      </c>
      <c r="AY120" s="76">
        <f t="shared" si="89"/>
        <v>4.1427889125660666</v>
      </c>
      <c r="AZ120" s="76">
        <f t="shared" si="90"/>
        <v>7.5088777797535666</v>
      </c>
      <c r="BA120" s="78">
        <v>6.1067953183510362</v>
      </c>
      <c r="BB120" s="69">
        <f t="shared" si="161"/>
        <v>-1.9640064057849695</v>
      </c>
      <c r="BC120" s="69">
        <f t="shared" si="162"/>
        <v>1.4020824614025305</v>
      </c>
      <c r="BD120" s="76" t="e">
        <f t="shared" si="91"/>
        <v>#NUM!</v>
      </c>
      <c r="BE120" s="76" t="e">
        <f t="shared" si="92"/>
        <v>#NUM!</v>
      </c>
      <c r="BF120" s="76" t="e">
        <f t="shared" si="191"/>
        <v>#NUM!</v>
      </c>
      <c r="BG120" s="69" t="e">
        <f t="shared" si="163"/>
        <v>#NUM!</v>
      </c>
      <c r="BH120" s="69" t="e">
        <f t="shared" si="164"/>
        <v>#NUM!</v>
      </c>
      <c r="BI120" s="76" t="e">
        <f t="shared" si="94"/>
        <v>#REF!</v>
      </c>
      <c r="BJ120" s="76" t="e">
        <f t="shared" si="95"/>
        <v>#REF!</v>
      </c>
      <c r="BK120" s="76" t="e">
        <f t="shared" si="165"/>
        <v>#REF!</v>
      </c>
      <c r="BL120" s="69" t="e">
        <f t="shared" si="166"/>
        <v>#REF!</v>
      </c>
      <c r="BM120" s="69" t="e">
        <f t="shared" si="167"/>
        <v>#REF!</v>
      </c>
      <c r="BN120" s="76" t="e">
        <f t="shared" si="97"/>
        <v>#REF!</v>
      </c>
      <c r="BO120" s="76" t="e">
        <f t="shared" si="183"/>
        <v>#REF!</v>
      </c>
      <c r="BP120" s="76" t="e">
        <f>'Argy vs. SBO'!$AA$100+('Argy vs. SBO'!$AA$103*'Monthly Data'!K119)+('Argy vs. SBO'!$AA$104*'Monthly Data'!AE119)+AVERAGE('Argy vs. SBO'!$R$953:$R$960)+12</f>
        <v>#REF!</v>
      </c>
      <c r="BQ120" s="69" t="e">
        <f t="shared" si="168"/>
        <v>#REF!</v>
      </c>
      <c r="BR120" s="69" t="e">
        <f t="shared" si="169"/>
        <v>#REF!</v>
      </c>
      <c r="BS120" s="76" t="e">
        <f t="shared" si="181"/>
        <v>#REF!</v>
      </c>
      <c r="BT120" s="76" t="e">
        <f t="shared" si="181"/>
        <v>#REF!</v>
      </c>
      <c r="BU120" s="76" t="e">
        <f t="shared" si="181"/>
        <v>#REF!</v>
      </c>
      <c r="BV120" s="69" t="e">
        <f t="shared" si="170"/>
        <v>#REF!</v>
      </c>
      <c r="BW120" s="69" t="e">
        <f t="shared" si="171"/>
        <v>#REF!</v>
      </c>
      <c r="BX120" s="76" t="e">
        <f t="shared" si="182"/>
        <v>#REF!</v>
      </c>
      <c r="BY120" s="76" t="e">
        <f t="shared" si="182"/>
        <v>#REF!</v>
      </c>
      <c r="BZ120" s="76" t="e">
        <f t="shared" si="182"/>
        <v>#REF!</v>
      </c>
      <c r="CA120" s="69" t="e">
        <f t="shared" si="172"/>
        <v>#REF!</v>
      </c>
      <c r="CB120" s="69" t="e">
        <f t="shared" si="173"/>
        <v>#REF!</v>
      </c>
      <c r="CE120" s="76">
        <v>-3.2914101032599881</v>
      </c>
      <c r="CG120" s="76">
        <v>6.1067953183510362</v>
      </c>
      <c r="CH120" s="24"/>
      <c r="CI120" s="76">
        <v>-4.1486508156257926</v>
      </c>
      <c r="CJ120" s="24"/>
      <c r="CK120" s="24">
        <v>0.5</v>
      </c>
      <c r="CM120" s="69" t="e">
        <f t="shared" si="184"/>
        <v>#REF!</v>
      </c>
      <c r="CN120" s="69" t="e">
        <f t="shared" si="184"/>
        <v>#REF!</v>
      </c>
      <c r="CO120" s="69" t="e">
        <f t="shared" si="184"/>
        <v>#REF!</v>
      </c>
      <c r="CP120" s="69" t="e">
        <f t="shared" si="185"/>
        <v>#REF!</v>
      </c>
      <c r="CQ120" s="69" t="e">
        <f t="shared" si="185"/>
        <v>#REF!</v>
      </c>
      <c r="CR120" s="69" t="e">
        <f t="shared" si="185"/>
        <v>#REF!</v>
      </c>
      <c r="CS120" s="69" t="e">
        <f t="shared" si="186"/>
        <v>#REF!</v>
      </c>
      <c r="CT120" s="69" t="e">
        <f t="shared" si="186"/>
        <v>#REF!</v>
      </c>
      <c r="CU120" s="69" t="e">
        <f t="shared" si="186"/>
        <v>#REF!</v>
      </c>
      <c r="CV120" s="69" t="e">
        <f t="shared" si="187"/>
        <v>#REF!</v>
      </c>
      <c r="CW120" s="69" t="e">
        <f t="shared" si="187"/>
        <v>#REF!</v>
      </c>
      <c r="CX120" s="69" t="e">
        <f t="shared" si="187"/>
        <v>#REF!</v>
      </c>
      <c r="CY120" s="69">
        <f t="shared" si="188"/>
        <v>201.26950995818578</v>
      </c>
      <c r="CZ120" s="69">
        <f t="shared" si="188"/>
        <v>209.16725409881076</v>
      </c>
      <c r="DA120" s="69">
        <f t="shared" si="188"/>
        <v>205.25637558783606</v>
      </c>
      <c r="DB120" s="69" t="e">
        <f t="shared" si="189"/>
        <v>#REF!</v>
      </c>
      <c r="DC120" s="69" t="e">
        <f t="shared" si="189"/>
        <v>#REF!</v>
      </c>
      <c r="DD120" s="69" t="e">
        <f t="shared" si="189"/>
        <v>#REF!</v>
      </c>
      <c r="DF120" s="69" t="e">
        <f t="shared" si="190"/>
        <v>#REF!</v>
      </c>
      <c r="DG120" s="69" t="e">
        <f t="shared" si="190"/>
        <v>#REF!</v>
      </c>
      <c r="DH120" s="69" t="e">
        <f t="shared" si="190"/>
        <v>#REF!</v>
      </c>
      <c r="DJ120" s="69" t="e">
        <f t="shared" si="180"/>
        <v>#REF!</v>
      </c>
      <c r="DK120" s="69" t="e">
        <f t="shared" si="180"/>
        <v>#REF!</v>
      </c>
      <c r="DL120" s="69" t="e">
        <f t="shared" si="180"/>
        <v>#REF!</v>
      </c>
      <c r="DM120" s="69" t="e">
        <f t="shared" si="110"/>
        <v>#REF!</v>
      </c>
      <c r="DN120" s="69" t="e">
        <f t="shared" si="111"/>
        <v>#REF!</v>
      </c>
      <c r="DO120" s="69" t="e">
        <f t="shared" si="174"/>
        <v>#REF!</v>
      </c>
      <c r="DP120" t="e">
        <f t="shared" si="175"/>
        <v>#REF!</v>
      </c>
      <c r="DQ120" t="e">
        <f t="shared" si="176"/>
        <v>#REF!</v>
      </c>
      <c r="DS120" s="69" t="e">
        <f t="shared" si="179"/>
        <v>#REF!</v>
      </c>
      <c r="DT120" s="69" t="e">
        <f t="shared" si="179"/>
        <v>#REF!</v>
      </c>
      <c r="DU120" s="69" t="e">
        <f t="shared" si="179"/>
        <v>#REF!</v>
      </c>
      <c r="DV120" s="63">
        <f t="shared" si="177"/>
        <v>46997</v>
      </c>
      <c r="DW120" s="76" t="e">
        <f t="shared" si="115"/>
        <v>#REF!</v>
      </c>
      <c r="DX120" s="76" t="e">
        <f t="shared" si="116"/>
        <v>#REF!</v>
      </c>
      <c r="DY120" s="76" t="e">
        <f t="shared" si="128"/>
        <v>#REF!</v>
      </c>
      <c r="DZ120" s="76" t="e">
        <f t="shared" si="117"/>
        <v>#REF!</v>
      </c>
      <c r="EA120" s="76" t="e">
        <f t="shared" si="117"/>
        <v>#REF!</v>
      </c>
      <c r="EB120" s="76" t="e">
        <f t="shared" si="117"/>
        <v>#REF!</v>
      </c>
      <c r="EC120" s="76">
        <f>_xlfn.MINIFS(Spreads!AT$3:AT$1616,Spreads!$AA$3:$AA$1616,'Monthly Data'!$B120,Spreads!$AB$3:$AB$1616,'Monthly Data'!$C120)</f>
        <v>0</v>
      </c>
      <c r="ED120" s="76">
        <f>_xlfn.MAXIFS(Spreads!AT$3:AT$1616,Spreads!$AA$3:$AA$1616,'Monthly Data'!$B120,Spreads!$AB$3:$AB$1616,'Monthly Data'!$C120)</f>
        <v>0</v>
      </c>
      <c r="EE120" s="76" t="e">
        <f>AVERAGEIFS(Spreads!AT$3:AT$1616,Spreads!$AA$3:$AA$1616,'Monthly Data'!$B120,Spreads!$AB$3:$AB$1616,'Monthly Data'!$C120)</f>
        <v>#DIV/0!</v>
      </c>
      <c r="EF120" s="76">
        <f>_xlfn.MINIFS(Spreads!AU$3:AU$1616,Spreads!$AA$3:$AA$1616,'Monthly Data'!$B120,Spreads!$AB$3:$AB$1616,'Monthly Data'!$C120)</f>
        <v>0</v>
      </c>
      <c r="EG120" s="76">
        <f>_xlfn.MAXIFS(Spreads!AU$3:AU$1616,Spreads!$AA$3:$AA$1616,'Monthly Data'!$B120,Spreads!$AB$3:$AB$1616,'Monthly Data'!$C120)</f>
        <v>0</v>
      </c>
      <c r="EH120" s="76" t="e">
        <f>AVERAGEIFS(Spreads!AU$3:AU$1616,Spreads!$AA$3:$AA$1616,'Monthly Data'!$B120,Spreads!$AB$3:$AB$1616,'Monthly Data'!$C120)</f>
        <v>#DIV/0!</v>
      </c>
      <c r="EI120" s="76">
        <f>_xlfn.MINIFS(Spreads!AV$3:AV$1616,Spreads!$AA$3:$AA$1616,'Monthly Data'!$B120,Spreads!$AB$3:$AB$1616,'Monthly Data'!$C120)</f>
        <v>0</v>
      </c>
      <c r="EJ120" s="76">
        <f>_xlfn.MAXIFS(Spreads!AV$3:AV$1616,Spreads!$AA$3:$AA$1616,'Monthly Data'!$B120,Spreads!$AB$3:$AB$1616,'Monthly Data'!$C120)</f>
        <v>0</v>
      </c>
      <c r="EK120" s="76" t="e">
        <f>AVERAGEIFS(Spreads!AV$3:AV$1616,Spreads!$AA$3:$AA$1616,'Monthly Data'!$B120,Spreads!$AB$3:$AB$1616,'Monthly Data'!$C120)</f>
        <v>#DIV/0!</v>
      </c>
      <c r="EL120" s="76">
        <f>_xlfn.MINIFS(Spreads!AW$3:AW$1616,Spreads!$AA$3:$AA$1616,'Monthly Data'!$B120,Spreads!$AB$3:$AB$1616,'Monthly Data'!$C120)</f>
        <v>0</v>
      </c>
      <c r="EM120" s="76">
        <f>_xlfn.MAXIFS(Spreads!AW$3:AW$1616,Spreads!$AA$3:$AA$1616,'Monthly Data'!$B120,Spreads!$AB$3:$AB$1616,'Monthly Data'!$C120)</f>
        <v>0</v>
      </c>
      <c r="EN120" s="76" t="e">
        <f>AVERAGEIFS(Spreads!AW$3:AW$1616,Spreads!$AA$3:$AA$1616,'Monthly Data'!$B120,Spreads!$AB$3:$AB$1616,'Monthly Data'!$C120)</f>
        <v>#DIV/0!</v>
      </c>
      <c r="EO120" s="76">
        <f>_xlfn.MINIFS(Spreads!AX$3:AX$1616,Spreads!$AA$3:$AA$1616,'Monthly Data'!$B120,Spreads!$AB$3:$AB$1616,'Monthly Data'!$C120)</f>
        <v>0</v>
      </c>
      <c r="EP120" s="76">
        <f>_xlfn.MAXIFS(Spreads!AX$3:AX$1616,Spreads!$AA$3:$AA$1616,'Monthly Data'!$B120,Spreads!$AB$3:$AB$1616,'Monthly Data'!$C120)</f>
        <v>0</v>
      </c>
      <c r="EQ120" s="76" t="e">
        <f>AVERAGEIFS(Spreads!AX$3:AX$1616,Spreads!$AA$3:$AA$1616,'Monthly Data'!$B120,Spreads!$AB$3:$AB$1616,'Monthly Data'!$C120)</f>
        <v>#DIV/0!</v>
      </c>
      <c r="ER120" s="65">
        <f>_xlfn.MINIFS(Spreads!AY$3:AY$1616,Spreads!$AA$3:$AA$1616,'Monthly Data'!$B120,Spreads!$AB$3:$AB$1616,'Monthly Data'!$C120)</f>
        <v>0</v>
      </c>
      <c r="ES120" s="65">
        <f>_xlfn.MAXIFS(Spreads!AY$3:AY$1616,Spreads!$AA$3:$AA$1616,'Monthly Data'!$B120,Spreads!$AB$3:$AB$1616,'Monthly Data'!$C120)</f>
        <v>0</v>
      </c>
      <c r="ET120" s="65" t="e">
        <f>AVERAGEIFS(Spreads!AY$3:AY$1616,Spreads!$AA$3:$AA$1616,'Monthly Data'!$B120,Spreads!$AB$3:$AB$1616,'Monthly Data'!$C120)</f>
        <v>#DIV/0!</v>
      </c>
    </row>
    <row r="121" spans="1:152" x14ac:dyDescent="0.2">
      <c r="A121" s="60">
        <v>47027</v>
      </c>
      <c r="B121" s="61">
        <f t="shared" si="129"/>
        <v>10</v>
      </c>
      <c r="C121" s="61">
        <f t="shared" si="130"/>
        <v>2028</v>
      </c>
      <c r="D121" s="76" t="e">
        <f t="shared" si="131"/>
        <v>#REF!</v>
      </c>
      <c r="E121" s="76" t="e">
        <f t="shared" si="132"/>
        <v>#REF!</v>
      </c>
      <c r="F121" s="76" t="e">
        <f t="shared" si="133"/>
        <v>#REF!</v>
      </c>
      <c r="G121" s="76" t="e">
        <f t="shared" si="134"/>
        <v>#REF!</v>
      </c>
      <c r="H121" s="76" t="e">
        <f t="shared" si="135"/>
        <v>#REF!</v>
      </c>
      <c r="I121" s="76" t="e">
        <f t="shared" si="136"/>
        <v>#REF!</v>
      </c>
      <c r="J121" s="76" t="e">
        <f t="shared" si="137"/>
        <v>#REF!</v>
      </c>
      <c r="K121" s="76" t="e">
        <f>MROUND('Argy vs. SBO'!$AA$59+('Argy vs. SBO'!$AA$60*'Monthly Data'!F121)+('Argy vs. SBO'!$AA$61*'Monthly Data'!AE121)+AVERAGE('Argy vs. SBO'!$T$953:$T$960),0.25)-2</f>
        <v>#REF!</v>
      </c>
      <c r="L121" s="76" t="e">
        <f t="shared" si="138"/>
        <v>#REF!</v>
      </c>
      <c r="M121" s="76" t="e">
        <f t="shared" si="139"/>
        <v>#REF!</v>
      </c>
      <c r="N121" s="76" t="e">
        <f t="shared" si="140"/>
        <v>#REF!</v>
      </c>
      <c r="O121" s="76" t="e">
        <f t="shared" si="141"/>
        <v>#REF!</v>
      </c>
      <c r="P121" s="76" t="e">
        <f>MROUND('Argy vs. SBO'!$AA$39+('Argy vs. SBO'!$AA$40*'Monthly Data'!U121)+('Argy vs. SBO'!$AA$41*'Monthly Data'!AE121)+AVERAGE('Argy vs. SBO'!$P$953:$P$960),0.25)-2-4-5</f>
        <v>#REF!</v>
      </c>
      <c r="Q121" s="76" t="e">
        <f t="shared" si="142"/>
        <v>#REF!</v>
      </c>
      <c r="R121" s="76" t="e">
        <f t="shared" si="143"/>
        <v>#REF!</v>
      </c>
      <c r="S121" s="76" t="e">
        <f t="shared" si="144"/>
        <v>#REF!</v>
      </c>
      <c r="T121" s="76" t="e">
        <f t="shared" si="145"/>
        <v>#REF!</v>
      </c>
      <c r="U121" s="76" t="e">
        <f t="shared" si="146"/>
        <v>#REF!</v>
      </c>
      <c r="V121" s="76">
        <f t="shared" si="84"/>
        <v>-3.75</v>
      </c>
      <c r="W121" s="76">
        <f t="shared" si="193"/>
        <v>3.75</v>
      </c>
      <c r="X121" s="76">
        <f t="shared" si="147"/>
        <v>159.77870572372763</v>
      </c>
      <c r="Y121" s="76">
        <f t="shared" si="148"/>
        <v>166.90896939560261</v>
      </c>
      <c r="Z121" s="76">
        <f>'[5]Canola Complex'!$BR448</f>
        <v>163.40996045857611</v>
      </c>
      <c r="AA121" s="76">
        <f t="shared" si="149"/>
        <v>-3.6312547348484827</v>
      </c>
      <c r="AB121" s="76">
        <f t="shared" si="150"/>
        <v>3.4990089370265025</v>
      </c>
      <c r="AC121" s="76" t="e">
        <f t="shared" si="151"/>
        <v>#REF!</v>
      </c>
      <c r="AD121" s="76" t="e">
        <f t="shared" si="152"/>
        <v>#REF!</v>
      </c>
      <c r="AE121" s="76" t="e">
        <f>#REF!</f>
        <v>#REF!</v>
      </c>
      <c r="AF121" s="76" t="e">
        <f t="shared" si="125"/>
        <v>#REF!</v>
      </c>
      <c r="AG121" s="76" t="e">
        <f t="shared" si="153"/>
        <v>#REF!</v>
      </c>
      <c r="AH121" s="76"/>
      <c r="AI121" s="76" t="e">
        <f t="shared" si="192"/>
        <v>#REF!</v>
      </c>
      <c r="AJ121" s="76" t="e">
        <f t="shared" si="154"/>
        <v>#REF!</v>
      </c>
      <c r="AK121" s="78" t="e">
        <f t="shared" si="155"/>
        <v>#REF!</v>
      </c>
      <c r="AL121" s="60">
        <f t="shared" si="156"/>
        <v>47027</v>
      </c>
      <c r="AM121" s="79" t="e">
        <f t="shared" si="178"/>
        <v>#REF!</v>
      </c>
      <c r="AN121" s="79" t="e">
        <f t="shared" si="178"/>
        <v>#REF!</v>
      </c>
      <c r="AO121" s="79" t="e">
        <f t="shared" si="178"/>
        <v>#REF!</v>
      </c>
      <c r="AQ121" s="62"/>
      <c r="AR121" s="24"/>
      <c r="AS121" s="60">
        <f t="shared" si="157"/>
        <v>47027</v>
      </c>
      <c r="AT121" s="76" t="e">
        <f t="shared" si="86"/>
        <v>#NUM!</v>
      </c>
      <c r="AU121" s="76" t="e">
        <f t="shared" si="87"/>
        <v>#NUM!</v>
      </c>
      <c r="AV121" s="76" t="e">
        <f t="shared" si="158"/>
        <v>#NUM!</v>
      </c>
      <c r="AW121" s="69" t="e">
        <f t="shared" si="159"/>
        <v>#NUM!</v>
      </c>
      <c r="AX121" s="69" t="e">
        <f t="shared" si="160"/>
        <v>#NUM!</v>
      </c>
      <c r="AY121" s="76">
        <f t="shared" si="89"/>
        <v>5.0093126240313346</v>
      </c>
      <c r="AZ121" s="76">
        <f t="shared" si="90"/>
        <v>7.1384630146563346</v>
      </c>
      <c r="BA121" s="78">
        <v>6.296072169824086</v>
      </c>
      <c r="BB121" s="69">
        <f t="shared" si="161"/>
        <v>-1.2867595457927514</v>
      </c>
      <c r="BC121" s="69">
        <f t="shared" si="162"/>
        <v>0.84239084483224858</v>
      </c>
      <c r="BD121" s="76" t="e">
        <f t="shared" si="91"/>
        <v>#NUM!</v>
      </c>
      <c r="BE121" s="76" t="e">
        <f t="shared" si="92"/>
        <v>#NUM!</v>
      </c>
      <c r="BF121" s="76" t="e">
        <f t="shared" si="191"/>
        <v>#NUM!</v>
      </c>
      <c r="BG121" s="69" t="e">
        <f t="shared" si="163"/>
        <v>#NUM!</v>
      </c>
      <c r="BH121" s="69" t="e">
        <f t="shared" si="164"/>
        <v>#NUM!</v>
      </c>
      <c r="BI121" s="76" t="e">
        <f t="shared" si="94"/>
        <v>#REF!</v>
      </c>
      <c r="BJ121" s="76" t="e">
        <f t="shared" si="95"/>
        <v>#REF!</v>
      </c>
      <c r="BK121" s="76" t="e">
        <f t="shared" si="165"/>
        <v>#REF!</v>
      </c>
      <c r="BL121" s="69" t="e">
        <f t="shared" si="166"/>
        <v>#REF!</v>
      </c>
      <c r="BM121" s="69" t="e">
        <f t="shared" si="167"/>
        <v>#REF!</v>
      </c>
      <c r="BN121" s="76" t="e">
        <f t="shared" si="97"/>
        <v>#REF!</v>
      </c>
      <c r="BO121" s="76" t="e">
        <f t="shared" si="183"/>
        <v>#REF!</v>
      </c>
      <c r="BP121" s="76" t="e">
        <f>'Argy vs. SBO'!$AA$100+('Argy vs. SBO'!$AA$103*'Monthly Data'!K120)+('Argy vs. SBO'!$AA$104*'Monthly Data'!AE120)+AVERAGE('Argy vs. SBO'!$R$953:$R$960)+12</f>
        <v>#REF!</v>
      </c>
      <c r="BQ121" s="69" t="e">
        <f t="shared" si="168"/>
        <v>#REF!</v>
      </c>
      <c r="BR121" s="69" t="e">
        <f t="shared" si="169"/>
        <v>#REF!</v>
      </c>
      <c r="BS121" s="76" t="e">
        <f t="shared" si="181"/>
        <v>#REF!</v>
      </c>
      <c r="BT121" s="76" t="e">
        <f t="shared" si="181"/>
        <v>#REF!</v>
      </c>
      <c r="BU121" s="76" t="e">
        <f t="shared" si="181"/>
        <v>#REF!</v>
      </c>
      <c r="BV121" s="69" t="e">
        <f t="shared" si="170"/>
        <v>#REF!</v>
      </c>
      <c r="BW121" s="69" t="e">
        <f t="shared" si="171"/>
        <v>#REF!</v>
      </c>
      <c r="BX121" s="76" t="e">
        <f t="shared" si="182"/>
        <v>#REF!</v>
      </c>
      <c r="BY121" s="76" t="e">
        <f t="shared" si="182"/>
        <v>#REF!</v>
      </c>
      <c r="BZ121" s="76" t="e">
        <f t="shared" si="182"/>
        <v>#REF!</v>
      </c>
      <c r="CA121" s="69" t="e">
        <f t="shared" si="172"/>
        <v>#REF!</v>
      </c>
      <c r="CB121" s="69" t="e">
        <f t="shared" si="173"/>
        <v>#REF!</v>
      </c>
      <c r="CE121" s="76">
        <v>-1.9296896365048006</v>
      </c>
      <c r="CG121" s="76">
        <v>6.296072169824086</v>
      </c>
      <c r="CH121" s="24"/>
      <c r="CI121" s="76">
        <v>-3.8773464654113496</v>
      </c>
      <c r="CJ121" s="24"/>
      <c r="CK121" s="24">
        <v>0.5</v>
      </c>
      <c r="CM121" s="69" t="e">
        <f t="shared" si="184"/>
        <v>#REF!</v>
      </c>
      <c r="CN121" s="69" t="e">
        <f t="shared" si="184"/>
        <v>#REF!</v>
      </c>
      <c r="CO121" s="69" t="e">
        <f t="shared" si="184"/>
        <v>#REF!</v>
      </c>
      <c r="CP121" s="69" t="e">
        <f t="shared" si="185"/>
        <v>#REF!</v>
      </c>
      <c r="CQ121" s="69" t="e">
        <f t="shared" si="185"/>
        <v>#REF!</v>
      </c>
      <c r="CR121" s="69" t="e">
        <f t="shared" si="185"/>
        <v>#REF!</v>
      </c>
      <c r="CS121" s="69" t="e">
        <f t="shared" si="186"/>
        <v>#REF!</v>
      </c>
      <c r="CT121" s="69" t="e">
        <f t="shared" si="186"/>
        <v>#REF!</v>
      </c>
      <c r="CU121" s="69" t="e">
        <f t="shared" si="186"/>
        <v>#REF!</v>
      </c>
      <c r="CV121" s="69" t="e">
        <f t="shared" si="187"/>
        <v>#REF!</v>
      </c>
      <c r="CW121" s="69" t="e">
        <f t="shared" si="187"/>
        <v>#REF!</v>
      </c>
      <c r="CX121" s="69" t="e">
        <f t="shared" si="187"/>
        <v>#REF!</v>
      </c>
      <c r="CY121" s="69">
        <f t="shared" si="188"/>
        <v>159.77870572372763</v>
      </c>
      <c r="CZ121" s="69">
        <f t="shared" si="188"/>
        <v>166.90896939560261</v>
      </c>
      <c r="DA121" s="69">
        <f t="shared" si="188"/>
        <v>163.40996045857611</v>
      </c>
      <c r="DB121" s="69" t="e">
        <f t="shared" si="189"/>
        <v>#REF!</v>
      </c>
      <c r="DC121" s="69" t="e">
        <f t="shared" si="189"/>
        <v>#REF!</v>
      </c>
      <c r="DD121" s="69" t="e">
        <f t="shared" si="189"/>
        <v>#REF!</v>
      </c>
      <c r="DF121" s="69" t="e">
        <f t="shared" si="190"/>
        <v>#REF!</v>
      </c>
      <c r="DG121" s="69" t="e">
        <f t="shared" si="190"/>
        <v>#REF!</v>
      </c>
      <c r="DH121" s="69" t="e">
        <f t="shared" si="190"/>
        <v>#REF!</v>
      </c>
      <c r="DJ121" s="69" t="e">
        <f t="shared" si="180"/>
        <v>#REF!</v>
      </c>
      <c r="DK121" s="69" t="e">
        <f t="shared" si="180"/>
        <v>#REF!</v>
      </c>
      <c r="DL121" s="69" t="e">
        <f t="shared" si="180"/>
        <v>#REF!</v>
      </c>
      <c r="DM121" s="69" t="e">
        <f t="shared" si="110"/>
        <v>#REF!</v>
      </c>
      <c r="DN121" s="69" t="e">
        <f t="shared" si="111"/>
        <v>#REF!</v>
      </c>
      <c r="DO121" s="69" t="e">
        <f t="shared" si="174"/>
        <v>#REF!</v>
      </c>
      <c r="DP121" t="e">
        <f t="shared" si="175"/>
        <v>#REF!</v>
      </c>
      <c r="DQ121" t="e">
        <f t="shared" si="176"/>
        <v>#REF!</v>
      </c>
      <c r="DS121" s="69" t="e">
        <f t="shared" si="179"/>
        <v>#REF!</v>
      </c>
      <c r="DT121" s="69" t="e">
        <f t="shared" si="179"/>
        <v>#REF!</v>
      </c>
      <c r="DU121" s="69" t="e">
        <f t="shared" si="179"/>
        <v>#REF!</v>
      </c>
      <c r="DV121" s="63">
        <f t="shared" si="177"/>
        <v>47027</v>
      </c>
      <c r="DW121" s="76" t="e">
        <f t="shared" si="115"/>
        <v>#REF!</v>
      </c>
      <c r="DX121" s="76" t="e">
        <f t="shared" si="116"/>
        <v>#REF!</v>
      </c>
      <c r="DY121" s="76" t="e">
        <f t="shared" si="128"/>
        <v>#REF!</v>
      </c>
      <c r="DZ121" s="76" t="e">
        <f t="shared" si="117"/>
        <v>#REF!</v>
      </c>
      <c r="EA121" s="76" t="e">
        <f t="shared" si="117"/>
        <v>#REF!</v>
      </c>
      <c r="EB121" s="76" t="e">
        <f t="shared" si="117"/>
        <v>#REF!</v>
      </c>
      <c r="EC121" s="76">
        <f>_xlfn.MINIFS(Spreads!AT$3:AT$1616,Spreads!$AA$3:$AA$1616,'Monthly Data'!$B121,Spreads!$AB$3:$AB$1616,'Monthly Data'!$C121)</f>
        <v>0</v>
      </c>
      <c r="ED121" s="76">
        <f>_xlfn.MAXIFS(Spreads!AT$3:AT$1616,Spreads!$AA$3:$AA$1616,'Monthly Data'!$B121,Spreads!$AB$3:$AB$1616,'Monthly Data'!$C121)</f>
        <v>0</v>
      </c>
      <c r="EE121" s="76" t="e">
        <f>AVERAGEIFS(Spreads!AT$3:AT$1616,Spreads!$AA$3:$AA$1616,'Monthly Data'!$B121,Spreads!$AB$3:$AB$1616,'Monthly Data'!$C121)</f>
        <v>#DIV/0!</v>
      </c>
      <c r="EF121" s="76">
        <f>_xlfn.MINIFS(Spreads!AU$3:AU$1616,Spreads!$AA$3:$AA$1616,'Monthly Data'!$B121,Spreads!$AB$3:$AB$1616,'Monthly Data'!$C121)</f>
        <v>0</v>
      </c>
      <c r="EG121" s="76">
        <f>_xlfn.MAXIFS(Spreads!AU$3:AU$1616,Spreads!$AA$3:$AA$1616,'Monthly Data'!$B121,Spreads!$AB$3:$AB$1616,'Monthly Data'!$C121)</f>
        <v>0</v>
      </c>
      <c r="EH121" s="76" t="e">
        <f>AVERAGEIFS(Spreads!AU$3:AU$1616,Spreads!$AA$3:$AA$1616,'Monthly Data'!$B121,Spreads!$AB$3:$AB$1616,'Monthly Data'!$C121)</f>
        <v>#DIV/0!</v>
      </c>
      <c r="EI121" s="76">
        <f>_xlfn.MINIFS(Spreads!AV$3:AV$1616,Spreads!$AA$3:$AA$1616,'Monthly Data'!$B121,Spreads!$AB$3:$AB$1616,'Monthly Data'!$C121)</f>
        <v>0</v>
      </c>
      <c r="EJ121" s="76">
        <f>_xlfn.MAXIFS(Spreads!AV$3:AV$1616,Spreads!$AA$3:$AA$1616,'Monthly Data'!$B121,Spreads!$AB$3:$AB$1616,'Monthly Data'!$C121)</f>
        <v>0</v>
      </c>
      <c r="EK121" s="76" t="e">
        <f>AVERAGEIFS(Spreads!AV$3:AV$1616,Spreads!$AA$3:$AA$1616,'Monthly Data'!$B121,Spreads!$AB$3:$AB$1616,'Monthly Data'!$C121)</f>
        <v>#DIV/0!</v>
      </c>
      <c r="EL121" s="76">
        <f>_xlfn.MINIFS(Spreads!AW$3:AW$1616,Spreads!$AA$3:$AA$1616,'Monthly Data'!$B121,Spreads!$AB$3:$AB$1616,'Monthly Data'!$C121)</f>
        <v>0</v>
      </c>
      <c r="EM121" s="76">
        <f>_xlfn.MAXIFS(Spreads!AW$3:AW$1616,Spreads!$AA$3:$AA$1616,'Monthly Data'!$B121,Spreads!$AB$3:$AB$1616,'Monthly Data'!$C121)</f>
        <v>0</v>
      </c>
      <c r="EN121" s="76" t="e">
        <f>AVERAGEIFS(Spreads!AW$3:AW$1616,Spreads!$AA$3:$AA$1616,'Monthly Data'!$B121,Spreads!$AB$3:$AB$1616,'Monthly Data'!$C121)</f>
        <v>#DIV/0!</v>
      </c>
      <c r="EO121" s="76">
        <f>_xlfn.MINIFS(Spreads!AX$3:AX$1616,Spreads!$AA$3:$AA$1616,'Monthly Data'!$B121,Spreads!$AB$3:$AB$1616,'Monthly Data'!$C121)</f>
        <v>0</v>
      </c>
      <c r="EP121" s="76">
        <f>_xlfn.MAXIFS(Spreads!AX$3:AX$1616,Spreads!$AA$3:$AA$1616,'Monthly Data'!$B121,Spreads!$AB$3:$AB$1616,'Monthly Data'!$C121)</f>
        <v>0</v>
      </c>
      <c r="EQ121" s="76" t="e">
        <f>AVERAGEIFS(Spreads!AX$3:AX$1616,Spreads!$AA$3:$AA$1616,'Monthly Data'!$B121,Spreads!$AB$3:$AB$1616,'Monthly Data'!$C121)</f>
        <v>#DIV/0!</v>
      </c>
      <c r="ER121" s="65">
        <f>_xlfn.MINIFS(Spreads!AY$3:AY$1616,Spreads!$AA$3:$AA$1616,'Monthly Data'!$B121,Spreads!$AB$3:$AB$1616,'Monthly Data'!$C121)</f>
        <v>0</v>
      </c>
      <c r="ES121" s="65">
        <f>_xlfn.MAXIFS(Spreads!AY$3:AY$1616,Spreads!$AA$3:$AA$1616,'Monthly Data'!$B121,Spreads!$AB$3:$AB$1616,'Monthly Data'!$C121)</f>
        <v>0</v>
      </c>
      <c r="ET121" s="65" t="e">
        <f>AVERAGEIFS(Spreads!AY$3:AY$1616,Spreads!$AA$3:$AA$1616,'Monthly Data'!$B121,Spreads!$AB$3:$AB$1616,'Monthly Data'!$C121)</f>
        <v>#DIV/0!</v>
      </c>
    </row>
    <row r="122" spans="1:152" x14ac:dyDescent="0.2">
      <c r="A122" s="60">
        <v>47058</v>
      </c>
      <c r="B122" s="61">
        <f t="shared" si="129"/>
        <v>11</v>
      </c>
      <c r="C122" s="61">
        <f t="shared" si="130"/>
        <v>2028</v>
      </c>
      <c r="D122" s="76" t="e">
        <f t="shared" si="131"/>
        <v>#REF!</v>
      </c>
      <c r="E122" s="76" t="e">
        <f t="shared" si="132"/>
        <v>#REF!</v>
      </c>
      <c r="F122" s="76" t="e">
        <f t="shared" si="133"/>
        <v>#REF!</v>
      </c>
      <c r="G122" s="76" t="e">
        <f t="shared" si="134"/>
        <v>#REF!</v>
      </c>
      <c r="H122" s="76" t="e">
        <f t="shared" si="135"/>
        <v>#REF!</v>
      </c>
      <c r="I122" s="76" t="e">
        <f t="shared" si="136"/>
        <v>#REF!</v>
      </c>
      <c r="J122" s="76" t="e">
        <f t="shared" si="137"/>
        <v>#REF!</v>
      </c>
      <c r="K122" s="76" t="e">
        <f>MROUND('Argy vs. SBO'!$AA$59+('Argy vs. SBO'!$AA$60*'Monthly Data'!F122)+('Argy vs. SBO'!$AA$61*'Monthly Data'!AE122)+AVERAGE('Argy vs. SBO'!$T$953:$T$960),0.25)-2</f>
        <v>#REF!</v>
      </c>
      <c r="L122" s="76" t="e">
        <f t="shared" si="138"/>
        <v>#REF!</v>
      </c>
      <c r="M122" s="76" t="e">
        <f t="shared" si="139"/>
        <v>#REF!</v>
      </c>
      <c r="N122" s="76" t="e">
        <f t="shared" si="140"/>
        <v>#REF!</v>
      </c>
      <c r="O122" s="76" t="e">
        <f t="shared" si="141"/>
        <v>#REF!</v>
      </c>
      <c r="P122" s="76" t="e">
        <f>MROUND('Argy vs. SBO'!$AA$39+('Argy vs. SBO'!$AA$40*'Monthly Data'!U122)+('Argy vs. SBO'!$AA$41*'Monthly Data'!AE122)+AVERAGE('Argy vs. SBO'!$P$953:$P$960),0.25)-2-4-5</f>
        <v>#REF!</v>
      </c>
      <c r="Q122" s="76" t="e">
        <f t="shared" si="142"/>
        <v>#REF!</v>
      </c>
      <c r="R122" s="76" t="e">
        <f t="shared" si="143"/>
        <v>#REF!</v>
      </c>
      <c r="S122" s="76" t="e">
        <f t="shared" si="144"/>
        <v>#REF!</v>
      </c>
      <c r="T122" s="76" t="e">
        <f t="shared" si="145"/>
        <v>#REF!</v>
      </c>
      <c r="U122" s="76" t="e">
        <f t="shared" si="146"/>
        <v>#REF!</v>
      </c>
      <c r="V122" s="76">
        <f t="shared" si="84"/>
        <v>-3.75</v>
      </c>
      <c r="W122" s="76">
        <f t="shared" si="193"/>
        <v>2.75</v>
      </c>
      <c r="X122" s="76">
        <f t="shared" si="147"/>
        <v>87.864325354984032</v>
      </c>
      <c r="Y122" s="76">
        <f t="shared" si="148"/>
        <v>93.059608558109034</v>
      </c>
      <c r="Z122" s="76">
        <f>'[5]Canola Complex'!$BR449</f>
        <v>90.661416477565879</v>
      </c>
      <c r="AA122" s="76">
        <f t="shared" si="149"/>
        <v>-2.7970911225818469</v>
      </c>
      <c r="AB122" s="76">
        <f t="shared" si="150"/>
        <v>2.3981920805431542</v>
      </c>
      <c r="AC122" s="76" t="e">
        <f t="shared" si="151"/>
        <v>#REF!</v>
      </c>
      <c r="AD122" s="76" t="e">
        <f t="shared" si="152"/>
        <v>#REF!</v>
      </c>
      <c r="AE122" s="76" t="e">
        <f>#REF!</f>
        <v>#REF!</v>
      </c>
      <c r="AF122" s="76" t="e">
        <f t="shared" si="125"/>
        <v>#REF!</v>
      </c>
      <c r="AG122" s="76" t="e">
        <f t="shared" si="153"/>
        <v>#REF!</v>
      </c>
      <c r="AH122" s="76"/>
      <c r="AI122" s="76" t="e">
        <f t="shared" si="192"/>
        <v>#REF!</v>
      </c>
      <c r="AJ122" s="76" t="e">
        <f t="shared" si="154"/>
        <v>#REF!</v>
      </c>
      <c r="AK122" s="78" t="e">
        <f t="shared" si="155"/>
        <v>#REF!</v>
      </c>
      <c r="AL122" s="60">
        <f t="shared" si="156"/>
        <v>47058</v>
      </c>
      <c r="AM122" s="79" t="e">
        <f t="shared" si="178"/>
        <v>#REF!</v>
      </c>
      <c r="AN122" s="79" t="e">
        <f t="shared" si="178"/>
        <v>#REF!</v>
      </c>
      <c r="AO122" s="79" t="e">
        <f t="shared" si="178"/>
        <v>#REF!</v>
      </c>
      <c r="AQ122" s="62"/>
      <c r="AR122" s="24"/>
      <c r="AS122" s="60">
        <f t="shared" si="157"/>
        <v>47058</v>
      </c>
      <c r="AT122" s="76" t="e">
        <f t="shared" si="86"/>
        <v>#NUM!</v>
      </c>
      <c r="AU122" s="76" t="e">
        <f t="shared" si="87"/>
        <v>#NUM!</v>
      </c>
      <c r="AV122" s="76" t="e">
        <f t="shared" si="158"/>
        <v>#NUM!</v>
      </c>
      <c r="AW122" s="69" t="e">
        <f t="shared" si="159"/>
        <v>#NUM!</v>
      </c>
      <c r="AX122" s="69" t="e">
        <f t="shared" si="160"/>
        <v>#NUM!</v>
      </c>
      <c r="AY122" s="76">
        <f t="shared" si="89"/>
        <v>5.533389494431459</v>
      </c>
      <c r="AZ122" s="76">
        <f t="shared" si="90"/>
        <v>7.0093416428689617</v>
      </c>
      <c r="BA122" s="78">
        <v>6.2640035662320539</v>
      </c>
      <c r="BB122" s="69">
        <f t="shared" si="161"/>
        <v>-0.7306140718005949</v>
      </c>
      <c r="BC122" s="69">
        <f t="shared" si="162"/>
        <v>0.74533807663690776</v>
      </c>
      <c r="BD122" s="76" t="e">
        <f t="shared" si="91"/>
        <v>#NUM!</v>
      </c>
      <c r="BE122" s="76" t="e">
        <f t="shared" si="92"/>
        <v>#NUM!</v>
      </c>
      <c r="BF122" s="76" t="e">
        <f t="shared" si="191"/>
        <v>#NUM!</v>
      </c>
      <c r="BG122" s="69" t="e">
        <f t="shared" si="163"/>
        <v>#NUM!</v>
      </c>
      <c r="BH122" s="69" t="e">
        <f t="shared" si="164"/>
        <v>#NUM!</v>
      </c>
      <c r="BI122" s="76" t="e">
        <f t="shared" si="94"/>
        <v>#REF!</v>
      </c>
      <c r="BJ122" s="76" t="e">
        <f t="shared" si="95"/>
        <v>#REF!</v>
      </c>
      <c r="BK122" s="76" t="e">
        <f t="shared" si="165"/>
        <v>#REF!</v>
      </c>
      <c r="BL122" s="69" t="e">
        <f t="shared" si="166"/>
        <v>#REF!</v>
      </c>
      <c r="BM122" s="69" t="e">
        <f t="shared" si="167"/>
        <v>#REF!</v>
      </c>
      <c r="BN122" s="76" t="e">
        <f t="shared" si="97"/>
        <v>#REF!</v>
      </c>
      <c r="BO122" s="76" t="e">
        <f t="shared" si="183"/>
        <v>#REF!</v>
      </c>
      <c r="BP122" s="76" t="e">
        <f>'Argy vs. SBO'!$AA$100+('Argy vs. SBO'!$AA$103*'Monthly Data'!K121)+('Argy vs. SBO'!$AA$104*'Monthly Data'!AE121)+AVERAGE('Argy vs. SBO'!$R$953:$R$960)+12</f>
        <v>#REF!</v>
      </c>
      <c r="BQ122" s="69" t="e">
        <f t="shared" si="168"/>
        <v>#REF!</v>
      </c>
      <c r="BR122" s="69" t="e">
        <f t="shared" si="169"/>
        <v>#REF!</v>
      </c>
      <c r="BS122" s="76" t="e">
        <f t="shared" si="181"/>
        <v>#REF!</v>
      </c>
      <c r="BT122" s="76" t="e">
        <f t="shared" si="181"/>
        <v>#REF!</v>
      </c>
      <c r="BU122" s="76" t="e">
        <f t="shared" si="181"/>
        <v>#REF!</v>
      </c>
      <c r="BV122" s="69" t="e">
        <f t="shared" si="170"/>
        <v>#REF!</v>
      </c>
      <c r="BW122" s="69" t="e">
        <f t="shared" si="171"/>
        <v>#REF!</v>
      </c>
      <c r="BX122" s="76" t="e">
        <f t="shared" si="182"/>
        <v>#REF!</v>
      </c>
      <c r="BY122" s="76" t="e">
        <f t="shared" si="182"/>
        <v>#REF!</v>
      </c>
      <c r="BZ122" s="76" t="e">
        <f t="shared" si="182"/>
        <v>#REF!</v>
      </c>
      <c r="CA122" s="69" t="e">
        <f t="shared" si="172"/>
        <v>#REF!</v>
      </c>
      <c r="CB122" s="69" t="e">
        <f t="shared" si="173"/>
        <v>#REF!</v>
      </c>
      <c r="CE122" s="76">
        <v>-2.2237050627121633</v>
      </c>
      <c r="CG122" s="76">
        <v>6.2640035662320539</v>
      </c>
      <c r="CH122" s="24"/>
      <c r="CI122" s="76">
        <v>-3.6439276510524579</v>
      </c>
      <c r="CJ122" s="24"/>
      <c r="CK122" s="24">
        <v>0.5</v>
      </c>
      <c r="CM122" s="69" t="e">
        <f t="shared" si="184"/>
        <v>#REF!</v>
      </c>
      <c r="CN122" s="69" t="e">
        <f t="shared" si="184"/>
        <v>#REF!</v>
      </c>
      <c r="CO122" s="69" t="e">
        <f t="shared" si="184"/>
        <v>#REF!</v>
      </c>
      <c r="CP122" s="69" t="e">
        <f t="shared" si="185"/>
        <v>#REF!</v>
      </c>
      <c r="CQ122" s="69" t="e">
        <f t="shared" si="185"/>
        <v>#REF!</v>
      </c>
      <c r="CR122" s="69" t="e">
        <f t="shared" si="185"/>
        <v>#REF!</v>
      </c>
      <c r="CS122" s="69" t="e">
        <f t="shared" si="186"/>
        <v>#REF!</v>
      </c>
      <c r="CT122" s="69" t="e">
        <f t="shared" si="186"/>
        <v>#REF!</v>
      </c>
      <c r="CU122" s="69" t="e">
        <f t="shared" si="186"/>
        <v>#REF!</v>
      </c>
      <c r="CV122" s="69" t="e">
        <f t="shared" si="187"/>
        <v>#REF!</v>
      </c>
      <c r="CW122" s="69" t="e">
        <f t="shared" si="187"/>
        <v>#REF!</v>
      </c>
      <c r="CX122" s="69" t="e">
        <f t="shared" si="187"/>
        <v>#REF!</v>
      </c>
      <c r="CY122" s="69">
        <f t="shared" si="188"/>
        <v>87.864325354984032</v>
      </c>
      <c r="CZ122" s="69">
        <f t="shared" si="188"/>
        <v>93.059608558109034</v>
      </c>
      <c r="DA122" s="69">
        <f t="shared" si="188"/>
        <v>90.661416477565879</v>
      </c>
      <c r="DB122" s="69" t="e">
        <f t="shared" si="189"/>
        <v>#REF!</v>
      </c>
      <c r="DC122" s="69" t="e">
        <f t="shared" si="189"/>
        <v>#REF!</v>
      </c>
      <c r="DD122" s="69" t="e">
        <f t="shared" si="189"/>
        <v>#REF!</v>
      </c>
      <c r="DF122" s="69" t="e">
        <f t="shared" si="190"/>
        <v>#REF!</v>
      </c>
      <c r="DG122" s="69" t="e">
        <f t="shared" si="190"/>
        <v>#REF!</v>
      </c>
      <c r="DH122" s="69" t="e">
        <f t="shared" si="190"/>
        <v>#REF!</v>
      </c>
      <c r="DJ122" s="69" t="e">
        <f t="shared" si="180"/>
        <v>#REF!</v>
      </c>
      <c r="DK122" s="69" t="e">
        <f t="shared" si="180"/>
        <v>#REF!</v>
      </c>
      <c r="DL122" s="69" t="e">
        <f t="shared" si="180"/>
        <v>#REF!</v>
      </c>
      <c r="DM122" s="69" t="e">
        <f t="shared" si="110"/>
        <v>#REF!</v>
      </c>
      <c r="DN122" s="69" t="e">
        <f t="shared" si="111"/>
        <v>#REF!</v>
      </c>
      <c r="DO122" s="69" t="e">
        <f t="shared" si="174"/>
        <v>#REF!</v>
      </c>
      <c r="DP122" t="e">
        <f t="shared" si="175"/>
        <v>#REF!</v>
      </c>
      <c r="DQ122" t="e">
        <f t="shared" si="176"/>
        <v>#REF!</v>
      </c>
      <c r="DS122" s="69" t="e">
        <f t="shared" si="179"/>
        <v>#REF!</v>
      </c>
      <c r="DT122" s="69" t="e">
        <f t="shared" si="179"/>
        <v>#REF!</v>
      </c>
      <c r="DU122" s="69" t="e">
        <f t="shared" si="179"/>
        <v>#REF!</v>
      </c>
      <c r="DV122" s="63">
        <f t="shared" si="177"/>
        <v>47058</v>
      </c>
      <c r="DW122" s="76" t="e">
        <f t="shared" si="115"/>
        <v>#REF!</v>
      </c>
      <c r="DX122" s="76" t="e">
        <f t="shared" si="116"/>
        <v>#REF!</v>
      </c>
      <c r="DY122" s="76" t="e">
        <f t="shared" si="128"/>
        <v>#REF!</v>
      </c>
      <c r="DZ122" s="76" t="e">
        <f t="shared" si="117"/>
        <v>#REF!</v>
      </c>
      <c r="EA122" s="76" t="e">
        <f t="shared" si="117"/>
        <v>#REF!</v>
      </c>
      <c r="EB122" s="76" t="e">
        <f t="shared" si="117"/>
        <v>#REF!</v>
      </c>
      <c r="EC122" s="76">
        <f>_xlfn.MINIFS(Spreads!AT$3:AT$1616,Spreads!$AA$3:$AA$1616,'Monthly Data'!$B122,Spreads!$AB$3:$AB$1616,'Monthly Data'!$C122)</f>
        <v>0</v>
      </c>
      <c r="ED122" s="76">
        <f>_xlfn.MAXIFS(Spreads!AT$3:AT$1616,Spreads!$AA$3:$AA$1616,'Monthly Data'!$B122,Spreads!$AB$3:$AB$1616,'Monthly Data'!$C122)</f>
        <v>0</v>
      </c>
      <c r="EE122" s="76" t="e">
        <f>AVERAGEIFS(Spreads!AT$3:AT$1616,Spreads!$AA$3:$AA$1616,'Monthly Data'!$B122,Spreads!$AB$3:$AB$1616,'Monthly Data'!$C122)</f>
        <v>#DIV/0!</v>
      </c>
      <c r="EF122" s="76">
        <f>_xlfn.MINIFS(Spreads!AU$3:AU$1616,Spreads!$AA$3:$AA$1616,'Monthly Data'!$B122,Spreads!$AB$3:$AB$1616,'Monthly Data'!$C122)</f>
        <v>0</v>
      </c>
      <c r="EG122" s="76">
        <f>_xlfn.MAXIFS(Spreads!AU$3:AU$1616,Spreads!$AA$3:$AA$1616,'Monthly Data'!$B122,Spreads!$AB$3:$AB$1616,'Monthly Data'!$C122)</f>
        <v>0</v>
      </c>
      <c r="EH122" s="76" t="e">
        <f>AVERAGEIFS(Spreads!AU$3:AU$1616,Spreads!$AA$3:$AA$1616,'Monthly Data'!$B122,Spreads!$AB$3:$AB$1616,'Monthly Data'!$C122)</f>
        <v>#DIV/0!</v>
      </c>
      <c r="EI122" s="76">
        <f>_xlfn.MINIFS(Spreads!AV$3:AV$1616,Spreads!$AA$3:$AA$1616,'Monthly Data'!$B122,Spreads!$AB$3:$AB$1616,'Monthly Data'!$C122)</f>
        <v>0</v>
      </c>
      <c r="EJ122" s="76">
        <f>_xlfn.MAXIFS(Spreads!AV$3:AV$1616,Spreads!$AA$3:$AA$1616,'Monthly Data'!$B122,Spreads!$AB$3:$AB$1616,'Monthly Data'!$C122)</f>
        <v>0</v>
      </c>
      <c r="EK122" s="76" t="e">
        <f>AVERAGEIFS(Spreads!AV$3:AV$1616,Spreads!$AA$3:$AA$1616,'Monthly Data'!$B122,Spreads!$AB$3:$AB$1616,'Monthly Data'!$C122)</f>
        <v>#DIV/0!</v>
      </c>
      <c r="EL122" s="76">
        <f>_xlfn.MINIFS(Spreads!AW$3:AW$1616,Spreads!$AA$3:$AA$1616,'Monthly Data'!$B122,Spreads!$AB$3:$AB$1616,'Monthly Data'!$C122)</f>
        <v>0</v>
      </c>
      <c r="EM122" s="76">
        <f>_xlfn.MAXIFS(Spreads!AW$3:AW$1616,Spreads!$AA$3:$AA$1616,'Monthly Data'!$B122,Spreads!$AB$3:$AB$1616,'Monthly Data'!$C122)</f>
        <v>0</v>
      </c>
      <c r="EN122" s="76" t="e">
        <f>AVERAGEIFS(Spreads!AW$3:AW$1616,Spreads!$AA$3:$AA$1616,'Monthly Data'!$B122,Spreads!$AB$3:$AB$1616,'Monthly Data'!$C122)</f>
        <v>#DIV/0!</v>
      </c>
      <c r="EO122" s="76">
        <f>_xlfn.MINIFS(Spreads!AX$3:AX$1616,Spreads!$AA$3:$AA$1616,'Monthly Data'!$B122,Spreads!$AB$3:$AB$1616,'Monthly Data'!$C122)</f>
        <v>0</v>
      </c>
      <c r="EP122" s="76">
        <f>_xlfn.MAXIFS(Spreads!AX$3:AX$1616,Spreads!$AA$3:$AA$1616,'Monthly Data'!$B122,Spreads!$AB$3:$AB$1616,'Monthly Data'!$C122)</f>
        <v>0</v>
      </c>
      <c r="EQ122" s="76" t="e">
        <f>AVERAGEIFS(Spreads!AX$3:AX$1616,Spreads!$AA$3:$AA$1616,'Monthly Data'!$B122,Spreads!$AB$3:$AB$1616,'Monthly Data'!$C122)</f>
        <v>#DIV/0!</v>
      </c>
      <c r="ER122" s="65">
        <f>_xlfn.MINIFS(Spreads!AY$3:AY$1616,Spreads!$AA$3:$AA$1616,'Monthly Data'!$B122,Spreads!$AB$3:$AB$1616,'Monthly Data'!$C122)</f>
        <v>0</v>
      </c>
      <c r="ES122" s="65">
        <f>_xlfn.MAXIFS(Spreads!AY$3:AY$1616,Spreads!$AA$3:$AA$1616,'Monthly Data'!$B122,Spreads!$AB$3:$AB$1616,'Monthly Data'!$C122)</f>
        <v>0</v>
      </c>
      <c r="ET122" s="65" t="e">
        <f>AVERAGEIFS(Spreads!AY$3:AY$1616,Spreads!$AA$3:$AA$1616,'Monthly Data'!$B122,Spreads!$AB$3:$AB$1616,'Monthly Data'!$C122)</f>
        <v>#DIV/0!</v>
      </c>
    </row>
    <row r="123" spans="1:152" x14ac:dyDescent="0.2">
      <c r="A123" s="60">
        <v>47088</v>
      </c>
      <c r="B123" s="61">
        <f t="shared" si="129"/>
        <v>12</v>
      </c>
      <c r="C123" s="61">
        <f t="shared" si="130"/>
        <v>2028</v>
      </c>
      <c r="D123" s="76" t="e">
        <f t="shared" si="131"/>
        <v>#REF!</v>
      </c>
      <c r="E123" s="76" t="e">
        <f t="shared" si="132"/>
        <v>#REF!</v>
      </c>
      <c r="F123" s="76" t="e">
        <f t="shared" si="133"/>
        <v>#REF!</v>
      </c>
      <c r="G123" s="76" t="e">
        <f t="shared" si="134"/>
        <v>#REF!</v>
      </c>
      <c r="H123" s="76" t="e">
        <f t="shared" si="135"/>
        <v>#REF!</v>
      </c>
      <c r="I123" s="76" t="e">
        <f t="shared" si="136"/>
        <v>#REF!</v>
      </c>
      <c r="J123" s="76" t="e">
        <f t="shared" si="137"/>
        <v>#REF!</v>
      </c>
      <c r="K123" s="76" t="e">
        <f>MROUND('Argy vs. SBO'!$AA$59+('Argy vs. SBO'!$AA$60*'Monthly Data'!F123)+('Argy vs. SBO'!$AA$61*'Monthly Data'!AE123)+AVERAGE('Argy vs. SBO'!$T$953:$T$960),0.25)-2</f>
        <v>#REF!</v>
      </c>
      <c r="L123" s="76" t="e">
        <f t="shared" si="138"/>
        <v>#REF!</v>
      </c>
      <c r="M123" s="76" t="e">
        <f t="shared" si="139"/>
        <v>#REF!</v>
      </c>
      <c r="N123" s="76" t="e">
        <f t="shared" si="140"/>
        <v>#REF!</v>
      </c>
      <c r="O123" s="76" t="e">
        <f t="shared" si="141"/>
        <v>#REF!</v>
      </c>
      <c r="P123" s="76" t="e">
        <f>MROUND('Argy vs. SBO'!$AA$39+('Argy vs. SBO'!$AA$40*'Monthly Data'!U123)+('Argy vs. SBO'!$AA$41*'Monthly Data'!AE123)+AVERAGE('Argy vs. SBO'!$P$953:$P$960),0.25)-2-4-5</f>
        <v>#REF!</v>
      </c>
      <c r="Q123" s="76" t="e">
        <f t="shared" si="142"/>
        <v>#REF!</v>
      </c>
      <c r="R123" s="76" t="e">
        <f t="shared" si="143"/>
        <v>#REF!</v>
      </c>
      <c r="S123" s="76" t="e">
        <f t="shared" si="144"/>
        <v>#REF!</v>
      </c>
      <c r="T123" s="76" t="e">
        <f t="shared" si="145"/>
        <v>#REF!</v>
      </c>
      <c r="U123" s="76" t="e">
        <f t="shared" si="146"/>
        <v>#REF!</v>
      </c>
      <c r="V123" s="76">
        <f t="shared" si="84"/>
        <v>-2</v>
      </c>
      <c r="W123" s="76">
        <f t="shared" si="193"/>
        <v>2.25</v>
      </c>
      <c r="X123" s="76">
        <f t="shared" si="147"/>
        <v>241.71057977221571</v>
      </c>
      <c r="Y123" s="76">
        <f t="shared" si="148"/>
        <v>247.42878289721571</v>
      </c>
      <c r="Z123" s="76">
        <f>'[5]Canola Complex'!$BR450</f>
        <v>244.71443255154358</v>
      </c>
      <c r="AA123" s="76">
        <f t="shared" si="149"/>
        <v>-3.0038527793278718</v>
      </c>
      <c r="AB123" s="76">
        <f t="shared" si="150"/>
        <v>2.7143503456721305</v>
      </c>
      <c r="AC123" s="76" t="e">
        <f t="shared" si="151"/>
        <v>#REF!</v>
      </c>
      <c r="AD123" s="76" t="e">
        <f t="shared" si="152"/>
        <v>#REF!</v>
      </c>
      <c r="AE123" s="76" t="e">
        <f>#REF!</f>
        <v>#REF!</v>
      </c>
      <c r="AF123" s="76" t="e">
        <f t="shared" si="125"/>
        <v>#REF!</v>
      </c>
      <c r="AG123" s="76" t="e">
        <f t="shared" si="153"/>
        <v>#REF!</v>
      </c>
      <c r="AH123" s="76"/>
      <c r="AI123" s="76" t="e">
        <f t="shared" si="192"/>
        <v>#REF!</v>
      </c>
      <c r="AJ123" s="76" t="e">
        <f t="shared" si="154"/>
        <v>#REF!</v>
      </c>
      <c r="AK123" s="78" t="e">
        <f t="shared" si="155"/>
        <v>#REF!</v>
      </c>
      <c r="AL123" s="60">
        <f t="shared" si="156"/>
        <v>47088</v>
      </c>
      <c r="AM123" s="79" t="e">
        <f t="shared" si="178"/>
        <v>#REF!</v>
      </c>
      <c r="AN123" s="79" t="e">
        <f t="shared" si="178"/>
        <v>#REF!</v>
      </c>
      <c r="AO123" s="79" t="e">
        <f t="shared" si="178"/>
        <v>#REF!</v>
      </c>
      <c r="AQ123" s="62"/>
      <c r="AR123" s="24"/>
      <c r="AS123" s="60">
        <f t="shared" si="157"/>
        <v>47088</v>
      </c>
      <c r="AT123" s="76" t="e">
        <f t="shared" si="86"/>
        <v>#NUM!</v>
      </c>
      <c r="AU123" s="76" t="e">
        <f t="shared" si="87"/>
        <v>#NUM!</v>
      </c>
      <c r="AV123" s="76" t="e">
        <f t="shared" si="158"/>
        <v>#NUM!</v>
      </c>
      <c r="AW123" s="69" t="e">
        <f t="shared" si="159"/>
        <v>#NUM!</v>
      </c>
      <c r="AX123" s="69" t="e">
        <f t="shared" si="160"/>
        <v>#NUM!</v>
      </c>
      <c r="AY123" s="76">
        <f t="shared" si="89"/>
        <v>4.7592645636824447</v>
      </c>
      <c r="AZ123" s="76">
        <f t="shared" si="90"/>
        <v>7.2443719855574464</v>
      </c>
      <c r="BA123" s="78">
        <v>6.1215878523729224</v>
      </c>
      <c r="BB123" s="69">
        <f t="shared" si="161"/>
        <v>-1.3623232886904777</v>
      </c>
      <c r="BC123" s="69">
        <f t="shared" si="162"/>
        <v>1.1227841331845241</v>
      </c>
      <c r="BD123" s="76" t="e">
        <f t="shared" si="91"/>
        <v>#NUM!</v>
      </c>
      <c r="BE123" s="76" t="e">
        <f t="shared" si="92"/>
        <v>#NUM!</v>
      </c>
      <c r="BF123" s="76" t="e">
        <f>MROUND((BF122+AVERAGE(BF112-BF111,BF100-BF99,BF88-BF87,BF76-BF75,BF64-BF63)+2),0.25)</f>
        <v>#NUM!</v>
      </c>
      <c r="BG123" s="69" t="e">
        <f t="shared" si="163"/>
        <v>#NUM!</v>
      </c>
      <c r="BH123" s="69" t="e">
        <f t="shared" si="164"/>
        <v>#NUM!</v>
      </c>
      <c r="BI123" s="76" t="e">
        <f t="shared" si="94"/>
        <v>#REF!</v>
      </c>
      <c r="BJ123" s="76" t="e">
        <f t="shared" si="95"/>
        <v>#REF!</v>
      </c>
      <c r="BK123" s="76" t="e">
        <f t="shared" si="165"/>
        <v>#REF!</v>
      </c>
      <c r="BL123" s="69" t="e">
        <f t="shared" si="166"/>
        <v>#REF!</v>
      </c>
      <c r="BM123" s="69" t="e">
        <f t="shared" si="167"/>
        <v>#REF!</v>
      </c>
      <c r="BN123" s="76" t="e">
        <f t="shared" si="97"/>
        <v>#REF!</v>
      </c>
      <c r="BO123" s="76" t="e">
        <f t="shared" si="183"/>
        <v>#REF!</v>
      </c>
      <c r="BP123" s="76" t="e">
        <f>'Argy vs. SBO'!$AA$100+('Argy vs. SBO'!$AA$103*'Monthly Data'!K122)+('Argy vs. SBO'!$AA$104*'Monthly Data'!AE122)+AVERAGE('Argy vs. SBO'!$R$953:$R$960)+12</f>
        <v>#REF!</v>
      </c>
      <c r="BQ123" s="69" t="e">
        <f t="shared" si="168"/>
        <v>#REF!</v>
      </c>
      <c r="BR123" s="69" t="e">
        <f t="shared" si="169"/>
        <v>#REF!</v>
      </c>
      <c r="BS123" s="76" t="e">
        <f t="shared" si="181"/>
        <v>#REF!</v>
      </c>
      <c r="BT123" s="76" t="e">
        <f t="shared" si="181"/>
        <v>#REF!</v>
      </c>
      <c r="BU123" s="76" t="e">
        <f t="shared" si="181"/>
        <v>#REF!</v>
      </c>
      <c r="BV123" s="69" t="e">
        <f t="shared" si="170"/>
        <v>#REF!</v>
      </c>
      <c r="BW123" s="69" t="e">
        <f t="shared" si="171"/>
        <v>#REF!</v>
      </c>
      <c r="BX123" s="76" t="e">
        <f t="shared" si="182"/>
        <v>#REF!</v>
      </c>
      <c r="BY123" s="76" t="e">
        <f t="shared" si="182"/>
        <v>#REF!</v>
      </c>
      <c r="BZ123" s="76" t="e">
        <f t="shared" si="182"/>
        <v>#REF!</v>
      </c>
      <c r="CA123" s="69" t="e">
        <f t="shared" si="172"/>
        <v>#REF!</v>
      </c>
      <c r="CB123" s="69" t="e">
        <f t="shared" si="173"/>
        <v>#REF!</v>
      </c>
      <c r="CE123" s="76">
        <v>-2.1285663562114365</v>
      </c>
      <c r="CG123" s="76">
        <v>6.1215878523729224</v>
      </c>
      <c r="CH123" s="24"/>
      <c r="CI123" s="76">
        <v>-2.7664628450788769</v>
      </c>
      <c r="CJ123" s="24"/>
      <c r="CK123" s="24">
        <v>0.5</v>
      </c>
      <c r="CM123" s="69" t="e">
        <f t="shared" si="184"/>
        <v>#REF!</v>
      </c>
      <c r="CN123" s="69" t="e">
        <f t="shared" si="184"/>
        <v>#REF!</v>
      </c>
      <c r="CO123" s="69" t="e">
        <f t="shared" si="184"/>
        <v>#REF!</v>
      </c>
      <c r="CP123" s="69" t="e">
        <f t="shared" si="185"/>
        <v>#REF!</v>
      </c>
      <c r="CQ123" s="69" t="e">
        <f t="shared" si="185"/>
        <v>#REF!</v>
      </c>
      <c r="CR123" s="69" t="e">
        <f t="shared" si="185"/>
        <v>#REF!</v>
      </c>
      <c r="CS123" s="69" t="e">
        <f t="shared" si="186"/>
        <v>#REF!</v>
      </c>
      <c r="CT123" s="69" t="e">
        <f t="shared" si="186"/>
        <v>#REF!</v>
      </c>
      <c r="CU123" s="69" t="e">
        <f t="shared" si="186"/>
        <v>#REF!</v>
      </c>
      <c r="CV123" s="69" t="e">
        <f t="shared" si="187"/>
        <v>#REF!</v>
      </c>
      <c r="CW123" s="69" t="e">
        <f t="shared" si="187"/>
        <v>#REF!</v>
      </c>
      <c r="CX123" s="69" t="e">
        <f t="shared" si="187"/>
        <v>#REF!</v>
      </c>
      <c r="CY123" s="69">
        <f t="shared" si="188"/>
        <v>241.71057977221571</v>
      </c>
      <c r="CZ123" s="69">
        <f t="shared" si="188"/>
        <v>247.42878289721571</v>
      </c>
      <c r="DA123" s="69">
        <f t="shared" si="188"/>
        <v>244.71443255154358</v>
      </c>
      <c r="DB123" s="69" t="e">
        <f t="shared" si="189"/>
        <v>#REF!</v>
      </c>
      <c r="DC123" s="69" t="e">
        <f t="shared" si="189"/>
        <v>#REF!</v>
      </c>
      <c r="DD123" s="69" t="e">
        <f t="shared" si="189"/>
        <v>#REF!</v>
      </c>
      <c r="DF123" s="69" t="e">
        <f t="shared" si="190"/>
        <v>#REF!</v>
      </c>
      <c r="DG123" s="69" t="e">
        <f t="shared" si="190"/>
        <v>#REF!</v>
      </c>
      <c r="DH123" s="69" t="e">
        <f t="shared" si="190"/>
        <v>#REF!</v>
      </c>
      <c r="DJ123" s="69" t="e">
        <f t="shared" si="180"/>
        <v>#REF!</v>
      </c>
      <c r="DK123" s="69" t="e">
        <f t="shared" si="180"/>
        <v>#REF!</v>
      </c>
      <c r="DL123" s="69" t="e">
        <f t="shared" si="180"/>
        <v>#REF!</v>
      </c>
      <c r="DM123" s="69" t="e">
        <f t="shared" si="110"/>
        <v>#REF!</v>
      </c>
      <c r="DN123" s="69" t="e">
        <f t="shared" si="111"/>
        <v>#REF!</v>
      </c>
      <c r="DO123" s="69" t="e">
        <f t="shared" si="174"/>
        <v>#REF!</v>
      </c>
      <c r="DP123" t="e">
        <f t="shared" si="175"/>
        <v>#REF!</v>
      </c>
      <c r="DQ123" t="e">
        <f t="shared" si="176"/>
        <v>#REF!</v>
      </c>
      <c r="DS123" s="69" t="e">
        <f t="shared" si="179"/>
        <v>#REF!</v>
      </c>
      <c r="DT123" s="69" t="e">
        <f t="shared" si="179"/>
        <v>#REF!</v>
      </c>
      <c r="DU123" s="69" t="e">
        <f t="shared" si="179"/>
        <v>#REF!</v>
      </c>
      <c r="DV123" s="63">
        <f t="shared" si="177"/>
        <v>47088</v>
      </c>
      <c r="DW123" s="76" t="e">
        <f t="shared" si="115"/>
        <v>#REF!</v>
      </c>
      <c r="DX123" s="76" t="e">
        <f t="shared" si="116"/>
        <v>#REF!</v>
      </c>
      <c r="DY123" s="76" t="e">
        <f t="shared" si="128"/>
        <v>#REF!</v>
      </c>
      <c r="DZ123" s="76" t="e">
        <f t="shared" si="117"/>
        <v>#REF!</v>
      </c>
      <c r="EA123" s="76" t="e">
        <f t="shared" si="117"/>
        <v>#REF!</v>
      </c>
      <c r="EB123" s="76" t="e">
        <f t="shared" si="117"/>
        <v>#REF!</v>
      </c>
      <c r="EC123" s="76">
        <f>_xlfn.MINIFS(Spreads!AT$3:AT$1616,Spreads!$AA$3:$AA$1616,'Monthly Data'!$B123,Spreads!$AB$3:$AB$1616,'Monthly Data'!$C123)</f>
        <v>0</v>
      </c>
      <c r="ED123" s="76">
        <f>_xlfn.MAXIFS(Spreads!AT$3:AT$1616,Spreads!$AA$3:$AA$1616,'Monthly Data'!$B123,Spreads!$AB$3:$AB$1616,'Monthly Data'!$C123)</f>
        <v>0</v>
      </c>
      <c r="EE123" s="76" t="e">
        <f>AVERAGEIFS(Spreads!AT$3:AT$1616,Spreads!$AA$3:$AA$1616,'Monthly Data'!$B123,Spreads!$AB$3:$AB$1616,'Monthly Data'!$C123)</f>
        <v>#DIV/0!</v>
      </c>
      <c r="EF123" s="76">
        <f>_xlfn.MINIFS(Spreads!AU$3:AU$1616,Spreads!$AA$3:$AA$1616,'Monthly Data'!$B123,Spreads!$AB$3:$AB$1616,'Monthly Data'!$C123)</f>
        <v>0</v>
      </c>
      <c r="EG123" s="76">
        <f>_xlfn.MAXIFS(Spreads!AU$3:AU$1616,Spreads!$AA$3:$AA$1616,'Monthly Data'!$B123,Spreads!$AB$3:$AB$1616,'Monthly Data'!$C123)</f>
        <v>0</v>
      </c>
      <c r="EH123" s="76" t="e">
        <f>AVERAGEIFS(Spreads!AU$3:AU$1616,Spreads!$AA$3:$AA$1616,'Monthly Data'!$B123,Spreads!$AB$3:$AB$1616,'Monthly Data'!$C123)</f>
        <v>#DIV/0!</v>
      </c>
      <c r="EI123" s="76">
        <f>_xlfn.MINIFS(Spreads!AV$3:AV$1616,Spreads!$AA$3:$AA$1616,'Monthly Data'!$B123,Spreads!$AB$3:$AB$1616,'Monthly Data'!$C123)</f>
        <v>0</v>
      </c>
      <c r="EJ123" s="76">
        <f>_xlfn.MAXIFS(Spreads!AV$3:AV$1616,Spreads!$AA$3:$AA$1616,'Monthly Data'!$B123,Spreads!$AB$3:$AB$1616,'Monthly Data'!$C123)</f>
        <v>0</v>
      </c>
      <c r="EK123" s="76" t="e">
        <f>AVERAGEIFS(Spreads!AV$3:AV$1616,Spreads!$AA$3:$AA$1616,'Monthly Data'!$B123,Spreads!$AB$3:$AB$1616,'Monthly Data'!$C123)</f>
        <v>#DIV/0!</v>
      </c>
      <c r="EL123" s="76">
        <f>_xlfn.MINIFS(Spreads!AW$3:AW$1616,Spreads!$AA$3:$AA$1616,'Monthly Data'!$B123,Spreads!$AB$3:$AB$1616,'Monthly Data'!$C123)</f>
        <v>0</v>
      </c>
      <c r="EM123" s="76">
        <f>_xlfn.MAXIFS(Spreads!AW$3:AW$1616,Spreads!$AA$3:$AA$1616,'Monthly Data'!$B123,Spreads!$AB$3:$AB$1616,'Monthly Data'!$C123)</f>
        <v>0</v>
      </c>
      <c r="EN123" s="76" t="e">
        <f>AVERAGEIFS(Spreads!AW$3:AW$1616,Spreads!$AA$3:$AA$1616,'Monthly Data'!$B123,Spreads!$AB$3:$AB$1616,'Monthly Data'!$C123)</f>
        <v>#DIV/0!</v>
      </c>
      <c r="EO123" s="76">
        <f>_xlfn.MINIFS(Spreads!AX$3:AX$1616,Spreads!$AA$3:$AA$1616,'Monthly Data'!$B123,Spreads!$AB$3:$AB$1616,'Monthly Data'!$C123)</f>
        <v>0</v>
      </c>
      <c r="EP123" s="76">
        <f>_xlfn.MAXIFS(Spreads!AX$3:AX$1616,Spreads!$AA$3:$AA$1616,'Monthly Data'!$B123,Spreads!$AB$3:$AB$1616,'Monthly Data'!$C123)</f>
        <v>0</v>
      </c>
      <c r="EQ123" s="76" t="e">
        <f>AVERAGEIFS(Spreads!AX$3:AX$1616,Spreads!$AA$3:$AA$1616,'Monthly Data'!$B123,Spreads!$AB$3:$AB$1616,'Monthly Data'!$C123)</f>
        <v>#DIV/0!</v>
      </c>
      <c r="ER123" s="65">
        <f>_xlfn.MINIFS(Spreads!AY$3:AY$1616,Spreads!$AA$3:$AA$1616,'Monthly Data'!$B123,Spreads!$AB$3:$AB$1616,'Monthly Data'!$C123)</f>
        <v>0</v>
      </c>
      <c r="ES123" s="65">
        <f>_xlfn.MAXIFS(Spreads!AY$3:AY$1616,Spreads!$AA$3:$AA$1616,'Monthly Data'!$B123,Spreads!$AB$3:$AB$1616,'Monthly Data'!$C123)</f>
        <v>0</v>
      </c>
      <c r="ET123" s="65" t="e">
        <f>AVERAGEIFS(Spreads!AY$3:AY$1616,Spreads!$AA$3:$AA$1616,'Monthly Data'!$B123,Spreads!$AB$3:$AB$1616,'Monthly Data'!$C123)</f>
        <v>#DIV/0!</v>
      </c>
    </row>
    <row r="124" spans="1:152" x14ac:dyDescent="0.2">
      <c r="A124" s="60">
        <v>47119</v>
      </c>
      <c r="B124" s="61">
        <f t="shared" si="129"/>
        <v>1</v>
      </c>
      <c r="C124" s="61">
        <f t="shared" si="130"/>
        <v>2029</v>
      </c>
      <c r="D124" s="76" t="e">
        <f t="shared" si="131"/>
        <v>#REF!</v>
      </c>
      <c r="E124" s="76" t="e">
        <f t="shared" si="132"/>
        <v>#REF!</v>
      </c>
      <c r="F124" s="76" t="e">
        <f t="shared" si="133"/>
        <v>#REF!</v>
      </c>
      <c r="G124" s="76" t="e">
        <f t="shared" si="134"/>
        <v>#REF!</v>
      </c>
      <c r="H124" s="76" t="e">
        <f t="shared" si="135"/>
        <v>#REF!</v>
      </c>
      <c r="I124" s="76" t="e">
        <f t="shared" si="136"/>
        <v>#REF!</v>
      </c>
      <c r="J124" s="76" t="e">
        <f t="shared" si="137"/>
        <v>#REF!</v>
      </c>
      <c r="K124" s="76" t="e">
        <f>MROUND('Argy vs. SBO'!$AA$59+('Argy vs. SBO'!$AA$60*'Monthly Data'!F124)+('Argy vs. SBO'!$AA$61*'Monthly Data'!AE124)+AVERAGE('Argy vs. SBO'!$T$953:$T$960),0.25)-2</f>
        <v>#REF!</v>
      </c>
      <c r="L124" s="76" t="e">
        <f t="shared" si="138"/>
        <v>#REF!</v>
      </c>
      <c r="M124" s="76" t="e">
        <f t="shared" si="139"/>
        <v>#REF!</v>
      </c>
      <c r="N124" s="76" t="e">
        <f t="shared" si="140"/>
        <v>#REF!</v>
      </c>
      <c r="O124" s="76" t="e">
        <f t="shared" si="141"/>
        <v>#REF!</v>
      </c>
      <c r="P124" s="76" t="e">
        <f>MROUND('Argy vs. SBO'!$AA$39+('Argy vs. SBO'!$AA$40*'Monthly Data'!U124)+('Argy vs. SBO'!$AA$41*'Monthly Data'!AE124)+AVERAGE('Argy vs. SBO'!$P$953:$P$960),0.25)-2-4-5</f>
        <v>#REF!</v>
      </c>
      <c r="Q124" s="76" t="e">
        <f t="shared" si="142"/>
        <v>#REF!</v>
      </c>
      <c r="R124" s="76" t="e">
        <f t="shared" si="143"/>
        <v>#REF!</v>
      </c>
      <c r="S124" s="76" t="e">
        <f t="shared" si="144"/>
        <v>#REF!</v>
      </c>
      <c r="T124" s="76" t="e">
        <f t="shared" si="145"/>
        <v>#REF!</v>
      </c>
      <c r="U124" s="76" t="e">
        <f t="shared" si="146"/>
        <v>#REF!</v>
      </c>
      <c r="V124" s="76">
        <f t="shared" si="84"/>
        <v>-2.75</v>
      </c>
      <c r="W124" s="76">
        <f t="shared" si="193"/>
        <v>2.75</v>
      </c>
      <c r="X124" s="76">
        <f t="shared" si="147"/>
        <v>265.78429960136361</v>
      </c>
      <c r="Y124" s="76">
        <f t="shared" si="148"/>
        <v>271.01516874198859</v>
      </c>
      <c r="Z124" s="76">
        <f>'[5]Canola Complex'!$BR451</f>
        <v>268.35975737261748</v>
      </c>
      <c r="AA124" s="76">
        <f t="shared" si="149"/>
        <v>-2.5754577712538662</v>
      </c>
      <c r="AB124" s="76">
        <f t="shared" si="150"/>
        <v>2.6554113693711088</v>
      </c>
      <c r="AC124" s="76" t="e">
        <f t="shared" si="151"/>
        <v>#REF!</v>
      </c>
      <c r="AD124" s="76" t="e">
        <f t="shared" si="152"/>
        <v>#REF!</v>
      </c>
      <c r="AE124" s="76" t="e">
        <f>#REF!</f>
        <v>#REF!</v>
      </c>
      <c r="AF124" s="76" t="e">
        <f t="shared" si="125"/>
        <v>#REF!</v>
      </c>
      <c r="AG124" s="76" t="e">
        <f t="shared" si="153"/>
        <v>#REF!</v>
      </c>
      <c r="AH124" s="76"/>
      <c r="AI124" s="76" t="e">
        <f t="shared" si="192"/>
        <v>#REF!</v>
      </c>
      <c r="AJ124" s="76" t="e">
        <f t="shared" si="154"/>
        <v>#REF!</v>
      </c>
      <c r="AK124" s="78" t="e">
        <f t="shared" si="155"/>
        <v>#REF!</v>
      </c>
      <c r="AL124" s="60">
        <f t="shared" si="156"/>
        <v>47119</v>
      </c>
      <c r="AM124" s="79" t="e">
        <f t="shared" si="178"/>
        <v>#REF!</v>
      </c>
      <c r="AN124" s="79" t="e">
        <f t="shared" si="178"/>
        <v>#REF!</v>
      </c>
      <c r="AO124" s="79" t="e">
        <f t="shared" si="178"/>
        <v>#REF!</v>
      </c>
      <c r="AQ124" s="62"/>
      <c r="AR124" s="24"/>
      <c r="AS124" s="60">
        <f t="shared" si="157"/>
        <v>47119</v>
      </c>
      <c r="AT124" s="76" t="e">
        <f t="shared" si="86"/>
        <v>#NUM!</v>
      </c>
      <c r="AU124" s="76" t="e">
        <f t="shared" si="87"/>
        <v>#NUM!</v>
      </c>
      <c r="AV124" s="76" t="e">
        <f t="shared" si="158"/>
        <v>#NUM!</v>
      </c>
      <c r="AW124" s="69" t="e">
        <f t="shared" si="159"/>
        <v>#NUM!</v>
      </c>
      <c r="AX124" s="69" t="e">
        <f t="shared" si="160"/>
        <v>#NUM!</v>
      </c>
      <c r="AY124" s="76">
        <f t="shared" si="89"/>
        <v>5.5261687457737594</v>
      </c>
      <c r="AZ124" s="76">
        <f t="shared" si="90"/>
        <v>7.4658660113987612</v>
      </c>
      <c r="BA124" s="78">
        <v>6.32064593606394</v>
      </c>
      <c r="BB124" s="69">
        <f t="shared" si="161"/>
        <v>-0.7944771902901806</v>
      </c>
      <c r="BC124" s="69">
        <f t="shared" si="162"/>
        <v>1.1452200753348212</v>
      </c>
      <c r="BD124" s="76" t="e">
        <f t="shared" si="91"/>
        <v>#NUM!</v>
      </c>
      <c r="BE124" s="76" t="e">
        <f t="shared" si="92"/>
        <v>#NUM!</v>
      </c>
      <c r="BF124" s="76" t="e">
        <f t="shared" si="191"/>
        <v>#NUM!</v>
      </c>
      <c r="BG124" s="69" t="e">
        <f t="shared" si="163"/>
        <v>#NUM!</v>
      </c>
      <c r="BH124" s="69" t="e">
        <f t="shared" si="164"/>
        <v>#NUM!</v>
      </c>
      <c r="BI124" s="76" t="e">
        <f t="shared" si="94"/>
        <v>#REF!</v>
      </c>
      <c r="BJ124" s="76" t="e">
        <f t="shared" si="95"/>
        <v>#REF!</v>
      </c>
      <c r="BK124" s="76" t="e">
        <f t="shared" si="165"/>
        <v>#REF!</v>
      </c>
      <c r="BL124" s="69" t="e">
        <f t="shared" si="166"/>
        <v>#REF!</v>
      </c>
      <c r="BM124" s="69" t="e">
        <f t="shared" si="167"/>
        <v>#REF!</v>
      </c>
      <c r="BN124" s="76" t="e">
        <f t="shared" si="97"/>
        <v>#REF!</v>
      </c>
      <c r="BO124" s="76" t="e">
        <f t="shared" si="183"/>
        <v>#REF!</v>
      </c>
      <c r="BP124" s="76" t="e">
        <f>'Argy vs. SBO'!$AA$100+('Argy vs. SBO'!$AA$103*'Monthly Data'!K123)+('Argy vs. SBO'!$AA$104*'Monthly Data'!AE123)+AVERAGE('Argy vs. SBO'!$R$953:$R$960)+12</f>
        <v>#REF!</v>
      </c>
      <c r="BQ124" s="69" t="e">
        <f t="shared" si="168"/>
        <v>#REF!</v>
      </c>
      <c r="BR124" s="69" t="e">
        <f t="shared" si="169"/>
        <v>#REF!</v>
      </c>
      <c r="BS124" s="76" t="e">
        <f t="shared" si="181"/>
        <v>#REF!</v>
      </c>
      <c r="BT124" s="76" t="e">
        <f t="shared" si="181"/>
        <v>#REF!</v>
      </c>
      <c r="BU124" s="76" t="e">
        <f t="shared" si="181"/>
        <v>#REF!</v>
      </c>
      <c r="BV124" s="69" t="e">
        <f t="shared" si="170"/>
        <v>#REF!</v>
      </c>
      <c r="BW124" s="69" t="e">
        <f t="shared" si="171"/>
        <v>#REF!</v>
      </c>
      <c r="BX124" s="76" t="e">
        <f t="shared" si="182"/>
        <v>#REF!</v>
      </c>
      <c r="BY124" s="76" t="e">
        <f t="shared" si="182"/>
        <v>#REF!</v>
      </c>
      <c r="BZ124" s="76" t="e">
        <f t="shared" si="182"/>
        <v>#REF!</v>
      </c>
      <c r="CA124" s="69" t="e">
        <f t="shared" si="172"/>
        <v>#REF!</v>
      </c>
      <c r="CB124" s="69" t="e">
        <f t="shared" si="173"/>
        <v>#REF!</v>
      </c>
      <c r="CE124" s="76">
        <v>-1.5400575315467826</v>
      </c>
      <c r="CG124" s="76">
        <v>6.32064593606394</v>
      </c>
      <c r="CH124" s="24"/>
      <c r="CI124" s="76">
        <v>-2.753662151257096</v>
      </c>
      <c r="CJ124" s="24"/>
      <c r="CK124" s="24">
        <v>0.5</v>
      </c>
      <c r="CM124" s="69" t="e">
        <f t="shared" si="184"/>
        <v>#REF!</v>
      </c>
      <c r="CN124" s="69" t="e">
        <f t="shared" si="184"/>
        <v>#REF!</v>
      </c>
      <c r="CO124" s="69" t="e">
        <f t="shared" si="184"/>
        <v>#REF!</v>
      </c>
      <c r="CP124" s="69" t="e">
        <f t="shared" si="185"/>
        <v>#REF!</v>
      </c>
      <c r="CQ124" s="69" t="e">
        <f t="shared" si="185"/>
        <v>#REF!</v>
      </c>
      <c r="CR124" s="69" t="e">
        <f t="shared" si="185"/>
        <v>#REF!</v>
      </c>
      <c r="CS124" s="69" t="e">
        <f t="shared" si="186"/>
        <v>#REF!</v>
      </c>
      <c r="CT124" s="69" t="e">
        <f t="shared" si="186"/>
        <v>#REF!</v>
      </c>
      <c r="CU124" s="69" t="e">
        <f t="shared" si="186"/>
        <v>#REF!</v>
      </c>
      <c r="CV124" s="69" t="e">
        <f t="shared" si="187"/>
        <v>#REF!</v>
      </c>
      <c r="CW124" s="69" t="e">
        <f t="shared" si="187"/>
        <v>#REF!</v>
      </c>
      <c r="CX124" s="69" t="e">
        <f t="shared" si="187"/>
        <v>#REF!</v>
      </c>
      <c r="CY124" s="69">
        <f t="shared" si="188"/>
        <v>265.78429960136361</v>
      </c>
      <c r="CZ124" s="69">
        <f t="shared" si="188"/>
        <v>271.01516874198859</v>
      </c>
      <c r="DA124" s="69">
        <f t="shared" si="188"/>
        <v>268.35975737261748</v>
      </c>
      <c r="DB124" s="69" t="e">
        <f t="shared" si="189"/>
        <v>#REF!</v>
      </c>
      <c r="DC124" s="69" t="e">
        <f t="shared" si="189"/>
        <v>#REF!</v>
      </c>
      <c r="DD124" s="69" t="e">
        <f t="shared" si="189"/>
        <v>#REF!</v>
      </c>
      <c r="DF124" s="69" t="e">
        <f t="shared" si="190"/>
        <v>#REF!</v>
      </c>
      <c r="DG124" s="69" t="e">
        <f t="shared" si="190"/>
        <v>#REF!</v>
      </c>
      <c r="DH124" s="69" t="e">
        <f t="shared" si="190"/>
        <v>#REF!</v>
      </c>
      <c r="DJ124" s="69" t="e">
        <f t="shared" si="180"/>
        <v>#REF!</v>
      </c>
      <c r="DK124" s="69" t="e">
        <f t="shared" si="180"/>
        <v>#REF!</v>
      </c>
      <c r="DL124" s="69" t="e">
        <f t="shared" si="180"/>
        <v>#REF!</v>
      </c>
      <c r="DM124" s="69" t="e">
        <f t="shared" si="110"/>
        <v>#REF!</v>
      </c>
      <c r="DN124" s="69" t="e">
        <f t="shared" si="111"/>
        <v>#REF!</v>
      </c>
      <c r="DO124" s="69" t="e">
        <f t="shared" si="174"/>
        <v>#REF!</v>
      </c>
      <c r="DP124" t="e">
        <f t="shared" si="175"/>
        <v>#REF!</v>
      </c>
      <c r="DQ124" t="e">
        <f t="shared" si="176"/>
        <v>#REF!</v>
      </c>
      <c r="DS124" s="69" t="e">
        <f t="shared" si="179"/>
        <v>#REF!</v>
      </c>
      <c r="DT124" s="69" t="e">
        <f t="shared" si="179"/>
        <v>#REF!</v>
      </c>
      <c r="DU124" s="69" t="e">
        <f t="shared" si="179"/>
        <v>#REF!</v>
      </c>
      <c r="DV124" s="63">
        <f t="shared" si="177"/>
        <v>47119</v>
      </c>
      <c r="DW124" s="76" t="e">
        <f t="shared" si="115"/>
        <v>#REF!</v>
      </c>
      <c r="DX124" s="76" t="e">
        <f t="shared" si="116"/>
        <v>#REF!</v>
      </c>
      <c r="DY124" s="76" t="e">
        <f t="shared" si="128"/>
        <v>#REF!</v>
      </c>
      <c r="DZ124" s="76" t="e">
        <f t="shared" si="117"/>
        <v>#REF!</v>
      </c>
      <c r="EA124" s="76" t="e">
        <f t="shared" si="117"/>
        <v>#REF!</v>
      </c>
      <c r="EB124" s="76" t="e">
        <f t="shared" si="117"/>
        <v>#REF!</v>
      </c>
      <c r="EC124" s="76">
        <f>_xlfn.MINIFS(Spreads!AT$3:AT$1616,Spreads!$AA$3:$AA$1616,'Monthly Data'!$B124,Spreads!$AB$3:$AB$1616,'Monthly Data'!$C124)</f>
        <v>0</v>
      </c>
      <c r="ED124" s="76">
        <f>_xlfn.MAXIFS(Spreads!AT$3:AT$1616,Spreads!$AA$3:$AA$1616,'Monthly Data'!$B124,Spreads!$AB$3:$AB$1616,'Monthly Data'!$C124)</f>
        <v>0</v>
      </c>
      <c r="EE124" s="76" t="e">
        <f>AVERAGEIFS(Spreads!AT$3:AT$1616,Spreads!$AA$3:$AA$1616,'Monthly Data'!$B124,Spreads!$AB$3:$AB$1616,'Monthly Data'!$C124)</f>
        <v>#DIV/0!</v>
      </c>
      <c r="EF124" s="76">
        <f>_xlfn.MINIFS(Spreads!AU$3:AU$1616,Spreads!$AA$3:$AA$1616,'Monthly Data'!$B124,Spreads!$AB$3:$AB$1616,'Monthly Data'!$C124)</f>
        <v>0</v>
      </c>
      <c r="EG124" s="76">
        <f>_xlfn.MAXIFS(Spreads!AU$3:AU$1616,Spreads!$AA$3:$AA$1616,'Monthly Data'!$B124,Spreads!$AB$3:$AB$1616,'Monthly Data'!$C124)</f>
        <v>0</v>
      </c>
      <c r="EH124" s="76" t="e">
        <f>AVERAGEIFS(Spreads!AU$3:AU$1616,Spreads!$AA$3:$AA$1616,'Monthly Data'!$B124,Spreads!$AB$3:$AB$1616,'Monthly Data'!$C124)</f>
        <v>#DIV/0!</v>
      </c>
      <c r="EI124" s="76">
        <f>_xlfn.MINIFS(Spreads!AV$3:AV$1616,Spreads!$AA$3:$AA$1616,'Monthly Data'!$B124,Spreads!$AB$3:$AB$1616,'Monthly Data'!$C124)</f>
        <v>0</v>
      </c>
      <c r="EJ124" s="76">
        <f>_xlfn.MAXIFS(Spreads!AV$3:AV$1616,Spreads!$AA$3:$AA$1616,'Monthly Data'!$B124,Spreads!$AB$3:$AB$1616,'Monthly Data'!$C124)</f>
        <v>0</v>
      </c>
      <c r="EK124" s="76" t="e">
        <f>AVERAGEIFS(Spreads!AV$3:AV$1616,Spreads!$AA$3:$AA$1616,'Monthly Data'!$B124,Spreads!$AB$3:$AB$1616,'Monthly Data'!$C124)</f>
        <v>#DIV/0!</v>
      </c>
      <c r="EL124" s="76">
        <f>_xlfn.MINIFS(Spreads!AW$3:AW$1616,Spreads!$AA$3:$AA$1616,'Monthly Data'!$B124,Spreads!$AB$3:$AB$1616,'Monthly Data'!$C124)</f>
        <v>0</v>
      </c>
      <c r="EM124" s="76">
        <f>_xlfn.MAXIFS(Spreads!AW$3:AW$1616,Spreads!$AA$3:$AA$1616,'Monthly Data'!$B124,Spreads!$AB$3:$AB$1616,'Monthly Data'!$C124)</f>
        <v>0</v>
      </c>
      <c r="EN124" s="76" t="e">
        <f>AVERAGEIFS(Spreads!AW$3:AW$1616,Spreads!$AA$3:$AA$1616,'Monthly Data'!$B124,Spreads!$AB$3:$AB$1616,'Monthly Data'!$C124)</f>
        <v>#DIV/0!</v>
      </c>
      <c r="EO124" s="76">
        <f>_xlfn.MINIFS(Spreads!AX$3:AX$1616,Spreads!$AA$3:$AA$1616,'Monthly Data'!$B124,Spreads!$AB$3:$AB$1616,'Monthly Data'!$C124)</f>
        <v>0</v>
      </c>
      <c r="EP124" s="76">
        <f>_xlfn.MAXIFS(Spreads!AX$3:AX$1616,Spreads!$AA$3:$AA$1616,'Monthly Data'!$B124,Spreads!$AB$3:$AB$1616,'Monthly Data'!$C124)</f>
        <v>0</v>
      </c>
      <c r="EQ124" s="76" t="e">
        <f>AVERAGEIFS(Spreads!AX$3:AX$1616,Spreads!$AA$3:$AA$1616,'Monthly Data'!$B124,Spreads!$AB$3:$AB$1616,'Monthly Data'!$C124)</f>
        <v>#DIV/0!</v>
      </c>
      <c r="ER124" s="65">
        <f>_xlfn.MINIFS(Spreads!AY$3:AY$1616,Spreads!$AA$3:$AA$1616,'Monthly Data'!$B124,Spreads!$AB$3:$AB$1616,'Monthly Data'!$C124)</f>
        <v>0</v>
      </c>
      <c r="ES124" s="65">
        <f>_xlfn.MAXIFS(Spreads!AY$3:AY$1616,Spreads!$AA$3:$AA$1616,'Monthly Data'!$B124,Spreads!$AB$3:$AB$1616,'Monthly Data'!$C124)</f>
        <v>0</v>
      </c>
      <c r="ET124" s="65" t="e">
        <f>AVERAGEIFS(Spreads!AY$3:AY$1616,Spreads!$AA$3:$AA$1616,'Monthly Data'!$B124,Spreads!$AB$3:$AB$1616,'Monthly Data'!$C124)</f>
        <v>#DIV/0!</v>
      </c>
    </row>
    <row r="125" spans="1:152" x14ac:dyDescent="0.2">
      <c r="A125" s="60">
        <v>47150</v>
      </c>
      <c r="B125" s="61">
        <f t="shared" si="129"/>
        <v>2</v>
      </c>
      <c r="C125" s="61">
        <f t="shared" si="130"/>
        <v>2029</v>
      </c>
      <c r="D125" s="76" t="e">
        <f t="shared" si="131"/>
        <v>#REF!</v>
      </c>
      <c r="E125" s="76" t="e">
        <f t="shared" si="132"/>
        <v>#REF!</v>
      </c>
      <c r="F125" s="76" t="e">
        <f t="shared" si="133"/>
        <v>#REF!</v>
      </c>
      <c r="G125" s="76" t="e">
        <f t="shared" si="134"/>
        <v>#REF!</v>
      </c>
      <c r="H125" s="76" t="e">
        <f t="shared" si="135"/>
        <v>#REF!</v>
      </c>
      <c r="I125" s="76" t="e">
        <f t="shared" si="136"/>
        <v>#REF!</v>
      </c>
      <c r="J125" s="76" t="e">
        <f t="shared" si="137"/>
        <v>#REF!</v>
      </c>
      <c r="K125" s="76" t="e">
        <f>MROUND('Argy vs. SBO'!$AA$59+('Argy vs. SBO'!$AA$60*'Monthly Data'!F125)+('Argy vs. SBO'!$AA$61*'Monthly Data'!AE125)+AVERAGE('Argy vs. SBO'!$T$953:$T$960),0.25)-2</f>
        <v>#REF!</v>
      </c>
      <c r="L125" s="76" t="e">
        <f t="shared" si="138"/>
        <v>#REF!</v>
      </c>
      <c r="M125" s="76" t="e">
        <f t="shared" si="139"/>
        <v>#REF!</v>
      </c>
      <c r="N125" s="76" t="e">
        <f t="shared" si="140"/>
        <v>#REF!</v>
      </c>
      <c r="O125" s="76" t="e">
        <f t="shared" si="141"/>
        <v>#REF!</v>
      </c>
      <c r="P125" s="76" t="e">
        <f>MROUND('Argy vs. SBO'!$AA$39+('Argy vs. SBO'!$AA$40*'Monthly Data'!U125)+('Argy vs. SBO'!$AA$41*'Monthly Data'!AE125)+AVERAGE('Argy vs. SBO'!$P$953:$P$960),0.25)-2-4-5</f>
        <v>#REF!</v>
      </c>
      <c r="Q125" s="76" t="e">
        <f t="shared" si="142"/>
        <v>#REF!</v>
      </c>
      <c r="R125" s="76" t="e">
        <f t="shared" si="143"/>
        <v>#REF!</v>
      </c>
      <c r="S125" s="76" t="e">
        <f t="shared" si="144"/>
        <v>#REF!</v>
      </c>
      <c r="T125" s="76" t="e">
        <f t="shared" si="145"/>
        <v>#REF!</v>
      </c>
      <c r="U125" s="76" t="e">
        <f t="shared" si="146"/>
        <v>#REF!</v>
      </c>
      <c r="V125" s="76">
        <f t="shared" si="84"/>
        <v>-2.5</v>
      </c>
      <c r="W125" s="76">
        <f t="shared" si="193"/>
        <v>4</v>
      </c>
      <c r="X125" s="76">
        <f t="shared" si="147"/>
        <v>229.4473264981448</v>
      </c>
      <c r="Y125" s="76">
        <f t="shared" si="148"/>
        <v>235.81888899814481</v>
      </c>
      <c r="Z125" s="76">
        <f>'[5]Canola Complex'!$BR452</f>
        <v>232.12661527795566</v>
      </c>
      <c r="AA125" s="76">
        <f t="shared" si="149"/>
        <v>-2.6792887798108609</v>
      </c>
      <c r="AB125" s="76">
        <f t="shared" si="150"/>
        <v>3.6922737201891493</v>
      </c>
      <c r="AC125" s="76" t="e">
        <f t="shared" si="151"/>
        <v>#REF!</v>
      </c>
      <c r="AD125" s="76" t="e">
        <f t="shared" si="152"/>
        <v>#REF!</v>
      </c>
      <c r="AE125" s="76" t="e">
        <f>#REF!</f>
        <v>#REF!</v>
      </c>
      <c r="AF125" s="76" t="e">
        <f t="shared" si="125"/>
        <v>#REF!</v>
      </c>
      <c r="AG125" s="76" t="e">
        <f t="shared" si="153"/>
        <v>#REF!</v>
      </c>
      <c r="AH125" s="76"/>
      <c r="AI125" s="76" t="e">
        <f t="shared" si="192"/>
        <v>#REF!</v>
      </c>
      <c r="AJ125" s="76" t="e">
        <f t="shared" si="154"/>
        <v>#REF!</v>
      </c>
      <c r="AK125" s="78" t="e">
        <f t="shared" si="155"/>
        <v>#REF!</v>
      </c>
      <c r="AL125" s="60">
        <f t="shared" si="156"/>
        <v>47150</v>
      </c>
      <c r="AM125" s="79" t="e">
        <f t="shared" si="178"/>
        <v>#REF!</v>
      </c>
      <c r="AN125" s="79" t="e">
        <f t="shared" si="178"/>
        <v>#REF!</v>
      </c>
      <c r="AO125" s="79" t="e">
        <f t="shared" si="178"/>
        <v>#REF!</v>
      </c>
      <c r="AQ125" s="62"/>
      <c r="AR125" s="24"/>
      <c r="AS125" s="60">
        <f t="shared" si="157"/>
        <v>47150</v>
      </c>
      <c r="AT125" s="76" t="e">
        <f t="shared" si="86"/>
        <v>#NUM!</v>
      </c>
      <c r="AU125" s="76" t="e">
        <f t="shared" si="87"/>
        <v>#NUM!</v>
      </c>
      <c r="AV125" s="76" t="e">
        <f t="shared" si="158"/>
        <v>#NUM!</v>
      </c>
      <c r="AW125" s="69" t="e">
        <f t="shared" si="159"/>
        <v>#NUM!</v>
      </c>
      <c r="AX125" s="69" t="e">
        <f t="shared" si="160"/>
        <v>#NUM!</v>
      </c>
      <c r="AY125" s="76">
        <f t="shared" si="89"/>
        <v>5.2331525043327911</v>
      </c>
      <c r="AZ125" s="76">
        <f t="shared" si="90"/>
        <v>7.0804425433952929</v>
      </c>
      <c r="BA125" s="78">
        <v>5.9318392847604251</v>
      </c>
      <c r="BB125" s="69">
        <f t="shared" si="161"/>
        <v>-0.69868678042763399</v>
      </c>
      <c r="BC125" s="69">
        <f t="shared" si="162"/>
        <v>1.1486032586348678</v>
      </c>
      <c r="BD125" s="76" t="e">
        <f t="shared" si="91"/>
        <v>#NUM!</v>
      </c>
      <c r="BE125" s="76" t="e">
        <f t="shared" si="92"/>
        <v>#NUM!</v>
      </c>
      <c r="BF125" s="76" t="e">
        <f t="shared" si="191"/>
        <v>#NUM!</v>
      </c>
      <c r="BG125" s="69" t="e">
        <f t="shared" si="163"/>
        <v>#NUM!</v>
      </c>
      <c r="BH125" s="69" t="e">
        <f t="shared" si="164"/>
        <v>#NUM!</v>
      </c>
      <c r="BI125" s="76" t="e">
        <f t="shared" si="94"/>
        <v>#REF!</v>
      </c>
      <c r="BJ125" s="76" t="e">
        <f t="shared" si="95"/>
        <v>#REF!</v>
      </c>
      <c r="BK125" s="76" t="e">
        <f t="shared" si="165"/>
        <v>#REF!</v>
      </c>
      <c r="BL125" s="69" t="e">
        <f t="shared" si="166"/>
        <v>#REF!</v>
      </c>
      <c r="BM125" s="69" t="e">
        <f t="shared" si="167"/>
        <v>#REF!</v>
      </c>
      <c r="BN125" s="76" t="e">
        <f t="shared" si="97"/>
        <v>#REF!</v>
      </c>
      <c r="BO125" s="76" t="e">
        <f t="shared" si="183"/>
        <v>#REF!</v>
      </c>
      <c r="BP125" s="76" t="e">
        <f>'Argy vs. SBO'!$AA$100+('Argy vs. SBO'!$AA$103*'Monthly Data'!K124)+('Argy vs. SBO'!$AA$104*'Monthly Data'!AE124)+AVERAGE('Argy vs. SBO'!$R$953:$R$960)+12</f>
        <v>#REF!</v>
      </c>
      <c r="BQ125" s="69" t="e">
        <f t="shared" si="168"/>
        <v>#REF!</v>
      </c>
      <c r="BR125" s="69" t="e">
        <f t="shared" si="169"/>
        <v>#REF!</v>
      </c>
      <c r="BS125" s="76" t="e">
        <f t="shared" si="181"/>
        <v>#REF!</v>
      </c>
      <c r="BT125" s="76" t="e">
        <f t="shared" si="181"/>
        <v>#REF!</v>
      </c>
      <c r="BU125" s="76" t="e">
        <f t="shared" si="181"/>
        <v>#REF!</v>
      </c>
      <c r="BV125" s="69" t="e">
        <f t="shared" si="170"/>
        <v>#REF!</v>
      </c>
      <c r="BW125" s="69" t="e">
        <f t="shared" si="171"/>
        <v>#REF!</v>
      </c>
      <c r="BX125" s="76" t="e">
        <f t="shared" si="182"/>
        <v>#REF!</v>
      </c>
      <c r="BY125" s="76" t="e">
        <f t="shared" si="182"/>
        <v>#REF!</v>
      </c>
      <c r="BZ125" s="76" t="e">
        <f t="shared" si="182"/>
        <v>#REF!</v>
      </c>
      <c r="CA125" s="69" t="e">
        <f t="shared" si="172"/>
        <v>#REF!</v>
      </c>
      <c r="CB125" s="69" t="e">
        <f t="shared" si="173"/>
        <v>#REF!</v>
      </c>
      <c r="CE125" s="76">
        <v>-2.4083625992734383</v>
      </c>
      <c r="CG125" s="76">
        <v>5.9318392847604251</v>
      </c>
      <c r="CH125" s="24"/>
      <c r="CI125" s="76">
        <v>-2.9873677851381046</v>
      </c>
      <c r="CJ125" s="24"/>
      <c r="CK125" s="24">
        <v>0.5</v>
      </c>
      <c r="CM125" s="69" t="e">
        <f t="shared" si="184"/>
        <v>#REF!</v>
      </c>
      <c r="CN125" s="69" t="e">
        <f t="shared" si="184"/>
        <v>#REF!</v>
      </c>
      <c r="CO125" s="69" t="e">
        <f t="shared" si="184"/>
        <v>#REF!</v>
      </c>
      <c r="CP125" s="69" t="e">
        <f t="shared" si="185"/>
        <v>#REF!</v>
      </c>
      <c r="CQ125" s="69" t="e">
        <f t="shared" si="185"/>
        <v>#REF!</v>
      </c>
      <c r="CR125" s="69" t="e">
        <f t="shared" si="185"/>
        <v>#REF!</v>
      </c>
      <c r="CS125" s="69" t="e">
        <f t="shared" si="186"/>
        <v>#REF!</v>
      </c>
      <c r="CT125" s="69" t="e">
        <f t="shared" si="186"/>
        <v>#REF!</v>
      </c>
      <c r="CU125" s="69" t="e">
        <f t="shared" si="186"/>
        <v>#REF!</v>
      </c>
      <c r="CV125" s="69" t="e">
        <f t="shared" si="187"/>
        <v>#REF!</v>
      </c>
      <c r="CW125" s="69" t="e">
        <f t="shared" si="187"/>
        <v>#REF!</v>
      </c>
      <c r="CX125" s="69" t="e">
        <f t="shared" si="187"/>
        <v>#REF!</v>
      </c>
      <c r="CY125" s="69">
        <f t="shared" si="188"/>
        <v>229.4473264981448</v>
      </c>
      <c r="CZ125" s="69">
        <f t="shared" si="188"/>
        <v>235.81888899814481</v>
      </c>
      <c r="DA125" s="69">
        <f t="shared" si="188"/>
        <v>232.12661527795566</v>
      </c>
      <c r="DB125" s="69" t="e">
        <f t="shared" si="189"/>
        <v>#REF!</v>
      </c>
      <c r="DC125" s="69" t="e">
        <f t="shared" si="189"/>
        <v>#REF!</v>
      </c>
      <c r="DD125" s="69" t="e">
        <f t="shared" si="189"/>
        <v>#REF!</v>
      </c>
      <c r="DF125" s="69" t="e">
        <f t="shared" si="190"/>
        <v>#REF!</v>
      </c>
      <c r="DG125" s="69" t="e">
        <f t="shared" si="190"/>
        <v>#REF!</v>
      </c>
      <c r="DH125" s="69" t="e">
        <f t="shared" si="190"/>
        <v>#REF!</v>
      </c>
      <c r="DJ125" s="69" t="e">
        <f t="shared" si="180"/>
        <v>#REF!</v>
      </c>
      <c r="DK125" s="69" t="e">
        <f t="shared" si="180"/>
        <v>#REF!</v>
      </c>
      <c r="DL125" s="69" t="e">
        <f t="shared" si="180"/>
        <v>#REF!</v>
      </c>
      <c r="DM125" s="69" t="e">
        <f t="shared" si="110"/>
        <v>#REF!</v>
      </c>
      <c r="DN125" s="69" t="e">
        <f t="shared" si="111"/>
        <v>#REF!</v>
      </c>
      <c r="DO125" s="69" t="e">
        <f t="shared" si="174"/>
        <v>#REF!</v>
      </c>
      <c r="DP125" t="e">
        <f t="shared" si="175"/>
        <v>#REF!</v>
      </c>
      <c r="DQ125" t="e">
        <f t="shared" si="176"/>
        <v>#REF!</v>
      </c>
      <c r="DS125" s="69" t="e">
        <f t="shared" si="179"/>
        <v>#REF!</v>
      </c>
      <c r="DT125" s="69" t="e">
        <f t="shared" si="179"/>
        <v>#REF!</v>
      </c>
      <c r="DU125" s="69" t="e">
        <f t="shared" si="179"/>
        <v>#REF!</v>
      </c>
      <c r="DV125" s="63">
        <f t="shared" si="177"/>
        <v>47150</v>
      </c>
      <c r="DW125" s="76" t="e">
        <f t="shared" si="115"/>
        <v>#REF!</v>
      </c>
      <c r="DX125" s="76" t="e">
        <f t="shared" si="116"/>
        <v>#REF!</v>
      </c>
      <c r="DY125" s="76" t="e">
        <f t="shared" si="128"/>
        <v>#REF!</v>
      </c>
      <c r="DZ125" s="76" t="e">
        <f t="shared" si="117"/>
        <v>#REF!</v>
      </c>
      <c r="EA125" s="76" t="e">
        <f t="shared" si="117"/>
        <v>#REF!</v>
      </c>
      <c r="EB125" s="76" t="e">
        <f t="shared" si="117"/>
        <v>#REF!</v>
      </c>
      <c r="EC125" s="76">
        <f>_xlfn.MINIFS(Spreads!AT$3:AT$1616,Spreads!$AA$3:$AA$1616,'Monthly Data'!$B125,Spreads!$AB$3:$AB$1616,'Monthly Data'!$C125)</f>
        <v>0</v>
      </c>
      <c r="ED125" s="76">
        <f>_xlfn.MAXIFS(Spreads!AT$3:AT$1616,Spreads!$AA$3:$AA$1616,'Monthly Data'!$B125,Spreads!$AB$3:$AB$1616,'Monthly Data'!$C125)</f>
        <v>0</v>
      </c>
      <c r="EE125" s="76" t="e">
        <f>AVERAGEIFS(Spreads!AT$3:AT$1616,Spreads!$AA$3:$AA$1616,'Monthly Data'!$B125,Spreads!$AB$3:$AB$1616,'Monthly Data'!$C125)</f>
        <v>#DIV/0!</v>
      </c>
      <c r="EF125" s="76">
        <f>_xlfn.MINIFS(Spreads!AU$3:AU$1616,Spreads!$AA$3:$AA$1616,'Monthly Data'!$B125,Spreads!$AB$3:$AB$1616,'Monthly Data'!$C125)</f>
        <v>0</v>
      </c>
      <c r="EG125" s="76">
        <f>_xlfn.MAXIFS(Spreads!AU$3:AU$1616,Spreads!$AA$3:$AA$1616,'Monthly Data'!$B125,Spreads!$AB$3:$AB$1616,'Monthly Data'!$C125)</f>
        <v>0</v>
      </c>
      <c r="EH125" s="76" t="e">
        <f>AVERAGEIFS(Spreads!AU$3:AU$1616,Spreads!$AA$3:$AA$1616,'Monthly Data'!$B125,Spreads!$AB$3:$AB$1616,'Monthly Data'!$C125)</f>
        <v>#DIV/0!</v>
      </c>
      <c r="EI125" s="76">
        <f>_xlfn.MINIFS(Spreads!AV$3:AV$1616,Spreads!$AA$3:$AA$1616,'Monthly Data'!$B125,Spreads!$AB$3:$AB$1616,'Monthly Data'!$C125)</f>
        <v>0</v>
      </c>
      <c r="EJ125" s="76">
        <f>_xlfn.MAXIFS(Spreads!AV$3:AV$1616,Spreads!$AA$3:$AA$1616,'Monthly Data'!$B125,Spreads!$AB$3:$AB$1616,'Monthly Data'!$C125)</f>
        <v>0</v>
      </c>
      <c r="EK125" s="76" t="e">
        <f>AVERAGEIFS(Spreads!AV$3:AV$1616,Spreads!$AA$3:$AA$1616,'Monthly Data'!$B125,Spreads!$AB$3:$AB$1616,'Monthly Data'!$C125)</f>
        <v>#DIV/0!</v>
      </c>
      <c r="EL125" s="76">
        <f>_xlfn.MINIFS(Spreads!AW$3:AW$1616,Spreads!$AA$3:$AA$1616,'Monthly Data'!$B125,Spreads!$AB$3:$AB$1616,'Monthly Data'!$C125)</f>
        <v>0</v>
      </c>
      <c r="EM125" s="76">
        <f>_xlfn.MAXIFS(Spreads!AW$3:AW$1616,Spreads!$AA$3:$AA$1616,'Monthly Data'!$B125,Spreads!$AB$3:$AB$1616,'Monthly Data'!$C125)</f>
        <v>0</v>
      </c>
      <c r="EN125" s="76" t="e">
        <f>AVERAGEIFS(Spreads!AW$3:AW$1616,Spreads!$AA$3:$AA$1616,'Monthly Data'!$B125,Spreads!$AB$3:$AB$1616,'Monthly Data'!$C125)</f>
        <v>#DIV/0!</v>
      </c>
      <c r="EO125" s="76">
        <f>_xlfn.MINIFS(Spreads!AX$3:AX$1616,Spreads!$AA$3:$AA$1616,'Monthly Data'!$B125,Spreads!$AB$3:$AB$1616,'Monthly Data'!$C125)</f>
        <v>0</v>
      </c>
      <c r="EP125" s="76">
        <f>_xlfn.MAXIFS(Spreads!AX$3:AX$1616,Spreads!$AA$3:$AA$1616,'Monthly Data'!$B125,Spreads!$AB$3:$AB$1616,'Monthly Data'!$C125)</f>
        <v>0</v>
      </c>
      <c r="EQ125" s="76" t="e">
        <f>AVERAGEIFS(Spreads!AX$3:AX$1616,Spreads!$AA$3:$AA$1616,'Monthly Data'!$B125,Spreads!$AB$3:$AB$1616,'Monthly Data'!$C125)</f>
        <v>#DIV/0!</v>
      </c>
      <c r="ER125" s="65">
        <f>_xlfn.MINIFS(Spreads!AY$3:AY$1616,Spreads!$AA$3:$AA$1616,'Monthly Data'!$B125,Spreads!$AB$3:$AB$1616,'Monthly Data'!$C125)</f>
        <v>0</v>
      </c>
      <c r="ES125" s="65">
        <f>_xlfn.MAXIFS(Spreads!AY$3:AY$1616,Spreads!$AA$3:$AA$1616,'Monthly Data'!$B125,Spreads!$AB$3:$AB$1616,'Monthly Data'!$C125)</f>
        <v>0</v>
      </c>
      <c r="ET125" s="65" t="e">
        <f>AVERAGEIFS(Spreads!AY$3:AY$1616,Spreads!$AA$3:$AA$1616,'Monthly Data'!$B125,Spreads!$AB$3:$AB$1616,'Monthly Data'!$C125)</f>
        <v>#DIV/0!</v>
      </c>
    </row>
    <row r="126" spans="1:152" x14ac:dyDescent="0.2">
      <c r="A126" s="60">
        <v>47178</v>
      </c>
      <c r="B126" s="61">
        <f t="shared" si="129"/>
        <v>3</v>
      </c>
      <c r="C126" s="61">
        <f t="shared" si="130"/>
        <v>2029</v>
      </c>
      <c r="D126" s="76" t="e">
        <f t="shared" si="131"/>
        <v>#REF!</v>
      </c>
      <c r="E126" s="76" t="e">
        <f t="shared" si="132"/>
        <v>#REF!</v>
      </c>
      <c r="F126" s="76" t="e">
        <f t="shared" si="133"/>
        <v>#REF!</v>
      </c>
      <c r="G126" s="76" t="e">
        <f t="shared" si="134"/>
        <v>#REF!</v>
      </c>
      <c r="H126" s="76" t="e">
        <f t="shared" si="135"/>
        <v>#REF!</v>
      </c>
      <c r="I126" s="76" t="e">
        <f t="shared" si="136"/>
        <v>#REF!</v>
      </c>
      <c r="J126" s="76" t="e">
        <f t="shared" si="137"/>
        <v>#REF!</v>
      </c>
      <c r="K126" s="76" t="e">
        <f>MROUND('Argy vs. SBO'!$AA$59+('Argy vs. SBO'!$AA$60*'Monthly Data'!F126)+('Argy vs. SBO'!$AA$61*'Monthly Data'!AE126)+AVERAGE('Argy vs. SBO'!$T$953:$T$960),0.25)-2</f>
        <v>#REF!</v>
      </c>
      <c r="L126" s="76" t="e">
        <f t="shared" si="138"/>
        <v>#REF!</v>
      </c>
      <c r="M126" s="76" t="e">
        <f t="shared" si="139"/>
        <v>#REF!</v>
      </c>
      <c r="N126" s="76" t="e">
        <f t="shared" si="140"/>
        <v>#REF!</v>
      </c>
      <c r="O126" s="76" t="e">
        <f t="shared" si="141"/>
        <v>#REF!</v>
      </c>
      <c r="P126" s="76" t="e">
        <f>MROUND('Argy vs. SBO'!$AA$39+('Argy vs. SBO'!$AA$40*'Monthly Data'!U126)+('Argy vs. SBO'!$AA$41*'Monthly Data'!AE126)+AVERAGE('Argy vs. SBO'!$P$953:$P$960),0.25)-2-4-5</f>
        <v>#REF!</v>
      </c>
      <c r="Q126" s="76" t="e">
        <f t="shared" si="142"/>
        <v>#REF!</v>
      </c>
      <c r="R126" s="76" t="e">
        <f t="shared" si="143"/>
        <v>#REF!</v>
      </c>
      <c r="S126" s="76" t="e">
        <f t="shared" si="144"/>
        <v>#REF!</v>
      </c>
      <c r="T126" s="76" t="e">
        <f t="shared" si="145"/>
        <v>#REF!</v>
      </c>
      <c r="U126" s="76" t="e">
        <f t="shared" si="146"/>
        <v>#REF!</v>
      </c>
      <c r="V126" s="76">
        <f t="shared" si="84"/>
        <v>-4.25</v>
      </c>
      <c r="W126" s="76">
        <f t="shared" si="193"/>
        <v>3.5</v>
      </c>
      <c r="X126" s="76">
        <f t="shared" si="147"/>
        <v>245.26065786232402</v>
      </c>
      <c r="Y126" s="76">
        <f t="shared" si="148"/>
        <v>253.72342153419905</v>
      </c>
      <c r="Z126" s="76">
        <f>'[5]Canola Complex'!$BR453</f>
        <v>249.50196637115556</v>
      </c>
      <c r="AA126" s="76">
        <f t="shared" si="149"/>
        <v>-4.241308508831537</v>
      </c>
      <c r="AB126" s="76">
        <f t="shared" si="150"/>
        <v>4.2214551630434869</v>
      </c>
      <c r="AC126" s="76" t="e">
        <f t="shared" si="151"/>
        <v>#REF!</v>
      </c>
      <c r="AD126" s="76" t="e">
        <f t="shared" si="152"/>
        <v>#REF!</v>
      </c>
      <c r="AE126" s="76" t="e">
        <f>#REF!</f>
        <v>#REF!</v>
      </c>
      <c r="AF126" s="76" t="e">
        <f t="shared" si="125"/>
        <v>#REF!</v>
      </c>
      <c r="AG126" s="76" t="e">
        <f t="shared" si="153"/>
        <v>#REF!</v>
      </c>
      <c r="AH126" s="76"/>
      <c r="AI126" s="76" t="e">
        <f t="shared" si="192"/>
        <v>#REF!</v>
      </c>
      <c r="AJ126" s="76" t="e">
        <f t="shared" si="154"/>
        <v>#REF!</v>
      </c>
      <c r="AK126" s="78" t="e">
        <f t="shared" si="155"/>
        <v>#REF!</v>
      </c>
      <c r="AL126" s="60">
        <f t="shared" si="156"/>
        <v>47178</v>
      </c>
      <c r="AM126" s="79" t="e">
        <f t="shared" ref="AM126:AO134" si="194">S126*2204.622/100</f>
        <v>#REF!</v>
      </c>
      <c r="AN126" s="79" t="e">
        <f t="shared" si="194"/>
        <v>#REF!</v>
      </c>
      <c r="AO126" s="79" t="e">
        <f t="shared" si="194"/>
        <v>#REF!</v>
      </c>
      <c r="AQ126" s="62"/>
      <c r="AR126" s="24"/>
      <c r="AS126" s="60">
        <f t="shared" si="157"/>
        <v>47178</v>
      </c>
      <c r="AT126" s="76" t="e">
        <f t="shared" si="86"/>
        <v>#NUM!</v>
      </c>
      <c r="AU126" s="76" t="e">
        <f t="shared" si="87"/>
        <v>#NUM!</v>
      </c>
      <c r="AV126" s="76" t="e">
        <f t="shared" si="158"/>
        <v>#NUM!</v>
      </c>
      <c r="AW126" s="69" t="e">
        <f t="shared" si="159"/>
        <v>#NUM!</v>
      </c>
      <c r="AX126" s="69" t="e">
        <f t="shared" si="160"/>
        <v>#NUM!</v>
      </c>
      <c r="AY126" s="76">
        <f t="shared" si="89"/>
        <v>4.7308662725357644</v>
      </c>
      <c r="AZ126" s="76">
        <f t="shared" si="90"/>
        <v>7.2276924444107618</v>
      </c>
      <c r="BA126" s="78">
        <v>6.0111434252191884</v>
      </c>
      <c r="BB126" s="69">
        <f t="shared" si="161"/>
        <v>-1.280277152683424</v>
      </c>
      <c r="BC126" s="69">
        <f t="shared" si="162"/>
        <v>1.2165490191915733</v>
      </c>
      <c r="BD126" s="76" t="e">
        <f t="shared" si="91"/>
        <v>#NUM!</v>
      </c>
      <c r="BE126" s="76" t="e">
        <f t="shared" si="92"/>
        <v>#NUM!</v>
      </c>
      <c r="BF126" s="76" t="e">
        <f t="shared" si="191"/>
        <v>#NUM!</v>
      </c>
      <c r="BG126" s="69" t="e">
        <f t="shared" si="163"/>
        <v>#NUM!</v>
      </c>
      <c r="BH126" s="69" t="e">
        <f t="shared" si="164"/>
        <v>#NUM!</v>
      </c>
      <c r="BI126" s="76" t="e">
        <f t="shared" si="94"/>
        <v>#REF!</v>
      </c>
      <c r="BJ126" s="76" t="e">
        <f t="shared" si="95"/>
        <v>#REF!</v>
      </c>
      <c r="BK126" s="76" t="e">
        <f t="shared" si="165"/>
        <v>#REF!</v>
      </c>
      <c r="BL126" s="69" t="e">
        <f t="shared" si="166"/>
        <v>#REF!</v>
      </c>
      <c r="BM126" s="69" t="e">
        <f t="shared" si="167"/>
        <v>#REF!</v>
      </c>
      <c r="BN126" s="76" t="e">
        <f t="shared" si="97"/>
        <v>#REF!</v>
      </c>
      <c r="BO126" s="76" t="e">
        <f t="shared" si="183"/>
        <v>#REF!</v>
      </c>
      <c r="BP126" s="76" t="e">
        <f>'Argy vs. SBO'!$AA$100+('Argy vs. SBO'!$AA$103*'Monthly Data'!K125)+('Argy vs. SBO'!$AA$104*'Monthly Data'!AE125)+AVERAGE('Argy vs. SBO'!$R$953:$R$960)+12</f>
        <v>#REF!</v>
      </c>
      <c r="BQ126" s="69" t="e">
        <f t="shared" si="168"/>
        <v>#REF!</v>
      </c>
      <c r="BR126" s="69" t="e">
        <f t="shared" si="169"/>
        <v>#REF!</v>
      </c>
      <c r="BS126" s="76" t="e">
        <f t="shared" si="181"/>
        <v>#REF!</v>
      </c>
      <c r="BT126" s="76" t="e">
        <f t="shared" si="181"/>
        <v>#REF!</v>
      </c>
      <c r="BU126" s="76" t="e">
        <f t="shared" si="181"/>
        <v>#REF!</v>
      </c>
      <c r="BV126" s="69" t="e">
        <f t="shared" si="170"/>
        <v>#REF!</v>
      </c>
      <c r="BW126" s="69" t="e">
        <f t="shared" si="171"/>
        <v>#REF!</v>
      </c>
      <c r="BX126" s="76" t="e">
        <f t="shared" si="182"/>
        <v>#REF!</v>
      </c>
      <c r="BY126" s="76" t="e">
        <f t="shared" si="182"/>
        <v>#REF!</v>
      </c>
      <c r="BZ126" s="76" t="e">
        <f t="shared" si="182"/>
        <v>#REF!</v>
      </c>
      <c r="CA126" s="69" t="e">
        <f t="shared" si="172"/>
        <v>#REF!</v>
      </c>
      <c r="CB126" s="69" t="e">
        <f t="shared" si="173"/>
        <v>#REF!</v>
      </c>
      <c r="CE126" s="76">
        <v>-1.7267880562058693</v>
      </c>
      <c r="CG126" s="76">
        <v>6.0111434252191884</v>
      </c>
      <c r="CH126" s="24"/>
      <c r="CI126" s="76">
        <v>-2.795267924696752</v>
      </c>
      <c r="CJ126" s="24"/>
      <c r="CK126" s="24">
        <v>0.5</v>
      </c>
      <c r="CM126" s="69" t="e">
        <f t="shared" si="184"/>
        <v>#REF!</v>
      </c>
      <c r="CN126" s="69" t="e">
        <f t="shared" si="184"/>
        <v>#REF!</v>
      </c>
      <c r="CO126" s="69" t="e">
        <f t="shared" si="184"/>
        <v>#REF!</v>
      </c>
      <c r="CP126" s="69" t="e">
        <f t="shared" si="185"/>
        <v>#REF!</v>
      </c>
      <c r="CQ126" s="69" t="e">
        <f t="shared" si="185"/>
        <v>#REF!</v>
      </c>
      <c r="CR126" s="69" t="e">
        <f t="shared" si="185"/>
        <v>#REF!</v>
      </c>
      <c r="CS126" s="69" t="e">
        <f t="shared" si="186"/>
        <v>#REF!</v>
      </c>
      <c r="CT126" s="69" t="e">
        <f t="shared" si="186"/>
        <v>#REF!</v>
      </c>
      <c r="CU126" s="69" t="e">
        <f t="shared" si="186"/>
        <v>#REF!</v>
      </c>
      <c r="CV126" s="69" t="e">
        <f t="shared" si="187"/>
        <v>#REF!</v>
      </c>
      <c r="CW126" s="69" t="e">
        <f t="shared" si="187"/>
        <v>#REF!</v>
      </c>
      <c r="CX126" s="69" t="e">
        <f t="shared" si="187"/>
        <v>#REF!</v>
      </c>
      <c r="CY126" s="69">
        <f t="shared" si="188"/>
        <v>245.26065786232402</v>
      </c>
      <c r="CZ126" s="69">
        <f t="shared" si="188"/>
        <v>253.72342153419905</v>
      </c>
      <c r="DA126" s="69">
        <f t="shared" si="188"/>
        <v>249.50196637115556</v>
      </c>
      <c r="DB126" s="69" t="e">
        <f t="shared" si="189"/>
        <v>#REF!</v>
      </c>
      <c r="DC126" s="69" t="e">
        <f t="shared" si="189"/>
        <v>#REF!</v>
      </c>
      <c r="DD126" s="69" t="e">
        <f t="shared" si="189"/>
        <v>#REF!</v>
      </c>
      <c r="DF126" s="69" t="e">
        <f t="shared" si="190"/>
        <v>#REF!</v>
      </c>
      <c r="DG126" s="69" t="e">
        <f t="shared" si="190"/>
        <v>#REF!</v>
      </c>
      <c r="DH126" s="69" t="e">
        <f t="shared" si="190"/>
        <v>#REF!</v>
      </c>
      <c r="DJ126" s="69" t="e">
        <f t="shared" si="180"/>
        <v>#REF!</v>
      </c>
      <c r="DK126" s="69" t="e">
        <f t="shared" si="180"/>
        <v>#REF!</v>
      </c>
      <c r="DL126" s="69" t="e">
        <f t="shared" si="180"/>
        <v>#REF!</v>
      </c>
      <c r="DM126" s="69" t="e">
        <f t="shared" si="110"/>
        <v>#REF!</v>
      </c>
      <c r="DN126" s="69" t="e">
        <f t="shared" si="111"/>
        <v>#REF!</v>
      </c>
      <c r="DO126" s="69" t="e">
        <f t="shared" si="174"/>
        <v>#REF!</v>
      </c>
      <c r="DP126" t="e">
        <f t="shared" si="175"/>
        <v>#REF!</v>
      </c>
      <c r="DQ126" t="e">
        <f t="shared" si="176"/>
        <v>#REF!</v>
      </c>
      <c r="DS126" s="69" t="e">
        <f t="shared" si="179"/>
        <v>#REF!</v>
      </c>
      <c r="DT126" s="69" t="e">
        <f t="shared" si="179"/>
        <v>#REF!</v>
      </c>
      <c r="DU126" s="69" t="e">
        <f t="shared" si="179"/>
        <v>#REF!</v>
      </c>
      <c r="DV126" s="63">
        <f t="shared" si="177"/>
        <v>47178</v>
      </c>
      <c r="DW126" s="76" t="e">
        <f t="shared" si="115"/>
        <v>#REF!</v>
      </c>
      <c r="DX126" s="76" t="e">
        <f t="shared" si="116"/>
        <v>#REF!</v>
      </c>
      <c r="DY126" s="76" t="e">
        <f t="shared" si="128"/>
        <v>#REF!</v>
      </c>
      <c r="DZ126" s="76" t="e">
        <f t="shared" si="117"/>
        <v>#REF!</v>
      </c>
      <c r="EA126" s="76" t="e">
        <f t="shared" si="117"/>
        <v>#REF!</v>
      </c>
      <c r="EB126" s="76" t="e">
        <f t="shared" si="117"/>
        <v>#REF!</v>
      </c>
      <c r="EC126" s="76">
        <f>_xlfn.MINIFS(Spreads!AT$3:AT$1616,Spreads!$AA$3:$AA$1616,'Monthly Data'!$B126,Spreads!$AB$3:$AB$1616,'Monthly Data'!$C126)</f>
        <v>0</v>
      </c>
      <c r="ED126" s="76">
        <f>_xlfn.MAXIFS(Spreads!AT$3:AT$1616,Spreads!$AA$3:$AA$1616,'Monthly Data'!$B126,Spreads!$AB$3:$AB$1616,'Monthly Data'!$C126)</f>
        <v>0</v>
      </c>
      <c r="EE126" s="76" t="e">
        <f>AVERAGEIFS(Spreads!AT$3:AT$1616,Spreads!$AA$3:$AA$1616,'Monthly Data'!$B126,Spreads!$AB$3:$AB$1616,'Monthly Data'!$C126)</f>
        <v>#DIV/0!</v>
      </c>
      <c r="EF126" s="76">
        <f>_xlfn.MINIFS(Spreads!AU$3:AU$1616,Spreads!$AA$3:$AA$1616,'Monthly Data'!$B126,Spreads!$AB$3:$AB$1616,'Monthly Data'!$C126)</f>
        <v>0</v>
      </c>
      <c r="EG126" s="76">
        <f>_xlfn.MAXIFS(Spreads!AU$3:AU$1616,Spreads!$AA$3:$AA$1616,'Monthly Data'!$B126,Spreads!$AB$3:$AB$1616,'Monthly Data'!$C126)</f>
        <v>0</v>
      </c>
      <c r="EH126" s="76" t="e">
        <f>AVERAGEIFS(Spreads!AU$3:AU$1616,Spreads!$AA$3:$AA$1616,'Monthly Data'!$B126,Spreads!$AB$3:$AB$1616,'Monthly Data'!$C126)</f>
        <v>#DIV/0!</v>
      </c>
      <c r="EI126" s="76">
        <f>_xlfn.MINIFS(Spreads!AV$3:AV$1616,Spreads!$AA$3:$AA$1616,'Monthly Data'!$B126,Spreads!$AB$3:$AB$1616,'Monthly Data'!$C126)</f>
        <v>0</v>
      </c>
      <c r="EJ126" s="76">
        <f>_xlfn.MAXIFS(Spreads!AV$3:AV$1616,Spreads!$AA$3:$AA$1616,'Monthly Data'!$B126,Spreads!$AB$3:$AB$1616,'Monthly Data'!$C126)</f>
        <v>0</v>
      </c>
      <c r="EK126" s="76" t="e">
        <f>AVERAGEIFS(Spreads!AV$3:AV$1616,Spreads!$AA$3:$AA$1616,'Monthly Data'!$B126,Spreads!$AB$3:$AB$1616,'Monthly Data'!$C126)</f>
        <v>#DIV/0!</v>
      </c>
      <c r="EL126" s="76">
        <f>_xlfn.MINIFS(Spreads!AW$3:AW$1616,Spreads!$AA$3:$AA$1616,'Monthly Data'!$B126,Spreads!$AB$3:$AB$1616,'Monthly Data'!$C126)</f>
        <v>0</v>
      </c>
      <c r="EM126" s="76">
        <f>_xlfn.MAXIFS(Spreads!AW$3:AW$1616,Spreads!$AA$3:$AA$1616,'Monthly Data'!$B126,Spreads!$AB$3:$AB$1616,'Monthly Data'!$C126)</f>
        <v>0</v>
      </c>
      <c r="EN126" s="76" t="e">
        <f>AVERAGEIFS(Spreads!AW$3:AW$1616,Spreads!$AA$3:$AA$1616,'Monthly Data'!$B126,Spreads!$AB$3:$AB$1616,'Monthly Data'!$C126)</f>
        <v>#DIV/0!</v>
      </c>
      <c r="EO126" s="76">
        <f>_xlfn.MINIFS(Spreads!AX$3:AX$1616,Spreads!$AA$3:$AA$1616,'Monthly Data'!$B126,Spreads!$AB$3:$AB$1616,'Monthly Data'!$C126)</f>
        <v>0</v>
      </c>
      <c r="EP126" s="76">
        <f>_xlfn.MAXIFS(Spreads!AX$3:AX$1616,Spreads!$AA$3:$AA$1616,'Monthly Data'!$B126,Spreads!$AB$3:$AB$1616,'Monthly Data'!$C126)</f>
        <v>0</v>
      </c>
      <c r="EQ126" s="76" t="e">
        <f>AVERAGEIFS(Spreads!AX$3:AX$1616,Spreads!$AA$3:$AA$1616,'Monthly Data'!$B126,Spreads!$AB$3:$AB$1616,'Monthly Data'!$C126)</f>
        <v>#DIV/0!</v>
      </c>
      <c r="ER126" s="65">
        <f>_xlfn.MINIFS(Spreads!AY$3:AY$1616,Spreads!$AA$3:$AA$1616,'Monthly Data'!$B126,Spreads!$AB$3:$AB$1616,'Monthly Data'!$C126)</f>
        <v>0</v>
      </c>
      <c r="ES126" s="65">
        <f>_xlfn.MAXIFS(Spreads!AY$3:AY$1616,Spreads!$AA$3:$AA$1616,'Monthly Data'!$B126,Spreads!$AB$3:$AB$1616,'Monthly Data'!$C126)</f>
        <v>0</v>
      </c>
      <c r="ET126" s="65" t="e">
        <f>AVERAGEIFS(Spreads!AY$3:AY$1616,Spreads!$AA$3:$AA$1616,'Monthly Data'!$B126,Spreads!$AB$3:$AB$1616,'Monthly Data'!$C126)</f>
        <v>#DIV/0!</v>
      </c>
    </row>
    <row r="127" spans="1:152" x14ac:dyDescent="0.2">
      <c r="A127" s="60">
        <v>47209</v>
      </c>
      <c r="B127" s="61">
        <f t="shared" si="129"/>
        <v>4</v>
      </c>
      <c r="C127" s="61">
        <f t="shared" si="130"/>
        <v>2029</v>
      </c>
      <c r="D127" s="76" t="e">
        <f t="shared" si="131"/>
        <v>#REF!</v>
      </c>
      <c r="E127" s="76" t="e">
        <f t="shared" si="132"/>
        <v>#REF!</v>
      </c>
      <c r="F127" s="76" t="e">
        <f t="shared" si="133"/>
        <v>#REF!</v>
      </c>
      <c r="G127" s="76" t="e">
        <f t="shared" si="134"/>
        <v>#REF!</v>
      </c>
      <c r="H127" s="76" t="e">
        <f t="shared" si="135"/>
        <v>#REF!</v>
      </c>
      <c r="I127" s="76" t="e">
        <f t="shared" si="136"/>
        <v>#REF!</v>
      </c>
      <c r="J127" s="76" t="e">
        <f t="shared" si="137"/>
        <v>#REF!</v>
      </c>
      <c r="K127" s="76" t="e">
        <f>MROUND('Argy vs. SBO'!$AA$59+('Argy vs. SBO'!$AA$60*'Monthly Data'!F127)+('Argy vs. SBO'!$AA$61*'Monthly Data'!AE127)+AVERAGE('Argy vs. SBO'!$T$953:$T$960),0.25)-2</f>
        <v>#REF!</v>
      </c>
      <c r="L127" s="76" t="e">
        <f t="shared" si="138"/>
        <v>#REF!</v>
      </c>
      <c r="M127" s="76" t="e">
        <f t="shared" si="139"/>
        <v>#REF!</v>
      </c>
      <c r="N127" s="76" t="e">
        <f t="shared" si="140"/>
        <v>#REF!</v>
      </c>
      <c r="O127" s="76" t="e">
        <f t="shared" si="141"/>
        <v>#REF!</v>
      </c>
      <c r="P127" s="76" t="e">
        <f>MROUND('Argy vs. SBO'!$AA$39+('Argy vs. SBO'!$AA$40*'Monthly Data'!U127)+('Argy vs. SBO'!$AA$41*'Monthly Data'!AE127)+AVERAGE('Argy vs. SBO'!$P$953:$P$960),0.25)-2-4-5</f>
        <v>#REF!</v>
      </c>
      <c r="Q127" s="76" t="e">
        <f t="shared" si="142"/>
        <v>#REF!</v>
      </c>
      <c r="R127" s="76" t="e">
        <f t="shared" si="143"/>
        <v>#REF!</v>
      </c>
      <c r="S127" s="76" t="e">
        <f t="shared" si="144"/>
        <v>#REF!</v>
      </c>
      <c r="T127" s="76" t="e">
        <f t="shared" si="145"/>
        <v>#REF!</v>
      </c>
      <c r="U127" s="76" t="e">
        <f t="shared" si="146"/>
        <v>#REF!</v>
      </c>
      <c r="V127" s="76">
        <f t="shared" si="84"/>
        <v>-3.5</v>
      </c>
      <c r="W127" s="76">
        <f t="shared" si="193"/>
        <v>3.75</v>
      </c>
      <c r="X127" s="76">
        <f t="shared" si="147"/>
        <v>246.71001693864113</v>
      </c>
      <c r="Y127" s="76">
        <f t="shared" si="148"/>
        <v>259.41035873551613</v>
      </c>
      <c r="Z127" s="76">
        <f>'[5]Canola Complex'!$BR454</f>
        <v>252.71978976158985</v>
      </c>
      <c r="AA127" s="76">
        <f t="shared" si="149"/>
        <v>-6.0097728229487188</v>
      </c>
      <c r="AB127" s="76">
        <f t="shared" si="150"/>
        <v>6.6905689739262755</v>
      </c>
      <c r="AC127" s="76" t="e">
        <f t="shared" si="151"/>
        <v>#REF!</v>
      </c>
      <c r="AD127" s="76" t="e">
        <f t="shared" si="152"/>
        <v>#REF!</v>
      </c>
      <c r="AE127" s="76" t="e">
        <f>#REF!</f>
        <v>#REF!</v>
      </c>
      <c r="AF127" s="76" t="e">
        <f t="shared" si="125"/>
        <v>#REF!</v>
      </c>
      <c r="AG127" s="76" t="e">
        <f t="shared" si="153"/>
        <v>#REF!</v>
      </c>
      <c r="AH127" s="76"/>
      <c r="AI127" s="76" t="e">
        <f t="shared" si="192"/>
        <v>#REF!</v>
      </c>
      <c r="AJ127" s="76" t="e">
        <f t="shared" si="154"/>
        <v>#REF!</v>
      </c>
      <c r="AK127" s="78" t="e">
        <f t="shared" si="155"/>
        <v>#REF!</v>
      </c>
      <c r="AL127" s="60">
        <f t="shared" si="156"/>
        <v>47209</v>
      </c>
      <c r="AM127" s="79" t="e">
        <f t="shared" si="194"/>
        <v>#REF!</v>
      </c>
      <c r="AN127" s="79" t="e">
        <f t="shared" si="194"/>
        <v>#REF!</v>
      </c>
      <c r="AO127" s="79" t="e">
        <f t="shared" si="194"/>
        <v>#REF!</v>
      </c>
      <c r="AQ127" s="62"/>
      <c r="AR127" s="24"/>
      <c r="AS127" s="60">
        <f t="shared" si="157"/>
        <v>47209</v>
      </c>
      <c r="AT127" s="76" t="e">
        <f t="shared" si="86"/>
        <v>#NUM!</v>
      </c>
      <c r="AU127" s="76" t="e">
        <f t="shared" si="87"/>
        <v>#NUM!</v>
      </c>
      <c r="AV127" s="76" t="e">
        <f t="shared" si="158"/>
        <v>#NUM!</v>
      </c>
      <c r="AW127" s="69" t="e">
        <f t="shared" si="159"/>
        <v>#NUM!</v>
      </c>
      <c r="AX127" s="69" t="e">
        <f t="shared" si="160"/>
        <v>#NUM!</v>
      </c>
      <c r="AY127" s="76">
        <f t="shared" si="89"/>
        <v>4.6086738006422134</v>
      </c>
      <c r="AZ127" s="76">
        <f t="shared" si="90"/>
        <v>7.416290988142217</v>
      </c>
      <c r="BA127" s="78">
        <v>6.0955266694530934</v>
      </c>
      <c r="BB127" s="69">
        <f t="shared" si="161"/>
        <v>-1.48685286881088</v>
      </c>
      <c r="BC127" s="69">
        <f t="shared" si="162"/>
        <v>1.3207643186891236</v>
      </c>
      <c r="BD127" s="76" t="e">
        <f t="shared" si="91"/>
        <v>#NUM!</v>
      </c>
      <c r="BE127" s="76" t="e">
        <f t="shared" si="92"/>
        <v>#NUM!</v>
      </c>
      <c r="BF127" s="76" t="e">
        <f t="shared" si="191"/>
        <v>#NUM!</v>
      </c>
      <c r="BG127" s="69" t="e">
        <f t="shared" si="163"/>
        <v>#NUM!</v>
      </c>
      <c r="BH127" s="69" t="e">
        <f t="shared" si="164"/>
        <v>#NUM!</v>
      </c>
      <c r="BI127" s="76" t="e">
        <f t="shared" si="94"/>
        <v>#REF!</v>
      </c>
      <c r="BJ127" s="76" t="e">
        <f t="shared" si="95"/>
        <v>#REF!</v>
      </c>
      <c r="BK127" s="76" t="e">
        <f t="shared" si="165"/>
        <v>#REF!</v>
      </c>
      <c r="BL127" s="69" t="e">
        <f t="shared" si="166"/>
        <v>#REF!</v>
      </c>
      <c r="BM127" s="69" t="e">
        <f t="shared" si="167"/>
        <v>#REF!</v>
      </c>
      <c r="BN127" s="76" t="e">
        <f t="shared" si="97"/>
        <v>#REF!</v>
      </c>
      <c r="BO127" s="76" t="e">
        <f t="shared" si="183"/>
        <v>#REF!</v>
      </c>
      <c r="BP127" s="76" t="e">
        <f>'Argy vs. SBO'!$AA$100+('Argy vs. SBO'!$AA$103*'Monthly Data'!K126)+('Argy vs. SBO'!$AA$104*'Monthly Data'!AE126)+AVERAGE('Argy vs. SBO'!$R$953:$R$960)+12</f>
        <v>#REF!</v>
      </c>
      <c r="BQ127" s="69" t="e">
        <f t="shared" si="168"/>
        <v>#REF!</v>
      </c>
      <c r="BR127" s="69" t="e">
        <f t="shared" si="169"/>
        <v>#REF!</v>
      </c>
      <c r="BS127" s="76" t="e">
        <f t="shared" si="181"/>
        <v>#REF!</v>
      </c>
      <c r="BT127" s="76" t="e">
        <f t="shared" si="181"/>
        <v>#REF!</v>
      </c>
      <c r="BU127" s="76" t="e">
        <f t="shared" si="181"/>
        <v>#REF!</v>
      </c>
      <c r="BV127" s="69" t="e">
        <f t="shared" si="170"/>
        <v>#REF!</v>
      </c>
      <c r="BW127" s="69" t="e">
        <f t="shared" si="171"/>
        <v>#REF!</v>
      </c>
      <c r="BX127" s="76" t="e">
        <f t="shared" si="182"/>
        <v>#REF!</v>
      </c>
      <c r="BY127" s="76" t="e">
        <f t="shared" si="182"/>
        <v>#REF!</v>
      </c>
      <c r="BZ127" s="76" t="e">
        <f t="shared" si="182"/>
        <v>#REF!</v>
      </c>
      <c r="CA127" s="69" t="e">
        <f t="shared" si="172"/>
        <v>#REF!</v>
      </c>
      <c r="CB127" s="69" t="e">
        <f t="shared" si="173"/>
        <v>#REF!</v>
      </c>
      <c r="CE127" s="76">
        <v>-3.471759360572289</v>
      </c>
      <c r="CG127" s="76">
        <v>6.0955266694530934</v>
      </c>
      <c r="CH127" s="24"/>
      <c r="CI127" s="76">
        <v>-2.6522234469533146</v>
      </c>
      <c r="CJ127" s="24"/>
      <c r="CK127" s="24">
        <v>0.5</v>
      </c>
      <c r="CM127" s="69" t="e">
        <f t="shared" si="184"/>
        <v>#REF!</v>
      </c>
      <c r="CN127" s="69" t="e">
        <f t="shared" si="184"/>
        <v>#REF!</v>
      </c>
      <c r="CO127" s="69" t="e">
        <f t="shared" si="184"/>
        <v>#REF!</v>
      </c>
      <c r="CP127" s="69" t="e">
        <f t="shared" si="185"/>
        <v>#REF!</v>
      </c>
      <c r="CQ127" s="69" t="e">
        <f t="shared" si="185"/>
        <v>#REF!</v>
      </c>
      <c r="CR127" s="69" t="e">
        <f t="shared" si="185"/>
        <v>#REF!</v>
      </c>
      <c r="CS127" s="69" t="e">
        <f t="shared" si="186"/>
        <v>#REF!</v>
      </c>
      <c r="CT127" s="69" t="e">
        <f t="shared" si="186"/>
        <v>#REF!</v>
      </c>
      <c r="CU127" s="69" t="e">
        <f t="shared" si="186"/>
        <v>#REF!</v>
      </c>
      <c r="CV127" s="69" t="e">
        <f t="shared" si="187"/>
        <v>#REF!</v>
      </c>
      <c r="CW127" s="69" t="e">
        <f t="shared" si="187"/>
        <v>#REF!</v>
      </c>
      <c r="CX127" s="69" t="e">
        <f t="shared" si="187"/>
        <v>#REF!</v>
      </c>
      <c r="CY127" s="69">
        <f t="shared" si="188"/>
        <v>246.71001693864113</v>
      </c>
      <c r="CZ127" s="69">
        <f t="shared" si="188"/>
        <v>259.41035873551613</v>
      </c>
      <c r="DA127" s="69">
        <f t="shared" si="188"/>
        <v>252.71978976158985</v>
      </c>
      <c r="DB127" s="69" t="e">
        <f t="shared" si="189"/>
        <v>#REF!</v>
      </c>
      <c r="DC127" s="69" t="e">
        <f t="shared" si="189"/>
        <v>#REF!</v>
      </c>
      <c r="DD127" s="69" t="e">
        <f t="shared" si="189"/>
        <v>#REF!</v>
      </c>
      <c r="DF127" s="69" t="e">
        <f t="shared" si="190"/>
        <v>#REF!</v>
      </c>
      <c r="DG127" s="69" t="e">
        <f t="shared" si="190"/>
        <v>#REF!</v>
      </c>
      <c r="DH127" s="69" t="e">
        <f t="shared" si="190"/>
        <v>#REF!</v>
      </c>
      <c r="DJ127" s="69" t="e">
        <f t="shared" si="180"/>
        <v>#REF!</v>
      </c>
      <c r="DK127" s="69" t="e">
        <f t="shared" si="180"/>
        <v>#REF!</v>
      </c>
      <c r="DL127" s="69" t="e">
        <f t="shared" si="180"/>
        <v>#REF!</v>
      </c>
      <c r="DM127" s="69" t="e">
        <f t="shared" si="110"/>
        <v>#REF!</v>
      </c>
      <c r="DN127" s="69" t="e">
        <f t="shared" si="111"/>
        <v>#REF!</v>
      </c>
      <c r="DO127" s="69" t="e">
        <f t="shared" si="174"/>
        <v>#REF!</v>
      </c>
      <c r="DP127" t="e">
        <f t="shared" si="175"/>
        <v>#REF!</v>
      </c>
      <c r="DQ127" t="e">
        <f t="shared" si="176"/>
        <v>#REF!</v>
      </c>
      <c r="DS127" s="69" t="e">
        <f t="shared" ref="DS127:DU135" si="195">S127</f>
        <v>#REF!</v>
      </c>
      <c r="DT127" s="69" t="e">
        <f t="shared" si="195"/>
        <v>#REF!</v>
      </c>
      <c r="DU127" s="69" t="e">
        <f t="shared" si="195"/>
        <v>#REF!</v>
      </c>
      <c r="DV127" s="63">
        <f t="shared" si="177"/>
        <v>47209</v>
      </c>
      <c r="DW127" s="76" t="e">
        <f t="shared" si="115"/>
        <v>#REF!</v>
      </c>
      <c r="DX127" s="76" t="e">
        <f t="shared" si="116"/>
        <v>#REF!</v>
      </c>
      <c r="DY127" s="76" t="e">
        <f t="shared" si="128"/>
        <v>#REF!</v>
      </c>
      <c r="DZ127" s="76" t="e">
        <f t="shared" si="117"/>
        <v>#REF!</v>
      </c>
      <c r="EA127" s="76" t="e">
        <f t="shared" si="117"/>
        <v>#REF!</v>
      </c>
      <c r="EB127" s="76" t="e">
        <f t="shared" si="117"/>
        <v>#REF!</v>
      </c>
      <c r="EC127" s="76">
        <f>_xlfn.MINIFS(Spreads!AT$3:AT$1616,Spreads!$AA$3:$AA$1616,'Monthly Data'!$B127,Spreads!$AB$3:$AB$1616,'Monthly Data'!$C127)</f>
        <v>0</v>
      </c>
      <c r="ED127" s="76">
        <f>_xlfn.MAXIFS(Spreads!AT$3:AT$1616,Spreads!$AA$3:$AA$1616,'Monthly Data'!$B127,Spreads!$AB$3:$AB$1616,'Monthly Data'!$C127)</f>
        <v>0</v>
      </c>
      <c r="EE127" s="76" t="e">
        <f>AVERAGEIFS(Spreads!AT$3:AT$1616,Spreads!$AA$3:$AA$1616,'Monthly Data'!$B127,Spreads!$AB$3:$AB$1616,'Monthly Data'!$C127)</f>
        <v>#DIV/0!</v>
      </c>
      <c r="EF127" s="76">
        <f>_xlfn.MINIFS(Spreads!AU$3:AU$1616,Spreads!$AA$3:$AA$1616,'Monthly Data'!$B127,Spreads!$AB$3:$AB$1616,'Monthly Data'!$C127)</f>
        <v>0</v>
      </c>
      <c r="EG127" s="76">
        <f>_xlfn.MAXIFS(Spreads!AU$3:AU$1616,Spreads!$AA$3:$AA$1616,'Monthly Data'!$B127,Spreads!$AB$3:$AB$1616,'Monthly Data'!$C127)</f>
        <v>0</v>
      </c>
      <c r="EH127" s="76" t="e">
        <f>AVERAGEIFS(Spreads!AU$3:AU$1616,Spreads!$AA$3:$AA$1616,'Monthly Data'!$B127,Spreads!$AB$3:$AB$1616,'Monthly Data'!$C127)</f>
        <v>#DIV/0!</v>
      </c>
      <c r="EI127" s="76">
        <f>_xlfn.MINIFS(Spreads!AV$3:AV$1616,Spreads!$AA$3:$AA$1616,'Monthly Data'!$B127,Spreads!$AB$3:$AB$1616,'Monthly Data'!$C127)</f>
        <v>0</v>
      </c>
      <c r="EJ127" s="76">
        <f>_xlfn.MAXIFS(Spreads!AV$3:AV$1616,Spreads!$AA$3:$AA$1616,'Monthly Data'!$B127,Spreads!$AB$3:$AB$1616,'Monthly Data'!$C127)</f>
        <v>0</v>
      </c>
      <c r="EK127" s="76" t="e">
        <f>AVERAGEIFS(Spreads!AV$3:AV$1616,Spreads!$AA$3:$AA$1616,'Monthly Data'!$B127,Spreads!$AB$3:$AB$1616,'Monthly Data'!$C127)</f>
        <v>#DIV/0!</v>
      </c>
      <c r="EL127" s="76">
        <f>_xlfn.MINIFS(Spreads!AW$3:AW$1616,Spreads!$AA$3:$AA$1616,'Monthly Data'!$B127,Spreads!$AB$3:$AB$1616,'Monthly Data'!$C127)</f>
        <v>0</v>
      </c>
      <c r="EM127" s="76">
        <f>_xlfn.MAXIFS(Spreads!AW$3:AW$1616,Spreads!$AA$3:$AA$1616,'Monthly Data'!$B127,Spreads!$AB$3:$AB$1616,'Monthly Data'!$C127)</f>
        <v>0</v>
      </c>
      <c r="EN127" s="76" t="e">
        <f>AVERAGEIFS(Spreads!AW$3:AW$1616,Spreads!$AA$3:$AA$1616,'Monthly Data'!$B127,Spreads!$AB$3:$AB$1616,'Monthly Data'!$C127)</f>
        <v>#DIV/0!</v>
      </c>
      <c r="EO127" s="76">
        <f>_xlfn.MINIFS(Spreads!AX$3:AX$1616,Spreads!$AA$3:$AA$1616,'Monthly Data'!$B127,Spreads!$AB$3:$AB$1616,'Monthly Data'!$C127)</f>
        <v>0</v>
      </c>
      <c r="EP127" s="76">
        <f>_xlfn.MAXIFS(Spreads!AX$3:AX$1616,Spreads!$AA$3:$AA$1616,'Monthly Data'!$B127,Spreads!$AB$3:$AB$1616,'Monthly Data'!$C127)</f>
        <v>0</v>
      </c>
      <c r="EQ127" s="76" t="e">
        <f>AVERAGEIFS(Spreads!AX$3:AX$1616,Spreads!$AA$3:$AA$1616,'Monthly Data'!$B127,Spreads!$AB$3:$AB$1616,'Monthly Data'!$C127)</f>
        <v>#DIV/0!</v>
      </c>
      <c r="ER127" s="65">
        <f>_xlfn.MINIFS(Spreads!AY$3:AY$1616,Spreads!$AA$3:$AA$1616,'Monthly Data'!$B127,Spreads!$AB$3:$AB$1616,'Monthly Data'!$C127)</f>
        <v>0</v>
      </c>
      <c r="ES127" s="65">
        <f>_xlfn.MAXIFS(Spreads!AY$3:AY$1616,Spreads!$AA$3:$AA$1616,'Monthly Data'!$B127,Spreads!$AB$3:$AB$1616,'Monthly Data'!$C127)</f>
        <v>0</v>
      </c>
      <c r="ET127" s="65" t="e">
        <f>AVERAGEIFS(Spreads!AY$3:AY$1616,Spreads!$AA$3:$AA$1616,'Monthly Data'!$B127,Spreads!$AB$3:$AB$1616,'Monthly Data'!$C127)</f>
        <v>#DIV/0!</v>
      </c>
    </row>
    <row r="128" spans="1:152" x14ac:dyDescent="0.2">
      <c r="A128" s="60">
        <v>47239</v>
      </c>
      <c r="B128" s="61">
        <f t="shared" si="129"/>
        <v>5</v>
      </c>
      <c r="C128" s="61">
        <f t="shared" si="130"/>
        <v>2029</v>
      </c>
      <c r="D128" s="76" t="e">
        <f t="shared" si="131"/>
        <v>#REF!</v>
      </c>
      <c r="E128" s="76" t="e">
        <f t="shared" si="132"/>
        <v>#REF!</v>
      </c>
      <c r="F128" s="76" t="e">
        <f t="shared" si="133"/>
        <v>#REF!</v>
      </c>
      <c r="G128" s="76" t="e">
        <f t="shared" si="134"/>
        <v>#REF!</v>
      </c>
      <c r="H128" s="76" t="e">
        <f t="shared" si="135"/>
        <v>#REF!</v>
      </c>
      <c r="I128" s="76" t="e">
        <f t="shared" si="136"/>
        <v>#REF!</v>
      </c>
      <c r="J128" s="76" t="e">
        <f t="shared" si="137"/>
        <v>#REF!</v>
      </c>
      <c r="K128" s="76" t="e">
        <f>MROUND('Argy vs. SBO'!$AA$59+('Argy vs. SBO'!$AA$60*'Monthly Data'!F128)+('Argy vs. SBO'!$AA$61*'Monthly Data'!AE128)+AVERAGE('Argy vs. SBO'!$T$953:$T$960),0.25)-2</f>
        <v>#REF!</v>
      </c>
      <c r="L128" s="76" t="e">
        <f t="shared" si="138"/>
        <v>#REF!</v>
      </c>
      <c r="M128" s="76" t="e">
        <f t="shared" si="139"/>
        <v>#REF!</v>
      </c>
      <c r="N128" s="76" t="e">
        <f t="shared" si="140"/>
        <v>#REF!</v>
      </c>
      <c r="O128" s="76" t="e">
        <f t="shared" si="141"/>
        <v>#REF!</v>
      </c>
      <c r="P128" s="76" t="e">
        <f>MROUND('Argy vs. SBO'!$AA$39+('Argy vs. SBO'!$AA$40*'Monthly Data'!U128)+('Argy vs. SBO'!$AA$41*'Monthly Data'!AE128)+AVERAGE('Argy vs. SBO'!$P$953:$P$960),0.25)-2-4-5</f>
        <v>#REF!</v>
      </c>
      <c r="Q128" s="76" t="e">
        <f t="shared" si="142"/>
        <v>#REF!</v>
      </c>
      <c r="R128" s="76" t="e">
        <f t="shared" si="143"/>
        <v>#REF!</v>
      </c>
      <c r="S128" s="76" t="e">
        <f t="shared" si="144"/>
        <v>#REF!</v>
      </c>
      <c r="T128" s="76" t="e">
        <f t="shared" si="145"/>
        <v>#REF!</v>
      </c>
      <c r="U128" s="76" t="e">
        <f t="shared" si="146"/>
        <v>#REF!</v>
      </c>
      <c r="V128" s="76">
        <f t="shared" si="84"/>
        <v>-3.25</v>
      </c>
      <c r="W128" s="76">
        <f t="shared" si="193"/>
        <v>2.75</v>
      </c>
      <c r="X128" s="76">
        <f t="shared" si="147"/>
        <v>287.44419704935751</v>
      </c>
      <c r="Y128" s="76">
        <f t="shared" si="148"/>
        <v>293.56438259623252</v>
      </c>
      <c r="Z128" s="76">
        <f>'[5]Canola Complex'!$BR455</f>
        <v>290.36223309212335</v>
      </c>
      <c r="AA128" s="76">
        <f t="shared" si="149"/>
        <v>-2.9180360427658343</v>
      </c>
      <c r="AB128" s="76">
        <f t="shared" si="150"/>
        <v>3.2021495041091725</v>
      </c>
      <c r="AC128" s="76" t="e">
        <f t="shared" si="151"/>
        <v>#REF!</v>
      </c>
      <c r="AD128" s="76" t="e">
        <f t="shared" si="152"/>
        <v>#REF!</v>
      </c>
      <c r="AE128" s="76" t="e">
        <f>#REF!</f>
        <v>#REF!</v>
      </c>
      <c r="AF128" s="76" t="e">
        <f t="shared" si="125"/>
        <v>#REF!</v>
      </c>
      <c r="AG128" s="76" t="e">
        <f t="shared" si="153"/>
        <v>#REF!</v>
      </c>
      <c r="AH128" s="76"/>
      <c r="AI128" s="76" t="e">
        <f t="shared" si="192"/>
        <v>#REF!</v>
      </c>
      <c r="AJ128" s="76" t="e">
        <f t="shared" si="154"/>
        <v>#REF!</v>
      </c>
      <c r="AK128" s="78" t="e">
        <f t="shared" si="155"/>
        <v>#REF!</v>
      </c>
      <c r="AL128" s="60">
        <f t="shared" si="156"/>
        <v>47239</v>
      </c>
      <c r="AM128" s="79" t="e">
        <f t="shared" si="194"/>
        <v>#REF!</v>
      </c>
      <c r="AN128" s="79" t="e">
        <f t="shared" si="194"/>
        <v>#REF!</v>
      </c>
      <c r="AO128" s="79" t="e">
        <f t="shared" si="194"/>
        <v>#REF!</v>
      </c>
      <c r="AQ128" s="62"/>
      <c r="AR128" s="24"/>
      <c r="AS128" s="60">
        <f t="shared" si="157"/>
        <v>47239</v>
      </c>
      <c r="AT128" s="76" t="e">
        <f t="shared" si="86"/>
        <v>#NUM!</v>
      </c>
      <c r="AU128" s="76" t="e">
        <f t="shared" si="87"/>
        <v>#NUM!</v>
      </c>
      <c r="AV128" s="76" t="e">
        <f t="shared" si="158"/>
        <v>#NUM!</v>
      </c>
      <c r="AW128" s="69" t="e">
        <f t="shared" si="159"/>
        <v>#NUM!</v>
      </c>
      <c r="AX128" s="69" t="e">
        <f t="shared" si="160"/>
        <v>#NUM!</v>
      </c>
      <c r="AY128" s="76">
        <f t="shared" si="89"/>
        <v>4.4890007807246404</v>
      </c>
      <c r="AZ128" s="76">
        <f t="shared" si="90"/>
        <v>7.3364128900996404</v>
      </c>
      <c r="BA128" s="78">
        <v>6.214656472688926</v>
      </c>
      <c r="BB128" s="69">
        <f t="shared" si="161"/>
        <v>-1.7256556919642856</v>
      </c>
      <c r="BC128" s="69">
        <f t="shared" si="162"/>
        <v>1.1217564174107144</v>
      </c>
      <c r="BD128" s="76" t="e">
        <f t="shared" si="91"/>
        <v>#NUM!</v>
      </c>
      <c r="BE128" s="76" t="e">
        <f t="shared" si="92"/>
        <v>#NUM!</v>
      </c>
      <c r="BF128" s="76" t="e">
        <f t="shared" si="191"/>
        <v>#NUM!</v>
      </c>
      <c r="BG128" s="69" t="e">
        <f t="shared" si="163"/>
        <v>#NUM!</v>
      </c>
      <c r="BH128" s="69" t="e">
        <f t="shared" si="164"/>
        <v>#NUM!</v>
      </c>
      <c r="BI128" s="76" t="e">
        <f t="shared" si="94"/>
        <v>#REF!</v>
      </c>
      <c r="BJ128" s="76" t="e">
        <f t="shared" si="95"/>
        <v>#REF!</v>
      </c>
      <c r="BK128" s="76" t="e">
        <f t="shared" si="165"/>
        <v>#REF!</v>
      </c>
      <c r="BL128" s="69" t="e">
        <f t="shared" si="166"/>
        <v>#REF!</v>
      </c>
      <c r="BM128" s="69" t="e">
        <f t="shared" si="167"/>
        <v>#REF!</v>
      </c>
      <c r="BN128" s="76" t="e">
        <f t="shared" si="97"/>
        <v>#REF!</v>
      </c>
      <c r="BO128" s="76" t="e">
        <f t="shared" si="183"/>
        <v>#REF!</v>
      </c>
      <c r="BP128" s="76" t="e">
        <f>'Argy vs. SBO'!$AA$100+('Argy vs. SBO'!$AA$103*'Monthly Data'!K127)+('Argy vs. SBO'!$AA$104*'Monthly Data'!AE127)+AVERAGE('Argy vs. SBO'!$R$953:$R$960)+12</f>
        <v>#REF!</v>
      </c>
      <c r="BQ128" s="69" t="e">
        <f t="shared" si="168"/>
        <v>#REF!</v>
      </c>
      <c r="BR128" s="69" t="e">
        <f t="shared" si="169"/>
        <v>#REF!</v>
      </c>
      <c r="BS128" s="76" t="e">
        <f t="shared" si="181"/>
        <v>#REF!</v>
      </c>
      <c r="BT128" s="76" t="e">
        <f t="shared" si="181"/>
        <v>#REF!</v>
      </c>
      <c r="BU128" s="76" t="e">
        <f t="shared" si="181"/>
        <v>#REF!</v>
      </c>
      <c r="BV128" s="69" t="e">
        <f t="shared" si="170"/>
        <v>#REF!</v>
      </c>
      <c r="BW128" s="69" t="e">
        <f t="shared" si="171"/>
        <v>#REF!</v>
      </c>
      <c r="BX128" s="76" t="e">
        <f t="shared" si="182"/>
        <v>#REF!</v>
      </c>
      <c r="BY128" s="76" t="e">
        <f t="shared" si="182"/>
        <v>#REF!</v>
      </c>
      <c r="BZ128" s="76" t="e">
        <f t="shared" si="182"/>
        <v>#REF!</v>
      </c>
      <c r="CA128" s="69" t="e">
        <f t="shared" si="172"/>
        <v>#REF!</v>
      </c>
      <c r="CB128" s="69" t="e">
        <f t="shared" si="173"/>
        <v>#REF!</v>
      </c>
      <c r="CE128" s="76">
        <v>-2.1677947511919173</v>
      </c>
      <c r="CG128" s="76">
        <v>6.214656472688926</v>
      </c>
      <c r="CH128" s="24"/>
      <c r="CI128" s="76">
        <v>-3.078515576257935</v>
      </c>
      <c r="CJ128" s="24"/>
      <c r="CK128" s="24">
        <v>0.5</v>
      </c>
      <c r="CM128" s="69" t="e">
        <f t="shared" si="184"/>
        <v>#REF!</v>
      </c>
      <c r="CN128" s="69" t="e">
        <f t="shared" si="184"/>
        <v>#REF!</v>
      </c>
      <c r="CO128" s="69" t="e">
        <f t="shared" si="184"/>
        <v>#REF!</v>
      </c>
      <c r="CP128" s="69" t="e">
        <f t="shared" si="185"/>
        <v>#REF!</v>
      </c>
      <c r="CQ128" s="69" t="e">
        <f t="shared" si="185"/>
        <v>#REF!</v>
      </c>
      <c r="CR128" s="69" t="e">
        <f t="shared" si="185"/>
        <v>#REF!</v>
      </c>
      <c r="CS128" s="69" t="e">
        <f t="shared" si="186"/>
        <v>#REF!</v>
      </c>
      <c r="CT128" s="69" t="e">
        <f t="shared" si="186"/>
        <v>#REF!</v>
      </c>
      <c r="CU128" s="69" t="e">
        <f t="shared" si="186"/>
        <v>#REF!</v>
      </c>
      <c r="CV128" s="69" t="e">
        <f t="shared" si="187"/>
        <v>#REF!</v>
      </c>
      <c r="CW128" s="69" t="e">
        <f t="shared" si="187"/>
        <v>#REF!</v>
      </c>
      <c r="CX128" s="69" t="e">
        <f t="shared" si="187"/>
        <v>#REF!</v>
      </c>
      <c r="CY128" s="69">
        <f t="shared" si="188"/>
        <v>287.44419704935751</v>
      </c>
      <c r="CZ128" s="69">
        <f t="shared" si="188"/>
        <v>293.56438259623252</v>
      </c>
      <c r="DA128" s="69">
        <f t="shared" si="188"/>
        <v>290.36223309212335</v>
      </c>
      <c r="DB128" s="69" t="e">
        <f t="shared" si="189"/>
        <v>#REF!</v>
      </c>
      <c r="DC128" s="69" t="e">
        <f t="shared" si="189"/>
        <v>#REF!</v>
      </c>
      <c r="DD128" s="69" t="e">
        <f t="shared" si="189"/>
        <v>#REF!</v>
      </c>
      <c r="DF128" s="69" t="e">
        <f t="shared" si="190"/>
        <v>#REF!</v>
      </c>
      <c r="DG128" s="69" t="e">
        <f t="shared" si="190"/>
        <v>#REF!</v>
      </c>
      <c r="DH128" s="69" t="e">
        <f t="shared" si="190"/>
        <v>#REF!</v>
      </c>
      <c r="DJ128" s="69" t="e">
        <f t="shared" si="180"/>
        <v>#REF!</v>
      </c>
      <c r="DK128" s="69" t="e">
        <f t="shared" si="180"/>
        <v>#REF!</v>
      </c>
      <c r="DL128" s="69" t="e">
        <f t="shared" si="180"/>
        <v>#REF!</v>
      </c>
      <c r="DM128" s="69" t="e">
        <f t="shared" si="110"/>
        <v>#REF!</v>
      </c>
      <c r="DN128" s="69" t="e">
        <f t="shared" si="111"/>
        <v>#REF!</v>
      </c>
      <c r="DO128" s="69" t="e">
        <f t="shared" si="174"/>
        <v>#REF!</v>
      </c>
      <c r="DP128" t="e">
        <f t="shared" si="175"/>
        <v>#REF!</v>
      </c>
      <c r="DQ128" t="e">
        <f t="shared" si="176"/>
        <v>#REF!</v>
      </c>
      <c r="DS128" s="69" t="e">
        <f t="shared" si="195"/>
        <v>#REF!</v>
      </c>
      <c r="DT128" s="69" t="e">
        <f t="shared" si="195"/>
        <v>#REF!</v>
      </c>
      <c r="DU128" s="69" t="e">
        <f t="shared" si="195"/>
        <v>#REF!</v>
      </c>
      <c r="DV128" s="63">
        <f t="shared" si="177"/>
        <v>47239</v>
      </c>
      <c r="DW128" s="76" t="e">
        <f t="shared" si="115"/>
        <v>#REF!</v>
      </c>
      <c r="DX128" s="76" t="e">
        <f t="shared" si="116"/>
        <v>#REF!</v>
      </c>
      <c r="DY128" s="76" t="e">
        <f t="shared" si="128"/>
        <v>#REF!</v>
      </c>
      <c r="DZ128" s="76" t="e">
        <f t="shared" si="117"/>
        <v>#REF!</v>
      </c>
      <c r="EA128" s="76" t="e">
        <f t="shared" si="117"/>
        <v>#REF!</v>
      </c>
      <c r="EB128" s="76" t="e">
        <f t="shared" si="117"/>
        <v>#REF!</v>
      </c>
      <c r="EC128" s="76">
        <f>_xlfn.MINIFS(Spreads!AT$3:AT$1616,Spreads!$AA$3:$AA$1616,'Monthly Data'!$B128,Spreads!$AB$3:$AB$1616,'Monthly Data'!$C128)</f>
        <v>0</v>
      </c>
      <c r="ED128" s="76">
        <f>_xlfn.MAXIFS(Spreads!AT$3:AT$1616,Spreads!$AA$3:$AA$1616,'Monthly Data'!$B128,Spreads!$AB$3:$AB$1616,'Monthly Data'!$C128)</f>
        <v>0</v>
      </c>
      <c r="EE128" s="76" t="e">
        <f>AVERAGEIFS(Spreads!AT$3:AT$1616,Spreads!$AA$3:$AA$1616,'Monthly Data'!$B128,Spreads!$AB$3:$AB$1616,'Monthly Data'!$C128)</f>
        <v>#DIV/0!</v>
      </c>
      <c r="EF128" s="76">
        <f>_xlfn.MINIFS(Spreads!AU$3:AU$1616,Spreads!$AA$3:$AA$1616,'Monthly Data'!$B128,Spreads!$AB$3:$AB$1616,'Monthly Data'!$C128)</f>
        <v>0</v>
      </c>
      <c r="EG128" s="76">
        <f>_xlfn.MAXIFS(Spreads!AU$3:AU$1616,Spreads!$AA$3:$AA$1616,'Monthly Data'!$B128,Spreads!$AB$3:$AB$1616,'Monthly Data'!$C128)</f>
        <v>0</v>
      </c>
      <c r="EH128" s="76" t="e">
        <f>AVERAGEIFS(Spreads!AU$3:AU$1616,Spreads!$AA$3:$AA$1616,'Monthly Data'!$B128,Spreads!$AB$3:$AB$1616,'Monthly Data'!$C128)</f>
        <v>#DIV/0!</v>
      </c>
      <c r="EI128" s="76">
        <f>_xlfn.MINIFS(Spreads!AV$3:AV$1616,Spreads!$AA$3:$AA$1616,'Monthly Data'!$B128,Spreads!$AB$3:$AB$1616,'Monthly Data'!$C128)</f>
        <v>0</v>
      </c>
      <c r="EJ128" s="76">
        <f>_xlfn.MAXIFS(Spreads!AV$3:AV$1616,Spreads!$AA$3:$AA$1616,'Monthly Data'!$B128,Spreads!$AB$3:$AB$1616,'Monthly Data'!$C128)</f>
        <v>0</v>
      </c>
      <c r="EK128" s="76" t="e">
        <f>AVERAGEIFS(Spreads!AV$3:AV$1616,Spreads!$AA$3:$AA$1616,'Monthly Data'!$B128,Spreads!$AB$3:$AB$1616,'Monthly Data'!$C128)</f>
        <v>#DIV/0!</v>
      </c>
      <c r="EL128" s="76">
        <f>_xlfn.MINIFS(Spreads!AW$3:AW$1616,Spreads!$AA$3:$AA$1616,'Monthly Data'!$B128,Spreads!$AB$3:$AB$1616,'Monthly Data'!$C128)</f>
        <v>0</v>
      </c>
      <c r="EM128" s="76">
        <f>_xlfn.MAXIFS(Spreads!AW$3:AW$1616,Spreads!$AA$3:$AA$1616,'Monthly Data'!$B128,Spreads!$AB$3:$AB$1616,'Monthly Data'!$C128)</f>
        <v>0</v>
      </c>
      <c r="EN128" s="76" t="e">
        <f>AVERAGEIFS(Spreads!AW$3:AW$1616,Spreads!$AA$3:$AA$1616,'Monthly Data'!$B128,Spreads!$AB$3:$AB$1616,'Monthly Data'!$C128)</f>
        <v>#DIV/0!</v>
      </c>
      <c r="EO128" s="76">
        <f>_xlfn.MINIFS(Spreads!AX$3:AX$1616,Spreads!$AA$3:$AA$1616,'Monthly Data'!$B128,Spreads!$AB$3:$AB$1616,'Monthly Data'!$C128)</f>
        <v>0</v>
      </c>
      <c r="EP128" s="76">
        <f>_xlfn.MAXIFS(Spreads!AX$3:AX$1616,Spreads!$AA$3:$AA$1616,'Monthly Data'!$B128,Spreads!$AB$3:$AB$1616,'Monthly Data'!$C128)</f>
        <v>0</v>
      </c>
      <c r="EQ128" s="76" t="e">
        <f>AVERAGEIFS(Spreads!AX$3:AX$1616,Spreads!$AA$3:$AA$1616,'Monthly Data'!$B128,Spreads!$AB$3:$AB$1616,'Monthly Data'!$C128)</f>
        <v>#DIV/0!</v>
      </c>
      <c r="ER128" s="65">
        <f>_xlfn.MINIFS(Spreads!AY$3:AY$1616,Spreads!$AA$3:$AA$1616,'Monthly Data'!$B128,Spreads!$AB$3:$AB$1616,'Monthly Data'!$C128)</f>
        <v>0</v>
      </c>
      <c r="ES128" s="65">
        <f>_xlfn.MAXIFS(Spreads!AY$3:AY$1616,Spreads!$AA$3:$AA$1616,'Monthly Data'!$B128,Spreads!$AB$3:$AB$1616,'Monthly Data'!$C128)</f>
        <v>0</v>
      </c>
      <c r="ET128" s="65" t="e">
        <f>AVERAGEIFS(Spreads!AY$3:AY$1616,Spreads!$AA$3:$AA$1616,'Monthly Data'!$B128,Spreads!$AB$3:$AB$1616,'Monthly Data'!$C128)</f>
        <v>#DIV/0!</v>
      </c>
    </row>
    <row r="129" spans="1:150" x14ac:dyDescent="0.2">
      <c r="A129" s="60">
        <v>47270</v>
      </c>
      <c r="B129" s="61">
        <f t="shared" si="129"/>
        <v>6</v>
      </c>
      <c r="C129" s="61">
        <f t="shared" si="130"/>
        <v>2029</v>
      </c>
      <c r="D129" s="76" t="e">
        <f t="shared" si="131"/>
        <v>#REF!</v>
      </c>
      <c r="E129" s="76" t="e">
        <f t="shared" si="132"/>
        <v>#REF!</v>
      </c>
      <c r="F129" s="76" t="e">
        <f t="shared" si="133"/>
        <v>#REF!</v>
      </c>
      <c r="G129" s="76" t="e">
        <f t="shared" si="134"/>
        <v>#REF!</v>
      </c>
      <c r="H129" s="76" t="e">
        <f t="shared" si="135"/>
        <v>#REF!</v>
      </c>
      <c r="I129" s="76" t="e">
        <f t="shared" si="136"/>
        <v>#REF!</v>
      </c>
      <c r="J129" s="76" t="e">
        <f t="shared" si="137"/>
        <v>#REF!</v>
      </c>
      <c r="K129" s="76" t="e">
        <f>MROUND('Argy vs. SBO'!$AA$59+('Argy vs. SBO'!$AA$60*'Monthly Data'!F129)+('Argy vs. SBO'!$AA$61*'Monthly Data'!AE129)+AVERAGE('Argy vs. SBO'!$T$953:$T$960),0.25)-2</f>
        <v>#REF!</v>
      </c>
      <c r="L129" s="76" t="e">
        <f t="shared" si="138"/>
        <v>#REF!</v>
      </c>
      <c r="M129" s="76" t="e">
        <f t="shared" si="139"/>
        <v>#REF!</v>
      </c>
      <c r="N129" s="76" t="e">
        <f t="shared" si="140"/>
        <v>#REF!</v>
      </c>
      <c r="O129" s="76" t="e">
        <f t="shared" si="141"/>
        <v>#REF!</v>
      </c>
      <c r="P129" s="76" t="e">
        <f>MROUND('Argy vs. SBO'!$AA$39+('Argy vs. SBO'!$AA$40*'Monthly Data'!U129)+('Argy vs. SBO'!$AA$41*'Monthly Data'!AE129)+AVERAGE('Argy vs. SBO'!$P$953:$P$960),0.25)-2-4-5</f>
        <v>#REF!</v>
      </c>
      <c r="Q129" s="76" t="e">
        <f t="shared" si="142"/>
        <v>#REF!</v>
      </c>
      <c r="R129" s="76" t="e">
        <f t="shared" si="143"/>
        <v>#REF!</v>
      </c>
      <c r="S129" s="76" t="e">
        <f t="shared" si="144"/>
        <v>#REF!</v>
      </c>
      <c r="T129" s="76" t="e">
        <f t="shared" si="145"/>
        <v>#REF!</v>
      </c>
      <c r="U129" s="76" t="e">
        <f t="shared" si="146"/>
        <v>#REF!</v>
      </c>
      <c r="V129" s="76">
        <f t="shared" si="84"/>
        <v>-6</v>
      </c>
      <c r="W129" s="76">
        <f t="shared" si="193"/>
        <v>6.5</v>
      </c>
      <c r="X129" s="76">
        <f t="shared" si="147"/>
        <v>273.15422048234115</v>
      </c>
      <c r="Y129" s="76">
        <f t="shared" si="148"/>
        <v>290.08917165421616</v>
      </c>
      <c r="Z129" s="76">
        <f>'[5]Canola Complex'!$BR456</f>
        <v>281.92078616356747</v>
      </c>
      <c r="AA129" s="76">
        <f t="shared" si="149"/>
        <v>-8.7665656812263251</v>
      </c>
      <c r="AB129" s="76">
        <f t="shared" si="150"/>
        <v>8.1683854906486886</v>
      </c>
      <c r="AC129" s="76" t="e">
        <f t="shared" si="151"/>
        <v>#REF!</v>
      </c>
      <c r="AD129" s="76" t="e">
        <f t="shared" si="152"/>
        <v>#REF!</v>
      </c>
      <c r="AE129" s="76" t="e">
        <f>#REF!</f>
        <v>#REF!</v>
      </c>
      <c r="AF129" s="76" t="e">
        <f t="shared" si="125"/>
        <v>#REF!</v>
      </c>
      <c r="AG129" s="76" t="e">
        <f t="shared" si="153"/>
        <v>#REF!</v>
      </c>
      <c r="AH129" s="76"/>
      <c r="AI129" s="76" t="e">
        <f t="shared" si="192"/>
        <v>#REF!</v>
      </c>
      <c r="AJ129" s="76" t="e">
        <f t="shared" si="154"/>
        <v>#REF!</v>
      </c>
      <c r="AK129" s="78" t="e">
        <f t="shared" si="155"/>
        <v>#REF!</v>
      </c>
      <c r="AL129" s="60">
        <f t="shared" si="156"/>
        <v>47270</v>
      </c>
      <c r="AM129" s="79" t="e">
        <f t="shared" si="194"/>
        <v>#REF!</v>
      </c>
      <c r="AN129" s="79" t="e">
        <f t="shared" si="194"/>
        <v>#REF!</v>
      </c>
      <c r="AO129" s="79" t="e">
        <f t="shared" si="194"/>
        <v>#REF!</v>
      </c>
      <c r="AQ129" s="62"/>
      <c r="AR129" s="24"/>
      <c r="AS129" s="60">
        <f t="shared" si="157"/>
        <v>47270</v>
      </c>
      <c r="AT129" s="76" t="e">
        <f t="shared" si="86"/>
        <v>#NUM!</v>
      </c>
      <c r="AU129" s="76" t="e">
        <f t="shared" si="87"/>
        <v>#NUM!</v>
      </c>
      <c r="AV129" s="76" t="e">
        <f t="shared" si="158"/>
        <v>#NUM!</v>
      </c>
      <c r="AW129" s="69" t="e">
        <f t="shared" si="159"/>
        <v>#NUM!</v>
      </c>
      <c r="AX129" s="69" t="e">
        <f t="shared" si="160"/>
        <v>#NUM!</v>
      </c>
      <c r="AY129" s="76">
        <f t="shared" si="89"/>
        <v>4.6252182531357491</v>
      </c>
      <c r="AZ129" s="76">
        <f t="shared" si="90"/>
        <v>8.6727036046982526</v>
      </c>
      <c r="BA129" s="78">
        <v>6.1434067296982491</v>
      </c>
      <c r="BB129" s="69">
        <f t="shared" si="161"/>
        <v>-1.5181884765625</v>
      </c>
      <c r="BC129" s="69">
        <f t="shared" si="162"/>
        <v>2.5292968750000036</v>
      </c>
      <c r="BD129" s="76" t="e">
        <f t="shared" si="91"/>
        <v>#NUM!</v>
      </c>
      <c r="BE129" s="76" t="e">
        <f t="shared" si="92"/>
        <v>#NUM!</v>
      </c>
      <c r="BF129" s="76" t="e">
        <f t="shared" si="191"/>
        <v>#NUM!</v>
      </c>
      <c r="BG129" s="69" t="e">
        <f t="shared" si="163"/>
        <v>#NUM!</v>
      </c>
      <c r="BH129" s="69" t="e">
        <f t="shared" si="164"/>
        <v>#NUM!</v>
      </c>
      <c r="BI129" s="76" t="e">
        <f t="shared" si="94"/>
        <v>#REF!</v>
      </c>
      <c r="BJ129" s="76" t="e">
        <f t="shared" si="95"/>
        <v>#REF!</v>
      </c>
      <c r="BK129" s="76" t="e">
        <f t="shared" si="165"/>
        <v>#REF!</v>
      </c>
      <c r="BL129" s="69" t="e">
        <f t="shared" si="166"/>
        <v>#REF!</v>
      </c>
      <c r="BM129" s="69" t="e">
        <f t="shared" si="167"/>
        <v>#REF!</v>
      </c>
      <c r="BN129" s="76" t="e">
        <f t="shared" si="97"/>
        <v>#REF!</v>
      </c>
      <c r="BO129" s="76" t="e">
        <f t="shared" si="183"/>
        <v>#REF!</v>
      </c>
      <c r="BP129" s="76" t="e">
        <f>'Argy vs. SBO'!$AA$100+('Argy vs. SBO'!$AA$103*'Monthly Data'!K128)+('Argy vs. SBO'!$AA$104*'Monthly Data'!AE128)+AVERAGE('Argy vs. SBO'!$R$953:$R$960)+12</f>
        <v>#REF!</v>
      </c>
      <c r="BQ129" s="69" t="e">
        <f t="shared" si="168"/>
        <v>#REF!</v>
      </c>
      <c r="BR129" s="69" t="e">
        <f t="shared" si="169"/>
        <v>#REF!</v>
      </c>
      <c r="BS129" s="76" t="e">
        <f t="shared" si="181"/>
        <v>#REF!</v>
      </c>
      <c r="BT129" s="76" t="e">
        <f t="shared" si="181"/>
        <v>#REF!</v>
      </c>
      <c r="BU129" s="76" t="e">
        <f t="shared" si="181"/>
        <v>#REF!</v>
      </c>
      <c r="BV129" s="69" t="e">
        <f t="shared" si="170"/>
        <v>#REF!</v>
      </c>
      <c r="BW129" s="69" t="e">
        <f t="shared" si="171"/>
        <v>#REF!</v>
      </c>
      <c r="BX129" s="76" t="e">
        <f t="shared" si="182"/>
        <v>#REF!</v>
      </c>
      <c r="BY129" s="76" t="e">
        <f t="shared" si="182"/>
        <v>#REF!</v>
      </c>
      <c r="BZ129" s="76" t="e">
        <f t="shared" si="182"/>
        <v>#REF!</v>
      </c>
      <c r="CA129" s="69" t="e">
        <f t="shared" si="172"/>
        <v>#REF!</v>
      </c>
      <c r="CB129" s="69" t="e">
        <f t="shared" si="173"/>
        <v>#REF!</v>
      </c>
      <c r="CE129" s="76">
        <v>-4.3889018875702099</v>
      </c>
      <c r="CG129" s="76">
        <v>6.1434067296982491</v>
      </c>
      <c r="CH129" s="24"/>
      <c r="CI129" s="76">
        <v>-3.2583545371814182</v>
      </c>
      <c r="CJ129" s="24"/>
      <c r="CK129" s="24">
        <v>0.5</v>
      </c>
      <c r="CM129" s="69" t="e">
        <f t="shared" si="184"/>
        <v>#REF!</v>
      </c>
      <c r="CN129" s="69" t="e">
        <f t="shared" si="184"/>
        <v>#REF!</v>
      </c>
      <c r="CO129" s="69" t="e">
        <f t="shared" si="184"/>
        <v>#REF!</v>
      </c>
      <c r="CP129" s="69" t="e">
        <f t="shared" si="185"/>
        <v>#REF!</v>
      </c>
      <c r="CQ129" s="69" t="e">
        <f t="shared" si="185"/>
        <v>#REF!</v>
      </c>
      <c r="CR129" s="69" t="e">
        <f t="shared" si="185"/>
        <v>#REF!</v>
      </c>
      <c r="CS129" s="69" t="e">
        <f t="shared" si="186"/>
        <v>#REF!</v>
      </c>
      <c r="CT129" s="69" t="e">
        <f t="shared" si="186"/>
        <v>#REF!</v>
      </c>
      <c r="CU129" s="69" t="e">
        <f t="shared" si="186"/>
        <v>#REF!</v>
      </c>
      <c r="CV129" s="69" t="e">
        <f t="shared" si="187"/>
        <v>#REF!</v>
      </c>
      <c r="CW129" s="69" t="e">
        <f t="shared" si="187"/>
        <v>#REF!</v>
      </c>
      <c r="CX129" s="69" t="e">
        <f t="shared" si="187"/>
        <v>#REF!</v>
      </c>
      <c r="CY129" s="69">
        <f t="shared" si="188"/>
        <v>273.15422048234115</v>
      </c>
      <c r="CZ129" s="69">
        <f t="shared" si="188"/>
        <v>290.08917165421616</v>
      </c>
      <c r="DA129" s="69">
        <f t="shared" si="188"/>
        <v>281.92078616356747</v>
      </c>
      <c r="DB129" s="69" t="e">
        <f t="shared" si="189"/>
        <v>#REF!</v>
      </c>
      <c r="DC129" s="69" t="e">
        <f t="shared" si="189"/>
        <v>#REF!</v>
      </c>
      <c r="DD129" s="69" t="e">
        <f t="shared" si="189"/>
        <v>#REF!</v>
      </c>
      <c r="DF129" s="69" t="e">
        <f t="shared" si="190"/>
        <v>#REF!</v>
      </c>
      <c r="DG129" s="69" t="e">
        <f t="shared" si="190"/>
        <v>#REF!</v>
      </c>
      <c r="DH129" s="69" t="e">
        <f t="shared" si="190"/>
        <v>#REF!</v>
      </c>
      <c r="DJ129" s="69" t="e">
        <f t="shared" ref="DJ129:DL137" si="196">X129-D129</f>
        <v>#REF!</v>
      </c>
      <c r="DK129" s="69" t="e">
        <f t="shared" si="196"/>
        <v>#REF!</v>
      </c>
      <c r="DL129" s="69" t="e">
        <f t="shared" si="196"/>
        <v>#REF!</v>
      </c>
      <c r="DM129" s="69" t="e">
        <f t="shared" si="110"/>
        <v>#REF!</v>
      </c>
      <c r="DN129" s="69" t="e">
        <f t="shared" si="111"/>
        <v>#REF!</v>
      </c>
      <c r="DO129" s="69" t="e">
        <f t="shared" si="174"/>
        <v>#REF!</v>
      </c>
      <c r="DP129" t="e">
        <f t="shared" si="175"/>
        <v>#REF!</v>
      </c>
      <c r="DQ129" t="e">
        <f t="shared" si="176"/>
        <v>#REF!</v>
      </c>
      <c r="DS129" s="69" t="e">
        <f t="shared" si="195"/>
        <v>#REF!</v>
      </c>
      <c r="DT129" s="69" t="e">
        <f t="shared" si="195"/>
        <v>#REF!</v>
      </c>
      <c r="DU129" s="69" t="e">
        <f t="shared" si="195"/>
        <v>#REF!</v>
      </c>
      <c r="DV129" s="63">
        <f t="shared" si="177"/>
        <v>47270</v>
      </c>
      <c r="DW129" s="76" t="e">
        <f t="shared" si="115"/>
        <v>#REF!</v>
      </c>
      <c r="DX129" s="76" t="e">
        <f t="shared" si="116"/>
        <v>#REF!</v>
      </c>
      <c r="DY129" s="76" t="e">
        <f t="shared" si="128"/>
        <v>#REF!</v>
      </c>
      <c r="DZ129" s="76" t="e">
        <f t="shared" si="117"/>
        <v>#REF!</v>
      </c>
      <c r="EA129" s="76" t="e">
        <f t="shared" si="117"/>
        <v>#REF!</v>
      </c>
      <c r="EB129" s="76" t="e">
        <f t="shared" si="117"/>
        <v>#REF!</v>
      </c>
      <c r="EC129" s="76">
        <f>_xlfn.MINIFS(Spreads!AT$3:AT$1616,Spreads!$AA$3:$AA$1616,'Monthly Data'!$B129,Spreads!$AB$3:$AB$1616,'Monthly Data'!$C129)</f>
        <v>0</v>
      </c>
      <c r="ED129" s="76">
        <f>_xlfn.MAXIFS(Spreads!AT$3:AT$1616,Spreads!$AA$3:$AA$1616,'Monthly Data'!$B129,Spreads!$AB$3:$AB$1616,'Monthly Data'!$C129)</f>
        <v>0</v>
      </c>
      <c r="EE129" s="76" t="e">
        <f>AVERAGEIFS(Spreads!AT$3:AT$1616,Spreads!$AA$3:$AA$1616,'Monthly Data'!$B129,Spreads!$AB$3:$AB$1616,'Monthly Data'!$C129)</f>
        <v>#DIV/0!</v>
      </c>
      <c r="EF129" s="76">
        <f>_xlfn.MINIFS(Spreads!AU$3:AU$1616,Spreads!$AA$3:$AA$1616,'Monthly Data'!$B129,Spreads!$AB$3:$AB$1616,'Monthly Data'!$C129)</f>
        <v>0</v>
      </c>
      <c r="EG129" s="76">
        <f>_xlfn.MAXIFS(Spreads!AU$3:AU$1616,Spreads!$AA$3:$AA$1616,'Monthly Data'!$B129,Spreads!$AB$3:$AB$1616,'Monthly Data'!$C129)</f>
        <v>0</v>
      </c>
      <c r="EH129" s="76" t="e">
        <f>AVERAGEIFS(Spreads!AU$3:AU$1616,Spreads!$AA$3:$AA$1616,'Monthly Data'!$B129,Spreads!$AB$3:$AB$1616,'Monthly Data'!$C129)</f>
        <v>#DIV/0!</v>
      </c>
      <c r="EI129" s="76">
        <f>_xlfn.MINIFS(Spreads!AV$3:AV$1616,Spreads!$AA$3:$AA$1616,'Monthly Data'!$B129,Spreads!$AB$3:$AB$1616,'Monthly Data'!$C129)</f>
        <v>0</v>
      </c>
      <c r="EJ129" s="76">
        <f>_xlfn.MAXIFS(Spreads!AV$3:AV$1616,Spreads!$AA$3:$AA$1616,'Monthly Data'!$B129,Spreads!$AB$3:$AB$1616,'Monthly Data'!$C129)</f>
        <v>0</v>
      </c>
      <c r="EK129" s="76" t="e">
        <f>AVERAGEIFS(Spreads!AV$3:AV$1616,Spreads!$AA$3:$AA$1616,'Monthly Data'!$B129,Spreads!$AB$3:$AB$1616,'Monthly Data'!$C129)</f>
        <v>#DIV/0!</v>
      </c>
      <c r="EL129" s="76">
        <f>_xlfn.MINIFS(Spreads!AW$3:AW$1616,Spreads!$AA$3:$AA$1616,'Monthly Data'!$B129,Spreads!$AB$3:$AB$1616,'Monthly Data'!$C129)</f>
        <v>0</v>
      </c>
      <c r="EM129" s="76">
        <f>_xlfn.MAXIFS(Spreads!AW$3:AW$1616,Spreads!$AA$3:$AA$1616,'Monthly Data'!$B129,Spreads!$AB$3:$AB$1616,'Monthly Data'!$C129)</f>
        <v>0</v>
      </c>
      <c r="EN129" s="76" t="e">
        <f>AVERAGEIFS(Spreads!AW$3:AW$1616,Spreads!$AA$3:$AA$1616,'Monthly Data'!$B129,Spreads!$AB$3:$AB$1616,'Monthly Data'!$C129)</f>
        <v>#DIV/0!</v>
      </c>
      <c r="EO129" s="76">
        <f>_xlfn.MINIFS(Spreads!AX$3:AX$1616,Spreads!$AA$3:$AA$1616,'Monthly Data'!$B129,Spreads!$AB$3:$AB$1616,'Monthly Data'!$C129)</f>
        <v>0</v>
      </c>
      <c r="EP129" s="76">
        <f>_xlfn.MAXIFS(Spreads!AX$3:AX$1616,Spreads!$AA$3:$AA$1616,'Monthly Data'!$B129,Spreads!$AB$3:$AB$1616,'Monthly Data'!$C129)</f>
        <v>0</v>
      </c>
      <c r="EQ129" s="76" t="e">
        <f>AVERAGEIFS(Spreads!AX$3:AX$1616,Spreads!$AA$3:$AA$1616,'Monthly Data'!$B129,Spreads!$AB$3:$AB$1616,'Monthly Data'!$C129)</f>
        <v>#DIV/0!</v>
      </c>
      <c r="ER129" s="65">
        <f>_xlfn.MINIFS(Spreads!AY$3:AY$1616,Spreads!$AA$3:$AA$1616,'Monthly Data'!$B129,Spreads!$AB$3:$AB$1616,'Monthly Data'!$C129)</f>
        <v>0</v>
      </c>
      <c r="ES129" s="65">
        <f>_xlfn.MAXIFS(Spreads!AY$3:AY$1616,Spreads!$AA$3:$AA$1616,'Monthly Data'!$B129,Spreads!$AB$3:$AB$1616,'Monthly Data'!$C129)</f>
        <v>0</v>
      </c>
      <c r="ET129" s="65" t="e">
        <f>AVERAGEIFS(Spreads!AY$3:AY$1616,Spreads!$AA$3:$AA$1616,'Monthly Data'!$B129,Spreads!$AB$3:$AB$1616,'Monthly Data'!$C129)</f>
        <v>#DIV/0!</v>
      </c>
    </row>
    <row r="130" spans="1:150" x14ac:dyDescent="0.2">
      <c r="A130" s="60">
        <v>47300</v>
      </c>
      <c r="B130" s="61">
        <f t="shared" si="129"/>
        <v>7</v>
      </c>
      <c r="C130" s="61">
        <f t="shared" si="130"/>
        <v>2029</v>
      </c>
      <c r="D130" s="76" t="e">
        <f t="shared" si="131"/>
        <v>#REF!</v>
      </c>
      <c r="E130" s="76" t="e">
        <f t="shared" si="132"/>
        <v>#REF!</v>
      </c>
      <c r="F130" s="76" t="e">
        <f t="shared" si="133"/>
        <v>#REF!</v>
      </c>
      <c r="G130" s="76" t="e">
        <f t="shared" si="134"/>
        <v>#REF!</v>
      </c>
      <c r="H130" s="76" t="e">
        <f t="shared" si="135"/>
        <v>#REF!</v>
      </c>
      <c r="I130" s="76" t="e">
        <f t="shared" si="136"/>
        <v>#REF!</v>
      </c>
      <c r="J130" s="76" t="e">
        <f t="shared" si="137"/>
        <v>#REF!</v>
      </c>
      <c r="K130" s="76" t="e">
        <f>MROUND('Argy vs. SBO'!$AA$59+('Argy vs. SBO'!$AA$60*'Monthly Data'!F130)+('Argy vs. SBO'!$AA$61*'Monthly Data'!AE130)+AVERAGE('Argy vs. SBO'!$T$953:$T$960),0.25)-2</f>
        <v>#REF!</v>
      </c>
      <c r="L130" s="76" t="e">
        <f t="shared" si="138"/>
        <v>#REF!</v>
      </c>
      <c r="M130" s="76" t="e">
        <f t="shared" si="139"/>
        <v>#REF!</v>
      </c>
      <c r="N130" s="76" t="e">
        <f t="shared" si="140"/>
        <v>#REF!</v>
      </c>
      <c r="O130" s="76" t="e">
        <f t="shared" si="141"/>
        <v>#REF!</v>
      </c>
      <c r="P130" s="76" t="e">
        <f>MROUND('Argy vs. SBO'!$AA$39+('Argy vs. SBO'!$AA$40*'Monthly Data'!U130)+('Argy vs. SBO'!$AA$41*'Monthly Data'!AE130)+AVERAGE('Argy vs. SBO'!$P$953:$P$960),0.25)-2-4-5</f>
        <v>#REF!</v>
      </c>
      <c r="Q130" s="76" t="e">
        <f t="shared" si="142"/>
        <v>#REF!</v>
      </c>
      <c r="R130" s="76" t="e">
        <f t="shared" si="143"/>
        <v>#REF!</v>
      </c>
      <c r="S130" s="76" t="e">
        <f t="shared" si="144"/>
        <v>#REF!</v>
      </c>
      <c r="T130" s="76" t="e">
        <f t="shared" si="145"/>
        <v>#REF!</v>
      </c>
      <c r="U130" s="76" t="e">
        <f t="shared" si="146"/>
        <v>#REF!</v>
      </c>
      <c r="V130" s="76">
        <f t="shared" si="84"/>
        <v>-3.75</v>
      </c>
      <c r="W130" s="76">
        <f t="shared" si="193"/>
        <v>3.5</v>
      </c>
      <c r="X130" s="76">
        <f t="shared" si="147"/>
        <v>351.11408353138933</v>
      </c>
      <c r="Y130" s="76">
        <f t="shared" si="148"/>
        <v>360.15631497670182</v>
      </c>
      <c r="Z130" s="76">
        <f>'[5]Canola Complex'!$BR457</f>
        <v>354.59054180709938</v>
      </c>
      <c r="AA130" s="76">
        <f t="shared" si="149"/>
        <v>-3.4764582757100584</v>
      </c>
      <c r="AB130" s="76">
        <f t="shared" si="150"/>
        <v>5.5657731696024371</v>
      </c>
      <c r="AC130" s="76" t="e">
        <f t="shared" si="151"/>
        <v>#REF!</v>
      </c>
      <c r="AD130" s="76" t="e">
        <f t="shared" si="152"/>
        <v>#REF!</v>
      </c>
      <c r="AE130" s="76" t="e">
        <f>#REF!</f>
        <v>#REF!</v>
      </c>
      <c r="AF130" s="76" t="e">
        <f t="shared" si="125"/>
        <v>#REF!</v>
      </c>
      <c r="AG130" s="76" t="e">
        <f t="shared" si="153"/>
        <v>#REF!</v>
      </c>
      <c r="AH130" s="76"/>
      <c r="AI130" s="76" t="e">
        <f t="shared" si="192"/>
        <v>#REF!</v>
      </c>
      <c r="AJ130" s="76" t="e">
        <f t="shared" si="154"/>
        <v>#REF!</v>
      </c>
      <c r="AK130" s="78" t="e">
        <f t="shared" si="155"/>
        <v>#REF!</v>
      </c>
      <c r="AL130" s="60">
        <f t="shared" si="156"/>
        <v>47300</v>
      </c>
      <c r="AM130" s="79" t="e">
        <f t="shared" si="194"/>
        <v>#REF!</v>
      </c>
      <c r="AN130" s="79" t="e">
        <f t="shared" si="194"/>
        <v>#REF!</v>
      </c>
      <c r="AO130" s="79" t="e">
        <f t="shared" si="194"/>
        <v>#REF!</v>
      </c>
      <c r="AQ130" s="62"/>
      <c r="AR130" s="24"/>
      <c r="AS130" s="60">
        <f t="shared" si="157"/>
        <v>47300</v>
      </c>
      <c r="AT130" s="76" t="e">
        <f t="shared" si="86"/>
        <v>#NUM!</v>
      </c>
      <c r="AU130" s="76" t="e">
        <f t="shared" si="87"/>
        <v>#NUM!</v>
      </c>
      <c r="AV130" s="76" t="e">
        <f t="shared" si="158"/>
        <v>#NUM!</v>
      </c>
      <c r="AW130" s="69" t="e">
        <f t="shared" si="159"/>
        <v>#NUM!</v>
      </c>
      <c r="AX130" s="69" t="e">
        <f t="shared" si="160"/>
        <v>#NUM!</v>
      </c>
      <c r="AY130" s="76">
        <f t="shared" si="89"/>
        <v>3.7892602520014957</v>
      </c>
      <c r="AZ130" s="76">
        <f t="shared" si="90"/>
        <v>8.9617700176264989</v>
      </c>
      <c r="BA130" s="78">
        <v>6.171372629476263</v>
      </c>
      <c r="BB130" s="69">
        <f t="shared" si="161"/>
        <v>-2.3821123774747672</v>
      </c>
      <c r="BC130" s="69">
        <f t="shared" si="162"/>
        <v>2.790397388150236</v>
      </c>
      <c r="BD130" s="76" t="e">
        <f t="shared" si="91"/>
        <v>#NUM!</v>
      </c>
      <c r="BE130" s="76" t="e">
        <f t="shared" si="92"/>
        <v>#NUM!</v>
      </c>
      <c r="BF130" s="76" t="e">
        <f t="shared" si="191"/>
        <v>#NUM!</v>
      </c>
      <c r="BG130" s="69" t="e">
        <f t="shared" si="163"/>
        <v>#NUM!</v>
      </c>
      <c r="BH130" s="69" t="e">
        <f t="shared" si="164"/>
        <v>#NUM!</v>
      </c>
      <c r="BI130" s="76" t="e">
        <f t="shared" si="94"/>
        <v>#REF!</v>
      </c>
      <c r="BJ130" s="76" t="e">
        <f t="shared" si="95"/>
        <v>#REF!</v>
      </c>
      <c r="BK130" s="76" t="e">
        <f t="shared" si="165"/>
        <v>#REF!</v>
      </c>
      <c r="BL130" s="69" t="e">
        <f t="shared" si="166"/>
        <v>#REF!</v>
      </c>
      <c r="BM130" s="69" t="e">
        <f t="shared" si="167"/>
        <v>#REF!</v>
      </c>
      <c r="BN130" s="76" t="e">
        <f t="shared" si="97"/>
        <v>#REF!</v>
      </c>
      <c r="BO130" s="76" t="e">
        <f t="shared" si="183"/>
        <v>#REF!</v>
      </c>
      <c r="BP130" s="76" t="e">
        <f>'Argy vs. SBO'!$AA$100+('Argy vs. SBO'!$AA$103*'Monthly Data'!K129)+('Argy vs. SBO'!$AA$104*'Monthly Data'!AE129)+AVERAGE('Argy vs. SBO'!$R$953:$R$960)+12</f>
        <v>#REF!</v>
      </c>
      <c r="BQ130" s="69" t="e">
        <f t="shared" si="168"/>
        <v>#REF!</v>
      </c>
      <c r="BR130" s="69" t="e">
        <f t="shared" si="169"/>
        <v>#REF!</v>
      </c>
      <c r="BS130" s="76" t="e">
        <f t="shared" ref="BS130:BU138" si="197">X129-AC129</f>
        <v>#REF!</v>
      </c>
      <c r="BT130" s="76" t="e">
        <f t="shared" si="197"/>
        <v>#REF!</v>
      </c>
      <c r="BU130" s="76" t="e">
        <f t="shared" si="197"/>
        <v>#REF!</v>
      </c>
      <c r="BV130" s="69" t="e">
        <f t="shared" si="170"/>
        <v>#REF!</v>
      </c>
      <c r="BW130" s="69" t="e">
        <f t="shared" si="171"/>
        <v>#REF!</v>
      </c>
      <c r="BX130" s="76" t="e">
        <f t="shared" ref="BX130:BZ138" si="198">X130-D130</f>
        <v>#REF!</v>
      </c>
      <c r="BY130" s="76" t="e">
        <f t="shared" si="198"/>
        <v>#REF!</v>
      </c>
      <c r="BZ130" s="76" t="e">
        <f t="shared" si="198"/>
        <v>#REF!</v>
      </c>
      <c r="CA130" s="69" t="e">
        <f t="shared" si="172"/>
        <v>#REF!</v>
      </c>
      <c r="CB130" s="69" t="e">
        <f t="shared" si="173"/>
        <v>#REF!</v>
      </c>
      <c r="CE130" s="76">
        <v>-4.2457166509580428</v>
      </c>
      <c r="CG130" s="76">
        <v>6.171372629476263</v>
      </c>
      <c r="CH130" s="24"/>
      <c r="CI130" s="76">
        <v>-3.3179362680828888</v>
      </c>
      <c r="CJ130" s="24"/>
      <c r="CK130" s="24">
        <v>0.5</v>
      </c>
      <c r="CM130" s="69" t="e">
        <f t="shared" si="184"/>
        <v>#REF!</v>
      </c>
      <c r="CN130" s="69" t="e">
        <f t="shared" si="184"/>
        <v>#REF!</v>
      </c>
      <c r="CO130" s="69" t="e">
        <f t="shared" si="184"/>
        <v>#REF!</v>
      </c>
      <c r="CP130" s="69" t="e">
        <f t="shared" si="185"/>
        <v>#REF!</v>
      </c>
      <c r="CQ130" s="69" t="e">
        <f t="shared" si="185"/>
        <v>#REF!</v>
      </c>
      <c r="CR130" s="69" t="e">
        <f t="shared" si="185"/>
        <v>#REF!</v>
      </c>
      <c r="CS130" s="69" t="e">
        <f t="shared" si="186"/>
        <v>#REF!</v>
      </c>
      <c r="CT130" s="69" t="e">
        <f t="shared" si="186"/>
        <v>#REF!</v>
      </c>
      <c r="CU130" s="69" t="e">
        <f t="shared" si="186"/>
        <v>#REF!</v>
      </c>
      <c r="CV130" s="69" t="e">
        <f t="shared" si="187"/>
        <v>#REF!</v>
      </c>
      <c r="CW130" s="69" t="e">
        <f t="shared" si="187"/>
        <v>#REF!</v>
      </c>
      <c r="CX130" s="69" t="e">
        <f t="shared" si="187"/>
        <v>#REF!</v>
      </c>
      <c r="CY130" s="69">
        <f t="shared" si="188"/>
        <v>351.11408353138933</v>
      </c>
      <c r="CZ130" s="69">
        <f t="shared" si="188"/>
        <v>360.15631497670182</v>
      </c>
      <c r="DA130" s="69">
        <f t="shared" si="188"/>
        <v>354.59054180709938</v>
      </c>
      <c r="DB130" s="69" t="e">
        <f t="shared" si="189"/>
        <v>#REF!</v>
      </c>
      <c r="DC130" s="69" t="e">
        <f t="shared" si="189"/>
        <v>#REF!</v>
      </c>
      <c r="DD130" s="69" t="e">
        <f t="shared" si="189"/>
        <v>#REF!</v>
      </c>
      <c r="DF130" s="69" t="e">
        <f t="shared" si="190"/>
        <v>#REF!</v>
      </c>
      <c r="DG130" s="69" t="e">
        <f t="shared" si="190"/>
        <v>#REF!</v>
      </c>
      <c r="DH130" s="69" t="e">
        <f t="shared" si="190"/>
        <v>#REF!</v>
      </c>
      <c r="DJ130" s="69" t="e">
        <f t="shared" si="196"/>
        <v>#REF!</v>
      </c>
      <c r="DK130" s="69" t="e">
        <f t="shared" si="196"/>
        <v>#REF!</v>
      </c>
      <c r="DL130" s="69" t="e">
        <f t="shared" si="196"/>
        <v>#REF!</v>
      </c>
      <c r="DM130" s="69" t="e">
        <f t="shared" si="110"/>
        <v>#REF!</v>
      </c>
      <c r="DN130" s="69" t="e">
        <f t="shared" si="111"/>
        <v>#REF!</v>
      </c>
      <c r="DO130" s="69" t="e">
        <f t="shared" si="174"/>
        <v>#REF!</v>
      </c>
      <c r="DP130" t="e">
        <f t="shared" si="175"/>
        <v>#REF!</v>
      </c>
      <c r="DQ130" t="e">
        <f t="shared" si="176"/>
        <v>#REF!</v>
      </c>
      <c r="DS130" s="69" t="e">
        <f t="shared" si="195"/>
        <v>#REF!</v>
      </c>
      <c r="DT130" s="69" t="e">
        <f t="shared" si="195"/>
        <v>#REF!</v>
      </c>
      <c r="DU130" s="69" t="e">
        <f t="shared" si="195"/>
        <v>#REF!</v>
      </c>
      <c r="DV130" s="63">
        <f t="shared" si="177"/>
        <v>47300</v>
      </c>
      <c r="DW130" s="76" t="e">
        <f t="shared" si="115"/>
        <v>#REF!</v>
      </c>
      <c r="DX130" s="76" t="e">
        <f t="shared" si="116"/>
        <v>#REF!</v>
      </c>
      <c r="DY130" s="76" t="e">
        <f t="shared" si="128"/>
        <v>#REF!</v>
      </c>
      <c r="DZ130" s="76" t="e">
        <f t="shared" ref="DZ130:EB132" si="199">DW130*2204.622/100</f>
        <v>#REF!</v>
      </c>
      <c r="EA130" s="76" t="e">
        <f t="shared" si="199"/>
        <v>#REF!</v>
      </c>
      <c r="EB130" s="76" t="e">
        <f t="shared" si="199"/>
        <v>#REF!</v>
      </c>
      <c r="EC130" s="76">
        <f>_xlfn.MINIFS(Spreads!AT$3:AT$1616,Spreads!$AA$3:$AA$1616,'Monthly Data'!$B130,Spreads!$AB$3:$AB$1616,'Monthly Data'!$C130)</f>
        <v>0</v>
      </c>
      <c r="ED130" s="76">
        <f>_xlfn.MAXIFS(Spreads!AT$3:AT$1616,Spreads!$AA$3:$AA$1616,'Monthly Data'!$B130,Spreads!$AB$3:$AB$1616,'Monthly Data'!$C130)</f>
        <v>0</v>
      </c>
      <c r="EE130" s="76" t="e">
        <f>AVERAGEIFS(Spreads!AT$3:AT$1616,Spreads!$AA$3:$AA$1616,'Monthly Data'!$B130,Spreads!$AB$3:$AB$1616,'Monthly Data'!$C130)</f>
        <v>#DIV/0!</v>
      </c>
      <c r="EF130" s="76">
        <f>_xlfn.MINIFS(Spreads!AU$3:AU$1616,Spreads!$AA$3:$AA$1616,'Monthly Data'!$B130,Spreads!$AB$3:$AB$1616,'Monthly Data'!$C130)</f>
        <v>0</v>
      </c>
      <c r="EG130" s="76">
        <f>_xlfn.MAXIFS(Spreads!AU$3:AU$1616,Spreads!$AA$3:$AA$1616,'Monthly Data'!$B130,Spreads!$AB$3:$AB$1616,'Monthly Data'!$C130)</f>
        <v>0</v>
      </c>
      <c r="EH130" s="76" t="e">
        <f>AVERAGEIFS(Spreads!AU$3:AU$1616,Spreads!$AA$3:$AA$1616,'Monthly Data'!$B130,Spreads!$AB$3:$AB$1616,'Monthly Data'!$C130)</f>
        <v>#DIV/0!</v>
      </c>
      <c r="EI130" s="76">
        <f>_xlfn.MINIFS(Spreads!AV$3:AV$1616,Spreads!$AA$3:$AA$1616,'Monthly Data'!$B130,Spreads!$AB$3:$AB$1616,'Monthly Data'!$C130)</f>
        <v>0</v>
      </c>
      <c r="EJ130" s="76">
        <f>_xlfn.MAXIFS(Spreads!AV$3:AV$1616,Spreads!$AA$3:$AA$1616,'Monthly Data'!$B130,Spreads!$AB$3:$AB$1616,'Monthly Data'!$C130)</f>
        <v>0</v>
      </c>
      <c r="EK130" s="76" t="e">
        <f>AVERAGEIFS(Spreads!AV$3:AV$1616,Spreads!$AA$3:$AA$1616,'Monthly Data'!$B130,Spreads!$AB$3:$AB$1616,'Monthly Data'!$C130)</f>
        <v>#DIV/0!</v>
      </c>
      <c r="EL130" s="76">
        <f>_xlfn.MINIFS(Spreads!AW$3:AW$1616,Spreads!$AA$3:$AA$1616,'Monthly Data'!$B130,Spreads!$AB$3:$AB$1616,'Monthly Data'!$C130)</f>
        <v>0</v>
      </c>
      <c r="EM130" s="76">
        <f>_xlfn.MAXIFS(Spreads!AW$3:AW$1616,Spreads!$AA$3:$AA$1616,'Monthly Data'!$B130,Spreads!$AB$3:$AB$1616,'Monthly Data'!$C130)</f>
        <v>0</v>
      </c>
      <c r="EN130" s="76" t="e">
        <f>AVERAGEIFS(Spreads!AW$3:AW$1616,Spreads!$AA$3:$AA$1616,'Monthly Data'!$B130,Spreads!$AB$3:$AB$1616,'Monthly Data'!$C130)</f>
        <v>#DIV/0!</v>
      </c>
      <c r="EO130" s="76">
        <f>_xlfn.MINIFS(Spreads!AX$3:AX$1616,Spreads!$AA$3:$AA$1616,'Monthly Data'!$B130,Spreads!$AB$3:$AB$1616,'Monthly Data'!$C130)</f>
        <v>0</v>
      </c>
      <c r="EP130" s="76">
        <f>_xlfn.MAXIFS(Spreads!AX$3:AX$1616,Spreads!$AA$3:$AA$1616,'Monthly Data'!$B130,Spreads!$AB$3:$AB$1616,'Monthly Data'!$C130)</f>
        <v>0</v>
      </c>
      <c r="EQ130" s="76" t="e">
        <f>AVERAGEIFS(Spreads!AX$3:AX$1616,Spreads!$AA$3:$AA$1616,'Monthly Data'!$B130,Spreads!$AB$3:$AB$1616,'Monthly Data'!$C130)</f>
        <v>#DIV/0!</v>
      </c>
      <c r="ER130" s="65">
        <f>_xlfn.MINIFS(Spreads!AY$3:AY$1616,Spreads!$AA$3:$AA$1616,'Monthly Data'!$B130,Spreads!$AB$3:$AB$1616,'Monthly Data'!$C130)</f>
        <v>0</v>
      </c>
      <c r="ES130" s="65">
        <f>_xlfn.MAXIFS(Spreads!AY$3:AY$1616,Spreads!$AA$3:$AA$1616,'Monthly Data'!$B130,Spreads!$AB$3:$AB$1616,'Monthly Data'!$C130)</f>
        <v>0</v>
      </c>
      <c r="ET130" s="65" t="e">
        <f>AVERAGEIFS(Spreads!AY$3:AY$1616,Spreads!$AA$3:$AA$1616,'Monthly Data'!$B130,Spreads!$AB$3:$AB$1616,'Monthly Data'!$C130)</f>
        <v>#DIV/0!</v>
      </c>
    </row>
    <row r="131" spans="1:150" x14ac:dyDescent="0.2">
      <c r="A131" s="60">
        <v>47331</v>
      </c>
      <c r="B131" s="61">
        <f t="shared" si="129"/>
        <v>8</v>
      </c>
      <c r="C131" s="61">
        <f t="shared" si="130"/>
        <v>2029</v>
      </c>
      <c r="D131" s="76" t="e">
        <f t="shared" si="131"/>
        <v>#REF!</v>
      </c>
      <c r="E131" s="76" t="e">
        <f t="shared" si="132"/>
        <v>#REF!</v>
      </c>
      <c r="F131" s="76" t="e">
        <f t="shared" si="133"/>
        <v>#REF!</v>
      </c>
      <c r="G131" s="76" t="e">
        <f t="shared" si="134"/>
        <v>#REF!</v>
      </c>
      <c r="H131" s="76" t="e">
        <f t="shared" si="135"/>
        <v>#REF!</v>
      </c>
      <c r="I131" s="76" t="e">
        <f t="shared" si="136"/>
        <v>#REF!</v>
      </c>
      <c r="J131" s="76" t="e">
        <f t="shared" si="137"/>
        <v>#REF!</v>
      </c>
      <c r="K131" s="76" t="e">
        <f>MROUND('Argy vs. SBO'!$AA$59+('Argy vs. SBO'!$AA$60*'Monthly Data'!F131)+('Argy vs. SBO'!$AA$61*'Monthly Data'!AE131)+AVERAGE('Argy vs. SBO'!$T$953:$T$960),0.25)-2</f>
        <v>#REF!</v>
      </c>
      <c r="L131" s="76" t="e">
        <f t="shared" si="138"/>
        <v>#REF!</v>
      </c>
      <c r="M131" s="76" t="e">
        <f t="shared" si="139"/>
        <v>#REF!</v>
      </c>
      <c r="N131" s="76" t="e">
        <f t="shared" si="140"/>
        <v>#REF!</v>
      </c>
      <c r="O131" s="76" t="e">
        <f t="shared" si="141"/>
        <v>#REF!</v>
      </c>
      <c r="P131" s="76" t="e">
        <f>MROUND('Argy vs. SBO'!$AA$39+('Argy vs. SBO'!$AA$40*'Monthly Data'!U131)+('Argy vs. SBO'!$AA$41*'Monthly Data'!AE131)+AVERAGE('Argy vs. SBO'!$P$953:$P$960),0.25)-2-4-5</f>
        <v>#REF!</v>
      </c>
      <c r="Q131" s="76" t="e">
        <f t="shared" si="142"/>
        <v>#REF!</v>
      </c>
      <c r="R131" s="76" t="e">
        <f t="shared" si="143"/>
        <v>#REF!</v>
      </c>
      <c r="S131" s="76" t="e">
        <f t="shared" si="144"/>
        <v>#REF!</v>
      </c>
      <c r="T131" s="76" t="e">
        <f t="shared" si="145"/>
        <v>#REF!</v>
      </c>
      <c r="U131" s="76" t="e">
        <f t="shared" si="146"/>
        <v>#REF!</v>
      </c>
      <c r="V131" s="76">
        <f t="shared" si="84"/>
        <v>-2.75</v>
      </c>
      <c r="W131" s="76">
        <f t="shared" si="193"/>
        <v>2.25</v>
      </c>
      <c r="X131" s="76">
        <f t="shared" si="147"/>
        <v>367.89414209771542</v>
      </c>
      <c r="Y131" s="76">
        <f t="shared" si="148"/>
        <v>374.89240137505919</v>
      </c>
      <c r="Z131" s="76">
        <f>'[5]Canola Complex'!$BR458</f>
        <v>370.93730264974619</v>
      </c>
      <c r="AA131" s="76">
        <f t="shared" si="149"/>
        <v>-3.0431605520307698</v>
      </c>
      <c r="AB131" s="76">
        <f t="shared" si="150"/>
        <v>3.9550987253130074</v>
      </c>
      <c r="AC131" s="76" t="e">
        <f t="shared" si="151"/>
        <v>#REF!</v>
      </c>
      <c r="AD131" s="76" t="e">
        <f t="shared" si="152"/>
        <v>#REF!</v>
      </c>
      <c r="AE131" s="76" t="e">
        <f>#REF!</f>
        <v>#REF!</v>
      </c>
      <c r="AF131" s="76" t="e">
        <f t="shared" si="125"/>
        <v>#REF!</v>
      </c>
      <c r="AG131" s="76" t="e">
        <f t="shared" si="153"/>
        <v>#REF!</v>
      </c>
      <c r="AH131" s="76"/>
      <c r="AI131" s="76" t="e">
        <f t="shared" si="192"/>
        <v>#REF!</v>
      </c>
      <c r="AJ131" s="76" t="e">
        <f t="shared" si="154"/>
        <v>#REF!</v>
      </c>
      <c r="AK131" s="78" t="e">
        <f t="shared" si="155"/>
        <v>#REF!</v>
      </c>
      <c r="AL131" s="60">
        <f t="shared" si="156"/>
        <v>47331</v>
      </c>
      <c r="AM131" s="79" t="e">
        <f t="shared" si="194"/>
        <v>#REF!</v>
      </c>
      <c r="AN131" s="79" t="e">
        <f t="shared" si="194"/>
        <v>#REF!</v>
      </c>
      <c r="AO131" s="79" t="e">
        <f t="shared" si="194"/>
        <v>#REF!</v>
      </c>
      <c r="AQ131" s="62"/>
      <c r="AR131" s="24"/>
      <c r="AS131" s="60">
        <f t="shared" si="157"/>
        <v>47331</v>
      </c>
      <c r="AT131" s="76" t="e">
        <f t="shared" si="86"/>
        <v>#NUM!</v>
      </c>
      <c r="AU131" s="76" t="e">
        <f t="shared" si="87"/>
        <v>#NUM!</v>
      </c>
      <c r="AV131" s="76" t="e">
        <f t="shared" si="158"/>
        <v>#NUM!</v>
      </c>
      <c r="AW131" s="69" t="e">
        <f t="shared" si="159"/>
        <v>#NUM!</v>
      </c>
      <c r="AX131" s="69" t="e">
        <f t="shared" si="160"/>
        <v>#NUM!</v>
      </c>
      <c r="AY131" s="76">
        <f t="shared" si="89"/>
        <v>3.649913806530579</v>
      </c>
      <c r="AZ131" s="76">
        <f t="shared" si="90"/>
        <v>8.065135974499329</v>
      </c>
      <c r="BA131" s="78">
        <v>6.2871102229707958</v>
      </c>
      <c r="BB131" s="69">
        <f t="shared" si="161"/>
        <v>-2.6371964164402169</v>
      </c>
      <c r="BC131" s="69">
        <f t="shared" si="162"/>
        <v>1.7780257515285331</v>
      </c>
      <c r="BD131" s="76" t="e">
        <f t="shared" si="91"/>
        <v>#NUM!</v>
      </c>
      <c r="BE131" s="76" t="e">
        <f t="shared" si="92"/>
        <v>#NUM!</v>
      </c>
      <c r="BF131" s="76" t="e">
        <f t="shared" si="191"/>
        <v>#NUM!</v>
      </c>
      <c r="BG131" s="69" t="e">
        <f t="shared" si="163"/>
        <v>#NUM!</v>
      </c>
      <c r="BH131" s="69" t="e">
        <f t="shared" si="164"/>
        <v>#NUM!</v>
      </c>
      <c r="BI131" s="76" t="e">
        <f t="shared" si="94"/>
        <v>#REF!</v>
      </c>
      <c r="BJ131" s="76" t="e">
        <f t="shared" si="95"/>
        <v>#REF!</v>
      </c>
      <c r="BK131" s="76" t="e">
        <f t="shared" si="165"/>
        <v>#REF!</v>
      </c>
      <c r="BL131" s="69" t="e">
        <f t="shared" si="166"/>
        <v>#REF!</v>
      </c>
      <c r="BM131" s="69" t="e">
        <f t="shared" si="167"/>
        <v>#REF!</v>
      </c>
      <c r="BN131" s="76" t="e">
        <f t="shared" si="97"/>
        <v>#REF!</v>
      </c>
      <c r="BO131" s="76" t="e">
        <f t="shared" si="183"/>
        <v>#REF!</v>
      </c>
      <c r="BP131" s="76" t="e">
        <f>'Argy vs. SBO'!$AA$100+('Argy vs. SBO'!$AA$103*'Monthly Data'!K130)+('Argy vs. SBO'!$AA$104*'Monthly Data'!AE130)+AVERAGE('Argy vs. SBO'!$R$953:$R$960)+12</f>
        <v>#REF!</v>
      </c>
      <c r="BQ131" s="69" t="e">
        <f t="shared" si="168"/>
        <v>#REF!</v>
      </c>
      <c r="BR131" s="69" t="e">
        <f t="shared" si="169"/>
        <v>#REF!</v>
      </c>
      <c r="BS131" s="76" t="e">
        <f t="shared" si="197"/>
        <v>#REF!</v>
      </c>
      <c r="BT131" s="76" t="e">
        <f t="shared" si="197"/>
        <v>#REF!</v>
      </c>
      <c r="BU131" s="76" t="e">
        <f t="shared" si="197"/>
        <v>#REF!</v>
      </c>
      <c r="BV131" s="69" t="e">
        <f t="shared" si="170"/>
        <v>#REF!</v>
      </c>
      <c r="BW131" s="69" t="e">
        <f t="shared" si="171"/>
        <v>#REF!</v>
      </c>
      <c r="BX131" s="76" t="e">
        <f t="shared" si="198"/>
        <v>#REF!</v>
      </c>
      <c r="BY131" s="76" t="e">
        <f t="shared" si="198"/>
        <v>#REF!</v>
      </c>
      <c r="BZ131" s="76" t="e">
        <f t="shared" si="198"/>
        <v>#REF!</v>
      </c>
      <c r="CA131" s="69" t="e">
        <f t="shared" si="172"/>
        <v>#REF!</v>
      </c>
      <c r="CB131" s="69" t="e">
        <f t="shared" si="173"/>
        <v>#REF!</v>
      </c>
      <c r="CE131" s="76">
        <v>-2.6145124291807278</v>
      </c>
      <c r="CG131" s="76">
        <v>6.2871102229707958</v>
      </c>
      <c r="CH131" s="24"/>
      <c r="CI131" s="76">
        <v>-3.7452721110243132</v>
      </c>
      <c r="CJ131" s="24"/>
      <c r="CK131" s="24">
        <v>0.5</v>
      </c>
      <c r="CM131" s="69" t="e">
        <f t="shared" si="184"/>
        <v>#REF!</v>
      </c>
      <c r="CN131" s="69" t="e">
        <f t="shared" si="184"/>
        <v>#REF!</v>
      </c>
      <c r="CO131" s="69" t="e">
        <f t="shared" si="184"/>
        <v>#REF!</v>
      </c>
      <c r="CP131" s="69" t="e">
        <f t="shared" si="185"/>
        <v>#REF!</v>
      </c>
      <c r="CQ131" s="69" t="e">
        <f t="shared" si="185"/>
        <v>#REF!</v>
      </c>
      <c r="CR131" s="69" t="e">
        <f t="shared" si="185"/>
        <v>#REF!</v>
      </c>
      <c r="CS131" s="69" t="e">
        <f t="shared" si="186"/>
        <v>#REF!</v>
      </c>
      <c r="CT131" s="69" t="e">
        <f t="shared" si="186"/>
        <v>#REF!</v>
      </c>
      <c r="CU131" s="69" t="e">
        <f t="shared" si="186"/>
        <v>#REF!</v>
      </c>
      <c r="CV131" s="69" t="e">
        <f t="shared" si="187"/>
        <v>#REF!</v>
      </c>
      <c r="CW131" s="69" t="e">
        <f t="shared" si="187"/>
        <v>#REF!</v>
      </c>
      <c r="CX131" s="69" t="e">
        <f t="shared" si="187"/>
        <v>#REF!</v>
      </c>
      <c r="CY131" s="69">
        <f t="shared" si="188"/>
        <v>367.89414209771542</v>
      </c>
      <c r="CZ131" s="69">
        <f t="shared" si="188"/>
        <v>374.89240137505919</v>
      </c>
      <c r="DA131" s="69">
        <f t="shared" si="188"/>
        <v>370.93730264974619</v>
      </c>
      <c r="DB131" s="69" t="e">
        <f t="shared" si="189"/>
        <v>#REF!</v>
      </c>
      <c r="DC131" s="69" t="e">
        <f t="shared" si="189"/>
        <v>#REF!</v>
      </c>
      <c r="DD131" s="69" t="e">
        <f t="shared" si="189"/>
        <v>#REF!</v>
      </c>
      <c r="DF131" s="69" t="e">
        <f t="shared" si="190"/>
        <v>#REF!</v>
      </c>
      <c r="DG131" s="69" t="e">
        <f t="shared" si="190"/>
        <v>#REF!</v>
      </c>
      <c r="DH131" s="69" t="e">
        <f t="shared" si="190"/>
        <v>#REF!</v>
      </c>
      <c r="DJ131" s="69" t="e">
        <f t="shared" si="196"/>
        <v>#REF!</v>
      </c>
      <c r="DK131" s="69" t="e">
        <f t="shared" si="196"/>
        <v>#REF!</v>
      </c>
      <c r="DL131" s="69" t="e">
        <f t="shared" si="196"/>
        <v>#REF!</v>
      </c>
      <c r="DM131" s="69" t="e">
        <f t="shared" si="110"/>
        <v>#REF!</v>
      </c>
      <c r="DN131" s="69" t="e">
        <f t="shared" si="111"/>
        <v>#REF!</v>
      </c>
      <c r="DO131" s="69" t="e">
        <f t="shared" si="174"/>
        <v>#REF!</v>
      </c>
      <c r="DP131" t="e">
        <f t="shared" si="175"/>
        <v>#REF!</v>
      </c>
      <c r="DQ131" t="e">
        <f t="shared" si="176"/>
        <v>#REF!</v>
      </c>
      <c r="DS131" s="69" t="e">
        <f t="shared" si="195"/>
        <v>#REF!</v>
      </c>
      <c r="DT131" s="69" t="e">
        <f t="shared" si="195"/>
        <v>#REF!</v>
      </c>
      <c r="DU131" s="69" t="e">
        <f t="shared" si="195"/>
        <v>#REF!</v>
      </c>
      <c r="DV131" s="63">
        <f t="shared" si="177"/>
        <v>47331</v>
      </c>
      <c r="DW131" s="76" t="e">
        <f t="shared" si="115"/>
        <v>#REF!</v>
      </c>
      <c r="DX131" s="76" t="e">
        <f t="shared" si="116"/>
        <v>#REF!</v>
      </c>
      <c r="DY131" s="76" t="e">
        <f t="shared" si="128"/>
        <v>#REF!</v>
      </c>
      <c r="DZ131" s="76" t="e">
        <f t="shared" si="199"/>
        <v>#REF!</v>
      </c>
      <c r="EA131" s="76" t="e">
        <f t="shared" si="199"/>
        <v>#REF!</v>
      </c>
      <c r="EB131" s="76" t="e">
        <f t="shared" si="199"/>
        <v>#REF!</v>
      </c>
      <c r="EC131" s="76">
        <f>_xlfn.MINIFS(Spreads!AT$3:AT$1616,Spreads!$AA$3:$AA$1616,'Monthly Data'!$B131,Spreads!$AB$3:$AB$1616,'Monthly Data'!$C131)</f>
        <v>0</v>
      </c>
      <c r="ED131" s="76">
        <f>_xlfn.MAXIFS(Spreads!AT$3:AT$1616,Spreads!$AA$3:$AA$1616,'Monthly Data'!$B131,Spreads!$AB$3:$AB$1616,'Monthly Data'!$C131)</f>
        <v>0</v>
      </c>
      <c r="EE131" s="76" t="e">
        <f>AVERAGEIFS(Spreads!AT$3:AT$1616,Spreads!$AA$3:$AA$1616,'Monthly Data'!$B131,Spreads!$AB$3:$AB$1616,'Monthly Data'!$C131)</f>
        <v>#DIV/0!</v>
      </c>
      <c r="EF131" s="76">
        <f>_xlfn.MINIFS(Spreads!AU$3:AU$1616,Spreads!$AA$3:$AA$1616,'Monthly Data'!$B131,Spreads!$AB$3:$AB$1616,'Monthly Data'!$C131)</f>
        <v>0</v>
      </c>
      <c r="EG131" s="76">
        <f>_xlfn.MAXIFS(Spreads!AU$3:AU$1616,Spreads!$AA$3:$AA$1616,'Monthly Data'!$B131,Spreads!$AB$3:$AB$1616,'Monthly Data'!$C131)</f>
        <v>0</v>
      </c>
      <c r="EH131" s="76" t="e">
        <f>AVERAGEIFS(Spreads!AU$3:AU$1616,Spreads!$AA$3:$AA$1616,'Monthly Data'!$B131,Spreads!$AB$3:$AB$1616,'Monthly Data'!$C131)</f>
        <v>#DIV/0!</v>
      </c>
      <c r="EI131" s="76">
        <f>_xlfn.MINIFS(Spreads!AV$3:AV$1616,Spreads!$AA$3:$AA$1616,'Monthly Data'!$B131,Spreads!$AB$3:$AB$1616,'Monthly Data'!$C131)</f>
        <v>0</v>
      </c>
      <c r="EJ131" s="76">
        <f>_xlfn.MAXIFS(Spreads!AV$3:AV$1616,Spreads!$AA$3:$AA$1616,'Monthly Data'!$B131,Spreads!$AB$3:$AB$1616,'Monthly Data'!$C131)</f>
        <v>0</v>
      </c>
      <c r="EK131" s="76" t="e">
        <f>AVERAGEIFS(Spreads!AV$3:AV$1616,Spreads!$AA$3:$AA$1616,'Monthly Data'!$B131,Spreads!$AB$3:$AB$1616,'Monthly Data'!$C131)</f>
        <v>#DIV/0!</v>
      </c>
      <c r="EL131" s="76">
        <f>_xlfn.MINIFS(Spreads!AW$3:AW$1616,Spreads!$AA$3:$AA$1616,'Monthly Data'!$B131,Spreads!$AB$3:$AB$1616,'Monthly Data'!$C131)</f>
        <v>0</v>
      </c>
      <c r="EM131" s="76">
        <f>_xlfn.MAXIFS(Spreads!AW$3:AW$1616,Spreads!$AA$3:$AA$1616,'Monthly Data'!$B131,Spreads!$AB$3:$AB$1616,'Monthly Data'!$C131)</f>
        <v>0</v>
      </c>
      <c r="EN131" s="76" t="e">
        <f>AVERAGEIFS(Spreads!AW$3:AW$1616,Spreads!$AA$3:$AA$1616,'Monthly Data'!$B131,Spreads!$AB$3:$AB$1616,'Monthly Data'!$C131)</f>
        <v>#DIV/0!</v>
      </c>
      <c r="EO131" s="76">
        <f>_xlfn.MINIFS(Spreads!AX$3:AX$1616,Spreads!$AA$3:$AA$1616,'Monthly Data'!$B131,Spreads!$AB$3:$AB$1616,'Monthly Data'!$C131)</f>
        <v>0</v>
      </c>
      <c r="EP131" s="76">
        <f>_xlfn.MAXIFS(Spreads!AX$3:AX$1616,Spreads!$AA$3:$AA$1616,'Monthly Data'!$B131,Spreads!$AB$3:$AB$1616,'Monthly Data'!$C131)</f>
        <v>0</v>
      </c>
      <c r="EQ131" s="76" t="e">
        <f>AVERAGEIFS(Spreads!AX$3:AX$1616,Spreads!$AA$3:$AA$1616,'Monthly Data'!$B131,Spreads!$AB$3:$AB$1616,'Monthly Data'!$C131)</f>
        <v>#DIV/0!</v>
      </c>
      <c r="ER131" s="65">
        <f>_xlfn.MINIFS(Spreads!AY$3:AY$1616,Spreads!$AA$3:$AA$1616,'Monthly Data'!$B131,Spreads!$AB$3:$AB$1616,'Monthly Data'!$C131)</f>
        <v>0</v>
      </c>
      <c r="ES131" s="65">
        <f>_xlfn.MAXIFS(Spreads!AY$3:AY$1616,Spreads!$AA$3:$AA$1616,'Monthly Data'!$B131,Spreads!$AB$3:$AB$1616,'Monthly Data'!$C131)</f>
        <v>0</v>
      </c>
      <c r="ET131" s="65" t="e">
        <f>AVERAGEIFS(Spreads!AY$3:AY$1616,Spreads!$AA$3:$AA$1616,'Monthly Data'!$B131,Spreads!$AB$3:$AB$1616,'Monthly Data'!$C131)</f>
        <v>#DIV/0!</v>
      </c>
    </row>
    <row r="132" spans="1:150" x14ac:dyDescent="0.2">
      <c r="A132" s="60">
        <v>47362</v>
      </c>
      <c r="B132" s="61">
        <f t="shared" si="129"/>
        <v>9</v>
      </c>
      <c r="C132" s="61">
        <f t="shared" si="130"/>
        <v>2029</v>
      </c>
      <c r="D132" s="76" t="e">
        <f t="shared" si="131"/>
        <v>#REF!</v>
      </c>
      <c r="E132" s="76" t="e">
        <f t="shared" si="132"/>
        <v>#REF!</v>
      </c>
      <c r="F132" s="76" t="e">
        <f t="shared" si="133"/>
        <v>#REF!</v>
      </c>
      <c r="G132" s="76" t="e">
        <f t="shared" si="134"/>
        <v>#REF!</v>
      </c>
      <c r="H132" s="76" t="e">
        <f t="shared" si="135"/>
        <v>#REF!</v>
      </c>
      <c r="I132" s="76" t="e">
        <f t="shared" si="136"/>
        <v>#REF!</v>
      </c>
      <c r="J132" s="76" t="e">
        <f t="shared" si="137"/>
        <v>#REF!</v>
      </c>
      <c r="K132" s="76" t="e">
        <f>MROUND('Argy vs. SBO'!$AA$59+('Argy vs. SBO'!$AA$60*'Monthly Data'!F132)+('Argy vs. SBO'!$AA$61*'Monthly Data'!AE132)+AVERAGE('Argy vs. SBO'!$T$953:$T$960),0.25)-2</f>
        <v>#REF!</v>
      </c>
      <c r="L132" s="76" t="e">
        <f t="shared" si="138"/>
        <v>#REF!</v>
      </c>
      <c r="M132" s="76" t="e">
        <f t="shared" si="139"/>
        <v>#REF!</v>
      </c>
      <c r="N132" s="76" t="e">
        <f t="shared" si="140"/>
        <v>#REF!</v>
      </c>
      <c r="O132" s="76" t="e">
        <f t="shared" si="141"/>
        <v>#REF!</v>
      </c>
      <c r="P132" s="76" t="e">
        <f>MROUND('Argy vs. SBO'!$AA$39+('Argy vs. SBO'!$AA$40*'Monthly Data'!U132)+('Argy vs. SBO'!$AA$41*'Monthly Data'!AE132)+AVERAGE('Argy vs. SBO'!$P$953:$P$960),0.25)-2-4-5</f>
        <v>#REF!</v>
      </c>
      <c r="Q132" s="76" t="e">
        <f t="shared" si="142"/>
        <v>#REF!</v>
      </c>
      <c r="R132" s="76" t="e">
        <f t="shared" si="143"/>
        <v>#REF!</v>
      </c>
      <c r="S132" s="76" t="e">
        <f t="shared" si="144"/>
        <v>#REF!</v>
      </c>
      <c r="T132" s="76" t="e">
        <f t="shared" si="145"/>
        <v>#REF!</v>
      </c>
      <c r="U132" s="76" t="e">
        <f t="shared" si="146"/>
        <v>#REF!</v>
      </c>
      <c r="V132" s="76">
        <f t="shared" si="84"/>
        <v>-3.75</v>
      </c>
      <c r="W132" s="76">
        <f t="shared" si="193"/>
        <v>5</v>
      </c>
      <c r="X132" s="76">
        <f t="shared" si="147"/>
        <v>233.73785899335385</v>
      </c>
      <c r="Y132" s="76">
        <f t="shared" si="148"/>
        <v>241.8069141691351</v>
      </c>
      <c r="Z132" s="76">
        <f>'[5]Canola Complex'!$BR459</f>
        <v>237.83249311375005</v>
      </c>
      <c r="AA132" s="76">
        <f t="shared" si="149"/>
        <v>-4.0946341203961936</v>
      </c>
      <c r="AB132" s="76">
        <f t="shared" si="150"/>
        <v>3.9744210553850507</v>
      </c>
      <c r="AC132" s="76" t="e">
        <f t="shared" si="151"/>
        <v>#REF!</v>
      </c>
      <c r="AD132" s="76" t="e">
        <f t="shared" si="152"/>
        <v>#REF!</v>
      </c>
      <c r="AE132" s="76" t="e">
        <f>#REF!</f>
        <v>#REF!</v>
      </c>
      <c r="AF132" s="76" t="e">
        <f t="shared" si="125"/>
        <v>#REF!</v>
      </c>
      <c r="AG132" s="76" t="e">
        <f t="shared" si="153"/>
        <v>#REF!</v>
      </c>
      <c r="AH132" s="76"/>
      <c r="AI132" s="76" t="e">
        <f t="shared" si="192"/>
        <v>#REF!</v>
      </c>
      <c r="AJ132" s="76" t="e">
        <f t="shared" si="154"/>
        <v>#REF!</v>
      </c>
      <c r="AK132" s="78" t="e">
        <f t="shared" si="155"/>
        <v>#REF!</v>
      </c>
      <c r="AL132" s="60">
        <f t="shared" si="156"/>
        <v>47362</v>
      </c>
      <c r="AM132" s="79" t="e">
        <f t="shared" si="194"/>
        <v>#REF!</v>
      </c>
      <c r="AN132" s="79" t="e">
        <f t="shared" si="194"/>
        <v>#REF!</v>
      </c>
      <c r="AO132" s="79" t="e">
        <f t="shared" si="194"/>
        <v>#REF!</v>
      </c>
      <c r="AQ132" s="62"/>
      <c r="AR132" s="24"/>
      <c r="AS132" s="60">
        <f t="shared" si="157"/>
        <v>47362</v>
      </c>
      <c r="AT132" s="76" t="e">
        <f t="shared" si="86"/>
        <v>#NUM!</v>
      </c>
      <c r="AU132" s="76" t="e">
        <f t="shared" si="87"/>
        <v>#NUM!</v>
      </c>
      <c r="AV132" s="76" t="e">
        <f t="shared" si="158"/>
        <v>#NUM!</v>
      </c>
      <c r="AW132" s="69" t="e">
        <f t="shared" si="159"/>
        <v>#NUM!</v>
      </c>
      <c r="AX132" s="69" t="e">
        <f t="shared" si="160"/>
        <v>#NUM!</v>
      </c>
      <c r="AY132" s="76">
        <f t="shared" si="89"/>
        <v>4.2359104690276492</v>
      </c>
      <c r="AZ132" s="76">
        <f t="shared" si="90"/>
        <v>7.6388340530120242</v>
      </c>
      <c r="BA132" s="78">
        <v>6.2305204107826713</v>
      </c>
      <c r="BB132" s="69">
        <f t="shared" si="161"/>
        <v>-1.994609941755022</v>
      </c>
      <c r="BC132" s="69">
        <f t="shared" si="162"/>
        <v>1.408313642229353</v>
      </c>
      <c r="BD132" s="76" t="e">
        <f t="shared" si="91"/>
        <v>#NUM!</v>
      </c>
      <c r="BE132" s="76" t="e">
        <f t="shared" si="92"/>
        <v>#NUM!</v>
      </c>
      <c r="BF132" s="76" t="e">
        <f t="shared" si="191"/>
        <v>#NUM!</v>
      </c>
      <c r="BG132" s="69" t="e">
        <f t="shared" si="163"/>
        <v>#NUM!</v>
      </c>
      <c r="BH132" s="69" t="e">
        <f t="shared" si="164"/>
        <v>#NUM!</v>
      </c>
      <c r="BI132" s="76" t="e">
        <f t="shared" si="94"/>
        <v>#REF!</v>
      </c>
      <c r="BJ132" s="76" t="e">
        <f t="shared" si="95"/>
        <v>#REF!</v>
      </c>
      <c r="BK132" s="76" t="e">
        <f t="shared" si="165"/>
        <v>#REF!</v>
      </c>
      <c r="BL132" s="69" t="e">
        <f t="shared" si="166"/>
        <v>#REF!</v>
      </c>
      <c r="BM132" s="69" t="e">
        <f t="shared" si="167"/>
        <v>#REF!</v>
      </c>
      <c r="BN132" s="76" t="e">
        <f t="shared" si="97"/>
        <v>#REF!</v>
      </c>
      <c r="BO132" s="76" t="e">
        <f t="shared" si="183"/>
        <v>#REF!</v>
      </c>
      <c r="BP132" s="76" t="e">
        <f>'Argy vs. SBO'!$AA$100+('Argy vs. SBO'!$AA$103*'Monthly Data'!K131)+('Argy vs. SBO'!$AA$104*'Monthly Data'!AE131)+AVERAGE('Argy vs. SBO'!$R$953:$R$960)+12</f>
        <v>#REF!</v>
      </c>
      <c r="BQ132" s="69" t="e">
        <f t="shared" si="168"/>
        <v>#REF!</v>
      </c>
      <c r="BR132" s="69" t="e">
        <f t="shared" si="169"/>
        <v>#REF!</v>
      </c>
      <c r="BS132" s="76" t="e">
        <f t="shared" si="197"/>
        <v>#REF!</v>
      </c>
      <c r="BT132" s="76" t="e">
        <f t="shared" si="197"/>
        <v>#REF!</v>
      </c>
      <c r="BU132" s="76" t="e">
        <f t="shared" si="197"/>
        <v>#REF!</v>
      </c>
      <c r="BV132" s="69" t="e">
        <f t="shared" si="170"/>
        <v>#REF!</v>
      </c>
      <c r="BW132" s="69" t="e">
        <f t="shared" si="171"/>
        <v>#REF!</v>
      </c>
      <c r="BX132" s="76" t="e">
        <f t="shared" si="198"/>
        <v>#REF!</v>
      </c>
      <c r="BY132" s="76" t="e">
        <f t="shared" si="198"/>
        <v>#REF!</v>
      </c>
      <c r="BZ132" s="76" t="e">
        <f t="shared" si="198"/>
        <v>#REF!</v>
      </c>
      <c r="CA132" s="69" t="e">
        <f t="shared" si="172"/>
        <v>#REF!</v>
      </c>
      <c r="CB132" s="69" t="e">
        <f t="shared" si="173"/>
        <v>#REF!</v>
      </c>
      <c r="CE132" s="76">
        <v>-3.3918290360790788</v>
      </c>
      <c r="CG132" s="76">
        <v>6.2305204107826713</v>
      </c>
      <c r="CH132" s="24"/>
      <c r="CI132" s="76">
        <v>-4.2061264949433337</v>
      </c>
      <c r="CJ132" s="24"/>
      <c r="CK132" s="24">
        <v>0.5</v>
      </c>
      <c r="CM132" s="69" t="e">
        <f t="shared" ref="CM132:CO140" si="200">D132</f>
        <v>#REF!</v>
      </c>
      <c r="CN132" s="69" t="e">
        <f t="shared" si="200"/>
        <v>#REF!</v>
      </c>
      <c r="CO132" s="69" t="e">
        <f t="shared" si="200"/>
        <v>#REF!</v>
      </c>
      <c r="CP132" s="69" t="e">
        <f t="shared" ref="CP132:CR140" si="201">I132</f>
        <v>#REF!</v>
      </c>
      <c r="CQ132" s="69" t="e">
        <f t="shared" si="201"/>
        <v>#REF!</v>
      </c>
      <c r="CR132" s="69" t="e">
        <f t="shared" si="201"/>
        <v>#REF!</v>
      </c>
      <c r="CS132" s="69" t="e">
        <f t="shared" ref="CS132:CU140" si="202">N132</f>
        <v>#REF!</v>
      </c>
      <c r="CT132" s="69" t="e">
        <f t="shared" si="202"/>
        <v>#REF!</v>
      </c>
      <c r="CU132" s="69" t="e">
        <f t="shared" si="202"/>
        <v>#REF!</v>
      </c>
      <c r="CV132" s="69" t="e">
        <f t="shared" ref="CV132:CX140" si="203">S132</f>
        <v>#REF!</v>
      </c>
      <c r="CW132" s="69" t="e">
        <f t="shared" si="203"/>
        <v>#REF!</v>
      </c>
      <c r="CX132" s="69" t="e">
        <f t="shared" si="203"/>
        <v>#REF!</v>
      </c>
      <c r="CY132" s="69">
        <f t="shared" ref="CY132:DA140" si="204">X132</f>
        <v>233.73785899335385</v>
      </c>
      <c r="CZ132" s="69">
        <f t="shared" si="204"/>
        <v>241.8069141691351</v>
      </c>
      <c r="DA132" s="69">
        <f t="shared" si="204"/>
        <v>237.83249311375005</v>
      </c>
      <c r="DB132" s="69" t="e">
        <f t="shared" ref="DB132:DD140" si="205">AC132</f>
        <v>#REF!</v>
      </c>
      <c r="DC132" s="69" t="e">
        <f t="shared" si="205"/>
        <v>#REF!</v>
      </c>
      <c r="DD132" s="69" t="e">
        <f t="shared" si="205"/>
        <v>#REF!</v>
      </c>
      <c r="DF132" s="69" t="e">
        <f t="shared" ref="DF132:DH140" si="206">CS132-CP132</f>
        <v>#REF!</v>
      </c>
      <c r="DG132" s="69" t="e">
        <f t="shared" si="206"/>
        <v>#REF!</v>
      </c>
      <c r="DH132" s="69" t="e">
        <f t="shared" si="206"/>
        <v>#REF!</v>
      </c>
      <c r="DJ132" s="69" t="e">
        <f t="shared" si="196"/>
        <v>#REF!</v>
      </c>
      <c r="DK132" s="69" t="e">
        <f t="shared" si="196"/>
        <v>#REF!</v>
      </c>
      <c r="DL132" s="69" t="e">
        <f t="shared" si="196"/>
        <v>#REF!</v>
      </c>
      <c r="DM132" s="69" t="e">
        <f t="shared" si="110"/>
        <v>#REF!</v>
      </c>
      <c r="DN132" s="69" t="e">
        <f t="shared" si="111"/>
        <v>#REF!</v>
      </c>
      <c r="DO132" s="69" t="e">
        <f t="shared" si="174"/>
        <v>#REF!</v>
      </c>
      <c r="DP132" t="e">
        <f t="shared" si="175"/>
        <v>#REF!</v>
      </c>
      <c r="DQ132" t="e">
        <f t="shared" si="176"/>
        <v>#REF!</v>
      </c>
      <c r="DS132" s="69" t="e">
        <f t="shared" si="195"/>
        <v>#REF!</v>
      </c>
      <c r="DT132" s="69" t="e">
        <f t="shared" si="195"/>
        <v>#REF!</v>
      </c>
      <c r="DU132" s="69" t="e">
        <f t="shared" si="195"/>
        <v>#REF!</v>
      </c>
      <c r="DV132" s="63">
        <f t="shared" si="177"/>
        <v>47362</v>
      </c>
      <c r="DW132" s="76" t="e">
        <f t="shared" si="115"/>
        <v>#REF!</v>
      </c>
      <c r="DX132" s="76" t="e">
        <f t="shared" si="116"/>
        <v>#REF!</v>
      </c>
      <c r="DY132" s="76" t="e">
        <f t="shared" si="128"/>
        <v>#REF!</v>
      </c>
      <c r="DZ132" s="76" t="e">
        <f t="shared" si="199"/>
        <v>#REF!</v>
      </c>
      <c r="EA132" s="76" t="e">
        <f t="shared" si="199"/>
        <v>#REF!</v>
      </c>
      <c r="EB132" s="76" t="e">
        <f t="shared" si="199"/>
        <v>#REF!</v>
      </c>
      <c r="EC132" s="76">
        <f>_xlfn.MINIFS(Spreads!AT$3:AT$1616,Spreads!$AA$3:$AA$1616,'Monthly Data'!$B132,Spreads!$AB$3:$AB$1616,'Monthly Data'!$C132)</f>
        <v>0</v>
      </c>
      <c r="ED132" s="76">
        <f>_xlfn.MAXIFS(Spreads!AT$3:AT$1616,Spreads!$AA$3:$AA$1616,'Monthly Data'!$B132,Spreads!$AB$3:$AB$1616,'Monthly Data'!$C132)</f>
        <v>0</v>
      </c>
      <c r="EE132" s="76" t="e">
        <f>AVERAGEIFS(Spreads!AT$3:AT$1616,Spreads!$AA$3:$AA$1616,'Monthly Data'!$B132,Spreads!$AB$3:$AB$1616,'Monthly Data'!$C132)</f>
        <v>#DIV/0!</v>
      </c>
      <c r="EF132" s="76">
        <f>_xlfn.MINIFS(Spreads!AU$3:AU$1616,Spreads!$AA$3:$AA$1616,'Monthly Data'!$B132,Spreads!$AB$3:$AB$1616,'Monthly Data'!$C132)</f>
        <v>0</v>
      </c>
      <c r="EG132" s="76">
        <f>_xlfn.MAXIFS(Spreads!AU$3:AU$1616,Spreads!$AA$3:$AA$1616,'Monthly Data'!$B132,Spreads!$AB$3:$AB$1616,'Monthly Data'!$C132)</f>
        <v>0</v>
      </c>
      <c r="EH132" s="76" t="e">
        <f>AVERAGEIFS(Spreads!AU$3:AU$1616,Spreads!$AA$3:$AA$1616,'Monthly Data'!$B132,Spreads!$AB$3:$AB$1616,'Monthly Data'!$C132)</f>
        <v>#DIV/0!</v>
      </c>
      <c r="EI132" s="76">
        <f>_xlfn.MINIFS(Spreads!AV$3:AV$1616,Spreads!$AA$3:$AA$1616,'Monthly Data'!$B132,Spreads!$AB$3:$AB$1616,'Monthly Data'!$C132)</f>
        <v>0</v>
      </c>
      <c r="EJ132" s="76">
        <f>_xlfn.MAXIFS(Spreads!AV$3:AV$1616,Spreads!$AA$3:$AA$1616,'Monthly Data'!$B132,Spreads!$AB$3:$AB$1616,'Monthly Data'!$C132)</f>
        <v>0</v>
      </c>
      <c r="EK132" s="76" t="e">
        <f>AVERAGEIFS(Spreads!AV$3:AV$1616,Spreads!$AA$3:$AA$1616,'Monthly Data'!$B132,Spreads!$AB$3:$AB$1616,'Monthly Data'!$C132)</f>
        <v>#DIV/0!</v>
      </c>
      <c r="EL132" s="76">
        <f>_xlfn.MINIFS(Spreads!AW$3:AW$1616,Spreads!$AA$3:$AA$1616,'Monthly Data'!$B132,Spreads!$AB$3:$AB$1616,'Monthly Data'!$C132)</f>
        <v>0</v>
      </c>
      <c r="EM132" s="76">
        <f>_xlfn.MAXIFS(Spreads!AW$3:AW$1616,Spreads!$AA$3:$AA$1616,'Monthly Data'!$B132,Spreads!$AB$3:$AB$1616,'Monthly Data'!$C132)</f>
        <v>0</v>
      </c>
      <c r="EN132" s="76" t="e">
        <f>AVERAGEIFS(Spreads!AW$3:AW$1616,Spreads!$AA$3:$AA$1616,'Monthly Data'!$B132,Spreads!$AB$3:$AB$1616,'Monthly Data'!$C132)</f>
        <v>#DIV/0!</v>
      </c>
      <c r="EO132" s="76">
        <f>_xlfn.MINIFS(Spreads!AX$3:AX$1616,Spreads!$AA$3:$AA$1616,'Monthly Data'!$B132,Spreads!$AB$3:$AB$1616,'Monthly Data'!$C132)</f>
        <v>0</v>
      </c>
      <c r="EP132" s="76">
        <f>_xlfn.MAXIFS(Spreads!AX$3:AX$1616,Spreads!$AA$3:$AA$1616,'Monthly Data'!$B132,Spreads!$AB$3:$AB$1616,'Monthly Data'!$C132)</f>
        <v>0</v>
      </c>
      <c r="EQ132" s="76" t="e">
        <f>AVERAGEIFS(Spreads!AX$3:AX$1616,Spreads!$AA$3:$AA$1616,'Monthly Data'!$B132,Spreads!$AB$3:$AB$1616,'Monthly Data'!$C132)</f>
        <v>#DIV/0!</v>
      </c>
      <c r="ER132" s="65">
        <f>_xlfn.MINIFS(Spreads!AY$3:AY$1616,Spreads!$AA$3:$AA$1616,'Monthly Data'!$B132,Spreads!$AB$3:$AB$1616,'Monthly Data'!$C132)</f>
        <v>0</v>
      </c>
      <c r="ES132" s="65">
        <f>_xlfn.MAXIFS(Spreads!AY$3:AY$1616,Spreads!$AA$3:$AA$1616,'Monthly Data'!$B132,Spreads!$AB$3:$AB$1616,'Monthly Data'!$C132)</f>
        <v>0</v>
      </c>
      <c r="ET132" s="65" t="e">
        <f>AVERAGEIFS(Spreads!AY$3:AY$1616,Spreads!$AA$3:$AA$1616,'Monthly Data'!$B132,Spreads!$AB$3:$AB$1616,'Monthly Data'!$C132)</f>
        <v>#DIV/0!</v>
      </c>
    </row>
    <row r="133" spans="1:150" x14ac:dyDescent="0.2">
      <c r="A133" s="60">
        <v>47392</v>
      </c>
      <c r="B133" s="61">
        <f t="shared" si="129"/>
        <v>10</v>
      </c>
      <c r="C133" s="61">
        <f t="shared" si="130"/>
        <v>2029</v>
      </c>
      <c r="D133" s="76" t="e">
        <f t="shared" si="131"/>
        <v>#REF!</v>
      </c>
      <c r="E133" s="76" t="e">
        <f t="shared" si="132"/>
        <v>#REF!</v>
      </c>
      <c r="F133" s="76" t="e">
        <f t="shared" si="133"/>
        <v>#REF!</v>
      </c>
      <c r="G133" s="76" t="e">
        <f t="shared" si="134"/>
        <v>#REF!</v>
      </c>
      <c r="H133" s="76" t="e">
        <f t="shared" si="135"/>
        <v>#REF!</v>
      </c>
      <c r="I133" s="76" t="e">
        <f t="shared" si="136"/>
        <v>#REF!</v>
      </c>
      <c r="J133" s="76" t="e">
        <f t="shared" si="137"/>
        <v>#REF!</v>
      </c>
      <c r="K133" s="76" t="e">
        <f>MROUND('Argy vs. SBO'!$AA$59+('Argy vs. SBO'!$AA$60*'Monthly Data'!F133)+('Argy vs. SBO'!$AA$61*'Monthly Data'!AE133)+AVERAGE('Argy vs. SBO'!$T$953:$T$960),0.25)-2</f>
        <v>#REF!</v>
      </c>
      <c r="L133" s="76" t="e">
        <f t="shared" si="138"/>
        <v>#REF!</v>
      </c>
      <c r="M133" s="76" t="e">
        <f t="shared" si="139"/>
        <v>#REF!</v>
      </c>
      <c r="N133" s="76" t="e">
        <f t="shared" si="140"/>
        <v>#REF!</v>
      </c>
      <c r="O133" s="76" t="e">
        <f t="shared" si="141"/>
        <v>#REF!</v>
      </c>
      <c r="P133" s="76" t="e">
        <f>MROUND('Argy vs. SBO'!$AA$39+('Argy vs. SBO'!$AA$40*'Monthly Data'!U133)+('Argy vs. SBO'!$AA$41*'Monthly Data'!AE133)+AVERAGE('Argy vs. SBO'!$P$953:$P$960),0.25)-2-4-5</f>
        <v>#REF!</v>
      </c>
      <c r="Q133" s="76" t="e">
        <f t="shared" si="142"/>
        <v>#REF!</v>
      </c>
      <c r="R133" s="76" t="e">
        <f t="shared" si="143"/>
        <v>#REF!</v>
      </c>
      <c r="S133" s="76" t="e">
        <f t="shared" si="144"/>
        <v>#REF!</v>
      </c>
      <c r="T133" s="76" t="e">
        <f t="shared" si="145"/>
        <v>#REF!</v>
      </c>
      <c r="U133" s="76" t="e">
        <f t="shared" si="146"/>
        <v>#REF!</v>
      </c>
      <c r="V133" s="76">
        <f t="shared" ref="V133:V195" si="207">MROUND((AVERAGE(V121,V109,V97,V85)*-1),0.25)*-1</f>
        <v>-3.75</v>
      </c>
      <c r="W133" s="76">
        <f t="shared" si="193"/>
        <v>3.75</v>
      </c>
      <c r="X133" s="76">
        <f t="shared" si="147"/>
        <v>237.39050044091675</v>
      </c>
      <c r="Y133" s="76">
        <f t="shared" si="148"/>
        <v>244.69645503076052</v>
      </c>
      <c r="Z133" s="76">
        <f>'[5]Canola Complex'!$BS448</f>
        <v>241.107853491512</v>
      </c>
      <c r="AA133" s="76">
        <f t="shared" si="149"/>
        <v>-3.7173530505952499</v>
      </c>
      <c r="AB133" s="76">
        <f t="shared" si="150"/>
        <v>3.5886015392485149</v>
      </c>
      <c r="AC133" s="76" t="e">
        <f t="shared" si="151"/>
        <v>#REF!</v>
      </c>
      <c r="AD133" s="76" t="e">
        <f t="shared" si="152"/>
        <v>#REF!</v>
      </c>
      <c r="AE133" s="76" t="e">
        <f>#REF!</f>
        <v>#REF!</v>
      </c>
      <c r="AF133" s="76" t="e">
        <f t="shared" si="125"/>
        <v>#REF!</v>
      </c>
      <c r="AG133" s="76" t="e">
        <f t="shared" si="153"/>
        <v>#REF!</v>
      </c>
      <c r="AH133" s="76"/>
      <c r="AI133" s="76" t="e">
        <f t="shared" si="192"/>
        <v>#REF!</v>
      </c>
      <c r="AJ133" s="76" t="e">
        <f t="shared" si="154"/>
        <v>#REF!</v>
      </c>
      <c r="AK133" s="78" t="e">
        <f t="shared" si="155"/>
        <v>#REF!</v>
      </c>
      <c r="AL133" s="60">
        <f t="shared" si="156"/>
        <v>47392</v>
      </c>
      <c r="AQ133" s="62"/>
      <c r="AS133" s="60">
        <f t="shared" si="157"/>
        <v>47392</v>
      </c>
      <c r="BD133" s="76" t="e">
        <f t="shared" ref="BD133:BD182" si="208">BF133+AVERAGE(BG121,BG109,BG97,BG85)</f>
        <v>#NUM!</v>
      </c>
      <c r="BE133" s="76" t="e">
        <f t="shared" ref="BE133:BE182" si="209">BF133+AVERAGE(BH121,BH109,BH97,BH85)</f>
        <v>#NUM!</v>
      </c>
      <c r="BF133" s="76" t="e">
        <f t="shared" si="191"/>
        <v>#NUM!</v>
      </c>
      <c r="BG133" s="69" t="e">
        <f t="shared" si="163"/>
        <v>#NUM!</v>
      </c>
      <c r="DV133" s="63">
        <f t="shared" si="177"/>
        <v>47392</v>
      </c>
    </row>
    <row r="134" spans="1:150" x14ac:dyDescent="0.2">
      <c r="A134" s="60">
        <v>47423</v>
      </c>
      <c r="B134" s="61">
        <f t="shared" si="129"/>
        <v>11</v>
      </c>
      <c r="C134" s="61">
        <f t="shared" si="130"/>
        <v>2029</v>
      </c>
      <c r="D134" s="76" t="e">
        <f t="shared" si="131"/>
        <v>#REF!</v>
      </c>
      <c r="E134" s="76" t="e">
        <f t="shared" si="132"/>
        <v>#REF!</v>
      </c>
      <c r="F134" s="76" t="e">
        <f t="shared" si="133"/>
        <v>#REF!</v>
      </c>
      <c r="G134" s="76" t="e">
        <f t="shared" si="134"/>
        <v>#REF!</v>
      </c>
      <c r="H134" s="76" t="e">
        <f t="shared" si="135"/>
        <v>#REF!</v>
      </c>
      <c r="I134" s="76" t="e">
        <f t="shared" si="136"/>
        <v>#REF!</v>
      </c>
      <c r="J134" s="76" t="e">
        <f t="shared" si="137"/>
        <v>#REF!</v>
      </c>
      <c r="K134" s="76" t="e">
        <f>MROUND('Argy vs. SBO'!$AA$59+('Argy vs. SBO'!$AA$60*'Monthly Data'!F134)+('Argy vs. SBO'!$AA$61*'Monthly Data'!AE134)+AVERAGE('Argy vs. SBO'!$T$953:$T$960),0.25)-2</f>
        <v>#REF!</v>
      </c>
      <c r="L134" s="76" t="e">
        <f t="shared" si="138"/>
        <v>#REF!</v>
      </c>
      <c r="M134" s="76" t="e">
        <f t="shared" si="139"/>
        <v>#REF!</v>
      </c>
      <c r="N134" s="76" t="e">
        <f t="shared" si="140"/>
        <v>#REF!</v>
      </c>
      <c r="O134" s="76" t="e">
        <f t="shared" si="141"/>
        <v>#REF!</v>
      </c>
      <c r="P134" s="76" t="e">
        <f>MROUND('Argy vs. SBO'!$AA$39+('Argy vs. SBO'!$AA$40*'Monthly Data'!U134)+('Argy vs. SBO'!$AA$41*'Monthly Data'!AE134)+AVERAGE('Argy vs. SBO'!$P$953:$P$960),0.25)-2-4-5</f>
        <v>#REF!</v>
      </c>
      <c r="Q134" s="76" t="e">
        <f t="shared" si="142"/>
        <v>#REF!</v>
      </c>
      <c r="R134" s="76" t="e">
        <f t="shared" si="143"/>
        <v>#REF!</v>
      </c>
      <c r="S134" s="76" t="e">
        <f t="shared" si="144"/>
        <v>#REF!</v>
      </c>
      <c r="T134" s="76" t="e">
        <f t="shared" si="145"/>
        <v>#REF!</v>
      </c>
      <c r="U134" s="76" t="e">
        <f t="shared" si="146"/>
        <v>#REF!</v>
      </c>
      <c r="V134" s="76">
        <f t="shared" si="207"/>
        <v>-3.75</v>
      </c>
      <c r="W134" s="76">
        <f t="shared" si="193"/>
        <v>2.75</v>
      </c>
      <c r="X134" s="76">
        <f>Z134+AVERAGE(AA122,AA110,AA98,AA86)</f>
        <v>132.23195599244201</v>
      </c>
      <c r="Y134" s="76">
        <f t="shared" si="148"/>
        <v>137.40043499634825</v>
      </c>
      <c r="Z134" s="76">
        <f>'[5]Canola Complex'!$BS449</f>
        <v>135.02213685995503</v>
      </c>
      <c r="AA134" s="76">
        <f t="shared" si="149"/>
        <v>-2.7901808675130155</v>
      </c>
      <c r="AB134" s="76">
        <f t="shared" si="150"/>
        <v>2.3782981363932265</v>
      </c>
      <c r="AC134" s="76" t="e">
        <f t="shared" si="151"/>
        <v>#REF!</v>
      </c>
      <c r="AD134" s="76" t="e">
        <f t="shared" si="152"/>
        <v>#REF!</v>
      </c>
      <c r="AE134" s="76" t="e">
        <f>#REF!</f>
        <v>#REF!</v>
      </c>
      <c r="AF134" s="76" t="e">
        <f t="shared" si="125"/>
        <v>#REF!</v>
      </c>
      <c r="AG134" s="76" t="e">
        <f t="shared" si="153"/>
        <v>#REF!</v>
      </c>
      <c r="AH134" s="76"/>
      <c r="AI134" s="76" t="e">
        <f t="shared" si="192"/>
        <v>#REF!</v>
      </c>
      <c r="AJ134" s="76" t="e">
        <f t="shared" si="154"/>
        <v>#REF!</v>
      </c>
      <c r="AK134" s="78" t="e">
        <f t="shared" si="155"/>
        <v>#REF!</v>
      </c>
      <c r="AQ134" s="62"/>
      <c r="BD134" s="76" t="e">
        <f t="shared" si="208"/>
        <v>#NUM!</v>
      </c>
      <c r="BE134" s="76" t="e">
        <f t="shared" si="209"/>
        <v>#NUM!</v>
      </c>
      <c r="BF134" s="76" t="e">
        <f t="shared" si="191"/>
        <v>#NUM!</v>
      </c>
      <c r="BG134" s="69" t="e">
        <f t="shared" si="163"/>
        <v>#NUM!</v>
      </c>
    </row>
    <row r="135" spans="1:150" x14ac:dyDescent="0.2">
      <c r="A135" s="60">
        <v>47453</v>
      </c>
      <c r="B135" s="61">
        <f t="shared" si="129"/>
        <v>12</v>
      </c>
      <c r="C135" s="61">
        <f t="shared" si="130"/>
        <v>2029</v>
      </c>
      <c r="D135" s="76" t="e">
        <f t="shared" si="131"/>
        <v>#REF!</v>
      </c>
      <c r="E135" s="76" t="e">
        <f t="shared" si="132"/>
        <v>#REF!</v>
      </c>
      <c r="F135" s="76" t="e">
        <f t="shared" si="133"/>
        <v>#REF!</v>
      </c>
      <c r="G135" s="76" t="e">
        <f t="shared" si="134"/>
        <v>#REF!</v>
      </c>
      <c r="H135" s="76" t="e">
        <f t="shared" si="135"/>
        <v>#REF!</v>
      </c>
      <c r="I135" s="76" t="e">
        <f t="shared" si="136"/>
        <v>#REF!</v>
      </c>
      <c r="J135" s="76" t="e">
        <f t="shared" si="137"/>
        <v>#REF!</v>
      </c>
      <c r="K135" s="76" t="e">
        <f>MROUND('Argy vs. SBO'!$AA$59+('Argy vs. SBO'!$AA$60*'Monthly Data'!F135)+('Argy vs. SBO'!$AA$61*'Monthly Data'!AE135)+AVERAGE('Argy vs. SBO'!$T$953:$T$960),0.25)-2</f>
        <v>#REF!</v>
      </c>
      <c r="L135" s="76" t="e">
        <f t="shared" si="138"/>
        <v>#REF!</v>
      </c>
      <c r="M135" s="76" t="e">
        <f t="shared" si="139"/>
        <v>#REF!</v>
      </c>
      <c r="N135" s="76" t="e">
        <f t="shared" si="140"/>
        <v>#REF!</v>
      </c>
      <c r="O135" s="76" t="e">
        <f t="shared" si="141"/>
        <v>#REF!</v>
      </c>
      <c r="P135" s="76" t="e">
        <f>MROUND('Argy vs. SBO'!$AA$39+('Argy vs. SBO'!$AA$40*'Monthly Data'!U135)+('Argy vs. SBO'!$AA$41*'Monthly Data'!AE135)+AVERAGE('Argy vs. SBO'!$P$953:$P$960),0.25)-2-4-5</f>
        <v>#REF!</v>
      </c>
      <c r="Q135" s="76" t="e">
        <f t="shared" si="142"/>
        <v>#REF!</v>
      </c>
      <c r="R135" s="76" t="e">
        <f t="shared" si="143"/>
        <v>#REF!</v>
      </c>
      <c r="S135" s="76" t="e">
        <f t="shared" si="144"/>
        <v>#REF!</v>
      </c>
      <c r="T135" s="76" t="e">
        <f t="shared" si="145"/>
        <v>#REF!</v>
      </c>
      <c r="U135" s="76" t="e">
        <f t="shared" si="146"/>
        <v>#REF!</v>
      </c>
      <c r="V135" s="76">
        <f t="shared" si="207"/>
        <v>-2</v>
      </c>
      <c r="W135" s="76">
        <f t="shared" si="193"/>
        <v>2.25</v>
      </c>
      <c r="X135" s="76">
        <f>Z135+AVERAGE(AA123,AA111,AA99,AA87)</f>
        <v>276.21533324576541</v>
      </c>
      <c r="Y135" s="76">
        <f t="shared" si="148"/>
        <v>281.94808715201538</v>
      </c>
      <c r="Z135" s="76">
        <f>'[5]Canola Complex'!$BS450</f>
        <v>279.25031340643318</v>
      </c>
      <c r="AA135" s="76">
        <f t="shared" si="149"/>
        <v>-3.0349801606677715</v>
      </c>
      <c r="AB135" s="76">
        <f t="shared" si="150"/>
        <v>2.6977737455821966</v>
      </c>
      <c r="AC135" s="76" t="e">
        <f t="shared" si="151"/>
        <v>#REF!</v>
      </c>
      <c r="AD135" s="76" t="e">
        <f t="shared" si="152"/>
        <v>#REF!</v>
      </c>
      <c r="AE135" s="76" t="e">
        <f>#REF!</f>
        <v>#REF!</v>
      </c>
      <c r="AF135" s="76" t="e">
        <f t="shared" si="125"/>
        <v>#REF!</v>
      </c>
      <c r="AG135" s="76" t="e">
        <f t="shared" si="153"/>
        <v>#REF!</v>
      </c>
      <c r="AH135" s="76"/>
      <c r="AI135" s="76" t="e">
        <f t="shared" si="192"/>
        <v>#REF!</v>
      </c>
      <c r="AJ135" s="76" t="e">
        <f t="shared" si="154"/>
        <v>#REF!</v>
      </c>
      <c r="AK135" s="78" t="e">
        <f t="shared" si="155"/>
        <v>#REF!</v>
      </c>
      <c r="BD135" s="76" t="e">
        <f t="shared" si="208"/>
        <v>#NUM!</v>
      </c>
      <c r="BE135" s="76" t="e">
        <f t="shared" si="209"/>
        <v>#NUM!</v>
      </c>
      <c r="BF135" s="76" t="e">
        <f t="shared" si="191"/>
        <v>#NUM!</v>
      </c>
      <c r="BG135" s="69" t="e">
        <f t="shared" si="163"/>
        <v>#NUM!</v>
      </c>
    </row>
    <row r="136" spans="1:150" x14ac:dyDescent="0.2">
      <c r="A136" s="60">
        <v>47484</v>
      </c>
      <c r="B136" s="61">
        <f t="shared" si="129"/>
        <v>1</v>
      </c>
      <c r="C136" s="61">
        <f t="shared" si="130"/>
        <v>2030</v>
      </c>
      <c r="D136" s="76" t="e">
        <f t="shared" si="131"/>
        <v>#REF!</v>
      </c>
      <c r="E136" s="76" t="e">
        <f t="shared" si="132"/>
        <v>#REF!</v>
      </c>
      <c r="F136" s="76" t="e">
        <f t="shared" si="133"/>
        <v>#REF!</v>
      </c>
      <c r="G136" s="76" t="e">
        <f t="shared" si="134"/>
        <v>#REF!</v>
      </c>
      <c r="H136" s="76" t="e">
        <f t="shared" si="135"/>
        <v>#REF!</v>
      </c>
      <c r="I136" s="76" t="e">
        <f t="shared" si="136"/>
        <v>#REF!</v>
      </c>
      <c r="J136" s="76" t="e">
        <f t="shared" si="137"/>
        <v>#REF!</v>
      </c>
      <c r="K136" s="76" t="e">
        <f>MROUND('Argy vs. SBO'!$AA$59+('Argy vs. SBO'!$AA$60*'Monthly Data'!F136)+('Argy vs. SBO'!$AA$61*'Monthly Data'!AE136)+AVERAGE('Argy vs. SBO'!$T$953:$T$960),0.25)-2</f>
        <v>#REF!</v>
      </c>
      <c r="L136" s="76" t="e">
        <f t="shared" si="138"/>
        <v>#REF!</v>
      </c>
      <c r="M136" s="76" t="e">
        <f t="shared" si="139"/>
        <v>#REF!</v>
      </c>
      <c r="N136" s="76" t="e">
        <f t="shared" si="140"/>
        <v>#REF!</v>
      </c>
      <c r="O136" s="76" t="e">
        <f t="shared" si="141"/>
        <v>#REF!</v>
      </c>
      <c r="P136" s="76" t="e">
        <f>MROUND('Argy vs. SBO'!$AA$39+('Argy vs. SBO'!$AA$40*'Monthly Data'!U136)+('Argy vs. SBO'!$AA$41*'Monthly Data'!AE136)+AVERAGE('Argy vs. SBO'!$P$953:$P$960),0.25)-2-4-5</f>
        <v>#REF!</v>
      </c>
      <c r="Q136" s="76" t="e">
        <f t="shared" si="142"/>
        <v>#REF!</v>
      </c>
      <c r="R136" s="76" t="e">
        <f t="shared" si="143"/>
        <v>#REF!</v>
      </c>
      <c r="S136" s="76" t="e">
        <f t="shared" si="144"/>
        <v>#REF!</v>
      </c>
      <c r="T136" s="76" t="e">
        <f t="shared" si="145"/>
        <v>#REF!</v>
      </c>
      <c r="U136" s="76" t="e">
        <f t="shared" si="146"/>
        <v>#REF!</v>
      </c>
      <c r="V136" s="76">
        <f t="shared" si="207"/>
        <v>-2.75</v>
      </c>
      <c r="W136" s="76">
        <f t="shared" si="193"/>
        <v>2.75</v>
      </c>
      <c r="X136" s="76">
        <f t="shared" si="147"/>
        <v>315.65442535945886</v>
      </c>
      <c r="Y136" s="76">
        <f t="shared" si="148"/>
        <v>320.92488678524012</v>
      </c>
      <c r="Z136" s="76">
        <f>'[5]Canola Complex'!$BS451</f>
        <v>318.24401128988234</v>
      </c>
      <c r="AA136" s="76">
        <f t="shared" si="149"/>
        <v>-2.5895859304234818</v>
      </c>
      <c r="AB136" s="76">
        <f t="shared" si="150"/>
        <v>2.6808754953577818</v>
      </c>
      <c r="AC136" s="76" t="e">
        <f t="shared" si="151"/>
        <v>#REF!</v>
      </c>
      <c r="AD136" s="76" t="e">
        <f t="shared" si="152"/>
        <v>#REF!</v>
      </c>
      <c r="AE136" s="76" t="e">
        <f>#REF!</f>
        <v>#REF!</v>
      </c>
      <c r="AF136" s="76" t="e">
        <f t="shared" si="125"/>
        <v>#REF!</v>
      </c>
      <c r="AG136" s="76" t="e">
        <f t="shared" si="153"/>
        <v>#REF!</v>
      </c>
      <c r="AH136" s="76"/>
      <c r="AI136" s="76" t="e">
        <f t="shared" si="192"/>
        <v>#REF!</v>
      </c>
      <c r="AJ136" s="76" t="e">
        <f t="shared" si="154"/>
        <v>#REF!</v>
      </c>
      <c r="AK136" s="78" t="e">
        <f t="shared" si="155"/>
        <v>#REF!</v>
      </c>
      <c r="BD136" s="76" t="e">
        <f t="shared" si="208"/>
        <v>#NUM!</v>
      </c>
      <c r="BE136" s="76" t="e">
        <f t="shared" si="209"/>
        <v>#NUM!</v>
      </c>
      <c r="BF136" s="76" t="e">
        <f t="shared" si="191"/>
        <v>#NUM!</v>
      </c>
      <c r="BG136" s="69" t="e">
        <f t="shared" si="163"/>
        <v>#NUM!</v>
      </c>
    </row>
    <row r="137" spans="1:150" x14ac:dyDescent="0.2">
      <c r="A137" s="60">
        <v>47515</v>
      </c>
      <c r="B137" s="61">
        <f t="shared" si="129"/>
        <v>2</v>
      </c>
      <c r="C137" s="61">
        <f t="shared" si="130"/>
        <v>2030</v>
      </c>
      <c r="D137" s="76" t="e">
        <f t="shared" si="131"/>
        <v>#REF!</v>
      </c>
      <c r="E137" s="76" t="e">
        <f t="shared" si="132"/>
        <v>#REF!</v>
      </c>
      <c r="F137" s="76" t="e">
        <f t="shared" si="133"/>
        <v>#REF!</v>
      </c>
      <c r="G137" s="76" t="e">
        <f t="shared" si="134"/>
        <v>#REF!</v>
      </c>
      <c r="H137" s="76" t="e">
        <f t="shared" si="135"/>
        <v>#REF!</v>
      </c>
      <c r="I137" s="76" t="e">
        <f t="shared" si="136"/>
        <v>#REF!</v>
      </c>
      <c r="J137" s="76" t="e">
        <f t="shared" si="137"/>
        <v>#REF!</v>
      </c>
      <c r="K137" s="76" t="e">
        <f>MROUND('Argy vs. SBO'!$AA$59+('Argy vs. SBO'!$AA$60*'Monthly Data'!F137)+('Argy vs. SBO'!$AA$61*'Monthly Data'!AE137)+AVERAGE('Argy vs. SBO'!$T$953:$T$960),0.25)-2</f>
        <v>#REF!</v>
      </c>
      <c r="L137" s="76" t="e">
        <f t="shared" si="138"/>
        <v>#REF!</v>
      </c>
      <c r="M137" s="76" t="e">
        <f t="shared" si="139"/>
        <v>#REF!</v>
      </c>
      <c r="N137" s="76" t="e">
        <f t="shared" si="140"/>
        <v>#REF!</v>
      </c>
      <c r="O137" s="76" t="e">
        <f t="shared" si="141"/>
        <v>#REF!</v>
      </c>
      <c r="P137" s="76" t="e">
        <f>MROUND('Argy vs. SBO'!$AA$39+('Argy vs. SBO'!$AA$40*'Monthly Data'!U137)+('Argy vs. SBO'!$AA$41*'Monthly Data'!AE137)+AVERAGE('Argy vs. SBO'!$P$953:$P$960),0.25)-2-4-5</f>
        <v>#REF!</v>
      </c>
      <c r="Q137" s="76" t="e">
        <f t="shared" si="142"/>
        <v>#REF!</v>
      </c>
      <c r="R137" s="76" t="e">
        <f t="shared" si="143"/>
        <v>#REF!</v>
      </c>
      <c r="S137" s="76" t="e">
        <f t="shared" si="144"/>
        <v>#REF!</v>
      </c>
      <c r="T137" s="76" t="e">
        <f t="shared" si="145"/>
        <v>#REF!</v>
      </c>
      <c r="U137" s="76" t="e">
        <f t="shared" si="146"/>
        <v>#REF!</v>
      </c>
      <c r="V137" s="76">
        <f t="shared" si="207"/>
        <v>-2.5</v>
      </c>
      <c r="W137" s="76">
        <f t="shared" si="193"/>
        <v>4</v>
      </c>
      <c r="X137" s="76">
        <f t="shared" si="147"/>
        <v>278.13237341897991</v>
      </c>
      <c r="Y137" s="76">
        <f t="shared" si="148"/>
        <v>284.29182654397994</v>
      </c>
      <c r="Z137" s="76">
        <f>'[5]Canola Complex'!$BS452</f>
        <v>280.72081827532242</v>
      </c>
      <c r="AA137" s="76">
        <f t="shared" si="149"/>
        <v>-2.5884448563425053</v>
      </c>
      <c r="AB137" s="76">
        <f t="shared" si="150"/>
        <v>3.571008268657522</v>
      </c>
      <c r="AC137" s="76" t="e">
        <f t="shared" si="151"/>
        <v>#REF!</v>
      </c>
      <c r="AD137" s="76" t="e">
        <f t="shared" si="152"/>
        <v>#REF!</v>
      </c>
      <c r="AE137" s="76" t="e">
        <f>#REF!</f>
        <v>#REF!</v>
      </c>
      <c r="AF137" s="76" t="e">
        <f t="shared" si="125"/>
        <v>#REF!</v>
      </c>
      <c r="AG137" s="76" t="e">
        <f t="shared" si="153"/>
        <v>#REF!</v>
      </c>
      <c r="AH137" s="76"/>
      <c r="AI137" s="76" t="e">
        <f t="shared" si="192"/>
        <v>#REF!</v>
      </c>
      <c r="AJ137" s="76" t="e">
        <f t="shared" si="154"/>
        <v>#REF!</v>
      </c>
      <c r="AK137" s="78" t="e">
        <f t="shared" si="155"/>
        <v>#REF!</v>
      </c>
      <c r="BD137" s="76" t="e">
        <f t="shared" si="208"/>
        <v>#NUM!</v>
      </c>
      <c r="BE137" s="76" t="e">
        <f t="shared" si="209"/>
        <v>#NUM!</v>
      </c>
      <c r="BF137" s="76" t="e">
        <f t="shared" si="191"/>
        <v>#NUM!</v>
      </c>
      <c r="BG137" s="69" t="e">
        <f t="shared" si="163"/>
        <v>#NUM!</v>
      </c>
    </row>
    <row r="138" spans="1:150" x14ac:dyDescent="0.2">
      <c r="A138" s="60">
        <v>47543</v>
      </c>
      <c r="B138" s="61">
        <f t="shared" si="129"/>
        <v>3</v>
      </c>
      <c r="C138" s="61">
        <f t="shared" si="130"/>
        <v>2030</v>
      </c>
      <c r="D138" s="76" t="e">
        <f t="shared" si="131"/>
        <v>#REF!</v>
      </c>
      <c r="E138" s="76" t="e">
        <f t="shared" si="132"/>
        <v>#REF!</v>
      </c>
      <c r="F138" s="76" t="e">
        <f t="shared" si="133"/>
        <v>#REF!</v>
      </c>
      <c r="G138" s="76" t="e">
        <f t="shared" si="134"/>
        <v>#REF!</v>
      </c>
      <c r="H138" s="76" t="e">
        <f t="shared" si="135"/>
        <v>#REF!</v>
      </c>
      <c r="I138" s="76" t="e">
        <f t="shared" si="136"/>
        <v>#REF!</v>
      </c>
      <c r="J138" s="76" t="e">
        <f t="shared" si="137"/>
        <v>#REF!</v>
      </c>
      <c r="K138" s="76" t="e">
        <f>MROUND('Argy vs. SBO'!$AA$59+('Argy vs. SBO'!$AA$60*'Monthly Data'!F138)+('Argy vs. SBO'!$AA$61*'Monthly Data'!AE138)+AVERAGE('Argy vs. SBO'!$T$953:$T$960),0.25)-2</f>
        <v>#REF!</v>
      </c>
      <c r="L138" s="76" t="e">
        <f t="shared" si="138"/>
        <v>#REF!</v>
      </c>
      <c r="M138" s="76" t="e">
        <f t="shared" si="139"/>
        <v>#REF!</v>
      </c>
      <c r="N138" s="76" t="e">
        <f t="shared" si="140"/>
        <v>#REF!</v>
      </c>
      <c r="O138" s="76" t="e">
        <f t="shared" si="141"/>
        <v>#REF!</v>
      </c>
      <c r="P138" s="76" t="e">
        <f>MROUND('Argy vs. SBO'!$AA$39+('Argy vs. SBO'!$AA$40*'Monthly Data'!U138)+('Argy vs. SBO'!$AA$41*'Monthly Data'!AE138)+AVERAGE('Argy vs. SBO'!$P$953:$P$960),0.25)-2-4-5</f>
        <v>#REF!</v>
      </c>
      <c r="Q138" s="76" t="e">
        <f t="shared" si="142"/>
        <v>#REF!</v>
      </c>
      <c r="R138" s="76" t="e">
        <f t="shared" si="143"/>
        <v>#REF!</v>
      </c>
      <c r="S138" s="76" t="e">
        <f t="shared" si="144"/>
        <v>#REF!</v>
      </c>
      <c r="T138" s="76" t="e">
        <f t="shared" si="145"/>
        <v>#REF!</v>
      </c>
      <c r="U138" s="76" t="e">
        <f t="shared" si="146"/>
        <v>#REF!</v>
      </c>
      <c r="V138" s="76">
        <f t="shared" si="207"/>
        <v>-4.25</v>
      </c>
      <c r="W138" s="76">
        <f t="shared" si="193"/>
        <v>3.5</v>
      </c>
      <c r="X138" s="76">
        <f t="shared" si="147"/>
        <v>313.74771425175084</v>
      </c>
      <c r="Y138" s="76">
        <f t="shared" si="148"/>
        <v>322.00679384159457</v>
      </c>
      <c r="Z138" s="76">
        <f>'[5]Canola Complex'!$BS453</f>
        <v>317.87738793126852</v>
      </c>
      <c r="AA138" s="76">
        <f t="shared" si="149"/>
        <v>-4.1296736795176798</v>
      </c>
      <c r="AB138" s="76">
        <f t="shared" si="150"/>
        <v>4.1294059103260565</v>
      </c>
      <c r="AC138" s="76" t="e">
        <f t="shared" si="151"/>
        <v>#REF!</v>
      </c>
      <c r="AD138" s="76" t="e">
        <f t="shared" si="152"/>
        <v>#REF!</v>
      </c>
      <c r="AE138" s="76" t="e">
        <f>#REF!</f>
        <v>#REF!</v>
      </c>
      <c r="AF138" s="76" t="e">
        <f t="shared" si="125"/>
        <v>#REF!</v>
      </c>
      <c r="AG138" s="76" t="e">
        <f t="shared" si="153"/>
        <v>#REF!</v>
      </c>
      <c r="AH138" s="76"/>
      <c r="AI138" s="76" t="e">
        <f t="shared" si="192"/>
        <v>#REF!</v>
      </c>
      <c r="AJ138" s="76" t="e">
        <f t="shared" si="154"/>
        <v>#REF!</v>
      </c>
      <c r="AK138" s="78" t="e">
        <f t="shared" si="155"/>
        <v>#REF!</v>
      </c>
      <c r="BD138" s="76" t="e">
        <f t="shared" si="208"/>
        <v>#NUM!</v>
      </c>
      <c r="BE138" s="76" t="e">
        <f t="shared" si="209"/>
        <v>#NUM!</v>
      </c>
      <c r="BF138" s="76" t="e">
        <f t="shared" si="191"/>
        <v>#NUM!</v>
      </c>
      <c r="BG138" s="69" t="e">
        <f t="shared" si="163"/>
        <v>#NUM!</v>
      </c>
    </row>
    <row r="139" spans="1:150" x14ac:dyDescent="0.2">
      <c r="A139" s="60">
        <v>47574</v>
      </c>
      <c r="B139" s="61">
        <f t="shared" si="129"/>
        <v>4</v>
      </c>
      <c r="C139" s="61">
        <f t="shared" si="130"/>
        <v>2030</v>
      </c>
      <c r="D139" s="76" t="e">
        <f t="shared" si="131"/>
        <v>#REF!</v>
      </c>
      <c r="E139" s="76" t="e">
        <f t="shared" si="132"/>
        <v>#REF!</v>
      </c>
      <c r="F139" s="76" t="e">
        <f t="shared" si="133"/>
        <v>#REF!</v>
      </c>
      <c r="G139" s="76" t="e">
        <f t="shared" si="134"/>
        <v>#REF!</v>
      </c>
      <c r="H139" s="76" t="e">
        <f t="shared" si="135"/>
        <v>#REF!</v>
      </c>
      <c r="I139" s="76" t="e">
        <f t="shared" si="136"/>
        <v>#REF!</v>
      </c>
      <c r="J139" s="76" t="e">
        <f t="shared" si="137"/>
        <v>#REF!</v>
      </c>
      <c r="K139" s="76" t="e">
        <f>MROUND('Argy vs. SBO'!$AA$59+('Argy vs. SBO'!$AA$60*'Monthly Data'!F139)+('Argy vs. SBO'!$AA$61*'Monthly Data'!AE139)+AVERAGE('Argy vs. SBO'!$T$953:$T$960),0.25)-2</f>
        <v>#REF!</v>
      </c>
      <c r="L139" s="76" t="e">
        <f t="shared" si="138"/>
        <v>#REF!</v>
      </c>
      <c r="M139" s="76" t="e">
        <f t="shared" si="139"/>
        <v>#REF!</v>
      </c>
      <c r="N139" s="76" t="e">
        <f t="shared" si="140"/>
        <v>#REF!</v>
      </c>
      <c r="O139" s="76" t="e">
        <f t="shared" si="141"/>
        <v>#REF!</v>
      </c>
      <c r="P139" s="76" t="e">
        <f>MROUND('Argy vs. SBO'!$AA$39+('Argy vs. SBO'!$AA$40*'Monthly Data'!U139)+('Argy vs. SBO'!$AA$41*'Monthly Data'!AE139)+AVERAGE('Argy vs. SBO'!$P$953:$P$960),0.25)-2-4-5</f>
        <v>#REF!</v>
      </c>
      <c r="Q139" s="76" t="e">
        <f t="shared" si="142"/>
        <v>#REF!</v>
      </c>
      <c r="R139" s="76" t="e">
        <f t="shared" si="143"/>
        <v>#REF!</v>
      </c>
      <c r="S139" s="76" t="e">
        <f t="shared" si="144"/>
        <v>#REF!</v>
      </c>
      <c r="T139" s="76" t="e">
        <f t="shared" si="145"/>
        <v>#REF!</v>
      </c>
      <c r="U139" s="76" t="e">
        <f t="shared" si="146"/>
        <v>#REF!</v>
      </c>
      <c r="V139" s="76">
        <f t="shared" si="207"/>
        <v>-3.5</v>
      </c>
      <c r="W139" s="76">
        <f t="shared" si="193"/>
        <v>3.75</v>
      </c>
      <c r="X139" s="76">
        <f t="shared" si="147"/>
        <v>328.37373099208412</v>
      </c>
      <c r="Y139" s="76">
        <f t="shared" si="148"/>
        <v>340.2347832381779</v>
      </c>
      <c r="Z139" s="76">
        <f>'[5]Canola Complex'!$BS454</f>
        <v>334.11694955551599</v>
      </c>
      <c r="AA139" s="76">
        <f t="shared" si="149"/>
        <v>-5.7432185634318671</v>
      </c>
      <c r="AB139" s="76">
        <f t="shared" si="150"/>
        <v>6.1178336826619102</v>
      </c>
      <c r="AC139" s="76" t="e">
        <f t="shared" si="151"/>
        <v>#REF!</v>
      </c>
      <c r="AD139" s="76" t="e">
        <f t="shared" si="152"/>
        <v>#REF!</v>
      </c>
      <c r="AE139" s="76" t="e">
        <f>#REF!</f>
        <v>#REF!</v>
      </c>
      <c r="AF139" s="76" t="e">
        <f t="shared" si="125"/>
        <v>#REF!</v>
      </c>
      <c r="AG139" s="76" t="e">
        <f t="shared" si="153"/>
        <v>#REF!</v>
      </c>
      <c r="AH139" s="76"/>
      <c r="AI139" s="76" t="e">
        <f t="shared" si="192"/>
        <v>#REF!</v>
      </c>
      <c r="AJ139" s="76" t="e">
        <f t="shared" si="154"/>
        <v>#REF!</v>
      </c>
      <c r="AK139" s="78" t="e">
        <f t="shared" si="155"/>
        <v>#REF!</v>
      </c>
      <c r="BD139" s="76" t="e">
        <f t="shared" si="208"/>
        <v>#NUM!</v>
      </c>
      <c r="BE139" s="76" t="e">
        <f t="shared" si="209"/>
        <v>#NUM!</v>
      </c>
      <c r="BF139" s="76" t="e">
        <f t="shared" si="191"/>
        <v>#NUM!</v>
      </c>
      <c r="BG139" s="69" t="e">
        <f t="shared" si="163"/>
        <v>#NUM!</v>
      </c>
    </row>
    <row r="140" spans="1:150" x14ac:dyDescent="0.2">
      <c r="A140" s="60">
        <v>47604</v>
      </c>
      <c r="B140" s="61">
        <f t="shared" si="129"/>
        <v>5</v>
      </c>
      <c r="C140" s="61">
        <f t="shared" si="130"/>
        <v>2030</v>
      </c>
      <c r="D140" s="76" t="e">
        <f t="shared" si="131"/>
        <v>#REF!</v>
      </c>
      <c r="E140" s="76" t="e">
        <f t="shared" si="132"/>
        <v>#REF!</v>
      </c>
      <c r="F140" s="76" t="e">
        <f t="shared" si="133"/>
        <v>#REF!</v>
      </c>
      <c r="G140" s="76" t="e">
        <f t="shared" si="134"/>
        <v>#REF!</v>
      </c>
      <c r="H140" s="76" t="e">
        <f t="shared" si="135"/>
        <v>#REF!</v>
      </c>
      <c r="I140" s="76" t="e">
        <f t="shared" si="136"/>
        <v>#REF!</v>
      </c>
      <c r="J140" s="76" t="e">
        <f t="shared" si="137"/>
        <v>#REF!</v>
      </c>
      <c r="K140" s="76" t="e">
        <f>MROUND('Argy vs. SBO'!$AA$59+('Argy vs. SBO'!$AA$60*'Monthly Data'!F140)+('Argy vs. SBO'!$AA$61*'Monthly Data'!AE140)+AVERAGE('Argy vs. SBO'!$T$953:$T$960),0.25)-2</f>
        <v>#REF!</v>
      </c>
      <c r="L140" s="76" t="e">
        <f t="shared" si="138"/>
        <v>#REF!</v>
      </c>
      <c r="M140" s="76" t="e">
        <f t="shared" si="139"/>
        <v>#REF!</v>
      </c>
      <c r="N140" s="76" t="e">
        <f t="shared" si="140"/>
        <v>#REF!</v>
      </c>
      <c r="O140" s="76" t="e">
        <f t="shared" si="141"/>
        <v>#REF!</v>
      </c>
      <c r="P140" s="76" t="e">
        <f>MROUND('Argy vs. SBO'!$AA$39+('Argy vs. SBO'!$AA$40*'Monthly Data'!U140)+('Argy vs. SBO'!$AA$41*'Monthly Data'!AE140)+AVERAGE('Argy vs. SBO'!$P$953:$P$960),0.25)-2-4-5</f>
        <v>#REF!</v>
      </c>
      <c r="Q140" s="76" t="e">
        <f t="shared" si="142"/>
        <v>#REF!</v>
      </c>
      <c r="R140" s="76" t="e">
        <f t="shared" si="143"/>
        <v>#REF!</v>
      </c>
      <c r="S140" s="76" t="e">
        <f t="shared" si="144"/>
        <v>#REF!</v>
      </c>
      <c r="T140" s="76" t="e">
        <f t="shared" si="145"/>
        <v>#REF!</v>
      </c>
      <c r="U140" s="76" t="e">
        <f t="shared" si="146"/>
        <v>#REF!</v>
      </c>
      <c r="V140" s="76">
        <f t="shared" si="207"/>
        <v>-3.25</v>
      </c>
      <c r="W140" s="76">
        <f t="shared" si="193"/>
        <v>2.75</v>
      </c>
      <c r="X140" s="76">
        <f t="shared" si="147"/>
        <v>370.44522505661956</v>
      </c>
      <c r="Y140" s="76">
        <f t="shared" si="148"/>
        <v>376.51608199021331</v>
      </c>
      <c r="Z140" s="76">
        <f>'[5]Canola Complex'!$BS455</f>
        <v>373.34629140336688</v>
      </c>
      <c r="AA140" s="76">
        <f t="shared" si="149"/>
        <v>-2.9010663467473137</v>
      </c>
      <c r="AB140" s="76">
        <f t="shared" si="150"/>
        <v>3.1697905868464318</v>
      </c>
      <c r="AC140" s="76" t="e">
        <f t="shared" si="151"/>
        <v>#REF!</v>
      </c>
      <c r="AD140" s="76" t="e">
        <f t="shared" si="152"/>
        <v>#REF!</v>
      </c>
      <c r="AE140" s="76" t="e">
        <f>#REF!</f>
        <v>#REF!</v>
      </c>
      <c r="AF140" s="76" t="e">
        <f t="shared" si="125"/>
        <v>#REF!</v>
      </c>
      <c r="AG140" s="76" t="e">
        <f t="shared" si="153"/>
        <v>#REF!</v>
      </c>
      <c r="AH140" s="76"/>
      <c r="AI140" s="76" t="e">
        <f t="shared" si="192"/>
        <v>#REF!</v>
      </c>
      <c r="AJ140" s="76" t="e">
        <f t="shared" si="154"/>
        <v>#REF!</v>
      </c>
      <c r="AK140" s="78" t="e">
        <f t="shared" si="155"/>
        <v>#REF!</v>
      </c>
      <c r="BD140" s="76" t="e">
        <f t="shared" si="208"/>
        <v>#NUM!</v>
      </c>
      <c r="BE140" s="76" t="e">
        <f t="shared" si="209"/>
        <v>#NUM!</v>
      </c>
      <c r="BF140" s="76" t="e">
        <f t="shared" si="191"/>
        <v>#NUM!</v>
      </c>
      <c r="BG140" s="69" t="e">
        <f t="shared" si="163"/>
        <v>#NUM!</v>
      </c>
    </row>
    <row r="141" spans="1:150" x14ac:dyDescent="0.2">
      <c r="A141" s="60">
        <v>47635</v>
      </c>
      <c r="B141" s="61">
        <f t="shared" si="129"/>
        <v>6</v>
      </c>
      <c r="C141" s="61">
        <f t="shared" si="130"/>
        <v>2030</v>
      </c>
      <c r="D141" s="76" t="e">
        <f t="shared" si="131"/>
        <v>#REF!</v>
      </c>
      <c r="E141" s="76" t="e">
        <f t="shared" si="132"/>
        <v>#REF!</v>
      </c>
      <c r="F141" s="76" t="e">
        <f t="shared" si="133"/>
        <v>#REF!</v>
      </c>
      <c r="G141" s="76" t="e">
        <f t="shared" si="134"/>
        <v>#REF!</v>
      </c>
      <c r="H141" s="76" t="e">
        <f t="shared" si="135"/>
        <v>#REF!</v>
      </c>
      <c r="I141" s="76" t="e">
        <f t="shared" si="136"/>
        <v>#REF!</v>
      </c>
      <c r="J141" s="76" t="e">
        <f t="shared" si="137"/>
        <v>#REF!</v>
      </c>
      <c r="K141" s="76" t="e">
        <f>MROUND('Argy vs. SBO'!$AA$59+('Argy vs. SBO'!$AA$60*'Monthly Data'!F141)+('Argy vs. SBO'!$AA$61*'Monthly Data'!AE141)+AVERAGE('Argy vs. SBO'!$T$953:$T$960),0.25)-2</f>
        <v>#REF!</v>
      </c>
      <c r="L141" s="76" t="e">
        <f t="shared" si="138"/>
        <v>#REF!</v>
      </c>
      <c r="M141" s="76" t="e">
        <f t="shared" si="139"/>
        <v>#REF!</v>
      </c>
      <c r="N141" s="76" t="e">
        <f t="shared" si="140"/>
        <v>#REF!</v>
      </c>
      <c r="O141" s="76" t="e">
        <f t="shared" si="141"/>
        <v>#REF!</v>
      </c>
      <c r="P141" s="76" t="e">
        <f>MROUND('Argy vs. SBO'!$AA$39+('Argy vs. SBO'!$AA$40*'Monthly Data'!U141)+('Argy vs. SBO'!$AA$41*'Monthly Data'!AE141)+AVERAGE('Argy vs. SBO'!$P$953:$P$960),0.25)-2-4-5</f>
        <v>#REF!</v>
      </c>
      <c r="Q141" s="76" t="e">
        <f t="shared" si="142"/>
        <v>#REF!</v>
      </c>
      <c r="R141" s="76" t="e">
        <f t="shared" si="143"/>
        <v>#REF!</v>
      </c>
      <c r="S141" s="76" t="e">
        <f t="shared" si="144"/>
        <v>#REF!</v>
      </c>
      <c r="T141" s="76" t="e">
        <f t="shared" si="145"/>
        <v>#REF!</v>
      </c>
      <c r="U141" s="76" t="e">
        <f t="shared" si="146"/>
        <v>#REF!</v>
      </c>
      <c r="V141" s="76">
        <f t="shared" si="207"/>
        <v>-6</v>
      </c>
      <c r="W141" s="76">
        <f t="shared" si="193"/>
        <v>6.5</v>
      </c>
      <c r="X141" s="76">
        <f t="shared" si="147"/>
        <v>351.98664297940223</v>
      </c>
      <c r="Y141" s="76">
        <f t="shared" si="148"/>
        <v>368.97095694424598</v>
      </c>
      <c r="Z141" s="76">
        <f>'[5]Canola Complex'!$BS456</f>
        <v>360.78047440452821</v>
      </c>
      <c r="AA141" s="76">
        <f t="shared" si="149"/>
        <v>-8.7938314251259726</v>
      </c>
      <c r="AB141" s="76">
        <f t="shared" si="150"/>
        <v>8.1904825397177774</v>
      </c>
      <c r="AC141" s="76" t="e">
        <f t="shared" si="151"/>
        <v>#REF!</v>
      </c>
      <c r="AD141" s="76" t="e">
        <f t="shared" si="152"/>
        <v>#REF!</v>
      </c>
      <c r="AE141" s="76" t="e">
        <f>#REF!</f>
        <v>#REF!</v>
      </c>
      <c r="AF141" s="76" t="e">
        <f t="shared" ref="AF141:AF203" si="210">AC141-AE141</f>
        <v>#REF!</v>
      </c>
      <c r="AG141" s="76" t="e">
        <f t="shared" si="153"/>
        <v>#REF!</v>
      </c>
      <c r="AH141" s="76"/>
      <c r="AI141" s="76" t="e">
        <f t="shared" si="192"/>
        <v>#REF!</v>
      </c>
      <c r="AJ141" s="76" t="e">
        <f t="shared" si="154"/>
        <v>#REF!</v>
      </c>
      <c r="AK141" s="78" t="e">
        <f t="shared" si="155"/>
        <v>#REF!</v>
      </c>
      <c r="BD141" s="76" t="e">
        <f t="shared" si="208"/>
        <v>#NUM!</v>
      </c>
      <c r="BE141" s="76" t="e">
        <f t="shared" si="209"/>
        <v>#NUM!</v>
      </c>
      <c r="BF141" s="76" t="e">
        <f t="shared" si="191"/>
        <v>#NUM!</v>
      </c>
      <c r="BG141" s="69" t="e">
        <f t="shared" si="163"/>
        <v>#NUM!</v>
      </c>
    </row>
    <row r="142" spans="1:150" x14ac:dyDescent="0.2">
      <c r="A142" s="60">
        <v>47665</v>
      </c>
      <c r="B142" s="61">
        <f t="shared" ref="B142:B195" si="211">MONTH(A142)</f>
        <v>7</v>
      </c>
      <c r="C142" s="61">
        <f t="shared" ref="C142:C195" si="212">YEAR(A142)</f>
        <v>2030</v>
      </c>
      <c r="D142" s="76" t="e">
        <f t="shared" si="131"/>
        <v>#REF!</v>
      </c>
      <c r="E142" s="76" t="e">
        <f t="shared" si="132"/>
        <v>#REF!</v>
      </c>
      <c r="F142" s="76" t="e">
        <f t="shared" si="133"/>
        <v>#REF!</v>
      </c>
      <c r="G142" s="76" t="e">
        <f t="shared" si="134"/>
        <v>#REF!</v>
      </c>
      <c r="H142" s="76" t="e">
        <f t="shared" si="135"/>
        <v>#REF!</v>
      </c>
      <c r="I142" s="76" t="e">
        <f t="shared" si="136"/>
        <v>#REF!</v>
      </c>
      <c r="J142" s="76" t="e">
        <f t="shared" si="137"/>
        <v>#REF!</v>
      </c>
      <c r="K142" s="76" t="e">
        <f>MROUND('Argy vs. SBO'!$AA$59+('Argy vs. SBO'!$AA$60*'Monthly Data'!F142)+('Argy vs. SBO'!$AA$61*'Monthly Data'!AE142)+AVERAGE('Argy vs. SBO'!$T$953:$T$960),0.25)-2</f>
        <v>#REF!</v>
      </c>
      <c r="L142" s="76" t="e">
        <f t="shared" si="138"/>
        <v>#REF!</v>
      </c>
      <c r="M142" s="76" t="e">
        <f t="shared" si="139"/>
        <v>#REF!</v>
      </c>
      <c r="N142" s="76" t="e">
        <f t="shared" si="140"/>
        <v>#REF!</v>
      </c>
      <c r="O142" s="76" t="e">
        <f t="shared" si="141"/>
        <v>#REF!</v>
      </c>
      <c r="P142" s="76" t="e">
        <f>MROUND('Argy vs. SBO'!$AA$39+('Argy vs. SBO'!$AA$40*'Monthly Data'!U142)+('Argy vs. SBO'!$AA$41*'Monthly Data'!AE142)+AVERAGE('Argy vs. SBO'!$P$953:$P$960),0.25)-2-4-5</f>
        <v>#REF!</v>
      </c>
      <c r="Q142" s="76" t="e">
        <f t="shared" si="142"/>
        <v>#REF!</v>
      </c>
      <c r="R142" s="76" t="e">
        <f t="shared" si="143"/>
        <v>#REF!</v>
      </c>
      <c r="S142" s="76" t="e">
        <f t="shared" si="144"/>
        <v>#REF!</v>
      </c>
      <c r="T142" s="76" t="e">
        <f t="shared" si="145"/>
        <v>#REF!</v>
      </c>
      <c r="U142" s="76" t="e">
        <f t="shared" si="146"/>
        <v>#REF!</v>
      </c>
      <c r="V142" s="76">
        <f t="shared" si="207"/>
        <v>-3.75</v>
      </c>
      <c r="W142" s="76">
        <f t="shared" si="193"/>
        <v>3.5</v>
      </c>
      <c r="X142" s="76">
        <f t="shared" si="147"/>
        <v>399.682013363728</v>
      </c>
      <c r="Y142" s="76">
        <f t="shared" si="148"/>
        <v>408.72949017036865</v>
      </c>
      <c r="Z142" s="76">
        <f>'[5]Canola Complex'!$BS457</f>
        <v>403.1326137057776</v>
      </c>
      <c r="AA142" s="76">
        <f t="shared" si="149"/>
        <v>-3.4506003420495972</v>
      </c>
      <c r="AB142" s="76">
        <f t="shared" si="150"/>
        <v>5.5968764645910483</v>
      </c>
      <c r="AC142" s="76" t="e">
        <f t="shared" si="151"/>
        <v>#REF!</v>
      </c>
      <c r="AD142" s="76" t="e">
        <f t="shared" si="152"/>
        <v>#REF!</v>
      </c>
      <c r="AE142" s="76" t="e">
        <f>#REF!</f>
        <v>#REF!</v>
      </c>
      <c r="AF142" s="76" t="e">
        <f t="shared" si="210"/>
        <v>#REF!</v>
      </c>
      <c r="AG142" s="76" t="e">
        <f t="shared" si="153"/>
        <v>#REF!</v>
      </c>
      <c r="AH142" s="76"/>
      <c r="AI142" s="76" t="e">
        <f t="shared" si="192"/>
        <v>#REF!</v>
      </c>
      <c r="AJ142" s="76" t="e">
        <f t="shared" si="154"/>
        <v>#REF!</v>
      </c>
      <c r="AK142" s="78" t="e">
        <f t="shared" si="155"/>
        <v>#REF!</v>
      </c>
      <c r="BD142" s="76" t="e">
        <f t="shared" si="208"/>
        <v>#NUM!</v>
      </c>
      <c r="BE142" s="76" t="e">
        <f t="shared" si="209"/>
        <v>#NUM!</v>
      </c>
      <c r="BF142" s="76" t="e">
        <f t="shared" si="191"/>
        <v>#NUM!</v>
      </c>
      <c r="BG142" s="69" t="e">
        <f t="shared" si="163"/>
        <v>#NUM!</v>
      </c>
    </row>
    <row r="143" spans="1:150" x14ac:dyDescent="0.2">
      <c r="A143" s="60">
        <v>47696</v>
      </c>
      <c r="B143" s="61">
        <f t="shared" si="211"/>
        <v>8</v>
      </c>
      <c r="C143" s="61">
        <f t="shared" si="212"/>
        <v>2030</v>
      </c>
      <c r="D143" s="76" t="e">
        <f t="shared" ref="D143:D205" si="213">F143+AVERAGE(G131,G119,G107,G95)</f>
        <v>#REF!</v>
      </c>
      <c r="E143" s="76" t="e">
        <f t="shared" ref="E143:E205" si="214">F143+AVERAGE(H131,H119,H107,H95)</f>
        <v>#REF!</v>
      </c>
      <c r="F143" s="76" t="e">
        <f t="shared" ref="F143:F205" si="215">AE143+CG143+CK143</f>
        <v>#REF!</v>
      </c>
      <c r="G143" s="76" t="e">
        <f t="shared" ref="G143:G205" si="216">D143-F143</f>
        <v>#REF!</v>
      </c>
      <c r="H143" s="76" t="e">
        <f t="shared" ref="H143:H205" si="217">E143-F143</f>
        <v>#REF!</v>
      </c>
      <c r="I143" s="76" t="e">
        <f t="shared" ref="I143:I205" si="218">K143+AVERAGE(L131,L119,L107,L95)</f>
        <v>#REF!</v>
      </c>
      <c r="J143" s="76" t="e">
        <f t="shared" ref="J143:J205" si="219">K143+AVERAGE(M131,M119,M107,M95)</f>
        <v>#REF!</v>
      </c>
      <c r="K143" s="76" t="e">
        <f>MROUND('Argy vs. SBO'!$AA$59+('Argy vs. SBO'!$AA$60*'Monthly Data'!F143)+('Argy vs. SBO'!$AA$61*'Monthly Data'!AE143)+AVERAGE('Argy vs. SBO'!$T$953:$T$960),0.25)-2</f>
        <v>#REF!</v>
      </c>
      <c r="L143" s="76" t="e">
        <f t="shared" ref="L143:L205" si="220">I143-K143</f>
        <v>#REF!</v>
      </c>
      <c r="M143" s="76" t="e">
        <f t="shared" ref="M143:M205" si="221">J143-K143</f>
        <v>#REF!</v>
      </c>
      <c r="N143" s="76" t="e">
        <f t="shared" ref="N143:N205" si="222">P143+AVERAGE(Q131,Q119,Q107,Q95)</f>
        <v>#REF!</v>
      </c>
      <c r="O143" s="76" t="e">
        <f t="shared" ref="O143:O205" si="223">P143+AVERAGE(R131,R119,R107,R95)</f>
        <v>#REF!</v>
      </c>
      <c r="P143" s="76" t="e">
        <f>MROUND('Argy vs. SBO'!$AA$39+('Argy vs. SBO'!$AA$40*'Monthly Data'!U143)+('Argy vs. SBO'!$AA$41*'Monthly Data'!AE143)+AVERAGE('Argy vs. SBO'!$P$953:$P$960),0.25)-2-4-5</f>
        <v>#REF!</v>
      </c>
      <c r="Q143" s="76" t="e">
        <f t="shared" ref="Q143:Q205" si="224">N143-P143</f>
        <v>#REF!</v>
      </c>
      <c r="R143" s="76" t="e">
        <f t="shared" ref="R143:R205" si="225">O143-P143</f>
        <v>#REF!</v>
      </c>
      <c r="S143" s="76" t="e">
        <f t="shared" ref="S143:S205" si="226">U143+V143</f>
        <v>#REF!</v>
      </c>
      <c r="T143" s="76" t="e">
        <f t="shared" ref="T143:T205" si="227">U143+W143</f>
        <v>#REF!</v>
      </c>
      <c r="U143" s="76" t="e">
        <f t="shared" ref="U143:U205" si="228">AE143+CE143</f>
        <v>#REF!</v>
      </c>
      <c r="V143" s="76">
        <f t="shared" si="207"/>
        <v>-2.75</v>
      </c>
      <c r="W143" s="76">
        <f t="shared" si="193"/>
        <v>2.25</v>
      </c>
      <c r="X143" s="76">
        <f t="shared" ref="X143:X205" si="229">Z143+AVERAGE(AA131,AA119,AA107,AA95)</f>
        <v>400.58786580072842</v>
      </c>
      <c r="Y143" s="76">
        <f t="shared" ref="Y143:Y205" si="230">Z143+AVERAGE(AB131,AB119,AB107,AB95)</f>
        <v>407.52209614740815</v>
      </c>
      <c r="Z143" s="76">
        <f>'[5]Canola Complex'!$BS458</f>
        <v>403.5743035361038</v>
      </c>
      <c r="AA143" s="76">
        <f t="shared" ref="AA143:AA205" si="231">X143-Z143</f>
        <v>-2.9864377353753753</v>
      </c>
      <c r="AB143" s="76">
        <f t="shared" ref="AB143:AB205" si="232">Y143-Z143</f>
        <v>3.9477926113043509</v>
      </c>
      <c r="AC143" s="76" t="e">
        <f t="shared" ref="AC143:AC205" si="233">AE143+AVERAGE(AF131,AF119,AF107,AF95,AF83)</f>
        <v>#REF!</v>
      </c>
      <c r="AD143" s="76" t="e">
        <f t="shared" ref="AD143:AD205" si="234">AE143+AVERAGE(AG131,AG119,AG107,AG95)</f>
        <v>#REF!</v>
      </c>
      <c r="AE143" s="76" t="e">
        <f>#REF!</f>
        <v>#REF!</v>
      </c>
      <c r="AF143" s="76" t="e">
        <f t="shared" si="210"/>
        <v>#REF!</v>
      </c>
      <c r="AG143" s="76" t="e">
        <f t="shared" ref="AG143:AG205" si="235">AD143-AE143</f>
        <v>#REF!</v>
      </c>
      <c r="AH143" s="76"/>
      <c r="AI143" s="76" t="e">
        <f t="shared" si="192"/>
        <v>#REF!</v>
      </c>
      <c r="AJ143" s="76" t="e">
        <f t="shared" ref="AJ143:AJ205" si="236">K143-AE143</f>
        <v>#REF!</v>
      </c>
      <c r="AK143" s="78" t="e">
        <f t="shared" ref="AK143:AK205" si="237">AI143-AJ143</f>
        <v>#REF!</v>
      </c>
      <c r="BD143" s="76" t="e">
        <f t="shared" si="208"/>
        <v>#NUM!</v>
      </c>
      <c r="BE143" s="76" t="e">
        <f t="shared" si="209"/>
        <v>#NUM!</v>
      </c>
      <c r="BF143" s="76" t="e">
        <f t="shared" si="191"/>
        <v>#NUM!</v>
      </c>
      <c r="BG143" s="69" t="e">
        <f t="shared" ref="BG143:BG190" si="238">BD143-BF143</f>
        <v>#NUM!</v>
      </c>
    </row>
    <row r="144" spans="1:150" x14ac:dyDescent="0.2">
      <c r="A144" s="60">
        <v>47727</v>
      </c>
      <c r="B144" s="61">
        <f t="shared" si="211"/>
        <v>9</v>
      </c>
      <c r="C144" s="61">
        <f t="shared" si="212"/>
        <v>2030</v>
      </c>
      <c r="D144" s="76" t="e">
        <f t="shared" si="213"/>
        <v>#REF!</v>
      </c>
      <c r="E144" s="76" t="e">
        <f t="shared" si="214"/>
        <v>#REF!</v>
      </c>
      <c r="F144" s="76" t="e">
        <f t="shared" si="215"/>
        <v>#REF!</v>
      </c>
      <c r="G144" s="76" t="e">
        <f t="shared" si="216"/>
        <v>#REF!</v>
      </c>
      <c r="H144" s="76" t="e">
        <f t="shared" si="217"/>
        <v>#REF!</v>
      </c>
      <c r="I144" s="76" t="e">
        <f t="shared" si="218"/>
        <v>#REF!</v>
      </c>
      <c r="J144" s="76" t="e">
        <f t="shared" si="219"/>
        <v>#REF!</v>
      </c>
      <c r="K144" s="76" t="e">
        <f>MROUND('Argy vs. SBO'!$AA$59+('Argy vs. SBO'!$AA$60*'Monthly Data'!F144)+('Argy vs. SBO'!$AA$61*'Monthly Data'!AE144)+AVERAGE('Argy vs. SBO'!$T$953:$T$960),0.25)-2</f>
        <v>#REF!</v>
      </c>
      <c r="L144" s="76" t="e">
        <f t="shared" si="220"/>
        <v>#REF!</v>
      </c>
      <c r="M144" s="76" t="e">
        <f t="shared" si="221"/>
        <v>#REF!</v>
      </c>
      <c r="N144" s="76" t="e">
        <f t="shared" si="222"/>
        <v>#REF!</v>
      </c>
      <c r="O144" s="76" t="e">
        <f t="shared" si="223"/>
        <v>#REF!</v>
      </c>
      <c r="P144" s="76" t="e">
        <f>MROUND('Argy vs. SBO'!$AA$39+('Argy vs. SBO'!$AA$40*'Monthly Data'!U144)+('Argy vs. SBO'!$AA$41*'Monthly Data'!AE144)+AVERAGE('Argy vs. SBO'!$P$953:$P$960),0.25)-2-4-5</f>
        <v>#REF!</v>
      </c>
      <c r="Q144" s="76" t="e">
        <f t="shared" si="224"/>
        <v>#REF!</v>
      </c>
      <c r="R144" s="76" t="e">
        <f t="shared" si="225"/>
        <v>#REF!</v>
      </c>
      <c r="S144" s="76" t="e">
        <f t="shared" si="226"/>
        <v>#REF!</v>
      </c>
      <c r="T144" s="76" t="e">
        <f t="shared" si="227"/>
        <v>#REF!</v>
      </c>
      <c r="U144" s="76" t="e">
        <f t="shared" si="228"/>
        <v>#REF!</v>
      </c>
      <c r="V144" s="76">
        <f t="shared" si="207"/>
        <v>-3.75</v>
      </c>
      <c r="W144" s="76">
        <f t="shared" si="193"/>
        <v>5</v>
      </c>
      <c r="X144" s="76">
        <f t="shared" si="229"/>
        <v>230.33986457937553</v>
      </c>
      <c r="Y144" s="76">
        <f t="shared" si="230"/>
        <v>238.35165229910208</v>
      </c>
      <c r="Z144" s="76">
        <f>'[5]Canola Complex'!$BS459</f>
        <v>234.41887709594221</v>
      </c>
      <c r="AA144" s="76">
        <f t="shared" si="231"/>
        <v>-4.079012516566678</v>
      </c>
      <c r="AB144" s="76">
        <f t="shared" si="232"/>
        <v>3.9327752031598777</v>
      </c>
      <c r="AC144" s="76" t="e">
        <f t="shared" si="233"/>
        <v>#REF!</v>
      </c>
      <c r="AD144" s="76" t="e">
        <f t="shared" si="234"/>
        <v>#REF!</v>
      </c>
      <c r="AE144" s="76" t="e">
        <f>#REF!</f>
        <v>#REF!</v>
      </c>
      <c r="AF144" s="76" t="e">
        <f t="shared" si="210"/>
        <v>#REF!</v>
      </c>
      <c r="AG144" s="76" t="e">
        <f t="shared" si="235"/>
        <v>#REF!</v>
      </c>
      <c r="AH144" s="76"/>
      <c r="AI144" s="76" t="e">
        <f t="shared" si="192"/>
        <v>#REF!</v>
      </c>
      <c r="AJ144" s="76" t="e">
        <f t="shared" si="236"/>
        <v>#REF!</v>
      </c>
      <c r="AK144" s="78" t="e">
        <f t="shared" si="237"/>
        <v>#REF!</v>
      </c>
      <c r="BD144" s="76" t="e">
        <f t="shared" si="208"/>
        <v>#NUM!</v>
      </c>
      <c r="BE144" s="76" t="e">
        <f t="shared" si="209"/>
        <v>#NUM!</v>
      </c>
      <c r="BF144" s="76" t="e">
        <f t="shared" si="191"/>
        <v>#NUM!</v>
      </c>
      <c r="BG144" s="69" t="e">
        <f t="shared" si="238"/>
        <v>#NUM!</v>
      </c>
    </row>
    <row r="145" spans="1:59" x14ac:dyDescent="0.2">
      <c r="A145" s="60">
        <v>47757</v>
      </c>
      <c r="B145" s="61">
        <f t="shared" si="211"/>
        <v>10</v>
      </c>
      <c r="C145" s="61">
        <f t="shared" si="212"/>
        <v>2030</v>
      </c>
      <c r="D145" s="76" t="e">
        <f t="shared" si="213"/>
        <v>#REF!</v>
      </c>
      <c r="E145" s="76" t="e">
        <f t="shared" si="214"/>
        <v>#REF!</v>
      </c>
      <c r="F145" s="76" t="e">
        <f t="shared" si="215"/>
        <v>#REF!</v>
      </c>
      <c r="G145" s="76" t="e">
        <f t="shared" si="216"/>
        <v>#REF!</v>
      </c>
      <c r="H145" s="76" t="e">
        <f t="shared" si="217"/>
        <v>#REF!</v>
      </c>
      <c r="I145" s="76" t="e">
        <f t="shared" si="218"/>
        <v>#REF!</v>
      </c>
      <c r="J145" s="76" t="e">
        <f t="shared" si="219"/>
        <v>#REF!</v>
      </c>
      <c r="K145" s="76" t="e">
        <f>MROUND('Argy vs. SBO'!$AA$59+('Argy vs. SBO'!$AA$60*'Monthly Data'!F145)+('Argy vs. SBO'!$AA$61*'Monthly Data'!AE145)+AVERAGE('Argy vs. SBO'!$T$953:$T$960),0.25)-2</f>
        <v>#REF!</v>
      </c>
      <c r="L145" s="76" t="e">
        <f t="shared" si="220"/>
        <v>#REF!</v>
      </c>
      <c r="M145" s="76" t="e">
        <f t="shared" si="221"/>
        <v>#REF!</v>
      </c>
      <c r="N145" s="76" t="e">
        <f t="shared" si="222"/>
        <v>#REF!</v>
      </c>
      <c r="O145" s="76" t="e">
        <f t="shared" si="223"/>
        <v>#REF!</v>
      </c>
      <c r="P145" s="76" t="e">
        <f>MROUND('Argy vs. SBO'!$AA$39+('Argy vs. SBO'!$AA$40*'Monthly Data'!U145)+('Argy vs. SBO'!$AA$41*'Monthly Data'!AE145)+AVERAGE('Argy vs. SBO'!$P$953:$P$960),0.25)-2-4-5</f>
        <v>#REF!</v>
      </c>
      <c r="Q145" s="76" t="e">
        <f t="shared" si="224"/>
        <v>#REF!</v>
      </c>
      <c r="R145" s="76" t="e">
        <f t="shared" si="225"/>
        <v>#REF!</v>
      </c>
      <c r="S145" s="76" t="e">
        <f t="shared" si="226"/>
        <v>#REF!</v>
      </c>
      <c r="T145" s="76" t="e">
        <f t="shared" si="227"/>
        <v>#REF!</v>
      </c>
      <c r="U145" s="76" t="e">
        <f t="shared" si="228"/>
        <v>#REF!</v>
      </c>
      <c r="V145" s="76">
        <f t="shared" si="207"/>
        <v>-3.75</v>
      </c>
      <c r="W145" s="76">
        <f t="shared" si="193"/>
        <v>3.75</v>
      </c>
      <c r="X145" s="76">
        <f t="shared" si="229"/>
        <v>157.34162938666458</v>
      </c>
      <c r="Y145" s="76">
        <f t="shared" si="230"/>
        <v>164.64047887396924</v>
      </c>
      <c r="Z145" s="76">
        <f>'[5]Canola Complex'!$BT448</f>
        <v>161.06222762631555</v>
      </c>
      <c r="AA145" s="76">
        <f t="shared" si="231"/>
        <v>-3.7205982396509683</v>
      </c>
      <c r="AB145" s="76">
        <f t="shared" si="232"/>
        <v>3.5782512476536965</v>
      </c>
      <c r="AC145" s="76" t="e">
        <f t="shared" si="233"/>
        <v>#REF!</v>
      </c>
      <c r="AD145" s="76" t="e">
        <f t="shared" si="234"/>
        <v>#REF!</v>
      </c>
      <c r="AE145" s="76" t="e">
        <f>#REF!</f>
        <v>#REF!</v>
      </c>
      <c r="AF145" s="76" t="e">
        <f t="shared" si="210"/>
        <v>#REF!</v>
      </c>
      <c r="AG145" s="76" t="e">
        <f t="shared" si="235"/>
        <v>#REF!</v>
      </c>
      <c r="AH145" s="76"/>
      <c r="AI145" s="76" t="e">
        <f t="shared" si="192"/>
        <v>#REF!</v>
      </c>
      <c r="AJ145" s="76" t="e">
        <f t="shared" si="236"/>
        <v>#REF!</v>
      </c>
      <c r="AK145" s="78" t="e">
        <f t="shared" si="237"/>
        <v>#REF!</v>
      </c>
      <c r="BD145" s="76" t="e">
        <f t="shared" si="208"/>
        <v>#NUM!</v>
      </c>
      <c r="BE145" s="76" t="e">
        <f t="shared" si="209"/>
        <v>#NUM!</v>
      </c>
      <c r="BF145" s="76" t="e">
        <f t="shared" si="191"/>
        <v>#NUM!</v>
      </c>
      <c r="BG145" s="69" t="e">
        <f t="shared" si="238"/>
        <v>#NUM!</v>
      </c>
    </row>
    <row r="146" spans="1:59" x14ac:dyDescent="0.2">
      <c r="A146" s="60">
        <v>47788</v>
      </c>
      <c r="B146" s="61">
        <f t="shared" si="211"/>
        <v>11</v>
      </c>
      <c r="C146" s="61">
        <f t="shared" si="212"/>
        <v>2030</v>
      </c>
      <c r="D146" s="76" t="e">
        <f t="shared" si="213"/>
        <v>#REF!</v>
      </c>
      <c r="E146" s="76" t="e">
        <f t="shared" si="214"/>
        <v>#REF!</v>
      </c>
      <c r="F146" s="76" t="e">
        <f t="shared" si="215"/>
        <v>#REF!</v>
      </c>
      <c r="G146" s="76" t="e">
        <f t="shared" si="216"/>
        <v>#REF!</v>
      </c>
      <c r="H146" s="76" t="e">
        <f t="shared" si="217"/>
        <v>#REF!</v>
      </c>
      <c r="I146" s="76" t="e">
        <f t="shared" si="218"/>
        <v>#REF!</v>
      </c>
      <c r="J146" s="76" t="e">
        <f t="shared" si="219"/>
        <v>#REF!</v>
      </c>
      <c r="K146" s="76" t="e">
        <f>MROUND('Argy vs. SBO'!$AA$59+('Argy vs. SBO'!$AA$60*'Monthly Data'!F146)+('Argy vs. SBO'!$AA$61*'Monthly Data'!AE146)+AVERAGE('Argy vs. SBO'!$T$953:$T$960),0.25)-2</f>
        <v>#REF!</v>
      </c>
      <c r="L146" s="76" t="e">
        <f t="shared" si="220"/>
        <v>#REF!</v>
      </c>
      <c r="M146" s="76" t="e">
        <f t="shared" si="221"/>
        <v>#REF!</v>
      </c>
      <c r="N146" s="76" t="e">
        <f t="shared" si="222"/>
        <v>#REF!</v>
      </c>
      <c r="O146" s="76" t="e">
        <f t="shared" si="223"/>
        <v>#REF!</v>
      </c>
      <c r="P146" s="76" t="e">
        <f>MROUND('Argy vs. SBO'!$AA$39+('Argy vs. SBO'!$AA$40*'Monthly Data'!U146)+('Argy vs. SBO'!$AA$41*'Monthly Data'!AE146)+AVERAGE('Argy vs. SBO'!$P$953:$P$960),0.25)-2-4-5</f>
        <v>#REF!</v>
      </c>
      <c r="Q146" s="76" t="e">
        <f t="shared" si="224"/>
        <v>#REF!</v>
      </c>
      <c r="R146" s="76" t="e">
        <f t="shared" si="225"/>
        <v>#REF!</v>
      </c>
      <c r="S146" s="76" t="e">
        <f t="shared" si="226"/>
        <v>#REF!</v>
      </c>
      <c r="T146" s="76" t="e">
        <f t="shared" si="227"/>
        <v>#REF!</v>
      </c>
      <c r="U146" s="76" t="e">
        <f t="shared" si="228"/>
        <v>#REF!</v>
      </c>
      <c r="V146" s="76">
        <f t="shared" si="207"/>
        <v>-3.75</v>
      </c>
      <c r="W146" s="76">
        <f t="shared" si="193"/>
        <v>2.75</v>
      </c>
      <c r="X146" s="76">
        <f t="shared" si="229"/>
        <v>102.75546844252068</v>
      </c>
      <c r="Y146" s="76">
        <f t="shared" si="230"/>
        <v>107.90341094740349</v>
      </c>
      <c r="Z146" s="76">
        <f>'[5]Canola Complex'!$BT449</f>
        <v>105.5084344822691</v>
      </c>
      <c r="AA146" s="76">
        <f t="shared" si="231"/>
        <v>-2.752966039748415</v>
      </c>
      <c r="AB146" s="76">
        <f t="shared" si="232"/>
        <v>2.3949764651343912</v>
      </c>
      <c r="AC146" s="76" t="e">
        <f t="shared" si="233"/>
        <v>#REF!</v>
      </c>
      <c r="AD146" s="76" t="e">
        <f t="shared" si="234"/>
        <v>#REF!</v>
      </c>
      <c r="AE146" s="76" t="e">
        <f>#REF!</f>
        <v>#REF!</v>
      </c>
      <c r="AF146" s="76" t="e">
        <f t="shared" si="210"/>
        <v>#REF!</v>
      </c>
      <c r="AG146" s="76" t="e">
        <f t="shared" si="235"/>
        <v>#REF!</v>
      </c>
      <c r="AH146" s="76"/>
      <c r="AI146" s="76" t="e">
        <f t="shared" si="192"/>
        <v>#REF!</v>
      </c>
      <c r="AJ146" s="76" t="e">
        <f t="shared" si="236"/>
        <v>#REF!</v>
      </c>
      <c r="AK146" s="78" t="e">
        <f t="shared" si="237"/>
        <v>#REF!</v>
      </c>
      <c r="BD146" s="76" t="e">
        <f t="shared" si="208"/>
        <v>#NUM!</v>
      </c>
      <c r="BE146" s="76" t="e">
        <f t="shared" si="209"/>
        <v>#NUM!</v>
      </c>
      <c r="BF146" s="76" t="e">
        <f t="shared" si="191"/>
        <v>#NUM!</v>
      </c>
      <c r="BG146" s="69" t="e">
        <f t="shared" si="238"/>
        <v>#NUM!</v>
      </c>
    </row>
    <row r="147" spans="1:59" x14ac:dyDescent="0.2">
      <c r="A147" s="60">
        <v>47818</v>
      </c>
      <c r="B147" s="61">
        <f t="shared" si="211"/>
        <v>12</v>
      </c>
      <c r="C147" s="61">
        <f t="shared" si="212"/>
        <v>2030</v>
      </c>
      <c r="D147" s="76" t="e">
        <f t="shared" si="213"/>
        <v>#REF!</v>
      </c>
      <c r="E147" s="76" t="e">
        <f t="shared" si="214"/>
        <v>#REF!</v>
      </c>
      <c r="F147" s="76" t="e">
        <f t="shared" si="215"/>
        <v>#REF!</v>
      </c>
      <c r="G147" s="76" t="e">
        <f t="shared" si="216"/>
        <v>#REF!</v>
      </c>
      <c r="H147" s="76" t="e">
        <f t="shared" si="217"/>
        <v>#REF!</v>
      </c>
      <c r="I147" s="76" t="e">
        <f t="shared" si="218"/>
        <v>#REF!</v>
      </c>
      <c r="J147" s="76" t="e">
        <f t="shared" si="219"/>
        <v>#REF!</v>
      </c>
      <c r="K147" s="76" t="e">
        <f>MROUND('Argy vs. SBO'!$AA$59+('Argy vs. SBO'!$AA$60*'Monthly Data'!F147)+('Argy vs. SBO'!$AA$61*'Monthly Data'!AE147)+AVERAGE('Argy vs. SBO'!$T$953:$T$960),0.25)-2</f>
        <v>#REF!</v>
      </c>
      <c r="L147" s="76" t="e">
        <f t="shared" si="220"/>
        <v>#REF!</v>
      </c>
      <c r="M147" s="76" t="e">
        <f t="shared" si="221"/>
        <v>#REF!</v>
      </c>
      <c r="N147" s="76" t="e">
        <f t="shared" si="222"/>
        <v>#REF!</v>
      </c>
      <c r="O147" s="76" t="e">
        <f t="shared" si="223"/>
        <v>#REF!</v>
      </c>
      <c r="P147" s="76" t="e">
        <f>MROUND('Argy vs. SBO'!$AA$39+('Argy vs. SBO'!$AA$40*'Monthly Data'!U147)+('Argy vs. SBO'!$AA$41*'Monthly Data'!AE147)+AVERAGE('Argy vs. SBO'!$P$953:$P$960),0.25)-2-4-5</f>
        <v>#REF!</v>
      </c>
      <c r="Q147" s="76" t="e">
        <f t="shared" si="224"/>
        <v>#REF!</v>
      </c>
      <c r="R147" s="76" t="e">
        <f t="shared" si="225"/>
        <v>#REF!</v>
      </c>
      <c r="S147" s="76" t="e">
        <f t="shared" si="226"/>
        <v>#REF!</v>
      </c>
      <c r="T147" s="76" t="e">
        <f t="shared" si="227"/>
        <v>#REF!</v>
      </c>
      <c r="U147" s="76" t="e">
        <f t="shared" si="228"/>
        <v>#REF!</v>
      </c>
      <c r="V147" s="76">
        <f t="shared" si="207"/>
        <v>-2</v>
      </c>
      <c r="W147" s="76">
        <f t="shared" si="193"/>
        <v>2.25</v>
      </c>
      <c r="X147" s="76">
        <f t="shared" si="229"/>
        <v>276.78953079887953</v>
      </c>
      <c r="Y147" s="76">
        <f t="shared" si="230"/>
        <v>282.49422318169206</v>
      </c>
      <c r="Z147" s="76">
        <f>'[5]Canola Complex'!$BT450</f>
        <v>279.80780151062697</v>
      </c>
      <c r="AA147" s="76">
        <f t="shared" si="231"/>
        <v>-3.0182707117474479</v>
      </c>
      <c r="AB147" s="76">
        <f t="shared" si="232"/>
        <v>2.6864216710650908</v>
      </c>
      <c r="AC147" s="76" t="e">
        <f t="shared" si="233"/>
        <v>#REF!</v>
      </c>
      <c r="AD147" s="76" t="e">
        <f t="shared" si="234"/>
        <v>#REF!</v>
      </c>
      <c r="AE147" s="76" t="e">
        <f>#REF!</f>
        <v>#REF!</v>
      </c>
      <c r="AF147" s="76" t="e">
        <f t="shared" si="210"/>
        <v>#REF!</v>
      </c>
      <c r="AG147" s="76" t="e">
        <f t="shared" si="235"/>
        <v>#REF!</v>
      </c>
      <c r="AH147" s="76"/>
      <c r="AI147" s="76" t="e">
        <f t="shared" si="192"/>
        <v>#REF!</v>
      </c>
      <c r="AJ147" s="76" t="e">
        <f t="shared" si="236"/>
        <v>#REF!</v>
      </c>
      <c r="AK147" s="78" t="e">
        <f t="shared" si="237"/>
        <v>#REF!</v>
      </c>
      <c r="BD147" s="76" t="e">
        <f t="shared" si="208"/>
        <v>#NUM!</v>
      </c>
      <c r="BE147" s="76" t="e">
        <f t="shared" si="209"/>
        <v>#NUM!</v>
      </c>
      <c r="BF147" s="76" t="e">
        <f t="shared" si="191"/>
        <v>#NUM!</v>
      </c>
      <c r="BG147" s="69" t="e">
        <f t="shared" si="238"/>
        <v>#NUM!</v>
      </c>
    </row>
    <row r="148" spans="1:59" x14ac:dyDescent="0.2">
      <c r="A148" s="60">
        <v>47849</v>
      </c>
      <c r="B148" s="61">
        <f t="shared" si="211"/>
        <v>1</v>
      </c>
      <c r="C148" s="61">
        <f t="shared" si="212"/>
        <v>2031</v>
      </c>
      <c r="D148" s="76" t="e">
        <f t="shared" si="213"/>
        <v>#REF!</v>
      </c>
      <c r="E148" s="76" t="e">
        <f t="shared" si="214"/>
        <v>#REF!</v>
      </c>
      <c r="F148" s="76" t="e">
        <f t="shared" si="215"/>
        <v>#REF!</v>
      </c>
      <c r="G148" s="76" t="e">
        <f t="shared" si="216"/>
        <v>#REF!</v>
      </c>
      <c r="H148" s="76" t="e">
        <f t="shared" si="217"/>
        <v>#REF!</v>
      </c>
      <c r="I148" s="76" t="e">
        <f t="shared" si="218"/>
        <v>#REF!</v>
      </c>
      <c r="J148" s="76" t="e">
        <f t="shared" si="219"/>
        <v>#REF!</v>
      </c>
      <c r="K148" s="76" t="e">
        <f>MROUND('Argy vs. SBO'!$AA$59+('Argy vs. SBO'!$AA$60*'Monthly Data'!F148)+('Argy vs. SBO'!$AA$61*'Monthly Data'!AE148)+AVERAGE('Argy vs. SBO'!$T$953:$T$960),0.25)-2</f>
        <v>#REF!</v>
      </c>
      <c r="L148" s="76" t="e">
        <f t="shared" si="220"/>
        <v>#REF!</v>
      </c>
      <c r="M148" s="76" t="e">
        <f t="shared" si="221"/>
        <v>#REF!</v>
      </c>
      <c r="N148" s="76" t="e">
        <f t="shared" si="222"/>
        <v>#REF!</v>
      </c>
      <c r="O148" s="76" t="e">
        <f t="shared" si="223"/>
        <v>#REF!</v>
      </c>
      <c r="P148" s="76" t="e">
        <f>MROUND('Argy vs. SBO'!$AA$39+('Argy vs. SBO'!$AA$40*'Monthly Data'!U148)+('Argy vs. SBO'!$AA$41*'Monthly Data'!AE148)+AVERAGE('Argy vs. SBO'!$P$953:$P$960),0.25)-2-4-5</f>
        <v>#REF!</v>
      </c>
      <c r="Q148" s="76" t="e">
        <f t="shared" si="224"/>
        <v>#REF!</v>
      </c>
      <c r="R148" s="76" t="e">
        <f t="shared" si="225"/>
        <v>#REF!</v>
      </c>
      <c r="S148" s="76" t="e">
        <f t="shared" si="226"/>
        <v>#REF!</v>
      </c>
      <c r="T148" s="76" t="e">
        <f t="shared" si="227"/>
        <v>#REF!</v>
      </c>
      <c r="U148" s="76" t="e">
        <f t="shared" si="228"/>
        <v>#REF!</v>
      </c>
      <c r="V148" s="76">
        <f t="shared" si="207"/>
        <v>-2.75</v>
      </c>
      <c r="W148" s="76">
        <f t="shared" si="193"/>
        <v>2.75</v>
      </c>
      <c r="X148" s="76">
        <f t="shared" si="229"/>
        <v>329.43301338628976</v>
      </c>
      <c r="Y148" s="76">
        <f t="shared" si="230"/>
        <v>334.59655891851634</v>
      </c>
      <c r="Z148" s="76">
        <f>'[5]Canola Complex'!$BT451</f>
        <v>331.97228196650337</v>
      </c>
      <c r="AA148" s="76">
        <f t="shared" si="231"/>
        <v>-2.5392685802136157</v>
      </c>
      <c r="AB148" s="76">
        <f t="shared" si="232"/>
        <v>2.6242769520129627</v>
      </c>
      <c r="AC148" s="76" t="e">
        <f t="shared" si="233"/>
        <v>#REF!</v>
      </c>
      <c r="AD148" s="76" t="e">
        <f t="shared" si="234"/>
        <v>#REF!</v>
      </c>
      <c r="AE148" s="76" t="e">
        <f>#REF!</f>
        <v>#REF!</v>
      </c>
      <c r="AF148" s="76" t="e">
        <f t="shared" si="210"/>
        <v>#REF!</v>
      </c>
      <c r="AG148" s="76" t="e">
        <f t="shared" si="235"/>
        <v>#REF!</v>
      </c>
      <c r="AH148" s="76"/>
      <c r="AI148" s="76" t="e">
        <f t="shared" si="192"/>
        <v>#REF!</v>
      </c>
      <c r="AJ148" s="76" t="e">
        <f t="shared" si="236"/>
        <v>#REF!</v>
      </c>
      <c r="AK148" s="78" t="e">
        <f t="shared" si="237"/>
        <v>#REF!</v>
      </c>
      <c r="BD148" s="76" t="e">
        <f t="shared" si="208"/>
        <v>#NUM!</v>
      </c>
      <c r="BE148" s="76" t="e">
        <f t="shared" si="209"/>
        <v>#NUM!</v>
      </c>
      <c r="BF148" s="76" t="e">
        <f t="shared" si="191"/>
        <v>#NUM!</v>
      </c>
      <c r="BG148" s="69" t="e">
        <f t="shared" si="238"/>
        <v>#NUM!</v>
      </c>
    </row>
    <row r="149" spans="1:59" x14ac:dyDescent="0.2">
      <c r="A149" s="60">
        <v>47880</v>
      </c>
      <c r="B149" s="61">
        <f t="shared" si="211"/>
        <v>2</v>
      </c>
      <c r="C149" s="61">
        <f t="shared" si="212"/>
        <v>2031</v>
      </c>
      <c r="D149" s="76" t="e">
        <f t="shared" si="213"/>
        <v>#REF!</v>
      </c>
      <c r="E149" s="76" t="e">
        <f t="shared" si="214"/>
        <v>#REF!</v>
      </c>
      <c r="F149" s="76" t="e">
        <f t="shared" si="215"/>
        <v>#REF!</v>
      </c>
      <c r="G149" s="76" t="e">
        <f t="shared" si="216"/>
        <v>#REF!</v>
      </c>
      <c r="H149" s="76" t="e">
        <f t="shared" si="217"/>
        <v>#REF!</v>
      </c>
      <c r="I149" s="76" t="e">
        <f t="shared" si="218"/>
        <v>#REF!</v>
      </c>
      <c r="J149" s="76" t="e">
        <f t="shared" si="219"/>
        <v>#REF!</v>
      </c>
      <c r="K149" s="76" t="e">
        <f>MROUND('Argy vs. SBO'!$AA$59+('Argy vs. SBO'!$AA$60*'Monthly Data'!F149)+('Argy vs. SBO'!$AA$61*'Monthly Data'!AE149)+AVERAGE('Argy vs. SBO'!$T$953:$T$960),0.25)-2</f>
        <v>#REF!</v>
      </c>
      <c r="L149" s="76" t="e">
        <f t="shared" si="220"/>
        <v>#REF!</v>
      </c>
      <c r="M149" s="76" t="e">
        <f t="shared" si="221"/>
        <v>#REF!</v>
      </c>
      <c r="N149" s="76" t="e">
        <f t="shared" si="222"/>
        <v>#REF!</v>
      </c>
      <c r="O149" s="76" t="e">
        <f t="shared" si="223"/>
        <v>#REF!</v>
      </c>
      <c r="P149" s="76" t="e">
        <f>MROUND('Argy vs. SBO'!$AA$39+('Argy vs. SBO'!$AA$40*'Monthly Data'!U149)+('Argy vs. SBO'!$AA$41*'Monthly Data'!AE149)+AVERAGE('Argy vs. SBO'!$P$953:$P$960),0.25)-2-4-5</f>
        <v>#REF!</v>
      </c>
      <c r="Q149" s="76" t="e">
        <f t="shared" si="224"/>
        <v>#REF!</v>
      </c>
      <c r="R149" s="76" t="e">
        <f t="shared" si="225"/>
        <v>#REF!</v>
      </c>
      <c r="S149" s="76" t="e">
        <f t="shared" si="226"/>
        <v>#REF!</v>
      </c>
      <c r="T149" s="76" t="e">
        <f t="shared" si="227"/>
        <v>#REF!</v>
      </c>
      <c r="U149" s="76" t="e">
        <f t="shared" si="228"/>
        <v>#REF!</v>
      </c>
      <c r="V149" s="76">
        <f t="shared" si="207"/>
        <v>-2.5</v>
      </c>
      <c r="W149" s="76">
        <f t="shared" si="193"/>
        <v>4</v>
      </c>
      <c r="X149" s="76">
        <f t="shared" si="229"/>
        <v>314.10506411832023</v>
      </c>
      <c r="Y149" s="76">
        <f t="shared" si="230"/>
        <v>320.17438052457027</v>
      </c>
      <c r="Z149" s="76">
        <f>'[5]Canola Complex'!$BT452</f>
        <v>316.66248490914313</v>
      </c>
      <c r="AA149" s="76">
        <f t="shared" si="231"/>
        <v>-2.5574207908229027</v>
      </c>
      <c r="AB149" s="76">
        <f t="shared" si="232"/>
        <v>3.5118956154271359</v>
      </c>
      <c r="AC149" s="76" t="e">
        <f t="shared" si="233"/>
        <v>#REF!</v>
      </c>
      <c r="AD149" s="76" t="e">
        <f t="shared" si="234"/>
        <v>#REF!</v>
      </c>
      <c r="AE149" s="76" t="e">
        <f>#REF!</f>
        <v>#REF!</v>
      </c>
      <c r="AF149" s="76" t="e">
        <f t="shared" si="210"/>
        <v>#REF!</v>
      </c>
      <c r="AG149" s="76" t="e">
        <f t="shared" si="235"/>
        <v>#REF!</v>
      </c>
      <c r="AH149" s="76"/>
      <c r="AI149" s="76" t="e">
        <f t="shared" si="192"/>
        <v>#REF!</v>
      </c>
      <c r="AJ149" s="76" t="e">
        <f t="shared" si="236"/>
        <v>#REF!</v>
      </c>
      <c r="AK149" s="78" t="e">
        <f t="shared" si="237"/>
        <v>#REF!</v>
      </c>
      <c r="BD149" s="76" t="e">
        <f t="shared" si="208"/>
        <v>#NUM!</v>
      </c>
      <c r="BE149" s="76" t="e">
        <f t="shared" si="209"/>
        <v>#NUM!</v>
      </c>
      <c r="BF149" s="76" t="e">
        <f t="shared" si="191"/>
        <v>#NUM!</v>
      </c>
      <c r="BG149" s="69" t="e">
        <f t="shared" si="238"/>
        <v>#NUM!</v>
      </c>
    </row>
    <row r="150" spans="1:59" x14ac:dyDescent="0.2">
      <c r="A150" s="60">
        <v>47908</v>
      </c>
      <c r="B150" s="61">
        <f t="shared" si="211"/>
        <v>3</v>
      </c>
      <c r="C150" s="61">
        <f t="shared" si="212"/>
        <v>2031</v>
      </c>
      <c r="D150" s="76" t="e">
        <f t="shared" si="213"/>
        <v>#REF!</v>
      </c>
      <c r="E150" s="76" t="e">
        <f t="shared" si="214"/>
        <v>#REF!</v>
      </c>
      <c r="F150" s="76" t="e">
        <f t="shared" si="215"/>
        <v>#REF!</v>
      </c>
      <c r="G150" s="76" t="e">
        <f t="shared" si="216"/>
        <v>#REF!</v>
      </c>
      <c r="H150" s="76" t="e">
        <f t="shared" si="217"/>
        <v>#REF!</v>
      </c>
      <c r="I150" s="76" t="e">
        <f t="shared" si="218"/>
        <v>#REF!</v>
      </c>
      <c r="J150" s="76" t="e">
        <f t="shared" si="219"/>
        <v>#REF!</v>
      </c>
      <c r="K150" s="76" t="e">
        <f>MROUND('Argy vs. SBO'!$AA$59+('Argy vs. SBO'!$AA$60*'Monthly Data'!F150)+('Argy vs. SBO'!$AA$61*'Monthly Data'!AE150)+AVERAGE('Argy vs. SBO'!$T$953:$T$960),0.25)-2</f>
        <v>#REF!</v>
      </c>
      <c r="L150" s="76" t="e">
        <f t="shared" si="220"/>
        <v>#REF!</v>
      </c>
      <c r="M150" s="76" t="e">
        <f t="shared" si="221"/>
        <v>#REF!</v>
      </c>
      <c r="N150" s="76" t="e">
        <f t="shared" si="222"/>
        <v>#REF!</v>
      </c>
      <c r="O150" s="76" t="e">
        <f t="shared" si="223"/>
        <v>#REF!</v>
      </c>
      <c r="P150" s="76" t="e">
        <f>MROUND('Argy vs. SBO'!$AA$39+('Argy vs. SBO'!$AA$40*'Monthly Data'!U150)+('Argy vs. SBO'!$AA$41*'Monthly Data'!AE150)+AVERAGE('Argy vs. SBO'!$P$953:$P$960),0.25)-2-4-5</f>
        <v>#REF!</v>
      </c>
      <c r="Q150" s="76" t="e">
        <f t="shared" si="224"/>
        <v>#REF!</v>
      </c>
      <c r="R150" s="76" t="e">
        <f t="shared" si="225"/>
        <v>#REF!</v>
      </c>
      <c r="S150" s="76" t="e">
        <f t="shared" si="226"/>
        <v>#REF!</v>
      </c>
      <c r="T150" s="76" t="e">
        <f t="shared" si="227"/>
        <v>#REF!</v>
      </c>
      <c r="U150" s="76" t="e">
        <f t="shared" si="228"/>
        <v>#REF!</v>
      </c>
      <c r="V150" s="76">
        <f t="shared" si="207"/>
        <v>-4.25</v>
      </c>
      <c r="W150" s="76">
        <f t="shared" si="193"/>
        <v>3.5</v>
      </c>
      <c r="X150" s="76">
        <f t="shared" si="229"/>
        <v>376.62529703447132</v>
      </c>
      <c r="Y150" s="76">
        <f t="shared" si="230"/>
        <v>384.783052771776</v>
      </c>
      <c r="Z150" s="76">
        <f>'[5]Canola Complex'!$BT453</f>
        <v>380.7224910360423</v>
      </c>
      <c r="AA150" s="76">
        <f t="shared" si="231"/>
        <v>-4.0971940015709833</v>
      </c>
      <c r="AB150" s="76">
        <f t="shared" si="232"/>
        <v>4.0605617357336996</v>
      </c>
      <c r="AC150" s="76" t="e">
        <f t="shared" si="233"/>
        <v>#REF!</v>
      </c>
      <c r="AD150" s="76" t="e">
        <f t="shared" si="234"/>
        <v>#REF!</v>
      </c>
      <c r="AE150" s="76" t="e">
        <f>#REF!</f>
        <v>#REF!</v>
      </c>
      <c r="AF150" s="76" t="e">
        <f t="shared" si="210"/>
        <v>#REF!</v>
      </c>
      <c r="AG150" s="76" t="e">
        <f t="shared" si="235"/>
        <v>#REF!</v>
      </c>
      <c r="AH150" s="76"/>
      <c r="AI150" s="76" t="e">
        <f t="shared" si="192"/>
        <v>#REF!</v>
      </c>
      <c r="AJ150" s="76" t="e">
        <f t="shared" si="236"/>
        <v>#REF!</v>
      </c>
      <c r="AK150" s="78" t="e">
        <f t="shared" si="237"/>
        <v>#REF!</v>
      </c>
      <c r="BD150" s="76" t="e">
        <f t="shared" si="208"/>
        <v>#NUM!</v>
      </c>
      <c r="BE150" s="76" t="e">
        <f t="shared" si="209"/>
        <v>#NUM!</v>
      </c>
      <c r="BF150" s="76" t="e">
        <f t="shared" si="191"/>
        <v>#NUM!</v>
      </c>
      <c r="BG150" s="69" t="e">
        <f t="shared" si="238"/>
        <v>#NUM!</v>
      </c>
    </row>
    <row r="151" spans="1:59" x14ac:dyDescent="0.2">
      <c r="A151" s="60">
        <v>47939</v>
      </c>
      <c r="B151" s="61">
        <f t="shared" si="211"/>
        <v>4</v>
      </c>
      <c r="C151" s="61">
        <f t="shared" si="212"/>
        <v>2031</v>
      </c>
      <c r="D151" s="76" t="e">
        <f t="shared" si="213"/>
        <v>#REF!</v>
      </c>
      <c r="E151" s="76" t="e">
        <f t="shared" si="214"/>
        <v>#REF!</v>
      </c>
      <c r="F151" s="76" t="e">
        <f t="shared" si="215"/>
        <v>#REF!</v>
      </c>
      <c r="G151" s="76" t="e">
        <f t="shared" si="216"/>
        <v>#REF!</v>
      </c>
      <c r="H151" s="76" t="e">
        <f t="shared" si="217"/>
        <v>#REF!</v>
      </c>
      <c r="I151" s="76" t="e">
        <f t="shared" si="218"/>
        <v>#REF!</v>
      </c>
      <c r="J151" s="76" t="e">
        <f t="shared" si="219"/>
        <v>#REF!</v>
      </c>
      <c r="K151" s="76" t="e">
        <f>MROUND('Argy vs. SBO'!$AA$59+('Argy vs. SBO'!$AA$60*'Monthly Data'!F151)+('Argy vs. SBO'!$AA$61*'Monthly Data'!AE151)+AVERAGE('Argy vs. SBO'!$T$953:$T$960),0.25)-2</f>
        <v>#REF!</v>
      </c>
      <c r="L151" s="76" t="e">
        <f t="shared" si="220"/>
        <v>#REF!</v>
      </c>
      <c r="M151" s="76" t="e">
        <f t="shared" si="221"/>
        <v>#REF!</v>
      </c>
      <c r="N151" s="76" t="e">
        <f t="shared" si="222"/>
        <v>#REF!</v>
      </c>
      <c r="O151" s="76" t="e">
        <f t="shared" si="223"/>
        <v>#REF!</v>
      </c>
      <c r="P151" s="76" t="e">
        <f>MROUND('Argy vs. SBO'!$AA$39+('Argy vs. SBO'!$AA$40*'Monthly Data'!U151)+('Argy vs. SBO'!$AA$41*'Monthly Data'!AE151)+AVERAGE('Argy vs. SBO'!$P$953:$P$960),0.25)-2-4-5</f>
        <v>#REF!</v>
      </c>
      <c r="Q151" s="76" t="e">
        <f t="shared" si="224"/>
        <v>#REF!</v>
      </c>
      <c r="R151" s="76" t="e">
        <f t="shared" si="225"/>
        <v>#REF!</v>
      </c>
      <c r="S151" s="76" t="e">
        <f t="shared" si="226"/>
        <v>#REF!</v>
      </c>
      <c r="T151" s="76" t="e">
        <f t="shared" si="227"/>
        <v>#REF!</v>
      </c>
      <c r="U151" s="76" t="e">
        <f t="shared" si="228"/>
        <v>#REF!</v>
      </c>
      <c r="V151" s="76">
        <f t="shared" si="207"/>
        <v>-3.5</v>
      </c>
      <c r="W151" s="76">
        <f t="shared" si="193"/>
        <v>3.75</v>
      </c>
      <c r="X151" s="76">
        <f t="shared" si="229"/>
        <v>396.84299843949196</v>
      </c>
      <c r="Y151" s="76">
        <f t="shared" si="230"/>
        <v>408.48446999710916</v>
      </c>
      <c r="Z151" s="76">
        <f>'[5]Canola Complex'!$BT454</f>
        <v>402.49892957411896</v>
      </c>
      <c r="AA151" s="76">
        <f t="shared" si="231"/>
        <v>-5.6559311346269965</v>
      </c>
      <c r="AB151" s="76">
        <f t="shared" si="232"/>
        <v>5.9855404229901978</v>
      </c>
      <c r="AC151" s="76" t="e">
        <f t="shared" si="233"/>
        <v>#REF!</v>
      </c>
      <c r="AD151" s="76" t="e">
        <f t="shared" si="234"/>
        <v>#REF!</v>
      </c>
      <c r="AE151" s="76" t="e">
        <f>#REF!</f>
        <v>#REF!</v>
      </c>
      <c r="AF151" s="76" t="e">
        <f t="shared" si="210"/>
        <v>#REF!</v>
      </c>
      <c r="AG151" s="76" t="e">
        <f t="shared" si="235"/>
        <v>#REF!</v>
      </c>
      <c r="AH151" s="76"/>
      <c r="AI151" s="76" t="e">
        <f t="shared" si="192"/>
        <v>#REF!</v>
      </c>
      <c r="AJ151" s="76" t="e">
        <f t="shared" si="236"/>
        <v>#REF!</v>
      </c>
      <c r="AK151" s="78" t="e">
        <f t="shared" si="237"/>
        <v>#REF!</v>
      </c>
      <c r="BD151" s="76" t="e">
        <f t="shared" si="208"/>
        <v>#NUM!</v>
      </c>
      <c r="BE151" s="76" t="e">
        <f t="shared" si="209"/>
        <v>#NUM!</v>
      </c>
      <c r="BF151" s="76" t="e">
        <f t="shared" si="191"/>
        <v>#NUM!</v>
      </c>
      <c r="BG151" s="69" t="e">
        <f t="shared" si="238"/>
        <v>#NUM!</v>
      </c>
    </row>
    <row r="152" spans="1:59" x14ac:dyDescent="0.2">
      <c r="A152" s="60">
        <v>47969</v>
      </c>
      <c r="B152" s="61">
        <f t="shared" si="211"/>
        <v>5</v>
      </c>
      <c r="C152" s="61">
        <f t="shared" si="212"/>
        <v>2031</v>
      </c>
      <c r="D152" s="76" t="e">
        <f t="shared" si="213"/>
        <v>#REF!</v>
      </c>
      <c r="E152" s="76" t="e">
        <f t="shared" si="214"/>
        <v>#REF!</v>
      </c>
      <c r="F152" s="76" t="e">
        <f t="shared" si="215"/>
        <v>#REF!</v>
      </c>
      <c r="G152" s="76" t="e">
        <f t="shared" si="216"/>
        <v>#REF!</v>
      </c>
      <c r="H152" s="76" t="e">
        <f t="shared" si="217"/>
        <v>#REF!</v>
      </c>
      <c r="I152" s="76" t="e">
        <f t="shared" si="218"/>
        <v>#REF!</v>
      </c>
      <c r="J152" s="76" t="e">
        <f t="shared" si="219"/>
        <v>#REF!</v>
      </c>
      <c r="K152" s="76" t="e">
        <f>MROUND('Argy vs. SBO'!$AA$59+('Argy vs. SBO'!$AA$60*'Monthly Data'!F152)+('Argy vs. SBO'!$AA$61*'Monthly Data'!AE152)+AVERAGE('Argy vs. SBO'!$T$953:$T$960),0.25)-2</f>
        <v>#REF!</v>
      </c>
      <c r="L152" s="76" t="e">
        <f t="shared" si="220"/>
        <v>#REF!</v>
      </c>
      <c r="M152" s="76" t="e">
        <f t="shared" si="221"/>
        <v>#REF!</v>
      </c>
      <c r="N152" s="76" t="e">
        <f t="shared" si="222"/>
        <v>#REF!</v>
      </c>
      <c r="O152" s="76" t="e">
        <f t="shared" si="223"/>
        <v>#REF!</v>
      </c>
      <c r="P152" s="76" t="e">
        <f>MROUND('Argy vs. SBO'!$AA$39+('Argy vs. SBO'!$AA$40*'Monthly Data'!U152)+('Argy vs. SBO'!$AA$41*'Monthly Data'!AE152)+AVERAGE('Argy vs. SBO'!$P$953:$P$960),0.25)-2-4-5</f>
        <v>#REF!</v>
      </c>
      <c r="Q152" s="76" t="e">
        <f t="shared" si="224"/>
        <v>#REF!</v>
      </c>
      <c r="R152" s="76" t="e">
        <f t="shared" si="225"/>
        <v>#REF!</v>
      </c>
      <c r="S152" s="76" t="e">
        <f t="shared" si="226"/>
        <v>#REF!</v>
      </c>
      <c r="T152" s="76" t="e">
        <f t="shared" si="227"/>
        <v>#REF!</v>
      </c>
      <c r="U152" s="76" t="e">
        <f t="shared" si="228"/>
        <v>#REF!</v>
      </c>
      <c r="V152" s="76">
        <f t="shared" si="207"/>
        <v>-3.25</v>
      </c>
      <c r="W152" s="76">
        <f t="shared" si="193"/>
        <v>2.75</v>
      </c>
      <c r="X152" s="76">
        <f t="shared" si="229"/>
        <v>459.95934312369479</v>
      </c>
      <c r="Y152" s="76">
        <f t="shared" si="230"/>
        <v>465.94307054068696</v>
      </c>
      <c r="Z152" s="76">
        <f>'[5]Canola Complex'!$BT455</f>
        <v>462.81379642374151</v>
      </c>
      <c r="AA152" s="76">
        <f t="shared" si="231"/>
        <v>-2.854453300046714</v>
      </c>
      <c r="AB152" s="76">
        <f t="shared" si="232"/>
        <v>3.129274116945453</v>
      </c>
      <c r="AC152" s="76" t="e">
        <f t="shared" si="233"/>
        <v>#REF!</v>
      </c>
      <c r="AD152" s="76" t="e">
        <f t="shared" si="234"/>
        <v>#REF!</v>
      </c>
      <c r="AE152" s="76" t="e">
        <f>#REF!</f>
        <v>#REF!</v>
      </c>
      <c r="AF152" s="76" t="e">
        <f t="shared" si="210"/>
        <v>#REF!</v>
      </c>
      <c r="AG152" s="76" t="e">
        <f t="shared" si="235"/>
        <v>#REF!</v>
      </c>
      <c r="AH152" s="76"/>
      <c r="AI152" s="76" t="e">
        <f t="shared" si="192"/>
        <v>#REF!</v>
      </c>
      <c r="AJ152" s="76" t="e">
        <f t="shared" si="236"/>
        <v>#REF!</v>
      </c>
      <c r="AK152" s="78" t="e">
        <f t="shared" si="237"/>
        <v>#REF!</v>
      </c>
      <c r="BD152" s="76" t="e">
        <f t="shared" si="208"/>
        <v>#NUM!</v>
      </c>
      <c r="BE152" s="76" t="e">
        <f t="shared" si="209"/>
        <v>#NUM!</v>
      </c>
      <c r="BF152" s="76" t="e">
        <f t="shared" ref="BF152:BF182" si="239">MROUND((BF151+AVERAGE(BF141-BF140,BF129-BF128,BF117-BF116,BF105-BF104,BF93-BF92)),0.25)</f>
        <v>#NUM!</v>
      </c>
      <c r="BG152" s="69" t="e">
        <f t="shared" si="238"/>
        <v>#NUM!</v>
      </c>
    </row>
    <row r="153" spans="1:59" x14ac:dyDescent="0.2">
      <c r="A153" s="60">
        <v>48000</v>
      </c>
      <c r="B153" s="61">
        <f t="shared" si="211"/>
        <v>6</v>
      </c>
      <c r="C153" s="61">
        <f t="shared" si="212"/>
        <v>2031</v>
      </c>
      <c r="D153" s="76" t="e">
        <f t="shared" si="213"/>
        <v>#REF!</v>
      </c>
      <c r="E153" s="76" t="e">
        <f t="shared" si="214"/>
        <v>#REF!</v>
      </c>
      <c r="F153" s="76" t="e">
        <f t="shared" si="215"/>
        <v>#REF!</v>
      </c>
      <c r="G153" s="76" t="e">
        <f t="shared" si="216"/>
        <v>#REF!</v>
      </c>
      <c r="H153" s="76" t="e">
        <f t="shared" si="217"/>
        <v>#REF!</v>
      </c>
      <c r="I153" s="76" t="e">
        <f t="shared" si="218"/>
        <v>#REF!</v>
      </c>
      <c r="J153" s="76" t="e">
        <f t="shared" si="219"/>
        <v>#REF!</v>
      </c>
      <c r="K153" s="76" t="e">
        <f>MROUND('Argy vs. SBO'!$AA$59+('Argy vs. SBO'!$AA$60*'Monthly Data'!F153)+('Argy vs. SBO'!$AA$61*'Monthly Data'!AE153)+AVERAGE('Argy vs. SBO'!$T$953:$T$960),0.25)-2</f>
        <v>#REF!</v>
      </c>
      <c r="L153" s="76" t="e">
        <f t="shared" si="220"/>
        <v>#REF!</v>
      </c>
      <c r="M153" s="76" t="e">
        <f t="shared" si="221"/>
        <v>#REF!</v>
      </c>
      <c r="N153" s="76" t="e">
        <f t="shared" si="222"/>
        <v>#REF!</v>
      </c>
      <c r="O153" s="76" t="e">
        <f t="shared" si="223"/>
        <v>#REF!</v>
      </c>
      <c r="P153" s="76" t="e">
        <f>MROUND('Argy vs. SBO'!$AA$39+('Argy vs. SBO'!$AA$40*'Monthly Data'!U153)+('Argy vs. SBO'!$AA$41*'Monthly Data'!AE153)+AVERAGE('Argy vs. SBO'!$P$953:$P$960),0.25)-2-4-5</f>
        <v>#REF!</v>
      </c>
      <c r="Q153" s="76" t="e">
        <f t="shared" si="224"/>
        <v>#REF!</v>
      </c>
      <c r="R153" s="76" t="e">
        <f t="shared" si="225"/>
        <v>#REF!</v>
      </c>
      <c r="S153" s="76" t="e">
        <f t="shared" si="226"/>
        <v>#REF!</v>
      </c>
      <c r="T153" s="76" t="e">
        <f t="shared" si="227"/>
        <v>#REF!</v>
      </c>
      <c r="U153" s="76" t="e">
        <f t="shared" si="228"/>
        <v>#REF!</v>
      </c>
      <c r="V153" s="76">
        <f t="shared" si="207"/>
        <v>-6</v>
      </c>
      <c r="W153" s="76">
        <f t="shared" si="193"/>
        <v>6.5</v>
      </c>
      <c r="X153" s="76">
        <f t="shared" si="229"/>
        <v>453.44423443334898</v>
      </c>
      <c r="Y153" s="76">
        <f t="shared" si="230"/>
        <v>470.41353313940368</v>
      </c>
      <c r="Z153" s="76">
        <f>'[5]Canola Complex'!$BT456</f>
        <v>462.20494616470233</v>
      </c>
      <c r="AA153" s="76">
        <f t="shared" si="231"/>
        <v>-8.7607117313533536</v>
      </c>
      <c r="AB153" s="76">
        <f t="shared" si="232"/>
        <v>8.2085869747013476</v>
      </c>
      <c r="AC153" s="76" t="e">
        <f t="shared" si="233"/>
        <v>#REF!</v>
      </c>
      <c r="AD153" s="76" t="e">
        <f t="shared" si="234"/>
        <v>#REF!</v>
      </c>
      <c r="AE153" s="76" t="e">
        <f>#REF!</f>
        <v>#REF!</v>
      </c>
      <c r="AF153" s="76" t="e">
        <f t="shared" si="210"/>
        <v>#REF!</v>
      </c>
      <c r="AG153" s="76" t="e">
        <f t="shared" si="235"/>
        <v>#REF!</v>
      </c>
      <c r="AH153" s="76"/>
      <c r="AI153" s="76" t="e">
        <f t="shared" si="192"/>
        <v>#REF!</v>
      </c>
      <c r="AJ153" s="76" t="e">
        <f t="shared" si="236"/>
        <v>#REF!</v>
      </c>
      <c r="AK153" s="78" t="e">
        <f t="shared" si="237"/>
        <v>#REF!</v>
      </c>
      <c r="BD153" s="76" t="e">
        <f t="shared" si="208"/>
        <v>#NUM!</v>
      </c>
      <c r="BE153" s="76" t="e">
        <f t="shared" si="209"/>
        <v>#NUM!</v>
      </c>
      <c r="BF153" s="76" t="e">
        <f t="shared" si="239"/>
        <v>#NUM!</v>
      </c>
      <c r="BG153" s="69" t="e">
        <f t="shared" si="238"/>
        <v>#NUM!</v>
      </c>
    </row>
    <row r="154" spans="1:59" x14ac:dyDescent="0.2">
      <c r="A154" s="60">
        <v>48030</v>
      </c>
      <c r="B154" s="61">
        <f t="shared" si="211"/>
        <v>7</v>
      </c>
      <c r="C154" s="61">
        <f t="shared" si="212"/>
        <v>2031</v>
      </c>
      <c r="D154" s="76" t="e">
        <f t="shared" si="213"/>
        <v>#REF!</v>
      </c>
      <c r="E154" s="76" t="e">
        <f t="shared" si="214"/>
        <v>#REF!</v>
      </c>
      <c r="F154" s="76" t="e">
        <f t="shared" si="215"/>
        <v>#REF!</v>
      </c>
      <c r="G154" s="76" t="e">
        <f t="shared" si="216"/>
        <v>#REF!</v>
      </c>
      <c r="H154" s="76" t="e">
        <f t="shared" si="217"/>
        <v>#REF!</v>
      </c>
      <c r="I154" s="76" t="e">
        <f t="shared" si="218"/>
        <v>#REF!</v>
      </c>
      <c r="J154" s="76" t="e">
        <f t="shared" si="219"/>
        <v>#REF!</v>
      </c>
      <c r="K154" s="76" t="e">
        <f>MROUND('Argy vs. SBO'!$AA$59+('Argy vs. SBO'!$AA$60*'Monthly Data'!F154)+('Argy vs. SBO'!$AA$61*'Monthly Data'!AE154)+AVERAGE('Argy vs. SBO'!$T$953:$T$960),0.25)-2</f>
        <v>#REF!</v>
      </c>
      <c r="L154" s="76" t="e">
        <f t="shared" si="220"/>
        <v>#REF!</v>
      </c>
      <c r="M154" s="76" t="e">
        <f t="shared" si="221"/>
        <v>#REF!</v>
      </c>
      <c r="N154" s="76" t="e">
        <f t="shared" si="222"/>
        <v>#REF!</v>
      </c>
      <c r="O154" s="76" t="e">
        <f t="shared" si="223"/>
        <v>#REF!</v>
      </c>
      <c r="P154" s="76" t="e">
        <f>MROUND('Argy vs. SBO'!$AA$39+('Argy vs. SBO'!$AA$40*'Monthly Data'!U154)+('Argy vs. SBO'!$AA$41*'Monthly Data'!AE154)+AVERAGE('Argy vs. SBO'!$P$953:$P$960),0.25)-2-4-5</f>
        <v>#REF!</v>
      </c>
      <c r="Q154" s="76" t="e">
        <f t="shared" si="224"/>
        <v>#REF!</v>
      </c>
      <c r="R154" s="76" t="e">
        <f t="shared" si="225"/>
        <v>#REF!</v>
      </c>
      <c r="S154" s="76" t="e">
        <f t="shared" si="226"/>
        <v>#REF!</v>
      </c>
      <c r="T154" s="76" t="e">
        <f t="shared" si="227"/>
        <v>#REF!</v>
      </c>
      <c r="U154" s="76" t="e">
        <f t="shared" si="228"/>
        <v>#REF!</v>
      </c>
      <c r="V154" s="76">
        <f t="shared" si="207"/>
        <v>-3.75</v>
      </c>
      <c r="W154" s="76">
        <f t="shared" si="193"/>
        <v>3.5</v>
      </c>
      <c r="X154" s="76">
        <f t="shared" si="229"/>
        <v>523.5591528996988</v>
      </c>
      <c r="Y154" s="76">
        <f t="shared" si="230"/>
        <v>532.5387332829996</v>
      </c>
      <c r="Z154" s="76">
        <f>'[5]Canola Complex'!$BT457</f>
        <v>527.01249722283535</v>
      </c>
      <c r="AA154" s="76">
        <f t="shared" si="231"/>
        <v>-3.4533443231365482</v>
      </c>
      <c r="AB154" s="76">
        <f t="shared" si="232"/>
        <v>5.5262360601642513</v>
      </c>
      <c r="AC154" s="76" t="e">
        <f t="shared" si="233"/>
        <v>#REF!</v>
      </c>
      <c r="AD154" s="76" t="e">
        <f t="shared" si="234"/>
        <v>#REF!</v>
      </c>
      <c r="AE154" s="76" t="e">
        <f>#REF!</f>
        <v>#REF!</v>
      </c>
      <c r="AF154" s="76" t="e">
        <f t="shared" si="210"/>
        <v>#REF!</v>
      </c>
      <c r="AG154" s="76" t="e">
        <f t="shared" si="235"/>
        <v>#REF!</v>
      </c>
      <c r="AH154" s="76"/>
      <c r="AI154" s="76" t="e">
        <f t="shared" si="192"/>
        <v>#REF!</v>
      </c>
      <c r="AJ154" s="76" t="e">
        <f t="shared" si="236"/>
        <v>#REF!</v>
      </c>
      <c r="AK154" s="78" t="e">
        <f t="shared" si="237"/>
        <v>#REF!</v>
      </c>
      <c r="BD154" s="76" t="e">
        <f t="shared" si="208"/>
        <v>#NUM!</v>
      </c>
      <c r="BE154" s="76" t="e">
        <f t="shared" si="209"/>
        <v>#NUM!</v>
      </c>
      <c r="BF154" s="76" t="e">
        <f t="shared" si="239"/>
        <v>#NUM!</v>
      </c>
      <c r="BG154" s="69" t="e">
        <f t="shared" si="238"/>
        <v>#NUM!</v>
      </c>
    </row>
    <row r="155" spans="1:59" x14ac:dyDescent="0.2">
      <c r="A155" s="60">
        <v>48061</v>
      </c>
      <c r="B155" s="61">
        <f t="shared" si="211"/>
        <v>8</v>
      </c>
      <c r="C155" s="61">
        <f t="shared" si="212"/>
        <v>2031</v>
      </c>
      <c r="D155" s="76" t="e">
        <f t="shared" si="213"/>
        <v>#REF!</v>
      </c>
      <c r="E155" s="76" t="e">
        <f t="shared" si="214"/>
        <v>#REF!</v>
      </c>
      <c r="F155" s="76" t="e">
        <f t="shared" si="215"/>
        <v>#REF!</v>
      </c>
      <c r="G155" s="76" t="e">
        <f t="shared" si="216"/>
        <v>#REF!</v>
      </c>
      <c r="H155" s="76" t="e">
        <f t="shared" si="217"/>
        <v>#REF!</v>
      </c>
      <c r="I155" s="76" t="e">
        <f t="shared" si="218"/>
        <v>#REF!</v>
      </c>
      <c r="J155" s="76" t="e">
        <f t="shared" si="219"/>
        <v>#REF!</v>
      </c>
      <c r="K155" s="76" t="e">
        <f>MROUND('Argy vs. SBO'!$AA$59+('Argy vs. SBO'!$AA$60*'Monthly Data'!F155)+('Argy vs. SBO'!$AA$61*'Monthly Data'!AE155)+AVERAGE('Argy vs. SBO'!$T$953:$T$960),0.25)-2</f>
        <v>#REF!</v>
      </c>
      <c r="L155" s="76" t="e">
        <f t="shared" si="220"/>
        <v>#REF!</v>
      </c>
      <c r="M155" s="76" t="e">
        <f t="shared" si="221"/>
        <v>#REF!</v>
      </c>
      <c r="N155" s="76" t="e">
        <f t="shared" si="222"/>
        <v>#REF!</v>
      </c>
      <c r="O155" s="76" t="e">
        <f t="shared" si="223"/>
        <v>#REF!</v>
      </c>
      <c r="P155" s="76" t="e">
        <f>MROUND('Argy vs. SBO'!$AA$39+('Argy vs. SBO'!$AA$40*'Monthly Data'!U155)+('Argy vs. SBO'!$AA$41*'Monthly Data'!AE155)+AVERAGE('Argy vs. SBO'!$P$953:$P$960),0.25)-2-4-5</f>
        <v>#REF!</v>
      </c>
      <c r="Q155" s="76" t="e">
        <f t="shared" si="224"/>
        <v>#REF!</v>
      </c>
      <c r="R155" s="76" t="e">
        <f t="shared" si="225"/>
        <v>#REF!</v>
      </c>
      <c r="S155" s="76" t="e">
        <f t="shared" si="226"/>
        <v>#REF!</v>
      </c>
      <c r="T155" s="76" t="e">
        <f t="shared" si="227"/>
        <v>#REF!</v>
      </c>
      <c r="U155" s="76" t="e">
        <f t="shared" si="228"/>
        <v>#REF!</v>
      </c>
      <c r="V155" s="76">
        <f t="shared" si="207"/>
        <v>-2.75</v>
      </c>
      <c r="W155" s="76">
        <f t="shared" si="193"/>
        <v>2.25</v>
      </c>
      <c r="X155" s="76">
        <f t="shared" si="229"/>
        <v>558.28316839051161</v>
      </c>
      <c r="Y155" s="76">
        <f t="shared" si="230"/>
        <v>565.07333913636126</v>
      </c>
      <c r="Z155" s="76">
        <f>'[5]Canola Complex'!$BT458</f>
        <v>561.22281868458379</v>
      </c>
      <c r="AA155" s="76">
        <f t="shared" si="231"/>
        <v>-2.9396502940721803</v>
      </c>
      <c r="AB155" s="76">
        <f t="shared" si="232"/>
        <v>3.85052045177747</v>
      </c>
      <c r="AC155" s="76" t="e">
        <f t="shared" si="233"/>
        <v>#REF!</v>
      </c>
      <c r="AD155" s="76" t="e">
        <f t="shared" si="234"/>
        <v>#REF!</v>
      </c>
      <c r="AE155" s="76" t="e">
        <f>#REF!</f>
        <v>#REF!</v>
      </c>
      <c r="AF155" s="76" t="e">
        <f t="shared" si="210"/>
        <v>#REF!</v>
      </c>
      <c r="AG155" s="76" t="e">
        <f t="shared" si="235"/>
        <v>#REF!</v>
      </c>
      <c r="AH155" s="76"/>
      <c r="AI155" s="76" t="e">
        <f t="shared" ref="AI155:AI217" si="240">F155-AE155</f>
        <v>#REF!</v>
      </c>
      <c r="AJ155" s="76" t="e">
        <f t="shared" si="236"/>
        <v>#REF!</v>
      </c>
      <c r="AK155" s="78" t="e">
        <f t="shared" si="237"/>
        <v>#REF!</v>
      </c>
      <c r="BD155" s="76" t="e">
        <f t="shared" si="208"/>
        <v>#NUM!</v>
      </c>
      <c r="BE155" s="76" t="e">
        <f t="shared" si="209"/>
        <v>#NUM!</v>
      </c>
      <c r="BF155" s="76" t="e">
        <f t="shared" si="239"/>
        <v>#NUM!</v>
      </c>
      <c r="BG155" s="69" t="e">
        <f t="shared" si="238"/>
        <v>#NUM!</v>
      </c>
    </row>
    <row r="156" spans="1:59" x14ac:dyDescent="0.2">
      <c r="A156" s="60">
        <v>48092</v>
      </c>
      <c r="B156" s="61">
        <f t="shared" si="211"/>
        <v>9</v>
      </c>
      <c r="C156" s="61">
        <f t="shared" si="212"/>
        <v>2031</v>
      </c>
      <c r="D156" s="76" t="e">
        <f t="shared" si="213"/>
        <v>#REF!</v>
      </c>
      <c r="E156" s="76" t="e">
        <f t="shared" si="214"/>
        <v>#REF!</v>
      </c>
      <c r="F156" s="76" t="e">
        <f t="shared" si="215"/>
        <v>#REF!</v>
      </c>
      <c r="G156" s="76" t="e">
        <f t="shared" si="216"/>
        <v>#REF!</v>
      </c>
      <c r="H156" s="76" t="e">
        <f t="shared" si="217"/>
        <v>#REF!</v>
      </c>
      <c r="I156" s="76" t="e">
        <f t="shared" si="218"/>
        <v>#REF!</v>
      </c>
      <c r="J156" s="76" t="e">
        <f t="shared" si="219"/>
        <v>#REF!</v>
      </c>
      <c r="K156" s="76" t="e">
        <f>MROUND('Argy vs. SBO'!$AA$59+('Argy vs. SBO'!$AA$60*'Monthly Data'!F156)+('Argy vs. SBO'!$AA$61*'Monthly Data'!AE156)+AVERAGE('Argy vs. SBO'!$T$953:$T$960),0.25)-2</f>
        <v>#REF!</v>
      </c>
      <c r="L156" s="76" t="e">
        <f t="shared" si="220"/>
        <v>#REF!</v>
      </c>
      <c r="M156" s="76" t="e">
        <f t="shared" si="221"/>
        <v>#REF!</v>
      </c>
      <c r="N156" s="76" t="e">
        <f t="shared" si="222"/>
        <v>#REF!</v>
      </c>
      <c r="O156" s="76" t="e">
        <f t="shared" si="223"/>
        <v>#REF!</v>
      </c>
      <c r="P156" s="76" t="e">
        <f>MROUND('Argy vs. SBO'!$AA$39+('Argy vs. SBO'!$AA$40*'Monthly Data'!U156)+('Argy vs. SBO'!$AA$41*'Monthly Data'!AE156)+AVERAGE('Argy vs. SBO'!$P$953:$P$960),0.25)-2-4-5</f>
        <v>#REF!</v>
      </c>
      <c r="Q156" s="76" t="e">
        <f t="shared" si="224"/>
        <v>#REF!</v>
      </c>
      <c r="R156" s="76" t="e">
        <f t="shared" si="225"/>
        <v>#REF!</v>
      </c>
      <c r="S156" s="76" t="e">
        <f t="shared" si="226"/>
        <v>#REF!</v>
      </c>
      <c r="T156" s="76" t="e">
        <f t="shared" si="227"/>
        <v>#REF!</v>
      </c>
      <c r="U156" s="76" t="e">
        <f t="shared" si="228"/>
        <v>#REF!</v>
      </c>
      <c r="V156" s="76">
        <f t="shared" si="207"/>
        <v>-3.75</v>
      </c>
      <c r="W156" s="76">
        <f t="shared" si="193"/>
        <v>5</v>
      </c>
      <c r="X156" s="76">
        <f t="shared" si="229"/>
        <v>273.96590102993082</v>
      </c>
      <c r="Y156" s="76">
        <f t="shared" si="230"/>
        <v>281.95559661708899</v>
      </c>
      <c r="Z156" s="76">
        <f>'[5]Canola Complex'!$BT459</f>
        <v>278.00422722251415</v>
      </c>
      <c r="AA156" s="76">
        <f t="shared" si="231"/>
        <v>-4.0383261925833267</v>
      </c>
      <c r="AB156" s="76">
        <f t="shared" si="232"/>
        <v>3.95136939457484</v>
      </c>
      <c r="AC156" s="76" t="e">
        <f t="shared" si="233"/>
        <v>#REF!</v>
      </c>
      <c r="AD156" s="76" t="e">
        <f t="shared" si="234"/>
        <v>#REF!</v>
      </c>
      <c r="AE156" s="76" t="e">
        <f>#REF!</f>
        <v>#REF!</v>
      </c>
      <c r="AF156" s="76" t="e">
        <f t="shared" si="210"/>
        <v>#REF!</v>
      </c>
      <c r="AG156" s="76" t="e">
        <f t="shared" si="235"/>
        <v>#REF!</v>
      </c>
      <c r="AH156" s="76"/>
      <c r="AI156" s="76" t="e">
        <f t="shared" si="240"/>
        <v>#REF!</v>
      </c>
      <c r="AJ156" s="76" t="e">
        <f t="shared" si="236"/>
        <v>#REF!</v>
      </c>
      <c r="AK156" s="78" t="e">
        <f t="shared" si="237"/>
        <v>#REF!</v>
      </c>
      <c r="BD156" s="76" t="e">
        <f t="shared" si="208"/>
        <v>#NUM!</v>
      </c>
      <c r="BE156" s="76" t="e">
        <f t="shared" si="209"/>
        <v>#NUM!</v>
      </c>
      <c r="BF156" s="76" t="e">
        <f t="shared" si="239"/>
        <v>#NUM!</v>
      </c>
      <c r="BG156" s="69" t="e">
        <f t="shared" si="238"/>
        <v>#NUM!</v>
      </c>
    </row>
    <row r="157" spans="1:59" x14ac:dyDescent="0.2">
      <c r="A157" s="60">
        <v>48122</v>
      </c>
      <c r="B157" s="61">
        <f t="shared" si="211"/>
        <v>10</v>
      </c>
      <c r="C157" s="61">
        <f t="shared" si="212"/>
        <v>2031</v>
      </c>
      <c r="D157" s="76" t="e">
        <f t="shared" si="213"/>
        <v>#REF!</v>
      </c>
      <c r="E157" s="76" t="e">
        <f t="shared" si="214"/>
        <v>#REF!</v>
      </c>
      <c r="F157" s="76" t="e">
        <f t="shared" si="215"/>
        <v>#REF!</v>
      </c>
      <c r="G157" s="76" t="e">
        <f t="shared" si="216"/>
        <v>#REF!</v>
      </c>
      <c r="H157" s="76" t="e">
        <f t="shared" si="217"/>
        <v>#REF!</v>
      </c>
      <c r="I157" s="76" t="e">
        <f t="shared" si="218"/>
        <v>#REF!</v>
      </c>
      <c r="J157" s="76" t="e">
        <f t="shared" si="219"/>
        <v>#REF!</v>
      </c>
      <c r="K157" s="76" t="e">
        <f>MROUND('Argy vs. SBO'!$AA$59+('Argy vs. SBO'!$AA$60*'Monthly Data'!F157)+('Argy vs. SBO'!$AA$61*'Monthly Data'!AE157)+AVERAGE('Argy vs. SBO'!$T$953:$T$960),0.25)-2</f>
        <v>#REF!</v>
      </c>
      <c r="L157" s="76" t="e">
        <f t="shared" si="220"/>
        <v>#REF!</v>
      </c>
      <c r="M157" s="76" t="e">
        <f t="shared" si="221"/>
        <v>#REF!</v>
      </c>
      <c r="N157" s="76" t="e">
        <f t="shared" si="222"/>
        <v>#REF!</v>
      </c>
      <c r="O157" s="76" t="e">
        <f t="shared" si="223"/>
        <v>#REF!</v>
      </c>
      <c r="P157" s="76" t="e">
        <f>MROUND('Argy vs. SBO'!$AA$39+('Argy vs. SBO'!$AA$40*'Monthly Data'!U157)+('Argy vs. SBO'!$AA$41*'Monthly Data'!AE157)+AVERAGE('Argy vs. SBO'!$P$953:$P$960),0.25)-2-4-5</f>
        <v>#REF!</v>
      </c>
      <c r="Q157" s="76" t="e">
        <f t="shared" si="224"/>
        <v>#REF!</v>
      </c>
      <c r="R157" s="76" t="e">
        <f t="shared" si="225"/>
        <v>#REF!</v>
      </c>
      <c r="S157" s="76" t="e">
        <f t="shared" si="226"/>
        <v>#REF!</v>
      </c>
      <c r="T157" s="76" t="e">
        <f t="shared" si="227"/>
        <v>#REF!</v>
      </c>
      <c r="U157" s="76" t="e">
        <f t="shared" si="228"/>
        <v>#REF!</v>
      </c>
      <c r="V157" s="76">
        <f t="shared" si="207"/>
        <v>-3.75</v>
      </c>
      <c r="W157" s="76">
        <f t="shared" si="193"/>
        <v>3.75</v>
      </c>
      <c r="X157" s="76">
        <f t="shared" si="229"/>
        <v>265.18796137685911</v>
      </c>
      <c r="Y157" s="76">
        <f t="shared" si="230"/>
        <v>272.42328104848991</v>
      </c>
      <c r="Z157" s="76">
        <f>'[5]Canola Complex'!$BU448</f>
        <v>268.86835473919336</v>
      </c>
      <c r="AA157" s="76">
        <f t="shared" si="231"/>
        <v>-3.6803933623342573</v>
      </c>
      <c r="AB157" s="76">
        <f t="shared" si="232"/>
        <v>3.5549263092965475</v>
      </c>
      <c r="AC157" s="76" t="e">
        <f t="shared" si="233"/>
        <v>#REF!</v>
      </c>
      <c r="AD157" s="76" t="e">
        <f t="shared" si="234"/>
        <v>#REF!</v>
      </c>
      <c r="AE157" s="76" t="e">
        <f>#REF!</f>
        <v>#REF!</v>
      </c>
      <c r="AF157" s="76" t="e">
        <f t="shared" si="210"/>
        <v>#REF!</v>
      </c>
      <c r="AG157" s="76" t="e">
        <f t="shared" si="235"/>
        <v>#REF!</v>
      </c>
      <c r="AH157" s="76"/>
      <c r="AI157" s="76" t="e">
        <f t="shared" si="240"/>
        <v>#REF!</v>
      </c>
      <c r="AJ157" s="76" t="e">
        <f t="shared" si="236"/>
        <v>#REF!</v>
      </c>
      <c r="AK157" s="78" t="e">
        <f t="shared" si="237"/>
        <v>#REF!</v>
      </c>
      <c r="BD157" s="76" t="e">
        <f t="shared" si="208"/>
        <v>#NUM!</v>
      </c>
      <c r="BE157" s="76" t="e">
        <f t="shared" si="209"/>
        <v>#NUM!</v>
      </c>
      <c r="BF157" s="76" t="e">
        <f t="shared" si="239"/>
        <v>#NUM!</v>
      </c>
      <c r="BG157" s="69" t="e">
        <f t="shared" si="238"/>
        <v>#NUM!</v>
      </c>
    </row>
    <row r="158" spans="1:59" x14ac:dyDescent="0.2">
      <c r="A158" s="60">
        <v>48153</v>
      </c>
      <c r="B158" s="61">
        <f t="shared" si="211"/>
        <v>11</v>
      </c>
      <c r="C158" s="61">
        <f t="shared" si="212"/>
        <v>2031</v>
      </c>
      <c r="D158" s="76" t="e">
        <f t="shared" si="213"/>
        <v>#REF!</v>
      </c>
      <c r="E158" s="76" t="e">
        <f t="shared" si="214"/>
        <v>#REF!</v>
      </c>
      <c r="F158" s="76" t="e">
        <f t="shared" si="215"/>
        <v>#REF!</v>
      </c>
      <c r="G158" s="76" t="e">
        <f t="shared" si="216"/>
        <v>#REF!</v>
      </c>
      <c r="H158" s="76" t="e">
        <f t="shared" si="217"/>
        <v>#REF!</v>
      </c>
      <c r="I158" s="76" t="e">
        <f t="shared" si="218"/>
        <v>#REF!</v>
      </c>
      <c r="J158" s="76" t="e">
        <f t="shared" si="219"/>
        <v>#REF!</v>
      </c>
      <c r="K158" s="76" t="e">
        <f>MROUND('Argy vs. SBO'!$AA$59+('Argy vs. SBO'!$AA$60*'Monthly Data'!F158)+('Argy vs. SBO'!$AA$61*'Monthly Data'!AE158)+AVERAGE('Argy vs. SBO'!$T$953:$T$960),0.25)-2</f>
        <v>#REF!</v>
      </c>
      <c r="L158" s="76" t="e">
        <f t="shared" si="220"/>
        <v>#REF!</v>
      </c>
      <c r="M158" s="76" t="e">
        <f t="shared" si="221"/>
        <v>#REF!</v>
      </c>
      <c r="N158" s="76" t="e">
        <f t="shared" si="222"/>
        <v>#REF!</v>
      </c>
      <c r="O158" s="76" t="e">
        <f t="shared" si="223"/>
        <v>#REF!</v>
      </c>
      <c r="P158" s="76" t="e">
        <f>MROUND('Argy vs. SBO'!$AA$39+('Argy vs. SBO'!$AA$40*'Monthly Data'!U158)+('Argy vs. SBO'!$AA$41*'Monthly Data'!AE158)+AVERAGE('Argy vs. SBO'!$P$953:$P$960),0.25)-2-4-5</f>
        <v>#REF!</v>
      </c>
      <c r="Q158" s="76" t="e">
        <f t="shared" si="224"/>
        <v>#REF!</v>
      </c>
      <c r="R158" s="76" t="e">
        <f t="shared" si="225"/>
        <v>#REF!</v>
      </c>
      <c r="S158" s="76" t="e">
        <f t="shared" si="226"/>
        <v>#REF!</v>
      </c>
      <c r="T158" s="76" t="e">
        <f t="shared" si="227"/>
        <v>#REF!</v>
      </c>
      <c r="U158" s="76" t="e">
        <f t="shared" si="228"/>
        <v>#REF!</v>
      </c>
      <c r="V158" s="76">
        <f t="shared" si="207"/>
        <v>-3.75</v>
      </c>
      <c r="W158" s="76">
        <f t="shared" si="193"/>
        <v>2.75</v>
      </c>
      <c r="X158" s="76">
        <f t="shared" si="229"/>
        <v>191.64055047600013</v>
      </c>
      <c r="Y158" s="76">
        <f t="shared" si="230"/>
        <v>196.79903329460365</v>
      </c>
      <c r="Z158" s="76">
        <f>'[5]Canola Complex'!$BU449</f>
        <v>194.39702820797731</v>
      </c>
      <c r="AA158" s="76">
        <f t="shared" si="231"/>
        <v>-2.7564777319771849</v>
      </c>
      <c r="AB158" s="76">
        <f t="shared" si="232"/>
        <v>2.4020050866263318</v>
      </c>
      <c r="AC158" s="76" t="e">
        <f t="shared" si="233"/>
        <v>#REF!</v>
      </c>
      <c r="AD158" s="76" t="e">
        <f t="shared" si="234"/>
        <v>#REF!</v>
      </c>
      <c r="AE158" s="76" t="e">
        <f>#REF!</f>
        <v>#REF!</v>
      </c>
      <c r="AF158" s="76" t="e">
        <f t="shared" si="210"/>
        <v>#REF!</v>
      </c>
      <c r="AG158" s="76" t="e">
        <f t="shared" si="235"/>
        <v>#REF!</v>
      </c>
      <c r="AH158" s="76"/>
      <c r="AI158" s="76" t="e">
        <f t="shared" si="240"/>
        <v>#REF!</v>
      </c>
      <c r="AJ158" s="76" t="e">
        <f t="shared" si="236"/>
        <v>#REF!</v>
      </c>
      <c r="AK158" s="78" t="e">
        <f t="shared" si="237"/>
        <v>#REF!</v>
      </c>
      <c r="BD158" s="76" t="e">
        <f t="shared" si="208"/>
        <v>#NUM!</v>
      </c>
      <c r="BE158" s="76" t="e">
        <f t="shared" si="209"/>
        <v>#NUM!</v>
      </c>
      <c r="BF158" s="76" t="e">
        <f t="shared" si="239"/>
        <v>#NUM!</v>
      </c>
      <c r="BG158" s="69" t="e">
        <f t="shared" si="238"/>
        <v>#NUM!</v>
      </c>
    </row>
    <row r="159" spans="1:59" x14ac:dyDescent="0.2">
      <c r="A159" s="60">
        <v>48183</v>
      </c>
      <c r="B159" s="61">
        <f t="shared" si="211"/>
        <v>12</v>
      </c>
      <c r="C159" s="61">
        <f t="shared" si="212"/>
        <v>2031</v>
      </c>
      <c r="D159" s="76" t="e">
        <f t="shared" si="213"/>
        <v>#REF!</v>
      </c>
      <c r="E159" s="76" t="e">
        <f t="shared" si="214"/>
        <v>#REF!</v>
      </c>
      <c r="F159" s="76" t="e">
        <f t="shared" si="215"/>
        <v>#REF!</v>
      </c>
      <c r="G159" s="76" t="e">
        <f t="shared" si="216"/>
        <v>#REF!</v>
      </c>
      <c r="H159" s="76" t="e">
        <f t="shared" si="217"/>
        <v>#REF!</v>
      </c>
      <c r="I159" s="76" t="e">
        <f t="shared" si="218"/>
        <v>#REF!</v>
      </c>
      <c r="J159" s="76" t="e">
        <f t="shared" si="219"/>
        <v>#REF!</v>
      </c>
      <c r="K159" s="76" t="e">
        <f>MROUND('Argy vs. SBO'!$AA$59+('Argy vs. SBO'!$AA$60*'Monthly Data'!F159)+('Argy vs. SBO'!$AA$61*'Monthly Data'!AE159)+AVERAGE('Argy vs. SBO'!$T$953:$T$960),0.25)-2</f>
        <v>#REF!</v>
      </c>
      <c r="L159" s="76" t="e">
        <f t="shared" si="220"/>
        <v>#REF!</v>
      </c>
      <c r="M159" s="76" t="e">
        <f t="shared" si="221"/>
        <v>#REF!</v>
      </c>
      <c r="N159" s="76" t="e">
        <f t="shared" si="222"/>
        <v>#REF!</v>
      </c>
      <c r="O159" s="76" t="e">
        <f t="shared" si="223"/>
        <v>#REF!</v>
      </c>
      <c r="P159" s="76" t="e">
        <f>MROUND('Argy vs. SBO'!$AA$39+('Argy vs. SBO'!$AA$40*'Monthly Data'!U159)+('Argy vs. SBO'!$AA$41*'Monthly Data'!AE159)+AVERAGE('Argy vs. SBO'!$P$953:$P$960),0.25)-2-4-5</f>
        <v>#REF!</v>
      </c>
      <c r="Q159" s="76" t="e">
        <f t="shared" si="224"/>
        <v>#REF!</v>
      </c>
      <c r="R159" s="76" t="e">
        <f t="shared" si="225"/>
        <v>#REF!</v>
      </c>
      <c r="S159" s="76" t="e">
        <f t="shared" si="226"/>
        <v>#REF!</v>
      </c>
      <c r="T159" s="76" t="e">
        <f t="shared" si="227"/>
        <v>#REF!</v>
      </c>
      <c r="U159" s="76" t="e">
        <f t="shared" si="228"/>
        <v>#REF!</v>
      </c>
      <c r="V159" s="76">
        <f t="shared" si="207"/>
        <v>-2</v>
      </c>
      <c r="W159" s="76">
        <f t="shared" si="193"/>
        <v>2.25</v>
      </c>
      <c r="X159" s="76">
        <f t="shared" si="229"/>
        <v>313.57641232270356</v>
      </c>
      <c r="Y159" s="76">
        <f t="shared" si="230"/>
        <v>319.23196530121919</v>
      </c>
      <c r="Z159" s="76">
        <f>'[5]Canola Complex'!$BU450</f>
        <v>316.56228379150491</v>
      </c>
      <c r="AA159" s="76">
        <f t="shared" si="231"/>
        <v>-2.9858714688013492</v>
      </c>
      <c r="AB159" s="76">
        <f t="shared" si="232"/>
        <v>2.6696815097142803</v>
      </c>
      <c r="AC159" s="76" t="e">
        <f t="shared" si="233"/>
        <v>#REF!</v>
      </c>
      <c r="AD159" s="76" t="e">
        <f t="shared" si="234"/>
        <v>#REF!</v>
      </c>
      <c r="AE159" s="76" t="e">
        <f>#REF!</f>
        <v>#REF!</v>
      </c>
      <c r="AF159" s="76" t="e">
        <f t="shared" si="210"/>
        <v>#REF!</v>
      </c>
      <c r="AG159" s="76" t="e">
        <f t="shared" si="235"/>
        <v>#REF!</v>
      </c>
      <c r="AH159" s="76"/>
      <c r="AI159" s="76" t="e">
        <f t="shared" si="240"/>
        <v>#REF!</v>
      </c>
      <c r="AJ159" s="76" t="e">
        <f t="shared" si="236"/>
        <v>#REF!</v>
      </c>
      <c r="AK159" s="78" t="e">
        <f t="shared" si="237"/>
        <v>#REF!</v>
      </c>
      <c r="BD159" s="76" t="e">
        <f t="shared" si="208"/>
        <v>#NUM!</v>
      </c>
      <c r="BE159" s="76" t="e">
        <f t="shared" si="209"/>
        <v>#NUM!</v>
      </c>
      <c r="BF159" s="76" t="e">
        <f t="shared" si="239"/>
        <v>#NUM!</v>
      </c>
      <c r="BG159" s="69" t="e">
        <f t="shared" si="238"/>
        <v>#NUM!</v>
      </c>
    </row>
    <row r="160" spans="1:59" x14ac:dyDescent="0.2">
      <c r="A160" s="60">
        <v>48214</v>
      </c>
      <c r="B160" s="61">
        <f t="shared" si="211"/>
        <v>1</v>
      </c>
      <c r="C160" s="61">
        <f t="shared" si="212"/>
        <v>2032</v>
      </c>
      <c r="D160" s="76" t="e">
        <f t="shared" si="213"/>
        <v>#REF!</v>
      </c>
      <c r="E160" s="76" t="e">
        <f t="shared" si="214"/>
        <v>#REF!</v>
      </c>
      <c r="F160" s="76" t="e">
        <f t="shared" si="215"/>
        <v>#REF!</v>
      </c>
      <c r="G160" s="76" t="e">
        <f t="shared" si="216"/>
        <v>#REF!</v>
      </c>
      <c r="H160" s="76" t="e">
        <f t="shared" si="217"/>
        <v>#REF!</v>
      </c>
      <c r="I160" s="76" t="e">
        <f t="shared" si="218"/>
        <v>#REF!</v>
      </c>
      <c r="J160" s="76" t="e">
        <f t="shared" si="219"/>
        <v>#REF!</v>
      </c>
      <c r="K160" s="76" t="e">
        <f>MROUND('Argy vs. SBO'!$AA$59+('Argy vs. SBO'!$AA$60*'Monthly Data'!F160)+('Argy vs. SBO'!$AA$61*'Monthly Data'!AE160)+AVERAGE('Argy vs. SBO'!$T$953:$T$960),0.25)-2</f>
        <v>#REF!</v>
      </c>
      <c r="L160" s="76" t="e">
        <f t="shared" si="220"/>
        <v>#REF!</v>
      </c>
      <c r="M160" s="76" t="e">
        <f t="shared" si="221"/>
        <v>#REF!</v>
      </c>
      <c r="N160" s="76" t="e">
        <f t="shared" si="222"/>
        <v>#REF!</v>
      </c>
      <c r="O160" s="76" t="e">
        <f t="shared" si="223"/>
        <v>#REF!</v>
      </c>
      <c r="P160" s="76" t="e">
        <f>MROUND('Argy vs. SBO'!$AA$39+('Argy vs. SBO'!$AA$40*'Monthly Data'!U160)+('Argy vs. SBO'!$AA$41*'Monthly Data'!AE160)+AVERAGE('Argy vs. SBO'!$P$953:$P$960),0.25)-2-4-5</f>
        <v>#REF!</v>
      </c>
      <c r="Q160" s="76" t="e">
        <f t="shared" si="224"/>
        <v>#REF!</v>
      </c>
      <c r="R160" s="76" t="e">
        <f t="shared" si="225"/>
        <v>#REF!</v>
      </c>
      <c r="S160" s="76" t="e">
        <f t="shared" si="226"/>
        <v>#REF!</v>
      </c>
      <c r="T160" s="76" t="e">
        <f t="shared" si="227"/>
        <v>#REF!</v>
      </c>
      <c r="U160" s="76" t="e">
        <f t="shared" si="228"/>
        <v>#REF!</v>
      </c>
      <c r="V160" s="76">
        <f t="shared" si="207"/>
        <v>-2.75</v>
      </c>
      <c r="W160" s="76">
        <f t="shared" si="193"/>
        <v>2.75</v>
      </c>
      <c r="X160" s="76">
        <f t="shared" si="229"/>
        <v>337.37030680029181</v>
      </c>
      <c r="Y160" s="76">
        <f t="shared" si="230"/>
        <v>342.59719965307505</v>
      </c>
      <c r="Z160" s="76">
        <f>'[5]Canola Complex'!$BU451</f>
        <v>339.93850023453916</v>
      </c>
      <c r="AA160" s="76">
        <f t="shared" si="231"/>
        <v>-2.5681934342473483</v>
      </c>
      <c r="AB160" s="76">
        <f t="shared" si="232"/>
        <v>2.658699418535889</v>
      </c>
      <c r="AC160" s="76" t="e">
        <f t="shared" si="233"/>
        <v>#REF!</v>
      </c>
      <c r="AD160" s="76" t="e">
        <f t="shared" si="234"/>
        <v>#REF!</v>
      </c>
      <c r="AE160" s="76" t="e">
        <f>#REF!</f>
        <v>#REF!</v>
      </c>
      <c r="AF160" s="76" t="e">
        <f t="shared" si="210"/>
        <v>#REF!</v>
      </c>
      <c r="AG160" s="76" t="e">
        <f t="shared" si="235"/>
        <v>#REF!</v>
      </c>
      <c r="AH160" s="76"/>
      <c r="AI160" s="76" t="e">
        <f t="shared" si="240"/>
        <v>#REF!</v>
      </c>
      <c r="AJ160" s="76" t="e">
        <f t="shared" si="236"/>
        <v>#REF!</v>
      </c>
      <c r="AK160" s="78" t="e">
        <f t="shared" si="237"/>
        <v>#REF!</v>
      </c>
      <c r="BD160" s="76" t="e">
        <f t="shared" si="208"/>
        <v>#NUM!</v>
      </c>
      <c r="BE160" s="76" t="e">
        <f t="shared" si="209"/>
        <v>#NUM!</v>
      </c>
      <c r="BF160" s="76" t="e">
        <f t="shared" si="239"/>
        <v>#NUM!</v>
      </c>
      <c r="BG160" s="69" t="e">
        <f t="shared" si="238"/>
        <v>#NUM!</v>
      </c>
    </row>
    <row r="161" spans="1:59" x14ac:dyDescent="0.2">
      <c r="A161" s="60">
        <v>48245</v>
      </c>
      <c r="B161" s="61">
        <f t="shared" si="211"/>
        <v>2</v>
      </c>
      <c r="C161" s="61">
        <f t="shared" si="212"/>
        <v>2032</v>
      </c>
      <c r="D161" s="76" t="e">
        <f t="shared" si="213"/>
        <v>#REF!</v>
      </c>
      <c r="E161" s="76" t="e">
        <f t="shared" si="214"/>
        <v>#REF!</v>
      </c>
      <c r="F161" s="76" t="e">
        <f t="shared" si="215"/>
        <v>#REF!</v>
      </c>
      <c r="G161" s="76" t="e">
        <f t="shared" si="216"/>
        <v>#REF!</v>
      </c>
      <c r="H161" s="76" t="e">
        <f t="shared" si="217"/>
        <v>#REF!</v>
      </c>
      <c r="I161" s="76" t="e">
        <f t="shared" si="218"/>
        <v>#REF!</v>
      </c>
      <c r="J161" s="76" t="e">
        <f t="shared" si="219"/>
        <v>#REF!</v>
      </c>
      <c r="K161" s="76" t="e">
        <f>MROUND('Argy vs. SBO'!$AA$59+('Argy vs. SBO'!$AA$60*'Monthly Data'!F161)+('Argy vs. SBO'!$AA$61*'Monthly Data'!AE161)+AVERAGE('Argy vs. SBO'!$T$953:$T$960),0.25)-2</f>
        <v>#REF!</v>
      </c>
      <c r="L161" s="76" t="e">
        <f t="shared" si="220"/>
        <v>#REF!</v>
      </c>
      <c r="M161" s="76" t="e">
        <f t="shared" si="221"/>
        <v>#REF!</v>
      </c>
      <c r="N161" s="76" t="e">
        <f t="shared" si="222"/>
        <v>#REF!</v>
      </c>
      <c r="O161" s="76" t="e">
        <f t="shared" si="223"/>
        <v>#REF!</v>
      </c>
      <c r="P161" s="76" t="e">
        <f>MROUND('Argy vs. SBO'!$AA$39+('Argy vs. SBO'!$AA$40*'Monthly Data'!U161)+('Argy vs. SBO'!$AA$41*'Monthly Data'!AE161)+AVERAGE('Argy vs. SBO'!$P$953:$P$960),0.25)-2-4-5</f>
        <v>#REF!</v>
      </c>
      <c r="Q161" s="76" t="e">
        <f t="shared" si="224"/>
        <v>#REF!</v>
      </c>
      <c r="R161" s="76" t="e">
        <f t="shared" si="225"/>
        <v>#REF!</v>
      </c>
      <c r="S161" s="76" t="e">
        <f t="shared" si="226"/>
        <v>#REF!</v>
      </c>
      <c r="T161" s="76" t="e">
        <f t="shared" si="227"/>
        <v>#REF!</v>
      </c>
      <c r="U161" s="76" t="e">
        <f t="shared" si="228"/>
        <v>#REF!</v>
      </c>
      <c r="V161" s="76">
        <f t="shared" si="207"/>
        <v>-2.5</v>
      </c>
      <c r="W161" s="76">
        <f t="shared" si="193"/>
        <v>4</v>
      </c>
      <c r="X161" s="76">
        <f t="shared" si="229"/>
        <v>296.19655858783239</v>
      </c>
      <c r="Y161" s="76">
        <f t="shared" si="230"/>
        <v>302.34195409564489</v>
      </c>
      <c r="Z161" s="76">
        <f>'[5]Canola Complex'!$BU452</f>
        <v>298.77457995053862</v>
      </c>
      <c r="AA161" s="76">
        <f t="shared" si="231"/>
        <v>-2.5780213627062381</v>
      </c>
      <c r="AB161" s="76">
        <f t="shared" si="232"/>
        <v>3.567374145106271</v>
      </c>
      <c r="AC161" s="76" t="e">
        <f t="shared" si="233"/>
        <v>#REF!</v>
      </c>
      <c r="AD161" s="76" t="e">
        <f t="shared" si="234"/>
        <v>#REF!</v>
      </c>
      <c r="AE161" s="76" t="e">
        <f>#REF!</f>
        <v>#REF!</v>
      </c>
      <c r="AF161" s="76" t="e">
        <f t="shared" si="210"/>
        <v>#REF!</v>
      </c>
      <c r="AG161" s="76" t="e">
        <f t="shared" si="235"/>
        <v>#REF!</v>
      </c>
      <c r="AH161" s="76"/>
      <c r="AI161" s="76" t="e">
        <f t="shared" si="240"/>
        <v>#REF!</v>
      </c>
      <c r="AJ161" s="76" t="e">
        <f t="shared" si="236"/>
        <v>#REF!</v>
      </c>
      <c r="AK161" s="78" t="e">
        <f t="shared" si="237"/>
        <v>#REF!</v>
      </c>
      <c r="BD161" s="76" t="e">
        <f t="shared" si="208"/>
        <v>#NUM!</v>
      </c>
      <c r="BE161" s="76" t="e">
        <f t="shared" si="209"/>
        <v>#NUM!</v>
      </c>
      <c r="BF161" s="76" t="e">
        <f t="shared" si="239"/>
        <v>#NUM!</v>
      </c>
      <c r="BG161" s="69" t="e">
        <f t="shared" si="238"/>
        <v>#NUM!</v>
      </c>
    </row>
    <row r="162" spans="1:59" x14ac:dyDescent="0.2">
      <c r="A162" s="60">
        <v>48274</v>
      </c>
      <c r="B162" s="61">
        <f t="shared" si="211"/>
        <v>3</v>
      </c>
      <c r="C162" s="61">
        <f t="shared" si="212"/>
        <v>2032</v>
      </c>
      <c r="D162" s="76" t="e">
        <f t="shared" si="213"/>
        <v>#REF!</v>
      </c>
      <c r="E162" s="76" t="e">
        <f t="shared" si="214"/>
        <v>#REF!</v>
      </c>
      <c r="F162" s="76" t="e">
        <f t="shared" si="215"/>
        <v>#REF!</v>
      </c>
      <c r="G162" s="76" t="e">
        <f t="shared" si="216"/>
        <v>#REF!</v>
      </c>
      <c r="H162" s="76" t="e">
        <f t="shared" si="217"/>
        <v>#REF!</v>
      </c>
      <c r="I162" s="76" t="e">
        <f t="shared" si="218"/>
        <v>#REF!</v>
      </c>
      <c r="J162" s="76" t="e">
        <f t="shared" si="219"/>
        <v>#REF!</v>
      </c>
      <c r="K162" s="76" t="e">
        <f>MROUND('Argy vs. SBO'!$AA$59+('Argy vs. SBO'!$AA$60*'Monthly Data'!F162)+('Argy vs. SBO'!$AA$61*'Monthly Data'!AE162)+AVERAGE('Argy vs. SBO'!$T$953:$T$960),0.25)-2</f>
        <v>#REF!</v>
      </c>
      <c r="L162" s="76" t="e">
        <f t="shared" si="220"/>
        <v>#REF!</v>
      </c>
      <c r="M162" s="76" t="e">
        <f t="shared" si="221"/>
        <v>#REF!</v>
      </c>
      <c r="N162" s="76" t="e">
        <f t="shared" si="222"/>
        <v>#REF!</v>
      </c>
      <c r="O162" s="76" t="e">
        <f t="shared" si="223"/>
        <v>#REF!</v>
      </c>
      <c r="P162" s="76" t="e">
        <f>MROUND('Argy vs. SBO'!$AA$39+('Argy vs. SBO'!$AA$40*'Monthly Data'!U162)+('Argy vs. SBO'!$AA$41*'Monthly Data'!AE162)+AVERAGE('Argy vs. SBO'!$P$953:$P$960),0.25)-2-4-5</f>
        <v>#REF!</v>
      </c>
      <c r="Q162" s="76" t="e">
        <f t="shared" si="224"/>
        <v>#REF!</v>
      </c>
      <c r="R162" s="76" t="e">
        <f t="shared" si="225"/>
        <v>#REF!</v>
      </c>
      <c r="S162" s="76" t="e">
        <f t="shared" si="226"/>
        <v>#REF!</v>
      </c>
      <c r="T162" s="76" t="e">
        <f t="shared" si="227"/>
        <v>#REF!</v>
      </c>
      <c r="U162" s="76" t="e">
        <f t="shared" si="228"/>
        <v>#REF!</v>
      </c>
      <c r="V162" s="76">
        <f t="shared" si="207"/>
        <v>-4.25</v>
      </c>
      <c r="W162" s="76">
        <f t="shared" si="193"/>
        <v>3.5</v>
      </c>
      <c r="X162" s="76">
        <f t="shared" si="229"/>
        <v>352.10457938926777</v>
      </c>
      <c r="Y162" s="76">
        <f t="shared" si="230"/>
        <v>360.23603187339864</v>
      </c>
      <c r="Z162" s="76">
        <f>'[5]Canola Complex'!$BU453</f>
        <v>356.19258513851412</v>
      </c>
      <c r="AA162" s="76">
        <f t="shared" si="231"/>
        <v>-4.0880057492463493</v>
      </c>
      <c r="AB162" s="76">
        <f t="shared" si="232"/>
        <v>4.043446734884526</v>
      </c>
      <c r="AC162" s="76" t="e">
        <f t="shared" si="233"/>
        <v>#REF!</v>
      </c>
      <c r="AD162" s="76" t="e">
        <f t="shared" si="234"/>
        <v>#REF!</v>
      </c>
      <c r="AE162" s="76" t="e">
        <f>#REF!</f>
        <v>#REF!</v>
      </c>
      <c r="AF162" s="76" t="e">
        <f t="shared" si="210"/>
        <v>#REF!</v>
      </c>
      <c r="AG162" s="76" t="e">
        <f t="shared" si="235"/>
        <v>#REF!</v>
      </c>
      <c r="AH162" s="76"/>
      <c r="AI162" s="76" t="e">
        <f t="shared" si="240"/>
        <v>#REF!</v>
      </c>
      <c r="AJ162" s="76" t="e">
        <f t="shared" si="236"/>
        <v>#REF!</v>
      </c>
      <c r="AK162" s="78" t="e">
        <f t="shared" si="237"/>
        <v>#REF!</v>
      </c>
      <c r="BD162" s="76" t="e">
        <f t="shared" si="208"/>
        <v>#NUM!</v>
      </c>
      <c r="BE162" s="76" t="e">
        <f t="shared" si="209"/>
        <v>#NUM!</v>
      </c>
      <c r="BF162" s="76" t="e">
        <f t="shared" si="239"/>
        <v>#NUM!</v>
      </c>
      <c r="BG162" s="69" t="e">
        <f t="shared" si="238"/>
        <v>#NUM!</v>
      </c>
    </row>
    <row r="163" spans="1:59" x14ac:dyDescent="0.2">
      <c r="A163" s="60">
        <v>48305</v>
      </c>
      <c r="B163" s="61">
        <f t="shared" si="211"/>
        <v>4</v>
      </c>
      <c r="C163" s="61">
        <f t="shared" si="212"/>
        <v>2032</v>
      </c>
      <c r="D163" s="76" t="e">
        <f t="shared" si="213"/>
        <v>#REF!</v>
      </c>
      <c r="E163" s="76" t="e">
        <f t="shared" si="214"/>
        <v>#REF!</v>
      </c>
      <c r="F163" s="76" t="e">
        <f t="shared" si="215"/>
        <v>#REF!</v>
      </c>
      <c r="G163" s="76" t="e">
        <f t="shared" si="216"/>
        <v>#REF!</v>
      </c>
      <c r="H163" s="76" t="e">
        <f t="shared" si="217"/>
        <v>#REF!</v>
      </c>
      <c r="I163" s="76" t="e">
        <f t="shared" si="218"/>
        <v>#REF!</v>
      </c>
      <c r="J163" s="76" t="e">
        <f t="shared" si="219"/>
        <v>#REF!</v>
      </c>
      <c r="K163" s="76" t="e">
        <f>MROUND('Argy vs. SBO'!$AA$59+('Argy vs. SBO'!$AA$60*'Monthly Data'!F163)+('Argy vs. SBO'!$AA$61*'Monthly Data'!AE163)+AVERAGE('Argy vs. SBO'!$T$953:$T$960),0.25)-2</f>
        <v>#REF!</v>
      </c>
      <c r="L163" s="76" t="e">
        <f t="shared" si="220"/>
        <v>#REF!</v>
      </c>
      <c r="M163" s="76" t="e">
        <f t="shared" si="221"/>
        <v>#REF!</v>
      </c>
      <c r="N163" s="76" t="e">
        <f t="shared" si="222"/>
        <v>#REF!</v>
      </c>
      <c r="O163" s="76" t="e">
        <f t="shared" si="223"/>
        <v>#REF!</v>
      </c>
      <c r="P163" s="76" t="e">
        <f>MROUND('Argy vs. SBO'!$AA$39+('Argy vs. SBO'!$AA$40*'Monthly Data'!U163)+('Argy vs. SBO'!$AA$41*'Monthly Data'!AE163)+AVERAGE('Argy vs. SBO'!$P$953:$P$960),0.25)-2-4-5</f>
        <v>#REF!</v>
      </c>
      <c r="Q163" s="76" t="e">
        <f t="shared" si="224"/>
        <v>#REF!</v>
      </c>
      <c r="R163" s="76" t="e">
        <f t="shared" si="225"/>
        <v>#REF!</v>
      </c>
      <c r="S163" s="76" t="e">
        <f t="shared" si="226"/>
        <v>#REF!</v>
      </c>
      <c r="T163" s="76" t="e">
        <f t="shared" si="227"/>
        <v>#REF!</v>
      </c>
      <c r="U163" s="76" t="e">
        <f t="shared" si="228"/>
        <v>#REF!</v>
      </c>
      <c r="V163" s="76">
        <f t="shared" si="207"/>
        <v>-3.5</v>
      </c>
      <c r="W163" s="76">
        <f t="shared" si="193"/>
        <v>3.75</v>
      </c>
      <c r="X163" s="76">
        <f t="shared" si="229"/>
        <v>364.47685449622838</v>
      </c>
      <c r="Y163" s="76">
        <f t="shared" si="230"/>
        <v>376.44763925574989</v>
      </c>
      <c r="Z163" s="76">
        <f>'[5]Canola Complex'!$BU454</f>
        <v>370.26490332743367</v>
      </c>
      <c r="AA163" s="76">
        <f t="shared" si="231"/>
        <v>-5.7880488312052876</v>
      </c>
      <c r="AB163" s="76">
        <f t="shared" si="232"/>
        <v>6.1827359283162195</v>
      </c>
      <c r="AC163" s="76" t="e">
        <f t="shared" si="233"/>
        <v>#REF!</v>
      </c>
      <c r="AD163" s="76" t="e">
        <f t="shared" si="234"/>
        <v>#REF!</v>
      </c>
      <c r="AE163" s="76" t="e">
        <f>#REF!</f>
        <v>#REF!</v>
      </c>
      <c r="AF163" s="76" t="e">
        <f t="shared" si="210"/>
        <v>#REF!</v>
      </c>
      <c r="AG163" s="76" t="e">
        <f t="shared" si="235"/>
        <v>#REF!</v>
      </c>
      <c r="AH163" s="76"/>
      <c r="AI163" s="76" t="e">
        <f t="shared" si="240"/>
        <v>#REF!</v>
      </c>
      <c r="AJ163" s="76" t="e">
        <f t="shared" si="236"/>
        <v>#REF!</v>
      </c>
      <c r="AK163" s="78" t="e">
        <f t="shared" si="237"/>
        <v>#REF!</v>
      </c>
      <c r="BD163" s="76" t="e">
        <f t="shared" si="208"/>
        <v>#NUM!</v>
      </c>
      <c r="BE163" s="76" t="e">
        <f t="shared" si="209"/>
        <v>#NUM!</v>
      </c>
      <c r="BF163" s="76" t="e">
        <f t="shared" si="239"/>
        <v>#NUM!</v>
      </c>
      <c r="BG163" s="69" t="e">
        <f t="shared" si="238"/>
        <v>#NUM!</v>
      </c>
    </row>
    <row r="164" spans="1:59" x14ac:dyDescent="0.2">
      <c r="A164" s="60">
        <v>48335</v>
      </c>
      <c r="B164" s="61">
        <f t="shared" si="211"/>
        <v>5</v>
      </c>
      <c r="C164" s="61">
        <f t="shared" si="212"/>
        <v>2032</v>
      </c>
      <c r="D164" s="76" t="e">
        <f t="shared" si="213"/>
        <v>#REF!</v>
      </c>
      <c r="E164" s="76" t="e">
        <f t="shared" si="214"/>
        <v>#REF!</v>
      </c>
      <c r="F164" s="76" t="e">
        <f t="shared" si="215"/>
        <v>#REF!</v>
      </c>
      <c r="G164" s="76" t="e">
        <f t="shared" si="216"/>
        <v>#REF!</v>
      </c>
      <c r="H164" s="76" t="e">
        <f t="shared" si="217"/>
        <v>#REF!</v>
      </c>
      <c r="I164" s="76" t="e">
        <f t="shared" si="218"/>
        <v>#REF!</v>
      </c>
      <c r="J164" s="76" t="e">
        <f t="shared" si="219"/>
        <v>#REF!</v>
      </c>
      <c r="K164" s="76" t="e">
        <f>MROUND('Argy vs. SBO'!$AA$59+('Argy vs. SBO'!$AA$60*'Monthly Data'!F164)+('Argy vs. SBO'!$AA$61*'Monthly Data'!AE164)+AVERAGE('Argy vs. SBO'!$T$953:$T$960),0.25)-2</f>
        <v>#REF!</v>
      </c>
      <c r="L164" s="76" t="e">
        <f t="shared" si="220"/>
        <v>#REF!</v>
      </c>
      <c r="M164" s="76" t="e">
        <f t="shared" si="221"/>
        <v>#REF!</v>
      </c>
      <c r="N164" s="76" t="e">
        <f t="shared" si="222"/>
        <v>#REF!</v>
      </c>
      <c r="O164" s="76" t="e">
        <f t="shared" si="223"/>
        <v>#REF!</v>
      </c>
      <c r="P164" s="76" t="e">
        <f>MROUND('Argy vs. SBO'!$AA$39+('Argy vs. SBO'!$AA$40*'Monthly Data'!U164)+('Argy vs. SBO'!$AA$41*'Monthly Data'!AE164)+AVERAGE('Argy vs. SBO'!$P$953:$P$960),0.25)-2-4-5</f>
        <v>#REF!</v>
      </c>
      <c r="Q164" s="76" t="e">
        <f t="shared" si="224"/>
        <v>#REF!</v>
      </c>
      <c r="R164" s="76" t="e">
        <f t="shared" si="225"/>
        <v>#REF!</v>
      </c>
      <c r="S164" s="76" t="e">
        <f t="shared" si="226"/>
        <v>#REF!</v>
      </c>
      <c r="T164" s="76" t="e">
        <f t="shared" si="227"/>
        <v>#REF!</v>
      </c>
      <c r="U164" s="76" t="e">
        <f t="shared" si="228"/>
        <v>#REF!</v>
      </c>
      <c r="V164" s="76">
        <f t="shared" si="207"/>
        <v>-3.25</v>
      </c>
      <c r="W164" s="76">
        <f t="shared" si="193"/>
        <v>2.75</v>
      </c>
      <c r="X164" s="76">
        <f t="shared" si="229"/>
        <v>394.29391149962549</v>
      </c>
      <c r="Y164" s="76">
        <f t="shared" si="230"/>
        <v>400.27064108336572</v>
      </c>
      <c r="Z164" s="76">
        <f>'[5]Canola Complex'!$BU455</f>
        <v>397.15474763056864</v>
      </c>
      <c r="AA164" s="76">
        <f t="shared" si="231"/>
        <v>-2.8608361309431416</v>
      </c>
      <c r="AB164" s="76">
        <f t="shared" si="232"/>
        <v>3.1158934527970814</v>
      </c>
      <c r="AC164" s="76" t="e">
        <f t="shared" si="233"/>
        <v>#REF!</v>
      </c>
      <c r="AD164" s="76" t="e">
        <f t="shared" si="234"/>
        <v>#REF!</v>
      </c>
      <c r="AE164" s="76" t="e">
        <f>#REF!</f>
        <v>#REF!</v>
      </c>
      <c r="AF164" s="76" t="e">
        <f t="shared" si="210"/>
        <v>#REF!</v>
      </c>
      <c r="AG164" s="76" t="e">
        <f t="shared" si="235"/>
        <v>#REF!</v>
      </c>
      <c r="AH164" s="76"/>
      <c r="AI164" s="76" t="e">
        <f t="shared" si="240"/>
        <v>#REF!</v>
      </c>
      <c r="AJ164" s="76" t="e">
        <f t="shared" si="236"/>
        <v>#REF!</v>
      </c>
      <c r="AK164" s="78" t="e">
        <f t="shared" si="237"/>
        <v>#REF!</v>
      </c>
      <c r="BD164" s="76" t="e">
        <f t="shared" si="208"/>
        <v>#NUM!</v>
      </c>
      <c r="BE164" s="76" t="e">
        <f t="shared" si="209"/>
        <v>#NUM!</v>
      </c>
      <c r="BF164" s="76" t="e">
        <f t="shared" si="239"/>
        <v>#NUM!</v>
      </c>
      <c r="BG164" s="69" t="e">
        <f t="shared" si="238"/>
        <v>#NUM!</v>
      </c>
    </row>
    <row r="165" spans="1:59" x14ac:dyDescent="0.2">
      <c r="A165" s="60">
        <v>48366</v>
      </c>
      <c r="B165" s="61">
        <f t="shared" si="211"/>
        <v>6</v>
      </c>
      <c r="C165" s="61">
        <f t="shared" si="212"/>
        <v>2032</v>
      </c>
      <c r="D165" s="76" t="e">
        <f t="shared" si="213"/>
        <v>#REF!</v>
      </c>
      <c r="E165" s="76" t="e">
        <f t="shared" si="214"/>
        <v>#REF!</v>
      </c>
      <c r="F165" s="76" t="e">
        <f t="shared" si="215"/>
        <v>#REF!</v>
      </c>
      <c r="G165" s="76" t="e">
        <f t="shared" si="216"/>
        <v>#REF!</v>
      </c>
      <c r="H165" s="76" t="e">
        <f t="shared" si="217"/>
        <v>#REF!</v>
      </c>
      <c r="I165" s="76" t="e">
        <f t="shared" si="218"/>
        <v>#REF!</v>
      </c>
      <c r="J165" s="76" t="e">
        <f t="shared" si="219"/>
        <v>#REF!</v>
      </c>
      <c r="K165" s="76" t="e">
        <f>MROUND('Argy vs. SBO'!$AA$59+('Argy vs. SBO'!$AA$60*'Monthly Data'!F165)+('Argy vs. SBO'!$AA$61*'Monthly Data'!AE165)+AVERAGE('Argy vs. SBO'!$T$953:$T$960),0.25)-2</f>
        <v>#REF!</v>
      </c>
      <c r="L165" s="76" t="e">
        <f t="shared" si="220"/>
        <v>#REF!</v>
      </c>
      <c r="M165" s="76" t="e">
        <f t="shared" si="221"/>
        <v>#REF!</v>
      </c>
      <c r="N165" s="76" t="e">
        <f t="shared" si="222"/>
        <v>#REF!</v>
      </c>
      <c r="O165" s="76" t="e">
        <f t="shared" si="223"/>
        <v>#REF!</v>
      </c>
      <c r="P165" s="76" t="e">
        <f>MROUND('Argy vs. SBO'!$AA$39+('Argy vs. SBO'!$AA$40*'Monthly Data'!U165)+('Argy vs. SBO'!$AA$41*'Monthly Data'!AE165)+AVERAGE('Argy vs. SBO'!$P$953:$P$960),0.25)-2-4-5</f>
        <v>#REF!</v>
      </c>
      <c r="Q165" s="76" t="e">
        <f t="shared" si="224"/>
        <v>#REF!</v>
      </c>
      <c r="R165" s="76" t="e">
        <f t="shared" si="225"/>
        <v>#REF!</v>
      </c>
      <c r="S165" s="76" t="e">
        <f t="shared" si="226"/>
        <v>#REF!</v>
      </c>
      <c r="T165" s="76" t="e">
        <f t="shared" si="227"/>
        <v>#REF!</v>
      </c>
      <c r="U165" s="76" t="e">
        <f t="shared" si="228"/>
        <v>#REF!</v>
      </c>
      <c r="V165" s="76">
        <f t="shared" si="207"/>
        <v>-6</v>
      </c>
      <c r="W165" s="76">
        <f t="shared" si="193"/>
        <v>6.5</v>
      </c>
      <c r="X165" s="76">
        <f t="shared" si="229"/>
        <v>356.77082980463371</v>
      </c>
      <c r="Y165" s="76">
        <f t="shared" si="230"/>
        <v>373.60796099970207</v>
      </c>
      <c r="Z165" s="76">
        <f>'[5]Canola Complex'!$BU456</f>
        <v>365.47099753125775</v>
      </c>
      <c r="AA165" s="76">
        <f t="shared" si="231"/>
        <v>-8.7001677266240449</v>
      </c>
      <c r="AB165" s="76">
        <f t="shared" si="232"/>
        <v>8.1369634684443213</v>
      </c>
      <c r="AC165" s="76" t="e">
        <f t="shared" si="233"/>
        <v>#REF!</v>
      </c>
      <c r="AD165" s="76" t="e">
        <f t="shared" si="234"/>
        <v>#REF!</v>
      </c>
      <c r="AE165" s="76" t="e">
        <f>#REF!</f>
        <v>#REF!</v>
      </c>
      <c r="AF165" s="76" t="e">
        <f t="shared" si="210"/>
        <v>#REF!</v>
      </c>
      <c r="AG165" s="76" t="e">
        <f t="shared" si="235"/>
        <v>#REF!</v>
      </c>
      <c r="AH165" s="76"/>
      <c r="AI165" s="76" t="e">
        <f t="shared" si="240"/>
        <v>#REF!</v>
      </c>
      <c r="AJ165" s="76" t="e">
        <f t="shared" si="236"/>
        <v>#REF!</v>
      </c>
      <c r="AK165" s="78" t="e">
        <f t="shared" si="237"/>
        <v>#REF!</v>
      </c>
      <c r="BD165" s="76" t="e">
        <f t="shared" si="208"/>
        <v>#NUM!</v>
      </c>
      <c r="BE165" s="76" t="e">
        <f t="shared" si="209"/>
        <v>#NUM!</v>
      </c>
      <c r="BF165" s="76" t="e">
        <f t="shared" si="239"/>
        <v>#NUM!</v>
      </c>
      <c r="BG165" s="69" t="e">
        <f t="shared" si="238"/>
        <v>#NUM!</v>
      </c>
    </row>
    <row r="166" spans="1:59" x14ac:dyDescent="0.2">
      <c r="A166" s="60">
        <v>48396</v>
      </c>
      <c r="B166" s="61">
        <f t="shared" si="211"/>
        <v>7</v>
      </c>
      <c r="C166" s="61">
        <f t="shared" si="212"/>
        <v>2032</v>
      </c>
      <c r="D166" s="76" t="e">
        <f t="shared" si="213"/>
        <v>#REF!</v>
      </c>
      <c r="E166" s="76" t="e">
        <f t="shared" si="214"/>
        <v>#REF!</v>
      </c>
      <c r="F166" s="76" t="e">
        <f t="shared" si="215"/>
        <v>#REF!</v>
      </c>
      <c r="G166" s="76" t="e">
        <f t="shared" si="216"/>
        <v>#REF!</v>
      </c>
      <c r="H166" s="76" t="e">
        <f t="shared" si="217"/>
        <v>#REF!</v>
      </c>
      <c r="I166" s="76" t="e">
        <f t="shared" si="218"/>
        <v>#REF!</v>
      </c>
      <c r="J166" s="76" t="e">
        <f t="shared" si="219"/>
        <v>#REF!</v>
      </c>
      <c r="K166" s="76" t="e">
        <f>MROUND('Argy vs. SBO'!$AA$59+('Argy vs. SBO'!$AA$60*'Monthly Data'!F166)+('Argy vs. SBO'!$AA$61*'Monthly Data'!AE166)+AVERAGE('Argy vs. SBO'!$T$953:$T$960),0.25)-2</f>
        <v>#REF!</v>
      </c>
      <c r="L166" s="76" t="e">
        <f t="shared" si="220"/>
        <v>#REF!</v>
      </c>
      <c r="M166" s="76" t="e">
        <f t="shared" si="221"/>
        <v>#REF!</v>
      </c>
      <c r="N166" s="76" t="e">
        <f t="shared" si="222"/>
        <v>#REF!</v>
      </c>
      <c r="O166" s="76" t="e">
        <f t="shared" si="223"/>
        <v>#REF!</v>
      </c>
      <c r="P166" s="76" t="e">
        <f>MROUND('Argy vs. SBO'!$AA$39+('Argy vs. SBO'!$AA$40*'Monthly Data'!U166)+('Argy vs. SBO'!$AA$41*'Monthly Data'!AE166)+AVERAGE('Argy vs. SBO'!$P$953:$P$960),0.25)-2-4-5</f>
        <v>#REF!</v>
      </c>
      <c r="Q166" s="76" t="e">
        <f t="shared" si="224"/>
        <v>#REF!</v>
      </c>
      <c r="R166" s="76" t="e">
        <f t="shared" si="225"/>
        <v>#REF!</v>
      </c>
      <c r="S166" s="76" t="e">
        <f t="shared" si="226"/>
        <v>#REF!</v>
      </c>
      <c r="T166" s="76" t="e">
        <f t="shared" si="227"/>
        <v>#REF!</v>
      </c>
      <c r="U166" s="76" t="e">
        <f t="shared" si="228"/>
        <v>#REF!</v>
      </c>
      <c r="V166" s="76">
        <f t="shared" si="207"/>
        <v>-3.75</v>
      </c>
      <c r="W166" s="76">
        <f t="shared" si="193"/>
        <v>3.5</v>
      </c>
      <c r="X166" s="76">
        <f t="shared" si="229"/>
        <v>404.88616749473618</v>
      </c>
      <c r="Y166" s="76">
        <f t="shared" si="230"/>
        <v>413.85218594261215</v>
      </c>
      <c r="Z166" s="76">
        <f>'[5]Canola Complex'!$BU457</f>
        <v>408.33159026812501</v>
      </c>
      <c r="AA166" s="76">
        <f t="shared" si="231"/>
        <v>-3.4454227733888274</v>
      </c>
      <c r="AB166" s="76">
        <f t="shared" si="232"/>
        <v>5.5205956744871401</v>
      </c>
      <c r="AC166" s="76" t="e">
        <f t="shared" si="233"/>
        <v>#REF!</v>
      </c>
      <c r="AD166" s="76" t="e">
        <f t="shared" si="234"/>
        <v>#REF!</v>
      </c>
      <c r="AE166" s="76" t="e">
        <f>#REF!</f>
        <v>#REF!</v>
      </c>
      <c r="AF166" s="76" t="e">
        <f t="shared" si="210"/>
        <v>#REF!</v>
      </c>
      <c r="AG166" s="76" t="e">
        <f t="shared" si="235"/>
        <v>#REF!</v>
      </c>
      <c r="AH166" s="76"/>
      <c r="AI166" s="76" t="e">
        <f t="shared" si="240"/>
        <v>#REF!</v>
      </c>
      <c r="AJ166" s="76" t="e">
        <f t="shared" si="236"/>
        <v>#REF!</v>
      </c>
      <c r="AK166" s="78" t="e">
        <f t="shared" si="237"/>
        <v>#REF!</v>
      </c>
      <c r="BD166" s="76" t="e">
        <f t="shared" si="208"/>
        <v>#NUM!</v>
      </c>
      <c r="BE166" s="76" t="e">
        <f t="shared" si="209"/>
        <v>#NUM!</v>
      </c>
      <c r="BF166" s="76" t="e">
        <f t="shared" si="239"/>
        <v>#NUM!</v>
      </c>
      <c r="BG166" s="69" t="e">
        <f t="shared" si="238"/>
        <v>#NUM!</v>
      </c>
    </row>
    <row r="167" spans="1:59" x14ac:dyDescent="0.2">
      <c r="A167" s="60">
        <v>48427</v>
      </c>
      <c r="B167" s="61">
        <f t="shared" si="211"/>
        <v>8</v>
      </c>
      <c r="C167" s="61">
        <f t="shared" si="212"/>
        <v>2032</v>
      </c>
      <c r="D167" s="76" t="e">
        <f t="shared" si="213"/>
        <v>#REF!</v>
      </c>
      <c r="E167" s="76" t="e">
        <f t="shared" si="214"/>
        <v>#REF!</v>
      </c>
      <c r="F167" s="76" t="e">
        <f t="shared" si="215"/>
        <v>#REF!</v>
      </c>
      <c r="G167" s="76" t="e">
        <f t="shared" si="216"/>
        <v>#REF!</v>
      </c>
      <c r="H167" s="76" t="e">
        <f t="shared" si="217"/>
        <v>#REF!</v>
      </c>
      <c r="I167" s="76" t="e">
        <f t="shared" si="218"/>
        <v>#REF!</v>
      </c>
      <c r="J167" s="76" t="e">
        <f t="shared" si="219"/>
        <v>#REF!</v>
      </c>
      <c r="K167" s="76" t="e">
        <f>MROUND('Argy vs. SBO'!$AA$59+('Argy vs. SBO'!$AA$60*'Monthly Data'!F167)+('Argy vs. SBO'!$AA$61*'Monthly Data'!AE167)+AVERAGE('Argy vs. SBO'!$T$953:$T$960),0.25)-2</f>
        <v>#REF!</v>
      </c>
      <c r="L167" s="76" t="e">
        <f t="shared" si="220"/>
        <v>#REF!</v>
      </c>
      <c r="M167" s="76" t="e">
        <f t="shared" si="221"/>
        <v>#REF!</v>
      </c>
      <c r="N167" s="76" t="e">
        <f t="shared" si="222"/>
        <v>#REF!</v>
      </c>
      <c r="O167" s="76" t="e">
        <f t="shared" si="223"/>
        <v>#REF!</v>
      </c>
      <c r="P167" s="76" t="e">
        <f>MROUND('Argy vs. SBO'!$AA$39+('Argy vs. SBO'!$AA$40*'Monthly Data'!U167)+('Argy vs. SBO'!$AA$41*'Monthly Data'!AE167)+AVERAGE('Argy vs. SBO'!$P$953:$P$960),0.25)-2-4-5</f>
        <v>#REF!</v>
      </c>
      <c r="Q167" s="76" t="e">
        <f t="shared" si="224"/>
        <v>#REF!</v>
      </c>
      <c r="R167" s="76" t="e">
        <f t="shared" si="225"/>
        <v>#REF!</v>
      </c>
      <c r="S167" s="76" t="e">
        <f t="shared" si="226"/>
        <v>#REF!</v>
      </c>
      <c r="T167" s="76" t="e">
        <f t="shared" si="227"/>
        <v>#REF!</v>
      </c>
      <c r="U167" s="76" t="e">
        <f t="shared" si="228"/>
        <v>#REF!</v>
      </c>
      <c r="V167" s="76">
        <f t="shared" si="207"/>
        <v>-2.75</v>
      </c>
      <c r="W167" s="76">
        <f t="shared" si="193"/>
        <v>2.25</v>
      </c>
      <c r="X167" s="76">
        <f t="shared" si="229"/>
        <v>401.84624839220749</v>
      </c>
      <c r="Y167" s="76">
        <f t="shared" si="230"/>
        <v>408.74444034014448</v>
      </c>
      <c r="Z167" s="76">
        <f>'[5]Canola Complex'!$BU458</f>
        <v>404.8378423397769</v>
      </c>
      <c r="AA167" s="76">
        <f t="shared" si="231"/>
        <v>-2.9915939475694131</v>
      </c>
      <c r="AB167" s="76">
        <f t="shared" si="232"/>
        <v>3.9065980003675804</v>
      </c>
      <c r="AC167" s="76" t="e">
        <f t="shared" si="233"/>
        <v>#REF!</v>
      </c>
      <c r="AD167" s="76" t="e">
        <f t="shared" si="234"/>
        <v>#REF!</v>
      </c>
      <c r="AE167" s="76" t="e">
        <f>#REF!</f>
        <v>#REF!</v>
      </c>
      <c r="AF167" s="76" t="e">
        <f t="shared" si="210"/>
        <v>#REF!</v>
      </c>
      <c r="AG167" s="76" t="e">
        <f t="shared" si="235"/>
        <v>#REF!</v>
      </c>
      <c r="AH167" s="76"/>
      <c r="AI167" s="76" t="e">
        <f t="shared" si="240"/>
        <v>#REF!</v>
      </c>
      <c r="AJ167" s="76" t="e">
        <f t="shared" si="236"/>
        <v>#REF!</v>
      </c>
      <c r="AK167" s="78" t="e">
        <f t="shared" si="237"/>
        <v>#REF!</v>
      </c>
      <c r="BD167" s="76" t="e">
        <f t="shared" si="208"/>
        <v>#NUM!</v>
      </c>
      <c r="BE167" s="76" t="e">
        <f t="shared" si="209"/>
        <v>#NUM!</v>
      </c>
      <c r="BF167" s="76" t="e">
        <f t="shared" si="239"/>
        <v>#NUM!</v>
      </c>
      <c r="BG167" s="69" t="e">
        <f t="shared" si="238"/>
        <v>#NUM!</v>
      </c>
    </row>
    <row r="168" spans="1:59" x14ac:dyDescent="0.2">
      <c r="A168" s="60">
        <v>48458</v>
      </c>
      <c r="B168" s="61">
        <f t="shared" si="211"/>
        <v>9</v>
      </c>
      <c r="C168" s="61">
        <f t="shared" si="212"/>
        <v>2032</v>
      </c>
      <c r="D168" s="76" t="e">
        <f t="shared" si="213"/>
        <v>#REF!</v>
      </c>
      <c r="E168" s="76" t="e">
        <f t="shared" si="214"/>
        <v>#REF!</v>
      </c>
      <c r="F168" s="76" t="e">
        <f t="shared" si="215"/>
        <v>#REF!</v>
      </c>
      <c r="G168" s="76" t="e">
        <f t="shared" si="216"/>
        <v>#REF!</v>
      </c>
      <c r="H168" s="76" t="e">
        <f t="shared" si="217"/>
        <v>#REF!</v>
      </c>
      <c r="I168" s="76" t="e">
        <f t="shared" si="218"/>
        <v>#REF!</v>
      </c>
      <c r="J168" s="76" t="e">
        <f t="shared" si="219"/>
        <v>#REF!</v>
      </c>
      <c r="K168" s="76" t="e">
        <f>MROUND('Argy vs. SBO'!$AA$59+('Argy vs. SBO'!$AA$60*'Monthly Data'!F168)+('Argy vs. SBO'!$AA$61*'Monthly Data'!AE168)+AVERAGE('Argy vs. SBO'!$T$953:$T$960),0.25)-2</f>
        <v>#REF!</v>
      </c>
      <c r="L168" s="76" t="e">
        <f t="shared" si="220"/>
        <v>#REF!</v>
      </c>
      <c r="M168" s="76" t="e">
        <f t="shared" si="221"/>
        <v>#REF!</v>
      </c>
      <c r="N168" s="76" t="e">
        <f t="shared" si="222"/>
        <v>#REF!</v>
      </c>
      <c r="O168" s="76" t="e">
        <f t="shared" si="223"/>
        <v>#REF!</v>
      </c>
      <c r="P168" s="76" t="e">
        <f>MROUND('Argy vs. SBO'!$AA$39+('Argy vs. SBO'!$AA$40*'Monthly Data'!U168)+('Argy vs. SBO'!$AA$41*'Monthly Data'!AE168)+AVERAGE('Argy vs. SBO'!$P$953:$P$960),0.25)-2-4-5</f>
        <v>#REF!</v>
      </c>
      <c r="Q168" s="76" t="e">
        <f t="shared" si="224"/>
        <v>#REF!</v>
      </c>
      <c r="R168" s="76" t="e">
        <f t="shared" si="225"/>
        <v>#REF!</v>
      </c>
      <c r="S168" s="76" t="e">
        <f t="shared" si="226"/>
        <v>#REF!</v>
      </c>
      <c r="T168" s="76" t="e">
        <f t="shared" si="227"/>
        <v>#REF!</v>
      </c>
      <c r="U168" s="76" t="e">
        <f t="shared" si="228"/>
        <v>#REF!</v>
      </c>
      <c r="V168" s="76">
        <f t="shared" si="207"/>
        <v>-3.75</v>
      </c>
      <c r="W168" s="76">
        <f t="shared" si="193"/>
        <v>5</v>
      </c>
      <c r="X168" s="76">
        <f t="shared" si="229"/>
        <v>289.95684601133524</v>
      </c>
      <c r="Y168" s="76">
        <f t="shared" si="230"/>
        <v>297.94891666715796</v>
      </c>
      <c r="Z168" s="76">
        <f>'[5]Canola Complex'!$BU459</f>
        <v>294.00655562613434</v>
      </c>
      <c r="AA168" s="76">
        <f t="shared" si="231"/>
        <v>-4.0497096147990987</v>
      </c>
      <c r="AB168" s="76">
        <f t="shared" si="232"/>
        <v>3.9423610410236165</v>
      </c>
      <c r="AC168" s="76" t="e">
        <f t="shared" si="233"/>
        <v>#REF!</v>
      </c>
      <c r="AD168" s="76" t="e">
        <f t="shared" si="234"/>
        <v>#REF!</v>
      </c>
      <c r="AE168" s="76" t="e">
        <f>#REF!</f>
        <v>#REF!</v>
      </c>
      <c r="AF168" s="76" t="e">
        <f t="shared" si="210"/>
        <v>#REF!</v>
      </c>
      <c r="AG168" s="76" t="e">
        <f t="shared" si="235"/>
        <v>#REF!</v>
      </c>
      <c r="AH168" s="76"/>
      <c r="AI168" s="76" t="e">
        <f t="shared" si="240"/>
        <v>#REF!</v>
      </c>
      <c r="AJ168" s="76" t="e">
        <f t="shared" si="236"/>
        <v>#REF!</v>
      </c>
      <c r="AK168" s="78" t="e">
        <f t="shared" si="237"/>
        <v>#REF!</v>
      </c>
      <c r="BD168" s="76" t="e">
        <f t="shared" si="208"/>
        <v>#NUM!</v>
      </c>
      <c r="BE168" s="76" t="e">
        <f t="shared" si="209"/>
        <v>#NUM!</v>
      </c>
      <c r="BF168" s="76" t="e">
        <f t="shared" si="239"/>
        <v>#NUM!</v>
      </c>
      <c r="BG168" s="69" t="e">
        <f t="shared" si="238"/>
        <v>#NUM!</v>
      </c>
    </row>
    <row r="169" spans="1:59" x14ac:dyDescent="0.2">
      <c r="A169" s="60">
        <v>48488</v>
      </c>
      <c r="B169" s="61">
        <f t="shared" si="211"/>
        <v>10</v>
      </c>
      <c r="C169" s="61">
        <f t="shared" si="212"/>
        <v>2032</v>
      </c>
      <c r="D169" s="76" t="e">
        <f t="shared" si="213"/>
        <v>#REF!</v>
      </c>
      <c r="E169" s="76" t="e">
        <f t="shared" si="214"/>
        <v>#REF!</v>
      </c>
      <c r="F169" s="76" t="e">
        <f t="shared" si="215"/>
        <v>#REF!</v>
      </c>
      <c r="G169" s="76" t="e">
        <f t="shared" si="216"/>
        <v>#REF!</v>
      </c>
      <c r="H169" s="76" t="e">
        <f t="shared" si="217"/>
        <v>#REF!</v>
      </c>
      <c r="I169" s="76" t="e">
        <f t="shared" si="218"/>
        <v>#REF!</v>
      </c>
      <c r="J169" s="76" t="e">
        <f t="shared" si="219"/>
        <v>#REF!</v>
      </c>
      <c r="K169" s="76" t="e">
        <f>MROUND('Argy vs. SBO'!$AA$59+('Argy vs. SBO'!$AA$60*'Monthly Data'!F169)+('Argy vs. SBO'!$AA$61*'Monthly Data'!AE169)+AVERAGE('Argy vs. SBO'!$T$953:$T$960),0.25)-2</f>
        <v>#REF!</v>
      </c>
      <c r="L169" s="76" t="e">
        <f t="shared" si="220"/>
        <v>#REF!</v>
      </c>
      <c r="M169" s="76" t="e">
        <f t="shared" si="221"/>
        <v>#REF!</v>
      </c>
      <c r="N169" s="76" t="e">
        <f t="shared" si="222"/>
        <v>#REF!</v>
      </c>
      <c r="O169" s="76" t="e">
        <f t="shared" si="223"/>
        <v>#REF!</v>
      </c>
      <c r="P169" s="76" t="e">
        <f>MROUND('Argy vs. SBO'!$AA$39+('Argy vs. SBO'!$AA$40*'Monthly Data'!U169)+('Argy vs. SBO'!$AA$41*'Monthly Data'!AE169)+AVERAGE('Argy vs. SBO'!$P$953:$P$960),0.25)-2-4-5</f>
        <v>#REF!</v>
      </c>
      <c r="Q169" s="76" t="e">
        <f t="shared" si="224"/>
        <v>#REF!</v>
      </c>
      <c r="R169" s="76" t="e">
        <f t="shared" si="225"/>
        <v>#REF!</v>
      </c>
      <c r="S169" s="76" t="e">
        <f t="shared" si="226"/>
        <v>#REF!</v>
      </c>
      <c r="T169" s="76" t="e">
        <f t="shared" si="227"/>
        <v>#REF!</v>
      </c>
      <c r="U169" s="76" t="e">
        <f t="shared" si="228"/>
        <v>#REF!</v>
      </c>
      <c r="V169" s="76">
        <f t="shared" si="207"/>
        <v>-3.75</v>
      </c>
      <c r="W169" s="76">
        <f t="shared" si="193"/>
        <v>3.75</v>
      </c>
      <c r="X169" s="76">
        <f t="shared" si="229"/>
        <v>265.8668254335962</v>
      </c>
      <c r="Y169" s="76">
        <f t="shared" si="230"/>
        <v>273.10942228875979</v>
      </c>
      <c r="Z169" s="76">
        <f>'[5]Canola Complex'!$BV448</f>
        <v>269.55422528045347</v>
      </c>
      <c r="AA169" s="76">
        <f t="shared" si="231"/>
        <v>-3.6873998468572609</v>
      </c>
      <c r="AB169" s="76">
        <f t="shared" si="232"/>
        <v>3.5551970083063225</v>
      </c>
      <c r="AC169" s="76" t="e">
        <f t="shared" si="233"/>
        <v>#REF!</v>
      </c>
      <c r="AD169" s="76" t="e">
        <f t="shared" si="234"/>
        <v>#REF!</v>
      </c>
      <c r="AE169" s="76" t="e">
        <f>#REF!</f>
        <v>#REF!</v>
      </c>
      <c r="AF169" s="76" t="e">
        <f t="shared" si="210"/>
        <v>#REF!</v>
      </c>
      <c r="AG169" s="76" t="e">
        <f t="shared" si="235"/>
        <v>#REF!</v>
      </c>
      <c r="AH169" s="76"/>
      <c r="AI169" s="76" t="e">
        <f t="shared" si="240"/>
        <v>#REF!</v>
      </c>
      <c r="AJ169" s="76" t="e">
        <f t="shared" si="236"/>
        <v>#REF!</v>
      </c>
      <c r="AK169" s="78" t="e">
        <f t="shared" si="237"/>
        <v>#REF!</v>
      </c>
      <c r="BD169" s="76" t="e">
        <f t="shared" si="208"/>
        <v>#NUM!</v>
      </c>
      <c r="BE169" s="76" t="e">
        <f t="shared" si="209"/>
        <v>#NUM!</v>
      </c>
      <c r="BF169" s="76" t="e">
        <f t="shared" si="239"/>
        <v>#NUM!</v>
      </c>
      <c r="BG169" s="69" t="e">
        <f t="shared" si="238"/>
        <v>#NUM!</v>
      </c>
    </row>
    <row r="170" spans="1:59" x14ac:dyDescent="0.2">
      <c r="A170" s="60">
        <v>48519</v>
      </c>
      <c r="B170" s="61">
        <f t="shared" si="211"/>
        <v>11</v>
      </c>
      <c r="C170" s="61">
        <f t="shared" si="212"/>
        <v>2032</v>
      </c>
      <c r="D170" s="76" t="e">
        <f t="shared" si="213"/>
        <v>#REF!</v>
      </c>
      <c r="E170" s="76" t="e">
        <f t="shared" si="214"/>
        <v>#REF!</v>
      </c>
      <c r="F170" s="76" t="e">
        <f t="shared" si="215"/>
        <v>#REF!</v>
      </c>
      <c r="G170" s="76" t="e">
        <f t="shared" si="216"/>
        <v>#REF!</v>
      </c>
      <c r="H170" s="76" t="e">
        <f t="shared" si="217"/>
        <v>#REF!</v>
      </c>
      <c r="I170" s="76" t="e">
        <f t="shared" si="218"/>
        <v>#REF!</v>
      </c>
      <c r="J170" s="76" t="e">
        <f t="shared" si="219"/>
        <v>#REF!</v>
      </c>
      <c r="K170" s="76" t="e">
        <f>MROUND('Argy vs. SBO'!$AA$59+('Argy vs. SBO'!$AA$60*'Monthly Data'!F170)+('Argy vs. SBO'!$AA$61*'Monthly Data'!AE170)+AVERAGE('Argy vs. SBO'!$T$953:$T$960),0.25)-2</f>
        <v>#REF!</v>
      </c>
      <c r="L170" s="76" t="e">
        <f t="shared" si="220"/>
        <v>#REF!</v>
      </c>
      <c r="M170" s="76" t="e">
        <f t="shared" si="221"/>
        <v>#REF!</v>
      </c>
      <c r="N170" s="76" t="e">
        <f t="shared" si="222"/>
        <v>#REF!</v>
      </c>
      <c r="O170" s="76" t="e">
        <f t="shared" si="223"/>
        <v>#REF!</v>
      </c>
      <c r="P170" s="76" t="e">
        <f>MROUND('Argy vs. SBO'!$AA$39+('Argy vs. SBO'!$AA$40*'Monthly Data'!U170)+('Argy vs. SBO'!$AA$41*'Monthly Data'!AE170)+AVERAGE('Argy vs. SBO'!$P$953:$P$960),0.25)-2-4-5</f>
        <v>#REF!</v>
      </c>
      <c r="Q170" s="76" t="e">
        <f t="shared" si="224"/>
        <v>#REF!</v>
      </c>
      <c r="R170" s="76" t="e">
        <f t="shared" si="225"/>
        <v>#REF!</v>
      </c>
      <c r="S170" s="76" t="e">
        <f t="shared" si="226"/>
        <v>#REF!</v>
      </c>
      <c r="T170" s="76" t="e">
        <f t="shared" si="227"/>
        <v>#REF!</v>
      </c>
      <c r="U170" s="76" t="e">
        <f t="shared" si="228"/>
        <v>#REF!</v>
      </c>
      <c r="V170" s="76">
        <f t="shared" si="207"/>
        <v>-3.75</v>
      </c>
      <c r="W170" s="76">
        <f t="shared" si="193"/>
        <v>2.75</v>
      </c>
      <c r="X170" s="76">
        <f t="shared" si="229"/>
        <v>224.38630220611532</v>
      </c>
      <c r="Y170" s="76">
        <f t="shared" si="230"/>
        <v>229.55384908874473</v>
      </c>
      <c r="Z170" s="76">
        <f>'[5]Canola Complex'!$BV449</f>
        <v>227.16048114657045</v>
      </c>
      <c r="AA170" s="76">
        <f t="shared" si="231"/>
        <v>-2.7741789404551298</v>
      </c>
      <c r="AB170" s="76">
        <f t="shared" si="232"/>
        <v>2.3933679421742795</v>
      </c>
      <c r="AC170" s="76" t="e">
        <f t="shared" si="233"/>
        <v>#REF!</v>
      </c>
      <c r="AD170" s="76" t="e">
        <f t="shared" si="234"/>
        <v>#REF!</v>
      </c>
      <c r="AE170" s="76" t="e">
        <f>#REF!</f>
        <v>#REF!</v>
      </c>
      <c r="AF170" s="76" t="e">
        <f t="shared" si="210"/>
        <v>#REF!</v>
      </c>
      <c r="AG170" s="76" t="e">
        <f t="shared" si="235"/>
        <v>#REF!</v>
      </c>
      <c r="AH170" s="76"/>
      <c r="AI170" s="76" t="e">
        <f t="shared" si="240"/>
        <v>#REF!</v>
      </c>
      <c r="AJ170" s="76" t="e">
        <f t="shared" si="236"/>
        <v>#REF!</v>
      </c>
      <c r="AK170" s="78" t="e">
        <f t="shared" si="237"/>
        <v>#REF!</v>
      </c>
      <c r="BD170" s="76" t="e">
        <f t="shared" si="208"/>
        <v>#NUM!</v>
      </c>
      <c r="BE170" s="76" t="e">
        <f t="shared" si="209"/>
        <v>#NUM!</v>
      </c>
      <c r="BF170" s="76" t="e">
        <f t="shared" si="239"/>
        <v>#NUM!</v>
      </c>
      <c r="BG170" s="69" t="e">
        <f t="shared" si="238"/>
        <v>#NUM!</v>
      </c>
    </row>
    <row r="171" spans="1:59" x14ac:dyDescent="0.2">
      <c r="A171" s="60">
        <v>48549</v>
      </c>
      <c r="B171" s="61">
        <f t="shared" si="211"/>
        <v>12</v>
      </c>
      <c r="C171" s="61">
        <f t="shared" si="212"/>
        <v>2032</v>
      </c>
      <c r="D171" s="76" t="e">
        <f t="shared" si="213"/>
        <v>#REF!</v>
      </c>
      <c r="E171" s="76" t="e">
        <f t="shared" si="214"/>
        <v>#REF!</v>
      </c>
      <c r="F171" s="76" t="e">
        <f t="shared" si="215"/>
        <v>#REF!</v>
      </c>
      <c r="G171" s="76" t="e">
        <f t="shared" si="216"/>
        <v>#REF!</v>
      </c>
      <c r="H171" s="76" t="e">
        <f t="shared" si="217"/>
        <v>#REF!</v>
      </c>
      <c r="I171" s="76" t="e">
        <f t="shared" si="218"/>
        <v>#REF!</v>
      </c>
      <c r="J171" s="76" t="e">
        <f t="shared" si="219"/>
        <v>#REF!</v>
      </c>
      <c r="K171" s="76" t="e">
        <f>MROUND('Argy vs. SBO'!$AA$59+('Argy vs. SBO'!$AA$60*'Monthly Data'!F171)+('Argy vs. SBO'!$AA$61*'Monthly Data'!AE171)+AVERAGE('Argy vs. SBO'!$T$953:$T$960),0.25)-2</f>
        <v>#REF!</v>
      </c>
      <c r="L171" s="76" t="e">
        <f t="shared" si="220"/>
        <v>#REF!</v>
      </c>
      <c r="M171" s="76" t="e">
        <f t="shared" si="221"/>
        <v>#REF!</v>
      </c>
      <c r="N171" s="76" t="e">
        <f t="shared" si="222"/>
        <v>#REF!</v>
      </c>
      <c r="O171" s="76" t="e">
        <f t="shared" si="223"/>
        <v>#REF!</v>
      </c>
      <c r="P171" s="76" t="e">
        <f>MROUND('Argy vs. SBO'!$AA$39+('Argy vs. SBO'!$AA$40*'Monthly Data'!U171)+('Argy vs. SBO'!$AA$41*'Monthly Data'!AE171)+AVERAGE('Argy vs. SBO'!$P$953:$P$960),0.25)-2-4-5</f>
        <v>#REF!</v>
      </c>
      <c r="Q171" s="76" t="e">
        <f t="shared" si="224"/>
        <v>#REF!</v>
      </c>
      <c r="R171" s="76" t="e">
        <f t="shared" si="225"/>
        <v>#REF!</v>
      </c>
      <c r="S171" s="76" t="e">
        <f t="shared" si="226"/>
        <v>#REF!</v>
      </c>
      <c r="T171" s="76" t="e">
        <f t="shared" si="227"/>
        <v>#REF!</v>
      </c>
      <c r="U171" s="76" t="e">
        <f t="shared" si="228"/>
        <v>#REF!</v>
      </c>
      <c r="V171" s="76">
        <f t="shared" si="207"/>
        <v>-2</v>
      </c>
      <c r="W171" s="76">
        <f t="shared" si="193"/>
        <v>2.25</v>
      </c>
      <c r="X171" s="76">
        <f t="shared" si="229"/>
        <v>347.33441779426062</v>
      </c>
      <c r="Y171" s="76">
        <f t="shared" si="230"/>
        <v>353.03721839240518</v>
      </c>
      <c r="Z171" s="76">
        <f>'[5]Canola Complex'!$BV450</f>
        <v>350.34516157439674</v>
      </c>
      <c r="AA171" s="76">
        <f t="shared" si="231"/>
        <v>-3.0107437801361243</v>
      </c>
      <c r="AB171" s="76">
        <f t="shared" si="232"/>
        <v>2.6920568180084388</v>
      </c>
      <c r="AC171" s="76" t="e">
        <f t="shared" si="233"/>
        <v>#REF!</v>
      </c>
      <c r="AD171" s="76" t="e">
        <f t="shared" si="234"/>
        <v>#REF!</v>
      </c>
      <c r="AE171" s="76" t="e">
        <f>#REF!</f>
        <v>#REF!</v>
      </c>
      <c r="AF171" s="76" t="e">
        <f t="shared" si="210"/>
        <v>#REF!</v>
      </c>
      <c r="AG171" s="76" t="e">
        <f t="shared" si="235"/>
        <v>#REF!</v>
      </c>
      <c r="AH171" s="76"/>
      <c r="AI171" s="76" t="e">
        <f t="shared" si="240"/>
        <v>#REF!</v>
      </c>
      <c r="AJ171" s="76" t="e">
        <f t="shared" si="236"/>
        <v>#REF!</v>
      </c>
      <c r="AK171" s="78" t="e">
        <f t="shared" si="237"/>
        <v>#REF!</v>
      </c>
      <c r="BD171" s="76" t="e">
        <f t="shared" si="208"/>
        <v>#NUM!</v>
      </c>
      <c r="BE171" s="76" t="e">
        <f t="shared" si="209"/>
        <v>#NUM!</v>
      </c>
      <c r="BF171" s="76" t="e">
        <f t="shared" si="239"/>
        <v>#NUM!</v>
      </c>
      <c r="BG171" s="69" t="e">
        <f t="shared" si="238"/>
        <v>#NUM!</v>
      </c>
    </row>
    <row r="172" spans="1:59" x14ac:dyDescent="0.2">
      <c r="A172" s="60">
        <v>48580</v>
      </c>
      <c r="B172" s="61">
        <f t="shared" si="211"/>
        <v>1</v>
      </c>
      <c r="C172" s="61">
        <f t="shared" si="212"/>
        <v>2033</v>
      </c>
      <c r="D172" s="76" t="e">
        <f t="shared" si="213"/>
        <v>#REF!</v>
      </c>
      <c r="E172" s="76" t="e">
        <f t="shared" si="214"/>
        <v>#REF!</v>
      </c>
      <c r="F172" s="76" t="e">
        <f t="shared" si="215"/>
        <v>#REF!</v>
      </c>
      <c r="G172" s="76" t="e">
        <f t="shared" si="216"/>
        <v>#REF!</v>
      </c>
      <c r="H172" s="76" t="e">
        <f t="shared" si="217"/>
        <v>#REF!</v>
      </c>
      <c r="I172" s="76" t="e">
        <f t="shared" si="218"/>
        <v>#REF!</v>
      </c>
      <c r="J172" s="76" t="e">
        <f t="shared" si="219"/>
        <v>#REF!</v>
      </c>
      <c r="K172" s="76" t="e">
        <f>MROUND('Argy vs. SBO'!$AA$59+('Argy vs. SBO'!$AA$60*'Monthly Data'!F172)+('Argy vs. SBO'!$AA$61*'Monthly Data'!AE172)+AVERAGE('Argy vs. SBO'!$T$953:$T$960),0.25)-2</f>
        <v>#REF!</v>
      </c>
      <c r="L172" s="76" t="e">
        <f t="shared" si="220"/>
        <v>#REF!</v>
      </c>
      <c r="M172" s="76" t="e">
        <f t="shared" si="221"/>
        <v>#REF!</v>
      </c>
      <c r="N172" s="76" t="e">
        <f t="shared" si="222"/>
        <v>#REF!</v>
      </c>
      <c r="O172" s="76" t="e">
        <f t="shared" si="223"/>
        <v>#REF!</v>
      </c>
      <c r="P172" s="76" t="e">
        <f>MROUND('Argy vs. SBO'!$AA$39+('Argy vs. SBO'!$AA$40*'Monthly Data'!U172)+('Argy vs. SBO'!$AA$41*'Monthly Data'!AE172)+AVERAGE('Argy vs. SBO'!$P$953:$P$960),0.25)-2-4-5</f>
        <v>#REF!</v>
      </c>
      <c r="Q172" s="76" t="e">
        <f t="shared" si="224"/>
        <v>#REF!</v>
      </c>
      <c r="R172" s="76" t="e">
        <f t="shared" si="225"/>
        <v>#REF!</v>
      </c>
      <c r="S172" s="76" t="e">
        <f t="shared" si="226"/>
        <v>#REF!</v>
      </c>
      <c r="T172" s="76" t="e">
        <f t="shared" si="227"/>
        <v>#REF!</v>
      </c>
      <c r="U172" s="76" t="e">
        <f t="shared" si="228"/>
        <v>#REF!</v>
      </c>
      <c r="V172" s="76">
        <f t="shared" si="207"/>
        <v>-2.75</v>
      </c>
      <c r="W172" s="76">
        <f t="shared" si="193"/>
        <v>2.75</v>
      </c>
      <c r="X172" s="76">
        <f t="shared" si="229"/>
        <v>380.76699748636827</v>
      </c>
      <c r="Y172" s="76">
        <f t="shared" si="230"/>
        <v>385.98993972422227</v>
      </c>
      <c r="Z172" s="76">
        <f>'[5]Canola Complex'!$BV451</f>
        <v>383.33512391540285</v>
      </c>
      <c r="AA172" s="76">
        <f t="shared" si="231"/>
        <v>-2.568126429034578</v>
      </c>
      <c r="AB172" s="76">
        <f t="shared" si="232"/>
        <v>2.6548158088194214</v>
      </c>
      <c r="AC172" s="76" t="e">
        <f t="shared" si="233"/>
        <v>#REF!</v>
      </c>
      <c r="AD172" s="76" t="e">
        <f t="shared" si="234"/>
        <v>#REF!</v>
      </c>
      <c r="AE172" s="76" t="e">
        <f>#REF!</f>
        <v>#REF!</v>
      </c>
      <c r="AF172" s="76" t="e">
        <f t="shared" si="210"/>
        <v>#REF!</v>
      </c>
      <c r="AG172" s="76" t="e">
        <f t="shared" si="235"/>
        <v>#REF!</v>
      </c>
      <c r="AH172" s="76"/>
      <c r="AI172" s="76" t="e">
        <f t="shared" si="240"/>
        <v>#REF!</v>
      </c>
      <c r="AJ172" s="76" t="e">
        <f t="shared" si="236"/>
        <v>#REF!</v>
      </c>
      <c r="AK172" s="78" t="e">
        <f t="shared" si="237"/>
        <v>#REF!</v>
      </c>
      <c r="BD172" s="76" t="e">
        <f t="shared" si="208"/>
        <v>#NUM!</v>
      </c>
      <c r="BE172" s="76" t="e">
        <f t="shared" si="209"/>
        <v>#NUM!</v>
      </c>
      <c r="BF172" s="76" t="e">
        <f t="shared" si="239"/>
        <v>#NUM!</v>
      </c>
      <c r="BG172" s="69" t="e">
        <f t="shared" si="238"/>
        <v>#NUM!</v>
      </c>
    </row>
    <row r="173" spans="1:59" x14ac:dyDescent="0.2">
      <c r="A173" s="60">
        <v>48611</v>
      </c>
      <c r="B173" s="61">
        <f t="shared" si="211"/>
        <v>2</v>
      </c>
      <c r="C173" s="61">
        <f t="shared" si="212"/>
        <v>2033</v>
      </c>
      <c r="D173" s="76" t="e">
        <f t="shared" si="213"/>
        <v>#REF!</v>
      </c>
      <c r="E173" s="76" t="e">
        <f t="shared" si="214"/>
        <v>#REF!</v>
      </c>
      <c r="F173" s="76" t="e">
        <f t="shared" si="215"/>
        <v>#REF!</v>
      </c>
      <c r="G173" s="76" t="e">
        <f t="shared" si="216"/>
        <v>#REF!</v>
      </c>
      <c r="H173" s="76" t="e">
        <f t="shared" si="217"/>
        <v>#REF!</v>
      </c>
      <c r="I173" s="76" t="e">
        <f t="shared" si="218"/>
        <v>#REF!</v>
      </c>
      <c r="J173" s="76" t="e">
        <f t="shared" si="219"/>
        <v>#REF!</v>
      </c>
      <c r="K173" s="76" t="e">
        <f>MROUND('Argy vs. SBO'!$AA$59+('Argy vs. SBO'!$AA$60*'Monthly Data'!F173)+('Argy vs. SBO'!$AA$61*'Monthly Data'!AE173)+AVERAGE('Argy vs. SBO'!$T$953:$T$960),0.25)-2</f>
        <v>#REF!</v>
      </c>
      <c r="L173" s="76" t="e">
        <f t="shared" si="220"/>
        <v>#REF!</v>
      </c>
      <c r="M173" s="76" t="e">
        <f t="shared" si="221"/>
        <v>#REF!</v>
      </c>
      <c r="N173" s="76" t="e">
        <f t="shared" si="222"/>
        <v>#REF!</v>
      </c>
      <c r="O173" s="76" t="e">
        <f t="shared" si="223"/>
        <v>#REF!</v>
      </c>
      <c r="P173" s="76" t="e">
        <f>MROUND('Argy vs. SBO'!$AA$39+('Argy vs. SBO'!$AA$40*'Monthly Data'!U173)+('Argy vs. SBO'!$AA$41*'Monthly Data'!AE173)+AVERAGE('Argy vs. SBO'!$P$953:$P$960),0.25)-2-4-5</f>
        <v>#REF!</v>
      </c>
      <c r="Q173" s="76" t="e">
        <f t="shared" si="224"/>
        <v>#REF!</v>
      </c>
      <c r="R173" s="76" t="e">
        <f t="shared" si="225"/>
        <v>#REF!</v>
      </c>
      <c r="S173" s="76" t="e">
        <f t="shared" si="226"/>
        <v>#REF!</v>
      </c>
      <c r="T173" s="76" t="e">
        <f t="shared" si="227"/>
        <v>#REF!</v>
      </c>
      <c r="U173" s="76" t="e">
        <f t="shared" si="228"/>
        <v>#REF!</v>
      </c>
      <c r="V173" s="76">
        <f t="shared" si="207"/>
        <v>-2.5</v>
      </c>
      <c r="W173" s="76">
        <f t="shared" si="193"/>
        <v>4</v>
      </c>
      <c r="X173" s="76">
        <f t="shared" si="229"/>
        <v>345.89052848886917</v>
      </c>
      <c r="Y173" s="76">
        <f t="shared" si="230"/>
        <v>352.07696037363485</v>
      </c>
      <c r="Z173" s="76">
        <f>'[5]Canola Complex'!$BV452</f>
        <v>348.49132243628981</v>
      </c>
      <c r="AA173" s="76">
        <f t="shared" si="231"/>
        <v>-2.600793947420641</v>
      </c>
      <c r="AB173" s="76">
        <f t="shared" si="232"/>
        <v>3.5856379373450409</v>
      </c>
      <c r="AC173" s="76" t="e">
        <f t="shared" si="233"/>
        <v>#REF!</v>
      </c>
      <c r="AD173" s="76" t="e">
        <f t="shared" si="234"/>
        <v>#REF!</v>
      </c>
      <c r="AE173" s="76" t="e">
        <f>#REF!</f>
        <v>#REF!</v>
      </c>
      <c r="AF173" s="76" t="e">
        <f t="shared" si="210"/>
        <v>#REF!</v>
      </c>
      <c r="AG173" s="76" t="e">
        <f t="shared" si="235"/>
        <v>#REF!</v>
      </c>
      <c r="AH173" s="76"/>
      <c r="AI173" s="76" t="e">
        <f t="shared" si="240"/>
        <v>#REF!</v>
      </c>
      <c r="AJ173" s="76" t="e">
        <f t="shared" si="236"/>
        <v>#REF!</v>
      </c>
      <c r="AK173" s="78" t="e">
        <f t="shared" si="237"/>
        <v>#REF!</v>
      </c>
      <c r="BD173" s="76" t="e">
        <f t="shared" si="208"/>
        <v>#NUM!</v>
      </c>
      <c r="BE173" s="76" t="e">
        <f t="shared" si="209"/>
        <v>#NUM!</v>
      </c>
      <c r="BF173" s="76" t="e">
        <f t="shared" si="239"/>
        <v>#NUM!</v>
      </c>
      <c r="BG173" s="69" t="e">
        <f t="shared" si="238"/>
        <v>#NUM!</v>
      </c>
    </row>
    <row r="174" spans="1:59" x14ac:dyDescent="0.2">
      <c r="A174" s="60">
        <v>48639</v>
      </c>
      <c r="B174" s="61">
        <f t="shared" si="211"/>
        <v>3</v>
      </c>
      <c r="C174" s="61">
        <f t="shared" si="212"/>
        <v>2033</v>
      </c>
      <c r="D174" s="76" t="e">
        <f t="shared" si="213"/>
        <v>#REF!</v>
      </c>
      <c r="E174" s="76" t="e">
        <f t="shared" si="214"/>
        <v>#REF!</v>
      </c>
      <c r="F174" s="76" t="e">
        <f t="shared" si="215"/>
        <v>#REF!</v>
      </c>
      <c r="G174" s="76" t="e">
        <f t="shared" si="216"/>
        <v>#REF!</v>
      </c>
      <c r="H174" s="76" t="e">
        <f t="shared" si="217"/>
        <v>#REF!</v>
      </c>
      <c r="I174" s="76" t="e">
        <f t="shared" si="218"/>
        <v>#REF!</v>
      </c>
      <c r="J174" s="76" t="e">
        <f t="shared" si="219"/>
        <v>#REF!</v>
      </c>
      <c r="K174" s="76" t="e">
        <f>MROUND('Argy vs. SBO'!$AA$59+('Argy vs. SBO'!$AA$60*'Monthly Data'!F174)+('Argy vs. SBO'!$AA$61*'Monthly Data'!AE174)+AVERAGE('Argy vs. SBO'!$T$953:$T$960),0.25)-2</f>
        <v>#REF!</v>
      </c>
      <c r="L174" s="76" t="e">
        <f t="shared" si="220"/>
        <v>#REF!</v>
      </c>
      <c r="M174" s="76" t="e">
        <f t="shared" si="221"/>
        <v>#REF!</v>
      </c>
      <c r="N174" s="76" t="e">
        <f t="shared" si="222"/>
        <v>#REF!</v>
      </c>
      <c r="O174" s="76" t="e">
        <f t="shared" si="223"/>
        <v>#REF!</v>
      </c>
      <c r="P174" s="76" t="e">
        <f>MROUND('Argy vs. SBO'!$AA$39+('Argy vs. SBO'!$AA$40*'Monthly Data'!U174)+('Argy vs. SBO'!$AA$41*'Monthly Data'!AE174)+AVERAGE('Argy vs. SBO'!$P$953:$P$960),0.25)-2-4-5</f>
        <v>#REF!</v>
      </c>
      <c r="Q174" s="76" t="e">
        <f t="shared" si="224"/>
        <v>#REF!</v>
      </c>
      <c r="R174" s="76" t="e">
        <f t="shared" si="225"/>
        <v>#REF!</v>
      </c>
      <c r="S174" s="76" t="e">
        <f t="shared" si="226"/>
        <v>#REF!</v>
      </c>
      <c r="T174" s="76" t="e">
        <f t="shared" si="227"/>
        <v>#REF!</v>
      </c>
      <c r="U174" s="76" t="e">
        <f t="shared" si="228"/>
        <v>#REF!</v>
      </c>
      <c r="V174" s="76">
        <f t="shared" si="207"/>
        <v>-4.25</v>
      </c>
      <c r="W174" s="76">
        <f t="shared" si="193"/>
        <v>3.5</v>
      </c>
      <c r="X174" s="76">
        <f t="shared" si="229"/>
        <v>393.18380104482287</v>
      </c>
      <c r="Y174" s="76">
        <f t="shared" si="230"/>
        <v>401.43656391561143</v>
      </c>
      <c r="Z174" s="76">
        <f>'[5]Canola Complex'!$BV453</f>
        <v>397.32284652961448</v>
      </c>
      <c r="AA174" s="76">
        <f t="shared" si="231"/>
        <v>-4.1390454847916089</v>
      </c>
      <c r="AB174" s="76">
        <f t="shared" si="232"/>
        <v>4.1137173859969494</v>
      </c>
      <c r="AC174" s="76" t="e">
        <f t="shared" si="233"/>
        <v>#REF!</v>
      </c>
      <c r="AD174" s="76" t="e">
        <f t="shared" si="234"/>
        <v>#REF!</v>
      </c>
      <c r="AE174" s="76" t="e">
        <f>#REF!</f>
        <v>#REF!</v>
      </c>
      <c r="AF174" s="76" t="e">
        <f t="shared" si="210"/>
        <v>#REF!</v>
      </c>
      <c r="AG174" s="76" t="e">
        <f t="shared" si="235"/>
        <v>#REF!</v>
      </c>
      <c r="AH174" s="76"/>
      <c r="AI174" s="76" t="e">
        <f t="shared" si="240"/>
        <v>#REF!</v>
      </c>
      <c r="AJ174" s="76" t="e">
        <f t="shared" si="236"/>
        <v>#REF!</v>
      </c>
      <c r="AK174" s="78" t="e">
        <f t="shared" si="237"/>
        <v>#REF!</v>
      </c>
      <c r="BD174" s="76" t="e">
        <f t="shared" si="208"/>
        <v>#NUM!</v>
      </c>
      <c r="BE174" s="76" t="e">
        <f t="shared" si="209"/>
        <v>#NUM!</v>
      </c>
      <c r="BF174" s="76" t="e">
        <f t="shared" si="239"/>
        <v>#NUM!</v>
      </c>
      <c r="BG174" s="69" t="e">
        <f t="shared" si="238"/>
        <v>#NUM!</v>
      </c>
    </row>
    <row r="175" spans="1:59" x14ac:dyDescent="0.2">
      <c r="A175" s="60">
        <v>48670</v>
      </c>
      <c r="B175" s="61">
        <f t="shared" si="211"/>
        <v>4</v>
      </c>
      <c r="C175" s="61">
        <f t="shared" si="212"/>
        <v>2033</v>
      </c>
      <c r="D175" s="76" t="e">
        <f t="shared" si="213"/>
        <v>#REF!</v>
      </c>
      <c r="E175" s="76" t="e">
        <f t="shared" si="214"/>
        <v>#REF!</v>
      </c>
      <c r="F175" s="76" t="e">
        <f t="shared" si="215"/>
        <v>#REF!</v>
      </c>
      <c r="G175" s="76" t="e">
        <f t="shared" si="216"/>
        <v>#REF!</v>
      </c>
      <c r="H175" s="76" t="e">
        <f t="shared" si="217"/>
        <v>#REF!</v>
      </c>
      <c r="I175" s="76" t="e">
        <f t="shared" si="218"/>
        <v>#REF!</v>
      </c>
      <c r="J175" s="76" t="e">
        <f t="shared" si="219"/>
        <v>#REF!</v>
      </c>
      <c r="K175" s="76" t="e">
        <f>MROUND('Argy vs. SBO'!$AA$59+('Argy vs. SBO'!$AA$60*'Monthly Data'!F175)+('Argy vs. SBO'!$AA$61*'Monthly Data'!AE175)+AVERAGE('Argy vs. SBO'!$T$953:$T$960),0.25)-2</f>
        <v>#REF!</v>
      </c>
      <c r="L175" s="76" t="e">
        <f t="shared" si="220"/>
        <v>#REF!</v>
      </c>
      <c r="M175" s="76" t="e">
        <f t="shared" si="221"/>
        <v>#REF!</v>
      </c>
      <c r="N175" s="76" t="e">
        <f t="shared" si="222"/>
        <v>#REF!</v>
      </c>
      <c r="O175" s="76" t="e">
        <f t="shared" si="223"/>
        <v>#REF!</v>
      </c>
      <c r="P175" s="76" t="e">
        <f>MROUND('Argy vs. SBO'!$AA$39+('Argy vs. SBO'!$AA$40*'Monthly Data'!U175)+('Argy vs. SBO'!$AA$41*'Monthly Data'!AE175)+AVERAGE('Argy vs. SBO'!$P$953:$P$960),0.25)-2-4-5</f>
        <v>#REF!</v>
      </c>
      <c r="Q175" s="76" t="e">
        <f t="shared" si="224"/>
        <v>#REF!</v>
      </c>
      <c r="R175" s="76" t="e">
        <f t="shared" si="225"/>
        <v>#REF!</v>
      </c>
      <c r="S175" s="76" t="e">
        <f t="shared" si="226"/>
        <v>#REF!</v>
      </c>
      <c r="T175" s="76" t="e">
        <f t="shared" si="227"/>
        <v>#REF!</v>
      </c>
      <c r="U175" s="76" t="e">
        <f t="shared" si="228"/>
        <v>#REF!</v>
      </c>
      <c r="V175" s="76">
        <f t="shared" si="207"/>
        <v>-3.5</v>
      </c>
      <c r="W175" s="76">
        <f t="shared" si="193"/>
        <v>3.75</v>
      </c>
      <c r="X175" s="76">
        <f t="shared" si="229"/>
        <v>398.42265001014226</v>
      </c>
      <c r="Y175" s="76">
        <f t="shared" si="230"/>
        <v>410.4660626001691</v>
      </c>
      <c r="Z175" s="76">
        <f>'[5]Canola Complex'!$BV454</f>
        <v>404.22189284819547</v>
      </c>
      <c r="AA175" s="76">
        <f t="shared" si="231"/>
        <v>-5.7992428380532033</v>
      </c>
      <c r="AB175" s="76">
        <f t="shared" si="232"/>
        <v>6.2441697519736294</v>
      </c>
      <c r="AC175" s="76" t="e">
        <f t="shared" si="233"/>
        <v>#REF!</v>
      </c>
      <c r="AD175" s="76" t="e">
        <f t="shared" si="234"/>
        <v>#REF!</v>
      </c>
      <c r="AE175" s="76" t="e">
        <f>#REF!</f>
        <v>#REF!</v>
      </c>
      <c r="AF175" s="76" t="e">
        <f t="shared" si="210"/>
        <v>#REF!</v>
      </c>
      <c r="AG175" s="76" t="e">
        <f t="shared" si="235"/>
        <v>#REF!</v>
      </c>
      <c r="AH175" s="76"/>
      <c r="AI175" s="76" t="e">
        <f t="shared" si="240"/>
        <v>#REF!</v>
      </c>
      <c r="AJ175" s="76" t="e">
        <f t="shared" si="236"/>
        <v>#REF!</v>
      </c>
      <c r="AK175" s="78" t="e">
        <f t="shared" si="237"/>
        <v>#REF!</v>
      </c>
      <c r="BD175" s="76" t="e">
        <f t="shared" si="208"/>
        <v>#NUM!</v>
      </c>
      <c r="BE175" s="76" t="e">
        <f t="shared" si="209"/>
        <v>#NUM!</v>
      </c>
      <c r="BF175" s="76" t="e">
        <f t="shared" si="239"/>
        <v>#NUM!</v>
      </c>
      <c r="BG175" s="69" t="e">
        <f t="shared" si="238"/>
        <v>#NUM!</v>
      </c>
    </row>
    <row r="176" spans="1:59" x14ac:dyDescent="0.2">
      <c r="A176" s="60">
        <v>48700</v>
      </c>
      <c r="B176" s="61">
        <f t="shared" si="211"/>
        <v>5</v>
      </c>
      <c r="C176" s="61">
        <f t="shared" si="212"/>
        <v>2033</v>
      </c>
      <c r="D176" s="76" t="e">
        <f t="shared" si="213"/>
        <v>#REF!</v>
      </c>
      <c r="E176" s="76" t="e">
        <f t="shared" si="214"/>
        <v>#REF!</v>
      </c>
      <c r="F176" s="76" t="e">
        <f t="shared" si="215"/>
        <v>#REF!</v>
      </c>
      <c r="G176" s="76" t="e">
        <f t="shared" si="216"/>
        <v>#REF!</v>
      </c>
      <c r="H176" s="76" t="e">
        <f t="shared" si="217"/>
        <v>#REF!</v>
      </c>
      <c r="I176" s="76" t="e">
        <f t="shared" si="218"/>
        <v>#REF!</v>
      </c>
      <c r="J176" s="76" t="e">
        <f t="shared" si="219"/>
        <v>#REF!</v>
      </c>
      <c r="K176" s="76" t="e">
        <f>MROUND('Argy vs. SBO'!$AA$59+('Argy vs. SBO'!$AA$60*'Monthly Data'!F176)+('Argy vs. SBO'!$AA$61*'Monthly Data'!AE176)+AVERAGE('Argy vs. SBO'!$T$953:$T$960),0.25)-2</f>
        <v>#REF!</v>
      </c>
      <c r="L176" s="76" t="e">
        <f t="shared" si="220"/>
        <v>#REF!</v>
      </c>
      <c r="M176" s="76" t="e">
        <f t="shared" si="221"/>
        <v>#REF!</v>
      </c>
      <c r="N176" s="76" t="e">
        <f t="shared" si="222"/>
        <v>#REF!</v>
      </c>
      <c r="O176" s="76" t="e">
        <f t="shared" si="223"/>
        <v>#REF!</v>
      </c>
      <c r="P176" s="76" t="e">
        <f>MROUND('Argy vs. SBO'!$AA$39+('Argy vs. SBO'!$AA$40*'Monthly Data'!U176)+('Argy vs. SBO'!$AA$41*'Monthly Data'!AE176)+AVERAGE('Argy vs. SBO'!$P$953:$P$960),0.25)-2-4-5</f>
        <v>#REF!</v>
      </c>
      <c r="Q176" s="76" t="e">
        <f t="shared" si="224"/>
        <v>#REF!</v>
      </c>
      <c r="R176" s="76" t="e">
        <f t="shared" si="225"/>
        <v>#REF!</v>
      </c>
      <c r="S176" s="76" t="e">
        <f t="shared" si="226"/>
        <v>#REF!</v>
      </c>
      <c r="T176" s="76" t="e">
        <f t="shared" si="227"/>
        <v>#REF!</v>
      </c>
      <c r="U176" s="76" t="e">
        <f t="shared" si="228"/>
        <v>#REF!</v>
      </c>
      <c r="V176" s="76">
        <f t="shared" si="207"/>
        <v>-3.25</v>
      </c>
      <c r="W176" s="76">
        <f t="shared" si="193"/>
        <v>2.75</v>
      </c>
      <c r="X176" s="76">
        <f t="shared" si="229"/>
        <v>445.69564760865052</v>
      </c>
      <c r="Y176" s="76">
        <f t="shared" si="230"/>
        <v>451.73352247895082</v>
      </c>
      <c r="Z176" s="76">
        <f>'[5]Canola Complex'!$BV455</f>
        <v>448.57924556377628</v>
      </c>
      <c r="AA176" s="76">
        <f t="shared" si="231"/>
        <v>-2.8835979551257651</v>
      </c>
      <c r="AB176" s="76">
        <f t="shared" si="232"/>
        <v>3.1542769151745347</v>
      </c>
      <c r="AC176" s="76" t="e">
        <f t="shared" si="233"/>
        <v>#REF!</v>
      </c>
      <c r="AD176" s="76" t="e">
        <f t="shared" si="234"/>
        <v>#REF!</v>
      </c>
      <c r="AE176" s="76" t="e">
        <f>#REF!</f>
        <v>#REF!</v>
      </c>
      <c r="AF176" s="76" t="e">
        <f t="shared" si="210"/>
        <v>#REF!</v>
      </c>
      <c r="AG176" s="76" t="e">
        <f t="shared" si="235"/>
        <v>#REF!</v>
      </c>
      <c r="AH176" s="76"/>
      <c r="AI176" s="76" t="e">
        <f t="shared" si="240"/>
        <v>#REF!</v>
      </c>
      <c r="AJ176" s="76" t="e">
        <f t="shared" si="236"/>
        <v>#REF!</v>
      </c>
      <c r="AK176" s="78" t="e">
        <f t="shared" si="237"/>
        <v>#REF!</v>
      </c>
      <c r="BD176" s="76" t="e">
        <f t="shared" si="208"/>
        <v>#NUM!</v>
      </c>
      <c r="BE176" s="76" t="e">
        <f t="shared" si="209"/>
        <v>#NUM!</v>
      </c>
      <c r="BF176" s="76" t="e">
        <f t="shared" si="239"/>
        <v>#NUM!</v>
      </c>
      <c r="BG176" s="69" t="e">
        <f t="shared" si="238"/>
        <v>#NUM!</v>
      </c>
    </row>
    <row r="177" spans="1:59" x14ac:dyDescent="0.2">
      <c r="A177" s="60">
        <v>48731</v>
      </c>
      <c r="B177" s="61">
        <f t="shared" si="211"/>
        <v>6</v>
      </c>
      <c r="C177" s="61">
        <f t="shared" si="212"/>
        <v>2033</v>
      </c>
      <c r="D177" s="76" t="e">
        <f t="shared" si="213"/>
        <v>#REF!</v>
      </c>
      <c r="E177" s="76" t="e">
        <f t="shared" si="214"/>
        <v>#REF!</v>
      </c>
      <c r="F177" s="76" t="e">
        <f t="shared" si="215"/>
        <v>#REF!</v>
      </c>
      <c r="G177" s="76" t="e">
        <f t="shared" si="216"/>
        <v>#REF!</v>
      </c>
      <c r="H177" s="76" t="e">
        <f t="shared" si="217"/>
        <v>#REF!</v>
      </c>
      <c r="I177" s="76" t="e">
        <f t="shared" si="218"/>
        <v>#REF!</v>
      </c>
      <c r="J177" s="76" t="e">
        <f t="shared" si="219"/>
        <v>#REF!</v>
      </c>
      <c r="K177" s="76" t="e">
        <f>MROUND('Argy vs. SBO'!$AA$59+('Argy vs. SBO'!$AA$60*'Monthly Data'!F177)+('Argy vs. SBO'!$AA$61*'Monthly Data'!AE177)+AVERAGE('Argy vs. SBO'!$T$953:$T$960),0.25)-2</f>
        <v>#REF!</v>
      </c>
      <c r="L177" s="76" t="e">
        <f t="shared" si="220"/>
        <v>#REF!</v>
      </c>
      <c r="M177" s="76" t="e">
        <f t="shared" si="221"/>
        <v>#REF!</v>
      </c>
      <c r="N177" s="76" t="e">
        <f t="shared" si="222"/>
        <v>#REF!</v>
      </c>
      <c r="O177" s="76" t="e">
        <f t="shared" si="223"/>
        <v>#REF!</v>
      </c>
      <c r="P177" s="76" t="e">
        <f>MROUND('Argy vs. SBO'!$AA$39+('Argy vs. SBO'!$AA$40*'Monthly Data'!U177)+('Argy vs. SBO'!$AA$41*'Monthly Data'!AE177)+AVERAGE('Argy vs. SBO'!$P$953:$P$960),0.25)-2-4-5</f>
        <v>#REF!</v>
      </c>
      <c r="Q177" s="76" t="e">
        <f t="shared" si="224"/>
        <v>#REF!</v>
      </c>
      <c r="R177" s="76" t="e">
        <f t="shared" si="225"/>
        <v>#REF!</v>
      </c>
      <c r="S177" s="76" t="e">
        <f t="shared" si="226"/>
        <v>#REF!</v>
      </c>
      <c r="T177" s="76" t="e">
        <f t="shared" si="227"/>
        <v>#REF!</v>
      </c>
      <c r="U177" s="76" t="e">
        <f t="shared" si="228"/>
        <v>#REF!</v>
      </c>
      <c r="V177" s="76">
        <f t="shared" si="207"/>
        <v>-6</v>
      </c>
      <c r="W177" s="76">
        <f t="shared" si="193"/>
        <v>6.5</v>
      </c>
      <c r="X177" s="76">
        <f t="shared" si="229"/>
        <v>383.21029630120393</v>
      </c>
      <c r="Y177" s="76">
        <f t="shared" si="230"/>
        <v>400.1417200606644</v>
      </c>
      <c r="Z177" s="76">
        <f>'[5]Canola Complex'!$BV456</f>
        <v>391.96561544228638</v>
      </c>
      <c r="AA177" s="76">
        <f t="shared" si="231"/>
        <v>-8.7553191410824525</v>
      </c>
      <c r="AB177" s="76">
        <f t="shared" si="232"/>
        <v>8.1761046183780195</v>
      </c>
      <c r="AC177" s="76" t="e">
        <f t="shared" si="233"/>
        <v>#REF!</v>
      </c>
      <c r="AD177" s="76" t="e">
        <f t="shared" si="234"/>
        <v>#REF!</v>
      </c>
      <c r="AE177" s="76" t="e">
        <f>#REF!</f>
        <v>#REF!</v>
      </c>
      <c r="AF177" s="76" t="e">
        <f t="shared" si="210"/>
        <v>#REF!</v>
      </c>
      <c r="AG177" s="76" t="e">
        <f t="shared" si="235"/>
        <v>#REF!</v>
      </c>
      <c r="AH177" s="76"/>
      <c r="AI177" s="76" t="e">
        <f t="shared" si="240"/>
        <v>#REF!</v>
      </c>
      <c r="AJ177" s="76" t="e">
        <f t="shared" si="236"/>
        <v>#REF!</v>
      </c>
      <c r="AK177" s="78" t="e">
        <f t="shared" si="237"/>
        <v>#REF!</v>
      </c>
      <c r="BD177" s="76" t="e">
        <f t="shared" si="208"/>
        <v>#NUM!</v>
      </c>
      <c r="BE177" s="76" t="e">
        <f t="shared" si="209"/>
        <v>#NUM!</v>
      </c>
      <c r="BF177" s="76" t="e">
        <f t="shared" si="239"/>
        <v>#NUM!</v>
      </c>
      <c r="BG177" s="69" t="e">
        <f t="shared" si="238"/>
        <v>#NUM!</v>
      </c>
    </row>
    <row r="178" spans="1:59" x14ac:dyDescent="0.2">
      <c r="A178" s="60">
        <v>48761</v>
      </c>
      <c r="B178" s="61">
        <f t="shared" si="211"/>
        <v>7</v>
      </c>
      <c r="C178" s="61">
        <f t="shared" si="212"/>
        <v>2033</v>
      </c>
      <c r="D178" s="76" t="e">
        <f t="shared" si="213"/>
        <v>#REF!</v>
      </c>
      <c r="E178" s="76" t="e">
        <f t="shared" si="214"/>
        <v>#REF!</v>
      </c>
      <c r="F178" s="76" t="e">
        <f t="shared" si="215"/>
        <v>#REF!</v>
      </c>
      <c r="G178" s="76" t="e">
        <f t="shared" si="216"/>
        <v>#REF!</v>
      </c>
      <c r="H178" s="76" t="e">
        <f t="shared" si="217"/>
        <v>#REF!</v>
      </c>
      <c r="I178" s="76" t="e">
        <f t="shared" si="218"/>
        <v>#REF!</v>
      </c>
      <c r="J178" s="76" t="e">
        <f t="shared" si="219"/>
        <v>#REF!</v>
      </c>
      <c r="K178" s="76" t="e">
        <f>MROUND('Argy vs. SBO'!$AA$59+('Argy vs. SBO'!$AA$60*'Monthly Data'!F178)+('Argy vs. SBO'!$AA$61*'Monthly Data'!AE178)+AVERAGE('Argy vs. SBO'!$T$953:$T$960),0.25)-2</f>
        <v>#REF!</v>
      </c>
      <c r="L178" s="76" t="e">
        <f t="shared" si="220"/>
        <v>#REF!</v>
      </c>
      <c r="M178" s="76" t="e">
        <f t="shared" si="221"/>
        <v>#REF!</v>
      </c>
      <c r="N178" s="76" t="e">
        <f t="shared" si="222"/>
        <v>#REF!</v>
      </c>
      <c r="O178" s="76" t="e">
        <f t="shared" si="223"/>
        <v>#REF!</v>
      </c>
      <c r="P178" s="76" t="e">
        <f>MROUND('Argy vs. SBO'!$AA$39+('Argy vs. SBO'!$AA$40*'Monthly Data'!U178)+('Argy vs. SBO'!$AA$41*'Monthly Data'!AE178)+AVERAGE('Argy vs. SBO'!$P$953:$P$960),0.25)-2-4-5</f>
        <v>#REF!</v>
      </c>
      <c r="Q178" s="76" t="e">
        <f t="shared" si="224"/>
        <v>#REF!</v>
      </c>
      <c r="R178" s="76" t="e">
        <f t="shared" si="225"/>
        <v>#REF!</v>
      </c>
      <c r="S178" s="76" t="e">
        <f t="shared" si="226"/>
        <v>#REF!</v>
      </c>
      <c r="T178" s="76" t="e">
        <f t="shared" si="227"/>
        <v>#REF!</v>
      </c>
      <c r="U178" s="76" t="e">
        <f t="shared" si="228"/>
        <v>#REF!</v>
      </c>
      <c r="V178" s="76">
        <f t="shared" si="207"/>
        <v>-3.75</v>
      </c>
      <c r="W178" s="76">
        <f t="shared" si="193"/>
        <v>3.5</v>
      </c>
      <c r="X178" s="76">
        <f t="shared" si="229"/>
        <v>405.75724425960141</v>
      </c>
      <c r="Y178" s="76">
        <f t="shared" si="230"/>
        <v>414.76607103038384</v>
      </c>
      <c r="Z178" s="76">
        <f>'[5]Canola Complex'!$BV457</f>
        <v>409.21370068817265</v>
      </c>
      <c r="AA178" s="76">
        <f t="shared" si="231"/>
        <v>-3.4564564285712436</v>
      </c>
      <c r="AB178" s="76">
        <f t="shared" si="232"/>
        <v>5.5523703422111907</v>
      </c>
      <c r="AC178" s="76" t="e">
        <f t="shared" si="233"/>
        <v>#REF!</v>
      </c>
      <c r="AD178" s="76" t="e">
        <f t="shared" si="234"/>
        <v>#REF!</v>
      </c>
      <c r="AE178" s="76" t="e">
        <f>#REF!</f>
        <v>#REF!</v>
      </c>
      <c r="AF178" s="76" t="e">
        <f t="shared" si="210"/>
        <v>#REF!</v>
      </c>
      <c r="AG178" s="76" t="e">
        <f t="shared" si="235"/>
        <v>#REF!</v>
      </c>
      <c r="AH178" s="76"/>
      <c r="AI178" s="76" t="e">
        <f t="shared" si="240"/>
        <v>#REF!</v>
      </c>
      <c r="AJ178" s="76" t="e">
        <f t="shared" si="236"/>
        <v>#REF!</v>
      </c>
      <c r="AK178" s="78" t="e">
        <f t="shared" si="237"/>
        <v>#REF!</v>
      </c>
      <c r="BD178" s="76" t="e">
        <f t="shared" si="208"/>
        <v>#NUM!</v>
      </c>
      <c r="BE178" s="76" t="e">
        <f t="shared" si="209"/>
        <v>#NUM!</v>
      </c>
      <c r="BF178" s="76" t="e">
        <f t="shared" si="239"/>
        <v>#NUM!</v>
      </c>
      <c r="BG178" s="69" t="e">
        <f t="shared" si="238"/>
        <v>#NUM!</v>
      </c>
    </row>
    <row r="179" spans="1:59" x14ac:dyDescent="0.2">
      <c r="A179" s="60">
        <v>48792</v>
      </c>
      <c r="B179" s="61">
        <f t="shared" si="211"/>
        <v>8</v>
      </c>
      <c r="C179" s="61">
        <f t="shared" si="212"/>
        <v>2033</v>
      </c>
      <c r="D179" s="76" t="e">
        <f t="shared" si="213"/>
        <v>#REF!</v>
      </c>
      <c r="E179" s="76" t="e">
        <f t="shared" si="214"/>
        <v>#REF!</v>
      </c>
      <c r="F179" s="76" t="e">
        <f t="shared" si="215"/>
        <v>#REF!</v>
      </c>
      <c r="G179" s="76" t="e">
        <f t="shared" si="216"/>
        <v>#REF!</v>
      </c>
      <c r="H179" s="76" t="e">
        <f t="shared" si="217"/>
        <v>#REF!</v>
      </c>
      <c r="I179" s="76" t="e">
        <f t="shared" si="218"/>
        <v>#REF!</v>
      </c>
      <c r="J179" s="76" t="e">
        <f t="shared" si="219"/>
        <v>#REF!</v>
      </c>
      <c r="K179" s="76" t="e">
        <f>MROUND('Argy vs. SBO'!$AA$59+('Argy vs. SBO'!$AA$60*'Monthly Data'!F179)+('Argy vs. SBO'!$AA$61*'Monthly Data'!AE179)+AVERAGE('Argy vs. SBO'!$T$953:$T$960),0.25)-2</f>
        <v>#REF!</v>
      </c>
      <c r="L179" s="76" t="e">
        <f t="shared" si="220"/>
        <v>#REF!</v>
      </c>
      <c r="M179" s="76" t="e">
        <f t="shared" si="221"/>
        <v>#REF!</v>
      </c>
      <c r="N179" s="76" t="e">
        <f t="shared" si="222"/>
        <v>#REF!</v>
      </c>
      <c r="O179" s="76" t="e">
        <f t="shared" si="223"/>
        <v>#REF!</v>
      </c>
      <c r="P179" s="76" t="e">
        <f>MROUND('Argy vs. SBO'!$AA$39+('Argy vs. SBO'!$AA$40*'Monthly Data'!U179)+('Argy vs. SBO'!$AA$41*'Monthly Data'!AE179)+AVERAGE('Argy vs. SBO'!$P$953:$P$960),0.25)-2-4-5</f>
        <v>#REF!</v>
      </c>
      <c r="Q179" s="76" t="e">
        <f t="shared" si="224"/>
        <v>#REF!</v>
      </c>
      <c r="R179" s="76" t="e">
        <f t="shared" si="225"/>
        <v>#REF!</v>
      </c>
      <c r="S179" s="76" t="e">
        <f t="shared" si="226"/>
        <v>#REF!</v>
      </c>
      <c r="T179" s="76" t="e">
        <f t="shared" si="227"/>
        <v>#REF!</v>
      </c>
      <c r="U179" s="76" t="e">
        <f t="shared" si="228"/>
        <v>#REF!</v>
      </c>
      <c r="V179" s="76">
        <f t="shared" si="207"/>
        <v>-2.75</v>
      </c>
      <c r="W179" s="76">
        <f t="shared" ref="W179:W195" si="241">MROUND((AVERAGE(W167,W155,W143)),0.25)</f>
        <v>2.25</v>
      </c>
      <c r="X179" s="76">
        <f t="shared" si="229"/>
        <v>422.17071705962377</v>
      </c>
      <c r="Y179" s="76">
        <f t="shared" si="230"/>
        <v>429.07593013907632</v>
      </c>
      <c r="Z179" s="76">
        <f>'[5]Canola Complex'!$BV458</f>
        <v>425.16092769188572</v>
      </c>
      <c r="AA179" s="76">
        <f t="shared" si="231"/>
        <v>-2.9902106322619488</v>
      </c>
      <c r="AB179" s="76">
        <f t="shared" si="232"/>
        <v>3.9150024471906022</v>
      </c>
      <c r="AC179" s="76" t="e">
        <f t="shared" si="233"/>
        <v>#REF!</v>
      </c>
      <c r="AD179" s="76" t="e">
        <f t="shared" si="234"/>
        <v>#REF!</v>
      </c>
      <c r="AE179" s="76" t="e">
        <f>#REF!</f>
        <v>#REF!</v>
      </c>
      <c r="AF179" s="76" t="e">
        <f t="shared" si="210"/>
        <v>#REF!</v>
      </c>
      <c r="AG179" s="76" t="e">
        <f t="shared" si="235"/>
        <v>#REF!</v>
      </c>
      <c r="AH179" s="76"/>
      <c r="AI179" s="76" t="e">
        <f t="shared" si="240"/>
        <v>#REF!</v>
      </c>
      <c r="AJ179" s="76" t="e">
        <f t="shared" si="236"/>
        <v>#REF!</v>
      </c>
      <c r="AK179" s="78" t="e">
        <f t="shared" si="237"/>
        <v>#REF!</v>
      </c>
      <c r="BD179" s="76" t="e">
        <f t="shared" si="208"/>
        <v>#NUM!</v>
      </c>
      <c r="BE179" s="76" t="e">
        <f t="shared" si="209"/>
        <v>#NUM!</v>
      </c>
      <c r="BF179" s="76" t="e">
        <f t="shared" si="239"/>
        <v>#NUM!</v>
      </c>
      <c r="BG179" s="69" t="e">
        <f t="shared" si="238"/>
        <v>#NUM!</v>
      </c>
    </row>
    <row r="180" spans="1:59" x14ac:dyDescent="0.2">
      <c r="A180" s="60">
        <v>48823</v>
      </c>
      <c r="B180" s="61">
        <f t="shared" si="211"/>
        <v>9</v>
      </c>
      <c r="C180" s="61">
        <f t="shared" si="212"/>
        <v>2033</v>
      </c>
      <c r="D180" s="76" t="e">
        <f t="shared" si="213"/>
        <v>#REF!</v>
      </c>
      <c r="E180" s="76" t="e">
        <f t="shared" si="214"/>
        <v>#REF!</v>
      </c>
      <c r="F180" s="76" t="e">
        <f t="shared" si="215"/>
        <v>#REF!</v>
      </c>
      <c r="G180" s="76" t="e">
        <f t="shared" si="216"/>
        <v>#REF!</v>
      </c>
      <c r="H180" s="76" t="e">
        <f t="shared" si="217"/>
        <v>#REF!</v>
      </c>
      <c r="I180" s="76" t="e">
        <f t="shared" si="218"/>
        <v>#REF!</v>
      </c>
      <c r="J180" s="76" t="e">
        <f t="shared" si="219"/>
        <v>#REF!</v>
      </c>
      <c r="K180" s="76" t="e">
        <f>MROUND('Argy vs. SBO'!$AA$59+('Argy vs. SBO'!$AA$60*'Monthly Data'!F180)+('Argy vs. SBO'!$AA$61*'Monthly Data'!AE180)+AVERAGE('Argy vs. SBO'!$T$953:$T$960),0.25)-2</f>
        <v>#REF!</v>
      </c>
      <c r="L180" s="76" t="e">
        <f t="shared" si="220"/>
        <v>#REF!</v>
      </c>
      <c r="M180" s="76" t="e">
        <f t="shared" si="221"/>
        <v>#REF!</v>
      </c>
      <c r="N180" s="76" t="e">
        <f t="shared" si="222"/>
        <v>#REF!</v>
      </c>
      <c r="O180" s="76" t="e">
        <f t="shared" si="223"/>
        <v>#REF!</v>
      </c>
      <c r="P180" s="76" t="e">
        <f>MROUND('Argy vs. SBO'!$AA$39+('Argy vs. SBO'!$AA$40*'Monthly Data'!U180)+('Argy vs. SBO'!$AA$41*'Monthly Data'!AE180)+AVERAGE('Argy vs. SBO'!$P$953:$P$960),0.25)-2-4-5</f>
        <v>#REF!</v>
      </c>
      <c r="Q180" s="76" t="e">
        <f t="shared" si="224"/>
        <v>#REF!</v>
      </c>
      <c r="R180" s="76" t="e">
        <f t="shared" si="225"/>
        <v>#REF!</v>
      </c>
      <c r="S180" s="76" t="e">
        <f t="shared" si="226"/>
        <v>#REF!</v>
      </c>
      <c r="T180" s="76" t="e">
        <f t="shared" si="227"/>
        <v>#REF!</v>
      </c>
      <c r="U180" s="76" t="e">
        <f t="shared" si="228"/>
        <v>#REF!</v>
      </c>
      <c r="V180" s="76">
        <f t="shared" si="207"/>
        <v>-3.75</v>
      </c>
      <c r="W180" s="76">
        <f t="shared" si="241"/>
        <v>5</v>
      </c>
      <c r="X180" s="76">
        <f t="shared" si="229"/>
        <v>331.74183880408441</v>
      </c>
      <c r="Y180" s="76">
        <f t="shared" si="230"/>
        <v>339.75749108870656</v>
      </c>
      <c r="Z180" s="76">
        <f>'[5]Canola Complex'!$BV459</f>
        <v>335.80725941517073</v>
      </c>
      <c r="AA180" s="76">
        <f t="shared" si="231"/>
        <v>-4.0654206110863242</v>
      </c>
      <c r="AB180" s="76">
        <f t="shared" si="232"/>
        <v>3.9502316735358249</v>
      </c>
      <c r="AC180" s="76" t="e">
        <f t="shared" si="233"/>
        <v>#REF!</v>
      </c>
      <c r="AD180" s="76" t="e">
        <f t="shared" si="234"/>
        <v>#REF!</v>
      </c>
      <c r="AE180" s="76" t="e">
        <f>#REF!</f>
        <v>#REF!</v>
      </c>
      <c r="AF180" s="76" t="e">
        <f t="shared" si="210"/>
        <v>#REF!</v>
      </c>
      <c r="AG180" s="76" t="e">
        <f t="shared" si="235"/>
        <v>#REF!</v>
      </c>
      <c r="AH180" s="76"/>
      <c r="AI180" s="76" t="e">
        <f t="shared" si="240"/>
        <v>#REF!</v>
      </c>
      <c r="AJ180" s="76" t="e">
        <f t="shared" si="236"/>
        <v>#REF!</v>
      </c>
      <c r="AK180" s="78" t="e">
        <f t="shared" si="237"/>
        <v>#REF!</v>
      </c>
      <c r="BD180" s="76" t="e">
        <f t="shared" si="208"/>
        <v>#NUM!</v>
      </c>
      <c r="BE180" s="76" t="e">
        <f t="shared" si="209"/>
        <v>#NUM!</v>
      </c>
      <c r="BF180" s="76" t="e">
        <f t="shared" si="239"/>
        <v>#NUM!</v>
      </c>
      <c r="BG180" s="69" t="e">
        <f t="shared" si="238"/>
        <v>#NUM!</v>
      </c>
    </row>
    <row r="181" spans="1:59" x14ac:dyDescent="0.2">
      <c r="A181" s="60">
        <v>48853</v>
      </c>
      <c r="B181" s="61">
        <f t="shared" si="211"/>
        <v>10</v>
      </c>
      <c r="C181" s="61">
        <f t="shared" si="212"/>
        <v>2033</v>
      </c>
      <c r="D181" s="76" t="e">
        <f t="shared" si="213"/>
        <v>#REF!</v>
      </c>
      <c r="E181" s="76" t="e">
        <f t="shared" si="214"/>
        <v>#REF!</v>
      </c>
      <c r="F181" s="76" t="e">
        <f t="shared" si="215"/>
        <v>#REF!</v>
      </c>
      <c r="G181" s="76" t="e">
        <f t="shared" si="216"/>
        <v>#REF!</v>
      </c>
      <c r="H181" s="76" t="e">
        <f t="shared" si="217"/>
        <v>#REF!</v>
      </c>
      <c r="I181" s="76" t="e">
        <f t="shared" si="218"/>
        <v>#REF!</v>
      </c>
      <c r="J181" s="76" t="e">
        <f t="shared" si="219"/>
        <v>#REF!</v>
      </c>
      <c r="K181" s="76" t="e">
        <f>MROUND('Argy vs. SBO'!$AA$59+('Argy vs. SBO'!$AA$60*'Monthly Data'!F181)+('Argy vs. SBO'!$AA$61*'Monthly Data'!AE181)+AVERAGE('Argy vs. SBO'!$T$953:$T$960),0.25)-2</f>
        <v>#REF!</v>
      </c>
      <c r="L181" s="76" t="e">
        <f t="shared" si="220"/>
        <v>#REF!</v>
      </c>
      <c r="M181" s="76" t="e">
        <f t="shared" si="221"/>
        <v>#REF!</v>
      </c>
      <c r="N181" s="76" t="e">
        <f t="shared" si="222"/>
        <v>#REF!</v>
      </c>
      <c r="O181" s="76" t="e">
        <f t="shared" si="223"/>
        <v>#REF!</v>
      </c>
      <c r="P181" s="76" t="e">
        <f>MROUND('Argy vs. SBO'!$AA$39+('Argy vs. SBO'!$AA$40*'Monthly Data'!U181)+('Argy vs. SBO'!$AA$41*'Monthly Data'!AE181)+AVERAGE('Argy vs. SBO'!$P$953:$P$960),0.25)-2-4-5</f>
        <v>#REF!</v>
      </c>
      <c r="Q181" s="76" t="e">
        <f t="shared" si="224"/>
        <v>#REF!</v>
      </c>
      <c r="R181" s="76" t="e">
        <f t="shared" si="225"/>
        <v>#REF!</v>
      </c>
      <c r="S181" s="76" t="e">
        <f t="shared" si="226"/>
        <v>#REF!</v>
      </c>
      <c r="T181" s="76" t="e">
        <f t="shared" si="227"/>
        <v>#REF!</v>
      </c>
      <c r="U181" s="76" t="e">
        <f t="shared" si="228"/>
        <v>#REF!</v>
      </c>
      <c r="V181" s="76">
        <f t="shared" si="207"/>
        <v>-3.75</v>
      </c>
      <c r="W181" s="76">
        <f t="shared" si="241"/>
        <v>3.75</v>
      </c>
      <c r="X181" s="76">
        <f t="shared" si="229"/>
        <v>334.74195386623478</v>
      </c>
      <c r="Y181" s="76">
        <f t="shared" si="230"/>
        <v>342.01263401722048</v>
      </c>
      <c r="Z181" s="76">
        <f>'[5]Canola Complex'!$BW448</f>
        <v>338.44338999109419</v>
      </c>
      <c r="AA181" s="76">
        <f t="shared" si="231"/>
        <v>-3.7014361248594128</v>
      </c>
      <c r="AB181" s="76">
        <f t="shared" si="232"/>
        <v>3.5692440261262846</v>
      </c>
      <c r="AC181" s="76" t="e">
        <f t="shared" si="233"/>
        <v>#REF!</v>
      </c>
      <c r="AD181" s="76" t="e">
        <f t="shared" si="234"/>
        <v>#REF!</v>
      </c>
      <c r="AE181" s="76" t="e">
        <f>#REF!</f>
        <v>#REF!</v>
      </c>
      <c r="AF181" s="76" t="e">
        <f t="shared" si="210"/>
        <v>#REF!</v>
      </c>
      <c r="AG181" s="76" t="e">
        <f t="shared" si="235"/>
        <v>#REF!</v>
      </c>
      <c r="AH181" s="76"/>
      <c r="AI181" s="76" t="e">
        <f t="shared" si="240"/>
        <v>#REF!</v>
      </c>
      <c r="AJ181" s="76" t="e">
        <f t="shared" si="236"/>
        <v>#REF!</v>
      </c>
      <c r="AK181" s="78" t="e">
        <f t="shared" si="237"/>
        <v>#REF!</v>
      </c>
      <c r="BD181" s="76" t="e">
        <f t="shared" si="208"/>
        <v>#NUM!</v>
      </c>
      <c r="BE181" s="76" t="e">
        <f t="shared" si="209"/>
        <v>#NUM!</v>
      </c>
      <c r="BF181" s="76" t="e">
        <f t="shared" si="239"/>
        <v>#NUM!</v>
      </c>
      <c r="BG181" s="69" t="e">
        <f t="shared" si="238"/>
        <v>#NUM!</v>
      </c>
    </row>
    <row r="182" spans="1:59" x14ac:dyDescent="0.2">
      <c r="A182" s="60">
        <v>48884</v>
      </c>
      <c r="B182" s="61">
        <f t="shared" si="211"/>
        <v>11</v>
      </c>
      <c r="C182" s="61">
        <f t="shared" si="212"/>
        <v>2033</v>
      </c>
      <c r="D182" s="76" t="e">
        <f t="shared" si="213"/>
        <v>#REF!</v>
      </c>
      <c r="E182" s="76" t="e">
        <f t="shared" si="214"/>
        <v>#REF!</v>
      </c>
      <c r="F182" s="76" t="e">
        <f t="shared" si="215"/>
        <v>#REF!</v>
      </c>
      <c r="G182" s="76" t="e">
        <f t="shared" si="216"/>
        <v>#REF!</v>
      </c>
      <c r="H182" s="76" t="e">
        <f t="shared" si="217"/>
        <v>#REF!</v>
      </c>
      <c r="I182" s="76" t="e">
        <f t="shared" si="218"/>
        <v>#REF!</v>
      </c>
      <c r="J182" s="76" t="e">
        <f t="shared" si="219"/>
        <v>#REF!</v>
      </c>
      <c r="K182" s="76" t="e">
        <f>MROUND('Argy vs. SBO'!$AA$59+('Argy vs. SBO'!$AA$60*'Monthly Data'!F182)+('Argy vs. SBO'!$AA$61*'Monthly Data'!AE182)+AVERAGE('Argy vs. SBO'!$T$953:$T$960),0.25)-2</f>
        <v>#REF!</v>
      </c>
      <c r="L182" s="76" t="e">
        <f t="shared" si="220"/>
        <v>#REF!</v>
      </c>
      <c r="M182" s="76" t="e">
        <f t="shared" si="221"/>
        <v>#REF!</v>
      </c>
      <c r="N182" s="76" t="e">
        <f t="shared" si="222"/>
        <v>#REF!</v>
      </c>
      <c r="O182" s="76" t="e">
        <f t="shared" si="223"/>
        <v>#REF!</v>
      </c>
      <c r="P182" s="76" t="e">
        <f>MROUND('Argy vs. SBO'!$AA$39+('Argy vs. SBO'!$AA$40*'Monthly Data'!U182)+('Argy vs. SBO'!$AA$41*'Monthly Data'!AE182)+AVERAGE('Argy vs. SBO'!$P$953:$P$960),0.25)-2-4-5</f>
        <v>#REF!</v>
      </c>
      <c r="Q182" s="76" t="e">
        <f t="shared" si="224"/>
        <v>#REF!</v>
      </c>
      <c r="R182" s="76" t="e">
        <f t="shared" si="225"/>
        <v>#REF!</v>
      </c>
      <c r="S182" s="76" t="e">
        <f t="shared" si="226"/>
        <v>#REF!</v>
      </c>
      <c r="T182" s="76" t="e">
        <f t="shared" si="227"/>
        <v>#REF!</v>
      </c>
      <c r="U182" s="76" t="e">
        <f t="shared" si="228"/>
        <v>#REF!</v>
      </c>
      <c r="V182" s="76">
        <f t="shared" si="207"/>
        <v>-3.75</v>
      </c>
      <c r="W182" s="76">
        <f t="shared" si="241"/>
        <v>2.75</v>
      </c>
      <c r="X182" s="76">
        <f t="shared" si="229"/>
        <v>251.67561902701738</v>
      </c>
      <c r="Y182" s="76">
        <f t="shared" si="230"/>
        <v>256.83623182952289</v>
      </c>
      <c r="Z182" s="76">
        <f>'[5]Canola Complex'!$BW449</f>
        <v>254.44406992194081</v>
      </c>
      <c r="AA182" s="76">
        <f t="shared" si="231"/>
        <v>-2.7684508949234328</v>
      </c>
      <c r="AB182" s="76">
        <f t="shared" si="232"/>
        <v>2.3921619075820786</v>
      </c>
      <c r="AC182" s="76" t="e">
        <f t="shared" si="233"/>
        <v>#REF!</v>
      </c>
      <c r="AD182" s="76" t="e">
        <f t="shared" si="234"/>
        <v>#REF!</v>
      </c>
      <c r="AE182" s="76" t="e">
        <f>#REF!</f>
        <v>#REF!</v>
      </c>
      <c r="AF182" s="76" t="e">
        <f t="shared" si="210"/>
        <v>#REF!</v>
      </c>
      <c r="AG182" s="76" t="e">
        <f t="shared" si="235"/>
        <v>#REF!</v>
      </c>
      <c r="AH182" s="76"/>
      <c r="AI182" s="76" t="e">
        <f t="shared" si="240"/>
        <v>#REF!</v>
      </c>
      <c r="AJ182" s="76" t="e">
        <f t="shared" si="236"/>
        <v>#REF!</v>
      </c>
      <c r="AK182" s="78" t="e">
        <f t="shared" si="237"/>
        <v>#REF!</v>
      </c>
      <c r="BD182" s="76" t="e">
        <f t="shared" si="208"/>
        <v>#NUM!</v>
      </c>
      <c r="BE182" s="76" t="e">
        <f t="shared" si="209"/>
        <v>#NUM!</v>
      </c>
      <c r="BF182" s="76" t="e">
        <f t="shared" si="239"/>
        <v>#NUM!</v>
      </c>
      <c r="BG182" s="69" t="e">
        <f t="shared" si="238"/>
        <v>#NUM!</v>
      </c>
    </row>
    <row r="183" spans="1:59" x14ac:dyDescent="0.2">
      <c r="A183" s="60">
        <v>48914</v>
      </c>
      <c r="B183" s="61">
        <f t="shared" si="211"/>
        <v>12</v>
      </c>
      <c r="C183" s="61">
        <f t="shared" si="212"/>
        <v>2033</v>
      </c>
      <c r="D183" s="76" t="e">
        <f t="shared" si="213"/>
        <v>#REF!</v>
      </c>
      <c r="E183" s="76" t="e">
        <f t="shared" si="214"/>
        <v>#REF!</v>
      </c>
      <c r="F183" s="76" t="e">
        <f t="shared" si="215"/>
        <v>#REF!</v>
      </c>
      <c r="G183" s="76" t="e">
        <f t="shared" si="216"/>
        <v>#REF!</v>
      </c>
      <c r="H183" s="76" t="e">
        <f t="shared" si="217"/>
        <v>#REF!</v>
      </c>
      <c r="I183" s="76" t="e">
        <f t="shared" si="218"/>
        <v>#REF!</v>
      </c>
      <c r="J183" s="76" t="e">
        <f t="shared" si="219"/>
        <v>#REF!</v>
      </c>
      <c r="K183" s="76" t="e">
        <f>MROUND('Argy vs. SBO'!$AA$59+('Argy vs. SBO'!$AA$60*'Monthly Data'!F183)+('Argy vs. SBO'!$AA$61*'Monthly Data'!AE183)+AVERAGE('Argy vs. SBO'!$T$953:$T$960),0.25)-2</f>
        <v>#REF!</v>
      </c>
      <c r="L183" s="76" t="e">
        <f t="shared" si="220"/>
        <v>#REF!</v>
      </c>
      <c r="M183" s="76" t="e">
        <f t="shared" si="221"/>
        <v>#REF!</v>
      </c>
      <c r="N183" s="76" t="e">
        <f t="shared" si="222"/>
        <v>#REF!</v>
      </c>
      <c r="O183" s="76" t="e">
        <f t="shared" si="223"/>
        <v>#REF!</v>
      </c>
      <c r="P183" s="76" t="e">
        <f>MROUND('Argy vs. SBO'!$AA$39+('Argy vs. SBO'!$AA$40*'Monthly Data'!U183)+('Argy vs. SBO'!$AA$41*'Monthly Data'!AE183)+AVERAGE('Argy vs. SBO'!$P$953:$P$960),0.25)-2-4-5</f>
        <v>#REF!</v>
      </c>
      <c r="Q183" s="76" t="e">
        <f t="shared" si="224"/>
        <v>#REF!</v>
      </c>
      <c r="R183" s="76" t="e">
        <f t="shared" si="225"/>
        <v>#REF!</v>
      </c>
      <c r="S183" s="76" t="e">
        <f t="shared" si="226"/>
        <v>#REF!</v>
      </c>
      <c r="T183" s="76" t="e">
        <f t="shared" si="227"/>
        <v>#REF!</v>
      </c>
      <c r="U183" s="76" t="e">
        <f t="shared" si="228"/>
        <v>#REF!</v>
      </c>
      <c r="V183" s="76">
        <f t="shared" si="207"/>
        <v>-2</v>
      </c>
      <c r="W183" s="76">
        <f t="shared" si="241"/>
        <v>2.25</v>
      </c>
      <c r="X183" s="76">
        <f t="shared" si="229"/>
        <v>397.00699635301225</v>
      </c>
      <c r="Y183" s="76">
        <f t="shared" si="230"/>
        <v>402.70594631944289</v>
      </c>
      <c r="Z183" s="76">
        <f>'[5]Canola Complex'!$BW450</f>
        <v>400.0194628833504</v>
      </c>
      <c r="AA183" s="76">
        <f t="shared" si="231"/>
        <v>-3.0124665303381448</v>
      </c>
      <c r="AB183" s="76">
        <f t="shared" si="232"/>
        <v>2.6864834360924874</v>
      </c>
      <c r="AC183" s="76" t="e">
        <f t="shared" si="233"/>
        <v>#REF!</v>
      </c>
      <c r="AD183" s="76" t="e">
        <f t="shared" si="234"/>
        <v>#REF!</v>
      </c>
      <c r="AE183" s="76" t="e">
        <f>#REF!</f>
        <v>#REF!</v>
      </c>
      <c r="AF183" s="76" t="e">
        <f t="shared" si="210"/>
        <v>#REF!</v>
      </c>
      <c r="AG183" s="76" t="e">
        <f t="shared" si="235"/>
        <v>#REF!</v>
      </c>
      <c r="AH183" s="76"/>
      <c r="AI183" s="76" t="e">
        <f t="shared" si="240"/>
        <v>#REF!</v>
      </c>
      <c r="AJ183" s="76" t="e">
        <f t="shared" si="236"/>
        <v>#REF!</v>
      </c>
      <c r="AK183" s="78" t="e">
        <f t="shared" si="237"/>
        <v>#REF!</v>
      </c>
    </row>
    <row r="184" spans="1:59" x14ac:dyDescent="0.2">
      <c r="A184" s="60">
        <v>48945</v>
      </c>
      <c r="B184" s="61">
        <f t="shared" si="211"/>
        <v>1</v>
      </c>
      <c r="C184" s="61">
        <f t="shared" si="212"/>
        <v>2034</v>
      </c>
      <c r="D184" s="76" t="e">
        <f t="shared" si="213"/>
        <v>#REF!</v>
      </c>
      <c r="E184" s="76" t="e">
        <f t="shared" si="214"/>
        <v>#REF!</v>
      </c>
      <c r="F184" s="76" t="e">
        <f t="shared" si="215"/>
        <v>#REF!</v>
      </c>
      <c r="G184" s="76" t="e">
        <f t="shared" si="216"/>
        <v>#REF!</v>
      </c>
      <c r="H184" s="76" t="e">
        <f t="shared" si="217"/>
        <v>#REF!</v>
      </c>
      <c r="I184" s="76" t="e">
        <f t="shared" si="218"/>
        <v>#REF!</v>
      </c>
      <c r="J184" s="76" t="e">
        <f t="shared" si="219"/>
        <v>#REF!</v>
      </c>
      <c r="K184" s="76" t="e">
        <f>MROUND('Argy vs. SBO'!$AA$59+('Argy vs. SBO'!$AA$60*'Monthly Data'!F184)+('Argy vs. SBO'!$AA$61*'Monthly Data'!AE184)+AVERAGE('Argy vs. SBO'!$T$953:$T$960),0.25)-2</f>
        <v>#REF!</v>
      </c>
      <c r="L184" s="76" t="e">
        <f t="shared" si="220"/>
        <v>#REF!</v>
      </c>
      <c r="M184" s="76" t="e">
        <f t="shared" si="221"/>
        <v>#REF!</v>
      </c>
      <c r="N184" s="76" t="e">
        <f t="shared" si="222"/>
        <v>#REF!</v>
      </c>
      <c r="O184" s="76" t="e">
        <f t="shared" si="223"/>
        <v>#REF!</v>
      </c>
      <c r="P184" s="76" t="e">
        <f>MROUND('Argy vs. SBO'!$AA$39+('Argy vs. SBO'!$AA$40*'Monthly Data'!U184)+('Argy vs. SBO'!$AA$41*'Monthly Data'!AE184)+AVERAGE('Argy vs. SBO'!$P$953:$P$960),0.25)-2-4-5</f>
        <v>#REF!</v>
      </c>
      <c r="Q184" s="76" t="e">
        <f t="shared" si="224"/>
        <v>#REF!</v>
      </c>
      <c r="R184" s="76" t="e">
        <f t="shared" si="225"/>
        <v>#REF!</v>
      </c>
      <c r="S184" s="76" t="e">
        <f t="shared" si="226"/>
        <v>#REF!</v>
      </c>
      <c r="T184" s="76" t="e">
        <f t="shared" si="227"/>
        <v>#REF!</v>
      </c>
      <c r="U184" s="76" t="e">
        <f t="shared" si="228"/>
        <v>#REF!</v>
      </c>
      <c r="V184" s="76">
        <f t="shared" si="207"/>
        <v>-2.75</v>
      </c>
      <c r="W184" s="76">
        <f t="shared" si="241"/>
        <v>2.75</v>
      </c>
      <c r="X184" s="76">
        <f t="shared" si="229"/>
        <v>446.66263489721194</v>
      </c>
      <c r="Y184" s="76">
        <f t="shared" si="230"/>
        <v>451.88359540937324</v>
      </c>
      <c r="Z184" s="76">
        <f>'[5]Canola Complex'!$BW451</f>
        <v>449.22892849069171</v>
      </c>
      <c r="AA184" s="76">
        <f t="shared" si="231"/>
        <v>-2.5662935934797702</v>
      </c>
      <c r="AB184" s="76">
        <f t="shared" si="232"/>
        <v>2.6546669186815279</v>
      </c>
      <c r="AC184" s="76" t="e">
        <f t="shared" si="233"/>
        <v>#REF!</v>
      </c>
      <c r="AD184" s="76" t="e">
        <f t="shared" si="234"/>
        <v>#REF!</v>
      </c>
      <c r="AE184" s="76" t="e">
        <f>#REF!</f>
        <v>#REF!</v>
      </c>
      <c r="AF184" s="76" t="e">
        <f t="shared" si="210"/>
        <v>#REF!</v>
      </c>
      <c r="AG184" s="76" t="e">
        <f t="shared" si="235"/>
        <v>#REF!</v>
      </c>
      <c r="AH184" s="76"/>
      <c r="AI184" s="76" t="e">
        <f t="shared" si="240"/>
        <v>#REF!</v>
      </c>
      <c r="AJ184" s="76" t="e">
        <f t="shared" si="236"/>
        <v>#REF!</v>
      </c>
      <c r="AK184" s="78" t="e">
        <f t="shared" si="237"/>
        <v>#REF!</v>
      </c>
    </row>
    <row r="185" spans="1:59" x14ac:dyDescent="0.2">
      <c r="A185" s="60">
        <v>48976</v>
      </c>
      <c r="B185" s="61">
        <f t="shared" si="211"/>
        <v>2</v>
      </c>
      <c r="C185" s="61">
        <f t="shared" si="212"/>
        <v>2034</v>
      </c>
      <c r="D185" s="76" t="e">
        <f t="shared" si="213"/>
        <v>#REF!</v>
      </c>
      <c r="E185" s="76" t="e">
        <f t="shared" si="214"/>
        <v>#REF!</v>
      </c>
      <c r="F185" s="76" t="e">
        <f t="shared" si="215"/>
        <v>#REF!</v>
      </c>
      <c r="G185" s="76" t="e">
        <f t="shared" si="216"/>
        <v>#REF!</v>
      </c>
      <c r="H185" s="76" t="e">
        <f t="shared" si="217"/>
        <v>#REF!</v>
      </c>
      <c r="I185" s="76" t="e">
        <f t="shared" si="218"/>
        <v>#REF!</v>
      </c>
      <c r="J185" s="76" t="e">
        <f t="shared" si="219"/>
        <v>#REF!</v>
      </c>
      <c r="K185" s="76" t="e">
        <f>MROUND('Argy vs. SBO'!$AA$59+('Argy vs. SBO'!$AA$60*'Monthly Data'!F185)+('Argy vs. SBO'!$AA$61*'Monthly Data'!AE185)+AVERAGE('Argy vs. SBO'!$T$953:$T$960),0.25)-2</f>
        <v>#REF!</v>
      </c>
      <c r="L185" s="76" t="e">
        <f t="shared" si="220"/>
        <v>#REF!</v>
      </c>
      <c r="M185" s="76" t="e">
        <f t="shared" si="221"/>
        <v>#REF!</v>
      </c>
      <c r="N185" s="76" t="e">
        <f t="shared" si="222"/>
        <v>#REF!</v>
      </c>
      <c r="O185" s="76" t="e">
        <f t="shared" si="223"/>
        <v>#REF!</v>
      </c>
      <c r="P185" s="76" t="e">
        <f>MROUND('Argy vs. SBO'!$AA$39+('Argy vs. SBO'!$AA$40*'Monthly Data'!U185)+('Argy vs. SBO'!$AA$41*'Monthly Data'!AE185)+AVERAGE('Argy vs. SBO'!$P$953:$P$960),0.25)-2-4-5</f>
        <v>#REF!</v>
      </c>
      <c r="Q185" s="76" t="e">
        <f t="shared" si="224"/>
        <v>#REF!</v>
      </c>
      <c r="R185" s="76" t="e">
        <f t="shared" si="225"/>
        <v>#REF!</v>
      </c>
      <c r="S185" s="76" t="e">
        <f t="shared" si="226"/>
        <v>#REF!</v>
      </c>
      <c r="T185" s="76" t="e">
        <f t="shared" si="227"/>
        <v>#REF!</v>
      </c>
      <c r="U185" s="76" t="e">
        <f t="shared" si="228"/>
        <v>#REF!</v>
      </c>
      <c r="V185" s="76">
        <f t="shared" si="207"/>
        <v>-2.5</v>
      </c>
      <c r="W185" s="76">
        <f t="shared" si="241"/>
        <v>4</v>
      </c>
      <c r="X185" s="76">
        <f t="shared" si="229"/>
        <v>426.12039245538409</v>
      </c>
      <c r="Y185" s="76">
        <f t="shared" si="230"/>
        <v>432.26054168634113</v>
      </c>
      <c r="Z185" s="76">
        <f>'[5]Canola Complex'!$BW452</f>
        <v>428.70156269470715</v>
      </c>
      <c r="AA185" s="76">
        <f t="shared" si="231"/>
        <v>-2.5811702393230576</v>
      </c>
      <c r="AB185" s="76">
        <f t="shared" si="232"/>
        <v>3.5589789916339782</v>
      </c>
      <c r="AC185" s="76" t="e">
        <f t="shared" si="233"/>
        <v>#REF!</v>
      </c>
      <c r="AD185" s="76" t="e">
        <f t="shared" si="234"/>
        <v>#REF!</v>
      </c>
      <c r="AE185" s="76" t="e">
        <f>#REF!</f>
        <v>#REF!</v>
      </c>
      <c r="AF185" s="76" t="e">
        <f t="shared" si="210"/>
        <v>#REF!</v>
      </c>
      <c r="AG185" s="76" t="e">
        <f t="shared" si="235"/>
        <v>#REF!</v>
      </c>
      <c r="AH185" s="76"/>
      <c r="AI185" s="76" t="e">
        <f t="shared" si="240"/>
        <v>#REF!</v>
      </c>
      <c r="AJ185" s="76" t="e">
        <f t="shared" si="236"/>
        <v>#REF!</v>
      </c>
      <c r="AK185" s="78" t="e">
        <f t="shared" si="237"/>
        <v>#REF!</v>
      </c>
    </row>
    <row r="186" spans="1:59" x14ac:dyDescent="0.2">
      <c r="A186" s="60">
        <v>49004</v>
      </c>
      <c r="B186" s="61">
        <f t="shared" si="211"/>
        <v>3</v>
      </c>
      <c r="C186" s="61">
        <f t="shared" si="212"/>
        <v>2034</v>
      </c>
      <c r="D186" s="76" t="e">
        <f t="shared" si="213"/>
        <v>#REF!</v>
      </c>
      <c r="E186" s="76" t="e">
        <f t="shared" si="214"/>
        <v>#REF!</v>
      </c>
      <c r="F186" s="76" t="e">
        <f t="shared" si="215"/>
        <v>#REF!</v>
      </c>
      <c r="G186" s="76" t="e">
        <f t="shared" si="216"/>
        <v>#REF!</v>
      </c>
      <c r="H186" s="76" t="e">
        <f t="shared" si="217"/>
        <v>#REF!</v>
      </c>
      <c r="I186" s="76" t="e">
        <f t="shared" si="218"/>
        <v>#REF!</v>
      </c>
      <c r="J186" s="76" t="e">
        <f t="shared" si="219"/>
        <v>#REF!</v>
      </c>
      <c r="K186" s="76" t="e">
        <f>MROUND('Argy vs. SBO'!$AA$59+('Argy vs. SBO'!$AA$60*'Monthly Data'!F186)+('Argy vs. SBO'!$AA$61*'Monthly Data'!AE186)+AVERAGE('Argy vs. SBO'!$T$953:$T$960),0.25)-2</f>
        <v>#REF!</v>
      </c>
      <c r="L186" s="76" t="e">
        <f t="shared" si="220"/>
        <v>#REF!</v>
      </c>
      <c r="M186" s="76" t="e">
        <f t="shared" si="221"/>
        <v>#REF!</v>
      </c>
      <c r="N186" s="76" t="e">
        <f t="shared" si="222"/>
        <v>#REF!</v>
      </c>
      <c r="O186" s="76" t="e">
        <f t="shared" si="223"/>
        <v>#REF!</v>
      </c>
      <c r="P186" s="76" t="e">
        <f>MROUND('Argy vs. SBO'!$AA$39+('Argy vs. SBO'!$AA$40*'Monthly Data'!U186)+('Argy vs. SBO'!$AA$41*'Monthly Data'!AE186)+AVERAGE('Argy vs. SBO'!$P$953:$P$960),0.25)-2-4-5</f>
        <v>#REF!</v>
      </c>
      <c r="Q186" s="76" t="e">
        <f t="shared" si="224"/>
        <v>#REF!</v>
      </c>
      <c r="R186" s="76" t="e">
        <f t="shared" si="225"/>
        <v>#REF!</v>
      </c>
      <c r="S186" s="76" t="e">
        <f t="shared" si="226"/>
        <v>#REF!</v>
      </c>
      <c r="T186" s="76" t="e">
        <f t="shared" si="227"/>
        <v>#REF!</v>
      </c>
      <c r="U186" s="76" t="e">
        <f t="shared" si="228"/>
        <v>#REF!</v>
      </c>
      <c r="V186" s="76">
        <f t="shared" si="207"/>
        <v>-4.25</v>
      </c>
      <c r="W186" s="76">
        <f t="shared" si="241"/>
        <v>3.5</v>
      </c>
      <c r="X186" s="76">
        <f t="shared" si="229"/>
        <v>474.09226623917834</v>
      </c>
      <c r="Y186" s="76">
        <f t="shared" si="230"/>
        <v>482.29252890969531</v>
      </c>
      <c r="Z186" s="76">
        <f>'[5]Canola Complex'!$BW453</f>
        <v>478.20574596796001</v>
      </c>
      <c r="AA186" s="76">
        <f t="shared" si="231"/>
        <v>-4.1134797287816696</v>
      </c>
      <c r="AB186" s="76">
        <f t="shared" si="232"/>
        <v>4.0867829417352937</v>
      </c>
      <c r="AC186" s="76" t="e">
        <f t="shared" si="233"/>
        <v>#REF!</v>
      </c>
      <c r="AD186" s="76" t="e">
        <f t="shared" si="234"/>
        <v>#REF!</v>
      </c>
      <c r="AE186" s="76" t="e">
        <f>#REF!</f>
        <v>#REF!</v>
      </c>
      <c r="AF186" s="76" t="e">
        <f t="shared" si="210"/>
        <v>#REF!</v>
      </c>
      <c r="AG186" s="76" t="e">
        <f t="shared" si="235"/>
        <v>#REF!</v>
      </c>
      <c r="AH186" s="76"/>
      <c r="AI186" s="76" t="e">
        <f t="shared" si="240"/>
        <v>#REF!</v>
      </c>
      <c r="AJ186" s="76" t="e">
        <f t="shared" si="236"/>
        <v>#REF!</v>
      </c>
      <c r="AK186" s="78" t="e">
        <f t="shared" si="237"/>
        <v>#REF!</v>
      </c>
    </row>
    <row r="187" spans="1:59" x14ac:dyDescent="0.2">
      <c r="A187" s="60">
        <v>49035</v>
      </c>
      <c r="B187" s="61">
        <f t="shared" si="211"/>
        <v>4</v>
      </c>
      <c r="C187" s="61">
        <f t="shared" si="212"/>
        <v>2034</v>
      </c>
      <c r="D187" s="76" t="e">
        <f t="shared" si="213"/>
        <v>#REF!</v>
      </c>
      <c r="E187" s="76" t="e">
        <f t="shared" si="214"/>
        <v>#REF!</v>
      </c>
      <c r="F187" s="76" t="e">
        <f t="shared" si="215"/>
        <v>#REF!</v>
      </c>
      <c r="G187" s="76" t="e">
        <f t="shared" si="216"/>
        <v>#REF!</v>
      </c>
      <c r="H187" s="76" t="e">
        <f t="shared" si="217"/>
        <v>#REF!</v>
      </c>
      <c r="I187" s="76" t="e">
        <f t="shared" si="218"/>
        <v>#REF!</v>
      </c>
      <c r="J187" s="76" t="e">
        <f t="shared" si="219"/>
        <v>#REF!</v>
      </c>
      <c r="K187" s="76" t="e">
        <f>MROUND('Argy vs. SBO'!$AA$59+('Argy vs. SBO'!$AA$60*'Monthly Data'!F187)+('Argy vs. SBO'!$AA$61*'Monthly Data'!AE187)+AVERAGE('Argy vs. SBO'!$T$953:$T$960),0.25)-2</f>
        <v>#REF!</v>
      </c>
      <c r="L187" s="76" t="e">
        <f t="shared" si="220"/>
        <v>#REF!</v>
      </c>
      <c r="M187" s="76" t="e">
        <f t="shared" si="221"/>
        <v>#REF!</v>
      </c>
      <c r="N187" s="76" t="e">
        <f t="shared" si="222"/>
        <v>#REF!</v>
      </c>
      <c r="O187" s="76" t="e">
        <f t="shared" si="223"/>
        <v>#REF!</v>
      </c>
      <c r="P187" s="76" t="e">
        <f>MROUND('Argy vs. SBO'!$AA$39+('Argy vs. SBO'!$AA$40*'Monthly Data'!U187)+('Argy vs. SBO'!$AA$41*'Monthly Data'!AE187)+AVERAGE('Argy vs. SBO'!$P$953:$P$960),0.25)-2-4-5</f>
        <v>#REF!</v>
      </c>
      <c r="Q187" s="76" t="e">
        <f t="shared" si="224"/>
        <v>#REF!</v>
      </c>
      <c r="R187" s="76" t="e">
        <f t="shared" si="225"/>
        <v>#REF!</v>
      </c>
      <c r="S187" s="76" t="e">
        <f t="shared" si="226"/>
        <v>#REF!</v>
      </c>
      <c r="T187" s="76" t="e">
        <f t="shared" si="227"/>
        <v>#REF!</v>
      </c>
      <c r="U187" s="76" t="e">
        <f t="shared" si="228"/>
        <v>#REF!</v>
      </c>
      <c r="V187" s="76">
        <f t="shared" si="207"/>
        <v>-3.5</v>
      </c>
      <c r="W187" s="76">
        <f t="shared" si="241"/>
        <v>3.75</v>
      </c>
      <c r="X187" s="76">
        <f t="shared" si="229"/>
        <v>475.90442427187384</v>
      </c>
      <c r="Y187" s="76">
        <f t="shared" si="230"/>
        <v>487.78360456018868</v>
      </c>
      <c r="Z187" s="76">
        <f>'[5]Canola Complex'!$BW454</f>
        <v>481.65103461370319</v>
      </c>
      <c r="AA187" s="76">
        <f t="shared" si="231"/>
        <v>-5.7466103418293528</v>
      </c>
      <c r="AB187" s="76">
        <f t="shared" si="232"/>
        <v>6.1325699464854893</v>
      </c>
      <c r="AC187" s="76" t="e">
        <f t="shared" si="233"/>
        <v>#REF!</v>
      </c>
      <c r="AD187" s="76" t="e">
        <f t="shared" si="234"/>
        <v>#REF!</v>
      </c>
      <c r="AE187" s="76" t="e">
        <f>#REF!</f>
        <v>#REF!</v>
      </c>
      <c r="AF187" s="76" t="e">
        <f t="shared" si="210"/>
        <v>#REF!</v>
      </c>
      <c r="AG187" s="76" t="e">
        <f t="shared" si="235"/>
        <v>#REF!</v>
      </c>
      <c r="AH187" s="76"/>
      <c r="AI187" s="76" t="e">
        <f t="shared" si="240"/>
        <v>#REF!</v>
      </c>
      <c r="AJ187" s="76" t="e">
        <f t="shared" si="236"/>
        <v>#REF!</v>
      </c>
      <c r="AK187" s="78" t="e">
        <f t="shared" si="237"/>
        <v>#REF!</v>
      </c>
    </row>
    <row r="188" spans="1:59" x14ac:dyDescent="0.2">
      <c r="A188" s="60">
        <v>49065</v>
      </c>
      <c r="B188" s="61">
        <f t="shared" si="211"/>
        <v>5</v>
      </c>
      <c r="C188" s="61">
        <f t="shared" si="212"/>
        <v>2034</v>
      </c>
      <c r="D188" s="76" t="e">
        <f t="shared" si="213"/>
        <v>#REF!</v>
      </c>
      <c r="E188" s="76" t="e">
        <f t="shared" si="214"/>
        <v>#REF!</v>
      </c>
      <c r="F188" s="76" t="e">
        <f t="shared" si="215"/>
        <v>#REF!</v>
      </c>
      <c r="G188" s="76" t="e">
        <f t="shared" si="216"/>
        <v>#REF!</v>
      </c>
      <c r="H188" s="76" t="e">
        <f t="shared" si="217"/>
        <v>#REF!</v>
      </c>
      <c r="I188" s="76" t="e">
        <f t="shared" si="218"/>
        <v>#REF!</v>
      </c>
      <c r="J188" s="76" t="e">
        <f t="shared" si="219"/>
        <v>#REF!</v>
      </c>
      <c r="K188" s="76" t="e">
        <f>MROUND('Argy vs. SBO'!$AA$59+('Argy vs. SBO'!$AA$60*'Monthly Data'!F188)+('Argy vs. SBO'!$AA$61*'Monthly Data'!AE188)+AVERAGE('Argy vs. SBO'!$T$953:$T$960),0.25)-2</f>
        <v>#REF!</v>
      </c>
      <c r="L188" s="76" t="e">
        <f t="shared" si="220"/>
        <v>#REF!</v>
      </c>
      <c r="M188" s="76" t="e">
        <f t="shared" si="221"/>
        <v>#REF!</v>
      </c>
      <c r="N188" s="76" t="e">
        <f t="shared" si="222"/>
        <v>#REF!</v>
      </c>
      <c r="O188" s="76" t="e">
        <f t="shared" si="223"/>
        <v>#REF!</v>
      </c>
      <c r="P188" s="76" t="e">
        <f>MROUND('Argy vs. SBO'!$AA$39+('Argy vs. SBO'!$AA$40*'Monthly Data'!U188)+('Argy vs. SBO'!$AA$41*'Monthly Data'!AE188)+AVERAGE('Argy vs. SBO'!$P$953:$P$960),0.25)-2-4-5</f>
        <v>#REF!</v>
      </c>
      <c r="Q188" s="76" t="e">
        <f t="shared" si="224"/>
        <v>#REF!</v>
      </c>
      <c r="R188" s="76" t="e">
        <f t="shared" si="225"/>
        <v>#REF!</v>
      </c>
      <c r="S188" s="76" t="e">
        <f t="shared" si="226"/>
        <v>#REF!</v>
      </c>
      <c r="T188" s="76" t="e">
        <f t="shared" si="227"/>
        <v>#REF!</v>
      </c>
      <c r="U188" s="76" t="e">
        <f t="shared" si="228"/>
        <v>#REF!</v>
      </c>
      <c r="V188" s="76">
        <f t="shared" si="207"/>
        <v>-3.25</v>
      </c>
      <c r="W188" s="76">
        <f t="shared" si="241"/>
        <v>2.75</v>
      </c>
      <c r="X188" s="76">
        <f t="shared" si="229"/>
        <v>525.80150296611009</v>
      </c>
      <c r="Y188" s="76">
        <f t="shared" si="230"/>
        <v>531.81880016726677</v>
      </c>
      <c r="Z188" s="76">
        <f>'[5]Canola Complex'!$BW455</f>
        <v>528.67649139932587</v>
      </c>
      <c r="AA188" s="76">
        <f t="shared" si="231"/>
        <v>-2.8749884332157762</v>
      </c>
      <c r="AB188" s="76">
        <f t="shared" si="232"/>
        <v>3.1423087679409036</v>
      </c>
      <c r="AC188" s="76" t="e">
        <f t="shared" si="233"/>
        <v>#REF!</v>
      </c>
      <c r="AD188" s="76" t="e">
        <f t="shared" si="234"/>
        <v>#REF!</v>
      </c>
      <c r="AE188" s="76" t="e">
        <f>#REF!</f>
        <v>#REF!</v>
      </c>
      <c r="AF188" s="76" t="e">
        <f t="shared" si="210"/>
        <v>#REF!</v>
      </c>
      <c r="AG188" s="76" t="e">
        <f t="shared" si="235"/>
        <v>#REF!</v>
      </c>
      <c r="AH188" s="76"/>
      <c r="AI188" s="76" t="e">
        <f t="shared" si="240"/>
        <v>#REF!</v>
      </c>
      <c r="AJ188" s="76" t="e">
        <f t="shared" si="236"/>
        <v>#REF!</v>
      </c>
      <c r="AK188" s="78" t="e">
        <f t="shared" si="237"/>
        <v>#REF!</v>
      </c>
    </row>
    <row r="189" spans="1:59" x14ac:dyDescent="0.2">
      <c r="A189" s="60">
        <v>49096</v>
      </c>
      <c r="B189" s="61">
        <f t="shared" si="211"/>
        <v>6</v>
      </c>
      <c r="C189" s="61">
        <f t="shared" si="212"/>
        <v>2034</v>
      </c>
      <c r="D189" s="76" t="e">
        <f t="shared" si="213"/>
        <v>#REF!</v>
      </c>
      <c r="E189" s="76" t="e">
        <f t="shared" si="214"/>
        <v>#REF!</v>
      </c>
      <c r="F189" s="76" t="e">
        <f t="shared" si="215"/>
        <v>#REF!</v>
      </c>
      <c r="G189" s="76" t="e">
        <f t="shared" si="216"/>
        <v>#REF!</v>
      </c>
      <c r="H189" s="76" t="e">
        <f t="shared" si="217"/>
        <v>#REF!</v>
      </c>
      <c r="I189" s="76" t="e">
        <f t="shared" si="218"/>
        <v>#REF!</v>
      </c>
      <c r="J189" s="76" t="e">
        <f t="shared" si="219"/>
        <v>#REF!</v>
      </c>
      <c r="K189" s="76" t="e">
        <f>MROUND('Argy vs. SBO'!$AA$59+('Argy vs. SBO'!$AA$60*'Monthly Data'!F189)+('Argy vs. SBO'!$AA$61*'Monthly Data'!AE189)+AVERAGE('Argy vs. SBO'!$T$953:$T$960),0.25)-2</f>
        <v>#REF!</v>
      </c>
      <c r="L189" s="76" t="e">
        <f t="shared" si="220"/>
        <v>#REF!</v>
      </c>
      <c r="M189" s="76" t="e">
        <f t="shared" si="221"/>
        <v>#REF!</v>
      </c>
      <c r="N189" s="76" t="e">
        <f t="shared" si="222"/>
        <v>#REF!</v>
      </c>
      <c r="O189" s="76" t="e">
        <f t="shared" si="223"/>
        <v>#REF!</v>
      </c>
      <c r="P189" s="76" t="e">
        <f>MROUND('Argy vs. SBO'!$AA$39+('Argy vs. SBO'!$AA$40*'Monthly Data'!U189)+('Argy vs. SBO'!$AA$41*'Monthly Data'!AE189)+AVERAGE('Argy vs. SBO'!$P$953:$P$960),0.25)-2-4-5</f>
        <v>#REF!</v>
      </c>
      <c r="Q189" s="76" t="e">
        <f t="shared" si="224"/>
        <v>#REF!</v>
      </c>
      <c r="R189" s="76" t="e">
        <f t="shared" si="225"/>
        <v>#REF!</v>
      </c>
      <c r="S189" s="76" t="e">
        <f t="shared" si="226"/>
        <v>#REF!</v>
      </c>
      <c r="T189" s="76" t="e">
        <f t="shared" si="227"/>
        <v>#REF!</v>
      </c>
      <c r="U189" s="76" t="e">
        <f t="shared" si="228"/>
        <v>#REF!</v>
      </c>
      <c r="V189" s="76">
        <f t="shared" si="207"/>
        <v>-6</v>
      </c>
      <c r="W189" s="76">
        <f t="shared" si="241"/>
        <v>6.5</v>
      </c>
      <c r="X189" s="76">
        <f t="shared" si="229"/>
        <v>491.18102122846227</v>
      </c>
      <c r="Y189" s="76">
        <f t="shared" si="230"/>
        <v>508.11156313481911</v>
      </c>
      <c r="Z189" s="76">
        <f>'[5]Canola Complex'!$BW456</f>
        <v>499.93352873450874</v>
      </c>
      <c r="AA189" s="76">
        <f t="shared" si="231"/>
        <v>-8.7525075060464701</v>
      </c>
      <c r="AB189" s="76">
        <f t="shared" si="232"/>
        <v>8.1780344003103664</v>
      </c>
      <c r="AC189" s="76" t="e">
        <f t="shared" si="233"/>
        <v>#REF!</v>
      </c>
      <c r="AD189" s="76" t="e">
        <f t="shared" si="234"/>
        <v>#REF!</v>
      </c>
      <c r="AE189" s="76" t="e">
        <f>#REF!</f>
        <v>#REF!</v>
      </c>
      <c r="AF189" s="76" t="e">
        <f t="shared" si="210"/>
        <v>#REF!</v>
      </c>
      <c r="AG189" s="76" t="e">
        <f t="shared" si="235"/>
        <v>#REF!</v>
      </c>
      <c r="AH189" s="76"/>
      <c r="AI189" s="76" t="e">
        <f t="shared" si="240"/>
        <v>#REF!</v>
      </c>
      <c r="AJ189" s="76" t="e">
        <f t="shared" si="236"/>
        <v>#REF!</v>
      </c>
      <c r="AK189" s="78" t="e">
        <f t="shared" si="237"/>
        <v>#REF!</v>
      </c>
    </row>
    <row r="190" spans="1:59" x14ac:dyDescent="0.2">
      <c r="A190" s="60">
        <v>49126</v>
      </c>
      <c r="B190" s="61">
        <f t="shared" si="211"/>
        <v>7</v>
      </c>
      <c r="C190" s="61">
        <f t="shared" si="212"/>
        <v>2034</v>
      </c>
      <c r="D190" s="76" t="e">
        <f t="shared" si="213"/>
        <v>#REF!</v>
      </c>
      <c r="E190" s="76" t="e">
        <f t="shared" si="214"/>
        <v>#REF!</v>
      </c>
      <c r="F190" s="76" t="e">
        <f t="shared" si="215"/>
        <v>#REF!</v>
      </c>
      <c r="G190" s="76" t="e">
        <f t="shared" si="216"/>
        <v>#REF!</v>
      </c>
      <c r="H190" s="76" t="e">
        <f t="shared" si="217"/>
        <v>#REF!</v>
      </c>
      <c r="I190" s="76" t="e">
        <f t="shared" si="218"/>
        <v>#REF!</v>
      </c>
      <c r="J190" s="76" t="e">
        <f t="shared" si="219"/>
        <v>#REF!</v>
      </c>
      <c r="K190" s="76" t="e">
        <f>MROUND('Argy vs. SBO'!$AA$59+('Argy vs. SBO'!$AA$60*'Monthly Data'!F190)+('Argy vs. SBO'!$AA$61*'Monthly Data'!AE190)+AVERAGE('Argy vs. SBO'!$T$953:$T$960),0.25)-2</f>
        <v>#REF!</v>
      </c>
      <c r="L190" s="76" t="e">
        <f t="shared" si="220"/>
        <v>#REF!</v>
      </c>
      <c r="M190" s="76" t="e">
        <f t="shared" si="221"/>
        <v>#REF!</v>
      </c>
      <c r="N190" s="76" t="e">
        <f t="shared" si="222"/>
        <v>#REF!</v>
      </c>
      <c r="O190" s="76" t="e">
        <f t="shared" si="223"/>
        <v>#REF!</v>
      </c>
      <c r="P190" s="76" t="e">
        <f>MROUND('Argy vs. SBO'!$AA$39+('Argy vs. SBO'!$AA$40*'Monthly Data'!U190)+('Argy vs. SBO'!$AA$41*'Monthly Data'!AE190)+AVERAGE('Argy vs. SBO'!$P$953:$P$960),0.25)-2-4-5</f>
        <v>#REF!</v>
      </c>
      <c r="Q190" s="76" t="e">
        <f t="shared" si="224"/>
        <v>#REF!</v>
      </c>
      <c r="R190" s="76" t="e">
        <f t="shared" si="225"/>
        <v>#REF!</v>
      </c>
      <c r="S190" s="76" t="e">
        <f t="shared" si="226"/>
        <v>#REF!</v>
      </c>
      <c r="T190" s="76" t="e">
        <f t="shared" si="227"/>
        <v>#REF!</v>
      </c>
      <c r="U190" s="76" t="e">
        <f t="shared" si="228"/>
        <v>#REF!</v>
      </c>
      <c r="V190" s="76">
        <f t="shared" si="207"/>
        <v>-3.75</v>
      </c>
      <c r="W190" s="76">
        <f t="shared" si="241"/>
        <v>3.5</v>
      </c>
      <c r="X190" s="76">
        <f t="shared" si="229"/>
        <v>541.14765943402688</v>
      </c>
      <c r="Y190" s="76">
        <f t="shared" si="230"/>
        <v>550.14813503617677</v>
      </c>
      <c r="Z190" s="76">
        <f>'[5]Canola Complex'!$BW457</f>
        <v>544.59911540081339</v>
      </c>
      <c r="AA190" s="76">
        <f t="shared" si="231"/>
        <v>-3.4514559667865115</v>
      </c>
      <c r="AB190" s="76">
        <f t="shared" si="232"/>
        <v>5.5490196353633792</v>
      </c>
      <c r="AC190" s="76" t="e">
        <f t="shared" si="233"/>
        <v>#REF!</v>
      </c>
      <c r="AD190" s="76" t="e">
        <f t="shared" si="234"/>
        <v>#REF!</v>
      </c>
      <c r="AE190" s="76" t="e">
        <f>#REF!</f>
        <v>#REF!</v>
      </c>
      <c r="AF190" s="76" t="e">
        <f t="shared" si="210"/>
        <v>#REF!</v>
      </c>
      <c r="AG190" s="76" t="e">
        <f t="shared" si="235"/>
        <v>#REF!</v>
      </c>
      <c r="AH190" s="76"/>
      <c r="AI190" s="76" t="e">
        <f t="shared" si="240"/>
        <v>#REF!</v>
      </c>
      <c r="AJ190" s="76" t="e">
        <f t="shared" si="236"/>
        <v>#REF!</v>
      </c>
      <c r="AK190" s="78" t="e">
        <f t="shared" si="237"/>
        <v>#REF!</v>
      </c>
    </row>
    <row r="191" spans="1:59" x14ac:dyDescent="0.2">
      <c r="A191" s="60">
        <v>49157</v>
      </c>
      <c r="B191" s="61">
        <f t="shared" si="211"/>
        <v>8</v>
      </c>
      <c r="C191" s="61">
        <f t="shared" si="212"/>
        <v>2034</v>
      </c>
      <c r="D191" s="76" t="e">
        <f t="shared" si="213"/>
        <v>#REF!</v>
      </c>
      <c r="E191" s="76" t="e">
        <f t="shared" si="214"/>
        <v>#REF!</v>
      </c>
      <c r="F191" s="76" t="e">
        <f t="shared" si="215"/>
        <v>#REF!</v>
      </c>
      <c r="G191" s="76" t="e">
        <f t="shared" si="216"/>
        <v>#REF!</v>
      </c>
      <c r="H191" s="76" t="e">
        <f t="shared" si="217"/>
        <v>#REF!</v>
      </c>
      <c r="I191" s="76" t="e">
        <f t="shared" si="218"/>
        <v>#REF!</v>
      </c>
      <c r="J191" s="76" t="e">
        <f t="shared" si="219"/>
        <v>#REF!</v>
      </c>
      <c r="K191" s="76" t="e">
        <f>MROUND('Argy vs. SBO'!$AA$59+('Argy vs. SBO'!$AA$60*'Monthly Data'!F191)+('Argy vs. SBO'!$AA$61*'Monthly Data'!AE191)+AVERAGE('Argy vs. SBO'!$T$953:$T$960),0.25)-2</f>
        <v>#REF!</v>
      </c>
      <c r="L191" s="76" t="e">
        <f t="shared" si="220"/>
        <v>#REF!</v>
      </c>
      <c r="M191" s="76" t="e">
        <f t="shared" si="221"/>
        <v>#REF!</v>
      </c>
      <c r="N191" s="76" t="e">
        <f t="shared" si="222"/>
        <v>#REF!</v>
      </c>
      <c r="O191" s="76" t="e">
        <f t="shared" si="223"/>
        <v>#REF!</v>
      </c>
      <c r="P191" s="76" t="e">
        <f>MROUND('Argy vs. SBO'!$AA$39+('Argy vs. SBO'!$AA$40*'Monthly Data'!U191)+('Argy vs. SBO'!$AA$41*'Monthly Data'!AE191)+AVERAGE('Argy vs. SBO'!$P$953:$P$960),0.25)-2-4-5</f>
        <v>#REF!</v>
      </c>
      <c r="Q191" s="76" t="e">
        <f t="shared" si="224"/>
        <v>#REF!</v>
      </c>
      <c r="R191" s="76" t="e">
        <f t="shared" si="225"/>
        <v>#REF!</v>
      </c>
      <c r="S191" s="76" t="e">
        <f t="shared" si="226"/>
        <v>#REF!</v>
      </c>
      <c r="T191" s="76" t="e">
        <f t="shared" si="227"/>
        <v>#REF!</v>
      </c>
      <c r="U191" s="76" t="e">
        <f t="shared" si="228"/>
        <v>#REF!</v>
      </c>
      <c r="V191" s="76">
        <f t="shared" si="207"/>
        <v>-2.75</v>
      </c>
      <c r="W191" s="76">
        <f t="shared" si="241"/>
        <v>2.25</v>
      </c>
      <c r="X191" s="76">
        <f t="shared" si="229"/>
        <v>551.87470496433662</v>
      </c>
      <c r="Y191" s="76">
        <f t="shared" si="230"/>
        <v>558.7566564943163</v>
      </c>
      <c r="Z191" s="76">
        <f>'[5]Canola Complex'!$BW458</f>
        <v>554.85167811665633</v>
      </c>
      <c r="AA191" s="76">
        <f t="shared" si="231"/>
        <v>-2.9769731523197152</v>
      </c>
      <c r="AB191" s="76">
        <f t="shared" si="232"/>
        <v>3.9049783776599725</v>
      </c>
      <c r="AC191" s="76" t="e">
        <f t="shared" si="233"/>
        <v>#REF!</v>
      </c>
      <c r="AD191" s="76" t="e">
        <f t="shared" si="234"/>
        <v>#REF!</v>
      </c>
      <c r="AE191" s="76" t="e">
        <f>#REF!</f>
        <v>#REF!</v>
      </c>
      <c r="AF191" s="76" t="e">
        <f t="shared" si="210"/>
        <v>#REF!</v>
      </c>
      <c r="AG191" s="76" t="e">
        <f t="shared" si="235"/>
        <v>#REF!</v>
      </c>
      <c r="AH191" s="76"/>
      <c r="AI191" s="76" t="e">
        <f t="shared" si="240"/>
        <v>#REF!</v>
      </c>
      <c r="AJ191" s="76" t="e">
        <f t="shared" si="236"/>
        <v>#REF!</v>
      </c>
      <c r="AK191" s="78" t="e">
        <f t="shared" si="237"/>
        <v>#REF!</v>
      </c>
    </row>
    <row r="192" spans="1:59" x14ac:dyDescent="0.2">
      <c r="A192" s="60">
        <v>49188</v>
      </c>
      <c r="B192" s="61">
        <f t="shared" si="211"/>
        <v>9</v>
      </c>
      <c r="C192" s="61">
        <f t="shared" si="212"/>
        <v>2034</v>
      </c>
      <c r="D192" s="76" t="e">
        <f t="shared" si="213"/>
        <v>#REF!</v>
      </c>
      <c r="E192" s="76" t="e">
        <f t="shared" si="214"/>
        <v>#REF!</v>
      </c>
      <c r="F192" s="76" t="e">
        <f t="shared" si="215"/>
        <v>#REF!</v>
      </c>
      <c r="G192" s="76" t="e">
        <f t="shared" si="216"/>
        <v>#REF!</v>
      </c>
      <c r="H192" s="76" t="e">
        <f t="shared" si="217"/>
        <v>#REF!</v>
      </c>
      <c r="I192" s="76" t="e">
        <f t="shared" si="218"/>
        <v>#REF!</v>
      </c>
      <c r="J192" s="76" t="e">
        <f t="shared" si="219"/>
        <v>#REF!</v>
      </c>
      <c r="K192" s="76" t="e">
        <f>MROUND('Argy vs. SBO'!$AA$59+('Argy vs. SBO'!$AA$60*'Monthly Data'!F192)+('Argy vs. SBO'!$AA$61*'Monthly Data'!AE192)+AVERAGE('Argy vs. SBO'!$T$953:$T$960),0.25)-2</f>
        <v>#REF!</v>
      </c>
      <c r="L192" s="76" t="e">
        <f t="shared" si="220"/>
        <v>#REF!</v>
      </c>
      <c r="M192" s="76" t="e">
        <f t="shared" si="221"/>
        <v>#REF!</v>
      </c>
      <c r="N192" s="76" t="e">
        <f t="shared" si="222"/>
        <v>#REF!</v>
      </c>
      <c r="O192" s="76" t="e">
        <f t="shared" si="223"/>
        <v>#REF!</v>
      </c>
      <c r="P192" s="76" t="e">
        <f>MROUND('Argy vs. SBO'!$AA$39+('Argy vs. SBO'!$AA$40*'Monthly Data'!U192)+('Argy vs. SBO'!$AA$41*'Monthly Data'!AE192)+AVERAGE('Argy vs. SBO'!$P$953:$P$960),0.25)-2-4-5</f>
        <v>#REF!</v>
      </c>
      <c r="Q192" s="76" t="e">
        <f t="shared" si="224"/>
        <v>#REF!</v>
      </c>
      <c r="R192" s="76" t="e">
        <f t="shared" si="225"/>
        <v>#REF!</v>
      </c>
      <c r="S192" s="76" t="e">
        <f t="shared" si="226"/>
        <v>#REF!</v>
      </c>
      <c r="T192" s="76" t="e">
        <f t="shared" si="227"/>
        <v>#REF!</v>
      </c>
      <c r="U192" s="76" t="e">
        <f t="shared" si="228"/>
        <v>#REF!</v>
      </c>
      <c r="V192" s="76">
        <f t="shared" si="207"/>
        <v>-3.75</v>
      </c>
      <c r="W192" s="76">
        <f t="shared" si="241"/>
        <v>5</v>
      </c>
      <c r="X192" s="76">
        <f t="shared" si="229"/>
        <v>460.55026620523768</v>
      </c>
      <c r="Y192" s="76">
        <f t="shared" si="230"/>
        <v>468.55256776707012</v>
      </c>
      <c r="Z192" s="76">
        <f>'[5]Canola Complex'!$BW459</f>
        <v>464.60838343899655</v>
      </c>
      <c r="AA192" s="76">
        <f t="shared" si="231"/>
        <v>-4.0581172337588782</v>
      </c>
      <c r="AB192" s="76">
        <f t="shared" si="232"/>
        <v>3.9441843280735611</v>
      </c>
      <c r="AC192" s="76" t="e">
        <f t="shared" si="233"/>
        <v>#REF!</v>
      </c>
      <c r="AD192" s="76" t="e">
        <f t="shared" si="234"/>
        <v>#REF!</v>
      </c>
      <c r="AE192" s="76" t="e">
        <f>#REF!</f>
        <v>#REF!</v>
      </c>
      <c r="AF192" s="76" t="e">
        <f t="shared" si="210"/>
        <v>#REF!</v>
      </c>
      <c r="AG192" s="76" t="e">
        <f t="shared" si="235"/>
        <v>#REF!</v>
      </c>
      <c r="AH192" s="76"/>
      <c r="AI192" s="76" t="e">
        <f t="shared" si="240"/>
        <v>#REF!</v>
      </c>
      <c r="AJ192" s="76" t="e">
        <f t="shared" si="236"/>
        <v>#REF!</v>
      </c>
      <c r="AK192" s="78" t="e">
        <f t="shared" si="237"/>
        <v>#REF!</v>
      </c>
    </row>
    <row r="193" spans="1:37" x14ac:dyDescent="0.2">
      <c r="A193" s="60">
        <v>49218</v>
      </c>
      <c r="B193" s="61">
        <f t="shared" si="211"/>
        <v>10</v>
      </c>
      <c r="C193" s="61">
        <f t="shared" si="212"/>
        <v>2034</v>
      </c>
      <c r="D193" s="76" t="e">
        <f t="shared" si="213"/>
        <v>#REF!</v>
      </c>
      <c r="E193" s="76" t="e">
        <f t="shared" si="214"/>
        <v>#REF!</v>
      </c>
      <c r="F193" s="76" t="e">
        <f t="shared" si="215"/>
        <v>#REF!</v>
      </c>
      <c r="G193" s="76" t="e">
        <f t="shared" si="216"/>
        <v>#REF!</v>
      </c>
      <c r="H193" s="76" t="e">
        <f t="shared" si="217"/>
        <v>#REF!</v>
      </c>
      <c r="I193" s="76" t="e">
        <f t="shared" si="218"/>
        <v>#REF!</v>
      </c>
      <c r="J193" s="76" t="e">
        <f t="shared" si="219"/>
        <v>#REF!</v>
      </c>
      <c r="K193" s="76" t="e">
        <f>MROUND('Argy vs. SBO'!$AA$59+('Argy vs. SBO'!$AA$60*'Monthly Data'!F193)+('Argy vs. SBO'!$AA$61*'Monthly Data'!AE193)+AVERAGE('Argy vs. SBO'!$T$953:$T$960),0.25)-2</f>
        <v>#REF!</v>
      </c>
      <c r="L193" s="76" t="e">
        <f t="shared" si="220"/>
        <v>#REF!</v>
      </c>
      <c r="M193" s="76" t="e">
        <f t="shared" si="221"/>
        <v>#REF!</v>
      </c>
      <c r="N193" s="76" t="e">
        <f t="shared" si="222"/>
        <v>#REF!</v>
      </c>
      <c r="O193" s="76" t="e">
        <f t="shared" si="223"/>
        <v>#REF!</v>
      </c>
      <c r="P193" s="76" t="e">
        <f>MROUND('Argy vs. SBO'!$AA$39+('Argy vs. SBO'!$AA$40*'Monthly Data'!U193)+('Argy vs. SBO'!$AA$41*'Monthly Data'!AE193)+AVERAGE('Argy vs. SBO'!$P$953:$P$960),0.25)-2-4-5</f>
        <v>#REF!</v>
      </c>
      <c r="Q193" s="76" t="e">
        <f t="shared" si="224"/>
        <v>#REF!</v>
      </c>
      <c r="R193" s="76" t="e">
        <f t="shared" si="225"/>
        <v>#REF!</v>
      </c>
      <c r="S193" s="76" t="e">
        <f t="shared" si="226"/>
        <v>#REF!</v>
      </c>
      <c r="T193" s="76" t="e">
        <f t="shared" si="227"/>
        <v>#REF!</v>
      </c>
      <c r="U193" s="76" t="e">
        <f t="shared" si="228"/>
        <v>#REF!</v>
      </c>
      <c r="V193" s="76">
        <f t="shared" si="207"/>
        <v>-3.75</v>
      </c>
      <c r="W193" s="76">
        <f t="shared" si="241"/>
        <v>3.75</v>
      </c>
      <c r="X193" s="76">
        <f t="shared" si="229"/>
        <v>489.93470400008232</v>
      </c>
      <c r="Y193" s="76">
        <f t="shared" si="230"/>
        <v>497.19656554135349</v>
      </c>
      <c r="Z193" s="76">
        <f>'[5]Canola Complex'!$BX448</f>
        <v>493.63216089350777</v>
      </c>
      <c r="AA193" s="76">
        <f t="shared" si="231"/>
        <v>-3.6974568934254535</v>
      </c>
      <c r="AB193" s="76">
        <f t="shared" si="232"/>
        <v>3.5644046478457199</v>
      </c>
      <c r="AC193" s="76" t="e">
        <f t="shared" si="233"/>
        <v>#REF!</v>
      </c>
      <c r="AD193" s="76" t="e">
        <f t="shared" si="234"/>
        <v>#REF!</v>
      </c>
      <c r="AE193" s="76" t="e">
        <f>#REF!</f>
        <v>#REF!</v>
      </c>
      <c r="AF193" s="76" t="e">
        <f t="shared" si="210"/>
        <v>#REF!</v>
      </c>
      <c r="AG193" s="76" t="e">
        <f t="shared" si="235"/>
        <v>#REF!</v>
      </c>
      <c r="AH193" s="76"/>
      <c r="AI193" s="76" t="e">
        <f t="shared" si="240"/>
        <v>#REF!</v>
      </c>
      <c r="AJ193" s="76" t="e">
        <f t="shared" si="236"/>
        <v>#REF!</v>
      </c>
      <c r="AK193" s="78" t="e">
        <f t="shared" si="237"/>
        <v>#REF!</v>
      </c>
    </row>
    <row r="194" spans="1:37" x14ac:dyDescent="0.2">
      <c r="A194" s="60">
        <v>49249</v>
      </c>
      <c r="B194" s="61">
        <f t="shared" si="211"/>
        <v>11</v>
      </c>
      <c r="C194" s="61">
        <f t="shared" si="212"/>
        <v>2034</v>
      </c>
      <c r="D194" s="76" t="e">
        <f t="shared" si="213"/>
        <v>#REF!</v>
      </c>
      <c r="E194" s="76" t="e">
        <f t="shared" si="214"/>
        <v>#REF!</v>
      </c>
      <c r="F194" s="76" t="e">
        <f t="shared" si="215"/>
        <v>#REF!</v>
      </c>
      <c r="G194" s="76" t="e">
        <f t="shared" si="216"/>
        <v>#REF!</v>
      </c>
      <c r="H194" s="76" t="e">
        <f t="shared" si="217"/>
        <v>#REF!</v>
      </c>
      <c r="I194" s="76" t="e">
        <f t="shared" si="218"/>
        <v>#REF!</v>
      </c>
      <c r="J194" s="76" t="e">
        <f t="shared" si="219"/>
        <v>#REF!</v>
      </c>
      <c r="K194" s="76" t="e">
        <f>MROUND('Argy vs. SBO'!$AA$59+('Argy vs. SBO'!$AA$60*'Monthly Data'!F194)+('Argy vs. SBO'!$AA$61*'Monthly Data'!AE194)+AVERAGE('Argy vs. SBO'!$T$953:$T$960),0.25)-2</f>
        <v>#REF!</v>
      </c>
      <c r="L194" s="76" t="e">
        <f t="shared" si="220"/>
        <v>#REF!</v>
      </c>
      <c r="M194" s="76" t="e">
        <f t="shared" si="221"/>
        <v>#REF!</v>
      </c>
      <c r="N194" s="76" t="e">
        <f t="shared" si="222"/>
        <v>#REF!</v>
      </c>
      <c r="O194" s="76" t="e">
        <f t="shared" si="223"/>
        <v>#REF!</v>
      </c>
      <c r="P194" s="76" t="e">
        <f>MROUND('Argy vs. SBO'!$AA$39+('Argy vs. SBO'!$AA$40*'Monthly Data'!U194)+('Argy vs. SBO'!$AA$41*'Monthly Data'!AE194)+AVERAGE('Argy vs. SBO'!$P$953:$P$960),0.25)-2-4-5</f>
        <v>#REF!</v>
      </c>
      <c r="Q194" s="76" t="e">
        <f t="shared" si="224"/>
        <v>#REF!</v>
      </c>
      <c r="R194" s="76" t="e">
        <f t="shared" si="225"/>
        <v>#REF!</v>
      </c>
      <c r="S194" s="76" t="e">
        <f t="shared" si="226"/>
        <v>#REF!</v>
      </c>
      <c r="T194" s="76" t="e">
        <f t="shared" si="227"/>
        <v>#REF!</v>
      </c>
      <c r="U194" s="76" t="e">
        <f t="shared" si="228"/>
        <v>#REF!</v>
      </c>
      <c r="V194" s="76">
        <f t="shared" si="207"/>
        <v>-3.75</v>
      </c>
      <c r="W194" s="76">
        <f t="shared" si="241"/>
        <v>2.75</v>
      </c>
      <c r="X194" s="76">
        <f t="shared" si="229"/>
        <v>530.54982089472367</v>
      </c>
      <c r="Y194" s="76">
        <f t="shared" si="230"/>
        <v>535.708467146879</v>
      </c>
      <c r="Z194" s="76">
        <f>'[5]Canola Complex'!$BX449</f>
        <v>533.31283929649976</v>
      </c>
      <c r="AA194" s="76">
        <f t="shared" si="231"/>
        <v>-2.7630184017760939</v>
      </c>
      <c r="AB194" s="76">
        <f t="shared" si="232"/>
        <v>2.3956278503792419</v>
      </c>
      <c r="AC194" s="76" t="e">
        <f t="shared" si="233"/>
        <v>#REF!</v>
      </c>
      <c r="AD194" s="76" t="e">
        <f t="shared" si="234"/>
        <v>#REF!</v>
      </c>
      <c r="AE194" s="76" t="e">
        <f>#REF!</f>
        <v>#REF!</v>
      </c>
      <c r="AF194" s="76" t="e">
        <f t="shared" si="210"/>
        <v>#REF!</v>
      </c>
      <c r="AG194" s="76" t="e">
        <f t="shared" si="235"/>
        <v>#REF!</v>
      </c>
      <c r="AH194" s="76"/>
      <c r="AI194" s="76" t="e">
        <f t="shared" si="240"/>
        <v>#REF!</v>
      </c>
      <c r="AJ194" s="76" t="e">
        <f t="shared" si="236"/>
        <v>#REF!</v>
      </c>
      <c r="AK194" s="78" t="e">
        <f t="shared" si="237"/>
        <v>#REF!</v>
      </c>
    </row>
    <row r="195" spans="1:37" x14ac:dyDescent="0.2">
      <c r="A195" s="60">
        <v>49279</v>
      </c>
      <c r="B195" s="61">
        <f t="shared" si="211"/>
        <v>12</v>
      </c>
      <c r="C195" s="61">
        <f t="shared" si="212"/>
        <v>2034</v>
      </c>
      <c r="D195" s="76" t="e">
        <f t="shared" si="213"/>
        <v>#REF!</v>
      </c>
      <c r="E195" s="76" t="e">
        <f t="shared" si="214"/>
        <v>#REF!</v>
      </c>
      <c r="F195" s="76" t="e">
        <f t="shared" si="215"/>
        <v>#REF!</v>
      </c>
      <c r="G195" s="76" t="e">
        <f t="shared" si="216"/>
        <v>#REF!</v>
      </c>
      <c r="H195" s="76" t="e">
        <f t="shared" si="217"/>
        <v>#REF!</v>
      </c>
      <c r="I195" s="76" t="e">
        <f t="shared" si="218"/>
        <v>#REF!</v>
      </c>
      <c r="J195" s="76" t="e">
        <f t="shared" si="219"/>
        <v>#REF!</v>
      </c>
      <c r="K195" s="76" t="e">
        <f>MROUND('Argy vs. SBO'!$AA$59+('Argy vs. SBO'!$AA$60*'Monthly Data'!F195)+('Argy vs. SBO'!$AA$61*'Monthly Data'!AE195)+AVERAGE('Argy vs. SBO'!$T$953:$T$960),0.25)-2</f>
        <v>#REF!</v>
      </c>
      <c r="L195" s="76" t="e">
        <f t="shared" si="220"/>
        <v>#REF!</v>
      </c>
      <c r="M195" s="76" t="e">
        <f t="shared" si="221"/>
        <v>#REF!</v>
      </c>
      <c r="N195" s="76" t="e">
        <f t="shared" si="222"/>
        <v>#REF!</v>
      </c>
      <c r="O195" s="76" t="e">
        <f t="shared" si="223"/>
        <v>#REF!</v>
      </c>
      <c r="P195" s="76" t="e">
        <f>MROUND('Argy vs. SBO'!$AA$39+('Argy vs. SBO'!$AA$40*'Monthly Data'!U195)+('Argy vs. SBO'!$AA$41*'Monthly Data'!AE195)+AVERAGE('Argy vs. SBO'!$P$953:$P$960),0.25)-2-4-5</f>
        <v>#REF!</v>
      </c>
      <c r="Q195" s="76" t="e">
        <f t="shared" si="224"/>
        <v>#REF!</v>
      </c>
      <c r="R195" s="76" t="e">
        <f t="shared" si="225"/>
        <v>#REF!</v>
      </c>
      <c r="S195" s="76" t="e">
        <f t="shared" si="226"/>
        <v>#REF!</v>
      </c>
      <c r="T195" s="76" t="e">
        <f t="shared" si="227"/>
        <v>#REF!</v>
      </c>
      <c r="U195" s="76" t="e">
        <f t="shared" si="228"/>
        <v>#REF!</v>
      </c>
      <c r="V195" s="76">
        <f t="shared" si="207"/>
        <v>-2</v>
      </c>
      <c r="W195" s="76">
        <f t="shared" si="241"/>
        <v>2.25</v>
      </c>
      <c r="X195" s="76">
        <f t="shared" si="229"/>
        <v>726.93701289166881</v>
      </c>
      <c r="Y195" s="76">
        <f t="shared" si="230"/>
        <v>732.62751187314461</v>
      </c>
      <c r="Z195" s="76">
        <f>'[5]Canola Complex'!$BX450</f>
        <v>729.94385101442458</v>
      </c>
      <c r="AA195" s="76">
        <f t="shared" si="231"/>
        <v>-3.0068381227557666</v>
      </c>
      <c r="AB195" s="76">
        <f t="shared" si="232"/>
        <v>2.6836608587200317</v>
      </c>
      <c r="AC195" s="76" t="e">
        <f t="shared" si="233"/>
        <v>#REF!</v>
      </c>
      <c r="AD195" s="76" t="e">
        <f t="shared" si="234"/>
        <v>#REF!</v>
      </c>
      <c r="AE195" s="76" t="e">
        <f>#REF!</f>
        <v>#REF!</v>
      </c>
      <c r="AF195" s="76" t="e">
        <f t="shared" si="210"/>
        <v>#REF!</v>
      </c>
      <c r="AG195" s="76" t="e">
        <f t="shared" si="235"/>
        <v>#REF!</v>
      </c>
      <c r="AH195" s="76"/>
      <c r="AI195" s="76" t="e">
        <f t="shared" si="240"/>
        <v>#REF!</v>
      </c>
      <c r="AJ195" s="76" t="e">
        <f t="shared" si="236"/>
        <v>#REF!</v>
      </c>
      <c r="AK195" s="78" t="e">
        <f t="shared" si="237"/>
        <v>#REF!</v>
      </c>
    </row>
  </sheetData>
  <mergeCells count="38">
    <mergeCell ref="AI2:AK2"/>
    <mergeCell ref="CK54:CK56"/>
    <mergeCell ref="EC1:EE1"/>
    <mergeCell ref="EF1:EH1"/>
    <mergeCell ref="EI1:EK1"/>
    <mergeCell ref="EL1:EN1"/>
    <mergeCell ref="EO1:EQ1"/>
    <mergeCell ref="ER1:ET1"/>
    <mergeCell ref="DB1:DD1"/>
    <mergeCell ref="DF1:DH1"/>
    <mergeCell ref="DJ1:DL1"/>
    <mergeCell ref="DM1:DO1"/>
    <mergeCell ref="DW1:DY1"/>
    <mergeCell ref="DZ1:EB1"/>
    <mergeCell ref="CK1:CL1"/>
    <mergeCell ref="CM1:CO1"/>
    <mergeCell ref="CP1:CR1"/>
    <mergeCell ref="CS1:CU1"/>
    <mergeCell ref="CV1:CX1"/>
    <mergeCell ref="CY1:DA1"/>
    <mergeCell ref="BN1:BR1"/>
    <mergeCell ref="BS1:BW1"/>
    <mergeCell ref="BX1:CB1"/>
    <mergeCell ref="CE1:CF1"/>
    <mergeCell ref="CG1:CH1"/>
    <mergeCell ref="CI1:CJ1"/>
    <mergeCell ref="AC1:AG1"/>
    <mergeCell ref="AM1:AO1"/>
    <mergeCell ref="AT1:AX1"/>
    <mergeCell ref="AY1:BC1"/>
    <mergeCell ref="BD1:BH1"/>
    <mergeCell ref="BI1:BM1"/>
    <mergeCell ref="A1:C1"/>
    <mergeCell ref="D1:H1"/>
    <mergeCell ref="I1:M1"/>
    <mergeCell ref="N1:R1"/>
    <mergeCell ref="S1:W1"/>
    <mergeCell ref="X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DCD9-E48A-434B-9E94-8F0887CB0A6C}">
  <dimension ref="A1:AG962"/>
  <sheetViews>
    <sheetView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E73" sqref="E73"/>
    </sheetView>
  </sheetViews>
  <sheetFormatPr defaultColWidth="9" defaultRowHeight="12.75" x14ac:dyDescent="0.2"/>
  <cols>
    <col min="1" max="1" width="10.1640625" bestFit="1" customWidth="1"/>
    <col min="2" max="10" width="12.33203125" customWidth="1"/>
    <col min="12" max="14" width="12.33203125" customWidth="1"/>
    <col min="15" max="24" width="8.33203125" customWidth="1"/>
    <col min="26" max="26" width="26.83203125" customWidth="1"/>
  </cols>
  <sheetData>
    <row r="1" spans="1:32" ht="38.25" x14ac:dyDescent="0.2">
      <c r="B1" s="90" t="s">
        <v>3</v>
      </c>
      <c r="C1" s="90" t="s">
        <v>181</v>
      </c>
      <c r="D1" s="90" t="s">
        <v>6</v>
      </c>
      <c r="E1" s="90" t="s">
        <v>182</v>
      </c>
      <c r="F1" s="50" t="s">
        <v>5</v>
      </c>
      <c r="G1" s="90" t="s">
        <v>183</v>
      </c>
      <c r="H1" s="90" t="s">
        <v>7</v>
      </c>
      <c r="I1" s="90" t="s">
        <v>184</v>
      </c>
      <c r="J1" s="90" t="s">
        <v>185</v>
      </c>
      <c r="L1" s="90" t="s">
        <v>12</v>
      </c>
      <c r="M1" s="90" t="s">
        <v>18</v>
      </c>
      <c r="N1" s="90"/>
      <c r="O1" s="91" t="s">
        <v>186</v>
      </c>
      <c r="P1" s="91"/>
      <c r="Q1" s="91" t="s">
        <v>187</v>
      </c>
      <c r="R1" s="91"/>
      <c r="S1" s="91" t="s">
        <v>188</v>
      </c>
      <c r="T1" s="91"/>
      <c r="U1" s="56" t="s">
        <v>189</v>
      </c>
      <c r="V1" s="56"/>
      <c r="W1" s="56" t="s">
        <v>15</v>
      </c>
      <c r="X1" s="56"/>
    </row>
    <row r="2" spans="1:32" x14ac:dyDescent="0.2">
      <c r="A2" s="60">
        <f>Spreads!A3</f>
        <v>43437</v>
      </c>
      <c r="B2" s="24">
        <f>IF(Spreads!$F3="","",Spreads!D3)</f>
        <v>30.82</v>
      </c>
      <c r="C2" s="24">
        <f t="shared" ref="C2:C65" si="0">B2-H2</f>
        <v>2.25</v>
      </c>
      <c r="D2" s="24">
        <f>IF(Spreads!$F3="","",Spreads!G3)</f>
        <v>41.57</v>
      </c>
      <c r="E2" s="24">
        <f>IF(Spreads!$F3="","",Spreads!B3)</f>
        <v>32.119999999999997</v>
      </c>
      <c r="F2" s="24">
        <f>IF(Spreads!$F3="","",Spreads!F3)</f>
        <v>28.893842118966429</v>
      </c>
      <c r="G2" s="24">
        <f>IF(Spreads!$F3="","",Spreads!C3)</f>
        <v>28.37</v>
      </c>
      <c r="H2" s="24">
        <f>IF(Spreads!$F3="","",Spreads!H3)</f>
        <v>28.57</v>
      </c>
      <c r="I2" s="24">
        <f>F2-H2</f>
        <v>0.32384211896642867</v>
      </c>
      <c r="J2" s="24">
        <f>G2-H2</f>
        <v>-0.19999999999999929</v>
      </c>
      <c r="L2" s="24">
        <f>E2-H2</f>
        <v>3.5499999999999972</v>
      </c>
      <c r="M2" s="24">
        <f>D2-H2</f>
        <v>13</v>
      </c>
      <c r="N2" s="24"/>
      <c r="O2" s="24">
        <f t="shared" ref="O2:O65" si="1">$AA$39+($AA$40*F2)+($AA$41*H2)</f>
        <v>31.343184501775795</v>
      </c>
      <c r="P2" s="24">
        <f t="shared" ref="P2:P65" si="2">B2-O2</f>
        <v>-0.52318450177579479</v>
      </c>
      <c r="Q2" s="24">
        <f t="shared" ref="Q2:Q65" si="3">$AA$99+($AA$103*G2)+($AA$104*H2)</f>
        <v>11.109755333586174</v>
      </c>
      <c r="R2" s="24">
        <f>I2-Q2</f>
        <v>-10.785913214619745</v>
      </c>
      <c r="S2" s="24">
        <f t="shared" ref="S2:S65" si="4">$AA$59+($AA$60*E2)+($AA$61*H2)</f>
        <v>28.817364233583653</v>
      </c>
      <c r="T2" s="24">
        <f t="shared" ref="T2:T65" si="5">G2-S2</f>
        <v>-0.44736423358365229</v>
      </c>
      <c r="U2" s="24">
        <f t="shared" ref="U2:U65" si="6">$AA$18+($AA$19*B2)+($AA$20*D2)+($AA$21*H2)</f>
        <v>32.588891770642988</v>
      </c>
      <c r="V2" s="24">
        <f>E2-U2</f>
        <v>-0.46889177064299048</v>
      </c>
      <c r="W2" s="24">
        <f>MROUND($AA$99+($AA$100*D2)+($AA$101*E2)+($AA$102*F2)+($AA$103*G2)+($AA$104*H2),0.25)</f>
        <v>2.5</v>
      </c>
      <c r="X2" s="24">
        <f>C2-W2</f>
        <v>-0.25</v>
      </c>
      <c r="Z2" t="s">
        <v>189</v>
      </c>
    </row>
    <row r="3" spans="1:32" x14ac:dyDescent="0.2">
      <c r="A3" s="60">
        <f>Spreads!A4</f>
        <v>43438</v>
      </c>
      <c r="B3" s="24">
        <f>IF(Spreads!$F4="","",Spreads!D4)</f>
        <v>31.15</v>
      </c>
      <c r="C3" s="24">
        <f t="shared" si="0"/>
        <v>2.25</v>
      </c>
      <c r="D3" s="24">
        <f>IF(Spreads!$F4="","",Spreads!G4)</f>
        <v>41.9</v>
      </c>
      <c r="E3" s="24">
        <f>IF(Spreads!$F4="","",Spreads!B4)</f>
        <v>32.450000000000003</v>
      </c>
      <c r="F3" s="24">
        <f>IF(Spreads!$F4="","",Spreads!F4)</f>
        <v>29.007240243452166</v>
      </c>
      <c r="G3" s="24">
        <f>IF(Spreads!$F4="","",Spreads!C4)</f>
        <v>28.7</v>
      </c>
      <c r="H3" s="24">
        <f>IF(Spreads!$F4="","",Spreads!H4)</f>
        <v>28.9</v>
      </c>
      <c r="I3" s="24">
        <f t="shared" ref="I3:I66" si="7">F3-H3</f>
        <v>0.10724024345216776</v>
      </c>
      <c r="J3" s="24">
        <f t="shared" ref="J3:J66" si="8">G3-H3</f>
        <v>-0.19999999999999929</v>
      </c>
      <c r="L3" s="24">
        <f t="shared" ref="L3:L66" si="9">E3-H3</f>
        <v>3.5500000000000043</v>
      </c>
      <c r="M3" s="24">
        <f t="shared" ref="M3:M66" si="10">D3-H3</f>
        <v>13</v>
      </c>
      <c r="N3" s="24"/>
      <c r="O3" s="24">
        <f t="shared" si="1"/>
        <v>31.715144748865981</v>
      </c>
      <c r="P3" s="24">
        <f t="shared" si="2"/>
        <v>-0.56514474886598265</v>
      </c>
      <c r="Q3" s="24">
        <f t="shared" si="3"/>
        <v>11.232892100765602</v>
      </c>
      <c r="R3" s="24">
        <f t="shared" ref="R3:R66" si="11">I3-Q3</f>
        <v>-11.125651857313434</v>
      </c>
      <c r="S3" s="24">
        <f t="shared" si="4"/>
        <v>29.151977398874319</v>
      </c>
      <c r="T3" s="24">
        <f t="shared" si="5"/>
        <v>-0.45197739887431965</v>
      </c>
      <c r="U3" s="24">
        <f t="shared" si="6"/>
        <v>32.974424510296593</v>
      </c>
      <c r="V3" s="24">
        <f t="shared" ref="V3:V66" si="12">E3-U3</f>
        <v>-0.52442451029659054</v>
      </c>
      <c r="W3" s="24">
        <f t="shared" ref="W3:W66" si="13">MROUND($AA$99+($AA$100*D3)+($AA$101*E3)+($AA$102*F3)+($AA$103*G3)+($AA$104*H3),0.25)</f>
        <v>2.5</v>
      </c>
      <c r="X3" s="24">
        <f t="shared" ref="X3:X66" si="14">C3-W3</f>
        <v>-0.25</v>
      </c>
    </row>
    <row r="4" spans="1:32" ht="13.5" thickBot="1" x14ac:dyDescent="0.25">
      <c r="A4" s="60">
        <f>Spreads!A5</f>
        <v>43439</v>
      </c>
      <c r="B4" s="24">
        <f>IF(Spreads!$F5="","",Spreads!D5)</f>
        <v>31.09</v>
      </c>
      <c r="C4" s="24">
        <f t="shared" si="0"/>
        <v>2.25</v>
      </c>
      <c r="D4" s="24">
        <f>IF(Spreads!$F5="","",Spreads!G5)</f>
        <v>41.84</v>
      </c>
      <c r="E4" s="24">
        <f>IF(Spreads!$F5="","",Spreads!B5)</f>
        <v>32.39</v>
      </c>
      <c r="F4" s="24">
        <f>IF(Spreads!$F5="","",Spreads!F5)</f>
        <v>28.927861556312152</v>
      </c>
      <c r="G4" s="24">
        <f>IF(Spreads!$F5="","",Spreads!C5)</f>
        <v>28.64</v>
      </c>
      <c r="H4" s="24">
        <f>IF(Spreads!$F5="","",Spreads!H5)</f>
        <v>28.84</v>
      </c>
      <c r="I4" s="24">
        <f t="shared" si="7"/>
        <v>8.7861556312152089E-2</v>
      </c>
      <c r="J4" s="24">
        <f t="shared" si="8"/>
        <v>-0.19999999999999929</v>
      </c>
      <c r="L4" s="24">
        <f t="shared" si="9"/>
        <v>3.5500000000000007</v>
      </c>
      <c r="M4" s="24">
        <f t="shared" si="10"/>
        <v>13.000000000000004</v>
      </c>
      <c r="N4" s="24"/>
      <c r="O4" s="24">
        <f t="shared" si="1"/>
        <v>31.651836828866838</v>
      </c>
      <c r="P4" s="24">
        <f t="shared" si="2"/>
        <v>-0.56183682886683783</v>
      </c>
      <c r="Q4" s="24">
        <f t="shared" si="3"/>
        <v>11.210503597642068</v>
      </c>
      <c r="R4" s="24">
        <f t="shared" si="11"/>
        <v>-11.122642041329916</v>
      </c>
      <c r="S4" s="24">
        <f t="shared" si="4"/>
        <v>29.091138641548746</v>
      </c>
      <c r="T4" s="24">
        <f t="shared" si="5"/>
        <v>-0.45113864154874506</v>
      </c>
      <c r="U4" s="24">
        <f t="shared" si="6"/>
        <v>32.904327648541397</v>
      </c>
      <c r="V4" s="24">
        <f t="shared" si="12"/>
        <v>-0.51432764854139634</v>
      </c>
      <c r="W4" s="24">
        <f t="shared" si="13"/>
        <v>2.5</v>
      </c>
      <c r="X4" s="24">
        <f t="shared" si="14"/>
        <v>-0.25</v>
      </c>
      <c r="Z4" s="92" t="s">
        <v>190</v>
      </c>
      <c r="AA4" s="92"/>
      <c r="AC4" s="92"/>
      <c r="AD4" s="92"/>
    </row>
    <row r="5" spans="1:32" ht="13.5" thickTop="1" x14ac:dyDescent="0.2">
      <c r="A5" s="60">
        <f>Spreads!A6</f>
        <v>43440</v>
      </c>
      <c r="B5" s="24">
        <f>IF(Spreads!$F6="","",Spreads!D6)</f>
        <v>30.96</v>
      </c>
      <c r="C5" s="24">
        <f t="shared" si="0"/>
        <v>2.25</v>
      </c>
      <c r="D5" s="24">
        <f>IF(Spreads!$F6="","",Spreads!G6)</f>
        <v>41.71</v>
      </c>
      <c r="E5" s="24">
        <f>IF(Spreads!$F6="","",Spreads!B6)</f>
        <v>32.26</v>
      </c>
      <c r="F5" s="24">
        <f>IF(Spreads!$F6="","",Spreads!F6)</f>
        <v>28.701065307340674</v>
      </c>
      <c r="G5" s="24">
        <f>IF(Spreads!$F6="","",Spreads!C6)</f>
        <v>28.51</v>
      </c>
      <c r="H5" s="24">
        <f>IF(Spreads!$F6="","",Spreads!H6)</f>
        <v>28.71</v>
      </c>
      <c r="I5" s="24">
        <f t="shared" si="7"/>
        <v>-8.9346926593272258E-3</v>
      </c>
      <c r="J5" s="24">
        <f t="shared" si="8"/>
        <v>-0.19999999999999929</v>
      </c>
      <c r="L5" s="24">
        <f t="shared" si="9"/>
        <v>3.5499999999999972</v>
      </c>
      <c r="M5" s="24">
        <f t="shared" si="10"/>
        <v>13</v>
      </c>
      <c r="N5" s="24"/>
      <c r="O5" s="24">
        <f t="shared" si="1"/>
        <v>31.518700276621619</v>
      </c>
      <c r="P5" s="24">
        <f t="shared" si="2"/>
        <v>-0.55870027662161803</v>
      </c>
      <c r="Q5" s="24">
        <f t="shared" si="3"/>
        <v>11.161995174207751</v>
      </c>
      <c r="R5" s="24">
        <f t="shared" si="11"/>
        <v>-11.170929866867079</v>
      </c>
      <c r="S5" s="24">
        <f t="shared" si="4"/>
        <v>28.959321334009999</v>
      </c>
      <c r="T5" s="24">
        <f t="shared" si="5"/>
        <v>-0.44932133400999774</v>
      </c>
      <c r="U5" s="24">
        <f t="shared" si="6"/>
        <v>32.752451114738463</v>
      </c>
      <c r="V5" s="24">
        <f t="shared" si="12"/>
        <v>-0.49245111473846492</v>
      </c>
      <c r="W5" s="24">
        <f t="shared" si="13"/>
        <v>2.5</v>
      </c>
      <c r="X5" s="24">
        <f t="shared" si="14"/>
        <v>-0.25</v>
      </c>
      <c r="Z5" t="s">
        <v>191</v>
      </c>
      <c r="AA5">
        <v>0.99190512846976475</v>
      </c>
      <c r="AC5" t="s">
        <v>192</v>
      </c>
      <c r="AD5">
        <v>2319.8866793996344</v>
      </c>
    </row>
    <row r="6" spans="1:32" x14ac:dyDescent="0.2">
      <c r="A6" s="60">
        <f>Spreads!A7</f>
        <v>43441</v>
      </c>
      <c r="B6" s="24">
        <f>IF(Spreads!$F7="","",Spreads!D7)</f>
        <v>30.99</v>
      </c>
      <c r="C6" s="24">
        <f t="shared" si="0"/>
        <v>2.25</v>
      </c>
      <c r="D6" s="24">
        <f>IF(Spreads!$F7="","",Spreads!G7)</f>
        <v>41.74</v>
      </c>
      <c r="E6" s="24">
        <f>IF(Spreads!$F7="","",Spreads!B7)</f>
        <v>32.29</v>
      </c>
      <c r="F6" s="24">
        <f>IF(Spreads!$F7="","",Spreads!F7)</f>
        <v>28.723744932237821</v>
      </c>
      <c r="G6" s="24">
        <f>IF(Spreads!$F7="","",Spreads!C7)</f>
        <v>28.54</v>
      </c>
      <c r="H6" s="24">
        <f>IF(Spreads!$F7="","",Spreads!H7)</f>
        <v>28.74</v>
      </c>
      <c r="I6" s="24">
        <f t="shared" si="7"/>
        <v>-1.6255067762177333E-2</v>
      </c>
      <c r="J6" s="24">
        <f t="shared" si="8"/>
        <v>-0.19999999999999929</v>
      </c>
      <c r="L6" s="24">
        <f t="shared" si="9"/>
        <v>3.5500000000000007</v>
      </c>
      <c r="M6" s="24">
        <f t="shared" si="10"/>
        <v>13.000000000000004</v>
      </c>
      <c r="N6" s="24"/>
      <c r="O6" s="24">
        <f t="shared" si="1"/>
        <v>31.551605114889341</v>
      </c>
      <c r="P6" s="24">
        <f t="shared" si="2"/>
        <v>-0.56160511488934262</v>
      </c>
      <c r="Q6" s="24">
        <f t="shared" si="3"/>
        <v>11.173189425769515</v>
      </c>
      <c r="R6" s="24">
        <f t="shared" si="11"/>
        <v>-11.189444493531692</v>
      </c>
      <c r="S6" s="24">
        <f t="shared" si="4"/>
        <v>28.989740712672784</v>
      </c>
      <c r="T6" s="24">
        <f t="shared" si="5"/>
        <v>-0.44974071267278504</v>
      </c>
      <c r="U6" s="24">
        <f t="shared" si="6"/>
        <v>32.787499545616065</v>
      </c>
      <c r="V6" s="24">
        <f t="shared" si="12"/>
        <v>-0.49749954561606557</v>
      </c>
      <c r="W6" s="24">
        <f t="shared" si="13"/>
        <v>2.5</v>
      </c>
      <c r="X6" s="24">
        <f t="shared" si="14"/>
        <v>-0.25</v>
      </c>
      <c r="Z6" t="s">
        <v>193</v>
      </c>
      <c r="AA6">
        <v>0.9838757838846206</v>
      </c>
      <c r="AC6" t="s">
        <v>194</v>
      </c>
      <c r="AD6">
        <v>2319.9496384762347</v>
      </c>
    </row>
    <row r="7" spans="1:32" x14ac:dyDescent="0.2">
      <c r="A7" s="60">
        <f>Spreads!A8</f>
        <v>43444</v>
      </c>
      <c r="B7" s="24">
        <f>IF(Spreads!$F8="","",Spreads!D8)</f>
        <v>31.01</v>
      </c>
      <c r="C7" s="24">
        <f t="shared" si="0"/>
        <v>2.25</v>
      </c>
      <c r="D7" s="24">
        <f>IF(Spreads!$F8="","",Spreads!G8)</f>
        <v>41.76</v>
      </c>
      <c r="E7" s="24">
        <f>IF(Spreads!$F8="","",Spreads!B8)</f>
        <v>32.31</v>
      </c>
      <c r="F7" s="24">
        <f>IF(Spreads!$F8="","",Spreads!F8)</f>
        <v>28.859822681620706</v>
      </c>
      <c r="G7" s="24">
        <f>IF(Spreads!$F8="","",Spreads!C8)</f>
        <v>28.56</v>
      </c>
      <c r="H7" s="24">
        <f>IF(Spreads!$F8="","",Spreads!H8)</f>
        <v>28.76</v>
      </c>
      <c r="I7" s="24">
        <f t="shared" si="7"/>
        <v>9.9822681620704401E-2</v>
      </c>
      <c r="J7" s="24">
        <f t="shared" si="8"/>
        <v>-0.20000000000000284</v>
      </c>
      <c r="L7" s="24">
        <f t="shared" si="9"/>
        <v>3.5500000000000007</v>
      </c>
      <c r="M7" s="24">
        <f t="shared" si="10"/>
        <v>12.999999999999996</v>
      </c>
      <c r="N7" s="24"/>
      <c r="O7" s="24">
        <f t="shared" si="1"/>
        <v>31.564646539383197</v>
      </c>
      <c r="P7" s="24">
        <f t="shared" si="2"/>
        <v>-0.55464653938319586</v>
      </c>
      <c r="Q7" s="24">
        <f t="shared" si="3"/>
        <v>11.180652260144027</v>
      </c>
      <c r="R7" s="24">
        <f t="shared" si="11"/>
        <v>-11.080829578523323</v>
      </c>
      <c r="S7" s="24">
        <f t="shared" si="4"/>
        <v>29.010020298447976</v>
      </c>
      <c r="T7" s="24">
        <f t="shared" si="5"/>
        <v>-0.45002029844797775</v>
      </c>
      <c r="U7" s="24">
        <f t="shared" si="6"/>
        <v>32.810865166201133</v>
      </c>
      <c r="V7" s="24">
        <f t="shared" si="12"/>
        <v>-0.50086516620113031</v>
      </c>
      <c r="W7" s="24">
        <f t="shared" si="13"/>
        <v>2.5</v>
      </c>
      <c r="X7" s="24">
        <f t="shared" si="14"/>
        <v>-0.25</v>
      </c>
      <c r="Z7" t="s">
        <v>195</v>
      </c>
      <c r="AA7">
        <v>0.98382513189682363</v>
      </c>
      <c r="AC7" s="93" t="s">
        <v>196</v>
      </c>
      <c r="AD7" s="93">
        <v>2339.350243699168</v>
      </c>
    </row>
    <row r="8" spans="1:32" x14ac:dyDescent="0.2">
      <c r="A8" s="60">
        <f>Spreads!A9</f>
        <v>43445</v>
      </c>
      <c r="B8" s="24">
        <f>IF(Spreads!$F9="","",Spreads!D9)</f>
        <v>31.21</v>
      </c>
      <c r="C8" s="24">
        <f t="shared" si="0"/>
        <v>2.25</v>
      </c>
      <c r="D8" s="24">
        <f>IF(Spreads!$F9="","",Spreads!G9)</f>
        <v>41.96</v>
      </c>
      <c r="E8" s="24">
        <f>IF(Spreads!$F9="","",Spreads!B9)</f>
        <v>32.51</v>
      </c>
      <c r="F8" s="24">
        <f>IF(Spreads!$F9="","",Spreads!F9)</f>
        <v>28.723744932237821</v>
      </c>
      <c r="G8" s="24">
        <f>IF(Spreads!$F9="","",Spreads!C9)</f>
        <v>28.76</v>
      </c>
      <c r="H8" s="24">
        <f>IF(Spreads!$F9="","",Spreads!H9)</f>
        <v>28.96</v>
      </c>
      <c r="I8" s="24">
        <f t="shared" si="7"/>
        <v>-0.23625506776217975</v>
      </c>
      <c r="J8" s="24">
        <f t="shared" si="8"/>
        <v>-0.19999999999999929</v>
      </c>
      <c r="L8" s="24">
        <f t="shared" si="9"/>
        <v>3.5499999999999972</v>
      </c>
      <c r="M8" s="24">
        <f t="shared" si="10"/>
        <v>13</v>
      </c>
      <c r="N8" s="24"/>
      <c r="O8" s="24">
        <f t="shared" si="1"/>
        <v>31.805138071919025</v>
      </c>
      <c r="P8" s="24">
        <f t="shared" si="2"/>
        <v>-0.59513807191902401</v>
      </c>
      <c r="Q8" s="24">
        <f t="shared" si="3"/>
        <v>11.255280603889137</v>
      </c>
      <c r="R8" s="24">
        <f t="shared" si="11"/>
        <v>-11.491535671651317</v>
      </c>
      <c r="S8" s="24">
        <f t="shared" si="4"/>
        <v>29.212816156199892</v>
      </c>
      <c r="T8" s="24">
        <f t="shared" si="5"/>
        <v>-0.45281615619989068</v>
      </c>
      <c r="U8" s="24">
        <f t="shared" si="6"/>
        <v>33.044521372051804</v>
      </c>
      <c r="V8" s="24">
        <f t="shared" si="12"/>
        <v>-0.53452137205180605</v>
      </c>
      <c r="W8" s="24">
        <f t="shared" si="13"/>
        <v>2.5</v>
      </c>
      <c r="X8" s="24">
        <f t="shared" si="14"/>
        <v>-0.25</v>
      </c>
      <c r="Z8" t="s">
        <v>197</v>
      </c>
      <c r="AA8">
        <v>3.3449545278506863</v>
      </c>
    </row>
    <row r="9" spans="1:32" x14ac:dyDescent="0.2">
      <c r="A9" s="60">
        <f>Spreads!A10</f>
        <v>43446</v>
      </c>
      <c r="B9" s="24">
        <f>IF(Spreads!$F10="","",Spreads!D10)</f>
        <v>31.29</v>
      </c>
      <c r="C9" s="24">
        <f t="shared" si="0"/>
        <v>2.25</v>
      </c>
      <c r="D9" s="24">
        <f>IF(Spreads!$F10="","",Spreads!G10)</f>
        <v>42.04</v>
      </c>
      <c r="E9" s="24">
        <f>IF(Spreads!$F10="","",Spreads!B10)</f>
        <v>32.590000000000003</v>
      </c>
      <c r="F9" s="24">
        <f>IF(Spreads!$F10="","",Spreads!F10)</f>
        <v>28.814463431826411</v>
      </c>
      <c r="G9" s="24">
        <f>IF(Spreads!$F10="","",Spreads!C10)</f>
        <v>28.84</v>
      </c>
      <c r="H9" s="24">
        <f>IF(Spreads!$F10="","",Spreads!H10)</f>
        <v>29.04</v>
      </c>
      <c r="I9" s="24">
        <f t="shared" si="7"/>
        <v>-0.22553656817358814</v>
      </c>
      <c r="J9" s="24">
        <f t="shared" si="8"/>
        <v>-0.19999999999999929</v>
      </c>
      <c r="L9" s="24">
        <f t="shared" si="9"/>
        <v>3.5500000000000043</v>
      </c>
      <c r="M9" s="24">
        <f t="shared" si="10"/>
        <v>13</v>
      </c>
      <c r="N9" s="24"/>
      <c r="O9" s="24">
        <f t="shared" si="1"/>
        <v>31.890660523711805</v>
      </c>
      <c r="P9" s="24">
        <f t="shared" si="2"/>
        <v>-0.60066052371180589</v>
      </c>
      <c r="Q9" s="24">
        <f t="shared" si="3"/>
        <v>11.28513194138718</v>
      </c>
      <c r="R9" s="24">
        <f t="shared" si="11"/>
        <v>-11.510668509560768</v>
      </c>
      <c r="S9" s="24">
        <f t="shared" si="4"/>
        <v>29.293934499300661</v>
      </c>
      <c r="T9" s="24">
        <f t="shared" si="5"/>
        <v>-0.45393449930066154</v>
      </c>
      <c r="U9" s="24">
        <f t="shared" si="6"/>
        <v>33.137983854392068</v>
      </c>
      <c r="V9" s="24">
        <f t="shared" si="12"/>
        <v>-0.54798385439206498</v>
      </c>
      <c r="W9" s="24">
        <f t="shared" si="13"/>
        <v>2.5</v>
      </c>
      <c r="X9" s="24">
        <f t="shared" si="14"/>
        <v>-0.25</v>
      </c>
      <c r="Z9" s="93" t="s">
        <v>198</v>
      </c>
      <c r="AA9" s="93">
        <v>959</v>
      </c>
    </row>
    <row r="10" spans="1:32" x14ac:dyDescent="0.2">
      <c r="A10" s="60">
        <f>Spreads!A11</f>
        <v>43447</v>
      </c>
      <c r="B10" s="24">
        <f>IF(Spreads!$F11="","",Spreads!D11)</f>
        <v>31.08</v>
      </c>
      <c r="C10" s="24">
        <f t="shared" si="0"/>
        <v>2.25</v>
      </c>
      <c r="D10" s="24">
        <f>IF(Spreads!$F11="","",Spreads!G11)</f>
        <v>41.83</v>
      </c>
      <c r="E10" s="24">
        <f>IF(Spreads!$F11="","",Spreads!B11)</f>
        <v>32.380000000000003</v>
      </c>
      <c r="F10" s="24">
        <f>IF(Spreads!$F11="","",Spreads!F11)</f>
        <v>28.485608870817764</v>
      </c>
      <c r="G10" s="24">
        <f>IF(Spreads!$F11="","",Spreads!C11)</f>
        <v>28.63</v>
      </c>
      <c r="H10" s="24">
        <f>IF(Spreads!$F11="","",Spreads!H11)</f>
        <v>28.83</v>
      </c>
      <c r="I10" s="24">
        <f t="shared" si="7"/>
        <v>-0.34439112918223458</v>
      </c>
      <c r="J10" s="24">
        <f t="shared" si="8"/>
        <v>-0.19999999999999929</v>
      </c>
      <c r="L10" s="24">
        <f t="shared" si="9"/>
        <v>3.5500000000000043</v>
      </c>
      <c r="M10" s="24">
        <f t="shared" si="10"/>
        <v>13</v>
      </c>
      <c r="N10" s="24"/>
      <c r="O10" s="24">
        <f t="shared" si="1"/>
        <v>31.672835438519243</v>
      </c>
      <c r="P10" s="24">
        <f t="shared" si="2"/>
        <v>-0.59283543851924492</v>
      </c>
      <c r="Q10" s="24">
        <f t="shared" si="3"/>
        <v>11.206772180454816</v>
      </c>
      <c r="R10" s="24">
        <f t="shared" si="11"/>
        <v>-11.551163309637051</v>
      </c>
      <c r="S10" s="24">
        <f t="shared" si="4"/>
        <v>29.080998848661146</v>
      </c>
      <c r="T10" s="24">
        <f t="shared" si="5"/>
        <v>-0.45099884866114692</v>
      </c>
      <c r="U10" s="24">
        <f t="shared" si="6"/>
        <v>32.892644838248863</v>
      </c>
      <c r="V10" s="24">
        <f t="shared" si="12"/>
        <v>-0.51264483824886042</v>
      </c>
      <c r="W10" s="24">
        <f t="shared" si="13"/>
        <v>2.5</v>
      </c>
      <c r="X10" s="24">
        <f t="shared" si="14"/>
        <v>-0.25</v>
      </c>
    </row>
    <row r="11" spans="1:32" ht="13.5" thickBot="1" x14ac:dyDescent="0.25">
      <c r="A11" s="60">
        <f>Spreads!A12</f>
        <v>43448</v>
      </c>
      <c r="B11" s="24">
        <f>IF(Spreads!$F12="","",Spreads!D12)</f>
        <v>30.74</v>
      </c>
      <c r="C11" s="24">
        <f t="shared" si="0"/>
        <v>2.25</v>
      </c>
      <c r="D11" s="24">
        <f>IF(Spreads!$F12="","",Spreads!G12)</f>
        <v>41.49</v>
      </c>
      <c r="E11" s="24">
        <f>IF(Spreads!$F12="","",Spreads!B12)</f>
        <v>32.04</v>
      </c>
      <c r="F11" s="24">
        <f>IF(Spreads!$F12="","",Spreads!F12)</f>
        <v>28.315511684089156</v>
      </c>
      <c r="G11" s="24">
        <f>IF(Spreads!$F12="","",Spreads!C12)</f>
        <v>28.29</v>
      </c>
      <c r="H11" s="24">
        <f>IF(Spreads!$F12="","",Spreads!H12)</f>
        <v>28.49</v>
      </c>
      <c r="I11" s="24">
        <f t="shared" si="7"/>
        <v>-0.17448831591084257</v>
      </c>
      <c r="J11" s="24">
        <f t="shared" si="8"/>
        <v>-0.19999999999999929</v>
      </c>
      <c r="L11" s="24">
        <f t="shared" si="9"/>
        <v>3.5500000000000007</v>
      </c>
      <c r="M11" s="24">
        <f t="shared" si="10"/>
        <v>13.000000000000004</v>
      </c>
      <c r="N11" s="24"/>
      <c r="O11" s="24">
        <f t="shared" si="1"/>
        <v>31.293520560336695</v>
      </c>
      <c r="P11" s="24">
        <f t="shared" si="2"/>
        <v>-0.55352056033669683</v>
      </c>
      <c r="Q11" s="24">
        <f t="shared" si="3"/>
        <v>11.079903996088127</v>
      </c>
      <c r="R11" s="24">
        <f t="shared" si="11"/>
        <v>-11.25439231199897</v>
      </c>
      <c r="S11" s="24">
        <f t="shared" si="4"/>
        <v>28.736245890482884</v>
      </c>
      <c r="T11" s="24">
        <f t="shared" si="5"/>
        <v>-0.44624589048288499</v>
      </c>
      <c r="U11" s="24">
        <f t="shared" si="6"/>
        <v>32.495429288302731</v>
      </c>
      <c r="V11" s="24">
        <f t="shared" si="12"/>
        <v>-0.45542928830273155</v>
      </c>
      <c r="W11" s="24">
        <f t="shared" si="13"/>
        <v>2.5</v>
      </c>
      <c r="X11" s="24">
        <f t="shared" si="14"/>
        <v>-0.25</v>
      </c>
      <c r="Z11" t="s">
        <v>199</v>
      </c>
      <c r="AD11" s="59" t="s">
        <v>200</v>
      </c>
      <c r="AE11" s="59">
        <v>0.05</v>
      </c>
    </row>
    <row r="12" spans="1:32" ht="13.5" thickTop="1" x14ac:dyDescent="0.2">
      <c r="A12" s="60">
        <f>Spreads!A13</f>
        <v>43451</v>
      </c>
      <c r="B12" s="24">
        <f>IF(Spreads!$F13="","",Spreads!D13)</f>
        <v>30.42</v>
      </c>
      <c r="C12" s="24">
        <f t="shared" si="0"/>
        <v>2.25</v>
      </c>
      <c r="D12" s="24">
        <f>IF(Spreads!$F13="","",Spreads!G13)</f>
        <v>41.17</v>
      </c>
      <c r="E12" s="24">
        <f>IF(Spreads!$F13="","",Spreads!B13)</f>
        <v>31.72</v>
      </c>
      <c r="F12" s="24">
        <f>IF(Spreads!$F13="","",Spreads!F13)</f>
        <v>27.975317310631937</v>
      </c>
      <c r="G12" s="24">
        <f>IF(Spreads!$F13="","",Spreads!C13)</f>
        <v>27.97</v>
      </c>
      <c r="H12" s="24">
        <f>IF(Spreads!$F13="","",Spreads!H13)</f>
        <v>28.17</v>
      </c>
      <c r="I12" s="24">
        <f t="shared" si="7"/>
        <v>-0.1946826893680651</v>
      </c>
      <c r="J12" s="24">
        <f t="shared" si="8"/>
        <v>-0.20000000000000284</v>
      </c>
      <c r="L12" s="24">
        <f t="shared" si="9"/>
        <v>3.5499999999999972</v>
      </c>
      <c r="M12" s="24">
        <f t="shared" si="10"/>
        <v>13</v>
      </c>
      <c r="N12" s="24"/>
      <c r="O12" s="24">
        <f t="shared" si="1"/>
        <v>30.949762915474736</v>
      </c>
      <c r="P12" s="24">
        <f t="shared" si="2"/>
        <v>-0.52976291547473409</v>
      </c>
      <c r="Q12" s="24">
        <f t="shared" si="3"/>
        <v>10.960498646095953</v>
      </c>
      <c r="R12" s="24">
        <f t="shared" si="11"/>
        <v>-11.155181335464018</v>
      </c>
      <c r="S12" s="24">
        <f t="shared" si="4"/>
        <v>28.411772518079818</v>
      </c>
      <c r="T12" s="24">
        <f t="shared" si="5"/>
        <v>-0.44177251807981932</v>
      </c>
      <c r="U12" s="24">
        <f t="shared" si="6"/>
        <v>32.121579358941659</v>
      </c>
      <c r="V12" s="24">
        <f t="shared" si="12"/>
        <v>-0.4015793589416603</v>
      </c>
      <c r="W12" s="24">
        <f t="shared" si="13"/>
        <v>2.25</v>
      </c>
      <c r="X12" s="24">
        <f t="shared" si="14"/>
        <v>0</v>
      </c>
      <c r="Z12" s="94"/>
      <c r="AA12" s="94" t="s">
        <v>201</v>
      </c>
      <c r="AB12" s="94" t="s">
        <v>202</v>
      </c>
      <c r="AC12" s="94" t="s">
        <v>203</v>
      </c>
      <c r="AD12" s="94" t="s">
        <v>204</v>
      </c>
      <c r="AE12" s="94" t="s">
        <v>205</v>
      </c>
      <c r="AF12" s="94" t="s">
        <v>206</v>
      </c>
    </row>
    <row r="13" spans="1:32" x14ac:dyDescent="0.2">
      <c r="A13" s="60">
        <f>Spreads!A14</f>
        <v>43452</v>
      </c>
      <c r="B13" s="24">
        <f>IF(Spreads!$F14="","",Spreads!D14)</f>
        <v>30.66</v>
      </c>
      <c r="C13" s="24">
        <f t="shared" si="0"/>
        <v>2.25</v>
      </c>
      <c r="D13" s="24">
        <f>IF(Spreads!$F14="","",Spreads!G14)</f>
        <v>41.41</v>
      </c>
      <c r="E13" s="24">
        <f>IF(Spreads!$F14="","",Spreads!B14)</f>
        <v>31.96</v>
      </c>
      <c r="F13" s="24">
        <f>IF(Spreads!$F14="","",Spreads!F14)</f>
        <v>28.00933674797766</v>
      </c>
      <c r="G13" s="24">
        <f>IF(Spreads!$F14="","",Spreads!C14)</f>
        <v>28.21</v>
      </c>
      <c r="H13" s="24">
        <f>IF(Spreads!$F14="","",Spreads!H14)</f>
        <v>28.41</v>
      </c>
      <c r="I13" s="24">
        <f t="shared" si="7"/>
        <v>-0.40066325202234054</v>
      </c>
      <c r="J13" s="24">
        <f t="shared" si="8"/>
        <v>-0.19999999999999929</v>
      </c>
      <c r="L13" s="24">
        <f t="shared" si="9"/>
        <v>3.5500000000000007</v>
      </c>
      <c r="M13" s="24">
        <f t="shared" si="10"/>
        <v>12.999999999999996</v>
      </c>
      <c r="N13" s="24"/>
      <c r="O13" s="24">
        <f t="shared" si="1"/>
        <v>31.223842566607175</v>
      </c>
      <c r="P13" s="24">
        <f t="shared" si="2"/>
        <v>-0.56384256660717469</v>
      </c>
      <c r="Q13" s="24">
        <f t="shared" si="3"/>
        <v>11.050052658590086</v>
      </c>
      <c r="R13" s="24">
        <f t="shared" si="11"/>
        <v>-11.450715910612427</v>
      </c>
      <c r="S13" s="24">
        <f t="shared" si="4"/>
        <v>28.655127547382122</v>
      </c>
      <c r="T13" s="24">
        <f t="shared" si="5"/>
        <v>-0.44512754738212124</v>
      </c>
      <c r="U13" s="24">
        <f t="shared" si="6"/>
        <v>32.401966805962459</v>
      </c>
      <c r="V13" s="24">
        <f t="shared" si="12"/>
        <v>-0.44196680596245841</v>
      </c>
      <c r="W13" s="24">
        <f t="shared" si="13"/>
        <v>2.5</v>
      </c>
      <c r="X13" s="24">
        <f t="shared" si="14"/>
        <v>-0.25</v>
      </c>
      <c r="Z13" t="s">
        <v>207</v>
      </c>
      <c r="AA13">
        <v>3</v>
      </c>
      <c r="AB13">
        <v>651996.80723563978</v>
      </c>
      <c r="AC13">
        <v>217332.26907854658</v>
      </c>
      <c r="AD13">
        <v>19424.228479002162</v>
      </c>
      <c r="AE13">
        <v>0</v>
      </c>
      <c r="AF13" s="59" t="s">
        <v>208</v>
      </c>
    </row>
    <row r="14" spans="1:32" x14ac:dyDescent="0.2">
      <c r="A14" s="60">
        <f>Spreads!A15</f>
        <v>43453</v>
      </c>
      <c r="B14" s="24">
        <f>IF(Spreads!$F15="","",Spreads!D15)</f>
        <v>30.71</v>
      </c>
      <c r="C14" s="24">
        <f t="shared" si="0"/>
        <v>2.25</v>
      </c>
      <c r="D14" s="24">
        <f>IF(Spreads!$F15="","",Spreads!G15)</f>
        <v>41.46</v>
      </c>
      <c r="E14" s="24">
        <f>IF(Spreads!$F15="","",Spreads!B15)</f>
        <v>32.01</v>
      </c>
      <c r="F14" s="24">
        <f>IF(Spreads!$F15="","",Spreads!F15)</f>
        <v>28.134074684911976</v>
      </c>
      <c r="G14" s="24">
        <f>IF(Spreads!$F15="","",Spreads!C15)</f>
        <v>28.26</v>
      </c>
      <c r="H14" s="24">
        <f>IF(Spreads!$F15="","",Spreads!H15)</f>
        <v>28.46</v>
      </c>
      <c r="I14" s="24">
        <f t="shared" si="7"/>
        <v>-0.3259253150880248</v>
      </c>
      <c r="J14" s="24">
        <f t="shared" si="8"/>
        <v>-0.19999999999999929</v>
      </c>
      <c r="L14" s="24">
        <f t="shared" si="9"/>
        <v>3.5499999999999972</v>
      </c>
      <c r="M14" s="24">
        <f t="shared" si="10"/>
        <v>13</v>
      </c>
      <c r="N14" s="24"/>
      <c r="O14" s="24">
        <f t="shared" si="1"/>
        <v>31.272290585905058</v>
      </c>
      <c r="P14" s="24">
        <f t="shared" si="2"/>
        <v>-0.56229058590505687</v>
      </c>
      <c r="Q14" s="24">
        <f t="shared" si="3"/>
        <v>11.068709744526366</v>
      </c>
      <c r="R14" s="24">
        <f t="shared" si="11"/>
        <v>-11.394635059614391</v>
      </c>
      <c r="S14" s="24">
        <f t="shared" si="4"/>
        <v>28.705826511820099</v>
      </c>
      <c r="T14" s="24">
        <f t="shared" si="5"/>
        <v>-0.44582651182009769</v>
      </c>
      <c r="U14" s="24">
        <f t="shared" si="6"/>
        <v>32.460380857425129</v>
      </c>
      <c r="V14" s="24">
        <f t="shared" si="12"/>
        <v>-0.4503808574251309</v>
      </c>
      <c r="W14" s="24">
        <f t="shared" si="13"/>
        <v>2.5</v>
      </c>
      <c r="X14" s="24">
        <f t="shared" si="14"/>
        <v>-0.25</v>
      </c>
      <c r="Z14" t="s">
        <v>209</v>
      </c>
      <c r="AA14">
        <v>955</v>
      </c>
      <c r="AB14">
        <v>10685.228357686312</v>
      </c>
      <c r="AC14">
        <v>11.188720793388809</v>
      </c>
    </row>
    <row r="15" spans="1:32" x14ac:dyDescent="0.2">
      <c r="A15" s="60">
        <f>Spreads!A16</f>
        <v>43454</v>
      </c>
      <c r="B15" s="24">
        <f>IF(Spreads!$F16="","",Spreads!D16)</f>
        <v>30.45</v>
      </c>
      <c r="C15" s="24">
        <f t="shared" si="0"/>
        <v>1.9699999999999989</v>
      </c>
      <c r="D15" s="24">
        <f>IF(Spreads!$F16="","",Spreads!G16)</f>
        <v>41.2</v>
      </c>
      <c r="E15" s="24">
        <f>IF(Spreads!$F16="","",Spreads!B16)</f>
        <v>31.75</v>
      </c>
      <c r="F15" s="24">
        <f>IF(Spreads!$F16="","",Spreads!F16)</f>
        <v>27.793880311454757</v>
      </c>
      <c r="G15" s="24">
        <f>IF(Spreads!$F16="","",Spreads!C16)</f>
        <v>28</v>
      </c>
      <c r="H15" s="24">
        <f>IF(Spreads!$F16="","",Spreads!H16)</f>
        <v>28.48</v>
      </c>
      <c r="I15" s="24">
        <f t="shared" si="7"/>
        <v>-0.68611968854524363</v>
      </c>
      <c r="J15" s="24">
        <f t="shared" si="8"/>
        <v>-0.48000000000000043</v>
      </c>
      <c r="L15" s="24">
        <f t="shared" si="9"/>
        <v>3.2699999999999996</v>
      </c>
      <c r="M15" s="24">
        <f t="shared" si="10"/>
        <v>12.720000000000002</v>
      </c>
      <c r="N15" s="24"/>
      <c r="O15" s="24">
        <f t="shared" si="1"/>
        <v>31.320356601907147</v>
      </c>
      <c r="P15" s="24">
        <f t="shared" si="2"/>
        <v>-0.87035660190714736</v>
      </c>
      <c r="Q15" s="24">
        <f t="shared" si="3"/>
        <v>10.946961224414165</v>
      </c>
      <c r="R15" s="24">
        <f t="shared" si="11"/>
        <v>-11.633080912959409</v>
      </c>
      <c r="S15" s="24">
        <f t="shared" si="4"/>
        <v>28.626777585296274</v>
      </c>
      <c r="T15" s="24">
        <f t="shared" si="5"/>
        <v>-0.62677758529627425</v>
      </c>
      <c r="U15" s="24">
        <f t="shared" si="6"/>
        <v>32.342473279892751</v>
      </c>
      <c r="V15" s="24">
        <f t="shared" si="12"/>
        <v>-0.59247327989275078</v>
      </c>
      <c r="W15" s="24">
        <f t="shared" si="13"/>
        <v>2.25</v>
      </c>
      <c r="X15" s="24">
        <f t="shared" si="14"/>
        <v>-0.28000000000000114</v>
      </c>
      <c r="Z15" s="93" t="s">
        <v>210</v>
      </c>
      <c r="AA15" s="93">
        <v>958</v>
      </c>
      <c r="AB15" s="93">
        <v>662682.03559332609</v>
      </c>
      <c r="AC15" s="93"/>
      <c r="AD15" s="93"/>
      <c r="AE15" s="93"/>
      <c r="AF15" s="93"/>
    </row>
    <row r="16" spans="1:32" ht="13.5" thickBot="1" x14ac:dyDescent="0.25">
      <c r="A16" s="60">
        <f>Spreads!A17</f>
        <v>43455</v>
      </c>
      <c r="B16" s="24">
        <f>IF(Spreads!$F17="","",Spreads!D17)</f>
        <v>30.14</v>
      </c>
      <c r="C16" s="24">
        <f t="shared" si="0"/>
        <v>1.9699999999999989</v>
      </c>
      <c r="D16" s="24">
        <f>IF(Spreads!$F17="","",Spreads!G17)</f>
        <v>40.89</v>
      </c>
      <c r="E16" s="24">
        <f>IF(Spreads!$F17="","",Spreads!B17)</f>
        <v>31.44</v>
      </c>
      <c r="F16" s="24">
        <f>IF(Spreads!$F17="","",Spreads!F17)</f>
        <v>27.12483137698889</v>
      </c>
      <c r="G16" s="24">
        <f>IF(Spreads!$F17="","",Spreads!C17)</f>
        <v>27.69</v>
      </c>
      <c r="H16" s="24">
        <f>IF(Spreads!$F17="","",Spreads!H17)</f>
        <v>28.17</v>
      </c>
      <c r="I16" s="24">
        <f t="shared" si="7"/>
        <v>-1.0451686230111115</v>
      </c>
      <c r="J16" s="24">
        <f t="shared" si="8"/>
        <v>-0.48000000000000043</v>
      </c>
      <c r="L16" s="24">
        <f t="shared" si="9"/>
        <v>3.2699999999999996</v>
      </c>
      <c r="M16" s="24">
        <f t="shared" si="10"/>
        <v>12.719999999999999</v>
      </c>
      <c r="N16" s="24"/>
      <c r="O16" s="24">
        <f t="shared" si="1"/>
        <v>31.012306828882309</v>
      </c>
      <c r="P16" s="24">
        <f t="shared" si="2"/>
        <v>-0.87230682888230859</v>
      </c>
      <c r="Q16" s="24">
        <f t="shared" si="3"/>
        <v>10.831287291609243</v>
      </c>
      <c r="R16" s="24">
        <f t="shared" si="11"/>
        <v>-11.876455914620355</v>
      </c>
      <c r="S16" s="24">
        <f t="shared" si="4"/>
        <v>28.312444005780801</v>
      </c>
      <c r="T16" s="24">
        <f t="shared" si="5"/>
        <v>-0.62244400578079961</v>
      </c>
      <c r="U16" s="24">
        <f t="shared" si="6"/>
        <v>31.980306160824213</v>
      </c>
      <c r="V16" s="24">
        <f t="shared" si="12"/>
        <v>-0.5403061608242119</v>
      </c>
      <c r="W16" s="24">
        <f t="shared" si="13"/>
        <v>2.25</v>
      </c>
      <c r="X16" s="24">
        <f t="shared" si="14"/>
        <v>-0.28000000000000114</v>
      </c>
    </row>
    <row r="17" spans="1:33" ht="13.5" thickTop="1" x14ac:dyDescent="0.2">
      <c r="A17" s="60">
        <f>Spreads!A20</f>
        <v>43461</v>
      </c>
      <c r="B17" s="24">
        <f>IF(Spreads!$F20="","",Spreads!D20)</f>
        <v>29.56</v>
      </c>
      <c r="C17" s="24">
        <f t="shared" si="0"/>
        <v>1.9299999999999997</v>
      </c>
      <c r="D17" s="24">
        <f>IF(Spreads!$F20="","",Spreads!G20)</f>
        <v>40.31</v>
      </c>
      <c r="E17" s="24">
        <f>IF(Spreads!$F20="","",Spreads!B20)</f>
        <v>30.86</v>
      </c>
      <c r="F17" s="24">
        <f>IF(Spreads!$F20="","",Spreads!F20)</f>
        <v>27.056792502297451</v>
      </c>
      <c r="G17" s="24">
        <f>IF(Spreads!$F20="","",Spreads!C20)</f>
        <v>27.11</v>
      </c>
      <c r="H17" s="24">
        <f>IF(Spreads!$F20="","",Spreads!H20)</f>
        <v>27.63</v>
      </c>
      <c r="I17" s="24">
        <f t="shared" si="7"/>
        <v>-0.57320749770254764</v>
      </c>
      <c r="J17" s="24">
        <f t="shared" si="8"/>
        <v>-0.51999999999999957</v>
      </c>
      <c r="L17" s="24">
        <f t="shared" si="9"/>
        <v>3.2300000000000004</v>
      </c>
      <c r="M17" s="24">
        <f t="shared" si="10"/>
        <v>12.680000000000003</v>
      </c>
      <c r="N17" s="24"/>
      <c r="O17" s="24">
        <f t="shared" si="1"/>
        <v>30.395002174700227</v>
      </c>
      <c r="P17" s="24">
        <f t="shared" si="2"/>
        <v>-0.83500217470022875</v>
      </c>
      <c r="Q17" s="24">
        <f t="shared" si="3"/>
        <v>10.611331998570776</v>
      </c>
      <c r="R17" s="24">
        <f t="shared" si="11"/>
        <v>-11.184539496273324</v>
      </c>
      <c r="S17" s="24">
        <f t="shared" si="4"/>
        <v>27.750705402379332</v>
      </c>
      <c r="T17" s="24">
        <f t="shared" si="5"/>
        <v>-0.64070540237933216</v>
      </c>
      <c r="U17" s="24">
        <f t="shared" si="6"/>
        <v>31.329252519582049</v>
      </c>
      <c r="V17" s="24">
        <f t="shared" si="12"/>
        <v>-0.46925251958204939</v>
      </c>
      <c r="W17" s="24">
        <f t="shared" si="13"/>
        <v>2.25</v>
      </c>
      <c r="X17" s="24">
        <f t="shared" si="14"/>
        <v>-0.32000000000000028</v>
      </c>
      <c r="Z17" s="94"/>
      <c r="AA17" s="94" t="s">
        <v>211</v>
      </c>
      <c r="AB17" s="94" t="s">
        <v>212</v>
      </c>
      <c r="AC17" s="94" t="s">
        <v>213</v>
      </c>
      <c r="AD17" s="94" t="s">
        <v>205</v>
      </c>
      <c r="AE17" s="94" t="s">
        <v>214</v>
      </c>
      <c r="AF17" s="94" t="s">
        <v>215</v>
      </c>
      <c r="AG17" s="94" t="s">
        <v>216</v>
      </c>
    </row>
    <row r="18" spans="1:33" x14ac:dyDescent="0.2">
      <c r="A18" s="60">
        <f>Spreads!A21</f>
        <v>43462</v>
      </c>
      <c r="B18" s="24">
        <f>IF(Spreads!$F21="","",Spreads!D21)</f>
        <v>29.77</v>
      </c>
      <c r="C18" s="24">
        <f t="shared" si="0"/>
        <v>1.9299999999999997</v>
      </c>
      <c r="D18" s="24">
        <f>IF(Spreads!$F21="","",Spreads!G21)</f>
        <v>40.520000000000003</v>
      </c>
      <c r="E18" s="24">
        <f>IF(Spreads!$F21="","",Spreads!B21)</f>
        <v>31.07</v>
      </c>
      <c r="F18" s="24">
        <f>IF(Spreads!$F21="","",Spreads!F21)</f>
        <v>27.181530439231761</v>
      </c>
      <c r="G18" s="24">
        <f>IF(Spreads!$F21="","",Spreads!C21)</f>
        <v>27.32</v>
      </c>
      <c r="H18" s="24">
        <f>IF(Spreads!$F21="","",Spreads!H21)</f>
        <v>27.84</v>
      </c>
      <c r="I18" s="24">
        <f t="shared" si="7"/>
        <v>-0.65846956076823915</v>
      </c>
      <c r="J18" s="24">
        <f t="shared" si="8"/>
        <v>-0.51999999999999957</v>
      </c>
      <c r="L18" s="24">
        <f t="shared" si="9"/>
        <v>3.2300000000000004</v>
      </c>
      <c r="M18" s="24">
        <f t="shared" si="10"/>
        <v>12.680000000000003</v>
      </c>
      <c r="N18" s="24"/>
      <c r="O18" s="24">
        <f t="shared" si="1"/>
        <v>30.627837799110608</v>
      </c>
      <c r="P18" s="24">
        <f t="shared" si="2"/>
        <v>-0.85783779911060876</v>
      </c>
      <c r="Q18" s="24">
        <f t="shared" si="3"/>
        <v>10.689691759503141</v>
      </c>
      <c r="R18" s="24">
        <f t="shared" si="11"/>
        <v>-11.34816132027138</v>
      </c>
      <c r="S18" s="24">
        <f t="shared" si="4"/>
        <v>27.963641053018847</v>
      </c>
      <c r="T18" s="24">
        <f t="shared" si="5"/>
        <v>-0.64364105301884678</v>
      </c>
      <c r="U18" s="24">
        <f t="shared" si="6"/>
        <v>31.574591535725254</v>
      </c>
      <c r="V18" s="24">
        <f t="shared" si="12"/>
        <v>-0.50459153572525395</v>
      </c>
      <c r="W18" s="24">
        <f t="shared" si="13"/>
        <v>2.25</v>
      </c>
      <c r="X18" s="24">
        <f t="shared" si="14"/>
        <v>-0.32000000000000028</v>
      </c>
      <c r="Z18" t="s">
        <v>217</v>
      </c>
      <c r="AA18">
        <v>-7.8303728789616116</v>
      </c>
      <c r="AB18">
        <v>0.30414426938749606</v>
      </c>
      <c r="AC18">
        <v>-25.745587430369426</v>
      </c>
      <c r="AD18">
        <v>1.9517287325797534E-111</v>
      </c>
      <c r="AE18">
        <v>-8.427241145892749</v>
      </c>
      <c r="AF18">
        <v>-7.2335046120304742</v>
      </c>
    </row>
    <row r="19" spans="1:33" x14ac:dyDescent="0.2">
      <c r="A19" s="60">
        <f>Spreads!A23</f>
        <v>43467</v>
      </c>
      <c r="B19" s="24">
        <f>IF(Spreads!$F23="","",Spreads!D23)</f>
        <v>30.43</v>
      </c>
      <c r="C19" s="24">
        <f t="shared" si="0"/>
        <v>2.25</v>
      </c>
      <c r="D19" s="24">
        <f>IF(Spreads!$F23="","",Spreads!G23)</f>
        <v>41.18</v>
      </c>
      <c r="E19" s="24">
        <f>IF(Spreads!$F23="","",Spreads!B23)</f>
        <v>31.73</v>
      </c>
      <c r="F19" s="24">
        <f>IF(Spreads!$F23="","",Spreads!F23)</f>
        <v>27.70316181186616</v>
      </c>
      <c r="G19" s="24">
        <f>IF(Spreads!$F23="","",Spreads!C23)</f>
        <v>27.98</v>
      </c>
      <c r="H19" s="24">
        <f>IF(Spreads!$F23="","",Spreads!H23)</f>
        <v>28.18</v>
      </c>
      <c r="I19" s="24">
        <f t="shared" si="7"/>
        <v>-0.47683818813383994</v>
      </c>
      <c r="J19" s="24">
        <f t="shared" si="8"/>
        <v>-0.19999999999999929</v>
      </c>
      <c r="L19" s="24">
        <f t="shared" si="9"/>
        <v>3.5500000000000007</v>
      </c>
      <c r="M19" s="24">
        <f t="shared" si="10"/>
        <v>13</v>
      </c>
      <c r="N19" s="24"/>
      <c r="O19" s="24">
        <f t="shared" si="1"/>
        <v>30.981301193084683</v>
      </c>
      <c r="P19" s="24">
        <f t="shared" si="2"/>
        <v>-0.55130119308468295</v>
      </c>
      <c r="Q19" s="24">
        <f t="shared" si="3"/>
        <v>10.96423006328321</v>
      </c>
      <c r="R19" s="24">
        <f t="shared" si="11"/>
        <v>-11.44106825141705</v>
      </c>
      <c r="S19" s="24">
        <f t="shared" si="4"/>
        <v>28.421912310967414</v>
      </c>
      <c r="T19" s="24">
        <f t="shared" si="5"/>
        <v>-0.4419123109674139</v>
      </c>
      <c r="U19" s="24">
        <f t="shared" si="6"/>
        <v>32.133262169234186</v>
      </c>
      <c r="V19" s="24">
        <f t="shared" si="12"/>
        <v>-0.40326216923418556</v>
      </c>
      <c r="W19" s="24">
        <f t="shared" si="13"/>
        <v>2.25</v>
      </c>
      <c r="X19" s="24">
        <f t="shared" si="14"/>
        <v>0</v>
      </c>
      <c r="Z19" t="s">
        <v>3</v>
      </c>
      <c r="AA19">
        <v>-4.4870965032370057E-2</v>
      </c>
      <c r="AB19">
        <v>7.540686012862266E-2</v>
      </c>
      <c r="AC19">
        <v>-0.59505149738144447</v>
      </c>
      <c r="AD19">
        <v>0.55195001350296091</v>
      </c>
      <c r="AE19">
        <v>-0.19285324334499265</v>
      </c>
      <c r="AF19">
        <v>0.10311131328025253</v>
      </c>
      <c r="AG19">
        <v>191.31611051518013</v>
      </c>
    </row>
    <row r="20" spans="1:33" x14ac:dyDescent="0.2">
      <c r="A20" s="60">
        <f>Spreads!A24</f>
        <v>43468</v>
      </c>
      <c r="B20" s="24">
        <f>IF(Spreads!$F24="","",Spreads!D24)</f>
        <v>30.68</v>
      </c>
      <c r="C20" s="24">
        <f t="shared" si="0"/>
        <v>2.25</v>
      </c>
      <c r="D20" s="24">
        <f>IF(Spreads!$F24="","",Spreads!G24)</f>
        <v>41.43</v>
      </c>
      <c r="E20" s="24">
        <f>IF(Spreads!$F24="","",Spreads!B24)</f>
        <v>31.98</v>
      </c>
      <c r="F20" s="24">
        <f>IF(Spreads!$F24="","",Spreads!F24)</f>
        <v>27.646462749623289</v>
      </c>
      <c r="G20" s="24">
        <f>IF(Spreads!$F24="","",Spreads!C24)</f>
        <v>28.23</v>
      </c>
      <c r="H20" s="24">
        <f>IF(Spreads!$F24="","",Spreads!H24)</f>
        <v>28.43</v>
      </c>
      <c r="I20" s="24">
        <f t="shared" si="7"/>
        <v>-0.7835372503767104</v>
      </c>
      <c r="J20" s="24">
        <f t="shared" si="8"/>
        <v>-0.19999999999999929</v>
      </c>
      <c r="L20" s="24">
        <f t="shared" si="9"/>
        <v>3.5500000000000007</v>
      </c>
      <c r="M20" s="24">
        <f t="shared" si="10"/>
        <v>13</v>
      </c>
      <c r="N20" s="24"/>
      <c r="O20" s="24">
        <f t="shared" si="1"/>
        <v>31.273576420300138</v>
      </c>
      <c r="P20" s="24">
        <f t="shared" si="2"/>
        <v>-0.59357642030013835</v>
      </c>
      <c r="Q20" s="24">
        <f t="shared" si="3"/>
        <v>11.057515492964596</v>
      </c>
      <c r="R20" s="24">
        <f t="shared" si="11"/>
        <v>-11.841052743341306</v>
      </c>
      <c r="S20" s="24">
        <f t="shared" si="4"/>
        <v>28.675407133157314</v>
      </c>
      <c r="T20" s="24">
        <f t="shared" si="5"/>
        <v>-0.44540713315731395</v>
      </c>
      <c r="U20" s="24">
        <f t="shared" si="6"/>
        <v>32.425332426547527</v>
      </c>
      <c r="V20" s="24">
        <f t="shared" si="12"/>
        <v>-0.44533242654752669</v>
      </c>
      <c r="W20" s="24">
        <f t="shared" si="13"/>
        <v>2.5</v>
      </c>
      <c r="X20" s="24">
        <f t="shared" si="14"/>
        <v>-0.25</v>
      </c>
      <c r="Z20" t="s">
        <v>6</v>
      </c>
      <c r="AA20">
        <v>0.54941810116610201</v>
      </c>
      <c r="AB20">
        <v>2.1914548930112646E-2</v>
      </c>
      <c r="AC20">
        <v>25.070929039801044</v>
      </c>
      <c r="AD20">
        <v>5.4830733071650904E-107</v>
      </c>
      <c r="AE20">
        <v>0.50641186972588637</v>
      </c>
      <c r="AF20">
        <v>0.59242433260631766</v>
      </c>
      <c r="AG20">
        <v>30.740717380105394</v>
      </c>
    </row>
    <row r="21" spans="1:33" x14ac:dyDescent="0.2">
      <c r="A21" s="60">
        <f>Spreads!A25</f>
        <v>43469</v>
      </c>
      <c r="B21" s="24">
        <f>IF(Spreads!$F25="","",Spreads!D25)</f>
        <v>30.89</v>
      </c>
      <c r="C21" s="24">
        <f t="shared" si="0"/>
        <v>2.25</v>
      </c>
      <c r="D21" s="24">
        <f>IF(Spreads!$F25="","",Spreads!G25)</f>
        <v>41.64</v>
      </c>
      <c r="E21" s="24">
        <f>IF(Spreads!$F25="","",Spreads!B25)</f>
        <v>32.19</v>
      </c>
      <c r="F21" s="24">
        <f>IF(Spreads!$F25="","",Spreads!F25)</f>
        <v>28.054695997771955</v>
      </c>
      <c r="G21" s="24">
        <f>IF(Spreads!$F25="","",Spreads!C25)</f>
        <v>28.44</v>
      </c>
      <c r="H21" s="24">
        <f>IF(Spreads!$F25="","",Spreads!H25)</f>
        <v>28.64</v>
      </c>
      <c r="I21" s="24">
        <f t="shared" si="7"/>
        <v>-0.58530400222804602</v>
      </c>
      <c r="J21" s="24">
        <f t="shared" si="8"/>
        <v>-0.19999999999999929</v>
      </c>
      <c r="L21" s="24">
        <f t="shared" si="9"/>
        <v>3.5499999999999972</v>
      </c>
      <c r="M21" s="24">
        <f t="shared" si="10"/>
        <v>13</v>
      </c>
      <c r="N21" s="24"/>
      <c r="O21" s="24">
        <f t="shared" si="1"/>
        <v>31.485564073574654</v>
      </c>
      <c r="P21" s="24">
        <f t="shared" si="2"/>
        <v>-0.59556407357465346</v>
      </c>
      <c r="Q21" s="24">
        <f t="shared" si="3"/>
        <v>11.135875253896963</v>
      </c>
      <c r="R21" s="24">
        <f t="shared" si="11"/>
        <v>-11.721179256125009</v>
      </c>
      <c r="S21" s="24">
        <f t="shared" si="4"/>
        <v>28.888342783796826</v>
      </c>
      <c r="T21" s="24">
        <f t="shared" si="5"/>
        <v>-0.44834278379682502</v>
      </c>
      <c r="U21" s="24">
        <f t="shared" si="6"/>
        <v>32.670671442690725</v>
      </c>
      <c r="V21" s="24">
        <f t="shared" si="12"/>
        <v>-0.4806714426907277</v>
      </c>
      <c r="W21" s="24">
        <f t="shared" si="13"/>
        <v>2.5</v>
      </c>
      <c r="X21" s="24">
        <f t="shared" si="14"/>
        <v>-0.25</v>
      </c>
      <c r="Z21" s="93" t="s">
        <v>7</v>
      </c>
      <c r="AA21" s="93">
        <v>0.66373389311961462</v>
      </c>
      <c r="AB21" s="93">
        <v>9.5314091722114552E-2</v>
      </c>
      <c r="AC21" s="93">
        <v>6.9636491428225682</v>
      </c>
      <c r="AD21" s="93">
        <v>6.1639170721581941E-12</v>
      </c>
      <c r="AE21" s="93">
        <v>0.47668464555410106</v>
      </c>
      <c r="AF21" s="93">
        <v>0.85078314068512817</v>
      </c>
      <c r="AG21" s="93">
        <v>256.92223370251878</v>
      </c>
    </row>
    <row r="22" spans="1:33" x14ac:dyDescent="0.2">
      <c r="A22" s="60">
        <f>Spreads!A26</f>
        <v>43472</v>
      </c>
      <c r="B22" s="24">
        <f>IF(Spreads!$F26="","",Spreads!D26)</f>
        <v>30.76</v>
      </c>
      <c r="C22" s="24">
        <f t="shared" si="0"/>
        <v>2.25</v>
      </c>
      <c r="D22" s="24">
        <f>IF(Spreads!$F26="","",Spreads!G26)</f>
        <v>41.51</v>
      </c>
      <c r="E22" s="24">
        <f>IF(Spreads!$F26="","",Spreads!B26)</f>
        <v>32.06</v>
      </c>
      <c r="F22" s="24">
        <f>IF(Spreads!$F26="","",Spreads!F26)</f>
        <v>27.884598811043347</v>
      </c>
      <c r="G22" s="24">
        <f>IF(Spreads!$F26="","",Spreads!C26)</f>
        <v>28.31</v>
      </c>
      <c r="H22" s="24">
        <f>IF(Spreads!$F26="","",Spreads!H26)</f>
        <v>28.51</v>
      </c>
      <c r="I22" s="24">
        <f t="shared" si="7"/>
        <v>-0.62540118895665486</v>
      </c>
      <c r="J22" s="24">
        <f t="shared" si="8"/>
        <v>-0.20000000000000284</v>
      </c>
      <c r="L22" s="24">
        <f t="shared" si="9"/>
        <v>3.5500000000000007</v>
      </c>
      <c r="M22" s="24">
        <f t="shared" si="10"/>
        <v>12.999999999999996</v>
      </c>
      <c r="N22" s="24"/>
      <c r="O22" s="24">
        <f t="shared" si="1"/>
        <v>31.348257927102264</v>
      </c>
      <c r="P22" s="24">
        <f t="shared" si="2"/>
        <v>-0.5882579271022621</v>
      </c>
      <c r="Q22" s="24">
        <f t="shared" si="3"/>
        <v>11.087366830462642</v>
      </c>
      <c r="R22" s="24">
        <f t="shared" si="11"/>
        <v>-11.712768019419297</v>
      </c>
      <c r="S22" s="24">
        <f t="shared" si="4"/>
        <v>28.75652547625808</v>
      </c>
      <c r="T22" s="24">
        <f t="shared" si="5"/>
        <v>-0.44652547625808126</v>
      </c>
      <c r="U22" s="24">
        <f t="shared" si="6"/>
        <v>32.518794908887791</v>
      </c>
      <c r="V22" s="24">
        <f t="shared" si="12"/>
        <v>-0.45879490888778918</v>
      </c>
      <c r="W22" s="24">
        <f t="shared" si="13"/>
        <v>2.5</v>
      </c>
      <c r="X22" s="24">
        <f t="shared" si="14"/>
        <v>-0.25</v>
      </c>
      <c r="AC22" s="95" t="s">
        <v>218</v>
      </c>
      <c r="AD22" s="95" t="s">
        <v>219</v>
      </c>
    </row>
    <row r="23" spans="1:33" x14ac:dyDescent="0.2">
      <c r="A23" s="60">
        <f>Spreads!A27</f>
        <v>43473</v>
      </c>
      <c r="B23" s="24">
        <f>IF(Spreads!$F27="","",Spreads!D27)</f>
        <v>30.68</v>
      </c>
      <c r="C23" s="24">
        <f t="shared" si="0"/>
        <v>2.25</v>
      </c>
      <c r="D23" s="24">
        <f>IF(Spreads!$F27="","",Spreads!G27)</f>
        <v>41.43</v>
      </c>
      <c r="E23" s="24">
        <f>IF(Spreads!$F27="","",Spreads!B27)</f>
        <v>31.98</v>
      </c>
      <c r="F23" s="24">
        <f>IF(Spreads!$F27="","",Spreads!F27)</f>
        <v>28.043356185323383</v>
      </c>
      <c r="G23" s="24">
        <f>IF(Spreads!$F27="","",Spreads!C27)</f>
        <v>28.23</v>
      </c>
      <c r="H23" s="24">
        <f>IF(Spreads!$F27="","",Spreads!H27)</f>
        <v>28.43</v>
      </c>
      <c r="I23" s="24">
        <f t="shared" si="7"/>
        <v>-0.38664381467661713</v>
      </c>
      <c r="J23" s="24">
        <f t="shared" si="8"/>
        <v>-0.19999999999999929</v>
      </c>
      <c r="L23" s="24">
        <f t="shared" si="9"/>
        <v>3.5500000000000007</v>
      </c>
      <c r="M23" s="24">
        <f t="shared" si="10"/>
        <v>13</v>
      </c>
      <c r="N23" s="24"/>
      <c r="O23" s="24">
        <f t="shared" si="1"/>
        <v>31.244389260709937</v>
      </c>
      <c r="P23" s="24">
        <f t="shared" si="2"/>
        <v>-0.56438926070993745</v>
      </c>
      <c r="Q23" s="24">
        <f t="shared" si="3"/>
        <v>11.057515492964596</v>
      </c>
      <c r="R23" s="24">
        <f t="shared" si="11"/>
        <v>-11.444159307641213</v>
      </c>
      <c r="S23" s="24">
        <f t="shared" si="4"/>
        <v>28.675407133157314</v>
      </c>
      <c r="T23" s="24">
        <f t="shared" si="5"/>
        <v>-0.44540713315731395</v>
      </c>
      <c r="U23" s="24">
        <f t="shared" si="6"/>
        <v>32.425332426547527</v>
      </c>
      <c r="V23" s="24">
        <f t="shared" si="12"/>
        <v>-0.44533242654752669</v>
      </c>
      <c r="W23" s="24">
        <f t="shared" si="13"/>
        <v>2.5</v>
      </c>
      <c r="X23" s="24">
        <f t="shared" si="14"/>
        <v>-0.25</v>
      </c>
      <c r="Z23" t="s">
        <v>186</v>
      </c>
    </row>
    <row r="24" spans="1:33" x14ac:dyDescent="0.2">
      <c r="A24" s="60">
        <f>Spreads!A28</f>
        <v>43474</v>
      </c>
      <c r="B24" s="24">
        <f>IF(Spreads!$F28="","",Spreads!D28)</f>
        <v>30.6</v>
      </c>
      <c r="C24" s="24">
        <f t="shared" si="0"/>
        <v>2</v>
      </c>
      <c r="D24" s="24">
        <f>IF(Spreads!$F28="","",Spreads!G28)</f>
        <v>41.6</v>
      </c>
      <c r="E24" s="24">
        <f>IF(Spreads!$F28="","",Spreads!B28)</f>
        <v>32.15</v>
      </c>
      <c r="F24" s="24">
        <f>IF(Spreads!$F28="","",Spreads!F28)</f>
        <v>28.190773747154839</v>
      </c>
      <c r="G24" s="24">
        <f>IF(Spreads!$F28="","",Spreads!C28)</f>
        <v>28.4</v>
      </c>
      <c r="H24" s="24">
        <f>IF(Spreads!$F28="","",Spreads!H28)</f>
        <v>28.6</v>
      </c>
      <c r="I24" s="24">
        <f t="shared" si="7"/>
        <v>-0.40922625284516201</v>
      </c>
      <c r="J24" s="24">
        <f t="shared" si="8"/>
        <v>-0.20000000000000284</v>
      </c>
      <c r="L24" s="24">
        <f t="shared" si="9"/>
        <v>3.5499999999999972</v>
      </c>
      <c r="M24" s="24">
        <f t="shared" si="10"/>
        <v>13</v>
      </c>
      <c r="N24" s="24"/>
      <c r="O24" s="24">
        <f t="shared" si="1"/>
        <v>31.429460146151325</v>
      </c>
      <c r="P24" s="24">
        <f t="shared" si="2"/>
        <v>-0.82946014615132313</v>
      </c>
      <c r="Q24" s="24">
        <f t="shared" si="3"/>
        <v>11.12094958514794</v>
      </c>
      <c r="R24" s="24">
        <f t="shared" si="11"/>
        <v>-11.530175837993102</v>
      </c>
      <c r="S24" s="24">
        <f t="shared" si="4"/>
        <v>28.847783612246442</v>
      </c>
      <c r="T24" s="24">
        <f t="shared" si="5"/>
        <v>-0.44778361224644314</v>
      </c>
      <c r="U24" s="24">
        <f t="shared" si="6"/>
        <v>32.63515794277869</v>
      </c>
      <c r="V24" s="24">
        <f t="shared" si="12"/>
        <v>-0.48515794277869162</v>
      </c>
      <c r="W24" s="24">
        <f t="shared" si="13"/>
        <v>2.5</v>
      </c>
      <c r="X24" s="24">
        <f t="shared" si="14"/>
        <v>-0.5</v>
      </c>
    </row>
    <row r="25" spans="1:33" ht="13.5" thickBot="1" x14ac:dyDescent="0.25">
      <c r="A25" s="60">
        <f>Spreads!A29</f>
        <v>43475</v>
      </c>
      <c r="B25" s="24">
        <f>IF(Spreads!$F29="","",Spreads!D29)</f>
        <v>30.19</v>
      </c>
      <c r="C25" s="24">
        <f t="shared" si="0"/>
        <v>2</v>
      </c>
      <c r="D25" s="24">
        <f>IF(Spreads!$F29="","",Spreads!G29)</f>
        <v>41.19</v>
      </c>
      <c r="E25" s="24">
        <f>IF(Spreads!$F29="","",Spreads!B29)</f>
        <v>31.74</v>
      </c>
      <c r="F25" s="24">
        <f>IF(Spreads!$F29="","",Spreads!F29)</f>
        <v>28.111395060014825</v>
      </c>
      <c r="G25" s="24">
        <f>IF(Spreads!$F29="","",Spreads!C29)</f>
        <v>27.99</v>
      </c>
      <c r="H25" s="24">
        <f>IF(Spreads!$F29="","",Spreads!H29)</f>
        <v>28.19</v>
      </c>
      <c r="I25" s="24">
        <f t="shared" si="7"/>
        <v>-7.8604939985176259E-2</v>
      </c>
      <c r="J25" s="24">
        <f t="shared" si="8"/>
        <v>-0.20000000000000284</v>
      </c>
      <c r="L25" s="24">
        <f t="shared" si="9"/>
        <v>3.5499999999999972</v>
      </c>
      <c r="M25" s="24">
        <f t="shared" si="10"/>
        <v>12.999999999999996</v>
      </c>
      <c r="N25" s="24"/>
      <c r="O25" s="24">
        <f t="shared" si="1"/>
        <v>30.962804339968582</v>
      </c>
      <c r="P25" s="24">
        <f t="shared" si="2"/>
        <v>-0.77280433996858022</v>
      </c>
      <c r="Q25" s="24">
        <f t="shared" si="3"/>
        <v>10.967961480470468</v>
      </c>
      <c r="R25" s="24">
        <f t="shared" si="11"/>
        <v>-11.046566420455644</v>
      </c>
      <c r="S25" s="24">
        <f t="shared" si="4"/>
        <v>28.43205210385501</v>
      </c>
      <c r="T25" s="24">
        <f t="shared" si="5"/>
        <v>-0.44205210385501204</v>
      </c>
      <c r="U25" s="24">
        <f t="shared" si="6"/>
        <v>32.156162720784813</v>
      </c>
      <c r="V25" s="24">
        <f t="shared" si="12"/>
        <v>-0.41616272078481487</v>
      </c>
      <c r="W25" s="24">
        <f t="shared" si="13"/>
        <v>2.25</v>
      </c>
      <c r="X25" s="24">
        <f t="shared" si="14"/>
        <v>-0.25</v>
      </c>
      <c r="Z25" s="92" t="s">
        <v>190</v>
      </c>
      <c r="AA25" s="92"/>
      <c r="AC25" s="92"/>
      <c r="AD25" s="92"/>
    </row>
    <row r="26" spans="1:33" ht="13.5" thickTop="1" x14ac:dyDescent="0.2">
      <c r="A26" s="60">
        <f>Spreads!A30</f>
        <v>43476</v>
      </c>
      <c r="B26" s="24">
        <f>IF(Spreads!$F30="","",Spreads!D30)</f>
        <v>30.41</v>
      </c>
      <c r="C26" s="24">
        <f t="shared" si="0"/>
        <v>2</v>
      </c>
      <c r="D26" s="24">
        <f>IF(Spreads!$F30="","",Spreads!G30)</f>
        <v>41.41</v>
      </c>
      <c r="E26" s="24">
        <f>IF(Spreads!$F30="","",Spreads!B30)</f>
        <v>31.96</v>
      </c>
      <c r="F26" s="24">
        <f>IF(Spreads!$F30="","",Spreads!F30)</f>
        <v>28.803123619377835</v>
      </c>
      <c r="G26" s="24">
        <f>IF(Spreads!$F30="","",Spreads!C30)</f>
        <v>28.21</v>
      </c>
      <c r="H26" s="24">
        <f>IF(Spreads!$F30="","",Spreads!H30)</f>
        <v>28.41</v>
      </c>
      <c r="I26" s="24">
        <f t="shared" si="7"/>
        <v>0.39312361937783535</v>
      </c>
      <c r="J26" s="24">
        <f t="shared" si="8"/>
        <v>-0.19999999999999929</v>
      </c>
      <c r="L26" s="24">
        <f t="shared" si="9"/>
        <v>3.5500000000000007</v>
      </c>
      <c r="M26" s="24">
        <f t="shared" si="10"/>
        <v>12.999999999999996</v>
      </c>
      <c r="N26" s="24"/>
      <c r="O26" s="24">
        <f t="shared" si="1"/>
        <v>31.165468247426773</v>
      </c>
      <c r="P26" s="24">
        <f t="shared" si="2"/>
        <v>-0.75546824742677288</v>
      </c>
      <c r="Q26" s="24">
        <f t="shared" si="3"/>
        <v>11.050052658590086</v>
      </c>
      <c r="R26" s="24">
        <f t="shared" si="11"/>
        <v>-10.656929039212251</v>
      </c>
      <c r="S26" s="24">
        <f t="shared" si="4"/>
        <v>28.655127547382122</v>
      </c>
      <c r="T26" s="24">
        <f t="shared" si="5"/>
        <v>-0.44512754738212124</v>
      </c>
      <c r="U26" s="24">
        <f t="shared" si="6"/>
        <v>32.413184547220553</v>
      </c>
      <c r="V26" s="24">
        <f t="shared" si="12"/>
        <v>-0.45318454722055179</v>
      </c>
      <c r="W26" s="24">
        <f t="shared" si="13"/>
        <v>2.25</v>
      </c>
      <c r="X26" s="24">
        <f t="shared" si="14"/>
        <v>-0.25</v>
      </c>
      <c r="Z26" t="s">
        <v>191</v>
      </c>
      <c r="AA26">
        <v>0.99733857647268864</v>
      </c>
      <c r="AC26" t="s">
        <v>192</v>
      </c>
      <c r="AD26">
        <v>711.41902071539221</v>
      </c>
    </row>
    <row r="27" spans="1:33" x14ac:dyDescent="0.2">
      <c r="A27" s="60">
        <f>Spreads!A31</f>
        <v>43479</v>
      </c>
      <c r="B27" s="24">
        <f>IF(Spreads!$F31="","",Spreads!D31)</f>
        <v>30.4</v>
      </c>
      <c r="C27" s="24">
        <f t="shared" si="0"/>
        <v>2</v>
      </c>
      <c r="D27" s="24">
        <f>IF(Spreads!$F31="","",Spreads!G31)</f>
        <v>41.4</v>
      </c>
      <c r="E27" s="24">
        <f>IF(Spreads!$F31="","",Spreads!B31)</f>
        <v>31.95</v>
      </c>
      <c r="F27" s="24">
        <f>IF(Spreads!$F31="","",Spreads!F31)</f>
        <v>28.678385682443526</v>
      </c>
      <c r="G27" s="24">
        <f>IF(Spreads!$F31="","",Spreads!C31)</f>
        <v>28.2</v>
      </c>
      <c r="H27" s="24">
        <f>IF(Spreads!$F31="","",Spreads!H31)</f>
        <v>28.4</v>
      </c>
      <c r="I27" s="24">
        <f t="shared" si="7"/>
        <v>0.27838568244352757</v>
      </c>
      <c r="J27" s="24">
        <f t="shared" si="8"/>
        <v>-0.19999999999999929</v>
      </c>
      <c r="L27" s="24">
        <f t="shared" si="9"/>
        <v>3.5500000000000007</v>
      </c>
      <c r="M27" s="24">
        <f t="shared" si="10"/>
        <v>13</v>
      </c>
      <c r="N27" s="24"/>
      <c r="O27" s="24">
        <f t="shared" si="1"/>
        <v>31.163117129407016</v>
      </c>
      <c r="P27" s="24">
        <f t="shared" si="2"/>
        <v>-0.76311712940701781</v>
      </c>
      <c r="Q27" s="24">
        <f t="shared" si="3"/>
        <v>11.046321241402829</v>
      </c>
      <c r="R27" s="24">
        <f t="shared" si="11"/>
        <v>-10.767935558959302</v>
      </c>
      <c r="S27" s="24">
        <f t="shared" si="4"/>
        <v>28.644987754494522</v>
      </c>
      <c r="T27" s="24">
        <f t="shared" si="5"/>
        <v>-0.4449877544945231</v>
      </c>
      <c r="U27" s="24">
        <f t="shared" si="6"/>
        <v>32.401501736928012</v>
      </c>
      <c r="V27" s="24">
        <f t="shared" si="12"/>
        <v>-0.45150173692801232</v>
      </c>
      <c r="W27" s="24">
        <f t="shared" si="13"/>
        <v>2.25</v>
      </c>
      <c r="X27" s="24">
        <f t="shared" si="14"/>
        <v>-0.25</v>
      </c>
      <c r="Z27" t="s">
        <v>193</v>
      </c>
      <c r="AA27">
        <v>0.99468423612056911</v>
      </c>
      <c r="AC27" t="s">
        <v>194</v>
      </c>
      <c r="AD27">
        <v>711.46094943656624</v>
      </c>
    </row>
    <row r="28" spans="1:33" x14ac:dyDescent="0.2">
      <c r="A28" s="60">
        <f>Spreads!A32</f>
        <v>43480</v>
      </c>
      <c r="B28" s="24">
        <f>IF(Spreads!$F32="","",Spreads!D32)</f>
        <v>30.24</v>
      </c>
      <c r="C28" s="24">
        <f t="shared" si="0"/>
        <v>2</v>
      </c>
      <c r="D28" s="24">
        <f>IF(Spreads!$F32="","",Spreads!G32)</f>
        <v>41.24</v>
      </c>
      <c r="E28" s="24">
        <f>IF(Spreads!$F32="","",Spreads!B32)</f>
        <v>31.59</v>
      </c>
      <c r="F28" s="24">
        <f>IF(Spreads!$F32="","",Spreads!F32)</f>
        <v>28.621686620200652</v>
      </c>
      <c r="G28" s="24">
        <f>IF(Spreads!$F32="","",Spreads!C32)</f>
        <v>27.84</v>
      </c>
      <c r="H28" s="24">
        <f>IF(Spreads!$F32="","",Spreads!H32)</f>
        <v>28.24</v>
      </c>
      <c r="I28" s="24">
        <f t="shared" si="7"/>
        <v>0.38168662020065369</v>
      </c>
      <c r="J28" s="24">
        <f t="shared" si="8"/>
        <v>-0.39999999999999858</v>
      </c>
      <c r="L28" s="24">
        <f t="shared" si="9"/>
        <v>3.3500000000000014</v>
      </c>
      <c r="M28" s="24">
        <f t="shared" si="10"/>
        <v>13.000000000000004</v>
      </c>
      <c r="N28" s="24"/>
      <c r="O28" s="24">
        <f t="shared" si="1"/>
        <v>30.98289911852169</v>
      </c>
      <c r="P28" s="24">
        <f t="shared" si="2"/>
        <v>-0.74289911852169155</v>
      </c>
      <c r="Q28" s="24">
        <f t="shared" si="3"/>
        <v>10.89432474177338</v>
      </c>
      <c r="R28" s="24">
        <f t="shared" si="11"/>
        <v>-10.512638121572726</v>
      </c>
      <c r="S28" s="24">
        <f t="shared" si="4"/>
        <v>28.411802130936543</v>
      </c>
      <c r="T28" s="24">
        <f t="shared" si="5"/>
        <v>-0.57180213093654331</v>
      </c>
      <c r="U28" s="24">
        <f t="shared" si="6"/>
        <v>32.214576772247483</v>
      </c>
      <c r="V28" s="24">
        <f t="shared" si="12"/>
        <v>-0.62457677224748309</v>
      </c>
      <c r="W28" s="24">
        <f t="shared" si="13"/>
        <v>2.25</v>
      </c>
      <c r="X28" s="24">
        <f t="shared" si="14"/>
        <v>-0.25</v>
      </c>
      <c r="Z28" t="s">
        <v>195</v>
      </c>
      <c r="AA28">
        <v>0.99467311527563307</v>
      </c>
      <c r="AC28" s="93" t="s">
        <v>196</v>
      </c>
      <c r="AD28" s="93">
        <v>726.0166939400425</v>
      </c>
    </row>
    <row r="29" spans="1:33" x14ac:dyDescent="0.2">
      <c r="A29" s="60">
        <f>Spreads!A33</f>
        <v>43481</v>
      </c>
      <c r="B29" s="24">
        <f>IF(Spreads!$F33="","",Spreads!D33)</f>
        <v>30.23</v>
      </c>
      <c r="C29" s="24">
        <f t="shared" si="0"/>
        <v>2</v>
      </c>
      <c r="D29" s="24">
        <f>IF(Spreads!$F33="","",Spreads!G33)</f>
        <v>41.23</v>
      </c>
      <c r="E29" s="24">
        <f>IF(Spreads!$F33="","",Spreads!B33)</f>
        <v>31.58</v>
      </c>
      <c r="F29" s="24">
        <f>IF(Spreads!$F33="","",Spreads!F33)</f>
        <v>28.564987557957782</v>
      </c>
      <c r="G29" s="24">
        <f>IF(Spreads!$F33="","",Spreads!C33)</f>
        <v>27.83</v>
      </c>
      <c r="H29" s="24">
        <f>IF(Spreads!$F33="","",Spreads!H33)</f>
        <v>28.23</v>
      </c>
      <c r="I29" s="24">
        <f t="shared" si="7"/>
        <v>0.33498755795778123</v>
      </c>
      <c r="J29" s="24">
        <f t="shared" si="8"/>
        <v>-0.40000000000000213</v>
      </c>
      <c r="L29" s="24">
        <f t="shared" si="9"/>
        <v>3.3499999999999979</v>
      </c>
      <c r="M29" s="24">
        <f t="shared" si="10"/>
        <v>12.999999999999996</v>
      </c>
      <c r="N29" s="24"/>
      <c r="O29" s="24">
        <f t="shared" si="1"/>
        <v>30.975544487429335</v>
      </c>
      <c r="P29" s="24">
        <f t="shared" si="2"/>
        <v>-0.74554448742933488</v>
      </c>
      <c r="Q29" s="24">
        <f t="shared" si="3"/>
        <v>10.890593324586124</v>
      </c>
      <c r="R29" s="24">
        <f t="shared" si="11"/>
        <v>-10.555605766628343</v>
      </c>
      <c r="S29" s="24">
        <f t="shared" si="4"/>
        <v>28.401662338048951</v>
      </c>
      <c r="T29" s="24">
        <f t="shared" si="5"/>
        <v>-0.57166233804895228</v>
      </c>
      <c r="U29" s="24">
        <f t="shared" si="6"/>
        <v>32.202893961954949</v>
      </c>
      <c r="V29" s="24">
        <f t="shared" si="12"/>
        <v>-0.62289396195495073</v>
      </c>
      <c r="W29" s="24">
        <f t="shared" si="13"/>
        <v>2.25</v>
      </c>
      <c r="X29" s="24">
        <f t="shared" si="14"/>
        <v>-0.25</v>
      </c>
      <c r="Z29" t="s">
        <v>197</v>
      </c>
      <c r="AA29">
        <v>1.4468017552082546</v>
      </c>
    </row>
    <row r="30" spans="1:33" x14ac:dyDescent="0.2">
      <c r="A30" s="60">
        <f>Spreads!A34</f>
        <v>43482</v>
      </c>
      <c r="B30" s="24">
        <f>IF(Spreads!$F34="","",Spreads!D34)</f>
        <v>30.77</v>
      </c>
      <c r="C30" s="24">
        <f t="shared" si="0"/>
        <v>2</v>
      </c>
      <c r="D30" s="24">
        <f>IF(Spreads!$F34="","",Spreads!G34)</f>
        <v>41.77</v>
      </c>
      <c r="E30" s="24">
        <f>IF(Spreads!$F34="","",Spreads!B34)</f>
        <v>31.87</v>
      </c>
      <c r="F30" s="24">
        <f>IF(Spreads!$F34="","",Spreads!F34)</f>
        <v>29.177337430180778</v>
      </c>
      <c r="G30" s="24">
        <f>IF(Spreads!$F34="","",Spreads!C34)</f>
        <v>28.12</v>
      </c>
      <c r="H30" s="24">
        <f>IF(Spreads!$F34="","",Spreads!H34)</f>
        <v>28.77</v>
      </c>
      <c r="I30" s="24">
        <f t="shared" si="7"/>
        <v>0.40733743018077817</v>
      </c>
      <c r="J30" s="24">
        <f t="shared" si="8"/>
        <v>-0.64999999999999858</v>
      </c>
      <c r="L30" s="24">
        <f t="shared" si="9"/>
        <v>3.1000000000000014</v>
      </c>
      <c r="M30" s="24">
        <f t="shared" si="10"/>
        <v>13.000000000000004</v>
      </c>
      <c r="N30" s="24"/>
      <c r="O30" s="24">
        <f t="shared" si="1"/>
        <v>31.552821037030562</v>
      </c>
      <c r="P30" s="24">
        <f t="shared" si="2"/>
        <v>-0.78282103703056194</v>
      </c>
      <c r="Q30" s="24">
        <f t="shared" si="3"/>
        <v>10.976722571906212</v>
      </c>
      <c r="R30" s="24">
        <f t="shared" si="11"/>
        <v>-10.569385141725434</v>
      </c>
      <c r="S30" s="24">
        <f t="shared" si="4"/>
        <v>28.860524982283579</v>
      </c>
      <c r="T30" s="24">
        <f t="shared" si="5"/>
        <v>-0.74052498228357777</v>
      </c>
      <c r="U30" s="24">
        <f t="shared" si="6"/>
        <v>32.833765717751753</v>
      </c>
      <c r="V30" s="24">
        <f t="shared" si="12"/>
        <v>-0.96376571775175179</v>
      </c>
      <c r="W30" s="24">
        <f t="shared" si="13"/>
        <v>2.25</v>
      </c>
      <c r="X30" s="24">
        <f t="shared" si="14"/>
        <v>-0.25</v>
      </c>
      <c r="Z30" s="93" t="s">
        <v>198</v>
      </c>
      <c r="AA30" s="93">
        <v>959</v>
      </c>
    </row>
    <row r="31" spans="1:33" x14ac:dyDescent="0.2">
      <c r="A31" s="60">
        <f>Spreads!A35</f>
        <v>43483</v>
      </c>
      <c r="B31" s="24">
        <f>IF(Spreads!$F35="","",Spreads!D35)</f>
        <v>31.01</v>
      </c>
      <c r="C31" s="24">
        <f t="shared" si="0"/>
        <v>2</v>
      </c>
      <c r="D31" s="24">
        <f>IF(Spreads!$F35="","",Spreads!G35)</f>
        <v>42.01</v>
      </c>
      <c r="E31" s="24">
        <f>IF(Spreads!$F35="","",Spreads!B35)</f>
        <v>32.11</v>
      </c>
      <c r="F31" s="24">
        <f>IF(Spreads!$F35="","",Spreads!F35)</f>
        <v>29.982464114029529</v>
      </c>
      <c r="G31" s="24">
        <f>IF(Spreads!$F35="","",Spreads!C35)</f>
        <v>28.36</v>
      </c>
      <c r="H31" s="24">
        <f>IF(Spreads!$F35="","",Spreads!H35)</f>
        <v>29.01</v>
      </c>
      <c r="I31" s="24">
        <f t="shared" si="7"/>
        <v>0.97246411402952759</v>
      </c>
      <c r="J31" s="24">
        <f t="shared" si="8"/>
        <v>-0.65000000000000213</v>
      </c>
      <c r="L31" s="24">
        <f t="shared" si="9"/>
        <v>3.0999999999999979</v>
      </c>
      <c r="M31" s="24">
        <f t="shared" si="10"/>
        <v>12.999999999999996</v>
      </c>
      <c r="N31" s="24"/>
      <c r="O31" s="24">
        <f t="shared" si="1"/>
        <v>31.770194206673477</v>
      </c>
      <c r="P31" s="24">
        <f t="shared" si="2"/>
        <v>-0.76019420667347504</v>
      </c>
      <c r="Q31" s="24">
        <f t="shared" si="3"/>
        <v>11.066276584400342</v>
      </c>
      <c r="R31" s="24">
        <f t="shared" si="11"/>
        <v>-10.093812470370814</v>
      </c>
      <c r="S31" s="24">
        <f t="shared" si="4"/>
        <v>29.103880011585879</v>
      </c>
      <c r="T31" s="24">
        <f t="shared" si="5"/>
        <v>-0.74388001158587969</v>
      </c>
      <c r="U31" s="24">
        <f t="shared" si="6"/>
        <v>33.11415316477256</v>
      </c>
      <c r="V31" s="24">
        <f t="shared" si="12"/>
        <v>-1.0041531647725606</v>
      </c>
      <c r="W31" s="24">
        <f t="shared" si="13"/>
        <v>2.25</v>
      </c>
      <c r="X31" s="24">
        <f t="shared" si="14"/>
        <v>-0.25</v>
      </c>
    </row>
    <row r="32" spans="1:33" ht="13.5" thickBot="1" x14ac:dyDescent="0.25">
      <c r="A32" s="60">
        <f>Spreads!A36</f>
        <v>43487</v>
      </c>
      <c r="B32" s="24">
        <f>IF(Spreads!$F36="","",Spreads!D36)</f>
        <v>31.05</v>
      </c>
      <c r="C32" s="24">
        <f t="shared" si="0"/>
        <v>1.990000000000002</v>
      </c>
      <c r="D32" s="24">
        <f>IF(Spreads!$F36="","",Spreads!G36)</f>
        <v>40.06</v>
      </c>
      <c r="E32" s="24">
        <f>IF(Spreads!$F36="","",Spreads!B36)</f>
        <v>32.159999999999997</v>
      </c>
      <c r="F32" s="24">
        <f>IF(Spreads!$F36="","",Spreads!F36)</f>
        <v>30.0391631762724</v>
      </c>
      <c r="G32" s="24">
        <f>IF(Spreads!$F36="","",Spreads!C36)</f>
        <v>28.41</v>
      </c>
      <c r="H32" s="24">
        <f>IF(Spreads!$F36="","",Spreads!H36)</f>
        <v>29.06</v>
      </c>
      <c r="I32" s="24">
        <f t="shared" si="7"/>
        <v>0.9791631762724009</v>
      </c>
      <c r="J32" s="24">
        <f t="shared" si="8"/>
        <v>-0.64999999999999858</v>
      </c>
      <c r="L32" s="24">
        <f t="shared" si="9"/>
        <v>3.0999999999999979</v>
      </c>
      <c r="M32" s="24">
        <f t="shared" si="10"/>
        <v>11.000000000000004</v>
      </c>
      <c r="N32" s="24"/>
      <c r="O32" s="24">
        <f t="shared" si="1"/>
        <v>31.823645739043958</v>
      </c>
      <c r="P32" s="24">
        <f t="shared" si="2"/>
        <v>-0.77364573904395684</v>
      </c>
      <c r="Q32" s="24">
        <f t="shared" si="3"/>
        <v>11.084933670336621</v>
      </c>
      <c r="R32" s="24">
        <f t="shared" si="11"/>
        <v>-10.10577049406422</v>
      </c>
      <c r="S32" s="24">
        <f t="shared" si="4"/>
        <v>29.154578976023856</v>
      </c>
      <c r="T32" s="24">
        <f t="shared" si="5"/>
        <v>-0.74457897602385614</v>
      </c>
      <c r="U32" s="24">
        <f t="shared" si="6"/>
        <v>32.074179723553343</v>
      </c>
      <c r="V32" s="24">
        <f t="shared" si="12"/>
        <v>8.582027644665402E-2</v>
      </c>
      <c r="W32" s="24">
        <f t="shared" si="13"/>
        <v>2.5</v>
      </c>
      <c r="X32" s="24">
        <f t="shared" si="14"/>
        <v>-0.50999999999999801</v>
      </c>
      <c r="Z32" t="s">
        <v>199</v>
      </c>
      <c r="AD32" s="59" t="s">
        <v>200</v>
      </c>
      <c r="AE32" s="59">
        <v>0.05</v>
      </c>
    </row>
    <row r="33" spans="1:33" ht="13.5" thickTop="1" x14ac:dyDescent="0.2">
      <c r="A33" s="60">
        <f>Spreads!A37</f>
        <v>43488</v>
      </c>
      <c r="B33" s="24">
        <f>IF(Spreads!$F37="","",Spreads!D37)</f>
        <v>31.38</v>
      </c>
      <c r="C33" s="24">
        <f t="shared" si="0"/>
        <v>2</v>
      </c>
      <c r="D33" s="24">
        <f>IF(Spreads!$F37="","",Spreads!G37)</f>
        <v>40.380000000000003</v>
      </c>
      <c r="E33" s="24">
        <f>IF(Spreads!$F37="","",Spreads!B37)</f>
        <v>32.479999999999997</v>
      </c>
      <c r="F33" s="24">
        <f>IF(Spreads!$F37="","",Spreads!F37)</f>
        <v>30.368017737281043</v>
      </c>
      <c r="G33" s="24">
        <f>IF(Spreads!$F37="","",Spreads!C37)</f>
        <v>28.73</v>
      </c>
      <c r="H33" s="24">
        <f>IF(Spreads!$F37="","",Spreads!H37)</f>
        <v>29.38</v>
      </c>
      <c r="I33" s="24">
        <f t="shared" si="7"/>
        <v>0.98801773728104436</v>
      </c>
      <c r="J33" s="24">
        <f t="shared" si="8"/>
        <v>-0.64999999999999858</v>
      </c>
      <c r="L33" s="24">
        <f t="shared" si="9"/>
        <v>3.0999999999999979</v>
      </c>
      <c r="M33" s="24">
        <f t="shared" si="10"/>
        <v>11.000000000000004</v>
      </c>
      <c r="N33" s="24"/>
      <c r="O33" s="24">
        <f t="shared" si="1"/>
        <v>32.168237302751358</v>
      </c>
      <c r="P33" s="24">
        <f t="shared" si="2"/>
        <v>-0.78823730275135873</v>
      </c>
      <c r="Q33" s="24">
        <f t="shared" si="3"/>
        <v>11.204339020328796</v>
      </c>
      <c r="R33" s="24">
        <f t="shared" si="11"/>
        <v>-10.216321283047751</v>
      </c>
      <c r="S33" s="24">
        <f t="shared" si="4"/>
        <v>29.479052348426929</v>
      </c>
      <c r="T33" s="24">
        <f t="shared" si="5"/>
        <v>-0.74905234842692892</v>
      </c>
      <c r="U33" s="24">
        <f t="shared" si="6"/>
        <v>32.447580943264093</v>
      </c>
      <c r="V33" s="24">
        <f t="shared" si="12"/>
        <v>3.2419056735903951E-2</v>
      </c>
      <c r="W33" s="24">
        <f t="shared" si="13"/>
        <v>2.5</v>
      </c>
      <c r="X33" s="24">
        <f t="shared" si="14"/>
        <v>-0.5</v>
      </c>
      <c r="Z33" s="94"/>
      <c r="AA33" s="94" t="s">
        <v>201</v>
      </c>
      <c r="AB33" s="94" t="s">
        <v>202</v>
      </c>
      <c r="AC33" s="94" t="s">
        <v>203</v>
      </c>
      <c r="AD33" s="94" t="s">
        <v>204</v>
      </c>
      <c r="AE33" s="94" t="s">
        <v>205</v>
      </c>
      <c r="AF33" s="94" t="s">
        <v>206</v>
      </c>
    </row>
    <row r="34" spans="1:33" x14ac:dyDescent="0.2">
      <c r="A34" s="60">
        <f>Spreads!A38</f>
        <v>43489</v>
      </c>
      <c r="B34" s="24">
        <f>IF(Spreads!$F38="","",Spreads!D38)</f>
        <v>31.51</v>
      </c>
      <c r="C34" s="24">
        <f t="shared" si="0"/>
        <v>2</v>
      </c>
      <c r="D34" s="24">
        <f>IF(Spreads!$F38="","",Spreads!G38)</f>
        <v>40.51</v>
      </c>
      <c r="E34" s="24">
        <f>IF(Spreads!$F38="","",Spreads!B38)</f>
        <v>32.61</v>
      </c>
      <c r="F34" s="24">
        <f>IF(Spreads!$F38="","",Spreads!F38)</f>
        <v>30.844289860121147</v>
      </c>
      <c r="G34" s="24">
        <f>IF(Spreads!$F38="","",Spreads!C38)</f>
        <v>28.86</v>
      </c>
      <c r="H34" s="24">
        <f>IF(Spreads!$F38="","",Spreads!H38)</f>
        <v>29.51</v>
      </c>
      <c r="I34" s="24">
        <f t="shared" si="7"/>
        <v>1.3342898601211459</v>
      </c>
      <c r="J34" s="24">
        <f t="shared" si="8"/>
        <v>-0.65000000000000213</v>
      </c>
      <c r="L34" s="24">
        <f t="shared" si="9"/>
        <v>3.0999999999999979</v>
      </c>
      <c r="M34" s="24">
        <f t="shared" si="10"/>
        <v>10.999999999999996</v>
      </c>
      <c r="N34" s="24"/>
      <c r="O34" s="24">
        <f t="shared" si="1"/>
        <v>32.283027640397023</v>
      </c>
      <c r="P34" s="24">
        <f t="shared" si="2"/>
        <v>-0.77302764039702154</v>
      </c>
      <c r="Q34" s="24">
        <f t="shared" si="3"/>
        <v>11.252847443763113</v>
      </c>
      <c r="R34" s="24">
        <f t="shared" si="11"/>
        <v>-9.9185575836419666</v>
      </c>
      <c r="S34" s="24">
        <f t="shared" si="4"/>
        <v>29.610869655965679</v>
      </c>
      <c r="T34" s="24">
        <f t="shared" si="5"/>
        <v>-0.75086965596567978</v>
      </c>
      <c r="U34" s="24">
        <f t="shared" si="6"/>
        <v>32.599457477067027</v>
      </c>
      <c r="V34" s="24">
        <f t="shared" si="12"/>
        <v>1.0542522932972531E-2</v>
      </c>
      <c r="W34" s="24">
        <f t="shared" si="13"/>
        <v>2.5</v>
      </c>
      <c r="X34" s="24">
        <f t="shared" si="14"/>
        <v>-0.5</v>
      </c>
      <c r="Z34" t="s">
        <v>207</v>
      </c>
      <c r="AA34">
        <v>2</v>
      </c>
      <c r="AB34">
        <v>374451.43532671034</v>
      </c>
      <c r="AC34">
        <v>187225.71766335517</v>
      </c>
      <c r="AD34">
        <v>89443.22502837202</v>
      </c>
      <c r="AE34">
        <v>0</v>
      </c>
      <c r="AF34" s="59" t="s">
        <v>208</v>
      </c>
    </row>
    <row r="35" spans="1:33" x14ac:dyDescent="0.2">
      <c r="A35" s="60">
        <f>Spreads!A39</f>
        <v>43490</v>
      </c>
      <c r="B35" s="24">
        <f>IF(Spreads!$F39="","",Spreads!D39)</f>
        <v>32.03</v>
      </c>
      <c r="C35" s="24">
        <f t="shared" si="0"/>
        <v>2</v>
      </c>
      <c r="D35" s="24">
        <f>IF(Spreads!$F39="","",Spreads!G39)</f>
        <v>41.03</v>
      </c>
      <c r="E35" s="24">
        <f>IF(Spreads!$F39="","",Spreads!B39)</f>
        <v>33.130000000000003</v>
      </c>
      <c r="F35" s="24">
        <f>IF(Spreads!$F39="","",Spreads!F39)</f>
        <v>31.354581420306975</v>
      </c>
      <c r="G35" s="24">
        <f>IF(Spreads!$F39="","",Spreads!C39)</f>
        <v>29.38</v>
      </c>
      <c r="H35" s="24">
        <f>IF(Spreads!$F39="","",Spreads!H39)</f>
        <v>30.03</v>
      </c>
      <c r="I35" s="24">
        <f t="shared" si="7"/>
        <v>1.3245814203069735</v>
      </c>
      <c r="J35" s="24">
        <f t="shared" si="8"/>
        <v>-0.65000000000000213</v>
      </c>
      <c r="L35" s="24">
        <f t="shared" si="9"/>
        <v>3.1000000000000014</v>
      </c>
      <c r="M35" s="24">
        <f t="shared" si="10"/>
        <v>11</v>
      </c>
      <c r="N35" s="24"/>
      <c r="O35" s="24">
        <f t="shared" si="1"/>
        <v>32.844761008968099</v>
      </c>
      <c r="P35" s="24">
        <f t="shared" si="2"/>
        <v>-0.81476100896809811</v>
      </c>
      <c r="Q35" s="24">
        <f t="shared" si="3"/>
        <v>11.446881137500398</v>
      </c>
      <c r="R35" s="24">
        <f t="shared" si="11"/>
        <v>-10.122299717193425</v>
      </c>
      <c r="S35" s="24">
        <f t="shared" si="4"/>
        <v>30.138138886120668</v>
      </c>
      <c r="T35" s="24">
        <f t="shared" si="5"/>
        <v>-0.75813888612066904</v>
      </c>
      <c r="U35" s="24">
        <f t="shared" si="6"/>
        <v>33.20696361227877</v>
      </c>
      <c r="V35" s="24">
        <f t="shared" si="12"/>
        <v>-7.6963612278767357E-2</v>
      </c>
      <c r="W35" s="24">
        <f t="shared" si="13"/>
        <v>2.5</v>
      </c>
      <c r="X35" s="24">
        <f t="shared" si="14"/>
        <v>-0.5</v>
      </c>
      <c r="Z35" t="s">
        <v>209</v>
      </c>
      <c r="AA35">
        <v>956</v>
      </c>
      <c r="AB35">
        <v>2001.1329648432438</v>
      </c>
      <c r="AC35">
        <v>2.0932353188736861</v>
      </c>
    </row>
    <row r="36" spans="1:33" x14ac:dyDescent="0.2">
      <c r="A36" s="60">
        <f>Spreads!A40</f>
        <v>43493</v>
      </c>
      <c r="B36" s="24">
        <f>IF(Spreads!$F40="","",Spreads!D40)</f>
        <v>32.299999999999997</v>
      </c>
      <c r="C36" s="24">
        <f t="shared" si="0"/>
        <v>1.9999999999999964</v>
      </c>
      <c r="D36" s="24">
        <f>IF(Spreads!$F40="","",Spreads!G40)</f>
        <v>41.3</v>
      </c>
      <c r="E36" s="24">
        <f>IF(Spreads!$F40="","",Spreads!B40)</f>
        <v>33.4</v>
      </c>
      <c r="F36" s="24">
        <f>IF(Spreads!$F40="","",Spreads!F40)</f>
        <v>31.490659169689859</v>
      </c>
      <c r="G36" s="24">
        <f>IF(Spreads!$F40="","",Spreads!C40)</f>
        <v>29.65</v>
      </c>
      <c r="H36" s="24">
        <f>IF(Spreads!$F40="","",Spreads!H40)</f>
        <v>30.3</v>
      </c>
      <c r="I36" s="24">
        <f t="shared" si="7"/>
        <v>1.1906591696898587</v>
      </c>
      <c r="J36" s="24">
        <f t="shared" si="8"/>
        <v>-0.65000000000000213</v>
      </c>
      <c r="L36" s="24">
        <f t="shared" si="9"/>
        <v>3.0999999999999979</v>
      </c>
      <c r="M36" s="24">
        <f t="shared" si="10"/>
        <v>10.999999999999996</v>
      </c>
      <c r="N36" s="24"/>
      <c r="O36" s="24">
        <f t="shared" si="1"/>
        <v>33.145908066450232</v>
      </c>
      <c r="P36" s="24">
        <f t="shared" si="2"/>
        <v>-0.8459080664502352</v>
      </c>
      <c r="Q36" s="24">
        <f t="shared" si="3"/>
        <v>11.547629401556293</v>
      </c>
      <c r="R36" s="24">
        <f t="shared" si="11"/>
        <v>-10.356970231866434</v>
      </c>
      <c r="S36" s="24">
        <f t="shared" si="4"/>
        <v>30.411913294085757</v>
      </c>
      <c r="T36" s="24">
        <f t="shared" si="5"/>
        <v>-0.76191329408575825</v>
      </c>
      <c r="U36" s="24">
        <f t="shared" si="6"/>
        <v>33.522399490177172</v>
      </c>
      <c r="V36" s="24">
        <f t="shared" si="12"/>
        <v>-0.12239949017717322</v>
      </c>
      <c r="W36" s="24">
        <f t="shared" si="13"/>
        <v>2.5</v>
      </c>
      <c r="X36" s="24">
        <f t="shared" si="14"/>
        <v>-0.50000000000000355</v>
      </c>
      <c r="Z36" s="93" t="s">
        <v>210</v>
      </c>
      <c r="AA36" s="93">
        <v>958</v>
      </c>
      <c r="AB36" s="93">
        <v>376452.56829155359</v>
      </c>
      <c r="AC36" s="93"/>
      <c r="AD36" s="93"/>
      <c r="AE36" s="93"/>
      <c r="AF36" s="93"/>
    </row>
    <row r="37" spans="1:33" ht="13.5" thickBot="1" x14ac:dyDescent="0.25">
      <c r="A37" s="60">
        <f>Spreads!A41</f>
        <v>43494</v>
      </c>
      <c r="B37" s="24">
        <f>IF(Spreads!$F41="","",Spreads!D41)</f>
        <v>32.11</v>
      </c>
      <c r="C37" s="24">
        <f t="shared" si="0"/>
        <v>2</v>
      </c>
      <c r="D37" s="24">
        <f>IF(Spreads!$F41="","",Spreads!G41)</f>
        <v>41.11</v>
      </c>
      <c r="E37" s="24">
        <f>IF(Spreads!$F41="","",Spreads!B41)</f>
        <v>33.21</v>
      </c>
      <c r="F37" s="24">
        <f>IF(Spreads!$F41="","",Spreads!F41)</f>
        <v>31.501998982138435</v>
      </c>
      <c r="G37" s="24">
        <f>IF(Spreads!$F41="","",Spreads!C41)</f>
        <v>29.46</v>
      </c>
      <c r="H37" s="24">
        <f>IF(Spreads!$F41="","",Spreads!H41)</f>
        <v>30.11</v>
      </c>
      <c r="I37" s="24">
        <f t="shared" si="7"/>
        <v>1.3919989821384355</v>
      </c>
      <c r="J37" s="24">
        <f t="shared" si="8"/>
        <v>-0.64999999999999858</v>
      </c>
      <c r="L37" s="24">
        <f t="shared" si="9"/>
        <v>3.1000000000000014</v>
      </c>
      <c r="M37" s="24">
        <f t="shared" si="10"/>
        <v>11</v>
      </c>
      <c r="N37" s="24"/>
      <c r="O37" s="24">
        <f t="shared" si="1"/>
        <v>32.926113866533697</v>
      </c>
      <c r="P37" s="24">
        <f t="shared" si="2"/>
        <v>-0.81611386653369777</v>
      </c>
      <c r="Q37" s="24">
        <f t="shared" si="3"/>
        <v>11.476732474998443</v>
      </c>
      <c r="R37" s="24">
        <f t="shared" si="11"/>
        <v>-10.084733492860007</v>
      </c>
      <c r="S37" s="24">
        <f t="shared" si="4"/>
        <v>30.219257229221434</v>
      </c>
      <c r="T37" s="24">
        <f t="shared" si="5"/>
        <v>-0.75925722922143279</v>
      </c>
      <c r="U37" s="24">
        <f t="shared" si="6"/>
        <v>33.300426094619034</v>
      </c>
      <c r="V37" s="24">
        <f t="shared" si="12"/>
        <v>-9.0426094619033393E-2</v>
      </c>
      <c r="W37" s="24">
        <f t="shared" si="13"/>
        <v>2.5</v>
      </c>
      <c r="X37" s="24">
        <f t="shared" si="14"/>
        <v>-0.5</v>
      </c>
    </row>
    <row r="38" spans="1:33" ht="13.5" thickTop="1" x14ac:dyDescent="0.2">
      <c r="A38" s="60">
        <f>Spreads!A42</f>
        <v>43495</v>
      </c>
      <c r="B38" s="24">
        <f>IF(Spreads!$F42="","",Spreads!D42)</f>
        <v>32.42</v>
      </c>
      <c r="C38" s="24">
        <f t="shared" si="0"/>
        <v>2</v>
      </c>
      <c r="D38" s="24">
        <f>IF(Spreads!$F42="","",Spreads!G42)</f>
        <v>41.42</v>
      </c>
      <c r="E38" s="24">
        <f>IF(Spreads!$F42="","",Spreads!B42)</f>
        <v>33.520000000000003</v>
      </c>
      <c r="F38" s="24">
        <f>IF(Spreads!$F42="","",Spreads!F42)</f>
        <v>31.740135043558489</v>
      </c>
      <c r="G38" s="24">
        <f>IF(Spreads!$F42="","",Spreads!C42)</f>
        <v>29.77</v>
      </c>
      <c r="H38" s="24">
        <f>IF(Spreads!$F42="","",Spreads!H42)</f>
        <v>30.42</v>
      </c>
      <c r="I38" s="24">
        <f t="shared" si="7"/>
        <v>1.3201350435584871</v>
      </c>
      <c r="J38" s="24">
        <f t="shared" si="8"/>
        <v>-0.65000000000000213</v>
      </c>
      <c r="L38" s="24">
        <f t="shared" si="9"/>
        <v>3.1000000000000014</v>
      </c>
      <c r="M38" s="24">
        <f t="shared" si="10"/>
        <v>11</v>
      </c>
      <c r="N38" s="24"/>
      <c r="O38" s="24">
        <f t="shared" si="1"/>
        <v>33.265852555685044</v>
      </c>
      <c r="P38" s="24">
        <f t="shared" si="2"/>
        <v>-0.84585255568504181</v>
      </c>
      <c r="Q38" s="24">
        <f t="shared" si="3"/>
        <v>11.592406407803361</v>
      </c>
      <c r="R38" s="24">
        <f t="shared" si="11"/>
        <v>-10.272271364244874</v>
      </c>
      <c r="S38" s="24">
        <f t="shared" si="4"/>
        <v>30.533590808736907</v>
      </c>
      <c r="T38" s="24">
        <f t="shared" si="5"/>
        <v>-0.76359080873690743</v>
      </c>
      <c r="U38" s="24">
        <f t="shared" si="6"/>
        <v>33.662593213687572</v>
      </c>
      <c r="V38" s="24">
        <f t="shared" si="12"/>
        <v>-0.14259321368756872</v>
      </c>
      <c r="W38" s="24">
        <f t="shared" si="13"/>
        <v>2.5</v>
      </c>
      <c r="X38" s="24">
        <f t="shared" si="14"/>
        <v>-0.5</v>
      </c>
      <c r="Z38" s="94"/>
      <c r="AA38" s="94" t="s">
        <v>211</v>
      </c>
      <c r="AB38" s="94" t="s">
        <v>212</v>
      </c>
      <c r="AC38" s="94" t="s">
        <v>213</v>
      </c>
      <c r="AD38" s="94" t="s">
        <v>205</v>
      </c>
      <c r="AE38" s="94" t="s">
        <v>214</v>
      </c>
      <c r="AF38" s="94" t="s">
        <v>215</v>
      </c>
      <c r="AG38" s="94" t="s">
        <v>216</v>
      </c>
    </row>
    <row r="39" spans="1:33" x14ac:dyDescent="0.2">
      <c r="A39" s="60">
        <f>Spreads!A43</f>
        <v>43496</v>
      </c>
      <c r="B39" s="24">
        <f>IF(Spreads!$F43="","",Spreads!D43)</f>
        <v>32.17</v>
      </c>
      <c r="C39" s="24">
        <f t="shared" si="0"/>
        <v>2</v>
      </c>
      <c r="D39" s="24">
        <f>IF(Spreads!$F43="","",Spreads!G43)</f>
        <v>41.17</v>
      </c>
      <c r="E39" s="24">
        <f>IF(Spreads!$F43="","",Spreads!B43)</f>
        <v>33.270000000000003</v>
      </c>
      <c r="F39" s="24">
        <f>IF(Spreads!$F43="","",Spreads!F43)</f>
        <v>31.762814668455636</v>
      </c>
      <c r="G39" s="24">
        <f>IF(Spreads!$F43="","",Spreads!C43)</f>
        <v>29.52</v>
      </c>
      <c r="H39" s="24">
        <f>IF(Spreads!$F43="","",Spreads!H43)</f>
        <v>30.17</v>
      </c>
      <c r="I39" s="24">
        <f t="shared" si="7"/>
        <v>1.5928146684556346</v>
      </c>
      <c r="J39" s="24">
        <f t="shared" si="8"/>
        <v>-0.65000000000000213</v>
      </c>
      <c r="L39" s="24">
        <f t="shared" si="9"/>
        <v>3.1000000000000014</v>
      </c>
      <c r="M39" s="24">
        <f t="shared" si="10"/>
        <v>11</v>
      </c>
      <c r="N39" s="24"/>
      <c r="O39" s="24">
        <f t="shared" si="1"/>
        <v>32.9760790850059</v>
      </c>
      <c r="P39" s="24">
        <f t="shared" si="2"/>
        <v>-0.80607908500589787</v>
      </c>
      <c r="Q39" s="24">
        <f t="shared" si="3"/>
        <v>11.499120978121976</v>
      </c>
      <c r="R39" s="24">
        <f t="shared" si="11"/>
        <v>-9.9063063096663413</v>
      </c>
      <c r="S39" s="24">
        <f t="shared" si="4"/>
        <v>30.280095986547011</v>
      </c>
      <c r="T39" s="24">
        <f t="shared" si="5"/>
        <v>-0.76009598654701094</v>
      </c>
      <c r="U39" s="24">
        <f t="shared" si="6"/>
        <v>33.370522956374238</v>
      </c>
      <c r="V39" s="24">
        <f t="shared" si="12"/>
        <v>-0.1005229563742347</v>
      </c>
      <c r="W39" s="24">
        <f t="shared" si="13"/>
        <v>2.5</v>
      </c>
      <c r="X39" s="24">
        <f t="shared" si="14"/>
        <v>-0.5</v>
      </c>
      <c r="Z39" t="s">
        <v>217</v>
      </c>
      <c r="AA39">
        <v>0.54329798204195612</v>
      </c>
      <c r="AB39">
        <v>0.14101822906322875</v>
      </c>
      <c r="AC39">
        <v>3.8526790873139958</v>
      </c>
      <c r="AD39">
        <v>1.2462411135008428E-4</v>
      </c>
      <c r="AE39">
        <v>0.26655696557004604</v>
      </c>
      <c r="AF39">
        <v>0.82003899851386619</v>
      </c>
    </row>
    <row r="40" spans="1:33" x14ac:dyDescent="0.2">
      <c r="A40" s="60">
        <f>Spreads!A44</f>
        <v>43497</v>
      </c>
      <c r="B40" s="24">
        <f>IF(Spreads!$F44="","",Spreads!D44)</f>
        <v>31.89</v>
      </c>
      <c r="C40" s="24">
        <f t="shared" si="0"/>
        <v>2</v>
      </c>
      <c r="D40" s="24">
        <f>IF(Spreads!$F44="","",Spreads!G44)</f>
        <v>40.89</v>
      </c>
      <c r="E40" s="24">
        <f>IF(Spreads!$F44="","",Spreads!B44)</f>
        <v>32.99</v>
      </c>
      <c r="F40" s="24">
        <f>IF(Spreads!$F44="","",Spreads!F44)</f>
        <v>30.58347417380395</v>
      </c>
      <c r="G40" s="24">
        <f>IF(Spreads!$F44="","",Spreads!C44)</f>
        <v>29.24</v>
      </c>
      <c r="H40" s="24">
        <f>IF(Spreads!$F44="","",Spreads!H44)</f>
        <v>29.89</v>
      </c>
      <c r="I40" s="24">
        <f t="shared" si="7"/>
        <v>0.69347417380394916</v>
      </c>
      <c r="J40" s="24">
        <f t="shared" si="8"/>
        <v>-0.65000000000000213</v>
      </c>
      <c r="L40" s="24">
        <f t="shared" si="9"/>
        <v>3.1000000000000014</v>
      </c>
      <c r="M40" s="24">
        <f t="shared" si="10"/>
        <v>11</v>
      </c>
      <c r="N40" s="24"/>
      <c r="O40" s="24">
        <f t="shared" si="1"/>
        <v>32.740128335984195</v>
      </c>
      <c r="P40" s="24">
        <f t="shared" si="2"/>
        <v>-0.8501283359841949</v>
      </c>
      <c r="Q40" s="24">
        <f t="shared" si="3"/>
        <v>11.39464129687882</v>
      </c>
      <c r="R40" s="24">
        <f t="shared" si="11"/>
        <v>-10.701167123074871</v>
      </c>
      <c r="S40" s="24">
        <f t="shared" si="4"/>
        <v>29.996181785694326</v>
      </c>
      <c r="T40" s="24">
        <f t="shared" si="5"/>
        <v>-0.75618178569432715</v>
      </c>
      <c r="U40" s="24">
        <f t="shared" si="6"/>
        <v>33.043404268183295</v>
      </c>
      <c r="V40" s="24">
        <f t="shared" si="12"/>
        <v>-5.3404268183292913E-2</v>
      </c>
      <c r="W40" s="24">
        <f t="shared" si="13"/>
        <v>2.5</v>
      </c>
      <c r="X40" s="24">
        <f t="shared" si="14"/>
        <v>-0.5</v>
      </c>
      <c r="Z40" t="s">
        <v>5</v>
      </c>
      <c r="AA40">
        <v>-7.3539033314363567E-2</v>
      </c>
      <c r="AB40">
        <v>1.1456367094361012E-2</v>
      </c>
      <c r="AC40">
        <v>-6.419053501747559</v>
      </c>
      <c r="AD40">
        <v>2.1559277731504272E-10</v>
      </c>
      <c r="AE40">
        <v>-9.6021564089496664E-2</v>
      </c>
      <c r="AF40">
        <v>-5.1056502539230463E-2</v>
      </c>
      <c r="AG40">
        <v>16.362523778744915</v>
      </c>
    </row>
    <row r="41" spans="1:33" x14ac:dyDescent="0.2">
      <c r="A41" s="60">
        <f>Spreads!A45</f>
        <v>43500</v>
      </c>
      <c r="B41" s="24">
        <f>IF(Spreads!$F45="","",Spreads!D45)</f>
        <v>32.130000000000003</v>
      </c>
      <c r="C41" s="24">
        <f t="shared" si="0"/>
        <v>2.0000000000000036</v>
      </c>
      <c r="D41" s="24">
        <f>IF(Spreads!$F45="","",Spreads!G45)</f>
        <v>41.13</v>
      </c>
      <c r="E41" s="24">
        <f>IF(Spreads!$F45="","",Spreads!B45)</f>
        <v>33.229999999999997</v>
      </c>
      <c r="F41" s="24">
        <f>IF(Spreads!$F45="","",Spreads!F45)</f>
        <v>30.696872298289684</v>
      </c>
      <c r="G41" s="24">
        <f>IF(Spreads!$F45="","",Spreads!C45)</f>
        <v>29.48</v>
      </c>
      <c r="H41" s="24">
        <f>IF(Spreads!$F45="","",Spreads!H45)</f>
        <v>30.13</v>
      </c>
      <c r="I41" s="24">
        <f t="shared" si="7"/>
        <v>0.56687229828968455</v>
      </c>
      <c r="J41" s="24">
        <f t="shared" si="8"/>
        <v>-0.64999999999999858</v>
      </c>
      <c r="L41" s="24">
        <f t="shared" si="9"/>
        <v>3.0999999999999979</v>
      </c>
      <c r="M41" s="24">
        <f t="shared" si="10"/>
        <v>11.000000000000004</v>
      </c>
      <c r="N41" s="24"/>
      <c r="O41" s="24">
        <f t="shared" si="1"/>
        <v>33.008370555198603</v>
      </c>
      <c r="P41" s="24">
        <f t="shared" si="2"/>
        <v>-0.8783705551986003</v>
      </c>
      <c r="Q41" s="24">
        <f t="shared" si="3"/>
        <v>11.484195309372954</v>
      </c>
      <c r="R41" s="24">
        <f t="shared" si="11"/>
        <v>-10.917323011083269</v>
      </c>
      <c r="S41" s="24">
        <f t="shared" si="4"/>
        <v>30.239536814996626</v>
      </c>
      <c r="T41" s="24">
        <f t="shared" si="5"/>
        <v>-0.75953681499662551</v>
      </c>
      <c r="U41" s="24">
        <f t="shared" si="6"/>
        <v>33.323791715204102</v>
      </c>
      <c r="V41" s="24">
        <f t="shared" si="12"/>
        <v>-9.379171520410523E-2</v>
      </c>
      <c r="W41" s="24">
        <f t="shared" si="13"/>
        <v>2.5</v>
      </c>
      <c r="X41" s="24">
        <f t="shared" si="14"/>
        <v>-0.49999999999999645</v>
      </c>
      <c r="Z41" s="93" t="s">
        <v>7</v>
      </c>
      <c r="AA41" s="93">
        <v>1.1524225319531143</v>
      </c>
      <c r="AB41" s="93">
        <v>1.040399711743026E-2</v>
      </c>
      <c r="AC41" s="93">
        <v>110.76728674044053</v>
      </c>
      <c r="AD41" s="93">
        <v>0</v>
      </c>
      <c r="AE41" s="93">
        <v>1.1320052230932964</v>
      </c>
      <c r="AF41" s="93">
        <v>1.1728398408129321</v>
      </c>
      <c r="AG41" s="93">
        <v>16.362523778744915</v>
      </c>
    </row>
    <row r="42" spans="1:33" x14ac:dyDescent="0.2">
      <c r="A42" s="60">
        <f>Spreads!A46</f>
        <v>43501</v>
      </c>
      <c r="B42" s="24">
        <f>IF(Spreads!$F46="","",Spreads!D46)</f>
        <v>32.380000000000003</v>
      </c>
      <c r="C42" s="24">
        <f t="shared" si="0"/>
        <v>2.0000000000000036</v>
      </c>
      <c r="D42" s="24">
        <f>IF(Spreads!$F46="","",Spreads!G46)</f>
        <v>41.38</v>
      </c>
      <c r="E42" s="24">
        <f>IF(Spreads!$F46="","",Spreads!B46)</f>
        <v>33.479999999999997</v>
      </c>
      <c r="F42" s="24">
        <f>IF(Spreads!$F46="","",Spreads!F46)</f>
        <v>31.093765733989777</v>
      </c>
      <c r="G42" s="24">
        <f>IF(Spreads!$F46="","",Spreads!C46)</f>
        <v>29.73</v>
      </c>
      <c r="H42" s="24">
        <f>IF(Spreads!$F46="","",Spreads!H46)</f>
        <v>30.38</v>
      </c>
      <c r="I42" s="24">
        <f t="shared" si="7"/>
        <v>0.71376573398977783</v>
      </c>
      <c r="J42" s="24">
        <f t="shared" si="8"/>
        <v>-0.64999999999999858</v>
      </c>
      <c r="L42" s="24">
        <f t="shared" si="9"/>
        <v>3.0999999999999979</v>
      </c>
      <c r="M42" s="24">
        <f t="shared" si="10"/>
        <v>11.000000000000004</v>
      </c>
      <c r="N42" s="24"/>
      <c r="O42" s="24">
        <f t="shared" si="1"/>
        <v>33.267289028596679</v>
      </c>
      <c r="P42" s="24">
        <f t="shared" si="2"/>
        <v>-0.88728902859667613</v>
      </c>
      <c r="Q42" s="24">
        <f t="shared" si="3"/>
        <v>11.577480739054339</v>
      </c>
      <c r="R42" s="24">
        <f t="shared" si="11"/>
        <v>-10.863715005064561</v>
      </c>
      <c r="S42" s="24">
        <f t="shared" si="4"/>
        <v>30.493031637186519</v>
      </c>
      <c r="T42" s="24">
        <f t="shared" si="5"/>
        <v>-0.76303163718651845</v>
      </c>
      <c r="U42" s="24">
        <f t="shared" si="6"/>
        <v>33.615861972517443</v>
      </c>
      <c r="V42" s="24">
        <f t="shared" si="12"/>
        <v>-0.13586197251744636</v>
      </c>
      <c r="W42" s="24">
        <f t="shared" si="13"/>
        <v>2.5</v>
      </c>
      <c r="X42" s="24">
        <f t="shared" si="14"/>
        <v>-0.49999999999999645</v>
      </c>
    </row>
    <row r="43" spans="1:33" x14ac:dyDescent="0.2">
      <c r="A43" s="60">
        <f>Spreads!A47</f>
        <v>43502</v>
      </c>
      <c r="B43" s="24">
        <f>IF(Spreads!$F47="","",Spreads!D47)</f>
        <v>32.9</v>
      </c>
      <c r="C43" s="24">
        <f t="shared" si="0"/>
        <v>2</v>
      </c>
      <c r="D43" s="24">
        <f>IF(Spreads!$F47="","",Spreads!G47)</f>
        <v>41.9</v>
      </c>
      <c r="E43" s="24">
        <f>IF(Spreads!$F47="","",Spreads!B47)</f>
        <v>34</v>
      </c>
      <c r="F43" s="24">
        <f>IF(Spreads!$F47="","",Spreads!F47)</f>
        <v>31.30922217051268</v>
      </c>
      <c r="G43" s="24">
        <f>IF(Spreads!$F47="","",Spreads!C47)</f>
        <v>30.25</v>
      </c>
      <c r="H43" s="24">
        <f>IF(Spreads!$F47="","",Spreads!H47)</f>
        <v>30.9</v>
      </c>
      <c r="I43" s="24">
        <f t="shared" si="7"/>
        <v>0.40922217051268106</v>
      </c>
      <c r="J43" s="24">
        <f t="shared" si="8"/>
        <v>-0.64999999999999858</v>
      </c>
      <c r="L43" s="24">
        <f t="shared" si="9"/>
        <v>3.1000000000000014</v>
      </c>
      <c r="M43" s="24">
        <f t="shared" si="10"/>
        <v>11</v>
      </c>
      <c r="N43" s="24"/>
      <c r="O43" s="24">
        <f t="shared" si="1"/>
        <v>33.850704287149043</v>
      </c>
      <c r="P43" s="24">
        <f t="shared" si="2"/>
        <v>-0.95070428714904409</v>
      </c>
      <c r="Q43" s="24">
        <f t="shared" si="3"/>
        <v>11.771514432791623</v>
      </c>
      <c r="R43" s="24">
        <f t="shared" si="11"/>
        <v>-11.362292262278942</v>
      </c>
      <c r="S43" s="24">
        <f t="shared" si="4"/>
        <v>31.020300867341511</v>
      </c>
      <c r="T43" s="24">
        <f t="shared" si="5"/>
        <v>-0.77030086734151126</v>
      </c>
      <c r="U43" s="24">
        <f t="shared" si="6"/>
        <v>34.223368107729179</v>
      </c>
      <c r="V43" s="24">
        <f t="shared" si="12"/>
        <v>-0.22336810772917914</v>
      </c>
      <c r="W43" s="24">
        <f t="shared" si="13"/>
        <v>2.5</v>
      </c>
      <c r="X43" s="24">
        <f t="shared" si="14"/>
        <v>-0.5</v>
      </c>
      <c r="Z43" t="s">
        <v>220</v>
      </c>
    </row>
    <row r="44" spans="1:33" x14ac:dyDescent="0.2">
      <c r="A44" s="60">
        <f>Spreads!A48</f>
        <v>43503</v>
      </c>
      <c r="B44" s="24">
        <f>IF(Spreads!$F48="","",Spreads!D48)</f>
        <v>32.81</v>
      </c>
      <c r="C44" s="24">
        <f t="shared" si="0"/>
        <v>2.0000000000000036</v>
      </c>
      <c r="D44" s="24">
        <f>IF(Spreads!$F48="","",Spreads!G48)</f>
        <v>41.81</v>
      </c>
      <c r="E44" s="24">
        <f>IF(Spreads!$F48="","",Spreads!B48)</f>
        <v>33.31</v>
      </c>
      <c r="F44" s="24">
        <f>IF(Spreads!$F48="","",Spreads!F48)</f>
        <v>30.980367609504032</v>
      </c>
      <c r="G44" s="24">
        <f>IF(Spreads!$F48="","",Spreads!C48)</f>
        <v>30.16</v>
      </c>
      <c r="H44" s="24">
        <f>IF(Spreads!$F48="","",Spreads!H48)</f>
        <v>30.81</v>
      </c>
      <c r="I44" s="24">
        <f t="shared" si="7"/>
        <v>0.17036760950403362</v>
      </c>
      <c r="J44" s="24">
        <f t="shared" si="8"/>
        <v>-0.64999999999999858</v>
      </c>
      <c r="L44" s="24">
        <f t="shared" si="9"/>
        <v>2.5000000000000036</v>
      </c>
      <c r="M44" s="24">
        <f t="shared" si="10"/>
        <v>11.000000000000004</v>
      </c>
      <c r="N44" s="24"/>
      <c r="O44" s="24">
        <f t="shared" si="1"/>
        <v>33.771169905790863</v>
      </c>
      <c r="P44" s="24">
        <f t="shared" si="2"/>
        <v>-0.96116990579086092</v>
      </c>
      <c r="Q44" s="24">
        <f t="shared" si="3"/>
        <v>11.737931678106325</v>
      </c>
      <c r="R44" s="24">
        <f t="shared" si="11"/>
        <v>-11.567564068602291</v>
      </c>
      <c r="S44" s="24">
        <f t="shared" si="4"/>
        <v>30.71619591928382</v>
      </c>
      <c r="T44" s="24">
        <f t="shared" si="5"/>
        <v>-0.55619591928381951</v>
      </c>
      <c r="U44" s="24">
        <f t="shared" si="6"/>
        <v>34.118222815096381</v>
      </c>
      <c r="V44" s="24">
        <f t="shared" si="12"/>
        <v>-0.80822281509637861</v>
      </c>
      <c r="W44" s="24">
        <f t="shared" si="13"/>
        <v>2.75</v>
      </c>
      <c r="X44" s="24">
        <f t="shared" si="14"/>
        <v>-0.74999999999999645</v>
      </c>
    </row>
    <row r="45" spans="1:33" ht="13.5" thickBot="1" x14ac:dyDescent="0.25">
      <c r="A45" s="60">
        <f>Spreads!A49</f>
        <v>43504</v>
      </c>
      <c r="B45" s="24">
        <f>IF(Spreads!$F49="","",Spreads!D49)</f>
        <v>32.869999999999997</v>
      </c>
      <c r="C45" s="24">
        <f t="shared" si="0"/>
        <v>1.9999999999999964</v>
      </c>
      <c r="D45" s="24">
        <f>IF(Spreads!$F49="","",Spreads!G49)</f>
        <v>41.87</v>
      </c>
      <c r="E45" s="24">
        <f>IF(Spreads!$F49="","",Spreads!B49)</f>
        <v>33.369999999999997</v>
      </c>
      <c r="F45" s="24">
        <f>IF(Spreads!$F49="","",Spreads!F49)</f>
        <v>30.606153798701097</v>
      </c>
      <c r="G45" s="24">
        <f>IF(Spreads!$F49="","",Spreads!C49)</f>
        <v>30.22</v>
      </c>
      <c r="H45" s="24">
        <f>IF(Spreads!$F49="","",Spreads!H49)</f>
        <v>30.87</v>
      </c>
      <c r="I45" s="24">
        <f t="shared" si="7"/>
        <v>-0.26384620129890379</v>
      </c>
      <c r="J45" s="24">
        <f t="shared" si="8"/>
        <v>-0.65000000000000213</v>
      </c>
      <c r="L45" s="24">
        <f t="shared" si="9"/>
        <v>2.4999999999999964</v>
      </c>
      <c r="M45" s="24">
        <f t="shared" si="10"/>
        <v>10.999999999999996</v>
      </c>
      <c r="N45" s="24"/>
      <c r="O45" s="24">
        <f t="shared" si="1"/>
        <v>33.867834579607376</v>
      </c>
      <c r="P45" s="24">
        <f t="shared" si="2"/>
        <v>-0.9978345796073782</v>
      </c>
      <c r="Q45" s="24">
        <f t="shared" si="3"/>
        <v>11.760320181229858</v>
      </c>
      <c r="R45" s="24">
        <f t="shared" si="11"/>
        <v>-12.024166382528762</v>
      </c>
      <c r="S45" s="24">
        <f t="shared" si="4"/>
        <v>30.777034676609397</v>
      </c>
      <c r="T45" s="24">
        <f t="shared" si="5"/>
        <v>-0.55703467660939765</v>
      </c>
      <c r="U45" s="24">
        <f t="shared" si="6"/>
        <v>34.188319676851577</v>
      </c>
      <c r="V45" s="24">
        <f t="shared" si="12"/>
        <v>-0.81831967685157991</v>
      </c>
      <c r="W45" s="24">
        <f t="shared" si="13"/>
        <v>2.75</v>
      </c>
      <c r="X45" s="24">
        <f t="shared" si="14"/>
        <v>-0.75000000000000355</v>
      </c>
      <c r="Z45" s="92" t="s">
        <v>190</v>
      </c>
      <c r="AA45" s="92"/>
      <c r="AC45" s="92"/>
      <c r="AD45" s="92"/>
    </row>
    <row r="46" spans="1:33" ht="13.5" thickTop="1" x14ac:dyDescent="0.2">
      <c r="A46" s="60">
        <f>Spreads!A50</f>
        <v>43507</v>
      </c>
      <c r="B46" s="24">
        <f>IF(Spreads!$F50="","",Spreads!D50)</f>
        <v>32.24</v>
      </c>
      <c r="C46" s="24">
        <f t="shared" si="0"/>
        <v>2.0000000000000036</v>
      </c>
      <c r="D46" s="24">
        <f>IF(Spreads!$F50="","",Spreads!G50)</f>
        <v>41.24</v>
      </c>
      <c r="E46" s="24">
        <f>IF(Spreads!$F50="","",Spreads!B50)</f>
        <v>32.74</v>
      </c>
      <c r="F46" s="24">
        <f>IF(Spreads!$F50="","",Spreads!F50)</f>
        <v>30.957687984606885</v>
      </c>
      <c r="G46" s="24">
        <f>IF(Spreads!$F50="","",Spreads!C50)</f>
        <v>29.59</v>
      </c>
      <c r="H46" s="24">
        <f>IF(Spreads!$F50="","",Spreads!H50)</f>
        <v>30.24</v>
      </c>
      <c r="I46" s="24">
        <f t="shared" si="7"/>
        <v>0.71768798460688643</v>
      </c>
      <c r="J46" s="24">
        <f t="shared" si="8"/>
        <v>-0.64999999999999858</v>
      </c>
      <c r="L46" s="24">
        <f t="shared" si="9"/>
        <v>2.5000000000000036</v>
      </c>
      <c r="M46" s="24">
        <f t="shared" si="10"/>
        <v>11.000000000000004</v>
      </c>
      <c r="N46" s="24"/>
      <c r="O46" s="24">
        <f t="shared" si="1"/>
        <v>33.115956900268451</v>
      </c>
      <c r="P46" s="24">
        <f t="shared" si="2"/>
        <v>-0.87595690026844863</v>
      </c>
      <c r="Q46" s="24">
        <f t="shared" si="3"/>
        <v>11.525240898432761</v>
      </c>
      <c r="R46" s="24">
        <f t="shared" si="11"/>
        <v>-10.807552913825875</v>
      </c>
      <c r="S46" s="24">
        <f t="shared" si="4"/>
        <v>30.138227724690854</v>
      </c>
      <c r="T46" s="24">
        <f t="shared" si="5"/>
        <v>-0.54822772469085379</v>
      </c>
      <c r="U46" s="24">
        <f t="shared" si="6"/>
        <v>33.452302628421975</v>
      </c>
      <c r="V46" s="24">
        <f t="shared" si="12"/>
        <v>-0.71230262842197334</v>
      </c>
      <c r="W46" s="24">
        <f t="shared" si="13"/>
        <v>2.75</v>
      </c>
      <c r="X46" s="24">
        <f t="shared" si="14"/>
        <v>-0.74999999999999645</v>
      </c>
      <c r="Z46" t="s">
        <v>191</v>
      </c>
      <c r="AA46">
        <v>0.99688195508823818</v>
      </c>
      <c r="AC46" t="s">
        <v>192</v>
      </c>
      <c r="AD46">
        <v>1001.2954943889976</v>
      </c>
    </row>
    <row r="47" spans="1:33" x14ac:dyDescent="0.2">
      <c r="A47" s="60">
        <f>Spreads!A51</f>
        <v>43508</v>
      </c>
      <c r="B47" s="24">
        <f>IF(Spreads!$F51="","",Spreads!D51)</f>
        <v>32.33</v>
      </c>
      <c r="C47" s="24">
        <f t="shared" si="0"/>
        <v>2</v>
      </c>
      <c r="D47" s="24">
        <f>IF(Spreads!$F51="","",Spreads!G51)</f>
        <v>41.33</v>
      </c>
      <c r="E47" s="24">
        <f>IF(Spreads!$F51="","",Spreads!B51)</f>
        <v>32.83</v>
      </c>
      <c r="F47" s="24">
        <f>IF(Spreads!$F51="","",Spreads!F51)</f>
        <v>31.173144421129795</v>
      </c>
      <c r="G47" s="24">
        <f>IF(Spreads!$F51="","",Spreads!C51)</f>
        <v>29.68</v>
      </c>
      <c r="H47" s="24">
        <f>IF(Spreads!$F51="","",Spreads!H51)</f>
        <v>30.33</v>
      </c>
      <c r="I47" s="24">
        <f t="shared" si="7"/>
        <v>0.84314442112979648</v>
      </c>
      <c r="J47" s="24">
        <f t="shared" si="8"/>
        <v>-0.64999999999999858</v>
      </c>
      <c r="L47" s="24">
        <f t="shared" si="9"/>
        <v>2.5</v>
      </c>
      <c r="M47" s="24">
        <f t="shared" si="10"/>
        <v>11</v>
      </c>
      <c r="N47" s="24"/>
      <c r="O47" s="24">
        <f t="shared" si="1"/>
        <v>33.203830470080973</v>
      </c>
      <c r="P47" s="24">
        <f t="shared" si="2"/>
        <v>-0.87383047008097492</v>
      </c>
      <c r="Q47" s="24">
        <f t="shared" si="3"/>
        <v>11.558823653118063</v>
      </c>
      <c r="R47" s="24">
        <f t="shared" si="11"/>
        <v>-10.715679231988267</v>
      </c>
      <c r="S47" s="24">
        <f t="shared" si="4"/>
        <v>30.229485860679215</v>
      </c>
      <c r="T47" s="24">
        <f t="shared" si="5"/>
        <v>-0.54948586067921568</v>
      </c>
      <c r="U47" s="24">
        <f t="shared" si="6"/>
        <v>33.557447921054774</v>
      </c>
      <c r="V47" s="24">
        <f t="shared" si="12"/>
        <v>-0.72744792105477529</v>
      </c>
      <c r="W47" s="24">
        <f t="shared" si="13"/>
        <v>2.75</v>
      </c>
      <c r="X47" s="24">
        <f t="shared" si="14"/>
        <v>-0.75</v>
      </c>
      <c r="Z47" t="s">
        <v>193</v>
      </c>
      <c r="AA47">
        <v>0.99377363238054806</v>
      </c>
      <c r="AC47" t="s">
        <v>194</v>
      </c>
      <c r="AD47">
        <v>1001.3374231101716</v>
      </c>
    </row>
    <row r="48" spans="1:33" x14ac:dyDescent="0.2">
      <c r="A48" s="60">
        <f>Spreads!A52</f>
        <v>43509</v>
      </c>
      <c r="B48" s="24">
        <f>IF(Spreads!$F52="","",Spreads!D52)</f>
        <v>31.99</v>
      </c>
      <c r="C48" s="24">
        <f t="shared" si="0"/>
        <v>2</v>
      </c>
      <c r="D48" s="24">
        <f>IF(Spreads!$F52="","",Spreads!G52)</f>
        <v>40.99</v>
      </c>
      <c r="E48" s="24">
        <f>IF(Spreads!$F52="","",Spreads!B52)</f>
        <v>32.49</v>
      </c>
      <c r="F48" s="24">
        <f>IF(Spreads!$F52="","",Spreads!F52)</f>
        <v>30.923668547261162</v>
      </c>
      <c r="G48" s="24">
        <f>IF(Spreads!$F52="","",Spreads!C52)</f>
        <v>29.34</v>
      </c>
      <c r="H48" s="24">
        <f>IF(Spreads!$F52="","",Spreads!H52)</f>
        <v>29.99</v>
      </c>
      <c r="I48" s="24">
        <f t="shared" si="7"/>
        <v>0.93366854726116344</v>
      </c>
      <c r="J48" s="24">
        <f t="shared" si="8"/>
        <v>-0.64999999999999858</v>
      </c>
      <c r="L48" s="24">
        <f t="shared" si="9"/>
        <v>2.5000000000000036</v>
      </c>
      <c r="M48" s="24">
        <f t="shared" si="10"/>
        <v>11.000000000000004</v>
      </c>
      <c r="N48" s="24"/>
      <c r="O48" s="24">
        <f t="shared" si="1"/>
        <v>32.830353023816478</v>
      </c>
      <c r="P48" s="24">
        <f t="shared" si="2"/>
        <v>-0.8403530238164798</v>
      </c>
      <c r="Q48" s="24">
        <f t="shared" si="3"/>
        <v>11.431955468751376</v>
      </c>
      <c r="R48" s="24">
        <f t="shared" si="11"/>
        <v>-10.498286921490212</v>
      </c>
      <c r="S48" s="24">
        <f t="shared" si="4"/>
        <v>29.884732902500954</v>
      </c>
      <c r="T48" s="24">
        <f t="shared" si="5"/>
        <v>-0.54473290250095374</v>
      </c>
      <c r="U48" s="24">
        <f t="shared" si="6"/>
        <v>33.160232371108634</v>
      </c>
      <c r="V48" s="24">
        <f t="shared" si="12"/>
        <v>-0.67023237110863221</v>
      </c>
      <c r="W48" s="24">
        <f t="shared" si="13"/>
        <v>2.5</v>
      </c>
      <c r="X48" s="24">
        <f t="shared" si="14"/>
        <v>-0.5</v>
      </c>
      <c r="Z48" t="s">
        <v>195</v>
      </c>
      <c r="AA48">
        <v>0.99376060650686715</v>
      </c>
      <c r="AC48" s="93" t="s">
        <v>196</v>
      </c>
      <c r="AD48" s="93">
        <v>1015.8931676136478</v>
      </c>
    </row>
    <row r="49" spans="1:33" x14ac:dyDescent="0.2">
      <c r="A49" s="60">
        <f>Spreads!A53</f>
        <v>43510</v>
      </c>
      <c r="B49" s="24">
        <f>IF(Spreads!$F53="","",Spreads!D53)</f>
        <v>31.89</v>
      </c>
      <c r="C49" s="24">
        <f t="shared" si="0"/>
        <v>1.6600000000000001</v>
      </c>
      <c r="D49" s="24">
        <f>IF(Spreads!$F53="","",Spreads!G53)</f>
        <v>40.89</v>
      </c>
      <c r="E49" s="24">
        <f>IF(Spreads!$F53="","",Spreads!B53)</f>
        <v>33.39</v>
      </c>
      <c r="F49" s="24">
        <f>IF(Spreads!$F53="","",Spreads!F53)</f>
        <v>30.436056611972482</v>
      </c>
      <c r="G49" s="24">
        <f>IF(Spreads!$F53="","",Spreads!C53)</f>
        <v>29.24</v>
      </c>
      <c r="H49" s="24">
        <f>IF(Spreads!$F53="","",Spreads!H53)</f>
        <v>30.23</v>
      </c>
      <c r="I49" s="24">
        <f t="shared" si="7"/>
        <v>0.20605661197248182</v>
      </c>
      <c r="J49" s="24">
        <f t="shared" si="8"/>
        <v>-0.99000000000000199</v>
      </c>
      <c r="L49" s="24">
        <f t="shared" si="9"/>
        <v>3.16</v>
      </c>
      <c r="M49" s="24">
        <f t="shared" si="10"/>
        <v>10.66</v>
      </c>
      <c r="N49" s="24"/>
      <c r="O49" s="24">
        <f t="shared" si="1"/>
        <v>33.142792941838906</v>
      </c>
      <c r="P49" s="24">
        <f t="shared" si="2"/>
        <v>-1.252792941838905</v>
      </c>
      <c r="Q49" s="24">
        <f t="shared" si="3"/>
        <v>11.364609979368785</v>
      </c>
      <c r="R49" s="24">
        <f t="shared" si="11"/>
        <v>-11.158553367396303</v>
      </c>
      <c r="S49" s="24">
        <f t="shared" si="4"/>
        <v>30.362219425079516</v>
      </c>
      <c r="T49" s="24">
        <f t="shared" si="5"/>
        <v>-1.1222194250795177</v>
      </c>
      <c r="U49" s="24">
        <f t="shared" si="6"/>
        <v>33.269073791843965</v>
      </c>
      <c r="V49" s="24">
        <f t="shared" si="12"/>
        <v>0.12092620815603539</v>
      </c>
      <c r="W49" s="24">
        <f t="shared" si="13"/>
        <v>2.5</v>
      </c>
      <c r="X49" s="24">
        <f t="shared" si="14"/>
        <v>-0.83999999999999986</v>
      </c>
      <c r="Z49" t="s">
        <v>197</v>
      </c>
      <c r="AA49">
        <v>1.6828523756239366</v>
      </c>
    </row>
    <row r="50" spans="1:33" x14ac:dyDescent="0.2">
      <c r="A50" s="60">
        <f>Spreads!A54</f>
        <v>43511</v>
      </c>
      <c r="B50" s="24">
        <f>IF(Spreads!$F54="","",Spreads!D54)</f>
        <v>31.95</v>
      </c>
      <c r="C50" s="24">
        <f t="shared" si="0"/>
        <v>2</v>
      </c>
      <c r="D50" s="24">
        <f>IF(Spreads!$F54="","",Spreads!G54)</f>
        <v>40.950000000000003</v>
      </c>
      <c r="E50" s="24">
        <f>IF(Spreads!$F54="","",Spreads!B54)</f>
        <v>32.450000000000003</v>
      </c>
      <c r="F50" s="24">
        <f>IF(Spreads!$F54="","",Spreads!F54)</f>
        <v>30.492755674215356</v>
      </c>
      <c r="G50" s="24">
        <f>IF(Spreads!$F54="","",Spreads!C54)</f>
        <v>29.3</v>
      </c>
      <c r="H50" s="24">
        <f>IF(Spreads!$F54="","",Spreads!H54)</f>
        <v>29.95</v>
      </c>
      <c r="I50" s="24">
        <f t="shared" si="7"/>
        <v>0.54275567421535698</v>
      </c>
      <c r="J50" s="24">
        <f t="shared" si="8"/>
        <v>-0.64999999999999858</v>
      </c>
      <c r="L50" s="24">
        <f t="shared" si="9"/>
        <v>2.5000000000000036</v>
      </c>
      <c r="M50" s="24">
        <f t="shared" si="10"/>
        <v>11.000000000000004</v>
      </c>
      <c r="N50" s="24"/>
      <c r="O50" s="24">
        <f t="shared" si="1"/>
        <v>32.81594503866485</v>
      </c>
      <c r="P50" s="24">
        <f t="shared" si="2"/>
        <v>-0.86594503866485084</v>
      </c>
      <c r="Q50" s="24">
        <f t="shared" si="3"/>
        <v>11.417029800002357</v>
      </c>
      <c r="R50" s="24">
        <f t="shared" si="11"/>
        <v>-10.874274125787</v>
      </c>
      <c r="S50" s="24">
        <f t="shared" si="4"/>
        <v>29.844173730950573</v>
      </c>
      <c r="T50" s="24">
        <f t="shared" si="5"/>
        <v>-0.54417373095057187</v>
      </c>
      <c r="U50" s="24">
        <f t="shared" si="6"/>
        <v>33.113501129938498</v>
      </c>
      <c r="V50" s="24">
        <f t="shared" si="12"/>
        <v>-0.66350112993849564</v>
      </c>
      <c r="W50" s="24">
        <f t="shared" si="13"/>
        <v>2.5</v>
      </c>
      <c r="X50" s="24">
        <f t="shared" si="14"/>
        <v>-0.5</v>
      </c>
      <c r="Z50" s="93" t="s">
        <v>198</v>
      </c>
      <c r="AA50" s="93">
        <v>959</v>
      </c>
    </row>
    <row r="51" spans="1:33" x14ac:dyDescent="0.2">
      <c r="A51" s="60">
        <f>Spreads!A55</f>
        <v>43515</v>
      </c>
      <c r="B51" s="24">
        <f>IF(Spreads!$F55="","",Spreads!D55)</f>
        <v>31.74</v>
      </c>
      <c r="C51" s="24">
        <f t="shared" si="0"/>
        <v>2</v>
      </c>
      <c r="D51" s="24">
        <f>IF(Spreads!$F55="","",Spreads!G55)</f>
        <v>40.74</v>
      </c>
      <c r="E51" s="24">
        <f>IF(Spreads!$F55="","",Spreads!B55)</f>
        <v>32.24</v>
      </c>
      <c r="F51" s="24">
        <f>IF(Spreads!$F55="","",Spreads!F55)</f>
        <v>30.356677924832471</v>
      </c>
      <c r="G51" s="24">
        <f>IF(Spreads!$F55="","",Spreads!C55)</f>
        <v>29.09</v>
      </c>
      <c r="H51" s="24">
        <f>IF(Spreads!$F55="","",Spreads!H55)</f>
        <v>29.74</v>
      </c>
      <c r="I51" s="24">
        <f t="shared" si="7"/>
        <v>0.61667792483247297</v>
      </c>
      <c r="J51" s="24">
        <f t="shared" si="8"/>
        <v>-0.64999999999999858</v>
      </c>
      <c r="L51" s="24">
        <f t="shared" si="9"/>
        <v>2.5000000000000036</v>
      </c>
      <c r="M51" s="24">
        <f t="shared" si="10"/>
        <v>11.000000000000004</v>
      </c>
      <c r="N51" s="24"/>
      <c r="O51" s="24">
        <f t="shared" si="1"/>
        <v>32.583943333099917</v>
      </c>
      <c r="P51" s="24">
        <f t="shared" si="2"/>
        <v>-0.84394333309991865</v>
      </c>
      <c r="Q51" s="24">
        <f t="shared" si="3"/>
        <v>11.338670039069989</v>
      </c>
      <c r="R51" s="24">
        <f t="shared" si="11"/>
        <v>-10.721992114237516</v>
      </c>
      <c r="S51" s="24">
        <f t="shared" si="4"/>
        <v>29.631238080311057</v>
      </c>
      <c r="T51" s="24">
        <f t="shared" si="5"/>
        <v>-0.54123808031105725</v>
      </c>
      <c r="U51" s="24">
        <f t="shared" si="6"/>
        <v>32.868162113795293</v>
      </c>
      <c r="V51" s="24">
        <f t="shared" si="12"/>
        <v>-0.62816211379529108</v>
      </c>
      <c r="W51" s="24">
        <f t="shared" si="13"/>
        <v>2.5</v>
      </c>
      <c r="X51" s="24">
        <f t="shared" si="14"/>
        <v>-0.5</v>
      </c>
    </row>
    <row r="52" spans="1:33" ht="13.5" thickBot="1" x14ac:dyDescent="0.25">
      <c r="A52" s="60">
        <f>Spreads!A56</f>
        <v>43516</v>
      </c>
      <c r="B52" s="24">
        <f>IF(Spreads!$F56="","",Spreads!D56)</f>
        <v>31.96</v>
      </c>
      <c r="C52" s="24">
        <f t="shared" si="0"/>
        <v>2</v>
      </c>
      <c r="D52" s="24">
        <f>IF(Spreads!$F56="","",Spreads!G56)</f>
        <v>40.96</v>
      </c>
      <c r="E52" s="24">
        <f>IF(Spreads!$F56="","",Spreads!B56)</f>
        <v>32.46</v>
      </c>
      <c r="F52" s="24">
        <f>IF(Spreads!$F56="","",Spreads!F56)</f>
        <v>30.515435299112504</v>
      </c>
      <c r="G52" s="24">
        <f>IF(Spreads!$F56="","",Spreads!C56)</f>
        <v>29.31</v>
      </c>
      <c r="H52" s="24">
        <f>IF(Spreads!$F56="","",Spreads!H56)</f>
        <v>29.96</v>
      </c>
      <c r="I52" s="24">
        <f t="shared" si="7"/>
        <v>0.55543529911250289</v>
      </c>
      <c r="J52" s="24">
        <f t="shared" si="8"/>
        <v>-0.65000000000000213</v>
      </c>
      <c r="L52" s="24">
        <f t="shared" si="9"/>
        <v>2.5</v>
      </c>
      <c r="M52" s="24">
        <f t="shared" si="10"/>
        <v>11</v>
      </c>
      <c r="N52" s="24"/>
      <c r="O52" s="24">
        <f t="shared" si="1"/>
        <v>32.825801426293516</v>
      </c>
      <c r="P52" s="24">
        <f t="shared" si="2"/>
        <v>-0.86580142629351542</v>
      </c>
      <c r="Q52" s="24">
        <f t="shared" si="3"/>
        <v>11.420761217189609</v>
      </c>
      <c r="R52" s="24">
        <f t="shared" si="11"/>
        <v>-10.865325918077106</v>
      </c>
      <c r="S52" s="24">
        <f t="shared" si="4"/>
        <v>29.854313523838172</v>
      </c>
      <c r="T52" s="24">
        <f t="shared" si="5"/>
        <v>-0.54431352383817355</v>
      </c>
      <c r="U52" s="24">
        <f t="shared" si="6"/>
        <v>33.125183940231032</v>
      </c>
      <c r="V52" s="24">
        <f t="shared" si="12"/>
        <v>-0.66518394023103156</v>
      </c>
      <c r="W52" s="24">
        <f t="shared" si="13"/>
        <v>2.5</v>
      </c>
      <c r="X52" s="24">
        <f t="shared" si="14"/>
        <v>-0.5</v>
      </c>
      <c r="Z52" t="s">
        <v>199</v>
      </c>
      <c r="AD52" s="59" t="s">
        <v>200</v>
      </c>
      <c r="AE52" s="59">
        <v>0.05</v>
      </c>
    </row>
    <row r="53" spans="1:33" ht="13.5" thickTop="1" x14ac:dyDescent="0.2">
      <c r="A53" s="60">
        <f>Spreads!A57</f>
        <v>43517</v>
      </c>
      <c r="B53" s="24">
        <f>IF(Spreads!$F57="","",Spreads!D57)</f>
        <v>32.49</v>
      </c>
      <c r="C53" s="24">
        <f t="shared" si="0"/>
        <v>1.6700000000000017</v>
      </c>
      <c r="D53" s="24">
        <f>IF(Spreads!$F57="","",Spreads!G57)</f>
        <v>41.49</v>
      </c>
      <c r="E53" s="24">
        <f>IF(Spreads!$F57="","",Spreads!B57)</f>
        <v>32.99</v>
      </c>
      <c r="F53" s="24">
        <f>IF(Spreads!$F57="","",Spreads!F57)</f>
        <v>30.923668547261162</v>
      </c>
      <c r="G53" s="24">
        <f>IF(Spreads!$F57="","",Spreads!C57)</f>
        <v>29.84</v>
      </c>
      <c r="H53" s="24">
        <f>IF(Spreads!$F57="","",Spreads!H57)</f>
        <v>30.82</v>
      </c>
      <c r="I53" s="24">
        <f t="shared" si="7"/>
        <v>0.10366854726116159</v>
      </c>
      <c r="J53" s="24">
        <f t="shared" si="8"/>
        <v>-0.98000000000000043</v>
      </c>
      <c r="L53" s="24">
        <f t="shared" si="9"/>
        <v>2.1700000000000017</v>
      </c>
      <c r="M53" s="24">
        <f t="shared" si="10"/>
        <v>10.670000000000002</v>
      </c>
      <c r="N53" s="24"/>
      <c r="O53" s="24">
        <f t="shared" si="1"/>
        <v>33.786863725337568</v>
      </c>
      <c r="P53" s="24">
        <f t="shared" si="2"/>
        <v>-1.2968637253375661</v>
      </c>
      <c r="Q53" s="24">
        <f t="shared" si="3"/>
        <v>11.589378284648529</v>
      </c>
      <c r="R53" s="24">
        <f t="shared" si="11"/>
        <v>-11.485709737387367</v>
      </c>
      <c r="S53" s="24">
        <f t="shared" si="4"/>
        <v>30.609269965533286</v>
      </c>
      <c r="T53" s="24">
        <f t="shared" si="5"/>
        <v>-0.76926996553328664</v>
      </c>
      <c r="U53" s="24">
        <f t="shared" si="6"/>
        <v>33.963405070464781</v>
      </c>
      <c r="V53" s="24">
        <f t="shared" si="12"/>
        <v>-0.97340507046477853</v>
      </c>
      <c r="W53" s="24">
        <f t="shared" si="13"/>
        <v>2.75</v>
      </c>
      <c r="X53" s="24">
        <f t="shared" si="14"/>
        <v>-1.0799999999999983</v>
      </c>
      <c r="Z53" s="94"/>
      <c r="AA53" s="94" t="s">
        <v>201</v>
      </c>
      <c r="AB53" s="94" t="s">
        <v>202</v>
      </c>
      <c r="AC53" s="94" t="s">
        <v>203</v>
      </c>
      <c r="AD53" s="94" t="s">
        <v>204</v>
      </c>
      <c r="AE53" s="94" t="s">
        <v>205</v>
      </c>
      <c r="AF53" s="94" t="s">
        <v>206</v>
      </c>
    </row>
    <row r="54" spans="1:33" x14ac:dyDescent="0.2">
      <c r="A54" s="60">
        <f>Spreads!A58</f>
        <v>43518</v>
      </c>
      <c r="B54" s="24">
        <f>IF(Spreads!$F58="","",Spreads!D58)</f>
        <v>32.51</v>
      </c>
      <c r="C54" s="24">
        <f t="shared" si="0"/>
        <v>1.6599999999999966</v>
      </c>
      <c r="D54" s="24">
        <f>IF(Spreads!$F58="","",Spreads!G58)</f>
        <v>41.51</v>
      </c>
      <c r="E54" s="24">
        <f>IF(Spreads!$F58="","",Spreads!B58)</f>
        <v>33.01</v>
      </c>
      <c r="F54" s="24">
        <f>IF(Spreads!$F58="","",Spreads!F58)</f>
        <v>31.161804608681219</v>
      </c>
      <c r="G54" s="24">
        <f>IF(Spreads!$F58="","",Spreads!C58)</f>
        <v>29.86</v>
      </c>
      <c r="H54" s="24">
        <f>IF(Spreads!$F58="","",Spreads!H58)</f>
        <v>30.85</v>
      </c>
      <c r="I54" s="24">
        <f t="shared" si="7"/>
        <v>0.31180460868121784</v>
      </c>
      <c r="J54" s="24">
        <f t="shared" si="8"/>
        <v>-0.99000000000000199</v>
      </c>
      <c r="L54" s="24">
        <f t="shared" si="9"/>
        <v>2.1599999999999966</v>
      </c>
      <c r="M54" s="24">
        <f t="shared" si="10"/>
        <v>10.659999999999997</v>
      </c>
      <c r="N54" s="24"/>
      <c r="O54" s="24">
        <f t="shared" si="1"/>
        <v>33.803924105542038</v>
      </c>
      <c r="P54" s="24">
        <f t="shared" si="2"/>
        <v>-1.2939241055420396</v>
      </c>
      <c r="Q54" s="24">
        <f t="shared" si="3"/>
        <v>11.595957844978624</v>
      </c>
      <c r="R54" s="24">
        <f t="shared" si="11"/>
        <v>-11.284153236297406</v>
      </c>
      <c r="S54" s="24">
        <f t="shared" si="4"/>
        <v>30.636141897328251</v>
      </c>
      <c r="T54" s="24">
        <f t="shared" si="5"/>
        <v>-0.77614189732825167</v>
      </c>
      <c r="U54" s="24">
        <f t="shared" si="6"/>
        <v>33.99340802998104</v>
      </c>
      <c r="V54" s="24">
        <f t="shared" si="12"/>
        <v>-0.98340802998104238</v>
      </c>
      <c r="W54" s="24">
        <f t="shared" si="13"/>
        <v>2.75</v>
      </c>
      <c r="X54" s="24">
        <f t="shared" si="14"/>
        <v>-1.0900000000000034</v>
      </c>
      <c r="Z54" t="s">
        <v>207</v>
      </c>
      <c r="AA54">
        <v>2</v>
      </c>
      <c r="AB54">
        <v>432118.28443495068</v>
      </c>
      <c r="AC54">
        <v>216059.14221747534</v>
      </c>
      <c r="AD54">
        <v>76292.282324267348</v>
      </c>
      <c r="AE54">
        <v>0</v>
      </c>
      <c r="AF54" s="59" t="s">
        <v>208</v>
      </c>
    </row>
    <row r="55" spans="1:33" x14ac:dyDescent="0.2">
      <c r="A55" s="60">
        <f>Spreads!A59</f>
        <v>43521</v>
      </c>
      <c r="B55" s="24">
        <f>IF(Spreads!$F59="","",Spreads!D59)</f>
        <v>32.36</v>
      </c>
      <c r="C55" s="24">
        <f t="shared" si="0"/>
        <v>1.6799999999999997</v>
      </c>
      <c r="D55" s="24">
        <f>IF(Spreads!$F59="","",Spreads!G59)</f>
        <v>40.36</v>
      </c>
      <c r="E55" s="24">
        <f>IF(Spreads!$F59="","",Spreads!B59)</f>
        <v>32.86</v>
      </c>
      <c r="F55" s="24">
        <f>IF(Spreads!$F59="","",Spreads!F59)</f>
        <v>30.980367609504032</v>
      </c>
      <c r="G55" s="24">
        <f>IF(Spreads!$F59="","",Spreads!C59)</f>
        <v>29.71</v>
      </c>
      <c r="H55" s="24">
        <f>IF(Spreads!$F59="","",Spreads!H59)</f>
        <v>30.68</v>
      </c>
      <c r="I55" s="24">
        <f t="shared" si="7"/>
        <v>0.30036760950403263</v>
      </c>
      <c r="J55" s="24">
        <f t="shared" si="8"/>
        <v>-0.96999999999999886</v>
      </c>
      <c r="L55" s="24">
        <f t="shared" si="9"/>
        <v>2.1799999999999997</v>
      </c>
      <c r="M55" s="24">
        <f t="shared" si="10"/>
        <v>9.68</v>
      </c>
      <c r="N55" s="24"/>
      <c r="O55" s="24">
        <f t="shared" si="1"/>
        <v>33.621354976636958</v>
      </c>
      <c r="P55" s="24">
        <f t="shared" si="2"/>
        <v>-1.2613549766369587</v>
      </c>
      <c r="Q55" s="24">
        <f t="shared" si="3"/>
        <v>11.54175313525862</v>
      </c>
      <c r="R55" s="24">
        <f t="shared" si="11"/>
        <v>-11.241385525754588</v>
      </c>
      <c r="S55" s="24">
        <f t="shared" si="4"/>
        <v>30.470860311974768</v>
      </c>
      <c r="T55" s="24">
        <f t="shared" si="5"/>
        <v>-0.760860311974767</v>
      </c>
      <c r="U55" s="24">
        <f t="shared" si="6"/>
        <v>33.255473096564543</v>
      </c>
      <c r="V55" s="24">
        <f t="shared" si="12"/>
        <v>-0.39547309656454388</v>
      </c>
      <c r="W55" s="24">
        <f t="shared" si="13"/>
        <v>2.75</v>
      </c>
      <c r="X55" s="24">
        <f t="shared" si="14"/>
        <v>-1.0700000000000003</v>
      </c>
      <c r="Z55" t="s">
        <v>209</v>
      </c>
      <c r="AA55">
        <v>956</v>
      </c>
      <c r="AB55">
        <v>2707.3844649448292</v>
      </c>
      <c r="AC55">
        <v>2.8319921181431269</v>
      </c>
    </row>
    <row r="56" spans="1:33" x14ac:dyDescent="0.2">
      <c r="A56" s="60">
        <f>Spreads!A60</f>
        <v>43522</v>
      </c>
      <c r="B56" s="24">
        <f>IF(Spreads!$F60="","",Spreads!D60)</f>
        <v>31.99</v>
      </c>
      <c r="C56" s="24">
        <f t="shared" si="0"/>
        <v>1.5899999999999999</v>
      </c>
      <c r="D56" s="24">
        <f>IF(Spreads!$F60="","",Spreads!G60)</f>
        <v>40.090000000000003</v>
      </c>
      <c r="E56" s="24">
        <f>IF(Spreads!$F60="","",Spreads!B60)</f>
        <v>32.590000000000003</v>
      </c>
      <c r="F56" s="24">
        <f>IF(Spreads!$F60="","",Spreads!F60)</f>
        <v>30.58347417380395</v>
      </c>
      <c r="G56" s="24">
        <f>IF(Spreads!$F60="","",Spreads!C60)</f>
        <v>29.44</v>
      </c>
      <c r="H56" s="24">
        <f>IF(Spreads!$F60="","",Spreads!H60)</f>
        <v>30.4</v>
      </c>
      <c r="I56" s="24">
        <f t="shared" si="7"/>
        <v>0.18347417380395115</v>
      </c>
      <c r="J56" s="24">
        <f t="shared" si="8"/>
        <v>-0.9599999999999973</v>
      </c>
      <c r="L56" s="24">
        <f t="shared" si="9"/>
        <v>2.1900000000000048</v>
      </c>
      <c r="M56" s="24">
        <f t="shared" si="10"/>
        <v>9.6900000000000048</v>
      </c>
      <c r="N56" s="24"/>
      <c r="O56" s="24">
        <f t="shared" si="1"/>
        <v>33.327863827280282</v>
      </c>
      <c r="P56" s="24">
        <f t="shared" si="2"/>
        <v>-1.3378638272802839</v>
      </c>
      <c r="Q56" s="24">
        <f t="shared" si="3"/>
        <v>11.441888145247134</v>
      </c>
      <c r="R56" s="24">
        <f t="shared" si="11"/>
        <v>-11.258413971443183</v>
      </c>
      <c r="S56" s="24">
        <f t="shared" si="4"/>
        <v>30.190493557989903</v>
      </c>
      <c r="T56" s="24">
        <f t="shared" si="5"/>
        <v>-0.75049355798990192</v>
      </c>
      <c r="U56" s="24">
        <f t="shared" si="6"/>
        <v>32.93788697623819</v>
      </c>
      <c r="V56" s="24">
        <f t="shared" si="12"/>
        <v>-0.34788697623818621</v>
      </c>
      <c r="W56" s="24">
        <f t="shared" si="13"/>
        <v>2.75</v>
      </c>
      <c r="X56" s="24">
        <f t="shared" si="14"/>
        <v>-1.1600000000000001</v>
      </c>
      <c r="Z56" s="93" t="s">
        <v>210</v>
      </c>
      <c r="AA56" s="93">
        <v>958</v>
      </c>
      <c r="AB56" s="93">
        <v>434825.66889989551</v>
      </c>
      <c r="AC56" s="93"/>
      <c r="AD56" s="93"/>
      <c r="AE56" s="93"/>
      <c r="AF56" s="93"/>
    </row>
    <row r="57" spans="1:33" ht="13.5" thickBot="1" x14ac:dyDescent="0.25">
      <c r="A57" s="60">
        <f>Spreads!A61</f>
        <v>43523</v>
      </c>
      <c r="B57" s="24">
        <f>IF(Spreads!$F61="","",Spreads!D61)</f>
        <v>31.7</v>
      </c>
      <c r="C57" s="24">
        <f t="shared" si="0"/>
        <v>1.5799999999999983</v>
      </c>
      <c r="D57" s="24">
        <f>IF(Spreads!$F61="","",Spreads!G61)</f>
        <v>39.799999999999997</v>
      </c>
      <c r="E57" s="24">
        <f>IF(Spreads!$F61="","",Spreads!B61)</f>
        <v>32.299999999999997</v>
      </c>
      <c r="F57" s="24">
        <f>IF(Spreads!$F61="","",Spreads!F61)</f>
        <v>30.436056611972482</v>
      </c>
      <c r="G57" s="24">
        <f>IF(Spreads!$F61="","",Spreads!C61)</f>
        <v>29.15</v>
      </c>
      <c r="H57" s="24">
        <f>IF(Spreads!$F61="","",Spreads!H61)</f>
        <v>30.12</v>
      </c>
      <c r="I57" s="24">
        <f t="shared" si="7"/>
        <v>0.31605661197248125</v>
      </c>
      <c r="J57" s="24">
        <f t="shared" si="8"/>
        <v>-0.97000000000000242</v>
      </c>
      <c r="L57" s="24">
        <f t="shared" si="9"/>
        <v>2.1799999999999962</v>
      </c>
      <c r="M57" s="24">
        <f t="shared" si="10"/>
        <v>9.6799999999999962</v>
      </c>
      <c r="N57" s="24"/>
      <c r="O57" s="24">
        <f t="shared" si="1"/>
        <v>33.01602646332406</v>
      </c>
      <c r="P57" s="24">
        <f t="shared" si="2"/>
        <v>-1.3160264633240608</v>
      </c>
      <c r="Q57" s="24">
        <f t="shared" si="3"/>
        <v>11.332793772772312</v>
      </c>
      <c r="R57" s="24">
        <f t="shared" si="11"/>
        <v>-11.016737160799831</v>
      </c>
      <c r="S57" s="24">
        <f t="shared" si="4"/>
        <v>29.903031910269391</v>
      </c>
      <c r="T57" s="24">
        <f t="shared" si="5"/>
        <v>-0.75303191026939231</v>
      </c>
      <c r="U57" s="24">
        <f t="shared" si="6"/>
        <v>32.605722816685912</v>
      </c>
      <c r="V57" s="24">
        <f t="shared" si="12"/>
        <v>-0.30572281668591472</v>
      </c>
      <c r="W57" s="24">
        <f t="shared" si="13"/>
        <v>2.5</v>
      </c>
      <c r="X57" s="24">
        <f t="shared" si="14"/>
        <v>-0.92000000000000171</v>
      </c>
    </row>
    <row r="58" spans="1:33" ht="13.5" thickTop="1" x14ac:dyDescent="0.2">
      <c r="A58" s="60">
        <f>Spreads!A62</f>
        <v>43524</v>
      </c>
      <c r="B58" s="24">
        <f>IF(Spreads!$F62="","",Spreads!D62)</f>
        <v>31.86</v>
      </c>
      <c r="C58" s="24">
        <f t="shared" si="0"/>
        <v>1.6099999999999994</v>
      </c>
      <c r="D58" s="24">
        <f>IF(Spreads!$F62="","",Spreads!G62)</f>
        <v>39.96</v>
      </c>
      <c r="E58" s="24">
        <f>IF(Spreads!$F62="","",Spreads!B62)</f>
        <v>32.46</v>
      </c>
      <c r="F58" s="24">
        <f>IF(Spreads!$F62="","",Spreads!F62)</f>
        <v>30.265959425243878</v>
      </c>
      <c r="G58" s="24">
        <f>IF(Spreads!$F62="","",Spreads!C62)</f>
        <v>29.31</v>
      </c>
      <c r="H58" s="24">
        <f>IF(Spreads!$F62="","",Spreads!H62)</f>
        <v>30.25</v>
      </c>
      <c r="I58" s="24">
        <f t="shared" si="7"/>
        <v>1.5959425243877945E-2</v>
      </c>
      <c r="J58" s="24">
        <f t="shared" si="8"/>
        <v>-0.94000000000000128</v>
      </c>
      <c r="L58" s="24">
        <f t="shared" si="9"/>
        <v>2.2100000000000009</v>
      </c>
      <c r="M58" s="24">
        <f t="shared" si="10"/>
        <v>9.7100000000000009</v>
      </c>
      <c r="N58" s="24"/>
      <c r="O58" s="24">
        <f t="shared" si="1"/>
        <v>33.17835017515948</v>
      </c>
      <c r="P58" s="24">
        <f t="shared" si="2"/>
        <v>-1.3183501751594804</v>
      </c>
      <c r="Q58" s="24">
        <f t="shared" si="3"/>
        <v>11.395146269901637</v>
      </c>
      <c r="R58" s="24">
        <f t="shared" si="11"/>
        <v>-11.37918684465776</v>
      </c>
      <c r="S58" s="24">
        <f t="shared" si="4"/>
        <v>30.045491558411612</v>
      </c>
      <c r="T58" s="24">
        <f t="shared" si="5"/>
        <v>-0.73549155841161351</v>
      </c>
      <c r="U58" s="24">
        <f t="shared" si="6"/>
        <v>32.772735764572857</v>
      </c>
      <c r="V58" s="24">
        <f t="shared" si="12"/>
        <v>-0.31273576457285657</v>
      </c>
      <c r="W58" s="24">
        <f t="shared" si="13"/>
        <v>2.75</v>
      </c>
      <c r="X58" s="24">
        <f t="shared" si="14"/>
        <v>-1.1400000000000006</v>
      </c>
      <c r="Z58" s="94"/>
      <c r="AA58" s="94" t="s">
        <v>211</v>
      </c>
      <c r="AB58" s="94" t="s">
        <v>212</v>
      </c>
      <c r="AC58" s="94" t="s">
        <v>213</v>
      </c>
      <c r="AD58" s="94" t="s">
        <v>205</v>
      </c>
      <c r="AE58" s="94" t="s">
        <v>214</v>
      </c>
      <c r="AF58" s="94" t="s">
        <v>215</v>
      </c>
      <c r="AG58" s="94" t="s">
        <v>216</v>
      </c>
    </row>
    <row r="59" spans="1:33" x14ac:dyDescent="0.2">
      <c r="A59" s="60">
        <f>Spreads!A63</f>
        <v>43525</v>
      </c>
      <c r="B59" s="24">
        <f>IF(Spreads!$F63="","",Spreads!D63)</f>
        <v>32.14</v>
      </c>
      <c r="C59" s="24">
        <f t="shared" si="0"/>
        <v>1.9000000000000021</v>
      </c>
      <c r="D59" s="24">
        <f>IF(Spreads!$F63="","",Spreads!G63)</f>
        <v>40.24</v>
      </c>
      <c r="E59" s="24">
        <f>IF(Spreads!$F63="","",Spreads!B63)</f>
        <v>32.74</v>
      </c>
      <c r="F59" s="24">
        <f>IF(Spreads!$F63="","",Spreads!F63)</f>
        <v>29.222696679975073</v>
      </c>
      <c r="G59" s="24">
        <f>IF(Spreads!$F63="","",Spreads!C63)</f>
        <v>29.59</v>
      </c>
      <c r="H59" s="24">
        <f>IF(Spreads!$F63="","",Spreads!H63)</f>
        <v>30.24</v>
      </c>
      <c r="I59" s="24">
        <f t="shared" si="7"/>
        <v>-1.0173033200249257</v>
      </c>
      <c r="J59" s="24">
        <f t="shared" si="8"/>
        <v>-0.64999999999999858</v>
      </c>
      <c r="L59" s="24">
        <f t="shared" si="9"/>
        <v>2.5000000000000036</v>
      </c>
      <c r="M59" s="24">
        <f t="shared" si="10"/>
        <v>10.000000000000004</v>
      </c>
      <c r="N59" s="24"/>
      <c r="O59" s="24">
        <f t="shared" si="1"/>
        <v>33.243546483619902</v>
      </c>
      <c r="P59" s="24">
        <f t="shared" si="2"/>
        <v>-1.1035464836199012</v>
      </c>
      <c r="Q59" s="24">
        <f t="shared" si="3"/>
        <v>11.525240898432761</v>
      </c>
      <c r="R59" s="24">
        <f t="shared" si="11"/>
        <v>-12.542544218457687</v>
      </c>
      <c r="S59" s="24">
        <f t="shared" si="4"/>
        <v>30.138227724690854</v>
      </c>
      <c r="T59" s="24">
        <f t="shared" si="5"/>
        <v>-0.54822772469085379</v>
      </c>
      <c r="U59" s="24">
        <f t="shared" si="6"/>
        <v>32.907371623759104</v>
      </c>
      <c r="V59" s="24">
        <f t="shared" si="12"/>
        <v>-0.16737162375910231</v>
      </c>
      <c r="W59" s="24">
        <f t="shared" si="13"/>
        <v>2.75</v>
      </c>
      <c r="X59" s="24">
        <f t="shared" si="14"/>
        <v>-0.84999999999999787</v>
      </c>
      <c r="Z59" t="s">
        <v>217</v>
      </c>
      <c r="AA59">
        <v>-1.4113676843547509</v>
      </c>
      <c r="AB59">
        <v>0.19067182994607168</v>
      </c>
      <c r="AC59">
        <v>-7.4020776155236589</v>
      </c>
      <c r="AD59">
        <v>2.9361990524514657E-13</v>
      </c>
      <c r="AE59">
        <v>-1.7855513369389562</v>
      </c>
      <c r="AF59">
        <v>-1.0371840317705456</v>
      </c>
    </row>
    <row r="60" spans="1:33" x14ac:dyDescent="0.2">
      <c r="A60" s="60">
        <f>Spreads!A66</f>
        <v>43530</v>
      </c>
      <c r="B60" s="24">
        <f>IF(Spreads!$F66="","",Spreads!D66)</f>
        <v>31.68</v>
      </c>
      <c r="C60" s="24">
        <f t="shared" si="0"/>
        <v>1.8999999999999986</v>
      </c>
      <c r="D60" s="24">
        <f>IF(Spreads!$F66="","",Spreads!G66)</f>
        <v>39.78</v>
      </c>
      <c r="E60" s="24">
        <f>IF(Spreads!$F66="","",Spreads!B66)</f>
        <v>32.18</v>
      </c>
      <c r="F60" s="24">
        <f>IF(Spreads!$F66="","",Spreads!F66)</f>
        <v>29.018580055900738</v>
      </c>
      <c r="G60" s="24">
        <f>IF(Spreads!$F66="","",Spreads!C66)</f>
        <v>29.03</v>
      </c>
      <c r="H60" s="24">
        <f>IF(Spreads!$F66="","",Spreads!H66)</f>
        <v>29.78</v>
      </c>
      <c r="I60" s="24">
        <f t="shared" si="7"/>
        <v>-0.76141994409926284</v>
      </c>
      <c r="J60" s="24">
        <f t="shared" si="8"/>
        <v>-0.75</v>
      </c>
      <c r="L60" s="24">
        <f t="shared" si="9"/>
        <v>2.3999999999999986</v>
      </c>
      <c r="M60" s="24">
        <f t="shared" si="10"/>
        <v>10</v>
      </c>
      <c r="N60" s="24"/>
      <c r="O60" s="24">
        <f t="shared" si="1"/>
        <v>32.728442658139294</v>
      </c>
      <c r="P60" s="24">
        <f t="shared" si="2"/>
        <v>-1.0484426581392938</v>
      </c>
      <c r="Q60" s="24">
        <f t="shared" si="3"/>
        <v>11.30744879550233</v>
      </c>
      <c r="R60" s="24">
        <f t="shared" si="11"/>
        <v>-12.068868739601593</v>
      </c>
      <c r="S60" s="24">
        <f t="shared" si="4"/>
        <v>29.636322783183218</v>
      </c>
      <c r="T60" s="24">
        <f t="shared" si="5"/>
        <v>-0.60632278318321653</v>
      </c>
      <c r="U60" s="24">
        <f t="shared" si="6"/>
        <v>32.369962350302565</v>
      </c>
      <c r="V60" s="24">
        <f t="shared" si="12"/>
        <v>-0.18996235030256514</v>
      </c>
      <c r="W60" s="24">
        <f t="shared" si="13"/>
        <v>2.75</v>
      </c>
      <c r="X60" s="24">
        <f t="shared" si="14"/>
        <v>-0.85000000000000142</v>
      </c>
      <c r="Z60" t="s">
        <v>182</v>
      </c>
      <c r="AA60">
        <v>0.35474468678220977</v>
      </c>
      <c r="AB60">
        <v>1.2462265278431785E-2</v>
      </c>
      <c r="AC60">
        <v>28.465505977966938</v>
      </c>
      <c r="AD60">
        <v>1.3934504213670143E-129</v>
      </c>
      <c r="AE60">
        <v>0.33028813259339318</v>
      </c>
      <c r="AF60">
        <v>0.37920124097102637</v>
      </c>
      <c r="AG60">
        <v>36.341859127549817</v>
      </c>
    </row>
    <row r="61" spans="1:33" x14ac:dyDescent="0.2">
      <c r="A61" s="60">
        <f>Spreads!A67</f>
        <v>43531</v>
      </c>
      <c r="B61" s="24">
        <f>IF(Spreads!$F67="","",Spreads!D67)</f>
        <v>31.57</v>
      </c>
      <c r="C61" s="24">
        <f t="shared" si="0"/>
        <v>1.8999999999999986</v>
      </c>
      <c r="D61" s="24">
        <f>IF(Spreads!$F67="","",Spreads!G67)</f>
        <v>39.67</v>
      </c>
      <c r="E61" s="24">
        <f>IF(Spreads!$F67="","",Spreads!B67)</f>
        <v>32.07</v>
      </c>
      <c r="F61" s="24">
        <f>IF(Spreads!$F67="","",Spreads!F67)</f>
        <v>29.15465780528363</v>
      </c>
      <c r="G61" s="24">
        <f>IF(Spreads!$F67="","",Spreads!C67)</f>
        <v>28.92</v>
      </c>
      <c r="H61" s="24">
        <f>IF(Spreads!$F67="","",Spreads!H67)</f>
        <v>29.67</v>
      </c>
      <c r="I61" s="24">
        <f t="shared" si="7"/>
        <v>-0.51534219471637144</v>
      </c>
      <c r="J61" s="24">
        <f t="shared" si="8"/>
        <v>-0.75</v>
      </c>
      <c r="L61" s="24">
        <f t="shared" si="9"/>
        <v>2.3999999999999986</v>
      </c>
      <c r="M61" s="24">
        <f t="shared" si="10"/>
        <v>10</v>
      </c>
      <c r="N61" s="24"/>
      <c r="O61" s="24">
        <f t="shared" si="1"/>
        <v>32.591669153479231</v>
      </c>
      <c r="P61" s="24">
        <f t="shared" si="2"/>
        <v>-1.0216691534792304</v>
      </c>
      <c r="Q61" s="24">
        <f t="shared" si="3"/>
        <v>11.266403206442522</v>
      </c>
      <c r="R61" s="24">
        <f t="shared" si="11"/>
        <v>-11.781745401158894</v>
      </c>
      <c r="S61" s="24">
        <f t="shared" si="4"/>
        <v>29.524785061419667</v>
      </c>
      <c r="T61" s="24">
        <f t="shared" si="5"/>
        <v>-0.60478506141966548</v>
      </c>
      <c r="U61" s="24">
        <f t="shared" si="6"/>
        <v>32.241451437084706</v>
      </c>
      <c r="V61" s="24">
        <f t="shared" si="12"/>
        <v>-0.17145143708470556</v>
      </c>
      <c r="W61" s="24">
        <f t="shared" si="13"/>
        <v>2.5</v>
      </c>
      <c r="X61" s="24">
        <f t="shared" si="14"/>
        <v>-0.60000000000000142</v>
      </c>
      <c r="Z61" s="93" t="s">
        <v>7</v>
      </c>
      <c r="AA61" s="93">
        <v>0.65923460197738282</v>
      </c>
      <c r="AB61" s="93">
        <v>1.8034979015741796E-2</v>
      </c>
      <c r="AC61" s="93">
        <v>36.553111672709527</v>
      </c>
      <c r="AD61" s="93">
        <v>9.8397650847596067E-184</v>
      </c>
      <c r="AE61" s="93">
        <v>0.62384188390099771</v>
      </c>
      <c r="AF61" s="93">
        <v>0.69462732005376793</v>
      </c>
      <c r="AG61" s="93">
        <v>36.341859127550258</v>
      </c>
    </row>
    <row r="62" spans="1:33" x14ac:dyDescent="0.2">
      <c r="A62" s="60">
        <f>Spreads!A68</f>
        <v>43532</v>
      </c>
      <c r="B62" s="24">
        <f>IF(Spreads!$F68="","",Spreads!D68)</f>
        <v>31.55</v>
      </c>
      <c r="C62" s="24">
        <f t="shared" si="0"/>
        <v>1.9000000000000021</v>
      </c>
      <c r="D62" s="24">
        <f>IF(Spreads!$F68="","",Spreads!G68)</f>
        <v>39.65</v>
      </c>
      <c r="E62" s="24">
        <f>IF(Spreads!$F68="","",Spreads!B68)</f>
        <v>32.049999999999997</v>
      </c>
      <c r="F62" s="24">
        <f>IF(Spreads!$F68="","",Spreads!F68)</f>
        <v>28.995900431003598</v>
      </c>
      <c r="G62" s="24">
        <f>IF(Spreads!$F68="","",Spreads!C68)</f>
        <v>28.9</v>
      </c>
      <c r="H62" s="24">
        <f>IF(Spreads!$F68="","",Spreads!H68)</f>
        <v>29.65</v>
      </c>
      <c r="I62" s="24">
        <f t="shared" si="7"/>
        <v>-0.65409956899640065</v>
      </c>
      <c r="J62" s="24">
        <f t="shared" si="8"/>
        <v>-0.75</v>
      </c>
      <c r="L62" s="24">
        <f t="shared" si="9"/>
        <v>2.3999999999999986</v>
      </c>
      <c r="M62" s="24">
        <f t="shared" si="10"/>
        <v>10</v>
      </c>
      <c r="N62" s="24"/>
      <c r="O62" s="24">
        <f t="shared" si="1"/>
        <v>32.580295566676256</v>
      </c>
      <c r="P62" s="24">
        <f t="shared" si="2"/>
        <v>-1.030295566676255</v>
      </c>
      <c r="Q62" s="24">
        <f t="shared" si="3"/>
        <v>11.258940372068007</v>
      </c>
      <c r="R62" s="24">
        <f t="shared" si="11"/>
        <v>-11.913039941064408</v>
      </c>
      <c r="S62" s="24">
        <f t="shared" si="4"/>
        <v>29.504505475644471</v>
      </c>
      <c r="T62" s="24">
        <f t="shared" si="5"/>
        <v>-0.60450547564447277</v>
      </c>
      <c r="U62" s="24">
        <f t="shared" si="6"/>
        <v>32.218085816499631</v>
      </c>
      <c r="V62" s="24">
        <f t="shared" si="12"/>
        <v>-0.16808581649963372</v>
      </c>
      <c r="W62" s="24">
        <f t="shared" si="13"/>
        <v>2.5</v>
      </c>
      <c r="X62" s="24">
        <f t="shared" si="14"/>
        <v>-0.59999999999999787</v>
      </c>
    </row>
    <row r="63" spans="1:33" x14ac:dyDescent="0.2">
      <c r="A63" s="60">
        <f>Spreads!A69</f>
        <v>43535</v>
      </c>
      <c r="B63" s="24">
        <f>IF(Spreads!$F69="","",Spreads!D69)</f>
        <v>31.54</v>
      </c>
      <c r="C63" s="24">
        <f t="shared" si="0"/>
        <v>1.8999999999999986</v>
      </c>
      <c r="D63" s="24">
        <f>IF(Spreads!$F69="","",Spreads!G69)</f>
        <v>39.64</v>
      </c>
      <c r="E63" s="24">
        <f>IF(Spreads!$F69="","",Spreads!B69)</f>
        <v>32.04</v>
      </c>
      <c r="F63" s="24">
        <f>IF(Spreads!$F69="","",Spreads!F69)</f>
        <v>29.358774429357958</v>
      </c>
      <c r="G63" s="24">
        <f>IF(Spreads!$F69="","",Spreads!C69)</f>
        <v>28.89</v>
      </c>
      <c r="H63" s="24">
        <f>IF(Spreads!$F69="","",Spreads!H69)</f>
        <v>29.64</v>
      </c>
      <c r="I63" s="24">
        <f t="shared" si="7"/>
        <v>-0.28122557064204301</v>
      </c>
      <c r="J63" s="24">
        <f t="shared" si="8"/>
        <v>-0.75</v>
      </c>
      <c r="L63" s="24">
        <f t="shared" si="9"/>
        <v>2.3999999999999986</v>
      </c>
      <c r="M63" s="24">
        <f t="shared" si="10"/>
        <v>10</v>
      </c>
      <c r="N63" s="24"/>
      <c r="O63" s="24">
        <f t="shared" si="1"/>
        <v>32.542085938302826</v>
      </c>
      <c r="P63" s="24">
        <f t="shared" si="2"/>
        <v>-1.0020859383028267</v>
      </c>
      <c r="Q63" s="24">
        <f t="shared" si="3"/>
        <v>11.255208954880755</v>
      </c>
      <c r="R63" s="24">
        <f t="shared" si="11"/>
        <v>-11.536434525522798</v>
      </c>
      <c r="S63" s="24">
        <f t="shared" si="4"/>
        <v>29.494365682756879</v>
      </c>
      <c r="T63" s="24">
        <f t="shared" si="5"/>
        <v>-0.60436568275687819</v>
      </c>
      <c r="U63" s="24">
        <f t="shared" si="6"/>
        <v>32.206403006207097</v>
      </c>
      <c r="V63" s="24">
        <f t="shared" si="12"/>
        <v>-0.1664030062070978</v>
      </c>
      <c r="W63" s="24">
        <f t="shared" si="13"/>
        <v>2.5</v>
      </c>
      <c r="X63" s="24">
        <f t="shared" si="14"/>
        <v>-0.60000000000000142</v>
      </c>
      <c r="Z63" t="s">
        <v>187</v>
      </c>
    </row>
    <row r="64" spans="1:33" x14ac:dyDescent="0.2">
      <c r="A64" s="60">
        <f>Spreads!A70</f>
        <v>43536</v>
      </c>
      <c r="B64" s="24">
        <f>IF(Spreads!$F70="","",Spreads!D70)</f>
        <v>31.89</v>
      </c>
      <c r="C64" s="24">
        <f t="shared" si="0"/>
        <v>1.9000000000000021</v>
      </c>
      <c r="D64" s="24">
        <f>IF(Spreads!$F70="","",Spreads!G70)</f>
        <v>40.49</v>
      </c>
      <c r="E64" s="24">
        <f>IF(Spreads!$F70="","",Spreads!B70)</f>
        <v>32.39</v>
      </c>
      <c r="F64" s="24">
        <f>IF(Spreads!$F70="","",Spreads!F70)</f>
        <v>29.234036492423648</v>
      </c>
      <c r="G64" s="24">
        <f>IF(Spreads!$F70="","",Spreads!C70)</f>
        <v>29.24</v>
      </c>
      <c r="H64" s="24">
        <f>IF(Spreads!$F70="","",Spreads!H70)</f>
        <v>29.99</v>
      </c>
      <c r="I64" s="24">
        <f t="shared" si="7"/>
        <v>-0.75596350757635022</v>
      </c>
      <c r="J64" s="24">
        <f t="shared" si="8"/>
        <v>-0.75</v>
      </c>
      <c r="L64" s="24">
        <f t="shared" si="9"/>
        <v>2.4000000000000021</v>
      </c>
      <c r="M64" s="24">
        <f t="shared" si="10"/>
        <v>10.500000000000004</v>
      </c>
      <c r="N64" s="24"/>
      <c r="O64" s="24">
        <f t="shared" si="1"/>
        <v>32.954606931786188</v>
      </c>
      <c r="P64" s="24">
        <f t="shared" si="2"/>
        <v>-1.0646069317861873</v>
      </c>
      <c r="Q64" s="24">
        <f t="shared" si="3"/>
        <v>11.385808556434693</v>
      </c>
      <c r="R64" s="24">
        <f t="shared" si="11"/>
        <v>-12.141772064011043</v>
      </c>
      <c r="S64" s="24">
        <f t="shared" si="4"/>
        <v>29.849258433822733</v>
      </c>
      <c r="T64" s="24">
        <f t="shared" si="5"/>
        <v>-0.6092584338227347</v>
      </c>
      <c r="U64" s="24">
        <f t="shared" si="6"/>
        <v>32.890010417028819</v>
      </c>
      <c r="V64" s="24">
        <f t="shared" si="12"/>
        <v>-0.50001041702881821</v>
      </c>
      <c r="W64" s="24">
        <f t="shared" si="13"/>
        <v>2.75</v>
      </c>
      <c r="X64" s="24">
        <f t="shared" si="14"/>
        <v>-0.84999999999999787</v>
      </c>
    </row>
    <row r="65" spans="1:33" ht="13.5" thickBot="1" x14ac:dyDescent="0.25">
      <c r="A65" s="60">
        <f>Spreads!A71</f>
        <v>43537</v>
      </c>
      <c r="B65" s="24">
        <f>IF(Spreads!$F71="","",Spreads!D71)</f>
        <v>31.83</v>
      </c>
      <c r="C65" s="24">
        <f t="shared" si="0"/>
        <v>1.8999999999999986</v>
      </c>
      <c r="D65" s="24">
        <f>IF(Spreads!$F71="","",Spreads!G71)</f>
        <v>40.43</v>
      </c>
      <c r="E65" s="24">
        <f>IF(Spreads!$F71="","",Spreads!B71)</f>
        <v>32.33</v>
      </c>
      <c r="F65" s="24">
        <f>IF(Spreads!$F71="","",Spreads!F71)</f>
        <v>29.041259680797886</v>
      </c>
      <c r="G65" s="24">
        <f>IF(Spreads!$F71="","",Spreads!C71)</f>
        <v>29.18</v>
      </c>
      <c r="H65" s="24">
        <f>IF(Spreads!$F71="","",Spreads!H71)</f>
        <v>29.93</v>
      </c>
      <c r="I65" s="24">
        <f t="shared" si="7"/>
        <v>-0.88874031920211394</v>
      </c>
      <c r="J65" s="24">
        <f t="shared" si="8"/>
        <v>-0.75</v>
      </c>
      <c r="L65" s="24">
        <f t="shared" si="9"/>
        <v>2.3999999999999986</v>
      </c>
      <c r="M65" s="24">
        <f t="shared" si="10"/>
        <v>10.5</v>
      </c>
      <c r="N65" s="24"/>
      <c r="O65" s="24">
        <f t="shared" si="1"/>
        <v>32.899638200241384</v>
      </c>
      <c r="P65" s="24">
        <f t="shared" si="2"/>
        <v>-1.0696382002413856</v>
      </c>
      <c r="Q65" s="24">
        <f t="shared" si="3"/>
        <v>11.36342005331116</v>
      </c>
      <c r="R65" s="24">
        <f t="shared" si="11"/>
        <v>-12.252160372513274</v>
      </c>
      <c r="S65" s="24">
        <f t="shared" si="4"/>
        <v>29.788419676497156</v>
      </c>
      <c r="T65" s="24">
        <f t="shared" si="5"/>
        <v>-0.60841967649715656</v>
      </c>
      <c r="U65" s="24">
        <f t="shared" si="6"/>
        <v>32.819913555273622</v>
      </c>
      <c r="V65" s="24">
        <f t="shared" si="12"/>
        <v>-0.48991355527362401</v>
      </c>
      <c r="W65" s="24">
        <f t="shared" si="13"/>
        <v>2.75</v>
      </c>
      <c r="X65" s="24">
        <f t="shared" si="14"/>
        <v>-0.85000000000000142</v>
      </c>
      <c r="Z65" s="92" t="s">
        <v>190</v>
      </c>
      <c r="AA65" s="92"/>
      <c r="AC65" s="92"/>
      <c r="AD65" s="92"/>
    </row>
    <row r="66" spans="1:33" ht="13.5" thickTop="1" x14ac:dyDescent="0.2">
      <c r="A66" s="60">
        <f>Spreads!A72</f>
        <v>43538</v>
      </c>
      <c r="B66" s="24">
        <f>IF(Spreads!$F72="","",Spreads!D72)</f>
        <v>31.47</v>
      </c>
      <c r="C66" s="24">
        <f t="shared" ref="C66:C129" si="15">B66-H66</f>
        <v>1.8999999999999986</v>
      </c>
      <c r="D66" s="24">
        <f>IF(Spreads!$F72="","",Spreads!G72)</f>
        <v>40.07</v>
      </c>
      <c r="E66" s="24">
        <f>IF(Spreads!$F72="","",Spreads!B72)</f>
        <v>31.97</v>
      </c>
      <c r="F66" s="24">
        <f>IF(Spreads!$F72="","",Spreads!F72)</f>
        <v>29.041259680797886</v>
      </c>
      <c r="G66" s="24">
        <f>IF(Spreads!$F72="","",Spreads!C72)</f>
        <v>28.82</v>
      </c>
      <c r="H66" s="24">
        <f>IF(Spreads!$F72="","",Spreads!H72)</f>
        <v>29.57</v>
      </c>
      <c r="I66" s="24">
        <f t="shared" si="7"/>
        <v>-0.52874031920211451</v>
      </c>
      <c r="J66" s="24">
        <f t="shared" si="8"/>
        <v>-0.75</v>
      </c>
      <c r="L66" s="24">
        <f t="shared" si="9"/>
        <v>2.3999999999999986</v>
      </c>
      <c r="M66" s="24">
        <f t="shared" si="10"/>
        <v>10.5</v>
      </c>
      <c r="N66" s="24"/>
      <c r="O66" s="24">
        <f t="shared" ref="O66:O129" si="16">$AA$39+($AA$40*F66)+($AA$41*H66)</f>
        <v>32.484766088738262</v>
      </c>
      <c r="P66" s="24">
        <f t="shared" ref="P66:P129" si="17">B66-O66</f>
        <v>-1.0147660887382628</v>
      </c>
      <c r="Q66" s="24">
        <f t="shared" ref="Q66:Q129" si="18">$AA$99+($AA$103*G66)+($AA$104*H66)</f>
        <v>11.229089034569967</v>
      </c>
      <c r="R66" s="24">
        <f t="shared" si="11"/>
        <v>-11.757829353772081</v>
      </c>
      <c r="S66" s="24">
        <f t="shared" ref="S66:S129" si="19">$AA$59+($AA$60*E66)+($AA$61*H66)</f>
        <v>29.423387132543706</v>
      </c>
      <c r="T66" s="24">
        <f t="shared" ref="T66:T129" si="20">G66-S66</f>
        <v>-0.60338713254370546</v>
      </c>
      <c r="U66" s="24">
        <f t="shared" ref="U66:U129" si="21">$AA$18+($AA$19*B66)+($AA$20*D66)+($AA$21*H66)</f>
        <v>32.399332384742415</v>
      </c>
      <c r="V66" s="24">
        <f t="shared" si="12"/>
        <v>-0.4293323847424162</v>
      </c>
      <c r="W66" s="24">
        <f t="shared" si="13"/>
        <v>2.5</v>
      </c>
      <c r="X66" s="24">
        <f t="shared" si="14"/>
        <v>-0.60000000000000142</v>
      </c>
      <c r="Z66" t="s">
        <v>191</v>
      </c>
      <c r="AA66" t="e">
        <f>SQRT(AA67)</f>
        <v>#NAME?</v>
      </c>
      <c r="AC66" t="s">
        <v>192</v>
      </c>
      <c r="AD66" t="e">
        <f>AA70*LN(AB75/AA70)+2*(AA74+1)</f>
        <v>#NAME?</v>
      </c>
    </row>
    <row r="67" spans="1:33" x14ac:dyDescent="0.2">
      <c r="A67" s="60">
        <f>Spreads!A73</f>
        <v>43539</v>
      </c>
      <c r="B67" s="24">
        <f>IF(Spreads!$F73="","",Spreads!D73)</f>
        <v>31.33</v>
      </c>
      <c r="C67" s="24">
        <f t="shared" si="15"/>
        <v>1.8999999999999986</v>
      </c>
      <c r="D67" s="24">
        <f>IF(Spreads!$F73="","",Spreads!G73)</f>
        <v>39.93</v>
      </c>
      <c r="E67" s="24">
        <f>IF(Spreads!$F73="","",Spreads!B73)</f>
        <v>31.83</v>
      </c>
      <c r="F67" s="24">
        <f>IF(Spreads!$F73="","",Spreads!F73)</f>
        <v>28.84848286917213</v>
      </c>
      <c r="G67" s="24">
        <f>IF(Spreads!$F73="","",Spreads!C73)</f>
        <v>28.68</v>
      </c>
      <c r="H67" s="24">
        <f>IF(Spreads!$F73="","",Spreads!H73)</f>
        <v>29.43</v>
      </c>
      <c r="I67" s="24">
        <f t="shared" ref="I67:I130" si="22">F67-H67</f>
        <v>-0.58151713082786927</v>
      </c>
      <c r="J67" s="24">
        <f t="shared" ref="J67:J130" si="23">G67-H67</f>
        <v>-0.75</v>
      </c>
      <c r="L67" s="24">
        <f t="shared" ref="L67:L130" si="24">E67-H67</f>
        <v>2.3999999999999986</v>
      </c>
      <c r="M67" s="24">
        <f t="shared" ref="M67:M130" si="25">D67-H67</f>
        <v>10.5</v>
      </c>
      <c r="N67" s="24"/>
      <c r="O67" s="24">
        <f t="shared" si="16"/>
        <v>32.337603554637219</v>
      </c>
      <c r="P67" s="24">
        <f t="shared" si="17"/>
        <v>-1.0076035546372211</v>
      </c>
      <c r="Q67" s="24">
        <f t="shared" si="18"/>
        <v>11.176849193948389</v>
      </c>
      <c r="R67" s="24">
        <f t="shared" ref="R67:R130" si="26">I67-Q67</f>
        <v>-11.758366324776258</v>
      </c>
      <c r="S67" s="24">
        <f t="shared" si="19"/>
        <v>29.281430032117363</v>
      </c>
      <c r="T67" s="24">
        <f t="shared" si="20"/>
        <v>-0.60143003211736357</v>
      </c>
      <c r="U67" s="24">
        <f t="shared" si="21"/>
        <v>32.235773040646947</v>
      </c>
      <c r="V67" s="24">
        <f t="shared" ref="V67:V130" si="27">E67-U67</f>
        <v>-0.40577304064694886</v>
      </c>
      <c r="W67" s="24">
        <f t="shared" ref="W67:W130" si="28">MROUND($AA$99+($AA$100*D67)+($AA$101*E67)+($AA$102*F67)+($AA$103*G67)+($AA$104*H67),0.25)</f>
        <v>2.5</v>
      </c>
      <c r="X67" s="24">
        <f t="shared" ref="X67:X130" si="29">C67-W67</f>
        <v>-0.60000000000000142</v>
      </c>
      <c r="Z67" t="s">
        <v>193</v>
      </c>
      <c r="AA67" t="e">
        <f>AB74/AB76</f>
        <v>#NAME?</v>
      </c>
      <c r="AC67" t="s">
        <v>194</v>
      </c>
      <c r="AD67" t="e">
        <f>AD66+2*(AA74+2)*(AA74+3)/(AA70-AA74-3)</f>
        <v>#NAME?</v>
      </c>
    </row>
    <row r="68" spans="1:33" x14ac:dyDescent="0.2">
      <c r="A68" s="60">
        <f>Spreads!A74</f>
        <v>43542</v>
      </c>
      <c r="B68" s="24">
        <f>IF(Spreads!$F74="","",Spreads!D74)</f>
        <v>31.34</v>
      </c>
      <c r="C68" s="24">
        <f t="shared" si="15"/>
        <v>1.8999999999999986</v>
      </c>
      <c r="D68" s="24">
        <f>IF(Spreads!$F74="","",Spreads!G74)</f>
        <v>39.94</v>
      </c>
      <c r="E68" s="24">
        <f>IF(Spreads!$F74="","",Spreads!B74)</f>
        <v>31.84</v>
      </c>
      <c r="F68" s="24">
        <f>IF(Spreads!$F74="","",Spreads!F74)</f>
        <v>28.859822681620706</v>
      </c>
      <c r="G68" s="24">
        <f>IF(Spreads!$F74="","",Spreads!C74)</f>
        <v>28.69</v>
      </c>
      <c r="H68" s="24">
        <f>IF(Spreads!$F74="","",Spreads!H74)</f>
        <v>29.44</v>
      </c>
      <c r="I68" s="24">
        <f t="shared" si="22"/>
        <v>-0.58017731837929531</v>
      </c>
      <c r="J68" s="24">
        <f t="shared" si="23"/>
        <v>-0.75</v>
      </c>
      <c r="L68" s="24">
        <f t="shared" si="24"/>
        <v>2.3999999999999986</v>
      </c>
      <c r="M68" s="24">
        <f t="shared" si="25"/>
        <v>10.499999999999996</v>
      </c>
      <c r="N68" s="24"/>
      <c r="O68" s="24">
        <f t="shared" si="16"/>
        <v>32.348293861111308</v>
      </c>
      <c r="P68" s="24">
        <f t="shared" si="17"/>
        <v>-1.0082938611113086</v>
      </c>
      <c r="Q68" s="24">
        <f t="shared" si="18"/>
        <v>11.180580611135644</v>
      </c>
      <c r="R68" s="24">
        <f t="shared" si="26"/>
        <v>-11.76075792951494</v>
      </c>
      <c r="S68" s="24">
        <f t="shared" si="19"/>
        <v>29.291569825004963</v>
      </c>
      <c r="T68" s="24">
        <f t="shared" si="20"/>
        <v>-0.6015698250049617</v>
      </c>
      <c r="U68" s="24">
        <f t="shared" si="21"/>
        <v>32.247455850939474</v>
      </c>
      <c r="V68" s="24">
        <f t="shared" si="27"/>
        <v>-0.40745585093947412</v>
      </c>
      <c r="W68" s="24">
        <f t="shared" si="28"/>
        <v>2.5</v>
      </c>
      <c r="X68" s="24">
        <f t="shared" si="29"/>
        <v>-0.60000000000000142</v>
      </c>
      <c r="Z68" t="s">
        <v>195</v>
      </c>
      <c r="AA68" t="e">
        <f>1-(1-AA67)*(AA70-1)/(AA70-AA74-1)</f>
        <v>#NAME?</v>
      </c>
      <c r="AC68" s="93" t="s">
        <v>196</v>
      </c>
      <c r="AD68" s="93" t="e">
        <f>AA70*LN(AB75/AA70)+(AA74+1)*LN(AA70)</f>
        <v>#NAME?</v>
      </c>
    </row>
    <row r="69" spans="1:33" x14ac:dyDescent="0.2">
      <c r="A69" s="60">
        <f>Spreads!A75</f>
        <v>43543</v>
      </c>
      <c r="B69" s="24">
        <f>IF(Spreads!$F75="","",Spreads!D75)</f>
        <v>31.14</v>
      </c>
      <c r="C69" s="24">
        <f t="shared" si="15"/>
        <v>1.9000000000000021</v>
      </c>
      <c r="D69" s="24">
        <f>IF(Spreads!$F75="","",Spreads!G75)</f>
        <v>39.74</v>
      </c>
      <c r="E69" s="24">
        <f>IF(Spreads!$F75="","",Spreads!B75)</f>
        <v>31.64</v>
      </c>
      <c r="F69" s="24">
        <f>IF(Spreads!$F75="","",Spreads!F75)</f>
        <v>28.803123619377835</v>
      </c>
      <c r="G69" s="24">
        <f>IF(Spreads!$F75="","",Spreads!C75)</f>
        <v>28.49</v>
      </c>
      <c r="H69" s="24">
        <f>IF(Spreads!$F75="","",Spreads!H75)</f>
        <v>29.24</v>
      </c>
      <c r="I69" s="24">
        <f t="shared" si="22"/>
        <v>-0.43687638062216294</v>
      </c>
      <c r="J69" s="24">
        <f t="shared" si="23"/>
        <v>-0.75</v>
      </c>
      <c r="L69" s="24">
        <f t="shared" si="24"/>
        <v>2.4000000000000021</v>
      </c>
      <c r="M69" s="24">
        <f t="shared" si="25"/>
        <v>10.500000000000004</v>
      </c>
      <c r="N69" s="24"/>
      <c r="O69" s="24">
        <f t="shared" si="16"/>
        <v>32.121978948947856</v>
      </c>
      <c r="P69" s="24">
        <f t="shared" si="17"/>
        <v>-0.9819789489478552</v>
      </c>
      <c r="Q69" s="24">
        <f t="shared" si="18"/>
        <v>11.105952267390535</v>
      </c>
      <c r="R69" s="24">
        <f t="shared" si="26"/>
        <v>-11.542828648012698</v>
      </c>
      <c r="S69" s="24">
        <f t="shared" si="19"/>
        <v>29.08877396725304</v>
      </c>
      <c r="T69" s="24">
        <f t="shared" si="20"/>
        <v>-0.59877396725304166</v>
      </c>
      <c r="U69" s="24">
        <f t="shared" si="21"/>
        <v>32.01379964508881</v>
      </c>
      <c r="V69" s="24">
        <f t="shared" si="27"/>
        <v>-0.37379964508880903</v>
      </c>
      <c r="W69" s="24">
        <f t="shared" si="28"/>
        <v>2.5</v>
      </c>
      <c r="X69" s="24">
        <f t="shared" si="29"/>
        <v>-0.59999999999999787</v>
      </c>
      <c r="Z69" t="s">
        <v>197</v>
      </c>
      <c r="AA69" t="e">
        <f>SQRT(AC75)</f>
        <v>#NAME?</v>
      </c>
    </row>
    <row r="70" spans="1:33" x14ac:dyDescent="0.2">
      <c r="A70" s="60">
        <f>Spreads!A76</f>
        <v>43544</v>
      </c>
      <c r="B70" s="24">
        <f>IF(Spreads!$F76="","",Spreads!D76)</f>
        <v>31.17</v>
      </c>
      <c r="C70" s="24">
        <f t="shared" si="15"/>
        <v>1.9000000000000021</v>
      </c>
      <c r="D70" s="24">
        <f>IF(Spreads!$F76="","",Spreads!G76)</f>
        <v>39.770000000000003</v>
      </c>
      <c r="E70" s="24">
        <f>IF(Spreads!$F76="","",Spreads!B76)</f>
        <v>31.67</v>
      </c>
      <c r="F70" s="24">
        <f>IF(Spreads!$F76="","",Spreads!F76)</f>
        <v>28.837143056723558</v>
      </c>
      <c r="G70" s="24">
        <f>IF(Spreads!$F76="","",Spreads!C76)</f>
        <v>28.52</v>
      </c>
      <c r="H70" s="24">
        <f>IF(Spreads!$F76="","",Spreads!H76)</f>
        <v>29.27</v>
      </c>
      <c r="I70" s="24">
        <f t="shared" si="22"/>
        <v>-0.43285694327644109</v>
      </c>
      <c r="J70" s="24">
        <f t="shared" si="23"/>
        <v>-0.75</v>
      </c>
      <c r="L70" s="24">
        <f t="shared" si="24"/>
        <v>2.4000000000000021</v>
      </c>
      <c r="M70" s="24">
        <f t="shared" si="25"/>
        <v>10.500000000000004</v>
      </c>
      <c r="N70" s="24"/>
      <c r="O70" s="24">
        <f t="shared" si="16"/>
        <v>32.154049868370144</v>
      </c>
      <c r="P70" s="24">
        <f t="shared" si="17"/>
        <v>-0.98404986837014263</v>
      </c>
      <c r="Q70" s="24">
        <f t="shared" si="18"/>
        <v>11.117146518952302</v>
      </c>
      <c r="R70" s="24">
        <f t="shared" si="26"/>
        <v>-11.550003462228743</v>
      </c>
      <c r="S70" s="24">
        <f t="shared" si="19"/>
        <v>29.119193345915825</v>
      </c>
      <c r="T70" s="24">
        <f t="shared" si="20"/>
        <v>-0.5991933459158254</v>
      </c>
      <c r="U70" s="24">
        <f t="shared" si="21"/>
        <v>32.048848075966411</v>
      </c>
      <c r="V70" s="24">
        <f t="shared" si="27"/>
        <v>-0.37884807596640968</v>
      </c>
      <c r="W70" s="24">
        <f t="shared" si="28"/>
        <v>2.5</v>
      </c>
      <c r="X70" s="24">
        <f t="shared" si="29"/>
        <v>-0.59999999999999787</v>
      </c>
      <c r="Z70" s="93" t="s">
        <v>198</v>
      </c>
      <c r="AA70" s="93">
        <f>COUNT(I2:I960)</f>
        <v>959</v>
      </c>
    </row>
    <row r="71" spans="1:33" x14ac:dyDescent="0.2">
      <c r="A71" s="60">
        <f>Spreads!A77</f>
        <v>43545</v>
      </c>
      <c r="B71" s="24">
        <f>IF(Spreads!$F77="","",Spreads!D77)</f>
        <v>31</v>
      </c>
      <c r="C71" s="24">
        <f t="shared" si="15"/>
        <v>1.8999999999999986</v>
      </c>
      <c r="D71" s="24">
        <f>IF(Spreads!$F77="","",Spreads!G77)</f>
        <v>39.6</v>
      </c>
      <c r="E71" s="24">
        <f>IF(Spreads!$F77="","",Spreads!B77)</f>
        <v>31.5</v>
      </c>
      <c r="F71" s="24">
        <f>IF(Spreads!$F77="","",Spreads!F77)</f>
        <v>28.939201368760724</v>
      </c>
      <c r="G71" s="24">
        <f>IF(Spreads!$F77="","",Spreads!C77)</f>
        <v>28.35</v>
      </c>
      <c r="H71" s="24">
        <f>IF(Spreads!$F77="","",Spreads!H77)</f>
        <v>29.1</v>
      </c>
      <c r="I71" s="24">
        <f t="shared" si="22"/>
        <v>-0.16079863123927751</v>
      </c>
      <c r="J71" s="24">
        <f t="shared" si="23"/>
        <v>-0.75</v>
      </c>
      <c r="L71" s="24">
        <f t="shared" si="24"/>
        <v>2.3999999999999986</v>
      </c>
      <c r="M71" s="24">
        <f t="shared" si="25"/>
        <v>10.5</v>
      </c>
      <c r="N71" s="24"/>
      <c r="O71" s="24">
        <f t="shared" si="16"/>
        <v>31.950632768329214</v>
      </c>
      <c r="P71" s="24">
        <f t="shared" si="17"/>
        <v>-0.95063276832921417</v>
      </c>
      <c r="Q71" s="24">
        <f t="shared" si="18"/>
        <v>11.053712426768961</v>
      </c>
      <c r="R71" s="24">
        <f t="shared" si="26"/>
        <v>-11.214511058008238</v>
      </c>
      <c r="S71" s="24">
        <f t="shared" si="19"/>
        <v>28.946816866826698</v>
      </c>
      <c r="T71" s="24">
        <f t="shared" si="20"/>
        <v>-0.59681686682669621</v>
      </c>
      <c r="U71" s="24">
        <f t="shared" si="21"/>
        <v>31.850240300993342</v>
      </c>
      <c r="V71" s="24">
        <f t="shared" si="27"/>
        <v>-0.35024030099334169</v>
      </c>
      <c r="W71" s="24">
        <f t="shared" si="28"/>
        <v>2.5</v>
      </c>
      <c r="X71" s="24">
        <f t="shared" si="29"/>
        <v>-0.60000000000000142</v>
      </c>
    </row>
    <row r="72" spans="1:33" ht="13.5" thickBot="1" x14ac:dyDescent="0.25">
      <c r="A72" s="60">
        <f>Spreads!A78</f>
        <v>43546</v>
      </c>
      <c r="B72" s="24">
        <f>IF(Spreads!$F78="","",Spreads!D78)</f>
        <v>30.56</v>
      </c>
      <c r="C72" s="24">
        <f t="shared" si="15"/>
        <v>1.8999999999999986</v>
      </c>
      <c r="D72" s="24">
        <f>IF(Spreads!$F78="","",Spreads!G78)</f>
        <v>39.159999999999997</v>
      </c>
      <c r="E72" s="24">
        <f>IF(Spreads!$F78="","",Spreads!B78)</f>
        <v>31.06</v>
      </c>
      <c r="F72" s="24">
        <f>IF(Spreads!$F78="","",Spreads!F78)</f>
        <v>28.61034680775208</v>
      </c>
      <c r="G72" s="24">
        <f>IF(Spreads!$F78="","",Spreads!C78)</f>
        <v>27.91</v>
      </c>
      <c r="H72" s="24">
        <f>IF(Spreads!$F78="","",Spreads!H78)</f>
        <v>28.66</v>
      </c>
      <c r="I72" s="24">
        <f t="shared" si="22"/>
        <v>-4.9653192247919975E-2</v>
      </c>
      <c r="J72" s="24">
        <f t="shared" si="23"/>
        <v>-0.75</v>
      </c>
      <c r="L72" s="24">
        <f t="shared" si="24"/>
        <v>2.3999999999999986</v>
      </c>
      <c r="M72" s="24">
        <f t="shared" si="25"/>
        <v>10.499999999999996</v>
      </c>
      <c r="N72" s="24"/>
      <c r="O72" s="24">
        <f t="shared" si="16"/>
        <v>31.467750500787432</v>
      </c>
      <c r="P72" s="24">
        <f t="shared" si="17"/>
        <v>-0.90775050078743291</v>
      </c>
      <c r="Q72" s="24">
        <f t="shared" si="18"/>
        <v>10.889530070529718</v>
      </c>
      <c r="R72" s="24">
        <f t="shared" si="26"/>
        <v>-10.939183262777638</v>
      </c>
      <c r="S72" s="24">
        <f t="shared" si="19"/>
        <v>28.500665979772474</v>
      </c>
      <c r="T72" s="24">
        <f t="shared" si="20"/>
        <v>-0.59066597977247426</v>
      </c>
      <c r="U72" s="24">
        <f t="shared" si="21"/>
        <v>31.33619664812187</v>
      </c>
      <c r="V72" s="24">
        <f t="shared" si="27"/>
        <v>-0.27619664812187139</v>
      </c>
      <c r="W72" s="24">
        <f t="shared" si="28"/>
        <v>2.5</v>
      </c>
      <c r="X72" s="24">
        <f t="shared" si="29"/>
        <v>-0.60000000000000142</v>
      </c>
      <c r="Z72" t="s">
        <v>199</v>
      </c>
      <c r="AD72" s="59" t="s">
        <v>200</v>
      </c>
      <c r="AE72" s="59">
        <v>0.05</v>
      </c>
    </row>
    <row r="73" spans="1:33" ht="13.5" thickTop="1" x14ac:dyDescent="0.2">
      <c r="A73" s="60">
        <f>Spreads!A79</f>
        <v>43549</v>
      </c>
      <c r="B73" s="24">
        <f>IF(Spreads!$F79="","",Spreads!D79)</f>
        <v>30.72</v>
      </c>
      <c r="C73" s="24">
        <f t="shared" si="15"/>
        <v>1.8999999999999986</v>
      </c>
      <c r="D73" s="24">
        <f>IF(Spreads!$F79="","",Spreads!G79)</f>
        <v>39.32</v>
      </c>
      <c r="E73" s="24">
        <f>IF(Spreads!$F79="","",Spreads!B79)</f>
        <v>31.22</v>
      </c>
      <c r="F73" s="24">
        <f>IF(Spreads!$F79="","",Spreads!F79)</f>
        <v>28.644366245097803</v>
      </c>
      <c r="G73" s="24">
        <f>IF(Spreads!$F79="","",Spreads!C79)</f>
        <v>28.07</v>
      </c>
      <c r="H73" s="24">
        <f>IF(Spreads!$F79="","",Spreads!H79)</f>
        <v>28.82</v>
      </c>
      <c r="I73" s="24">
        <f t="shared" si="22"/>
        <v>-0.17563375490219713</v>
      </c>
      <c r="J73" s="24">
        <f t="shared" si="23"/>
        <v>-0.75</v>
      </c>
      <c r="L73" s="24">
        <f t="shared" si="24"/>
        <v>2.3999999999999986</v>
      </c>
      <c r="M73" s="24">
        <f t="shared" si="25"/>
        <v>10.5</v>
      </c>
      <c r="N73" s="24"/>
      <c r="O73" s="24">
        <f t="shared" si="16"/>
        <v>31.649636349363636</v>
      </c>
      <c r="P73" s="24">
        <f t="shared" si="17"/>
        <v>-0.92963634936363704</v>
      </c>
      <c r="Q73" s="24">
        <f t="shared" si="18"/>
        <v>10.949232745525805</v>
      </c>
      <c r="R73" s="24">
        <f t="shared" si="26"/>
        <v>-11.124866500428002</v>
      </c>
      <c r="S73" s="24">
        <f t="shared" si="19"/>
        <v>28.662902665974009</v>
      </c>
      <c r="T73" s="24">
        <f t="shared" si="20"/>
        <v>-0.59290266597400887</v>
      </c>
      <c r="U73" s="24">
        <f t="shared" si="21"/>
        <v>31.523121612802402</v>
      </c>
      <c r="V73" s="24">
        <f t="shared" si="27"/>
        <v>-0.30312161280240346</v>
      </c>
      <c r="W73" s="24">
        <f t="shared" si="28"/>
        <v>2.5</v>
      </c>
      <c r="X73" s="24">
        <f t="shared" si="29"/>
        <v>-0.60000000000000142</v>
      </c>
      <c r="Z73" s="94"/>
      <c r="AA73" s="94" t="s">
        <v>201</v>
      </c>
      <c r="AB73" s="94" t="s">
        <v>202</v>
      </c>
      <c r="AC73" s="94" t="s">
        <v>203</v>
      </c>
      <c r="AD73" s="94" t="s">
        <v>204</v>
      </c>
      <c r="AE73" s="94" t="s">
        <v>205</v>
      </c>
      <c r="AF73" s="94" t="s">
        <v>206</v>
      </c>
    </row>
    <row r="74" spans="1:33" x14ac:dyDescent="0.2">
      <c r="A74" s="60">
        <f>Spreads!A80</f>
        <v>43550</v>
      </c>
      <c r="B74" s="24">
        <f>IF(Spreads!$F80="","",Spreads!D80)</f>
        <v>30.55</v>
      </c>
      <c r="C74" s="24">
        <f t="shared" si="15"/>
        <v>1.9000000000000021</v>
      </c>
      <c r="D74" s="24">
        <f>IF(Spreads!$F80="","",Spreads!G80)</f>
        <v>39.15</v>
      </c>
      <c r="E74" s="24">
        <f>IF(Spreads!$F80="","",Spreads!B80)</f>
        <v>31.05</v>
      </c>
      <c r="F74" s="24">
        <f>IF(Spreads!$F80="","",Spreads!F80)</f>
        <v>28.315511684089156</v>
      </c>
      <c r="G74" s="24">
        <f>IF(Spreads!$F80="","",Spreads!C80)</f>
        <v>27.9</v>
      </c>
      <c r="H74" s="24">
        <f>IF(Spreads!$F80="","",Spreads!H80)</f>
        <v>28.65</v>
      </c>
      <c r="I74" s="24">
        <f t="shared" si="22"/>
        <v>-0.33448831591084272</v>
      </c>
      <c r="J74" s="24">
        <f t="shared" si="23"/>
        <v>-0.75</v>
      </c>
      <c r="L74" s="24">
        <f t="shared" si="24"/>
        <v>2.4000000000000021</v>
      </c>
      <c r="M74" s="24">
        <f t="shared" si="25"/>
        <v>10.5</v>
      </c>
      <c r="N74" s="24"/>
      <c r="O74" s="24">
        <f t="shared" si="16"/>
        <v>31.4779081654492</v>
      </c>
      <c r="P74" s="24">
        <f t="shared" si="17"/>
        <v>-0.92790816544919963</v>
      </c>
      <c r="Q74" s="24">
        <f t="shared" si="18"/>
        <v>10.885798653342462</v>
      </c>
      <c r="R74" s="24">
        <f t="shared" si="26"/>
        <v>-11.220286969253305</v>
      </c>
      <c r="S74" s="24">
        <f t="shared" si="19"/>
        <v>28.490526186884878</v>
      </c>
      <c r="T74" s="24">
        <f t="shared" si="20"/>
        <v>-0.59052618688487968</v>
      </c>
      <c r="U74" s="24">
        <f t="shared" si="21"/>
        <v>31.324513837829336</v>
      </c>
      <c r="V74" s="24">
        <f t="shared" si="27"/>
        <v>-0.27451383782933547</v>
      </c>
      <c r="W74" s="24">
        <f t="shared" si="28"/>
        <v>2.5</v>
      </c>
      <c r="X74" s="24">
        <f t="shared" si="29"/>
        <v>-0.59999999999999787</v>
      </c>
      <c r="Z74" t="s">
        <v>207</v>
      </c>
      <c r="AA74">
        <f>COUNT(G2:H2)</f>
        <v>2</v>
      </c>
      <c r="AB74" t="e">
        <v>#NAME?</v>
      </c>
      <c r="AC74" t="e">
        <f>AB74/AA74</f>
        <v>#NAME?</v>
      </c>
      <c r="AD74" t="e">
        <f>AC74/AC75</f>
        <v>#NAME?</v>
      </c>
      <c r="AE74" t="e">
        <f>_xlfn.F.DIST.RT(AD74,AA74,AA75)</f>
        <v>#NAME?</v>
      </c>
      <c r="AF74" s="59" t="e">
        <f>IF(AE74&lt;AE72,"yes","no")</f>
        <v>#NAME?</v>
      </c>
    </row>
    <row r="75" spans="1:33" x14ac:dyDescent="0.2">
      <c r="A75" s="60">
        <f>Spreads!A81</f>
        <v>43551</v>
      </c>
      <c r="B75" s="24">
        <f>IF(Spreads!$F81="","",Spreads!D81)</f>
        <v>30.72</v>
      </c>
      <c r="C75" s="24">
        <f t="shared" si="15"/>
        <v>1.8999999999999986</v>
      </c>
      <c r="D75" s="24">
        <f>IF(Spreads!$F81="","",Spreads!G81)</f>
        <v>39.32</v>
      </c>
      <c r="E75" s="24">
        <f>IF(Spreads!$F81="","",Spreads!B81)</f>
        <v>31.22</v>
      </c>
      <c r="F75" s="24">
        <f>IF(Spreads!$F81="","",Spreads!F81)</f>
        <v>28.338191308986303</v>
      </c>
      <c r="G75" s="24">
        <f>IF(Spreads!$F81="","",Spreads!C81)</f>
        <v>28.07</v>
      </c>
      <c r="H75" s="24">
        <f>IF(Spreads!$F81="","",Spreads!H81)</f>
        <v>28.82</v>
      </c>
      <c r="I75" s="24">
        <f t="shared" si="22"/>
        <v>-0.48180869101369694</v>
      </c>
      <c r="J75" s="24">
        <f t="shared" si="23"/>
        <v>-0.75</v>
      </c>
      <c r="L75" s="24">
        <f t="shared" si="24"/>
        <v>2.3999999999999986</v>
      </c>
      <c r="M75" s="24">
        <f t="shared" si="25"/>
        <v>10.5</v>
      </c>
      <c r="N75" s="24"/>
      <c r="O75" s="24">
        <f t="shared" si="16"/>
        <v>31.672152158190361</v>
      </c>
      <c r="P75" s="24">
        <f t="shared" si="17"/>
        <v>-0.95215215819036203</v>
      </c>
      <c r="Q75" s="24">
        <f t="shared" si="18"/>
        <v>10.949232745525805</v>
      </c>
      <c r="R75" s="24">
        <f t="shared" si="26"/>
        <v>-11.431041436539502</v>
      </c>
      <c r="S75" s="24">
        <f t="shared" si="19"/>
        <v>28.662902665974009</v>
      </c>
      <c r="T75" s="24">
        <f t="shared" si="20"/>
        <v>-0.59290266597400887</v>
      </c>
      <c r="U75" s="24">
        <f t="shared" si="21"/>
        <v>31.523121612802402</v>
      </c>
      <c r="V75" s="24">
        <f t="shared" si="27"/>
        <v>-0.30312161280240346</v>
      </c>
      <c r="W75" s="24">
        <f t="shared" si="28"/>
        <v>2.5</v>
      </c>
      <c r="X75" s="24">
        <f t="shared" si="29"/>
        <v>-0.60000000000000142</v>
      </c>
      <c r="Z75" t="s">
        <v>209</v>
      </c>
      <c r="AA75">
        <f>AA76-AA74</f>
        <v>956</v>
      </c>
      <c r="AB75" t="e">
        <f>AB76-AB74</f>
        <v>#NAME?</v>
      </c>
      <c r="AC75" t="e">
        <f>AB75/AA75</f>
        <v>#NAME?</v>
      </c>
    </row>
    <row r="76" spans="1:33" x14ac:dyDescent="0.2">
      <c r="A76" s="60">
        <f>Spreads!A82</f>
        <v>43552</v>
      </c>
      <c r="B76" s="24">
        <f>IF(Spreads!$F82="","",Spreads!D82)</f>
        <v>30.53</v>
      </c>
      <c r="C76" s="24">
        <f t="shared" si="15"/>
        <v>1.9000000000000021</v>
      </c>
      <c r="D76" s="24">
        <f>IF(Spreads!$F82="","",Spreads!G82)</f>
        <v>39.130000000000003</v>
      </c>
      <c r="E76" s="24">
        <f>IF(Spreads!$F82="","",Spreads!B82)</f>
        <v>31.03</v>
      </c>
      <c r="F76" s="24">
        <f>IF(Spreads!$F82="","",Spreads!F82)</f>
        <v>28.088715435117678</v>
      </c>
      <c r="G76" s="24">
        <f>IF(Spreads!$F82="","",Spreads!C82)</f>
        <v>27.88</v>
      </c>
      <c r="H76" s="24">
        <f>IF(Spreads!$F82="","",Spreads!H82)</f>
        <v>28.63</v>
      </c>
      <c r="I76" s="24">
        <f t="shared" si="22"/>
        <v>-0.54128456488232146</v>
      </c>
      <c r="J76" s="24">
        <f t="shared" si="23"/>
        <v>-0.75</v>
      </c>
      <c r="L76" s="24">
        <f t="shared" si="24"/>
        <v>2.4000000000000021</v>
      </c>
      <c r="M76" s="24">
        <f t="shared" si="25"/>
        <v>10.500000000000004</v>
      </c>
      <c r="N76" s="24"/>
      <c r="O76" s="24">
        <f t="shared" si="16"/>
        <v>31.47153809171882</v>
      </c>
      <c r="P76" s="24">
        <f t="shared" si="17"/>
        <v>-0.94153809171881875</v>
      </c>
      <c r="Q76" s="24">
        <f t="shared" si="18"/>
        <v>10.878335818967951</v>
      </c>
      <c r="R76" s="24">
        <f t="shared" si="26"/>
        <v>-11.419620383850273</v>
      </c>
      <c r="S76" s="24">
        <f t="shared" si="19"/>
        <v>28.470246601109686</v>
      </c>
      <c r="T76" s="24">
        <f t="shared" si="20"/>
        <v>-0.59024660110968696</v>
      </c>
      <c r="U76" s="24">
        <f t="shared" si="21"/>
        <v>31.301148217244268</v>
      </c>
      <c r="V76" s="24">
        <f t="shared" si="27"/>
        <v>-0.27114821724426719</v>
      </c>
      <c r="W76" s="24">
        <f t="shared" si="28"/>
        <v>2.5</v>
      </c>
      <c r="X76" s="24">
        <f t="shared" si="29"/>
        <v>-0.59999999999999787</v>
      </c>
      <c r="Z76" s="93" t="s">
        <v>210</v>
      </c>
      <c r="AA76" s="93">
        <f>AA70-1</f>
        <v>958</v>
      </c>
      <c r="AB76" s="93">
        <f>DEVSQ(I2:I960)</f>
        <v>20504.949525335851</v>
      </c>
      <c r="AC76" s="93"/>
      <c r="AD76" s="93"/>
      <c r="AE76" s="93"/>
      <c r="AF76" s="93"/>
    </row>
    <row r="77" spans="1:33" ht="13.5" thickBot="1" x14ac:dyDescent="0.25">
      <c r="A77" s="60">
        <f>Spreads!A83</f>
        <v>43553</v>
      </c>
      <c r="B77" s="24">
        <f>IF(Spreads!$F83="","",Spreads!D83)</f>
        <v>30.26</v>
      </c>
      <c r="C77" s="24">
        <f t="shared" si="15"/>
        <v>1.9000000000000021</v>
      </c>
      <c r="D77" s="24">
        <f>IF(Spreads!$F83="","",Spreads!G83)</f>
        <v>38.86</v>
      </c>
      <c r="E77" s="24">
        <f>IF(Spreads!$F83="","",Spreads!B83)</f>
        <v>30.76</v>
      </c>
      <c r="F77" s="24">
        <f>IF(Spreads!$F83="","",Spreads!F83)</f>
        <v>27.805220123903329</v>
      </c>
      <c r="G77" s="24">
        <f>IF(Spreads!$F83="","",Spreads!C83)</f>
        <v>27.61</v>
      </c>
      <c r="H77" s="24">
        <f>IF(Spreads!$F83="","",Spreads!H83)</f>
        <v>28.36</v>
      </c>
      <c r="I77" s="24">
        <f t="shared" si="22"/>
        <v>-0.55477987609667068</v>
      </c>
      <c r="J77" s="24">
        <f t="shared" si="23"/>
        <v>-0.75</v>
      </c>
      <c r="L77" s="24">
        <f t="shared" si="24"/>
        <v>2.4000000000000021</v>
      </c>
      <c r="M77" s="24">
        <f t="shared" si="25"/>
        <v>10.5</v>
      </c>
      <c r="N77" s="24"/>
      <c r="O77" s="24">
        <f t="shared" si="16"/>
        <v>31.181231979227341</v>
      </c>
      <c r="P77" s="24">
        <f t="shared" si="17"/>
        <v>-0.92123197922733979</v>
      </c>
      <c r="Q77" s="24">
        <f t="shared" si="18"/>
        <v>10.777587554912056</v>
      </c>
      <c r="R77" s="24">
        <f t="shared" si="26"/>
        <v>-11.332367431008727</v>
      </c>
      <c r="S77" s="24">
        <f t="shared" si="19"/>
        <v>28.196472193144601</v>
      </c>
      <c r="T77" s="24">
        <f t="shared" si="20"/>
        <v>-0.58647219314460131</v>
      </c>
      <c r="U77" s="24">
        <f t="shared" si="21"/>
        <v>30.985712339345866</v>
      </c>
      <c r="V77" s="24">
        <f t="shared" si="27"/>
        <v>-0.22571233934586488</v>
      </c>
      <c r="W77" s="24">
        <f t="shared" si="28"/>
        <v>2.5</v>
      </c>
      <c r="X77" s="24">
        <f t="shared" si="29"/>
        <v>-0.59999999999999787</v>
      </c>
    </row>
    <row r="78" spans="1:33" ht="13.5" thickTop="1" x14ac:dyDescent="0.2">
      <c r="A78" s="60">
        <f>Spreads!A84</f>
        <v>43556</v>
      </c>
      <c r="B78" s="24">
        <f>IF(Spreads!$F84="","",Spreads!D84)</f>
        <v>30.47</v>
      </c>
      <c r="C78" s="24">
        <f t="shared" si="15"/>
        <v>1.8999999999999986</v>
      </c>
      <c r="D78" s="24">
        <f>IF(Spreads!$F84="","",Spreads!G84)</f>
        <v>37.57</v>
      </c>
      <c r="E78" s="24">
        <f>IF(Spreads!$F84="","",Spreads!B84)</f>
        <v>30.97</v>
      </c>
      <c r="F78" s="24">
        <f>IF(Spreads!$F84="","",Spreads!F84)</f>
        <v>27.589763687380426</v>
      </c>
      <c r="G78" s="24">
        <f>IF(Spreads!$F84="","",Spreads!C84)</f>
        <v>27.82</v>
      </c>
      <c r="H78" s="24">
        <f>IF(Spreads!$F84="","",Spreads!H84)</f>
        <v>28.57</v>
      </c>
      <c r="I78" s="24">
        <f t="shared" si="22"/>
        <v>-0.98023631261957433</v>
      </c>
      <c r="J78" s="24">
        <f t="shared" si="23"/>
        <v>-0.75</v>
      </c>
      <c r="L78" s="24">
        <f t="shared" si="24"/>
        <v>2.3999999999999986</v>
      </c>
      <c r="M78" s="24">
        <f t="shared" si="25"/>
        <v>9</v>
      </c>
      <c r="N78" s="24"/>
      <c r="O78" s="24">
        <f t="shared" si="16"/>
        <v>31.439085169000741</v>
      </c>
      <c r="P78" s="24">
        <f t="shared" si="17"/>
        <v>-0.96908516900074204</v>
      </c>
      <c r="Q78" s="24">
        <f t="shared" si="18"/>
        <v>10.85594731584442</v>
      </c>
      <c r="R78" s="24">
        <f t="shared" si="26"/>
        <v>-11.836183628463994</v>
      </c>
      <c r="S78" s="24">
        <f t="shared" si="19"/>
        <v>28.409407843784116</v>
      </c>
      <c r="T78" s="24">
        <f t="shared" si="20"/>
        <v>-0.58940784378411593</v>
      </c>
      <c r="U78" s="24">
        <f t="shared" si="21"/>
        <v>30.406924203739916</v>
      </c>
      <c r="V78" s="24">
        <f t="shared" si="27"/>
        <v>0.56307579626008319</v>
      </c>
      <c r="W78" s="24">
        <f t="shared" si="28"/>
        <v>2.5</v>
      </c>
      <c r="X78" s="24">
        <f t="shared" si="29"/>
        <v>-0.60000000000000142</v>
      </c>
      <c r="Z78" s="94"/>
      <c r="AA78" s="94" t="s">
        <v>211</v>
      </c>
      <c r="AB78" s="94" t="s">
        <v>212</v>
      </c>
      <c r="AC78" s="94" t="s">
        <v>213</v>
      </c>
      <c r="AD78" s="94" t="s">
        <v>205</v>
      </c>
      <c r="AE78" s="94" t="s">
        <v>214</v>
      </c>
      <c r="AF78" s="94" t="s">
        <v>215</v>
      </c>
      <c r="AG78" s="94" t="s">
        <v>216</v>
      </c>
    </row>
    <row r="79" spans="1:33" x14ac:dyDescent="0.2">
      <c r="A79" s="60">
        <f>Spreads!A86</f>
        <v>43558</v>
      </c>
      <c r="B79" s="24">
        <f>IF(Spreads!$F86="","",Spreads!D86)</f>
        <v>30.7</v>
      </c>
      <c r="C79" s="24">
        <f t="shared" si="15"/>
        <v>1.8999999999999986</v>
      </c>
      <c r="D79" s="24">
        <f>IF(Spreads!$F86="","",Spreads!G86)</f>
        <v>37.799999999999997</v>
      </c>
      <c r="E79" s="24">
        <f>IF(Spreads!$F86="","",Spreads!B86)</f>
        <v>31.35</v>
      </c>
      <c r="F79" s="24">
        <f>IF(Spreads!$F86="","",Spreads!F86)</f>
        <v>27.975317310631937</v>
      </c>
      <c r="G79" s="24">
        <f>IF(Spreads!$F86="","",Spreads!C86)</f>
        <v>28.2</v>
      </c>
      <c r="H79" s="24">
        <f>IF(Spreads!$F86="","",Spreads!H86)</f>
        <v>28.8</v>
      </c>
      <c r="I79" s="24">
        <f t="shared" si="22"/>
        <v>-0.8246826893680641</v>
      </c>
      <c r="J79" s="24">
        <f t="shared" si="23"/>
        <v>-0.60000000000000142</v>
      </c>
      <c r="L79" s="24">
        <f t="shared" si="24"/>
        <v>2.5500000000000007</v>
      </c>
      <c r="M79" s="24">
        <f t="shared" si="25"/>
        <v>8.9999999999999964</v>
      </c>
      <c r="N79" s="24"/>
      <c r="O79" s="24">
        <f t="shared" si="16"/>
        <v>31.675789110605194</v>
      </c>
      <c r="P79" s="24">
        <f t="shared" si="17"/>
        <v>-0.97578911060519502</v>
      </c>
      <c r="Q79" s="24">
        <f t="shared" si="18"/>
        <v>11.010990279626318</v>
      </c>
      <c r="R79" s="24">
        <f t="shared" si="26"/>
        <v>-11.835672968994382</v>
      </c>
      <c r="S79" s="24">
        <f t="shared" si="19"/>
        <v>28.695834783216149</v>
      </c>
      <c r="T79" s="24">
        <f t="shared" si="20"/>
        <v>-0.49583478321615004</v>
      </c>
      <c r="U79" s="24">
        <f t="shared" si="21"/>
        <v>30.675628840468185</v>
      </c>
      <c r="V79" s="24">
        <f t="shared" si="27"/>
        <v>0.67437115953181603</v>
      </c>
      <c r="W79" s="24">
        <f t="shared" si="28"/>
        <v>2.5</v>
      </c>
      <c r="X79" s="24">
        <f t="shared" si="29"/>
        <v>-0.60000000000000142</v>
      </c>
      <c r="Z79" t="s">
        <v>217</v>
      </c>
      <c r="AA79" t="e">
        <v>#NAME?</v>
      </c>
      <c r="AB79" t="e">
        <v>#NAME?</v>
      </c>
      <c r="AC79" t="e">
        <f>AA79/AB79</f>
        <v>#NAME?</v>
      </c>
      <c r="AD79" t="e">
        <f>_xlfn.T.DIST.2T(ABS(AC79),$AA$75)</f>
        <v>#NAME?</v>
      </c>
      <c r="AE79" t="e">
        <f>AA79-_xlfn.T.INV.2T(AE$72,$AA$75)*AB79</f>
        <v>#NAME?</v>
      </c>
      <c r="AF79" t="e">
        <f>AA79+_xlfn.T.INV.2T(AE$72,$AA$75)*AB79</f>
        <v>#NAME?</v>
      </c>
    </row>
    <row r="80" spans="1:33" x14ac:dyDescent="0.2">
      <c r="A80" s="60">
        <f>Spreads!A87</f>
        <v>43559</v>
      </c>
      <c r="B80" s="24">
        <f>IF(Spreads!$F87="","",Spreads!D87)</f>
        <v>31.1</v>
      </c>
      <c r="C80" s="24">
        <f t="shared" si="15"/>
        <v>1.9000000000000021</v>
      </c>
      <c r="D80" s="24">
        <f>IF(Spreads!$F87="","",Spreads!G87)</f>
        <v>38.200000000000003</v>
      </c>
      <c r="E80" s="24">
        <f>IF(Spreads!$F87="","",Spreads!B87)</f>
        <v>31.75</v>
      </c>
      <c r="F80" s="24">
        <f>IF(Spreads!$F87="","",Spreads!F87)</f>
        <v>28.701065307340674</v>
      </c>
      <c r="G80" s="24">
        <f>IF(Spreads!$F87="","",Spreads!C87)</f>
        <v>28.6</v>
      </c>
      <c r="H80" s="24">
        <f>IF(Spreads!$F87="","",Spreads!H87)</f>
        <v>29.2</v>
      </c>
      <c r="I80" s="24">
        <f t="shared" si="22"/>
        <v>-0.49893469265932566</v>
      </c>
      <c r="J80" s="24">
        <f t="shared" si="23"/>
        <v>-0.59999999999999787</v>
      </c>
      <c r="L80" s="24">
        <f t="shared" si="24"/>
        <v>2.5500000000000007</v>
      </c>
      <c r="M80" s="24">
        <f t="shared" si="25"/>
        <v>9.0000000000000036</v>
      </c>
      <c r="N80" s="24"/>
      <c r="O80" s="24">
        <f t="shared" si="16"/>
        <v>32.083387317278643</v>
      </c>
      <c r="P80" s="24">
        <f t="shared" si="17"/>
        <v>-0.98338731727864115</v>
      </c>
      <c r="Q80" s="24">
        <f t="shared" si="18"/>
        <v>11.160246967116539</v>
      </c>
      <c r="R80" s="24">
        <f t="shared" si="26"/>
        <v>-11.659181659775864</v>
      </c>
      <c r="S80" s="24">
        <f t="shared" si="19"/>
        <v>29.101426498719988</v>
      </c>
      <c r="T80" s="24">
        <f t="shared" si="20"/>
        <v>-0.50142649871998657</v>
      </c>
      <c r="U80" s="24">
        <f t="shared" si="21"/>
        <v>31.142941252169521</v>
      </c>
      <c r="V80" s="24">
        <f t="shared" si="27"/>
        <v>0.60705874783047875</v>
      </c>
      <c r="W80" s="24">
        <f t="shared" si="28"/>
        <v>2.75</v>
      </c>
      <c r="X80" s="24">
        <f t="shared" si="29"/>
        <v>-0.84999999999999787</v>
      </c>
      <c r="Z80" t="str">
        <f t="array" ref="Z80:Z81">TRANSPOSE(G1:H1)</f>
        <v>Crude-degummed - Chicago</v>
      </c>
      <c r="AA80" t="e">
        <v>#NAME?</v>
      </c>
      <c r="AB80" t="e">
        <v>#NAME?</v>
      </c>
      <c r="AC80" t="e">
        <f>AA80/AB80</f>
        <v>#NAME?</v>
      </c>
      <c r="AD80" t="e">
        <f>_xlfn.T.DIST.2T(ABS(AC80),$AA$75)</f>
        <v>#NAME?</v>
      </c>
      <c r="AE80" t="e">
        <f>AA80-_xlfn.T.INV.2T(AE$72,$AA$75)*AB80</f>
        <v>#NAME?</v>
      </c>
      <c r="AF80" t="e">
        <f>AA80+_xlfn.T.INV.2T(AE$72,$AA$75)*AB80</f>
        <v>#NAME?</v>
      </c>
      <c r="AG80" t="e">
        <v>#NAME?</v>
      </c>
    </row>
    <row r="81" spans="1:33" x14ac:dyDescent="0.2">
      <c r="A81" s="60">
        <f>Spreads!A88</f>
        <v>43560</v>
      </c>
      <c r="B81" s="24">
        <f>IF(Spreads!$F88="","",Spreads!D88)</f>
        <v>31.05</v>
      </c>
      <c r="C81" s="24">
        <f t="shared" si="15"/>
        <v>1.9000000000000021</v>
      </c>
      <c r="D81" s="24">
        <f>IF(Spreads!$F88="","",Spreads!G88)</f>
        <v>38.15</v>
      </c>
      <c r="E81" s="24">
        <f>IF(Spreads!$F88="","",Spreads!B88)</f>
        <v>31.7</v>
      </c>
      <c r="F81" s="24">
        <f>IF(Spreads!$F88="","",Spreads!F88)</f>
        <v>28.644366245097803</v>
      </c>
      <c r="G81" s="24">
        <f>IF(Spreads!$F88="","",Spreads!C88)</f>
        <v>28.55</v>
      </c>
      <c r="H81" s="24">
        <f>IF(Spreads!$F88="","",Spreads!H88)</f>
        <v>29.15</v>
      </c>
      <c r="I81" s="24">
        <f t="shared" si="22"/>
        <v>-0.50563375490219542</v>
      </c>
      <c r="J81" s="24">
        <f t="shared" si="23"/>
        <v>-0.59999999999999787</v>
      </c>
      <c r="L81" s="24">
        <f t="shared" si="24"/>
        <v>2.5500000000000007</v>
      </c>
      <c r="M81" s="24">
        <f t="shared" si="25"/>
        <v>9</v>
      </c>
      <c r="N81" s="24"/>
      <c r="O81" s="24">
        <f t="shared" si="16"/>
        <v>32.029935784908155</v>
      </c>
      <c r="P81" s="24">
        <f t="shared" si="17"/>
        <v>-0.97993578490815381</v>
      </c>
      <c r="Q81" s="24">
        <f t="shared" si="18"/>
        <v>11.141589881180259</v>
      </c>
      <c r="R81" s="24">
        <f t="shared" si="26"/>
        <v>-11.647223636082455</v>
      </c>
      <c r="S81" s="24">
        <f t="shared" si="19"/>
        <v>29.050727534282007</v>
      </c>
      <c r="T81" s="24">
        <f t="shared" si="20"/>
        <v>-0.50072753428200656</v>
      </c>
      <c r="U81" s="24">
        <f t="shared" si="21"/>
        <v>31.084527200706855</v>
      </c>
      <c r="V81" s="24">
        <f t="shared" si="27"/>
        <v>0.61547279929314413</v>
      </c>
      <c r="W81" s="24">
        <f t="shared" si="28"/>
        <v>2.75</v>
      </c>
      <c r="X81" s="24">
        <f t="shared" si="29"/>
        <v>-0.84999999999999787</v>
      </c>
      <c r="Z81" s="93" t="str">
        <v>SBO Futures</v>
      </c>
      <c r="AA81" s="93" t="e">
        <v>#NAME?</v>
      </c>
      <c r="AB81" s="93" t="e">
        <v>#NAME?</v>
      </c>
      <c r="AC81" s="93" t="e">
        <f>AA81/AB81</f>
        <v>#NAME?</v>
      </c>
      <c r="AD81" s="93" t="e">
        <f>_xlfn.T.DIST.2T(ABS(AC81),$AA$75)</f>
        <v>#NAME?</v>
      </c>
      <c r="AE81" s="93" t="e">
        <f>AA81-_xlfn.T.INV.2T(AE$72,$AA$75)*AB81</f>
        <v>#NAME?</v>
      </c>
      <c r="AF81" s="93" t="e">
        <f>AA81+_xlfn.T.INV.2T(AE$72,$AA$75)*AB81</f>
        <v>#NAME?</v>
      </c>
      <c r="AG81" s="93" t="e">
        <v>#NAME?</v>
      </c>
    </row>
    <row r="82" spans="1:33" x14ac:dyDescent="0.2">
      <c r="A82" s="60">
        <f>Spreads!A89</f>
        <v>43563</v>
      </c>
      <c r="B82" s="24">
        <f>IF(Spreads!$F89="","",Spreads!D89)</f>
        <v>30.38</v>
      </c>
      <c r="C82" s="24">
        <f t="shared" si="15"/>
        <v>1.5</v>
      </c>
      <c r="D82" s="24">
        <f>IF(Spreads!$F89="","",Spreads!G89)</f>
        <v>37.880000000000003</v>
      </c>
      <c r="E82" s="24">
        <f>IF(Spreads!$F89="","",Spreads!B89)</f>
        <v>31.43</v>
      </c>
      <c r="F82" s="24">
        <f>IF(Spreads!$F89="","",Spreads!F89)</f>
        <v>28.587667182854933</v>
      </c>
      <c r="G82" s="24">
        <f>IF(Spreads!$F89="","",Spreads!C89)</f>
        <v>28.28</v>
      </c>
      <c r="H82" s="24">
        <f>IF(Spreads!$F89="","",Spreads!H89)</f>
        <v>28.88</v>
      </c>
      <c r="I82" s="24">
        <f t="shared" si="22"/>
        <v>-0.29233281714506631</v>
      </c>
      <c r="J82" s="24">
        <f t="shared" si="23"/>
        <v>-0.59999999999999787</v>
      </c>
      <c r="L82" s="24">
        <f t="shared" si="24"/>
        <v>2.5500000000000007</v>
      </c>
      <c r="M82" s="24">
        <f t="shared" si="25"/>
        <v>9.0000000000000036</v>
      </c>
      <c r="N82" s="24"/>
      <c r="O82" s="24">
        <f t="shared" si="16"/>
        <v>31.722951295507986</v>
      </c>
      <c r="P82" s="24">
        <f t="shared" si="17"/>
        <v>-1.3429512955079872</v>
      </c>
      <c r="Q82" s="24">
        <f t="shared" si="18"/>
        <v>11.040841617124364</v>
      </c>
      <c r="R82" s="24">
        <f t="shared" si="26"/>
        <v>-11.333174434269431</v>
      </c>
      <c r="S82" s="24">
        <f t="shared" si="19"/>
        <v>28.776953126316918</v>
      </c>
      <c r="T82" s="24">
        <f t="shared" si="20"/>
        <v>-0.49695312631691735</v>
      </c>
      <c r="U82" s="24">
        <f t="shared" si="21"/>
        <v>30.787039708821403</v>
      </c>
      <c r="V82" s="24">
        <f t="shared" si="27"/>
        <v>0.64296029117859632</v>
      </c>
      <c r="W82" s="24">
        <f t="shared" si="28"/>
        <v>2.5</v>
      </c>
      <c r="X82" s="24">
        <f t="shared" si="29"/>
        <v>-1</v>
      </c>
    </row>
    <row r="83" spans="1:33" x14ac:dyDescent="0.2">
      <c r="A83" s="60">
        <f>Spreads!A90</f>
        <v>43564</v>
      </c>
      <c r="B83" s="24">
        <f>IF(Spreads!$F90="","",Spreads!D90)</f>
        <v>30.54</v>
      </c>
      <c r="C83" s="24">
        <f t="shared" si="15"/>
        <v>1.5</v>
      </c>
      <c r="D83" s="24">
        <f>IF(Spreads!$F90="","",Spreads!G90)</f>
        <v>38.04</v>
      </c>
      <c r="E83" s="24">
        <f>IF(Spreads!$F90="","",Spreads!B90)</f>
        <v>31.59</v>
      </c>
      <c r="F83" s="24">
        <f>IF(Spreads!$F90="","",Spreads!F90)</f>
        <v>28.633026432649228</v>
      </c>
      <c r="G83" s="24">
        <f>IF(Spreads!$F90="","",Spreads!C90)</f>
        <v>28.44</v>
      </c>
      <c r="H83" s="24">
        <f>IF(Spreads!$F90="","",Spreads!H90)</f>
        <v>29.04</v>
      </c>
      <c r="I83" s="24">
        <f t="shared" si="22"/>
        <v>-0.4069735673507715</v>
      </c>
      <c r="J83" s="24">
        <f t="shared" si="23"/>
        <v>-0.59999999999999787</v>
      </c>
      <c r="L83" s="24">
        <f t="shared" si="24"/>
        <v>2.5500000000000007</v>
      </c>
      <c r="M83" s="24">
        <f t="shared" si="25"/>
        <v>9</v>
      </c>
      <c r="N83" s="24"/>
      <c r="O83" s="24">
        <f t="shared" si="16"/>
        <v>31.904003225238753</v>
      </c>
      <c r="P83" s="24">
        <f t="shared" si="17"/>
        <v>-1.3640032252387542</v>
      </c>
      <c r="Q83" s="24">
        <f t="shared" si="18"/>
        <v>11.100544292120452</v>
      </c>
      <c r="R83" s="24">
        <f t="shared" si="26"/>
        <v>-11.507517859471223</v>
      </c>
      <c r="S83" s="24">
        <f t="shared" si="19"/>
        <v>28.93918981251845</v>
      </c>
      <c r="T83" s="24">
        <f t="shared" si="20"/>
        <v>-0.49918981251844841</v>
      </c>
      <c r="U83" s="24">
        <f t="shared" si="21"/>
        <v>30.973964673501936</v>
      </c>
      <c r="V83" s="24">
        <f t="shared" si="27"/>
        <v>0.61603532649806425</v>
      </c>
      <c r="W83" s="24">
        <f t="shared" si="28"/>
        <v>2.75</v>
      </c>
      <c r="X83" s="24">
        <f t="shared" si="29"/>
        <v>-1.25</v>
      </c>
      <c r="Z83" t="s">
        <v>15</v>
      </c>
    </row>
    <row r="84" spans="1:33" x14ac:dyDescent="0.2">
      <c r="A84" s="60">
        <f>Spreads!A91</f>
        <v>43565</v>
      </c>
      <c r="B84" s="24">
        <f>IF(Spreads!$F91="","",Spreads!D91)</f>
        <v>30.57</v>
      </c>
      <c r="C84" s="24">
        <f t="shared" si="15"/>
        <v>1.5</v>
      </c>
      <c r="D84" s="24">
        <f>IF(Spreads!$F91="","",Spreads!G91)</f>
        <v>38.07</v>
      </c>
      <c r="E84" s="24">
        <f>IF(Spreads!$F91="","",Spreads!B91)</f>
        <v>31.62</v>
      </c>
      <c r="F84" s="24">
        <f>IF(Spreads!$F91="","",Spreads!F91)</f>
        <v>28.644366245097803</v>
      </c>
      <c r="G84" s="24">
        <f>IF(Spreads!$F91="","",Spreads!C91)</f>
        <v>28.47</v>
      </c>
      <c r="H84" s="24">
        <f>IF(Spreads!$F91="","",Spreads!H91)</f>
        <v>29.07</v>
      </c>
      <c r="I84" s="24">
        <f t="shared" si="22"/>
        <v>-0.42563375490219713</v>
      </c>
      <c r="J84" s="24">
        <f t="shared" si="23"/>
        <v>-0.60000000000000142</v>
      </c>
      <c r="L84" s="24">
        <f t="shared" si="24"/>
        <v>2.5500000000000007</v>
      </c>
      <c r="M84" s="24">
        <f t="shared" si="25"/>
        <v>9</v>
      </c>
      <c r="N84" s="24"/>
      <c r="O84" s="24">
        <f t="shared" si="16"/>
        <v>31.937741982351913</v>
      </c>
      <c r="P84" s="24">
        <f t="shared" si="17"/>
        <v>-1.3677419823519124</v>
      </c>
      <c r="Q84" s="24">
        <f t="shared" si="18"/>
        <v>11.111738543682218</v>
      </c>
      <c r="R84" s="24">
        <f t="shared" si="26"/>
        <v>-11.537372298584415</v>
      </c>
      <c r="S84" s="24">
        <f t="shared" si="19"/>
        <v>28.969609191181242</v>
      </c>
      <c r="T84" s="24">
        <f t="shared" si="20"/>
        <v>-0.49960919118124281</v>
      </c>
      <c r="U84" s="24">
        <f t="shared" si="21"/>
        <v>31.009013104379537</v>
      </c>
      <c r="V84" s="24">
        <f t="shared" si="27"/>
        <v>0.6109868956204636</v>
      </c>
      <c r="W84" s="24">
        <f t="shared" si="28"/>
        <v>2.75</v>
      </c>
      <c r="X84" s="24">
        <f t="shared" si="29"/>
        <v>-1.25</v>
      </c>
    </row>
    <row r="85" spans="1:33" ht="13.5" thickBot="1" x14ac:dyDescent="0.25">
      <c r="A85" s="60">
        <f>Spreads!A92</f>
        <v>43566</v>
      </c>
      <c r="B85" s="24">
        <f>IF(Spreads!$F92="","",Spreads!D92)</f>
        <v>30.48</v>
      </c>
      <c r="C85" s="24">
        <f t="shared" si="15"/>
        <v>1.5</v>
      </c>
      <c r="D85" s="24">
        <f>IF(Spreads!$F92="","",Spreads!G92)</f>
        <v>37.979999999999997</v>
      </c>
      <c r="E85" s="24">
        <f>IF(Spreads!$F92="","",Spreads!B92)</f>
        <v>31.53</v>
      </c>
      <c r="F85" s="24">
        <f>IF(Spreads!$F92="","",Spreads!F92)</f>
        <v>28.519628308163487</v>
      </c>
      <c r="G85" s="24">
        <f>IF(Spreads!$F92="","",Spreads!C92)</f>
        <v>28.38</v>
      </c>
      <c r="H85" s="24">
        <f>IF(Spreads!$F92="","",Spreads!H92)</f>
        <v>28.98</v>
      </c>
      <c r="I85" s="24">
        <f t="shared" si="22"/>
        <v>-0.46037169183651372</v>
      </c>
      <c r="J85" s="24">
        <f t="shared" si="23"/>
        <v>-0.60000000000000142</v>
      </c>
      <c r="L85" s="24">
        <f t="shared" si="24"/>
        <v>2.5500000000000007</v>
      </c>
      <c r="M85" s="24">
        <f t="shared" si="25"/>
        <v>8.9999999999999964</v>
      </c>
      <c r="N85" s="24"/>
      <c r="O85" s="24">
        <f t="shared" si="16"/>
        <v>31.843197061775911</v>
      </c>
      <c r="P85" s="24">
        <f t="shared" si="17"/>
        <v>-1.3631970617759102</v>
      </c>
      <c r="Q85" s="24">
        <f t="shared" si="18"/>
        <v>11.078155788996915</v>
      </c>
      <c r="R85" s="24">
        <f t="shared" si="26"/>
        <v>-11.538527480833428</v>
      </c>
      <c r="S85" s="24">
        <f t="shared" si="19"/>
        <v>28.87835105519288</v>
      </c>
      <c r="T85" s="24">
        <f t="shared" si="20"/>
        <v>-0.49835105519288092</v>
      </c>
      <c r="U85" s="24">
        <f t="shared" si="21"/>
        <v>30.903867811746732</v>
      </c>
      <c r="V85" s="24">
        <f t="shared" si="27"/>
        <v>0.62613218825326911</v>
      </c>
      <c r="W85" s="24">
        <f t="shared" si="28"/>
        <v>2.75</v>
      </c>
      <c r="X85" s="24">
        <f t="shared" si="29"/>
        <v>-1.25</v>
      </c>
      <c r="Z85" s="92" t="s">
        <v>190</v>
      </c>
      <c r="AA85" s="92"/>
      <c r="AC85" s="92"/>
      <c r="AD85" s="92"/>
    </row>
    <row r="86" spans="1:33" ht="13.5" thickTop="1" x14ac:dyDescent="0.2">
      <c r="A86" s="60">
        <f>Spreads!A93</f>
        <v>43567</v>
      </c>
      <c r="B86" s="24">
        <f>IF(Spreads!$F93="","",Spreads!D93)</f>
        <v>30.45</v>
      </c>
      <c r="C86" s="24">
        <f t="shared" si="15"/>
        <v>1.5</v>
      </c>
      <c r="D86" s="24">
        <f>IF(Spreads!$F93="","",Spreads!G93)</f>
        <v>37.950000000000003</v>
      </c>
      <c r="E86" s="24">
        <f>IF(Spreads!$F93="","",Spreads!B93)</f>
        <v>31.5</v>
      </c>
      <c r="F86" s="24">
        <f>IF(Spreads!$F93="","",Spreads!F93)</f>
        <v>28.451589433472048</v>
      </c>
      <c r="G86" s="24">
        <f>IF(Spreads!$F93="","",Spreads!C93)</f>
        <v>28.35</v>
      </c>
      <c r="H86" s="24">
        <f>IF(Spreads!$F93="","",Spreads!H93)</f>
        <v>28.95</v>
      </c>
      <c r="I86" s="24">
        <f t="shared" si="22"/>
        <v>-0.49841056652795146</v>
      </c>
      <c r="J86" s="24">
        <f t="shared" si="23"/>
        <v>-0.59999999999999787</v>
      </c>
      <c r="L86" s="24">
        <f t="shared" si="24"/>
        <v>2.5500000000000007</v>
      </c>
      <c r="M86" s="24">
        <f t="shared" si="25"/>
        <v>9.0000000000000036</v>
      </c>
      <c r="N86" s="24"/>
      <c r="O86" s="24">
        <f t="shared" si="16"/>
        <v>31.813627898889916</v>
      </c>
      <c r="P86" s="24">
        <f t="shared" si="17"/>
        <v>-1.3636278988899164</v>
      </c>
      <c r="Q86" s="24">
        <f t="shared" si="18"/>
        <v>11.066961537435153</v>
      </c>
      <c r="R86" s="24">
        <f t="shared" si="26"/>
        <v>-11.565372103963105</v>
      </c>
      <c r="S86" s="24">
        <f t="shared" si="19"/>
        <v>28.847931676530091</v>
      </c>
      <c r="T86" s="24">
        <f t="shared" si="20"/>
        <v>-0.49793167653009007</v>
      </c>
      <c r="U86" s="24">
        <f t="shared" si="21"/>
        <v>30.868819380869134</v>
      </c>
      <c r="V86" s="24">
        <f t="shared" si="27"/>
        <v>0.63118061913086621</v>
      </c>
      <c r="W86" s="24">
        <f t="shared" si="28"/>
        <v>2.5</v>
      </c>
      <c r="X86" s="24">
        <f t="shared" si="29"/>
        <v>-1</v>
      </c>
      <c r="Z86" t="s">
        <v>191</v>
      </c>
      <c r="AA86">
        <v>0.83692690484668886</v>
      </c>
      <c r="AC86" t="s">
        <v>192</v>
      </c>
      <c r="AD86">
        <v>343.13893511466347</v>
      </c>
    </row>
    <row r="87" spans="1:33" x14ac:dyDescent="0.2">
      <c r="A87" s="60">
        <f>Spreads!A94</f>
        <v>43570</v>
      </c>
      <c r="B87" s="24">
        <f>IF(Spreads!$F94="","",Spreads!D94)</f>
        <v>30.31</v>
      </c>
      <c r="C87" s="24">
        <f t="shared" si="15"/>
        <v>1.5</v>
      </c>
      <c r="D87" s="24">
        <f>IF(Spreads!$F94="","",Spreads!G94)</f>
        <v>37.81</v>
      </c>
      <c r="E87" s="24">
        <f>IF(Spreads!$F94="","",Spreads!B94)</f>
        <v>31.36</v>
      </c>
      <c r="F87" s="24">
        <f>IF(Spreads!$F94="","",Spreads!F94)</f>
        <v>28.270152434294861</v>
      </c>
      <c r="G87" s="24">
        <f>IF(Spreads!$F94="","",Spreads!C94)</f>
        <v>28.21</v>
      </c>
      <c r="H87" s="24">
        <f>IF(Spreads!$F94="","",Spreads!H94)</f>
        <v>28.81</v>
      </c>
      <c r="I87" s="24">
        <f t="shared" si="22"/>
        <v>-0.53984756570513781</v>
      </c>
      <c r="J87" s="24">
        <f t="shared" si="23"/>
        <v>-0.59999999999999787</v>
      </c>
      <c r="L87" s="24">
        <f t="shared" si="24"/>
        <v>2.5500000000000007</v>
      </c>
      <c r="M87" s="24">
        <f t="shared" si="25"/>
        <v>9.0000000000000036</v>
      </c>
      <c r="N87" s="24"/>
      <c r="O87" s="24">
        <f t="shared" si="16"/>
        <v>31.665631445943433</v>
      </c>
      <c r="P87" s="24">
        <f t="shared" si="17"/>
        <v>-1.355631445943434</v>
      </c>
      <c r="Q87" s="24">
        <f t="shared" si="18"/>
        <v>11.014721696813575</v>
      </c>
      <c r="R87" s="24">
        <f t="shared" si="26"/>
        <v>-11.554569262518713</v>
      </c>
      <c r="S87" s="24">
        <f t="shared" si="19"/>
        <v>28.705974576103742</v>
      </c>
      <c r="T87" s="24">
        <f t="shared" si="20"/>
        <v>-0.49597457610374107</v>
      </c>
      <c r="U87" s="24">
        <f t="shared" si="21"/>
        <v>30.705260036773666</v>
      </c>
      <c r="V87" s="24">
        <f t="shared" si="27"/>
        <v>0.65473996322633354</v>
      </c>
      <c r="W87" s="24">
        <f t="shared" si="28"/>
        <v>2.5</v>
      </c>
      <c r="X87" s="24">
        <f t="shared" si="29"/>
        <v>-1</v>
      </c>
      <c r="Z87" t="s">
        <v>193</v>
      </c>
      <c r="AA87">
        <v>0.70044664405625856</v>
      </c>
      <c r="AC87" t="s">
        <v>194</v>
      </c>
      <c r="AD87">
        <v>343.25670588227649</v>
      </c>
    </row>
    <row r="88" spans="1:33" x14ac:dyDescent="0.2">
      <c r="A88" s="60">
        <f>Spreads!A95</f>
        <v>43571</v>
      </c>
      <c r="B88" s="24">
        <f>IF(Spreads!$F95="","",Spreads!D95)</f>
        <v>30.22</v>
      </c>
      <c r="C88" s="24">
        <f t="shared" si="15"/>
        <v>1.5</v>
      </c>
      <c r="D88" s="24">
        <f>IF(Spreads!$F95="","",Spreads!G95)</f>
        <v>38.22</v>
      </c>
      <c r="E88" s="24">
        <f>IF(Spreads!$F95="","",Spreads!B95)</f>
        <v>31.27</v>
      </c>
      <c r="F88" s="24">
        <f>IF(Spreads!$F95="","",Spreads!F95)</f>
        <v>28.054695997771955</v>
      </c>
      <c r="G88" s="24">
        <f>IF(Spreads!$F95="","",Spreads!C95)</f>
        <v>28.12</v>
      </c>
      <c r="H88" s="24">
        <f>IF(Spreads!$F95="","",Spreads!H95)</f>
        <v>28.72</v>
      </c>
      <c r="I88" s="24">
        <f t="shared" si="22"/>
        <v>-0.66530400222804431</v>
      </c>
      <c r="J88" s="24">
        <f t="shared" si="23"/>
        <v>-0.59999999999999787</v>
      </c>
      <c r="L88" s="24">
        <f t="shared" si="24"/>
        <v>2.5500000000000007</v>
      </c>
      <c r="M88" s="24">
        <f t="shared" si="25"/>
        <v>9.5</v>
      </c>
      <c r="N88" s="24"/>
      <c r="O88" s="24">
        <f t="shared" si="16"/>
        <v>31.577757876130899</v>
      </c>
      <c r="P88" s="24">
        <f t="shared" si="17"/>
        <v>-1.3577578761309006</v>
      </c>
      <c r="Q88" s="24">
        <f t="shared" si="18"/>
        <v>10.981138942128275</v>
      </c>
      <c r="R88" s="24">
        <f t="shared" si="26"/>
        <v>-11.64644294435632</v>
      </c>
      <c r="S88" s="24">
        <f t="shared" si="19"/>
        <v>28.614716440115384</v>
      </c>
      <c r="T88" s="24">
        <f t="shared" si="20"/>
        <v>-0.49471644011538274</v>
      </c>
      <c r="U88" s="24">
        <f t="shared" si="21"/>
        <v>30.874823794723913</v>
      </c>
      <c r="V88" s="24">
        <f t="shared" si="27"/>
        <v>0.39517620527608699</v>
      </c>
      <c r="W88" s="24">
        <f t="shared" si="28"/>
        <v>2.5</v>
      </c>
      <c r="X88" s="24">
        <f t="shared" si="29"/>
        <v>-1</v>
      </c>
      <c r="Z88" t="s">
        <v>195</v>
      </c>
      <c r="AA88">
        <v>0.69887501049936596</v>
      </c>
      <c r="AC88" s="93" t="s">
        <v>196</v>
      </c>
      <c r="AD88" s="93">
        <v>372.33428156396411</v>
      </c>
    </row>
    <row r="89" spans="1:33" x14ac:dyDescent="0.2">
      <c r="A89" s="60">
        <f>Spreads!A96</f>
        <v>43572</v>
      </c>
      <c r="B89" s="24">
        <f>IF(Spreads!$F96="","",Spreads!D96)</f>
        <v>29.96</v>
      </c>
      <c r="C89" s="24">
        <f t="shared" si="15"/>
        <v>1.5</v>
      </c>
      <c r="D89" s="24">
        <f>IF(Spreads!$F96="","",Spreads!G96)</f>
        <v>37.96</v>
      </c>
      <c r="E89" s="24">
        <f>IF(Spreads!$F96="","",Spreads!B96)</f>
        <v>31.01</v>
      </c>
      <c r="F89" s="24">
        <f>IF(Spreads!$F96="","",Spreads!F96)</f>
        <v>27.997996935529084</v>
      </c>
      <c r="G89" s="24">
        <f>IF(Spreads!$F96="","",Spreads!C96)</f>
        <v>27.86</v>
      </c>
      <c r="H89" s="24">
        <f>IF(Spreads!$F96="","",Spreads!H96)</f>
        <v>28.46</v>
      </c>
      <c r="I89" s="24">
        <f t="shared" si="22"/>
        <v>-0.46200306447091677</v>
      </c>
      <c r="J89" s="24">
        <f t="shared" si="23"/>
        <v>-0.60000000000000142</v>
      </c>
      <c r="L89" s="24">
        <f t="shared" si="24"/>
        <v>2.5500000000000007</v>
      </c>
      <c r="M89" s="24">
        <f t="shared" si="25"/>
        <v>9.5</v>
      </c>
      <c r="N89" s="24"/>
      <c r="O89" s="24">
        <f t="shared" si="16"/>
        <v>31.282297612050268</v>
      </c>
      <c r="P89" s="24">
        <f t="shared" si="17"/>
        <v>-1.3222976120502672</v>
      </c>
      <c r="Q89" s="24">
        <f t="shared" si="18"/>
        <v>10.884122095259634</v>
      </c>
      <c r="R89" s="24">
        <f t="shared" si="26"/>
        <v>-11.346125159730551</v>
      </c>
      <c r="S89" s="24">
        <f t="shared" si="19"/>
        <v>28.351081825037888</v>
      </c>
      <c r="T89" s="24">
        <f t="shared" si="20"/>
        <v>-0.49108182503788811</v>
      </c>
      <c r="U89" s="24">
        <f t="shared" si="21"/>
        <v>30.571070727118048</v>
      </c>
      <c r="V89" s="24">
        <f t="shared" si="27"/>
        <v>0.43892927288195338</v>
      </c>
      <c r="W89" s="24">
        <f t="shared" si="28"/>
        <v>2.5</v>
      </c>
      <c r="X89" s="24">
        <f t="shared" si="29"/>
        <v>-1</v>
      </c>
      <c r="Z89" t="s">
        <v>197</v>
      </c>
      <c r="AA89">
        <v>1.1921830504800834</v>
      </c>
    </row>
    <row r="90" spans="1:33" x14ac:dyDescent="0.2">
      <c r="A90" s="60">
        <f>Spreads!A97</f>
        <v>43573</v>
      </c>
      <c r="B90" s="24">
        <f>IF(Spreads!$F97="","",Spreads!D97)</f>
        <v>30.3</v>
      </c>
      <c r="C90" s="24">
        <f t="shared" si="15"/>
        <v>1.5</v>
      </c>
      <c r="D90" s="24">
        <f>IF(Spreads!$F97="","",Spreads!G97)</f>
        <v>38.299999999999997</v>
      </c>
      <c r="E90" s="24">
        <f>IF(Spreads!$F97="","",Spreads!B97)</f>
        <v>31.35</v>
      </c>
      <c r="F90" s="24">
        <f>IF(Spreads!$F97="","",Spreads!F97)</f>
        <v>28.326851496537731</v>
      </c>
      <c r="G90" s="24">
        <f>IF(Spreads!$F97="","",Spreads!C97)</f>
        <v>28.2</v>
      </c>
      <c r="H90" s="24">
        <f>IF(Spreads!$F97="","",Spreads!H97)</f>
        <v>28.8</v>
      </c>
      <c r="I90" s="24">
        <f t="shared" si="22"/>
        <v>-0.47314850346226933</v>
      </c>
      <c r="J90" s="24">
        <f t="shared" si="23"/>
        <v>-0.60000000000000142</v>
      </c>
      <c r="L90" s="24">
        <f t="shared" si="24"/>
        <v>2.5500000000000007</v>
      </c>
      <c r="M90" s="24">
        <f t="shared" si="25"/>
        <v>9.4999999999999964</v>
      </c>
      <c r="N90" s="24"/>
      <c r="O90" s="24">
        <f t="shared" si="16"/>
        <v>31.649937626396728</v>
      </c>
      <c r="P90" s="24">
        <f t="shared" si="17"/>
        <v>-1.3499376263967271</v>
      </c>
      <c r="Q90" s="24">
        <f t="shared" si="18"/>
        <v>11.010990279626318</v>
      </c>
      <c r="R90" s="24">
        <f t="shared" si="26"/>
        <v>-11.484138783088587</v>
      </c>
      <c r="S90" s="24">
        <f t="shared" si="19"/>
        <v>28.695834783216149</v>
      </c>
      <c r="T90" s="24">
        <f t="shared" si="20"/>
        <v>-0.49583478321615004</v>
      </c>
      <c r="U90" s="24">
        <f t="shared" si="21"/>
        <v>30.96828627706418</v>
      </c>
      <c r="V90" s="24">
        <f t="shared" si="27"/>
        <v>0.38171372293582095</v>
      </c>
      <c r="W90" s="24">
        <f t="shared" si="28"/>
        <v>2.5</v>
      </c>
      <c r="X90" s="24">
        <f t="shared" si="29"/>
        <v>-1</v>
      </c>
      <c r="Z90" s="93" t="s">
        <v>198</v>
      </c>
      <c r="AA90" s="93">
        <v>959</v>
      </c>
    </row>
    <row r="91" spans="1:33" x14ac:dyDescent="0.2">
      <c r="A91" s="60">
        <f>Spreads!A99</f>
        <v>43578</v>
      </c>
      <c r="B91" s="24">
        <f>IF(Spreads!$F99="","",Spreads!D99)</f>
        <v>29.56</v>
      </c>
      <c r="C91" s="24">
        <f t="shared" si="15"/>
        <v>1.1899999999999977</v>
      </c>
      <c r="D91" s="24">
        <f>IF(Spreads!$F99="","",Spreads!G99)</f>
        <v>37.56</v>
      </c>
      <c r="E91" s="24">
        <f>IF(Spreads!$F99="","",Spreads!B99)</f>
        <v>30.61</v>
      </c>
      <c r="F91" s="24">
        <f>IF(Spreads!$F99="","",Spreads!F99)</f>
        <v>28.315511684089156</v>
      </c>
      <c r="G91" s="24">
        <f>IF(Spreads!$F99="","",Spreads!C99)</f>
        <v>27.46</v>
      </c>
      <c r="H91" s="24">
        <f>IF(Spreads!$F99="","",Spreads!H99)</f>
        <v>28.37</v>
      </c>
      <c r="I91" s="24">
        <f t="shared" si="22"/>
        <v>-5.4488315910845131E-2</v>
      </c>
      <c r="J91" s="24">
        <f t="shared" si="23"/>
        <v>-0.91000000000000014</v>
      </c>
      <c r="L91" s="24">
        <f t="shared" si="24"/>
        <v>2.2399999999999984</v>
      </c>
      <c r="M91" s="24">
        <f t="shared" si="25"/>
        <v>9.1900000000000013</v>
      </c>
      <c r="N91" s="24"/>
      <c r="O91" s="24">
        <f t="shared" si="16"/>
        <v>31.155229856502331</v>
      </c>
      <c r="P91" s="24">
        <f t="shared" si="17"/>
        <v>-1.595229856502332</v>
      </c>
      <c r="Q91" s="24">
        <f t="shared" si="18"/>
        <v>10.707483912392622</v>
      </c>
      <c r="R91" s="24">
        <f t="shared" si="26"/>
        <v>-10.761972228303467</v>
      </c>
      <c r="S91" s="24">
        <f t="shared" si="19"/>
        <v>28.149852836147041</v>
      </c>
      <c r="T91" s="24">
        <f t="shared" si="20"/>
        <v>-0.68985283614703974</v>
      </c>
      <c r="U91" s="24">
        <f t="shared" si="21"/>
        <v>30.309515822283792</v>
      </c>
      <c r="V91" s="24">
        <f t="shared" si="27"/>
        <v>0.30048417771620706</v>
      </c>
      <c r="W91" s="24">
        <f t="shared" si="28"/>
        <v>2.5</v>
      </c>
      <c r="X91" s="24">
        <f t="shared" si="29"/>
        <v>-1.3100000000000023</v>
      </c>
    </row>
    <row r="92" spans="1:33" ht="13.5" thickBot="1" x14ac:dyDescent="0.25">
      <c r="A92" s="60">
        <f>Spreads!A100</f>
        <v>43579</v>
      </c>
      <c r="B92" s="24">
        <f>IF(Spreads!$F100="","",Spreads!D100)</f>
        <v>29.42</v>
      </c>
      <c r="C92" s="24">
        <f t="shared" si="15"/>
        <v>1.2000000000000028</v>
      </c>
      <c r="D92" s="24">
        <f>IF(Spreads!$F100="","",Spreads!G100)</f>
        <v>37.42</v>
      </c>
      <c r="E92" s="24">
        <f>IF(Spreads!$F100="","",Spreads!B100)</f>
        <v>30.2</v>
      </c>
      <c r="F92" s="24">
        <f>IF(Spreads!$F100="","",Spreads!F100)</f>
        <v>28.326851496537731</v>
      </c>
      <c r="G92" s="24">
        <f>IF(Spreads!$F100="","",Spreads!C100)</f>
        <v>27.05</v>
      </c>
      <c r="H92" s="24">
        <f>IF(Spreads!$F100="","",Spreads!H100)</f>
        <v>28.22</v>
      </c>
      <c r="I92" s="24">
        <f t="shared" si="22"/>
        <v>0.10685149653773252</v>
      </c>
      <c r="J92" s="24">
        <f t="shared" si="23"/>
        <v>-1.1699999999999982</v>
      </c>
      <c r="L92" s="24">
        <f t="shared" si="24"/>
        <v>1.9800000000000004</v>
      </c>
      <c r="M92" s="24">
        <f t="shared" si="25"/>
        <v>9.2000000000000028</v>
      </c>
      <c r="N92" s="24"/>
      <c r="O92" s="24">
        <f t="shared" si="16"/>
        <v>30.981532557863922</v>
      </c>
      <c r="P92" s="24">
        <f t="shared" si="17"/>
        <v>-1.5615325578639201</v>
      </c>
      <c r="Q92" s="24">
        <f t="shared" si="18"/>
        <v>10.531530682560412</v>
      </c>
      <c r="R92" s="24">
        <f t="shared" si="26"/>
        <v>-10.424679186022679</v>
      </c>
      <c r="S92" s="24">
        <f t="shared" si="19"/>
        <v>27.905522324269725</v>
      </c>
      <c r="T92" s="24">
        <f t="shared" si="20"/>
        <v>-0.85552232426972452</v>
      </c>
      <c r="U92" s="24">
        <f t="shared" si="21"/>
        <v>30.139319139257125</v>
      </c>
      <c r="V92" s="24">
        <f t="shared" si="27"/>
        <v>6.0680860742873932E-2</v>
      </c>
      <c r="W92" s="24">
        <f t="shared" si="28"/>
        <v>2.25</v>
      </c>
      <c r="X92" s="24">
        <f t="shared" si="29"/>
        <v>-1.0499999999999972</v>
      </c>
      <c r="Z92" t="s">
        <v>199</v>
      </c>
      <c r="AD92" s="59" t="s">
        <v>200</v>
      </c>
      <c r="AE92" s="59">
        <v>0.05</v>
      </c>
    </row>
    <row r="93" spans="1:33" ht="13.5" thickTop="1" x14ac:dyDescent="0.2">
      <c r="A93" s="60">
        <f>Spreads!A101</f>
        <v>43580</v>
      </c>
      <c r="B93" s="24">
        <f>IF(Spreads!$F101="","",Spreads!D101)</f>
        <v>29.14</v>
      </c>
      <c r="C93" s="24">
        <f t="shared" si="15"/>
        <v>1.1999999999999993</v>
      </c>
      <c r="D93" s="24">
        <f>IF(Spreads!$F101="","",Spreads!G101)</f>
        <v>37.14</v>
      </c>
      <c r="E93" s="24">
        <f>IF(Spreads!$F101="","",Spreads!B101)</f>
        <v>29.92</v>
      </c>
      <c r="F93" s="24">
        <f>IF(Spreads!$F101="","",Spreads!F101)</f>
        <v>28.281492246743433</v>
      </c>
      <c r="G93" s="24">
        <f>IF(Spreads!$F101="","",Spreads!C101)</f>
        <v>26.77</v>
      </c>
      <c r="H93" s="24">
        <f>IF(Spreads!$F101="","",Spreads!H101)</f>
        <v>27.94</v>
      </c>
      <c r="I93" s="24">
        <f t="shared" si="22"/>
        <v>0.34149224674343159</v>
      </c>
      <c r="J93" s="24">
        <f t="shared" si="23"/>
        <v>-1.1700000000000017</v>
      </c>
      <c r="L93" s="24">
        <f t="shared" si="24"/>
        <v>1.9800000000000004</v>
      </c>
      <c r="M93" s="24">
        <f t="shared" si="25"/>
        <v>9.1999999999999993</v>
      </c>
      <c r="N93" s="24"/>
      <c r="O93" s="24">
        <f t="shared" si="16"/>
        <v>30.66218992429879</v>
      </c>
      <c r="P93" s="24">
        <f t="shared" si="17"/>
        <v>-1.5221899242987895</v>
      </c>
      <c r="Q93" s="24">
        <f t="shared" si="18"/>
        <v>10.42705100131726</v>
      </c>
      <c r="R93" s="24">
        <f t="shared" si="26"/>
        <v>-10.085558754573828</v>
      </c>
      <c r="S93" s="24">
        <f t="shared" si="19"/>
        <v>27.62160812341704</v>
      </c>
      <c r="T93" s="24">
        <f t="shared" si="20"/>
        <v>-0.85160812341704073</v>
      </c>
      <c r="U93" s="24">
        <f t="shared" si="21"/>
        <v>29.81220045106619</v>
      </c>
      <c r="V93" s="24">
        <f t="shared" si="27"/>
        <v>0.10779954893381216</v>
      </c>
      <c r="W93" s="24">
        <f t="shared" si="28"/>
        <v>2.25</v>
      </c>
      <c r="X93" s="24">
        <f t="shared" si="29"/>
        <v>-1.0500000000000007</v>
      </c>
      <c r="Z93" s="94"/>
      <c r="AA93" s="94" t="s">
        <v>201</v>
      </c>
      <c r="AB93" s="94" t="s">
        <v>202</v>
      </c>
      <c r="AC93" s="94" t="s">
        <v>203</v>
      </c>
      <c r="AD93" s="94" t="s">
        <v>204</v>
      </c>
      <c r="AE93" s="94" t="s">
        <v>205</v>
      </c>
      <c r="AF93" s="94" t="s">
        <v>206</v>
      </c>
    </row>
    <row r="94" spans="1:33" x14ac:dyDescent="0.2">
      <c r="A94" s="60">
        <f>Spreads!A102</f>
        <v>43581</v>
      </c>
      <c r="B94" s="24">
        <f>IF(Spreads!$F102="","",Spreads!D102)</f>
        <v>29.27</v>
      </c>
      <c r="C94" s="24">
        <f t="shared" si="15"/>
        <v>1.4299999999999997</v>
      </c>
      <c r="D94" s="24">
        <f>IF(Spreads!$F102="","",Spreads!G102)</f>
        <v>37.020000000000003</v>
      </c>
      <c r="E94" s="24">
        <f>IF(Spreads!$F102="","",Spreads!B102)</f>
        <v>29.8</v>
      </c>
      <c r="F94" s="24">
        <f>IF(Spreads!$F102="","",Spreads!F102)</f>
        <v>28.202113559603415</v>
      </c>
      <c r="G94" s="24">
        <f>IF(Spreads!$F102="","",Spreads!C102)</f>
        <v>26.65</v>
      </c>
      <c r="H94" s="24">
        <f>IF(Spreads!$F102="","",Spreads!H102)</f>
        <v>27.84</v>
      </c>
      <c r="I94" s="24">
        <f t="shared" si="22"/>
        <v>0.36211355960341507</v>
      </c>
      <c r="J94" s="24">
        <f t="shared" si="23"/>
        <v>-1.1900000000000013</v>
      </c>
      <c r="L94" s="24">
        <f t="shared" si="24"/>
        <v>1.9600000000000009</v>
      </c>
      <c r="M94" s="24">
        <f t="shared" si="25"/>
        <v>9.1800000000000033</v>
      </c>
      <c r="N94" s="24"/>
      <c r="O94" s="24">
        <f t="shared" si="16"/>
        <v>30.55278510302152</v>
      </c>
      <c r="P94" s="24">
        <f t="shared" si="17"/>
        <v>-1.2827851030215207</v>
      </c>
      <c r="Q94" s="24">
        <f t="shared" si="18"/>
        <v>10.380507446981369</v>
      </c>
      <c r="R94" s="24">
        <f t="shared" si="26"/>
        <v>-10.018393887377954</v>
      </c>
      <c r="S94" s="24">
        <f t="shared" si="19"/>
        <v>27.513115300805438</v>
      </c>
      <c r="T94" s="24">
        <f t="shared" si="20"/>
        <v>-0.86311530080543974</v>
      </c>
      <c r="U94" s="24">
        <f t="shared" si="21"/>
        <v>29.674063664160084</v>
      </c>
      <c r="V94" s="24">
        <f t="shared" si="27"/>
        <v>0.12593633583991704</v>
      </c>
      <c r="W94" s="24">
        <f t="shared" si="28"/>
        <v>2.25</v>
      </c>
      <c r="X94" s="24">
        <f t="shared" si="29"/>
        <v>-0.82000000000000028</v>
      </c>
      <c r="Z94" t="s">
        <v>207</v>
      </c>
      <c r="AA94">
        <v>5</v>
      </c>
      <c r="AB94">
        <v>3167.2303925989377</v>
      </c>
      <c r="AC94">
        <v>633.44607851978753</v>
      </c>
      <c r="AD94">
        <v>445.68063654808867</v>
      </c>
      <c r="AE94">
        <v>1.5986811690303364E-246</v>
      </c>
      <c r="AF94" s="59" t="s">
        <v>208</v>
      </c>
    </row>
    <row r="95" spans="1:33" x14ac:dyDescent="0.2">
      <c r="A95" s="60">
        <f>Spreads!A103</f>
        <v>43584</v>
      </c>
      <c r="B95" s="24">
        <f>IF(Spreads!$F103="","",Spreads!D103)</f>
        <v>29.63</v>
      </c>
      <c r="C95" s="24">
        <f t="shared" si="15"/>
        <v>1.4399999999999977</v>
      </c>
      <c r="D95" s="24">
        <f>IF(Spreads!$F103="","",Spreads!G103)</f>
        <v>37.880000000000003</v>
      </c>
      <c r="E95" s="24">
        <f>IF(Spreads!$F103="","",Spreads!B103)</f>
        <v>30.16</v>
      </c>
      <c r="F95" s="24">
        <f>IF(Spreads!$F103="","",Spreads!F103)</f>
        <v>28.474269058369188</v>
      </c>
      <c r="G95" s="24">
        <f>IF(Spreads!$F103="","",Spreads!C103)</f>
        <v>27.01</v>
      </c>
      <c r="H95" s="24">
        <f>IF(Spreads!$F103="","",Spreads!H103)</f>
        <v>28.19</v>
      </c>
      <c r="I95" s="24">
        <f t="shared" si="22"/>
        <v>0.28426905836918692</v>
      </c>
      <c r="J95" s="24">
        <f t="shared" si="23"/>
        <v>-1.1799999999999997</v>
      </c>
      <c r="L95" s="24">
        <f t="shared" si="24"/>
        <v>1.9699999999999989</v>
      </c>
      <c r="M95" s="24">
        <f t="shared" si="25"/>
        <v>9.6900000000000013</v>
      </c>
      <c r="N95" s="24"/>
      <c r="O95" s="24">
        <f t="shared" si="16"/>
        <v>30.936118936914685</v>
      </c>
      <c r="P95" s="24">
        <f t="shared" si="17"/>
        <v>-1.3061189369146859</v>
      </c>
      <c r="Q95" s="24">
        <f t="shared" si="18"/>
        <v>10.515721739766981</v>
      </c>
      <c r="R95" s="24">
        <f t="shared" si="26"/>
        <v>-10.231452681397794</v>
      </c>
      <c r="S95" s="24">
        <f t="shared" si="19"/>
        <v>27.87155549873912</v>
      </c>
      <c r="T95" s="24">
        <f t="shared" si="20"/>
        <v>-0.86155549873911852</v>
      </c>
      <c r="U95" s="24">
        <f t="shared" si="21"/>
        <v>30.362716546343144</v>
      </c>
      <c r="V95" s="24">
        <f t="shared" si="27"/>
        <v>-0.20271654634314373</v>
      </c>
      <c r="W95" s="24">
        <f t="shared" si="28"/>
        <v>2.25</v>
      </c>
      <c r="X95" s="24">
        <f t="shared" si="29"/>
        <v>-0.81000000000000227</v>
      </c>
      <c r="Z95" t="s">
        <v>209</v>
      </c>
      <c r="AA95">
        <v>953</v>
      </c>
      <c r="AB95">
        <v>1354.4993058369532</v>
      </c>
      <c r="AC95">
        <v>1.421300425851997</v>
      </c>
    </row>
    <row r="96" spans="1:33" x14ac:dyDescent="0.2">
      <c r="A96" s="60">
        <f>Spreads!A104</f>
        <v>43585</v>
      </c>
      <c r="B96" s="24">
        <f>IF(Spreads!$F104="","",Spreads!D104)</f>
        <v>29.33</v>
      </c>
      <c r="C96" s="24">
        <f t="shared" si="15"/>
        <v>1.4499999999999993</v>
      </c>
      <c r="D96" s="24">
        <f>IF(Spreads!$F104="","",Spreads!G104)</f>
        <v>37.58</v>
      </c>
      <c r="E96" s="24">
        <f>IF(Spreads!$F104="","",Spreads!B104)</f>
        <v>29.86</v>
      </c>
      <c r="F96" s="24">
        <f>IF(Spreads!$F104="","",Spreads!F104)</f>
        <v>27.997996935529084</v>
      </c>
      <c r="G96" s="24">
        <f>IF(Spreads!$F104="","",Spreads!C104)</f>
        <v>26.71</v>
      </c>
      <c r="H96" s="24">
        <f>IF(Spreads!$F104="","",Spreads!H104)</f>
        <v>27.88</v>
      </c>
      <c r="I96" s="24">
        <f t="shared" si="22"/>
        <v>0.11799693552908508</v>
      </c>
      <c r="J96" s="24">
        <f t="shared" si="23"/>
        <v>-1.1699999999999982</v>
      </c>
      <c r="L96" s="24">
        <f t="shared" si="24"/>
        <v>1.9800000000000004</v>
      </c>
      <c r="M96" s="24">
        <f t="shared" si="25"/>
        <v>9.6999999999999993</v>
      </c>
      <c r="N96" s="24"/>
      <c r="O96" s="24">
        <f t="shared" si="16"/>
        <v>30.613892543517455</v>
      </c>
      <c r="P96" s="24">
        <f t="shared" si="17"/>
        <v>-1.2838925435174566</v>
      </c>
      <c r="Q96" s="24">
        <f t="shared" si="18"/>
        <v>10.404662498193728</v>
      </c>
      <c r="R96" s="24">
        <f t="shared" si="26"/>
        <v>-10.286665562664643</v>
      </c>
      <c r="S96" s="24">
        <f t="shared" si="19"/>
        <v>27.560769366091463</v>
      </c>
      <c r="T96" s="24">
        <f t="shared" si="20"/>
        <v>-0.85076936609146259</v>
      </c>
      <c r="U96" s="24">
        <f t="shared" si="21"/>
        <v>30.005594898635945</v>
      </c>
      <c r="V96" s="24">
        <f t="shared" si="27"/>
        <v>-0.14559489863594521</v>
      </c>
      <c r="W96" s="24">
        <f t="shared" si="28"/>
        <v>2.25</v>
      </c>
      <c r="X96" s="24">
        <f t="shared" si="29"/>
        <v>-0.80000000000000071</v>
      </c>
      <c r="Z96" s="93" t="s">
        <v>210</v>
      </c>
      <c r="AA96" s="93">
        <v>958</v>
      </c>
      <c r="AB96" s="93">
        <v>4521.7296984358909</v>
      </c>
      <c r="AC96" s="93"/>
      <c r="AD96" s="93"/>
      <c r="AE96" s="93"/>
      <c r="AF96" s="93"/>
    </row>
    <row r="97" spans="1:33" ht="13.5" thickBot="1" x14ac:dyDescent="0.25">
      <c r="A97" s="60">
        <f>Spreads!A106</f>
        <v>43587</v>
      </c>
      <c r="B97" s="24">
        <f>IF(Spreads!$F106="","",Spreads!D106)</f>
        <v>29.25</v>
      </c>
      <c r="C97" s="24">
        <f t="shared" si="15"/>
        <v>1.75</v>
      </c>
      <c r="D97" s="24">
        <f>IF(Spreads!$F106="","",Spreads!G106)</f>
        <v>37.5</v>
      </c>
      <c r="E97" s="24">
        <f>IF(Spreads!$F106="","",Spreads!B106)</f>
        <v>29.78</v>
      </c>
      <c r="F97" s="24">
        <f>IF(Spreads!$F106="","",Spreads!F106)</f>
        <v>27.895938623491922</v>
      </c>
      <c r="G97" s="24">
        <f>IF(Spreads!$F106="","",Spreads!C106)</f>
        <v>26.63</v>
      </c>
      <c r="H97" s="24">
        <f>IF(Spreads!$F106="","",Spreads!H106)</f>
        <v>27.5</v>
      </c>
      <c r="I97" s="24">
        <f t="shared" si="22"/>
        <v>0.39593862349192221</v>
      </c>
      <c r="J97" s="24">
        <f t="shared" si="23"/>
        <v>-0.87000000000000099</v>
      </c>
      <c r="L97" s="24">
        <f t="shared" si="24"/>
        <v>2.2800000000000011</v>
      </c>
      <c r="M97" s="24">
        <f t="shared" si="25"/>
        <v>10</v>
      </c>
      <c r="N97" s="24"/>
      <c r="O97" s="24">
        <f t="shared" si="16"/>
        <v>30.183477250984186</v>
      </c>
      <c r="P97" s="24">
        <f t="shared" si="17"/>
        <v>-0.93347725098418621</v>
      </c>
      <c r="Q97" s="24">
        <f t="shared" si="18"/>
        <v>10.401309382028066</v>
      </c>
      <c r="R97" s="24">
        <f t="shared" si="26"/>
        <v>-10.005370758536143</v>
      </c>
      <c r="S97" s="24">
        <f t="shared" si="19"/>
        <v>27.281880642397482</v>
      </c>
      <c r="T97" s="24">
        <f t="shared" si="20"/>
        <v>-0.651880642397483</v>
      </c>
      <c r="U97" s="24">
        <f t="shared" si="21"/>
        <v>29.713012248359789</v>
      </c>
      <c r="V97" s="24">
        <f t="shared" si="27"/>
        <v>6.6987751640212423E-2</v>
      </c>
      <c r="W97" s="24">
        <f t="shared" si="28"/>
        <v>2.25</v>
      </c>
      <c r="X97" s="24">
        <f t="shared" si="29"/>
        <v>-0.5</v>
      </c>
    </row>
    <row r="98" spans="1:33" ht="13.5" thickTop="1" x14ac:dyDescent="0.2">
      <c r="A98" s="60">
        <f>Spreads!A107</f>
        <v>43588</v>
      </c>
      <c r="B98" s="24">
        <f>IF(Spreads!$F107="","",Spreads!D107)</f>
        <v>29.1</v>
      </c>
      <c r="C98" s="24">
        <f t="shared" si="15"/>
        <v>1.75</v>
      </c>
      <c r="D98" s="24">
        <f>IF(Spreads!$F107="","",Spreads!G107)</f>
        <v>37.35</v>
      </c>
      <c r="E98" s="24">
        <f>IF(Spreads!$F107="","",Spreads!B107)</f>
        <v>29.63</v>
      </c>
      <c r="F98" s="24">
        <f>IF(Spreads!$F107="","",Spreads!F107)</f>
        <v>27.884598811043347</v>
      </c>
      <c r="G98" s="24">
        <f>IF(Spreads!$F107="","",Spreads!C107)</f>
        <v>26.48</v>
      </c>
      <c r="H98" s="24">
        <f>IF(Spreads!$F107="","",Spreads!H107)</f>
        <v>27.35</v>
      </c>
      <c r="I98" s="24">
        <f t="shared" si="22"/>
        <v>0.53459881104334528</v>
      </c>
      <c r="J98" s="24">
        <f t="shared" si="23"/>
        <v>-0.87000000000000099</v>
      </c>
      <c r="L98" s="24">
        <f t="shared" si="24"/>
        <v>2.2799999999999976</v>
      </c>
      <c r="M98" s="24">
        <f t="shared" si="25"/>
        <v>10</v>
      </c>
      <c r="N98" s="24"/>
      <c r="O98" s="24">
        <f t="shared" si="16"/>
        <v>30.011447790036652</v>
      </c>
      <c r="P98" s="24">
        <f t="shared" si="17"/>
        <v>-0.91144779003665022</v>
      </c>
      <c r="Q98" s="24">
        <f t="shared" si="18"/>
        <v>10.345338124219236</v>
      </c>
      <c r="R98" s="24">
        <f t="shared" si="26"/>
        <v>-9.8107393131758904</v>
      </c>
      <c r="S98" s="24">
        <f t="shared" si="19"/>
        <v>27.129783749083543</v>
      </c>
      <c r="T98" s="24">
        <f t="shared" si="20"/>
        <v>-0.64978374908354297</v>
      </c>
      <c r="U98" s="24">
        <f t="shared" si="21"/>
        <v>29.53777009397179</v>
      </c>
      <c r="V98" s="24">
        <f t="shared" si="27"/>
        <v>9.2229906028208575E-2</v>
      </c>
      <c r="W98" s="24">
        <f t="shared" si="28"/>
        <v>2.25</v>
      </c>
      <c r="X98" s="24">
        <f t="shared" si="29"/>
        <v>-0.5</v>
      </c>
      <c r="Z98" s="94"/>
      <c r="AA98" s="94" t="s">
        <v>211</v>
      </c>
      <c r="AB98" s="94" t="s">
        <v>212</v>
      </c>
      <c r="AC98" s="94" t="s">
        <v>213</v>
      </c>
      <c r="AD98" s="94" t="s">
        <v>205</v>
      </c>
      <c r="AE98" s="94" t="s">
        <v>214</v>
      </c>
      <c r="AF98" s="94" t="s">
        <v>215</v>
      </c>
      <c r="AG98" s="94" t="s">
        <v>216</v>
      </c>
    </row>
    <row r="99" spans="1:33" x14ac:dyDescent="0.2">
      <c r="A99" s="60">
        <f>Spreads!A109</f>
        <v>43592</v>
      </c>
      <c r="B99" s="24">
        <f>IF(Spreads!$F109="","",Spreads!D109)</f>
        <v>28.85</v>
      </c>
      <c r="C99" s="24">
        <f t="shared" si="15"/>
        <v>1.75</v>
      </c>
      <c r="D99" s="24">
        <f>IF(Spreads!$F109="","",Spreads!G109)</f>
        <v>37.1</v>
      </c>
      <c r="E99" s="24">
        <f>IF(Spreads!$F109="","",Spreads!B109)</f>
        <v>29.75</v>
      </c>
      <c r="F99" s="24">
        <f>IF(Spreads!$F109="","",Spreads!F109)</f>
        <v>27.941297873286214</v>
      </c>
      <c r="G99" s="24">
        <f>IF(Spreads!$F109="","",Spreads!C109)</f>
        <v>26.6</v>
      </c>
      <c r="H99" s="24">
        <f>IF(Spreads!$F109="","",Spreads!H109)</f>
        <v>27.1</v>
      </c>
      <c r="I99" s="24">
        <f t="shared" si="22"/>
        <v>0.84129787328621219</v>
      </c>
      <c r="J99" s="24">
        <f t="shared" si="23"/>
        <v>-0.5</v>
      </c>
      <c r="L99" s="24">
        <f t="shared" si="24"/>
        <v>2.6499999999999986</v>
      </c>
      <c r="M99" s="24">
        <f t="shared" si="25"/>
        <v>10</v>
      </c>
      <c r="N99" s="24"/>
      <c r="O99" s="24">
        <f t="shared" si="16"/>
        <v>29.719172562821203</v>
      </c>
      <c r="P99" s="24">
        <f t="shared" si="17"/>
        <v>-0.86917256282120192</v>
      </c>
      <c r="Q99" s="24">
        <f t="shared" si="18"/>
        <v>10.422796270109576</v>
      </c>
      <c r="R99" s="24">
        <f t="shared" si="26"/>
        <v>-9.5814983968233634</v>
      </c>
      <c r="S99" s="24">
        <f t="shared" si="19"/>
        <v>27.007544461003064</v>
      </c>
      <c r="T99" s="24">
        <f t="shared" si="20"/>
        <v>-0.40754446100306296</v>
      </c>
      <c r="U99" s="24">
        <f t="shared" si="21"/>
        <v>29.245699836658453</v>
      </c>
      <c r="V99" s="24">
        <f t="shared" si="27"/>
        <v>0.50430016334154715</v>
      </c>
      <c r="W99" s="24">
        <f t="shared" si="28"/>
        <v>2.25</v>
      </c>
      <c r="X99" s="24">
        <f t="shared" si="29"/>
        <v>-0.5</v>
      </c>
      <c r="Z99" t="s">
        <v>217</v>
      </c>
      <c r="AA99">
        <v>0.54139025423071541</v>
      </c>
      <c r="AB99">
        <v>0.14442991761197846</v>
      </c>
      <c r="AC99">
        <v>3.7484633598227202</v>
      </c>
      <c r="AD99">
        <v>1.8862920351550927E-4</v>
      </c>
      <c r="AE99">
        <v>0.25795284354610115</v>
      </c>
      <c r="AF99">
        <v>0.82482766491532966</v>
      </c>
    </row>
    <row r="100" spans="1:33" x14ac:dyDescent="0.2">
      <c r="A100" s="60">
        <f>Spreads!A110</f>
        <v>43593</v>
      </c>
      <c r="B100" s="24">
        <f>IF(Spreads!$F110="","",Spreads!D110)</f>
        <v>28.75</v>
      </c>
      <c r="C100" s="24">
        <f t="shared" si="15"/>
        <v>1.75</v>
      </c>
      <c r="D100" s="24">
        <f>IF(Spreads!$F110="","",Spreads!G110)</f>
        <v>37</v>
      </c>
      <c r="E100" s="24">
        <f>IF(Spreads!$F110="","",Spreads!B110)</f>
        <v>29.65</v>
      </c>
      <c r="F100" s="24">
        <f>IF(Spreads!$F110="","",Spreads!F110)</f>
        <v>28.224793184500562</v>
      </c>
      <c r="G100" s="24">
        <f>IF(Spreads!$F110="","",Spreads!C110)</f>
        <v>26.5</v>
      </c>
      <c r="H100" s="24">
        <f>IF(Spreads!$F110="","",Spreads!H110)</f>
        <v>27</v>
      </c>
      <c r="I100" s="24">
        <f t="shared" si="22"/>
        <v>1.2247931845005624</v>
      </c>
      <c r="J100" s="24">
        <f t="shared" si="23"/>
        <v>-0.5</v>
      </c>
      <c r="L100" s="24">
        <f t="shared" si="24"/>
        <v>2.6499999999999986</v>
      </c>
      <c r="M100" s="24">
        <f t="shared" si="25"/>
        <v>10</v>
      </c>
      <c r="N100" s="24"/>
      <c r="O100" s="24">
        <f t="shared" si="16"/>
        <v>29.583082338490033</v>
      </c>
      <c r="P100" s="24">
        <f t="shared" si="17"/>
        <v>-0.83308233849003344</v>
      </c>
      <c r="Q100" s="24">
        <f t="shared" si="18"/>
        <v>10.385482098237022</v>
      </c>
      <c r="R100" s="24">
        <f t="shared" si="26"/>
        <v>-9.1606889137364593</v>
      </c>
      <c r="S100" s="24">
        <f t="shared" si="19"/>
        <v>26.906146532127103</v>
      </c>
      <c r="T100" s="24">
        <f t="shared" si="20"/>
        <v>-0.40614653212710294</v>
      </c>
      <c r="U100" s="24">
        <f t="shared" si="21"/>
        <v>29.128871733733117</v>
      </c>
      <c r="V100" s="24">
        <f t="shared" si="27"/>
        <v>0.52112826626688147</v>
      </c>
      <c r="W100" s="24">
        <f t="shared" si="28"/>
        <v>2.25</v>
      </c>
      <c r="X100" s="24">
        <f t="shared" si="29"/>
        <v>-0.5</v>
      </c>
      <c r="Z100" t="s">
        <v>6</v>
      </c>
      <c r="AA100">
        <v>-4.2798741683802377E-2</v>
      </c>
      <c r="AB100">
        <v>1.1635912167682569E-2</v>
      </c>
      <c r="AC100">
        <v>-3.6781595690169477</v>
      </c>
      <c r="AD100">
        <v>2.4806933648629153E-4</v>
      </c>
      <c r="AE100">
        <v>-6.5633711545254519E-2</v>
      </c>
      <c r="AF100">
        <v>-1.9963771822350231E-2</v>
      </c>
      <c r="AG100">
        <v>68.225125832181547</v>
      </c>
    </row>
    <row r="101" spans="1:33" x14ac:dyDescent="0.2">
      <c r="A101" s="60">
        <f>Spreads!A111</f>
        <v>43594</v>
      </c>
      <c r="B101" s="24">
        <f>IF(Spreads!$F111="","",Spreads!D111)</f>
        <v>28.38</v>
      </c>
      <c r="C101" s="24">
        <f t="shared" si="15"/>
        <v>1.75</v>
      </c>
      <c r="D101" s="24">
        <f>IF(Spreads!$F111="","",Spreads!G111)</f>
        <v>36.630000000000003</v>
      </c>
      <c r="E101" s="24">
        <f>IF(Spreads!$F111="","",Spreads!B111)</f>
        <v>29.28</v>
      </c>
      <c r="F101" s="24">
        <f>IF(Spreads!$F111="","",Spreads!F111)</f>
        <v>28.24747280939771</v>
      </c>
      <c r="G101" s="24">
        <f>IF(Spreads!$F111="","",Spreads!C111)</f>
        <v>26.13</v>
      </c>
      <c r="H101" s="24">
        <f>IF(Spreads!$F111="","",Spreads!H111)</f>
        <v>26.63</v>
      </c>
      <c r="I101" s="24">
        <f t="shared" si="22"/>
        <v>1.6174728093977109</v>
      </c>
      <c r="J101" s="24">
        <f t="shared" si="23"/>
        <v>-0.5</v>
      </c>
      <c r="L101" s="24">
        <f t="shared" si="24"/>
        <v>2.6500000000000021</v>
      </c>
      <c r="M101" s="24">
        <f t="shared" si="25"/>
        <v>10.000000000000004</v>
      </c>
      <c r="N101" s="24"/>
      <c r="O101" s="24">
        <f t="shared" si="16"/>
        <v>29.155018163976511</v>
      </c>
      <c r="P101" s="24">
        <f t="shared" si="17"/>
        <v>-0.77501816397651169</v>
      </c>
      <c r="Q101" s="24">
        <f t="shared" si="18"/>
        <v>10.247419662308568</v>
      </c>
      <c r="R101" s="24">
        <f t="shared" si="26"/>
        <v>-8.6299468529108569</v>
      </c>
      <c r="S101" s="24">
        <f t="shared" si="19"/>
        <v>26.530974195286056</v>
      </c>
      <c r="T101" s="24">
        <f t="shared" si="20"/>
        <v>-0.40097419528605727</v>
      </c>
      <c r="U101" s="24">
        <f t="shared" si="21"/>
        <v>28.696607752909379</v>
      </c>
      <c r="V101" s="24">
        <f t="shared" si="27"/>
        <v>0.58339224709062165</v>
      </c>
      <c r="W101" s="24">
        <f t="shared" si="28"/>
        <v>2.25</v>
      </c>
      <c r="X101" s="24">
        <f t="shared" si="29"/>
        <v>-0.5</v>
      </c>
      <c r="Z101" t="s">
        <v>182</v>
      </c>
      <c r="AA101">
        <v>-0.19347008613746056</v>
      </c>
      <c r="AB101">
        <v>1.509915633165913E-2</v>
      </c>
      <c r="AC101">
        <v>-12.813304391835622</v>
      </c>
      <c r="AD101">
        <v>8.570813037691381E-35</v>
      </c>
      <c r="AE101">
        <v>-0.22310152154176022</v>
      </c>
      <c r="AF101">
        <v>-0.1638386507331609</v>
      </c>
      <c r="AG101">
        <v>106.29789756405263</v>
      </c>
    </row>
    <row r="102" spans="1:33" x14ac:dyDescent="0.2">
      <c r="A102" s="60">
        <f>Spreads!A112</f>
        <v>43595</v>
      </c>
      <c r="B102" s="24">
        <f>IF(Spreads!$F112="","",Spreads!D112)</f>
        <v>28.54</v>
      </c>
      <c r="C102" s="24">
        <f t="shared" si="15"/>
        <v>1.75</v>
      </c>
      <c r="D102" s="24">
        <f>IF(Spreads!$F112="","",Spreads!G112)</f>
        <v>36.79</v>
      </c>
      <c r="E102" s="24">
        <f>IF(Spreads!$F112="","",Spreads!B112)</f>
        <v>29.44</v>
      </c>
      <c r="F102" s="24">
        <f>IF(Spreads!$F112="","",Spreads!F112)</f>
        <v>28.428909808574897</v>
      </c>
      <c r="G102" s="24">
        <f>IF(Spreads!$F112="","",Spreads!C112)</f>
        <v>26.29</v>
      </c>
      <c r="H102" s="24">
        <f>IF(Spreads!$F112="","",Spreads!H112)</f>
        <v>26.79</v>
      </c>
      <c r="I102" s="24">
        <f t="shared" si="22"/>
        <v>1.6389098085748977</v>
      </c>
      <c r="J102" s="24">
        <f t="shared" si="23"/>
        <v>-0.5</v>
      </c>
      <c r="L102" s="24">
        <f t="shared" si="24"/>
        <v>2.6500000000000021</v>
      </c>
      <c r="M102" s="24">
        <f t="shared" si="25"/>
        <v>10</v>
      </c>
      <c r="N102" s="24"/>
      <c r="O102" s="24">
        <f t="shared" si="16"/>
        <v>29.32606306756206</v>
      </c>
      <c r="P102" s="24">
        <f t="shared" si="17"/>
        <v>-0.78606306756206124</v>
      </c>
      <c r="Q102" s="24">
        <f t="shared" si="18"/>
        <v>10.307122337304655</v>
      </c>
      <c r="R102" s="24">
        <f t="shared" si="26"/>
        <v>-8.6682125287297573</v>
      </c>
      <c r="S102" s="24">
        <f t="shared" si="19"/>
        <v>26.693210881487591</v>
      </c>
      <c r="T102" s="24">
        <f t="shared" si="20"/>
        <v>-0.40321088148759188</v>
      </c>
      <c r="U102" s="24">
        <f t="shared" si="21"/>
        <v>28.883532717589915</v>
      </c>
      <c r="V102" s="24">
        <f t="shared" si="27"/>
        <v>0.55646728241008603</v>
      </c>
      <c r="W102" s="24">
        <f t="shared" si="28"/>
        <v>2.25</v>
      </c>
      <c r="X102" s="24">
        <f t="shared" si="29"/>
        <v>-0.5</v>
      </c>
      <c r="Z102" t="s">
        <v>5</v>
      </c>
      <c r="AA102">
        <v>-2.5488859750584719E-2</v>
      </c>
      <c r="AB102">
        <v>1.1599442614063669E-2</v>
      </c>
      <c r="AC102">
        <v>-2.1974210829476335</v>
      </c>
      <c r="AD102">
        <v>2.8230390421099136E-2</v>
      </c>
      <c r="AE102">
        <v>-4.8252259704517186E-2</v>
      </c>
      <c r="AF102">
        <v>-2.7254597966522541E-3</v>
      </c>
      <c r="AG102">
        <v>24.703748503589779</v>
      </c>
    </row>
    <row r="103" spans="1:33" x14ac:dyDescent="0.2">
      <c r="A103" s="60">
        <f>Spreads!A113</f>
        <v>43598</v>
      </c>
      <c r="B103" s="24">
        <f>IF(Spreads!$F113="","",Spreads!D113)</f>
        <v>28.36</v>
      </c>
      <c r="C103" s="24">
        <f t="shared" si="15"/>
        <v>1.75</v>
      </c>
      <c r="D103" s="24">
        <f>IF(Spreads!$F113="","",Spreads!G113)</f>
        <v>36.61</v>
      </c>
      <c r="E103" s="24">
        <f>IF(Spreads!$F113="","",Spreads!B113)</f>
        <v>29.26</v>
      </c>
      <c r="F103" s="24">
        <f>IF(Spreads!$F113="","",Spreads!F113)</f>
        <v>28.417569996126325</v>
      </c>
      <c r="G103" s="24">
        <f>IF(Spreads!$F113="","",Spreads!C113)</f>
        <v>26.11</v>
      </c>
      <c r="H103" s="24">
        <f>IF(Spreads!$F113="","",Spreads!H113)</f>
        <v>26.61</v>
      </c>
      <c r="I103" s="24">
        <f t="shared" si="22"/>
        <v>1.8075699961263254</v>
      </c>
      <c r="J103" s="24">
        <f t="shared" si="23"/>
        <v>-0.5</v>
      </c>
      <c r="L103" s="24">
        <f t="shared" si="24"/>
        <v>2.6500000000000021</v>
      </c>
      <c r="M103" s="24">
        <f t="shared" si="25"/>
        <v>10</v>
      </c>
      <c r="N103" s="24"/>
      <c r="O103" s="24">
        <f t="shared" si="16"/>
        <v>29.119460930655936</v>
      </c>
      <c r="P103" s="24">
        <f t="shared" si="17"/>
        <v>-0.75946093065593701</v>
      </c>
      <c r="Q103" s="24">
        <f t="shared" si="18"/>
        <v>10.239956827934058</v>
      </c>
      <c r="R103" s="24">
        <f t="shared" si="26"/>
        <v>-8.4323868318077331</v>
      </c>
      <c r="S103" s="24">
        <f t="shared" si="19"/>
        <v>26.510694609510864</v>
      </c>
      <c r="T103" s="24">
        <f t="shared" si="20"/>
        <v>-0.40069460951086455</v>
      </c>
      <c r="U103" s="24">
        <f t="shared" si="21"/>
        <v>28.673242132324315</v>
      </c>
      <c r="V103" s="24">
        <f t="shared" si="27"/>
        <v>0.58675786767568638</v>
      </c>
      <c r="W103" s="24">
        <f t="shared" si="28"/>
        <v>2.25</v>
      </c>
      <c r="X103" s="24">
        <f t="shared" si="29"/>
        <v>-0.5</v>
      </c>
      <c r="Z103" t="s">
        <v>183</v>
      </c>
      <c r="AA103">
        <v>0.46146912316682376</v>
      </c>
      <c r="AB103">
        <v>2.3567392034969509E-2</v>
      </c>
      <c r="AC103">
        <v>19.580831111142537</v>
      </c>
      <c r="AD103">
        <v>5.1280276008497043E-72</v>
      </c>
      <c r="AE103">
        <v>0.4152191447314213</v>
      </c>
      <c r="AF103">
        <v>0.50771910160222622</v>
      </c>
      <c r="AG103">
        <v>169.9230676872925</v>
      </c>
    </row>
    <row r="104" spans="1:33" x14ac:dyDescent="0.2">
      <c r="A104" s="60">
        <f>Spreads!A114</f>
        <v>43599</v>
      </c>
      <c r="B104" s="24">
        <f>IF(Spreads!$F114="","",Spreads!D114)</f>
        <v>28.75</v>
      </c>
      <c r="C104" s="24">
        <f t="shared" si="15"/>
        <v>1.75</v>
      </c>
      <c r="D104" s="24">
        <f>IF(Spreads!$F114="","",Spreads!G114)</f>
        <v>37</v>
      </c>
      <c r="E104" s="24">
        <f>IF(Spreads!$F114="","",Spreads!B114)</f>
        <v>29.65</v>
      </c>
      <c r="F104" s="24">
        <f>IF(Spreads!$F114="","",Spreads!F114)</f>
        <v>29.188677242629353</v>
      </c>
      <c r="G104" s="24">
        <f>IF(Spreads!$F114="","",Spreads!C114)</f>
        <v>26.5</v>
      </c>
      <c r="H104" s="24">
        <f>IF(Spreads!$F114="","",Spreads!H114)</f>
        <v>27</v>
      </c>
      <c r="I104" s="24">
        <f t="shared" si="22"/>
        <v>2.1886772426293533</v>
      </c>
      <c r="J104" s="24">
        <f t="shared" si="23"/>
        <v>-0.5</v>
      </c>
      <c r="L104" s="24">
        <f t="shared" si="24"/>
        <v>2.6499999999999986</v>
      </c>
      <c r="M104" s="24">
        <f t="shared" si="25"/>
        <v>10</v>
      </c>
      <c r="N104" s="24"/>
      <c r="O104" s="24">
        <f t="shared" si="16"/>
        <v>29.512199236628117</v>
      </c>
      <c r="P104" s="24">
        <f t="shared" si="17"/>
        <v>-0.76219923662811695</v>
      </c>
      <c r="Q104" s="24">
        <f t="shared" si="18"/>
        <v>10.385482098237022</v>
      </c>
      <c r="R104" s="24">
        <f t="shared" si="26"/>
        <v>-8.1968048556076685</v>
      </c>
      <c r="S104" s="24">
        <f t="shared" si="19"/>
        <v>26.906146532127103</v>
      </c>
      <c r="T104" s="24">
        <f t="shared" si="20"/>
        <v>-0.40614653212710294</v>
      </c>
      <c r="U104" s="24">
        <f t="shared" si="21"/>
        <v>29.128871733733117</v>
      </c>
      <c r="V104" s="24">
        <f t="shared" si="27"/>
        <v>0.52112826626688147</v>
      </c>
      <c r="W104" s="24">
        <f t="shared" si="28"/>
        <v>2.25</v>
      </c>
      <c r="X104" s="24">
        <f t="shared" si="29"/>
        <v>-0.5</v>
      </c>
      <c r="Z104" s="93" t="s">
        <v>7</v>
      </c>
      <c r="AA104" s="93">
        <v>-8.8327404441278692E-2</v>
      </c>
      <c r="AB104" s="93">
        <v>2.4946956009376377E-2</v>
      </c>
      <c r="AC104" s="93">
        <v>-3.5406084978095369</v>
      </c>
      <c r="AD104" s="93">
        <v>4.1851817097920621E-4</v>
      </c>
      <c r="AE104" s="93">
        <v>-0.13728471697507871</v>
      </c>
      <c r="AF104" s="93">
        <v>-3.9370091907478665E-2</v>
      </c>
      <c r="AG104" s="93">
        <v>138.55338308712388</v>
      </c>
    </row>
    <row r="105" spans="1:33" x14ac:dyDescent="0.2">
      <c r="A105" s="60">
        <f>Spreads!A115</f>
        <v>43600</v>
      </c>
      <c r="B105" s="24">
        <f>IF(Spreads!$F115="","",Spreads!D115)</f>
        <v>28.99</v>
      </c>
      <c r="C105" s="24">
        <f t="shared" si="15"/>
        <v>1.75</v>
      </c>
      <c r="D105" s="24">
        <f>IF(Spreads!$F115="","",Spreads!G115)</f>
        <v>37.24</v>
      </c>
      <c r="E105" s="24">
        <f>IF(Spreads!$F115="","",Spreads!B115)</f>
        <v>29.89</v>
      </c>
      <c r="F105" s="24">
        <f>IF(Spreads!$F115="","",Spreads!F115)</f>
        <v>29.245376304872224</v>
      </c>
      <c r="G105" s="24">
        <f>IF(Spreads!$F115="","",Spreads!C115)</f>
        <v>26.74</v>
      </c>
      <c r="H105" s="24">
        <f>IF(Spreads!$F115="","",Spreads!H115)</f>
        <v>27.24</v>
      </c>
      <c r="I105" s="24">
        <f t="shared" si="22"/>
        <v>2.0053763048722253</v>
      </c>
      <c r="J105" s="24">
        <f t="shared" si="23"/>
        <v>-0.5</v>
      </c>
      <c r="L105" s="24">
        <f t="shared" si="24"/>
        <v>2.6500000000000021</v>
      </c>
      <c r="M105" s="24">
        <f t="shared" si="25"/>
        <v>10.000000000000004</v>
      </c>
      <c r="N105" s="24"/>
      <c r="O105" s="24">
        <f t="shared" si="16"/>
        <v>29.784611050069689</v>
      </c>
      <c r="P105" s="24">
        <f t="shared" si="17"/>
        <v>-0.79461105006969035</v>
      </c>
      <c r="Q105" s="24">
        <f t="shared" si="18"/>
        <v>10.47503611073115</v>
      </c>
      <c r="R105" s="24">
        <f t="shared" si="26"/>
        <v>-8.4696598058589245</v>
      </c>
      <c r="S105" s="24">
        <f t="shared" si="19"/>
        <v>27.149501561429407</v>
      </c>
      <c r="T105" s="24">
        <f t="shared" si="20"/>
        <v>-0.40950156142940841</v>
      </c>
      <c r="U105" s="24">
        <f t="shared" si="21"/>
        <v>29.409259180753921</v>
      </c>
      <c r="V105" s="24">
        <f t="shared" si="27"/>
        <v>0.48074081924607981</v>
      </c>
      <c r="W105" s="24">
        <f t="shared" si="28"/>
        <v>2.25</v>
      </c>
      <c r="X105" s="24">
        <f t="shared" si="29"/>
        <v>-0.5</v>
      </c>
    </row>
    <row r="106" spans="1:33" x14ac:dyDescent="0.2">
      <c r="A106" s="60">
        <f>Spreads!A116</f>
        <v>43601</v>
      </c>
      <c r="B106" s="24">
        <f>IF(Spreads!$F116="","",Spreads!D116)</f>
        <v>29.47</v>
      </c>
      <c r="C106" s="24">
        <f t="shared" si="15"/>
        <v>1.75</v>
      </c>
      <c r="D106" s="24">
        <f>IF(Spreads!$F116="","",Spreads!G116)</f>
        <v>37.72</v>
      </c>
      <c r="E106" s="24">
        <f>IF(Spreads!$F116="","",Spreads!B116)</f>
        <v>30.37</v>
      </c>
      <c r="F106" s="24">
        <f>IF(Spreads!$F116="","",Spreads!F116)</f>
        <v>28.803123619377835</v>
      </c>
      <c r="G106" s="24">
        <f>IF(Spreads!$F116="","",Spreads!C116)</f>
        <v>27.22</v>
      </c>
      <c r="H106" s="24">
        <f>IF(Spreads!$F116="","",Spreads!H116)</f>
        <v>27.72</v>
      </c>
      <c r="I106" s="24">
        <f t="shared" si="22"/>
        <v>1.0831236193778366</v>
      </c>
      <c r="J106" s="24">
        <f t="shared" si="23"/>
        <v>-0.5</v>
      </c>
      <c r="L106" s="24">
        <f t="shared" si="24"/>
        <v>2.6500000000000021</v>
      </c>
      <c r="M106" s="24">
        <f t="shared" si="25"/>
        <v>10</v>
      </c>
      <c r="N106" s="24"/>
      <c r="O106" s="24">
        <f t="shared" si="16"/>
        <v>30.370296700379125</v>
      </c>
      <c r="P106" s="24">
        <f t="shared" si="17"/>
        <v>-0.90029670037912624</v>
      </c>
      <c r="Q106" s="24">
        <f t="shared" si="18"/>
        <v>10.654144135719413</v>
      </c>
      <c r="R106" s="24">
        <f t="shared" si="26"/>
        <v>-9.5710205163415765</v>
      </c>
      <c r="S106" s="24">
        <f t="shared" si="19"/>
        <v>27.636211620034011</v>
      </c>
      <c r="T106" s="24">
        <f t="shared" si="20"/>
        <v>-0.41621162003401224</v>
      </c>
      <c r="U106" s="24">
        <f t="shared" si="21"/>
        <v>29.970034074795528</v>
      </c>
      <c r="V106" s="24">
        <f t="shared" si="27"/>
        <v>0.39996592520447294</v>
      </c>
      <c r="W106" s="24">
        <f t="shared" si="28"/>
        <v>2.5</v>
      </c>
      <c r="X106" s="24">
        <f t="shared" si="29"/>
        <v>-0.75</v>
      </c>
    </row>
    <row r="107" spans="1:33" x14ac:dyDescent="0.2">
      <c r="A107" s="60">
        <f>Spreads!A117</f>
        <v>43602</v>
      </c>
      <c r="B107" s="24">
        <f>IF(Spreads!$F117="","",Spreads!D117)</f>
        <v>29.72</v>
      </c>
      <c r="C107" s="24">
        <f t="shared" si="15"/>
        <v>2.5</v>
      </c>
      <c r="D107" s="24">
        <f>IF(Spreads!$F117="","",Spreads!G117)</f>
        <v>37.22</v>
      </c>
      <c r="E107" s="24">
        <f>IF(Spreads!$F117="","",Spreads!B117)</f>
        <v>29.87</v>
      </c>
      <c r="F107" s="24">
        <f>IF(Spreads!$F117="","",Spreads!F117)</f>
        <v>28.270152434294861</v>
      </c>
      <c r="G107" s="24">
        <f>IF(Spreads!$F117="","",Spreads!C117)</f>
        <v>26.72</v>
      </c>
      <c r="H107" s="24">
        <f>IF(Spreads!$F117="","",Spreads!H117)</f>
        <v>27.22</v>
      </c>
      <c r="I107" s="24">
        <f t="shared" si="22"/>
        <v>1.050152434294862</v>
      </c>
      <c r="J107" s="24">
        <f t="shared" si="23"/>
        <v>-0.5</v>
      </c>
      <c r="L107" s="24">
        <f t="shared" si="24"/>
        <v>2.6500000000000021</v>
      </c>
      <c r="M107" s="24">
        <f t="shared" si="25"/>
        <v>10</v>
      </c>
      <c r="N107" s="24"/>
      <c r="O107" s="24">
        <f t="shared" si="16"/>
        <v>29.833279620137979</v>
      </c>
      <c r="P107" s="24">
        <f t="shared" si="17"/>
        <v>-0.11327962013798043</v>
      </c>
      <c r="Q107" s="24">
        <f t="shared" si="18"/>
        <v>10.467573276356642</v>
      </c>
      <c r="R107" s="24">
        <f t="shared" si="26"/>
        <v>-9.4174208420617802</v>
      </c>
      <c r="S107" s="24">
        <f t="shared" si="19"/>
        <v>27.129221975654215</v>
      </c>
      <c r="T107" s="24">
        <f t="shared" si="20"/>
        <v>-0.4092219756542157</v>
      </c>
      <c r="U107" s="24">
        <f t="shared" si="21"/>
        <v>29.352240336394576</v>
      </c>
      <c r="V107" s="24">
        <f t="shared" si="27"/>
        <v>0.51775966360542469</v>
      </c>
      <c r="W107" s="24">
        <f t="shared" si="28"/>
        <v>2.5</v>
      </c>
      <c r="X107" s="24">
        <f t="shared" si="29"/>
        <v>0</v>
      </c>
    </row>
    <row r="108" spans="1:33" x14ac:dyDescent="0.2">
      <c r="A108" s="60">
        <f>Spreads!A118</f>
        <v>43605</v>
      </c>
      <c r="B108" s="24">
        <f>IF(Spreads!$F118="","",Spreads!D118)</f>
        <v>30</v>
      </c>
      <c r="C108" s="24">
        <f t="shared" si="15"/>
        <v>2.5</v>
      </c>
      <c r="D108" s="24">
        <f>IF(Spreads!$F118="","",Spreads!G118)</f>
        <v>37.5</v>
      </c>
      <c r="E108" s="24">
        <f>IF(Spreads!$F118="","",Spreads!B118)</f>
        <v>30.15</v>
      </c>
      <c r="F108" s="24">
        <f>IF(Spreads!$F118="","",Spreads!F118)</f>
        <v>28.394890371229174</v>
      </c>
      <c r="G108" s="24">
        <f>IF(Spreads!$F118="","",Spreads!C118)</f>
        <v>27</v>
      </c>
      <c r="H108" s="24">
        <f>IF(Spreads!$F118="","",Spreads!H118)</f>
        <v>27.5</v>
      </c>
      <c r="I108" s="24">
        <f t="shared" si="22"/>
        <v>0.89489037122917381</v>
      </c>
      <c r="J108" s="24">
        <f t="shared" si="23"/>
        <v>-0.5</v>
      </c>
      <c r="L108" s="24">
        <f t="shared" si="24"/>
        <v>2.6499999999999986</v>
      </c>
      <c r="M108" s="24">
        <f t="shared" si="25"/>
        <v>10</v>
      </c>
      <c r="N108" s="24"/>
      <c r="O108" s="24">
        <f t="shared" si="16"/>
        <v>30.146784821785076</v>
      </c>
      <c r="P108" s="24">
        <f t="shared" si="17"/>
        <v>-0.14678482178507579</v>
      </c>
      <c r="Q108" s="24">
        <f t="shared" si="18"/>
        <v>10.572052957599793</v>
      </c>
      <c r="R108" s="24">
        <f t="shared" si="26"/>
        <v>-9.6771625863706188</v>
      </c>
      <c r="S108" s="24">
        <f t="shared" si="19"/>
        <v>27.413136176506899</v>
      </c>
      <c r="T108" s="24">
        <f t="shared" si="20"/>
        <v>-0.41313617650689949</v>
      </c>
      <c r="U108" s="24">
        <f t="shared" si="21"/>
        <v>29.679359024585516</v>
      </c>
      <c r="V108" s="24">
        <f t="shared" si="27"/>
        <v>0.47064097541448291</v>
      </c>
      <c r="W108" s="24">
        <f t="shared" si="28"/>
        <v>2.5</v>
      </c>
      <c r="X108" s="24">
        <f t="shared" si="29"/>
        <v>0</v>
      </c>
    </row>
    <row r="109" spans="1:33" x14ac:dyDescent="0.2">
      <c r="A109" s="60">
        <f>Spreads!A119</f>
        <v>43606</v>
      </c>
      <c r="B109" s="24">
        <f>IF(Spreads!$F119="","",Spreads!D119)</f>
        <v>29.64</v>
      </c>
      <c r="C109" s="24">
        <f t="shared" si="15"/>
        <v>2.5</v>
      </c>
      <c r="D109" s="24">
        <f>IF(Spreads!$F119="","",Spreads!G119)</f>
        <v>37.14</v>
      </c>
      <c r="E109" s="24">
        <f>IF(Spreads!$F119="","",Spreads!B119)</f>
        <v>29.79</v>
      </c>
      <c r="F109" s="24">
        <f>IF(Spreads!$F119="","",Spreads!F119)</f>
        <v>28.156754309809124</v>
      </c>
      <c r="G109" s="24">
        <f>IF(Spreads!$F119="","",Spreads!C119)</f>
        <v>26.64</v>
      </c>
      <c r="H109" s="24">
        <f>IF(Spreads!$F119="","",Spreads!H119)</f>
        <v>27.14</v>
      </c>
      <c r="I109" s="24">
        <f t="shared" si="22"/>
        <v>1.016754309809123</v>
      </c>
      <c r="J109" s="24">
        <f t="shared" si="23"/>
        <v>-0.5</v>
      </c>
      <c r="L109" s="24">
        <f t="shared" si="24"/>
        <v>2.6499999999999986</v>
      </c>
      <c r="M109" s="24">
        <f t="shared" si="25"/>
        <v>10</v>
      </c>
      <c r="N109" s="24"/>
      <c r="O109" s="24">
        <f t="shared" si="16"/>
        <v>29.749425006036073</v>
      </c>
      <c r="P109" s="24">
        <f t="shared" si="17"/>
        <v>-0.10942500603607286</v>
      </c>
      <c r="Q109" s="24">
        <f t="shared" si="18"/>
        <v>10.437721938858596</v>
      </c>
      <c r="R109" s="24">
        <f t="shared" si="26"/>
        <v>-9.420967629049473</v>
      </c>
      <c r="S109" s="24">
        <f t="shared" si="19"/>
        <v>27.048103632553449</v>
      </c>
      <c r="T109" s="24">
        <f t="shared" si="20"/>
        <v>-0.40810363255344839</v>
      </c>
      <c r="U109" s="24">
        <f t="shared" si="21"/>
        <v>29.258777854054312</v>
      </c>
      <c r="V109" s="24">
        <f t="shared" si="27"/>
        <v>0.53122214594568717</v>
      </c>
      <c r="W109" s="24">
        <f t="shared" si="28"/>
        <v>2.25</v>
      </c>
      <c r="X109" s="24">
        <f t="shared" si="29"/>
        <v>0.25</v>
      </c>
    </row>
    <row r="110" spans="1:33" x14ac:dyDescent="0.2">
      <c r="A110" s="60">
        <f>Spreads!A120</f>
        <v>43607</v>
      </c>
      <c r="B110" s="24">
        <f>IF(Spreads!$F120="","",Spreads!D120)</f>
        <v>29.81</v>
      </c>
      <c r="C110" s="24">
        <f t="shared" si="15"/>
        <v>2.5</v>
      </c>
      <c r="D110" s="24">
        <f>IF(Spreads!$F120="","",Spreads!G120)</f>
        <v>37.31</v>
      </c>
      <c r="E110" s="24">
        <f>IF(Spreads!$F120="","",Spreads!B120)</f>
        <v>30.96</v>
      </c>
      <c r="F110" s="24">
        <f>IF(Spreads!$F120="","",Spreads!F120)</f>
        <v>28.088715435117678</v>
      </c>
      <c r="G110" s="24">
        <f>IF(Spreads!$F120="","",Spreads!C120)</f>
        <v>27.81</v>
      </c>
      <c r="H110" s="24">
        <f>IF(Spreads!$F120="","",Spreads!H120)</f>
        <v>27.31</v>
      </c>
      <c r="I110" s="24">
        <f t="shared" si="22"/>
        <v>0.77871543511767882</v>
      </c>
      <c r="J110" s="24">
        <f t="shared" si="23"/>
        <v>0.5</v>
      </c>
      <c r="L110" s="24">
        <f t="shared" si="24"/>
        <v>3.6500000000000021</v>
      </c>
      <c r="M110" s="24">
        <f t="shared" si="25"/>
        <v>10.000000000000004</v>
      </c>
      <c r="N110" s="24"/>
      <c r="O110" s="24">
        <f t="shared" si="16"/>
        <v>29.95034034954071</v>
      </c>
      <c r="P110" s="24">
        <f t="shared" si="17"/>
        <v>-0.14034034954071117</v>
      </c>
      <c r="Q110" s="24">
        <f t="shared" si="18"/>
        <v>10.962625154208762</v>
      </c>
      <c r="R110" s="24">
        <f t="shared" si="26"/>
        <v>-10.183909719091083</v>
      </c>
      <c r="S110" s="24">
        <f t="shared" si="19"/>
        <v>27.575224798424788</v>
      </c>
      <c r="T110" s="24">
        <f t="shared" si="20"/>
        <v>0.2347752015752107</v>
      </c>
      <c r="U110" s="24">
        <f t="shared" si="21"/>
        <v>29.457385629027378</v>
      </c>
      <c r="V110" s="24">
        <f t="shared" si="27"/>
        <v>1.5026143709726227</v>
      </c>
      <c r="W110" s="24">
        <f t="shared" si="28"/>
        <v>2.75</v>
      </c>
      <c r="X110" s="24">
        <f t="shared" si="29"/>
        <v>-0.25</v>
      </c>
    </row>
    <row r="111" spans="1:33" x14ac:dyDescent="0.2">
      <c r="A111" s="60">
        <f>Spreads!A121</f>
        <v>43608</v>
      </c>
      <c r="B111" s="24">
        <f>IF(Spreads!$F121="","",Spreads!D121)</f>
        <v>29.28</v>
      </c>
      <c r="C111" s="24">
        <f t="shared" si="15"/>
        <v>2.5</v>
      </c>
      <c r="D111" s="24">
        <f>IF(Spreads!$F121="","",Spreads!G121)</f>
        <v>36.78</v>
      </c>
      <c r="E111" s="24">
        <f>IF(Spreads!$F121="","",Spreads!B121)</f>
        <v>30.43</v>
      </c>
      <c r="F111" s="24">
        <f>IF(Spreads!$F121="","",Spreads!F121)</f>
        <v>28.202113559603415</v>
      </c>
      <c r="G111" s="24">
        <f>IF(Spreads!$F121="","",Spreads!C121)</f>
        <v>27.28</v>
      </c>
      <c r="H111" s="24">
        <f>IF(Spreads!$F121="","",Spreads!H121)</f>
        <v>26.78</v>
      </c>
      <c r="I111" s="24">
        <f t="shared" si="22"/>
        <v>1.4221135596034138</v>
      </c>
      <c r="J111" s="24">
        <f t="shared" si="23"/>
        <v>0.5</v>
      </c>
      <c r="L111" s="24">
        <f t="shared" si="24"/>
        <v>3.6499999999999986</v>
      </c>
      <c r="M111" s="24">
        <f t="shared" si="25"/>
        <v>10</v>
      </c>
      <c r="N111" s="24"/>
      <c r="O111" s="24">
        <f t="shared" si="16"/>
        <v>29.33121721915122</v>
      </c>
      <c r="P111" s="24">
        <f t="shared" si="17"/>
        <v>-5.121721915121924E-2</v>
      </c>
      <c r="Q111" s="24">
        <f t="shared" si="18"/>
        <v>10.764860043284223</v>
      </c>
      <c r="R111" s="24">
        <f t="shared" si="26"/>
        <v>-9.3427464836808092</v>
      </c>
      <c r="S111" s="24">
        <f t="shared" si="19"/>
        <v>27.037815775382207</v>
      </c>
      <c r="T111" s="24">
        <f t="shared" si="20"/>
        <v>0.24218422461779454</v>
      </c>
      <c r="U111" s="24">
        <f t="shared" si="21"/>
        <v>28.838196683523108</v>
      </c>
      <c r="V111" s="24">
        <f t="shared" si="27"/>
        <v>1.5918033164768914</v>
      </c>
      <c r="W111" s="24">
        <f t="shared" si="28"/>
        <v>2.5</v>
      </c>
      <c r="X111" s="24">
        <f t="shared" si="29"/>
        <v>0</v>
      </c>
    </row>
    <row r="112" spans="1:33" x14ac:dyDescent="0.2">
      <c r="A112" s="60">
        <f>Spreads!A122</f>
        <v>43609</v>
      </c>
      <c r="B112" s="24">
        <f>IF(Spreads!$F122="","",Spreads!D122)</f>
        <v>29.51</v>
      </c>
      <c r="C112" s="24">
        <f t="shared" si="15"/>
        <v>2.5</v>
      </c>
      <c r="D112" s="24">
        <f>IF(Spreads!$F122="","",Spreads!G122)</f>
        <v>37.01</v>
      </c>
      <c r="E112" s="24">
        <f>IF(Spreads!$F122="","",Spreads!B122)</f>
        <v>30.66</v>
      </c>
      <c r="F112" s="24">
        <f>IF(Spreads!$F122="","",Spreads!F122)</f>
        <v>28.360870933883454</v>
      </c>
      <c r="G112" s="24">
        <f>IF(Spreads!$F122="","",Spreads!C122)</f>
        <v>27.51</v>
      </c>
      <c r="H112" s="24">
        <f>IF(Spreads!$F122="","",Spreads!H122)</f>
        <v>27.01</v>
      </c>
      <c r="I112" s="24">
        <f t="shared" si="22"/>
        <v>1.3508709338834528</v>
      </c>
      <c r="J112" s="24">
        <f t="shared" si="23"/>
        <v>0.5</v>
      </c>
      <c r="L112" s="24">
        <f t="shared" si="24"/>
        <v>3.6499999999999986</v>
      </c>
      <c r="M112" s="24">
        <f t="shared" si="25"/>
        <v>9.9999999999999964</v>
      </c>
      <c r="N112" s="24"/>
      <c r="O112" s="24">
        <f t="shared" si="16"/>
        <v>29.584599537664356</v>
      </c>
      <c r="P112" s="24">
        <f t="shared" si="17"/>
        <v>-7.4599537664354898E-2</v>
      </c>
      <c r="Q112" s="24">
        <f t="shared" si="18"/>
        <v>10.850682638591099</v>
      </c>
      <c r="R112" s="24">
        <f t="shared" si="26"/>
        <v>-9.4998117047076462</v>
      </c>
      <c r="S112" s="24">
        <f t="shared" si="19"/>
        <v>27.271031011796914</v>
      </c>
      <c r="T112" s="24">
        <f t="shared" si="20"/>
        <v>0.23896898820308721</v>
      </c>
      <c r="U112" s="24">
        <f t="shared" si="21"/>
        <v>29.106901320251374</v>
      </c>
      <c r="V112" s="24">
        <f t="shared" si="27"/>
        <v>1.5530986797486257</v>
      </c>
      <c r="W112" s="24">
        <f t="shared" si="28"/>
        <v>2.5</v>
      </c>
      <c r="X112" s="24">
        <f t="shared" si="29"/>
        <v>0</v>
      </c>
    </row>
    <row r="113" spans="1:24" x14ac:dyDescent="0.2">
      <c r="A113" s="60">
        <f>Spreads!A123</f>
        <v>43613</v>
      </c>
      <c r="B113" s="24">
        <f>IF(Spreads!$F123="","",Spreads!D123)</f>
        <v>29.79</v>
      </c>
      <c r="C113" s="24">
        <f t="shared" si="15"/>
        <v>2.5</v>
      </c>
      <c r="D113" s="24">
        <f>IF(Spreads!$F123="","",Spreads!G123)</f>
        <v>37.29</v>
      </c>
      <c r="E113" s="24">
        <f>IF(Spreads!$F123="","",Spreads!B123)</f>
        <v>30.94</v>
      </c>
      <c r="F113" s="24">
        <f>IF(Spreads!$F123="","",Spreads!F123)</f>
        <v>28.689725494892098</v>
      </c>
      <c r="G113" s="24">
        <f>IF(Spreads!$F123="","",Spreads!C123)</f>
        <v>27.79</v>
      </c>
      <c r="H113" s="24">
        <f>IF(Spreads!$F123="","",Spreads!H123)</f>
        <v>27.29</v>
      </c>
      <c r="I113" s="24">
        <f t="shared" si="22"/>
        <v>1.399725494892099</v>
      </c>
      <c r="J113" s="24">
        <f t="shared" si="23"/>
        <v>0.5</v>
      </c>
      <c r="L113" s="24">
        <f t="shared" si="24"/>
        <v>3.6500000000000021</v>
      </c>
      <c r="M113" s="24">
        <f t="shared" si="25"/>
        <v>10</v>
      </c>
      <c r="N113" s="24"/>
      <c r="O113" s="24">
        <f t="shared" si="16"/>
        <v>29.883094200093627</v>
      </c>
      <c r="P113" s="24">
        <f t="shared" si="17"/>
        <v>-9.3094200093627677E-2</v>
      </c>
      <c r="Q113" s="24">
        <f t="shared" si="18"/>
        <v>10.955162319834251</v>
      </c>
      <c r="R113" s="24">
        <f t="shared" si="26"/>
        <v>-9.5554368249421522</v>
      </c>
      <c r="S113" s="24">
        <f t="shared" si="19"/>
        <v>27.554945212649596</v>
      </c>
      <c r="T113" s="24">
        <f t="shared" si="20"/>
        <v>0.23505478735040342</v>
      </c>
      <c r="U113" s="24">
        <f t="shared" si="21"/>
        <v>29.43402000844231</v>
      </c>
      <c r="V113" s="24">
        <f t="shared" si="27"/>
        <v>1.505979991557691</v>
      </c>
      <c r="W113" s="24">
        <f t="shared" si="28"/>
        <v>2.75</v>
      </c>
      <c r="X113" s="24">
        <f t="shared" si="29"/>
        <v>-0.25</v>
      </c>
    </row>
    <row r="114" spans="1:24" x14ac:dyDescent="0.2">
      <c r="A114" s="60">
        <f>Spreads!A124</f>
        <v>43614</v>
      </c>
      <c r="B114" s="24">
        <f>IF(Spreads!$F124="","",Spreads!D124)</f>
        <v>30.23</v>
      </c>
      <c r="C114" s="24">
        <f t="shared" si="15"/>
        <v>2.5</v>
      </c>
      <c r="D114" s="24">
        <f>IF(Spreads!$F124="","",Spreads!G124)</f>
        <v>37.729999999999997</v>
      </c>
      <c r="E114" s="24">
        <f>IF(Spreads!$F124="","",Spreads!B124)</f>
        <v>31.38</v>
      </c>
      <c r="F114" s="24">
        <f>IF(Spreads!$F124="","",Spreads!F124)</f>
        <v>28.746424557134965</v>
      </c>
      <c r="G114" s="24">
        <f>IF(Spreads!$F124="","",Spreads!C124)</f>
        <v>28.23</v>
      </c>
      <c r="H114" s="24">
        <f>IF(Spreads!$F124="","",Spreads!H124)</f>
        <v>27.73</v>
      </c>
      <c r="I114" s="24">
        <f t="shared" si="22"/>
        <v>1.0164245571349646</v>
      </c>
      <c r="J114" s="24">
        <f t="shared" si="23"/>
        <v>0.5</v>
      </c>
      <c r="L114" s="24">
        <f t="shared" si="24"/>
        <v>3.6499999999999986</v>
      </c>
      <c r="M114" s="24">
        <f t="shared" si="25"/>
        <v>9.9999999999999964</v>
      </c>
      <c r="N114" s="24"/>
      <c r="O114" s="24">
        <f t="shared" si="16"/>
        <v>30.38599051992583</v>
      </c>
      <c r="P114" s="24">
        <f t="shared" si="17"/>
        <v>-0.15599051992582957</v>
      </c>
      <c r="Q114" s="24">
        <f t="shared" si="18"/>
        <v>11.11934467607349</v>
      </c>
      <c r="R114" s="24">
        <f t="shared" si="26"/>
        <v>-10.102920118938526</v>
      </c>
      <c r="S114" s="24">
        <f t="shared" si="19"/>
        <v>28.001096099703815</v>
      </c>
      <c r="T114" s="24">
        <f t="shared" si="20"/>
        <v>0.22890390029618501</v>
      </c>
      <c r="U114" s="24">
        <f t="shared" si="21"/>
        <v>29.948063661313782</v>
      </c>
      <c r="V114" s="24">
        <f t="shared" si="27"/>
        <v>1.4319363386862172</v>
      </c>
      <c r="W114" s="24">
        <f t="shared" si="28"/>
        <v>2.75</v>
      </c>
      <c r="X114" s="24">
        <f t="shared" si="29"/>
        <v>-0.25</v>
      </c>
    </row>
    <row r="115" spans="1:24" x14ac:dyDescent="0.2">
      <c r="A115" s="60">
        <f>Spreads!A125</f>
        <v>43615</v>
      </c>
      <c r="B115" s="24">
        <f>IF(Spreads!$F125="","",Spreads!D125)</f>
        <v>30.28</v>
      </c>
      <c r="C115" s="24">
        <f t="shared" si="15"/>
        <v>2.5</v>
      </c>
      <c r="D115" s="24">
        <f>IF(Spreads!$F125="","",Spreads!G125)</f>
        <v>37.78</v>
      </c>
      <c r="E115" s="24">
        <f>IF(Spreads!$F125="","",Spreads!B125)</f>
        <v>31.43</v>
      </c>
      <c r="F115" s="24">
        <f>IF(Spreads!$F125="","",Spreads!F125)</f>
        <v>28.564987557957782</v>
      </c>
      <c r="G115" s="24">
        <f>IF(Spreads!$F125="","",Spreads!C125)</f>
        <v>28.28</v>
      </c>
      <c r="H115" s="24">
        <f>IF(Spreads!$F125="","",Spreads!H125)</f>
        <v>27.78</v>
      </c>
      <c r="I115" s="24">
        <f t="shared" si="22"/>
        <v>0.78498755795778052</v>
      </c>
      <c r="J115" s="24">
        <f t="shared" si="23"/>
        <v>0.5</v>
      </c>
      <c r="L115" s="24">
        <f t="shared" si="24"/>
        <v>3.6499999999999986</v>
      </c>
      <c r="M115" s="24">
        <f t="shared" si="25"/>
        <v>10</v>
      </c>
      <c r="N115" s="24"/>
      <c r="O115" s="24">
        <f t="shared" si="16"/>
        <v>30.456954348050434</v>
      </c>
      <c r="P115" s="24">
        <f t="shared" si="17"/>
        <v>-0.1769543480504332</v>
      </c>
      <c r="Q115" s="24">
        <f t="shared" si="18"/>
        <v>11.13800176200977</v>
      </c>
      <c r="R115" s="24">
        <f t="shared" si="26"/>
        <v>-10.353014204051989</v>
      </c>
      <c r="S115" s="24">
        <f t="shared" si="19"/>
        <v>28.051795064141796</v>
      </c>
      <c r="T115" s="24">
        <f t="shared" si="20"/>
        <v>0.228204935858205</v>
      </c>
      <c r="U115" s="24">
        <f t="shared" si="21"/>
        <v>30.006477712776451</v>
      </c>
      <c r="V115" s="24">
        <f t="shared" si="27"/>
        <v>1.4235222872235482</v>
      </c>
      <c r="W115" s="24">
        <f t="shared" si="28"/>
        <v>2.75</v>
      </c>
      <c r="X115" s="24">
        <f t="shared" si="29"/>
        <v>-0.25</v>
      </c>
    </row>
    <row r="116" spans="1:24" x14ac:dyDescent="0.2">
      <c r="A116" s="60">
        <f>Spreads!A126</f>
        <v>43616</v>
      </c>
      <c r="B116" s="24">
        <f>IF(Spreads!$F126="","",Spreads!D126)</f>
        <v>30.09</v>
      </c>
      <c r="C116" s="24">
        <f t="shared" si="15"/>
        <v>2.5</v>
      </c>
      <c r="D116" s="24">
        <f>IF(Spreads!$F126="","",Spreads!G126)</f>
        <v>37.590000000000003</v>
      </c>
      <c r="E116" s="24">
        <f>IF(Spreads!$F126="","",Spreads!B126)</f>
        <v>31.24</v>
      </c>
      <c r="F116" s="24">
        <f>IF(Spreads!$F126="","",Spreads!F126)</f>
        <v>28.859822681620706</v>
      </c>
      <c r="G116" s="24">
        <f>IF(Spreads!$F126="","",Spreads!C126)</f>
        <v>28.09</v>
      </c>
      <c r="H116" s="24">
        <f>IF(Spreads!$F126="","",Spreads!H126)</f>
        <v>27.59</v>
      </c>
      <c r="I116" s="24">
        <f t="shared" si="22"/>
        <v>1.2698226816207061</v>
      </c>
      <c r="J116" s="24">
        <f t="shared" si="23"/>
        <v>0.5</v>
      </c>
      <c r="L116" s="24">
        <f t="shared" si="24"/>
        <v>3.6499999999999986</v>
      </c>
      <c r="M116" s="24">
        <f t="shared" si="25"/>
        <v>10.000000000000004</v>
      </c>
      <c r="N116" s="24"/>
      <c r="O116" s="24">
        <f t="shared" si="16"/>
        <v>30.216312176998048</v>
      </c>
      <c r="P116" s="24">
        <f t="shared" si="17"/>
        <v>-0.12631217699804864</v>
      </c>
      <c r="Q116" s="24">
        <f t="shared" si="18"/>
        <v>11.067104835451918</v>
      </c>
      <c r="R116" s="24">
        <f t="shared" si="26"/>
        <v>-9.7972821538312118</v>
      </c>
      <c r="S116" s="24">
        <f t="shared" si="19"/>
        <v>27.859138999277473</v>
      </c>
      <c r="T116" s="24">
        <f t="shared" si="20"/>
        <v>0.23086100072252691</v>
      </c>
      <c r="U116" s="24">
        <f t="shared" si="21"/>
        <v>29.784504317218317</v>
      </c>
      <c r="V116" s="24">
        <f t="shared" si="27"/>
        <v>1.455495682781681</v>
      </c>
      <c r="W116" s="24">
        <f t="shared" si="28"/>
        <v>2.75</v>
      </c>
      <c r="X116" s="24">
        <f t="shared" si="29"/>
        <v>-0.25</v>
      </c>
    </row>
    <row r="117" spans="1:24" x14ac:dyDescent="0.2">
      <c r="A117" s="60">
        <f>Spreads!A127</f>
        <v>43619</v>
      </c>
      <c r="B117" s="24">
        <f>IF(Spreads!$F127="","",Spreads!D127)</f>
        <v>29.84</v>
      </c>
      <c r="C117" s="24">
        <f t="shared" si="15"/>
        <v>2.5</v>
      </c>
      <c r="D117" s="24">
        <f>IF(Spreads!$F127="","",Spreads!G127)</f>
        <v>37.340000000000003</v>
      </c>
      <c r="E117" s="24">
        <f>IF(Spreads!$F127="","",Spreads!B127)</f>
        <v>30.99</v>
      </c>
      <c r="F117" s="24">
        <f>IF(Spreads!$F127="","",Spreads!F127)</f>
        <v>28.360870933883454</v>
      </c>
      <c r="G117" s="24">
        <f>IF(Spreads!$F127="","",Spreads!C127)</f>
        <v>27.84</v>
      </c>
      <c r="H117" s="24">
        <f>IF(Spreads!$F127="","",Spreads!H127)</f>
        <v>27.34</v>
      </c>
      <c r="I117" s="24">
        <f t="shared" si="22"/>
        <v>1.0208709338834545</v>
      </c>
      <c r="J117" s="24">
        <f t="shared" si="23"/>
        <v>0.5</v>
      </c>
      <c r="L117" s="24">
        <f t="shared" si="24"/>
        <v>3.6499999999999986</v>
      </c>
      <c r="M117" s="24">
        <f t="shared" si="25"/>
        <v>10.000000000000004</v>
      </c>
      <c r="N117" s="24"/>
      <c r="O117" s="24">
        <f t="shared" si="16"/>
        <v>29.964898973208882</v>
      </c>
      <c r="P117" s="24">
        <f t="shared" si="17"/>
        <v>-0.12489897320888232</v>
      </c>
      <c r="Q117" s="24">
        <f t="shared" si="18"/>
        <v>10.973819405770531</v>
      </c>
      <c r="R117" s="24">
        <f t="shared" si="26"/>
        <v>-9.9529484718870762</v>
      </c>
      <c r="S117" s="24">
        <f t="shared" si="19"/>
        <v>27.605644177087576</v>
      </c>
      <c r="T117" s="24">
        <f t="shared" si="20"/>
        <v>0.23435582291242341</v>
      </c>
      <c r="U117" s="24">
        <f t="shared" si="21"/>
        <v>29.492434059904983</v>
      </c>
      <c r="V117" s="24">
        <f t="shared" si="27"/>
        <v>1.497565940095015</v>
      </c>
      <c r="W117" s="24">
        <f t="shared" si="28"/>
        <v>2.75</v>
      </c>
      <c r="X117" s="24">
        <f t="shared" si="29"/>
        <v>-0.25</v>
      </c>
    </row>
    <row r="118" spans="1:24" x14ac:dyDescent="0.2">
      <c r="A118" s="60">
        <f>Spreads!A128</f>
        <v>43620</v>
      </c>
      <c r="B118" s="24">
        <f>IF(Spreads!$F128="","",Spreads!D128)</f>
        <v>29.99</v>
      </c>
      <c r="C118" s="24">
        <f t="shared" si="15"/>
        <v>2.5</v>
      </c>
      <c r="D118" s="24">
        <f>IF(Spreads!$F128="","",Spreads!G128)</f>
        <v>37.49</v>
      </c>
      <c r="E118" s="24">
        <f>IF(Spreads!$F128="","",Spreads!B128)</f>
        <v>31.14</v>
      </c>
      <c r="F118" s="24">
        <f>IF(Spreads!$F128="","",Spreads!F128)</f>
        <v>28.587667182854933</v>
      </c>
      <c r="G118" s="24">
        <f>IF(Spreads!$F128="","",Spreads!C128)</f>
        <v>27.99</v>
      </c>
      <c r="H118" s="24">
        <f>IF(Spreads!$F128="","",Spreads!H128)</f>
        <v>27.49</v>
      </c>
      <c r="I118" s="24">
        <f t="shared" si="22"/>
        <v>1.0976671828549343</v>
      </c>
      <c r="J118" s="24">
        <f t="shared" si="23"/>
        <v>0.5</v>
      </c>
      <c r="L118" s="24">
        <f t="shared" si="24"/>
        <v>3.6500000000000021</v>
      </c>
      <c r="M118" s="24">
        <f t="shared" si="25"/>
        <v>10.000000000000004</v>
      </c>
      <c r="N118" s="24"/>
      <c r="O118" s="24">
        <f t="shared" si="16"/>
        <v>30.121083976093161</v>
      </c>
      <c r="P118" s="24">
        <f t="shared" si="17"/>
        <v>-0.13108397609316214</v>
      </c>
      <c r="Q118" s="24">
        <f t="shared" si="18"/>
        <v>11.029790663579362</v>
      </c>
      <c r="R118" s="24">
        <f t="shared" si="26"/>
        <v>-9.9321234807244281</v>
      </c>
      <c r="S118" s="24">
        <f t="shared" si="19"/>
        <v>27.757741070401515</v>
      </c>
      <c r="T118" s="24">
        <f t="shared" si="20"/>
        <v>0.23225892959848338</v>
      </c>
      <c r="U118" s="24">
        <f t="shared" si="21"/>
        <v>29.667676214292982</v>
      </c>
      <c r="V118" s="24">
        <f t="shared" si="27"/>
        <v>1.4723237857070188</v>
      </c>
      <c r="W118" s="24">
        <f t="shared" si="28"/>
        <v>2.75</v>
      </c>
      <c r="X118" s="24">
        <f t="shared" si="29"/>
        <v>-0.25</v>
      </c>
    </row>
    <row r="119" spans="1:24" x14ac:dyDescent="0.2">
      <c r="A119" s="60">
        <f>Spreads!A129</f>
        <v>43621</v>
      </c>
      <c r="B119" s="24">
        <f>IF(Spreads!$F129="","",Spreads!D129)</f>
        <v>29.72</v>
      </c>
      <c r="C119" s="24">
        <f t="shared" si="15"/>
        <v>2.5</v>
      </c>
      <c r="D119" s="24">
        <f>IF(Spreads!$F129="","",Spreads!G129)</f>
        <v>37.22</v>
      </c>
      <c r="E119" s="24">
        <f>IF(Spreads!$F129="","",Spreads!B129)</f>
        <v>30.72</v>
      </c>
      <c r="F119" s="24">
        <f>IF(Spreads!$F129="","",Spreads!F129)</f>
        <v>27.816559936351904</v>
      </c>
      <c r="G119" s="24">
        <f>IF(Spreads!$F129="","",Spreads!C129)</f>
        <v>27.57</v>
      </c>
      <c r="H119" s="24">
        <f>IF(Spreads!$F129="","",Spreads!H129)</f>
        <v>27.22</v>
      </c>
      <c r="I119" s="24">
        <f t="shared" si="22"/>
        <v>0.59655993635190541</v>
      </c>
      <c r="J119" s="24">
        <f t="shared" si="23"/>
        <v>0.35000000000000142</v>
      </c>
      <c r="L119" s="24">
        <f t="shared" si="24"/>
        <v>3.5</v>
      </c>
      <c r="M119" s="24">
        <f t="shared" si="25"/>
        <v>10</v>
      </c>
      <c r="N119" s="24"/>
      <c r="O119" s="24">
        <f t="shared" si="16"/>
        <v>29.866636373955352</v>
      </c>
      <c r="P119" s="24">
        <f t="shared" si="17"/>
        <v>-0.14663637395535289</v>
      </c>
      <c r="Q119" s="24">
        <f t="shared" si="18"/>
        <v>10.859822031048441</v>
      </c>
      <c r="R119" s="24">
        <f t="shared" si="26"/>
        <v>-10.263262094696536</v>
      </c>
      <c r="S119" s="24">
        <f t="shared" si="19"/>
        <v>27.43075495941909</v>
      </c>
      <c r="T119" s="24">
        <f t="shared" si="20"/>
        <v>0.13924504058091003</v>
      </c>
      <c r="U119" s="24">
        <f t="shared" si="21"/>
        <v>29.352240336394576</v>
      </c>
      <c r="V119" s="24">
        <f t="shared" si="27"/>
        <v>1.3677596636054226</v>
      </c>
      <c r="W119" s="24">
        <f t="shared" si="28"/>
        <v>2.5</v>
      </c>
      <c r="X119" s="24">
        <f t="shared" si="29"/>
        <v>0</v>
      </c>
    </row>
    <row r="120" spans="1:24" x14ac:dyDescent="0.2">
      <c r="A120" s="60">
        <f>Spreads!A130</f>
        <v>43622</v>
      </c>
      <c r="B120" s="24">
        <f>IF(Spreads!$F130="","",Spreads!D130)</f>
        <v>30.26</v>
      </c>
      <c r="C120" s="24">
        <f t="shared" si="15"/>
        <v>2.5</v>
      </c>
      <c r="D120" s="24">
        <f>IF(Spreads!$F130="","",Spreads!G130)</f>
        <v>37.76</v>
      </c>
      <c r="E120" s="24">
        <f>IF(Spreads!$F130="","",Spreads!B130)</f>
        <v>31.26</v>
      </c>
      <c r="F120" s="24">
        <f>IF(Spreads!$F130="","",Spreads!F130)</f>
        <v>28.292832059192008</v>
      </c>
      <c r="G120" s="24">
        <f>IF(Spreads!$F130="","",Spreads!C130)</f>
        <v>28.11</v>
      </c>
      <c r="H120" s="24">
        <f>IF(Spreads!$F130="","",Spreads!H130)</f>
        <v>27.76</v>
      </c>
      <c r="I120" s="24">
        <f t="shared" si="22"/>
        <v>0.53283205919200682</v>
      </c>
      <c r="J120" s="24">
        <f t="shared" si="23"/>
        <v>0.34999999999999787</v>
      </c>
      <c r="L120" s="24">
        <f t="shared" si="24"/>
        <v>3.5</v>
      </c>
      <c r="M120" s="24">
        <f t="shared" si="25"/>
        <v>9.9999999999999964</v>
      </c>
      <c r="N120" s="24"/>
      <c r="O120" s="24">
        <f t="shared" si="16"/>
        <v>30.453919949701795</v>
      </c>
      <c r="P120" s="24">
        <f t="shared" si="17"/>
        <v>-0.19391994970179383</v>
      </c>
      <c r="Q120" s="24">
        <f t="shared" si="18"/>
        <v>11.061318559160235</v>
      </c>
      <c r="R120" s="24">
        <f t="shared" si="26"/>
        <v>-10.528486499968228</v>
      </c>
      <c r="S120" s="24">
        <f t="shared" si="19"/>
        <v>27.978303775349275</v>
      </c>
      <c r="T120" s="24">
        <f t="shared" si="20"/>
        <v>0.1316962246507245</v>
      </c>
      <c r="U120" s="24">
        <f t="shared" si="21"/>
        <v>29.983112092191384</v>
      </c>
      <c r="V120" s="24">
        <f t="shared" si="27"/>
        <v>1.2768879078086179</v>
      </c>
      <c r="W120" s="24">
        <f t="shared" si="28"/>
        <v>2.75</v>
      </c>
      <c r="X120" s="24">
        <f t="shared" si="29"/>
        <v>-0.25</v>
      </c>
    </row>
    <row r="121" spans="1:24" x14ac:dyDescent="0.2">
      <c r="A121" s="60">
        <f>Spreads!A131</f>
        <v>43623</v>
      </c>
      <c r="B121" s="24">
        <f>IF(Spreads!$F131="","",Spreads!D131)</f>
        <v>29.88</v>
      </c>
      <c r="C121" s="24">
        <f t="shared" si="15"/>
        <v>2.5</v>
      </c>
      <c r="D121" s="24">
        <f>IF(Spreads!$F131="","",Spreads!G131)</f>
        <v>37.380000000000003</v>
      </c>
      <c r="E121" s="24">
        <f>IF(Spreads!$F131="","",Spreads!B131)</f>
        <v>30.88</v>
      </c>
      <c r="F121" s="24">
        <f>IF(Spreads!$F131="","",Spreads!F131)</f>
        <v>28.145414497360548</v>
      </c>
      <c r="G121" s="24">
        <f>IF(Spreads!$F131="","",Spreads!C131)</f>
        <v>27.73</v>
      </c>
      <c r="H121" s="24">
        <f>IF(Spreads!$F131="","",Spreads!H131)</f>
        <v>27.38</v>
      </c>
      <c r="I121" s="24">
        <f t="shared" si="22"/>
        <v>0.76541449736054901</v>
      </c>
      <c r="J121" s="24">
        <f t="shared" si="23"/>
        <v>0.35000000000000142</v>
      </c>
      <c r="L121" s="24">
        <f t="shared" si="24"/>
        <v>3.5</v>
      </c>
      <c r="M121" s="24">
        <f t="shared" si="25"/>
        <v>10.000000000000004</v>
      </c>
      <c r="N121" s="24"/>
      <c r="O121" s="24">
        <f t="shared" si="16"/>
        <v>30.026840332550258</v>
      </c>
      <c r="P121" s="24">
        <f t="shared" si="17"/>
        <v>-0.14684033255025852</v>
      </c>
      <c r="Q121" s="24">
        <f t="shared" si="18"/>
        <v>10.919524706044527</v>
      </c>
      <c r="R121" s="24">
        <f t="shared" si="26"/>
        <v>-10.154110208683978</v>
      </c>
      <c r="S121" s="24">
        <f t="shared" si="19"/>
        <v>27.592991645620629</v>
      </c>
      <c r="T121" s="24">
        <f t="shared" si="20"/>
        <v>0.13700835437937187</v>
      </c>
      <c r="U121" s="24">
        <f t="shared" si="21"/>
        <v>29.539165301075112</v>
      </c>
      <c r="V121" s="24">
        <f t="shared" si="27"/>
        <v>1.3408346989248869</v>
      </c>
      <c r="W121" s="24">
        <f t="shared" si="28"/>
        <v>2.75</v>
      </c>
      <c r="X121" s="24">
        <f t="shared" si="29"/>
        <v>-0.25</v>
      </c>
    </row>
    <row r="122" spans="1:24" x14ac:dyDescent="0.2">
      <c r="A122" s="60">
        <f>Spreads!A132</f>
        <v>43626</v>
      </c>
      <c r="B122" s="24">
        <f>IF(Spreads!$F132="","",Spreads!D132)</f>
        <v>29.88</v>
      </c>
      <c r="C122" s="24">
        <f t="shared" si="15"/>
        <v>2.5</v>
      </c>
      <c r="D122" s="24">
        <f>IF(Spreads!$F132="","",Spreads!G132)</f>
        <v>37.380000000000003</v>
      </c>
      <c r="E122" s="24">
        <f>IF(Spreads!$F132="","",Spreads!B132)</f>
        <v>30.88</v>
      </c>
      <c r="F122" s="24">
        <f>IF(Spreads!$F132="","",Spreads!F132)</f>
        <v>28.270152434294861</v>
      </c>
      <c r="G122" s="24">
        <f>IF(Spreads!$F132="","",Spreads!C132)</f>
        <v>27.73</v>
      </c>
      <c r="H122" s="24">
        <f>IF(Spreads!$F132="","",Spreads!H132)</f>
        <v>27.38</v>
      </c>
      <c r="I122" s="24">
        <f t="shared" si="22"/>
        <v>0.89015243429486191</v>
      </c>
      <c r="J122" s="24">
        <f t="shared" si="23"/>
        <v>0.35000000000000142</v>
      </c>
      <c r="L122" s="24">
        <f t="shared" si="24"/>
        <v>3.5</v>
      </c>
      <c r="M122" s="24">
        <f t="shared" si="25"/>
        <v>10.000000000000004</v>
      </c>
      <c r="N122" s="24"/>
      <c r="O122" s="24">
        <f t="shared" si="16"/>
        <v>30.017667225250477</v>
      </c>
      <c r="P122" s="24">
        <f t="shared" si="17"/>
        <v>-0.13766722525047825</v>
      </c>
      <c r="Q122" s="24">
        <f t="shared" si="18"/>
        <v>10.919524706044527</v>
      </c>
      <c r="R122" s="24">
        <f t="shared" si="26"/>
        <v>-10.029372271749665</v>
      </c>
      <c r="S122" s="24">
        <f t="shared" si="19"/>
        <v>27.592991645620629</v>
      </c>
      <c r="T122" s="24">
        <f t="shared" si="20"/>
        <v>0.13700835437937187</v>
      </c>
      <c r="U122" s="24">
        <f t="shared" si="21"/>
        <v>29.539165301075112</v>
      </c>
      <c r="V122" s="24">
        <f t="shared" si="27"/>
        <v>1.3408346989248869</v>
      </c>
      <c r="W122" s="24">
        <f t="shared" si="28"/>
        <v>2.5</v>
      </c>
      <c r="X122" s="24">
        <f t="shared" si="29"/>
        <v>0</v>
      </c>
    </row>
    <row r="123" spans="1:24" x14ac:dyDescent="0.2">
      <c r="A123" s="60">
        <f>Spreads!A133</f>
        <v>43627</v>
      </c>
      <c r="B123" s="24">
        <f>IF(Spreads!$F133="","",Spreads!D133)</f>
        <v>29.72</v>
      </c>
      <c r="C123" s="24">
        <f t="shared" si="15"/>
        <v>2.5</v>
      </c>
      <c r="D123" s="24">
        <f>IF(Spreads!$F133="","",Spreads!G133)</f>
        <v>37.22</v>
      </c>
      <c r="E123" s="24">
        <f>IF(Spreads!$F133="","",Spreads!B133)</f>
        <v>30.72</v>
      </c>
      <c r="F123" s="24">
        <f>IF(Spreads!$F133="","",Spreads!F133)</f>
        <v>27.952637685734789</v>
      </c>
      <c r="G123" s="24">
        <f>IF(Spreads!$F133="","",Spreads!C133)</f>
        <v>27.57</v>
      </c>
      <c r="H123" s="24">
        <f>IF(Spreads!$F133="","",Spreads!H133)</f>
        <v>27.22</v>
      </c>
      <c r="I123" s="24">
        <f t="shared" si="22"/>
        <v>0.73263768573479027</v>
      </c>
      <c r="J123" s="24">
        <f t="shared" si="23"/>
        <v>0.35000000000000142</v>
      </c>
      <c r="L123" s="24">
        <f t="shared" si="24"/>
        <v>3.5</v>
      </c>
      <c r="M123" s="24">
        <f t="shared" si="25"/>
        <v>10</v>
      </c>
      <c r="N123" s="24"/>
      <c r="O123" s="24">
        <f t="shared" si="16"/>
        <v>29.856629347810141</v>
      </c>
      <c r="P123" s="24">
        <f t="shared" si="17"/>
        <v>-0.13662934781014258</v>
      </c>
      <c r="Q123" s="24">
        <f t="shared" si="18"/>
        <v>10.859822031048441</v>
      </c>
      <c r="R123" s="24">
        <f t="shared" si="26"/>
        <v>-10.127184345313651</v>
      </c>
      <c r="S123" s="24">
        <f t="shared" si="19"/>
        <v>27.43075495941909</v>
      </c>
      <c r="T123" s="24">
        <f t="shared" si="20"/>
        <v>0.13924504058091003</v>
      </c>
      <c r="U123" s="24">
        <f t="shared" si="21"/>
        <v>29.352240336394576</v>
      </c>
      <c r="V123" s="24">
        <f t="shared" si="27"/>
        <v>1.3677596636054226</v>
      </c>
      <c r="W123" s="24">
        <f t="shared" si="28"/>
        <v>2.5</v>
      </c>
      <c r="X123" s="24">
        <f t="shared" si="29"/>
        <v>0</v>
      </c>
    </row>
    <row r="124" spans="1:24" x14ac:dyDescent="0.2">
      <c r="A124" s="60">
        <f>Spreads!A134</f>
        <v>43628</v>
      </c>
      <c r="B124" s="24">
        <f>IF(Spreads!$F134="","",Spreads!D134)</f>
        <v>30.06</v>
      </c>
      <c r="C124" s="24">
        <f t="shared" si="15"/>
        <v>2.5</v>
      </c>
      <c r="D124" s="24">
        <f>IF(Spreads!$F134="","",Spreads!G134)</f>
        <v>37.56</v>
      </c>
      <c r="E124" s="24">
        <f>IF(Spreads!$F134="","",Spreads!B134)</f>
        <v>31.06</v>
      </c>
      <c r="F124" s="24">
        <f>IF(Spreads!$F134="","",Spreads!F134)</f>
        <v>28.190773747154839</v>
      </c>
      <c r="G124" s="24">
        <f>IF(Spreads!$F134="","",Spreads!C134)</f>
        <v>27.91</v>
      </c>
      <c r="H124" s="24">
        <f>IF(Spreads!$F134="","",Spreads!H134)</f>
        <v>27.56</v>
      </c>
      <c r="I124" s="24">
        <f t="shared" si="22"/>
        <v>0.63077374715484069</v>
      </c>
      <c r="J124" s="24">
        <f t="shared" si="23"/>
        <v>0.35000000000000142</v>
      </c>
      <c r="L124" s="24">
        <f t="shared" si="24"/>
        <v>3.5</v>
      </c>
      <c r="M124" s="24">
        <f t="shared" si="25"/>
        <v>10.000000000000004</v>
      </c>
      <c r="N124" s="24"/>
      <c r="O124" s="24">
        <f t="shared" si="16"/>
        <v>30.230940712920081</v>
      </c>
      <c r="P124" s="24">
        <f t="shared" si="17"/>
        <v>-0.17094071292008195</v>
      </c>
      <c r="Q124" s="24">
        <f t="shared" si="18"/>
        <v>10.986690215415125</v>
      </c>
      <c r="R124" s="24">
        <f t="shared" si="26"/>
        <v>-10.355916468260284</v>
      </c>
      <c r="S124" s="24">
        <f t="shared" si="19"/>
        <v>27.775507917597352</v>
      </c>
      <c r="T124" s="24">
        <f t="shared" si="20"/>
        <v>0.13449208240264809</v>
      </c>
      <c r="U124" s="24">
        <f t="shared" si="21"/>
        <v>29.749455886340716</v>
      </c>
      <c r="V124" s="24">
        <f t="shared" si="27"/>
        <v>1.310544113659283</v>
      </c>
      <c r="W124" s="24">
        <f t="shared" si="28"/>
        <v>2.75</v>
      </c>
      <c r="X124" s="24">
        <f t="shared" si="29"/>
        <v>-0.25</v>
      </c>
    </row>
    <row r="125" spans="1:24" x14ac:dyDescent="0.2">
      <c r="A125" s="60">
        <f>Spreads!A135</f>
        <v>43629</v>
      </c>
      <c r="B125" s="24">
        <f>IF(Spreads!$F135="","",Spreads!D135)</f>
        <v>30.52</v>
      </c>
      <c r="C125" s="24">
        <f t="shared" si="15"/>
        <v>2.5</v>
      </c>
      <c r="D125" s="24">
        <f>IF(Spreads!$F135="","",Spreads!G135)</f>
        <v>38.020000000000003</v>
      </c>
      <c r="E125" s="24">
        <f>IF(Spreads!$F135="","",Spreads!B135)</f>
        <v>31.52</v>
      </c>
      <c r="F125" s="24">
        <f>IF(Spreads!$F135="","",Spreads!F135)</f>
        <v>28.360870933883454</v>
      </c>
      <c r="G125" s="24">
        <f>IF(Spreads!$F135="","",Spreads!C135)</f>
        <v>28.37</v>
      </c>
      <c r="H125" s="24">
        <f>IF(Spreads!$F135="","",Spreads!H135)</f>
        <v>28.02</v>
      </c>
      <c r="I125" s="24">
        <f t="shared" si="22"/>
        <v>0.3408709338834548</v>
      </c>
      <c r="J125" s="24">
        <f t="shared" si="23"/>
        <v>0.35000000000000142</v>
      </c>
      <c r="L125" s="24">
        <f t="shared" si="24"/>
        <v>3.5</v>
      </c>
      <c r="M125" s="24">
        <f t="shared" si="25"/>
        <v>10.000000000000004</v>
      </c>
      <c r="N125" s="24"/>
      <c r="O125" s="24">
        <f t="shared" si="16"/>
        <v>30.748546294936997</v>
      </c>
      <c r="P125" s="24">
        <f t="shared" si="17"/>
        <v>-0.22854629493699719</v>
      </c>
      <c r="Q125" s="24">
        <f t="shared" si="18"/>
        <v>11.158335406028877</v>
      </c>
      <c r="R125" s="24">
        <f t="shared" si="26"/>
        <v>-10.817464472145423</v>
      </c>
      <c r="S125" s="24">
        <f t="shared" si="19"/>
        <v>28.241938390426768</v>
      </c>
      <c r="T125" s="24">
        <f t="shared" si="20"/>
        <v>0.12806160957323343</v>
      </c>
      <c r="U125" s="24">
        <f t="shared" si="21"/>
        <v>30.286865159797259</v>
      </c>
      <c r="V125" s="24">
        <f t="shared" si="27"/>
        <v>1.2331348402027409</v>
      </c>
      <c r="W125" s="24">
        <f t="shared" si="28"/>
        <v>2.75</v>
      </c>
      <c r="X125" s="24">
        <f t="shared" si="29"/>
        <v>-0.25</v>
      </c>
    </row>
    <row r="126" spans="1:24" x14ac:dyDescent="0.2">
      <c r="A126" s="60">
        <f>Spreads!A136</f>
        <v>43630</v>
      </c>
      <c r="B126" s="24">
        <f>IF(Spreads!$F136="","",Spreads!D136)</f>
        <v>30.11</v>
      </c>
      <c r="C126" s="24">
        <f t="shared" si="15"/>
        <v>2.5</v>
      </c>
      <c r="D126" s="24">
        <f>IF(Spreads!$F136="","",Spreads!G136)</f>
        <v>37.61</v>
      </c>
      <c r="E126" s="24">
        <f>IF(Spreads!$F136="","",Spreads!B136)</f>
        <v>31.11</v>
      </c>
      <c r="F126" s="24">
        <f>IF(Spreads!$F136="","",Spreads!F136)</f>
        <v>27.975317310631937</v>
      </c>
      <c r="G126" s="24">
        <f>IF(Spreads!$F136="","",Spreads!C136)</f>
        <v>27.96</v>
      </c>
      <c r="H126" s="24">
        <f>IF(Spreads!$F136="","",Spreads!H136)</f>
        <v>27.61</v>
      </c>
      <c r="I126" s="24">
        <f t="shared" si="22"/>
        <v>0.36531731063193718</v>
      </c>
      <c r="J126" s="24">
        <f t="shared" si="23"/>
        <v>0.35000000000000142</v>
      </c>
      <c r="L126" s="24">
        <f t="shared" si="24"/>
        <v>3.5</v>
      </c>
      <c r="M126" s="24">
        <f t="shared" si="25"/>
        <v>10</v>
      </c>
      <c r="N126" s="24"/>
      <c r="O126" s="24">
        <f t="shared" si="16"/>
        <v>30.304406297580989</v>
      </c>
      <c r="P126" s="24">
        <f t="shared" si="17"/>
        <v>-0.19440629758098993</v>
      </c>
      <c r="Q126" s="24">
        <f t="shared" si="18"/>
        <v>11.005347301351403</v>
      </c>
      <c r="R126" s="24">
        <f t="shared" si="26"/>
        <v>-10.640029990719466</v>
      </c>
      <c r="S126" s="24">
        <f t="shared" si="19"/>
        <v>27.826206882035336</v>
      </c>
      <c r="T126" s="24">
        <f t="shared" si="20"/>
        <v>0.13379311796466453</v>
      </c>
      <c r="U126" s="24">
        <f t="shared" si="21"/>
        <v>29.807869937803382</v>
      </c>
      <c r="V126" s="24">
        <f t="shared" si="27"/>
        <v>1.3021300621966176</v>
      </c>
      <c r="W126" s="24">
        <f t="shared" si="28"/>
        <v>2.75</v>
      </c>
      <c r="X126" s="24">
        <f t="shared" si="29"/>
        <v>-0.25</v>
      </c>
    </row>
    <row r="127" spans="1:24" x14ac:dyDescent="0.2">
      <c r="A127" s="60">
        <f>Spreads!A138</f>
        <v>43634</v>
      </c>
      <c r="B127" s="24">
        <f>IF(Spreads!$F138="","",Spreads!D138)</f>
        <v>30.83</v>
      </c>
      <c r="C127" s="24">
        <f t="shared" si="15"/>
        <v>2.5</v>
      </c>
      <c r="D127" s="24">
        <f>IF(Spreads!$F138="","",Spreads!G138)</f>
        <v>38.33</v>
      </c>
      <c r="E127" s="24">
        <f>IF(Spreads!$F138="","",Spreads!B138)</f>
        <v>31.88</v>
      </c>
      <c r="F127" s="24">
        <f>IF(Spreads!$F138="","",Spreads!F138)</f>
        <v>28.156754309809124</v>
      </c>
      <c r="G127" s="24">
        <f>IF(Spreads!$F138="","",Spreads!C138)</f>
        <v>28.73</v>
      </c>
      <c r="H127" s="24">
        <f>IF(Spreads!$F138="","",Spreads!H138)</f>
        <v>28.33</v>
      </c>
      <c r="I127" s="24">
        <f t="shared" si="22"/>
        <v>-0.17324569019087477</v>
      </c>
      <c r="J127" s="24">
        <f t="shared" si="23"/>
        <v>0.40000000000000213</v>
      </c>
      <c r="L127" s="24">
        <f t="shared" si="24"/>
        <v>3.5500000000000007</v>
      </c>
      <c r="M127" s="24">
        <f t="shared" si="25"/>
        <v>10</v>
      </c>
      <c r="N127" s="24"/>
      <c r="O127" s="24">
        <f t="shared" si="16"/>
        <v>31.120807819060275</v>
      </c>
      <c r="P127" s="24">
        <f t="shared" si="17"/>
        <v>-0.29080781906027653</v>
      </c>
      <c r="Q127" s="24">
        <f t="shared" si="18"/>
        <v>11.297082794992139</v>
      </c>
      <c r="R127" s="24">
        <f t="shared" si="26"/>
        <v>-11.470328485183014</v>
      </c>
      <c r="S127" s="24">
        <f t="shared" si="19"/>
        <v>28.574009204281349</v>
      </c>
      <c r="T127" s="24">
        <f t="shared" si="20"/>
        <v>0.15599079571865104</v>
      </c>
      <c r="U127" s="24">
        <f t="shared" si="21"/>
        <v>30.649032278865789</v>
      </c>
      <c r="V127" s="24">
        <f t="shared" si="27"/>
        <v>1.2309677211342098</v>
      </c>
      <c r="W127" s="24">
        <f t="shared" si="28"/>
        <v>2.75</v>
      </c>
      <c r="X127" s="24">
        <f t="shared" si="29"/>
        <v>-0.25</v>
      </c>
    </row>
    <row r="128" spans="1:24" x14ac:dyDescent="0.2">
      <c r="A128" s="60">
        <f>Spreads!A139</f>
        <v>43635</v>
      </c>
      <c r="B128" s="24">
        <f>IF(Spreads!$F139="","",Spreads!D139)</f>
        <v>30.62</v>
      </c>
      <c r="C128" s="24">
        <f t="shared" si="15"/>
        <v>2.25</v>
      </c>
      <c r="D128" s="24">
        <f>IF(Spreads!$F139="","",Spreads!G139)</f>
        <v>38.369999999999997</v>
      </c>
      <c r="E128" s="24">
        <f>IF(Spreads!$F139="","",Spreads!B139)</f>
        <v>31.92</v>
      </c>
      <c r="F128" s="24">
        <f>IF(Spreads!$F139="","",Spreads!F139)</f>
        <v>28.032016372874807</v>
      </c>
      <c r="G128" s="24">
        <f>IF(Spreads!$F139="","",Spreads!C139)</f>
        <v>28.77</v>
      </c>
      <c r="H128" s="24">
        <f>IF(Spreads!$F139="","",Spreads!H139)</f>
        <v>28.37</v>
      </c>
      <c r="I128" s="24">
        <f t="shared" si="22"/>
        <v>-0.33798362712519392</v>
      </c>
      <c r="J128" s="24">
        <f t="shared" si="23"/>
        <v>0.39999999999999858</v>
      </c>
      <c r="L128" s="24">
        <f t="shared" si="24"/>
        <v>3.5500000000000007</v>
      </c>
      <c r="M128" s="24">
        <f t="shared" si="25"/>
        <v>9.9999999999999964</v>
      </c>
      <c r="N128" s="24"/>
      <c r="O128" s="24">
        <f t="shared" si="16"/>
        <v>31.176077827638188</v>
      </c>
      <c r="P128" s="24">
        <f t="shared" si="17"/>
        <v>-0.55607782763818747</v>
      </c>
      <c r="Q128" s="24">
        <f t="shared" si="18"/>
        <v>11.312008463741158</v>
      </c>
      <c r="R128" s="24">
        <f t="shared" si="26"/>
        <v>-11.649992090866352</v>
      </c>
      <c r="S128" s="24">
        <f t="shared" si="19"/>
        <v>28.614568375831738</v>
      </c>
      <c r="T128" s="24">
        <f t="shared" si="20"/>
        <v>0.15543162416826206</v>
      </c>
      <c r="U128" s="24">
        <f t="shared" si="21"/>
        <v>30.706981261294018</v>
      </c>
      <c r="V128" s="24">
        <f t="shared" si="27"/>
        <v>1.2130187387059834</v>
      </c>
      <c r="W128" s="24">
        <f t="shared" si="28"/>
        <v>2.75</v>
      </c>
      <c r="X128" s="24">
        <f t="shared" si="29"/>
        <v>-0.5</v>
      </c>
    </row>
    <row r="129" spans="1:24" x14ac:dyDescent="0.2">
      <c r="A129" s="60">
        <f>Spreads!A141</f>
        <v>43637</v>
      </c>
      <c r="B129" s="24">
        <f>IF(Spreads!$F141="","",Spreads!D141)</f>
        <v>30.69</v>
      </c>
      <c r="C129" s="24">
        <f t="shared" si="15"/>
        <v>2.25</v>
      </c>
      <c r="D129" s="24">
        <f>IF(Spreads!$F141="","",Spreads!G141)</f>
        <v>38.44</v>
      </c>
      <c r="E129" s="24">
        <f>IF(Spreads!$F141="","",Spreads!B141)</f>
        <v>31.99</v>
      </c>
      <c r="F129" s="24">
        <f>IF(Spreads!$F141="","",Spreads!F141)</f>
        <v>28.349531121434879</v>
      </c>
      <c r="G129" s="24">
        <f>IF(Spreads!$F141="","",Spreads!C141)</f>
        <v>28.84</v>
      </c>
      <c r="H129" s="24">
        <f>IF(Spreads!$F141="","",Spreads!H141)</f>
        <v>28.44</v>
      </c>
      <c r="I129" s="24">
        <f t="shared" si="22"/>
        <v>-9.0468878565122424E-2</v>
      </c>
      <c r="J129" s="24">
        <f t="shared" si="23"/>
        <v>0.39999999999999858</v>
      </c>
      <c r="L129" s="24">
        <f t="shared" si="24"/>
        <v>3.5499999999999972</v>
      </c>
      <c r="M129" s="24">
        <f t="shared" si="25"/>
        <v>9.9999999999999964</v>
      </c>
      <c r="N129" s="24"/>
      <c r="O129" s="24">
        <f t="shared" si="16"/>
        <v>31.233397677202738</v>
      </c>
      <c r="P129" s="24">
        <f t="shared" si="17"/>
        <v>-0.54339767720273713</v>
      </c>
      <c r="Q129" s="24">
        <f t="shared" si="18"/>
        <v>11.338128384051945</v>
      </c>
      <c r="R129" s="24">
        <f t="shared" si="26"/>
        <v>-11.428597262617068</v>
      </c>
      <c r="S129" s="24">
        <f t="shared" si="19"/>
        <v>28.685546926044907</v>
      </c>
      <c r="T129" s="24">
        <f t="shared" si="20"/>
        <v>0.15445307395509289</v>
      </c>
      <c r="U129" s="24">
        <f t="shared" si="21"/>
        <v>30.788760933341749</v>
      </c>
      <c r="V129" s="24">
        <f t="shared" si="27"/>
        <v>1.2012390666582498</v>
      </c>
      <c r="W129" s="24">
        <f t="shared" si="28"/>
        <v>2.75</v>
      </c>
      <c r="X129" s="24">
        <f t="shared" si="29"/>
        <v>-0.5</v>
      </c>
    </row>
    <row r="130" spans="1:24" x14ac:dyDescent="0.2">
      <c r="A130" s="60">
        <f>Spreads!A142</f>
        <v>43640</v>
      </c>
      <c r="B130" s="24">
        <f>IF(Spreads!$F142="","",Spreads!D142)</f>
        <v>30.6</v>
      </c>
      <c r="C130" s="24">
        <f t="shared" ref="C130:C193" si="30">B130-H130</f>
        <v>2.25</v>
      </c>
      <c r="D130" s="24">
        <f>IF(Spreads!$F142="","",Spreads!G142)</f>
        <v>38.35</v>
      </c>
      <c r="E130" s="24">
        <f>IF(Spreads!$F142="","",Spreads!B142)</f>
        <v>31.9</v>
      </c>
      <c r="F130" s="24">
        <f>IF(Spreads!$F142="","",Spreads!F142)</f>
        <v>28.292832059192008</v>
      </c>
      <c r="G130" s="24">
        <f>IF(Spreads!$F142="","",Spreads!C142)</f>
        <v>28.75</v>
      </c>
      <c r="H130" s="24">
        <f>IF(Spreads!$F142="","",Spreads!H142)</f>
        <v>28.35</v>
      </c>
      <c r="I130" s="24">
        <f t="shared" si="22"/>
        <v>-5.7167940807993034E-2</v>
      </c>
      <c r="J130" s="24">
        <f t="shared" si="23"/>
        <v>0.39999999999999858</v>
      </c>
      <c r="L130" s="24">
        <f t="shared" si="24"/>
        <v>3.5499999999999972</v>
      </c>
      <c r="M130" s="24">
        <f t="shared" si="25"/>
        <v>10</v>
      </c>
      <c r="N130" s="24"/>
      <c r="O130" s="24">
        <f t="shared" ref="O130:O193" si="31">$AA$39+($AA$40*F130)+($AA$41*H130)</f>
        <v>31.133849243554131</v>
      </c>
      <c r="P130" s="24">
        <f t="shared" ref="P130:P193" si="32">B130-O130</f>
        <v>-0.53384924355412977</v>
      </c>
      <c r="Q130" s="24">
        <f t="shared" ref="Q130:Q193" si="33">$AA$99+($AA$103*G130)+($AA$104*H130)</f>
        <v>11.304545629366647</v>
      </c>
      <c r="R130" s="24">
        <f t="shared" si="26"/>
        <v>-11.36171357017464</v>
      </c>
      <c r="S130" s="24">
        <f t="shared" ref="S130:S193" si="34">$AA$59+($AA$60*E130)+($AA$61*H130)</f>
        <v>28.594288790056542</v>
      </c>
      <c r="T130" s="24">
        <f t="shared" ref="T130:T193" si="35">G130-S130</f>
        <v>0.15571120994345833</v>
      </c>
      <c r="U130" s="24">
        <f t="shared" ref="U130:U193" si="36">$AA$18+($AA$19*B130)+($AA$20*D130)+($AA$21*H130)</f>
        <v>30.683615640708954</v>
      </c>
      <c r="V130" s="24">
        <f t="shared" si="27"/>
        <v>1.2163843592910446</v>
      </c>
      <c r="W130" s="24">
        <f t="shared" si="28"/>
        <v>2.75</v>
      </c>
      <c r="X130" s="24">
        <f t="shared" si="29"/>
        <v>-0.5</v>
      </c>
    </row>
    <row r="131" spans="1:24" x14ac:dyDescent="0.2">
      <c r="A131" s="60">
        <f>Spreads!A143</f>
        <v>43641</v>
      </c>
      <c r="B131" s="24">
        <f>IF(Spreads!$F143="","",Spreads!D143)</f>
        <v>30.25</v>
      </c>
      <c r="C131" s="24">
        <f t="shared" si="30"/>
        <v>2.25</v>
      </c>
      <c r="D131" s="24">
        <f>IF(Spreads!$F143="","",Spreads!G143)</f>
        <v>38</v>
      </c>
      <c r="E131" s="24">
        <f>IF(Spreads!$F143="","",Spreads!B143)</f>
        <v>31.55</v>
      </c>
      <c r="F131" s="24">
        <f>IF(Spreads!$F143="","",Spreads!F143)</f>
        <v>28.054695997771955</v>
      </c>
      <c r="G131" s="24">
        <f>IF(Spreads!$F143="","",Spreads!C143)</f>
        <v>28.4</v>
      </c>
      <c r="H131" s="24">
        <f>IF(Spreads!$F143="","",Spreads!H143)</f>
        <v>28</v>
      </c>
      <c r="I131" s="24">
        <f t="shared" ref="I131:I194" si="37">F131-H131</f>
        <v>5.4695997771954552E-2</v>
      </c>
      <c r="J131" s="24">
        <f t="shared" ref="J131:J194" si="38">G131-H131</f>
        <v>0.39999999999999858</v>
      </c>
      <c r="L131" s="24">
        <f t="shared" ref="L131:L194" si="39">E131-H131</f>
        <v>3.5500000000000007</v>
      </c>
      <c r="M131" s="24">
        <f t="shared" ref="M131:M194" si="40">D131-H131</f>
        <v>10</v>
      </c>
      <c r="N131" s="24"/>
      <c r="O131" s="24">
        <f t="shared" si="31"/>
        <v>30.748013653124662</v>
      </c>
      <c r="P131" s="24">
        <f t="shared" si="32"/>
        <v>-0.49801365312466217</v>
      </c>
      <c r="Q131" s="24">
        <f t="shared" si="33"/>
        <v>11.173946027812708</v>
      </c>
      <c r="R131" s="24">
        <f t="shared" ref="R131:R194" si="41">I131-Q131</f>
        <v>-11.119250030040753</v>
      </c>
      <c r="S131" s="24">
        <f t="shared" si="34"/>
        <v>28.239396038990684</v>
      </c>
      <c r="T131" s="24">
        <f t="shared" si="35"/>
        <v>0.16060396100931484</v>
      </c>
      <c r="U131" s="24">
        <f t="shared" si="36"/>
        <v>30.274717280470277</v>
      </c>
      <c r="V131" s="24">
        <f t="shared" ref="V131:V194" si="42">E131-U131</f>
        <v>1.2752827195297236</v>
      </c>
      <c r="W131" s="24">
        <f t="shared" ref="W131:W194" si="43">MROUND($AA$99+($AA$100*D131)+($AA$101*E131)+($AA$102*F131)+($AA$103*G131)+($AA$104*H131),0.25)</f>
        <v>2.75</v>
      </c>
      <c r="X131" s="24">
        <f t="shared" ref="X131:X194" si="44">C131-W131</f>
        <v>-0.5</v>
      </c>
    </row>
    <row r="132" spans="1:24" x14ac:dyDescent="0.2">
      <c r="A132" s="60">
        <f>Spreads!A144</f>
        <v>43642</v>
      </c>
      <c r="B132" s="24">
        <f>IF(Spreads!$F144="","",Spreads!D144)</f>
        <v>30.06</v>
      </c>
      <c r="C132" s="24">
        <f t="shared" si="30"/>
        <v>2.25</v>
      </c>
      <c r="D132" s="24">
        <f>IF(Spreads!$F144="","",Spreads!G144)</f>
        <v>37.81</v>
      </c>
      <c r="E132" s="24">
        <f>IF(Spreads!$F144="","",Spreads!B144)</f>
        <v>31.36</v>
      </c>
      <c r="F132" s="24">
        <f>IF(Spreads!$F144="","",Spreads!F144)</f>
        <v>27.748521061660458</v>
      </c>
      <c r="G132" s="24">
        <f>IF(Spreads!$F144="","",Spreads!C144)</f>
        <v>28.21</v>
      </c>
      <c r="H132" s="24">
        <f>IF(Spreads!$F144="","",Spreads!H144)</f>
        <v>27.81</v>
      </c>
      <c r="I132" s="24">
        <f t="shared" si="37"/>
        <v>-6.1478938339540434E-2</v>
      </c>
      <c r="J132" s="24">
        <f t="shared" si="38"/>
        <v>0.40000000000000213</v>
      </c>
      <c r="L132" s="24">
        <f t="shared" si="39"/>
        <v>3.5500000000000007</v>
      </c>
      <c r="M132" s="24">
        <f t="shared" si="40"/>
        <v>10.000000000000004</v>
      </c>
      <c r="N132" s="24"/>
      <c r="O132" s="24">
        <f t="shared" si="31"/>
        <v>30.5515691808803</v>
      </c>
      <c r="P132" s="24">
        <f t="shared" si="32"/>
        <v>-0.4915691808803011</v>
      </c>
      <c r="Q132" s="24">
        <f t="shared" si="33"/>
        <v>11.103049101254854</v>
      </c>
      <c r="R132" s="24">
        <f t="shared" si="41"/>
        <v>-11.164528039594394</v>
      </c>
      <c r="S132" s="24">
        <f t="shared" si="34"/>
        <v>28.046739974126361</v>
      </c>
      <c r="T132" s="24">
        <f t="shared" si="35"/>
        <v>0.1632600258736403</v>
      </c>
      <c r="U132" s="24">
        <f t="shared" si="36"/>
        <v>30.052743884912143</v>
      </c>
      <c r="V132" s="24">
        <f t="shared" si="42"/>
        <v>1.3072561150878563</v>
      </c>
      <c r="W132" s="24">
        <f t="shared" si="43"/>
        <v>2.75</v>
      </c>
      <c r="X132" s="24">
        <f t="shared" si="44"/>
        <v>-0.5</v>
      </c>
    </row>
    <row r="133" spans="1:24" x14ac:dyDescent="0.2">
      <c r="A133" s="60">
        <f>Spreads!A145</f>
        <v>43643</v>
      </c>
      <c r="B133" s="24">
        <f>IF(Spreads!$F145="","",Spreads!D145)</f>
        <v>30.06</v>
      </c>
      <c r="C133" s="24">
        <f t="shared" si="30"/>
        <v>2.25</v>
      </c>
      <c r="D133" s="24">
        <f>IF(Spreads!$F145="","",Spreads!G145)</f>
        <v>37.81</v>
      </c>
      <c r="E133" s="24">
        <f>IF(Spreads!$F145="","",Spreads!B145)</f>
        <v>31.36</v>
      </c>
      <c r="F133" s="24">
        <f>IF(Spreads!$F145="","",Spreads!F145)</f>
        <v>27.623783124726149</v>
      </c>
      <c r="G133" s="24">
        <f>IF(Spreads!$F145="","",Spreads!C145)</f>
        <v>28.21</v>
      </c>
      <c r="H133" s="24">
        <f>IF(Spreads!$F145="","",Spreads!H145)</f>
        <v>27.81</v>
      </c>
      <c r="I133" s="24">
        <f t="shared" si="37"/>
        <v>-0.18621687527384978</v>
      </c>
      <c r="J133" s="24">
        <f t="shared" si="38"/>
        <v>0.40000000000000213</v>
      </c>
      <c r="L133" s="24">
        <f t="shared" si="39"/>
        <v>3.5500000000000007</v>
      </c>
      <c r="M133" s="24">
        <f t="shared" si="40"/>
        <v>10.000000000000004</v>
      </c>
      <c r="N133" s="24"/>
      <c r="O133" s="24">
        <f t="shared" si="31"/>
        <v>30.560742288180077</v>
      </c>
      <c r="P133" s="24">
        <f t="shared" si="32"/>
        <v>-0.50074228818007782</v>
      </c>
      <c r="Q133" s="24">
        <f t="shared" si="33"/>
        <v>11.103049101254854</v>
      </c>
      <c r="R133" s="24">
        <f t="shared" si="41"/>
        <v>-11.289265976528704</v>
      </c>
      <c r="S133" s="24">
        <f t="shared" si="34"/>
        <v>28.046739974126361</v>
      </c>
      <c r="T133" s="24">
        <f t="shared" si="35"/>
        <v>0.1632600258736403</v>
      </c>
      <c r="U133" s="24">
        <f t="shared" si="36"/>
        <v>30.052743884912143</v>
      </c>
      <c r="V133" s="24">
        <f t="shared" si="42"/>
        <v>1.3072561150878563</v>
      </c>
      <c r="W133" s="24">
        <f t="shared" si="43"/>
        <v>2.75</v>
      </c>
      <c r="X133" s="24">
        <f t="shared" si="44"/>
        <v>-0.5</v>
      </c>
    </row>
    <row r="134" spans="1:24" x14ac:dyDescent="0.2">
      <c r="A134" s="60">
        <f>Spreads!A146</f>
        <v>43644</v>
      </c>
      <c r="B134" s="24">
        <f>IF(Spreads!$F146="","",Spreads!D146)</f>
        <v>30.49</v>
      </c>
      <c r="C134" s="24">
        <f t="shared" si="30"/>
        <v>2.1199999999999974</v>
      </c>
      <c r="D134" s="24">
        <f>IF(Spreads!$F146="","",Spreads!G146)</f>
        <v>38.24</v>
      </c>
      <c r="E134" s="24">
        <f>IF(Spreads!$F146="","",Spreads!B146)</f>
        <v>31.79</v>
      </c>
      <c r="F134" s="24">
        <f>IF(Spreads!$F146="","",Spreads!F146)</f>
        <v>28.088715435117678</v>
      </c>
      <c r="G134" s="24">
        <f>IF(Spreads!$F146="","",Spreads!C146)</f>
        <v>28.64</v>
      </c>
      <c r="H134" s="24">
        <f>IF(Spreads!$F146="","",Spreads!H146)</f>
        <v>28.37</v>
      </c>
      <c r="I134" s="24">
        <f t="shared" si="37"/>
        <v>-0.28128456488232345</v>
      </c>
      <c r="J134" s="24">
        <f t="shared" si="38"/>
        <v>0.26999999999999957</v>
      </c>
      <c r="L134" s="24">
        <f t="shared" si="39"/>
        <v>3.4199999999999982</v>
      </c>
      <c r="M134" s="24">
        <f t="shared" si="40"/>
        <v>9.870000000000001</v>
      </c>
      <c r="N134" s="24"/>
      <c r="O134" s="24">
        <f t="shared" si="31"/>
        <v>31.171908233411017</v>
      </c>
      <c r="P134" s="24">
        <f t="shared" si="32"/>
        <v>-0.68190823341101847</v>
      </c>
      <c r="Q134" s="24">
        <f t="shared" si="33"/>
        <v>11.252017477729471</v>
      </c>
      <c r="R134" s="24">
        <f t="shared" si="41"/>
        <v>-11.533302042611794</v>
      </c>
      <c r="S134" s="24">
        <f t="shared" si="34"/>
        <v>28.568451566550046</v>
      </c>
      <c r="T134" s="24">
        <f t="shared" si="35"/>
        <v>7.1548433449954985E-2</v>
      </c>
      <c r="U134" s="24">
        <f t="shared" si="36"/>
        <v>30.641390133596637</v>
      </c>
      <c r="V134" s="24">
        <f t="shared" si="42"/>
        <v>1.1486098664033619</v>
      </c>
      <c r="W134" s="24">
        <f t="shared" si="43"/>
        <v>2.75</v>
      </c>
      <c r="X134" s="24">
        <f t="shared" si="44"/>
        <v>-0.63000000000000256</v>
      </c>
    </row>
    <row r="135" spans="1:24" x14ac:dyDescent="0.2">
      <c r="A135" s="60">
        <f>Spreads!A147</f>
        <v>43647</v>
      </c>
      <c r="B135" s="24">
        <f>IF(Spreads!$F147="","",Spreads!D147)</f>
        <v>30.38</v>
      </c>
      <c r="C135" s="24">
        <f t="shared" si="30"/>
        <v>1.7899999999999991</v>
      </c>
      <c r="D135" s="24">
        <f>IF(Spreads!$F147="","",Spreads!G147)</f>
        <v>38.130000000000003</v>
      </c>
      <c r="E135" s="24">
        <f>IF(Spreads!$F147="","",Spreads!B147)</f>
        <v>31.68</v>
      </c>
      <c r="F135" s="24">
        <f>IF(Spreads!$F147="","",Spreads!F147)</f>
        <v>27.907278435940498</v>
      </c>
      <c r="G135" s="24">
        <f>IF(Spreads!$F147="","",Spreads!C147)</f>
        <v>28.53</v>
      </c>
      <c r="H135" s="24">
        <f>IF(Spreads!$F147="","",Spreads!H147)</f>
        <v>28.59</v>
      </c>
      <c r="I135" s="24">
        <f t="shared" si="37"/>
        <v>-0.68272156405950213</v>
      </c>
      <c r="J135" s="24">
        <f t="shared" si="38"/>
        <v>-5.9999999999998721E-2</v>
      </c>
      <c r="L135" s="24">
        <f t="shared" si="39"/>
        <v>3.09</v>
      </c>
      <c r="M135" s="24">
        <f t="shared" si="40"/>
        <v>9.5400000000000027</v>
      </c>
      <c r="N135" s="24"/>
      <c r="O135" s="24">
        <f t="shared" si="31"/>
        <v>31.438783891967649</v>
      </c>
      <c r="P135" s="24">
        <f t="shared" si="32"/>
        <v>-1.05878389196765</v>
      </c>
      <c r="Q135" s="24">
        <f t="shared" si="33"/>
        <v>11.18182384520404</v>
      </c>
      <c r="R135" s="24">
        <f t="shared" si="41"/>
        <v>-11.864545409263542</v>
      </c>
      <c r="S135" s="24">
        <f t="shared" si="34"/>
        <v>28.674461263439028</v>
      </c>
      <c r="T135" s="24">
        <f t="shared" si="35"/>
        <v>-0.14446126343902677</v>
      </c>
      <c r="U135" s="24">
        <f t="shared" si="36"/>
        <v>30.731911405108235</v>
      </c>
      <c r="V135" s="24">
        <f t="shared" si="42"/>
        <v>0.94808859489176456</v>
      </c>
      <c r="W135" s="24">
        <f t="shared" si="43"/>
        <v>2.75</v>
      </c>
      <c r="X135" s="24">
        <f t="shared" si="44"/>
        <v>-0.96000000000000085</v>
      </c>
    </row>
    <row r="136" spans="1:24" x14ac:dyDescent="0.2">
      <c r="A136" s="60">
        <f>Spreads!A148</f>
        <v>43648</v>
      </c>
      <c r="B136" s="24">
        <f>IF(Spreads!$F148="","",Spreads!D148)</f>
        <v>30.06</v>
      </c>
      <c r="C136" s="24">
        <f t="shared" si="30"/>
        <v>1.7999999999999972</v>
      </c>
      <c r="D136" s="24">
        <f>IF(Spreads!$F148="","",Spreads!G148)</f>
        <v>37.81</v>
      </c>
      <c r="E136" s="24">
        <f>IF(Spreads!$F148="","",Spreads!B148)</f>
        <v>31.36</v>
      </c>
      <c r="F136" s="24">
        <f>IF(Spreads!$F148="","",Spreads!F148)</f>
        <v>27.737181249211883</v>
      </c>
      <c r="G136" s="24">
        <f>IF(Spreads!$F148="","",Spreads!C148)</f>
        <v>28.21</v>
      </c>
      <c r="H136" s="24">
        <f>IF(Spreads!$F148="","",Spreads!H148)</f>
        <v>28.26</v>
      </c>
      <c r="I136" s="24">
        <f t="shared" si="37"/>
        <v>-0.52281875078811879</v>
      </c>
      <c r="J136" s="24">
        <f t="shared" si="38"/>
        <v>-5.0000000000000711E-2</v>
      </c>
      <c r="L136" s="24">
        <f t="shared" si="39"/>
        <v>3.0999999999999979</v>
      </c>
      <c r="M136" s="24">
        <f t="shared" si="40"/>
        <v>9.5500000000000007</v>
      </c>
      <c r="N136" s="24"/>
      <c r="O136" s="24">
        <f t="shared" si="31"/>
        <v>31.070993239104634</v>
      </c>
      <c r="P136" s="24">
        <f t="shared" si="32"/>
        <v>-1.0109932391046357</v>
      </c>
      <c r="Q136" s="24">
        <f t="shared" si="33"/>
        <v>11.063301769256277</v>
      </c>
      <c r="R136" s="24">
        <f t="shared" si="41"/>
        <v>-11.586120520044396</v>
      </c>
      <c r="S136" s="24">
        <f t="shared" si="34"/>
        <v>28.343395545016186</v>
      </c>
      <c r="T136" s="24">
        <f t="shared" si="35"/>
        <v>-0.13339554501618522</v>
      </c>
      <c r="U136" s="24">
        <f t="shared" si="36"/>
        <v>30.351424136815972</v>
      </c>
      <c r="V136" s="24">
        <f t="shared" si="42"/>
        <v>1.0085758631840278</v>
      </c>
      <c r="W136" s="24">
        <f t="shared" si="43"/>
        <v>2.75</v>
      </c>
      <c r="X136" s="24">
        <f t="shared" si="44"/>
        <v>-0.95000000000000284</v>
      </c>
    </row>
    <row r="137" spans="1:24" x14ac:dyDescent="0.2">
      <c r="A137" s="60">
        <f>Spreads!A149</f>
        <v>43649</v>
      </c>
      <c r="B137" s="24">
        <f>IF(Spreads!$F149="","",Spreads!D149)</f>
        <v>30.42</v>
      </c>
      <c r="C137" s="24">
        <f t="shared" si="30"/>
        <v>1.7600000000000016</v>
      </c>
      <c r="D137" s="24">
        <f>IF(Spreads!$F149="","",Spreads!G149)</f>
        <v>38.17</v>
      </c>
      <c r="E137" s="24">
        <f>IF(Spreads!$F149="","",Spreads!B149)</f>
        <v>31.72</v>
      </c>
      <c r="F137" s="24">
        <f>IF(Spreads!$F149="","",Spreads!F149)</f>
        <v>28.06603581022053</v>
      </c>
      <c r="G137" s="24">
        <f>IF(Spreads!$F149="","",Spreads!C149)</f>
        <v>28.57</v>
      </c>
      <c r="H137" s="24">
        <f>IF(Spreads!$F149="","",Spreads!H149)</f>
        <v>28.66</v>
      </c>
      <c r="I137" s="24">
        <f t="shared" si="37"/>
        <v>-0.59396418977947008</v>
      </c>
      <c r="J137" s="24">
        <f t="shared" si="38"/>
        <v>-8.9999999999999858E-2</v>
      </c>
      <c r="L137" s="24">
        <f t="shared" si="39"/>
        <v>3.0599999999999987</v>
      </c>
      <c r="M137" s="24">
        <f t="shared" si="40"/>
        <v>9.5100000000000016</v>
      </c>
      <c r="N137" s="24"/>
      <c r="O137" s="24">
        <f t="shared" si="31"/>
        <v>31.50777860536828</v>
      </c>
      <c r="P137" s="24">
        <f t="shared" si="32"/>
        <v>-1.0877786053682783</v>
      </c>
      <c r="Q137" s="24">
        <f t="shared" si="33"/>
        <v>11.194099691819824</v>
      </c>
      <c r="R137" s="24">
        <f t="shared" si="41"/>
        <v>-11.788063881599294</v>
      </c>
      <c r="S137" s="24">
        <f t="shared" si="34"/>
        <v>28.734797473048733</v>
      </c>
      <c r="T137" s="24">
        <f t="shared" si="35"/>
        <v>-0.16479747304873271</v>
      </c>
      <c r="U137" s="24">
        <f t="shared" si="36"/>
        <v>30.798554663071961</v>
      </c>
      <c r="V137" s="24">
        <f t="shared" si="42"/>
        <v>0.92144533692803776</v>
      </c>
      <c r="W137" s="24">
        <f t="shared" si="43"/>
        <v>2.75</v>
      </c>
      <c r="X137" s="24">
        <f t="shared" si="44"/>
        <v>-0.98999999999999844</v>
      </c>
    </row>
    <row r="138" spans="1:24" x14ac:dyDescent="0.2">
      <c r="A138" s="60">
        <f>Spreads!A150</f>
        <v>43651</v>
      </c>
      <c r="B138" s="24">
        <f>IF(Spreads!$F150="","",Spreads!D150)</f>
        <v>29.81</v>
      </c>
      <c r="C138" s="24">
        <f t="shared" si="30"/>
        <v>1.8099999999999987</v>
      </c>
      <c r="D138" s="24">
        <f>IF(Spreads!$F150="","",Spreads!G150)</f>
        <v>37.56</v>
      </c>
      <c r="E138" s="24">
        <f>IF(Spreads!$F150="","",Spreads!B150)</f>
        <v>31.11</v>
      </c>
      <c r="F138" s="24">
        <f>IF(Spreads!$F150="","",Spreads!F150)</f>
        <v>27.793880311454757</v>
      </c>
      <c r="G138" s="24">
        <f>IF(Spreads!$F150="","",Spreads!C150)</f>
        <v>27.96</v>
      </c>
      <c r="H138" s="24">
        <f>IF(Spreads!$F150="","",Spreads!H150)</f>
        <v>28</v>
      </c>
      <c r="I138" s="24">
        <f t="shared" si="37"/>
        <v>-0.20611968854524321</v>
      </c>
      <c r="J138" s="24">
        <f t="shared" si="38"/>
        <v>-3.9999999999999147E-2</v>
      </c>
      <c r="L138" s="24">
        <f t="shared" si="39"/>
        <v>3.1099999999999994</v>
      </c>
      <c r="M138" s="24">
        <f t="shared" si="40"/>
        <v>9.5600000000000023</v>
      </c>
      <c r="N138" s="24"/>
      <c r="O138" s="24">
        <f t="shared" si="31"/>
        <v>30.767193786569653</v>
      </c>
      <c r="P138" s="24">
        <f t="shared" si="32"/>
        <v>-0.95719378656965404</v>
      </c>
      <c r="Q138" s="24">
        <f t="shared" si="33"/>
        <v>10.970899613619306</v>
      </c>
      <c r="R138" s="24">
        <f t="shared" si="41"/>
        <v>-11.177019302164549</v>
      </c>
      <c r="S138" s="24">
        <f t="shared" si="34"/>
        <v>28.083308376806514</v>
      </c>
      <c r="T138" s="24">
        <f t="shared" si="35"/>
        <v>-0.12330837680651285</v>
      </c>
      <c r="U138" s="24">
        <f t="shared" si="36"/>
        <v>30.052716540571442</v>
      </c>
      <c r="V138" s="24">
        <f t="shared" si="42"/>
        <v>1.0572834594285574</v>
      </c>
      <c r="W138" s="24">
        <f t="shared" si="43"/>
        <v>2.75</v>
      </c>
      <c r="X138" s="24">
        <f t="shared" si="44"/>
        <v>-0.94000000000000128</v>
      </c>
    </row>
    <row r="139" spans="1:24" x14ac:dyDescent="0.2">
      <c r="A139" s="60">
        <f>Spreads!A153</f>
        <v>43656</v>
      </c>
      <c r="B139" s="24">
        <f>IF(Spreads!$F153="","",Spreads!D153)</f>
        <v>30.34</v>
      </c>
      <c r="C139" s="24">
        <f t="shared" si="30"/>
        <v>1.7800000000000011</v>
      </c>
      <c r="D139" s="24">
        <f>IF(Spreads!$F153="","",Spreads!G153)</f>
        <v>37.590000000000003</v>
      </c>
      <c r="E139" s="24">
        <f>IF(Spreads!$F153="","",Spreads!B153)</f>
        <v>31.64</v>
      </c>
      <c r="F139" s="24">
        <f>IF(Spreads!$F153="","",Spreads!F153)</f>
        <v>28.315511684089156</v>
      </c>
      <c r="G139" s="24">
        <f>IF(Spreads!$F153="","",Spreads!C153)</f>
        <v>28.49</v>
      </c>
      <c r="H139" s="24">
        <f>IF(Spreads!$F153="","",Spreads!H153)</f>
        <v>28.56</v>
      </c>
      <c r="I139" s="24">
        <f t="shared" si="37"/>
        <v>-0.24448831591084286</v>
      </c>
      <c r="J139" s="24">
        <f t="shared" si="38"/>
        <v>-7.0000000000000284E-2</v>
      </c>
      <c r="L139" s="24">
        <f t="shared" si="39"/>
        <v>3.0800000000000018</v>
      </c>
      <c r="M139" s="24">
        <f t="shared" si="40"/>
        <v>9.0300000000000047</v>
      </c>
      <c r="N139" s="24"/>
      <c r="O139" s="24">
        <f t="shared" si="31"/>
        <v>31.374190137573414</v>
      </c>
      <c r="P139" s="24">
        <f t="shared" si="32"/>
        <v>-1.0341901375734146</v>
      </c>
      <c r="Q139" s="24">
        <f t="shared" si="33"/>
        <v>11.166014902410605</v>
      </c>
      <c r="R139" s="24">
        <f t="shared" si="41"/>
        <v>-11.410503218321448</v>
      </c>
      <c r="S139" s="24">
        <f t="shared" si="34"/>
        <v>28.640494437908419</v>
      </c>
      <c r="T139" s="24">
        <f t="shared" si="35"/>
        <v>-0.15049443790842076</v>
      </c>
      <c r="U139" s="24">
        <f t="shared" si="36"/>
        <v>30.41710845228625</v>
      </c>
      <c r="V139" s="24">
        <f t="shared" si="42"/>
        <v>1.2228915477137505</v>
      </c>
      <c r="W139" s="24">
        <f t="shared" si="43"/>
        <v>2.75</v>
      </c>
      <c r="X139" s="24">
        <f t="shared" si="44"/>
        <v>-0.96999999999999886</v>
      </c>
    </row>
    <row r="140" spans="1:24" x14ac:dyDescent="0.2">
      <c r="A140" s="60">
        <f>Spreads!A154</f>
        <v>43657</v>
      </c>
      <c r="B140" s="24">
        <f>IF(Spreads!$F154="","",Spreads!D154)</f>
        <v>30.43</v>
      </c>
      <c r="C140" s="24">
        <f t="shared" si="30"/>
        <v>1.7800000000000011</v>
      </c>
      <c r="D140" s="24">
        <f>IF(Spreads!$F154="","",Spreads!G154)</f>
        <v>37.68</v>
      </c>
      <c r="E140" s="24">
        <f>IF(Spreads!$F154="","",Spreads!B154)</f>
        <v>31.73</v>
      </c>
      <c r="F140" s="24">
        <f>IF(Spreads!$F154="","",Spreads!F154)</f>
        <v>28.73508474468639</v>
      </c>
      <c r="G140" s="24">
        <f>IF(Spreads!$F154="","",Spreads!C154)</f>
        <v>28.58</v>
      </c>
      <c r="H140" s="24">
        <f>IF(Spreads!$F154="","",Spreads!H154)</f>
        <v>28.65</v>
      </c>
      <c r="I140" s="24">
        <f t="shared" si="37"/>
        <v>8.5084744686390934E-2</v>
      </c>
      <c r="J140" s="24">
        <f t="shared" si="38"/>
        <v>-7.0000000000000284E-2</v>
      </c>
      <c r="L140" s="24">
        <f t="shared" si="39"/>
        <v>3.0800000000000018</v>
      </c>
      <c r="M140" s="24">
        <f t="shared" si="40"/>
        <v>9.0300000000000011</v>
      </c>
      <c r="N140" s="24"/>
      <c r="O140" s="24">
        <f t="shared" si="31"/>
        <v>31.447053168168129</v>
      </c>
      <c r="P140" s="24">
        <f t="shared" si="32"/>
        <v>-1.017053168168129</v>
      </c>
      <c r="Q140" s="24">
        <f t="shared" si="33"/>
        <v>11.199597657095904</v>
      </c>
      <c r="R140" s="24">
        <f t="shared" si="41"/>
        <v>-11.114512912409513</v>
      </c>
      <c r="S140" s="24">
        <f t="shared" si="34"/>
        <v>28.731752573896784</v>
      </c>
      <c r="T140" s="24">
        <f t="shared" si="35"/>
        <v>-0.1517525738967862</v>
      </c>
      <c r="U140" s="24">
        <f t="shared" si="36"/>
        <v>30.522253744919048</v>
      </c>
      <c r="V140" s="24">
        <f t="shared" si="42"/>
        <v>1.2077462550809521</v>
      </c>
      <c r="W140" s="24">
        <f t="shared" si="43"/>
        <v>2.75</v>
      </c>
      <c r="X140" s="24">
        <f t="shared" si="44"/>
        <v>-0.96999999999999886</v>
      </c>
    </row>
    <row r="141" spans="1:24" x14ac:dyDescent="0.2">
      <c r="A141" s="60">
        <f>Spreads!A155</f>
        <v>43658</v>
      </c>
      <c r="B141" s="24">
        <f>IF(Spreads!$F155="","",Spreads!D155)</f>
        <v>30.56</v>
      </c>
      <c r="C141" s="24">
        <f t="shared" si="30"/>
        <v>1.7699999999999996</v>
      </c>
      <c r="D141" s="24">
        <f>IF(Spreads!$F155="","",Spreads!G155)</f>
        <v>37.81</v>
      </c>
      <c r="E141" s="24">
        <f>IF(Spreads!$F155="","",Spreads!B155)</f>
        <v>31.86</v>
      </c>
      <c r="F141" s="24">
        <f>IF(Spreads!$F155="","",Spreads!F155)</f>
        <v>28.905181931415001</v>
      </c>
      <c r="G141" s="24">
        <f>IF(Spreads!$F155="","",Spreads!C155)</f>
        <v>28.71</v>
      </c>
      <c r="H141" s="24">
        <f>IF(Spreads!$F155="","",Spreads!H155)</f>
        <v>28.79</v>
      </c>
      <c r="I141" s="24">
        <f t="shared" si="37"/>
        <v>0.11518193141500177</v>
      </c>
      <c r="J141" s="24">
        <f t="shared" si="38"/>
        <v>-7.9999999999998295E-2</v>
      </c>
      <c r="L141" s="24">
        <f t="shared" si="39"/>
        <v>3.0700000000000003</v>
      </c>
      <c r="M141" s="24">
        <f t="shared" si="40"/>
        <v>9.0200000000000031</v>
      </c>
      <c r="N141" s="24"/>
      <c r="O141" s="24">
        <f t="shared" si="31"/>
        <v>31.595883539960045</v>
      </c>
      <c r="P141" s="24">
        <f t="shared" si="32"/>
        <v>-1.0358835399600466</v>
      </c>
      <c r="Q141" s="24">
        <f t="shared" si="33"/>
        <v>11.247222806485812</v>
      </c>
      <c r="R141" s="24">
        <f t="shared" si="41"/>
        <v>-11.13204087507081</v>
      </c>
      <c r="S141" s="24">
        <f t="shared" si="34"/>
        <v>28.870162227455303</v>
      </c>
      <c r="T141" s="24">
        <f t="shared" si="35"/>
        <v>-0.16016222745530229</v>
      </c>
      <c r="U141" s="24">
        <f t="shared" si="36"/>
        <v>30.680767617653181</v>
      </c>
      <c r="V141" s="24">
        <f t="shared" si="42"/>
        <v>1.179232382346818</v>
      </c>
      <c r="W141" s="24">
        <f t="shared" si="43"/>
        <v>2.75</v>
      </c>
      <c r="X141" s="24">
        <f t="shared" si="44"/>
        <v>-0.98000000000000043</v>
      </c>
    </row>
    <row r="142" spans="1:24" x14ac:dyDescent="0.2">
      <c r="A142" s="60">
        <f>Spreads!A156</f>
        <v>43661</v>
      </c>
      <c r="B142" s="24">
        <f>IF(Spreads!$F156="","",Spreads!D156)</f>
        <v>30.53</v>
      </c>
      <c r="C142" s="24">
        <f t="shared" si="30"/>
        <v>1.740000000000002</v>
      </c>
      <c r="D142" s="24">
        <f>IF(Spreads!$F156="","",Spreads!G156)</f>
        <v>37.78</v>
      </c>
      <c r="E142" s="24">
        <f>IF(Spreads!$F156="","",Spreads!B156)</f>
        <v>31.83</v>
      </c>
      <c r="F142" s="24">
        <f>IF(Spreads!$F156="","",Spreads!F156)</f>
        <v>29.245376304872224</v>
      </c>
      <c r="G142" s="24">
        <f>IF(Spreads!$F156="","",Spreads!C156)</f>
        <v>28.68</v>
      </c>
      <c r="H142" s="24">
        <f>IF(Spreads!$F156="","",Spreads!H156)</f>
        <v>28.79</v>
      </c>
      <c r="I142" s="24">
        <f t="shared" si="37"/>
        <v>0.45537630487222458</v>
      </c>
      <c r="J142" s="24">
        <f t="shared" si="38"/>
        <v>-0.10999999999999943</v>
      </c>
      <c r="L142" s="24">
        <f t="shared" si="39"/>
        <v>3.0399999999999991</v>
      </c>
      <c r="M142" s="24">
        <f t="shared" si="40"/>
        <v>8.990000000000002</v>
      </c>
      <c r="N142" s="24"/>
      <c r="O142" s="24">
        <f t="shared" si="31"/>
        <v>31.570865974597016</v>
      </c>
      <c r="P142" s="24">
        <f t="shared" si="32"/>
        <v>-1.0408659745970148</v>
      </c>
      <c r="Q142" s="24">
        <f t="shared" si="33"/>
        <v>11.233378732790808</v>
      </c>
      <c r="R142" s="24">
        <f t="shared" si="41"/>
        <v>-10.778002427918583</v>
      </c>
      <c r="S142" s="24">
        <f t="shared" si="34"/>
        <v>28.859519886851835</v>
      </c>
      <c r="T142" s="24">
        <f t="shared" si="35"/>
        <v>-0.17951988685183551</v>
      </c>
      <c r="U142" s="24">
        <f t="shared" si="36"/>
        <v>30.66563120356917</v>
      </c>
      <c r="V142" s="24">
        <f t="shared" si="42"/>
        <v>1.1643687964308285</v>
      </c>
      <c r="W142" s="24">
        <f t="shared" si="43"/>
        <v>2.75</v>
      </c>
      <c r="X142" s="24">
        <f t="shared" si="44"/>
        <v>-1.009999999999998</v>
      </c>
    </row>
    <row r="143" spans="1:24" x14ac:dyDescent="0.2">
      <c r="A143" s="60">
        <f>Spreads!A157</f>
        <v>43662</v>
      </c>
      <c r="B143" s="24">
        <f>IF(Spreads!$F157="","",Spreads!D157)</f>
        <v>30.24</v>
      </c>
      <c r="C143" s="24">
        <f t="shared" si="30"/>
        <v>1.7799999999999976</v>
      </c>
      <c r="D143" s="24">
        <f>IF(Spreads!$F157="","",Spreads!G157)</f>
        <v>37.49</v>
      </c>
      <c r="E143" s="24">
        <f>IF(Spreads!$F157="","",Spreads!B157)</f>
        <v>31.54</v>
      </c>
      <c r="F143" s="24">
        <f>IF(Spreads!$F157="","",Spreads!F157)</f>
        <v>28.882502306517853</v>
      </c>
      <c r="G143" s="24">
        <f>IF(Spreads!$F157="","",Spreads!C157)</f>
        <v>28.39</v>
      </c>
      <c r="H143" s="24">
        <f>IF(Spreads!$F157="","",Spreads!H157)</f>
        <v>28.46</v>
      </c>
      <c r="I143" s="24">
        <f t="shared" si="37"/>
        <v>0.42250230651785259</v>
      </c>
      <c r="J143" s="24">
        <f t="shared" si="38"/>
        <v>-7.0000000000000284E-2</v>
      </c>
      <c r="L143" s="24">
        <f t="shared" si="39"/>
        <v>3.0799999999999983</v>
      </c>
      <c r="M143" s="24">
        <f t="shared" si="40"/>
        <v>9.0300000000000011</v>
      </c>
      <c r="N143" s="24"/>
      <c r="O143" s="24">
        <f t="shared" si="31"/>
        <v>31.217251942106394</v>
      </c>
      <c r="P143" s="24">
        <f t="shared" si="32"/>
        <v>-0.97725194210639543</v>
      </c>
      <c r="Q143" s="24">
        <f t="shared" si="33"/>
        <v>11.12870073053805</v>
      </c>
      <c r="R143" s="24">
        <f t="shared" si="41"/>
        <v>-10.706198424020197</v>
      </c>
      <c r="S143" s="24">
        <f t="shared" si="34"/>
        <v>28.539096509032461</v>
      </c>
      <c r="T143" s="24">
        <f t="shared" si="35"/>
        <v>-0.14909650903246074</v>
      </c>
      <c r="U143" s="24">
        <f t="shared" si="36"/>
        <v>30.300280349360918</v>
      </c>
      <c r="V143" s="24">
        <f t="shared" si="42"/>
        <v>1.2397196506390813</v>
      </c>
      <c r="W143" s="24">
        <f t="shared" si="43"/>
        <v>2.75</v>
      </c>
      <c r="X143" s="24">
        <f t="shared" si="44"/>
        <v>-0.97000000000000242</v>
      </c>
    </row>
    <row r="144" spans="1:24" x14ac:dyDescent="0.2">
      <c r="A144" s="60">
        <f>Spreads!A158</f>
        <v>43663</v>
      </c>
      <c r="B144" s="24">
        <f>IF(Spreads!$F158="","",Spreads!D158)</f>
        <v>29.93</v>
      </c>
      <c r="C144" s="24">
        <f t="shared" si="30"/>
        <v>1.8200000000000003</v>
      </c>
      <c r="D144" s="24">
        <f>IF(Spreads!$F158="","",Spreads!G158)</f>
        <v>37.18</v>
      </c>
      <c r="E144" s="24">
        <f>IF(Spreads!$F158="","",Spreads!B158)</f>
        <v>31.23</v>
      </c>
      <c r="F144" s="24">
        <f>IF(Spreads!$F158="","",Spreads!F158)</f>
        <v>28.564987557957782</v>
      </c>
      <c r="G144" s="24">
        <f>IF(Spreads!$F158="","",Spreads!C158)</f>
        <v>28.08</v>
      </c>
      <c r="H144" s="24">
        <f>IF(Spreads!$F158="","",Spreads!H158)</f>
        <v>28.11</v>
      </c>
      <c r="I144" s="24">
        <f t="shared" si="37"/>
        <v>0.45498755795778223</v>
      </c>
      <c r="J144" s="24">
        <f t="shared" si="38"/>
        <v>-3.0000000000001137E-2</v>
      </c>
      <c r="L144" s="24">
        <f t="shared" si="39"/>
        <v>3.120000000000001</v>
      </c>
      <c r="M144" s="24">
        <f t="shared" si="40"/>
        <v>9.07</v>
      </c>
      <c r="N144" s="24"/>
      <c r="O144" s="24">
        <f t="shared" si="31"/>
        <v>30.837253783594957</v>
      </c>
      <c r="P144" s="24">
        <f t="shared" si="32"/>
        <v>-0.90725378359495679</v>
      </c>
      <c r="Q144" s="24">
        <f t="shared" si="33"/>
        <v>11.016559893910783</v>
      </c>
      <c r="R144" s="24">
        <f t="shared" si="41"/>
        <v>-10.561572335953</v>
      </c>
      <c r="S144" s="24">
        <f t="shared" si="34"/>
        <v>28.198393545437892</v>
      </c>
      <c r="T144" s="24">
        <f t="shared" si="35"/>
        <v>-0.11839354543789327</v>
      </c>
      <c r="U144" s="24">
        <f t="shared" si="36"/>
        <v>29.911563874567591</v>
      </c>
      <c r="V144" s="24">
        <f t="shared" si="42"/>
        <v>1.3184361254324095</v>
      </c>
      <c r="W144" s="24">
        <f t="shared" si="43"/>
        <v>2.75</v>
      </c>
      <c r="X144" s="24">
        <f t="shared" si="44"/>
        <v>-0.92999999999999972</v>
      </c>
    </row>
    <row r="145" spans="1:24" x14ac:dyDescent="0.2">
      <c r="A145" s="60">
        <f>Spreads!A159</f>
        <v>43664</v>
      </c>
      <c r="B145" s="24">
        <f>IF(Spreads!$F159="","",Spreads!D159)</f>
        <v>29.89</v>
      </c>
      <c r="C145" s="24">
        <f t="shared" si="30"/>
        <v>1.8399999999999999</v>
      </c>
      <c r="D145" s="24">
        <f>IF(Spreads!$F159="","",Spreads!G159)</f>
        <v>37.14</v>
      </c>
      <c r="E145" s="24">
        <f>IF(Spreads!$F159="","",Spreads!B159)</f>
        <v>31.19</v>
      </c>
      <c r="F145" s="24">
        <f>IF(Spreads!$F159="","",Spreads!F159)</f>
        <v>28.315511684089156</v>
      </c>
      <c r="G145" s="24">
        <f>IF(Spreads!$F159="","",Spreads!C159)</f>
        <v>28.04</v>
      </c>
      <c r="H145" s="24">
        <f>IF(Spreads!$F159="","",Spreads!H159)</f>
        <v>28.05</v>
      </c>
      <c r="I145" s="24">
        <f t="shared" si="37"/>
        <v>0.26551168408915515</v>
      </c>
      <c r="J145" s="24">
        <f t="shared" si="38"/>
        <v>-1.0000000000001563E-2</v>
      </c>
      <c r="L145" s="24">
        <f t="shared" si="39"/>
        <v>3.1400000000000006</v>
      </c>
      <c r="M145" s="24">
        <f t="shared" si="40"/>
        <v>9.09</v>
      </c>
      <c r="N145" s="24"/>
      <c r="O145" s="24">
        <f t="shared" si="31"/>
        <v>30.786454646277328</v>
      </c>
      <c r="P145" s="24">
        <f t="shared" si="32"/>
        <v>-0.89645464627732707</v>
      </c>
      <c r="Q145" s="24">
        <f t="shared" si="33"/>
        <v>11.003400773250586</v>
      </c>
      <c r="R145" s="24">
        <f t="shared" si="41"/>
        <v>-10.737889089161431</v>
      </c>
      <c r="S145" s="24">
        <f t="shared" si="34"/>
        <v>28.144649681847962</v>
      </c>
      <c r="T145" s="24">
        <f t="shared" si="35"/>
        <v>-0.10464968184796319</v>
      </c>
      <c r="U145" s="24">
        <f t="shared" si="36"/>
        <v>29.851557955535068</v>
      </c>
      <c r="V145" s="24">
        <f t="shared" si="42"/>
        <v>1.3384420444649336</v>
      </c>
      <c r="W145" s="24">
        <f t="shared" si="43"/>
        <v>2.75</v>
      </c>
      <c r="X145" s="24">
        <f t="shared" si="44"/>
        <v>-0.91000000000000014</v>
      </c>
    </row>
    <row r="146" spans="1:24" x14ac:dyDescent="0.2">
      <c r="A146" s="60">
        <f>Spreads!A160</f>
        <v>43665</v>
      </c>
      <c r="B146" s="24">
        <f>IF(Spreads!$F160="","",Spreads!D160)</f>
        <v>30.35</v>
      </c>
      <c r="C146" s="24">
        <f t="shared" si="30"/>
        <v>1.7900000000000027</v>
      </c>
      <c r="D146" s="24">
        <f>IF(Spreads!$F160="","",Spreads!G160)</f>
        <v>37.6</v>
      </c>
      <c r="E146" s="24">
        <f>IF(Spreads!$F160="","",Spreads!B160)</f>
        <v>31.65</v>
      </c>
      <c r="F146" s="24">
        <f>IF(Spreads!$F160="","",Spreads!F160)</f>
        <v>28.485608870817764</v>
      </c>
      <c r="G146" s="24">
        <f>IF(Spreads!$F160="","",Spreads!C160)</f>
        <v>28.5</v>
      </c>
      <c r="H146" s="24">
        <f>IF(Spreads!$F160="","",Spreads!H160)</f>
        <v>28.56</v>
      </c>
      <c r="I146" s="24">
        <f t="shared" si="37"/>
        <v>-7.4391129182235005E-2</v>
      </c>
      <c r="J146" s="24">
        <f t="shared" si="38"/>
        <v>-5.9999999999998721E-2</v>
      </c>
      <c r="L146" s="24">
        <f t="shared" si="39"/>
        <v>3.09</v>
      </c>
      <c r="M146" s="24">
        <f t="shared" si="40"/>
        <v>9.0400000000000027</v>
      </c>
      <c r="N146" s="24"/>
      <c r="O146" s="24">
        <f t="shared" si="31"/>
        <v>31.3616813548919</v>
      </c>
      <c r="P146" s="24">
        <f t="shared" si="32"/>
        <v>-1.0116813548918984</v>
      </c>
      <c r="Q146" s="24">
        <f t="shared" si="33"/>
        <v>11.170629593642275</v>
      </c>
      <c r="R146" s="24">
        <f t="shared" si="41"/>
        <v>-11.24502072282451</v>
      </c>
      <c r="S146" s="24">
        <f t="shared" si="34"/>
        <v>28.644041884776243</v>
      </c>
      <c r="T146" s="24">
        <f t="shared" si="35"/>
        <v>-0.14404188477624302</v>
      </c>
      <c r="U146" s="24">
        <f t="shared" si="36"/>
        <v>30.422153923647585</v>
      </c>
      <c r="V146" s="24">
        <f t="shared" si="42"/>
        <v>1.2278460763524137</v>
      </c>
      <c r="W146" s="24">
        <f t="shared" si="43"/>
        <v>2.75</v>
      </c>
      <c r="X146" s="24">
        <f t="shared" si="44"/>
        <v>-0.9599999999999973</v>
      </c>
    </row>
    <row r="147" spans="1:24" x14ac:dyDescent="0.2">
      <c r="A147" s="60">
        <f>Spreads!A161</f>
        <v>43668</v>
      </c>
      <c r="B147" s="24">
        <f>IF(Spreads!$F161="","",Spreads!D161)</f>
        <v>29.98</v>
      </c>
      <c r="C147" s="24">
        <f t="shared" si="30"/>
        <v>1.8099999999999987</v>
      </c>
      <c r="D147" s="24">
        <f>IF(Spreads!$F161="","",Spreads!G161)</f>
        <v>37.229999999999997</v>
      </c>
      <c r="E147" s="24">
        <f>IF(Spreads!$F161="","",Spreads!B161)</f>
        <v>31.28</v>
      </c>
      <c r="F147" s="24">
        <f>IF(Spreads!$F161="","",Spreads!F161)</f>
        <v>28.599006995303505</v>
      </c>
      <c r="G147" s="24">
        <f>IF(Spreads!$F161="","",Spreads!C161)</f>
        <v>28.13</v>
      </c>
      <c r="H147" s="24">
        <f>IF(Spreads!$F161="","",Spreads!H161)</f>
        <v>28.17</v>
      </c>
      <c r="I147" s="24">
        <f t="shared" si="37"/>
        <v>0.42900699530350295</v>
      </c>
      <c r="J147" s="24">
        <f t="shared" si="38"/>
        <v>-4.00000000000027E-2</v>
      </c>
      <c r="L147" s="24">
        <f t="shared" si="39"/>
        <v>3.1099999999999994</v>
      </c>
      <c r="M147" s="24">
        <f t="shared" si="40"/>
        <v>9.0599999999999952</v>
      </c>
      <c r="N147" s="24"/>
      <c r="O147" s="24">
        <f t="shared" si="31"/>
        <v>30.903897378975849</v>
      </c>
      <c r="P147" s="24">
        <f t="shared" si="32"/>
        <v>-0.92389737897584823</v>
      </c>
      <c r="Q147" s="24">
        <f t="shared" si="33"/>
        <v>11.034333705802645</v>
      </c>
      <c r="R147" s="24">
        <f t="shared" si="41"/>
        <v>-10.605326710499142</v>
      </c>
      <c r="S147" s="24">
        <f t="shared" si="34"/>
        <v>28.255684855895645</v>
      </c>
      <c r="T147" s="24">
        <f t="shared" si="35"/>
        <v>-0.1256848558956456</v>
      </c>
      <c r="U147" s="24">
        <f t="shared" si="36"/>
        <v>29.976615264961456</v>
      </c>
      <c r="V147" s="24">
        <f t="shared" si="42"/>
        <v>1.303384735038545</v>
      </c>
      <c r="W147" s="24">
        <f t="shared" si="43"/>
        <v>2.75</v>
      </c>
      <c r="X147" s="24">
        <f t="shared" si="44"/>
        <v>-0.94000000000000128</v>
      </c>
    </row>
    <row r="148" spans="1:24" x14ac:dyDescent="0.2">
      <c r="A148" s="60">
        <f>Spreads!A162</f>
        <v>43669</v>
      </c>
      <c r="B148" s="24">
        <f>IF(Spreads!$F162="","",Spreads!D162)</f>
        <v>30.26</v>
      </c>
      <c r="C148" s="24">
        <f t="shared" si="30"/>
        <v>1.7800000000000011</v>
      </c>
      <c r="D148" s="24">
        <f>IF(Spreads!$F162="","",Spreads!G162)</f>
        <v>37.51</v>
      </c>
      <c r="E148" s="24">
        <f>IF(Spreads!$F162="","",Spreads!B162)</f>
        <v>31.56</v>
      </c>
      <c r="F148" s="24">
        <f>IF(Spreads!$F162="","",Spreads!F162)</f>
        <v>28.55364774550921</v>
      </c>
      <c r="G148" s="24">
        <f>IF(Spreads!$F162="","",Spreads!C162)</f>
        <v>28.41</v>
      </c>
      <c r="H148" s="24">
        <f>IF(Spreads!$F162="","",Spreads!H162)</f>
        <v>28.48</v>
      </c>
      <c r="I148" s="24">
        <f t="shared" si="37"/>
        <v>7.3647745509209273E-2</v>
      </c>
      <c r="J148" s="24">
        <f t="shared" si="38"/>
        <v>-7.0000000000000284E-2</v>
      </c>
      <c r="L148" s="24">
        <f t="shared" si="39"/>
        <v>3.0799999999999983</v>
      </c>
      <c r="M148" s="24">
        <f t="shared" si="40"/>
        <v>9.0299999999999976</v>
      </c>
      <c r="N148" s="24"/>
      <c r="O148" s="24">
        <f t="shared" si="31"/>
        <v>31.264484039263046</v>
      </c>
      <c r="P148" s="24">
        <f t="shared" si="32"/>
        <v>-1.0044840392630441</v>
      </c>
      <c r="Q148" s="24">
        <f t="shared" si="33"/>
        <v>11.136163564912563</v>
      </c>
      <c r="R148" s="24">
        <f t="shared" si="41"/>
        <v>-11.062515819403353</v>
      </c>
      <c r="S148" s="24">
        <f t="shared" si="34"/>
        <v>28.559376094807654</v>
      </c>
      <c r="T148" s="24">
        <f t="shared" si="35"/>
        <v>-0.14937609480765346</v>
      </c>
      <c r="U148" s="24">
        <f t="shared" si="36"/>
        <v>30.323645969945982</v>
      </c>
      <c r="V148" s="24">
        <f t="shared" si="42"/>
        <v>1.2363540300540166</v>
      </c>
      <c r="W148" s="24">
        <f t="shared" si="43"/>
        <v>2.75</v>
      </c>
      <c r="X148" s="24">
        <f t="shared" si="44"/>
        <v>-0.96999999999999886</v>
      </c>
    </row>
    <row r="149" spans="1:24" x14ac:dyDescent="0.2">
      <c r="A149" s="60">
        <f>Spreads!A163</f>
        <v>43670</v>
      </c>
      <c r="B149" s="24">
        <f>IF(Spreads!$F163="","",Spreads!D163)</f>
        <v>30.55</v>
      </c>
      <c r="C149" s="24">
        <f t="shared" si="30"/>
        <v>1.75</v>
      </c>
      <c r="D149" s="24">
        <f>IF(Spreads!$F163="","",Spreads!G163)</f>
        <v>37.799999999999997</v>
      </c>
      <c r="E149" s="24">
        <f>IF(Spreads!$F163="","",Spreads!B163)</f>
        <v>31.85</v>
      </c>
      <c r="F149" s="24">
        <f>IF(Spreads!$F163="","",Spreads!F163)</f>
        <v>29.290735554666515</v>
      </c>
      <c r="G149" s="24">
        <f>IF(Spreads!$F163="","",Spreads!C163)</f>
        <v>28.7</v>
      </c>
      <c r="H149" s="24">
        <f>IF(Spreads!$F163="","",Spreads!H163)</f>
        <v>28.8</v>
      </c>
      <c r="I149" s="24">
        <f t="shared" si="37"/>
        <v>0.49073555466651442</v>
      </c>
      <c r="J149" s="24">
        <f t="shared" si="38"/>
        <v>-0.10000000000000142</v>
      </c>
      <c r="L149" s="24">
        <f t="shared" si="39"/>
        <v>3.0500000000000007</v>
      </c>
      <c r="M149" s="24">
        <f t="shared" si="40"/>
        <v>8.9999999999999964</v>
      </c>
      <c r="N149" s="24"/>
      <c r="O149" s="24">
        <f t="shared" si="31"/>
        <v>31.579054524534811</v>
      </c>
      <c r="P149" s="24">
        <f t="shared" si="32"/>
        <v>-1.0290545245348106</v>
      </c>
      <c r="Q149" s="24">
        <f t="shared" si="33"/>
        <v>11.241724841209729</v>
      </c>
      <c r="R149" s="24">
        <f t="shared" si="41"/>
        <v>-10.750989286543215</v>
      </c>
      <c r="S149" s="24">
        <f t="shared" si="34"/>
        <v>28.873207126607255</v>
      </c>
      <c r="T149" s="24">
        <f t="shared" si="35"/>
        <v>-0.1732071266072559</v>
      </c>
      <c r="U149" s="24">
        <f t="shared" si="36"/>
        <v>30.682359485223039</v>
      </c>
      <c r="V149" s="24">
        <f t="shared" si="42"/>
        <v>1.1676405147769628</v>
      </c>
      <c r="W149" s="24">
        <f t="shared" si="43"/>
        <v>2.75</v>
      </c>
      <c r="X149" s="24">
        <f t="shared" si="44"/>
        <v>-1</v>
      </c>
    </row>
    <row r="150" spans="1:24" x14ac:dyDescent="0.2">
      <c r="A150" s="60">
        <f>Spreads!A164</f>
        <v>43671</v>
      </c>
      <c r="B150" s="24">
        <f>IF(Spreads!$F164="","",Spreads!D164)</f>
        <v>30.52</v>
      </c>
      <c r="C150" s="24">
        <f t="shared" si="30"/>
        <v>1.7300000000000004</v>
      </c>
      <c r="D150" s="24">
        <f>IF(Spreads!$F164="","",Spreads!G164)</f>
        <v>37.770000000000003</v>
      </c>
      <c r="E150" s="24">
        <f>IF(Spreads!$F164="","",Spreads!B164)</f>
        <v>31.02</v>
      </c>
      <c r="F150" s="24">
        <f>IF(Spreads!$F164="","",Spreads!F164)</f>
        <v>29.55155124098372</v>
      </c>
      <c r="G150" s="24">
        <f>IF(Spreads!$F164="","",Spreads!C164)</f>
        <v>27.87</v>
      </c>
      <c r="H150" s="24">
        <f>IF(Spreads!$F164="","",Spreads!H164)</f>
        <v>28.79</v>
      </c>
      <c r="I150" s="24">
        <f t="shared" si="37"/>
        <v>0.76155124098372085</v>
      </c>
      <c r="J150" s="24">
        <f t="shared" si="38"/>
        <v>-0.91999999999999815</v>
      </c>
      <c r="L150" s="24">
        <f t="shared" si="39"/>
        <v>2.2300000000000004</v>
      </c>
      <c r="M150" s="24">
        <f t="shared" si="40"/>
        <v>8.980000000000004</v>
      </c>
      <c r="N150" s="24"/>
      <c r="O150" s="24">
        <f t="shared" si="31"/>
        <v>31.548350165770291</v>
      </c>
      <c r="P150" s="24">
        <f t="shared" si="32"/>
        <v>-1.0283501657702914</v>
      </c>
      <c r="Q150" s="24">
        <f t="shared" si="33"/>
        <v>10.859588743025682</v>
      </c>
      <c r="R150" s="24">
        <f t="shared" si="41"/>
        <v>-10.098037502041961</v>
      </c>
      <c r="S150" s="24">
        <f t="shared" si="34"/>
        <v>28.572176690558248</v>
      </c>
      <c r="T150" s="24">
        <f t="shared" si="35"/>
        <v>-0.70217669055824672</v>
      </c>
      <c r="U150" s="24">
        <f t="shared" si="36"/>
        <v>30.660585732207835</v>
      </c>
      <c r="V150" s="24">
        <f t="shared" si="42"/>
        <v>0.35941426779216457</v>
      </c>
      <c r="W150" s="24">
        <f t="shared" si="43"/>
        <v>2.5</v>
      </c>
      <c r="X150" s="24">
        <f t="shared" si="44"/>
        <v>-0.76999999999999957</v>
      </c>
    </row>
    <row r="151" spans="1:24" x14ac:dyDescent="0.2">
      <c r="A151" s="60">
        <f>Spreads!A165</f>
        <v>43672</v>
      </c>
      <c r="B151" s="24">
        <f>IF(Spreads!$F165="","",Spreads!D165)</f>
        <v>30.72</v>
      </c>
      <c r="C151" s="24">
        <f t="shared" si="30"/>
        <v>1.6999999999999993</v>
      </c>
      <c r="D151" s="24">
        <f>IF(Spreads!$F165="","",Spreads!G165)</f>
        <v>37.97</v>
      </c>
      <c r="E151" s="24">
        <f>IF(Spreads!$F165="","",Spreads!B165)</f>
        <v>31.22</v>
      </c>
      <c r="F151" s="24">
        <f>IF(Spreads!$F165="","",Spreads!F165)</f>
        <v>29.69896880281518</v>
      </c>
      <c r="G151" s="24">
        <f>IF(Spreads!$F165="","",Spreads!C165)</f>
        <v>28.07</v>
      </c>
      <c r="H151" s="24">
        <f>IF(Spreads!$F165="","",Spreads!H165)</f>
        <v>29.02</v>
      </c>
      <c r="I151" s="24">
        <f t="shared" si="37"/>
        <v>0.67896880281518079</v>
      </c>
      <c r="J151" s="24">
        <f t="shared" si="38"/>
        <v>-0.94999999999999929</v>
      </c>
      <c r="L151" s="24">
        <f t="shared" si="39"/>
        <v>2.1999999999999993</v>
      </c>
      <c r="M151" s="24">
        <f t="shared" si="40"/>
        <v>8.9499999999999993</v>
      </c>
      <c r="N151" s="24"/>
      <c r="O151" s="24">
        <f t="shared" si="31"/>
        <v>31.802566403128861</v>
      </c>
      <c r="P151" s="24">
        <f t="shared" si="32"/>
        <v>-1.0825664031288618</v>
      </c>
      <c r="Q151" s="24">
        <f t="shared" si="33"/>
        <v>10.93156726463755</v>
      </c>
      <c r="R151" s="24">
        <f t="shared" si="41"/>
        <v>-10.25259846182237</v>
      </c>
      <c r="S151" s="24">
        <f t="shared" si="34"/>
        <v>28.794749586369491</v>
      </c>
      <c r="T151" s="24">
        <f t="shared" si="35"/>
        <v>-0.72474958636949083</v>
      </c>
      <c r="U151" s="24">
        <f t="shared" si="36"/>
        <v>30.91415395485209</v>
      </c>
      <c r="V151" s="24">
        <f t="shared" si="42"/>
        <v>0.30584604514790925</v>
      </c>
      <c r="W151" s="24">
        <f t="shared" si="43"/>
        <v>2.5</v>
      </c>
      <c r="X151" s="24">
        <f t="shared" si="44"/>
        <v>-0.80000000000000071</v>
      </c>
    </row>
    <row r="152" spans="1:24" x14ac:dyDescent="0.2">
      <c r="A152" s="60">
        <f>Spreads!A166</f>
        <v>43675</v>
      </c>
      <c r="B152" s="24">
        <f>IF(Spreads!$F166="","",Spreads!D166)</f>
        <v>30.93</v>
      </c>
      <c r="C152" s="24">
        <f t="shared" si="30"/>
        <v>1.9600000000000009</v>
      </c>
      <c r="D152" s="24">
        <f>IF(Spreads!$F166="","",Spreads!G166)</f>
        <v>38.43</v>
      </c>
      <c r="E152" s="24">
        <f>IF(Spreads!$F166="","",Spreads!B166)</f>
        <v>31.18</v>
      </c>
      <c r="F152" s="24">
        <f>IF(Spreads!$F166="","",Spreads!F166)</f>
        <v>29.778347489955198</v>
      </c>
      <c r="G152" s="24">
        <f>IF(Spreads!$F166="","",Spreads!C166)</f>
        <v>28.03</v>
      </c>
      <c r="H152" s="24">
        <f>IF(Spreads!$F166="","",Spreads!H166)</f>
        <v>28.97</v>
      </c>
      <c r="I152" s="24">
        <f t="shared" si="37"/>
        <v>0.80834748995519945</v>
      </c>
      <c r="J152" s="24">
        <f t="shared" si="38"/>
        <v>-0.93999999999999773</v>
      </c>
      <c r="L152" s="24">
        <f t="shared" si="39"/>
        <v>2.2100000000000009</v>
      </c>
      <c r="M152" s="24">
        <f t="shared" si="40"/>
        <v>9.4600000000000009</v>
      </c>
      <c r="N152" s="24"/>
      <c r="O152" s="24">
        <f t="shared" si="31"/>
        <v>31.739107844613169</v>
      </c>
      <c r="P152" s="24">
        <f t="shared" si="32"/>
        <v>-0.80910784461316965</v>
      </c>
      <c r="Q152" s="24">
        <f t="shared" si="33"/>
        <v>10.917524869932944</v>
      </c>
      <c r="R152" s="24">
        <f t="shared" si="41"/>
        <v>-10.109177379977744</v>
      </c>
      <c r="S152" s="24">
        <f t="shared" si="34"/>
        <v>28.747598068799327</v>
      </c>
      <c r="T152" s="24">
        <f t="shared" si="35"/>
        <v>-0.71759806879932597</v>
      </c>
      <c r="U152" s="24">
        <f t="shared" si="36"/>
        <v>31.124276684075717</v>
      </c>
      <c r="V152" s="24">
        <f t="shared" si="42"/>
        <v>5.5723315924282701E-2</v>
      </c>
      <c r="W152" s="24">
        <f t="shared" si="43"/>
        <v>2.5</v>
      </c>
      <c r="X152" s="24">
        <f t="shared" si="44"/>
        <v>-0.53999999999999915</v>
      </c>
    </row>
    <row r="153" spans="1:24" x14ac:dyDescent="0.2">
      <c r="A153" s="60">
        <f>Spreads!A167</f>
        <v>43676</v>
      </c>
      <c r="B153" s="24">
        <f>IF(Spreads!$F167="","",Spreads!D167)</f>
        <v>30.81</v>
      </c>
      <c r="C153" s="24">
        <f t="shared" si="30"/>
        <v>1.9800000000000004</v>
      </c>
      <c r="D153" s="24">
        <f>IF(Spreads!$F167="","",Spreads!G167)</f>
        <v>38.31</v>
      </c>
      <c r="E153" s="24">
        <f>IF(Spreads!$F167="","",Spreads!B167)</f>
        <v>31.06</v>
      </c>
      <c r="F153" s="24">
        <f>IF(Spreads!$F167="","",Spreads!F167)</f>
        <v>29.687628990366605</v>
      </c>
      <c r="G153" s="24">
        <f>IF(Spreads!$F167="","",Spreads!C167)</f>
        <v>27.91</v>
      </c>
      <c r="H153" s="24">
        <f>IF(Spreads!$F167="","",Spreads!H167)</f>
        <v>28.83</v>
      </c>
      <c r="I153" s="24">
        <f t="shared" si="37"/>
        <v>0.85762899036660656</v>
      </c>
      <c r="J153" s="24">
        <f t="shared" si="38"/>
        <v>-0.91999999999999815</v>
      </c>
      <c r="L153" s="24">
        <f t="shared" si="39"/>
        <v>2.2300000000000004</v>
      </c>
      <c r="M153" s="24">
        <f t="shared" si="40"/>
        <v>9.480000000000004</v>
      </c>
      <c r="N153" s="24"/>
      <c r="O153" s="24">
        <f t="shared" si="31"/>
        <v>31.584440040903203</v>
      </c>
      <c r="P153" s="24">
        <f t="shared" si="32"/>
        <v>-0.77444004090320462</v>
      </c>
      <c r="Q153" s="24">
        <f t="shared" si="33"/>
        <v>10.874514411774701</v>
      </c>
      <c r="R153" s="24">
        <f t="shared" si="41"/>
        <v>-10.016885421408094</v>
      </c>
      <c r="S153" s="24">
        <f t="shared" si="34"/>
        <v>28.612735862108629</v>
      </c>
      <c r="T153" s="24">
        <f t="shared" si="35"/>
        <v>-0.7027358621086286</v>
      </c>
      <c r="U153" s="24">
        <f t="shared" si="36"/>
        <v>30.970808282702926</v>
      </c>
      <c r="V153" s="24">
        <f t="shared" si="42"/>
        <v>8.919171729707287E-2</v>
      </c>
      <c r="W153" s="24">
        <f t="shared" si="43"/>
        <v>2.5</v>
      </c>
      <c r="X153" s="24">
        <f t="shared" si="44"/>
        <v>-0.51999999999999957</v>
      </c>
    </row>
    <row r="154" spans="1:24" x14ac:dyDescent="0.2">
      <c r="A154" s="60">
        <f>Spreads!A168</f>
        <v>43677</v>
      </c>
      <c r="B154" s="24">
        <f>IF(Spreads!$F168="","",Spreads!D168)</f>
        <v>30.25</v>
      </c>
      <c r="C154" s="24">
        <f t="shared" si="30"/>
        <v>2.0199999999999996</v>
      </c>
      <c r="D154" s="24">
        <f>IF(Spreads!$F168="","",Spreads!G168)</f>
        <v>37.75</v>
      </c>
      <c r="E154" s="24">
        <f>IF(Spreads!$F168="","",Spreads!B168)</f>
        <v>30.5</v>
      </c>
      <c r="F154" s="24">
        <f>IF(Spreads!$F168="","",Spreads!F168)</f>
        <v>29.687628990366605</v>
      </c>
      <c r="G154" s="24">
        <f>IF(Spreads!$F168="","",Spreads!C168)</f>
        <v>27.35</v>
      </c>
      <c r="H154" s="24">
        <f>IF(Spreads!$F168="","",Spreads!H168)</f>
        <v>28.23</v>
      </c>
      <c r="I154" s="24">
        <f t="shared" si="37"/>
        <v>1.4576289903666044</v>
      </c>
      <c r="J154" s="24">
        <f t="shared" si="38"/>
        <v>-0.87999999999999901</v>
      </c>
      <c r="L154" s="24">
        <f t="shared" si="39"/>
        <v>2.2699999999999996</v>
      </c>
      <c r="M154" s="24">
        <f t="shared" si="40"/>
        <v>9.52</v>
      </c>
      <c r="N154" s="24"/>
      <c r="O154" s="24">
        <f t="shared" si="31"/>
        <v>30.892986521731338</v>
      </c>
      <c r="P154" s="24">
        <f t="shared" si="32"/>
        <v>-0.64298652173133775</v>
      </c>
      <c r="Q154" s="24">
        <f t="shared" si="33"/>
        <v>10.669088145466048</v>
      </c>
      <c r="R154" s="24">
        <f t="shared" si="41"/>
        <v>-9.211459155099444</v>
      </c>
      <c r="S154" s="24">
        <f t="shared" si="34"/>
        <v>28.018538076324162</v>
      </c>
      <c r="T154" s="24">
        <f t="shared" si="35"/>
        <v>-0.66853807632416107</v>
      </c>
      <c r="U154" s="24">
        <f t="shared" si="36"/>
        <v>30.290021550596265</v>
      </c>
      <c r="V154" s="24">
        <f t="shared" si="42"/>
        <v>0.20997844940373511</v>
      </c>
      <c r="W154" s="24">
        <f t="shared" si="43"/>
        <v>2.5</v>
      </c>
      <c r="X154" s="24">
        <f t="shared" si="44"/>
        <v>-0.48000000000000043</v>
      </c>
    </row>
    <row r="155" spans="1:24" x14ac:dyDescent="0.2">
      <c r="A155" s="60">
        <f>Spreads!A169</f>
        <v>43678</v>
      </c>
      <c r="B155" s="24">
        <f>IF(Spreads!$F169="","",Spreads!D169)</f>
        <v>30.3</v>
      </c>
      <c r="C155" s="24">
        <f t="shared" si="30"/>
        <v>2.1400000000000006</v>
      </c>
      <c r="D155" s="24">
        <f>IF(Spreads!$F169="","",Spreads!G169)</f>
        <v>37.799999999999997</v>
      </c>
      <c r="E155" s="24">
        <f>IF(Spreads!$F169="","",Spreads!B169)</f>
        <v>30.55</v>
      </c>
      <c r="F155" s="24">
        <f>IF(Spreads!$F169="","",Spreads!F169)</f>
        <v>29.721648427712328</v>
      </c>
      <c r="G155" s="24">
        <f>IF(Spreads!$F169="","",Spreads!C169)</f>
        <v>27.4</v>
      </c>
      <c r="H155" s="24">
        <f>IF(Spreads!$F169="","",Spreads!H169)</f>
        <v>28.16</v>
      </c>
      <c r="I155" s="24">
        <f t="shared" si="37"/>
        <v>1.5616484277123277</v>
      </c>
      <c r="J155" s="24">
        <f t="shared" si="38"/>
        <v>-0.76000000000000156</v>
      </c>
      <c r="L155" s="24">
        <f t="shared" si="39"/>
        <v>2.3900000000000006</v>
      </c>
      <c r="M155" s="24">
        <f t="shared" si="40"/>
        <v>9.639999999999997</v>
      </c>
      <c r="N155" s="24"/>
      <c r="O155" s="24">
        <f t="shared" si="31"/>
        <v>30.809815187958318</v>
      </c>
      <c r="P155" s="24">
        <f t="shared" si="32"/>
        <v>-0.50981518795831704</v>
      </c>
      <c r="Q155" s="24">
        <f t="shared" si="33"/>
        <v>10.698344519935278</v>
      </c>
      <c r="R155" s="24">
        <f t="shared" si="41"/>
        <v>-9.1366960922229499</v>
      </c>
      <c r="S155" s="24">
        <f t="shared" si="34"/>
        <v>27.990128888524858</v>
      </c>
      <c r="T155" s="24">
        <f t="shared" si="35"/>
        <v>-0.59012888852485901</v>
      </c>
      <c r="U155" s="24">
        <f t="shared" si="36"/>
        <v>30.268787534884577</v>
      </c>
      <c r="V155" s="24">
        <f t="shared" si="42"/>
        <v>0.28121246511542353</v>
      </c>
      <c r="W155" s="24">
        <f t="shared" si="43"/>
        <v>2.5</v>
      </c>
      <c r="X155" s="24">
        <f t="shared" si="44"/>
        <v>-0.35999999999999943</v>
      </c>
    </row>
    <row r="156" spans="1:24" x14ac:dyDescent="0.2">
      <c r="A156" s="60">
        <f>Spreads!A170</f>
        <v>43679</v>
      </c>
      <c r="B156" s="24">
        <f>IF(Spreads!$F170="","",Spreads!D170)</f>
        <v>30.82</v>
      </c>
      <c r="C156" s="24">
        <f t="shared" si="30"/>
        <v>2.1099999999999994</v>
      </c>
      <c r="D156" s="24">
        <f>IF(Spreads!$F170="","",Spreads!G170)</f>
        <v>38.32</v>
      </c>
      <c r="E156" s="24">
        <f>IF(Spreads!$F170="","",Spreads!B170)</f>
        <v>31.07</v>
      </c>
      <c r="F156" s="24">
        <f>IF(Spreads!$F170="","",Spreads!F170)</f>
        <v>30.141221488309561</v>
      </c>
      <c r="G156" s="24">
        <f>IF(Spreads!$F170="","",Spreads!C170)</f>
        <v>27.92</v>
      </c>
      <c r="H156" s="24">
        <f>IF(Spreads!$F170="","",Spreads!H170)</f>
        <v>28.71</v>
      </c>
      <c r="I156" s="24">
        <f t="shared" si="37"/>
        <v>1.4312214883095606</v>
      </c>
      <c r="J156" s="24">
        <f t="shared" si="38"/>
        <v>-0.78999999999999915</v>
      </c>
      <c r="L156" s="24">
        <f t="shared" si="39"/>
        <v>2.3599999999999994</v>
      </c>
      <c r="M156" s="24">
        <f t="shared" si="40"/>
        <v>9.61</v>
      </c>
      <c r="N156" s="24"/>
      <c r="O156" s="24">
        <f t="shared" si="31"/>
        <v>31.412792583251459</v>
      </c>
      <c r="P156" s="24">
        <f t="shared" si="32"/>
        <v>-0.59279258325145889</v>
      </c>
      <c r="Q156" s="24">
        <f t="shared" si="33"/>
        <v>10.889728391539323</v>
      </c>
      <c r="R156" s="24">
        <f t="shared" si="41"/>
        <v>-9.4585069032297628</v>
      </c>
      <c r="S156" s="24">
        <f t="shared" si="34"/>
        <v>28.537175156739167</v>
      </c>
      <c r="T156" s="24">
        <f t="shared" si="35"/>
        <v>-0.61717515673916523</v>
      </c>
      <c r="U156" s="24">
        <f t="shared" si="36"/>
        <v>30.89620568688991</v>
      </c>
      <c r="V156" s="24">
        <f t="shared" si="42"/>
        <v>0.17379431311008986</v>
      </c>
      <c r="W156" s="24">
        <f t="shared" si="43"/>
        <v>2.5</v>
      </c>
      <c r="X156" s="24">
        <f t="shared" si="44"/>
        <v>-0.39000000000000057</v>
      </c>
    </row>
    <row r="157" spans="1:24" x14ac:dyDescent="0.2">
      <c r="A157" s="60">
        <f>Spreads!A171</f>
        <v>43682</v>
      </c>
      <c r="B157" s="24">
        <f>IF(Spreads!$F171="","",Spreads!D171)</f>
        <v>30.37</v>
      </c>
      <c r="C157" s="24">
        <f t="shared" si="30"/>
        <v>2.1099999999999994</v>
      </c>
      <c r="D157" s="24">
        <f>IF(Spreads!$F171="","",Spreads!G171)</f>
        <v>37.869999999999997</v>
      </c>
      <c r="E157" s="24">
        <f>IF(Spreads!$F171="","",Spreads!B171)</f>
        <v>30.62</v>
      </c>
      <c r="F157" s="24">
        <f>IF(Spreads!$F171="","",Spreads!F171)</f>
        <v>30.084522426066695</v>
      </c>
      <c r="G157" s="24">
        <f>IF(Spreads!$F171="","",Spreads!C171)</f>
        <v>27.47</v>
      </c>
      <c r="H157" s="24">
        <f>IF(Spreads!$F171="","",Spreads!H171)</f>
        <v>28.26</v>
      </c>
      <c r="I157" s="24">
        <f t="shared" si="37"/>
        <v>1.824522426066693</v>
      </c>
      <c r="J157" s="24">
        <f t="shared" si="38"/>
        <v>-0.7900000000000027</v>
      </c>
      <c r="L157" s="24">
        <f t="shared" si="39"/>
        <v>2.3599999999999994</v>
      </c>
      <c r="M157" s="24">
        <f t="shared" si="40"/>
        <v>9.6099999999999959</v>
      </c>
      <c r="N157" s="24"/>
      <c r="O157" s="24">
        <f t="shared" si="31"/>
        <v>30.89837203809973</v>
      </c>
      <c r="P157" s="24">
        <f t="shared" si="32"/>
        <v>-0.52837203809972877</v>
      </c>
      <c r="Q157" s="24">
        <f t="shared" si="33"/>
        <v>10.721814618112827</v>
      </c>
      <c r="R157" s="24">
        <f t="shared" si="41"/>
        <v>-8.8972921920461339</v>
      </c>
      <c r="S157" s="24">
        <f t="shared" si="34"/>
        <v>28.080884476797351</v>
      </c>
      <c r="T157" s="24">
        <f t="shared" si="35"/>
        <v>-0.61088447679735225</v>
      </c>
      <c r="U157" s="24">
        <f t="shared" si="36"/>
        <v>30.370479223725901</v>
      </c>
      <c r="V157" s="24">
        <f t="shared" si="42"/>
        <v>0.24952077627409963</v>
      </c>
      <c r="W157" s="24">
        <f t="shared" si="43"/>
        <v>2.5</v>
      </c>
      <c r="X157" s="24">
        <f t="shared" si="44"/>
        <v>-0.39000000000000057</v>
      </c>
    </row>
    <row r="158" spans="1:24" x14ac:dyDescent="0.2">
      <c r="A158" s="60">
        <f>Spreads!A172</f>
        <v>43683</v>
      </c>
      <c r="B158" s="24">
        <f>IF(Spreads!$F172="","",Spreads!D172)</f>
        <v>30.56</v>
      </c>
      <c r="C158" s="24">
        <f t="shared" si="30"/>
        <v>2.629999999999999</v>
      </c>
      <c r="D158" s="24">
        <f>IF(Spreads!$F172="","",Spreads!G172)</f>
        <v>37.56</v>
      </c>
      <c r="E158" s="24">
        <f>IF(Spreads!$F172="","",Spreads!B172)</f>
        <v>30.31</v>
      </c>
      <c r="F158" s="24">
        <f>IF(Spreads!$F172="","",Spreads!F172)</f>
        <v>29.812366927300921</v>
      </c>
      <c r="G158" s="24">
        <f>IF(Spreads!$F172="","",Spreads!C172)</f>
        <v>27.16</v>
      </c>
      <c r="H158" s="24">
        <f>IF(Spreads!$F172="","",Spreads!H172)</f>
        <v>27.93</v>
      </c>
      <c r="I158" s="24">
        <f t="shared" si="37"/>
        <v>1.8823669273009216</v>
      </c>
      <c r="J158" s="24">
        <f t="shared" si="38"/>
        <v>-0.76999999999999957</v>
      </c>
      <c r="L158" s="24">
        <f t="shared" si="39"/>
        <v>2.379999999999999</v>
      </c>
      <c r="M158" s="24">
        <f t="shared" si="40"/>
        <v>9.6300000000000026</v>
      </c>
      <c r="N158" s="24"/>
      <c r="O158" s="24">
        <f t="shared" si="31"/>
        <v>30.538086654845625</v>
      </c>
      <c r="P158" s="24">
        <f t="shared" si="32"/>
        <v>2.1913345154374042E-2</v>
      </c>
      <c r="Q158" s="24">
        <f t="shared" si="33"/>
        <v>10.607907233396736</v>
      </c>
      <c r="R158" s="24">
        <f t="shared" si="41"/>
        <v>-8.7255403060958141</v>
      </c>
      <c r="S158" s="24">
        <f t="shared" si="34"/>
        <v>27.75336620524233</v>
      </c>
      <c r="T158" s="24">
        <f t="shared" si="35"/>
        <v>-0.59336620524232941</v>
      </c>
      <c r="U158" s="24">
        <f t="shared" si="36"/>
        <v>29.972601944278793</v>
      </c>
      <c r="V158" s="24">
        <f t="shared" si="42"/>
        <v>0.33739805572120574</v>
      </c>
      <c r="W158" s="24">
        <f t="shared" si="43"/>
        <v>2.5</v>
      </c>
      <c r="X158" s="24">
        <f t="shared" si="44"/>
        <v>0.12999999999999901</v>
      </c>
    </row>
    <row r="159" spans="1:24" x14ac:dyDescent="0.2">
      <c r="A159" s="60">
        <f>Spreads!A173</f>
        <v>43684</v>
      </c>
      <c r="B159" s="24">
        <f>IF(Spreads!$F173="","",Spreads!D173)</f>
        <v>31.01</v>
      </c>
      <c r="C159" s="24">
        <f t="shared" si="30"/>
        <v>2.6400000000000006</v>
      </c>
      <c r="D159" s="24">
        <f>IF(Spreads!$F173="","",Spreads!G173)</f>
        <v>38.01</v>
      </c>
      <c r="E159" s="24">
        <f>IF(Spreads!$F173="","",Spreads!B173)</f>
        <v>30.76</v>
      </c>
      <c r="F159" s="24">
        <f>IF(Spreads!$F173="","",Spreads!F173)</f>
        <v>29.914425239338083</v>
      </c>
      <c r="G159" s="24">
        <f>IF(Spreads!$F173="","",Spreads!C173)</f>
        <v>27.61</v>
      </c>
      <c r="H159" s="24">
        <f>IF(Spreads!$F173="","",Spreads!H173)</f>
        <v>28.37</v>
      </c>
      <c r="I159" s="24">
        <f t="shared" si="37"/>
        <v>1.5444252393380822</v>
      </c>
      <c r="J159" s="24">
        <f t="shared" si="38"/>
        <v>-0.76000000000000156</v>
      </c>
      <c r="L159" s="24">
        <f t="shared" si="39"/>
        <v>2.3900000000000006</v>
      </c>
      <c r="M159" s="24">
        <f t="shared" si="40"/>
        <v>9.639999999999997</v>
      </c>
      <c r="N159" s="24"/>
      <c r="O159" s="24">
        <f t="shared" si="31"/>
        <v>31.03764729929609</v>
      </c>
      <c r="P159" s="24">
        <f t="shared" si="32"/>
        <v>-2.7647299296088335E-2</v>
      </c>
      <c r="Q159" s="24">
        <f t="shared" si="33"/>
        <v>10.776704280867644</v>
      </c>
      <c r="R159" s="24">
        <f t="shared" si="41"/>
        <v>-9.2322790415295621</v>
      </c>
      <c r="S159" s="24">
        <f t="shared" si="34"/>
        <v>28.203064539164373</v>
      </c>
      <c r="T159" s="24">
        <f t="shared" si="35"/>
        <v>-0.59306453916437363</v>
      </c>
      <c r="U159" s="24">
        <f t="shared" si="36"/>
        <v>30.491691068511599</v>
      </c>
      <c r="V159" s="24">
        <f t="shared" si="42"/>
        <v>0.26830893148840218</v>
      </c>
      <c r="W159" s="24">
        <f t="shared" si="43"/>
        <v>2.5</v>
      </c>
      <c r="X159" s="24">
        <f t="shared" si="44"/>
        <v>0.14000000000000057</v>
      </c>
    </row>
    <row r="160" spans="1:24" x14ac:dyDescent="0.2">
      <c r="A160" s="60">
        <f>Spreads!A174</f>
        <v>43685</v>
      </c>
      <c r="B160" s="24">
        <f>IF(Spreads!$F174="","",Spreads!D174)</f>
        <v>32.01</v>
      </c>
      <c r="C160" s="24">
        <f t="shared" si="30"/>
        <v>2.629999999999999</v>
      </c>
      <c r="D160" s="24">
        <f>IF(Spreads!$F174="","",Spreads!G174)</f>
        <v>39.01</v>
      </c>
      <c r="E160" s="24">
        <f>IF(Spreads!$F174="","",Spreads!B174)</f>
        <v>31.76</v>
      </c>
      <c r="F160" s="24">
        <f>IF(Spreads!$F174="","",Spreads!F174)</f>
        <v>30.379357549729612</v>
      </c>
      <c r="G160" s="24">
        <f>IF(Spreads!$F174="","",Spreads!C174)</f>
        <v>28.61</v>
      </c>
      <c r="H160" s="24">
        <f>IF(Spreads!$F174="","",Spreads!H174)</f>
        <v>29.38</v>
      </c>
      <c r="I160" s="24">
        <f t="shared" si="37"/>
        <v>0.99935754972961277</v>
      </c>
      <c r="J160" s="24">
        <f t="shared" si="38"/>
        <v>-0.76999999999999957</v>
      </c>
      <c r="L160" s="24">
        <f t="shared" si="39"/>
        <v>2.3800000000000026</v>
      </c>
      <c r="M160" s="24">
        <f t="shared" si="40"/>
        <v>9.629999999999999</v>
      </c>
      <c r="N160" s="24"/>
      <c r="O160" s="24">
        <f t="shared" si="31"/>
        <v>32.167403383905928</v>
      </c>
      <c r="P160" s="24">
        <f t="shared" si="32"/>
        <v>-0.15740338390592967</v>
      </c>
      <c r="Q160" s="24">
        <f t="shared" si="33"/>
        <v>11.148962725548774</v>
      </c>
      <c r="R160" s="24">
        <f t="shared" si="41"/>
        <v>-10.149605175819161</v>
      </c>
      <c r="S160" s="24">
        <f t="shared" si="34"/>
        <v>29.223636173943738</v>
      </c>
      <c r="T160" s="24">
        <f t="shared" si="35"/>
        <v>-0.61363617394373904</v>
      </c>
      <c r="U160" s="24">
        <f t="shared" si="36"/>
        <v>31.666609436696135</v>
      </c>
      <c r="V160" s="24">
        <f t="shared" si="42"/>
        <v>9.3390563303866969E-2</v>
      </c>
      <c r="W160" s="24">
        <f t="shared" si="43"/>
        <v>2.5</v>
      </c>
      <c r="X160" s="24">
        <f t="shared" si="44"/>
        <v>0.12999999999999901</v>
      </c>
    </row>
    <row r="161" spans="1:24" x14ac:dyDescent="0.2">
      <c r="A161" s="60">
        <f>Spreads!A175</f>
        <v>43686</v>
      </c>
      <c r="B161" s="24">
        <f>IF(Spreads!$F175="","",Spreads!D175)</f>
        <v>32.58</v>
      </c>
      <c r="C161" s="24">
        <f t="shared" si="30"/>
        <v>2.629999999999999</v>
      </c>
      <c r="D161" s="24">
        <f>IF(Spreads!$F175="","",Spreads!G175)</f>
        <v>39.58</v>
      </c>
      <c r="E161" s="24">
        <f>IF(Spreads!$F175="","",Spreads!B175)</f>
        <v>32.33</v>
      </c>
      <c r="F161" s="24">
        <f>IF(Spreads!$F175="","",Spreads!F175)</f>
        <v>31.014387046849755</v>
      </c>
      <c r="G161" s="24">
        <f>IF(Spreads!$F175="","",Spreads!C175)</f>
        <v>29.18</v>
      </c>
      <c r="H161" s="24">
        <f>IF(Spreads!$F175="","",Spreads!H175)</f>
        <v>29.95</v>
      </c>
      <c r="I161" s="24">
        <f t="shared" si="37"/>
        <v>1.064387046849756</v>
      </c>
      <c r="J161" s="24">
        <f t="shared" si="38"/>
        <v>-0.76999999999999957</v>
      </c>
      <c r="L161" s="24">
        <f t="shared" si="39"/>
        <v>2.379999999999999</v>
      </c>
      <c r="M161" s="24">
        <f t="shared" si="40"/>
        <v>9.629999999999999</v>
      </c>
      <c r="N161" s="24"/>
      <c r="O161" s="24">
        <f t="shared" si="31"/>
        <v>32.777584771774876</v>
      </c>
      <c r="P161" s="24">
        <f t="shared" si="32"/>
        <v>-0.19758477177487777</v>
      </c>
      <c r="Q161" s="24">
        <f t="shared" si="33"/>
        <v>11.361653505222336</v>
      </c>
      <c r="R161" s="24">
        <f t="shared" si="41"/>
        <v>-10.297266458372579</v>
      </c>
      <c r="S161" s="24">
        <f t="shared" si="34"/>
        <v>29.801604368536708</v>
      </c>
      <c r="T161" s="24">
        <f t="shared" si="35"/>
        <v>-0.62160436853670831</v>
      </c>
      <c r="U161" s="24">
        <f t="shared" si="36"/>
        <v>32.332529623370547</v>
      </c>
      <c r="V161" s="24">
        <f t="shared" si="42"/>
        <v>-2.5296233705489612E-3</v>
      </c>
      <c r="W161" s="24">
        <f t="shared" si="43"/>
        <v>2.5</v>
      </c>
      <c r="X161" s="24">
        <f t="shared" si="44"/>
        <v>0.12999999999999901</v>
      </c>
    </row>
    <row r="162" spans="1:24" x14ac:dyDescent="0.2">
      <c r="A162" s="60">
        <f>Spreads!A176</f>
        <v>43689</v>
      </c>
      <c r="B162" s="24">
        <f>IF(Spreads!$F176="","",Spreads!D176)</f>
        <v>32.659999999999997</v>
      </c>
      <c r="C162" s="24">
        <f t="shared" si="30"/>
        <v>2.6099999999999959</v>
      </c>
      <c r="D162" s="24">
        <f>IF(Spreads!$F176="","",Spreads!G176)</f>
        <v>39.659999999999997</v>
      </c>
      <c r="E162" s="24">
        <f>IF(Spreads!$F176="","",Spreads!B176)</f>
        <v>32.409999999999997</v>
      </c>
      <c r="F162" s="24">
        <f>IF(Spreads!$F176="","",Spreads!F176)</f>
        <v>31.093765733989777</v>
      </c>
      <c r="G162" s="24">
        <f>IF(Spreads!$F176="","",Spreads!C176)</f>
        <v>29.26</v>
      </c>
      <c r="H162" s="24">
        <f>IF(Spreads!$F176="","",Spreads!H176)</f>
        <v>30.05</v>
      </c>
      <c r="I162" s="24">
        <f t="shared" si="37"/>
        <v>1.0437657339897761</v>
      </c>
      <c r="J162" s="24">
        <f t="shared" si="38"/>
        <v>-0.78999999999999915</v>
      </c>
      <c r="L162" s="24">
        <f t="shared" si="39"/>
        <v>2.3599999999999959</v>
      </c>
      <c r="M162" s="24">
        <f t="shared" si="40"/>
        <v>9.6099999999999959</v>
      </c>
      <c r="N162" s="24"/>
      <c r="O162" s="24">
        <f t="shared" si="31"/>
        <v>32.886989593052157</v>
      </c>
      <c r="P162" s="24">
        <f t="shared" si="32"/>
        <v>-0.22698959305215993</v>
      </c>
      <c r="Q162" s="24">
        <f t="shared" si="33"/>
        <v>11.389738294631554</v>
      </c>
      <c r="R162" s="24">
        <f t="shared" si="41"/>
        <v>-10.345972560641778</v>
      </c>
      <c r="S162" s="24">
        <f t="shared" si="34"/>
        <v>29.895907403677022</v>
      </c>
      <c r="T162" s="24">
        <f t="shared" si="35"/>
        <v>-0.63590740367702026</v>
      </c>
      <c r="U162" s="24">
        <f t="shared" si="36"/>
        <v>32.43926678357321</v>
      </c>
      <c r="V162" s="24">
        <f t="shared" si="42"/>
        <v>-2.9266783573213218E-2</v>
      </c>
      <c r="W162" s="24">
        <f t="shared" si="43"/>
        <v>2.75</v>
      </c>
      <c r="X162" s="24">
        <f t="shared" si="44"/>
        <v>-0.14000000000000412</v>
      </c>
    </row>
    <row r="163" spans="1:24" x14ac:dyDescent="0.2">
      <c r="A163" s="60">
        <f>Spreads!A177</f>
        <v>43690</v>
      </c>
      <c r="B163" s="24">
        <f>IF(Spreads!$F177="","",Spreads!D177)</f>
        <v>32.17</v>
      </c>
      <c r="C163" s="24">
        <f t="shared" si="30"/>
        <v>2.6300000000000026</v>
      </c>
      <c r="D163" s="24">
        <f>IF(Spreads!$F177="","",Spreads!G177)</f>
        <v>39.67</v>
      </c>
      <c r="E163" s="24">
        <f>IF(Spreads!$F177="","",Spreads!B177)</f>
        <v>31.92</v>
      </c>
      <c r="F163" s="24">
        <f>IF(Spreads!$F177="","",Spreads!F177)</f>
        <v>30.719551923186835</v>
      </c>
      <c r="G163" s="24">
        <f>IF(Spreads!$F177="","",Spreads!C177)</f>
        <v>28.77</v>
      </c>
      <c r="H163" s="24">
        <f>IF(Spreads!$F177="","",Spreads!H177)</f>
        <v>29.54</v>
      </c>
      <c r="I163" s="24">
        <f t="shared" si="37"/>
        <v>1.1795519231868354</v>
      </c>
      <c r="J163" s="24">
        <f t="shared" si="38"/>
        <v>-0.76999999999999957</v>
      </c>
      <c r="L163" s="24">
        <f t="shared" si="39"/>
        <v>2.3800000000000026</v>
      </c>
      <c r="M163" s="24">
        <f t="shared" si="40"/>
        <v>10.130000000000003</v>
      </c>
      <c r="N163" s="24"/>
      <c r="O163" s="24">
        <f t="shared" si="31"/>
        <v>32.326773423655396</v>
      </c>
      <c r="P163" s="24">
        <f t="shared" si="32"/>
        <v>-0.15677342365539459</v>
      </c>
      <c r="Q163" s="24">
        <f t="shared" si="33"/>
        <v>11.208665400544861</v>
      </c>
      <c r="R163" s="24">
        <f t="shared" si="41"/>
        <v>-10.029113477358026</v>
      </c>
      <c r="S163" s="24">
        <f t="shared" si="34"/>
        <v>29.385872860145277</v>
      </c>
      <c r="T163" s="24">
        <f t="shared" si="35"/>
        <v>-0.6158728601452772</v>
      </c>
      <c r="U163" s="24">
        <f t="shared" si="36"/>
        <v>32.128243451959726</v>
      </c>
      <c r="V163" s="24">
        <f t="shared" si="42"/>
        <v>-0.20824345195972427</v>
      </c>
      <c r="W163" s="24">
        <f t="shared" si="43"/>
        <v>2.5</v>
      </c>
      <c r="X163" s="24">
        <f t="shared" si="44"/>
        <v>0.13000000000000256</v>
      </c>
    </row>
    <row r="164" spans="1:24" x14ac:dyDescent="0.2">
      <c r="A164" s="60">
        <f>Spreads!A178</f>
        <v>43691</v>
      </c>
      <c r="B164" s="24">
        <f>IF(Spreads!$F178="","",Spreads!D178)</f>
        <v>32.17</v>
      </c>
      <c r="C164" s="24">
        <f t="shared" si="30"/>
        <v>2.620000000000001</v>
      </c>
      <c r="D164" s="24">
        <f>IF(Spreads!$F178="","",Spreads!G178)</f>
        <v>39.67</v>
      </c>
      <c r="E164" s="24">
        <f>IF(Spreads!$F178="","",Spreads!B178)</f>
        <v>32.07</v>
      </c>
      <c r="F164" s="24">
        <f>IF(Spreads!$F178="","",Spreads!F178)</f>
        <v>30.674192673392536</v>
      </c>
      <c r="G164" s="24">
        <f>IF(Spreads!$F178="","",Spreads!C178)</f>
        <v>28.92</v>
      </c>
      <c r="H164" s="24">
        <f>IF(Spreads!$F178="","",Spreads!H178)</f>
        <v>29.55</v>
      </c>
      <c r="I164" s="24">
        <f t="shared" si="37"/>
        <v>1.1241926733925354</v>
      </c>
      <c r="J164" s="24">
        <f t="shared" si="38"/>
        <v>-0.62999999999999901</v>
      </c>
      <c r="L164" s="24">
        <f t="shared" si="39"/>
        <v>2.5199999999999996</v>
      </c>
      <c r="M164" s="24">
        <f t="shared" si="40"/>
        <v>10.120000000000001</v>
      </c>
      <c r="N164" s="24"/>
      <c r="O164" s="24">
        <f t="shared" si="31"/>
        <v>32.341633324356664</v>
      </c>
      <c r="P164" s="24">
        <f t="shared" si="32"/>
        <v>-0.17163332435666234</v>
      </c>
      <c r="Q164" s="24">
        <f t="shared" si="33"/>
        <v>11.277002494975473</v>
      </c>
      <c r="R164" s="24">
        <f t="shared" si="41"/>
        <v>-10.152809821582938</v>
      </c>
      <c r="S164" s="24">
        <f t="shared" si="34"/>
        <v>29.445676909182378</v>
      </c>
      <c r="T164" s="24">
        <f t="shared" si="35"/>
        <v>-0.52567690918237631</v>
      </c>
      <c r="U164" s="24">
        <f t="shared" si="36"/>
        <v>32.134880790890925</v>
      </c>
      <c r="V164" s="24">
        <f t="shared" si="42"/>
        <v>-6.48807908909248E-2</v>
      </c>
      <c r="W164" s="24">
        <f t="shared" si="43"/>
        <v>2.5</v>
      </c>
      <c r="X164" s="24">
        <f t="shared" si="44"/>
        <v>0.12000000000000099</v>
      </c>
    </row>
    <row r="165" spans="1:24" x14ac:dyDescent="0.2">
      <c r="A165" s="60">
        <f>Spreads!A179</f>
        <v>43692</v>
      </c>
      <c r="B165" s="24">
        <f>IF(Spreads!$F179="","",Spreads!D179)</f>
        <v>32.07</v>
      </c>
      <c r="C165" s="24">
        <f t="shared" si="30"/>
        <v>2.620000000000001</v>
      </c>
      <c r="D165" s="24">
        <f>IF(Spreads!$F179="","",Spreads!G179)</f>
        <v>39.57</v>
      </c>
      <c r="E165" s="24">
        <f>IF(Spreads!$F179="","",Spreads!B179)</f>
        <v>31.97</v>
      </c>
      <c r="F165" s="24">
        <f>IF(Spreads!$F179="","",Spreads!F179)</f>
        <v>30.685532485841112</v>
      </c>
      <c r="G165" s="24">
        <f>IF(Spreads!$F179="","",Spreads!C179)</f>
        <v>28.82</v>
      </c>
      <c r="H165" s="24">
        <f>IF(Spreads!$F179="","",Spreads!H179)</f>
        <v>29.45</v>
      </c>
      <c r="I165" s="24">
        <f t="shared" si="37"/>
        <v>1.2355324858411123</v>
      </c>
      <c r="J165" s="24">
        <f t="shared" si="38"/>
        <v>-0.62999999999999901</v>
      </c>
      <c r="L165" s="24">
        <f t="shared" si="39"/>
        <v>2.5199999999999996</v>
      </c>
      <c r="M165" s="24">
        <f t="shared" si="40"/>
        <v>10.120000000000001</v>
      </c>
      <c r="N165" s="24"/>
      <c r="O165" s="24">
        <f t="shared" si="31"/>
        <v>32.225557152315915</v>
      </c>
      <c r="P165" s="24">
        <f t="shared" si="32"/>
        <v>-0.15555715231591449</v>
      </c>
      <c r="Q165" s="24">
        <f t="shared" si="33"/>
        <v>11.23968832310292</v>
      </c>
      <c r="R165" s="24">
        <f t="shared" si="41"/>
        <v>-10.004155837261807</v>
      </c>
      <c r="S165" s="24">
        <f t="shared" si="34"/>
        <v>29.34427898030642</v>
      </c>
      <c r="T165" s="24">
        <f t="shared" si="35"/>
        <v>-0.52427898030641984</v>
      </c>
      <c r="U165" s="24">
        <f t="shared" si="36"/>
        <v>32.018052687965586</v>
      </c>
      <c r="V165" s="24">
        <f t="shared" si="42"/>
        <v>-4.8052687965586927E-2</v>
      </c>
      <c r="W165" s="24">
        <f t="shared" si="43"/>
        <v>2.5</v>
      </c>
      <c r="X165" s="24">
        <f t="shared" si="44"/>
        <v>0.12000000000000099</v>
      </c>
    </row>
    <row r="166" spans="1:24" x14ac:dyDescent="0.2">
      <c r="A166" s="60">
        <f>Spreads!A180</f>
        <v>43693</v>
      </c>
      <c r="B166" s="24">
        <f>IF(Spreads!$F180="","",Spreads!D180)</f>
        <v>32.130000000000003</v>
      </c>
      <c r="C166" s="24">
        <f t="shared" si="30"/>
        <v>2.620000000000001</v>
      </c>
      <c r="D166" s="24">
        <f>IF(Spreads!$F180="","",Spreads!G180)</f>
        <v>39.630000000000003</v>
      </c>
      <c r="E166" s="24">
        <f>IF(Spreads!$F180="","",Spreads!B180)</f>
        <v>32.28</v>
      </c>
      <c r="F166" s="24">
        <f>IF(Spreads!$F180="","",Spreads!F180)</f>
        <v>30.628833423598245</v>
      </c>
      <c r="G166" s="24">
        <f>IF(Spreads!$F180="","",Spreads!C180)</f>
        <v>29.13</v>
      </c>
      <c r="H166" s="24">
        <f>IF(Spreads!$F180="","",Spreads!H180)</f>
        <v>29.51</v>
      </c>
      <c r="I166" s="24">
        <f t="shared" si="37"/>
        <v>1.1188334235982431</v>
      </c>
      <c r="J166" s="24">
        <f t="shared" si="38"/>
        <v>-0.38000000000000256</v>
      </c>
      <c r="L166" s="24">
        <f t="shared" si="39"/>
        <v>2.7699999999999996</v>
      </c>
      <c r="M166" s="24">
        <f t="shared" si="40"/>
        <v>10.120000000000001</v>
      </c>
      <c r="N166" s="24"/>
      <c r="O166" s="24">
        <f t="shared" si="31"/>
        <v>32.298872098460272</v>
      </c>
      <c r="P166" s="24">
        <f t="shared" si="32"/>
        <v>-0.16887209846026963</v>
      </c>
      <c r="Q166" s="24">
        <f t="shared" si="33"/>
        <v>11.377444107018157</v>
      </c>
      <c r="R166" s="24">
        <f t="shared" si="41"/>
        <v>-10.258610683419914</v>
      </c>
      <c r="S166" s="24">
        <f t="shared" si="34"/>
        <v>29.49380390932755</v>
      </c>
      <c r="T166" s="24">
        <f t="shared" si="35"/>
        <v>-0.36380390932755091</v>
      </c>
      <c r="U166" s="24">
        <f t="shared" si="36"/>
        <v>32.088149549720789</v>
      </c>
      <c r="V166" s="24">
        <f t="shared" si="42"/>
        <v>0.19185045027921177</v>
      </c>
      <c r="W166" s="24">
        <f t="shared" si="43"/>
        <v>2.75</v>
      </c>
      <c r="X166" s="24">
        <f t="shared" si="44"/>
        <v>-0.12999999999999901</v>
      </c>
    </row>
    <row r="167" spans="1:24" x14ac:dyDescent="0.2">
      <c r="A167" s="60">
        <f>Spreads!A182</f>
        <v>43697</v>
      </c>
      <c r="B167" s="24">
        <f>IF(Spreads!$F182="","",Spreads!D182)</f>
        <v>31.43</v>
      </c>
      <c r="C167" s="24">
        <f t="shared" si="30"/>
        <v>2.6400000000000006</v>
      </c>
      <c r="D167" s="24">
        <f>IF(Spreads!$F182="","",Spreads!G182)</f>
        <v>38.93</v>
      </c>
      <c r="E167" s="24">
        <f>IF(Spreads!$F182="","",Spreads!B182)</f>
        <v>31.7</v>
      </c>
      <c r="F167" s="24">
        <f>IF(Spreads!$F182="","",Spreads!F182)</f>
        <v>29.835046552198065</v>
      </c>
      <c r="G167" s="24">
        <f>IF(Spreads!$F182="","",Spreads!C182)</f>
        <v>28.55</v>
      </c>
      <c r="H167" s="24">
        <f>IF(Spreads!$F182="","",Spreads!H182)</f>
        <v>28.79</v>
      </c>
      <c r="I167" s="24">
        <f t="shared" si="37"/>
        <v>1.0450465521980661</v>
      </c>
      <c r="J167" s="24">
        <f t="shared" si="38"/>
        <v>-0.23999999999999844</v>
      </c>
      <c r="L167" s="24">
        <f t="shared" si="39"/>
        <v>2.91</v>
      </c>
      <c r="M167" s="24">
        <f t="shared" si="40"/>
        <v>10.14</v>
      </c>
      <c r="N167" s="24"/>
      <c r="O167" s="24">
        <f t="shared" si="31"/>
        <v>31.527502194634433</v>
      </c>
      <c r="P167" s="24">
        <f t="shared" si="32"/>
        <v>-9.7502194634433437E-2</v>
      </c>
      <c r="Q167" s="24">
        <f t="shared" si="33"/>
        <v>11.17338774677912</v>
      </c>
      <c r="R167" s="24">
        <f t="shared" si="41"/>
        <v>-10.128341194581054</v>
      </c>
      <c r="S167" s="24">
        <f t="shared" si="34"/>
        <v>28.81340307757015</v>
      </c>
      <c r="T167" s="24">
        <f t="shared" si="35"/>
        <v>-0.26340307757014969</v>
      </c>
      <c r="U167" s="24">
        <f t="shared" si="36"/>
        <v>31.257078151381055</v>
      </c>
      <c r="V167" s="24">
        <f t="shared" si="42"/>
        <v>0.44292184861894413</v>
      </c>
      <c r="W167" s="24">
        <f t="shared" si="43"/>
        <v>2.5</v>
      </c>
      <c r="X167" s="24">
        <f t="shared" si="44"/>
        <v>0.14000000000000057</v>
      </c>
    </row>
    <row r="168" spans="1:24" x14ac:dyDescent="0.2">
      <c r="A168" s="60">
        <f>Spreads!A183</f>
        <v>43698</v>
      </c>
      <c r="B168" s="24">
        <f>IF(Spreads!$F183="","",Spreads!D183)</f>
        <v>31.74</v>
      </c>
      <c r="C168" s="24">
        <f t="shared" si="30"/>
        <v>2.6199999999999974</v>
      </c>
      <c r="D168" s="24">
        <f>IF(Spreads!$F183="","",Spreads!G183)</f>
        <v>39.24</v>
      </c>
      <c r="E168" s="24">
        <f>IF(Spreads!$F183="","",Spreads!B183)</f>
        <v>32.01</v>
      </c>
      <c r="F168" s="24">
        <f>IF(Spreads!$F183="","",Spreads!F183)</f>
        <v>30.09586223851527</v>
      </c>
      <c r="G168" s="24">
        <f>IF(Spreads!$F183="","",Spreads!C183)</f>
        <v>28.86</v>
      </c>
      <c r="H168" s="24">
        <f>IF(Spreads!$F183="","",Spreads!H183)</f>
        <v>29.12</v>
      </c>
      <c r="I168" s="24">
        <f t="shared" si="37"/>
        <v>0.9758622385152691</v>
      </c>
      <c r="J168" s="24">
        <f t="shared" si="38"/>
        <v>-0.26000000000000156</v>
      </c>
      <c r="L168" s="24">
        <f t="shared" si="39"/>
        <v>2.889999999999997</v>
      </c>
      <c r="M168" s="24">
        <f t="shared" si="40"/>
        <v>10.120000000000001</v>
      </c>
      <c r="N168" s="24"/>
      <c r="O168" s="24">
        <f t="shared" si="31"/>
        <v>31.888621496733972</v>
      </c>
      <c r="P168" s="24">
        <f t="shared" si="32"/>
        <v>-0.1486214967339734</v>
      </c>
      <c r="Q168" s="24">
        <f t="shared" si="33"/>
        <v>11.287295131495211</v>
      </c>
      <c r="R168" s="24">
        <f t="shared" si="41"/>
        <v>-10.311432892979942</v>
      </c>
      <c r="S168" s="24">
        <f t="shared" si="34"/>
        <v>29.140921349125172</v>
      </c>
      <c r="T168" s="24">
        <f t="shared" si="35"/>
        <v>-0.28092134912517253</v>
      </c>
      <c r="U168" s="24">
        <f t="shared" si="36"/>
        <v>31.632519948311984</v>
      </c>
      <c r="V168" s="24">
        <f t="shared" si="42"/>
        <v>0.37748005168801413</v>
      </c>
      <c r="W168" s="24">
        <f t="shared" si="43"/>
        <v>2.75</v>
      </c>
      <c r="X168" s="24">
        <f t="shared" si="44"/>
        <v>-0.13000000000000256</v>
      </c>
    </row>
    <row r="169" spans="1:24" x14ac:dyDescent="0.2">
      <c r="A169" s="60">
        <f>Spreads!A184</f>
        <v>43699</v>
      </c>
      <c r="B169" s="24">
        <f>IF(Spreads!$F184="","",Spreads!D184)</f>
        <v>31.54</v>
      </c>
      <c r="C169" s="24">
        <f t="shared" si="30"/>
        <v>2.6400000000000006</v>
      </c>
      <c r="D169" s="24">
        <f>IF(Spreads!$F184="","",Spreads!G184)</f>
        <v>39.04</v>
      </c>
      <c r="E169" s="24">
        <f>IF(Spreads!$F184="","",Spreads!B184)</f>
        <v>31.81</v>
      </c>
      <c r="F169" s="24">
        <f>IF(Spreads!$F184="","",Spreads!F184)</f>
        <v>30.050502988720972</v>
      </c>
      <c r="G169" s="24">
        <f>IF(Spreads!$F184="","",Spreads!C184)</f>
        <v>28.66</v>
      </c>
      <c r="H169" s="24">
        <f>IF(Spreads!$F184="","",Spreads!H184)</f>
        <v>28.9</v>
      </c>
      <c r="I169" s="24">
        <f t="shared" si="37"/>
        <v>1.150502988720973</v>
      </c>
      <c r="J169" s="24">
        <f t="shared" si="38"/>
        <v>-0.23999999999999844</v>
      </c>
      <c r="L169" s="24">
        <f t="shared" si="39"/>
        <v>2.91</v>
      </c>
      <c r="M169" s="24">
        <f t="shared" si="40"/>
        <v>10.14</v>
      </c>
      <c r="N169" s="24"/>
      <c r="O169" s="24">
        <f t="shared" si="31"/>
        <v>31.638424215086026</v>
      </c>
      <c r="P169" s="24">
        <f t="shared" si="32"/>
        <v>-9.8424215086026834E-2</v>
      </c>
      <c r="Q169" s="24">
        <f t="shared" si="33"/>
        <v>11.214433335838931</v>
      </c>
      <c r="R169" s="24">
        <f t="shared" si="41"/>
        <v>-10.063930347117958</v>
      </c>
      <c r="S169" s="24">
        <f t="shared" si="34"/>
        <v>28.924940799333704</v>
      </c>
      <c r="T169" s="24">
        <f t="shared" si="35"/>
        <v>-0.26494079933370429</v>
      </c>
      <c r="U169" s="24">
        <f t="shared" si="36"/>
        <v>31.385589064598918</v>
      </c>
      <c r="V169" s="24">
        <f t="shared" si="42"/>
        <v>0.42441093540108099</v>
      </c>
      <c r="W169" s="24">
        <f t="shared" si="43"/>
        <v>2.5</v>
      </c>
      <c r="X169" s="24">
        <f t="shared" si="44"/>
        <v>0.14000000000000057</v>
      </c>
    </row>
    <row r="170" spans="1:24" x14ac:dyDescent="0.2">
      <c r="A170" s="60">
        <f>Spreads!A185</f>
        <v>43700</v>
      </c>
      <c r="B170" s="24">
        <f>IF(Spreads!$F185="","",Spreads!D185)</f>
        <v>31.34</v>
      </c>
      <c r="C170" s="24">
        <f t="shared" si="30"/>
        <v>2.6400000000000006</v>
      </c>
      <c r="D170" s="24">
        <f>IF(Spreads!$F185="","",Spreads!G185)</f>
        <v>38.840000000000003</v>
      </c>
      <c r="E170" s="24">
        <f>IF(Spreads!$F185="","",Spreads!B185)</f>
        <v>31.61</v>
      </c>
      <c r="F170" s="24">
        <f>IF(Spreads!$F185="","",Spreads!F185)</f>
        <v>29.937104864235231</v>
      </c>
      <c r="G170" s="24">
        <f>IF(Spreads!$F185="","",Spreads!C185)</f>
        <v>28.46</v>
      </c>
      <c r="H170" s="24">
        <f>IF(Spreads!$F185="","",Spreads!H185)</f>
        <v>28.7</v>
      </c>
      <c r="I170" s="24">
        <f t="shared" si="37"/>
        <v>1.2371048642352314</v>
      </c>
      <c r="J170" s="24">
        <f t="shared" si="38"/>
        <v>-0.23999999999999844</v>
      </c>
      <c r="L170" s="24">
        <f t="shared" si="39"/>
        <v>2.91</v>
      </c>
      <c r="M170" s="24">
        <f t="shared" si="40"/>
        <v>10.140000000000004</v>
      </c>
      <c r="N170" s="24"/>
      <c r="O170" s="24">
        <f t="shared" si="31"/>
        <v>31.416278897149745</v>
      </c>
      <c r="P170" s="24">
        <f t="shared" si="32"/>
        <v>-7.6278897149745006E-2</v>
      </c>
      <c r="Q170" s="24">
        <f t="shared" si="33"/>
        <v>11.139804992093822</v>
      </c>
      <c r="R170" s="24">
        <f t="shared" si="41"/>
        <v>-9.9027001278585907</v>
      </c>
      <c r="S170" s="24">
        <f t="shared" si="34"/>
        <v>28.722144941581789</v>
      </c>
      <c r="T170" s="24">
        <f t="shared" si="35"/>
        <v>-0.2621449415817878</v>
      </c>
      <c r="U170" s="24">
        <f t="shared" si="36"/>
        <v>31.151932858748253</v>
      </c>
      <c r="V170" s="24">
        <f t="shared" si="42"/>
        <v>0.45806714125174608</v>
      </c>
      <c r="W170" s="24">
        <f t="shared" si="43"/>
        <v>2.5</v>
      </c>
      <c r="X170" s="24">
        <f t="shared" si="44"/>
        <v>0.14000000000000057</v>
      </c>
    </row>
    <row r="171" spans="1:24" x14ac:dyDescent="0.2">
      <c r="A171" s="60">
        <f>Spreads!A187</f>
        <v>43704</v>
      </c>
      <c r="B171" s="24">
        <f>IF(Spreads!$F187="","",Spreads!D187)</f>
        <v>31.01</v>
      </c>
      <c r="C171" s="24">
        <f t="shared" si="30"/>
        <v>2.66</v>
      </c>
      <c r="D171" s="24">
        <f>IF(Spreads!$F187="","",Spreads!G187)</f>
        <v>38.51</v>
      </c>
      <c r="E171" s="24">
        <f>IF(Spreads!$F187="","",Spreads!B187)</f>
        <v>30.91</v>
      </c>
      <c r="F171" s="24">
        <f>IF(Spreads!$F187="","",Spreads!F187)</f>
        <v>29.755667865058051</v>
      </c>
      <c r="G171" s="24">
        <f>IF(Spreads!$F187="","",Spreads!C187)</f>
        <v>27.76</v>
      </c>
      <c r="H171" s="24">
        <f>IF(Spreads!$F187="","",Spreads!H187)</f>
        <v>28.35</v>
      </c>
      <c r="I171" s="24">
        <f t="shared" si="37"/>
        <v>1.4056678650580494</v>
      </c>
      <c r="J171" s="24">
        <f t="shared" si="38"/>
        <v>-0.58999999999999986</v>
      </c>
      <c r="L171" s="24">
        <f t="shared" si="39"/>
        <v>2.5599999999999987</v>
      </c>
      <c r="M171" s="24">
        <f t="shared" si="40"/>
        <v>10.159999999999997</v>
      </c>
      <c r="N171" s="24"/>
      <c r="O171" s="24">
        <f t="shared" si="31"/>
        <v>31.026273712493104</v>
      </c>
      <c r="P171" s="24">
        <f t="shared" si="32"/>
        <v>-1.6273712493102721E-2</v>
      </c>
      <c r="Q171" s="24">
        <f t="shared" si="33"/>
        <v>10.847691197431491</v>
      </c>
      <c r="R171" s="24">
        <f t="shared" si="41"/>
        <v>-9.4420233323734415</v>
      </c>
      <c r="S171" s="24">
        <f t="shared" si="34"/>
        <v>28.243091550142154</v>
      </c>
      <c r="T171" s="24">
        <f t="shared" si="35"/>
        <v>-0.48309155014215222</v>
      </c>
      <c r="U171" s="24">
        <f t="shared" si="36"/>
        <v>30.753125441232257</v>
      </c>
      <c r="V171" s="24">
        <f t="shared" si="42"/>
        <v>0.15687455876774337</v>
      </c>
      <c r="W171" s="24">
        <f t="shared" si="43"/>
        <v>2.5</v>
      </c>
      <c r="X171" s="24">
        <f t="shared" si="44"/>
        <v>0.16000000000000014</v>
      </c>
    </row>
    <row r="172" spans="1:24" x14ac:dyDescent="0.2">
      <c r="A172" s="60">
        <f>Spreads!A188</f>
        <v>43705</v>
      </c>
      <c r="B172" s="24">
        <f>IF(Spreads!$F188="","",Spreads!D188)</f>
        <v>31.11</v>
      </c>
      <c r="C172" s="24">
        <f t="shared" si="30"/>
        <v>2.66</v>
      </c>
      <c r="D172" s="24">
        <f>IF(Spreads!$F188="","",Spreads!G188)</f>
        <v>38.61</v>
      </c>
      <c r="E172" s="24">
        <f>IF(Spreads!$F188="","",Spreads!B188)</f>
        <v>31.01</v>
      </c>
      <c r="F172" s="24">
        <f>IF(Spreads!$F188="","",Spreads!F188)</f>
        <v>29.88040580199236</v>
      </c>
      <c r="G172" s="24">
        <f>IF(Spreads!$F188="","",Spreads!C188)</f>
        <v>27.86</v>
      </c>
      <c r="H172" s="24">
        <f>IF(Spreads!$F188="","",Spreads!H188)</f>
        <v>28.45</v>
      </c>
      <c r="I172" s="24">
        <f t="shared" si="37"/>
        <v>1.4304058019923609</v>
      </c>
      <c r="J172" s="24">
        <f t="shared" si="38"/>
        <v>-0.58999999999999986</v>
      </c>
      <c r="L172" s="24">
        <f t="shared" si="39"/>
        <v>2.5600000000000023</v>
      </c>
      <c r="M172" s="24">
        <f t="shared" si="40"/>
        <v>10.16</v>
      </c>
      <c r="N172" s="24"/>
      <c r="O172" s="24">
        <f t="shared" si="31"/>
        <v>31.13234285838864</v>
      </c>
      <c r="P172" s="24">
        <f t="shared" si="32"/>
        <v>-2.2342858388640252E-2</v>
      </c>
      <c r="Q172" s="24">
        <f t="shared" si="33"/>
        <v>10.885005369304046</v>
      </c>
      <c r="R172" s="24">
        <f t="shared" si="41"/>
        <v>-9.4545995673116856</v>
      </c>
      <c r="S172" s="24">
        <f t="shared" si="34"/>
        <v>28.344489479018115</v>
      </c>
      <c r="T172" s="24">
        <f t="shared" si="35"/>
        <v>-0.48448947901811579</v>
      </c>
      <c r="U172" s="24">
        <f t="shared" si="36"/>
        <v>30.869953544157589</v>
      </c>
      <c r="V172" s="24">
        <f t="shared" si="42"/>
        <v>0.1400464558424126</v>
      </c>
      <c r="W172" s="24">
        <f t="shared" si="43"/>
        <v>2.5</v>
      </c>
      <c r="X172" s="24">
        <f t="shared" si="44"/>
        <v>0.16000000000000014</v>
      </c>
    </row>
    <row r="173" spans="1:24" x14ac:dyDescent="0.2">
      <c r="A173" s="60">
        <f>Spreads!A189</f>
        <v>43706</v>
      </c>
      <c r="B173" s="24">
        <f>IF(Spreads!$F189="","",Spreads!D189)</f>
        <v>31.37</v>
      </c>
      <c r="C173" s="24">
        <f t="shared" si="30"/>
        <v>2.7900000000000027</v>
      </c>
      <c r="D173" s="24">
        <f>IF(Spreads!$F189="","",Spreads!G189)</f>
        <v>38.869999999999997</v>
      </c>
      <c r="E173" s="24">
        <f>IF(Spreads!$F189="","",Spreads!B189)</f>
        <v>31.27</v>
      </c>
      <c r="F173" s="24">
        <f>IF(Spreads!$F189="","",Spreads!F189)</f>
        <v>29.88040580199236</v>
      </c>
      <c r="G173" s="24">
        <f>IF(Spreads!$F189="","",Spreads!C189)</f>
        <v>28.12</v>
      </c>
      <c r="H173" s="24">
        <f>IF(Spreads!$F189="","",Spreads!H189)</f>
        <v>28.58</v>
      </c>
      <c r="I173" s="24">
        <f t="shared" si="37"/>
        <v>1.3004058019923619</v>
      </c>
      <c r="J173" s="24">
        <f t="shared" si="38"/>
        <v>-0.4599999999999973</v>
      </c>
      <c r="L173" s="24">
        <f t="shared" si="39"/>
        <v>2.6900000000000013</v>
      </c>
      <c r="M173" s="24">
        <f t="shared" si="40"/>
        <v>10.29</v>
      </c>
      <c r="N173" s="24"/>
      <c r="O173" s="24">
        <f t="shared" si="31"/>
        <v>31.282157787542545</v>
      </c>
      <c r="P173" s="24">
        <f t="shared" si="32"/>
        <v>8.784221245745627E-2</v>
      </c>
      <c r="Q173" s="24">
        <f t="shared" si="33"/>
        <v>10.993504778750056</v>
      </c>
      <c r="R173" s="24">
        <f t="shared" si="41"/>
        <v>-9.6930989767576943</v>
      </c>
      <c r="S173" s="24">
        <f t="shared" si="34"/>
        <v>28.52242359583855</v>
      </c>
      <c r="T173" s="24">
        <f t="shared" si="35"/>
        <v>-0.40242359583854892</v>
      </c>
      <c r="U173" s="24">
        <f t="shared" si="36"/>
        <v>31.087421205657908</v>
      </c>
      <c r="V173" s="24">
        <f t="shared" si="42"/>
        <v>0.18257879434209201</v>
      </c>
      <c r="W173" s="24">
        <f t="shared" si="43"/>
        <v>2.5</v>
      </c>
      <c r="X173" s="24">
        <f t="shared" si="44"/>
        <v>0.2900000000000027</v>
      </c>
    </row>
    <row r="174" spans="1:24" x14ac:dyDescent="0.2">
      <c r="A174" s="60">
        <f>Spreads!A190</f>
        <v>43707</v>
      </c>
      <c r="B174" s="24">
        <f>IF(Spreads!$F190="","",Spreads!D190)</f>
        <v>31.64</v>
      </c>
      <c r="C174" s="24">
        <f t="shared" si="30"/>
        <v>2.8300000000000018</v>
      </c>
      <c r="D174" s="24">
        <f>IF(Spreads!$F190="","",Spreads!G190)</f>
        <v>39.14</v>
      </c>
      <c r="E174" s="24">
        <f>IF(Spreads!$F190="","",Spreads!B190)</f>
        <v>31.54</v>
      </c>
      <c r="F174" s="24">
        <f>IF(Spreads!$F190="","",Spreads!F190)</f>
        <v>29.574230865880864</v>
      </c>
      <c r="G174" s="24">
        <f>IF(Spreads!$F190="","",Spreads!C190)</f>
        <v>28.39</v>
      </c>
      <c r="H174" s="24">
        <f>IF(Spreads!$F190="","",Spreads!H190)</f>
        <v>28.81</v>
      </c>
      <c r="I174" s="24">
        <f t="shared" si="37"/>
        <v>0.7642308658808652</v>
      </c>
      <c r="J174" s="24">
        <f t="shared" si="38"/>
        <v>-0.41999999999999815</v>
      </c>
      <c r="L174" s="24">
        <f t="shared" si="39"/>
        <v>2.7300000000000004</v>
      </c>
      <c r="M174" s="24">
        <f t="shared" si="40"/>
        <v>10.330000000000002</v>
      </c>
      <c r="N174" s="24"/>
      <c r="O174" s="24">
        <f t="shared" si="31"/>
        <v>31.569730778718487</v>
      </c>
      <c r="P174" s="24">
        <f t="shared" si="32"/>
        <v>7.0269221281513694E-2</v>
      </c>
      <c r="Q174" s="24">
        <f t="shared" si="33"/>
        <v>11.097786138983603</v>
      </c>
      <c r="R174" s="24">
        <f t="shared" si="41"/>
        <v>-10.333555273102737</v>
      </c>
      <c r="S174" s="24">
        <f t="shared" si="34"/>
        <v>28.769828619724542</v>
      </c>
      <c r="T174" s="24">
        <f t="shared" si="35"/>
        <v>-0.37982861972454174</v>
      </c>
      <c r="U174" s="24">
        <f t="shared" si="36"/>
        <v>31.376307727831531</v>
      </c>
      <c r="V174" s="24">
        <f t="shared" si="42"/>
        <v>0.16369227216846838</v>
      </c>
      <c r="W174" s="24">
        <f t="shared" si="43"/>
        <v>2.5</v>
      </c>
      <c r="X174" s="24">
        <f t="shared" si="44"/>
        <v>0.33000000000000185</v>
      </c>
    </row>
    <row r="175" spans="1:24" x14ac:dyDescent="0.2">
      <c r="A175" s="60">
        <f>Spreads!A191</f>
        <v>43711</v>
      </c>
      <c r="B175" s="24">
        <f>IF(Spreads!$F191="","",Spreads!D191)</f>
        <v>31.94</v>
      </c>
      <c r="C175" s="24">
        <f t="shared" si="30"/>
        <v>2.8500000000000014</v>
      </c>
      <c r="D175" s="24">
        <f>IF(Spreads!$F191="","",Spreads!G191)</f>
        <v>39.44</v>
      </c>
      <c r="E175" s="24">
        <f>IF(Spreads!$F191="","",Spreads!B191)</f>
        <v>31.84</v>
      </c>
      <c r="F175" s="24">
        <f>IF(Spreads!$F191="","",Spreads!F191)</f>
        <v>30.073182613618123</v>
      </c>
      <c r="G175" s="24">
        <f>IF(Spreads!$F191="","",Spreads!C191)</f>
        <v>28.69</v>
      </c>
      <c r="H175" s="24">
        <f>IF(Spreads!$F191="","",Spreads!H191)</f>
        <v>29.09</v>
      </c>
      <c r="I175" s="24">
        <f t="shared" si="37"/>
        <v>0.98318261361812276</v>
      </c>
      <c r="J175" s="24">
        <f t="shared" si="38"/>
        <v>-0.39999999999999858</v>
      </c>
      <c r="L175" s="24">
        <f t="shared" si="39"/>
        <v>2.75</v>
      </c>
      <c r="M175" s="24">
        <f t="shared" si="40"/>
        <v>10.349999999999998</v>
      </c>
      <c r="N175" s="24"/>
      <c r="O175" s="24">
        <f t="shared" si="31"/>
        <v>31.855716658466246</v>
      </c>
      <c r="P175" s="24">
        <f t="shared" si="32"/>
        <v>8.4283341533755163E-2</v>
      </c>
      <c r="Q175" s="24">
        <f t="shared" si="33"/>
        <v>11.211495202690092</v>
      </c>
      <c r="R175" s="24">
        <f t="shared" si="41"/>
        <v>-10.228312589071969</v>
      </c>
      <c r="S175" s="24">
        <f t="shared" si="34"/>
        <v>29.060837714312875</v>
      </c>
      <c r="T175" s="24">
        <f t="shared" si="35"/>
        <v>-0.3708377143128736</v>
      </c>
      <c r="U175" s="24">
        <f t="shared" si="36"/>
        <v>31.713517358745143</v>
      </c>
      <c r="V175" s="24">
        <f t="shared" si="42"/>
        <v>0.12648264125485653</v>
      </c>
      <c r="W175" s="24">
        <f t="shared" si="43"/>
        <v>2.5</v>
      </c>
      <c r="X175" s="24">
        <f t="shared" si="44"/>
        <v>0.35000000000000142</v>
      </c>
    </row>
    <row r="176" spans="1:24" x14ac:dyDescent="0.2">
      <c r="A176" s="60">
        <f>Spreads!A192</f>
        <v>43712</v>
      </c>
      <c r="B176" s="24">
        <f>IF(Spreads!$F192="","",Spreads!D192)</f>
        <v>31.84</v>
      </c>
      <c r="C176" s="24">
        <f t="shared" si="30"/>
        <v>2.8500000000000014</v>
      </c>
      <c r="D176" s="24">
        <f>IF(Spreads!$F192="","",Spreads!G192)</f>
        <v>39.340000000000003</v>
      </c>
      <c r="E176" s="24">
        <f>IF(Spreads!$F192="","",Spreads!B192)</f>
        <v>31.74</v>
      </c>
      <c r="F176" s="24">
        <f>IF(Spreads!$F192="","",Spreads!F192)</f>
        <v>30.209260363001007</v>
      </c>
      <c r="G176" s="24">
        <f>IF(Spreads!$F192="","",Spreads!C192)</f>
        <v>28.59</v>
      </c>
      <c r="H176" s="24">
        <f>IF(Spreads!$F192="","",Spreads!H192)</f>
        <v>28.99</v>
      </c>
      <c r="I176" s="24">
        <f t="shared" si="37"/>
        <v>1.219260363001009</v>
      </c>
      <c r="J176" s="24">
        <f t="shared" si="38"/>
        <v>-0.39999999999999858</v>
      </c>
      <c r="L176" s="24">
        <f t="shared" si="39"/>
        <v>2.75</v>
      </c>
      <c r="M176" s="24">
        <f t="shared" si="40"/>
        <v>10.350000000000005</v>
      </c>
      <c r="N176" s="24"/>
      <c r="O176" s="24">
        <f t="shared" si="31"/>
        <v>31.730467379125724</v>
      </c>
      <c r="P176" s="24">
        <f t="shared" si="32"/>
        <v>0.10953262087427618</v>
      </c>
      <c r="Q176" s="24">
        <f t="shared" si="33"/>
        <v>11.174181030817538</v>
      </c>
      <c r="R176" s="24">
        <f t="shared" si="41"/>
        <v>-9.9549206678165287</v>
      </c>
      <c r="S176" s="24">
        <f t="shared" si="34"/>
        <v>28.959439785436913</v>
      </c>
      <c r="T176" s="24">
        <f t="shared" si="35"/>
        <v>-0.36943978543691358</v>
      </c>
      <c r="U176" s="24">
        <f t="shared" si="36"/>
        <v>31.596689255819804</v>
      </c>
      <c r="V176" s="24">
        <f t="shared" si="42"/>
        <v>0.1433107441801944</v>
      </c>
      <c r="W176" s="24">
        <f t="shared" si="43"/>
        <v>2.5</v>
      </c>
      <c r="X176" s="24">
        <f t="shared" si="44"/>
        <v>0.35000000000000142</v>
      </c>
    </row>
    <row r="177" spans="1:24" x14ac:dyDescent="0.2">
      <c r="A177" s="60">
        <f>Spreads!A193</f>
        <v>43713</v>
      </c>
      <c r="B177" s="24">
        <f>IF(Spreads!$F193="","",Spreads!D193)</f>
        <v>31.46</v>
      </c>
      <c r="C177" s="24">
        <f t="shared" si="30"/>
        <v>2.8200000000000003</v>
      </c>
      <c r="D177" s="24">
        <f>IF(Spreads!$F193="","",Spreads!G193)</f>
        <v>38.96</v>
      </c>
      <c r="E177" s="24">
        <f>IF(Spreads!$F193="","",Spreads!B193)</f>
        <v>31.36</v>
      </c>
      <c r="F177" s="24">
        <f>IF(Spreads!$F193="","",Spreads!F193)</f>
        <v>30.118541863412414</v>
      </c>
      <c r="G177" s="24">
        <f>IF(Spreads!$F193="","",Spreads!C193)</f>
        <v>28.21</v>
      </c>
      <c r="H177" s="24">
        <f>IF(Spreads!$F193="","",Spreads!H193)</f>
        <v>28.64</v>
      </c>
      <c r="I177" s="24">
        <f t="shared" si="37"/>
        <v>1.4785418634124134</v>
      </c>
      <c r="J177" s="24">
        <f t="shared" si="38"/>
        <v>-0.42999999999999972</v>
      </c>
      <c r="L177" s="24">
        <f t="shared" si="39"/>
        <v>2.7199999999999989</v>
      </c>
      <c r="M177" s="24">
        <f t="shared" si="40"/>
        <v>10.32</v>
      </c>
      <c r="N177" s="24"/>
      <c r="O177" s="24">
        <f t="shared" si="31"/>
        <v>31.333790843705611</v>
      </c>
      <c r="P177" s="24">
        <f t="shared" si="32"/>
        <v>0.12620915629439011</v>
      </c>
      <c r="Q177" s="24">
        <f t="shared" si="33"/>
        <v>11.029737355568592</v>
      </c>
      <c r="R177" s="24">
        <f t="shared" si="41"/>
        <v>-9.5511954921561788</v>
      </c>
      <c r="S177" s="24">
        <f t="shared" si="34"/>
        <v>28.593904693767591</v>
      </c>
      <c r="T177" s="24">
        <f t="shared" si="35"/>
        <v>-0.38390469376759029</v>
      </c>
      <c r="U177" s="24">
        <f t="shared" si="36"/>
        <v>31.172654481497119</v>
      </c>
      <c r="V177" s="24">
        <f t="shared" si="42"/>
        <v>0.18734551850288028</v>
      </c>
      <c r="W177" s="24">
        <f t="shared" si="43"/>
        <v>2.5</v>
      </c>
      <c r="X177" s="24">
        <f t="shared" si="44"/>
        <v>0.32000000000000028</v>
      </c>
    </row>
    <row r="178" spans="1:24" x14ac:dyDescent="0.2">
      <c r="A178" s="60">
        <f>Spreads!A194</f>
        <v>43714</v>
      </c>
      <c r="B178" s="24">
        <f>IF(Spreads!$F194="","",Spreads!D194)</f>
        <v>31.46</v>
      </c>
      <c r="C178" s="24">
        <f t="shared" si="30"/>
        <v>2.8100000000000023</v>
      </c>
      <c r="D178" s="24">
        <f>IF(Spreads!$F194="","",Spreads!G194)</f>
        <v>38.96</v>
      </c>
      <c r="E178" s="24">
        <f>IF(Spreads!$F194="","",Spreads!B194)</f>
        <v>31.36</v>
      </c>
      <c r="F178" s="24">
        <f>IF(Spreads!$F194="","",Spreads!F194)</f>
        <v>30.322658487486748</v>
      </c>
      <c r="G178" s="24">
        <f>IF(Spreads!$F194="","",Spreads!C194)</f>
        <v>28.21</v>
      </c>
      <c r="H178" s="24">
        <f>IF(Spreads!$F194="","",Spreads!H194)</f>
        <v>28.65</v>
      </c>
      <c r="I178" s="24">
        <f t="shared" si="37"/>
        <v>1.6726584874867498</v>
      </c>
      <c r="J178" s="24">
        <f t="shared" si="38"/>
        <v>-0.43999999999999773</v>
      </c>
      <c r="L178" s="24">
        <f t="shared" si="39"/>
        <v>2.7100000000000009</v>
      </c>
      <c r="M178" s="24">
        <f t="shared" si="40"/>
        <v>10.310000000000002</v>
      </c>
      <c r="N178" s="24"/>
      <c r="O178" s="24">
        <f t="shared" si="31"/>
        <v>31.330304529807325</v>
      </c>
      <c r="P178" s="24">
        <f t="shared" si="32"/>
        <v>0.1296954701926758</v>
      </c>
      <c r="Q178" s="24">
        <f t="shared" si="33"/>
        <v>11.02885408152418</v>
      </c>
      <c r="R178" s="24">
        <f t="shared" si="41"/>
        <v>-9.3561955940374304</v>
      </c>
      <c r="S178" s="24">
        <f t="shared" si="34"/>
        <v>28.600497039787363</v>
      </c>
      <c r="T178" s="24">
        <f t="shared" si="35"/>
        <v>-0.39049703978736261</v>
      </c>
      <c r="U178" s="24">
        <f t="shared" si="36"/>
        <v>31.179291820428318</v>
      </c>
      <c r="V178" s="24">
        <f t="shared" si="42"/>
        <v>0.18070817957168117</v>
      </c>
      <c r="W178" s="24">
        <f t="shared" si="43"/>
        <v>2.5</v>
      </c>
      <c r="X178" s="24">
        <f t="shared" si="44"/>
        <v>0.31000000000000227</v>
      </c>
    </row>
    <row r="179" spans="1:24" x14ac:dyDescent="0.2">
      <c r="A179" s="60">
        <f>Spreads!A195</f>
        <v>43717</v>
      </c>
      <c r="B179" s="24">
        <f>IF(Spreads!$F195="","",Spreads!D195)</f>
        <v>31.26</v>
      </c>
      <c r="C179" s="24">
        <f t="shared" si="30"/>
        <v>2.8100000000000023</v>
      </c>
      <c r="D179" s="24">
        <f>IF(Spreads!$F195="","",Spreads!G195)</f>
        <v>38.76</v>
      </c>
      <c r="E179" s="24">
        <f>IF(Spreads!$F195="","",Spreads!B195)</f>
        <v>31.16</v>
      </c>
      <c r="F179" s="24">
        <f>IF(Spreads!$F195="","",Spreads!F195)</f>
        <v>30.084522426066695</v>
      </c>
      <c r="G179" s="24">
        <f>IF(Spreads!$F195="","",Spreads!C195)</f>
        <v>28.01</v>
      </c>
      <c r="H179" s="24">
        <f>IF(Spreads!$F195="","",Spreads!H195)</f>
        <v>28.45</v>
      </c>
      <c r="I179" s="24">
        <f t="shared" si="37"/>
        <v>1.6345224260666953</v>
      </c>
      <c r="J179" s="24">
        <f t="shared" si="38"/>
        <v>-0.43999999999999773</v>
      </c>
      <c r="L179" s="24">
        <f t="shared" si="39"/>
        <v>2.7100000000000009</v>
      </c>
      <c r="M179" s="24">
        <f t="shared" si="40"/>
        <v>10.309999999999999</v>
      </c>
      <c r="N179" s="24"/>
      <c r="O179" s="24">
        <f t="shared" si="31"/>
        <v>31.117332319170821</v>
      </c>
      <c r="P179" s="24">
        <f t="shared" si="32"/>
        <v>0.14266768082918091</v>
      </c>
      <c r="Q179" s="24">
        <f t="shared" si="33"/>
        <v>10.954225737779069</v>
      </c>
      <c r="R179" s="24">
        <f t="shared" si="41"/>
        <v>-9.3197033117123738</v>
      </c>
      <c r="S179" s="24">
        <f t="shared" si="34"/>
        <v>28.397701182035448</v>
      </c>
      <c r="T179" s="24">
        <f t="shared" si="35"/>
        <v>-0.38770118203544612</v>
      </c>
      <c r="U179" s="24">
        <f t="shared" si="36"/>
        <v>30.94563561457765</v>
      </c>
      <c r="V179" s="24">
        <f t="shared" si="42"/>
        <v>0.21436438542234981</v>
      </c>
      <c r="W179" s="24">
        <f t="shared" si="43"/>
        <v>2.5</v>
      </c>
      <c r="X179" s="24">
        <f t="shared" si="44"/>
        <v>0.31000000000000227</v>
      </c>
    </row>
    <row r="180" spans="1:24" x14ac:dyDescent="0.2">
      <c r="A180" s="60">
        <f>Spreads!A196</f>
        <v>43718</v>
      </c>
      <c r="B180" s="24">
        <f>IF(Spreads!$F196="","",Spreads!D196)</f>
        <v>31.35</v>
      </c>
      <c r="C180" s="24">
        <f t="shared" si="30"/>
        <v>2.8200000000000003</v>
      </c>
      <c r="D180" s="24">
        <f>IF(Spreads!$F196="","",Spreads!G196)</f>
        <v>38.85</v>
      </c>
      <c r="E180" s="24">
        <f>IF(Spreads!$F196="","",Spreads!B196)</f>
        <v>31.25</v>
      </c>
      <c r="F180" s="24">
        <f>IF(Spreads!$F196="","",Spreads!F196)</f>
        <v>30.050502988720972</v>
      </c>
      <c r="G180" s="24">
        <f>IF(Spreads!$F196="","",Spreads!C196)</f>
        <v>28.1</v>
      </c>
      <c r="H180" s="24">
        <f>IF(Spreads!$F196="","",Spreads!H196)</f>
        <v>28.53</v>
      </c>
      <c r="I180" s="24">
        <f t="shared" si="37"/>
        <v>1.5205029887209704</v>
      </c>
      <c r="J180" s="24">
        <f t="shared" si="38"/>
        <v>-0.42999999999999972</v>
      </c>
      <c r="L180" s="24">
        <f t="shared" si="39"/>
        <v>2.7199999999999989</v>
      </c>
      <c r="M180" s="24">
        <f t="shared" si="40"/>
        <v>10.32</v>
      </c>
      <c r="N180" s="24"/>
      <c r="O180" s="24">
        <f t="shared" si="31"/>
        <v>31.212027878263378</v>
      </c>
      <c r="P180" s="24">
        <f t="shared" si="32"/>
        <v>0.13797212173662388</v>
      </c>
      <c r="Q180" s="24">
        <f t="shared" si="33"/>
        <v>10.988691766508785</v>
      </c>
      <c r="R180" s="24">
        <f t="shared" si="41"/>
        <v>-9.4681887777878142</v>
      </c>
      <c r="S180" s="24">
        <f t="shared" si="34"/>
        <v>28.482366972004037</v>
      </c>
      <c r="T180" s="24">
        <f t="shared" si="35"/>
        <v>-0.38236697200403569</v>
      </c>
      <c r="U180" s="24">
        <f t="shared" si="36"/>
        <v>31.04414356827926</v>
      </c>
      <c r="V180" s="24">
        <f t="shared" si="42"/>
        <v>0.20585643172073986</v>
      </c>
      <c r="W180" s="24">
        <f t="shared" si="43"/>
        <v>2.5</v>
      </c>
      <c r="X180" s="24">
        <f t="shared" si="44"/>
        <v>0.32000000000000028</v>
      </c>
    </row>
    <row r="181" spans="1:24" x14ac:dyDescent="0.2">
      <c r="A181" s="60">
        <f>Spreads!A197</f>
        <v>43719</v>
      </c>
      <c r="B181" s="24">
        <f>IF(Spreads!$F197="","",Spreads!D197)</f>
        <v>31.65</v>
      </c>
      <c r="C181" s="24">
        <f t="shared" si="30"/>
        <v>2.8200000000000003</v>
      </c>
      <c r="D181" s="24">
        <f>IF(Spreads!$F197="","",Spreads!G197)</f>
        <v>39.15</v>
      </c>
      <c r="E181" s="24">
        <f>IF(Spreads!$F197="","",Spreads!B197)</f>
        <v>31.55</v>
      </c>
      <c r="F181" s="24">
        <f>IF(Spreads!$F197="","",Spreads!F197)</f>
        <v>30.073182613618123</v>
      </c>
      <c r="G181" s="24">
        <f>IF(Spreads!$F197="","",Spreads!C197)</f>
        <v>28.4</v>
      </c>
      <c r="H181" s="24">
        <f>IF(Spreads!$F197="","",Spreads!H197)</f>
        <v>28.83</v>
      </c>
      <c r="I181" s="24">
        <f t="shared" si="37"/>
        <v>1.2431826136181243</v>
      </c>
      <c r="J181" s="24">
        <f t="shared" si="38"/>
        <v>-0.42999999999999972</v>
      </c>
      <c r="L181" s="24">
        <f t="shared" si="39"/>
        <v>2.7200000000000024</v>
      </c>
      <c r="M181" s="24">
        <f t="shared" si="40"/>
        <v>10.32</v>
      </c>
      <c r="N181" s="24"/>
      <c r="O181" s="24">
        <f t="shared" si="31"/>
        <v>31.556086800158436</v>
      </c>
      <c r="P181" s="24">
        <f t="shared" si="32"/>
        <v>9.3913199841562545E-2</v>
      </c>
      <c r="Q181" s="24">
        <f t="shared" si="33"/>
        <v>11.100634282126446</v>
      </c>
      <c r="R181" s="24">
        <f t="shared" si="41"/>
        <v>-9.8574516685083218</v>
      </c>
      <c r="S181" s="24">
        <f t="shared" si="34"/>
        <v>28.786560758631914</v>
      </c>
      <c r="T181" s="24">
        <f t="shared" si="35"/>
        <v>-0.38656075863191575</v>
      </c>
      <c r="U181" s="24">
        <f t="shared" si="36"/>
        <v>31.394627877055257</v>
      </c>
      <c r="V181" s="24">
        <f t="shared" si="42"/>
        <v>0.15537212294474401</v>
      </c>
      <c r="W181" s="24">
        <f t="shared" si="43"/>
        <v>2.5</v>
      </c>
      <c r="X181" s="24">
        <f t="shared" si="44"/>
        <v>0.32000000000000028</v>
      </c>
    </row>
    <row r="182" spans="1:24" x14ac:dyDescent="0.2">
      <c r="A182" s="60">
        <f>Spreads!A198</f>
        <v>43720</v>
      </c>
      <c r="B182" s="24">
        <f>IF(Spreads!$F198="","",Spreads!D198)</f>
        <v>32.01</v>
      </c>
      <c r="C182" s="24">
        <f t="shared" si="30"/>
        <v>2.8499999999999979</v>
      </c>
      <c r="D182" s="24">
        <f>IF(Spreads!$F198="","",Spreads!G198)</f>
        <v>39.51</v>
      </c>
      <c r="E182" s="24">
        <f>IF(Spreads!$F198="","",Spreads!B198)</f>
        <v>31.91</v>
      </c>
      <c r="F182" s="24">
        <f>IF(Spreads!$F198="","",Spreads!F198)</f>
        <v>30.175240925655284</v>
      </c>
      <c r="G182" s="24">
        <f>IF(Spreads!$F198="","",Spreads!C198)</f>
        <v>28.76</v>
      </c>
      <c r="H182" s="24">
        <f>IF(Spreads!$F198="","",Spreads!H198)</f>
        <v>29.16</v>
      </c>
      <c r="I182" s="24">
        <f t="shared" si="37"/>
        <v>1.0152409256552843</v>
      </c>
      <c r="J182" s="24">
        <f t="shared" si="38"/>
        <v>-0.39999999999999858</v>
      </c>
      <c r="L182" s="24">
        <f t="shared" si="39"/>
        <v>2.75</v>
      </c>
      <c r="M182" s="24">
        <f t="shared" si="40"/>
        <v>10.349999999999998</v>
      </c>
      <c r="N182" s="24"/>
      <c r="O182" s="24">
        <f t="shared" si="31"/>
        <v>31.928880966094059</v>
      </c>
      <c r="P182" s="24">
        <f t="shared" si="32"/>
        <v>8.1119033905938664E-2</v>
      </c>
      <c r="Q182" s="24">
        <f t="shared" si="33"/>
        <v>11.237615123000882</v>
      </c>
      <c r="R182" s="24">
        <f t="shared" si="41"/>
        <v>-10.222374197345598</v>
      </c>
      <c r="S182" s="24">
        <f t="shared" si="34"/>
        <v>29.131816264526048</v>
      </c>
      <c r="T182" s="24">
        <f t="shared" si="35"/>
        <v>-0.37181626452604633</v>
      </c>
      <c r="U182" s="24">
        <f t="shared" si="36"/>
        <v>31.795297030792874</v>
      </c>
      <c r="V182" s="24">
        <f t="shared" si="42"/>
        <v>0.11470296920712642</v>
      </c>
      <c r="W182" s="24">
        <f t="shared" si="43"/>
        <v>2.5</v>
      </c>
      <c r="X182" s="24">
        <f t="shared" si="44"/>
        <v>0.34999999999999787</v>
      </c>
    </row>
    <row r="183" spans="1:24" x14ac:dyDescent="0.2">
      <c r="A183" s="60">
        <f>Spreads!A199</f>
        <v>43721</v>
      </c>
      <c r="B183" s="24">
        <f>IF(Spreads!$F199="","",Spreads!D199)</f>
        <v>32.29</v>
      </c>
      <c r="C183" s="24">
        <f t="shared" si="30"/>
        <v>2.8599999999999994</v>
      </c>
      <c r="D183" s="24">
        <f>IF(Spreads!$F199="","",Spreads!G199)</f>
        <v>39.79</v>
      </c>
      <c r="E183" s="24">
        <f>IF(Spreads!$F199="","",Spreads!B199)</f>
        <v>32.19</v>
      </c>
      <c r="F183" s="24">
        <f>IF(Spreads!$F199="","",Spreads!F199)</f>
        <v>30.368017737281043</v>
      </c>
      <c r="G183" s="24">
        <f>IF(Spreads!$F199="","",Spreads!C199)</f>
        <v>29.04</v>
      </c>
      <c r="H183" s="24">
        <f>IF(Spreads!$F199="","",Spreads!H199)</f>
        <v>29.43</v>
      </c>
      <c r="I183" s="24">
        <f t="shared" si="37"/>
        <v>0.93801773728104365</v>
      </c>
      <c r="J183" s="24">
        <f t="shared" si="38"/>
        <v>-0.39000000000000057</v>
      </c>
      <c r="L183" s="24">
        <f t="shared" si="39"/>
        <v>2.759999999999998</v>
      </c>
      <c r="M183" s="24">
        <f t="shared" si="40"/>
        <v>10.36</v>
      </c>
      <c r="N183" s="24"/>
      <c r="O183" s="24">
        <f t="shared" si="31"/>
        <v>32.225858429349017</v>
      </c>
      <c r="P183" s="24">
        <f t="shared" si="32"/>
        <v>6.4141570650981805E-2</v>
      </c>
      <c r="Q183" s="24">
        <f t="shared" si="33"/>
        <v>11.342978078288446</v>
      </c>
      <c r="R183" s="24">
        <f t="shared" si="41"/>
        <v>-10.404960341007403</v>
      </c>
      <c r="S183" s="24">
        <f t="shared" si="34"/>
        <v>29.409138119358957</v>
      </c>
      <c r="T183" s="24">
        <f t="shared" si="35"/>
        <v>-0.36913811935895779</v>
      </c>
      <c r="U183" s="24">
        <f t="shared" si="36"/>
        <v>32.115778380052618</v>
      </c>
      <c r="V183" s="24">
        <f t="shared" si="42"/>
        <v>7.4221619947380191E-2</v>
      </c>
      <c r="W183" s="24">
        <f t="shared" si="43"/>
        <v>2.75</v>
      </c>
      <c r="X183" s="24">
        <f t="shared" si="44"/>
        <v>0.10999999999999943</v>
      </c>
    </row>
    <row r="184" spans="1:24" x14ac:dyDescent="0.2">
      <c r="A184" s="60">
        <f>Spreads!A200</f>
        <v>43724</v>
      </c>
      <c r="B184" s="24">
        <f>IF(Spreads!$F200="","",Spreads!D200)</f>
        <v>33.14</v>
      </c>
      <c r="C184" s="24">
        <f t="shared" si="30"/>
        <v>2.8599999999999994</v>
      </c>
      <c r="D184" s="24">
        <f>IF(Spreads!$F200="","",Spreads!G200)</f>
        <v>40.64</v>
      </c>
      <c r="E184" s="24">
        <f>IF(Spreads!$F200="","",Spreads!B200)</f>
        <v>33.04</v>
      </c>
      <c r="F184" s="24">
        <f>IF(Spreads!$F200="","",Spreads!F200)</f>
        <v>31.229843483372662</v>
      </c>
      <c r="G184" s="24">
        <f>IF(Spreads!$F200="","",Spreads!C200)</f>
        <v>29.89</v>
      </c>
      <c r="H184" s="24">
        <f>IF(Spreads!$F200="","",Spreads!H200)</f>
        <v>30.28</v>
      </c>
      <c r="I184" s="24">
        <f t="shared" si="37"/>
        <v>0.94984348337266056</v>
      </c>
      <c r="J184" s="24">
        <f t="shared" si="38"/>
        <v>-0.39000000000000057</v>
      </c>
      <c r="L184" s="24">
        <f t="shared" si="39"/>
        <v>2.759999999999998</v>
      </c>
      <c r="M184" s="24">
        <f t="shared" si="40"/>
        <v>10.36</v>
      </c>
      <c r="N184" s="24"/>
      <c r="O184" s="24">
        <f t="shared" si="31"/>
        <v>33.142039749256156</v>
      </c>
      <c r="P184" s="24">
        <f t="shared" si="32"/>
        <v>-2.0397492561556874E-3</v>
      </c>
      <c r="Q184" s="24">
        <f t="shared" si="33"/>
        <v>11.660148539205158</v>
      </c>
      <c r="R184" s="24">
        <f t="shared" si="41"/>
        <v>-10.710305055832498</v>
      </c>
      <c r="S184" s="24">
        <f t="shared" si="34"/>
        <v>30.271020514804611</v>
      </c>
      <c r="T184" s="24">
        <f t="shared" si="35"/>
        <v>-0.38102051480461085</v>
      </c>
      <c r="U184" s="24">
        <f t="shared" si="36"/>
        <v>33.108817254917966</v>
      </c>
      <c r="V184" s="24">
        <f t="shared" si="42"/>
        <v>-6.8817254917966864E-2</v>
      </c>
      <c r="W184" s="24">
        <f t="shared" si="43"/>
        <v>2.75</v>
      </c>
      <c r="X184" s="24">
        <f t="shared" si="44"/>
        <v>0.10999999999999943</v>
      </c>
    </row>
    <row r="185" spans="1:24" x14ac:dyDescent="0.2">
      <c r="A185" s="60">
        <f>Spreads!A201</f>
        <v>43725</v>
      </c>
      <c r="B185" s="24">
        <f>IF(Spreads!$F201="","",Spreads!D201)</f>
        <v>32.85</v>
      </c>
      <c r="C185" s="24">
        <f t="shared" si="30"/>
        <v>2.860000000000003</v>
      </c>
      <c r="D185" s="24">
        <f>IF(Spreads!$F201="","",Spreads!G201)</f>
        <v>40.35</v>
      </c>
      <c r="E185" s="24">
        <f>IF(Spreads!$F201="","",Spreads!B201)</f>
        <v>32.75</v>
      </c>
      <c r="F185" s="24">
        <f>IF(Spreads!$F201="","",Spreads!F201)</f>
        <v>31.218503670924086</v>
      </c>
      <c r="G185" s="24">
        <f>IF(Spreads!$F201="","",Spreads!C201)</f>
        <v>29.6</v>
      </c>
      <c r="H185" s="24">
        <f>IF(Spreads!$F201="","",Spreads!H201)</f>
        <v>29.99</v>
      </c>
      <c r="I185" s="24">
        <f t="shared" si="37"/>
        <v>1.2285036709240877</v>
      </c>
      <c r="J185" s="24">
        <f t="shared" si="38"/>
        <v>-0.38999999999999702</v>
      </c>
      <c r="L185" s="24">
        <f t="shared" si="39"/>
        <v>2.7600000000000016</v>
      </c>
      <c r="M185" s="24">
        <f t="shared" si="40"/>
        <v>10.360000000000003</v>
      </c>
      <c r="N185" s="24"/>
      <c r="O185" s="24">
        <f t="shared" si="31"/>
        <v>32.808671133835183</v>
      </c>
      <c r="P185" s="24">
        <f t="shared" si="32"/>
        <v>4.1328866164818123E-2</v>
      </c>
      <c r="Q185" s="24">
        <f t="shared" si="33"/>
        <v>11.551937440774751</v>
      </c>
      <c r="R185" s="24">
        <f t="shared" si="41"/>
        <v>-10.323433769850663</v>
      </c>
      <c r="S185" s="24">
        <f t="shared" si="34"/>
        <v>29.976966521064327</v>
      </c>
      <c r="T185" s="24">
        <f t="shared" si="35"/>
        <v>-0.37696652106432538</v>
      </c>
      <c r="U185" s="24">
        <f t="shared" si="36"/>
        <v>32.770015756434489</v>
      </c>
      <c r="V185" s="24">
        <f t="shared" si="42"/>
        <v>-2.0015756434489163E-2</v>
      </c>
      <c r="W185" s="24">
        <f t="shared" si="43"/>
        <v>2.75</v>
      </c>
      <c r="X185" s="24">
        <f t="shared" si="44"/>
        <v>0.11000000000000298</v>
      </c>
    </row>
    <row r="186" spans="1:24" x14ac:dyDescent="0.2">
      <c r="A186" s="60">
        <f>Spreads!A202</f>
        <v>43726</v>
      </c>
      <c r="B186" s="24">
        <f>IF(Spreads!$F202="","",Spreads!D202)</f>
        <v>32.869999999999997</v>
      </c>
      <c r="C186" s="24">
        <f t="shared" si="30"/>
        <v>2.8699999999999974</v>
      </c>
      <c r="D186" s="24">
        <f>IF(Spreads!$F202="","",Spreads!G202)</f>
        <v>40.369999999999997</v>
      </c>
      <c r="E186" s="24">
        <f>IF(Spreads!$F202="","",Spreads!B202)</f>
        <v>32.770000000000003</v>
      </c>
      <c r="F186" s="24">
        <f>IF(Spreads!$F202="","",Spreads!F202)</f>
        <v>31.18448423357837</v>
      </c>
      <c r="G186" s="24">
        <f>IF(Spreads!$F202="","",Spreads!C202)</f>
        <v>29.62</v>
      </c>
      <c r="H186" s="24">
        <f>IF(Spreads!$F202="","",Spreads!H202)</f>
        <v>30</v>
      </c>
      <c r="I186" s="24">
        <f t="shared" si="37"/>
        <v>1.1844842335783703</v>
      </c>
      <c r="J186" s="24">
        <f t="shared" si="38"/>
        <v>-0.37999999999999901</v>
      </c>
      <c r="L186" s="24">
        <f t="shared" si="39"/>
        <v>2.7700000000000031</v>
      </c>
      <c r="M186" s="24">
        <f t="shared" si="40"/>
        <v>10.369999999999997</v>
      </c>
      <c r="N186" s="24"/>
      <c r="O186" s="24">
        <f t="shared" si="31"/>
        <v>32.822697115691021</v>
      </c>
      <c r="P186" s="24">
        <f t="shared" si="32"/>
        <v>4.7302884308976445E-2</v>
      </c>
      <c r="Q186" s="24">
        <f t="shared" si="33"/>
        <v>11.560283549193676</v>
      </c>
      <c r="R186" s="24">
        <f t="shared" si="41"/>
        <v>-10.375799315615305</v>
      </c>
      <c r="S186" s="24">
        <f t="shared" si="34"/>
        <v>29.990653760819747</v>
      </c>
      <c r="T186" s="24">
        <f t="shared" si="35"/>
        <v>-0.37065376081974577</v>
      </c>
      <c r="U186" s="24">
        <f t="shared" si="36"/>
        <v>32.786744038088358</v>
      </c>
      <c r="V186" s="24">
        <f t="shared" si="42"/>
        <v>-1.6744038088354785E-2</v>
      </c>
      <c r="W186" s="24">
        <f t="shared" si="43"/>
        <v>2.75</v>
      </c>
      <c r="X186" s="24">
        <f t="shared" si="44"/>
        <v>0.11999999999999744</v>
      </c>
    </row>
    <row r="187" spans="1:24" x14ac:dyDescent="0.2">
      <c r="A187" s="60">
        <f>Spreads!A203</f>
        <v>43727</v>
      </c>
      <c r="B187" s="24">
        <f>IF(Spreads!$F203="","",Spreads!D203)</f>
        <v>32.81</v>
      </c>
      <c r="C187" s="24">
        <f t="shared" si="30"/>
        <v>2.8400000000000034</v>
      </c>
      <c r="D187" s="24">
        <f>IF(Spreads!$F203="","",Spreads!G203)</f>
        <v>40.31</v>
      </c>
      <c r="E187" s="24">
        <f>IF(Spreads!$F203="","",Spreads!B203)</f>
        <v>32.71</v>
      </c>
      <c r="F187" s="24">
        <f>IF(Spreads!$F203="","",Spreads!F203)</f>
        <v>30.753571360532554</v>
      </c>
      <c r="G187" s="24">
        <f>IF(Spreads!$F203="","",Spreads!C203)</f>
        <v>29.56</v>
      </c>
      <c r="H187" s="24">
        <f>IF(Spreads!$F203="","",Spreads!H203)</f>
        <v>29.97</v>
      </c>
      <c r="I187" s="24">
        <f t="shared" si="37"/>
        <v>0.78357136053255516</v>
      </c>
      <c r="J187" s="24">
        <f t="shared" si="38"/>
        <v>-0.41000000000000014</v>
      </c>
      <c r="L187" s="24">
        <f t="shared" si="39"/>
        <v>2.740000000000002</v>
      </c>
      <c r="M187" s="24">
        <f t="shared" si="40"/>
        <v>10.340000000000003</v>
      </c>
      <c r="N187" s="24"/>
      <c r="O187" s="24">
        <f t="shared" si="31"/>
        <v>32.819813355858933</v>
      </c>
      <c r="P187" s="24">
        <f t="shared" si="32"/>
        <v>-9.813355858931061E-3</v>
      </c>
      <c r="Q187" s="24">
        <f t="shared" si="33"/>
        <v>11.535245223936901</v>
      </c>
      <c r="R187" s="24">
        <f t="shared" si="41"/>
        <v>-10.751673863404346</v>
      </c>
      <c r="S187" s="24">
        <f t="shared" si="34"/>
        <v>29.949592041553494</v>
      </c>
      <c r="T187" s="24">
        <f t="shared" si="35"/>
        <v>-0.38959204155349525</v>
      </c>
      <c r="U187" s="24">
        <f t="shared" si="36"/>
        <v>32.736559193126752</v>
      </c>
      <c r="V187" s="24">
        <f t="shared" si="42"/>
        <v>-2.6559193126750813E-2</v>
      </c>
      <c r="W187" s="24">
        <f t="shared" si="43"/>
        <v>2.75</v>
      </c>
      <c r="X187" s="24">
        <f t="shared" si="44"/>
        <v>9.0000000000003411E-2</v>
      </c>
    </row>
    <row r="188" spans="1:24" x14ac:dyDescent="0.2">
      <c r="A188" s="60">
        <f>Spreads!A204</f>
        <v>43728</v>
      </c>
      <c r="B188" s="24">
        <f>IF(Spreads!$F204="","",Spreads!D204)</f>
        <v>32.28</v>
      </c>
      <c r="C188" s="24">
        <f t="shared" si="30"/>
        <v>2.8800000000000026</v>
      </c>
      <c r="D188" s="24">
        <f>IF(Spreads!$F204="","",Spreads!G204)</f>
        <v>39.78</v>
      </c>
      <c r="E188" s="24">
        <f>IF(Spreads!$F204="","",Spreads!B204)</f>
        <v>32.18</v>
      </c>
      <c r="F188" s="24">
        <f>IF(Spreads!$F204="","",Spreads!F204)</f>
        <v>30.560794548906799</v>
      </c>
      <c r="G188" s="24">
        <f>IF(Spreads!$F204="","",Spreads!C204)</f>
        <v>29.03</v>
      </c>
      <c r="H188" s="24">
        <f>IF(Spreads!$F204="","",Spreads!H204)</f>
        <v>29.4</v>
      </c>
      <c r="I188" s="24">
        <f t="shared" si="37"/>
        <v>1.1607945489068001</v>
      </c>
      <c r="J188" s="24">
        <f t="shared" si="38"/>
        <v>-0.36999999999999744</v>
      </c>
      <c r="L188" s="24">
        <f t="shared" si="39"/>
        <v>2.7800000000000011</v>
      </c>
      <c r="M188" s="24">
        <f t="shared" si="40"/>
        <v>10.380000000000003</v>
      </c>
      <c r="N188" s="24"/>
      <c r="O188" s="24">
        <f t="shared" si="31"/>
        <v>32.177109133018035</v>
      </c>
      <c r="P188" s="24">
        <f t="shared" si="32"/>
        <v>0.1028908669819657</v>
      </c>
      <c r="Q188" s="24">
        <f t="shared" si="33"/>
        <v>11.341013209190015</v>
      </c>
      <c r="R188" s="24">
        <f t="shared" si="41"/>
        <v>-10.180218660283215</v>
      </c>
      <c r="S188" s="24">
        <f t="shared" si="34"/>
        <v>29.385813634431813</v>
      </c>
      <c r="T188" s="24">
        <f t="shared" si="35"/>
        <v>-0.35581363443181147</v>
      </c>
      <c r="U188" s="24">
        <f t="shared" si="36"/>
        <v>32.090820891897692</v>
      </c>
      <c r="V188" s="24">
        <f t="shared" si="42"/>
        <v>8.9179108102307225E-2</v>
      </c>
      <c r="W188" s="24">
        <f t="shared" si="43"/>
        <v>2.75</v>
      </c>
      <c r="X188" s="24">
        <f t="shared" si="44"/>
        <v>0.13000000000000256</v>
      </c>
    </row>
    <row r="189" spans="1:24" x14ac:dyDescent="0.2">
      <c r="A189" s="60">
        <f>Spreads!A205</f>
        <v>43731</v>
      </c>
      <c r="B189" s="24">
        <f>IF(Spreads!$F205="","",Spreads!D205)</f>
        <v>31.69</v>
      </c>
      <c r="C189" s="24">
        <f t="shared" si="30"/>
        <v>2.3800000000000026</v>
      </c>
      <c r="D189" s="24">
        <f>IF(Spreads!$F205="","",Spreads!G205)</f>
        <v>39.69</v>
      </c>
      <c r="E189" s="24">
        <f>IF(Spreads!$F205="","",Spreads!B205)</f>
        <v>32.090000000000003</v>
      </c>
      <c r="F189" s="24">
        <f>IF(Spreads!$F205="","",Spreads!F205)</f>
        <v>30.288639050141025</v>
      </c>
      <c r="G189" s="24">
        <f>IF(Spreads!$F205="","",Spreads!C205)</f>
        <v>28.94</v>
      </c>
      <c r="H189" s="24">
        <f>IF(Spreads!$F205="","",Spreads!H205)</f>
        <v>29.31</v>
      </c>
      <c r="I189" s="24">
        <f t="shared" si="37"/>
        <v>0.9786390501410267</v>
      </c>
      <c r="J189" s="24">
        <f t="shared" si="38"/>
        <v>-0.36999999999999744</v>
      </c>
      <c r="L189" s="24">
        <f t="shared" si="39"/>
        <v>2.7800000000000047</v>
      </c>
      <c r="M189" s="24">
        <f t="shared" si="40"/>
        <v>10.379999999999999</v>
      </c>
      <c r="N189" s="24"/>
      <c r="O189" s="24">
        <f t="shared" si="31"/>
        <v>32.093405157432677</v>
      </c>
      <c r="P189" s="24">
        <f t="shared" si="32"/>
        <v>-0.40340515743267602</v>
      </c>
      <c r="Q189" s="24">
        <f t="shared" si="33"/>
        <v>11.307430454504717</v>
      </c>
      <c r="R189" s="24">
        <f t="shared" si="41"/>
        <v>-10.32879140436369</v>
      </c>
      <c r="S189" s="24">
        <f t="shared" si="34"/>
        <v>29.294555498443451</v>
      </c>
      <c r="T189" s="24">
        <f t="shared" si="35"/>
        <v>-0.35455549844344958</v>
      </c>
      <c r="U189" s="24">
        <f t="shared" si="36"/>
        <v>32.008111081781074</v>
      </c>
      <c r="V189" s="24">
        <f t="shared" si="42"/>
        <v>8.1888918218929518E-2</v>
      </c>
      <c r="W189" s="24">
        <f t="shared" si="43"/>
        <v>2.75</v>
      </c>
      <c r="X189" s="24">
        <f t="shared" si="44"/>
        <v>-0.36999999999999744</v>
      </c>
    </row>
    <row r="190" spans="1:24" x14ac:dyDescent="0.2">
      <c r="A190" s="60">
        <f>Spreads!A206</f>
        <v>43732</v>
      </c>
      <c r="B190" s="24">
        <f>IF(Spreads!$F206="","",Spreads!D206)</f>
        <v>31.7</v>
      </c>
      <c r="C190" s="24">
        <f t="shared" si="30"/>
        <v>2.370000000000001</v>
      </c>
      <c r="D190" s="24">
        <f>IF(Spreads!$F206="","",Spreads!G206)</f>
        <v>39.700000000000003</v>
      </c>
      <c r="E190" s="24">
        <f>IF(Spreads!$F206="","",Spreads!B206)</f>
        <v>32.1</v>
      </c>
      <c r="F190" s="24">
        <f>IF(Spreads!$F206="","",Spreads!F206)</f>
        <v>30.288639050141025</v>
      </c>
      <c r="G190" s="24">
        <f>IF(Spreads!$F206="","",Spreads!C206)</f>
        <v>28.95</v>
      </c>
      <c r="H190" s="24">
        <f>IF(Spreads!$F206="","",Spreads!H206)</f>
        <v>29.33</v>
      </c>
      <c r="I190" s="24">
        <f t="shared" si="37"/>
        <v>0.95863905014102713</v>
      </c>
      <c r="J190" s="24">
        <f t="shared" si="38"/>
        <v>-0.37999999999999901</v>
      </c>
      <c r="L190" s="24">
        <f t="shared" si="39"/>
        <v>2.7700000000000031</v>
      </c>
      <c r="M190" s="24">
        <f t="shared" si="40"/>
        <v>10.370000000000005</v>
      </c>
      <c r="N190" s="24"/>
      <c r="O190" s="24">
        <f t="shared" si="31"/>
        <v>32.116453608071737</v>
      </c>
      <c r="P190" s="24">
        <f t="shared" si="32"/>
        <v>-0.41645360807173759</v>
      </c>
      <c r="Q190" s="24">
        <f t="shared" si="33"/>
        <v>11.31027859764756</v>
      </c>
      <c r="R190" s="24">
        <f t="shared" si="41"/>
        <v>-10.351639547506533</v>
      </c>
      <c r="S190" s="24">
        <f t="shared" si="34"/>
        <v>29.311287637350819</v>
      </c>
      <c r="T190" s="24">
        <f t="shared" si="35"/>
        <v>-0.36128763735082003</v>
      </c>
      <c r="U190" s="24">
        <f t="shared" si="36"/>
        <v>32.0264312310048</v>
      </c>
      <c r="V190" s="24">
        <f t="shared" si="42"/>
        <v>7.3568768995201594E-2</v>
      </c>
      <c r="W190" s="24">
        <f t="shared" si="43"/>
        <v>2.75</v>
      </c>
      <c r="X190" s="24">
        <f t="shared" si="44"/>
        <v>-0.37999999999999901</v>
      </c>
    </row>
    <row r="191" spans="1:24" x14ac:dyDescent="0.2">
      <c r="A191" s="60">
        <f>Spreads!A207</f>
        <v>43733</v>
      </c>
      <c r="B191" s="24">
        <f>IF(Spreads!$F207="","",Spreads!D207)</f>
        <v>31.54</v>
      </c>
      <c r="C191" s="24">
        <f t="shared" si="30"/>
        <v>2.34</v>
      </c>
      <c r="D191" s="24">
        <f>IF(Spreads!$F207="","",Spreads!G207)</f>
        <v>39.54</v>
      </c>
      <c r="E191" s="24">
        <f>IF(Spreads!$F207="","",Spreads!B207)</f>
        <v>31.94</v>
      </c>
      <c r="F191" s="24">
        <f>IF(Spreads!$F207="","",Spreads!F207)</f>
        <v>29.891745614440936</v>
      </c>
      <c r="G191" s="24">
        <f>IF(Spreads!$F207="","",Spreads!C207)</f>
        <v>28.79</v>
      </c>
      <c r="H191" s="24">
        <f>IF(Spreads!$F207="","",Spreads!H207)</f>
        <v>29.2</v>
      </c>
      <c r="I191" s="24">
        <f t="shared" si="37"/>
        <v>0.69174561444093641</v>
      </c>
      <c r="J191" s="24">
        <f t="shared" si="38"/>
        <v>-0.41000000000000014</v>
      </c>
      <c r="L191" s="24">
        <f t="shared" si="39"/>
        <v>2.740000000000002</v>
      </c>
      <c r="M191" s="24">
        <f t="shared" si="40"/>
        <v>10.34</v>
      </c>
      <c r="N191" s="24"/>
      <c r="O191" s="24">
        <f t="shared" si="31"/>
        <v>31.995825838508043</v>
      </c>
      <c r="P191" s="24">
        <f t="shared" si="32"/>
        <v>-0.45582583850804426</v>
      </c>
      <c r="Q191" s="24">
        <f t="shared" si="33"/>
        <v>11.247926100518235</v>
      </c>
      <c r="R191" s="24">
        <f t="shared" si="41"/>
        <v>-10.556180486077299</v>
      </c>
      <c r="S191" s="24">
        <f t="shared" si="34"/>
        <v>29.168827989208609</v>
      </c>
      <c r="T191" s="24">
        <f t="shared" si="35"/>
        <v>-0.37882798920860949</v>
      </c>
      <c r="U191" s="24">
        <f t="shared" si="36"/>
        <v>31.859418283117854</v>
      </c>
      <c r="V191" s="24">
        <f t="shared" si="42"/>
        <v>8.0581716882146992E-2</v>
      </c>
      <c r="W191" s="24">
        <f t="shared" si="43"/>
        <v>2.5</v>
      </c>
      <c r="X191" s="24">
        <f t="shared" si="44"/>
        <v>-0.16000000000000014</v>
      </c>
    </row>
    <row r="192" spans="1:24" x14ac:dyDescent="0.2">
      <c r="A192" s="60">
        <f>Spreads!A208</f>
        <v>43734</v>
      </c>
      <c r="B192" s="24">
        <f>IF(Spreads!$F208="","",Spreads!D208)</f>
        <v>31.51</v>
      </c>
      <c r="C192" s="24">
        <f t="shared" si="30"/>
        <v>2.34</v>
      </c>
      <c r="D192" s="24">
        <f>IF(Spreads!$F208="","",Spreads!G208)</f>
        <v>39.76</v>
      </c>
      <c r="E192" s="24">
        <f>IF(Spreads!$F208="","",Spreads!B208)</f>
        <v>31.91</v>
      </c>
      <c r="F192" s="24">
        <f>IF(Spreads!$F208="","",Spreads!F208)</f>
        <v>29.982464114029529</v>
      </c>
      <c r="G192" s="24">
        <f>IF(Spreads!$F208="","",Spreads!C208)</f>
        <v>28.76</v>
      </c>
      <c r="H192" s="24">
        <f>IF(Spreads!$F208="","",Spreads!H208)</f>
        <v>29.17</v>
      </c>
      <c r="I192" s="24">
        <f t="shared" si="37"/>
        <v>0.81246411402952745</v>
      </c>
      <c r="J192" s="24">
        <f t="shared" si="38"/>
        <v>-0.41000000000000014</v>
      </c>
      <c r="L192" s="24">
        <f t="shared" si="39"/>
        <v>2.7399999999999984</v>
      </c>
      <c r="M192" s="24">
        <f t="shared" si="40"/>
        <v>10.589999999999996</v>
      </c>
      <c r="N192" s="24"/>
      <c r="O192" s="24">
        <f t="shared" si="31"/>
        <v>31.954581811785975</v>
      </c>
      <c r="P192" s="24">
        <f t="shared" si="32"/>
        <v>-0.444581811785973</v>
      </c>
      <c r="Q192" s="24">
        <f t="shared" si="33"/>
        <v>11.236731848956468</v>
      </c>
      <c r="R192" s="24">
        <f t="shared" si="41"/>
        <v>-10.424267734926941</v>
      </c>
      <c r="S192" s="24">
        <f t="shared" si="34"/>
        <v>29.13840861054582</v>
      </c>
      <c r="T192" s="24">
        <f t="shared" si="35"/>
        <v>-0.37840861054581865</v>
      </c>
      <c r="U192" s="24">
        <f t="shared" si="36"/>
        <v>31.96172437753178</v>
      </c>
      <c r="V192" s="24">
        <f t="shared" si="42"/>
        <v>-5.1724377531780164E-2</v>
      </c>
      <c r="W192" s="24">
        <f t="shared" si="43"/>
        <v>2.5</v>
      </c>
      <c r="X192" s="24">
        <f t="shared" si="44"/>
        <v>-0.16000000000000014</v>
      </c>
    </row>
    <row r="193" spans="1:24" x14ac:dyDescent="0.2">
      <c r="A193" s="60">
        <f>Spreads!A209</f>
        <v>43735</v>
      </c>
      <c r="B193" s="24">
        <f>IF(Spreads!$F209="","",Spreads!D209)</f>
        <v>31.12</v>
      </c>
      <c r="C193" s="24">
        <f t="shared" si="30"/>
        <v>2.2800000000000011</v>
      </c>
      <c r="D193" s="24">
        <f>IF(Spreads!$F209="","",Spreads!G209)</f>
        <v>39.369999999999997</v>
      </c>
      <c r="E193" s="24">
        <f>IF(Spreads!$F209="","",Spreads!B209)</f>
        <v>31.52</v>
      </c>
      <c r="F193" s="24">
        <f>IF(Spreads!$F209="","",Spreads!F209)</f>
        <v>29.585570678329436</v>
      </c>
      <c r="G193" s="24">
        <f>IF(Spreads!$F209="","",Spreads!C209)</f>
        <v>28.37</v>
      </c>
      <c r="H193" s="24">
        <f>IF(Spreads!$F209="","",Spreads!H209)</f>
        <v>28.84</v>
      </c>
      <c r="I193" s="24">
        <f t="shared" si="37"/>
        <v>0.74557067832943602</v>
      </c>
      <c r="J193" s="24">
        <f t="shared" si="38"/>
        <v>-0.46999999999999886</v>
      </c>
      <c r="L193" s="24">
        <f t="shared" si="39"/>
        <v>2.6799999999999997</v>
      </c>
      <c r="M193" s="24">
        <f t="shared" si="40"/>
        <v>10.529999999999998</v>
      </c>
      <c r="N193" s="24"/>
      <c r="O193" s="24">
        <f t="shared" si="31"/>
        <v>31.603469535831646</v>
      </c>
      <c r="P193" s="24">
        <f t="shared" si="32"/>
        <v>-0.4834695358316452</v>
      </c>
      <c r="Q193" s="24">
        <f t="shared" si="33"/>
        <v>11.085906934387028</v>
      </c>
      <c r="R193" s="24">
        <f t="shared" si="41"/>
        <v>-10.340336256057592</v>
      </c>
      <c r="S193" s="24">
        <f t="shared" si="34"/>
        <v>28.782510764048222</v>
      </c>
      <c r="T193" s="24">
        <f t="shared" si="35"/>
        <v>-0.41251076404822129</v>
      </c>
      <c r="U193" s="24">
        <f t="shared" si="36"/>
        <v>31.545918809710155</v>
      </c>
      <c r="V193" s="24">
        <f t="shared" si="42"/>
        <v>-2.5918809710155699E-2</v>
      </c>
      <c r="W193" s="24">
        <f t="shared" si="43"/>
        <v>2.5</v>
      </c>
      <c r="X193" s="24">
        <f t="shared" si="44"/>
        <v>-0.21999999999999886</v>
      </c>
    </row>
    <row r="194" spans="1:24" x14ac:dyDescent="0.2">
      <c r="A194" s="60">
        <f>Spreads!A210</f>
        <v>43738</v>
      </c>
      <c r="B194" s="24">
        <f>IF(Spreads!$F210="","",Spreads!D210)</f>
        <v>31.49</v>
      </c>
      <c r="C194" s="24">
        <f t="shared" ref="C194:C257" si="45">B194-H194</f>
        <v>2.41</v>
      </c>
      <c r="D194" s="24">
        <f>IF(Spreads!$F210="","",Spreads!G210)</f>
        <v>39.74</v>
      </c>
      <c r="E194" s="24">
        <f>IF(Spreads!$F210="","",Spreads!B210)</f>
        <v>31.89</v>
      </c>
      <c r="F194" s="24">
        <f>IF(Spreads!$F210="","",Spreads!F210)</f>
        <v>30.197920550552432</v>
      </c>
      <c r="G194" s="24">
        <f>IF(Spreads!$F210="","",Spreads!C210)</f>
        <v>28.74</v>
      </c>
      <c r="H194" s="24">
        <f>IF(Spreads!$F210="","",Spreads!H210)</f>
        <v>29.08</v>
      </c>
      <c r="I194" s="24">
        <f t="shared" si="37"/>
        <v>1.1179205505524337</v>
      </c>
      <c r="J194" s="24">
        <f t="shared" si="38"/>
        <v>-0.33999999999999986</v>
      </c>
      <c r="L194" s="24">
        <f t="shared" si="39"/>
        <v>2.8100000000000023</v>
      </c>
      <c r="M194" s="24">
        <f t="shared" si="40"/>
        <v>10.660000000000004</v>
      </c>
      <c r="N194" s="24"/>
      <c r="O194" s="24">
        <f t="shared" ref="O194:O257" si="46">$AA$39+($AA$40*F194)+($AA$41*H194)</f>
        <v>31.835019325846936</v>
      </c>
      <c r="P194" s="24">
        <f t="shared" ref="P194:P257" si="47">B194-O194</f>
        <v>-0.34501932584693762</v>
      </c>
      <c r="Q194" s="24">
        <f t="shared" ref="Q194:Q257" si="48">$AA$99+($AA$103*G194)+($AA$104*H194)</f>
        <v>11.235451932892845</v>
      </c>
      <c r="R194" s="24">
        <f t="shared" si="41"/>
        <v>-10.117531382340411</v>
      </c>
      <c r="S194" s="24">
        <f t="shared" ref="S194:S257" si="49">$AA$59+($AA$60*E194)+($AA$61*H194)</f>
        <v>29.071982602632211</v>
      </c>
      <c r="T194" s="24">
        <f t="shared" ref="T194:T257" si="50">G194-S194</f>
        <v>-0.33198260263221258</v>
      </c>
      <c r="U194" s="24">
        <f t="shared" ref="U194:U257" si="51">$AA$18+($AA$19*B194)+($AA$20*D194)+($AA$21*H194)</f>
        <v>31.89189738442834</v>
      </c>
      <c r="V194" s="24">
        <f t="shared" si="42"/>
        <v>-1.8973844283394214E-3</v>
      </c>
      <c r="W194" s="24">
        <f t="shared" si="43"/>
        <v>2.5</v>
      </c>
      <c r="X194" s="24">
        <f t="shared" si="44"/>
        <v>-8.9999999999999858E-2</v>
      </c>
    </row>
    <row r="195" spans="1:24" x14ac:dyDescent="0.2">
      <c r="A195" s="60">
        <f>Spreads!A211</f>
        <v>43739</v>
      </c>
      <c r="B195" s="24">
        <f>IF(Spreads!$F211="","",Spreads!D211)</f>
        <v>31.38</v>
      </c>
      <c r="C195" s="24">
        <f t="shared" si="45"/>
        <v>2.5</v>
      </c>
      <c r="D195" s="24">
        <f>IF(Spreads!$F211="","",Spreads!G211)</f>
        <v>39.630000000000003</v>
      </c>
      <c r="E195" s="24">
        <f>IF(Spreads!$F211="","",Spreads!B211)</f>
        <v>31.78</v>
      </c>
      <c r="F195" s="24">
        <f>IF(Spreads!$F211="","",Spreads!F211)</f>
        <v>30.005143738926677</v>
      </c>
      <c r="G195" s="24">
        <f>IF(Spreads!$F211="","",Spreads!C211)</f>
        <v>28.63</v>
      </c>
      <c r="H195" s="24">
        <f>IF(Spreads!$F211="","",Spreads!H211)</f>
        <v>28.88</v>
      </c>
      <c r="I195" s="24">
        <f t="shared" ref="I195:I258" si="52">F195-H195</f>
        <v>1.1251437389266776</v>
      </c>
      <c r="J195" s="24">
        <f t="shared" ref="J195:J258" si="53">G195-H195</f>
        <v>-0.25</v>
      </c>
      <c r="L195" s="24">
        <f t="shared" ref="L195:L258" si="54">E195-H195</f>
        <v>2.9000000000000021</v>
      </c>
      <c r="M195" s="24">
        <f t="shared" ref="M195:M258" si="55">D195-H195</f>
        <v>10.750000000000004</v>
      </c>
      <c r="N195" s="24"/>
      <c r="O195" s="24">
        <f t="shared" si="46"/>
        <v>31.618711439828697</v>
      </c>
      <c r="P195" s="24">
        <f t="shared" si="47"/>
        <v>-0.23871143982869825</v>
      </c>
      <c r="Q195" s="24">
        <f t="shared" si="48"/>
        <v>11.202355810232753</v>
      </c>
      <c r="R195" s="24">
        <f t="shared" ref="R195:R258" si="56">I195-Q195</f>
        <v>-10.077212071306075</v>
      </c>
      <c r="S195" s="24">
        <f t="shared" si="49"/>
        <v>28.901113766690692</v>
      </c>
      <c r="T195" s="24">
        <f t="shared" si="50"/>
        <v>-0.27111376669069287</v>
      </c>
      <c r="U195" s="24">
        <f t="shared" si="51"/>
        <v>31.70365042082971</v>
      </c>
      <c r="V195" s="24">
        <f t="shared" ref="V195:V258" si="57">E195-U195</f>
        <v>7.6349579170290838E-2</v>
      </c>
      <c r="W195" s="24">
        <f t="shared" ref="W195:W258" si="58">MROUND($AA$99+($AA$100*D195)+($AA$101*E195)+($AA$102*F195)+($AA$103*G195)+($AA$104*H195),0.25)</f>
        <v>2.5</v>
      </c>
      <c r="X195" s="24">
        <f t="shared" ref="X195:X258" si="59">C195-W195</f>
        <v>0</v>
      </c>
    </row>
    <row r="196" spans="1:24" x14ac:dyDescent="0.2">
      <c r="A196" s="60">
        <f>Spreads!A212</f>
        <v>43740</v>
      </c>
      <c r="B196" s="24">
        <f>IF(Spreads!$F212="","",Spreads!D212)</f>
        <v>31.71</v>
      </c>
      <c r="C196" s="24">
        <f t="shared" si="45"/>
        <v>2.5</v>
      </c>
      <c r="D196" s="24">
        <f>IF(Spreads!$F212="","",Spreads!G212)</f>
        <v>39.96</v>
      </c>
      <c r="E196" s="24">
        <f>IF(Spreads!$F212="","",Spreads!B212)</f>
        <v>32.11</v>
      </c>
      <c r="F196" s="24">
        <f>IF(Spreads!$F212="","",Spreads!F212)</f>
        <v>29.835046552198065</v>
      </c>
      <c r="G196" s="24">
        <f>IF(Spreads!$F212="","",Spreads!C212)</f>
        <v>28.96</v>
      </c>
      <c r="H196" s="24">
        <f>IF(Spreads!$F212="","",Spreads!H212)</f>
        <v>29.21</v>
      </c>
      <c r="I196" s="24">
        <f t="shared" si="52"/>
        <v>0.62504655219806438</v>
      </c>
      <c r="J196" s="24">
        <f t="shared" si="53"/>
        <v>-0.25</v>
      </c>
      <c r="L196" s="24">
        <f t="shared" si="54"/>
        <v>2.8999999999999986</v>
      </c>
      <c r="M196" s="24">
        <f t="shared" si="55"/>
        <v>10.75</v>
      </c>
      <c r="N196" s="24"/>
      <c r="O196" s="24">
        <f t="shared" si="46"/>
        <v>32.011519658054745</v>
      </c>
      <c r="P196" s="24">
        <f t="shared" si="47"/>
        <v>-0.3015196580547439</v>
      </c>
      <c r="Q196" s="24">
        <f t="shared" si="48"/>
        <v>11.325492577412179</v>
      </c>
      <c r="R196" s="24">
        <f t="shared" si="56"/>
        <v>-10.700446025214115</v>
      </c>
      <c r="S196" s="24">
        <f t="shared" si="49"/>
        <v>29.235726931981358</v>
      </c>
      <c r="T196" s="24">
        <f t="shared" si="50"/>
        <v>-0.27572693198135667</v>
      </c>
      <c r="U196" s="24">
        <f t="shared" si="51"/>
        <v>32.089183160483316</v>
      </c>
      <c r="V196" s="24">
        <f t="shared" si="57"/>
        <v>2.0816839516683672E-2</v>
      </c>
      <c r="W196" s="24">
        <f t="shared" si="58"/>
        <v>2.75</v>
      </c>
      <c r="X196" s="24">
        <f t="shared" si="59"/>
        <v>-0.25</v>
      </c>
    </row>
    <row r="197" spans="1:24" x14ac:dyDescent="0.2">
      <c r="A197" s="60">
        <f>Spreads!A213</f>
        <v>43741</v>
      </c>
      <c r="B197" s="24">
        <f>IF(Spreads!$F213="","",Spreads!D213)</f>
        <v>32.39</v>
      </c>
      <c r="C197" s="24">
        <f t="shared" si="45"/>
        <v>2.5</v>
      </c>
      <c r="D197" s="24">
        <f>IF(Spreads!$F213="","",Spreads!G213)</f>
        <v>40.64</v>
      </c>
      <c r="E197" s="24">
        <f>IF(Spreads!$F213="","",Spreads!B213)</f>
        <v>32.840000000000003</v>
      </c>
      <c r="F197" s="24">
        <f>IF(Spreads!$F213="","",Spreads!F213)</f>
        <v>30.09586223851527</v>
      </c>
      <c r="G197" s="24">
        <f>IF(Spreads!$F213="","",Spreads!C213)</f>
        <v>29.69</v>
      </c>
      <c r="H197" s="24">
        <f>IF(Spreads!$F213="","",Spreads!H213)</f>
        <v>29.89</v>
      </c>
      <c r="I197" s="24">
        <f t="shared" si="52"/>
        <v>0.20586223851526952</v>
      </c>
      <c r="J197" s="24">
        <f t="shared" si="53"/>
        <v>-0.19999999999999929</v>
      </c>
      <c r="L197" s="24">
        <f t="shared" si="54"/>
        <v>2.9500000000000028</v>
      </c>
      <c r="M197" s="24">
        <f t="shared" si="55"/>
        <v>10.75</v>
      </c>
      <c r="N197" s="24"/>
      <c r="O197" s="24">
        <f t="shared" si="46"/>
        <v>32.775986846337872</v>
      </c>
      <c r="P197" s="24">
        <f t="shared" si="47"/>
        <v>-0.38598684633787173</v>
      </c>
      <c r="Q197" s="24">
        <f t="shared" si="48"/>
        <v>11.602302402303895</v>
      </c>
      <c r="R197" s="24">
        <f t="shared" si="56"/>
        <v>-11.396440163788625</v>
      </c>
      <c r="S197" s="24">
        <f t="shared" si="49"/>
        <v>29.942970082676993</v>
      </c>
      <c r="T197" s="24">
        <f t="shared" si="50"/>
        <v>-0.25297008267699184</v>
      </c>
      <c r="U197" s="24">
        <f t="shared" si="51"/>
        <v>32.883614260375587</v>
      </c>
      <c r="V197" s="24">
        <f t="shared" si="57"/>
        <v>-4.3614260375584024E-2</v>
      </c>
      <c r="W197" s="24">
        <f t="shared" si="58"/>
        <v>2.75</v>
      </c>
      <c r="X197" s="24">
        <f t="shared" si="59"/>
        <v>-0.25</v>
      </c>
    </row>
    <row r="198" spans="1:24" x14ac:dyDescent="0.2">
      <c r="A198" s="60">
        <f>Spreads!A214</f>
        <v>43742</v>
      </c>
      <c r="B198" s="24">
        <f>IF(Spreads!$F214="","",Spreads!D214)</f>
        <v>32.36</v>
      </c>
      <c r="C198" s="24">
        <f t="shared" si="45"/>
        <v>2.5</v>
      </c>
      <c r="D198" s="24">
        <f>IF(Spreads!$F214="","",Spreads!G214)</f>
        <v>40.61</v>
      </c>
      <c r="E198" s="24">
        <f>IF(Spreads!$F214="","",Spreads!B214)</f>
        <v>32.81</v>
      </c>
      <c r="F198" s="24">
        <f>IF(Spreads!$F214="","",Spreads!F214)</f>
        <v>30.027823363823824</v>
      </c>
      <c r="G198" s="24">
        <f>IF(Spreads!$F214="","",Spreads!C214)</f>
        <v>29.66</v>
      </c>
      <c r="H198" s="24">
        <f>IF(Spreads!$F214="","",Spreads!H214)</f>
        <v>29.86</v>
      </c>
      <c r="I198" s="24">
        <f t="shared" si="52"/>
        <v>0.16782336382382468</v>
      </c>
      <c r="J198" s="24">
        <f t="shared" si="53"/>
        <v>-0.19999999999999929</v>
      </c>
      <c r="L198" s="24">
        <f t="shared" si="54"/>
        <v>2.9500000000000028</v>
      </c>
      <c r="M198" s="24">
        <f t="shared" si="55"/>
        <v>10.75</v>
      </c>
      <c r="N198" s="24"/>
      <c r="O198" s="24">
        <f t="shared" si="46"/>
        <v>32.746417683451881</v>
      </c>
      <c r="P198" s="24">
        <f t="shared" si="47"/>
        <v>-0.38641768345188154</v>
      </c>
      <c r="Q198" s="24">
        <f t="shared" si="48"/>
        <v>11.591108150742125</v>
      </c>
      <c r="R198" s="24">
        <f t="shared" si="56"/>
        <v>-11.4232847869183</v>
      </c>
      <c r="S198" s="24">
        <f t="shared" si="49"/>
        <v>29.912550704014201</v>
      </c>
      <c r="T198" s="24">
        <f t="shared" si="50"/>
        <v>-0.25255070401420099</v>
      </c>
      <c r="U198" s="24">
        <f t="shared" si="51"/>
        <v>32.848565829497986</v>
      </c>
      <c r="V198" s="24">
        <f t="shared" si="57"/>
        <v>-3.8565829497983373E-2</v>
      </c>
      <c r="W198" s="24">
        <f t="shared" si="58"/>
        <v>2.75</v>
      </c>
      <c r="X198" s="24">
        <f t="shared" si="59"/>
        <v>-0.25</v>
      </c>
    </row>
    <row r="199" spans="1:24" x14ac:dyDescent="0.2">
      <c r="A199" s="60">
        <f>Spreads!A215</f>
        <v>43745</v>
      </c>
      <c r="B199" s="24">
        <f>IF(Spreads!$F215="","",Spreads!D215)</f>
        <v>32.56</v>
      </c>
      <c r="C199" s="24">
        <f t="shared" si="45"/>
        <v>2.5000000000000036</v>
      </c>
      <c r="D199" s="24">
        <f>IF(Spreads!$F215="","",Spreads!G215)</f>
        <v>40.81</v>
      </c>
      <c r="E199" s="24">
        <f>IF(Spreads!$F215="","",Spreads!B215)</f>
        <v>33.01</v>
      </c>
      <c r="F199" s="24">
        <f>IF(Spreads!$F215="","",Spreads!F215)</f>
        <v>30.322658487486748</v>
      </c>
      <c r="G199" s="24">
        <f>IF(Spreads!$F215="","",Spreads!C215)</f>
        <v>29.86</v>
      </c>
      <c r="H199" s="24">
        <f>IF(Spreads!$F215="","",Spreads!H215)</f>
        <v>30.06</v>
      </c>
      <c r="I199" s="24">
        <f t="shared" si="52"/>
        <v>0.26265848748674969</v>
      </c>
      <c r="J199" s="24">
        <f t="shared" si="53"/>
        <v>-0.19999999999999929</v>
      </c>
      <c r="L199" s="24">
        <f t="shared" si="54"/>
        <v>2.9499999999999993</v>
      </c>
      <c r="M199" s="24">
        <f t="shared" si="55"/>
        <v>10.750000000000004</v>
      </c>
      <c r="N199" s="24"/>
      <c r="O199" s="24">
        <f t="shared" si="46"/>
        <v>32.95522029986121</v>
      </c>
      <c r="P199" s="24">
        <f t="shared" si="47"/>
        <v>-0.39522029986120799</v>
      </c>
      <c r="Q199" s="24">
        <f t="shared" si="48"/>
        <v>11.665736494487236</v>
      </c>
      <c r="R199" s="24">
        <f t="shared" si="56"/>
        <v>-11.403078007000486</v>
      </c>
      <c r="S199" s="24">
        <f t="shared" si="49"/>
        <v>30.115346561766117</v>
      </c>
      <c r="T199" s="24">
        <f t="shared" si="50"/>
        <v>-0.25534656176611747</v>
      </c>
      <c r="U199" s="24">
        <f t="shared" si="51"/>
        <v>33.082222035348657</v>
      </c>
      <c r="V199" s="24">
        <f t="shared" si="57"/>
        <v>-7.2222035348659119E-2</v>
      </c>
      <c r="W199" s="24">
        <f t="shared" si="58"/>
        <v>2.75</v>
      </c>
      <c r="X199" s="24">
        <f t="shared" si="59"/>
        <v>-0.24999999999999645</v>
      </c>
    </row>
    <row r="200" spans="1:24" x14ac:dyDescent="0.2">
      <c r="A200" s="60">
        <f>Spreads!A216</f>
        <v>43746</v>
      </c>
      <c r="B200" s="24">
        <f>IF(Spreads!$F216="","",Spreads!D216)</f>
        <v>32.32</v>
      </c>
      <c r="C200" s="24">
        <f t="shared" si="45"/>
        <v>2.5</v>
      </c>
      <c r="D200" s="24">
        <f>IF(Spreads!$F216="","",Spreads!G216)</f>
        <v>40.57</v>
      </c>
      <c r="E200" s="24">
        <f>IF(Spreads!$F216="","",Spreads!B216)</f>
        <v>32.770000000000003</v>
      </c>
      <c r="F200" s="24">
        <f>IF(Spreads!$F216="","",Spreads!F216)</f>
        <v>29.903085426889508</v>
      </c>
      <c r="G200" s="24">
        <f>IF(Spreads!$F216="","",Spreads!C216)</f>
        <v>29.62</v>
      </c>
      <c r="H200" s="24">
        <f>IF(Spreads!$F216="","",Spreads!H216)</f>
        <v>29.82</v>
      </c>
      <c r="I200" s="24">
        <f t="shared" si="52"/>
        <v>8.3085426889507374E-2</v>
      </c>
      <c r="J200" s="24">
        <f t="shared" si="53"/>
        <v>-0.19999999999999929</v>
      </c>
      <c r="L200" s="24">
        <f t="shared" si="54"/>
        <v>2.9500000000000028</v>
      </c>
      <c r="M200" s="24">
        <f t="shared" si="55"/>
        <v>10.75</v>
      </c>
      <c r="N200" s="24"/>
      <c r="O200" s="24">
        <f t="shared" si="46"/>
        <v>32.709493889473542</v>
      </c>
      <c r="P200" s="24">
        <f t="shared" si="47"/>
        <v>-0.3894938894735418</v>
      </c>
      <c r="Q200" s="24">
        <f t="shared" si="48"/>
        <v>11.576182481993106</v>
      </c>
      <c r="R200" s="24">
        <f t="shared" si="56"/>
        <v>-11.493097055103599</v>
      </c>
      <c r="S200" s="24">
        <f t="shared" si="49"/>
        <v>29.871991532463824</v>
      </c>
      <c r="T200" s="24">
        <f t="shared" si="50"/>
        <v>-0.25199153246382267</v>
      </c>
      <c r="U200" s="24">
        <f t="shared" si="51"/>
        <v>32.801834588327857</v>
      </c>
      <c r="V200" s="24">
        <f t="shared" si="57"/>
        <v>-3.1834588327853908E-2</v>
      </c>
      <c r="W200" s="24">
        <f t="shared" si="58"/>
        <v>2.75</v>
      </c>
      <c r="X200" s="24">
        <f t="shared" si="59"/>
        <v>-0.25</v>
      </c>
    </row>
    <row r="201" spans="1:24" x14ac:dyDescent="0.2">
      <c r="A201" s="60">
        <f>Spreads!A217</f>
        <v>43747</v>
      </c>
      <c r="B201" s="24">
        <f>IF(Spreads!$F217="","",Spreads!D217)</f>
        <v>32.21</v>
      </c>
      <c r="C201" s="24">
        <f t="shared" si="45"/>
        <v>2.5</v>
      </c>
      <c r="D201" s="24">
        <f>IF(Spreads!$F217="","",Spreads!G217)</f>
        <v>40.46</v>
      </c>
      <c r="E201" s="24">
        <f>IF(Spreads!$F217="","",Spreads!B217)</f>
        <v>32.659999999999997</v>
      </c>
      <c r="F201" s="24">
        <f>IF(Spreads!$F217="","",Spreads!F217)</f>
        <v>29.767007677506623</v>
      </c>
      <c r="G201" s="24">
        <f>IF(Spreads!$F217="","",Spreads!C217)</f>
        <v>29.51</v>
      </c>
      <c r="H201" s="24">
        <f>IF(Spreads!$F217="","",Spreads!H217)</f>
        <v>29.71</v>
      </c>
      <c r="I201" s="24">
        <f t="shared" si="52"/>
        <v>5.7007677506621945E-2</v>
      </c>
      <c r="J201" s="24">
        <f t="shared" si="53"/>
        <v>-0.19999999999999929</v>
      </c>
      <c r="L201" s="24">
        <f t="shared" si="54"/>
        <v>2.9499999999999957</v>
      </c>
      <c r="M201" s="24">
        <f t="shared" si="55"/>
        <v>10.75</v>
      </c>
      <c r="N201" s="24"/>
      <c r="O201" s="24">
        <f t="shared" si="46"/>
        <v>32.592734437103907</v>
      </c>
      <c r="P201" s="24">
        <f t="shared" si="47"/>
        <v>-0.38273443710390609</v>
      </c>
      <c r="Q201" s="24">
        <f t="shared" si="48"/>
        <v>11.535136892933295</v>
      </c>
      <c r="R201" s="24">
        <f t="shared" si="56"/>
        <v>-11.478129215426673</v>
      </c>
      <c r="S201" s="24">
        <f t="shared" si="49"/>
        <v>29.760453810700263</v>
      </c>
      <c r="T201" s="24">
        <f t="shared" si="50"/>
        <v>-0.25045381070026096</v>
      </c>
      <c r="U201" s="24">
        <f t="shared" si="51"/>
        <v>32.673323675109984</v>
      </c>
      <c r="V201" s="24">
        <f t="shared" si="57"/>
        <v>-1.3323675109987221E-2</v>
      </c>
      <c r="W201" s="24">
        <f t="shared" si="58"/>
        <v>2.75</v>
      </c>
      <c r="X201" s="24">
        <f t="shared" si="59"/>
        <v>-0.25</v>
      </c>
    </row>
    <row r="202" spans="1:24" x14ac:dyDescent="0.2">
      <c r="A202" s="60">
        <f>Spreads!A218</f>
        <v>43748</v>
      </c>
      <c r="B202" s="24">
        <f>IF(Spreads!$F218="","",Spreads!D218)</f>
        <v>32.28</v>
      </c>
      <c r="C202" s="24">
        <f t="shared" si="45"/>
        <v>2.5</v>
      </c>
      <c r="D202" s="24">
        <f>IF(Spreads!$F218="","",Spreads!G218)</f>
        <v>40.53</v>
      </c>
      <c r="E202" s="24">
        <f>IF(Spreads!$F218="","",Spreads!B218)</f>
        <v>32.729999999999997</v>
      </c>
      <c r="F202" s="24">
        <f>IF(Spreads!$F218="","",Spreads!F218)</f>
        <v>29.823706739749493</v>
      </c>
      <c r="G202" s="24">
        <f>IF(Spreads!$F218="","",Spreads!C218)</f>
        <v>29.58</v>
      </c>
      <c r="H202" s="24">
        <f>IF(Spreads!$F218="","",Spreads!H218)</f>
        <v>29.78</v>
      </c>
      <c r="I202" s="24">
        <f t="shared" si="52"/>
        <v>4.3706739749492129E-2</v>
      </c>
      <c r="J202" s="24">
        <f t="shared" si="53"/>
        <v>-0.20000000000000284</v>
      </c>
      <c r="L202" s="24">
        <f t="shared" si="54"/>
        <v>2.9499999999999957</v>
      </c>
      <c r="M202" s="24">
        <f t="shared" si="55"/>
        <v>10.75</v>
      </c>
      <c r="N202" s="24"/>
      <c r="O202" s="24">
        <f t="shared" si="46"/>
        <v>32.669234420113455</v>
      </c>
      <c r="P202" s="24">
        <f t="shared" si="47"/>
        <v>-0.38923442011345344</v>
      </c>
      <c r="Q202" s="24">
        <f t="shared" si="48"/>
        <v>11.561256813244084</v>
      </c>
      <c r="R202" s="24">
        <f t="shared" si="56"/>
        <v>-11.517550073494592</v>
      </c>
      <c r="S202" s="24">
        <f t="shared" si="49"/>
        <v>29.831432360913432</v>
      </c>
      <c r="T202" s="24">
        <f t="shared" si="50"/>
        <v>-0.25143236091343368</v>
      </c>
      <c r="U202" s="24">
        <f t="shared" si="51"/>
        <v>32.755103347157721</v>
      </c>
      <c r="V202" s="24">
        <f t="shared" si="57"/>
        <v>-2.5103347157724443E-2</v>
      </c>
      <c r="W202" s="24">
        <f t="shared" si="58"/>
        <v>2.75</v>
      </c>
      <c r="X202" s="24">
        <f t="shared" si="59"/>
        <v>-0.25</v>
      </c>
    </row>
    <row r="203" spans="1:24" x14ac:dyDescent="0.2">
      <c r="A203" s="60">
        <f>Spreads!A219</f>
        <v>43749</v>
      </c>
      <c r="B203" s="24">
        <f>IF(Spreads!$F219="","",Spreads!D219)</f>
        <v>32.47</v>
      </c>
      <c r="C203" s="24">
        <f t="shared" si="45"/>
        <v>2.5</v>
      </c>
      <c r="D203" s="24">
        <f>IF(Spreads!$F219="","",Spreads!G219)</f>
        <v>40.72</v>
      </c>
      <c r="E203" s="24">
        <f>IF(Spreads!$F219="","",Spreads!B219)</f>
        <v>32.92</v>
      </c>
      <c r="F203" s="24">
        <f>IF(Spreads!$F219="","",Spreads!F219)</f>
        <v>29.846386364646637</v>
      </c>
      <c r="G203" s="24">
        <f>IF(Spreads!$F219="","",Spreads!C219)</f>
        <v>29.77</v>
      </c>
      <c r="H203" s="24">
        <f>IF(Spreads!$F219="","",Spreads!H219)</f>
        <v>29.97</v>
      </c>
      <c r="I203" s="24">
        <f t="shared" si="52"/>
        <v>-0.12361363535336167</v>
      </c>
      <c r="J203" s="24">
        <f t="shared" si="53"/>
        <v>-0.19999999999999929</v>
      </c>
      <c r="L203" s="24">
        <f t="shared" si="54"/>
        <v>2.9500000000000028</v>
      </c>
      <c r="M203" s="24">
        <f t="shared" si="55"/>
        <v>10.75</v>
      </c>
      <c r="N203" s="24"/>
      <c r="O203" s="24">
        <f t="shared" si="46"/>
        <v>32.886526863493678</v>
      </c>
      <c r="P203" s="24">
        <f t="shared" si="47"/>
        <v>-0.4165268634936794</v>
      </c>
      <c r="Q203" s="24">
        <f t="shared" si="48"/>
        <v>11.632153739801936</v>
      </c>
      <c r="R203" s="24">
        <f t="shared" si="56"/>
        <v>-11.755767375155298</v>
      </c>
      <c r="S203" s="24">
        <f t="shared" si="49"/>
        <v>30.024088425777759</v>
      </c>
      <c r="T203" s="24">
        <f t="shared" si="50"/>
        <v>-0.25408842577775914</v>
      </c>
      <c r="U203" s="24">
        <f t="shared" si="51"/>
        <v>32.977076742715852</v>
      </c>
      <c r="V203" s="24">
        <f t="shared" si="57"/>
        <v>-5.707674271585006E-2</v>
      </c>
      <c r="W203" s="24">
        <f t="shared" si="58"/>
        <v>2.75</v>
      </c>
      <c r="X203" s="24">
        <f t="shared" si="59"/>
        <v>-0.25</v>
      </c>
    </row>
    <row r="204" spans="1:24" x14ac:dyDescent="0.2">
      <c r="A204" s="60">
        <f>Spreads!A220</f>
        <v>43752</v>
      </c>
      <c r="B204" s="24">
        <f>IF(Spreads!$F220="","",Spreads!D220)</f>
        <v>32.5</v>
      </c>
      <c r="C204" s="24">
        <f t="shared" si="45"/>
        <v>2.5</v>
      </c>
      <c r="D204" s="24">
        <f>IF(Spreads!$F220="","",Spreads!G220)</f>
        <v>40.75</v>
      </c>
      <c r="E204" s="24">
        <f>IF(Spreads!$F220="","",Spreads!B220)</f>
        <v>32.950000000000003</v>
      </c>
      <c r="F204" s="24">
        <f>IF(Spreads!$F220="","",Spreads!F220)</f>
        <v>29.925765051786655</v>
      </c>
      <c r="G204" s="24">
        <f>IF(Spreads!$F220="","",Spreads!C220)</f>
        <v>29.8</v>
      </c>
      <c r="H204" s="24">
        <f>IF(Spreads!$F220="","",Spreads!H220)</f>
        <v>30</v>
      </c>
      <c r="I204" s="24">
        <f t="shared" si="52"/>
        <v>-7.4234948213344865E-2</v>
      </c>
      <c r="J204" s="24">
        <f t="shared" si="53"/>
        <v>-0.19999999999999929</v>
      </c>
      <c r="L204" s="24">
        <f t="shared" si="54"/>
        <v>2.9500000000000028</v>
      </c>
      <c r="M204" s="24">
        <f t="shared" si="55"/>
        <v>10.75</v>
      </c>
      <c r="N204" s="24"/>
      <c r="O204" s="24">
        <f t="shared" si="46"/>
        <v>32.915262107534232</v>
      </c>
      <c r="P204" s="24">
        <f t="shared" si="47"/>
        <v>-0.41526210753423243</v>
      </c>
      <c r="Q204" s="24">
        <f t="shared" si="48"/>
        <v>11.643347991363703</v>
      </c>
      <c r="R204" s="24">
        <f t="shared" si="56"/>
        <v>-11.717582939577047</v>
      </c>
      <c r="S204" s="24">
        <f t="shared" si="49"/>
        <v>30.054507804440547</v>
      </c>
      <c r="T204" s="24">
        <f t="shared" si="50"/>
        <v>-0.25450780444054644</v>
      </c>
      <c r="U204" s="24">
        <f t="shared" si="51"/>
        <v>33.012125173593461</v>
      </c>
      <c r="V204" s="24">
        <f t="shared" si="57"/>
        <v>-6.2125173593457816E-2</v>
      </c>
      <c r="W204" s="24">
        <f t="shared" si="58"/>
        <v>2.75</v>
      </c>
      <c r="X204" s="24">
        <f t="shared" si="59"/>
        <v>-0.25</v>
      </c>
    </row>
    <row r="205" spans="1:24" x14ac:dyDescent="0.2">
      <c r="A205" s="60">
        <f>Spreads!A221</f>
        <v>43753</v>
      </c>
      <c r="B205" s="24">
        <f>IF(Spreads!$F221="","",Spreads!D221)</f>
        <v>32.89</v>
      </c>
      <c r="C205" s="24">
        <f t="shared" si="45"/>
        <v>2.5</v>
      </c>
      <c r="D205" s="24">
        <f>IF(Spreads!$F221="","",Spreads!G221)</f>
        <v>41.14</v>
      </c>
      <c r="E205" s="24">
        <f>IF(Spreads!$F221="","",Spreads!B221)</f>
        <v>33.340000000000003</v>
      </c>
      <c r="F205" s="24">
        <f>IF(Spreads!$F221="","",Spreads!F221)</f>
        <v>30.061842801169547</v>
      </c>
      <c r="G205" s="24">
        <f>IF(Spreads!$F221="","",Spreads!C221)</f>
        <v>30.19</v>
      </c>
      <c r="H205" s="24">
        <f>IF(Spreads!$F221="","",Spreads!H221)</f>
        <v>30.39</v>
      </c>
      <c r="I205" s="24">
        <f t="shared" si="52"/>
        <v>-0.32815719883045347</v>
      </c>
      <c r="J205" s="24">
        <f t="shared" si="53"/>
        <v>-0.19999999999999929</v>
      </c>
      <c r="L205" s="24">
        <f t="shared" si="54"/>
        <v>2.9500000000000028</v>
      </c>
      <c r="M205" s="24">
        <f t="shared" si="55"/>
        <v>10.75</v>
      </c>
      <c r="N205" s="24"/>
      <c r="O205" s="24">
        <f t="shared" si="46"/>
        <v>33.35469986885073</v>
      </c>
      <c r="P205" s="24">
        <f t="shared" si="47"/>
        <v>-0.46469986885072956</v>
      </c>
      <c r="Q205" s="24">
        <f t="shared" si="48"/>
        <v>11.788873261666666</v>
      </c>
      <c r="R205" s="24">
        <f t="shared" si="56"/>
        <v>-12.117030460497119</v>
      </c>
      <c r="S205" s="24">
        <f t="shared" si="49"/>
        <v>30.44995972705679</v>
      </c>
      <c r="T205" s="24">
        <f t="shared" si="50"/>
        <v>-0.25995972705678838</v>
      </c>
      <c r="U205" s="24">
        <f t="shared" si="51"/>
        <v>33.467754775002263</v>
      </c>
      <c r="V205" s="24">
        <f t="shared" si="57"/>
        <v>-0.12775477500225918</v>
      </c>
      <c r="W205" s="24">
        <f t="shared" si="58"/>
        <v>2.75</v>
      </c>
      <c r="X205" s="24">
        <f t="shared" si="59"/>
        <v>-0.25</v>
      </c>
    </row>
    <row r="206" spans="1:24" x14ac:dyDescent="0.2">
      <c r="A206" s="60">
        <f>Spreads!A222</f>
        <v>43754</v>
      </c>
      <c r="B206" s="24">
        <f>IF(Spreads!$F222="","",Spreads!D222)</f>
        <v>32.9</v>
      </c>
      <c r="C206" s="24">
        <f t="shared" si="45"/>
        <v>2.5</v>
      </c>
      <c r="D206" s="24">
        <f>IF(Spreads!$F222="","",Spreads!G222)</f>
        <v>41.15</v>
      </c>
      <c r="E206" s="24">
        <f>IF(Spreads!$F222="","",Spreads!B222)</f>
        <v>33.35</v>
      </c>
      <c r="F206" s="24">
        <f>IF(Spreads!$F222="","",Spreads!F222)</f>
        <v>29.971124301580954</v>
      </c>
      <c r="G206" s="24">
        <f>IF(Spreads!$F222="","",Spreads!C222)</f>
        <v>30.2</v>
      </c>
      <c r="H206" s="24">
        <f>IF(Spreads!$F222="","",Spreads!H222)</f>
        <v>30.4</v>
      </c>
      <c r="I206" s="24">
        <f t="shared" si="52"/>
        <v>-0.42887569841904494</v>
      </c>
      <c r="J206" s="24">
        <f t="shared" si="53"/>
        <v>-0.19999999999999929</v>
      </c>
      <c r="L206" s="24">
        <f t="shared" si="54"/>
        <v>2.9500000000000028</v>
      </c>
      <c r="M206" s="24">
        <f t="shared" si="55"/>
        <v>10.75</v>
      </c>
      <c r="N206" s="24"/>
      <c r="O206" s="24">
        <f t="shared" si="46"/>
        <v>33.372895444933732</v>
      </c>
      <c r="P206" s="24">
        <f t="shared" si="47"/>
        <v>-0.4728954449337337</v>
      </c>
      <c r="Q206" s="24">
        <f t="shared" si="48"/>
        <v>11.79260467885392</v>
      </c>
      <c r="R206" s="24">
        <f t="shared" si="56"/>
        <v>-12.221480377272965</v>
      </c>
      <c r="S206" s="24">
        <f t="shared" si="49"/>
        <v>30.460099519944382</v>
      </c>
      <c r="T206" s="24">
        <f t="shared" si="50"/>
        <v>-0.26009951994438296</v>
      </c>
      <c r="U206" s="24">
        <f t="shared" si="51"/>
        <v>33.479437585294797</v>
      </c>
      <c r="V206" s="24">
        <f t="shared" si="57"/>
        <v>-0.1294375852947951</v>
      </c>
      <c r="W206" s="24">
        <f t="shared" si="58"/>
        <v>2.75</v>
      </c>
      <c r="X206" s="24">
        <f t="shared" si="59"/>
        <v>-0.25</v>
      </c>
    </row>
    <row r="207" spans="1:24" x14ac:dyDescent="0.2">
      <c r="A207" s="60">
        <f>Spreads!A223</f>
        <v>43755</v>
      </c>
      <c r="B207" s="24">
        <f>IF(Spreads!$F223="","",Spreads!D223)</f>
        <v>32.89</v>
      </c>
      <c r="C207" s="24">
        <f t="shared" si="45"/>
        <v>2.5</v>
      </c>
      <c r="D207" s="24">
        <f>IF(Spreads!$F223="","",Spreads!G223)</f>
        <v>41.14</v>
      </c>
      <c r="E207" s="24">
        <f>IF(Spreads!$F223="","",Spreads!B223)</f>
        <v>33.340000000000003</v>
      </c>
      <c r="F207" s="24">
        <f>IF(Spreads!$F223="","",Spreads!F223)</f>
        <v>29.937104864235231</v>
      </c>
      <c r="G207" s="24">
        <f>IF(Spreads!$F223="","",Spreads!C223)</f>
        <v>30.19</v>
      </c>
      <c r="H207" s="24">
        <f>IF(Spreads!$F223="","",Spreads!H223)</f>
        <v>30.39</v>
      </c>
      <c r="I207" s="24">
        <f t="shared" si="52"/>
        <v>-0.45289513576476992</v>
      </c>
      <c r="J207" s="24">
        <f t="shared" si="53"/>
        <v>-0.19999999999999929</v>
      </c>
      <c r="L207" s="24">
        <f t="shared" si="54"/>
        <v>2.9500000000000028</v>
      </c>
      <c r="M207" s="24">
        <f t="shared" si="55"/>
        <v>10.75</v>
      </c>
      <c r="N207" s="24"/>
      <c r="O207" s="24">
        <f t="shared" si="46"/>
        <v>33.36387297615051</v>
      </c>
      <c r="P207" s="24">
        <f t="shared" si="47"/>
        <v>-0.47387297615050983</v>
      </c>
      <c r="Q207" s="24">
        <f t="shared" si="48"/>
        <v>11.788873261666666</v>
      </c>
      <c r="R207" s="24">
        <f t="shared" si="56"/>
        <v>-12.241768397431436</v>
      </c>
      <c r="S207" s="24">
        <f t="shared" si="49"/>
        <v>30.44995972705679</v>
      </c>
      <c r="T207" s="24">
        <f t="shared" si="50"/>
        <v>-0.25995972705678838</v>
      </c>
      <c r="U207" s="24">
        <f t="shared" si="51"/>
        <v>33.467754775002263</v>
      </c>
      <c r="V207" s="24">
        <f t="shared" si="57"/>
        <v>-0.12775477500225918</v>
      </c>
      <c r="W207" s="24">
        <f t="shared" si="58"/>
        <v>2.75</v>
      </c>
      <c r="X207" s="24">
        <f t="shared" si="59"/>
        <v>-0.25</v>
      </c>
    </row>
    <row r="208" spans="1:24" x14ac:dyDescent="0.2">
      <c r="A208" s="60">
        <f>Spreads!A224</f>
        <v>43756</v>
      </c>
      <c r="B208" s="24">
        <f>IF(Spreads!$F224="","",Spreads!D224)</f>
        <v>32.86</v>
      </c>
      <c r="C208" s="24">
        <f t="shared" si="45"/>
        <v>2.5</v>
      </c>
      <c r="D208" s="24">
        <f>IF(Spreads!$F224="","",Spreads!G224)</f>
        <v>41.11</v>
      </c>
      <c r="E208" s="24">
        <f>IF(Spreads!$F224="","",Spreads!B224)</f>
        <v>33.31</v>
      </c>
      <c r="F208" s="24">
        <f>IF(Spreads!$F224="","",Spreads!F224)</f>
        <v>30.016483551375252</v>
      </c>
      <c r="G208" s="24">
        <f>IF(Spreads!$F224="","",Spreads!C224)</f>
        <v>30.16</v>
      </c>
      <c r="H208" s="24">
        <f>IF(Spreads!$F224="","",Spreads!H224)</f>
        <v>30.36</v>
      </c>
      <c r="I208" s="24">
        <f t="shared" si="52"/>
        <v>-0.34351644862474728</v>
      </c>
      <c r="J208" s="24">
        <f t="shared" si="53"/>
        <v>-0.19999999999999929</v>
      </c>
      <c r="L208" s="24">
        <f t="shared" si="54"/>
        <v>2.9500000000000028</v>
      </c>
      <c r="M208" s="24">
        <f t="shared" si="55"/>
        <v>10.75</v>
      </c>
      <c r="N208" s="24"/>
      <c r="O208" s="24">
        <f t="shared" si="46"/>
        <v>33.323462868273879</v>
      </c>
      <c r="P208" s="24">
        <f t="shared" si="47"/>
        <v>-0.46346286827387928</v>
      </c>
      <c r="Q208" s="24">
        <f t="shared" si="48"/>
        <v>11.777679010104901</v>
      </c>
      <c r="R208" s="24">
        <f t="shared" si="56"/>
        <v>-12.121195458729648</v>
      </c>
      <c r="S208" s="24">
        <f t="shared" si="49"/>
        <v>30.419540348393998</v>
      </c>
      <c r="T208" s="24">
        <f t="shared" si="50"/>
        <v>-0.25954034839399753</v>
      </c>
      <c r="U208" s="24">
        <f t="shared" si="51"/>
        <v>33.432706344124661</v>
      </c>
      <c r="V208" s="24">
        <f t="shared" si="57"/>
        <v>-0.12270634412465853</v>
      </c>
      <c r="W208" s="24">
        <f t="shared" si="58"/>
        <v>2.75</v>
      </c>
      <c r="X208" s="24">
        <f t="shared" si="59"/>
        <v>-0.25</v>
      </c>
    </row>
    <row r="209" spans="1:24" x14ac:dyDescent="0.2">
      <c r="A209" s="60">
        <f>Spreads!A225</f>
        <v>43759</v>
      </c>
      <c r="B209" s="24">
        <f>IF(Spreads!$F225="","",Spreads!D225)</f>
        <v>32.979999999999997</v>
      </c>
      <c r="C209" s="24">
        <f t="shared" si="45"/>
        <v>2.4999999999999964</v>
      </c>
      <c r="D209" s="24">
        <f>IF(Spreads!$F225="","",Spreads!G225)</f>
        <v>41.23</v>
      </c>
      <c r="E209" s="24">
        <f>IF(Spreads!$F225="","",Spreads!B225)</f>
        <v>33.43</v>
      </c>
      <c r="F209" s="24">
        <f>IF(Spreads!$F225="","",Spreads!F225)</f>
        <v>29.857726177095213</v>
      </c>
      <c r="G209" s="24">
        <f>IF(Spreads!$F225="","",Spreads!C225)</f>
        <v>30.28</v>
      </c>
      <c r="H209" s="24">
        <f>IF(Spreads!$F225="","",Spreads!H225)</f>
        <v>30.48</v>
      </c>
      <c r="I209" s="24">
        <f t="shared" si="52"/>
        <v>-0.62227382290478772</v>
      </c>
      <c r="J209" s="24">
        <f t="shared" si="53"/>
        <v>-0.19999999999999929</v>
      </c>
      <c r="L209" s="24">
        <f t="shared" si="54"/>
        <v>2.9499999999999993</v>
      </c>
      <c r="M209" s="24">
        <f t="shared" si="55"/>
        <v>10.749999999999996</v>
      </c>
      <c r="N209" s="24"/>
      <c r="O209" s="24">
        <f t="shared" si="46"/>
        <v>33.473428435944328</v>
      </c>
      <c r="P209" s="24">
        <f t="shared" si="47"/>
        <v>-0.49342843594433106</v>
      </c>
      <c r="Q209" s="24">
        <f t="shared" si="48"/>
        <v>11.822456016351964</v>
      </c>
      <c r="R209" s="24">
        <f t="shared" si="56"/>
        <v>-12.444729839256752</v>
      </c>
      <c r="S209" s="24">
        <f t="shared" si="49"/>
        <v>30.541217863045151</v>
      </c>
      <c r="T209" s="24">
        <f t="shared" si="50"/>
        <v>-0.26121786304515027</v>
      </c>
      <c r="U209" s="24">
        <f t="shared" si="51"/>
        <v>33.572900067635061</v>
      </c>
      <c r="V209" s="24">
        <f t="shared" si="57"/>
        <v>-0.14290006763506113</v>
      </c>
      <c r="W209" s="24">
        <f t="shared" si="58"/>
        <v>2.75</v>
      </c>
      <c r="X209" s="24">
        <f t="shared" si="59"/>
        <v>-0.25000000000000355</v>
      </c>
    </row>
    <row r="210" spans="1:24" x14ac:dyDescent="0.2">
      <c r="A210" s="60">
        <f>Spreads!A226</f>
        <v>43760</v>
      </c>
      <c r="B210" s="24">
        <f>IF(Spreads!$F226="","",Spreads!D226)</f>
        <v>33.35</v>
      </c>
      <c r="C210" s="24">
        <f t="shared" si="45"/>
        <v>2.5</v>
      </c>
      <c r="D210" s="24">
        <f>IF(Spreads!$F226="","",Spreads!G226)</f>
        <v>41.6</v>
      </c>
      <c r="E210" s="24">
        <f>IF(Spreads!$F226="","",Spreads!B226)</f>
        <v>33.9</v>
      </c>
      <c r="F210" s="24">
        <f>IF(Spreads!$F226="","",Spreads!F226)</f>
        <v>30.231939987898155</v>
      </c>
      <c r="G210" s="24">
        <f>IF(Spreads!$F226="","",Spreads!C226)</f>
        <v>30.75</v>
      </c>
      <c r="H210" s="24">
        <f>IF(Spreads!$F226="","",Spreads!H226)</f>
        <v>30.85</v>
      </c>
      <c r="I210" s="24">
        <f t="shared" si="52"/>
        <v>-0.61806001210184647</v>
      </c>
      <c r="J210" s="24">
        <f t="shared" si="53"/>
        <v>-0.10000000000000142</v>
      </c>
      <c r="L210" s="24">
        <f t="shared" si="54"/>
        <v>3.0499999999999972</v>
      </c>
      <c r="M210" s="24">
        <f t="shared" si="55"/>
        <v>10.75</v>
      </c>
      <c r="N210" s="24"/>
      <c r="O210" s="24">
        <f t="shared" si="46"/>
        <v>33.87230545086765</v>
      </c>
      <c r="P210" s="24">
        <f t="shared" si="47"/>
        <v>-0.52230545086764835</v>
      </c>
      <c r="Q210" s="24">
        <f t="shared" si="48"/>
        <v>12.006665364597097</v>
      </c>
      <c r="R210" s="24">
        <f t="shared" si="56"/>
        <v>-12.624725376698944</v>
      </c>
      <c r="S210" s="24">
        <f t="shared" si="49"/>
        <v>30.951864668564419</v>
      </c>
      <c r="T210" s="24">
        <f t="shared" si="50"/>
        <v>-0.20186466856441854</v>
      </c>
      <c r="U210" s="24">
        <f t="shared" si="51"/>
        <v>34.005164048458802</v>
      </c>
      <c r="V210" s="24">
        <f t="shared" si="57"/>
        <v>-0.10516404845880345</v>
      </c>
      <c r="W210" s="24">
        <f t="shared" si="58"/>
        <v>3</v>
      </c>
      <c r="X210" s="24">
        <f t="shared" si="59"/>
        <v>-0.5</v>
      </c>
    </row>
    <row r="211" spans="1:24" x14ac:dyDescent="0.2">
      <c r="A211" s="60">
        <f>Spreads!A227</f>
        <v>43761</v>
      </c>
      <c r="B211" s="24">
        <f>IF(Spreads!$F227="","",Spreads!D227)</f>
        <v>33.08</v>
      </c>
      <c r="C211" s="24">
        <f t="shared" si="45"/>
        <v>2.5</v>
      </c>
      <c r="D211" s="24">
        <f>IF(Spreads!$F227="","",Spreads!G227)</f>
        <v>41.33</v>
      </c>
      <c r="E211" s="24">
        <f>IF(Spreads!$F227="","",Spreads!B227)</f>
        <v>33.630000000000003</v>
      </c>
      <c r="F211" s="24">
        <f>IF(Spreads!$F227="","",Spreads!F227)</f>
        <v>30.016483551375252</v>
      </c>
      <c r="G211" s="24">
        <f>IF(Spreads!$F227="","",Spreads!C227)</f>
        <v>30.48</v>
      </c>
      <c r="H211" s="24">
        <f>IF(Spreads!$F227="","",Spreads!H227)</f>
        <v>30.58</v>
      </c>
      <c r="I211" s="24">
        <f t="shared" si="52"/>
        <v>-0.56351644862474615</v>
      </c>
      <c r="J211" s="24">
        <f t="shared" si="53"/>
        <v>-9.9999999999997868E-2</v>
      </c>
      <c r="L211" s="24">
        <f t="shared" si="54"/>
        <v>3.0500000000000043</v>
      </c>
      <c r="M211" s="24">
        <f t="shared" si="55"/>
        <v>10.75</v>
      </c>
      <c r="N211" s="24"/>
      <c r="O211" s="24">
        <f t="shared" si="46"/>
        <v>33.576995825303563</v>
      </c>
      <c r="P211" s="24">
        <f t="shared" si="47"/>
        <v>-0.49699582530356423</v>
      </c>
      <c r="Q211" s="24">
        <f t="shared" si="48"/>
        <v>11.905917100541203</v>
      </c>
      <c r="R211" s="24">
        <f t="shared" si="56"/>
        <v>-12.469433549165949</v>
      </c>
      <c r="S211" s="24">
        <f t="shared" si="49"/>
        <v>30.678090260599326</v>
      </c>
      <c r="T211" s="24">
        <f t="shared" si="50"/>
        <v>-0.19809026059932577</v>
      </c>
      <c r="U211" s="24">
        <f t="shared" si="51"/>
        <v>33.689728170560393</v>
      </c>
      <c r="V211" s="24">
        <f t="shared" si="57"/>
        <v>-5.9728170560390481E-2</v>
      </c>
      <c r="W211" s="24">
        <f t="shared" si="58"/>
        <v>2.75</v>
      </c>
      <c r="X211" s="24">
        <f t="shared" si="59"/>
        <v>-0.25</v>
      </c>
    </row>
    <row r="212" spans="1:24" x14ac:dyDescent="0.2">
      <c r="A212" s="60">
        <f>Spreads!A228</f>
        <v>43762</v>
      </c>
      <c r="B212" s="24">
        <f>IF(Spreads!$F228="","",Spreads!D228)</f>
        <v>33.840000000000003</v>
      </c>
      <c r="C212" s="24">
        <f t="shared" si="45"/>
        <v>2.5000000000000036</v>
      </c>
      <c r="D212" s="24">
        <f>IF(Spreads!$F228="","",Spreads!G228)</f>
        <v>42.09</v>
      </c>
      <c r="E212" s="24">
        <f>IF(Spreads!$F228="","",Spreads!B228)</f>
        <v>34.39</v>
      </c>
      <c r="F212" s="24">
        <f>IF(Spreads!$F228="","",Spreads!F228)</f>
        <v>30.560794548906799</v>
      </c>
      <c r="G212" s="24">
        <f>IF(Spreads!$F228="","",Spreads!C228)</f>
        <v>31.24</v>
      </c>
      <c r="H212" s="24">
        <f>IF(Spreads!$F228="","",Spreads!H228)</f>
        <v>31.34</v>
      </c>
      <c r="I212" s="24">
        <f t="shared" si="52"/>
        <v>-0.77920545109320116</v>
      </c>
      <c r="J212" s="24">
        <f t="shared" si="53"/>
        <v>-0.10000000000000142</v>
      </c>
      <c r="L212" s="24">
        <f t="shared" si="54"/>
        <v>3.0500000000000007</v>
      </c>
      <c r="M212" s="24">
        <f t="shared" si="55"/>
        <v>10.750000000000004</v>
      </c>
      <c r="N212" s="24"/>
      <c r="O212" s="24">
        <f t="shared" si="46"/>
        <v>34.412808845007078</v>
      </c>
      <c r="P212" s="24">
        <f t="shared" si="47"/>
        <v>-0.5728088450070743</v>
      </c>
      <c r="Q212" s="24">
        <f t="shared" si="48"/>
        <v>12.189504806772613</v>
      </c>
      <c r="R212" s="24">
        <f t="shared" si="56"/>
        <v>-12.968710257865814</v>
      </c>
      <c r="S212" s="24">
        <f t="shared" si="49"/>
        <v>31.448714520056619</v>
      </c>
      <c r="T212" s="24">
        <f t="shared" si="50"/>
        <v>-0.2087145200566205</v>
      </c>
      <c r="U212" s="24">
        <f t="shared" si="51"/>
        <v>34.577621752792943</v>
      </c>
      <c r="V212" s="24">
        <f t="shared" si="57"/>
        <v>-0.18762175279294269</v>
      </c>
      <c r="W212" s="24">
        <f t="shared" si="58"/>
        <v>3</v>
      </c>
      <c r="X212" s="24">
        <f t="shared" si="59"/>
        <v>-0.49999999999999645</v>
      </c>
    </row>
    <row r="213" spans="1:24" x14ac:dyDescent="0.2">
      <c r="A213" s="60">
        <f>Spreads!A229</f>
        <v>43763</v>
      </c>
      <c r="B213" s="24">
        <f>IF(Spreads!$F229="","",Spreads!D229)</f>
        <v>33.46</v>
      </c>
      <c r="C213" s="24">
        <f t="shared" si="45"/>
        <v>2.5</v>
      </c>
      <c r="D213" s="24">
        <f>IF(Spreads!$F229="","",Spreads!G229)</f>
        <v>41.71</v>
      </c>
      <c r="E213" s="24">
        <f>IF(Spreads!$F229="","",Spreads!B229)</f>
        <v>34.01</v>
      </c>
      <c r="F213" s="24">
        <f>IF(Spreads!$F229="","",Spreads!F229)</f>
        <v>30.265959425243878</v>
      </c>
      <c r="G213" s="24">
        <f>IF(Spreads!$F229="","",Spreads!C229)</f>
        <v>30.86</v>
      </c>
      <c r="H213" s="24">
        <f>IF(Spreads!$F229="","",Spreads!H229)</f>
        <v>30.96</v>
      </c>
      <c r="I213" s="24">
        <f t="shared" si="52"/>
        <v>-0.69404057475612291</v>
      </c>
      <c r="J213" s="24">
        <f t="shared" si="53"/>
        <v>-0.10000000000000142</v>
      </c>
      <c r="L213" s="24">
        <f t="shared" si="54"/>
        <v>3.0499999999999972</v>
      </c>
      <c r="M213" s="24">
        <f t="shared" si="55"/>
        <v>10.75</v>
      </c>
      <c r="N213" s="24"/>
      <c r="O213" s="24">
        <f t="shared" si="46"/>
        <v>33.996570172846191</v>
      </c>
      <c r="P213" s="24">
        <f t="shared" si="47"/>
        <v>-0.53657017284619002</v>
      </c>
      <c r="Q213" s="24">
        <f t="shared" si="48"/>
        <v>12.04771095365691</v>
      </c>
      <c r="R213" s="24">
        <f t="shared" si="56"/>
        <v>-12.741751528413033</v>
      </c>
      <c r="S213" s="24">
        <f t="shared" si="49"/>
        <v>31.063402390327973</v>
      </c>
      <c r="T213" s="24">
        <f t="shared" si="50"/>
        <v>-0.20340239032797314</v>
      </c>
      <c r="U213" s="24">
        <f t="shared" si="51"/>
        <v>34.133674961676668</v>
      </c>
      <c r="V213" s="24">
        <f t="shared" si="57"/>
        <v>-0.12367496167667014</v>
      </c>
      <c r="W213" s="24">
        <f t="shared" si="58"/>
        <v>3</v>
      </c>
      <c r="X213" s="24">
        <f t="shared" si="59"/>
        <v>-0.5</v>
      </c>
    </row>
    <row r="214" spans="1:24" x14ac:dyDescent="0.2">
      <c r="A214" s="60">
        <f>Spreads!A230</f>
        <v>43766</v>
      </c>
      <c r="B214" s="24">
        <f>IF(Spreads!$F230="","",Spreads!D230)</f>
        <v>33.28</v>
      </c>
      <c r="C214" s="24">
        <f t="shared" si="45"/>
        <v>2.5</v>
      </c>
      <c r="D214" s="24">
        <f>IF(Spreads!$F230="","",Spreads!G230)</f>
        <v>41.53</v>
      </c>
      <c r="E214" s="24">
        <f>IF(Spreads!$F230="","",Spreads!B230)</f>
        <v>33.880000000000003</v>
      </c>
      <c r="F214" s="24">
        <f>IF(Spreads!$F230="","",Spreads!F230)</f>
        <v>30.163901113206709</v>
      </c>
      <c r="G214" s="24">
        <f>IF(Spreads!$F230="","",Spreads!C230)</f>
        <v>30.73</v>
      </c>
      <c r="H214" s="24">
        <f>IF(Spreads!$F230="","",Spreads!H230)</f>
        <v>30.78</v>
      </c>
      <c r="I214" s="24">
        <f t="shared" si="52"/>
        <v>-0.61609888679329217</v>
      </c>
      <c r="J214" s="24">
        <f t="shared" si="53"/>
        <v>-5.0000000000000711E-2</v>
      </c>
      <c r="L214" s="24">
        <f t="shared" si="54"/>
        <v>3.1000000000000014</v>
      </c>
      <c r="M214" s="24">
        <f t="shared" si="55"/>
        <v>10.75</v>
      </c>
      <c r="N214" s="24"/>
      <c r="O214" s="24">
        <f t="shared" si="46"/>
        <v>33.796639386703539</v>
      </c>
      <c r="P214" s="24">
        <f t="shared" si="47"/>
        <v>-0.51663938670353815</v>
      </c>
      <c r="Q214" s="24">
        <f t="shared" si="48"/>
        <v>12.003618900444653</v>
      </c>
      <c r="R214" s="24">
        <f t="shared" si="56"/>
        <v>-12.619717787237946</v>
      </c>
      <c r="S214" s="24">
        <f t="shared" si="49"/>
        <v>30.898623352690358</v>
      </c>
      <c r="T214" s="24">
        <f t="shared" si="50"/>
        <v>-0.16862335269035711</v>
      </c>
      <c r="U214" s="24">
        <f t="shared" si="51"/>
        <v>33.923384376411072</v>
      </c>
      <c r="V214" s="24">
        <f t="shared" si="57"/>
        <v>-4.338437641106907E-2</v>
      </c>
      <c r="W214" s="24">
        <f t="shared" si="58"/>
        <v>3</v>
      </c>
      <c r="X214" s="24">
        <f t="shared" si="59"/>
        <v>-0.5</v>
      </c>
    </row>
    <row r="215" spans="1:24" x14ac:dyDescent="0.2">
      <c r="A215" s="60">
        <f>Spreads!A231</f>
        <v>43767</v>
      </c>
      <c r="B215" s="24">
        <f>IF(Spreads!$F231="","",Spreads!D231)</f>
        <v>33.5</v>
      </c>
      <c r="C215" s="24">
        <f t="shared" si="45"/>
        <v>2.5</v>
      </c>
      <c r="D215" s="24">
        <f>IF(Spreads!$F231="","",Spreads!G231)</f>
        <v>41.75</v>
      </c>
      <c r="E215" s="24">
        <f>IF(Spreads!$F231="","",Spreads!B231)</f>
        <v>34.1</v>
      </c>
      <c r="F215" s="24">
        <f>IF(Spreads!$F231="","",Spreads!F231)</f>
        <v>30.515435299112504</v>
      </c>
      <c r="G215" s="24">
        <f>IF(Spreads!$F231="","",Spreads!C231)</f>
        <v>30.95</v>
      </c>
      <c r="H215" s="24">
        <f>IF(Spreads!$F231="","",Spreads!H231)</f>
        <v>31</v>
      </c>
      <c r="I215" s="24">
        <f t="shared" si="52"/>
        <v>-0.48456470088749626</v>
      </c>
      <c r="J215" s="24">
        <f t="shared" si="53"/>
        <v>-5.0000000000000711E-2</v>
      </c>
      <c r="L215" s="24">
        <f t="shared" si="54"/>
        <v>3.1000000000000014</v>
      </c>
      <c r="M215" s="24">
        <f t="shared" si="55"/>
        <v>10.75</v>
      </c>
      <c r="N215" s="24"/>
      <c r="O215" s="24">
        <f t="shared" si="46"/>
        <v>34.024320859524757</v>
      </c>
      <c r="P215" s="24">
        <f t="shared" si="47"/>
        <v>-0.5243208595247566</v>
      </c>
      <c r="Q215" s="24">
        <f t="shared" si="48"/>
        <v>12.085710078564272</v>
      </c>
      <c r="R215" s="24">
        <f t="shared" si="56"/>
        <v>-12.570274779451768</v>
      </c>
      <c r="S215" s="24">
        <f t="shared" si="49"/>
        <v>31.121698796217473</v>
      </c>
      <c r="T215" s="24">
        <f t="shared" si="50"/>
        <v>-0.17169879621747342</v>
      </c>
      <c r="U215" s="24">
        <f t="shared" si="51"/>
        <v>34.180406202846804</v>
      </c>
      <c r="V215" s="24">
        <f t="shared" si="57"/>
        <v>-8.0406202846802444E-2</v>
      </c>
      <c r="W215" s="24">
        <f t="shared" si="58"/>
        <v>3</v>
      </c>
      <c r="X215" s="24">
        <f t="shared" si="59"/>
        <v>-0.5</v>
      </c>
    </row>
    <row r="216" spans="1:24" x14ac:dyDescent="0.2">
      <c r="A216" s="60">
        <f>Spreads!A232</f>
        <v>43768</v>
      </c>
      <c r="B216" s="24">
        <f>IF(Spreads!$F232="","",Spreads!D232)</f>
        <v>33.479999999999997</v>
      </c>
      <c r="C216" s="24">
        <f t="shared" si="45"/>
        <v>2.4999999999999964</v>
      </c>
      <c r="D216" s="24">
        <f>IF(Spreads!$F232="","",Spreads!G232)</f>
        <v>41.73</v>
      </c>
      <c r="E216" s="24">
        <f>IF(Spreads!$F232="","",Spreads!B232)</f>
        <v>34.08</v>
      </c>
      <c r="F216" s="24">
        <f>IF(Spreads!$F232="","",Spreads!F232)</f>
        <v>30.708212110738259</v>
      </c>
      <c r="G216" s="24">
        <f>IF(Spreads!$F232="","",Spreads!C232)</f>
        <v>30.93</v>
      </c>
      <c r="H216" s="24">
        <f>IF(Spreads!$F232="","",Spreads!H232)</f>
        <v>30.98</v>
      </c>
      <c r="I216" s="24">
        <f t="shared" si="52"/>
        <v>-0.27178788926174136</v>
      </c>
      <c r="J216" s="24">
        <f t="shared" si="53"/>
        <v>-5.0000000000000711E-2</v>
      </c>
      <c r="L216" s="24">
        <f t="shared" si="54"/>
        <v>3.0999999999999979</v>
      </c>
      <c r="M216" s="24">
        <f t="shared" si="55"/>
        <v>10.749999999999996</v>
      </c>
      <c r="N216" s="24"/>
      <c r="O216" s="24">
        <f t="shared" si="46"/>
        <v>33.987095788513315</v>
      </c>
      <c r="P216" s="24">
        <f t="shared" si="47"/>
        <v>-0.50709578851331827</v>
      </c>
      <c r="Q216" s="24">
        <f t="shared" si="48"/>
        <v>12.078247244189759</v>
      </c>
      <c r="R216" s="24">
        <f t="shared" si="56"/>
        <v>-12.350035133451501</v>
      </c>
      <c r="S216" s="24">
        <f t="shared" si="49"/>
        <v>31.10141921044228</v>
      </c>
      <c r="T216" s="24">
        <f t="shared" si="50"/>
        <v>-0.1714192104422807</v>
      </c>
      <c r="U216" s="24">
        <f t="shared" si="51"/>
        <v>34.157040582261729</v>
      </c>
      <c r="V216" s="24">
        <f t="shared" si="57"/>
        <v>-7.7040582261730606E-2</v>
      </c>
      <c r="W216" s="24">
        <f t="shared" si="58"/>
        <v>3</v>
      </c>
      <c r="X216" s="24">
        <f t="shared" si="59"/>
        <v>-0.50000000000000355</v>
      </c>
    </row>
    <row r="217" spans="1:24" x14ac:dyDescent="0.2">
      <c r="A217" s="60">
        <f>Spreads!A233</f>
        <v>43769</v>
      </c>
      <c r="B217" s="24">
        <f>IF(Spreads!$F233="","",Spreads!D233)</f>
        <v>33.25</v>
      </c>
      <c r="C217" s="24">
        <f t="shared" si="45"/>
        <v>2.5</v>
      </c>
      <c r="D217" s="24">
        <f>IF(Spreads!$F233="","",Spreads!G233)</f>
        <v>41.5</v>
      </c>
      <c r="E217" s="24">
        <f>IF(Spreads!$F233="","",Spreads!B233)</f>
        <v>33.85</v>
      </c>
      <c r="F217" s="24">
        <f>IF(Spreads!$F233="","",Spreads!F233)</f>
        <v>30.42471679952391</v>
      </c>
      <c r="G217" s="24">
        <f>IF(Spreads!$F233="","",Spreads!C233)</f>
        <v>30.7</v>
      </c>
      <c r="H217" s="24">
        <f>IF(Spreads!$F233="","",Spreads!H233)</f>
        <v>30.75</v>
      </c>
      <c r="I217" s="24">
        <f t="shared" si="52"/>
        <v>-0.32528320047608972</v>
      </c>
      <c r="J217" s="24">
        <f t="shared" si="53"/>
        <v>-5.0000000000000711E-2</v>
      </c>
      <c r="L217" s="24">
        <f t="shared" si="54"/>
        <v>3.1000000000000014</v>
      </c>
      <c r="M217" s="24">
        <f t="shared" si="55"/>
        <v>10.75</v>
      </c>
      <c r="N217" s="24"/>
      <c r="O217" s="24">
        <f t="shared" si="46"/>
        <v>33.742886577299956</v>
      </c>
      <c r="P217" s="24">
        <f t="shared" si="47"/>
        <v>-0.49288657729995577</v>
      </c>
      <c r="Q217" s="24">
        <f t="shared" si="48"/>
        <v>11.992424648882887</v>
      </c>
      <c r="R217" s="24">
        <f t="shared" si="56"/>
        <v>-12.317707849358976</v>
      </c>
      <c r="S217" s="24">
        <f t="shared" si="49"/>
        <v>30.868203974027573</v>
      </c>
      <c r="T217" s="24">
        <f t="shared" si="50"/>
        <v>-0.16820397402757337</v>
      </c>
      <c r="U217" s="24">
        <f t="shared" si="51"/>
        <v>33.888335945533463</v>
      </c>
      <c r="V217" s="24">
        <f t="shared" si="57"/>
        <v>-3.8335945533461313E-2</v>
      </c>
      <c r="W217" s="24">
        <f t="shared" si="58"/>
        <v>3</v>
      </c>
      <c r="X217" s="24">
        <f t="shared" si="59"/>
        <v>-0.5</v>
      </c>
    </row>
    <row r="218" spans="1:24" x14ac:dyDescent="0.2">
      <c r="A218" s="60">
        <f>Spreads!A234</f>
        <v>43770</v>
      </c>
      <c r="B218" s="24">
        <f>IF(Spreads!$F234="","",Spreads!D234)</f>
        <v>33.53</v>
      </c>
      <c r="C218" s="24">
        <f t="shared" si="45"/>
        <v>2.5</v>
      </c>
      <c r="D218" s="24">
        <f>IF(Spreads!$F234="","",Spreads!G234)</f>
        <v>41.78</v>
      </c>
      <c r="E218" s="24">
        <f>IF(Spreads!$F234="","",Spreads!B234)</f>
        <v>34.130000000000003</v>
      </c>
      <c r="F218" s="24">
        <f>IF(Spreads!$F234="","",Spreads!F234)</f>
        <v>30.696872298289684</v>
      </c>
      <c r="G218" s="24">
        <f>IF(Spreads!$F234="","",Spreads!C234)</f>
        <v>30.98</v>
      </c>
      <c r="H218" s="24">
        <f>IF(Spreads!$F234="","",Spreads!H234)</f>
        <v>31.03</v>
      </c>
      <c r="I218" s="24">
        <f t="shared" si="52"/>
        <v>-0.33312770171031758</v>
      </c>
      <c r="J218" s="24">
        <f t="shared" si="53"/>
        <v>-5.0000000000000711E-2</v>
      </c>
      <c r="L218" s="24">
        <f t="shared" si="54"/>
        <v>3.1000000000000014</v>
      </c>
      <c r="M218" s="24">
        <f t="shared" si="55"/>
        <v>10.75</v>
      </c>
      <c r="N218" s="24"/>
      <c r="O218" s="24">
        <f t="shared" si="46"/>
        <v>34.045550833956405</v>
      </c>
      <c r="P218" s="24">
        <f t="shared" si="47"/>
        <v>-0.51555083395640366</v>
      </c>
      <c r="Q218" s="24">
        <f t="shared" si="48"/>
        <v>12.096904330126037</v>
      </c>
      <c r="R218" s="24">
        <f t="shared" si="56"/>
        <v>-12.430032031836355</v>
      </c>
      <c r="S218" s="24">
        <f t="shared" si="49"/>
        <v>31.152118174880258</v>
      </c>
      <c r="T218" s="24">
        <f t="shared" si="50"/>
        <v>-0.17211817488025716</v>
      </c>
      <c r="U218" s="24">
        <f t="shared" si="51"/>
        <v>34.215454633724406</v>
      </c>
      <c r="V218" s="24">
        <f t="shared" si="57"/>
        <v>-8.5454633724403095E-2</v>
      </c>
      <c r="W218" s="24">
        <f t="shared" si="58"/>
        <v>3</v>
      </c>
      <c r="X218" s="24">
        <f t="shared" si="59"/>
        <v>-0.5</v>
      </c>
    </row>
    <row r="219" spans="1:24" x14ac:dyDescent="0.2">
      <c r="A219" s="60">
        <f>Spreads!A235</f>
        <v>43773</v>
      </c>
      <c r="B219" s="24">
        <f>IF(Spreads!$F235="","",Spreads!D235)</f>
        <v>34.369999999999997</v>
      </c>
      <c r="C219" s="24">
        <f t="shared" si="45"/>
        <v>2.4999999999999964</v>
      </c>
      <c r="D219" s="24">
        <f>IF(Spreads!$F235="","",Spreads!G235)</f>
        <v>42.62</v>
      </c>
      <c r="E219" s="24">
        <f>IF(Spreads!$F235="","",Spreads!B235)</f>
        <v>34.97</v>
      </c>
      <c r="F219" s="24">
        <f>IF(Spreads!$F235="","",Spreads!F235)</f>
        <v>31.422620294998421</v>
      </c>
      <c r="G219" s="24">
        <f>IF(Spreads!$F235="","",Spreads!C235)</f>
        <v>31.82</v>
      </c>
      <c r="H219" s="24">
        <f>IF(Spreads!$F235="","",Spreads!H235)</f>
        <v>31.87</v>
      </c>
      <c r="I219" s="24">
        <f t="shared" si="52"/>
        <v>-0.44737970500158042</v>
      </c>
      <c r="J219" s="24">
        <f t="shared" si="53"/>
        <v>-5.0000000000000711E-2</v>
      </c>
      <c r="L219" s="24">
        <f t="shared" si="54"/>
        <v>3.0999999999999979</v>
      </c>
      <c r="M219" s="24">
        <f t="shared" si="55"/>
        <v>10.749999999999996</v>
      </c>
      <c r="N219" s="24"/>
      <c r="O219" s="24">
        <f t="shared" si="46"/>
        <v>34.960214954689221</v>
      </c>
      <c r="P219" s="24">
        <f t="shared" si="47"/>
        <v>-0.59021495468922325</v>
      </c>
      <c r="Q219" s="24">
        <f t="shared" si="48"/>
        <v>12.410343373855493</v>
      </c>
      <c r="R219" s="24">
        <f t="shared" si="56"/>
        <v>-12.857723078857074</v>
      </c>
      <c r="S219" s="24">
        <f t="shared" si="49"/>
        <v>32.003860777438319</v>
      </c>
      <c r="T219" s="24">
        <f t="shared" si="50"/>
        <v>-0.18386077743831919</v>
      </c>
      <c r="U219" s="24">
        <f t="shared" si="51"/>
        <v>35.196810698297213</v>
      </c>
      <c r="V219" s="24">
        <f t="shared" si="57"/>
        <v>-0.22681069829721423</v>
      </c>
      <c r="W219" s="24">
        <f t="shared" si="58"/>
        <v>3</v>
      </c>
      <c r="X219" s="24">
        <f t="shared" si="59"/>
        <v>-0.50000000000000355</v>
      </c>
    </row>
    <row r="220" spans="1:24" x14ac:dyDescent="0.2">
      <c r="A220" s="60">
        <f>Spreads!A236</f>
        <v>43774</v>
      </c>
      <c r="B220" s="24">
        <f>IF(Spreads!$F236="","",Spreads!D236)</f>
        <v>34.07</v>
      </c>
      <c r="C220" s="24">
        <f t="shared" si="45"/>
        <v>2.5</v>
      </c>
      <c r="D220" s="24">
        <f>IF(Spreads!$F236="","",Spreads!G236)</f>
        <v>42.32</v>
      </c>
      <c r="E220" s="24">
        <f>IF(Spreads!$F236="","",Spreads!B236)</f>
        <v>34.67</v>
      </c>
      <c r="F220" s="24">
        <f>IF(Spreads!$F236="","",Spreads!F236)</f>
        <v>31.229843483372662</v>
      </c>
      <c r="G220" s="24">
        <f>IF(Spreads!$F236="","",Spreads!C236)</f>
        <v>31.52</v>
      </c>
      <c r="H220" s="24">
        <f>IF(Spreads!$F236="","",Spreads!H236)</f>
        <v>31.57</v>
      </c>
      <c r="I220" s="24">
        <f t="shared" si="52"/>
        <v>-0.34015651662733859</v>
      </c>
      <c r="J220" s="24">
        <f t="shared" si="53"/>
        <v>-5.0000000000000711E-2</v>
      </c>
      <c r="L220" s="24">
        <f t="shared" si="54"/>
        <v>3.1000000000000014</v>
      </c>
      <c r="M220" s="24">
        <f t="shared" si="55"/>
        <v>10.75</v>
      </c>
      <c r="N220" s="24"/>
      <c r="O220" s="24">
        <f t="shared" si="46"/>
        <v>34.628664815475673</v>
      </c>
      <c r="P220" s="24">
        <f t="shared" si="47"/>
        <v>-0.55866481547567304</v>
      </c>
      <c r="Q220" s="24">
        <f t="shared" si="48"/>
        <v>12.298400858237832</v>
      </c>
      <c r="R220" s="24">
        <f t="shared" si="56"/>
        <v>-12.638557374865171</v>
      </c>
      <c r="S220" s="24">
        <f t="shared" si="49"/>
        <v>31.699666990810439</v>
      </c>
      <c r="T220" s="24">
        <f t="shared" si="50"/>
        <v>-0.17966699081043913</v>
      </c>
      <c r="U220" s="24">
        <f t="shared" si="51"/>
        <v>34.846326389521209</v>
      </c>
      <c r="V220" s="24">
        <f t="shared" si="57"/>
        <v>-0.17632638952120772</v>
      </c>
      <c r="W220" s="24">
        <f t="shared" si="58"/>
        <v>3</v>
      </c>
      <c r="X220" s="24">
        <f t="shared" si="59"/>
        <v>-0.5</v>
      </c>
    </row>
    <row r="221" spans="1:24" x14ac:dyDescent="0.2">
      <c r="A221" s="60">
        <f>Spreads!A237</f>
        <v>43775</v>
      </c>
      <c r="B221" s="24">
        <f>IF(Spreads!$F237="","",Spreads!D237)</f>
        <v>34.25</v>
      </c>
      <c r="C221" s="24">
        <f t="shared" si="45"/>
        <v>2.5</v>
      </c>
      <c r="D221" s="24">
        <f>IF(Spreads!$F237="","",Spreads!G237)</f>
        <v>42.5</v>
      </c>
      <c r="E221" s="24">
        <f>IF(Spreads!$F237="","",Spreads!B237)</f>
        <v>34.85</v>
      </c>
      <c r="F221" s="24">
        <f>IF(Spreads!$F237="","",Spreads!F237)</f>
        <v>31.433960107446996</v>
      </c>
      <c r="G221" s="24">
        <f>IF(Spreads!$F237="","",Spreads!C237)</f>
        <v>31.7</v>
      </c>
      <c r="H221" s="24">
        <f>IF(Spreads!$F237="","",Spreads!H237)</f>
        <v>31.75</v>
      </c>
      <c r="I221" s="24">
        <f t="shared" si="52"/>
        <v>-0.31603989255300391</v>
      </c>
      <c r="J221" s="24">
        <f t="shared" si="53"/>
        <v>-5.0000000000000711E-2</v>
      </c>
      <c r="L221" s="24">
        <f t="shared" si="54"/>
        <v>3.1000000000000014</v>
      </c>
      <c r="M221" s="24">
        <f t="shared" si="55"/>
        <v>10.75</v>
      </c>
      <c r="N221" s="24"/>
      <c r="O221" s="24">
        <f t="shared" si="46"/>
        <v>34.821090332009419</v>
      </c>
      <c r="P221" s="24">
        <f t="shared" si="47"/>
        <v>-0.57109033200941894</v>
      </c>
      <c r="Q221" s="24">
        <f t="shared" si="48"/>
        <v>12.36556636760843</v>
      </c>
      <c r="R221" s="24">
        <f t="shared" si="56"/>
        <v>-12.681606260161434</v>
      </c>
      <c r="S221" s="24">
        <f t="shared" si="49"/>
        <v>31.882183262787166</v>
      </c>
      <c r="T221" s="24">
        <f t="shared" si="50"/>
        <v>-0.18218326278716646</v>
      </c>
      <c r="U221" s="24">
        <f t="shared" si="51"/>
        <v>35.056616974786813</v>
      </c>
      <c r="V221" s="24">
        <f t="shared" si="57"/>
        <v>-0.20661697478681162</v>
      </c>
      <c r="W221" s="24">
        <f t="shared" si="58"/>
        <v>3</v>
      </c>
      <c r="X221" s="24">
        <f t="shared" si="59"/>
        <v>-0.5</v>
      </c>
    </row>
    <row r="222" spans="1:24" x14ac:dyDescent="0.2">
      <c r="A222" s="60">
        <f>Spreads!A238</f>
        <v>43776</v>
      </c>
      <c r="B222" s="24">
        <f>IF(Spreads!$F238="","",Spreads!D238)</f>
        <v>33.93</v>
      </c>
      <c r="C222" s="24">
        <f t="shared" si="45"/>
        <v>2.5</v>
      </c>
      <c r="D222" s="24">
        <f>IF(Spreads!$F238="","",Spreads!G238)</f>
        <v>41.18</v>
      </c>
      <c r="E222" s="24">
        <f>IF(Spreads!$F238="","",Spreads!B238)</f>
        <v>34.53</v>
      </c>
      <c r="F222" s="24">
        <f>IF(Spreads!$F238="","",Spreads!F238)</f>
        <v>31.524678607035582</v>
      </c>
      <c r="G222" s="24">
        <f>IF(Spreads!$F238="","",Spreads!C238)</f>
        <v>31.38</v>
      </c>
      <c r="H222" s="24">
        <f>IF(Spreads!$F238="","",Spreads!H238)</f>
        <v>31.43</v>
      </c>
      <c r="I222" s="24">
        <f t="shared" si="52"/>
        <v>9.4678607035582729E-2</v>
      </c>
      <c r="J222" s="24">
        <f t="shared" si="53"/>
        <v>-5.0000000000000711E-2</v>
      </c>
      <c r="L222" s="24">
        <f t="shared" si="54"/>
        <v>3.1000000000000014</v>
      </c>
      <c r="M222" s="24">
        <f t="shared" si="55"/>
        <v>9.75</v>
      </c>
      <c r="N222" s="24"/>
      <c r="O222" s="24">
        <f t="shared" si="46"/>
        <v>34.445643771020947</v>
      </c>
      <c r="P222" s="24">
        <f t="shared" si="47"/>
        <v>-0.51564377102094738</v>
      </c>
      <c r="Q222" s="24">
        <f t="shared" si="48"/>
        <v>12.246161017616256</v>
      </c>
      <c r="R222" s="24">
        <f t="shared" si="56"/>
        <v>-12.151482410580673</v>
      </c>
      <c r="S222" s="24">
        <f t="shared" si="49"/>
        <v>31.557709890384096</v>
      </c>
      <c r="T222" s="24">
        <f t="shared" si="50"/>
        <v>-0.17770989038409724</v>
      </c>
      <c r="U222" s="24">
        <f t="shared" si="51"/>
        <v>34.133348944259637</v>
      </c>
      <c r="V222" s="24">
        <f t="shared" si="57"/>
        <v>0.39665105574036374</v>
      </c>
      <c r="W222" s="24">
        <f t="shared" si="58"/>
        <v>3</v>
      </c>
      <c r="X222" s="24">
        <f t="shared" si="59"/>
        <v>-0.5</v>
      </c>
    </row>
    <row r="223" spans="1:24" x14ac:dyDescent="0.2">
      <c r="A223" s="60">
        <f>Spreads!A239</f>
        <v>43777</v>
      </c>
      <c r="B223" s="24">
        <f>IF(Spreads!$F239="","",Spreads!D239)</f>
        <v>34</v>
      </c>
      <c r="C223" s="24">
        <f t="shared" si="45"/>
        <v>2.5</v>
      </c>
      <c r="D223" s="24">
        <f>IF(Spreads!$F239="","",Spreads!G239)</f>
        <v>40.75</v>
      </c>
      <c r="E223" s="24">
        <f>IF(Spreads!$F239="","",Spreads!B239)</f>
        <v>34.6</v>
      </c>
      <c r="F223" s="24">
        <f>IF(Spreads!$F239="","",Spreads!F239)</f>
        <v>32.261766416192891</v>
      </c>
      <c r="G223" s="24">
        <f>IF(Spreads!$F239="","",Spreads!C239)</f>
        <v>31.45</v>
      </c>
      <c r="H223" s="24">
        <f>IF(Spreads!$F239="","",Spreads!H239)</f>
        <v>31.5</v>
      </c>
      <c r="I223" s="24">
        <f t="shared" si="52"/>
        <v>0.76176641619289143</v>
      </c>
      <c r="J223" s="24">
        <f t="shared" si="53"/>
        <v>-5.0000000000000711E-2</v>
      </c>
      <c r="L223" s="24">
        <f t="shared" si="54"/>
        <v>3.1000000000000014</v>
      </c>
      <c r="M223" s="24">
        <f t="shared" si="55"/>
        <v>9.25</v>
      </c>
      <c r="N223" s="24"/>
      <c r="O223" s="24">
        <f t="shared" si="46"/>
        <v>34.472108623304429</v>
      </c>
      <c r="P223" s="24">
        <f t="shared" si="47"/>
        <v>-0.47210862330442893</v>
      </c>
      <c r="Q223" s="24">
        <f t="shared" si="48"/>
        <v>12.272280937927043</v>
      </c>
      <c r="R223" s="24">
        <f t="shared" si="56"/>
        <v>-11.510514521734152</v>
      </c>
      <c r="S223" s="24">
        <f t="shared" si="49"/>
        <v>31.628688440597266</v>
      </c>
      <c r="T223" s="24">
        <f t="shared" si="50"/>
        <v>-0.17868844059726641</v>
      </c>
      <c r="U223" s="24">
        <f t="shared" si="51"/>
        <v>33.940419565724326</v>
      </c>
      <c r="V223" s="24">
        <f t="shared" si="57"/>
        <v>0.65958043427567503</v>
      </c>
      <c r="W223" s="24">
        <f t="shared" si="58"/>
        <v>3</v>
      </c>
      <c r="X223" s="24">
        <f t="shared" si="59"/>
        <v>-0.5</v>
      </c>
    </row>
    <row r="224" spans="1:24" x14ac:dyDescent="0.2">
      <c r="A224" s="60">
        <f>Spreads!A240</f>
        <v>43780</v>
      </c>
      <c r="B224" s="24">
        <f>IF(Spreads!$F240="","",Spreads!D240)</f>
        <v>33.92</v>
      </c>
      <c r="C224" s="24">
        <f t="shared" si="45"/>
        <v>2.5</v>
      </c>
      <c r="D224" s="24">
        <f>IF(Spreads!$F240="","",Spreads!G240)</f>
        <v>39.67</v>
      </c>
      <c r="E224" s="24">
        <f>IF(Spreads!$F240="","",Spreads!B240)</f>
        <v>34.520000000000003</v>
      </c>
      <c r="F224" s="24">
        <f>IF(Spreads!$F240="","",Spreads!F240)</f>
        <v>31.955591480081395</v>
      </c>
      <c r="G224" s="24">
        <f>IF(Spreads!$F240="","",Spreads!C240)</f>
        <v>31.37</v>
      </c>
      <c r="H224" s="24">
        <f>IF(Spreads!$F240="","",Spreads!H240)</f>
        <v>31.42</v>
      </c>
      <c r="I224" s="24">
        <f t="shared" si="52"/>
        <v>0.53559148008139346</v>
      </c>
      <c r="J224" s="24">
        <f t="shared" si="53"/>
        <v>-5.0000000000000711E-2</v>
      </c>
      <c r="L224" s="24">
        <f t="shared" si="54"/>
        <v>3.1000000000000014</v>
      </c>
      <c r="M224" s="24">
        <f t="shared" si="55"/>
        <v>8.25</v>
      </c>
      <c r="N224" s="24"/>
      <c r="O224" s="24">
        <f t="shared" si="46"/>
        <v>34.402430629574908</v>
      </c>
      <c r="P224" s="24">
        <f t="shared" si="47"/>
        <v>-0.48243062957490679</v>
      </c>
      <c r="Q224" s="24">
        <f t="shared" si="48"/>
        <v>12.242429600429002</v>
      </c>
      <c r="R224" s="24">
        <f t="shared" si="56"/>
        <v>-11.706838120347609</v>
      </c>
      <c r="S224" s="24">
        <f t="shared" si="49"/>
        <v>31.547570097496504</v>
      </c>
      <c r="T224" s="24">
        <f t="shared" si="50"/>
        <v>-0.17757009749650265</v>
      </c>
      <c r="U224" s="24">
        <f t="shared" si="51"/>
        <v>33.297538982217958</v>
      </c>
      <c r="V224" s="24">
        <f t="shared" si="57"/>
        <v>1.2224610177820452</v>
      </c>
      <c r="W224" s="24">
        <f t="shared" si="58"/>
        <v>3</v>
      </c>
      <c r="X224" s="24">
        <f t="shared" si="59"/>
        <v>-0.5</v>
      </c>
    </row>
    <row r="225" spans="1:24" x14ac:dyDescent="0.2">
      <c r="A225" s="60">
        <f>Spreads!A241</f>
        <v>43781</v>
      </c>
      <c r="B225" s="24">
        <f>IF(Spreads!$F241="","",Spreads!D241)</f>
        <v>33.53</v>
      </c>
      <c r="C225" s="24">
        <f t="shared" si="45"/>
        <v>2.5</v>
      </c>
      <c r="D225" s="24">
        <f>IF(Spreads!$F241="","",Spreads!G241)</f>
        <v>39.28</v>
      </c>
      <c r="E225" s="24">
        <f>IF(Spreads!$F241="","",Spreads!B241)</f>
        <v>34.130000000000003</v>
      </c>
      <c r="F225" s="24">
        <f>IF(Spreads!$F241="","",Spreads!F241)</f>
        <v>31.785494293352784</v>
      </c>
      <c r="G225" s="24">
        <f>IF(Spreads!$F241="","",Spreads!C241)</f>
        <v>30.98</v>
      </c>
      <c r="H225" s="24">
        <f>IF(Spreads!$F241="","",Spreads!H241)</f>
        <v>31.03</v>
      </c>
      <c r="I225" s="24">
        <f t="shared" si="52"/>
        <v>0.75549429335278262</v>
      </c>
      <c r="J225" s="24">
        <f t="shared" si="53"/>
        <v>-5.0000000000000711E-2</v>
      </c>
      <c r="L225" s="24">
        <f t="shared" si="54"/>
        <v>3.1000000000000014</v>
      </c>
      <c r="M225" s="24">
        <f t="shared" si="55"/>
        <v>8.25</v>
      </c>
      <c r="N225" s="24"/>
      <c r="O225" s="24">
        <f t="shared" si="46"/>
        <v>33.965494624794708</v>
      </c>
      <c r="P225" s="24">
        <f t="shared" si="47"/>
        <v>-0.43549462479470691</v>
      </c>
      <c r="Q225" s="24">
        <f t="shared" si="48"/>
        <v>12.096904330126037</v>
      </c>
      <c r="R225" s="24">
        <f t="shared" si="56"/>
        <v>-11.341410036773254</v>
      </c>
      <c r="S225" s="24">
        <f t="shared" si="49"/>
        <v>31.152118174880258</v>
      </c>
      <c r="T225" s="24">
        <f t="shared" si="50"/>
        <v>-0.17211817488025716</v>
      </c>
      <c r="U225" s="24">
        <f t="shared" si="51"/>
        <v>32.841909380809149</v>
      </c>
      <c r="V225" s="24">
        <f t="shared" si="57"/>
        <v>1.2880906191908537</v>
      </c>
      <c r="W225" s="24">
        <f t="shared" si="58"/>
        <v>3</v>
      </c>
      <c r="X225" s="24">
        <f t="shared" si="59"/>
        <v>-0.5</v>
      </c>
    </row>
    <row r="226" spans="1:24" x14ac:dyDescent="0.2">
      <c r="A226" s="60">
        <f>Spreads!A242</f>
        <v>43782</v>
      </c>
      <c r="B226" s="24">
        <f>IF(Spreads!$F242="","",Spreads!D242)</f>
        <v>32.53</v>
      </c>
      <c r="C226" s="24">
        <f t="shared" si="45"/>
        <v>2</v>
      </c>
      <c r="D226" s="24">
        <f>IF(Spreads!$F242="","",Spreads!G242)</f>
        <v>38.78</v>
      </c>
      <c r="E226" s="24">
        <f>IF(Spreads!$F242="","",Spreads!B242)</f>
        <v>33.43</v>
      </c>
      <c r="F226" s="24">
        <f>IF(Spreads!$F242="","",Spreads!F242)</f>
        <v>31.422620294998421</v>
      </c>
      <c r="G226" s="24">
        <f>IF(Spreads!$F242="","",Spreads!C242)</f>
        <v>30.28</v>
      </c>
      <c r="H226" s="24">
        <f>IF(Spreads!$F242="","",Spreads!H242)</f>
        <v>30.53</v>
      </c>
      <c r="I226" s="24">
        <f t="shared" si="52"/>
        <v>0.89262029499841944</v>
      </c>
      <c r="J226" s="24">
        <f t="shared" si="53"/>
        <v>-0.25</v>
      </c>
      <c r="L226" s="24">
        <f t="shared" si="54"/>
        <v>2.8999999999999986</v>
      </c>
      <c r="M226" s="24">
        <f t="shared" si="55"/>
        <v>8.25</v>
      </c>
      <c r="N226" s="24"/>
      <c r="O226" s="24">
        <f t="shared" si="46"/>
        <v>33.415968761872051</v>
      </c>
      <c r="P226" s="24">
        <f t="shared" si="47"/>
        <v>-0.88596876187204998</v>
      </c>
      <c r="Q226" s="24">
        <f t="shared" si="48"/>
        <v>11.8180396461299</v>
      </c>
      <c r="R226" s="24">
        <f t="shared" si="56"/>
        <v>-10.925419351131481</v>
      </c>
      <c r="S226" s="24">
        <f t="shared" si="49"/>
        <v>30.57417959314402</v>
      </c>
      <c r="T226" s="24">
        <f t="shared" si="50"/>
        <v>-0.29417959314401898</v>
      </c>
      <c r="U226" s="24">
        <f t="shared" si="51"/>
        <v>32.280204348698661</v>
      </c>
      <c r="V226" s="24">
        <f t="shared" si="57"/>
        <v>1.1497956513013392</v>
      </c>
      <c r="W226" s="24">
        <f t="shared" si="58"/>
        <v>3</v>
      </c>
      <c r="X226" s="24">
        <f t="shared" si="59"/>
        <v>-1</v>
      </c>
    </row>
    <row r="227" spans="1:24" x14ac:dyDescent="0.2">
      <c r="A227" s="60">
        <f>Spreads!A243</f>
        <v>43783</v>
      </c>
      <c r="B227" s="24">
        <f>IF(Spreads!$F243="","",Spreads!D243)</f>
        <v>32.78</v>
      </c>
      <c r="C227" s="24">
        <f t="shared" si="45"/>
        <v>2</v>
      </c>
      <c r="D227" s="24">
        <f>IF(Spreads!$F243="","",Spreads!G243)</f>
        <v>39.03</v>
      </c>
      <c r="E227" s="24">
        <f>IF(Spreads!$F243="","",Spreads!B243)</f>
        <v>33.68</v>
      </c>
      <c r="F227" s="24">
        <f>IF(Spreads!$F243="","",Spreads!F243)</f>
        <v>31.604057294175604</v>
      </c>
      <c r="G227" s="24">
        <f>IF(Spreads!$F243="","",Spreads!C243)</f>
        <v>30.53</v>
      </c>
      <c r="H227" s="24">
        <f>IF(Spreads!$F243="","",Spreads!H243)</f>
        <v>30.78</v>
      </c>
      <c r="I227" s="24">
        <f t="shared" si="52"/>
        <v>0.82405729417560281</v>
      </c>
      <c r="J227" s="24">
        <f t="shared" si="53"/>
        <v>-0.25</v>
      </c>
      <c r="L227" s="24">
        <f t="shared" si="54"/>
        <v>2.8999999999999986</v>
      </c>
      <c r="M227" s="24">
        <f t="shared" si="55"/>
        <v>8.25</v>
      </c>
      <c r="N227" s="24"/>
      <c r="O227" s="24">
        <f t="shared" si="46"/>
        <v>33.690731693333383</v>
      </c>
      <c r="P227" s="24">
        <f t="shared" si="47"/>
        <v>-0.910731693333382</v>
      </c>
      <c r="Q227" s="24">
        <f t="shared" si="48"/>
        <v>11.911325075811288</v>
      </c>
      <c r="R227" s="24">
        <f t="shared" si="56"/>
        <v>-11.087267781635685</v>
      </c>
      <c r="S227" s="24">
        <f t="shared" si="49"/>
        <v>30.827674415333917</v>
      </c>
      <c r="T227" s="24">
        <f t="shared" si="50"/>
        <v>-0.29767441533391548</v>
      </c>
      <c r="U227" s="24">
        <f t="shared" si="51"/>
        <v>32.572274606012002</v>
      </c>
      <c r="V227" s="24">
        <f t="shared" si="57"/>
        <v>1.1077253939879981</v>
      </c>
      <c r="W227" s="24">
        <f t="shared" si="58"/>
        <v>3</v>
      </c>
      <c r="X227" s="24">
        <f t="shared" si="59"/>
        <v>-1</v>
      </c>
    </row>
    <row r="228" spans="1:24" x14ac:dyDescent="0.2">
      <c r="A228" s="60">
        <f>Spreads!A244</f>
        <v>43784</v>
      </c>
      <c r="B228" s="24">
        <f>IF(Spreads!$F244="","",Spreads!D244)</f>
        <v>32.43</v>
      </c>
      <c r="C228" s="24">
        <f t="shared" si="45"/>
        <v>2</v>
      </c>
      <c r="D228" s="24">
        <f>IF(Spreads!$F244="","",Spreads!G244)</f>
        <v>38.68</v>
      </c>
      <c r="E228" s="24">
        <f>IF(Spreads!$F244="","",Spreads!B244)</f>
        <v>33.33</v>
      </c>
      <c r="F228" s="24">
        <f>IF(Spreads!$F244="","",Spreads!F244)</f>
        <v>31.479319357241287</v>
      </c>
      <c r="G228" s="24">
        <f>IF(Spreads!$F244="","",Spreads!C244)</f>
        <v>30.18</v>
      </c>
      <c r="H228" s="24">
        <f>IF(Spreads!$F244="","",Spreads!H244)</f>
        <v>30.43</v>
      </c>
      <c r="I228" s="24">
        <f t="shared" si="52"/>
        <v>1.0493193572412878</v>
      </c>
      <c r="J228" s="24">
        <f t="shared" si="53"/>
        <v>-0.25</v>
      </c>
      <c r="L228" s="24">
        <f t="shared" si="54"/>
        <v>2.8999999999999986</v>
      </c>
      <c r="M228" s="24">
        <f t="shared" si="55"/>
        <v>8.25</v>
      </c>
      <c r="N228" s="24"/>
      <c r="O228" s="24">
        <f t="shared" si="46"/>
        <v>33.296556914449567</v>
      </c>
      <c r="P228" s="24">
        <f t="shared" si="47"/>
        <v>-0.86655691444956773</v>
      </c>
      <c r="Q228" s="24">
        <f t="shared" si="48"/>
        <v>11.780725474257347</v>
      </c>
      <c r="R228" s="24">
        <f t="shared" si="56"/>
        <v>-10.731406117016059</v>
      </c>
      <c r="S228" s="24">
        <f t="shared" si="49"/>
        <v>30.472781664268059</v>
      </c>
      <c r="T228" s="24">
        <f t="shared" si="50"/>
        <v>-0.29278166426805896</v>
      </c>
      <c r="U228" s="24">
        <f t="shared" si="51"/>
        <v>32.163376245773328</v>
      </c>
      <c r="V228" s="24">
        <f t="shared" si="57"/>
        <v>1.16662375422667</v>
      </c>
      <c r="W228" s="24">
        <f t="shared" si="58"/>
        <v>2.75</v>
      </c>
      <c r="X228" s="24">
        <f t="shared" si="59"/>
        <v>-0.75</v>
      </c>
    </row>
    <row r="229" spans="1:24" x14ac:dyDescent="0.2">
      <c r="A229" s="60">
        <f>Spreads!A246</f>
        <v>43788</v>
      </c>
      <c r="B229" s="24">
        <f>IF(Spreads!$F246="","",Spreads!D246)</f>
        <v>32.96</v>
      </c>
      <c r="C229" s="24">
        <f t="shared" si="45"/>
        <v>2</v>
      </c>
      <c r="D229" s="24">
        <f>IF(Spreads!$F246="","",Spreads!G246)</f>
        <v>39.21</v>
      </c>
      <c r="E229" s="24">
        <f>IF(Spreads!$F246="","",Spreads!B246)</f>
        <v>33.86</v>
      </c>
      <c r="F229" s="24">
        <f>IF(Spreads!$F246="","",Spreads!F246)</f>
        <v>31.842193355595654</v>
      </c>
      <c r="G229" s="24">
        <f>IF(Spreads!$F246="","",Spreads!C246)</f>
        <v>30.71</v>
      </c>
      <c r="H229" s="24">
        <f>IF(Spreads!$F246="","",Spreads!H246)</f>
        <v>30.96</v>
      </c>
      <c r="I229" s="24">
        <f t="shared" si="52"/>
        <v>0.88219335559565337</v>
      </c>
      <c r="J229" s="24">
        <f t="shared" si="53"/>
        <v>-0.25</v>
      </c>
      <c r="L229" s="24">
        <f t="shared" si="54"/>
        <v>2.8999999999999986</v>
      </c>
      <c r="M229" s="24">
        <f t="shared" si="55"/>
        <v>8.25</v>
      </c>
      <c r="N229" s="24"/>
      <c r="O229" s="24">
        <f t="shared" si="46"/>
        <v>33.880655453330817</v>
      </c>
      <c r="P229" s="24">
        <f t="shared" si="47"/>
        <v>-0.92065545333081644</v>
      </c>
      <c r="Q229" s="24">
        <f t="shared" si="48"/>
        <v>11.978490585181884</v>
      </c>
      <c r="R229" s="24">
        <f t="shared" si="56"/>
        <v>-11.096297229586231</v>
      </c>
      <c r="S229" s="24">
        <f t="shared" si="49"/>
        <v>31.010190687310644</v>
      </c>
      <c r="T229" s="24">
        <f t="shared" si="50"/>
        <v>-0.3001906873106428</v>
      </c>
      <c r="U229" s="24">
        <f t="shared" si="51"/>
        <v>32.782565191277598</v>
      </c>
      <c r="V229" s="24">
        <f t="shared" si="57"/>
        <v>1.0774348087224013</v>
      </c>
      <c r="W229" s="24">
        <f t="shared" si="58"/>
        <v>3</v>
      </c>
      <c r="X229" s="24">
        <f t="shared" si="59"/>
        <v>-1</v>
      </c>
    </row>
    <row r="230" spans="1:24" x14ac:dyDescent="0.2">
      <c r="A230" s="60">
        <f>Spreads!A247</f>
        <v>43789</v>
      </c>
      <c r="B230" s="24">
        <f>IF(Spreads!$F247="","",Spreads!D247)</f>
        <v>33.700000000000003</v>
      </c>
      <c r="C230" s="24">
        <f t="shared" si="45"/>
        <v>2.5000000000000036</v>
      </c>
      <c r="D230" s="24">
        <f>IF(Spreads!$F247="","",Spreads!G247)</f>
        <v>39.450000000000003</v>
      </c>
      <c r="E230" s="24">
        <f>IF(Spreads!$F247="","",Spreads!B247)</f>
        <v>33.97</v>
      </c>
      <c r="F230" s="24">
        <f>IF(Spreads!$F247="","",Spreads!F247)</f>
        <v>32.171047916604302</v>
      </c>
      <c r="G230" s="24">
        <f>IF(Spreads!$F247="","",Spreads!C247)</f>
        <v>30.82</v>
      </c>
      <c r="H230" s="24">
        <f>IF(Spreads!$F247="","",Spreads!H247)</f>
        <v>31.2</v>
      </c>
      <c r="I230" s="24">
        <f t="shared" si="52"/>
        <v>0.97104791660430223</v>
      </c>
      <c r="J230" s="24">
        <f t="shared" si="53"/>
        <v>-0.37999999999999901</v>
      </c>
      <c r="L230" s="24">
        <f t="shared" si="54"/>
        <v>2.7699999999999996</v>
      </c>
      <c r="M230" s="24">
        <f t="shared" si="55"/>
        <v>8.2500000000000036</v>
      </c>
      <c r="N230" s="24"/>
      <c r="O230" s="24">
        <f t="shared" si="46"/>
        <v>34.133053214481976</v>
      </c>
      <c r="P230" s="24">
        <f t="shared" si="47"/>
        <v>-0.43305321448197276</v>
      </c>
      <c r="Q230" s="24">
        <f t="shared" si="48"/>
        <v>12.008053611664328</v>
      </c>
      <c r="R230" s="24">
        <f t="shared" si="56"/>
        <v>-11.037005695060026</v>
      </c>
      <c r="S230" s="24">
        <f t="shared" si="49"/>
        <v>31.207428907331256</v>
      </c>
      <c r="T230" s="24">
        <f t="shared" si="50"/>
        <v>-0.38742890733125535</v>
      </c>
      <c r="U230" s="24">
        <f t="shared" si="51"/>
        <v>33.040517155782219</v>
      </c>
      <c r="V230" s="24">
        <f t="shared" si="57"/>
        <v>0.92948284421778027</v>
      </c>
      <c r="W230" s="24">
        <f t="shared" si="58"/>
        <v>3</v>
      </c>
      <c r="X230" s="24">
        <f t="shared" si="59"/>
        <v>-0.49999999999999645</v>
      </c>
    </row>
    <row r="231" spans="1:24" x14ac:dyDescent="0.2">
      <c r="A231" s="60">
        <f>Spreads!A248</f>
        <v>43790</v>
      </c>
      <c r="B231" s="24">
        <f>IF(Spreads!$F248="","",Spreads!D248)</f>
        <v>33.19</v>
      </c>
      <c r="C231" s="24">
        <f t="shared" si="45"/>
        <v>2.3099999999999987</v>
      </c>
      <c r="D231" s="24">
        <f>IF(Spreads!$F248="","",Spreads!G248)</f>
        <v>38.94</v>
      </c>
      <c r="E231" s="24">
        <f>IF(Spreads!$F248="","",Spreads!B248)</f>
        <v>33.04</v>
      </c>
      <c r="F231" s="24">
        <f>IF(Spreads!$F248="","",Spreads!F248)</f>
        <v>31.85353316804423</v>
      </c>
      <c r="G231" s="24">
        <f>IF(Spreads!$F248="","",Spreads!C248)</f>
        <v>29.89</v>
      </c>
      <c r="H231" s="24">
        <f>IF(Spreads!$F248="","",Spreads!H248)</f>
        <v>30.88</v>
      </c>
      <c r="I231" s="24">
        <f t="shared" si="52"/>
        <v>0.97353316804423073</v>
      </c>
      <c r="J231" s="24">
        <f t="shared" si="53"/>
        <v>-0.98999999999999844</v>
      </c>
      <c r="L231" s="24">
        <f t="shared" si="54"/>
        <v>2.16</v>
      </c>
      <c r="M231" s="24">
        <f t="shared" si="55"/>
        <v>8.0599999999999987</v>
      </c>
      <c r="N231" s="24"/>
      <c r="O231" s="24">
        <f t="shared" si="46"/>
        <v>33.787627731929135</v>
      </c>
      <c r="P231" s="24">
        <f t="shared" si="47"/>
        <v>-0.59762773192913698</v>
      </c>
      <c r="Q231" s="24">
        <f t="shared" si="48"/>
        <v>11.607152096540391</v>
      </c>
      <c r="R231" s="24">
        <f t="shared" si="56"/>
        <v>-10.63361892849616</v>
      </c>
      <c r="S231" s="24">
        <f t="shared" si="49"/>
        <v>30.66656127599104</v>
      </c>
      <c r="T231" s="24">
        <f t="shared" si="50"/>
        <v>-0.77656127599103897</v>
      </c>
      <c r="U231" s="24">
        <f t="shared" si="51"/>
        <v>32.570803270555736</v>
      </c>
      <c r="V231" s="24">
        <f t="shared" si="57"/>
        <v>0.46919672944426338</v>
      </c>
      <c r="W231" s="24">
        <f t="shared" si="58"/>
        <v>2.75</v>
      </c>
      <c r="X231" s="24">
        <f t="shared" si="59"/>
        <v>-0.44000000000000128</v>
      </c>
    </row>
    <row r="232" spans="1:24" x14ac:dyDescent="0.2">
      <c r="A232" s="60">
        <f>Spreads!A249</f>
        <v>43791</v>
      </c>
      <c r="B232" s="24">
        <f>IF(Spreads!$F249="","",Spreads!D249)</f>
        <v>33.380000000000003</v>
      </c>
      <c r="C232" s="24">
        <f t="shared" si="45"/>
        <v>2.3200000000000038</v>
      </c>
      <c r="D232" s="24">
        <f>IF(Spreads!$F249="","",Spreads!G249)</f>
        <v>39.130000000000003</v>
      </c>
      <c r="E232" s="24">
        <f>IF(Spreads!$F249="","",Spreads!B249)</f>
        <v>33.229999999999997</v>
      </c>
      <c r="F232" s="24">
        <f>IF(Spreads!$F249="","",Spreads!F249)</f>
        <v>32.409183978024352</v>
      </c>
      <c r="G232" s="24">
        <f>IF(Spreads!$F249="","",Spreads!C249)</f>
        <v>30.08</v>
      </c>
      <c r="H232" s="24">
        <f>IF(Spreads!$F249="","",Spreads!H249)</f>
        <v>31.06</v>
      </c>
      <c r="I232" s="24">
        <f t="shared" si="52"/>
        <v>1.3491839780243531</v>
      </c>
      <c r="J232" s="24">
        <f t="shared" si="53"/>
        <v>-0.98000000000000043</v>
      </c>
      <c r="L232" s="24">
        <f t="shared" si="54"/>
        <v>2.1699999999999982</v>
      </c>
      <c r="M232" s="24">
        <f t="shared" si="55"/>
        <v>8.0700000000000038</v>
      </c>
      <c r="N232" s="24"/>
      <c r="O232" s="24">
        <f t="shared" si="46"/>
        <v>33.954201764254414</v>
      </c>
      <c r="P232" s="24">
        <f t="shared" si="47"/>
        <v>-0.57420176425441127</v>
      </c>
      <c r="Q232" s="24">
        <f t="shared" si="48"/>
        <v>11.678932297142659</v>
      </c>
      <c r="R232" s="24">
        <f t="shared" si="56"/>
        <v>-10.329748319118305</v>
      </c>
      <c r="S232" s="24">
        <f t="shared" si="49"/>
        <v>30.852624994835587</v>
      </c>
      <c r="T232" s="24">
        <f t="shared" si="50"/>
        <v>-0.77262499483558855</v>
      </c>
      <c r="U232" s="24">
        <f t="shared" si="51"/>
        <v>32.786139327182681</v>
      </c>
      <c r="V232" s="24">
        <f t="shared" si="57"/>
        <v>0.44386067281731556</v>
      </c>
      <c r="W232" s="24">
        <f t="shared" si="58"/>
        <v>2.75</v>
      </c>
      <c r="X232" s="24">
        <f t="shared" si="59"/>
        <v>-0.42999999999999616</v>
      </c>
    </row>
    <row r="233" spans="1:24" x14ac:dyDescent="0.2">
      <c r="A233" s="60">
        <f>Spreads!A250</f>
        <v>43794</v>
      </c>
      <c r="B233" s="24">
        <f>IF(Spreads!$F250="","",Spreads!D250)</f>
        <v>32.94</v>
      </c>
      <c r="C233" s="24">
        <f t="shared" si="45"/>
        <v>2.3499999999999979</v>
      </c>
      <c r="D233" s="24">
        <f>IF(Spreads!$F250="","",Spreads!G250)</f>
        <v>38.69</v>
      </c>
      <c r="E233" s="24">
        <f>IF(Spreads!$F250="","",Spreads!B250)</f>
        <v>32.79</v>
      </c>
      <c r="F233" s="24">
        <f>IF(Spreads!$F250="","",Spreads!F250)</f>
        <v>31.717455418661345</v>
      </c>
      <c r="G233" s="24">
        <f>IF(Spreads!$F250="","",Spreads!C250)</f>
        <v>29.64</v>
      </c>
      <c r="H233" s="24">
        <f>IF(Spreads!$F250="","",Spreads!H250)</f>
        <v>30.59</v>
      </c>
      <c r="I233" s="24">
        <f t="shared" si="52"/>
        <v>1.127455418661345</v>
      </c>
      <c r="J233" s="24">
        <f t="shared" si="53"/>
        <v>-0.94999999999999929</v>
      </c>
      <c r="L233" s="24">
        <f t="shared" si="54"/>
        <v>2.1999999999999993</v>
      </c>
      <c r="M233" s="24">
        <f t="shared" si="55"/>
        <v>8.0999999999999979</v>
      </c>
      <c r="N233" s="24"/>
      <c r="O233" s="24">
        <f t="shared" si="46"/>
        <v>33.463432223807949</v>
      </c>
      <c r="P233" s="24">
        <f t="shared" si="47"/>
        <v>-0.5234322238079514</v>
      </c>
      <c r="Q233" s="24">
        <f t="shared" si="48"/>
        <v>11.517399763036657</v>
      </c>
      <c r="R233" s="24">
        <f t="shared" si="56"/>
        <v>-10.389944344375312</v>
      </c>
      <c r="S233" s="24">
        <f t="shared" si="49"/>
        <v>30.386697069722047</v>
      </c>
      <c r="T233" s="24">
        <f t="shared" si="50"/>
        <v>-0.74669706972204608</v>
      </c>
      <c r="U233" s="24">
        <f t="shared" si="51"/>
        <v>32.25218365751762</v>
      </c>
      <c r="V233" s="24">
        <f t="shared" si="57"/>
        <v>0.53781634248237964</v>
      </c>
      <c r="W233" s="24">
        <f t="shared" si="58"/>
        <v>2.75</v>
      </c>
      <c r="X233" s="24">
        <f t="shared" si="59"/>
        <v>-0.40000000000000213</v>
      </c>
    </row>
    <row r="234" spans="1:24" x14ac:dyDescent="0.2">
      <c r="A234" s="60">
        <f>Spreads!A251</f>
        <v>43795</v>
      </c>
      <c r="B234" s="24">
        <f>IF(Spreads!$F251="","",Spreads!D251)</f>
        <v>32.72</v>
      </c>
      <c r="C234" s="24">
        <f t="shared" si="45"/>
        <v>2.3200000000000003</v>
      </c>
      <c r="D234" s="24">
        <f>IF(Spreads!$F251="","",Spreads!G251)</f>
        <v>38.47</v>
      </c>
      <c r="E234" s="24">
        <f>IF(Spreads!$F251="","",Spreads!B251)</f>
        <v>32.57</v>
      </c>
      <c r="F234" s="24">
        <f>IF(Spreads!$F251="","",Spreads!F251)</f>
        <v>31.286542545615532</v>
      </c>
      <c r="G234" s="24">
        <f>IF(Spreads!$F251="","",Spreads!C251)</f>
        <v>29.42</v>
      </c>
      <c r="H234" s="24">
        <f>IF(Spreads!$F251="","",Spreads!H251)</f>
        <v>30.4</v>
      </c>
      <c r="I234" s="24">
        <f t="shared" si="52"/>
        <v>0.88654254561553358</v>
      </c>
      <c r="J234" s="24">
        <f t="shared" si="53"/>
        <v>-0.97999999999999687</v>
      </c>
      <c r="L234" s="24">
        <f t="shared" si="54"/>
        <v>2.1700000000000017</v>
      </c>
      <c r="M234" s="24">
        <f t="shared" si="55"/>
        <v>8.07</v>
      </c>
      <c r="N234" s="24"/>
      <c r="O234" s="24">
        <f t="shared" si="46"/>
        <v>33.276160858863349</v>
      </c>
      <c r="P234" s="24">
        <f t="shared" si="47"/>
        <v>-0.55616085886335043</v>
      </c>
      <c r="Q234" s="24">
        <f t="shared" si="48"/>
        <v>11.432658762783799</v>
      </c>
      <c r="R234" s="24">
        <f t="shared" si="56"/>
        <v>-10.546116217168265</v>
      </c>
      <c r="S234" s="24">
        <f t="shared" si="49"/>
        <v>30.183398664254259</v>
      </c>
      <c r="T234" s="24">
        <f t="shared" si="50"/>
        <v>-0.7633986642542574</v>
      </c>
      <c r="U234" s="24">
        <f t="shared" si="51"/>
        <v>32.01507384787547</v>
      </c>
      <c r="V234" s="24">
        <f t="shared" si="57"/>
        <v>0.55492615212452989</v>
      </c>
      <c r="W234" s="24">
        <f t="shared" si="58"/>
        <v>2.75</v>
      </c>
      <c r="X234" s="24">
        <f t="shared" si="59"/>
        <v>-0.42999999999999972</v>
      </c>
    </row>
    <row r="235" spans="1:24" x14ac:dyDescent="0.2">
      <c r="A235" s="60">
        <f>Spreads!A252</f>
        <v>43796</v>
      </c>
      <c r="B235" s="24">
        <f>IF(Spreads!$F252="","",Spreads!D252)</f>
        <v>32.619999999999997</v>
      </c>
      <c r="C235" s="24">
        <f t="shared" si="45"/>
        <v>2.1199999999999974</v>
      </c>
      <c r="D235" s="24">
        <f>IF(Spreads!$F252="","",Spreads!G252)</f>
        <v>38.619999999999997</v>
      </c>
      <c r="E235" s="24">
        <f>IF(Spreads!$F252="","",Spreads!B252)</f>
        <v>32.72</v>
      </c>
      <c r="F235" s="24">
        <f>IF(Spreads!$F252="","",Spreads!F252)</f>
        <v>31.36592123275555</v>
      </c>
      <c r="G235" s="24">
        <f>IF(Spreads!$F252="","",Spreads!C252)</f>
        <v>29.57</v>
      </c>
      <c r="H235" s="24">
        <f>IF(Spreads!$F252="","",Spreads!H252)</f>
        <v>30.5</v>
      </c>
      <c r="I235" s="24">
        <f t="shared" si="52"/>
        <v>0.86592123275555011</v>
      </c>
      <c r="J235" s="24">
        <f t="shared" si="53"/>
        <v>-0.92999999999999972</v>
      </c>
      <c r="L235" s="24">
        <f t="shared" si="54"/>
        <v>2.2199999999999989</v>
      </c>
      <c r="M235" s="24">
        <f t="shared" si="55"/>
        <v>8.1199999999999974</v>
      </c>
      <c r="N235" s="24"/>
      <c r="O235" s="24">
        <f t="shared" si="46"/>
        <v>33.385565680140623</v>
      </c>
      <c r="P235" s="24">
        <f t="shared" si="47"/>
        <v>-0.7655656801406252</v>
      </c>
      <c r="Q235" s="24">
        <f t="shared" si="48"/>
        <v>11.493046390814694</v>
      </c>
      <c r="R235" s="24">
        <f t="shared" si="56"/>
        <v>-10.627125158059144</v>
      </c>
      <c r="S235" s="24">
        <f t="shared" si="49"/>
        <v>30.302533827469325</v>
      </c>
      <c r="T235" s="24">
        <f t="shared" si="50"/>
        <v>-0.73253382746932516</v>
      </c>
      <c r="U235" s="24">
        <f t="shared" si="51"/>
        <v>32.168347048865584</v>
      </c>
      <c r="V235" s="24">
        <f t="shared" si="57"/>
        <v>0.55165295113441459</v>
      </c>
      <c r="W235" s="24">
        <f t="shared" si="58"/>
        <v>2.75</v>
      </c>
      <c r="X235" s="24">
        <f t="shared" si="59"/>
        <v>-0.63000000000000256</v>
      </c>
    </row>
    <row r="236" spans="1:24" x14ac:dyDescent="0.2">
      <c r="A236" s="60">
        <f>Spreads!A253</f>
        <v>43798</v>
      </c>
      <c r="B236" s="24">
        <f>IF(Spreads!$F253="","",Spreads!D253)</f>
        <v>32.67</v>
      </c>
      <c r="C236" s="24">
        <f t="shared" si="45"/>
        <v>2.0900000000000034</v>
      </c>
      <c r="D236" s="24">
        <f>IF(Spreads!$F253="","",Spreads!G253)</f>
        <v>38.67</v>
      </c>
      <c r="E236" s="24">
        <f>IF(Spreads!$F253="","",Spreads!B253)</f>
        <v>32.770000000000003</v>
      </c>
      <c r="F236" s="24">
        <f>IF(Spreads!$F253="","",Spreads!F253)</f>
        <v>31.558698044381305</v>
      </c>
      <c r="G236" s="24">
        <f>IF(Spreads!$F253="","",Spreads!C253)</f>
        <v>29.62</v>
      </c>
      <c r="H236" s="24">
        <f>IF(Spreads!$F253="","",Spreads!H253)</f>
        <v>30.58</v>
      </c>
      <c r="I236" s="24">
        <f t="shared" si="52"/>
        <v>0.97869804438130714</v>
      </c>
      <c r="J236" s="24">
        <f t="shared" si="53"/>
        <v>-0.9599999999999973</v>
      </c>
      <c r="L236" s="24">
        <f t="shared" si="54"/>
        <v>2.1900000000000048</v>
      </c>
      <c r="M236" s="24">
        <f t="shared" si="55"/>
        <v>8.0900000000000034</v>
      </c>
      <c r="N236" s="24"/>
      <c r="O236" s="24">
        <f t="shared" si="46"/>
        <v>33.463582862324493</v>
      </c>
      <c r="P236" s="24">
        <f t="shared" si="47"/>
        <v>-0.7935828623244916</v>
      </c>
      <c r="Q236" s="24">
        <f t="shared" si="48"/>
        <v>11.509053654617734</v>
      </c>
      <c r="R236" s="24">
        <f t="shared" si="56"/>
        <v>-10.530355610236427</v>
      </c>
      <c r="S236" s="24">
        <f t="shared" si="49"/>
        <v>30.373009829966627</v>
      </c>
      <c r="T236" s="24">
        <f t="shared" si="50"/>
        <v>-0.75300982996662569</v>
      </c>
      <c r="U236" s="24">
        <f t="shared" si="51"/>
        <v>32.246673117121837</v>
      </c>
      <c r="V236" s="24">
        <f t="shared" si="57"/>
        <v>0.52332688287816609</v>
      </c>
      <c r="W236" s="24">
        <f t="shared" si="58"/>
        <v>2.75</v>
      </c>
      <c r="X236" s="24">
        <f t="shared" si="59"/>
        <v>-0.65999999999999659</v>
      </c>
    </row>
    <row r="237" spans="1:24" x14ac:dyDescent="0.2">
      <c r="A237" s="60">
        <f>Spreads!A254</f>
        <v>43801</v>
      </c>
      <c r="B237" s="24">
        <f>IF(Spreads!$F254="","",Spreads!D254)</f>
        <v>32.409999999999997</v>
      </c>
      <c r="C237" s="24">
        <f t="shared" si="45"/>
        <v>2.2499999999999964</v>
      </c>
      <c r="D237" s="24">
        <f>IF(Spreads!$F254="","",Spreads!G254)</f>
        <v>38.159999999999997</v>
      </c>
      <c r="E237" s="24">
        <f>IF(Spreads!$F254="","",Spreads!B254)</f>
        <v>32.51</v>
      </c>
      <c r="F237" s="24">
        <f>IF(Spreads!$F254="","",Spreads!F254)</f>
        <v>31.536018419484158</v>
      </c>
      <c r="G237" s="24">
        <f>IF(Spreads!$F254="","",Spreads!C254)</f>
        <v>29.36</v>
      </c>
      <c r="H237" s="24">
        <f>IF(Spreads!$F254="","",Spreads!H254)</f>
        <v>30.16</v>
      </c>
      <c r="I237" s="24">
        <f t="shared" si="52"/>
        <v>1.3760184194841578</v>
      </c>
      <c r="J237" s="24">
        <f t="shared" si="53"/>
        <v>-0.80000000000000071</v>
      </c>
      <c r="L237" s="24">
        <f t="shared" si="54"/>
        <v>2.3499999999999979</v>
      </c>
      <c r="M237" s="24">
        <f t="shared" si="55"/>
        <v>7.9999999999999964</v>
      </c>
      <c r="N237" s="24"/>
      <c r="O237" s="24">
        <f t="shared" si="46"/>
        <v>32.981233236595052</v>
      </c>
      <c r="P237" s="24">
        <f t="shared" si="47"/>
        <v>-0.57123323659505587</v>
      </c>
      <c r="Q237" s="24">
        <f t="shared" si="48"/>
        <v>11.426169192459696</v>
      </c>
      <c r="R237" s="24">
        <f t="shared" si="56"/>
        <v>-10.050150772975538</v>
      </c>
      <c r="S237" s="24">
        <f t="shared" si="49"/>
        <v>30.003897678572756</v>
      </c>
      <c r="T237" s="24">
        <f t="shared" si="50"/>
        <v>-0.64389767857275615</v>
      </c>
      <c r="U237" s="24">
        <f t="shared" si="51"/>
        <v>31.699368101325305</v>
      </c>
      <c r="V237" s="24">
        <f t="shared" si="57"/>
        <v>0.81063189867469276</v>
      </c>
      <c r="W237" s="24">
        <f t="shared" si="58"/>
        <v>2.75</v>
      </c>
      <c r="X237" s="24">
        <f t="shared" si="59"/>
        <v>-0.50000000000000355</v>
      </c>
    </row>
    <row r="238" spans="1:24" x14ac:dyDescent="0.2">
      <c r="A238" s="60">
        <f>Spreads!A255</f>
        <v>43802</v>
      </c>
      <c r="B238" s="24">
        <f>IF(Spreads!$F255="","",Spreads!D255)</f>
        <v>32.44</v>
      </c>
      <c r="C238" s="24">
        <f t="shared" si="45"/>
        <v>2.2499999999999964</v>
      </c>
      <c r="D238" s="24">
        <f>IF(Spreads!$F255="","",Spreads!G255)</f>
        <v>38.19</v>
      </c>
      <c r="E238" s="24">
        <f>IF(Spreads!$F255="","",Spreads!B255)</f>
        <v>32.54</v>
      </c>
      <c r="F238" s="24">
        <f>IF(Spreads!$F255="","",Spreads!F255)</f>
        <v>31.9102322302871</v>
      </c>
      <c r="G238" s="24">
        <f>IF(Spreads!$F255="","",Spreads!C255)</f>
        <v>29.39</v>
      </c>
      <c r="H238" s="24">
        <f>IF(Spreads!$F255="","",Spreads!H255)</f>
        <v>30.19</v>
      </c>
      <c r="I238" s="24">
        <f t="shared" si="52"/>
        <v>1.7202322302870989</v>
      </c>
      <c r="J238" s="24">
        <f t="shared" si="53"/>
        <v>-0.80000000000000071</v>
      </c>
      <c r="L238" s="24">
        <f t="shared" si="54"/>
        <v>2.3499999999999979</v>
      </c>
      <c r="M238" s="24">
        <f t="shared" si="55"/>
        <v>7.9999999999999964</v>
      </c>
      <c r="N238" s="24"/>
      <c r="O238" s="24">
        <f t="shared" si="46"/>
        <v>32.988286590654312</v>
      </c>
      <c r="P238" s="24">
        <f t="shared" si="47"/>
        <v>-0.54828659065431395</v>
      </c>
      <c r="Q238" s="24">
        <f t="shared" si="48"/>
        <v>11.437363444021463</v>
      </c>
      <c r="R238" s="24">
        <f t="shared" si="56"/>
        <v>-9.7171312137343637</v>
      </c>
      <c r="S238" s="24">
        <f t="shared" si="49"/>
        <v>30.03431705723554</v>
      </c>
      <c r="T238" s="24">
        <f t="shared" si="50"/>
        <v>-0.64431705723553989</v>
      </c>
      <c r="U238" s="24">
        <f t="shared" si="51"/>
        <v>31.734416532202903</v>
      </c>
      <c r="V238" s="24">
        <f t="shared" si="57"/>
        <v>0.80558346779709566</v>
      </c>
      <c r="W238" s="24">
        <f t="shared" si="58"/>
        <v>2.75</v>
      </c>
      <c r="X238" s="24">
        <f t="shared" si="59"/>
        <v>-0.50000000000000355</v>
      </c>
    </row>
    <row r="239" spans="1:24" x14ac:dyDescent="0.2">
      <c r="A239" s="60">
        <f>Spreads!A256</f>
        <v>43803</v>
      </c>
      <c r="B239" s="24">
        <f>IF(Spreads!$F256="","",Spreads!D256)</f>
        <v>32.72</v>
      </c>
      <c r="C239" s="24">
        <f t="shared" si="45"/>
        <v>2.25</v>
      </c>
      <c r="D239" s="24">
        <f>IF(Spreads!$F256="","",Spreads!G256)</f>
        <v>38.47</v>
      </c>
      <c r="E239" s="24">
        <f>IF(Spreads!$F256="","",Spreads!B256)</f>
        <v>32.82</v>
      </c>
      <c r="F239" s="24">
        <f>IF(Spreads!$F256="","",Spreads!F256)</f>
        <v>31.887552605389953</v>
      </c>
      <c r="G239" s="24">
        <f>IF(Spreads!$F256="","",Spreads!C256)</f>
        <v>29.67</v>
      </c>
      <c r="H239" s="24">
        <f>IF(Spreads!$F256="","",Spreads!H256)</f>
        <v>30.47</v>
      </c>
      <c r="I239" s="24">
        <f t="shared" si="52"/>
        <v>1.4175526053899539</v>
      </c>
      <c r="J239" s="24">
        <f t="shared" si="53"/>
        <v>-0.79999999999999716</v>
      </c>
      <c r="L239" s="24">
        <f t="shared" si="54"/>
        <v>2.3500000000000014</v>
      </c>
      <c r="M239" s="24">
        <f t="shared" si="55"/>
        <v>8</v>
      </c>
      <c r="N239" s="24"/>
      <c r="O239" s="24">
        <f t="shared" si="46"/>
        <v>33.312632737292056</v>
      </c>
      <c r="P239" s="24">
        <f t="shared" si="47"/>
        <v>-0.59263273729205679</v>
      </c>
      <c r="Q239" s="24">
        <f t="shared" si="48"/>
        <v>11.541843125264615</v>
      </c>
      <c r="R239" s="24">
        <f t="shared" si="56"/>
        <v>-10.124290519874661</v>
      </c>
      <c r="S239" s="24">
        <f t="shared" si="49"/>
        <v>30.318231258088225</v>
      </c>
      <c r="T239" s="24">
        <f t="shared" si="50"/>
        <v>-0.64823125808822368</v>
      </c>
      <c r="U239" s="24">
        <f t="shared" si="51"/>
        <v>32.061535220393836</v>
      </c>
      <c r="V239" s="24">
        <f t="shared" si="57"/>
        <v>0.75846477960616454</v>
      </c>
      <c r="W239" s="24">
        <f t="shared" si="58"/>
        <v>2.75</v>
      </c>
      <c r="X239" s="24">
        <f t="shared" si="59"/>
        <v>-0.5</v>
      </c>
    </row>
    <row r="240" spans="1:24" x14ac:dyDescent="0.2">
      <c r="A240" s="60">
        <f>Spreads!A257</f>
        <v>43804</v>
      </c>
      <c r="B240" s="24">
        <f>IF(Spreads!$F257="","",Spreads!D257)</f>
        <v>32.75</v>
      </c>
      <c r="C240" s="24">
        <f t="shared" si="45"/>
        <v>2.25</v>
      </c>
      <c r="D240" s="24">
        <f>IF(Spreads!$F257="","",Spreads!G257)</f>
        <v>38.5</v>
      </c>
      <c r="E240" s="24">
        <f>IF(Spreads!$F257="","",Spreads!B257)</f>
        <v>32.85</v>
      </c>
      <c r="F240" s="24">
        <f>IF(Spreads!$F257="","",Spreads!F257)</f>
        <v>32.137028479258575</v>
      </c>
      <c r="G240" s="24">
        <f>IF(Spreads!$F257="","",Spreads!C257)</f>
        <v>29.7</v>
      </c>
      <c r="H240" s="24">
        <f>IF(Spreads!$F257="","",Spreads!H257)</f>
        <v>30.5</v>
      </c>
      <c r="I240" s="24">
        <f t="shared" si="52"/>
        <v>1.637028479258575</v>
      </c>
      <c r="J240" s="24">
        <f t="shared" si="53"/>
        <v>-0.80000000000000071</v>
      </c>
      <c r="L240" s="24">
        <f t="shared" si="54"/>
        <v>2.3500000000000014</v>
      </c>
      <c r="M240" s="24">
        <f t="shared" si="55"/>
        <v>8</v>
      </c>
      <c r="N240" s="24"/>
      <c r="O240" s="24">
        <f t="shared" si="46"/>
        <v>33.328859198651088</v>
      </c>
      <c r="P240" s="24">
        <f t="shared" si="47"/>
        <v>-0.57885919865108804</v>
      </c>
      <c r="Q240" s="24">
        <f t="shared" si="48"/>
        <v>11.553037376826381</v>
      </c>
      <c r="R240" s="24">
        <f t="shared" si="56"/>
        <v>-9.9160088975678065</v>
      </c>
      <c r="S240" s="24">
        <f t="shared" si="49"/>
        <v>30.348650636751017</v>
      </c>
      <c r="T240" s="24">
        <f t="shared" si="50"/>
        <v>-0.64865063675101808</v>
      </c>
      <c r="U240" s="24">
        <f t="shared" si="51"/>
        <v>32.096583651271445</v>
      </c>
      <c r="V240" s="24">
        <f t="shared" si="57"/>
        <v>0.75341634872855678</v>
      </c>
      <c r="W240" s="24">
        <f t="shared" si="58"/>
        <v>2.75</v>
      </c>
      <c r="X240" s="24">
        <f t="shared" si="59"/>
        <v>-0.5</v>
      </c>
    </row>
    <row r="241" spans="1:24" x14ac:dyDescent="0.2">
      <c r="A241" s="60">
        <f>Spreads!A258</f>
        <v>43805</v>
      </c>
      <c r="B241" s="24">
        <f>IF(Spreads!$F258="","",Spreads!D258)</f>
        <v>33.47</v>
      </c>
      <c r="C241" s="24">
        <f t="shared" si="45"/>
        <v>2.25</v>
      </c>
      <c r="D241" s="24">
        <f>IF(Spreads!$F258="","",Spreads!G258)</f>
        <v>39.22</v>
      </c>
      <c r="E241" s="24">
        <f>IF(Spreads!$F258="","",Spreads!B258)</f>
        <v>33.57</v>
      </c>
      <c r="F241" s="24">
        <f>IF(Spreads!$F258="","",Spreads!F258)</f>
        <v>33.021533850247344</v>
      </c>
      <c r="G241" s="24">
        <f>IF(Spreads!$F258="","",Spreads!C258)</f>
        <v>30.42</v>
      </c>
      <c r="H241" s="24">
        <f>IF(Spreads!$F258="","",Spreads!H258)</f>
        <v>31.22</v>
      </c>
      <c r="I241" s="24">
        <f t="shared" si="52"/>
        <v>1.8015338502473455</v>
      </c>
      <c r="J241" s="24">
        <f t="shared" si="53"/>
        <v>-0.79999999999999716</v>
      </c>
      <c r="L241" s="24">
        <f t="shared" si="54"/>
        <v>2.3500000000000014</v>
      </c>
      <c r="M241" s="24">
        <f t="shared" si="55"/>
        <v>8</v>
      </c>
      <c r="N241" s="24"/>
      <c r="O241" s="24">
        <f t="shared" si="46"/>
        <v>34.093557751713462</v>
      </c>
      <c r="P241" s="24">
        <f t="shared" si="47"/>
        <v>-0.62355775171346295</v>
      </c>
      <c r="Q241" s="24">
        <f t="shared" si="48"/>
        <v>11.821699414308775</v>
      </c>
      <c r="R241" s="24">
        <f t="shared" si="56"/>
        <v>-10.020165564061429</v>
      </c>
      <c r="S241" s="24">
        <f t="shared" si="49"/>
        <v>31.078715724657926</v>
      </c>
      <c r="T241" s="24">
        <f t="shared" si="50"/>
        <v>-0.65871572465792383</v>
      </c>
      <c r="U241" s="24">
        <f t="shared" si="51"/>
        <v>32.937745992333852</v>
      </c>
      <c r="V241" s="24">
        <f t="shared" si="57"/>
        <v>0.63225400766614825</v>
      </c>
      <c r="W241" s="24">
        <f t="shared" si="58"/>
        <v>2.75</v>
      </c>
      <c r="X241" s="24">
        <f t="shared" si="59"/>
        <v>-0.5</v>
      </c>
    </row>
    <row r="242" spans="1:24" x14ac:dyDescent="0.2">
      <c r="A242" s="60">
        <f>Spreads!A259</f>
        <v>43808</v>
      </c>
      <c r="B242" s="24">
        <f>IF(Spreads!$F259="","",Spreads!D259)</f>
        <v>33.840000000000003</v>
      </c>
      <c r="C242" s="24">
        <f t="shared" si="45"/>
        <v>2.2500000000000036</v>
      </c>
      <c r="D242" s="24">
        <f>IF(Spreads!$F259="","",Spreads!G259)</f>
        <v>39.590000000000003</v>
      </c>
      <c r="E242" s="24">
        <f>IF(Spreads!$F259="","",Spreads!B259)</f>
        <v>33.94</v>
      </c>
      <c r="F242" s="24">
        <f>IF(Spreads!$F259="","",Spreads!F259)</f>
        <v>33.622543910021768</v>
      </c>
      <c r="G242" s="24">
        <f>IF(Spreads!$F259="","",Spreads!C259)</f>
        <v>30.79</v>
      </c>
      <c r="H242" s="24">
        <f>IF(Spreads!$F259="","",Spreads!H259)</f>
        <v>31.59</v>
      </c>
      <c r="I242" s="24">
        <f t="shared" si="52"/>
        <v>2.0325439100217686</v>
      </c>
      <c r="J242" s="24">
        <f t="shared" si="53"/>
        <v>-0.80000000000000071</v>
      </c>
      <c r="L242" s="24">
        <f t="shared" si="54"/>
        <v>2.3499999999999979</v>
      </c>
      <c r="M242" s="24">
        <f t="shared" si="55"/>
        <v>8.0000000000000036</v>
      </c>
      <c r="N242" s="24"/>
      <c r="O242" s="24">
        <f t="shared" si="46"/>
        <v>34.475756389728097</v>
      </c>
      <c r="P242" s="24">
        <f t="shared" si="47"/>
        <v>-0.63575638972809401</v>
      </c>
      <c r="Q242" s="24">
        <f t="shared" si="48"/>
        <v>11.959761850237225</v>
      </c>
      <c r="R242" s="24">
        <f t="shared" si="56"/>
        <v>-9.9272179402154563</v>
      </c>
      <c r="S242" s="24">
        <f t="shared" si="49"/>
        <v>31.453888061498972</v>
      </c>
      <c r="T242" s="24">
        <f t="shared" si="50"/>
        <v>-0.66388806149897306</v>
      </c>
      <c r="U242" s="24">
        <f t="shared" si="51"/>
        <v>33.370009973157593</v>
      </c>
      <c r="V242" s="24">
        <f t="shared" si="57"/>
        <v>0.56999002684240452</v>
      </c>
      <c r="W242" s="24">
        <f t="shared" si="58"/>
        <v>2.75</v>
      </c>
      <c r="X242" s="24">
        <f t="shared" si="59"/>
        <v>-0.49999999999999645</v>
      </c>
    </row>
    <row r="243" spans="1:24" x14ac:dyDescent="0.2">
      <c r="A243" s="60">
        <f>Spreads!A260</f>
        <v>43809</v>
      </c>
      <c r="B243" s="24">
        <f>IF(Spreads!$F260="","",Spreads!D260)</f>
        <v>33.93</v>
      </c>
      <c r="C243" s="24">
        <f t="shared" si="45"/>
        <v>2.25</v>
      </c>
      <c r="D243" s="24">
        <f>IF(Spreads!$F260="","",Spreads!G260)</f>
        <v>39.68</v>
      </c>
      <c r="E243" s="24">
        <f>IF(Spreads!$F260="","",Spreads!B260)</f>
        <v>34.03</v>
      </c>
      <c r="F243" s="24">
        <f>IF(Spreads!$F260="","",Spreads!F260)</f>
        <v>33.554505035330322</v>
      </c>
      <c r="G243" s="24">
        <f>IF(Spreads!$F260="","",Spreads!C260)</f>
        <v>30.88</v>
      </c>
      <c r="H243" s="24">
        <f>IF(Spreads!$F260="","",Spreads!H260)</f>
        <v>31.68</v>
      </c>
      <c r="I243" s="24">
        <f t="shared" si="52"/>
        <v>1.8745050353303228</v>
      </c>
      <c r="J243" s="24">
        <f t="shared" si="53"/>
        <v>-0.80000000000000071</v>
      </c>
      <c r="L243" s="24">
        <f t="shared" si="54"/>
        <v>2.3500000000000014</v>
      </c>
      <c r="M243" s="24">
        <f t="shared" si="55"/>
        <v>8</v>
      </c>
      <c r="N243" s="24"/>
      <c r="O243" s="24">
        <f t="shared" si="46"/>
        <v>34.584477930676478</v>
      </c>
      <c r="P243" s="24">
        <f t="shared" si="47"/>
        <v>-0.65447793067647808</v>
      </c>
      <c r="Q243" s="24">
        <f t="shared" si="48"/>
        <v>11.993344604922523</v>
      </c>
      <c r="R243" s="24">
        <f t="shared" si="56"/>
        <v>-10.1188395695922</v>
      </c>
      <c r="S243" s="24">
        <f t="shared" si="49"/>
        <v>31.545146197487334</v>
      </c>
      <c r="T243" s="24">
        <f t="shared" si="50"/>
        <v>-0.66514619748733494</v>
      </c>
      <c r="U243" s="24">
        <f t="shared" si="51"/>
        <v>33.475155265790391</v>
      </c>
      <c r="V243" s="24">
        <f t="shared" si="57"/>
        <v>0.55484473420960967</v>
      </c>
      <c r="W243" s="24">
        <f t="shared" si="58"/>
        <v>2.75</v>
      </c>
      <c r="X243" s="24">
        <f t="shared" si="59"/>
        <v>-0.5</v>
      </c>
    </row>
    <row r="244" spans="1:24" x14ac:dyDescent="0.2">
      <c r="A244" s="60">
        <f>Spreads!A261</f>
        <v>43810</v>
      </c>
      <c r="B244" s="24">
        <f>IF(Spreads!$F261="","",Spreads!D261)</f>
        <v>33.69</v>
      </c>
      <c r="C244" s="24">
        <f t="shared" si="45"/>
        <v>2.2499999999999964</v>
      </c>
      <c r="D244" s="24">
        <f>IF(Spreads!$F261="","",Spreads!G261)</f>
        <v>39.44</v>
      </c>
      <c r="E244" s="24">
        <f>IF(Spreads!$F261="","",Spreads!B261)</f>
        <v>33.79</v>
      </c>
      <c r="F244" s="24">
        <f>IF(Spreads!$F261="","",Spreads!F261)</f>
        <v>33.361728223704567</v>
      </c>
      <c r="G244" s="24">
        <f>IF(Spreads!$F261="","",Spreads!C261)</f>
        <v>30.64</v>
      </c>
      <c r="H244" s="24">
        <f>IF(Spreads!$F261="","",Spreads!H261)</f>
        <v>31.44</v>
      </c>
      <c r="I244" s="24">
        <f t="shared" si="52"/>
        <v>1.9217282237045659</v>
      </c>
      <c r="J244" s="24">
        <f t="shared" si="53"/>
        <v>-0.80000000000000071</v>
      </c>
      <c r="L244" s="24">
        <f t="shared" si="54"/>
        <v>2.3499999999999979</v>
      </c>
      <c r="M244" s="24">
        <f t="shared" si="55"/>
        <v>7.9999999999999964</v>
      </c>
      <c r="N244" s="24"/>
      <c r="O244" s="24">
        <f t="shared" si="46"/>
        <v>34.322073143380123</v>
      </c>
      <c r="P244" s="24">
        <f t="shared" si="47"/>
        <v>-0.63207314338012566</v>
      </c>
      <c r="Q244" s="24">
        <f t="shared" si="48"/>
        <v>11.903790592428395</v>
      </c>
      <c r="R244" s="24">
        <f t="shared" si="56"/>
        <v>-9.9820623687238292</v>
      </c>
      <c r="S244" s="24">
        <f t="shared" si="49"/>
        <v>31.301791168185034</v>
      </c>
      <c r="T244" s="24">
        <f t="shared" si="50"/>
        <v>-0.66179116818503303</v>
      </c>
      <c r="U244" s="24">
        <f t="shared" si="51"/>
        <v>33.194767818769591</v>
      </c>
      <c r="V244" s="24">
        <f t="shared" si="57"/>
        <v>0.59523218123040778</v>
      </c>
      <c r="W244" s="24">
        <f t="shared" si="58"/>
        <v>2.75</v>
      </c>
      <c r="X244" s="24">
        <f t="shared" si="59"/>
        <v>-0.50000000000000355</v>
      </c>
    </row>
    <row r="245" spans="1:24" x14ac:dyDescent="0.2">
      <c r="A245" s="60">
        <f>Spreads!A262</f>
        <v>43811</v>
      </c>
      <c r="B245" s="24">
        <f>IF(Spreads!$F262="","",Spreads!D262)</f>
        <v>34.479999999999997</v>
      </c>
      <c r="C245" s="24">
        <f t="shared" si="45"/>
        <v>2.25</v>
      </c>
      <c r="D245" s="24">
        <f>IF(Spreads!$F262="","",Spreads!G262)</f>
        <v>40.229999999999997</v>
      </c>
      <c r="E245" s="24">
        <f>IF(Spreads!$F262="","",Spreads!B262)</f>
        <v>34.979999999999997</v>
      </c>
      <c r="F245" s="24">
        <f>IF(Spreads!$F262="","",Spreads!F262)</f>
        <v>34.12149565775902</v>
      </c>
      <c r="G245" s="24">
        <f>IF(Spreads!$F262="","",Spreads!C262)</f>
        <v>31.83</v>
      </c>
      <c r="H245" s="24">
        <f>IF(Spreads!$F262="","",Spreads!H262)</f>
        <v>32.229999999999997</v>
      </c>
      <c r="I245" s="24">
        <f t="shared" si="52"/>
        <v>1.8914956577590232</v>
      </c>
      <c r="J245" s="24">
        <f t="shared" si="53"/>
        <v>-0.39999999999999858</v>
      </c>
      <c r="L245" s="24">
        <f t="shared" si="54"/>
        <v>2.75</v>
      </c>
      <c r="M245" s="24">
        <f t="shared" si="55"/>
        <v>8</v>
      </c>
      <c r="N245" s="24"/>
      <c r="O245" s="24">
        <f t="shared" si="46"/>
        <v>35.176614380978968</v>
      </c>
      <c r="P245" s="24">
        <f t="shared" si="47"/>
        <v>-0.69661438097897133</v>
      </c>
      <c r="Q245" s="24">
        <f t="shared" si="48"/>
        <v>12.383160199488303</v>
      </c>
      <c r="R245" s="24">
        <f t="shared" si="56"/>
        <v>-10.49166454172928</v>
      </c>
      <c r="S245" s="24">
        <f t="shared" si="49"/>
        <v>32.244732681017993</v>
      </c>
      <c r="T245" s="24">
        <f t="shared" si="50"/>
        <v>-0.41473268101799476</v>
      </c>
      <c r="U245" s="24">
        <f t="shared" si="51"/>
        <v>34.117709831879722</v>
      </c>
      <c r="V245" s="24">
        <f t="shared" si="57"/>
        <v>0.86229016812027481</v>
      </c>
      <c r="W245" s="24">
        <f t="shared" si="58"/>
        <v>3</v>
      </c>
      <c r="X245" s="24">
        <f t="shared" si="59"/>
        <v>-0.75</v>
      </c>
    </row>
    <row r="246" spans="1:24" x14ac:dyDescent="0.2">
      <c r="A246" s="60">
        <f>Spreads!A263</f>
        <v>43812</v>
      </c>
      <c r="B246" s="24">
        <f>IF(Spreads!$F263="","",Spreads!D263)</f>
        <v>34.85</v>
      </c>
      <c r="C246" s="24">
        <f t="shared" si="45"/>
        <v>2.25</v>
      </c>
      <c r="D246" s="24">
        <f>IF(Spreads!$F263="","",Spreads!G263)</f>
        <v>40.6</v>
      </c>
      <c r="E246" s="24">
        <f>IF(Spreads!$F263="","",Spreads!B263)</f>
        <v>35.35</v>
      </c>
      <c r="F246" s="24">
        <f>IF(Spreads!$F263="","",Spreads!F263)</f>
        <v>34.166854907553315</v>
      </c>
      <c r="G246" s="24">
        <f>IF(Spreads!$F263="","",Spreads!C263)</f>
        <v>32.200000000000003</v>
      </c>
      <c r="H246" s="24">
        <f>IF(Spreads!$F263="","",Spreads!H263)</f>
        <v>32.6</v>
      </c>
      <c r="I246" s="24">
        <f t="shared" si="52"/>
        <v>1.5668549075533136</v>
      </c>
      <c r="J246" s="24">
        <f t="shared" si="53"/>
        <v>-0.39999999999999858</v>
      </c>
      <c r="L246" s="24">
        <f t="shared" si="54"/>
        <v>2.75</v>
      </c>
      <c r="M246" s="24">
        <f t="shared" si="55"/>
        <v>8</v>
      </c>
      <c r="N246" s="24"/>
      <c r="O246" s="24">
        <f t="shared" si="46"/>
        <v>35.599675042419896</v>
      </c>
      <c r="P246" s="24">
        <f t="shared" si="47"/>
        <v>-0.74967504241989502</v>
      </c>
      <c r="Q246" s="24">
        <f t="shared" si="48"/>
        <v>12.521222635416757</v>
      </c>
      <c r="R246" s="24">
        <f t="shared" si="56"/>
        <v>-10.954367727863444</v>
      </c>
      <c r="S246" s="24">
        <f t="shared" si="49"/>
        <v>32.619905017859047</v>
      </c>
      <c r="T246" s="24">
        <f t="shared" si="50"/>
        <v>-0.41990501785904399</v>
      </c>
      <c r="U246" s="24">
        <f t="shared" si="51"/>
        <v>34.54997381270347</v>
      </c>
      <c r="V246" s="24">
        <f t="shared" si="57"/>
        <v>0.80002618729653108</v>
      </c>
      <c r="W246" s="24">
        <f t="shared" si="58"/>
        <v>3</v>
      </c>
      <c r="X246" s="24">
        <f t="shared" si="59"/>
        <v>-0.75</v>
      </c>
    </row>
    <row r="247" spans="1:24" x14ac:dyDescent="0.2">
      <c r="A247" s="60">
        <f>Spreads!A264</f>
        <v>43815</v>
      </c>
      <c r="B247" s="24">
        <f>IF(Spreads!$F264="","",Spreads!D264)</f>
        <v>35.39</v>
      </c>
      <c r="C247" s="24">
        <f t="shared" si="45"/>
        <v>2.25</v>
      </c>
      <c r="D247" s="24">
        <f>IF(Spreads!$F264="","",Spreads!G264)</f>
        <v>41.14</v>
      </c>
      <c r="E247" s="24">
        <f>IF(Spreads!$F264="","",Spreads!B264)</f>
        <v>35.89</v>
      </c>
      <c r="F247" s="24">
        <f>IF(Spreads!$F264="","",Spreads!F264)</f>
        <v>34.745185342430588</v>
      </c>
      <c r="G247" s="24">
        <f>IF(Spreads!$F264="","",Spreads!C264)</f>
        <v>32.74</v>
      </c>
      <c r="H247" s="24">
        <f>IF(Spreads!$F264="","",Spreads!H264)</f>
        <v>33.14</v>
      </c>
      <c r="I247" s="24">
        <f t="shared" si="52"/>
        <v>1.6051853424305875</v>
      </c>
      <c r="J247" s="24">
        <f t="shared" si="53"/>
        <v>-0.39999999999999858</v>
      </c>
      <c r="L247" s="24">
        <f t="shared" si="54"/>
        <v>2.75</v>
      </c>
      <c r="M247" s="24">
        <f t="shared" si="55"/>
        <v>8</v>
      </c>
      <c r="N247" s="24"/>
      <c r="O247" s="24">
        <f t="shared" si="46"/>
        <v>36.179453348557423</v>
      </c>
      <c r="P247" s="24">
        <f t="shared" si="47"/>
        <v>-0.78945334855742288</v>
      </c>
      <c r="Q247" s="24">
        <f t="shared" si="48"/>
        <v>12.722719163528552</v>
      </c>
      <c r="R247" s="24">
        <f t="shared" si="56"/>
        <v>-11.117533821097965</v>
      </c>
      <c r="S247" s="24">
        <f t="shared" si="49"/>
        <v>33.167453833789224</v>
      </c>
      <c r="T247" s="24">
        <f t="shared" si="50"/>
        <v>-0.42745383378922241</v>
      </c>
      <c r="U247" s="24">
        <f t="shared" si="51"/>
        <v>35.180845568500281</v>
      </c>
      <c r="V247" s="24">
        <f t="shared" si="57"/>
        <v>0.70915443149971935</v>
      </c>
      <c r="W247" s="24">
        <f t="shared" si="58"/>
        <v>3.25</v>
      </c>
      <c r="X247" s="24">
        <f t="shared" si="59"/>
        <v>-1</v>
      </c>
    </row>
    <row r="248" spans="1:24" x14ac:dyDescent="0.2">
      <c r="A248" s="60">
        <f>Spreads!A265</f>
        <v>43816</v>
      </c>
      <c r="B248" s="24">
        <f>IF(Spreads!$F265="","",Spreads!D265)</f>
        <v>36.07</v>
      </c>
      <c r="C248" s="24">
        <f t="shared" si="45"/>
        <v>2.25</v>
      </c>
      <c r="D248" s="24">
        <f>IF(Spreads!$F265="","",Spreads!G265)</f>
        <v>41.82</v>
      </c>
      <c r="E248" s="24">
        <f>IF(Spreads!$F265="","",Spreads!B265)</f>
        <v>36.770000000000003</v>
      </c>
      <c r="F248" s="24">
        <f>IF(Spreads!$F265="","",Spreads!F265)</f>
        <v>35.709069400559372</v>
      </c>
      <c r="G248" s="24">
        <f>IF(Spreads!$F265="","",Spreads!C265)</f>
        <v>33.619999999999997</v>
      </c>
      <c r="H248" s="24">
        <f>IF(Spreads!$F265="","",Spreads!H265)</f>
        <v>33.82</v>
      </c>
      <c r="I248" s="24">
        <f t="shared" si="52"/>
        <v>1.8890694005593716</v>
      </c>
      <c r="J248" s="24">
        <f t="shared" si="53"/>
        <v>-0.20000000000000284</v>
      </c>
      <c r="L248" s="24">
        <f t="shared" si="54"/>
        <v>2.9500000000000028</v>
      </c>
      <c r="M248" s="24">
        <f t="shared" si="55"/>
        <v>8</v>
      </c>
      <c r="N248" s="24"/>
      <c r="O248" s="24">
        <f t="shared" si="46"/>
        <v>36.892217568423625</v>
      </c>
      <c r="P248" s="24">
        <f t="shared" si="47"/>
        <v>-0.82221756842362481</v>
      </c>
      <c r="Q248" s="24">
        <f t="shared" si="48"/>
        <v>13.068749356895282</v>
      </c>
      <c r="R248" s="24">
        <f t="shared" si="56"/>
        <v>-11.17967995633591</v>
      </c>
      <c r="S248" s="24">
        <f t="shared" si="49"/>
        <v>33.927908687502189</v>
      </c>
      <c r="T248" s="24">
        <f t="shared" si="50"/>
        <v>-0.30790868750219147</v>
      </c>
      <c r="U248" s="24">
        <f t="shared" si="51"/>
        <v>35.975276668392553</v>
      </c>
      <c r="V248" s="24">
        <f t="shared" si="57"/>
        <v>0.79472333160745023</v>
      </c>
      <c r="W248" s="24">
        <f t="shared" si="58"/>
        <v>3.25</v>
      </c>
      <c r="X248" s="24">
        <f t="shared" si="59"/>
        <v>-1</v>
      </c>
    </row>
    <row r="249" spans="1:24" x14ac:dyDescent="0.2">
      <c r="A249" s="60">
        <f>Spreads!A266</f>
        <v>43817</v>
      </c>
      <c r="B249" s="24">
        <f>IF(Spreads!$F266="","",Spreads!D266)</f>
        <v>35.93</v>
      </c>
      <c r="C249" s="24">
        <f t="shared" si="45"/>
        <v>2.5</v>
      </c>
      <c r="D249" s="24">
        <f>IF(Spreads!$F266="","",Spreads!G266)</f>
        <v>41.43</v>
      </c>
      <c r="E249" s="24">
        <f>IF(Spreads!$F266="","",Spreads!B266)</f>
        <v>36.380000000000003</v>
      </c>
      <c r="F249" s="24">
        <f>IF(Spreads!$F266="","",Spreads!F266)</f>
        <v>35.323515777307854</v>
      </c>
      <c r="G249" s="24">
        <f>IF(Spreads!$F266="","",Spreads!C266)</f>
        <v>33.229999999999997</v>
      </c>
      <c r="H249" s="24">
        <f>IF(Spreads!$F266="","",Spreads!H266)</f>
        <v>33.43</v>
      </c>
      <c r="I249" s="24">
        <f t="shared" si="52"/>
        <v>1.8935157773078544</v>
      </c>
      <c r="J249" s="24">
        <f t="shared" si="53"/>
        <v>-0.20000000000000284</v>
      </c>
      <c r="L249" s="24">
        <f t="shared" si="54"/>
        <v>2.9500000000000028</v>
      </c>
      <c r="M249" s="24">
        <f t="shared" si="55"/>
        <v>8</v>
      </c>
      <c r="N249" s="24"/>
      <c r="O249" s="24">
        <f t="shared" si="46"/>
        <v>36.471126021706681</v>
      </c>
      <c r="P249" s="24">
        <f t="shared" si="47"/>
        <v>-0.54112602170668112</v>
      </c>
      <c r="Q249" s="24">
        <f t="shared" si="48"/>
        <v>12.923224086592322</v>
      </c>
      <c r="R249" s="24">
        <f t="shared" si="56"/>
        <v>-11.029708309284468</v>
      </c>
      <c r="S249" s="24">
        <f t="shared" si="49"/>
        <v>33.53245676488595</v>
      </c>
      <c r="T249" s="24">
        <f t="shared" si="50"/>
        <v>-0.30245676488595308</v>
      </c>
      <c r="U249" s="24">
        <f t="shared" si="51"/>
        <v>35.508429325725658</v>
      </c>
      <c r="V249" s="24">
        <f t="shared" si="57"/>
        <v>0.87157067427434498</v>
      </c>
      <c r="W249" s="24">
        <f t="shared" si="58"/>
        <v>3.25</v>
      </c>
      <c r="X249" s="24">
        <f t="shared" si="59"/>
        <v>-0.75</v>
      </c>
    </row>
    <row r="250" spans="1:24" x14ac:dyDescent="0.2">
      <c r="A250" s="60">
        <f>Spreads!A267</f>
        <v>43818</v>
      </c>
      <c r="B250" s="24">
        <f>IF(Spreads!$F267="","",Spreads!D267)</f>
        <v>36.29</v>
      </c>
      <c r="C250" s="24">
        <f t="shared" si="45"/>
        <v>2.5</v>
      </c>
      <c r="D250" s="24">
        <f>IF(Spreads!$F267="","",Spreads!G267)</f>
        <v>41.79</v>
      </c>
      <c r="E250" s="24">
        <f>IF(Spreads!$F267="","",Spreads!B267)</f>
        <v>36.74</v>
      </c>
      <c r="F250" s="24">
        <f>IF(Spreads!$F267="","",Spreads!F267)</f>
        <v>36.18534152339948</v>
      </c>
      <c r="G250" s="24">
        <f>IF(Spreads!$F267="","",Spreads!C267)</f>
        <v>33.590000000000003</v>
      </c>
      <c r="H250" s="24">
        <f>IF(Spreads!$F267="","",Spreads!H267)</f>
        <v>33.79</v>
      </c>
      <c r="I250" s="24">
        <f t="shared" si="52"/>
        <v>2.3953415233994804</v>
      </c>
      <c r="J250" s="24">
        <f t="shared" si="53"/>
        <v>-0.19999999999999574</v>
      </c>
      <c r="L250" s="24">
        <f t="shared" si="54"/>
        <v>2.9500000000000028</v>
      </c>
      <c r="M250" s="24">
        <f t="shared" si="55"/>
        <v>8</v>
      </c>
      <c r="N250" s="24"/>
      <c r="O250" s="24">
        <f t="shared" si="46"/>
        <v>36.822620300956785</v>
      </c>
      <c r="P250" s="24">
        <f t="shared" si="47"/>
        <v>-0.53262030095678625</v>
      </c>
      <c r="Q250" s="24">
        <f t="shared" si="48"/>
        <v>13.05755510533352</v>
      </c>
      <c r="R250" s="24">
        <f t="shared" si="56"/>
        <v>-10.66221358193404</v>
      </c>
      <c r="S250" s="24">
        <f t="shared" si="49"/>
        <v>33.897489308839404</v>
      </c>
      <c r="T250" s="24">
        <f t="shared" si="50"/>
        <v>-0.30748930883940062</v>
      </c>
      <c r="U250" s="24">
        <f t="shared" si="51"/>
        <v>35.929010496256858</v>
      </c>
      <c r="V250" s="24">
        <f t="shared" si="57"/>
        <v>0.81098950374314427</v>
      </c>
      <c r="W250" s="24">
        <f t="shared" si="58"/>
        <v>3.25</v>
      </c>
      <c r="X250" s="24">
        <f t="shared" si="59"/>
        <v>-0.75</v>
      </c>
    </row>
    <row r="251" spans="1:24" x14ac:dyDescent="0.2">
      <c r="A251" s="60">
        <f>Spreads!A268</f>
        <v>43819</v>
      </c>
      <c r="B251" s="24">
        <f>IF(Spreads!$F268="","",Spreads!D268)</f>
        <v>36.29</v>
      </c>
      <c r="C251" s="24">
        <f t="shared" si="45"/>
        <v>2.2299999999999969</v>
      </c>
      <c r="D251" s="24">
        <f>IF(Spreads!$F268="","",Spreads!G268)</f>
        <v>41.79</v>
      </c>
      <c r="E251" s="24">
        <f>IF(Spreads!$F268="","",Spreads!B268)</f>
        <v>36.74</v>
      </c>
      <c r="F251" s="24">
        <f>IF(Spreads!$F268="","",Spreads!F268)</f>
        <v>36.105962836259458</v>
      </c>
      <c r="G251" s="24">
        <f>IF(Spreads!$F268="","",Spreads!C268)</f>
        <v>33.590000000000003</v>
      </c>
      <c r="H251" s="24">
        <f>IF(Spreads!$F268="","",Spreads!H268)</f>
        <v>34.06</v>
      </c>
      <c r="I251" s="24">
        <f t="shared" si="52"/>
        <v>2.0459628362594557</v>
      </c>
      <c r="J251" s="24">
        <f t="shared" si="53"/>
        <v>-0.46999999999999886</v>
      </c>
      <c r="L251" s="24">
        <f t="shared" si="54"/>
        <v>2.6799999999999997</v>
      </c>
      <c r="M251" s="24">
        <f t="shared" si="55"/>
        <v>7.7299999999999969</v>
      </c>
      <c r="N251" s="24"/>
      <c r="O251" s="24">
        <f t="shared" si="46"/>
        <v>37.139611816502175</v>
      </c>
      <c r="P251" s="24">
        <f t="shared" si="47"/>
        <v>-0.84961181650217554</v>
      </c>
      <c r="Q251" s="24">
        <f t="shared" si="48"/>
        <v>13.033706706134375</v>
      </c>
      <c r="R251" s="24">
        <f t="shared" si="56"/>
        <v>-10.987743869874919</v>
      </c>
      <c r="S251" s="24">
        <f t="shared" si="49"/>
        <v>34.075482651373299</v>
      </c>
      <c r="T251" s="24">
        <f t="shared" si="50"/>
        <v>-0.48548265137329594</v>
      </c>
      <c r="U251" s="24">
        <f t="shared" si="51"/>
        <v>36.108218647399156</v>
      </c>
      <c r="V251" s="24">
        <f t="shared" si="57"/>
        <v>0.63178135260084645</v>
      </c>
      <c r="W251" s="24">
        <f t="shared" si="58"/>
        <v>3.25</v>
      </c>
      <c r="X251" s="24">
        <f t="shared" si="59"/>
        <v>-1.0200000000000031</v>
      </c>
    </row>
    <row r="252" spans="1:24" x14ac:dyDescent="0.2">
      <c r="A252" s="60">
        <f>Spreads!A269</f>
        <v>43822</v>
      </c>
      <c r="B252" s="24">
        <f>IF(Spreads!$F269="","",Spreads!D269)</f>
        <v>36.28</v>
      </c>
      <c r="C252" s="24">
        <f t="shared" si="45"/>
        <v>2.230000000000004</v>
      </c>
      <c r="D252" s="24">
        <f>IF(Spreads!$F269="","",Spreads!G269)</f>
        <v>41.78</v>
      </c>
      <c r="E252" s="24">
        <f>IF(Spreads!$F269="","",Spreads!B269)</f>
        <v>36.729999999999997</v>
      </c>
      <c r="F252" s="24">
        <f>IF(Spreads!$F269="","",Spreads!F269)</f>
        <v>35.822467525045113</v>
      </c>
      <c r="G252" s="24">
        <f>IF(Spreads!$F269="","",Spreads!C269)</f>
        <v>33.58</v>
      </c>
      <c r="H252" s="24">
        <f>IF(Spreads!$F269="","",Spreads!H269)</f>
        <v>34.049999999999997</v>
      </c>
      <c r="I252" s="24">
        <f t="shared" si="52"/>
        <v>1.7724675250451156</v>
      </c>
      <c r="J252" s="24">
        <f t="shared" si="53"/>
        <v>-0.46999999999999886</v>
      </c>
      <c r="L252" s="24">
        <f t="shared" si="54"/>
        <v>2.6799999999999997</v>
      </c>
      <c r="M252" s="24">
        <f t="shared" si="55"/>
        <v>7.730000000000004</v>
      </c>
      <c r="N252" s="24"/>
      <c r="O252" s="24">
        <f t="shared" si="46"/>
        <v>37.148935562318492</v>
      </c>
      <c r="P252" s="24">
        <f t="shared" si="47"/>
        <v>-0.86893556231849089</v>
      </c>
      <c r="Q252" s="24">
        <f t="shared" si="48"/>
        <v>13.029975288947117</v>
      </c>
      <c r="R252" s="24">
        <f t="shared" si="56"/>
        <v>-11.257507763902002</v>
      </c>
      <c r="S252" s="24">
        <f t="shared" si="49"/>
        <v>34.065342858485693</v>
      </c>
      <c r="T252" s="24">
        <f t="shared" si="50"/>
        <v>-0.48534285848569425</v>
      </c>
      <c r="U252" s="24">
        <f t="shared" si="51"/>
        <v>36.096535837106622</v>
      </c>
      <c r="V252" s="24">
        <f t="shared" si="57"/>
        <v>0.63346416289337526</v>
      </c>
      <c r="W252" s="24">
        <f t="shared" si="58"/>
        <v>3.25</v>
      </c>
      <c r="X252" s="24">
        <f t="shared" si="59"/>
        <v>-1.019999999999996</v>
      </c>
    </row>
    <row r="253" spans="1:24" x14ac:dyDescent="0.2">
      <c r="A253" s="60">
        <f>Spreads!A270</f>
        <v>43823</v>
      </c>
      <c r="B253" s="24">
        <f>IF(Spreads!$F270="","",Spreads!D270)</f>
        <v>36.380000000000003</v>
      </c>
      <c r="C253" s="24">
        <f t="shared" si="45"/>
        <v>2.220000000000006</v>
      </c>
      <c r="D253" s="24">
        <f>IF(Spreads!$F270="","",Spreads!G270)</f>
        <v>41.88</v>
      </c>
      <c r="E253" s="24">
        <f>IF(Spreads!$F270="","",Spreads!B270)</f>
        <v>36.83</v>
      </c>
      <c r="F253" s="24">
        <f>IF(Spreads!$F270="","",Spreads!F270)</f>
        <v>35.913186024633703</v>
      </c>
      <c r="G253" s="24">
        <f>IF(Spreads!$F270="","",Spreads!C270)</f>
        <v>33.68</v>
      </c>
      <c r="H253" s="24">
        <f>IF(Spreads!$F270="","",Spreads!H270)</f>
        <v>34.159999999999997</v>
      </c>
      <c r="I253" s="24">
        <f t="shared" si="52"/>
        <v>1.7531860246337061</v>
      </c>
      <c r="J253" s="24">
        <f t="shared" si="53"/>
        <v>-0.47999999999999687</v>
      </c>
      <c r="L253" s="24">
        <f t="shared" si="54"/>
        <v>2.6700000000000017</v>
      </c>
      <c r="M253" s="24">
        <f t="shared" si="55"/>
        <v>7.720000000000006</v>
      </c>
      <c r="N253" s="24"/>
      <c r="O253" s="24">
        <f t="shared" si="46"/>
        <v>37.269030690069869</v>
      </c>
      <c r="P253" s="24">
        <f t="shared" si="47"/>
        <v>-0.88903069006986613</v>
      </c>
      <c r="Q253" s="24">
        <f t="shared" si="48"/>
        <v>13.066406186775261</v>
      </c>
      <c r="R253" s="24">
        <f t="shared" si="56"/>
        <v>-11.313220162141555</v>
      </c>
      <c r="S253" s="24">
        <f t="shared" si="49"/>
        <v>34.173333133381433</v>
      </c>
      <c r="T253" s="24">
        <f t="shared" si="50"/>
        <v>-0.4933331333814337</v>
      </c>
      <c r="U253" s="24">
        <f t="shared" si="51"/>
        <v>36.220001278963153</v>
      </c>
      <c r="V253" s="24">
        <f t="shared" si="57"/>
        <v>0.60999872103684538</v>
      </c>
      <c r="W253" s="24">
        <f t="shared" si="58"/>
        <v>3.25</v>
      </c>
      <c r="X253" s="24">
        <f t="shared" si="59"/>
        <v>-1.029999999999994</v>
      </c>
    </row>
    <row r="254" spans="1:24" x14ac:dyDescent="0.2">
      <c r="A254" s="60">
        <f>Spreads!A272</f>
        <v>43826</v>
      </c>
      <c r="B254" s="24">
        <f>IF(Spreads!$F272="","",Spreads!D272)</f>
        <v>37.229999999999997</v>
      </c>
      <c r="C254" s="24">
        <f t="shared" si="45"/>
        <v>2.1899999999999977</v>
      </c>
      <c r="D254" s="24">
        <f>IF(Spreads!$F272="","",Spreads!G272)</f>
        <v>42.73</v>
      </c>
      <c r="E254" s="24">
        <f>IF(Spreads!$F272="","",Spreads!B272)</f>
        <v>37.68</v>
      </c>
      <c r="F254" s="24">
        <f>IF(Spreads!$F272="","",Spreads!F272)</f>
        <v>36.775011770725321</v>
      </c>
      <c r="G254" s="24">
        <f>IF(Spreads!$F272="","",Spreads!C272)</f>
        <v>34.53</v>
      </c>
      <c r="H254" s="24">
        <f>IF(Spreads!$F272="","",Spreads!H272)</f>
        <v>35.04</v>
      </c>
      <c r="I254" s="24">
        <f t="shared" si="52"/>
        <v>1.7350117707253219</v>
      </c>
      <c r="J254" s="24">
        <f t="shared" si="53"/>
        <v>-0.50999999999999801</v>
      </c>
      <c r="L254" s="24">
        <f t="shared" si="54"/>
        <v>2.6400000000000006</v>
      </c>
      <c r="M254" s="24">
        <f t="shared" si="55"/>
        <v>7.6899999999999977</v>
      </c>
      <c r="N254" s="24"/>
      <c r="O254" s="24">
        <f t="shared" si="46"/>
        <v>38.219784685935601</v>
      </c>
      <c r="P254" s="24">
        <f t="shared" si="47"/>
        <v>-0.98978468593560365</v>
      </c>
      <c r="Q254" s="24">
        <f t="shared" si="48"/>
        <v>13.380926825558735</v>
      </c>
      <c r="R254" s="24">
        <f t="shared" si="56"/>
        <v>-11.645915054833413</v>
      </c>
      <c r="S254" s="24">
        <f t="shared" si="49"/>
        <v>35.054992566886405</v>
      </c>
      <c r="T254" s="24">
        <f t="shared" si="50"/>
        <v>-0.52499256688640372</v>
      </c>
      <c r="U254" s="24">
        <f t="shared" si="51"/>
        <v>37.232952170622085</v>
      </c>
      <c r="V254" s="24">
        <f t="shared" si="57"/>
        <v>0.44704782937791521</v>
      </c>
      <c r="W254" s="24">
        <f t="shared" si="58"/>
        <v>3.25</v>
      </c>
      <c r="X254" s="24">
        <f t="shared" si="59"/>
        <v>-1.0600000000000023</v>
      </c>
    </row>
    <row r="255" spans="1:24" x14ac:dyDescent="0.2">
      <c r="A255" s="60">
        <f>Spreads!A273</f>
        <v>43829</v>
      </c>
      <c r="B255" s="24">
        <f>IF(Spreads!$F273="","",Spreads!D273)</f>
        <v>37.67</v>
      </c>
      <c r="C255" s="24">
        <f t="shared" si="45"/>
        <v>2.2199999999999989</v>
      </c>
      <c r="D255" s="24">
        <f>IF(Spreads!$F273="","",Spreads!G273)</f>
        <v>43.17</v>
      </c>
      <c r="E255" s="24">
        <f>IF(Spreads!$F273="","",Spreads!B273)</f>
        <v>38.119999999999997</v>
      </c>
      <c r="F255" s="24">
        <f>IF(Spreads!$F273="","",Spreads!F273)</f>
        <v>37.183245018873983</v>
      </c>
      <c r="G255" s="24">
        <f>IF(Spreads!$F273="","",Spreads!C273)</f>
        <v>34.97</v>
      </c>
      <c r="H255" s="24">
        <f>IF(Spreads!$F273="","",Spreads!H273)</f>
        <v>35.450000000000003</v>
      </c>
      <c r="I255" s="24">
        <f t="shared" si="52"/>
        <v>1.7332450188739799</v>
      </c>
      <c r="J255" s="24">
        <f t="shared" si="53"/>
        <v>-0.48000000000000398</v>
      </c>
      <c r="L255" s="24">
        <f t="shared" si="54"/>
        <v>2.6699999999999946</v>
      </c>
      <c r="M255" s="24">
        <f t="shared" si="55"/>
        <v>7.7199999999999989</v>
      </c>
      <c r="N255" s="24"/>
      <c r="O255" s="24">
        <f t="shared" si="46"/>
        <v>38.662256845600744</v>
      </c>
      <c r="P255" s="24">
        <f t="shared" si="47"/>
        <v>-0.99225684560074257</v>
      </c>
      <c r="Q255" s="24">
        <f t="shared" si="48"/>
        <v>13.547759003931212</v>
      </c>
      <c r="R255" s="24">
        <f t="shared" si="56"/>
        <v>-11.814513985057232</v>
      </c>
      <c r="S255" s="24">
        <f t="shared" si="49"/>
        <v>35.481366415881311</v>
      </c>
      <c r="T255" s="24">
        <f t="shared" si="50"/>
        <v>-0.51136641588131226</v>
      </c>
      <c r="U255" s="24">
        <f t="shared" si="51"/>
        <v>37.727083806699973</v>
      </c>
      <c r="V255" s="24">
        <f t="shared" si="57"/>
        <v>0.39291619330002447</v>
      </c>
      <c r="W255" s="24">
        <f t="shared" si="58"/>
        <v>3.5</v>
      </c>
      <c r="X255" s="24">
        <f t="shared" si="59"/>
        <v>-1.2800000000000011</v>
      </c>
    </row>
    <row r="256" spans="1:24" x14ac:dyDescent="0.2">
      <c r="A256" s="60">
        <f>Spreads!A274</f>
        <v>43830</v>
      </c>
      <c r="B256" s="24">
        <f>IF(Spreads!$F274="","",Spreads!D274)</f>
        <v>36.99</v>
      </c>
      <c r="C256" s="24">
        <f t="shared" si="45"/>
        <v>2.2199999999999989</v>
      </c>
      <c r="D256" s="24">
        <f>IF(Spreads!$F274="","",Spreads!G274)</f>
        <v>42.49</v>
      </c>
      <c r="E256" s="24">
        <f>IF(Spreads!$F274="","",Spreads!B274)</f>
        <v>37.44</v>
      </c>
      <c r="F256" s="24">
        <f>IF(Spreads!$F274="","",Spreads!F274)</f>
        <v>36.400797959922379</v>
      </c>
      <c r="G256" s="24">
        <f>IF(Spreads!$F274="","",Spreads!C274)</f>
        <v>34.29</v>
      </c>
      <c r="H256" s="24">
        <f>IF(Spreads!$F274="","",Spreads!H274)</f>
        <v>34.770000000000003</v>
      </c>
      <c r="I256" s="24">
        <f t="shared" si="52"/>
        <v>1.6307979599223756</v>
      </c>
      <c r="J256" s="24">
        <f t="shared" si="53"/>
        <v>-0.48000000000000398</v>
      </c>
      <c r="L256" s="24">
        <f t="shared" si="54"/>
        <v>2.6699999999999946</v>
      </c>
      <c r="M256" s="24">
        <f t="shared" si="55"/>
        <v>7.7199999999999989</v>
      </c>
      <c r="N256" s="24"/>
      <c r="O256" s="24">
        <f t="shared" si="46"/>
        <v>37.936149924207598</v>
      </c>
      <c r="P256" s="24">
        <f t="shared" si="47"/>
        <v>-0.94614992420759592</v>
      </c>
      <c r="Q256" s="24">
        <f t="shared" si="48"/>
        <v>13.294022635197843</v>
      </c>
      <c r="R256" s="24">
        <f t="shared" si="56"/>
        <v>-11.663224675275467</v>
      </c>
      <c r="S256" s="24">
        <f t="shared" si="49"/>
        <v>34.791860499524788</v>
      </c>
      <c r="T256" s="24">
        <f t="shared" si="50"/>
        <v>-0.50186049952478839</v>
      </c>
      <c r="U256" s="24">
        <f t="shared" si="51"/>
        <v>36.932652706807701</v>
      </c>
      <c r="V256" s="24">
        <f t="shared" si="57"/>
        <v>0.50734729319229643</v>
      </c>
      <c r="W256" s="24">
        <f t="shared" si="58"/>
        <v>3.25</v>
      </c>
      <c r="X256" s="24">
        <f t="shared" si="59"/>
        <v>-1.0300000000000011</v>
      </c>
    </row>
    <row r="257" spans="1:24" x14ac:dyDescent="0.2">
      <c r="A257" s="60">
        <f>Spreads!A275</f>
        <v>43832</v>
      </c>
      <c r="B257" s="24">
        <f>IF(Spreads!$F275="","",Spreads!D275)</f>
        <v>38.090000000000003</v>
      </c>
      <c r="C257" s="24">
        <f t="shared" si="45"/>
        <v>2.8500000000000014</v>
      </c>
      <c r="D257" s="24">
        <f>IF(Spreads!$F275="","",Spreads!G275)</f>
        <v>43.24</v>
      </c>
      <c r="E257" s="24">
        <f>IF(Spreads!$F275="","",Spreads!B275)</f>
        <v>38.19</v>
      </c>
      <c r="F257" s="24">
        <f>IF(Spreads!$F275="","",Spreads!F275)</f>
        <v>37.285303330911148</v>
      </c>
      <c r="G257" s="24">
        <f>IF(Spreads!$F275="","",Spreads!C275)</f>
        <v>35.04</v>
      </c>
      <c r="H257" s="24">
        <f>IF(Spreads!$F275="","",Spreads!H275)</f>
        <v>35.24</v>
      </c>
      <c r="I257" s="24">
        <f t="shared" si="52"/>
        <v>2.0453033309111461</v>
      </c>
      <c r="J257" s="24">
        <f t="shared" si="53"/>
        <v>-0.20000000000000284</v>
      </c>
      <c r="L257" s="24">
        <f t="shared" si="54"/>
        <v>2.9499999999999957</v>
      </c>
      <c r="M257" s="24">
        <f t="shared" si="55"/>
        <v>8</v>
      </c>
      <c r="N257" s="24"/>
      <c r="O257" s="24">
        <f t="shared" si="46"/>
        <v>38.412742844281681</v>
      </c>
      <c r="P257" s="24">
        <f t="shared" si="47"/>
        <v>-0.32274284428167732</v>
      </c>
      <c r="Q257" s="24">
        <f t="shared" si="48"/>
        <v>13.598610597485557</v>
      </c>
      <c r="R257" s="24">
        <f t="shared" si="56"/>
        <v>-11.553307266574411</v>
      </c>
      <c r="S257" s="24">
        <f t="shared" si="49"/>
        <v>35.367759277540813</v>
      </c>
      <c r="T257" s="24">
        <f t="shared" si="50"/>
        <v>-0.3277592775408138</v>
      </c>
      <c r="U257" s="24">
        <f t="shared" si="51"/>
        <v>37.607313150912887</v>
      </c>
      <c r="V257" s="24">
        <f t="shared" si="57"/>
        <v>0.58268684908711066</v>
      </c>
      <c r="W257" s="24">
        <f t="shared" si="58"/>
        <v>3.5</v>
      </c>
      <c r="X257" s="24">
        <f t="shared" si="59"/>
        <v>-0.64999999999999858</v>
      </c>
    </row>
    <row r="258" spans="1:24" x14ac:dyDescent="0.2">
      <c r="A258" s="60">
        <f>Spreads!A276</f>
        <v>43833</v>
      </c>
      <c r="B258" s="24">
        <f>IF(Spreads!$F276="","",Spreads!D276)</f>
        <v>37.93</v>
      </c>
      <c r="C258" s="24">
        <f t="shared" ref="C258:C321" si="60">B258-H258</f>
        <v>2.8500000000000014</v>
      </c>
      <c r="D258" s="24">
        <f>IF(Spreads!$F276="","",Spreads!G276)</f>
        <v>43.08</v>
      </c>
      <c r="E258" s="24">
        <f>IF(Spreads!$F276="","",Spreads!B276)</f>
        <v>38.03</v>
      </c>
      <c r="F258" s="24">
        <f>IF(Spreads!$F276="","",Spreads!F276)</f>
        <v>37.160565393976839</v>
      </c>
      <c r="G258" s="24">
        <f>IF(Spreads!$F276="","",Spreads!C276)</f>
        <v>34.880000000000003</v>
      </c>
      <c r="H258" s="24">
        <f>IF(Spreads!$F276="","",Spreads!H276)</f>
        <v>35.08</v>
      </c>
      <c r="I258" s="24">
        <f t="shared" si="52"/>
        <v>2.0805653939768405</v>
      </c>
      <c r="J258" s="24">
        <f t="shared" si="53"/>
        <v>-0.19999999999999574</v>
      </c>
      <c r="L258" s="24">
        <f t="shared" si="54"/>
        <v>2.9500000000000028</v>
      </c>
      <c r="M258" s="24">
        <f t="shared" si="55"/>
        <v>8</v>
      </c>
      <c r="N258" s="24"/>
      <c r="O258" s="24">
        <f t="shared" ref="O258:O321" si="61">$AA$39+($AA$40*F258)+($AA$41*H258)</f>
        <v>38.237528346468949</v>
      </c>
      <c r="P258" s="24">
        <f t="shared" ref="P258:P321" si="62">B258-O258</f>
        <v>-0.30752834646894911</v>
      </c>
      <c r="Q258" s="24">
        <f t="shared" ref="Q258:Q321" si="63">$AA$99+($AA$103*G258)+($AA$104*H258)</f>
        <v>13.538907922489475</v>
      </c>
      <c r="R258" s="24">
        <f t="shared" si="56"/>
        <v>-11.458342528512635</v>
      </c>
      <c r="S258" s="24">
        <f t="shared" ref="S258:S321" si="64">$AA$59+($AA$60*E258)+($AA$61*H258)</f>
        <v>35.205522591339275</v>
      </c>
      <c r="T258" s="24">
        <f t="shared" ref="T258:T321" si="65">G258-S258</f>
        <v>-0.32552259133927208</v>
      </c>
      <c r="U258" s="24">
        <f t="shared" ref="U258:U321" si="66">$AA$18+($AA$19*B258)+($AA$20*D258)+($AA$21*H258)</f>
        <v>37.420388186232344</v>
      </c>
      <c r="V258" s="24">
        <f t="shared" si="57"/>
        <v>0.60961181376765694</v>
      </c>
      <c r="W258" s="24">
        <f t="shared" si="58"/>
        <v>3.5</v>
      </c>
      <c r="X258" s="24">
        <f t="shared" si="59"/>
        <v>-0.64999999999999858</v>
      </c>
    </row>
    <row r="259" spans="1:24" x14ac:dyDescent="0.2">
      <c r="A259" s="60">
        <f>Spreads!A277</f>
        <v>43836</v>
      </c>
      <c r="B259" s="24">
        <f>IF(Spreads!$F277="","",Spreads!D277)</f>
        <v>37.369999999999997</v>
      </c>
      <c r="C259" s="24">
        <f t="shared" si="60"/>
        <v>2.8499999999999943</v>
      </c>
      <c r="D259" s="24">
        <f>IF(Spreads!$F277="","",Spreads!G277)</f>
        <v>42.52</v>
      </c>
      <c r="E259" s="24">
        <f>IF(Spreads!$F277="","",Spreads!B277)</f>
        <v>37.47</v>
      </c>
      <c r="F259" s="24">
        <f>IF(Spreads!$F277="","",Spreads!F277)</f>
        <v>36.775011770725321</v>
      </c>
      <c r="G259" s="24">
        <f>IF(Spreads!$F277="","",Spreads!C277)</f>
        <v>34.32</v>
      </c>
      <c r="H259" s="24">
        <f>IF(Spreads!$F277="","",Spreads!H277)</f>
        <v>34.520000000000003</v>
      </c>
      <c r="I259" s="24">
        <f t="shared" ref="I259:I322" si="67">F259-H259</f>
        <v>2.2550117707253179</v>
      </c>
      <c r="J259" s="24">
        <f t="shared" ref="J259:J322" si="68">G259-H259</f>
        <v>-0.20000000000000284</v>
      </c>
      <c r="L259" s="24">
        <f t="shared" ref="L259:L322" si="69">E259-H259</f>
        <v>2.9499999999999957</v>
      </c>
      <c r="M259" s="24">
        <f t="shared" ref="M259:M322" si="70">D259-H259</f>
        <v>8</v>
      </c>
      <c r="N259" s="24"/>
      <c r="O259" s="24">
        <f t="shared" si="61"/>
        <v>37.62052496931998</v>
      </c>
      <c r="P259" s="24">
        <f t="shared" si="62"/>
        <v>-0.25052496931998292</v>
      </c>
      <c r="Q259" s="24">
        <f t="shared" si="63"/>
        <v>13.329948560003167</v>
      </c>
      <c r="R259" s="24">
        <f t="shared" ref="R259:R322" si="71">I259-Q259</f>
        <v>-11.074936789277849</v>
      </c>
      <c r="S259" s="24">
        <f t="shared" si="64"/>
        <v>34.637694189633905</v>
      </c>
      <c r="T259" s="24">
        <f t="shared" si="65"/>
        <v>-0.3176941896339045</v>
      </c>
      <c r="U259" s="24">
        <f t="shared" si="66"/>
        <v>36.766150809850473</v>
      </c>
      <c r="V259" s="24">
        <f t="shared" ref="V259:V322" si="72">E259-U259</f>
        <v>0.70384919014952629</v>
      </c>
      <c r="W259" s="24">
        <f t="shared" ref="W259:W322" si="73">MROUND($AA$99+($AA$100*D259)+($AA$101*E259)+($AA$102*F259)+($AA$103*G259)+($AA$104*H259),0.25)</f>
        <v>3.25</v>
      </c>
      <c r="X259" s="24">
        <f t="shared" ref="X259:X322" si="74">C259-W259</f>
        <v>-0.40000000000000568</v>
      </c>
    </row>
    <row r="260" spans="1:24" x14ac:dyDescent="0.2">
      <c r="A260" s="60">
        <f>Spreads!A278</f>
        <v>43837</v>
      </c>
      <c r="B260" s="24">
        <f>IF(Spreads!$F278="","",Spreads!D278)</f>
        <v>37.57</v>
      </c>
      <c r="C260" s="24">
        <f t="shared" si="60"/>
        <v>2.8299999999999983</v>
      </c>
      <c r="D260" s="24">
        <f>IF(Spreads!$F278="","",Spreads!G278)</f>
        <v>42.72</v>
      </c>
      <c r="E260" s="24">
        <f>IF(Spreads!$F278="","",Spreads!B278)</f>
        <v>37.67</v>
      </c>
      <c r="F260" s="24">
        <f>IF(Spreads!$F278="","",Spreads!F278)</f>
        <v>36.922429332556781</v>
      </c>
      <c r="G260" s="24">
        <f>IF(Spreads!$F278="","",Spreads!C278)</f>
        <v>34.520000000000003</v>
      </c>
      <c r="H260" s="24">
        <f>IF(Spreads!$F278="","",Spreads!H278)</f>
        <v>34.74</v>
      </c>
      <c r="I260" s="24">
        <f t="shared" si="67"/>
        <v>2.1824293325567794</v>
      </c>
      <c r="J260" s="24">
        <f t="shared" si="68"/>
        <v>-0.21999999999999886</v>
      </c>
      <c r="L260" s="24">
        <f t="shared" si="69"/>
        <v>2.9299999999999997</v>
      </c>
      <c r="M260" s="24">
        <f t="shared" si="70"/>
        <v>7.9799999999999969</v>
      </c>
      <c r="N260" s="24"/>
      <c r="O260" s="24">
        <f t="shared" si="61"/>
        <v>37.863216981359017</v>
      </c>
      <c r="P260" s="24">
        <f t="shared" si="62"/>
        <v>-0.29321698135901642</v>
      </c>
      <c r="Q260" s="24">
        <f t="shared" si="63"/>
        <v>13.402810355659451</v>
      </c>
      <c r="R260" s="24">
        <f t="shared" si="71"/>
        <v>-11.220381023102671</v>
      </c>
      <c r="S260" s="24">
        <f t="shared" si="64"/>
        <v>34.853674739425372</v>
      </c>
      <c r="T260" s="24">
        <f t="shared" si="65"/>
        <v>-0.33367473942536918</v>
      </c>
      <c r="U260" s="24">
        <f t="shared" si="66"/>
        <v>37.013081693563535</v>
      </c>
      <c r="V260" s="24">
        <f t="shared" si="72"/>
        <v>0.65691830643646654</v>
      </c>
      <c r="W260" s="24">
        <f t="shared" si="73"/>
        <v>3.25</v>
      </c>
      <c r="X260" s="24">
        <f t="shared" si="74"/>
        <v>-0.42000000000000171</v>
      </c>
    </row>
    <row r="261" spans="1:24" x14ac:dyDescent="0.2">
      <c r="A261" s="60">
        <f>Spreads!A279</f>
        <v>43838</v>
      </c>
      <c r="B261" s="24">
        <f>IF(Spreads!$F279="","",Spreads!D279)</f>
        <v>37.409999999999997</v>
      </c>
      <c r="C261" s="24">
        <f t="shared" si="60"/>
        <v>2.8499999999999943</v>
      </c>
      <c r="D261" s="24">
        <f>IF(Spreads!$F279="","",Spreads!G279)</f>
        <v>42.56</v>
      </c>
      <c r="E261" s="24">
        <f>IF(Spreads!$F279="","",Spreads!B279)</f>
        <v>37.51</v>
      </c>
      <c r="F261" s="24">
        <f>IF(Spreads!$F279="","",Spreads!F279)</f>
        <v>37.36468201805117</v>
      </c>
      <c r="G261" s="24">
        <f>IF(Spreads!$F279="","",Spreads!C279)</f>
        <v>34.36</v>
      </c>
      <c r="H261" s="24">
        <f>IF(Spreads!$F279="","",Spreads!H279)</f>
        <v>34.56</v>
      </c>
      <c r="I261" s="24">
        <f t="shared" si="67"/>
        <v>2.8046820180511673</v>
      </c>
      <c r="J261" s="24">
        <f t="shared" si="68"/>
        <v>-0.20000000000000284</v>
      </c>
      <c r="L261" s="24">
        <f t="shared" si="69"/>
        <v>2.9499999999999957</v>
      </c>
      <c r="M261" s="24">
        <f t="shared" si="70"/>
        <v>8</v>
      </c>
      <c r="N261" s="24"/>
      <c r="O261" s="24">
        <f t="shared" si="61"/>
        <v>37.623258090635524</v>
      </c>
      <c r="P261" s="24">
        <f t="shared" si="62"/>
        <v>-0.21325809063552725</v>
      </c>
      <c r="Q261" s="24">
        <f t="shared" si="63"/>
        <v>13.344874228752186</v>
      </c>
      <c r="R261" s="24">
        <f t="shared" si="71"/>
        <v>-10.540192210701019</v>
      </c>
      <c r="S261" s="24">
        <f t="shared" si="64"/>
        <v>34.678253361184289</v>
      </c>
      <c r="T261" s="24">
        <f t="shared" si="65"/>
        <v>-0.31825336118428993</v>
      </c>
      <c r="U261" s="24">
        <f t="shared" si="66"/>
        <v>36.812882051020608</v>
      </c>
      <c r="V261" s="24">
        <f t="shared" si="72"/>
        <v>0.69711794897938972</v>
      </c>
      <c r="W261" s="24">
        <f t="shared" si="73"/>
        <v>3.25</v>
      </c>
      <c r="X261" s="24">
        <f t="shared" si="74"/>
        <v>-0.40000000000000568</v>
      </c>
    </row>
    <row r="262" spans="1:24" x14ac:dyDescent="0.2">
      <c r="A262" s="60">
        <f>Spreads!A280</f>
        <v>43839</v>
      </c>
      <c r="B262" s="24">
        <f>IF(Spreads!$F280="","",Spreads!D280)</f>
        <v>37.99</v>
      </c>
      <c r="C262" s="24">
        <f t="shared" si="60"/>
        <v>3.3500000000000014</v>
      </c>
      <c r="D262" s="24">
        <f>IF(Spreads!$F280="","",Spreads!G280)</f>
        <v>42.64</v>
      </c>
      <c r="E262" s="24">
        <f>IF(Spreads!$F280="","",Spreads!B280)</f>
        <v>37.590000000000003</v>
      </c>
      <c r="F262" s="24">
        <f>IF(Spreads!$F280="","",Spreads!F280)</f>
        <v>37.33066258070545</v>
      </c>
      <c r="G262" s="24">
        <f>IF(Spreads!$F280="","",Spreads!C280)</f>
        <v>34.44</v>
      </c>
      <c r="H262" s="24">
        <f>IF(Spreads!$F280="","",Spreads!H280)</f>
        <v>34.64</v>
      </c>
      <c r="I262" s="24">
        <f t="shared" si="67"/>
        <v>2.6906625807054496</v>
      </c>
      <c r="J262" s="24">
        <f t="shared" si="68"/>
        <v>-0.20000000000000284</v>
      </c>
      <c r="L262" s="24">
        <f t="shared" si="69"/>
        <v>2.9500000000000028</v>
      </c>
      <c r="M262" s="24">
        <f t="shared" si="70"/>
        <v>8</v>
      </c>
      <c r="N262" s="24"/>
      <c r="O262" s="24">
        <f t="shared" si="61"/>
        <v>37.717953649728067</v>
      </c>
      <c r="P262" s="24">
        <f t="shared" si="62"/>
        <v>0.27204635027193547</v>
      </c>
      <c r="Q262" s="24">
        <f t="shared" si="63"/>
        <v>13.37472556625023</v>
      </c>
      <c r="R262" s="24">
        <f t="shared" si="71"/>
        <v>-10.684062985544781</v>
      </c>
      <c r="S262" s="24">
        <f t="shared" si="64"/>
        <v>34.759371704285059</v>
      </c>
      <c r="T262" s="24">
        <f t="shared" si="65"/>
        <v>-0.31937170428506079</v>
      </c>
      <c r="U262" s="24">
        <f t="shared" si="66"/>
        <v>36.883909050844693</v>
      </c>
      <c r="V262" s="24">
        <f t="shared" si="72"/>
        <v>0.70609094915531045</v>
      </c>
      <c r="W262" s="24">
        <f t="shared" si="73"/>
        <v>3.25</v>
      </c>
      <c r="X262" s="24">
        <f t="shared" si="74"/>
        <v>0.10000000000000142</v>
      </c>
    </row>
    <row r="263" spans="1:24" x14ac:dyDescent="0.2">
      <c r="A263" s="60">
        <f>Spreads!A281</f>
        <v>43840</v>
      </c>
      <c r="B263" s="24">
        <f>IF(Spreads!$F281="","",Spreads!D281)</f>
        <v>37.700000000000003</v>
      </c>
      <c r="C263" s="24">
        <f t="shared" si="60"/>
        <v>3.3500000000000014</v>
      </c>
      <c r="D263" s="24">
        <f>IF(Spreads!$F281="","",Spreads!G281)</f>
        <v>42.35</v>
      </c>
      <c r="E263" s="24">
        <f>IF(Spreads!$F281="","",Spreads!B281)</f>
        <v>37.299999999999997</v>
      </c>
      <c r="F263" s="24">
        <f>IF(Spreads!$F281="","",Spreads!F281)</f>
        <v>37.33066258070545</v>
      </c>
      <c r="G263" s="24">
        <f>IF(Spreads!$F281="","",Spreads!C281)</f>
        <v>34.15</v>
      </c>
      <c r="H263" s="24">
        <f>IF(Spreads!$F281="","",Spreads!H281)</f>
        <v>34.35</v>
      </c>
      <c r="I263" s="24">
        <f t="shared" si="67"/>
        <v>2.9806625807054488</v>
      </c>
      <c r="J263" s="24">
        <f t="shared" si="68"/>
        <v>-0.20000000000000284</v>
      </c>
      <c r="L263" s="24">
        <f t="shared" si="69"/>
        <v>2.9499999999999957</v>
      </c>
      <c r="M263" s="24">
        <f t="shared" si="70"/>
        <v>8</v>
      </c>
      <c r="N263" s="24"/>
      <c r="O263" s="24">
        <f t="shared" si="61"/>
        <v>37.383751115461664</v>
      </c>
      <c r="P263" s="24">
        <f t="shared" si="62"/>
        <v>0.31624888453833933</v>
      </c>
      <c r="Q263" s="24">
        <f t="shared" si="63"/>
        <v>13.266514467819823</v>
      </c>
      <c r="R263" s="24">
        <f t="shared" si="71"/>
        <v>-10.285851887114374</v>
      </c>
      <c r="S263" s="24">
        <f t="shared" si="64"/>
        <v>34.465317710544774</v>
      </c>
      <c r="T263" s="24">
        <f t="shared" si="65"/>
        <v>-0.31531771054477531</v>
      </c>
      <c r="U263" s="24">
        <f t="shared" si="66"/>
        <v>36.545107552361223</v>
      </c>
      <c r="V263" s="24">
        <f t="shared" si="72"/>
        <v>0.75489244763877394</v>
      </c>
      <c r="W263" s="24">
        <f t="shared" si="73"/>
        <v>3.25</v>
      </c>
      <c r="X263" s="24">
        <f t="shared" si="74"/>
        <v>0.10000000000000142</v>
      </c>
    </row>
    <row r="264" spans="1:24" x14ac:dyDescent="0.2">
      <c r="A264" s="60">
        <f>Spreads!A282</f>
        <v>43843</v>
      </c>
      <c r="B264" s="24">
        <f>IF(Spreads!$F282="","",Spreads!D282)</f>
        <v>37.299999999999997</v>
      </c>
      <c r="C264" s="24">
        <f t="shared" si="60"/>
        <v>3.3499999999999943</v>
      </c>
      <c r="D264" s="24">
        <f>IF(Spreads!$F282="","",Spreads!G282)</f>
        <v>41.45</v>
      </c>
      <c r="E264" s="24">
        <f>IF(Spreads!$F282="","",Spreads!B282)</f>
        <v>36.9</v>
      </c>
      <c r="F264" s="24">
        <f>IF(Spreads!$F282="","",Spreads!F282)</f>
        <v>37.115206144182544</v>
      </c>
      <c r="G264" s="24">
        <f>IF(Spreads!$F282="","",Spreads!C282)</f>
        <v>33.75</v>
      </c>
      <c r="H264" s="24">
        <f>IF(Spreads!$F282="","",Spreads!H282)</f>
        <v>33.950000000000003</v>
      </c>
      <c r="I264" s="24">
        <f t="shared" si="67"/>
        <v>3.165206144182541</v>
      </c>
      <c r="J264" s="24">
        <f t="shared" si="68"/>
        <v>-0.20000000000000284</v>
      </c>
      <c r="L264" s="24">
        <f t="shared" si="69"/>
        <v>2.9499999999999957</v>
      </c>
      <c r="M264" s="24">
        <f t="shared" si="70"/>
        <v>7.5</v>
      </c>
      <c r="N264" s="24"/>
      <c r="O264" s="24">
        <f t="shared" si="61"/>
        <v>36.938626560743678</v>
      </c>
      <c r="P264" s="24">
        <f t="shared" si="62"/>
        <v>0.36137343925631882</v>
      </c>
      <c r="Q264" s="24">
        <f t="shared" si="63"/>
        <v>13.117257780329606</v>
      </c>
      <c r="R264" s="24">
        <f t="shared" si="71"/>
        <v>-9.9520516361470648</v>
      </c>
      <c r="S264" s="24">
        <f t="shared" si="64"/>
        <v>34.059725995040935</v>
      </c>
      <c r="T264" s="24">
        <f t="shared" si="65"/>
        <v>-0.30972599504093523</v>
      </c>
      <c r="U264" s="24">
        <f t="shared" si="66"/>
        <v>35.803086090076832</v>
      </c>
      <c r="V264" s="24">
        <f t="shared" si="72"/>
        <v>1.0969139099231668</v>
      </c>
      <c r="W264" s="24">
        <f t="shared" si="73"/>
        <v>3.25</v>
      </c>
      <c r="X264" s="24">
        <f t="shared" si="74"/>
        <v>9.9999999999994316E-2</v>
      </c>
    </row>
    <row r="265" spans="1:24" x14ac:dyDescent="0.2">
      <c r="A265" s="60">
        <f>Spreads!A283</f>
        <v>43844</v>
      </c>
      <c r="B265" s="24">
        <f>IF(Spreads!$F283="","",Spreads!D283)</f>
        <v>37.42</v>
      </c>
      <c r="C265" s="24">
        <f t="shared" si="60"/>
        <v>3.3500000000000014</v>
      </c>
      <c r="D265" s="24">
        <f>IF(Spreads!$F283="","",Spreads!G283)</f>
        <v>41.57</v>
      </c>
      <c r="E265" s="24">
        <f>IF(Spreads!$F283="","",Spreads!B283)</f>
        <v>37.020000000000003</v>
      </c>
      <c r="F265" s="24">
        <f>IF(Spreads!$F283="","",Spreads!F283)</f>
        <v>37.137885769079695</v>
      </c>
      <c r="G265" s="24">
        <f>IF(Spreads!$F283="","",Spreads!C283)</f>
        <v>33.869999999999997</v>
      </c>
      <c r="H265" s="24">
        <f>IF(Spreads!$F283="","",Spreads!H283)</f>
        <v>34.07</v>
      </c>
      <c r="I265" s="24">
        <f t="shared" si="67"/>
        <v>3.0678857690796946</v>
      </c>
      <c r="J265" s="24">
        <f t="shared" si="68"/>
        <v>-0.20000000000000284</v>
      </c>
      <c r="L265" s="24">
        <f t="shared" si="69"/>
        <v>2.9500000000000028</v>
      </c>
      <c r="M265" s="24">
        <f t="shared" si="70"/>
        <v>7.5</v>
      </c>
      <c r="N265" s="24"/>
      <c r="O265" s="24">
        <f t="shared" si="61"/>
        <v>37.075249426887183</v>
      </c>
      <c r="P265" s="24">
        <f t="shared" si="62"/>
        <v>0.34475057311281887</v>
      </c>
      <c r="Q265" s="24">
        <f t="shared" si="63"/>
        <v>13.162034786576671</v>
      </c>
      <c r="R265" s="24">
        <f t="shared" si="71"/>
        <v>-10.094149017496976</v>
      </c>
      <c r="S265" s="24">
        <f t="shared" si="64"/>
        <v>34.181403509692089</v>
      </c>
      <c r="T265" s="24">
        <f t="shared" si="65"/>
        <v>-0.31140350969209152</v>
      </c>
      <c r="U265" s="24">
        <f t="shared" si="66"/>
        <v>35.943279813587232</v>
      </c>
      <c r="V265" s="24">
        <f t="shared" si="72"/>
        <v>1.0767201864127713</v>
      </c>
      <c r="W265" s="24">
        <f t="shared" si="73"/>
        <v>3.25</v>
      </c>
      <c r="X265" s="24">
        <f t="shared" si="74"/>
        <v>0.10000000000000142</v>
      </c>
    </row>
    <row r="266" spans="1:24" x14ac:dyDescent="0.2">
      <c r="A266" s="60">
        <f>Spreads!A284</f>
        <v>43845</v>
      </c>
      <c r="B266" s="24">
        <f>IF(Spreads!$F284="","",Spreads!D284)</f>
        <v>36.65</v>
      </c>
      <c r="C266" s="24">
        <f t="shared" si="60"/>
        <v>3.3500000000000014</v>
      </c>
      <c r="D266" s="24">
        <f>IF(Spreads!$F284="","",Spreads!G284)</f>
        <v>40.799999999999997</v>
      </c>
      <c r="E266" s="24">
        <f>IF(Spreads!$F284="","",Spreads!B284)</f>
        <v>36.25</v>
      </c>
      <c r="F266" s="24">
        <f>IF(Spreads!$F284="","",Spreads!F284)</f>
        <v>36.33275908523094</v>
      </c>
      <c r="G266" s="24">
        <f>IF(Spreads!$F284="","",Spreads!C284)</f>
        <v>33.1</v>
      </c>
      <c r="H266" s="24">
        <f>IF(Spreads!$F284="","",Spreads!H284)</f>
        <v>33.299999999999997</v>
      </c>
      <c r="I266" s="24">
        <f t="shared" si="67"/>
        <v>3.0327590852309427</v>
      </c>
      <c r="J266" s="24">
        <f t="shared" si="68"/>
        <v>-0.19999999999999574</v>
      </c>
      <c r="L266" s="24">
        <f t="shared" si="69"/>
        <v>2.9500000000000028</v>
      </c>
      <c r="M266" s="24">
        <f t="shared" si="70"/>
        <v>7.5</v>
      </c>
      <c r="N266" s="24"/>
      <c r="O266" s="24">
        <f t="shared" si="61"/>
        <v>36.247092315309111</v>
      </c>
      <c r="P266" s="24">
        <f t="shared" si="62"/>
        <v>0.40290768469088789</v>
      </c>
      <c r="Q266" s="24">
        <f t="shared" si="63"/>
        <v>12.874715663158002</v>
      </c>
      <c r="R266" s="24">
        <f t="shared" si="71"/>
        <v>-9.8419565779270588</v>
      </c>
      <c r="S266" s="24">
        <f t="shared" si="64"/>
        <v>33.400639457347197</v>
      </c>
      <c r="T266" s="24">
        <f t="shared" si="65"/>
        <v>-0.3006394573471951</v>
      </c>
      <c r="U266" s="24">
        <f t="shared" si="66"/>
        <v>35.043703421062148</v>
      </c>
      <c r="V266" s="24">
        <f t="shared" si="72"/>
        <v>1.2062965789378524</v>
      </c>
      <c r="W266" s="24">
        <f t="shared" si="73"/>
        <v>3.25</v>
      </c>
      <c r="X266" s="24">
        <f t="shared" si="74"/>
        <v>0.10000000000000142</v>
      </c>
    </row>
    <row r="267" spans="1:24" x14ac:dyDescent="0.2">
      <c r="A267" s="60">
        <f>Spreads!A285</f>
        <v>43846</v>
      </c>
      <c r="B267" s="24">
        <f>IF(Spreads!$F285="","",Spreads!D285)</f>
        <v>36.380000000000003</v>
      </c>
      <c r="C267" s="24">
        <f t="shared" si="60"/>
        <v>3.3500000000000014</v>
      </c>
      <c r="D267" s="24">
        <f>IF(Spreads!$F285="","",Spreads!G285)</f>
        <v>40.53</v>
      </c>
      <c r="E267" s="24">
        <f>IF(Spreads!$F285="","",Spreads!B285)</f>
        <v>35.979999999999997</v>
      </c>
      <c r="F267" s="24">
        <f>IF(Spreads!$F285="","",Spreads!F285)</f>
        <v>35.278156527513559</v>
      </c>
      <c r="G267" s="24">
        <f>IF(Spreads!$F285="","",Spreads!C285)</f>
        <v>32.83</v>
      </c>
      <c r="H267" s="24">
        <f>IF(Spreads!$F285="","",Spreads!H285)</f>
        <v>33.03</v>
      </c>
      <c r="I267" s="24">
        <f t="shared" si="67"/>
        <v>2.248156527513558</v>
      </c>
      <c r="J267" s="24">
        <f t="shared" si="68"/>
        <v>-0.20000000000000284</v>
      </c>
      <c r="L267" s="24">
        <f t="shared" si="69"/>
        <v>2.9499999999999957</v>
      </c>
      <c r="M267" s="24">
        <f t="shared" si="70"/>
        <v>7.5</v>
      </c>
      <c r="N267" s="24"/>
      <c r="O267" s="24">
        <f t="shared" si="61"/>
        <v>36.013492684307167</v>
      </c>
      <c r="P267" s="24">
        <f t="shared" si="62"/>
        <v>0.36650731569283579</v>
      </c>
      <c r="Q267" s="24">
        <f t="shared" si="63"/>
        <v>12.773967399102101</v>
      </c>
      <c r="R267" s="24">
        <f t="shared" si="71"/>
        <v>-10.525810871588543</v>
      </c>
      <c r="S267" s="24">
        <f t="shared" si="64"/>
        <v>33.126865049382111</v>
      </c>
      <c r="T267" s="24">
        <f t="shared" si="65"/>
        <v>-0.296865049382113</v>
      </c>
      <c r="U267" s="24">
        <f t="shared" si="66"/>
        <v>34.728267543163753</v>
      </c>
      <c r="V267" s="24">
        <f t="shared" si="72"/>
        <v>1.251732456836244</v>
      </c>
      <c r="W267" s="24">
        <f t="shared" si="73"/>
        <v>3.25</v>
      </c>
      <c r="X267" s="24">
        <f t="shared" si="74"/>
        <v>0.10000000000000142</v>
      </c>
    </row>
    <row r="268" spans="1:24" x14ac:dyDescent="0.2">
      <c r="A268" s="60">
        <f>Spreads!A286</f>
        <v>43847</v>
      </c>
      <c r="B268" s="24">
        <f>IF(Spreads!$F286="","",Spreads!D286)</f>
        <v>36.700000000000003</v>
      </c>
      <c r="C268" s="24">
        <f t="shared" si="60"/>
        <v>3.3500000000000014</v>
      </c>
      <c r="D268" s="24">
        <f>IF(Spreads!$F286="","",Spreads!G286)</f>
        <v>40.85</v>
      </c>
      <c r="E268" s="24">
        <f>IF(Spreads!$F286="","",Spreads!B286)</f>
        <v>36.299999999999997</v>
      </c>
      <c r="F268" s="24">
        <f>IF(Spreads!$F286="","",Spreads!F286)</f>
        <v>35.278156527513559</v>
      </c>
      <c r="G268" s="24">
        <f>IF(Spreads!$F286="","",Spreads!C286)</f>
        <v>33.15</v>
      </c>
      <c r="H268" s="24">
        <f>IF(Spreads!$F286="","",Spreads!H286)</f>
        <v>33.35</v>
      </c>
      <c r="I268" s="24">
        <f t="shared" si="67"/>
        <v>1.9281565275135577</v>
      </c>
      <c r="J268" s="24">
        <f t="shared" si="68"/>
        <v>-0.20000000000000284</v>
      </c>
      <c r="L268" s="24">
        <f t="shared" si="69"/>
        <v>2.9499999999999957</v>
      </c>
      <c r="M268" s="24">
        <f t="shared" si="70"/>
        <v>7.5</v>
      </c>
      <c r="N268" s="24"/>
      <c r="O268" s="24">
        <f t="shared" si="61"/>
        <v>36.382267894532163</v>
      </c>
      <c r="P268" s="24">
        <f t="shared" si="62"/>
        <v>0.31773210546784014</v>
      </c>
      <c r="Q268" s="24">
        <f t="shared" si="63"/>
        <v>12.893372749094276</v>
      </c>
      <c r="R268" s="24">
        <f t="shared" si="71"/>
        <v>-10.965216221580718</v>
      </c>
      <c r="S268" s="24">
        <f t="shared" si="64"/>
        <v>33.451338421785181</v>
      </c>
      <c r="T268" s="24">
        <f t="shared" si="65"/>
        <v>-0.30133842178518222</v>
      </c>
      <c r="U268" s="24">
        <f t="shared" si="66"/>
        <v>35.102117472524824</v>
      </c>
      <c r="V268" s="24">
        <f t="shared" si="72"/>
        <v>1.1978825274751728</v>
      </c>
      <c r="W268" s="24">
        <f t="shared" si="73"/>
        <v>3.25</v>
      </c>
      <c r="X268" s="24">
        <f t="shared" si="74"/>
        <v>0.10000000000000142</v>
      </c>
    </row>
    <row r="269" spans="1:24" x14ac:dyDescent="0.2">
      <c r="A269" s="60">
        <f>Spreads!A287</f>
        <v>43851</v>
      </c>
      <c r="B269" s="24">
        <f>IF(Spreads!$F287="","",Spreads!D287)</f>
        <v>36.1</v>
      </c>
      <c r="C269" s="24">
        <f t="shared" si="60"/>
        <v>3.3500000000000014</v>
      </c>
      <c r="D269" s="24">
        <f>IF(Spreads!$F287="","",Spreads!G287)</f>
        <v>40.25</v>
      </c>
      <c r="E269" s="24">
        <f>IF(Spreads!$F287="","",Spreads!B287)</f>
        <v>35.700000000000003</v>
      </c>
      <c r="F269" s="24">
        <f>IF(Spreads!$F287="","",Spreads!F287)</f>
        <v>34.677146467739142</v>
      </c>
      <c r="G269" s="24">
        <f>IF(Spreads!$F287="","",Spreads!C287)</f>
        <v>32.549999999999997</v>
      </c>
      <c r="H269" s="24">
        <f>IF(Spreads!$F287="","",Spreads!H287)</f>
        <v>32.75</v>
      </c>
      <c r="I269" s="24">
        <f t="shared" si="67"/>
        <v>1.9271464677391421</v>
      </c>
      <c r="J269" s="24">
        <f t="shared" si="68"/>
        <v>-0.20000000000000284</v>
      </c>
      <c r="L269" s="24">
        <f t="shared" si="69"/>
        <v>2.9500000000000028</v>
      </c>
      <c r="M269" s="24">
        <f t="shared" si="70"/>
        <v>7.5</v>
      </c>
      <c r="N269" s="24"/>
      <c r="O269" s="24">
        <f t="shared" si="61"/>
        <v>35.735012074168317</v>
      </c>
      <c r="P269" s="24">
        <f t="shared" si="62"/>
        <v>0.36498792583168438</v>
      </c>
      <c r="Q269" s="24">
        <f t="shared" si="63"/>
        <v>12.669487717858949</v>
      </c>
      <c r="R269" s="24">
        <f t="shared" si="71"/>
        <v>-10.742341250119807</v>
      </c>
      <c r="S269" s="24">
        <f t="shared" si="64"/>
        <v>32.842950848529426</v>
      </c>
      <c r="T269" s="24">
        <f t="shared" si="65"/>
        <v>-0.29295084852942921</v>
      </c>
      <c r="U269" s="24">
        <f t="shared" si="66"/>
        <v>34.401148854972817</v>
      </c>
      <c r="V269" s="24">
        <f t="shared" si="72"/>
        <v>1.2988511450271858</v>
      </c>
      <c r="W269" s="24">
        <f t="shared" si="73"/>
        <v>3.25</v>
      </c>
      <c r="X269" s="24">
        <f t="shared" si="74"/>
        <v>0.10000000000000142</v>
      </c>
    </row>
    <row r="270" spans="1:24" x14ac:dyDescent="0.2">
      <c r="A270" s="60">
        <f>Spreads!A288</f>
        <v>43852</v>
      </c>
      <c r="B270" s="24">
        <f>IF(Spreads!$F288="","",Spreads!D288)</f>
        <v>36.369999999999997</v>
      </c>
      <c r="C270" s="24">
        <f t="shared" si="60"/>
        <v>3.3499999999999943</v>
      </c>
      <c r="D270" s="24">
        <f>IF(Spreads!$F288="","",Spreads!G288)</f>
        <v>40.520000000000003</v>
      </c>
      <c r="E270" s="24">
        <f>IF(Spreads!$F288="","",Spreads!B288)</f>
        <v>35.97</v>
      </c>
      <c r="F270" s="24">
        <f>IF(Spreads!$F288="","",Spreads!F288)</f>
        <v>35.085379715887804</v>
      </c>
      <c r="G270" s="24">
        <f>IF(Spreads!$F288="","",Spreads!C288)</f>
        <v>32.82</v>
      </c>
      <c r="H270" s="24">
        <f>IF(Spreads!$F288="","",Spreads!H288)</f>
        <v>33.020000000000003</v>
      </c>
      <c r="I270" s="24">
        <f t="shared" si="67"/>
        <v>2.0653797158878007</v>
      </c>
      <c r="J270" s="24">
        <f t="shared" si="68"/>
        <v>-0.20000000000000284</v>
      </c>
      <c r="L270" s="24">
        <f t="shared" si="69"/>
        <v>2.9499999999999957</v>
      </c>
      <c r="M270" s="24">
        <f t="shared" si="70"/>
        <v>7.5</v>
      </c>
      <c r="N270" s="24"/>
      <c r="O270" s="24">
        <f t="shared" si="61"/>
        <v>36.016145079360022</v>
      </c>
      <c r="P270" s="24">
        <f t="shared" si="62"/>
        <v>0.35385492063997503</v>
      </c>
      <c r="Q270" s="24">
        <f t="shared" si="63"/>
        <v>12.770235981914848</v>
      </c>
      <c r="R270" s="24">
        <f t="shared" si="71"/>
        <v>-10.704856266027047</v>
      </c>
      <c r="S270" s="24">
        <f t="shared" si="64"/>
        <v>33.116725256494519</v>
      </c>
      <c r="T270" s="24">
        <f t="shared" si="65"/>
        <v>-0.29672525649451842</v>
      </c>
      <c r="U270" s="24">
        <f t="shared" si="66"/>
        <v>34.716584732871219</v>
      </c>
      <c r="V270" s="24">
        <f t="shared" si="72"/>
        <v>1.2534152671287799</v>
      </c>
      <c r="W270" s="24">
        <f t="shared" si="73"/>
        <v>3.25</v>
      </c>
      <c r="X270" s="24">
        <f t="shared" si="74"/>
        <v>9.9999999999994316E-2</v>
      </c>
    </row>
    <row r="271" spans="1:24" x14ac:dyDescent="0.2">
      <c r="A271" s="60">
        <f>Spreads!A289</f>
        <v>43853</v>
      </c>
      <c r="B271" s="24">
        <f>IF(Spreads!$F289="","",Spreads!D289)</f>
        <v>35.83</v>
      </c>
      <c r="C271" s="24">
        <f t="shared" si="60"/>
        <v>3.3500000000000014</v>
      </c>
      <c r="D271" s="24">
        <f>IF(Spreads!$F289="","",Spreads!G289)</f>
        <v>39.979999999999997</v>
      </c>
      <c r="E271" s="24">
        <f>IF(Spreads!$F289="","",Spreads!B289)</f>
        <v>35.43</v>
      </c>
      <c r="F271" s="24">
        <f>IF(Spreads!$F289="","",Spreads!F289)</f>
        <v>34.745185342430588</v>
      </c>
      <c r="G271" s="24">
        <f>IF(Spreads!$F289="","",Spreads!C289)</f>
        <v>32.28</v>
      </c>
      <c r="H271" s="24">
        <f>IF(Spreads!$F289="","",Spreads!H289)</f>
        <v>32.479999999999997</v>
      </c>
      <c r="I271" s="24">
        <f t="shared" si="67"/>
        <v>2.2651853424305912</v>
      </c>
      <c r="J271" s="24">
        <f t="shared" si="68"/>
        <v>-0.19999999999999574</v>
      </c>
      <c r="L271" s="24">
        <f t="shared" si="69"/>
        <v>2.9500000000000028</v>
      </c>
      <c r="M271" s="24">
        <f t="shared" si="70"/>
        <v>7.5</v>
      </c>
      <c r="N271" s="24"/>
      <c r="O271" s="24">
        <f t="shared" si="61"/>
        <v>35.418854477468365</v>
      </c>
      <c r="P271" s="24">
        <f t="shared" si="62"/>
        <v>0.41114552253163339</v>
      </c>
      <c r="Q271" s="24">
        <f t="shared" si="63"/>
        <v>12.568739453803055</v>
      </c>
      <c r="R271" s="24">
        <f t="shared" si="71"/>
        <v>-10.303554111372463</v>
      </c>
      <c r="S271" s="24">
        <f t="shared" si="64"/>
        <v>32.569176440564334</v>
      </c>
      <c r="T271" s="24">
        <f t="shared" si="65"/>
        <v>-0.28917644056433289</v>
      </c>
      <c r="U271" s="24">
        <f t="shared" si="66"/>
        <v>34.085712977074408</v>
      </c>
      <c r="V271" s="24">
        <f t="shared" si="72"/>
        <v>1.3442870229255917</v>
      </c>
      <c r="W271" s="24">
        <f t="shared" si="73"/>
        <v>3</v>
      </c>
      <c r="X271" s="24">
        <f t="shared" si="74"/>
        <v>0.35000000000000142</v>
      </c>
    </row>
    <row r="272" spans="1:24" x14ac:dyDescent="0.2">
      <c r="A272" s="60">
        <f>Spreads!A290</f>
        <v>43854</v>
      </c>
      <c r="B272" s="24">
        <f>IF(Spreads!$F290="","",Spreads!D290)</f>
        <v>35.369999999999997</v>
      </c>
      <c r="C272" s="24">
        <f t="shared" si="60"/>
        <v>3.3499999999999943</v>
      </c>
      <c r="D272" s="24">
        <f>IF(Spreads!$F290="","",Spreads!G290)</f>
        <v>39.520000000000003</v>
      </c>
      <c r="E272" s="24">
        <f>IF(Spreads!$F290="","",Spreads!B290)</f>
        <v>34.97</v>
      </c>
      <c r="F272" s="24">
        <f>IF(Spreads!$F290="","",Spreads!F290)</f>
        <v>34.200874344899034</v>
      </c>
      <c r="G272" s="24">
        <f>IF(Spreads!$F290="","",Spreads!C290)</f>
        <v>31.82</v>
      </c>
      <c r="H272" s="24">
        <f>IF(Spreads!$F290="","",Spreads!H290)</f>
        <v>32.020000000000003</v>
      </c>
      <c r="I272" s="24">
        <f t="shared" si="67"/>
        <v>2.1808743448990313</v>
      </c>
      <c r="J272" s="24">
        <f t="shared" si="68"/>
        <v>-0.20000000000000284</v>
      </c>
      <c r="L272" s="24">
        <f t="shared" si="69"/>
        <v>2.9499999999999957</v>
      </c>
      <c r="M272" s="24">
        <f t="shared" si="70"/>
        <v>7.5</v>
      </c>
      <c r="N272" s="24"/>
      <c r="O272" s="24">
        <f t="shared" si="61"/>
        <v>34.928768217350786</v>
      </c>
      <c r="P272" s="24">
        <f t="shared" si="62"/>
        <v>0.44123178264921137</v>
      </c>
      <c r="Q272" s="24">
        <f t="shared" si="63"/>
        <v>12.397094263189302</v>
      </c>
      <c r="R272" s="24">
        <f t="shared" si="71"/>
        <v>-10.216219918290271</v>
      </c>
      <c r="S272" s="24">
        <f t="shared" si="64"/>
        <v>32.102745967734919</v>
      </c>
      <c r="T272" s="24">
        <f t="shared" si="65"/>
        <v>-0.28274596773491822</v>
      </c>
      <c r="U272" s="24">
        <f t="shared" si="66"/>
        <v>33.548303703617876</v>
      </c>
      <c r="V272" s="24">
        <f t="shared" si="72"/>
        <v>1.4216962963821231</v>
      </c>
      <c r="W272" s="24">
        <f t="shared" si="73"/>
        <v>3</v>
      </c>
      <c r="X272" s="24">
        <f t="shared" si="74"/>
        <v>0.34999999999999432</v>
      </c>
    </row>
    <row r="273" spans="1:24" x14ac:dyDescent="0.2">
      <c r="A273" s="60">
        <f>Spreads!A291</f>
        <v>43857</v>
      </c>
      <c r="B273" s="24">
        <f>IF(Spreads!$F291="","",Spreads!D291)</f>
        <v>34.869999999999997</v>
      </c>
      <c r="C273" s="24">
        <f t="shared" si="60"/>
        <v>3.3499999999999979</v>
      </c>
      <c r="D273" s="24">
        <f>IF(Spreads!$F291="","",Spreads!G291)</f>
        <v>39.020000000000003</v>
      </c>
      <c r="E273" s="24">
        <f>IF(Spreads!$F291="","",Spreads!B291)</f>
        <v>34.47</v>
      </c>
      <c r="F273" s="24">
        <f>IF(Spreads!$F291="","",Spreads!F291)</f>
        <v>33.384407848601711</v>
      </c>
      <c r="G273" s="24">
        <f>IF(Spreads!$F291="","",Spreads!C291)</f>
        <v>31.32</v>
      </c>
      <c r="H273" s="24">
        <f>IF(Spreads!$F291="","",Spreads!H291)</f>
        <v>31.52</v>
      </c>
      <c r="I273" s="24">
        <f t="shared" si="67"/>
        <v>1.8644078486017115</v>
      </c>
      <c r="J273" s="24">
        <f t="shared" si="68"/>
        <v>-0.19999999999999929</v>
      </c>
      <c r="L273" s="24">
        <f t="shared" si="69"/>
        <v>2.9499999999999993</v>
      </c>
      <c r="M273" s="24">
        <f t="shared" si="70"/>
        <v>7.5000000000000036</v>
      </c>
      <c r="N273" s="24"/>
      <c r="O273" s="24">
        <f t="shared" si="61"/>
        <v>34.412599108245495</v>
      </c>
      <c r="P273" s="24">
        <f t="shared" si="62"/>
        <v>0.45740089175450294</v>
      </c>
      <c r="Q273" s="24">
        <f t="shared" si="63"/>
        <v>12.210523403826532</v>
      </c>
      <c r="R273" s="24">
        <f t="shared" si="71"/>
        <v>-10.34611555522482</v>
      </c>
      <c r="S273" s="24">
        <f t="shared" si="64"/>
        <v>31.595756323355126</v>
      </c>
      <c r="T273" s="24">
        <f t="shared" si="65"/>
        <v>-0.27575632335512523</v>
      </c>
      <c r="U273" s="24">
        <f t="shared" si="66"/>
        <v>32.964163188991201</v>
      </c>
      <c r="V273" s="24">
        <f t="shared" si="72"/>
        <v>1.5058368110087983</v>
      </c>
      <c r="W273" s="24">
        <f t="shared" si="73"/>
        <v>3</v>
      </c>
      <c r="X273" s="24">
        <f t="shared" si="74"/>
        <v>0.34999999999999787</v>
      </c>
    </row>
    <row r="274" spans="1:24" x14ac:dyDescent="0.2">
      <c r="A274" s="60">
        <f>Spreads!A292</f>
        <v>43858</v>
      </c>
      <c r="B274" s="24">
        <f>IF(Spreads!$F292="","",Spreads!D292)</f>
        <v>34.81</v>
      </c>
      <c r="C274" s="24">
        <f t="shared" si="60"/>
        <v>3.3500000000000014</v>
      </c>
      <c r="D274" s="24">
        <f>IF(Spreads!$F292="","",Spreads!G292)</f>
        <v>38.96</v>
      </c>
      <c r="E274" s="24">
        <f>IF(Spreads!$F292="","",Spreads!B292)</f>
        <v>34.409999999999997</v>
      </c>
      <c r="F274" s="24">
        <f>IF(Spreads!$F292="","",Spreads!F292)</f>
        <v>33.872019783890394</v>
      </c>
      <c r="G274" s="24">
        <f>IF(Spreads!$F292="","",Spreads!C292)</f>
        <v>31.26</v>
      </c>
      <c r="H274" s="24">
        <f>IF(Spreads!$F292="","",Spreads!H292)</f>
        <v>31.46</v>
      </c>
      <c r="I274" s="24">
        <f t="shared" si="67"/>
        <v>2.4120197838903934</v>
      </c>
      <c r="J274" s="24">
        <f t="shared" si="68"/>
        <v>-0.19999999999999929</v>
      </c>
      <c r="L274" s="24">
        <f t="shared" si="69"/>
        <v>2.9499999999999957</v>
      </c>
      <c r="M274" s="24">
        <f t="shared" si="70"/>
        <v>7.5</v>
      </c>
      <c r="N274" s="24"/>
      <c r="O274" s="24">
        <f t="shared" si="61"/>
        <v>34.307595245974639</v>
      </c>
      <c r="P274" s="24">
        <f t="shared" si="62"/>
        <v>0.50240475402536333</v>
      </c>
      <c r="Q274" s="24">
        <f t="shared" si="63"/>
        <v>12.188134900702998</v>
      </c>
      <c r="R274" s="24">
        <f t="shared" si="71"/>
        <v>-9.7761151168126048</v>
      </c>
      <c r="S274" s="24">
        <f t="shared" si="64"/>
        <v>31.534917566029549</v>
      </c>
      <c r="T274" s="24">
        <f t="shared" si="65"/>
        <v>-0.27491756602954709</v>
      </c>
      <c r="U274" s="24">
        <f t="shared" si="66"/>
        <v>32.894066327235997</v>
      </c>
      <c r="V274" s="24">
        <f t="shared" si="72"/>
        <v>1.5159336727639996</v>
      </c>
      <c r="W274" s="24">
        <f t="shared" si="73"/>
        <v>3</v>
      </c>
      <c r="X274" s="24">
        <f t="shared" si="74"/>
        <v>0.35000000000000142</v>
      </c>
    </row>
    <row r="275" spans="1:24" x14ac:dyDescent="0.2">
      <c r="A275" s="60">
        <f>Spreads!A293</f>
        <v>43859</v>
      </c>
      <c r="B275" s="24">
        <f>IF(Spreads!$F293="","",Spreads!D293)</f>
        <v>34.869999999999997</v>
      </c>
      <c r="C275" s="24">
        <f t="shared" si="60"/>
        <v>3.3499999999999979</v>
      </c>
      <c r="D275" s="24">
        <f>IF(Spreads!$F293="","",Spreads!G293)</f>
        <v>39.020000000000003</v>
      </c>
      <c r="E275" s="24">
        <f>IF(Spreads!$F293="","",Spreads!B293)</f>
        <v>34.42</v>
      </c>
      <c r="F275" s="24">
        <f>IF(Spreads!$F293="","",Spreads!F293)</f>
        <v>33.191631036975956</v>
      </c>
      <c r="G275" s="24">
        <f>IF(Spreads!$F293="","",Spreads!C293)</f>
        <v>31.27</v>
      </c>
      <c r="H275" s="24">
        <f>IF(Spreads!$F293="","",Spreads!H293)</f>
        <v>31.52</v>
      </c>
      <c r="I275" s="24">
        <f t="shared" si="67"/>
        <v>1.6716310369759562</v>
      </c>
      <c r="J275" s="24">
        <f t="shared" si="68"/>
        <v>-0.25</v>
      </c>
      <c r="L275" s="24">
        <f t="shared" si="69"/>
        <v>2.9000000000000021</v>
      </c>
      <c r="M275" s="24">
        <f t="shared" si="70"/>
        <v>7.5000000000000036</v>
      </c>
      <c r="N275" s="24"/>
      <c r="O275" s="24">
        <f t="shared" si="61"/>
        <v>34.426775728617883</v>
      </c>
      <c r="P275" s="24">
        <f t="shared" si="62"/>
        <v>0.44322427138211395</v>
      </c>
      <c r="Q275" s="24">
        <f t="shared" si="63"/>
        <v>12.187449947668192</v>
      </c>
      <c r="R275" s="24">
        <f t="shared" si="71"/>
        <v>-10.515818910692236</v>
      </c>
      <c r="S275" s="24">
        <f t="shared" si="64"/>
        <v>31.578019089016017</v>
      </c>
      <c r="T275" s="24">
        <f t="shared" si="65"/>
        <v>-0.30801908901601749</v>
      </c>
      <c r="U275" s="24">
        <f t="shared" si="66"/>
        <v>32.964163188991201</v>
      </c>
      <c r="V275" s="24">
        <f t="shared" si="72"/>
        <v>1.4558368110088011</v>
      </c>
      <c r="W275" s="24">
        <f t="shared" si="73"/>
        <v>3</v>
      </c>
      <c r="X275" s="24">
        <f t="shared" si="74"/>
        <v>0.34999999999999787</v>
      </c>
    </row>
    <row r="276" spans="1:24" x14ac:dyDescent="0.2">
      <c r="A276" s="60">
        <f>Spreads!A294</f>
        <v>43860</v>
      </c>
      <c r="B276" s="24">
        <f>IF(Spreads!$F294="","",Spreads!D294)</f>
        <v>33.979999999999997</v>
      </c>
      <c r="C276" s="24">
        <f t="shared" si="60"/>
        <v>3.3499999999999979</v>
      </c>
      <c r="D276" s="24">
        <f>IF(Spreads!$F294="","",Spreads!G294)</f>
        <v>38.130000000000003</v>
      </c>
      <c r="E276" s="24">
        <f>IF(Spreads!$F294="","",Spreads!B294)</f>
        <v>33.53</v>
      </c>
      <c r="F276" s="24">
        <f>IF(Spreads!$F294="","",Spreads!F294)</f>
        <v>32.284446041090035</v>
      </c>
      <c r="G276" s="24">
        <f>IF(Spreads!$F294="","",Spreads!C294)</f>
        <v>30.38</v>
      </c>
      <c r="H276" s="24">
        <f>IF(Spreads!$F294="","",Spreads!H294)</f>
        <v>30.63</v>
      </c>
      <c r="I276" s="24">
        <f t="shared" si="67"/>
        <v>1.6544460410900363</v>
      </c>
      <c r="J276" s="24">
        <f t="shared" si="68"/>
        <v>-0.25</v>
      </c>
      <c r="L276" s="24">
        <f t="shared" si="69"/>
        <v>2.9000000000000021</v>
      </c>
      <c r="M276" s="24">
        <f t="shared" si="70"/>
        <v>7.5000000000000036</v>
      </c>
      <c r="N276" s="24"/>
      <c r="O276" s="24">
        <f t="shared" si="61"/>
        <v>33.467833182814353</v>
      </c>
      <c r="P276" s="24">
        <f t="shared" si="62"/>
        <v>0.51216681718564416</v>
      </c>
      <c r="Q276" s="24">
        <f t="shared" si="63"/>
        <v>11.855353818002456</v>
      </c>
      <c r="R276" s="24">
        <f t="shared" si="71"/>
        <v>-10.20090777691242</v>
      </c>
      <c r="S276" s="24">
        <f t="shared" si="64"/>
        <v>30.675577522019978</v>
      </c>
      <c r="T276" s="24">
        <f t="shared" si="65"/>
        <v>-0.295577522019979</v>
      </c>
      <c r="U276" s="24">
        <f t="shared" si="66"/>
        <v>31.92439307295572</v>
      </c>
      <c r="V276" s="24">
        <f t="shared" si="72"/>
        <v>1.6056069270442812</v>
      </c>
      <c r="W276" s="24">
        <f t="shared" si="73"/>
        <v>3</v>
      </c>
      <c r="X276" s="24">
        <f t="shared" si="74"/>
        <v>0.34999999999999787</v>
      </c>
    </row>
    <row r="277" spans="1:24" x14ac:dyDescent="0.2">
      <c r="A277" s="60">
        <f>Spreads!A295</f>
        <v>43861</v>
      </c>
      <c r="B277" s="24">
        <f>IF(Spreads!$F295="","",Spreads!D295)</f>
        <v>33.29</v>
      </c>
      <c r="C277" s="24">
        <f t="shared" si="60"/>
        <v>3.3499999999999979</v>
      </c>
      <c r="D277" s="24">
        <f>IF(Spreads!$F295="","",Spreads!G295)</f>
        <v>37.44</v>
      </c>
      <c r="E277" s="24">
        <f>IF(Spreads!$F295="","",Spreads!B295)</f>
        <v>32.840000000000003</v>
      </c>
      <c r="F277" s="24">
        <f>IF(Spreads!$F295="","",Spreads!F295)</f>
        <v>31.796834105801359</v>
      </c>
      <c r="G277" s="24">
        <f>IF(Spreads!$F295="","",Spreads!C295)</f>
        <v>29.69</v>
      </c>
      <c r="H277" s="24">
        <f>IF(Spreads!$F295="","",Spreads!H295)</f>
        <v>29.94</v>
      </c>
      <c r="I277" s="24">
        <f t="shared" si="67"/>
        <v>1.856834105801358</v>
      </c>
      <c r="J277" s="24">
        <f t="shared" si="68"/>
        <v>-0.25</v>
      </c>
      <c r="L277" s="24">
        <f t="shared" si="69"/>
        <v>2.9000000000000021</v>
      </c>
      <c r="M277" s="24">
        <f t="shared" si="70"/>
        <v>7.4999999999999964</v>
      </c>
      <c r="N277" s="24"/>
      <c r="O277" s="24">
        <f t="shared" si="61"/>
        <v>32.708520146120378</v>
      </c>
      <c r="P277" s="24">
        <f t="shared" si="62"/>
        <v>0.58147985387962109</v>
      </c>
      <c r="Q277" s="24">
        <f t="shared" si="63"/>
        <v>11.597886032081831</v>
      </c>
      <c r="R277" s="24">
        <f t="shared" si="71"/>
        <v>-9.7410519262804733</v>
      </c>
      <c r="S277" s="24">
        <f t="shared" si="64"/>
        <v>29.975931812775862</v>
      </c>
      <c r="T277" s="24">
        <f t="shared" si="65"/>
        <v>-0.28593181277586055</v>
      </c>
      <c r="U277" s="24">
        <f t="shared" si="66"/>
        <v>31.118279162770911</v>
      </c>
      <c r="V277" s="24">
        <f t="shared" si="72"/>
        <v>1.7217208372290926</v>
      </c>
      <c r="W277" s="24">
        <f t="shared" si="73"/>
        <v>2.75</v>
      </c>
      <c r="X277" s="24">
        <f t="shared" si="74"/>
        <v>0.59999999999999787</v>
      </c>
    </row>
    <row r="278" spans="1:24" x14ac:dyDescent="0.2">
      <c r="A278" s="60">
        <f>Spreads!A296</f>
        <v>43864</v>
      </c>
      <c r="B278" s="24">
        <f>IF(Spreads!$F296="","",Spreads!D296)</f>
        <v>33.64</v>
      </c>
      <c r="C278" s="24">
        <f t="shared" si="60"/>
        <v>3.3500000000000014</v>
      </c>
      <c r="D278" s="24">
        <f>IF(Spreads!$F296="","",Spreads!G296)</f>
        <v>37.79</v>
      </c>
      <c r="E278" s="24">
        <f>IF(Spreads!$F296="","",Spreads!B296)</f>
        <v>33.19</v>
      </c>
      <c r="F278" s="24">
        <f>IF(Spreads!$F296="","",Spreads!F296)</f>
        <v>32.03497016722141</v>
      </c>
      <c r="G278" s="24">
        <f>IF(Spreads!$F296="","",Spreads!C296)</f>
        <v>30.04</v>
      </c>
      <c r="H278" s="24">
        <f>IF(Spreads!$F296="","",Spreads!H296)</f>
        <v>30.29</v>
      </c>
      <c r="I278" s="24">
        <f t="shared" si="67"/>
        <v>1.7449701672214104</v>
      </c>
      <c r="J278" s="24">
        <f t="shared" si="68"/>
        <v>-0.25</v>
      </c>
      <c r="L278" s="24">
        <f t="shared" si="69"/>
        <v>2.8999999999999986</v>
      </c>
      <c r="M278" s="24">
        <f t="shared" si="70"/>
        <v>7.5</v>
      </c>
      <c r="N278" s="24"/>
      <c r="O278" s="24">
        <f t="shared" si="61"/>
        <v>33.094355736549851</v>
      </c>
      <c r="P278" s="24">
        <f t="shared" si="62"/>
        <v>0.54564426345014994</v>
      </c>
      <c r="Q278" s="24">
        <f t="shared" si="63"/>
        <v>11.728485633635769</v>
      </c>
      <c r="R278" s="24">
        <f t="shared" si="71"/>
        <v>-9.9835154664143584</v>
      </c>
      <c r="S278" s="24">
        <f t="shared" si="64"/>
        <v>30.330824563841716</v>
      </c>
      <c r="T278" s="24">
        <f t="shared" si="65"/>
        <v>-0.29082456384171707</v>
      </c>
      <c r="U278" s="24">
        <f t="shared" si="66"/>
        <v>31.527177523009584</v>
      </c>
      <c r="V278" s="24">
        <f t="shared" si="72"/>
        <v>1.6628224769904136</v>
      </c>
      <c r="W278" s="24">
        <f t="shared" si="73"/>
        <v>2.75</v>
      </c>
      <c r="X278" s="24">
        <f t="shared" si="74"/>
        <v>0.60000000000000142</v>
      </c>
    </row>
    <row r="279" spans="1:24" x14ac:dyDescent="0.2">
      <c r="A279" s="60">
        <f>Spreads!A297</f>
        <v>43865</v>
      </c>
      <c r="B279" s="24">
        <f>IF(Spreads!$F297="","",Spreads!D297)</f>
        <v>34.08</v>
      </c>
      <c r="C279" s="24">
        <f t="shared" si="60"/>
        <v>3.3499999999999979</v>
      </c>
      <c r="D279" s="24">
        <f>IF(Spreads!$F297="","",Spreads!G297)</f>
        <v>38.229999999999997</v>
      </c>
      <c r="E279" s="24">
        <f>IF(Spreads!$F297="","",Spreads!B297)</f>
        <v>33.630000000000003</v>
      </c>
      <c r="F279" s="24">
        <f>IF(Spreads!$F297="","",Spreads!F297)</f>
        <v>32.488562665164373</v>
      </c>
      <c r="G279" s="24">
        <f>IF(Spreads!$F297="","",Spreads!C297)</f>
        <v>30.48</v>
      </c>
      <c r="H279" s="24">
        <f>IF(Spreads!$F297="","",Spreads!H297)</f>
        <v>30.73</v>
      </c>
      <c r="I279" s="24">
        <f t="shared" si="67"/>
        <v>1.7585626651643729</v>
      </c>
      <c r="J279" s="24">
        <f t="shared" si="68"/>
        <v>-0.25</v>
      </c>
      <c r="L279" s="24">
        <f t="shared" si="69"/>
        <v>2.9000000000000021</v>
      </c>
      <c r="M279" s="24">
        <f t="shared" si="70"/>
        <v>7.4999999999999964</v>
      </c>
      <c r="N279" s="24"/>
      <c r="O279" s="24">
        <f t="shared" si="61"/>
        <v>33.568064896791846</v>
      </c>
      <c r="P279" s="24">
        <f t="shared" si="62"/>
        <v>0.5119351032081525</v>
      </c>
      <c r="Q279" s="24">
        <f t="shared" si="63"/>
        <v>11.892667989875012</v>
      </c>
      <c r="R279" s="24">
        <f t="shared" si="71"/>
        <v>-10.134105324710639</v>
      </c>
      <c r="S279" s="24">
        <f t="shared" si="64"/>
        <v>30.776975450895939</v>
      </c>
      <c r="T279" s="24">
        <f t="shared" si="65"/>
        <v>-0.29697545089593902</v>
      </c>
      <c r="U279" s="24">
        <f t="shared" si="66"/>
        <v>32.041221175881049</v>
      </c>
      <c r="V279" s="24">
        <f t="shared" si="72"/>
        <v>1.588778824118954</v>
      </c>
      <c r="W279" s="24">
        <f t="shared" si="73"/>
        <v>3</v>
      </c>
      <c r="X279" s="24">
        <f t="shared" si="74"/>
        <v>0.34999999999999787</v>
      </c>
    </row>
    <row r="280" spans="1:24" x14ac:dyDescent="0.2">
      <c r="A280" s="60">
        <f>Spreads!A298</f>
        <v>43866</v>
      </c>
      <c r="B280" s="24">
        <f>IF(Spreads!$F298="","",Spreads!D298)</f>
        <v>34.67</v>
      </c>
      <c r="C280" s="24">
        <f t="shared" si="60"/>
        <v>3.3500000000000014</v>
      </c>
      <c r="D280" s="24">
        <f>IF(Spreads!$F298="","",Spreads!G298)</f>
        <v>38.82</v>
      </c>
      <c r="E280" s="24">
        <f>IF(Spreads!$F298="","",Spreads!B298)</f>
        <v>34.72</v>
      </c>
      <c r="F280" s="24">
        <f>IF(Spreads!$F298="","",Spreads!F298)</f>
        <v>32.862776475967308</v>
      </c>
      <c r="G280" s="24">
        <f>IF(Spreads!$F298="","",Spreads!C298)</f>
        <v>31.57</v>
      </c>
      <c r="H280" s="24">
        <f>IF(Spreads!$F298="","",Spreads!H298)</f>
        <v>31.32</v>
      </c>
      <c r="I280" s="24">
        <f t="shared" si="67"/>
        <v>1.5427764759673082</v>
      </c>
      <c r="J280" s="24">
        <f t="shared" si="68"/>
        <v>0.25</v>
      </c>
      <c r="L280" s="24">
        <f t="shared" si="69"/>
        <v>3.3999999999999986</v>
      </c>
      <c r="M280" s="24">
        <f t="shared" si="70"/>
        <v>7.5</v>
      </c>
      <c r="N280" s="24"/>
      <c r="O280" s="24">
        <f t="shared" si="61"/>
        <v>34.220474868744851</v>
      </c>
      <c r="P280" s="24">
        <f t="shared" si="62"/>
        <v>0.44952513125515026</v>
      </c>
      <c r="Q280" s="24">
        <f t="shared" si="63"/>
        <v>12.343556165506492</v>
      </c>
      <c r="R280" s="24">
        <f t="shared" si="71"/>
        <v>-10.800779689539183</v>
      </c>
      <c r="S280" s="24">
        <f t="shared" si="64"/>
        <v>31.5525955746552</v>
      </c>
      <c r="T280" s="24">
        <f t="shared" si="65"/>
        <v>1.7404425344800245E-2</v>
      </c>
      <c r="U280" s="24">
        <f t="shared" si="66"/>
        <v>32.730506983140529</v>
      </c>
      <c r="V280" s="24">
        <f t="shared" si="72"/>
        <v>1.9894930168594698</v>
      </c>
      <c r="W280" s="24">
        <f t="shared" si="73"/>
        <v>3.25</v>
      </c>
      <c r="X280" s="24">
        <f t="shared" si="74"/>
        <v>0.10000000000000142</v>
      </c>
    </row>
    <row r="281" spans="1:24" x14ac:dyDescent="0.2">
      <c r="A281" s="60">
        <f>Spreads!A299</f>
        <v>43867</v>
      </c>
      <c r="B281" s="24">
        <f>IF(Spreads!$F299="","",Spreads!D299)</f>
        <v>34.590000000000003</v>
      </c>
      <c r="C281" s="24">
        <f t="shared" si="60"/>
        <v>3.350000000000005</v>
      </c>
      <c r="D281" s="24">
        <f>IF(Spreads!$F299="","",Spreads!G299)</f>
        <v>38.74</v>
      </c>
      <c r="E281" s="24">
        <f>IF(Spreads!$F299="","",Spreads!B299)</f>
        <v>34.64</v>
      </c>
      <c r="F281" s="24">
        <f>IF(Spreads!$F299="","",Spreads!F299)</f>
        <v>33.350388411255992</v>
      </c>
      <c r="G281" s="24">
        <f>IF(Spreads!$F299="","",Spreads!C299)</f>
        <v>31.49</v>
      </c>
      <c r="H281" s="24">
        <f>IF(Spreads!$F299="","",Spreads!H299)</f>
        <v>31.24</v>
      </c>
      <c r="I281" s="24">
        <f t="shared" si="67"/>
        <v>2.1103884112559932</v>
      </c>
      <c r="J281" s="24">
        <f t="shared" si="68"/>
        <v>0.25</v>
      </c>
      <c r="L281" s="24">
        <f t="shared" si="69"/>
        <v>3.4000000000000021</v>
      </c>
      <c r="M281" s="24">
        <f t="shared" si="70"/>
        <v>7.5000000000000036</v>
      </c>
      <c r="N281" s="24"/>
      <c r="O281" s="24">
        <f t="shared" si="61"/>
        <v>34.092422555834922</v>
      </c>
      <c r="P281" s="24">
        <f t="shared" si="62"/>
        <v>0.49757744416508132</v>
      </c>
      <c r="Q281" s="24">
        <f t="shared" si="63"/>
        <v>12.313704828008451</v>
      </c>
      <c r="R281" s="24">
        <f t="shared" si="71"/>
        <v>-10.203316416752457</v>
      </c>
      <c r="S281" s="24">
        <f t="shared" si="64"/>
        <v>31.471477231554431</v>
      </c>
      <c r="T281" s="24">
        <f t="shared" si="65"/>
        <v>1.852276844556755E-2</v>
      </c>
      <c r="U281" s="24">
        <f t="shared" si="66"/>
        <v>32.637044500800258</v>
      </c>
      <c r="V281" s="24">
        <f t="shared" si="72"/>
        <v>2.0029554991997429</v>
      </c>
      <c r="W281" s="24">
        <f t="shared" si="73"/>
        <v>3</v>
      </c>
      <c r="X281" s="24">
        <f t="shared" si="74"/>
        <v>0.35000000000000497</v>
      </c>
    </row>
    <row r="282" spans="1:24" x14ac:dyDescent="0.2">
      <c r="A282" s="60">
        <f>Spreads!A300</f>
        <v>43868</v>
      </c>
      <c r="B282" s="24">
        <f>IF(Spreads!$F300="","",Spreads!D300)</f>
        <v>34.32</v>
      </c>
      <c r="C282" s="24">
        <f t="shared" si="60"/>
        <v>3.3500000000000014</v>
      </c>
      <c r="D282" s="24">
        <f>IF(Spreads!$F300="","",Spreads!G300)</f>
        <v>38.47</v>
      </c>
      <c r="E282" s="24">
        <f>IF(Spreads!$F300="","",Spreads!B300)</f>
        <v>34.369999999999997</v>
      </c>
      <c r="F282" s="24">
        <f>IF(Spreads!$F300="","",Spreads!F300)</f>
        <v>33.078232912490222</v>
      </c>
      <c r="G282" s="24">
        <f>IF(Spreads!$F300="","",Spreads!C300)</f>
        <v>31.22</v>
      </c>
      <c r="H282" s="24">
        <f>IF(Spreads!$F300="","",Spreads!H300)</f>
        <v>30.97</v>
      </c>
      <c r="I282" s="24">
        <f t="shared" si="67"/>
        <v>2.108232912490223</v>
      </c>
      <c r="J282" s="24">
        <f t="shared" si="68"/>
        <v>0.25</v>
      </c>
      <c r="L282" s="24">
        <f t="shared" si="69"/>
        <v>3.3999999999999986</v>
      </c>
      <c r="M282" s="24">
        <f t="shared" si="70"/>
        <v>7.5</v>
      </c>
      <c r="N282" s="24"/>
      <c r="O282" s="24">
        <f t="shared" si="61"/>
        <v>33.801282524498014</v>
      </c>
      <c r="P282" s="24">
        <f t="shared" si="62"/>
        <v>0.51871747550198677</v>
      </c>
      <c r="Q282" s="24">
        <f t="shared" si="63"/>
        <v>12.212956563952551</v>
      </c>
      <c r="R282" s="24">
        <f t="shared" si="71"/>
        <v>-10.104723651462328</v>
      </c>
      <c r="S282" s="24">
        <f t="shared" si="64"/>
        <v>31.197702823589342</v>
      </c>
      <c r="T282" s="24">
        <f t="shared" si="65"/>
        <v>2.229717641065676E-2</v>
      </c>
      <c r="U282" s="24">
        <f t="shared" si="66"/>
        <v>32.321608622901856</v>
      </c>
      <c r="V282" s="24">
        <f t="shared" si="72"/>
        <v>2.0483913770981417</v>
      </c>
      <c r="W282" s="24">
        <f t="shared" si="73"/>
        <v>3</v>
      </c>
      <c r="X282" s="24">
        <f t="shared" si="74"/>
        <v>0.35000000000000142</v>
      </c>
    </row>
    <row r="283" spans="1:24" x14ac:dyDescent="0.2">
      <c r="A283" s="60">
        <f>Spreads!A301</f>
        <v>43871</v>
      </c>
      <c r="B283" s="24">
        <f>IF(Spreads!$F301="","",Spreads!D301)</f>
        <v>33.97</v>
      </c>
      <c r="C283" s="24">
        <f t="shared" si="60"/>
        <v>3.3499999999999979</v>
      </c>
      <c r="D283" s="24">
        <f>IF(Spreads!$F301="","",Spreads!G301)</f>
        <v>38.619999999999997</v>
      </c>
      <c r="E283" s="24">
        <f>IF(Spreads!$F301="","",Spreads!B301)</f>
        <v>34.020000000000003</v>
      </c>
      <c r="F283" s="24">
        <f>IF(Spreads!$F301="","",Spreads!F301)</f>
        <v>33.066893100041646</v>
      </c>
      <c r="G283" s="24">
        <f>IF(Spreads!$F301="","",Spreads!C301)</f>
        <v>30.87</v>
      </c>
      <c r="H283" s="24">
        <f>IF(Spreads!$F301="","",Spreads!H301)</f>
        <v>30.62</v>
      </c>
      <c r="I283" s="24">
        <f t="shared" si="67"/>
        <v>2.4468931000416454</v>
      </c>
      <c r="J283" s="24">
        <f t="shared" si="68"/>
        <v>0.25</v>
      </c>
      <c r="L283" s="24">
        <f t="shared" si="69"/>
        <v>3.4000000000000021</v>
      </c>
      <c r="M283" s="24">
        <f t="shared" si="70"/>
        <v>7.9999999999999964</v>
      </c>
      <c r="N283" s="24"/>
      <c r="O283" s="24">
        <f t="shared" si="61"/>
        <v>33.398768557159855</v>
      </c>
      <c r="P283" s="24">
        <f t="shared" si="62"/>
        <v>0.57123144284014415</v>
      </c>
      <c r="Q283" s="24">
        <f t="shared" si="63"/>
        <v>12.08235696239861</v>
      </c>
      <c r="R283" s="24">
        <f t="shared" si="71"/>
        <v>-9.6354638623569642</v>
      </c>
      <c r="S283" s="24">
        <f t="shared" si="64"/>
        <v>30.842810072523491</v>
      </c>
      <c r="T283" s="24">
        <f t="shared" si="65"/>
        <v>2.7189927476509723E-2</v>
      </c>
      <c r="U283" s="24">
        <f t="shared" si="66"/>
        <v>32.187419313246238</v>
      </c>
      <c r="V283" s="24">
        <f t="shared" si="72"/>
        <v>1.8325806867537651</v>
      </c>
      <c r="W283" s="24">
        <f t="shared" si="73"/>
        <v>3</v>
      </c>
      <c r="X283" s="24">
        <f t="shared" si="74"/>
        <v>0.34999999999999787</v>
      </c>
    </row>
    <row r="284" spans="1:24" x14ac:dyDescent="0.2">
      <c r="A284" s="60">
        <f>Spreads!A302</f>
        <v>43872</v>
      </c>
      <c r="B284" s="24">
        <f>IF(Spreads!$F302="","",Spreads!D302)</f>
        <v>34.07</v>
      </c>
      <c r="C284" s="24">
        <f t="shared" si="60"/>
        <v>3.3500000000000014</v>
      </c>
      <c r="D284" s="24">
        <f>IF(Spreads!$F302="","",Spreads!G302)</f>
        <v>38.72</v>
      </c>
      <c r="E284" s="24">
        <f>IF(Spreads!$F302="","",Spreads!B302)</f>
        <v>34.119999999999997</v>
      </c>
      <c r="F284" s="24">
        <f>IF(Spreads!$F302="","",Spreads!F302)</f>
        <v>33.134931974733085</v>
      </c>
      <c r="G284" s="24">
        <f>IF(Spreads!$F302="","",Spreads!C302)</f>
        <v>30.97</v>
      </c>
      <c r="H284" s="24">
        <f>IF(Spreads!$F302="","",Spreads!H302)</f>
        <v>30.72</v>
      </c>
      <c r="I284" s="24">
        <f t="shared" si="67"/>
        <v>2.4149319747330864</v>
      </c>
      <c r="J284" s="24">
        <f t="shared" si="68"/>
        <v>0.25</v>
      </c>
      <c r="L284" s="24">
        <f t="shared" si="69"/>
        <v>3.3999999999999986</v>
      </c>
      <c r="M284" s="24">
        <f t="shared" si="70"/>
        <v>8</v>
      </c>
      <c r="N284" s="24"/>
      <c r="O284" s="24">
        <f t="shared" si="61"/>
        <v>33.509007297282558</v>
      </c>
      <c r="P284" s="24">
        <f t="shared" si="62"/>
        <v>0.56099270271744217</v>
      </c>
      <c r="Q284" s="24">
        <f t="shared" si="63"/>
        <v>12.119671134271165</v>
      </c>
      <c r="R284" s="24">
        <f t="shared" si="71"/>
        <v>-9.7047391595380788</v>
      </c>
      <c r="S284" s="24">
        <f t="shared" si="64"/>
        <v>30.944208001399446</v>
      </c>
      <c r="T284" s="24">
        <f t="shared" si="65"/>
        <v>2.5791998600553256E-2</v>
      </c>
      <c r="U284" s="24">
        <f t="shared" si="66"/>
        <v>32.30424741617157</v>
      </c>
      <c r="V284" s="24">
        <f t="shared" si="72"/>
        <v>1.8157525838284272</v>
      </c>
      <c r="W284" s="24">
        <f t="shared" si="73"/>
        <v>3</v>
      </c>
      <c r="X284" s="24">
        <f t="shared" si="74"/>
        <v>0.35000000000000142</v>
      </c>
    </row>
    <row r="285" spans="1:24" x14ac:dyDescent="0.2">
      <c r="A285" s="60">
        <f>Spreads!A303</f>
        <v>43873</v>
      </c>
      <c r="B285" s="24">
        <f>IF(Spreads!$F303="","",Spreads!D303)</f>
        <v>34.380000000000003</v>
      </c>
      <c r="C285" s="24">
        <f t="shared" si="60"/>
        <v>3.3500000000000014</v>
      </c>
      <c r="D285" s="24">
        <f>IF(Spreads!$F303="","",Spreads!G303)</f>
        <v>39.03</v>
      </c>
      <c r="E285" s="24">
        <f>IF(Spreads!$F303="","",Spreads!B303)</f>
        <v>34.43</v>
      </c>
      <c r="F285" s="24">
        <f>IF(Spreads!$F303="","",Spreads!F303)</f>
        <v>33.066893100041646</v>
      </c>
      <c r="G285" s="24">
        <f>IF(Spreads!$F303="","",Spreads!C303)</f>
        <v>31.28</v>
      </c>
      <c r="H285" s="24">
        <f>IF(Spreads!$F303="","",Spreads!H303)</f>
        <v>31.03</v>
      </c>
      <c r="I285" s="24">
        <f t="shared" si="67"/>
        <v>2.0368931000416453</v>
      </c>
      <c r="J285" s="24">
        <f t="shared" si="68"/>
        <v>0.25</v>
      </c>
      <c r="L285" s="24">
        <f t="shared" si="69"/>
        <v>3.3999999999999986</v>
      </c>
      <c r="M285" s="24">
        <f t="shared" si="70"/>
        <v>8</v>
      </c>
      <c r="N285" s="24"/>
      <c r="O285" s="24">
        <f t="shared" si="61"/>
        <v>33.871261795260629</v>
      </c>
      <c r="P285" s="24">
        <f t="shared" si="62"/>
        <v>0.50873820473937315</v>
      </c>
      <c r="Q285" s="24">
        <f t="shared" si="63"/>
        <v>12.235345067076086</v>
      </c>
      <c r="R285" s="24">
        <f t="shared" si="71"/>
        <v>-10.19845196703444</v>
      </c>
      <c r="S285" s="24">
        <f t="shared" si="64"/>
        <v>31.258541580914923</v>
      </c>
      <c r="T285" s="24">
        <f t="shared" si="65"/>
        <v>2.1458419085078617E-2</v>
      </c>
      <c r="U285" s="24">
        <f t="shared" si="66"/>
        <v>32.666414535240108</v>
      </c>
      <c r="V285" s="24">
        <f t="shared" si="72"/>
        <v>1.7635854647598919</v>
      </c>
      <c r="W285" s="24">
        <f t="shared" si="73"/>
        <v>3</v>
      </c>
      <c r="X285" s="24">
        <f t="shared" si="74"/>
        <v>0.35000000000000142</v>
      </c>
    </row>
    <row r="286" spans="1:24" x14ac:dyDescent="0.2">
      <c r="A286" s="60">
        <f>Spreads!A304</f>
        <v>43874</v>
      </c>
      <c r="B286" s="24">
        <f>IF(Spreads!$F304="","",Spreads!D304)</f>
        <v>34.07</v>
      </c>
      <c r="C286" s="24">
        <f t="shared" si="60"/>
        <v>3.3500000000000014</v>
      </c>
      <c r="D286" s="24">
        <f>IF(Spreads!$F304="","",Spreads!G304)</f>
        <v>38.72</v>
      </c>
      <c r="E286" s="24">
        <f>IF(Spreads!$F304="","",Spreads!B304)</f>
        <v>33.82</v>
      </c>
      <c r="F286" s="24">
        <f>IF(Spreads!$F304="","",Spreads!F304)</f>
        <v>32.79473760127587</v>
      </c>
      <c r="G286" s="24">
        <f>IF(Spreads!$F304="","",Spreads!C304)</f>
        <v>30.67</v>
      </c>
      <c r="H286" s="24">
        <f>IF(Spreads!$F304="","",Spreads!H304)</f>
        <v>30.72</v>
      </c>
      <c r="I286" s="24">
        <f t="shared" si="67"/>
        <v>2.0747376012758707</v>
      </c>
      <c r="J286" s="24">
        <f t="shared" si="68"/>
        <v>-4.9999999999997158E-2</v>
      </c>
      <c r="L286" s="24">
        <f t="shared" si="69"/>
        <v>3.1000000000000014</v>
      </c>
      <c r="M286" s="24">
        <f t="shared" si="70"/>
        <v>8</v>
      </c>
      <c r="N286" s="24"/>
      <c r="O286" s="24">
        <f t="shared" si="61"/>
        <v>33.534024862645587</v>
      </c>
      <c r="P286" s="24">
        <f t="shared" si="62"/>
        <v>0.53597513735441282</v>
      </c>
      <c r="Q286" s="24">
        <f t="shared" si="63"/>
        <v>11.98123039732112</v>
      </c>
      <c r="R286" s="24">
        <f t="shared" si="71"/>
        <v>-9.9064927960452493</v>
      </c>
      <c r="S286" s="24">
        <f t="shared" si="64"/>
        <v>30.837784595364784</v>
      </c>
      <c r="T286" s="24">
        <f t="shared" si="65"/>
        <v>-0.16778459536478252</v>
      </c>
      <c r="U286" s="24">
        <f t="shared" si="66"/>
        <v>32.30424741617157</v>
      </c>
      <c r="V286" s="24">
        <f t="shared" si="72"/>
        <v>1.51575258382843</v>
      </c>
      <c r="W286" s="24">
        <f t="shared" si="73"/>
        <v>3</v>
      </c>
      <c r="X286" s="24">
        <f t="shared" si="74"/>
        <v>0.35000000000000142</v>
      </c>
    </row>
    <row r="287" spans="1:24" x14ac:dyDescent="0.2">
      <c r="A287" s="60">
        <f>Spreads!A305</f>
        <v>43875</v>
      </c>
      <c r="B287" s="24">
        <f>IF(Spreads!$F305="","",Spreads!D305)</f>
        <v>33.92</v>
      </c>
      <c r="C287" s="24">
        <f t="shared" si="60"/>
        <v>3.3500000000000014</v>
      </c>
      <c r="D287" s="24">
        <f>IF(Spreads!$F305="","",Spreads!G305)</f>
        <v>38.57</v>
      </c>
      <c r="E287" s="24">
        <f>IF(Spreads!$F305="","",Spreads!B305)</f>
        <v>33.67</v>
      </c>
      <c r="F287" s="24">
        <f>IF(Spreads!$F305="","",Spreads!F305)</f>
        <v>32.840096851070157</v>
      </c>
      <c r="G287" s="24">
        <f>IF(Spreads!$F305="","",Spreads!C305)</f>
        <v>30.52</v>
      </c>
      <c r="H287" s="24">
        <f>IF(Spreads!$F305="","",Spreads!H305)</f>
        <v>30.57</v>
      </c>
      <c r="I287" s="24">
        <f t="shared" si="67"/>
        <v>2.2700968510701571</v>
      </c>
      <c r="J287" s="24">
        <f t="shared" si="68"/>
        <v>-5.0000000000000711E-2</v>
      </c>
      <c r="L287" s="24">
        <f t="shared" si="69"/>
        <v>3.1000000000000014</v>
      </c>
      <c r="M287" s="24">
        <f t="shared" si="70"/>
        <v>8</v>
      </c>
      <c r="N287" s="24"/>
      <c r="O287" s="24">
        <f t="shared" si="61"/>
        <v>33.357825807470881</v>
      </c>
      <c r="P287" s="24">
        <f t="shared" si="62"/>
        <v>0.56217419252912038</v>
      </c>
      <c r="Q287" s="24">
        <f t="shared" si="63"/>
        <v>11.925259139512285</v>
      </c>
      <c r="R287" s="24">
        <f t="shared" si="71"/>
        <v>-9.6551622884421278</v>
      </c>
      <c r="S287" s="24">
        <f t="shared" si="64"/>
        <v>30.685687702050842</v>
      </c>
      <c r="T287" s="24">
        <f t="shared" si="65"/>
        <v>-0.16568770205084249</v>
      </c>
      <c r="U287" s="24">
        <f t="shared" si="66"/>
        <v>32.129005261783568</v>
      </c>
      <c r="V287" s="24">
        <f t="shared" si="72"/>
        <v>1.5409947382164333</v>
      </c>
      <c r="W287" s="24">
        <f t="shared" si="73"/>
        <v>3</v>
      </c>
      <c r="X287" s="24">
        <f t="shared" si="74"/>
        <v>0.35000000000000142</v>
      </c>
    </row>
    <row r="288" spans="1:24" x14ac:dyDescent="0.2">
      <c r="A288" s="60">
        <f>Spreads!A306</f>
        <v>43879</v>
      </c>
      <c r="B288" s="24">
        <f>IF(Spreads!$F306="","",Spreads!D306)</f>
        <v>33.229999999999997</v>
      </c>
      <c r="C288" s="24">
        <f t="shared" si="60"/>
        <v>2.7499999999999964</v>
      </c>
      <c r="D288" s="24">
        <f>IF(Spreads!$F306="","",Spreads!G306)</f>
        <v>38.479999999999997</v>
      </c>
      <c r="E288" s="24">
        <f>IF(Spreads!$F306="","",Spreads!B306)</f>
        <v>33.58</v>
      </c>
      <c r="F288" s="24">
        <f>IF(Spreads!$F306="","",Spreads!F306)</f>
        <v>31.819513730698507</v>
      </c>
      <c r="G288" s="24">
        <f>IF(Spreads!$F306="","",Spreads!C306)</f>
        <v>30.43</v>
      </c>
      <c r="H288" s="24">
        <f>IF(Spreads!$F306="","",Spreads!H306)</f>
        <v>30.48</v>
      </c>
      <c r="I288" s="24">
        <f t="shared" si="67"/>
        <v>1.3395137306985063</v>
      </c>
      <c r="J288" s="24">
        <f t="shared" si="68"/>
        <v>-5.0000000000000711E-2</v>
      </c>
      <c r="L288" s="24">
        <f t="shared" si="69"/>
        <v>3.0999999999999979</v>
      </c>
      <c r="M288" s="24">
        <f t="shared" si="70"/>
        <v>7.9999999999999964</v>
      </c>
      <c r="N288" s="24"/>
      <c r="O288" s="24">
        <f t="shared" si="61"/>
        <v>33.329160475684191</v>
      </c>
      <c r="P288" s="24">
        <f t="shared" si="62"/>
        <v>-9.9160475684193727E-2</v>
      </c>
      <c r="Q288" s="24">
        <f t="shared" si="63"/>
        <v>11.891676384826987</v>
      </c>
      <c r="R288" s="24">
        <f t="shared" si="71"/>
        <v>-10.55216265412848</v>
      </c>
      <c r="S288" s="24">
        <f t="shared" si="64"/>
        <v>30.59442956606248</v>
      </c>
      <c r="T288" s="24">
        <f t="shared" si="65"/>
        <v>-0.1644295660624806</v>
      </c>
      <c r="U288" s="24">
        <f t="shared" si="66"/>
        <v>32.05078254817019</v>
      </c>
      <c r="V288" s="24">
        <f t="shared" si="72"/>
        <v>1.5292174518298083</v>
      </c>
      <c r="W288" s="24">
        <f t="shared" si="73"/>
        <v>3</v>
      </c>
      <c r="X288" s="24">
        <f t="shared" si="74"/>
        <v>-0.25000000000000355</v>
      </c>
    </row>
    <row r="289" spans="1:24" x14ac:dyDescent="0.2">
      <c r="A289" s="60">
        <f>Spreads!A307</f>
        <v>43880</v>
      </c>
      <c r="B289" s="24">
        <f>IF(Spreads!$F307="","",Spreads!D307)</f>
        <v>33.090000000000003</v>
      </c>
      <c r="C289" s="24">
        <f t="shared" si="60"/>
        <v>2.7500000000000036</v>
      </c>
      <c r="D289" s="24">
        <f>IF(Spreads!$F307="","",Spreads!G307)</f>
        <v>38.340000000000003</v>
      </c>
      <c r="E289" s="24">
        <f>IF(Spreads!$F307="","",Spreads!B307)</f>
        <v>33.39</v>
      </c>
      <c r="F289" s="24">
        <f>IF(Spreads!$F307="","",Spreads!F307)</f>
        <v>31.615397106624176</v>
      </c>
      <c r="G289" s="24">
        <f>IF(Spreads!$F307="","",Spreads!C307)</f>
        <v>30.24</v>
      </c>
      <c r="H289" s="24">
        <f>IF(Spreads!$F307="","",Spreads!H307)</f>
        <v>30.34</v>
      </c>
      <c r="I289" s="24">
        <f t="shared" si="67"/>
        <v>1.275397106624176</v>
      </c>
      <c r="J289" s="24">
        <f t="shared" si="68"/>
        <v>-0.10000000000000142</v>
      </c>
      <c r="L289" s="24">
        <f t="shared" si="69"/>
        <v>3.0500000000000007</v>
      </c>
      <c r="M289" s="24">
        <f t="shared" si="70"/>
        <v>8.0000000000000036</v>
      </c>
      <c r="N289" s="24"/>
      <c r="O289" s="24">
        <f t="shared" si="61"/>
        <v>33.182831860428571</v>
      </c>
      <c r="P289" s="24">
        <f t="shared" si="62"/>
        <v>-9.2831860428567836E-2</v>
      </c>
      <c r="Q289" s="24">
        <f t="shared" si="63"/>
        <v>11.816363088047069</v>
      </c>
      <c r="R289" s="24">
        <f t="shared" si="71"/>
        <v>-10.540965981422893</v>
      </c>
      <c r="S289" s="24">
        <f t="shared" si="64"/>
        <v>30.434735231297029</v>
      </c>
      <c r="T289" s="24">
        <f t="shared" si="65"/>
        <v>-0.19473523129703096</v>
      </c>
      <c r="U289" s="24">
        <f t="shared" si="66"/>
        <v>31.887223204074722</v>
      </c>
      <c r="V289" s="24">
        <f t="shared" si="72"/>
        <v>1.5027767959252785</v>
      </c>
      <c r="W289" s="24">
        <f t="shared" si="73"/>
        <v>3</v>
      </c>
      <c r="X289" s="24">
        <f t="shared" si="74"/>
        <v>-0.24999999999999645</v>
      </c>
    </row>
    <row r="290" spans="1:24" x14ac:dyDescent="0.2">
      <c r="A290" s="60">
        <f>Spreads!A308</f>
        <v>43881</v>
      </c>
      <c r="B290" s="24">
        <f>IF(Spreads!$F308="","",Spreads!D308)</f>
        <v>32.869999999999997</v>
      </c>
      <c r="C290" s="24">
        <f t="shared" si="60"/>
        <v>2.7499999999999964</v>
      </c>
      <c r="D290" s="24">
        <f>IF(Spreads!$F308="","",Spreads!G308)</f>
        <v>38.119999999999997</v>
      </c>
      <c r="E290" s="24">
        <f>IF(Spreads!$F308="","",Spreads!B308)</f>
        <v>33.17</v>
      </c>
      <c r="F290" s="24">
        <f>IF(Spreads!$F308="","",Spreads!F308)</f>
        <v>31.411280482549849</v>
      </c>
      <c r="G290" s="24">
        <f>IF(Spreads!$F308="","",Spreads!C308)</f>
        <v>30.02</v>
      </c>
      <c r="H290" s="24">
        <f>IF(Spreads!$F308="","",Spreads!H308)</f>
        <v>30.12</v>
      </c>
      <c r="I290" s="24">
        <f t="shared" si="67"/>
        <v>1.2912804825498476</v>
      </c>
      <c r="J290" s="24">
        <f t="shared" si="68"/>
        <v>-0.10000000000000142</v>
      </c>
      <c r="L290" s="24">
        <f t="shared" si="69"/>
        <v>3.0500000000000007</v>
      </c>
      <c r="M290" s="24">
        <f t="shared" si="70"/>
        <v>7.9999999999999964</v>
      </c>
      <c r="N290" s="24"/>
      <c r="O290" s="24">
        <f t="shared" si="61"/>
        <v>32.944309442616706</v>
      </c>
      <c r="P290" s="24">
        <f t="shared" si="62"/>
        <v>-7.4309442616709021E-2</v>
      </c>
      <c r="Q290" s="24">
        <f t="shared" si="63"/>
        <v>11.73427190992745</v>
      </c>
      <c r="R290" s="24">
        <f t="shared" si="71"/>
        <v>-10.442991427377603</v>
      </c>
      <c r="S290" s="24">
        <f t="shared" si="64"/>
        <v>30.211659787769918</v>
      </c>
      <c r="T290" s="24">
        <f t="shared" si="65"/>
        <v>-0.19165978776991821</v>
      </c>
      <c r="U290" s="24">
        <f t="shared" si="66"/>
        <v>31.630201377638983</v>
      </c>
      <c r="V290" s="24">
        <f t="shared" si="72"/>
        <v>1.5397986223610189</v>
      </c>
      <c r="W290" s="24">
        <f t="shared" si="73"/>
        <v>3</v>
      </c>
      <c r="X290" s="24">
        <f t="shared" si="74"/>
        <v>-0.25000000000000355</v>
      </c>
    </row>
    <row r="291" spans="1:24" x14ac:dyDescent="0.2">
      <c r="A291" s="60">
        <f>Spreads!A309</f>
        <v>43882</v>
      </c>
      <c r="B291" s="24">
        <f>IF(Spreads!$F309="","",Spreads!D309)</f>
        <v>33.39</v>
      </c>
      <c r="C291" s="24">
        <f t="shared" si="60"/>
        <v>2.379999999999999</v>
      </c>
      <c r="D291" s="24">
        <f>IF(Spreads!$F309="","",Spreads!G309)</f>
        <v>38.64</v>
      </c>
      <c r="E291" s="24">
        <f>IF(Spreads!$F309="","",Spreads!B309)</f>
        <v>33.69</v>
      </c>
      <c r="F291" s="24">
        <f>IF(Spreads!$F309="","",Spreads!F309)</f>
        <v>31.660756356418474</v>
      </c>
      <c r="G291" s="24">
        <f>IF(Spreads!$F309="","",Spreads!C309)</f>
        <v>30.54</v>
      </c>
      <c r="H291" s="24">
        <f>IF(Spreads!$F309="","",Spreads!H309)</f>
        <v>31.01</v>
      </c>
      <c r="I291" s="24">
        <f t="shared" si="67"/>
        <v>0.65075635641847285</v>
      </c>
      <c r="J291" s="24">
        <f t="shared" si="68"/>
        <v>-0.47000000000000242</v>
      </c>
      <c r="L291" s="24">
        <f t="shared" si="69"/>
        <v>2.6799999999999962</v>
      </c>
      <c r="M291" s="24">
        <f t="shared" si="70"/>
        <v>7.629999999999999</v>
      </c>
      <c r="N291" s="24"/>
      <c r="O291" s="24">
        <f t="shared" si="61"/>
        <v>33.951619281455429</v>
      </c>
      <c r="P291" s="24">
        <f t="shared" si="62"/>
        <v>-0.56161928145542817</v>
      </c>
      <c r="Q291" s="24">
        <f t="shared" si="63"/>
        <v>11.895624464021463</v>
      </c>
      <c r="R291" s="24">
        <f t="shared" si="71"/>
        <v>-11.24486810760299</v>
      </c>
      <c r="S291" s="24">
        <f t="shared" si="64"/>
        <v>30.982845820656536</v>
      </c>
      <c r="T291" s="24">
        <f t="shared" si="65"/>
        <v>-0.44284582065653666</v>
      </c>
      <c r="U291" s="24">
        <f t="shared" si="66"/>
        <v>32.483289053304986</v>
      </c>
      <c r="V291" s="24">
        <f t="shared" si="72"/>
        <v>1.2067109466950114</v>
      </c>
      <c r="W291" s="24">
        <f t="shared" si="73"/>
        <v>3</v>
      </c>
      <c r="X291" s="24">
        <f t="shared" si="74"/>
        <v>-0.62000000000000099</v>
      </c>
    </row>
    <row r="292" spans="1:24" x14ac:dyDescent="0.2">
      <c r="A292" s="60">
        <f>Spreads!A312</f>
        <v>43887</v>
      </c>
      <c r="B292" s="24">
        <f>IF(Spreads!$F312="","",Spreads!D312)</f>
        <v>31.82</v>
      </c>
      <c r="C292" s="24">
        <f t="shared" si="60"/>
        <v>2.370000000000001</v>
      </c>
      <c r="D292" s="24">
        <f>IF(Spreads!$F312="","",Spreads!G312)</f>
        <v>37.07</v>
      </c>
      <c r="E292" s="24">
        <f>IF(Spreads!$F312="","",Spreads!B312)</f>
        <v>32.32</v>
      </c>
      <c r="F292" s="24">
        <f>IF(Spreads!$F312="","",Spreads!F312)</f>
        <v>30.175240925655284</v>
      </c>
      <c r="G292" s="24">
        <f>IF(Spreads!$F312="","",Spreads!C312)</f>
        <v>29.17</v>
      </c>
      <c r="H292" s="24">
        <f>IF(Spreads!$F312="","",Spreads!H312)</f>
        <v>29.45</v>
      </c>
      <c r="I292" s="24">
        <f t="shared" si="67"/>
        <v>0.7252409256552852</v>
      </c>
      <c r="J292" s="24">
        <f t="shared" si="68"/>
        <v>-0.27999999999999758</v>
      </c>
      <c r="L292" s="24">
        <f t="shared" si="69"/>
        <v>2.870000000000001</v>
      </c>
      <c r="M292" s="24">
        <f t="shared" si="70"/>
        <v>7.620000000000001</v>
      </c>
      <c r="N292" s="24"/>
      <c r="O292" s="24">
        <f t="shared" si="61"/>
        <v>32.263083500360459</v>
      </c>
      <c r="P292" s="24">
        <f t="shared" si="62"/>
        <v>-0.44308350036045852</v>
      </c>
      <c r="Q292" s="24">
        <f t="shared" si="63"/>
        <v>11.401202516211308</v>
      </c>
      <c r="R292" s="24">
        <f t="shared" si="71"/>
        <v>-10.675961590556023</v>
      </c>
      <c r="S292" s="24">
        <f t="shared" si="64"/>
        <v>29.468439620680194</v>
      </c>
      <c r="T292" s="24">
        <f t="shared" si="65"/>
        <v>-0.29843962068019181</v>
      </c>
      <c r="U292" s="24">
        <f t="shared" si="66"/>
        <v>30.655725176308426</v>
      </c>
      <c r="V292" s="24">
        <f t="shared" si="72"/>
        <v>1.6642748236915743</v>
      </c>
      <c r="W292" s="24">
        <f t="shared" si="73"/>
        <v>2.75</v>
      </c>
      <c r="X292" s="24">
        <f t="shared" si="74"/>
        <v>-0.37999999999999901</v>
      </c>
    </row>
    <row r="293" spans="1:24" x14ac:dyDescent="0.2">
      <c r="A293" s="60">
        <f>Spreads!A313</f>
        <v>43888</v>
      </c>
      <c r="B293" s="24">
        <f>IF(Spreads!$F313="","",Spreads!D313)</f>
        <v>31.33</v>
      </c>
      <c r="C293" s="24">
        <f t="shared" si="60"/>
        <v>2.139999999999997</v>
      </c>
      <c r="D293" s="24">
        <f>IF(Spreads!$F313="","",Spreads!G313)</f>
        <v>36.83</v>
      </c>
      <c r="E293" s="24">
        <f>IF(Spreads!$F313="","",Spreads!B313)</f>
        <v>32.08</v>
      </c>
      <c r="F293" s="24">
        <f>IF(Spreads!$F313="","",Spreads!F313)</f>
        <v>30.0391631762724</v>
      </c>
      <c r="G293" s="24">
        <f>IF(Spreads!$F313="","",Spreads!C313)</f>
        <v>28.93</v>
      </c>
      <c r="H293" s="24">
        <f>IF(Spreads!$F313="","",Spreads!H313)</f>
        <v>29.19</v>
      </c>
      <c r="I293" s="24">
        <f t="shared" si="67"/>
        <v>0.84916317627239835</v>
      </c>
      <c r="J293" s="24">
        <f t="shared" si="68"/>
        <v>-0.26000000000000156</v>
      </c>
      <c r="L293" s="24">
        <f t="shared" si="69"/>
        <v>2.889999999999997</v>
      </c>
      <c r="M293" s="24">
        <f t="shared" si="70"/>
        <v>7.639999999999997</v>
      </c>
      <c r="N293" s="24"/>
      <c r="O293" s="24">
        <f t="shared" si="61"/>
        <v>31.973460668197863</v>
      </c>
      <c r="P293" s="24">
        <f t="shared" si="62"/>
        <v>-0.64346066819786429</v>
      </c>
      <c r="Q293" s="24">
        <f t="shared" si="63"/>
        <v>11.313415051806</v>
      </c>
      <c r="R293" s="24">
        <f t="shared" si="71"/>
        <v>-10.464251875533602</v>
      </c>
      <c r="S293" s="24">
        <f t="shared" si="64"/>
        <v>29.211899899338341</v>
      </c>
      <c r="T293" s="24">
        <f t="shared" si="65"/>
        <v>-0.2818998993383417</v>
      </c>
      <c r="U293" s="24">
        <f t="shared" si="66"/>
        <v>30.373280792683325</v>
      </c>
      <c r="V293" s="24">
        <f t="shared" si="72"/>
        <v>1.7067192073166737</v>
      </c>
      <c r="W293" s="24">
        <f t="shared" si="73"/>
        <v>2.75</v>
      </c>
      <c r="X293" s="24">
        <f t="shared" si="74"/>
        <v>-0.61000000000000298</v>
      </c>
    </row>
    <row r="294" spans="1:24" x14ac:dyDescent="0.2">
      <c r="A294" s="60">
        <f>Spreads!A314</f>
        <v>43889</v>
      </c>
      <c r="B294" s="24">
        <f>IF(Spreads!$F314="","",Spreads!D314)</f>
        <v>30.81</v>
      </c>
      <c r="C294" s="24">
        <f t="shared" si="60"/>
        <v>2.129999999999999</v>
      </c>
      <c r="D294" s="24">
        <f>IF(Spreads!$F314="","",Spreads!G314)</f>
        <v>36.31</v>
      </c>
      <c r="E294" s="24">
        <f>IF(Spreads!$F314="","",Spreads!B314)</f>
        <v>31.56</v>
      </c>
      <c r="F294" s="24">
        <f>IF(Spreads!$F314="","",Spreads!F314)</f>
        <v>29.438153116497979</v>
      </c>
      <c r="G294" s="24">
        <f>IF(Spreads!$F314="","",Spreads!C314)</f>
        <v>28.41</v>
      </c>
      <c r="H294" s="24">
        <f>IF(Spreads!$F314="","",Spreads!H314)</f>
        <v>28.68</v>
      </c>
      <c r="I294" s="24">
        <f t="shared" si="67"/>
        <v>0.75815311649797934</v>
      </c>
      <c r="J294" s="24">
        <f t="shared" si="68"/>
        <v>-0.26999999999999957</v>
      </c>
      <c r="L294" s="24">
        <f t="shared" si="69"/>
        <v>2.879999999999999</v>
      </c>
      <c r="M294" s="24">
        <f t="shared" si="70"/>
        <v>7.6300000000000026</v>
      </c>
      <c r="N294" s="24"/>
      <c r="O294" s="24">
        <f t="shared" si="61"/>
        <v>31.429922875709796</v>
      </c>
      <c r="P294" s="24">
        <f t="shared" si="62"/>
        <v>-0.61992287570979698</v>
      </c>
      <c r="Q294" s="24">
        <f t="shared" si="63"/>
        <v>11.118498084024306</v>
      </c>
      <c r="R294" s="24">
        <f t="shared" si="71"/>
        <v>-10.360344967526327</v>
      </c>
      <c r="S294" s="24">
        <f t="shared" si="64"/>
        <v>28.691223015203128</v>
      </c>
      <c r="T294" s="24">
        <f t="shared" si="65"/>
        <v>-0.28122301520312831</v>
      </c>
      <c r="U294" s="24">
        <f t="shared" si="66"/>
        <v>29.772411996402781</v>
      </c>
      <c r="V294" s="24">
        <f t="shared" si="72"/>
        <v>1.787588003597218</v>
      </c>
      <c r="W294" s="24">
        <f t="shared" si="73"/>
        <v>2.75</v>
      </c>
      <c r="X294" s="24">
        <f t="shared" si="74"/>
        <v>-0.62000000000000099</v>
      </c>
    </row>
    <row r="295" spans="1:24" x14ac:dyDescent="0.2">
      <c r="A295" s="60">
        <f>Spreads!A315</f>
        <v>43892</v>
      </c>
      <c r="B295" s="24">
        <f>IF(Spreads!$F315="","",Spreads!D315)</f>
        <v>31.41</v>
      </c>
      <c r="C295" s="24">
        <f t="shared" si="60"/>
        <v>2.5</v>
      </c>
      <c r="D295" s="24">
        <f>IF(Spreads!$F315="","",Spreads!G315)</f>
        <v>36.909999999999997</v>
      </c>
      <c r="E295" s="24">
        <f>IF(Spreads!$F315="","",Spreads!B315)</f>
        <v>32.159999999999997</v>
      </c>
      <c r="F295" s="24">
        <f>IF(Spreads!$F315="","",Spreads!F315)</f>
        <v>29.49485217874085</v>
      </c>
      <c r="G295" s="24">
        <f>IF(Spreads!$F315="","",Spreads!C315)</f>
        <v>29.01</v>
      </c>
      <c r="H295" s="24">
        <f>IF(Spreads!$F315="","",Spreads!H315)</f>
        <v>28.91</v>
      </c>
      <c r="I295" s="24">
        <f t="shared" si="67"/>
        <v>0.58485217874084938</v>
      </c>
      <c r="J295" s="24">
        <f t="shared" si="68"/>
        <v>0.10000000000000142</v>
      </c>
      <c r="L295" s="24">
        <f t="shared" si="69"/>
        <v>3.2499999999999964</v>
      </c>
      <c r="M295" s="24">
        <f t="shared" si="70"/>
        <v>7.9999999999999964</v>
      </c>
      <c r="N295" s="24"/>
      <c r="O295" s="24">
        <f t="shared" si="61"/>
        <v>31.690810463831841</v>
      </c>
      <c r="P295" s="24">
        <f t="shared" si="62"/>
        <v>-0.28081046383184116</v>
      </c>
      <c r="Q295" s="24">
        <f t="shared" si="63"/>
        <v>11.375064254902906</v>
      </c>
      <c r="R295" s="24">
        <f t="shared" si="71"/>
        <v>-10.790212076162057</v>
      </c>
      <c r="S295" s="24">
        <f t="shared" si="64"/>
        <v>29.05569378572725</v>
      </c>
      <c r="T295" s="24">
        <f t="shared" si="65"/>
        <v>-4.5693785727248581E-2</v>
      </c>
      <c r="U295" s="24">
        <f t="shared" si="66"/>
        <v>30.227799073500528</v>
      </c>
      <c r="V295" s="24">
        <f t="shared" si="72"/>
        <v>1.9322009264994691</v>
      </c>
      <c r="W295" s="24">
        <f t="shared" si="73"/>
        <v>2.75</v>
      </c>
      <c r="X295" s="24">
        <f t="shared" si="74"/>
        <v>-0.25</v>
      </c>
    </row>
    <row r="296" spans="1:24" x14ac:dyDescent="0.2">
      <c r="A296" s="60">
        <f>Spreads!A316</f>
        <v>43893</v>
      </c>
      <c r="B296" s="24">
        <f>IF(Spreads!$F316="","",Spreads!D316)</f>
        <v>31.66</v>
      </c>
      <c r="C296" s="24">
        <f t="shared" si="60"/>
        <v>2.5</v>
      </c>
      <c r="D296" s="24">
        <f>IF(Spreads!$F316="","",Spreads!G316)</f>
        <v>37.159999999999997</v>
      </c>
      <c r="E296" s="24">
        <f>IF(Spreads!$F316="","",Spreads!B316)</f>
        <v>32.409999999999997</v>
      </c>
      <c r="F296" s="24">
        <f>IF(Spreads!$F316="","",Spreads!F316)</f>
        <v>29.755667865058051</v>
      </c>
      <c r="G296" s="24">
        <f>IF(Spreads!$F316="","",Spreads!C316)</f>
        <v>29.26</v>
      </c>
      <c r="H296" s="24">
        <f>IF(Spreads!$F316="","",Spreads!H316)</f>
        <v>29.16</v>
      </c>
      <c r="I296" s="24">
        <f t="shared" si="67"/>
        <v>0.59566786505805069</v>
      </c>
      <c r="J296" s="24">
        <f t="shared" si="68"/>
        <v>0.10000000000000142</v>
      </c>
      <c r="L296" s="24">
        <f t="shared" si="69"/>
        <v>3.2499999999999964</v>
      </c>
      <c r="M296" s="24">
        <f t="shared" si="70"/>
        <v>7.9999999999999964</v>
      </c>
      <c r="N296" s="24"/>
      <c r="O296" s="24">
        <f t="shared" si="61"/>
        <v>31.959735963375127</v>
      </c>
      <c r="P296" s="24">
        <f t="shared" si="62"/>
        <v>-0.29973596337512731</v>
      </c>
      <c r="Q296" s="24">
        <f t="shared" si="63"/>
        <v>11.468349684584293</v>
      </c>
      <c r="R296" s="24">
        <f t="shared" si="71"/>
        <v>-10.872681819526242</v>
      </c>
      <c r="S296" s="24">
        <f t="shared" si="64"/>
        <v>29.30918860791715</v>
      </c>
      <c r="T296" s="24">
        <f t="shared" si="65"/>
        <v>-4.918860791714863E-2</v>
      </c>
      <c r="U296" s="24">
        <f t="shared" si="66"/>
        <v>30.519869330813862</v>
      </c>
      <c r="V296" s="24">
        <f t="shared" si="72"/>
        <v>1.890130669186135</v>
      </c>
      <c r="W296" s="24">
        <f t="shared" si="73"/>
        <v>2.75</v>
      </c>
      <c r="X296" s="24">
        <f t="shared" si="74"/>
        <v>-0.25</v>
      </c>
    </row>
    <row r="297" spans="1:24" x14ac:dyDescent="0.2">
      <c r="A297" s="60">
        <f>Spreads!A317</f>
        <v>43894</v>
      </c>
      <c r="B297" s="24">
        <f>IF(Spreads!$F317="","",Spreads!D317)</f>
        <v>32.24</v>
      </c>
      <c r="C297" s="24">
        <f t="shared" si="60"/>
        <v>2.5000000000000036</v>
      </c>
      <c r="D297" s="24">
        <f>IF(Spreads!$F317="","",Spreads!G317)</f>
        <v>37.74</v>
      </c>
      <c r="E297" s="24">
        <f>IF(Spreads!$F317="","",Spreads!B317)</f>
        <v>32.99</v>
      </c>
      <c r="F297" s="24">
        <f>IF(Spreads!$F317="","",Spreads!F317)</f>
        <v>30.084522426066695</v>
      </c>
      <c r="G297" s="24">
        <f>IF(Spreads!$F317="","",Spreads!C317)</f>
        <v>29.84</v>
      </c>
      <c r="H297" s="24">
        <f>IF(Spreads!$F317="","",Spreads!H317)</f>
        <v>29.74</v>
      </c>
      <c r="I297" s="24">
        <f t="shared" si="67"/>
        <v>0.34452242606669614</v>
      </c>
      <c r="J297" s="24">
        <f t="shared" si="68"/>
        <v>0.10000000000000142</v>
      </c>
      <c r="L297" s="24">
        <f t="shared" si="69"/>
        <v>3.2500000000000036</v>
      </c>
      <c r="M297" s="24">
        <f t="shared" si="70"/>
        <v>8.0000000000000036</v>
      </c>
      <c r="N297" s="24"/>
      <c r="O297" s="24">
        <f t="shared" si="61"/>
        <v>32.603957385390338</v>
      </c>
      <c r="P297" s="24">
        <f t="shared" si="62"/>
        <v>-0.36395738539033573</v>
      </c>
      <c r="Q297" s="24">
        <f t="shared" si="63"/>
        <v>11.684771881445108</v>
      </c>
      <c r="R297" s="24">
        <f t="shared" si="71"/>
        <v>-11.340249455378412</v>
      </c>
      <c r="S297" s="24">
        <f t="shared" si="64"/>
        <v>29.897296595397712</v>
      </c>
      <c r="T297" s="24">
        <f t="shared" si="65"/>
        <v>-5.729659539771248E-2</v>
      </c>
      <c r="U297" s="24">
        <f t="shared" si="66"/>
        <v>31.197472327780805</v>
      </c>
      <c r="V297" s="24">
        <f t="shared" si="72"/>
        <v>1.7925276722191974</v>
      </c>
      <c r="W297" s="24">
        <f t="shared" si="73"/>
        <v>3</v>
      </c>
      <c r="X297" s="24">
        <f t="shared" si="74"/>
        <v>-0.49999999999999645</v>
      </c>
    </row>
    <row r="298" spans="1:24" x14ac:dyDescent="0.2">
      <c r="A298" s="60">
        <f>Spreads!A318</f>
        <v>43895</v>
      </c>
      <c r="B298" s="24">
        <f>IF(Spreads!$F318="","",Spreads!D318)</f>
        <v>31.89</v>
      </c>
      <c r="C298" s="24">
        <f t="shared" si="60"/>
        <v>2.5</v>
      </c>
      <c r="D298" s="24">
        <f>IF(Spreads!$F318="","",Spreads!G318)</f>
        <v>37.39</v>
      </c>
      <c r="E298" s="24">
        <f>IF(Spreads!$F318="","",Spreads!B318)</f>
        <v>32.64</v>
      </c>
      <c r="F298" s="24">
        <f>IF(Spreads!$F318="","",Spreads!F318)</f>
        <v>29.755667865058051</v>
      </c>
      <c r="G298" s="24">
        <f>IF(Spreads!$F318="","",Spreads!C318)</f>
        <v>29.49</v>
      </c>
      <c r="H298" s="24">
        <f>IF(Spreads!$F318="","",Spreads!H318)</f>
        <v>29.39</v>
      </c>
      <c r="I298" s="24">
        <f t="shared" si="67"/>
        <v>0.36566786505805027</v>
      </c>
      <c r="J298" s="24">
        <f t="shared" si="68"/>
        <v>9.9999999999997868E-2</v>
      </c>
      <c r="L298" s="24">
        <f t="shared" si="69"/>
        <v>3.25</v>
      </c>
      <c r="M298" s="24">
        <f t="shared" si="70"/>
        <v>8</v>
      </c>
      <c r="N298" s="24"/>
      <c r="O298" s="24">
        <f t="shared" si="61"/>
        <v>32.224793145724348</v>
      </c>
      <c r="P298" s="24">
        <f t="shared" si="62"/>
        <v>-0.3347931457243476</v>
      </c>
      <c r="Q298" s="24">
        <f t="shared" si="63"/>
        <v>11.554172279891166</v>
      </c>
      <c r="R298" s="24">
        <f t="shared" si="71"/>
        <v>-11.188504414833115</v>
      </c>
      <c r="S298" s="24">
        <f t="shared" si="64"/>
        <v>29.542403844331858</v>
      </c>
      <c r="T298" s="24">
        <f t="shared" si="65"/>
        <v>-5.2403844331859517E-2</v>
      </c>
      <c r="U298" s="24">
        <f t="shared" si="66"/>
        <v>30.788573967542135</v>
      </c>
      <c r="V298" s="24">
        <f t="shared" si="72"/>
        <v>1.8514260324578657</v>
      </c>
      <c r="W298" s="24">
        <f t="shared" si="73"/>
        <v>3</v>
      </c>
      <c r="X298" s="24">
        <f t="shared" si="74"/>
        <v>-0.5</v>
      </c>
    </row>
    <row r="299" spans="1:24" x14ac:dyDescent="0.2">
      <c r="A299" s="60">
        <f>Spreads!A319</f>
        <v>43896</v>
      </c>
      <c r="B299" s="24">
        <f>IF(Spreads!$F319="","",Spreads!D319)</f>
        <v>31.25</v>
      </c>
      <c r="C299" s="24">
        <f t="shared" si="60"/>
        <v>2.5</v>
      </c>
      <c r="D299" s="24">
        <f>IF(Spreads!$F319="","",Spreads!G319)</f>
        <v>36.75</v>
      </c>
      <c r="E299" s="24">
        <f>IF(Spreads!$F319="","",Spreads!B319)</f>
        <v>32</v>
      </c>
      <c r="F299" s="24">
        <f>IF(Spreads!$F319="","",Spreads!F319)</f>
        <v>29.041259680797886</v>
      </c>
      <c r="G299" s="24">
        <f>IF(Spreads!$F319="","",Spreads!C319)</f>
        <v>28.85</v>
      </c>
      <c r="H299" s="24">
        <f>IF(Spreads!$F319="","",Spreads!H319)</f>
        <v>28.75</v>
      </c>
      <c r="I299" s="24">
        <f t="shared" si="67"/>
        <v>0.29125968079788578</v>
      </c>
      <c r="J299" s="24">
        <f t="shared" si="68"/>
        <v>0.10000000000000142</v>
      </c>
      <c r="L299" s="24">
        <f t="shared" si="69"/>
        <v>3.25</v>
      </c>
      <c r="M299" s="24">
        <f t="shared" si="70"/>
        <v>8</v>
      </c>
      <c r="N299" s="24"/>
      <c r="O299" s="24">
        <f t="shared" si="61"/>
        <v>31.539779612536716</v>
      </c>
      <c r="P299" s="24">
        <f t="shared" si="62"/>
        <v>-0.2897796125367158</v>
      </c>
      <c r="Q299" s="24">
        <f t="shared" si="63"/>
        <v>11.315361579906819</v>
      </c>
      <c r="R299" s="24">
        <f t="shared" si="71"/>
        <v>-11.024101899108933</v>
      </c>
      <c r="S299" s="24">
        <f t="shared" si="64"/>
        <v>28.893457099525719</v>
      </c>
      <c r="T299" s="24">
        <f t="shared" si="65"/>
        <v>-4.3457099525717524E-2</v>
      </c>
      <c r="U299" s="24">
        <f t="shared" si="66"/>
        <v>30.040874108819992</v>
      </c>
      <c r="V299" s="24">
        <f t="shared" si="72"/>
        <v>1.9591258911800082</v>
      </c>
      <c r="W299" s="24">
        <f t="shared" si="73"/>
        <v>2.75</v>
      </c>
      <c r="X299" s="24">
        <f t="shared" si="74"/>
        <v>-0.25</v>
      </c>
    </row>
    <row r="300" spans="1:24" x14ac:dyDescent="0.2">
      <c r="A300" s="60">
        <f>Spreads!A320</f>
        <v>43899</v>
      </c>
      <c r="B300" s="24">
        <f>IF(Spreads!$F320="","",Spreads!D320)</f>
        <v>30.04</v>
      </c>
      <c r="C300" s="24">
        <f t="shared" si="60"/>
        <v>2.5</v>
      </c>
      <c r="D300" s="24">
        <f>IF(Spreads!$F320="","",Spreads!G320)</f>
        <v>35.54</v>
      </c>
      <c r="E300" s="24">
        <f>IF(Spreads!$F320="","",Spreads!B320)</f>
        <v>30.79</v>
      </c>
      <c r="F300" s="24">
        <f>IF(Spreads!$F320="","",Spreads!F320)</f>
        <v>28.564987557957782</v>
      </c>
      <c r="G300" s="24">
        <f>IF(Spreads!$F320="","",Spreads!C320)</f>
        <v>27.64</v>
      </c>
      <c r="H300" s="24">
        <f>IF(Spreads!$F320="","",Spreads!H320)</f>
        <v>27.54</v>
      </c>
      <c r="I300" s="24">
        <f t="shared" si="67"/>
        <v>1.0249875579577825</v>
      </c>
      <c r="J300" s="24">
        <f t="shared" si="68"/>
        <v>0.10000000000000142</v>
      </c>
      <c r="L300" s="24">
        <f t="shared" si="69"/>
        <v>3.25</v>
      </c>
      <c r="M300" s="24">
        <f t="shared" si="70"/>
        <v>8</v>
      </c>
      <c r="N300" s="24"/>
      <c r="O300" s="24">
        <f t="shared" si="61"/>
        <v>30.180372940381684</v>
      </c>
      <c r="P300" s="24">
        <f t="shared" si="62"/>
        <v>-0.14037294038168469</v>
      </c>
      <c r="Q300" s="24">
        <f t="shared" si="63"/>
        <v>10.86386010024891</v>
      </c>
      <c r="R300" s="24">
        <f t="shared" si="71"/>
        <v>-9.8388725422911278</v>
      </c>
      <c r="S300" s="24">
        <f t="shared" si="64"/>
        <v>27.66654216012661</v>
      </c>
      <c r="T300" s="24">
        <f t="shared" si="65"/>
        <v>-2.6542160126609815E-2</v>
      </c>
      <c r="U300" s="24">
        <f t="shared" si="66"/>
        <v>28.627254063423443</v>
      </c>
      <c r="V300" s="24">
        <f t="shared" si="72"/>
        <v>2.162745936576556</v>
      </c>
      <c r="W300" s="24">
        <f t="shared" si="73"/>
        <v>2.75</v>
      </c>
      <c r="X300" s="24">
        <f t="shared" si="74"/>
        <v>-0.25</v>
      </c>
    </row>
    <row r="301" spans="1:24" x14ac:dyDescent="0.2">
      <c r="A301" s="60">
        <f>Spreads!A321</f>
        <v>43900</v>
      </c>
      <c r="B301" s="24">
        <f>IF(Spreads!$F321="","",Spreads!D321)</f>
        <v>30.17</v>
      </c>
      <c r="C301" s="24">
        <f t="shared" si="60"/>
        <v>2.5</v>
      </c>
      <c r="D301" s="24">
        <f>IF(Spreads!$F321="","",Spreads!G321)</f>
        <v>35.67</v>
      </c>
      <c r="E301" s="24">
        <f>IF(Spreads!$F321="","",Spreads!B321)</f>
        <v>31.42</v>
      </c>
      <c r="F301" s="24">
        <f>IF(Spreads!$F321="","",Spreads!F321)</f>
        <v>27.986657123080512</v>
      </c>
      <c r="G301" s="24">
        <f>IF(Spreads!$F321="","",Spreads!C321)</f>
        <v>28.27</v>
      </c>
      <c r="H301" s="24">
        <f>IF(Spreads!$F321="","",Spreads!H321)</f>
        <v>27.67</v>
      </c>
      <c r="I301" s="24">
        <f t="shared" si="67"/>
        <v>0.31665712308051042</v>
      </c>
      <c r="J301" s="24">
        <f t="shared" si="68"/>
        <v>0.59999999999999787</v>
      </c>
      <c r="L301" s="24">
        <f t="shared" si="69"/>
        <v>3.75</v>
      </c>
      <c r="M301" s="24">
        <f t="shared" si="70"/>
        <v>8</v>
      </c>
      <c r="N301" s="24"/>
      <c r="O301" s="24">
        <f t="shared" si="61"/>
        <v>30.372717730652742</v>
      </c>
      <c r="P301" s="24">
        <f t="shared" si="62"/>
        <v>-0.2027177306527399</v>
      </c>
      <c r="Q301" s="24">
        <f t="shared" si="63"/>
        <v>11.143103085266642</v>
      </c>
      <c r="R301" s="24">
        <f t="shared" si="71"/>
        <v>-10.826445962186131</v>
      </c>
      <c r="S301" s="24">
        <f t="shared" si="64"/>
        <v>27.975731811056466</v>
      </c>
      <c r="T301" s="24">
        <f t="shared" si="65"/>
        <v>0.29426818894353346</v>
      </c>
      <c r="U301" s="24">
        <f t="shared" si="66"/>
        <v>28.779130597226381</v>
      </c>
      <c r="V301" s="24">
        <f t="shared" si="72"/>
        <v>2.640869402773621</v>
      </c>
      <c r="W301" s="24">
        <f t="shared" si="73"/>
        <v>2.75</v>
      </c>
      <c r="X301" s="24">
        <f t="shared" si="74"/>
        <v>-0.25</v>
      </c>
    </row>
    <row r="302" spans="1:24" x14ac:dyDescent="0.2">
      <c r="A302" s="60">
        <f>Spreads!A322</f>
        <v>43901</v>
      </c>
      <c r="B302" s="24">
        <f>IF(Spreads!$F322="","",Spreads!D322)</f>
        <v>30.03</v>
      </c>
      <c r="C302" s="24">
        <f t="shared" si="60"/>
        <v>2.5</v>
      </c>
      <c r="D302" s="24">
        <f>IF(Spreads!$F322="","",Spreads!G322)</f>
        <v>35.53</v>
      </c>
      <c r="E302" s="24">
        <f>IF(Spreads!$F322="","",Spreads!B322)</f>
        <v>30.68</v>
      </c>
      <c r="F302" s="24">
        <f>IF(Spreads!$F322="","",Spreads!F322)</f>
        <v>27.873258998594775</v>
      </c>
      <c r="G302" s="24">
        <f>IF(Spreads!$F322="","",Spreads!C322)</f>
        <v>27.53</v>
      </c>
      <c r="H302" s="24">
        <f>IF(Spreads!$F322="","",Spreads!H322)</f>
        <v>27.53</v>
      </c>
      <c r="I302" s="24">
        <f t="shared" si="67"/>
        <v>0.3432589985947736</v>
      </c>
      <c r="J302" s="24">
        <f t="shared" si="68"/>
        <v>0</v>
      </c>
      <c r="L302" s="24">
        <f t="shared" si="69"/>
        <v>3.1499999999999986</v>
      </c>
      <c r="M302" s="24">
        <f t="shared" si="70"/>
        <v>8</v>
      </c>
      <c r="N302" s="24"/>
      <c r="O302" s="24">
        <f t="shared" si="61"/>
        <v>30.219717764633646</v>
      </c>
      <c r="P302" s="24">
        <f t="shared" si="62"/>
        <v>-0.1897177646336452</v>
      </c>
      <c r="Q302" s="24">
        <f t="shared" si="63"/>
        <v>10.81398177074497</v>
      </c>
      <c r="R302" s="24">
        <f t="shared" si="71"/>
        <v>-10.470722772150197</v>
      </c>
      <c r="S302" s="24">
        <f t="shared" si="64"/>
        <v>27.620927898560794</v>
      </c>
      <c r="T302" s="24">
        <f t="shared" si="65"/>
        <v>-9.0927898560792642E-2</v>
      </c>
      <c r="U302" s="24">
        <f t="shared" si="66"/>
        <v>28.615571253130909</v>
      </c>
      <c r="V302" s="24">
        <f t="shared" si="72"/>
        <v>2.0644287468690905</v>
      </c>
      <c r="W302" s="24">
        <f t="shared" si="73"/>
        <v>2.75</v>
      </c>
      <c r="X302" s="24">
        <f t="shared" si="74"/>
        <v>-0.25</v>
      </c>
    </row>
    <row r="303" spans="1:24" x14ac:dyDescent="0.2">
      <c r="A303" s="60">
        <f>Spreads!A323</f>
        <v>43902</v>
      </c>
      <c r="B303" s="24">
        <f>IF(Spreads!$F323="","",Spreads!D323)</f>
        <v>28.88</v>
      </c>
      <c r="C303" s="24">
        <f t="shared" si="60"/>
        <v>2.5</v>
      </c>
      <c r="D303" s="24">
        <f>IF(Spreads!$F323="","",Spreads!G323)</f>
        <v>34.880000000000003</v>
      </c>
      <c r="E303" s="24">
        <f>IF(Spreads!$F323="","",Spreads!B323)</f>
        <v>29.53</v>
      </c>
      <c r="F303" s="24">
        <f>IF(Spreads!$F323="","",Spreads!F323)</f>
        <v>26.727937941288804</v>
      </c>
      <c r="G303" s="24">
        <f>IF(Spreads!$F323="","",Spreads!C323)</f>
        <v>26.38</v>
      </c>
      <c r="H303" s="24">
        <f>IF(Spreads!$F323="","",Spreads!H323)</f>
        <v>26.38</v>
      </c>
      <c r="I303" s="24">
        <f t="shared" si="67"/>
        <v>0.34793794128880506</v>
      </c>
      <c r="J303" s="24">
        <f t="shared" si="68"/>
        <v>0</v>
      </c>
      <c r="L303" s="24">
        <f t="shared" si="69"/>
        <v>3.1500000000000021</v>
      </c>
      <c r="M303" s="24">
        <f t="shared" si="70"/>
        <v>8.5000000000000036</v>
      </c>
      <c r="N303" s="24"/>
      <c r="O303" s="24">
        <f t="shared" si="61"/>
        <v>28.978657656276432</v>
      </c>
      <c r="P303" s="24">
        <f t="shared" si="62"/>
        <v>-9.8657656276433414E-2</v>
      </c>
      <c r="Q303" s="24">
        <f t="shared" si="63"/>
        <v>10.384868794210593</v>
      </c>
      <c r="R303" s="24">
        <f t="shared" si="71"/>
        <v>-10.036930852921788</v>
      </c>
      <c r="S303" s="24">
        <f t="shared" si="64"/>
        <v>26.454851716487262</v>
      </c>
      <c r="T303" s="24">
        <f t="shared" si="65"/>
        <v>-7.4851716487263076E-2</v>
      </c>
      <c r="U303" s="24">
        <f t="shared" si="66"/>
        <v>27.546757120072616</v>
      </c>
      <c r="V303" s="24">
        <f t="shared" si="72"/>
        <v>1.9832428799273849</v>
      </c>
      <c r="W303" s="24">
        <f t="shared" si="73"/>
        <v>2.5</v>
      </c>
      <c r="X303" s="24">
        <f t="shared" si="74"/>
        <v>0</v>
      </c>
    </row>
    <row r="304" spans="1:24" x14ac:dyDescent="0.2">
      <c r="A304" s="60">
        <f>Spreads!A324</f>
        <v>43903</v>
      </c>
      <c r="B304" s="24">
        <f>IF(Spreads!$F324="","",Spreads!D324)</f>
        <v>28.87</v>
      </c>
      <c r="C304" s="24">
        <f t="shared" si="60"/>
        <v>2.5</v>
      </c>
      <c r="D304" s="24">
        <f>IF(Spreads!$F324="","",Spreads!G324)</f>
        <v>34.869999999999997</v>
      </c>
      <c r="E304" s="24">
        <f>IF(Spreads!$F324="","",Spreads!B324)</f>
        <v>29.52</v>
      </c>
      <c r="F304" s="24">
        <f>IF(Spreads!$F324="","",Spreads!F324)</f>
        <v>26.467122254971603</v>
      </c>
      <c r="G304" s="24">
        <f>IF(Spreads!$F324="","",Spreads!C324)</f>
        <v>26.37</v>
      </c>
      <c r="H304" s="24">
        <f>IF(Spreads!$F324="","",Spreads!H324)</f>
        <v>26.37</v>
      </c>
      <c r="I304" s="24">
        <f t="shared" si="67"/>
        <v>9.7122254971601762E-2</v>
      </c>
      <c r="J304" s="24">
        <f t="shared" si="68"/>
        <v>0</v>
      </c>
      <c r="L304" s="24">
        <f t="shared" si="69"/>
        <v>3.1499999999999986</v>
      </c>
      <c r="M304" s="24">
        <f t="shared" si="70"/>
        <v>8.4999999999999964</v>
      </c>
      <c r="N304" s="24"/>
      <c r="O304" s="24">
        <f t="shared" si="61"/>
        <v>28.98631356440189</v>
      </c>
      <c r="P304" s="24">
        <f t="shared" si="62"/>
        <v>-0.11631356440188867</v>
      </c>
      <c r="Q304" s="24">
        <f t="shared" si="63"/>
        <v>10.381137377023339</v>
      </c>
      <c r="R304" s="24">
        <f t="shared" si="71"/>
        <v>-10.284015122051738</v>
      </c>
      <c r="S304" s="24">
        <f t="shared" si="64"/>
        <v>26.444711923599666</v>
      </c>
      <c r="T304" s="24">
        <f t="shared" si="65"/>
        <v>-7.4711923599664942E-2</v>
      </c>
      <c r="U304" s="24">
        <f t="shared" si="66"/>
        <v>27.535074309780079</v>
      </c>
      <c r="V304" s="24">
        <f t="shared" si="72"/>
        <v>1.9849256902199208</v>
      </c>
      <c r="W304" s="24">
        <f t="shared" si="73"/>
        <v>2.5</v>
      </c>
      <c r="X304" s="24">
        <f t="shared" si="74"/>
        <v>0</v>
      </c>
    </row>
    <row r="305" spans="1:24" x14ac:dyDescent="0.2">
      <c r="A305" s="60">
        <f>Spreads!A325</f>
        <v>43906</v>
      </c>
      <c r="B305" s="24">
        <f>IF(Spreads!$F325="","",Spreads!D325)</f>
        <v>27.49</v>
      </c>
      <c r="C305" s="24">
        <f t="shared" si="60"/>
        <v>2.5</v>
      </c>
      <c r="D305" s="24">
        <f>IF(Spreads!$F325="","",Spreads!G325)</f>
        <v>33.49</v>
      </c>
      <c r="E305" s="24">
        <f>IF(Spreads!$F325="","",Spreads!B325)</f>
        <v>28.14</v>
      </c>
      <c r="F305" s="24">
        <f>IF(Spreads!$F325="","",Spreads!F325)</f>
        <v>25.31046138521706</v>
      </c>
      <c r="G305" s="24">
        <f>IF(Spreads!$F325="","",Spreads!C325)</f>
        <v>24.99</v>
      </c>
      <c r="H305" s="24">
        <f>IF(Spreads!$F325="","",Spreads!H325)</f>
        <v>24.99</v>
      </c>
      <c r="I305" s="24">
        <f t="shared" si="67"/>
        <v>0.32046138521706169</v>
      </c>
      <c r="J305" s="24">
        <f t="shared" si="68"/>
        <v>0</v>
      </c>
      <c r="L305" s="24">
        <f t="shared" si="69"/>
        <v>3.1500000000000021</v>
      </c>
      <c r="M305" s="24">
        <f t="shared" si="70"/>
        <v>8.5000000000000036</v>
      </c>
      <c r="N305" s="24"/>
      <c r="O305" s="24">
        <f t="shared" si="61"/>
        <v>27.481030192540892</v>
      </c>
      <c r="P305" s="24">
        <f t="shared" si="62"/>
        <v>8.9698074591062493E-3</v>
      </c>
      <c r="Q305" s="24">
        <f t="shared" si="63"/>
        <v>9.8662018051820866</v>
      </c>
      <c r="R305" s="24">
        <f t="shared" si="71"/>
        <v>-9.5457404199650249</v>
      </c>
      <c r="S305" s="24">
        <f t="shared" si="64"/>
        <v>25.045420505111426</v>
      </c>
      <c r="T305" s="24">
        <f t="shared" si="65"/>
        <v>-5.5420505111428042E-2</v>
      </c>
      <c r="U305" s="24">
        <f t="shared" si="66"/>
        <v>25.92284648941046</v>
      </c>
      <c r="V305" s="24">
        <f t="shared" si="72"/>
        <v>2.2171535105895401</v>
      </c>
      <c r="W305" s="24">
        <f t="shared" si="73"/>
        <v>2.25</v>
      </c>
      <c r="X305" s="24">
        <f t="shared" si="74"/>
        <v>0.25</v>
      </c>
    </row>
    <row r="306" spans="1:24" x14ac:dyDescent="0.2">
      <c r="A306" s="60">
        <f>Spreads!A326</f>
        <v>43907</v>
      </c>
      <c r="B306" s="24">
        <f>IF(Spreads!$F326="","",Spreads!D326)</f>
        <v>27.74</v>
      </c>
      <c r="C306" s="24">
        <f t="shared" si="60"/>
        <v>2.5</v>
      </c>
      <c r="D306" s="24">
        <f>IF(Spreads!$F326="","",Spreads!G326)</f>
        <v>33.74</v>
      </c>
      <c r="E306" s="24">
        <f>IF(Spreads!$F326="","",Spreads!B326)</f>
        <v>28.39</v>
      </c>
      <c r="F306" s="24">
        <f>IF(Spreads!$F326="","",Spreads!F326)</f>
        <v>25.412519697254226</v>
      </c>
      <c r="G306" s="24">
        <f>IF(Spreads!$F326="","",Spreads!C326)</f>
        <v>25.24</v>
      </c>
      <c r="H306" s="24">
        <f>IF(Spreads!$F326="","",Spreads!H326)</f>
        <v>25.24</v>
      </c>
      <c r="I306" s="24">
        <f t="shared" si="67"/>
        <v>0.17251969725422711</v>
      </c>
      <c r="J306" s="24">
        <f t="shared" si="68"/>
        <v>0</v>
      </c>
      <c r="L306" s="24">
        <f t="shared" si="69"/>
        <v>3.1500000000000021</v>
      </c>
      <c r="M306" s="24">
        <f t="shared" si="70"/>
        <v>8.5000000000000036</v>
      </c>
      <c r="N306" s="24"/>
      <c r="O306" s="24">
        <f t="shared" si="61"/>
        <v>27.761630555920259</v>
      </c>
      <c r="P306" s="24">
        <f t="shared" si="62"/>
        <v>-2.1630555920260974E-2</v>
      </c>
      <c r="Q306" s="24">
        <f t="shared" si="63"/>
        <v>9.959487234863472</v>
      </c>
      <c r="R306" s="24">
        <f t="shared" si="71"/>
        <v>-9.7869675376092449</v>
      </c>
      <c r="S306" s="24">
        <f t="shared" si="64"/>
        <v>25.298915327301327</v>
      </c>
      <c r="T306" s="24">
        <f t="shared" si="65"/>
        <v>-5.8915327301328091E-2</v>
      </c>
      <c r="U306" s="24">
        <f t="shared" si="66"/>
        <v>26.214916746723798</v>
      </c>
      <c r="V306" s="24">
        <f t="shared" si="72"/>
        <v>2.1750832532762026</v>
      </c>
      <c r="W306" s="24">
        <f t="shared" si="73"/>
        <v>2.5</v>
      </c>
      <c r="X306" s="24">
        <f t="shared" si="74"/>
        <v>0</v>
      </c>
    </row>
    <row r="307" spans="1:24" x14ac:dyDescent="0.2">
      <c r="A307" s="60">
        <f>Spreads!A327</f>
        <v>43908</v>
      </c>
      <c r="B307" s="24">
        <f>IF(Spreads!$F327="","",Spreads!D327)</f>
        <v>27.54</v>
      </c>
      <c r="C307" s="24">
        <f t="shared" si="60"/>
        <v>2.5</v>
      </c>
      <c r="D307" s="24">
        <f>IF(Spreads!$F327="","",Spreads!G327)</f>
        <v>33.54</v>
      </c>
      <c r="E307" s="24">
        <f>IF(Spreads!$F327="","",Spreads!B327)</f>
        <v>28.19</v>
      </c>
      <c r="F307" s="24">
        <f>IF(Spreads!$F327="","",Spreads!F327)</f>
        <v>25.412519697254226</v>
      </c>
      <c r="G307" s="24">
        <f>IF(Spreads!$F327="","",Spreads!C327)</f>
        <v>25.04</v>
      </c>
      <c r="H307" s="24">
        <f>IF(Spreads!$F327="","",Spreads!H327)</f>
        <v>25.04</v>
      </c>
      <c r="I307" s="24">
        <f t="shared" si="67"/>
        <v>0.3725196972542264</v>
      </c>
      <c r="J307" s="24">
        <f t="shared" si="68"/>
        <v>0</v>
      </c>
      <c r="L307" s="24">
        <f t="shared" si="69"/>
        <v>3.1500000000000021</v>
      </c>
      <c r="M307" s="24">
        <f t="shared" si="70"/>
        <v>8.5</v>
      </c>
      <c r="N307" s="24"/>
      <c r="O307" s="24">
        <f t="shared" si="61"/>
        <v>27.531146049529639</v>
      </c>
      <c r="P307" s="24">
        <f t="shared" si="62"/>
        <v>8.8539504703604166E-3</v>
      </c>
      <c r="Q307" s="24">
        <f t="shared" si="63"/>
        <v>9.8848588911183626</v>
      </c>
      <c r="R307" s="24">
        <f t="shared" si="71"/>
        <v>-9.5123391938641362</v>
      </c>
      <c r="S307" s="24">
        <f t="shared" si="64"/>
        <v>25.096119469549407</v>
      </c>
      <c r="T307" s="24">
        <f t="shared" si="65"/>
        <v>-5.6119469549408052E-2</v>
      </c>
      <c r="U307" s="24">
        <f t="shared" si="66"/>
        <v>25.98126054087313</v>
      </c>
      <c r="V307" s="24">
        <f t="shared" si="72"/>
        <v>2.2087394591268712</v>
      </c>
      <c r="W307" s="24">
        <f t="shared" si="73"/>
        <v>2.25</v>
      </c>
      <c r="X307" s="24">
        <f t="shared" si="74"/>
        <v>0.25</v>
      </c>
    </row>
    <row r="308" spans="1:24" x14ac:dyDescent="0.2">
      <c r="A308" s="60">
        <f>Spreads!A328</f>
        <v>43909</v>
      </c>
      <c r="B308" s="24">
        <f>IF(Spreads!$F328="","",Spreads!D328)</f>
        <v>27.98</v>
      </c>
      <c r="C308" s="24">
        <f t="shared" si="60"/>
        <v>2.5</v>
      </c>
      <c r="D308" s="24">
        <f>IF(Spreads!$F328="","",Spreads!G328)</f>
        <v>33.979999999999997</v>
      </c>
      <c r="E308" s="24">
        <f>IF(Spreads!$F328="","",Spreads!B328)</f>
        <v>28.63</v>
      </c>
      <c r="F308" s="24">
        <f>IF(Spreads!$F328="","",Spreads!F328)</f>
        <v>25.866112195197182</v>
      </c>
      <c r="G308" s="24">
        <f>IF(Spreads!$F328="","",Spreads!C328)</f>
        <v>25.48</v>
      </c>
      <c r="H308" s="24">
        <f>IF(Spreads!$F328="","",Spreads!H328)</f>
        <v>25.48</v>
      </c>
      <c r="I308" s="24">
        <f t="shared" si="67"/>
        <v>0.38611219519718176</v>
      </c>
      <c r="J308" s="24">
        <f t="shared" si="68"/>
        <v>0</v>
      </c>
      <c r="L308" s="24">
        <f t="shared" si="69"/>
        <v>3.1499999999999986</v>
      </c>
      <c r="M308" s="24">
        <f t="shared" si="70"/>
        <v>8.4999999999999964</v>
      </c>
      <c r="N308" s="24"/>
      <c r="O308" s="24">
        <f t="shared" si="61"/>
        <v>28.004855209771637</v>
      </c>
      <c r="P308" s="24">
        <f t="shared" si="62"/>
        <v>-2.4855209771637021E-2</v>
      </c>
      <c r="Q308" s="24">
        <f t="shared" si="63"/>
        <v>10.049041247357604</v>
      </c>
      <c r="R308" s="24">
        <f t="shared" si="71"/>
        <v>-9.6629290521604219</v>
      </c>
      <c r="S308" s="24">
        <f t="shared" si="64"/>
        <v>25.54227035660363</v>
      </c>
      <c r="T308" s="24">
        <f t="shared" si="65"/>
        <v>-6.2270356603630006E-2</v>
      </c>
      <c r="U308" s="24">
        <f t="shared" si="66"/>
        <v>26.495304193744602</v>
      </c>
      <c r="V308" s="24">
        <f t="shared" si="72"/>
        <v>2.1346958062553973</v>
      </c>
      <c r="W308" s="24">
        <f t="shared" si="73"/>
        <v>2.5</v>
      </c>
      <c r="X308" s="24">
        <f t="shared" si="74"/>
        <v>0</v>
      </c>
    </row>
    <row r="309" spans="1:24" x14ac:dyDescent="0.2">
      <c r="A309" s="60">
        <f>Spreads!A329</f>
        <v>43910</v>
      </c>
      <c r="B309" s="24">
        <f>IF(Spreads!$F329="","",Spreads!D329)</f>
        <v>28.14</v>
      </c>
      <c r="C309" s="24">
        <f t="shared" si="60"/>
        <v>2.5</v>
      </c>
      <c r="D309" s="24">
        <f>IF(Spreads!$F329="","",Spreads!G329)</f>
        <v>34.14</v>
      </c>
      <c r="E309" s="24">
        <f>IF(Spreads!$F329="","",Spreads!B329)</f>
        <v>28.74</v>
      </c>
      <c r="F309" s="24">
        <f>IF(Spreads!$F329="","",Spreads!F329)</f>
        <v>25.877452007645758</v>
      </c>
      <c r="G309" s="24">
        <f>IF(Spreads!$F329="","",Spreads!C329)</f>
        <v>25.59</v>
      </c>
      <c r="H309" s="24">
        <f>IF(Spreads!$F329="","",Spreads!H329)</f>
        <v>25.64</v>
      </c>
      <c r="I309" s="24">
        <f t="shared" si="67"/>
        <v>0.23745200764575713</v>
      </c>
      <c r="J309" s="24">
        <f t="shared" si="68"/>
        <v>-5.0000000000000711E-2</v>
      </c>
      <c r="L309" s="24">
        <f t="shared" si="69"/>
        <v>3.0999999999999979</v>
      </c>
      <c r="M309" s="24">
        <f t="shared" si="70"/>
        <v>8.5</v>
      </c>
      <c r="N309" s="24"/>
      <c r="O309" s="24">
        <f t="shared" si="61"/>
        <v>28.188408896038702</v>
      </c>
      <c r="P309" s="24">
        <f t="shared" si="62"/>
        <v>-4.8408896038701243E-2</v>
      </c>
      <c r="Q309" s="24">
        <f t="shared" si="63"/>
        <v>10.085670466195349</v>
      </c>
      <c r="R309" s="24">
        <f t="shared" si="71"/>
        <v>-9.8482184585495922</v>
      </c>
      <c r="S309" s="24">
        <f t="shared" si="64"/>
        <v>25.686769808466053</v>
      </c>
      <c r="T309" s="24">
        <f t="shared" si="65"/>
        <v>-9.676980846605332E-2</v>
      </c>
      <c r="U309" s="24">
        <f t="shared" si="66"/>
        <v>26.682229158425137</v>
      </c>
      <c r="V309" s="24">
        <f t="shared" si="72"/>
        <v>2.057770841574861</v>
      </c>
      <c r="W309" s="24">
        <f t="shared" si="73"/>
        <v>2.5</v>
      </c>
      <c r="X309" s="24">
        <f t="shared" si="74"/>
        <v>0</v>
      </c>
    </row>
    <row r="310" spans="1:24" x14ac:dyDescent="0.2">
      <c r="A310" s="60">
        <f>Spreads!A332</f>
        <v>43915</v>
      </c>
      <c r="B310" s="24">
        <f>IF(Spreads!$F332="","",Spreads!D332)</f>
        <v>29.14</v>
      </c>
      <c r="C310" s="24">
        <f t="shared" si="60"/>
        <v>2.5</v>
      </c>
      <c r="D310" s="24">
        <f>IF(Spreads!$F332="","",Spreads!G332)</f>
        <v>35.64</v>
      </c>
      <c r="E310" s="24">
        <f>IF(Spreads!$F332="","",Spreads!B332)</f>
        <v>29.64</v>
      </c>
      <c r="F310" s="24">
        <f>IF(Spreads!$F332="","",Spreads!F332)</f>
        <v>26.97741381515743</v>
      </c>
      <c r="G310" s="24">
        <f>IF(Spreads!$F332="","",Spreads!C332)</f>
        <v>26.49</v>
      </c>
      <c r="H310" s="24">
        <f>IF(Spreads!$F332="","",Spreads!H332)</f>
        <v>26.64</v>
      </c>
      <c r="I310" s="24">
        <f t="shared" si="67"/>
        <v>0.3374138151574293</v>
      </c>
      <c r="J310" s="24">
        <f t="shared" si="68"/>
        <v>-0.15000000000000213</v>
      </c>
      <c r="L310" s="24">
        <f t="shared" si="69"/>
        <v>3</v>
      </c>
      <c r="M310" s="24">
        <f t="shared" si="70"/>
        <v>9</v>
      </c>
      <c r="N310" s="24"/>
      <c r="O310" s="24">
        <f t="shared" si="61"/>
        <v>29.259941299984686</v>
      </c>
      <c r="P310" s="24">
        <f t="shared" si="62"/>
        <v>-0.11994129998468495</v>
      </c>
      <c r="Q310" s="24">
        <f t="shared" si="63"/>
        <v>10.412665272604212</v>
      </c>
      <c r="R310" s="24">
        <f t="shared" si="71"/>
        <v>-10.075251457446782</v>
      </c>
      <c r="S310" s="24">
        <f t="shared" si="64"/>
        <v>26.665274628547426</v>
      </c>
      <c r="T310" s="24">
        <f t="shared" si="65"/>
        <v>-0.17527462854742737</v>
      </c>
      <c r="U310" s="24">
        <f t="shared" si="66"/>
        <v>28.125219238261536</v>
      </c>
      <c r="V310" s="24">
        <f t="shared" si="72"/>
        <v>1.5147807617384643</v>
      </c>
      <c r="W310" s="24">
        <f t="shared" si="73"/>
        <v>2.5</v>
      </c>
      <c r="X310" s="24">
        <f t="shared" si="74"/>
        <v>0</v>
      </c>
    </row>
    <row r="311" spans="1:24" x14ac:dyDescent="0.2">
      <c r="A311" s="60">
        <f>Spreads!A333</f>
        <v>43916</v>
      </c>
      <c r="B311" s="24">
        <f>IF(Spreads!$F333="","",Spreads!D333)</f>
        <v>29</v>
      </c>
      <c r="C311" s="24">
        <f t="shared" si="60"/>
        <v>2.5</v>
      </c>
      <c r="D311" s="24">
        <f>IF(Spreads!$F333="","",Spreads!G333)</f>
        <v>35.5</v>
      </c>
      <c r="E311" s="24">
        <f>IF(Spreads!$F333="","",Spreads!B333)</f>
        <v>29.5</v>
      </c>
      <c r="F311" s="24">
        <f>IF(Spreads!$F333="","",Spreads!F333)</f>
        <v>27.102151752091743</v>
      </c>
      <c r="G311" s="24">
        <f>IF(Spreads!$F333="","",Spreads!C333)</f>
        <v>26.35</v>
      </c>
      <c r="H311" s="24">
        <f>IF(Spreads!$F333="","",Spreads!H333)</f>
        <v>26.5</v>
      </c>
      <c r="I311" s="24">
        <f t="shared" si="67"/>
        <v>0.60215175209174276</v>
      </c>
      <c r="J311" s="24">
        <f t="shared" si="68"/>
        <v>-0.14999999999999858</v>
      </c>
      <c r="L311" s="24">
        <f t="shared" si="69"/>
        <v>3</v>
      </c>
      <c r="M311" s="24">
        <f t="shared" si="70"/>
        <v>9</v>
      </c>
      <c r="N311" s="24"/>
      <c r="O311" s="24">
        <f t="shared" si="61"/>
        <v>29.089429038211474</v>
      </c>
      <c r="P311" s="24">
        <f t="shared" si="62"/>
        <v>-8.9429038211473966E-2</v>
      </c>
      <c r="Q311" s="24">
        <f t="shared" si="63"/>
        <v>10.360425431982637</v>
      </c>
      <c r="R311" s="24">
        <f t="shared" si="71"/>
        <v>-9.7582736798908947</v>
      </c>
      <c r="S311" s="24">
        <f t="shared" si="64"/>
        <v>26.523317528121083</v>
      </c>
      <c r="T311" s="24">
        <f t="shared" si="65"/>
        <v>-0.17331752812108192</v>
      </c>
      <c r="U311" s="24">
        <f t="shared" si="66"/>
        <v>27.961659894166068</v>
      </c>
      <c r="V311" s="24">
        <f t="shared" si="72"/>
        <v>1.5383401058339317</v>
      </c>
      <c r="W311" s="24">
        <f t="shared" si="73"/>
        <v>2.5</v>
      </c>
      <c r="X311" s="24">
        <f t="shared" si="74"/>
        <v>0</v>
      </c>
    </row>
    <row r="312" spans="1:24" x14ac:dyDescent="0.2">
      <c r="A312" s="60">
        <f>Spreads!A334</f>
        <v>43917</v>
      </c>
      <c r="B312" s="24">
        <f>IF(Spreads!$F334="","",Spreads!D334)</f>
        <v>29.35</v>
      </c>
      <c r="C312" s="24">
        <f t="shared" si="60"/>
        <v>2.5</v>
      </c>
      <c r="D312" s="24">
        <f>IF(Spreads!$F334="","",Spreads!G334)</f>
        <v>35.85</v>
      </c>
      <c r="E312" s="24">
        <f>IF(Spreads!$F334="","",Spreads!B334)</f>
        <v>29.85</v>
      </c>
      <c r="F312" s="24">
        <f>IF(Spreads!$F334="","",Spreads!F334)</f>
        <v>27.136171189437462</v>
      </c>
      <c r="G312" s="24">
        <f>IF(Spreads!$F334="","",Spreads!C334)</f>
        <v>26.7</v>
      </c>
      <c r="H312" s="24">
        <f>IF(Spreads!$F334="","",Spreads!H334)</f>
        <v>26.85</v>
      </c>
      <c r="I312" s="24">
        <f t="shared" si="67"/>
        <v>0.28617118943746078</v>
      </c>
      <c r="J312" s="24">
        <f t="shared" si="68"/>
        <v>-0.15000000000000213</v>
      </c>
      <c r="L312" s="24">
        <f t="shared" si="69"/>
        <v>3</v>
      </c>
      <c r="M312" s="24">
        <f t="shared" si="70"/>
        <v>9</v>
      </c>
      <c r="N312" s="24"/>
      <c r="O312" s="24">
        <f t="shared" si="61"/>
        <v>29.490275167858762</v>
      </c>
      <c r="P312" s="24">
        <f t="shared" si="62"/>
        <v>-0.1402751678587606</v>
      </c>
      <c r="Q312" s="24">
        <f t="shared" si="63"/>
        <v>10.491025033536575</v>
      </c>
      <c r="R312" s="24">
        <f t="shared" si="71"/>
        <v>-10.204853844099114</v>
      </c>
      <c r="S312" s="24">
        <f t="shared" si="64"/>
        <v>26.878210279186941</v>
      </c>
      <c r="T312" s="24">
        <f t="shared" si="65"/>
        <v>-0.17821027918694199</v>
      </c>
      <c r="U312" s="24">
        <f t="shared" si="66"/>
        <v>28.370558254404742</v>
      </c>
      <c r="V312" s="24">
        <f t="shared" si="72"/>
        <v>1.4794417455952598</v>
      </c>
      <c r="W312" s="24">
        <f t="shared" si="73"/>
        <v>2.5</v>
      </c>
      <c r="X312" s="24">
        <f t="shared" si="74"/>
        <v>0</v>
      </c>
    </row>
    <row r="313" spans="1:24" x14ac:dyDescent="0.2">
      <c r="A313" s="60">
        <f>Spreads!A335</f>
        <v>43920</v>
      </c>
      <c r="B313" s="24">
        <f>IF(Spreads!$F335="","",Spreads!D335)</f>
        <v>29.37</v>
      </c>
      <c r="C313" s="24">
        <f t="shared" si="60"/>
        <v>2.5</v>
      </c>
      <c r="D313" s="24">
        <f>IF(Spreads!$F335="","",Spreads!G335)</f>
        <v>35.869999999999997</v>
      </c>
      <c r="E313" s="24">
        <f>IF(Spreads!$F335="","",Spreads!B335)</f>
        <v>29.87</v>
      </c>
      <c r="F313" s="24">
        <f>IF(Spreads!$F335="","",Spreads!F335)</f>
        <v>27.192870251680333</v>
      </c>
      <c r="G313" s="24">
        <f>IF(Spreads!$F335="","",Spreads!C335)</f>
        <v>26.72</v>
      </c>
      <c r="H313" s="24">
        <f>IF(Spreads!$F335="","",Spreads!H335)</f>
        <v>26.87</v>
      </c>
      <c r="I313" s="24">
        <f t="shared" si="67"/>
        <v>0.32287025168033168</v>
      </c>
      <c r="J313" s="24">
        <f t="shared" si="68"/>
        <v>-0.15000000000000213</v>
      </c>
      <c r="L313" s="24">
        <f t="shared" si="69"/>
        <v>3</v>
      </c>
      <c r="M313" s="24">
        <f t="shared" si="70"/>
        <v>8.9999999999999964</v>
      </c>
      <c r="N313" s="24"/>
      <c r="O313" s="24">
        <f t="shared" si="61"/>
        <v>29.50915402427065</v>
      </c>
      <c r="P313" s="24">
        <f t="shared" si="62"/>
        <v>-0.13915402427064905</v>
      </c>
      <c r="Q313" s="24">
        <f t="shared" si="63"/>
        <v>10.498487867911088</v>
      </c>
      <c r="R313" s="24">
        <f t="shared" si="71"/>
        <v>-10.175617616230756</v>
      </c>
      <c r="S313" s="24">
        <f t="shared" si="64"/>
        <v>26.898489864962134</v>
      </c>
      <c r="T313" s="24">
        <f t="shared" si="65"/>
        <v>-0.1784898649621347</v>
      </c>
      <c r="U313" s="24">
        <f t="shared" si="66"/>
        <v>28.393923874989802</v>
      </c>
      <c r="V313" s="24">
        <f t="shared" si="72"/>
        <v>1.4760761250101986</v>
      </c>
      <c r="W313" s="24">
        <f t="shared" si="73"/>
        <v>2.5</v>
      </c>
      <c r="X313" s="24">
        <f t="shared" si="74"/>
        <v>0</v>
      </c>
    </row>
    <row r="314" spans="1:24" x14ac:dyDescent="0.2">
      <c r="A314" s="60">
        <f>Spreads!A336</f>
        <v>43921</v>
      </c>
      <c r="B314" s="24">
        <f>IF(Spreads!$F336="","",Spreads!D336)</f>
        <v>29.51</v>
      </c>
      <c r="C314" s="24">
        <f t="shared" si="60"/>
        <v>2.5</v>
      </c>
      <c r="D314" s="24">
        <f>IF(Spreads!$F336="","",Spreads!G336)</f>
        <v>36.01</v>
      </c>
      <c r="E314" s="24">
        <f>IF(Spreads!$F336="","",Spreads!B336)</f>
        <v>30.01</v>
      </c>
      <c r="F314" s="24">
        <f>IF(Spreads!$F336="","",Spreads!F336)</f>
        <v>27.294928563717502</v>
      </c>
      <c r="G314" s="24">
        <f>IF(Spreads!$F336="","",Spreads!C336)</f>
        <v>26.86</v>
      </c>
      <c r="H314" s="24">
        <f>IF(Spreads!$F336="","",Spreads!H336)</f>
        <v>27.01</v>
      </c>
      <c r="I314" s="24">
        <f t="shared" si="67"/>
        <v>0.28492856371750008</v>
      </c>
      <c r="J314" s="24">
        <f t="shared" si="68"/>
        <v>-0.15000000000000213</v>
      </c>
      <c r="L314" s="24">
        <f t="shared" si="69"/>
        <v>3</v>
      </c>
      <c r="M314" s="24">
        <f t="shared" si="70"/>
        <v>8.9999999999999964</v>
      </c>
      <c r="N314" s="24"/>
      <c r="O314" s="24">
        <f t="shared" si="61"/>
        <v>29.662987909135182</v>
      </c>
      <c r="P314" s="24">
        <f t="shared" si="62"/>
        <v>-0.1529879091351809</v>
      </c>
      <c r="Q314" s="24">
        <f t="shared" si="63"/>
        <v>10.550727708532662</v>
      </c>
      <c r="R314" s="24">
        <f t="shared" si="71"/>
        <v>-10.265799144815162</v>
      </c>
      <c r="S314" s="24">
        <f t="shared" si="64"/>
        <v>27.040446965388476</v>
      </c>
      <c r="T314" s="24">
        <f t="shared" si="65"/>
        <v>-0.1804469653884766</v>
      </c>
      <c r="U314" s="24">
        <f t="shared" si="66"/>
        <v>28.557483219085274</v>
      </c>
      <c r="V314" s="24">
        <f t="shared" si="72"/>
        <v>1.4525167809147277</v>
      </c>
      <c r="W314" s="24">
        <f t="shared" si="73"/>
        <v>2.5</v>
      </c>
      <c r="X314" s="24">
        <f t="shared" si="74"/>
        <v>0</v>
      </c>
    </row>
    <row r="315" spans="1:24" x14ac:dyDescent="0.2">
      <c r="A315" s="60">
        <f>Spreads!A337</f>
        <v>43922</v>
      </c>
      <c r="B315" s="24">
        <f>IF(Spreads!$F337="","",Spreads!D337)</f>
        <v>28.55</v>
      </c>
      <c r="C315" s="24">
        <f t="shared" si="60"/>
        <v>2.5</v>
      </c>
      <c r="D315" s="24">
        <f>IF(Spreads!$F337="","",Spreads!G337)</f>
        <v>35.049999999999997</v>
      </c>
      <c r="E315" s="24">
        <f>IF(Spreads!$F337="","",Spreads!B337)</f>
        <v>29.05</v>
      </c>
      <c r="F315" s="24">
        <f>IF(Spreads!$F337="","",Spreads!F337)</f>
        <v>26.092908444168661</v>
      </c>
      <c r="G315" s="24">
        <f>IF(Spreads!$F337="","",Spreads!C337)</f>
        <v>25.9</v>
      </c>
      <c r="H315" s="24">
        <f>IF(Spreads!$F337="","",Spreads!H337)</f>
        <v>26.05</v>
      </c>
      <c r="I315" s="24">
        <f t="shared" si="67"/>
        <v>4.2908444168659798E-2</v>
      </c>
      <c r="J315" s="24">
        <f t="shared" si="68"/>
        <v>-0.15000000000000213</v>
      </c>
      <c r="L315" s="24">
        <f t="shared" si="69"/>
        <v>3</v>
      </c>
      <c r="M315" s="24">
        <f t="shared" si="70"/>
        <v>8.9999999999999964</v>
      </c>
      <c r="N315" s="24"/>
      <c r="O315" s="24">
        <f t="shared" si="61"/>
        <v>28.645057676076227</v>
      </c>
      <c r="P315" s="24">
        <f t="shared" si="62"/>
        <v>-9.5057676076226727E-2</v>
      </c>
      <c r="Q315" s="24">
        <f t="shared" si="63"/>
        <v>10.192511658556139</v>
      </c>
      <c r="R315" s="24">
        <f t="shared" si="71"/>
        <v>-10.149603214387479</v>
      </c>
      <c r="S315" s="24">
        <f t="shared" si="64"/>
        <v>26.067026848179268</v>
      </c>
      <c r="T315" s="24">
        <f t="shared" si="65"/>
        <v>-0.16702684817926894</v>
      </c>
      <c r="U315" s="24">
        <f t="shared" si="66"/>
        <v>27.435933431002063</v>
      </c>
      <c r="V315" s="24">
        <f t="shared" si="72"/>
        <v>1.6140665689979379</v>
      </c>
      <c r="W315" s="24">
        <f t="shared" si="73"/>
        <v>2.5</v>
      </c>
      <c r="X315" s="24">
        <f t="shared" si="74"/>
        <v>0</v>
      </c>
    </row>
    <row r="316" spans="1:24" x14ac:dyDescent="0.2">
      <c r="A316" s="60">
        <f>Spreads!A338</f>
        <v>43923</v>
      </c>
      <c r="B316" s="24">
        <f>IF(Spreads!$F338="","",Spreads!D338)</f>
        <v>28.24</v>
      </c>
      <c r="C316" s="24">
        <f t="shared" si="60"/>
        <v>2</v>
      </c>
      <c r="D316" s="24">
        <f>IF(Spreads!$F338="","",Spreads!G338)</f>
        <v>35.24</v>
      </c>
      <c r="E316" s="24">
        <f>IF(Spreads!$F338="","",Spreads!B338)</f>
        <v>29.24</v>
      </c>
      <c r="F316" s="24">
        <f>IF(Spreads!$F338="","",Spreads!F338)</f>
        <v>26.455782442523031</v>
      </c>
      <c r="G316" s="24">
        <f>IF(Spreads!$F338="","",Spreads!C338)</f>
        <v>26.09</v>
      </c>
      <c r="H316" s="24">
        <f>IF(Spreads!$F338="","",Spreads!H338)</f>
        <v>26.24</v>
      </c>
      <c r="I316" s="24">
        <f t="shared" si="67"/>
        <v>0.21578244252303236</v>
      </c>
      <c r="J316" s="24">
        <f t="shared" si="68"/>
        <v>-0.14999999999999858</v>
      </c>
      <c r="L316" s="24">
        <f t="shared" si="69"/>
        <v>3</v>
      </c>
      <c r="M316" s="24">
        <f t="shared" si="70"/>
        <v>9.0000000000000036</v>
      </c>
      <c r="N316" s="24"/>
      <c r="O316" s="24">
        <f t="shared" si="61"/>
        <v>28.837332554093415</v>
      </c>
      <c r="P316" s="24">
        <f t="shared" si="62"/>
        <v>-0.59733255409341623</v>
      </c>
      <c r="Q316" s="24">
        <f t="shared" si="63"/>
        <v>10.263408585113996</v>
      </c>
      <c r="R316" s="24">
        <f t="shared" si="71"/>
        <v>-10.047626142590964</v>
      </c>
      <c r="S316" s="24">
        <f t="shared" si="64"/>
        <v>26.259682913043584</v>
      </c>
      <c r="T316" s="24">
        <f t="shared" si="65"/>
        <v>-0.16968291304358374</v>
      </c>
      <c r="U316" s="24">
        <f t="shared" si="66"/>
        <v>27.68034230907638</v>
      </c>
      <c r="V316" s="24">
        <f t="shared" si="72"/>
        <v>1.5596576909236184</v>
      </c>
      <c r="W316" s="24">
        <f t="shared" si="73"/>
        <v>2.5</v>
      </c>
      <c r="X316" s="24">
        <f t="shared" si="74"/>
        <v>-0.5</v>
      </c>
    </row>
    <row r="317" spans="1:24" x14ac:dyDescent="0.2">
      <c r="A317" s="60">
        <f>Spreads!A339</f>
        <v>43924</v>
      </c>
      <c r="B317" s="24">
        <f>IF(Spreads!$F339="","",Spreads!D339)</f>
        <v>28.43</v>
      </c>
      <c r="C317" s="24">
        <f t="shared" si="60"/>
        <v>2</v>
      </c>
      <c r="D317" s="24">
        <f>IF(Spreads!$F339="","",Spreads!G339)</f>
        <v>35.43</v>
      </c>
      <c r="E317" s="24">
        <f>IF(Spreads!$F339="","",Spreads!B339)</f>
        <v>29.43</v>
      </c>
      <c r="F317" s="24">
        <f>IF(Spreads!$F339="","",Spreads!F339)</f>
        <v>26.217646381102977</v>
      </c>
      <c r="G317" s="24">
        <f>IF(Spreads!$F339="","",Spreads!C339)</f>
        <v>26.28</v>
      </c>
      <c r="H317" s="24">
        <f>IF(Spreads!$F339="","",Spreads!H339)</f>
        <v>26.43</v>
      </c>
      <c r="I317" s="24">
        <f t="shared" si="67"/>
        <v>-0.21235361889702276</v>
      </c>
      <c r="J317" s="24">
        <f t="shared" si="68"/>
        <v>-0.14999999999999858</v>
      </c>
      <c r="L317" s="24">
        <f t="shared" si="69"/>
        <v>3</v>
      </c>
      <c r="M317" s="24">
        <f t="shared" si="70"/>
        <v>9</v>
      </c>
      <c r="N317" s="24"/>
      <c r="O317" s="24">
        <f t="shared" si="61"/>
        <v>29.073805130918632</v>
      </c>
      <c r="P317" s="24">
        <f t="shared" si="62"/>
        <v>-0.64380513091863278</v>
      </c>
      <c r="Q317" s="24">
        <f t="shared" si="63"/>
        <v>10.33430551167185</v>
      </c>
      <c r="R317" s="24">
        <f t="shared" si="71"/>
        <v>-10.546659130568873</v>
      </c>
      <c r="S317" s="24">
        <f t="shared" si="64"/>
        <v>26.45233897790791</v>
      </c>
      <c r="T317" s="24">
        <f t="shared" si="65"/>
        <v>-0.1723389779079092</v>
      </c>
      <c r="U317" s="24">
        <f t="shared" si="66"/>
        <v>27.902315704634518</v>
      </c>
      <c r="V317" s="24">
        <f t="shared" si="72"/>
        <v>1.5276842953654821</v>
      </c>
      <c r="W317" s="24">
        <f t="shared" si="73"/>
        <v>2.5</v>
      </c>
      <c r="X317" s="24">
        <f t="shared" si="74"/>
        <v>-0.5</v>
      </c>
    </row>
    <row r="318" spans="1:24" x14ac:dyDescent="0.2">
      <c r="A318" s="60">
        <f>Spreads!A340</f>
        <v>43927</v>
      </c>
      <c r="B318" s="24">
        <f>IF(Spreads!$F340="","",Spreads!D340)</f>
        <v>28.83</v>
      </c>
      <c r="C318" s="24">
        <f t="shared" si="60"/>
        <v>2</v>
      </c>
      <c r="D318" s="24">
        <f>IF(Spreads!$F340="","",Spreads!G340)</f>
        <v>35.83</v>
      </c>
      <c r="E318" s="24">
        <f>IF(Spreads!$F340="","",Spreads!B340)</f>
        <v>29.83</v>
      </c>
      <c r="F318" s="24">
        <f>IF(Spreads!$F340="","",Spreads!F340)</f>
        <v>26.637219441700211</v>
      </c>
      <c r="G318" s="24">
        <f>IF(Spreads!$F340="","",Spreads!C340)</f>
        <v>26.68</v>
      </c>
      <c r="H318" s="24">
        <f>IF(Spreads!$F340="","",Spreads!H340)</f>
        <v>26.83</v>
      </c>
      <c r="I318" s="24">
        <f t="shared" si="67"/>
        <v>-0.19278055829978769</v>
      </c>
      <c r="J318" s="24">
        <f t="shared" si="68"/>
        <v>-0.14999999999999858</v>
      </c>
      <c r="L318" s="24">
        <f t="shared" si="69"/>
        <v>3</v>
      </c>
      <c r="M318" s="24">
        <f t="shared" si="70"/>
        <v>9</v>
      </c>
      <c r="N318" s="24"/>
      <c r="O318" s="24">
        <f t="shared" si="61"/>
        <v>29.503919146418806</v>
      </c>
      <c r="P318" s="24">
        <f t="shared" si="62"/>
        <v>-0.67391914641880746</v>
      </c>
      <c r="Q318" s="24">
        <f t="shared" si="63"/>
        <v>10.483562199162066</v>
      </c>
      <c r="R318" s="24">
        <f t="shared" si="71"/>
        <v>-10.676342757461853</v>
      </c>
      <c r="S318" s="24">
        <f t="shared" si="64"/>
        <v>26.857930693411745</v>
      </c>
      <c r="T318" s="24">
        <f t="shared" si="65"/>
        <v>-0.17793069341174572</v>
      </c>
      <c r="U318" s="24">
        <f t="shared" si="66"/>
        <v>28.369628116335853</v>
      </c>
      <c r="V318" s="24">
        <f t="shared" si="72"/>
        <v>1.4603718836641448</v>
      </c>
      <c r="W318" s="24">
        <f t="shared" si="73"/>
        <v>2.5</v>
      </c>
      <c r="X318" s="24">
        <f t="shared" si="74"/>
        <v>-0.5</v>
      </c>
    </row>
    <row r="319" spans="1:24" x14ac:dyDescent="0.2">
      <c r="A319" s="60">
        <f>Spreads!A341</f>
        <v>43928</v>
      </c>
      <c r="B319" s="24">
        <f>IF(Spreads!$F341="","",Spreads!D341)</f>
        <v>29.48</v>
      </c>
      <c r="C319" s="24">
        <f t="shared" si="60"/>
        <v>2</v>
      </c>
      <c r="D319" s="24">
        <f>IF(Spreads!$F341="","",Spreads!G341)</f>
        <v>36.479999999999997</v>
      </c>
      <c r="E319" s="24">
        <f>IF(Spreads!$F341="","",Spreads!B341)</f>
        <v>30.48</v>
      </c>
      <c r="F319" s="24">
        <f>IF(Spreads!$F341="","",Spreads!F341)</f>
        <v>27.079472127194599</v>
      </c>
      <c r="G319" s="24">
        <f>IF(Spreads!$F341="","",Spreads!C341)</f>
        <v>27.33</v>
      </c>
      <c r="H319" s="24">
        <f>IF(Spreads!$F341="","",Spreads!H341)</f>
        <v>27.48</v>
      </c>
      <c r="I319" s="24">
        <f t="shared" si="67"/>
        <v>-0.40052787280540159</v>
      </c>
      <c r="J319" s="24">
        <f t="shared" si="68"/>
        <v>-0.15000000000000213</v>
      </c>
      <c r="L319" s="24">
        <f t="shared" si="69"/>
        <v>3</v>
      </c>
      <c r="M319" s="24">
        <f t="shared" si="70"/>
        <v>8.9999999999999964</v>
      </c>
      <c r="N319" s="24"/>
      <c r="O319" s="24">
        <f t="shared" si="61"/>
        <v>30.220470957216392</v>
      </c>
      <c r="P319" s="24">
        <f t="shared" si="62"/>
        <v>-0.74047095721639167</v>
      </c>
      <c r="Q319" s="24">
        <f t="shared" si="63"/>
        <v>10.726104316333668</v>
      </c>
      <c r="R319" s="24">
        <f t="shared" si="71"/>
        <v>-11.12663218913907</v>
      </c>
      <c r="S319" s="24">
        <f t="shared" si="64"/>
        <v>27.517017231105484</v>
      </c>
      <c r="T319" s="24">
        <f t="shared" si="65"/>
        <v>-0.18701723110548585</v>
      </c>
      <c r="U319" s="24">
        <f t="shared" si="66"/>
        <v>29.129010785350527</v>
      </c>
      <c r="V319" s="24">
        <f t="shared" si="72"/>
        <v>1.3509892146494735</v>
      </c>
      <c r="W319" s="24">
        <f t="shared" si="73"/>
        <v>2.5</v>
      </c>
      <c r="X319" s="24">
        <f t="shared" si="74"/>
        <v>-0.5</v>
      </c>
    </row>
    <row r="320" spans="1:24" x14ac:dyDescent="0.2">
      <c r="A320" s="60">
        <f>Spreads!A342</f>
        <v>43929</v>
      </c>
      <c r="B320" s="24">
        <f>IF(Spreads!$F342="","",Spreads!D342)</f>
        <v>29.18</v>
      </c>
      <c r="C320" s="24">
        <f t="shared" si="60"/>
        <v>2</v>
      </c>
      <c r="D320" s="24">
        <f>IF(Spreads!$F342="","",Spreads!G342)</f>
        <v>36.18</v>
      </c>
      <c r="E320" s="24">
        <f>IF(Spreads!$F342="","",Spreads!B342)</f>
        <v>30.18</v>
      </c>
      <c r="F320" s="24">
        <f>IF(Spreads!$F342="","",Spreads!F342)</f>
        <v>26.943394377811707</v>
      </c>
      <c r="G320" s="24">
        <f>IF(Spreads!$F342="","",Spreads!C342)</f>
        <v>27.03</v>
      </c>
      <c r="H320" s="24">
        <f>IF(Spreads!$F342="","",Spreads!H342)</f>
        <v>27.18</v>
      </c>
      <c r="I320" s="24">
        <f t="shared" si="67"/>
        <v>-0.23660562218829284</v>
      </c>
      <c r="J320" s="24">
        <f t="shared" si="68"/>
        <v>-0.14999999999999858</v>
      </c>
      <c r="L320" s="24">
        <f t="shared" si="69"/>
        <v>3</v>
      </c>
      <c r="M320" s="24">
        <f t="shared" si="70"/>
        <v>9</v>
      </c>
      <c r="N320" s="24"/>
      <c r="O320" s="24">
        <f t="shared" si="61"/>
        <v>29.88475122377567</v>
      </c>
      <c r="P320" s="24">
        <f t="shared" si="62"/>
        <v>-0.7047512237756699</v>
      </c>
      <c r="Q320" s="24">
        <f t="shared" si="63"/>
        <v>10.614161800716007</v>
      </c>
      <c r="R320" s="24">
        <f t="shared" si="71"/>
        <v>-10.850767422904299</v>
      </c>
      <c r="S320" s="24">
        <f t="shared" si="64"/>
        <v>27.212823444477607</v>
      </c>
      <c r="T320" s="24">
        <f t="shared" si="65"/>
        <v>-0.18282344447760579</v>
      </c>
      <c r="U320" s="24">
        <f t="shared" si="66"/>
        <v>28.778526476574527</v>
      </c>
      <c r="V320" s="24">
        <f t="shared" si="72"/>
        <v>1.4014735234254729</v>
      </c>
      <c r="W320" s="24">
        <f t="shared" si="73"/>
        <v>2.5</v>
      </c>
      <c r="X320" s="24">
        <f t="shared" si="74"/>
        <v>-0.5</v>
      </c>
    </row>
    <row r="321" spans="1:24" x14ac:dyDescent="0.2">
      <c r="A321" s="60">
        <f>Spreads!A343</f>
        <v>43930</v>
      </c>
      <c r="B321" s="24">
        <f>IF(Spreads!$F343="","",Spreads!D343)</f>
        <v>29.41</v>
      </c>
      <c r="C321" s="24">
        <f t="shared" si="60"/>
        <v>2</v>
      </c>
      <c r="D321" s="24">
        <f>IF(Spreads!$F343="","",Spreads!G343)</f>
        <v>36.409999999999997</v>
      </c>
      <c r="E321" s="24">
        <f>IF(Spreads!$F343="","",Spreads!B343)</f>
        <v>30.41</v>
      </c>
      <c r="F321" s="24">
        <f>IF(Spreads!$F343="","",Spreads!F343)</f>
        <v>27.000093440054577</v>
      </c>
      <c r="G321" s="24">
        <f>IF(Spreads!$F343="","",Spreads!C343)</f>
        <v>27.26</v>
      </c>
      <c r="H321" s="24">
        <f>IF(Spreads!$F343="","",Spreads!H343)</f>
        <v>27.41</v>
      </c>
      <c r="I321" s="24">
        <f t="shared" si="67"/>
        <v>-0.4099065599454228</v>
      </c>
      <c r="J321" s="24">
        <f t="shared" si="68"/>
        <v>-0.14999999999999858</v>
      </c>
      <c r="L321" s="24">
        <f t="shared" si="69"/>
        <v>3</v>
      </c>
      <c r="M321" s="24">
        <f t="shared" si="70"/>
        <v>8.9999999999999964</v>
      </c>
      <c r="N321" s="24"/>
      <c r="O321" s="24">
        <f t="shared" si="61"/>
        <v>30.145638811897715</v>
      </c>
      <c r="P321" s="24">
        <f t="shared" si="62"/>
        <v>-0.73563881189771507</v>
      </c>
      <c r="Q321" s="24">
        <f t="shared" si="63"/>
        <v>10.699984396022883</v>
      </c>
      <c r="R321" s="24">
        <f t="shared" si="71"/>
        <v>-11.109890955968305</v>
      </c>
      <c r="S321" s="24">
        <f t="shared" si="64"/>
        <v>27.446038680892308</v>
      </c>
      <c r="T321" s="24">
        <f t="shared" si="65"/>
        <v>-0.18603868089230602</v>
      </c>
      <c r="U321" s="24">
        <f t="shared" si="66"/>
        <v>29.047231113302793</v>
      </c>
      <c r="V321" s="24">
        <f t="shared" si="72"/>
        <v>1.3627688866972072</v>
      </c>
      <c r="W321" s="24">
        <f t="shared" si="73"/>
        <v>2.5</v>
      </c>
      <c r="X321" s="24">
        <f t="shared" si="74"/>
        <v>-0.5</v>
      </c>
    </row>
    <row r="322" spans="1:24" x14ac:dyDescent="0.2">
      <c r="A322" s="60">
        <f>Spreads!A345</f>
        <v>43935</v>
      </c>
      <c r="B322" s="24">
        <f>IF(Spreads!$F345="","",Spreads!D345)</f>
        <v>28.74</v>
      </c>
      <c r="C322" s="24">
        <f t="shared" ref="C322:C385" si="75">B322-H322</f>
        <v>2</v>
      </c>
      <c r="D322" s="24">
        <f>IF(Spreads!$F345="","",Spreads!G345)</f>
        <v>36.74</v>
      </c>
      <c r="E322" s="24">
        <f>IF(Spreads!$F345="","",Spreads!B345)</f>
        <v>29.24</v>
      </c>
      <c r="F322" s="24">
        <f>IF(Spreads!$F345="","",Spreads!F345)</f>
        <v>26.886695315568836</v>
      </c>
      <c r="G322" s="24">
        <f>IF(Spreads!$F345="","",Spreads!C345)</f>
        <v>26.09</v>
      </c>
      <c r="H322" s="24">
        <f>IF(Spreads!$F345="","",Spreads!H345)</f>
        <v>26.74</v>
      </c>
      <c r="I322" s="24">
        <f t="shared" si="67"/>
        <v>0.14669531556883797</v>
      </c>
      <c r="J322" s="24">
        <f t="shared" si="68"/>
        <v>-0.64999999999999858</v>
      </c>
      <c r="L322" s="24">
        <f t="shared" si="69"/>
        <v>2.5</v>
      </c>
      <c r="M322" s="24">
        <f t="shared" si="70"/>
        <v>10.000000000000004</v>
      </c>
      <c r="N322" s="24"/>
      <c r="O322" s="24">
        <f t="shared" ref="O322:O385" si="76">$AA$39+($AA$40*F322)+($AA$41*H322)</f>
        <v>29.38185490394347</v>
      </c>
      <c r="P322" s="24">
        <f t="shared" ref="P322:P385" si="77">B322-O322</f>
        <v>-0.64185490394347156</v>
      </c>
      <c r="Q322" s="24">
        <f t="shared" ref="Q322:Q385" si="78">$AA$99+($AA$103*G322)+($AA$104*H322)</f>
        <v>10.219244882893356</v>
      </c>
      <c r="R322" s="24">
        <f t="shared" si="71"/>
        <v>-10.072549567324518</v>
      </c>
      <c r="S322" s="24">
        <f t="shared" ref="S322:S385" si="79">$AA$59+($AA$60*E322)+($AA$61*H322)</f>
        <v>26.589300214032278</v>
      </c>
      <c r="T322" s="24">
        <f t="shared" ref="T322:T385" si="80">G322-S322</f>
        <v>-0.49930021403227798</v>
      </c>
      <c r="U322" s="24">
        <f t="shared" ref="U322:U385" si="81">$AA$18+($AA$19*B322)+($AA$20*D322)+($AA$21*H322)</f>
        <v>28.813900924869159</v>
      </c>
      <c r="V322" s="24">
        <f t="shared" si="72"/>
        <v>0.42609907513083911</v>
      </c>
      <c r="W322" s="24">
        <f t="shared" si="73"/>
        <v>2.25</v>
      </c>
      <c r="X322" s="24">
        <f t="shared" si="74"/>
        <v>-0.25</v>
      </c>
    </row>
    <row r="323" spans="1:24" x14ac:dyDescent="0.2">
      <c r="A323" s="60">
        <f>Spreads!A346</f>
        <v>43936</v>
      </c>
      <c r="B323" s="24">
        <f>IF(Spreads!$F346="","",Spreads!D346)</f>
        <v>28.55</v>
      </c>
      <c r="C323" s="24">
        <f t="shared" si="75"/>
        <v>1.6099999999999994</v>
      </c>
      <c r="D323" s="24">
        <f>IF(Spreads!$F346="","",Spreads!G346)</f>
        <v>36.549999999999997</v>
      </c>
      <c r="E323" s="24">
        <f>IF(Spreads!$F346="","",Spreads!B346)</f>
        <v>29.05</v>
      </c>
      <c r="F323" s="24">
        <f>IF(Spreads!$F346="","",Spreads!F346)</f>
        <v>26.966074002708858</v>
      </c>
      <c r="G323" s="24">
        <f>IF(Spreads!$F346="","",Spreads!C346)</f>
        <v>25.9</v>
      </c>
      <c r="H323" s="24">
        <f>IF(Spreads!$F346="","",Spreads!H346)</f>
        <v>26.94</v>
      </c>
      <c r="I323" s="24">
        <f t="shared" ref="I323:I386" si="82">F323-H323</f>
        <v>2.6074002708856625E-2</v>
      </c>
      <c r="J323" s="24">
        <f t="shared" ref="J323:J386" si="83">G323-H323</f>
        <v>-1.0400000000000027</v>
      </c>
      <c r="L323" s="24">
        <f t="shared" ref="L323:L386" si="84">E323-H323</f>
        <v>2.1099999999999994</v>
      </c>
      <c r="M323" s="24">
        <f t="shared" ref="M323:M386" si="85">D323-H323</f>
        <v>9.6099999999999959</v>
      </c>
      <c r="N323" s="24"/>
      <c r="O323" s="24">
        <f t="shared" si="76"/>
        <v>29.606501978416055</v>
      </c>
      <c r="P323" s="24">
        <f t="shared" si="77"/>
        <v>-1.0565019784160548</v>
      </c>
      <c r="Q323" s="24">
        <f t="shared" si="78"/>
        <v>10.113900268603402</v>
      </c>
      <c r="R323" s="24">
        <f t="shared" ref="R323:R386" si="86">I323-Q323</f>
        <v>-10.087826265894545</v>
      </c>
      <c r="S323" s="24">
        <f t="shared" si="79"/>
        <v>26.653745643939139</v>
      </c>
      <c r="T323" s="24">
        <f t="shared" si="80"/>
        <v>-0.75374564393914056</v>
      </c>
      <c r="U323" s="24">
        <f t="shared" si="81"/>
        <v>28.850783747627666</v>
      </c>
      <c r="V323" s="24">
        <f t="shared" ref="V323:V386" si="87">E323-U323</f>
        <v>0.19921625237233442</v>
      </c>
      <c r="W323" s="24">
        <f t="shared" ref="W323:W386" si="88">MROUND($AA$99+($AA$100*D323)+($AA$101*E323)+($AA$102*F323)+($AA$103*G323)+($AA$104*H323),0.25)</f>
        <v>2.25</v>
      </c>
      <c r="X323" s="24">
        <f t="shared" ref="X323:X386" si="89">C323-W323</f>
        <v>-0.64000000000000057</v>
      </c>
    </row>
    <row r="324" spans="1:24" x14ac:dyDescent="0.2">
      <c r="A324" s="60">
        <f>Spreads!A347</f>
        <v>43937</v>
      </c>
      <c r="B324" s="24">
        <f>IF(Spreads!$F347="","",Spreads!D347)</f>
        <v>28.3</v>
      </c>
      <c r="C324" s="24">
        <f t="shared" si="75"/>
        <v>1.620000000000001</v>
      </c>
      <c r="D324" s="24">
        <f>IF(Spreads!$F347="","",Spreads!G347)</f>
        <v>36.299999999999997</v>
      </c>
      <c r="E324" s="24">
        <f>IF(Spreads!$F347="","",Spreads!B347)</f>
        <v>28.8</v>
      </c>
      <c r="F324" s="24">
        <f>IF(Spreads!$F347="","",Spreads!F347)</f>
        <v>27.011433252503153</v>
      </c>
      <c r="G324" s="24">
        <f>IF(Spreads!$F347="","",Spreads!C347)</f>
        <v>25.65</v>
      </c>
      <c r="H324" s="24">
        <f>IF(Spreads!$F347="","",Spreads!H347)</f>
        <v>26.68</v>
      </c>
      <c r="I324" s="24">
        <f t="shared" si="82"/>
        <v>0.33143325250315314</v>
      </c>
      <c r="J324" s="24">
        <f t="shared" si="83"/>
        <v>-1.0300000000000011</v>
      </c>
      <c r="L324" s="24">
        <f t="shared" si="84"/>
        <v>2.120000000000001</v>
      </c>
      <c r="M324" s="24">
        <f t="shared" si="85"/>
        <v>9.6199999999999974</v>
      </c>
      <c r="N324" s="24"/>
      <c r="O324" s="24">
        <f t="shared" si="76"/>
        <v>29.303536444726507</v>
      </c>
      <c r="P324" s="24">
        <f t="shared" si="77"/>
        <v>-1.0035364447265067</v>
      </c>
      <c r="Q324" s="24">
        <f t="shared" si="78"/>
        <v>10.021498112966428</v>
      </c>
      <c r="R324" s="24">
        <f t="shared" si="86"/>
        <v>-9.6900648604632753</v>
      </c>
      <c r="S324" s="24">
        <f t="shared" si="79"/>
        <v>26.393658475729463</v>
      </c>
      <c r="T324" s="24">
        <f t="shared" si="80"/>
        <v>-0.74365847572946464</v>
      </c>
      <c r="U324" s="24">
        <f t="shared" si="81"/>
        <v>28.552076151383137</v>
      </c>
      <c r="V324" s="24">
        <f t="shared" si="87"/>
        <v>0.24792384861686401</v>
      </c>
      <c r="W324" s="24">
        <f t="shared" si="88"/>
        <v>2.25</v>
      </c>
      <c r="X324" s="24">
        <f t="shared" si="89"/>
        <v>-0.62999999999999901</v>
      </c>
    </row>
    <row r="325" spans="1:24" x14ac:dyDescent="0.2">
      <c r="A325" s="60">
        <f>Spreads!A348</f>
        <v>43938</v>
      </c>
      <c r="B325" s="24">
        <f>IF(Spreads!$F348="","",Spreads!D348)</f>
        <v>28.29</v>
      </c>
      <c r="C325" s="24">
        <f t="shared" si="75"/>
        <v>1.6199999999999974</v>
      </c>
      <c r="D325" s="24">
        <f>IF(Spreads!$F348="","",Spreads!G348)</f>
        <v>36.29</v>
      </c>
      <c r="E325" s="24">
        <f>IF(Spreads!$F348="","",Spreads!B348)</f>
        <v>28.79</v>
      </c>
      <c r="F325" s="24">
        <f>IF(Spreads!$F348="","",Spreads!F348)</f>
        <v>26.932054565363135</v>
      </c>
      <c r="G325" s="24">
        <f>IF(Spreads!$F348="","",Spreads!C348)</f>
        <v>25.64</v>
      </c>
      <c r="H325" s="24">
        <f>IF(Spreads!$F348="","",Spreads!H348)</f>
        <v>26.67</v>
      </c>
      <c r="I325" s="24">
        <f t="shared" si="82"/>
        <v>0.26205456536313321</v>
      </c>
      <c r="J325" s="24">
        <f t="shared" si="83"/>
        <v>-1.0300000000000011</v>
      </c>
      <c r="L325" s="24">
        <f t="shared" si="84"/>
        <v>2.1199999999999974</v>
      </c>
      <c r="M325" s="24">
        <f t="shared" si="85"/>
        <v>9.6199999999999974</v>
      </c>
      <c r="N325" s="24"/>
      <c r="O325" s="24">
        <f t="shared" si="76"/>
        <v>29.29784965132502</v>
      </c>
      <c r="P325" s="24">
        <f t="shared" si="77"/>
        <v>-1.0078496513250208</v>
      </c>
      <c r="Q325" s="24">
        <f t="shared" si="78"/>
        <v>10.017766695779175</v>
      </c>
      <c r="R325" s="24">
        <f t="shared" si="86"/>
        <v>-9.7557121304160415</v>
      </c>
      <c r="S325" s="24">
        <f t="shared" si="79"/>
        <v>26.383518682841867</v>
      </c>
      <c r="T325" s="24">
        <f t="shared" si="80"/>
        <v>-0.74351868284186651</v>
      </c>
      <c r="U325" s="24">
        <f t="shared" si="81"/>
        <v>28.540393341090606</v>
      </c>
      <c r="V325" s="24">
        <f t="shared" si="87"/>
        <v>0.24960665890939282</v>
      </c>
      <c r="W325" s="24">
        <f t="shared" si="88"/>
        <v>2.25</v>
      </c>
      <c r="X325" s="24">
        <f t="shared" si="89"/>
        <v>-0.63000000000000256</v>
      </c>
    </row>
    <row r="326" spans="1:24" x14ac:dyDescent="0.2">
      <c r="A326" s="60">
        <f>Spreads!A349</f>
        <v>43941</v>
      </c>
      <c r="B326" s="24">
        <f>IF(Spreads!$F349="","",Spreads!D349)</f>
        <v>27.98</v>
      </c>
      <c r="C326" s="24">
        <f t="shared" si="75"/>
        <v>1.6099999999999994</v>
      </c>
      <c r="D326" s="24">
        <f>IF(Spreads!$F349="","",Spreads!G349)</f>
        <v>35.979999999999997</v>
      </c>
      <c r="E326" s="24">
        <f>IF(Spreads!$F349="","",Spreads!B349)</f>
        <v>28.48</v>
      </c>
      <c r="F326" s="24">
        <f>IF(Spreads!$F349="","",Spreads!F349)</f>
        <v>26.682578691494506</v>
      </c>
      <c r="G326" s="24">
        <f>IF(Spreads!$F349="","",Spreads!C349)</f>
        <v>25.33</v>
      </c>
      <c r="H326" s="24">
        <f>IF(Spreads!$F349="","",Spreads!H349)</f>
        <v>26.37</v>
      </c>
      <c r="I326" s="24">
        <f t="shared" si="82"/>
        <v>0.31257869149450457</v>
      </c>
      <c r="J326" s="24">
        <f t="shared" si="83"/>
        <v>-1.0400000000000027</v>
      </c>
      <c r="L326" s="24">
        <f t="shared" si="84"/>
        <v>2.1099999999999994</v>
      </c>
      <c r="M326" s="24">
        <f t="shared" si="85"/>
        <v>9.6099999999999959</v>
      </c>
      <c r="N326" s="24"/>
      <c r="O326" s="24">
        <f t="shared" si="76"/>
        <v>28.970469106338641</v>
      </c>
      <c r="P326" s="24">
        <f t="shared" si="77"/>
        <v>-0.99046910633864016</v>
      </c>
      <c r="Q326" s="24">
        <f t="shared" si="78"/>
        <v>9.9012094889298403</v>
      </c>
      <c r="R326" s="24">
        <f t="shared" si="86"/>
        <v>-9.5886307974353358</v>
      </c>
      <c r="S326" s="24">
        <f t="shared" si="79"/>
        <v>26.07577744934617</v>
      </c>
      <c r="T326" s="24">
        <f t="shared" si="80"/>
        <v>-0.7457774493461713</v>
      </c>
      <c r="U326" s="24">
        <f t="shared" si="81"/>
        <v>28.184863560953261</v>
      </c>
      <c r="V326" s="24">
        <f t="shared" si="87"/>
        <v>0.2951364390467397</v>
      </c>
      <c r="W326" s="24">
        <f t="shared" si="88"/>
        <v>2.25</v>
      </c>
      <c r="X326" s="24">
        <f t="shared" si="89"/>
        <v>-0.64000000000000057</v>
      </c>
    </row>
    <row r="327" spans="1:24" x14ac:dyDescent="0.2">
      <c r="A327" s="60">
        <f>Spreads!A350</f>
        <v>43942</v>
      </c>
      <c r="B327" s="24">
        <f>IF(Spreads!$F350="","",Spreads!D350)</f>
        <v>27.35</v>
      </c>
      <c r="C327" s="24">
        <f t="shared" si="75"/>
        <v>1.5899999999999999</v>
      </c>
      <c r="D327" s="24">
        <f>IF(Spreads!$F350="","",Spreads!G350)</f>
        <v>35.35</v>
      </c>
      <c r="E327" s="24">
        <f>IF(Spreads!$F350="","",Spreads!B350)</f>
        <v>27.85</v>
      </c>
      <c r="F327" s="24">
        <f>IF(Spreads!$F350="","",Spreads!F350)</f>
        <v>26.274345443345847</v>
      </c>
      <c r="G327" s="24">
        <f>IF(Spreads!$F350="","",Spreads!C350)</f>
        <v>24.7</v>
      </c>
      <c r="H327" s="24">
        <f>IF(Spreads!$F350="","",Spreads!H350)</f>
        <v>25.76</v>
      </c>
      <c r="I327" s="24">
        <f t="shared" si="82"/>
        <v>0.51434544334584587</v>
      </c>
      <c r="J327" s="24">
        <f t="shared" si="83"/>
        <v>-1.0600000000000023</v>
      </c>
      <c r="L327" s="24">
        <f t="shared" si="84"/>
        <v>2.09</v>
      </c>
      <c r="M327" s="24">
        <f t="shared" si="85"/>
        <v>9.59</v>
      </c>
      <c r="N327" s="24"/>
      <c r="O327" s="24">
        <f t="shared" si="76"/>
        <v>28.297512440282876</v>
      </c>
      <c r="P327" s="24">
        <f t="shared" si="77"/>
        <v>-0.94751244028287473</v>
      </c>
      <c r="Q327" s="24">
        <f t="shared" si="78"/>
        <v>9.6643636580439214</v>
      </c>
      <c r="R327" s="24">
        <f t="shared" si="86"/>
        <v>-9.1500182146980755</v>
      </c>
      <c r="S327" s="24">
        <f t="shared" si="79"/>
        <v>25.450155189467175</v>
      </c>
      <c r="T327" s="24">
        <f t="shared" si="80"/>
        <v>-0.75015518946717563</v>
      </c>
      <c r="U327" s="24">
        <f t="shared" si="81"/>
        <v>27.46212119038605</v>
      </c>
      <c r="V327" s="24">
        <f t="shared" si="87"/>
        <v>0.3878788096139516</v>
      </c>
      <c r="W327" s="24">
        <f t="shared" si="88"/>
        <v>2</v>
      </c>
      <c r="X327" s="24">
        <f t="shared" si="89"/>
        <v>-0.41000000000000014</v>
      </c>
    </row>
    <row r="328" spans="1:24" x14ac:dyDescent="0.2">
      <c r="A328" s="60">
        <f>Spreads!A351</f>
        <v>43943</v>
      </c>
      <c r="B328" s="24">
        <f>IF(Spreads!$F351="","",Spreads!D351)</f>
        <v>27.57</v>
      </c>
      <c r="C328" s="24">
        <f t="shared" si="75"/>
        <v>1.5800000000000018</v>
      </c>
      <c r="D328" s="24">
        <f>IF(Spreads!$F351="","",Spreads!G351)</f>
        <v>35.57</v>
      </c>
      <c r="E328" s="24">
        <f>IF(Spreads!$F351="","",Spreads!B351)</f>
        <v>28.02</v>
      </c>
      <c r="F328" s="24">
        <f>IF(Spreads!$F351="","",Spreads!F351)</f>
        <v>26.478462067420178</v>
      </c>
      <c r="G328" s="24">
        <f>IF(Spreads!$F351="","",Spreads!C351)</f>
        <v>24.87</v>
      </c>
      <c r="H328" s="24">
        <f>IF(Spreads!$F351="","",Spreads!H351)</f>
        <v>25.99</v>
      </c>
      <c r="I328" s="24">
        <f t="shared" si="82"/>
        <v>0.48846206742017984</v>
      </c>
      <c r="J328" s="24">
        <f t="shared" si="83"/>
        <v>-1.1199999999999974</v>
      </c>
      <c r="L328" s="24">
        <f t="shared" si="84"/>
        <v>2.0300000000000011</v>
      </c>
      <c r="M328" s="24">
        <f t="shared" si="85"/>
        <v>9.5800000000000018</v>
      </c>
      <c r="N328" s="24"/>
      <c r="O328" s="24">
        <f t="shared" si="76"/>
        <v>28.547559083414271</v>
      </c>
      <c r="P328" s="24">
        <f t="shared" si="77"/>
        <v>-0.97755908341427045</v>
      </c>
      <c r="Q328" s="24">
        <f t="shared" si="78"/>
        <v>9.7224981059607885</v>
      </c>
      <c r="R328" s="24">
        <f t="shared" si="86"/>
        <v>-9.2340360385406086</v>
      </c>
      <c r="S328" s="24">
        <f t="shared" si="79"/>
        <v>25.662085744674947</v>
      </c>
      <c r="T328" s="24">
        <f t="shared" si="80"/>
        <v>-0.79208574467494586</v>
      </c>
      <c r="U328" s="24">
        <f t="shared" si="81"/>
        <v>27.725780355752978</v>
      </c>
      <c r="V328" s="24">
        <f t="shared" si="87"/>
        <v>0.29421964424702196</v>
      </c>
      <c r="W328" s="24">
        <f t="shared" si="88"/>
        <v>2</v>
      </c>
      <c r="X328" s="24">
        <f t="shared" si="89"/>
        <v>-0.41999999999999815</v>
      </c>
    </row>
    <row r="329" spans="1:24" x14ac:dyDescent="0.2">
      <c r="A329" s="60">
        <f>Spreads!A352</f>
        <v>43944</v>
      </c>
      <c r="B329" s="24">
        <f>IF(Spreads!$F352="","",Spreads!D352)</f>
        <v>27.31</v>
      </c>
      <c r="C329" s="24">
        <f t="shared" si="75"/>
        <v>1.2699999999999996</v>
      </c>
      <c r="D329" s="24">
        <f>IF(Spreads!$F352="","",Spreads!G352)</f>
        <v>35.61</v>
      </c>
      <c r="E329" s="24">
        <f>IF(Spreads!$F352="","",Spreads!B352)</f>
        <v>28.06</v>
      </c>
      <c r="F329" s="24">
        <f>IF(Spreads!$F352="","",Spreads!F352)</f>
        <v>26.263005630897275</v>
      </c>
      <c r="G329" s="24">
        <f>IF(Spreads!$F352="","",Spreads!C352)</f>
        <v>24.91</v>
      </c>
      <c r="H329" s="24">
        <f>IF(Spreads!$F352="","",Spreads!H352)</f>
        <v>26.04</v>
      </c>
      <c r="I329" s="24">
        <f t="shared" si="82"/>
        <v>0.22300563089727632</v>
      </c>
      <c r="J329" s="24">
        <f t="shared" si="83"/>
        <v>-1.129999999999999</v>
      </c>
      <c r="L329" s="24">
        <f t="shared" si="84"/>
        <v>2.0199999999999996</v>
      </c>
      <c r="M329" s="24">
        <f t="shared" si="85"/>
        <v>9.57</v>
      </c>
      <c r="N329" s="24"/>
      <c r="O329" s="24">
        <f t="shared" si="76"/>
        <v>28.621024668075179</v>
      </c>
      <c r="P329" s="24">
        <f t="shared" si="77"/>
        <v>-1.3110246680751807</v>
      </c>
      <c r="Q329" s="24">
        <f t="shared" si="78"/>
        <v>9.7365405006653987</v>
      </c>
      <c r="R329" s="24">
        <f t="shared" si="86"/>
        <v>-9.5135348697681223</v>
      </c>
      <c r="S329" s="24">
        <f t="shared" si="79"/>
        <v>25.709237262245104</v>
      </c>
      <c r="T329" s="24">
        <f t="shared" si="80"/>
        <v>-0.79923726224510361</v>
      </c>
      <c r="U329" s="24">
        <f t="shared" si="81"/>
        <v>27.792610225364015</v>
      </c>
      <c r="V329" s="24">
        <f t="shared" si="87"/>
        <v>0.26738977463598346</v>
      </c>
      <c r="W329" s="24">
        <f t="shared" si="88"/>
        <v>2</v>
      </c>
      <c r="X329" s="24">
        <f t="shared" si="89"/>
        <v>-0.73000000000000043</v>
      </c>
    </row>
    <row r="330" spans="1:24" x14ac:dyDescent="0.2">
      <c r="A330" s="60">
        <f>Spreads!A353</f>
        <v>43945</v>
      </c>
      <c r="B330" s="24">
        <f>IF(Spreads!$F353="","",Spreads!D353)</f>
        <v>26.75</v>
      </c>
      <c r="C330" s="24">
        <f t="shared" si="75"/>
        <v>1.25</v>
      </c>
      <c r="D330" s="24">
        <f>IF(Spreads!$F353="","",Spreads!G353)</f>
        <v>35.049999999999997</v>
      </c>
      <c r="E330" s="24">
        <f>IF(Spreads!$F353="","",Spreads!B353)</f>
        <v>27.5</v>
      </c>
      <c r="F330" s="24">
        <f>IF(Spreads!$F353="","",Spreads!F353)</f>
        <v>25.525917821739963</v>
      </c>
      <c r="G330" s="24">
        <f>IF(Spreads!$F353="","",Spreads!C353)</f>
        <v>24.35</v>
      </c>
      <c r="H330" s="24">
        <f>IF(Spreads!$F353="","",Spreads!H353)</f>
        <v>25.5</v>
      </c>
      <c r="I330" s="24">
        <f t="shared" si="82"/>
        <v>2.5917821739962932E-2</v>
      </c>
      <c r="J330" s="24">
        <f t="shared" si="83"/>
        <v>-1.1499999999999986</v>
      </c>
      <c r="L330" s="24">
        <f t="shared" si="84"/>
        <v>2</v>
      </c>
      <c r="M330" s="24">
        <f t="shared" si="85"/>
        <v>9.5499999999999972</v>
      </c>
      <c r="N330" s="24"/>
      <c r="O330" s="24">
        <f t="shared" si="76"/>
        <v>28.05292122577373</v>
      </c>
      <c r="P330" s="24">
        <f t="shared" si="77"/>
        <v>-1.3029212257737299</v>
      </c>
      <c r="Q330" s="24">
        <f t="shared" si="78"/>
        <v>9.5258145900902669</v>
      </c>
      <c r="R330" s="24">
        <f t="shared" si="86"/>
        <v>-9.4998967683503039</v>
      </c>
      <c r="S330" s="24">
        <f t="shared" si="79"/>
        <v>25.154593552579279</v>
      </c>
      <c r="T330" s="24">
        <f t="shared" si="80"/>
        <v>-0.80459355257927712</v>
      </c>
      <c r="U330" s="24">
        <f t="shared" si="81"/>
        <v>27.151647526844535</v>
      </c>
      <c r="V330" s="24">
        <f t="shared" si="87"/>
        <v>0.34835247315546525</v>
      </c>
      <c r="W330" s="24">
        <f t="shared" si="88"/>
        <v>2</v>
      </c>
      <c r="X330" s="24">
        <f t="shared" si="89"/>
        <v>-0.75</v>
      </c>
    </row>
    <row r="331" spans="1:24" x14ac:dyDescent="0.2">
      <c r="A331" s="60">
        <f>Spreads!A354</f>
        <v>43948</v>
      </c>
      <c r="B331" s="24">
        <f>IF(Spreads!$F354="","",Spreads!D354)</f>
        <v>26.69</v>
      </c>
      <c r="C331" s="24">
        <f t="shared" si="75"/>
        <v>1.2200000000000024</v>
      </c>
      <c r="D331" s="24">
        <f>IF(Spreads!$F354="","",Spreads!G354)</f>
        <v>34.99</v>
      </c>
      <c r="E331" s="24">
        <f>IF(Spreads!$F354="","",Spreads!B354)</f>
        <v>27.44</v>
      </c>
      <c r="F331" s="24">
        <f>IF(Spreads!$F354="","",Spreads!F354)</f>
        <v>25.367160447459931</v>
      </c>
      <c r="G331" s="24">
        <f>IF(Spreads!$F354="","",Spreads!C354)</f>
        <v>24.29</v>
      </c>
      <c r="H331" s="24">
        <f>IF(Spreads!$F354="","",Spreads!H354)</f>
        <v>25.47</v>
      </c>
      <c r="I331" s="24">
        <f t="shared" si="82"/>
        <v>-0.10283955254006827</v>
      </c>
      <c r="J331" s="24">
        <f t="shared" si="83"/>
        <v>-1.1799999999999997</v>
      </c>
      <c r="L331" s="24">
        <f t="shared" si="84"/>
        <v>1.9700000000000024</v>
      </c>
      <c r="M331" s="24">
        <f t="shared" si="85"/>
        <v>9.5200000000000031</v>
      </c>
      <c r="N331" s="24"/>
      <c r="O331" s="24">
        <f t="shared" si="76"/>
        <v>28.030023413651215</v>
      </c>
      <c r="P331" s="24">
        <f t="shared" si="77"/>
        <v>-1.3400234136512132</v>
      </c>
      <c r="Q331" s="24">
        <f t="shared" si="78"/>
        <v>9.5007762648334957</v>
      </c>
      <c r="R331" s="24">
        <f t="shared" si="86"/>
        <v>-9.603615817373564</v>
      </c>
      <c r="S331" s="24">
        <f t="shared" si="79"/>
        <v>25.113531833313026</v>
      </c>
      <c r="T331" s="24">
        <f t="shared" si="80"/>
        <v>-0.8235318333130266</v>
      </c>
      <c r="U331" s="24">
        <f t="shared" si="81"/>
        <v>27.101462681882929</v>
      </c>
      <c r="V331" s="24">
        <f t="shared" si="87"/>
        <v>0.33853731811707277</v>
      </c>
      <c r="W331" s="24">
        <f t="shared" si="88"/>
        <v>2</v>
      </c>
      <c r="X331" s="24">
        <f t="shared" si="89"/>
        <v>-0.77999999999999758</v>
      </c>
    </row>
    <row r="332" spans="1:24" x14ac:dyDescent="0.2">
      <c r="A332" s="60">
        <f>Spreads!A355</f>
        <v>43949</v>
      </c>
      <c r="B332" s="24">
        <f>IF(Spreads!$F355="","",Spreads!D355)</f>
        <v>27</v>
      </c>
      <c r="C332" s="24">
        <f t="shared" si="75"/>
        <v>1.2300000000000004</v>
      </c>
      <c r="D332" s="24">
        <f>IF(Spreads!$F355="","",Spreads!G355)</f>
        <v>33.299999999999997</v>
      </c>
      <c r="E332" s="24">
        <f>IF(Spreads!$F355="","",Spreads!B355)</f>
        <v>27.3</v>
      </c>
      <c r="F332" s="24">
        <f>IF(Spreads!$F355="","",Spreads!F355)</f>
        <v>25.480558571945664</v>
      </c>
      <c r="G332" s="24">
        <f>IF(Spreads!$F355="","",Spreads!C355)</f>
        <v>24.15</v>
      </c>
      <c r="H332" s="24">
        <f>IF(Spreads!$F355="","",Spreads!H355)</f>
        <v>25.77</v>
      </c>
      <c r="I332" s="24">
        <f t="shared" si="82"/>
        <v>-0.28944142805433515</v>
      </c>
      <c r="J332" s="24">
        <f t="shared" si="83"/>
        <v>-1.620000000000001</v>
      </c>
      <c r="L332" s="24">
        <f t="shared" si="84"/>
        <v>1.5300000000000011</v>
      </c>
      <c r="M332" s="24">
        <f t="shared" si="85"/>
        <v>7.5299999999999976</v>
      </c>
      <c r="N332" s="24"/>
      <c r="O332" s="24">
        <f t="shared" si="76"/>
        <v>28.367410984782808</v>
      </c>
      <c r="P332" s="24">
        <f t="shared" si="77"/>
        <v>-1.3674109847828078</v>
      </c>
      <c r="Q332" s="24">
        <f t="shared" si="78"/>
        <v>9.4096723662577553</v>
      </c>
      <c r="R332" s="24">
        <f t="shared" si="86"/>
        <v>-9.6991137943120904</v>
      </c>
      <c r="S332" s="24">
        <f t="shared" si="79"/>
        <v>25.261637957756733</v>
      </c>
      <c r="T332" s="24">
        <f t="shared" si="80"/>
        <v>-1.1116379577567344</v>
      </c>
      <c r="U332" s="24">
        <f t="shared" si="81"/>
        <v>26.358156259688059</v>
      </c>
      <c r="V332" s="24">
        <f t="shared" si="87"/>
        <v>0.94184374031194196</v>
      </c>
      <c r="W332" s="24">
        <f t="shared" si="88"/>
        <v>2</v>
      </c>
      <c r="X332" s="24">
        <f t="shared" si="89"/>
        <v>-0.76999999999999957</v>
      </c>
    </row>
    <row r="333" spans="1:24" x14ac:dyDescent="0.2">
      <c r="A333" s="60">
        <f>Spreads!A356</f>
        <v>43950</v>
      </c>
      <c r="B333" s="24">
        <f>IF(Spreads!$F356="","",Spreads!D356)</f>
        <v>27.48</v>
      </c>
      <c r="C333" s="24">
        <f t="shared" si="75"/>
        <v>1.3099999999999987</v>
      </c>
      <c r="D333" s="24">
        <f>IF(Spreads!$F356="","",Spreads!G356)</f>
        <v>33.78</v>
      </c>
      <c r="E333" s="24">
        <f>IF(Spreads!$F356="","",Spreads!B356)</f>
        <v>27.78</v>
      </c>
      <c r="F333" s="24">
        <f>IF(Spreads!$F356="","",Spreads!F356)</f>
        <v>25.820752945402887</v>
      </c>
      <c r="G333" s="24">
        <f>IF(Spreads!$F356="","",Spreads!C356)</f>
        <v>24.63</v>
      </c>
      <c r="H333" s="24">
        <f>IF(Spreads!$F356="","",Spreads!H356)</f>
        <v>26.17</v>
      </c>
      <c r="I333" s="24">
        <f t="shared" si="82"/>
        <v>-0.34924705459711447</v>
      </c>
      <c r="J333" s="24">
        <f t="shared" si="83"/>
        <v>-1.5400000000000027</v>
      </c>
      <c r="L333" s="24">
        <f t="shared" si="84"/>
        <v>1.6099999999999994</v>
      </c>
      <c r="M333" s="24">
        <f t="shared" si="85"/>
        <v>7.6099999999999994</v>
      </c>
      <c r="N333" s="24"/>
      <c r="O333" s="24">
        <f t="shared" si="76"/>
        <v>28.803362432201027</v>
      </c>
      <c r="P333" s="24">
        <f t="shared" si="77"/>
        <v>-1.3233624322010265</v>
      </c>
      <c r="Q333" s="24">
        <f t="shared" si="78"/>
        <v>9.59584658360132</v>
      </c>
      <c r="R333" s="24">
        <f t="shared" si="86"/>
        <v>-9.9450936381984345</v>
      </c>
      <c r="S333" s="24">
        <f t="shared" si="79"/>
        <v>25.695609248203148</v>
      </c>
      <c r="T333" s="24">
        <f t="shared" si="80"/>
        <v>-1.065609248203149</v>
      </c>
      <c r="U333" s="24">
        <f t="shared" si="81"/>
        <v>26.865832442280102</v>
      </c>
      <c r="V333" s="24">
        <f t="shared" si="87"/>
        <v>0.91416755771989955</v>
      </c>
      <c r="W333" s="24">
        <f t="shared" si="88"/>
        <v>2</v>
      </c>
      <c r="X333" s="24">
        <f t="shared" si="89"/>
        <v>-0.69000000000000128</v>
      </c>
    </row>
    <row r="334" spans="1:24" x14ac:dyDescent="0.2">
      <c r="A334" s="60">
        <f>Spreads!A357</f>
        <v>43951</v>
      </c>
      <c r="B334" s="24">
        <f>IF(Spreads!$F357="","",Spreads!D357)</f>
        <v>27.93</v>
      </c>
      <c r="C334" s="24">
        <f t="shared" si="75"/>
        <v>1.3299999999999983</v>
      </c>
      <c r="D334" s="24">
        <f>IF(Spreads!$F357="","",Spreads!G357)</f>
        <v>34.229999999999997</v>
      </c>
      <c r="E334" s="24">
        <f>IF(Spreads!$F357="","",Spreads!B357)</f>
        <v>28.23</v>
      </c>
      <c r="F334" s="24">
        <f>IF(Spreads!$F357="","",Spreads!F357)</f>
        <v>26.126927881514384</v>
      </c>
      <c r="G334" s="24">
        <f>IF(Spreads!$F357="","",Spreads!C357)</f>
        <v>25.08</v>
      </c>
      <c r="H334" s="24">
        <f>IF(Spreads!$F357="","",Spreads!H357)</f>
        <v>26.6</v>
      </c>
      <c r="I334" s="24">
        <f t="shared" si="82"/>
        <v>-0.47307211848561792</v>
      </c>
      <c r="J334" s="24">
        <f t="shared" si="83"/>
        <v>-1.5200000000000031</v>
      </c>
      <c r="L334" s="24">
        <f t="shared" si="84"/>
        <v>1.629999999999999</v>
      </c>
      <c r="M334" s="24">
        <f t="shared" si="85"/>
        <v>7.6299999999999955</v>
      </c>
      <c r="N334" s="24"/>
      <c r="O334" s="24">
        <f t="shared" si="76"/>
        <v>29.276388312114136</v>
      </c>
      <c r="P334" s="24">
        <f t="shared" si="77"/>
        <v>-1.3463883121141365</v>
      </c>
      <c r="Q334" s="24">
        <f t="shared" si="78"/>
        <v>9.7655269051166407</v>
      </c>
      <c r="R334" s="24">
        <f t="shared" si="86"/>
        <v>-10.238599023602259</v>
      </c>
      <c r="S334" s="24">
        <f t="shared" si="79"/>
        <v>26.138715236105412</v>
      </c>
      <c r="T334" s="24">
        <f t="shared" si="80"/>
        <v>-1.0587152361054137</v>
      </c>
      <c r="U334" s="24">
        <f t="shared" si="81"/>
        <v>27.378284227581716</v>
      </c>
      <c r="V334" s="24">
        <f t="shared" si="87"/>
        <v>0.85171577241828444</v>
      </c>
      <c r="W334" s="24">
        <f t="shared" si="88"/>
        <v>2.25</v>
      </c>
      <c r="X334" s="24">
        <f t="shared" si="89"/>
        <v>-0.92000000000000171</v>
      </c>
    </row>
    <row r="335" spans="1:24" x14ac:dyDescent="0.2">
      <c r="A335" s="60">
        <f>Spreads!A359</f>
        <v>43955</v>
      </c>
      <c r="B335" s="24">
        <f>IF(Spreads!$F359="","",Spreads!D359)</f>
        <v>27.85</v>
      </c>
      <c r="C335" s="24">
        <f t="shared" si="75"/>
        <v>1.7000000000000028</v>
      </c>
      <c r="D335" s="24">
        <f>IF(Spreads!$F359="","",Spreads!G359)</f>
        <v>34.15</v>
      </c>
      <c r="E335" s="24">
        <f>IF(Spreads!$F359="","",Spreads!B359)</f>
        <v>28.15</v>
      </c>
      <c r="F335" s="24">
        <f>IF(Spreads!$F359="","",Spreads!F359)</f>
        <v>25.661995571122851</v>
      </c>
      <c r="G335" s="24">
        <f>IF(Spreads!$F359="","",Spreads!C359)</f>
        <v>25</v>
      </c>
      <c r="H335" s="24">
        <f>IF(Spreads!$F359="","",Spreads!H359)</f>
        <v>26.15</v>
      </c>
      <c r="I335" s="24">
        <f t="shared" si="82"/>
        <v>-0.48800442887714723</v>
      </c>
      <c r="J335" s="24">
        <f t="shared" si="83"/>
        <v>-1.1499999999999986</v>
      </c>
      <c r="L335" s="24">
        <f t="shared" si="84"/>
        <v>2</v>
      </c>
      <c r="M335" s="24">
        <f t="shared" si="85"/>
        <v>8</v>
      </c>
      <c r="N335" s="24"/>
      <c r="O335" s="24">
        <f t="shared" si="76"/>
        <v>28.791988845398041</v>
      </c>
      <c r="P335" s="24">
        <f t="shared" si="77"/>
        <v>-0.94198884539803984</v>
      </c>
      <c r="Q335" s="24">
        <f t="shared" si="78"/>
        <v>9.7683567072618729</v>
      </c>
      <c r="R335" s="24">
        <f t="shared" si="86"/>
        <v>-10.25636113613902</v>
      </c>
      <c r="S335" s="24">
        <f t="shared" si="79"/>
        <v>25.813680090273017</v>
      </c>
      <c r="T335" s="24">
        <f t="shared" si="80"/>
        <v>-0.81368009027301724</v>
      </c>
      <c r="U335" s="24">
        <f t="shared" si="81"/>
        <v>27.039240204787188</v>
      </c>
      <c r="V335" s="24">
        <f t="shared" si="87"/>
        <v>1.110759795212811</v>
      </c>
      <c r="W335" s="24">
        <f t="shared" si="88"/>
        <v>2.25</v>
      </c>
      <c r="X335" s="24">
        <f t="shared" si="89"/>
        <v>-0.54999999999999716</v>
      </c>
    </row>
    <row r="336" spans="1:24" x14ac:dyDescent="0.2">
      <c r="A336" s="60">
        <f>Spreads!A360</f>
        <v>43956</v>
      </c>
      <c r="B336" s="24">
        <f>IF(Spreads!$F360="","",Spreads!D360)</f>
        <v>28.01</v>
      </c>
      <c r="C336" s="24">
        <f t="shared" si="75"/>
        <v>1.7000000000000028</v>
      </c>
      <c r="D336" s="24">
        <f>IF(Spreads!$F360="","",Spreads!G360)</f>
        <v>34.31</v>
      </c>
      <c r="E336" s="24">
        <f>IF(Spreads!$F360="","",Spreads!B360)</f>
        <v>28.06</v>
      </c>
      <c r="F336" s="24">
        <f>IF(Spreads!$F360="","",Spreads!F360)</f>
        <v>25.661995571122851</v>
      </c>
      <c r="G336" s="24">
        <f>IF(Spreads!$F360="","",Spreads!C360)</f>
        <v>24.91</v>
      </c>
      <c r="H336" s="24">
        <f>IF(Spreads!$F360="","",Spreads!H360)</f>
        <v>26.31</v>
      </c>
      <c r="I336" s="24">
        <f t="shared" si="82"/>
        <v>-0.64800442887714738</v>
      </c>
      <c r="J336" s="24">
        <f t="shared" si="83"/>
        <v>-1.3999999999999986</v>
      </c>
      <c r="L336" s="24">
        <f t="shared" si="84"/>
        <v>1.75</v>
      </c>
      <c r="M336" s="24">
        <f t="shared" si="85"/>
        <v>8.0000000000000036</v>
      </c>
      <c r="N336" s="24"/>
      <c r="O336" s="24">
        <f t="shared" si="76"/>
        <v>28.976376450510539</v>
      </c>
      <c r="P336" s="24">
        <f t="shared" si="77"/>
        <v>-0.96637645051053767</v>
      </c>
      <c r="Q336" s="24">
        <f t="shared" si="78"/>
        <v>9.7126921014662546</v>
      </c>
      <c r="R336" s="24">
        <f t="shared" si="86"/>
        <v>-10.360696530343402</v>
      </c>
      <c r="S336" s="24">
        <f t="shared" si="79"/>
        <v>25.887230604778992</v>
      </c>
      <c r="T336" s="24">
        <f t="shared" si="80"/>
        <v>-0.97723060477899182</v>
      </c>
      <c r="U336" s="24">
        <f t="shared" si="81"/>
        <v>27.226165169467727</v>
      </c>
      <c r="V336" s="24">
        <f t="shared" si="87"/>
        <v>0.83383483053227181</v>
      </c>
      <c r="W336" s="24">
        <f t="shared" si="88"/>
        <v>2.25</v>
      </c>
      <c r="X336" s="24">
        <f t="shared" si="89"/>
        <v>-0.54999999999999716</v>
      </c>
    </row>
    <row r="337" spans="1:24" x14ac:dyDescent="0.2">
      <c r="A337" s="60">
        <f>Spreads!A361</f>
        <v>43957</v>
      </c>
      <c r="B337" s="24">
        <f>IF(Spreads!$F361="","",Spreads!D361)</f>
        <v>27.54</v>
      </c>
      <c r="C337" s="24">
        <f t="shared" si="75"/>
        <v>1.6999999999999993</v>
      </c>
      <c r="D337" s="24">
        <f>IF(Spreads!$F361="","",Spreads!G361)</f>
        <v>33.840000000000003</v>
      </c>
      <c r="E337" s="24">
        <f>IF(Spreads!$F361="","",Spreads!B361)</f>
        <v>27.59</v>
      </c>
      <c r="F337" s="24">
        <f>IF(Spreads!$F361="","",Spreads!F361)</f>
        <v>25.276441947871337</v>
      </c>
      <c r="G337" s="24">
        <f>IF(Spreads!$F361="","",Spreads!C361)</f>
        <v>24.44</v>
      </c>
      <c r="H337" s="24">
        <f>IF(Spreads!$F361="","",Spreads!H361)</f>
        <v>25.84</v>
      </c>
      <c r="I337" s="24">
        <f t="shared" si="82"/>
        <v>-0.56355805212866272</v>
      </c>
      <c r="J337" s="24">
        <f t="shared" si="83"/>
        <v>-1.3999999999999986</v>
      </c>
      <c r="L337" s="24">
        <f t="shared" si="84"/>
        <v>1.75</v>
      </c>
      <c r="M337" s="24">
        <f t="shared" si="85"/>
        <v>8.0000000000000036</v>
      </c>
      <c r="N337" s="24"/>
      <c r="O337" s="24">
        <f t="shared" si="76"/>
        <v>28.463091101237339</v>
      </c>
      <c r="P337" s="24">
        <f t="shared" si="77"/>
        <v>-0.92309110123733973</v>
      </c>
      <c r="Q337" s="24">
        <f t="shared" si="78"/>
        <v>9.5373154936652487</v>
      </c>
      <c r="R337" s="24">
        <f t="shared" si="86"/>
        <v>-10.100873545793911</v>
      </c>
      <c r="S337" s="24">
        <f t="shared" si="79"/>
        <v>25.410660339061991</v>
      </c>
      <c r="T337" s="24">
        <f t="shared" si="80"/>
        <v>-0.97066033906198967</v>
      </c>
      <c r="U337" s="24">
        <f t="shared" si="81"/>
        <v>26.677073085718654</v>
      </c>
      <c r="V337" s="24">
        <f t="shared" si="87"/>
        <v>0.91292691428134631</v>
      </c>
      <c r="W337" s="24">
        <f t="shared" si="88"/>
        <v>2</v>
      </c>
      <c r="X337" s="24">
        <f t="shared" si="89"/>
        <v>-0.30000000000000071</v>
      </c>
    </row>
    <row r="338" spans="1:24" x14ac:dyDescent="0.2">
      <c r="A338" s="60">
        <f>Spreads!A362</f>
        <v>43958</v>
      </c>
      <c r="B338" s="24">
        <f>IF(Spreads!$F362="","",Spreads!D362)</f>
        <v>27.96</v>
      </c>
      <c r="C338" s="24">
        <f t="shared" si="75"/>
        <v>1.6999999999999993</v>
      </c>
      <c r="D338" s="24">
        <f>IF(Spreads!$F362="","",Spreads!G362)</f>
        <v>34.26</v>
      </c>
      <c r="E338" s="24">
        <f>IF(Spreads!$F362="","",Spreads!B362)</f>
        <v>28.01</v>
      </c>
      <c r="F338" s="24">
        <f>IF(Spreads!$F362="","",Spreads!F362)</f>
        <v>25.582616883982833</v>
      </c>
      <c r="G338" s="24">
        <f>IF(Spreads!$F362="","",Spreads!C362)</f>
        <v>24.86</v>
      </c>
      <c r="H338" s="24">
        <f>IF(Spreads!$F362="","",Spreads!H362)</f>
        <v>26.26</v>
      </c>
      <c r="I338" s="24">
        <f t="shared" si="82"/>
        <v>-0.67738311601716816</v>
      </c>
      <c r="J338" s="24">
        <f t="shared" si="83"/>
        <v>-1.4000000000000021</v>
      </c>
      <c r="L338" s="24">
        <f t="shared" si="84"/>
        <v>1.75</v>
      </c>
      <c r="M338" s="24">
        <f t="shared" si="85"/>
        <v>7.9999999999999964</v>
      </c>
      <c r="N338" s="24"/>
      <c r="O338" s="24">
        <f t="shared" si="76"/>
        <v>28.924592755830925</v>
      </c>
      <c r="P338" s="24">
        <f t="shared" si="77"/>
        <v>-0.96459275583092463</v>
      </c>
      <c r="Q338" s="24">
        <f t="shared" si="78"/>
        <v>9.694035015529975</v>
      </c>
      <c r="R338" s="24">
        <f t="shared" si="86"/>
        <v>-10.371418131547143</v>
      </c>
      <c r="S338" s="24">
        <f t="shared" si="79"/>
        <v>25.836531640341022</v>
      </c>
      <c r="T338" s="24">
        <f t="shared" si="80"/>
        <v>-0.97653164034102247</v>
      </c>
      <c r="U338" s="24">
        <f t="shared" si="81"/>
        <v>27.167751118005054</v>
      </c>
      <c r="V338" s="24">
        <f t="shared" si="87"/>
        <v>0.84224888199494785</v>
      </c>
      <c r="W338" s="24">
        <f t="shared" si="88"/>
        <v>2.25</v>
      </c>
      <c r="X338" s="24">
        <f t="shared" si="89"/>
        <v>-0.55000000000000071</v>
      </c>
    </row>
    <row r="339" spans="1:24" x14ac:dyDescent="0.2">
      <c r="A339" s="60">
        <f>Spreads!A364</f>
        <v>43962</v>
      </c>
      <c r="B339" s="24">
        <f>IF(Spreads!$F364="","",Spreads!D364)</f>
        <v>28.19</v>
      </c>
      <c r="C339" s="24">
        <f t="shared" si="75"/>
        <v>1.7000000000000028</v>
      </c>
      <c r="D339" s="24">
        <f>IF(Spreads!$F364="","",Spreads!G364)</f>
        <v>34.49</v>
      </c>
      <c r="E339" s="24">
        <f>IF(Spreads!$F364="","",Spreads!B364)</f>
        <v>28.24</v>
      </c>
      <c r="F339" s="24">
        <f>IF(Spreads!$F364="","",Spreads!F364)</f>
        <v>25.639315946225704</v>
      </c>
      <c r="G339" s="24">
        <f>IF(Spreads!$F364="","",Spreads!C364)</f>
        <v>25.09</v>
      </c>
      <c r="H339" s="24">
        <f>IF(Spreads!$F364="","",Spreads!H364)</f>
        <v>26.49</v>
      </c>
      <c r="I339" s="24">
        <f t="shared" si="82"/>
        <v>-0.85068405377429457</v>
      </c>
      <c r="J339" s="24">
        <f t="shared" si="83"/>
        <v>-1.3999999999999986</v>
      </c>
      <c r="L339" s="24">
        <f t="shared" si="84"/>
        <v>1.75</v>
      </c>
      <c r="M339" s="24">
        <f t="shared" si="85"/>
        <v>8.0000000000000036</v>
      </c>
      <c r="N339" s="24"/>
      <c r="O339" s="24">
        <f t="shared" si="76"/>
        <v>29.185480343952968</v>
      </c>
      <c r="P339" s="24">
        <f t="shared" si="77"/>
        <v>-0.99548034395296625</v>
      </c>
      <c r="Q339" s="24">
        <f t="shared" si="78"/>
        <v>9.7798576108368511</v>
      </c>
      <c r="R339" s="24">
        <f t="shared" si="86"/>
        <v>-10.630541664611146</v>
      </c>
      <c r="S339" s="24">
        <f t="shared" si="79"/>
        <v>26.069746876755723</v>
      </c>
      <c r="T339" s="24">
        <f t="shared" si="80"/>
        <v>-0.9797468767557227</v>
      </c>
      <c r="U339" s="24">
        <f t="shared" si="81"/>
        <v>27.436455754733323</v>
      </c>
      <c r="V339" s="24">
        <f t="shared" si="87"/>
        <v>0.80354424526667501</v>
      </c>
      <c r="W339" s="24">
        <f t="shared" si="88"/>
        <v>2.25</v>
      </c>
      <c r="X339" s="24">
        <f t="shared" si="89"/>
        <v>-0.54999999999999716</v>
      </c>
    </row>
    <row r="340" spans="1:24" x14ac:dyDescent="0.2">
      <c r="A340" s="60">
        <f>Spreads!A365</f>
        <v>43963</v>
      </c>
      <c r="B340" s="24">
        <f>IF(Spreads!$F365="","",Spreads!D365)</f>
        <v>27.96</v>
      </c>
      <c r="C340" s="24">
        <f t="shared" si="75"/>
        <v>1.6999999999999993</v>
      </c>
      <c r="D340" s="24">
        <f>IF(Spreads!$F365="","",Spreads!G365)</f>
        <v>34.26</v>
      </c>
      <c r="E340" s="24">
        <f>IF(Spreads!$F365="","",Spreads!B365)</f>
        <v>27.76</v>
      </c>
      <c r="F340" s="24">
        <f>IF(Spreads!$F365="","",Spreads!F365)</f>
        <v>25.70735482091715</v>
      </c>
      <c r="G340" s="24">
        <f>IF(Spreads!$F365="","",Spreads!C365)</f>
        <v>24.61</v>
      </c>
      <c r="H340" s="24">
        <f>IF(Spreads!$F365="","",Spreads!H365)</f>
        <v>26.26</v>
      </c>
      <c r="I340" s="24">
        <f t="shared" si="82"/>
        <v>-0.55264517908285171</v>
      </c>
      <c r="J340" s="24">
        <f t="shared" si="83"/>
        <v>-1.6500000000000021</v>
      </c>
      <c r="L340" s="24">
        <f t="shared" si="84"/>
        <v>1.5</v>
      </c>
      <c r="M340" s="24">
        <f t="shared" si="85"/>
        <v>7.9999999999999964</v>
      </c>
      <c r="N340" s="24"/>
      <c r="O340" s="24">
        <f t="shared" si="76"/>
        <v>28.915419648531149</v>
      </c>
      <c r="P340" s="24">
        <f t="shared" si="77"/>
        <v>-0.95541964853114791</v>
      </c>
      <c r="Q340" s="24">
        <f t="shared" si="78"/>
        <v>9.5786677347382696</v>
      </c>
      <c r="R340" s="24">
        <f t="shared" si="86"/>
        <v>-10.131312913821121</v>
      </c>
      <c r="S340" s="24">
        <f t="shared" si="79"/>
        <v>25.747845468645465</v>
      </c>
      <c r="T340" s="24">
        <f t="shared" si="80"/>
        <v>-1.137845468645466</v>
      </c>
      <c r="U340" s="24">
        <f t="shared" si="81"/>
        <v>27.167751118005054</v>
      </c>
      <c r="V340" s="24">
        <f t="shared" si="87"/>
        <v>0.59224888199494785</v>
      </c>
      <c r="W340" s="24">
        <f t="shared" si="88"/>
        <v>2</v>
      </c>
      <c r="X340" s="24">
        <f t="shared" si="89"/>
        <v>-0.30000000000000071</v>
      </c>
    </row>
    <row r="341" spans="1:24" x14ac:dyDescent="0.2">
      <c r="A341" s="60">
        <f>Spreads!A366</f>
        <v>43964</v>
      </c>
      <c r="B341" s="24">
        <f>IF(Spreads!$F366="","",Spreads!D366)</f>
        <v>27.61</v>
      </c>
      <c r="C341" s="24">
        <f t="shared" si="75"/>
        <v>1.6999999999999993</v>
      </c>
      <c r="D341" s="24">
        <f>IF(Spreads!$F366="","",Spreads!G366)</f>
        <v>33.909999999999997</v>
      </c>
      <c r="E341" s="24">
        <f>IF(Spreads!$F366="","",Spreads!B366)</f>
        <v>27.66</v>
      </c>
      <c r="F341" s="24">
        <f>IF(Spreads!$F366="","",Spreads!F366)</f>
        <v>25.344480822562783</v>
      </c>
      <c r="G341" s="24">
        <f>IF(Spreads!$F366="","",Spreads!C366)</f>
        <v>24.51</v>
      </c>
      <c r="H341" s="24">
        <f>IF(Spreads!$F366="","",Spreads!H366)</f>
        <v>25.91</v>
      </c>
      <c r="I341" s="24">
        <f t="shared" si="82"/>
        <v>-0.56551917743721702</v>
      </c>
      <c r="J341" s="24">
        <f t="shared" si="83"/>
        <v>-1.3999999999999986</v>
      </c>
      <c r="L341" s="24">
        <f t="shared" si="84"/>
        <v>1.75</v>
      </c>
      <c r="M341" s="24">
        <f t="shared" si="85"/>
        <v>7.9999999999999964</v>
      </c>
      <c r="N341" s="24"/>
      <c r="O341" s="24">
        <f t="shared" si="76"/>
        <v>28.538757165401453</v>
      </c>
      <c r="P341" s="24">
        <f t="shared" si="77"/>
        <v>-0.92875716540145348</v>
      </c>
      <c r="Q341" s="24">
        <f t="shared" si="78"/>
        <v>9.563435413976034</v>
      </c>
      <c r="R341" s="24">
        <f t="shared" si="86"/>
        <v>-10.128954591413251</v>
      </c>
      <c r="S341" s="24">
        <f t="shared" si="79"/>
        <v>25.48163888927516</v>
      </c>
      <c r="T341" s="24">
        <f t="shared" si="80"/>
        <v>-0.97163888927515885</v>
      </c>
      <c r="U341" s="24">
        <f t="shared" si="81"/>
        <v>26.758852757766384</v>
      </c>
      <c r="V341" s="24">
        <f t="shared" si="87"/>
        <v>0.9011472422336162</v>
      </c>
      <c r="W341" s="24">
        <f t="shared" si="88"/>
        <v>2</v>
      </c>
      <c r="X341" s="24">
        <f t="shared" si="89"/>
        <v>-0.30000000000000071</v>
      </c>
    </row>
    <row r="342" spans="1:24" x14ac:dyDescent="0.2">
      <c r="A342" s="60">
        <f>Spreads!A367</f>
        <v>43965</v>
      </c>
      <c r="B342" s="24">
        <f>IF(Spreads!$F367="","",Spreads!D367)</f>
        <v>27.88</v>
      </c>
      <c r="C342" s="24">
        <f t="shared" si="75"/>
        <v>1.6999999999999993</v>
      </c>
      <c r="D342" s="24">
        <f>IF(Spreads!$F367="","",Spreads!G367)</f>
        <v>34.18</v>
      </c>
      <c r="E342" s="24">
        <f>IF(Spreads!$F367="","",Spreads!B367)</f>
        <v>27.93</v>
      </c>
      <c r="F342" s="24">
        <f>IF(Spreads!$F367="","",Spreads!F367)</f>
        <v>26.104248256617236</v>
      </c>
      <c r="G342" s="24">
        <f>IF(Spreads!$F367="","",Spreads!C367)</f>
        <v>24.78</v>
      </c>
      <c r="H342" s="24">
        <f>IF(Spreads!$F367="","",Spreads!H367)</f>
        <v>26.18</v>
      </c>
      <c r="I342" s="24">
        <f t="shared" si="82"/>
        <v>-7.5751743382763692E-2</v>
      </c>
      <c r="J342" s="24">
        <f t="shared" si="83"/>
        <v>-1.3999999999999986</v>
      </c>
      <c r="L342" s="24">
        <f t="shared" si="84"/>
        <v>1.75</v>
      </c>
      <c r="M342" s="24">
        <f t="shared" si="85"/>
        <v>8</v>
      </c>
      <c r="N342" s="24"/>
      <c r="O342" s="24">
        <f t="shared" si="76"/>
        <v>28.794038686384695</v>
      </c>
      <c r="P342" s="24">
        <f t="shared" si="77"/>
        <v>-0.91403868638469632</v>
      </c>
      <c r="Q342" s="24">
        <f t="shared" si="78"/>
        <v>9.6641836780319323</v>
      </c>
      <c r="R342" s="24">
        <f t="shared" si="86"/>
        <v>-9.739935421414696</v>
      </c>
      <c r="S342" s="24">
        <f t="shared" si="79"/>
        <v>25.755413297240249</v>
      </c>
      <c r="T342" s="24">
        <f t="shared" si="80"/>
        <v>-0.97541329724024806</v>
      </c>
      <c r="U342" s="24">
        <f t="shared" si="81"/>
        <v>27.074288635664789</v>
      </c>
      <c r="V342" s="24">
        <f t="shared" si="87"/>
        <v>0.85571136433521033</v>
      </c>
      <c r="W342" s="24">
        <f t="shared" si="88"/>
        <v>2.25</v>
      </c>
      <c r="X342" s="24">
        <f t="shared" si="89"/>
        <v>-0.55000000000000071</v>
      </c>
    </row>
    <row r="343" spans="1:24" x14ac:dyDescent="0.2">
      <c r="A343" s="60">
        <f>Spreads!A368</f>
        <v>43966</v>
      </c>
      <c r="B343" s="24">
        <f>IF(Spreads!$F368="","",Spreads!D368)</f>
        <v>28.28</v>
      </c>
      <c r="C343" s="24">
        <f t="shared" si="75"/>
        <v>1.7000000000000028</v>
      </c>
      <c r="D343" s="24">
        <f>IF(Spreads!$F368="","",Spreads!G368)</f>
        <v>34.58</v>
      </c>
      <c r="E343" s="24">
        <f>IF(Spreads!$F368="","",Spreads!B368)</f>
        <v>28.33</v>
      </c>
      <c r="F343" s="24">
        <f>IF(Spreads!$F368="","",Spreads!F368)</f>
        <v>27.011433252503153</v>
      </c>
      <c r="G343" s="24">
        <f>IF(Spreads!$F368="","",Spreads!C368)</f>
        <v>25.18</v>
      </c>
      <c r="H343" s="24">
        <f>IF(Spreads!$F368="","",Spreads!H368)</f>
        <v>26.58</v>
      </c>
      <c r="I343" s="24">
        <f t="shared" si="82"/>
        <v>0.43143325250315456</v>
      </c>
      <c r="J343" s="24">
        <f t="shared" si="83"/>
        <v>-1.3999999999999986</v>
      </c>
      <c r="L343" s="24">
        <f t="shared" si="84"/>
        <v>1.75</v>
      </c>
      <c r="M343" s="24">
        <f t="shared" si="85"/>
        <v>8</v>
      </c>
      <c r="N343" s="24"/>
      <c r="O343" s="24">
        <f t="shared" si="76"/>
        <v>29.188294191531195</v>
      </c>
      <c r="P343" s="24">
        <f t="shared" si="77"/>
        <v>-0.90829419153119417</v>
      </c>
      <c r="Q343" s="24">
        <f t="shared" si="78"/>
        <v>9.8134403655221494</v>
      </c>
      <c r="R343" s="24">
        <f t="shared" si="86"/>
        <v>-9.3820071130189948</v>
      </c>
      <c r="S343" s="24">
        <f t="shared" si="79"/>
        <v>26.161005012744084</v>
      </c>
      <c r="T343" s="24">
        <f t="shared" si="80"/>
        <v>-0.98100501274408458</v>
      </c>
      <c r="U343" s="24">
        <f t="shared" si="81"/>
        <v>27.541601047366129</v>
      </c>
      <c r="V343" s="24">
        <f t="shared" si="87"/>
        <v>0.7883989526338695</v>
      </c>
      <c r="W343" s="24">
        <f t="shared" si="88"/>
        <v>2.25</v>
      </c>
      <c r="X343" s="24">
        <f t="shared" si="89"/>
        <v>-0.54999999999999716</v>
      </c>
    </row>
    <row r="344" spans="1:24" x14ac:dyDescent="0.2">
      <c r="A344" s="60">
        <f>Spreads!A369</f>
        <v>43969</v>
      </c>
      <c r="B344" s="24">
        <f>IF(Spreads!$F369="","",Spreads!D369)</f>
        <v>29.02</v>
      </c>
      <c r="C344" s="24">
        <f t="shared" si="75"/>
        <v>1.6999999999999993</v>
      </c>
      <c r="D344" s="24">
        <f>IF(Spreads!$F369="","",Spreads!G369)</f>
        <v>35.32</v>
      </c>
      <c r="E344" s="24">
        <f>IF(Spreads!$F369="","",Spreads!B369)</f>
        <v>29.07</v>
      </c>
      <c r="F344" s="24">
        <f>IF(Spreads!$F369="","",Spreads!F369)</f>
        <v>27.487705375343257</v>
      </c>
      <c r="G344" s="24">
        <f>IF(Spreads!$F369="","",Spreads!C369)</f>
        <v>25.92</v>
      </c>
      <c r="H344" s="24">
        <f>IF(Spreads!$F369="","",Spreads!H369)</f>
        <v>27.32</v>
      </c>
      <c r="I344" s="24">
        <f t="shared" si="82"/>
        <v>0.16770537534325669</v>
      </c>
      <c r="J344" s="24">
        <f t="shared" si="83"/>
        <v>-1.3999999999999986</v>
      </c>
      <c r="L344" s="24">
        <f t="shared" si="84"/>
        <v>1.75</v>
      </c>
      <c r="M344" s="24">
        <f t="shared" si="85"/>
        <v>8</v>
      </c>
      <c r="N344" s="24"/>
      <c r="O344" s="24">
        <f t="shared" si="76"/>
        <v>30.00606227366826</v>
      </c>
      <c r="P344" s="24">
        <f t="shared" si="77"/>
        <v>-0.98606227366826005</v>
      </c>
      <c r="Q344" s="24">
        <f t="shared" si="78"/>
        <v>10.089565237379054</v>
      </c>
      <c r="R344" s="24">
        <f t="shared" si="86"/>
        <v>-9.921859862035797</v>
      </c>
      <c r="S344" s="24">
        <f t="shared" si="79"/>
        <v>26.911349686426188</v>
      </c>
      <c r="T344" s="24">
        <f t="shared" si="80"/>
        <v>-0.99134968642618659</v>
      </c>
      <c r="U344" s="24">
        <f t="shared" si="81"/>
        <v>28.406129009013608</v>
      </c>
      <c r="V344" s="24">
        <f t="shared" si="87"/>
        <v>0.66387099098639268</v>
      </c>
      <c r="W344" s="24">
        <f t="shared" si="88"/>
        <v>2.25</v>
      </c>
      <c r="X344" s="24">
        <f t="shared" si="89"/>
        <v>-0.55000000000000071</v>
      </c>
    </row>
    <row r="345" spans="1:24" x14ac:dyDescent="0.2">
      <c r="A345" s="60">
        <f>Spreads!A370</f>
        <v>43970</v>
      </c>
      <c r="B345" s="24">
        <f>IF(Spreads!$F370="","",Spreads!D370)</f>
        <v>28.79</v>
      </c>
      <c r="C345" s="24">
        <f t="shared" si="75"/>
        <v>1.6999999999999993</v>
      </c>
      <c r="D345" s="24">
        <f>IF(Spreads!$F370="","",Spreads!G370)</f>
        <v>35.090000000000003</v>
      </c>
      <c r="E345" s="24">
        <f>IF(Spreads!$F370="","",Spreads!B370)</f>
        <v>28.84</v>
      </c>
      <c r="F345" s="24">
        <f>IF(Spreads!$F370="","",Spreads!F370)</f>
        <v>27.544404437586127</v>
      </c>
      <c r="G345" s="24">
        <f>IF(Spreads!$F370="","",Spreads!C370)</f>
        <v>25.69</v>
      </c>
      <c r="H345" s="24">
        <f>IF(Spreads!$F370="","",Spreads!H370)</f>
        <v>27.09</v>
      </c>
      <c r="I345" s="24">
        <f t="shared" si="82"/>
        <v>0.45440443758612759</v>
      </c>
      <c r="J345" s="24">
        <f t="shared" si="83"/>
        <v>-1.3999999999999986</v>
      </c>
      <c r="L345" s="24">
        <f t="shared" si="84"/>
        <v>1.75</v>
      </c>
      <c r="M345" s="24">
        <f t="shared" si="85"/>
        <v>8.0000000000000036</v>
      </c>
      <c r="N345" s="24"/>
      <c r="O345" s="24">
        <f t="shared" si="76"/>
        <v>29.736835497091871</v>
      </c>
      <c r="P345" s="24">
        <f t="shared" si="77"/>
        <v>-0.94683549709187176</v>
      </c>
      <c r="Q345" s="24">
        <f t="shared" si="78"/>
        <v>10.003742642072178</v>
      </c>
      <c r="R345" s="24">
        <f t="shared" si="86"/>
        <v>-9.54933820448605</v>
      </c>
      <c r="S345" s="24">
        <f t="shared" si="79"/>
        <v>26.678134450011481</v>
      </c>
      <c r="T345" s="24">
        <f t="shared" si="80"/>
        <v>-0.98813445001147926</v>
      </c>
      <c r="U345" s="24">
        <f t="shared" si="81"/>
        <v>28.137424372285338</v>
      </c>
      <c r="V345" s="24">
        <f t="shared" si="87"/>
        <v>0.70257562771466198</v>
      </c>
      <c r="W345" s="24">
        <f t="shared" si="88"/>
        <v>2.25</v>
      </c>
      <c r="X345" s="24">
        <f t="shared" si="89"/>
        <v>-0.55000000000000071</v>
      </c>
    </row>
    <row r="346" spans="1:24" x14ac:dyDescent="0.2">
      <c r="A346" s="60">
        <f>Spreads!A371</f>
        <v>43971</v>
      </c>
      <c r="B346" s="24">
        <f>IF(Spreads!$F371="","",Spreads!D371)</f>
        <v>29.61</v>
      </c>
      <c r="C346" s="24">
        <f t="shared" si="75"/>
        <v>2.25</v>
      </c>
      <c r="D346" s="24">
        <f>IF(Spreads!$F371="","",Spreads!G371)</f>
        <v>35.36</v>
      </c>
      <c r="E346" s="24">
        <f>IF(Spreads!$F371="","",Spreads!B371)</f>
        <v>29.01</v>
      </c>
      <c r="F346" s="24">
        <f>IF(Spreads!$F371="","",Spreads!F371)</f>
        <v>27.827899748800476</v>
      </c>
      <c r="G346" s="24">
        <f>IF(Spreads!$F371="","",Spreads!C371)</f>
        <v>25.86</v>
      </c>
      <c r="H346" s="24">
        <f>IF(Spreads!$F371="","",Spreads!H371)</f>
        <v>27.36</v>
      </c>
      <c r="I346" s="24">
        <f t="shared" si="82"/>
        <v>0.4678997488004768</v>
      </c>
      <c r="J346" s="24">
        <f t="shared" si="83"/>
        <v>-1.5</v>
      </c>
      <c r="L346" s="24">
        <f t="shared" si="84"/>
        <v>1.6500000000000021</v>
      </c>
      <c r="M346" s="24">
        <f t="shared" si="85"/>
        <v>8</v>
      </c>
      <c r="N346" s="24"/>
      <c r="O346" s="24">
        <f t="shared" si="76"/>
        <v>30.027141609583353</v>
      </c>
      <c r="P346" s="24">
        <f t="shared" si="77"/>
        <v>-0.41714160958335356</v>
      </c>
      <c r="Q346" s="24">
        <f t="shared" si="78"/>
        <v>10.058343993811393</v>
      </c>
      <c r="R346" s="24">
        <f t="shared" si="86"/>
        <v>-9.5904442450109162</v>
      </c>
      <c r="S346" s="24">
        <f t="shared" si="79"/>
        <v>26.916434389298349</v>
      </c>
      <c r="T346" s="24">
        <f t="shared" si="80"/>
        <v>-1.0564343892983494</v>
      </c>
      <c r="U346" s="24">
        <f t="shared" si="81"/>
        <v>28.428181219415933</v>
      </c>
      <c r="V346" s="24">
        <f t="shared" si="87"/>
        <v>0.58181878058406866</v>
      </c>
      <c r="W346" s="24">
        <f t="shared" si="88"/>
        <v>2.25</v>
      </c>
      <c r="X346" s="24">
        <f t="shared" si="89"/>
        <v>0</v>
      </c>
    </row>
    <row r="347" spans="1:24" x14ac:dyDescent="0.2">
      <c r="A347" s="60">
        <f>Spreads!A372</f>
        <v>43972</v>
      </c>
      <c r="B347" s="24">
        <f>IF(Spreads!$F372="","",Spreads!D372)</f>
        <v>29.36</v>
      </c>
      <c r="C347" s="24">
        <f t="shared" si="75"/>
        <v>2.25</v>
      </c>
      <c r="D347" s="24">
        <f>IF(Spreads!$F372="","",Spreads!G372)</f>
        <v>35.36</v>
      </c>
      <c r="E347" s="24">
        <f>IF(Spreads!$F372="","",Spreads!B372)</f>
        <v>28.76</v>
      </c>
      <c r="F347" s="24">
        <f>IF(Spreads!$F372="","",Spreads!F372)</f>
        <v>27.487705375343257</v>
      </c>
      <c r="G347" s="24">
        <f>IF(Spreads!$F372="","",Spreads!C372)</f>
        <v>25.61</v>
      </c>
      <c r="H347" s="24">
        <f>IF(Spreads!$F372="","",Spreads!H372)</f>
        <v>27.11</v>
      </c>
      <c r="I347" s="24">
        <f t="shared" si="82"/>
        <v>0.37770537534325754</v>
      </c>
      <c r="J347" s="24">
        <f t="shared" si="83"/>
        <v>-1.5</v>
      </c>
      <c r="L347" s="24">
        <f t="shared" si="84"/>
        <v>1.6500000000000021</v>
      </c>
      <c r="M347" s="24">
        <f t="shared" si="85"/>
        <v>8.25</v>
      </c>
      <c r="N347" s="24"/>
      <c r="O347" s="24">
        <f t="shared" si="76"/>
        <v>29.764053541958106</v>
      </c>
      <c r="P347" s="24">
        <f t="shared" si="77"/>
        <v>-0.40405354195810617</v>
      </c>
      <c r="Q347" s="24">
        <f t="shared" si="78"/>
        <v>9.9650585641300076</v>
      </c>
      <c r="R347" s="24">
        <f t="shared" si="86"/>
        <v>-9.58735318878675</v>
      </c>
      <c r="S347" s="24">
        <f t="shared" si="79"/>
        <v>26.662939567108452</v>
      </c>
      <c r="T347" s="24">
        <f t="shared" si="80"/>
        <v>-1.0529395671084529</v>
      </c>
      <c r="U347" s="24">
        <f t="shared" si="81"/>
        <v>28.273465487394123</v>
      </c>
      <c r="V347" s="24">
        <f t="shared" si="87"/>
        <v>0.48653451260587843</v>
      </c>
      <c r="W347" s="24">
        <f t="shared" si="88"/>
        <v>2.25</v>
      </c>
      <c r="X347" s="24">
        <f t="shared" si="89"/>
        <v>0</v>
      </c>
    </row>
    <row r="348" spans="1:24" x14ac:dyDescent="0.2">
      <c r="A348" s="60">
        <f>Spreads!A373</f>
        <v>43973</v>
      </c>
      <c r="B348" s="24">
        <f>IF(Spreads!$F373="","",Spreads!D373)</f>
        <v>28.89</v>
      </c>
      <c r="C348" s="24">
        <f t="shared" si="75"/>
        <v>2.25</v>
      </c>
      <c r="D348" s="24">
        <f>IF(Spreads!$F373="","",Spreads!G373)</f>
        <v>34.64</v>
      </c>
      <c r="E348" s="24">
        <f>IF(Spreads!$F373="","",Spreads!B373)</f>
        <v>28.29</v>
      </c>
      <c r="F348" s="24">
        <f>IF(Spreads!$F373="","",Spreads!F373)</f>
        <v>27.045452689848876</v>
      </c>
      <c r="G348" s="24">
        <f>IF(Spreads!$F373="","",Spreads!C373)</f>
        <v>25.14</v>
      </c>
      <c r="H348" s="24">
        <f>IF(Spreads!$F373="","",Spreads!H373)</f>
        <v>26.64</v>
      </c>
      <c r="I348" s="24">
        <f t="shared" si="82"/>
        <v>0.40545268984887528</v>
      </c>
      <c r="J348" s="24">
        <f t="shared" si="83"/>
        <v>-1.5</v>
      </c>
      <c r="L348" s="24">
        <f t="shared" si="84"/>
        <v>1.6499999999999986</v>
      </c>
      <c r="M348" s="24">
        <f t="shared" si="85"/>
        <v>8</v>
      </c>
      <c r="N348" s="24"/>
      <c r="O348" s="24">
        <f t="shared" si="76"/>
        <v>29.25493778691208</v>
      </c>
      <c r="P348" s="24">
        <f t="shared" si="77"/>
        <v>-0.36493778691207979</v>
      </c>
      <c r="Q348" s="24">
        <f t="shared" si="78"/>
        <v>9.7896819563289981</v>
      </c>
      <c r="R348" s="24">
        <f t="shared" si="86"/>
        <v>-9.3842292664801228</v>
      </c>
      <c r="S348" s="24">
        <f t="shared" si="79"/>
        <v>26.186369301391444</v>
      </c>
      <c r="T348" s="24">
        <f t="shared" si="80"/>
        <v>-1.0463693013914437</v>
      </c>
      <c r="U348" s="24">
        <f t="shared" si="81"/>
        <v>27.587018878353522</v>
      </c>
      <c r="V348" s="24">
        <f t="shared" si="87"/>
        <v>0.70298112164647719</v>
      </c>
      <c r="W348" s="24">
        <f t="shared" si="88"/>
        <v>2.25</v>
      </c>
      <c r="X348" s="24">
        <f t="shared" si="89"/>
        <v>0</v>
      </c>
    </row>
    <row r="349" spans="1:24" x14ac:dyDescent="0.2">
      <c r="A349" s="60">
        <f>Spreads!A374</f>
        <v>43977</v>
      </c>
      <c r="B349" s="24">
        <f>IF(Spreads!$F374="","",Spreads!D374)</f>
        <v>29.52</v>
      </c>
      <c r="C349" s="24">
        <f t="shared" si="75"/>
        <v>2.25</v>
      </c>
      <c r="D349" s="24">
        <f>IF(Spreads!$F374="","",Spreads!G374)</f>
        <v>35.270000000000003</v>
      </c>
      <c r="E349" s="24">
        <f>IF(Spreads!$F374="","",Spreads!B374)</f>
        <v>28.92</v>
      </c>
      <c r="F349" s="24">
        <f>IF(Spreads!$F374="","",Spreads!F374)</f>
        <v>27.714501624314735</v>
      </c>
      <c r="G349" s="24">
        <f>IF(Spreads!$F374="","",Spreads!C374)</f>
        <v>25.77</v>
      </c>
      <c r="H349" s="24">
        <f>IF(Spreads!$F374="","",Spreads!H374)</f>
        <v>27.27</v>
      </c>
      <c r="I349" s="24">
        <f t="shared" si="82"/>
        <v>0.44450162431473572</v>
      </c>
      <c r="J349" s="24">
        <f t="shared" si="83"/>
        <v>-1.5</v>
      </c>
      <c r="L349" s="24">
        <f t="shared" si="84"/>
        <v>1.6500000000000021</v>
      </c>
      <c r="M349" s="24">
        <f t="shared" si="85"/>
        <v>8.0000000000000036</v>
      </c>
      <c r="N349" s="24"/>
      <c r="O349" s="24">
        <f t="shared" si="76"/>
        <v>29.931762770161917</v>
      </c>
      <c r="P349" s="24">
        <f t="shared" si="77"/>
        <v>-0.41176277016191776</v>
      </c>
      <c r="Q349" s="24">
        <f t="shared" si="78"/>
        <v>10.024761239126095</v>
      </c>
      <c r="R349" s="24">
        <f t="shared" si="86"/>
        <v>-9.580259614811359</v>
      </c>
      <c r="S349" s="24">
        <f t="shared" si="79"/>
        <v>26.825176253309984</v>
      </c>
      <c r="T349" s="24">
        <f t="shared" si="80"/>
        <v>-1.055176253309984</v>
      </c>
      <c r="U349" s="24">
        <f t="shared" si="81"/>
        <v>28.323035926783135</v>
      </c>
      <c r="V349" s="24">
        <f t="shared" si="87"/>
        <v>0.59696407321686706</v>
      </c>
      <c r="W349" s="24">
        <f t="shared" si="88"/>
        <v>2.25</v>
      </c>
      <c r="X349" s="24">
        <f t="shared" si="89"/>
        <v>0</v>
      </c>
    </row>
    <row r="350" spans="1:24" x14ac:dyDescent="0.2">
      <c r="A350" s="60">
        <f>Spreads!A375</f>
        <v>43978</v>
      </c>
      <c r="B350" s="24">
        <f>IF(Spreads!$F375="","",Spreads!D375)</f>
        <v>29.85</v>
      </c>
      <c r="C350" s="24">
        <f t="shared" si="75"/>
        <v>2.25</v>
      </c>
      <c r="D350" s="24">
        <f>IF(Spreads!$F375="","",Spreads!G375)</f>
        <v>35.6</v>
      </c>
      <c r="E350" s="24">
        <f>IF(Spreads!$F375="","",Spreads!B375)</f>
        <v>29.25</v>
      </c>
      <c r="F350" s="24">
        <f>IF(Spreads!$F375="","",Spreads!F375)</f>
        <v>27.963977498183361</v>
      </c>
      <c r="G350" s="24">
        <f>IF(Spreads!$F375="","",Spreads!C375)</f>
        <v>26.1</v>
      </c>
      <c r="H350" s="24">
        <f>IF(Spreads!$F375="","",Spreads!H375)</f>
        <v>27.6</v>
      </c>
      <c r="I350" s="24">
        <f t="shared" si="82"/>
        <v>0.36397749818335967</v>
      </c>
      <c r="J350" s="24">
        <f t="shared" si="83"/>
        <v>-1.5</v>
      </c>
      <c r="L350" s="24">
        <f t="shared" si="84"/>
        <v>1.6499999999999986</v>
      </c>
      <c r="M350" s="24">
        <f t="shared" si="85"/>
        <v>8</v>
      </c>
      <c r="N350" s="24"/>
      <c r="O350" s="24">
        <f t="shared" si="76"/>
        <v>30.293715991106893</v>
      </c>
      <c r="P350" s="24">
        <f t="shared" si="77"/>
        <v>-0.44371599110689175</v>
      </c>
      <c r="Q350" s="24">
        <f t="shared" si="78"/>
        <v>10.147898006305523</v>
      </c>
      <c r="R350" s="24">
        <f t="shared" si="86"/>
        <v>-9.7839205081221632</v>
      </c>
      <c r="S350" s="24">
        <f t="shared" si="79"/>
        <v>27.159789418600653</v>
      </c>
      <c r="T350" s="24">
        <f t="shared" si="80"/>
        <v>-1.0597894186006513</v>
      </c>
      <c r="U350" s="24">
        <f t="shared" si="81"/>
        <v>28.708568666436737</v>
      </c>
      <c r="V350" s="24">
        <f t="shared" si="87"/>
        <v>0.54143133356326345</v>
      </c>
      <c r="W350" s="24">
        <f t="shared" si="88"/>
        <v>2.25</v>
      </c>
      <c r="X350" s="24">
        <f t="shared" si="89"/>
        <v>0</v>
      </c>
    </row>
    <row r="351" spans="1:24" x14ac:dyDescent="0.2">
      <c r="A351" s="60">
        <f>Spreads!A376</f>
        <v>43979</v>
      </c>
      <c r="B351" s="24">
        <f>IF(Spreads!$F376="","",Spreads!D376)</f>
        <v>29.64</v>
      </c>
      <c r="C351" s="24">
        <f t="shared" si="75"/>
        <v>2.25</v>
      </c>
      <c r="D351" s="24">
        <f>IF(Spreads!$F376="","",Spreads!G376)</f>
        <v>35.39</v>
      </c>
      <c r="E351" s="24">
        <f>IF(Spreads!$F376="","",Spreads!B376)</f>
        <v>29.04</v>
      </c>
      <c r="F351" s="24">
        <f>IF(Spreads!$F376="","",Spreads!F376)</f>
        <v>27.907278435940498</v>
      </c>
      <c r="G351" s="24">
        <f>IF(Spreads!$F376="","",Spreads!C376)</f>
        <v>25.89</v>
      </c>
      <c r="H351" s="24">
        <f>IF(Spreads!$F376="","",Spreads!H376)</f>
        <v>27.39</v>
      </c>
      <c r="I351" s="24">
        <f t="shared" si="82"/>
        <v>0.51727843594049716</v>
      </c>
      <c r="J351" s="24">
        <f t="shared" si="83"/>
        <v>-1.5</v>
      </c>
      <c r="L351" s="24">
        <f t="shared" si="84"/>
        <v>1.6499999999999986</v>
      </c>
      <c r="M351" s="24">
        <f t="shared" si="85"/>
        <v>8</v>
      </c>
      <c r="N351" s="24"/>
      <c r="O351" s="24">
        <f t="shared" si="76"/>
        <v>30.055876853623911</v>
      </c>
      <c r="P351" s="24">
        <f t="shared" si="77"/>
        <v>-0.41587685362391014</v>
      </c>
      <c r="Q351" s="24">
        <f t="shared" si="78"/>
        <v>10.06953824537316</v>
      </c>
      <c r="R351" s="24">
        <f t="shared" si="86"/>
        <v>-9.5522598094326625</v>
      </c>
      <c r="S351" s="24">
        <f t="shared" si="79"/>
        <v>26.946853767961137</v>
      </c>
      <c r="T351" s="24">
        <f t="shared" si="80"/>
        <v>-1.0568537679611367</v>
      </c>
      <c r="U351" s="24">
        <f t="shared" si="81"/>
        <v>28.463229650293535</v>
      </c>
      <c r="V351" s="24">
        <f t="shared" si="87"/>
        <v>0.57677034970646446</v>
      </c>
      <c r="W351" s="24">
        <f t="shared" si="88"/>
        <v>2.25</v>
      </c>
      <c r="X351" s="24">
        <f t="shared" si="89"/>
        <v>0</v>
      </c>
    </row>
    <row r="352" spans="1:24" x14ac:dyDescent="0.2">
      <c r="A352" s="60">
        <f>Spreads!A377</f>
        <v>43980</v>
      </c>
      <c r="B352" s="24">
        <f>IF(Spreads!$F377="","",Spreads!D377)</f>
        <v>29.63</v>
      </c>
      <c r="C352" s="24">
        <f t="shared" si="75"/>
        <v>2.25</v>
      </c>
      <c r="D352" s="24">
        <f>IF(Spreads!$F377="","",Spreads!G377)</f>
        <v>35.380000000000003</v>
      </c>
      <c r="E352" s="24">
        <f>IF(Spreads!$F377="","",Spreads!B377)</f>
        <v>29.03</v>
      </c>
      <c r="F352" s="24">
        <f>IF(Spreads!$F377="","",Spreads!F377)</f>
        <v>28.281492246743433</v>
      </c>
      <c r="G352" s="24">
        <f>IF(Spreads!$F377="","",Spreads!C377)</f>
        <v>25.88</v>
      </c>
      <c r="H352" s="24">
        <f>IF(Spreads!$F377="","",Spreads!H377)</f>
        <v>27.38</v>
      </c>
      <c r="I352" s="24">
        <f t="shared" si="82"/>
        <v>0.90149224674343387</v>
      </c>
      <c r="J352" s="24">
        <f t="shared" si="83"/>
        <v>-1.5</v>
      </c>
      <c r="L352" s="24">
        <f t="shared" si="84"/>
        <v>1.6500000000000021</v>
      </c>
      <c r="M352" s="24">
        <f t="shared" si="85"/>
        <v>8.0000000000000036</v>
      </c>
      <c r="N352" s="24"/>
      <c r="O352" s="24">
        <f t="shared" si="76"/>
        <v>30.016833306405044</v>
      </c>
      <c r="P352" s="24">
        <f t="shared" si="77"/>
        <v>-0.38683330640504465</v>
      </c>
      <c r="Q352" s="24">
        <f t="shared" si="78"/>
        <v>10.065806828185902</v>
      </c>
      <c r="R352" s="24">
        <f t="shared" si="86"/>
        <v>-9.1643145814424685</v>
      </c>
      <c r="S352" s="24">
        <f t="shared" si="79"/>
        <v>26.936713975073541</v>
      </c>
      <c r="T352" s="24">
        <f t="shared" si="80"/>
        <v>-1.0567139750735421</v>
      </c>
      <c r="U352" s="24">
        <f t="shared" si="81"/>
        <v>28.451546840001001</v>
      </c>
      <c r="V352" s="24">
        <f t="shared" si="87"/>
        <v>0.57845315999900038</v>
      </c>
      <c r="W352" s="24">
        <f t="shared" si="88"/>
        <v>2.25</v>
      </c>
      <c r="X352" s="24">
        <f t="shared" si="89"/>
        <v>0</v>
      </c>
    </row>
    <row r="353" spans="1:24" x14ac:dyDescent="0.2">
      <c r="A353" s="60">
        <f>Spreads!A378</f>
        <v>43983</v>
      </c>
      <c r="B353" s="24">
        <f>IF(Spreads!$F378="","",Spreads!D378)</f>
        <v>29.85</v>
      </c>
      <c r="C353" s="24">
        <f t="shared" si="75"/>
        <v>2.25</v>
      </c>
      <c r="D353" s="24">
        <f>IF(Spreads!$F378="","",Spreads!G378)</f>
        <v>35.6</v>
      </c>
      <c r="E353" s="24">
        <f>IF(Spreads!$F378="","",Spreads!B378)</f>
        <v>29.25</v>
      </c>
      <c r="F353" s="24">
        <f>IF(Spreads!$F378="","",Spreads!F378)</f>
        <v>28.905181931415001</v>
      </c>
      <c r="G353" s="24">
        <f>IF(Spreads!$F378="","",Spreads!C378)</f>
        <v>26.1</v>
      </c>
      <c r="H353" s="24">
        <f>IF(Spreads!$F378="","",Spreads!H378)</f>
        <v>27.6</v>
      </c>
      <c r="I353" s="24">
        <f t="shared" si="82"/>
        <v>1.3051819314149995</v>
      </c>
      <c r="J353" s="24">
        <f t="shared" si="83"/>
        <v>-1.5</v>
      </c>
      <c r="L353" s="24">
        <f t="shared" si="84"/>
        <v>1.6499999999999986</v>
      </c>
      <c r="M353" s="24">
        <f t="shared" si="85"/>
        <v>8</v>
      </c>
      <c r="N353" s="24"/>
      <c r="O353" s="24">
        <f t="shared" si="76"/>
        <v>30.224500726935844</v>
      </c>
      <c r="P353" s="24">
        <f t="shared" si="77"/>
        <v>-0.37450072693584247</v>
      </c>
      <c r="Q353" s="24">
        <f t="shared" si="78"/>
        <v>10.147898006305523</v>
      </c>
      <c r="R353" s="24">
        <f t="shared" si="86"/>
        <v>-8.8427160748905234</v>
      </c>
      <c r="S353" s="24">
        <f t="shared" si="79"/>
        <v>27.159789418600653</v>
      </c>
      <c r="T353" s="24">
        <f t="shared" si="80"/>
        <v>-1.0597894186006513</v>
      </c>
      <c r="U353" s="24">
        <f t="shared" si="81"/>
        <v>28.708568666436737</v>
      </c>
      <c r="V353" s="24">
        <f t="shared" si="87"/>
        <v>0.54143133356326345</v>
      </c>
      <c r="W353" s="24">
        <f t="shared" si="88"/>
        <v>2.25</v>
      </c>
      <c r="X353" s="24">
        <f t="shared" si="89"/>
        <v>0</v>
      </c>
    </row>
    <row r="354" spans="1:24" x14ac:dyDescent="0.2">
      <c r="A354" s="60">
        <f>Spreads!A379</f>
        <v>43984</v>
      </c>
      <c r="B354" s="24">
        <f>IF(Spreads!$F379="","",Spreads!D379)</f>
        <v>30.19</v>
      </c>
      <c r="C354" s="24">
        <f t="shared" si="75"/>
        <v>2.25</v>
      </c>
      <c r="D354" s="24">
        <f>IF(Spreads!$F379="","",Spreads!G379)</f>
        <v>35.94</v>
      </c>
      <c r="E354" s="24">
        <f>IF(Spreads!$F379="","",Spreads!B379)</f>
        <v>30.09</v>
      </c>
      <c r="F354" s="24">
        <f>IF(Spreads!$F379="","",Spreads!F379)</f>
        <v>29.630929928123734</v>
      </c>
      <c r="G354" s="24">
        <f>IF(Spreads!$F379="","",Spreads!C379)</f>
        <v>26.94</v>
      </c>
      <c r="H354" s="24">
        <f>IF(Spreads!$F379="","",Spreads!H379)</f>
        <v>27.94</v>
      </c>
      <c r="I354" s="24">
        <f t="shared" si="82"/>
        <v>1.6909299281237331</v>
      </c>
      <c r="J354" s="24">
        <f t="shared" si="83"/>
        <v>-1</v>
      </c>
      <c r="L354" s="24">
        <f t="shared" si="84"/>
        <v>2.1499999999999986</v>
      </c>
      <c r="M354" s="24">
        <f t="shared" si="85"/>
        <v>7.9999999999999964</v>
      </c>
      <c r="N354" s="24"/>
      <c r="O354" s="24">
        <f t="shared" si="76"/>
        <v>30.562953581692106</v>
      </c>
      <c r="P354" s="24">
        <f t="shared" si="77"/>
        <v>-0.37295358169210502</v>
      </c>
      <c r="Q354" s="24">
        <f t="shared" si="78"/>
        <v>10.505500752255621</v>
      </c>
      <c r="R354" s="24">
        <f t="shared" si="86"/>
        <v>-8.8145708241318879</v>
      </c>
      <c r="S354" s="24">
        <f t="shared" si="79"/>
        <v>27.681914720170017</v>
      </c>
      <c r="T354" s="24">
        <f t="shared" si="80"/>
        <v>-0.74191472017001558</v>
      </c>
      <c r="U354" s="24">
        <f t="shared" si="81"/>
        <v>29.105784216382876</v>
      </c>
      <c r="V354" s="24">
        <f t="shared" si="87"/>
        <v>0.98421578361712392</v>
      </c>
      <c r="W354" s="24">
        <f t="shared" si="88"/>
        <v>2.5</v>
      </c>
      <c r="X354" s="24">
        <f t="shared" si="89"/>
        <v>-0.25</v>
      </c>
    </row>
    <row r="355" spans="1:24" x14ac:dyDescent="0.2">
      <c r="A355" s="60">
        <f>Spreads!A380</f>
        <v>43985</v>
      </c>
      <c r="B355" s="24">
        <f>IF(Spreads!$F380="","",Spreads!D380)</f>
        <v>30.11</v>
      </c>
      <c r="C355" s="24">
        <f t="shared" si="75"/>
        <v>2.25</v>
      </c>
      <c r="D355" s="24">
        <f>IF(Spreads!$F380="","",Spreads!G380)</f>
        <v>35.86</v>
      </c>
      <c r="E355" s="24">
        <f>IF(Spreads!$F380="","",Spreads!B380)</f>
        <v>30.01</v>
      </c>
      <c r="F355" s="24">
        <f>IF(Spreads!$F380="","",Spreads!F380)</f>
        <v>29.415473491600828</v>
      </c>
      <c r="G355" s="24">
        <f>IF(Spreads!$F380="","",Spreads!C380)</f>
        <v>26.86</v>
      </c>
      <c r="H355" s="24">
        <f>IF(Spreads!$F380="","",Spreads!H380)</f>
        <v>27.86</v>
      </c>
      <c r="I355" s="24">
        <f t="shared" si="82"/>
        <v>1.5554734916008286</v>
      </c>
      <c r="J355" s="24">
        <f t="shared" si="83"/>
        <v>-1</v>
      </c>
      <c r="L355" s="24">
        <f t="shared" si="84"/>
        <v>2.1500000000000021</v>
      </c>
      <c r="M355" s="24">
        <f t="shared" si="85"/>
        <v>8</v>
      </c>
      <c r="N355" s="24"/>
      <c r="O355" s="24">
        <f t="shared" si="76"/>
        <v>30.486604237199106</v>
      </c>
      <c r="P355" s="24">
        <f t="shared" si="77"/>
        <v>-0.37660423719910696</v>
      </c>
      <c r="Q355" s="24">
        <f t="shared" si="78"/>
        <v>10.475649414757576</v>
      </c>
      <c r="R355" s="24">
        <f t="shared" si="86"/>
        <v>-8.9201759231567479</v>
      </c>
      <c r="S355" s="24">
        <f t="shared" si="79"/>
        <v>27.600796377069251</v>
      </c>
      <c r="T355" s="24">
        <f t="shared" si="80"/>
        <v>-0.74079637706925183</v>
      </c>
      <c r="U355" s="24">
        <f t="shared" si="81"/>
        <v>29.012321734042608</v>
      </c>
      <c r="V355" s="24">
        <f t="shared" si="87"/>
        <v>0.99767826595739351</v>
      </c>
      <c r="W355" s="24">
        <f t="shared" si="88"/>
        <v>2.5</v>
      </c>
      <c r="X355" s="24">
        <f t="shared" si="89"/>
        <v>-0.25</v>
      </c>
    </row>
    <row r="356" spans="1:24" x14ac:dyDescent="0.2">
      <c r="A356" s="60">
        <f>Spreads!A381</f>
        <v>43986</v>
      </c>
      <c r="B356" s="24">
        <f>IF(Spreads!$F381="","",Spreads!D381)</f>
        <v>30.07</v>
      </c>
      <c r="C356" s="24">
        <f t="shared" si="75"/>
        <v>2.25</v>
      </c>
      <c r="D356" s="24">
        <f>IF(Spreads!$F381="","",Spreads!G381)</f>
        <v>35.82</v>
      </c>
      <c r="E356" s="24">
        <f>IF(Spreads!$F381="","",Spreads!B381)</f>
        <v>29.97</v>
      </c>
      <c r="F356" s="24">
        <f>IF(Spreads!$F381="","",Spreads!F381)</f>
        <v>29.268055929769371</v>
      </c>
      <c r="G356" s="24">
        <f>IF(Spreads!$F381="","",Spreads!C381)</f>
        <v>26.82</v>
      </c>
      <c r="H356" s="24">
        <f>IF(Spreads!$F381="","",Spreads!H381)</f>
        <v>27.82</v>
      </c>
      <c r="I356" s="24">
        <f t="shared" si="82"/>
        <v>1.4480559297693709</v>
      </c>
      <c r="J356" s="24">
        <f t="shared" si="83"/>
        <v>-1</v>
      </c>
      <c r="L356" s="24">
        <f t="shared" si="84"/>
        <v>2.1499999999999986</v>
      </c>
      <c r="M356" s="24">
        <f t="shared" si="85"/>
        <v>8</v>
      </c>
      <c r="N356" s="24"/>
      <c r="O356" s="24">
        <f t="shared" si="76"/>
        <v>30.451348280911628</v>
      </c>
      <c r="P356" s="24">
        <f t="shared" si="77"/>
        <v>-0.38134828091162731</v>
      </c>
      <c r="Q356" s="24">
        <f t="shared" si="78"/>
        <v>10.460723746008558</v>
      </c>
      <c r="R356" s="24">
        <f t="shared" si="86"/>
        <v>-9.0126678162391869</v>
      </c>
      <c r="S356" s="24">
        <f t="shared" si="79"/>
        <v>27.560237205518867</v>
      </c>
      <c r="T356" s="24">
        <f t="shared" si="80"/>
        <v>-0.7402372055188664</v>
      </c>
      <c r="U356" s="24">
        <f t="shared" si="81"/>
        <v>28.965590492872472</v>
      </c>
      <c r="V356" s="24">
        <f t="shared" si="87"/>
        <v>1.0044095071275265</v>
      </c>
      <c r="W356" s="24">
        <f t="shared" si="88"/>
        <v>2.5</v>
      </c>
      <c r="X356" s="24">
        <f t="shared" si="89"/>
        <v>-0.25</v>
      </c>
    </row>
    <row r="357" spans="1:24" x14ac:dyDescent="0.2">
      <c r="A357" s="60">
        <f>Spreads!A382</f>
        <v>43987</v>
      </c>
      <c r="B357" s="24">
        <f>IF(Spreads!$F382="","",Spreads!D382)</f>
        <v>30.39</v>
      </c>
      <c r="C357" s="24">
        <f t="shared" si="75"/>
        <v>2.25</v>
      </c>
      <c r="D357" s="24">
        <f>IF(Spreads!$F382="","",Spreads!G382)</f>
        <v>36.14</v>
      </c>
      <c r="E357" s="24">
        <f>IF(Spreads!$F382="","",Spreads!B382)</f>
        <v>30.29</v>
      </c>
      <c r="F357" s="24">
        <f>IF(Spreads!$F382="","",Spreads!F382)</f>
        <v>29.903085426889508</v>
      </c>
      <c r="G357" s="24">
        <f>IF(Spreads!$F382="","",Spreads!C382)</f>
        <v>27.14</v>
      </c>
      <c r="H357" s="24">
        <f>IF(Spreads!$F382="","",Spreads!H382)</f>
        <v>28.14</v>
      </c>
      <c r="I357" s="24">
        <f t="shared" si="82"/>
        <v>1.7630854268895071</v>
      </c>
      <c r="J357" s="24">
        <f t="shared" si="83"/>
        <v>-1</v>
      </c>
      <c r="L357" s="24">
        <f t="shared" si="84"/>
        <v>2.1499999999999986</v>
      </c>
      <c r="M357" s="24">
        <f t="shared" si="85"/>
        <v>8</v>
      </c>
      <c r="N357" s="24"/>
      <c r="O357" s="24">
        <f t="shared" si="76"/>
        <v>30.77342403579231</v>
      </c>
      <c r="P357" s="24">
        <f t="shared" si="77"/>
        <v>-0.38342403579230933</v>
      </c>
      <c r="Q357" s="24">
        <f t="shared" si="78"/>
        <v>10.580129096000732</v>
      </c>
      <c r="R357" s="24">
        <f t="shared" si="86"/>
        <v>-8.8170436691112251</v>
      </c>
      <c r="S357" s="24">
        <f t="shared" si="79"/>
        <v>27.884710577921936</v>
      </c>
      <c r="T357" s="24">
        <f t="shared" si="80"/>
        <v>-0.74471057792193562</v>
      </c>
      <c r="U357" s="24">
        <f t="shared" si="81"/>
        <v>29.339440422233544</v>
      </c>
      <c r="V357" s="24">
        <f t="shared" si="87"/>
        <v>0.95055957776645528</v>
      </c>
      <c r="W357" s="24">
        <f t="shared" si="88"/>
        <v>2.5</v>
      </c>
      <c r="X357" s="24">
        <f t="shared" si="89"/>
        <v>-0.25</v>
      </c>
    </row>
    <row r="358" spans="1:24" x14ac:dyDescent="0.2">
      <c r="A358" s="60">
        <f>Spreads!A383</f>
        <v>43990</v>
      </c>
      <c r="B358" s="24">
        <f>IF(Spreads!$F383="","",Spreads!D383)</f>
        <v>30.35</v>
      </c>
      <c r="C358" s="24">
        <f t="shared" si="75"/>
        <v>2.25</v>
      </c>
      <c r="D358" s="24">
        <f>IF(Spreads!$F383="","",Spreads!G383)</f>
        <v>36.1</v>
      </c>
      <c r="E358" s="24">
        <f>IF(Spreads!$F383="","",Spreads!B383)</f>
        <v>30.25</v>
      </c>
      <c r="F358" s="24">
        <f>IF(Spreads!$F383="","",Spreads!F383)</f>
        <v>29.664949365469457</v>
      </c>
      <c r="G358" s="24">
        <f>IF(Spreads!$F383="","",Spreads!C383)</f>
        <v>27.1</v>
      </c>
      <c r="H358" s="24">
        <f>IF(Spreads!$F383="","",Spreads!H383)</f>
        <v>28.1</v>
      </c>
      <c r="I358" s="24">
        <f t="shared" si="82"/>
        <v>1.564949365469456</v>
      </c>
      <c r="J358" s="24">
        <f t="shared" si="83"/>
        <v>-1</v>
      </c>
      <c r="L358" s="24">
        <f t="shared" si="84"/>
        <v>2.1499999999999986</v>
      </c>
      <c r="M358" s="24">
        <f t="shared" si="85"/>
        <v>8</v>
      </c>
      <c r="N358" s="24"/>
      <c r="O358" s="24">
        <f t="shared" si="76"/>
        <v>30.744839430268303</v>
      </c>
      <c r="P358" s="24">
        <f t="shared" si="77"/>
        <v>-0.39483943026830204</v>
      </c>
      <c r="Q358" s="24">
        <f t="shared" si="78"/>
        <v>10.565203427251708</v>
      </c>
      <c r="R358" s="24">
        <f t="shared" si="86"/>
        <v>-9.0002540617822522</v>
      </c>
      <c r="S358" s="24">
        <f t="shared" si="79"/>
        <v>27.844151406371552</v>
      </c>
      <c r="T358" s="24">
        <f t="shared" si="80"/>
        <v>-0.74415140637155019</v>
      </c>
      <c r="U358" s="24">
        <f t="shared" si="81"/>
        <v>29.292709181063415</v>
      </c>
      <c r="V358" s="24">
        <f t="shared" si="87"/>
        <v>0.95729081893658474</v>
      </c>
      <c r="W358" s="24">
        <f t="shared" si="88"/>
        <v>2.5</v>
      </c>
      <c r="X358" s="24">
        <f t="shared" si="89"/>
        <v>-0.25</v>
      </c>
    </row>
    <row r="359" spans="1:24" x14ac:dyDescent="0.2">
      <c r="A359" s="60">
        <f>Spreads!A384</f>
        <v>43991</v>
      </c>
      <c r="B359" s="24">
        <f>IF(Spreads!$F384="","",Spreads!D384)</f>
        <v>30.48</v>
      </c>
      <c r="C359" s="24">
        <f t="shared" si="75"/>
        <v>2.25</v>
      </c>
      <c r="D359" s="24">
        <f>IF(Spreads!$F384="","",Spreads!G384)</f>
        <v>36.229999999999997</v>
      </c>
      <c r="E359" s="24">
        <f>IF(Spreads!$F384="","",Spreads!B384)</f>
        <v>30.03</v>
      </c>
      <c r="F359" s="24">
        <f>IF(Spreads!$F384="","",Spreads!F384)</f>
        <v>29.823706739749493</v>
      </c>
      <c r="G359" s="24">
        <f>IF(Spreads!$F384="","",Spreads!C384)</f>
        <v>26.88</v>
      </c>
      <c r="H359" s="24">
        <f>IF(Spreads!$F384="","",Spreads!H384)</f>
        <v>28.23</v>
      </c>
      <c r="I359" s="24">
        <f t="shared" si="82"/>
        <v>1.5937067397494928</v>
      </c>
      <c r="J359" s="24">
        <f t="shared" si="83"/>
        <v>-1.3500000000000014</v>
      </c>
      <c r="L359" s="24">
        <f t="shared" si="84"/>
        <v>1.8000000000000007</v>
      </c>
      <c r="M359" s="24">
        <f t="shared" si="85"/>
        <v>7.9999999999999964</v>
      </c>
      <c r="N359" s="24"/>
      <c r="O359" s="24">
        <f t="shared" si="76"/>
        <v>30.882979495586127</v>
      </c>
      <c r="P359" s="24">
        <f t="shared" si="77"/>
        <v>-0.402979495586127</v>
      </c>
      <c r="Q359" s="24">
        <f t="shared" si="78"/>
        <v>10.452197657577642</v>
      </c>
      <c r="R359" s="24">
        <f t="shared" si="86"/>
        <v>-8.8584909178281492</v>
      </c>
      <c r="S359" s="24">
        <f t="shared" si="79"/>
        <v>27.851808073536525</v>
      </c>
      <c r="T359" s="24">
        <f t="shared" si="80"/>
        <v>-0.97180807353652554</v>
      </c>
      <c r="U359" s="24">
        <f t="shared" si="81"/>
        <v>29.444585714866346</v>
      </c>
      <c r="V359" s="24">
        <f t="shared" si="87"/>
        <v>0.58541428513365545</v>
      </c>
      <c r="W359" s="24">
        <f t="shared" si="88"/>
        <v>2.25</v>
      </c>
      <c r="X359" s="24">
        <f t="shared" si="89"/>
        <v>0</v>
      </c>
    </row>
    <row r="360" spans="1:24" x14ac:dyDescent="0.2">
      <c r="A360" s="60">
        <f>Spreads!A385</f>
        <v>43992</v>
      </c>
      <c r="B360" s="24">
        <f>IF(Spreads!$F385="","",Spreads!D385)</f>
        <v>30.25</v>
      </c>
      <c r="C360" s="24">
        <f t="shared" si="75"/>
        <v>2.25</v>
      </c>
      <c r="D360" s="24">
        <f>IF(Spreads!$F385="","",Spreads!G385)</f>
        <v>36</v>
      </c>
      <c r="E360" s="24">
        <f>IF(Spreads!$F385="","",Spreads!B385)</f>
        <v>29.8</v>
      </c>
      <c r="F360" s="24">
        <f>IF(Spreads!$F385="","",Spreads!F385)</f>
        <v>29.857726177095213</v>
      </c>
      <c r="G360" s="24">
        <f>IF(Spreads!$F385="","",Spreads!C385)</f>
        <v>26.65</v>
      </c>
      <c r="H360" s="24">
        <f>IF(Spreads!$F385="","",Spreads!H385)</f>
        <v>28</v>
      </c>
      <c r="I360" s="24">
        <f t="shared" si="82"/>
        <v>1.8577261770952127</v>
      </c>
      <c r="J360" s="24">
        <f t="shared" si="83"/>
        <v>-1.3500000000000014</v>
      </c>
      <c r="L360" s="24">
        <f t="shared" si="84"/>
        <v>1.8000000000000007</v>
      </c>
      <c r="M360" s="24">
        <f t="shared" si="85"/>
        <v>8</v>
      </c>
      <c r="N360" s="24"/>
      <c r="O360" s="24">
        <f t="shared" si="76"/>
        <v>30.615420556700606</v>
      </c>
      <c r="P360" s="24">
        <f t="shared" si="77"/>
        <v>-0.36542055670060591</v>
      </c>
      <c r="Q360" s="24">
        <f t="shared" si="78"/>
        <v>10.366375062270766</v>
      </c>
      <c r="R360" s="24">
        <f t="shared" si="86"/>
        <v>-8.5086488851755533</v>
      </c>
      <c r="S360" s="24">
        <f t="shared" si="79"/>
        <v>27.618592837121817</v>
      </c>
      <c r="T360" s="24">
        <f t="shared" si="80"/>
        <v>-0.96859283712181821</v>
      </c>
      <c r="U360" s="24">
        <f t="shared" si="81"/>
        <v>29.175881078138076</v>
      </c>
      <c r="V360" s="24">
        <f t="shared" si="87"/>
        <v>0.62411892186192475</v>
      </c>
      <c r="W360" s="24">
        <f t="shared" si="88"/>
        <v>2.25</v>
      </c>
      <c r="X360" s="24">
        <f t="shared" si="89"/>
        <v>0</v>
      </c>
    </row>
    <row r="361" spans="1:24" x14ac:dyDescent="0.2">
      <c r="A361" s="60">
        <f>Spreads!A386</f>
        <v>43993</v>
      </c>
      <c r="B361" s="24">
        <f>IF(Spreads!$F386="","",Spreads!D386)</f>
        <v>29.75</v>
      </c>
      <c r="C361" s="24">
        <f t="shared" si="75"/>
        <v>2.25</v>
      </c>
      <c r="D361" s="24">
        <f>IF(Spreads!$F386="","",Spreads!G386)</f>
        <v>35.5</v>
      </c>
      <c r="E361" s="24">
        <f>IF(Spreads!$F386="","",Spreads!B386)</f>
        <v>29.3</v>
      </c>
      <c r="F361" s="24">
        <f>IF(Spreads!$F386="","",Spreads!F386)</f>
        <v>29.687628990366605</v>
      </c>
      <c r="G361" s="24">
        <f>IF(Spreads!$F386="","",Spreads!C386)</f>
        <v>26.15</v>
      </c>
      <c r="H361" s="24">
        <f>IF(Spreads!$F386="","",Spreads!H386)</f>
        <v>27.5</v>
      </c>
      <c r="I361" s="24">
        <f t="shared" si="82"/>
        <v>2.1876289903666049</v>
      </c>
      <c r="J361" s="24">
        <f t="shared" si="83"/>
        <v>-1.3500000000000014</v>
      </c>
      <c r="L361" s="24">
        <f t="shared" si="84"/>
        <v>1.8000000000000007</v>
      </c>
      <c r="M361" s="24">
        <f t="shared" si="85"/>
        <v>8</v>
      </c>
      <c r="N361" s="24"/>
      <c r="O361" s="24">
        <f t="shared" si="76"/>
        <v>30.051718073405564</v>
      </c>
      <c r="P361" s="24">
        <f t="shared" si="77"/>
        <v>-0.30171807340556356</v>
      </c>
      <c r="Q361" s="24">
        <f t="shared" si="78"/>
        <v>10.17980420290799</v>
      </c>
      <c r="R361" s="24">
        <f t="shared" si="86"/>
        <v>-7.992175212541385</v>
      </c>
      <c r="S361" s="24">
        <f t="shared" si="79"/>
        <v>27.111603192742024</v>
      </c>
      <c r="T361" s="24">
        <f t="shared" si="80"/>
        <v>-0.96160319274202521</v>
      </c>
      <c r="U361" s="24">
        <f t="shared" si="81"/>
        <v>28.591740563511401</v>
      </c>
      <c r="V361" s="24">
        <f t="shared" si="87"/>
        <v>0.7082594364885999</v>
      </c>
      <c r="W361" s="24">
        <f t="shared" si="88"/>
        <v>2.25</v>
      </c>
      <c r="X361" s="24">
        <f t="shared" si="89"/>
        <v>0</v>
      </c>
    </row>
    <row r="362" spans="1:24" x14ac:dyDescent="0.2">
      <c r="A362" s="60">
        <f>Spreads!A387</f>
        <v>43994</v>
      </c>
      <c r="B362" s="24">
        <f>IF(Spreads!$F387="","",Spreads!D387)</f>
        <v>29.75</v>
      </c>
      <c r="C362" s="24">
        <f t="shared" si="75"/>
        <v>2.25</v>
      </c>
      <c r="D362" s="24">
        <f>IF(Spreads!$F387="","",Spreads!G387)</f>
        <v>35.5</v>
      </c>
      <c r="E362" s="24">
        <f>IF(Spreads!$F387="","",Spreads!B387)</f>
        <v>29.3</v>
      </c>
      <c r="F362" s="24">
        <f>IF(Spreads!$F387="","",Spreads!F387)</f>
        <v>29.222696679975073</v>
      </c>
      <c r="G362" s="24">
        <f>IF(Spreads!$F387="","",Spreads!C387)</f>
        <v>26.15</v>
      </c>
      <c r="H362" s="24">
        <f>IF(Spreads!$F387="","",Spreads!H387)</f>
        <v>27.5</v>
      </c>
      <c r="I362" s="24">
        <f t="shared" si="82"/>
        <v>1.7226966799750727</v>
      </c>
      <c r="J362" s="24">
        <f t="shared" si="83"/>
        <v>-1.3500000000000014</v>
      </c>
      <c r="L362" s="24">
        <f t="shared" si="84"/>
        <v>1.8000000000000007</v>
      </c>
      <c r="M362" s="24">
        <f t="shared" si="85"/>
        <v>8</v>
      </c>
      <c r="N362" s="24"/>
      <c r="O362" s="24">
        <f t="shared" si="76"/>
        <v>30.08590874606837</v>
      </c>
      <c r="P362" s="24">
        <f t="shared" si="77"/>
        <v>-0.33590874606836962</v>
      </c>
      <c r="Q362" s="24">
        <f t="shared" si="78"/>
        <v>10.17980420290799</v>
      </c>
      <c r="R362" s="24">
        <f t="shared" si="86"/>
        <v>-8.4571075229329171</v>
      </c>
      <c r="S362" s="24">
        <f t="shared" si="79"/>
        <v>27.111603192742024</v>
      </c>
      <c r="T362" s="24">
        <f t="shared" si="80"/>
        <v>-0.96160319274202521</v>
      </c>
      <c r="U362" s="24">
        <f t="shared" si="81"/>
        <v>28.591740563511401</v>
      </c>
      <c r="V362" s="24">
        <f t="shared" si="87"/>
        <v>0.7082594364885999</v>
      </c>
      <c r="W362" s="24">
        <f t="shared" si="88"/>
        <v>2.25</v>
      </c>
      <c r="X362" s="24">
        <f t="shared" si="89"/>
        <v>0</v>
      </c>
    </row>
    <row r="363" spans="1:24" x14ac:dyDescent="0.2">
      <c r="A363" s="60">
        <f>Spreads!A388</f>
        <v>43997</v>
      </c>
      <c r="B363" s="24">
        <f>IF(Spreads!$F388="","",Spreads!D388)</f>
        <v>29.99</v>
      </c>
      <c r="C363" s="24">
        <f t="shared" si="75"/>
        <v>2.25</v>
      </c>
      <c r="D363" s="24">
        <f>IF(Spreads!$F388="","",Spreads!G388)</f>
        <v>35.74</v>
      </c>
      <c r="E363" s="24">
        <f>IF(Spreads!$F388="","",Spreads!B388)</f>
        <v>29.54</v>
      </c>
      <c r="F363" s="24">
        <f>IF(Spreads!$F388="","",Spreads!F388)</f>
        <v>29.33609480446081</v>
      </c>
      <c r="G363" s="24">
        <f>IF(Spreads!$F388="","",Spreads!C388)</f>
        <v>26.39</v>
      </c>
      <c r="H363" s="24">
        <f>IF(Spreads!$F388="","",Spreads!H388)</f>
        <v>27.74</v>
      </c>
      <c r="I363" s="24">
        <f t="shared" si="82"/>
        <v>1.5960948044608116</v>
      </c>
      <c r="J363" s="24">
        <f t="shared" si="83"/>
        <v>-1.3499999999999979</v>
      </c>
      <c r="L363" s="24">
        <f t="shared" si="84"/>
        <v>1.8000000000000007</v>
      </c>
      <c r="M363" s="24">
        <f t="shared" si="85"/>
        <v>8.0000000000000036</v>
      </c>
      <c r="N363" s="24"/>
      <c r="O363" s="24">
        <f t="shared" si="76"/>
        <v>30.35415096528277</v>
      </c>
      <c r="P363" s="24">
        <f t="shared" si="77"/>
        <v>-0.36415096528277147</v>
      </c>
      <c r="Q363" s="24">
        <f t="shared" si="78"/>
        <v>10.269358215402123</v>
      </c>
      <c r="R363" s="24">
        <f t="shared" si="86"/>
        <v>-8.6732634109413116</v>
      </c>
      <c r="S363" s="24">
        <f t="shared" si="79"/>
        <v>27.354958222044324</v>
      </c>
      <c r="T363" s="24">
        <f t="shared" si="80"/>
        <v>-0.96495822204432358</v>
      </c>
      <c r="U363" s="24">
        <f t="shared" si="81"/>
        <v>28.872128010532204</v>
      </c>
      <c r="V363" s="24">
        <f t="shared" si="87"/>
        <v>0.66787198946779469</v>
      </c>
      <c r="W363" s="24">
        <f t="shared" si="88"/>
        <v>2.25</v>
      </c>
      <c r="X363" s="24">
        <f t="shared" si="89"/>
        <v>0</v>
      </c>
    </row>
    <row r="364" spans="1:24" x14ac:dyDescent="0.2">
      <c r="A364" s="60">
        <f>Spreads!A389</f>
        <v>43998</v>
      </c>
      <c r="B364" s="24">
        <f>IF(Spreads!$F389="","",Spreads!D389)</f>
        <v>30.24</v>
      </c>
      <c r="C364" s="24">
        <f t="shared" si="75"/>
        <v>2.25</v>
      </c>
      <c r="D364" s="24">
        <f>IF(Spreads!$F389="","",Spreads!G389)</f>
        <v>35.99</v>
      </c>
      <c r="E364" s="24">
        <f>IF(Spreads!$F389="","",Spreads!B389)</f>
        <v>29.79</v>
      </c>
      <c r="F364" s="24">
        <f>IF(Spreads!$F389="","",Spreads!F389)</f>
        <v>29.27939574221794</v>
      </c>
      <c r="G364" s="24">
        <f>IF(Spreads!$F389="","",Spreads!C389)</f>
        <v>26.64</v>
      </c>
      <c r="H364" s="24">
        <f>IF(Spreads!$F389="","",Spreads!H389)</f>
        <v>27.99</v>
      </c>
      <c r="I364" s="24">
        <f t="shared" si="82"/>
        <v>1.2893957422179412</v>
      </c>
      <c r="J364" s="24">
        <f t="shared" si="83"/>
        <v>-1.3499999999999979</v>
      </c>
      <c r="L364" s="24">
        <f t="shared" si="84"/>
        <v>1.8000000000000007</v>
      </c>
      <c r="M364" s="24">
        <f t="shared" si="85"/>
        <v>8.0000000000000036</v>
      </c>
      <c r="N364" s="24"/>
      <c r="O364" s="24">
        <f t="shared" si="76"/>
        <v>30.646426192498225</v>
      </c>
      <c r="P364" s="24">
        <f t="shared" si="77"/>
        <v>-0.40642619249822687</v>
      </c>
      <c r="Q364" s="24">
        <f t="shared" si="78"/>
        <v>10.362643645083509</v>
      </c>
      <c r="R364" s="24">
        <f t="shared" si="86"/>
        <v>-9.0732479028655675</v>
      </c>
      <c r="S364" s="24">
        <f t="shared" si="79"/>
        <v>27.608453044234224</v>
      </c>
      <c r="T364" s="24">
        <f t="shared" si="80"/>
        <v>-0.96845304423422363</v>
      </c>
      <c r="U364" s="24">
        <f t="shared" si="81"/>
        <v>29.164198267845542</v>
      </c>
      <c r="V364" s="24">
        <f t="shared" si="87"/>
        <v>0.62580173215445711</v>
      </c>
      <c r="W364" s="24">
        <f t="shared" si="88"/>
        <v>2.25</v>
      </c>
      <c r="X364" s="24">
        <f t="shared" si="89"/>
        <v>0</v>
      </c>
    </row>
    <row r="365" spans="1:24" x14ac:dyDescent="0.2">
      <c r="A365" s="60">
        <f>Spreads!A390</f>
        <v>43999</v>
      </c>
      <c r="B365" s="24">
        <f>IF(Spreads!$F390="","",Spreads!D390)</f>
        <v>30.35</v>
      </c>
      <c r="C365" s="24">
        <f t="shared" si="75"/>
        <v>2.25</v>
      </c>
      <c r="D365" s="24">
        <f>IF(Spreads!$F390="","",Spreads!G390)</f>
        <v>36.1</v>
      </c>
      <c r="E365" s="24">
        <f>IF(Spreads!$F390="","",Spreads!B390)</f>
        <v>29.9</v>
      </c>
      <c r="F365" s="24">
        <f>IF(Spreads!$F390="","",Spreads!F390)</f>
        <v>29.381454054255109</v>
      </c>
      <c r="G365" s="24">
        <f>IF(Spreads!$F390="","",Spreads!C390)</f>
        <v>26.75</v>
      </c>
      <c r="H365" s="24">
        <f>IF(Spreads!$F390="","",Spreads!H390)</f>
        <v>28.1</v>
      </c>
      <c r="I365" s="24">
        <f t="shared" si="82"/>
        <v>1.2814540542551072</v>
      </c>
      <c r="J365" s="24">
        <f t="shared" si="83"/>
        <v>-1.3500000000000014</v>
      </c>
      <c r="L365" s="24">
        <f t="shared" si="84"/>
        <v>1.7999999999999972</v>
      </c>
      <c r="M365" s="24">
        <f t="shared" si="85"/>
        <v>8</v>
      </c>
      <c r="N365" s="24"/>
      <c r="O365" s="24">
        <f t="shared" si="76"/>
        <v>30.765687401404161</v>
      </c>
      <c r="P365" s="24">
        <f t="shared" si="77"/>
        <v>-0.41568740140415983</v>
      </c>
      <c r="Q365" s="24">
        <f t="shared" si="78"/>
        <v>10.40368923414332</v>
      </c>
      <c r="R365" s="24">
        <f t="shared" si="86"/>
        <v>-9.1222351798882126</v>
      </c>
      <c r="S365" s="24">
        <f t="shared" si="79"/>
        <v>27.719990765997778</v>
      </c>
      <c r="T365" s="24">
        <f t="shared" si="80"/>
        <v>-0.96999076599777823</v>
      </c>
      <c r="U365" s="24">
        <f t="shared" si="81"/>
        <v>29.292709181063415</v>
      </c>
      <c r="V365" s="24">
        <f t="shared" si="87"/>
        <v>0.60729081893658332</v>
      </c>
      <c r="W365" s="24">
        <f t="shared" si="88"/>
        <v>2.25</v>
      </c>
      <c r="X365" s="24">
        <f t="shared" si="89"/>
        <v>0</v>
      </c>
    </row>
    <row r="366" spans="1:24" x14ac:dyDescent="0.2">
      <c r="A366" s="60">
        <f>Spreads!A391</f>
        <v>44000</v>
      </c>
      <c r="B366" s="24">
        <f>IF(Spreads!$F391="","",Spreads!D391)</f>
        <v>30.31</v>
      </c>
      <c r="C366" s="24">
        <f t="shared" si="75"/>
        <v>2.25</v>
      </c>
      <c r="D366" s="24">
        <f>IF(Spreads!$F391="","",Spreads!G391)</f>
        <v>36.06</v>
      </c>
      <c r="E366" s="24">
        <f>IF(Spreads!$F391="","",Spreads!B391)</f>
        <v>29.86</v>
      </c>
      <c r="F366" s="24">
        <f>IF(Spreads!$F391="","",Spreads!F391)</f>
        <v>29.7329882401609</v>
      </c>
      <c r="G366" s="24">
        <f>IF(Spreads!$F391="","",Spreads!C391)</f>
        <v>26.71</v>
      </c>
      <c r="H366" s="24">
        <f>IF(Spreads!$F391="","",Spreads!H391)</f>
        <v>28.06</v>
      </c>
      <c r="I366" s="24">
        <f t="shared" si="82"/>
        <v>1.6729882401609011</v>
      </c>
      <c r="J366" s="24">
        <f t="shared" si="83"/>
        <v>-1.3499999999999979</v>
      </c>
      <c r="L366" s="24">
        <f t="shared" si="84"/>
        <v>1.8000000000000007</v>
      </c>
      <c r="M366" s="24">
        <f t="shared" si="85"/>
        <v>8.0000000000000036</v>
      </c>
      <c r="N366" s="24"/>
      <c r="O366" s="24">
        <f t="shared" si="76"/>
        <v>30.693739015917572</v>
      </c>
      <c r="P366" s="24">
        <f t="shared" si="77"/>
        <v>-0.38373901591757331</v>
      </c>
      <c r="Q366" s="24">
        <f t="shared" si="78"/>
        <v>10.388763565394298</v>
      </c>
      <c r="R366" s="24">
        <f t="shared" si="86"/>
        <v>-8.7157753252333965</v>
      </c>
      <c r="S366" s="24">
        <f t="shared" si="79"/>
        <v>27.679431594447394</v>
      </c>
      <c r="T366" s="24">
        <f t="shared" si="80"/>
        <v>-0.9694315944473928</v>
      </c>
      <c r="U366" s="24">
        <f t="shared" si="81"/>
        <v>29.24597793989328</v>
      </c>
      <c r="V366" s="24">
        <f t="shared" si="87"/>
        <v>0.61402206010671989</v>
      </c>
      <c r="W366" s="24">
        <f t="shared" si="88"/>
        <v>2.25</v>
      </c>
      <c r="X366" s="24">
        <f t="shared" si="89"/>
        <v>0</v>
      </c>
    </row>
    <row r="367" spans="1:24" x14ac:dyDescent="0.2">
      <c r="A367" s="60">
        <f>Spreads!A392</f>
        <v>44001</v>
      </c>
      <c r="B367" s="24">
        <f>IF(Spreads!$F392="","",Spreads!D392)</f>
        <v>30.77</v>
      </c>
      <c r="C367" s="24">
        <f t="shared" si="75"/>
        <v>2.25</v>
      </c>
      <c r="D367" s="24">
        <f>IF(Spreads!$F392="","",Spreads!G392)</f>
        <v>37.520000000000003</v>
      </c>
      <c r="E367" s="24">
        <f>IF(Spreads!$F392="","",Spreads!B392)</f>
        <v>30.32</v>
      </c>
      <c r="F367" s="24">
        <f>IF(Spreads!$F392="","",Spreads!F392)</f>
        <v>30.345338112383896</v>
      </c>
      <c r="G367" s="24">
        <f>IF(Spreads!$F392="","",Spreads!C392)</f>
        <v>27.17</v>
      </c>
      <c r="H367" s="24">
        <f>IF(Spreads!$F392="","",Spreads!H392)</f>
        <v>28.52</v>
      </c>
      <c r="I367" s="24">
        <f t="shared" si="82"/>
        <v>1.8253381123838963</v>
      </c>
      <c r="J367" s="24">
        <f t="shared" si="83"/>
        <v>-1.3499999999999979</v>
      </c>
      <c r="L367" s="24">
        <f t="shared" si="84"/>
        <v>1.8000000000000007</v>
      </c>
      <c r="M367" s="24">
        <f t="shared" si="85"/>
        <v>9.0000000000000036</v>
      </c>
      <c r="N367" s="24"/>
      <c r="O367" s="24">
        <f t="shared" si="76"/>
        <v>31.178821762962553</v>
      </c>
      <c r="P367" s="24">
        <f t="shared" si="77"/>
        <v>-0.40882176296255324</v>
      </c>
      <c r="Q367" s="24">
        <f t="shared" si="78"/>
        <v>10.56040875600805</v>
      </c>
      <c r="R367" s="24">
        <f t="shared" si="86"/>
        <v>-8.7350706436241534</v>
      </c>
      <c r="S367" s="24">
        <f t="shared" si="79"/>
        <v>28.145862067276806</v>
      </c>
      <c r="T367" s="24">
        <f t="shared" si="80"/>
        <v>-0.97586206727680391</v>
      </c>
      <c r="U367" s="24">
        <f t="shared" si="81"/>
        <v>30.332805314515916</v>
      </c>
      <c r="V367" s="24">
        <f t="shared" si="87"/>
        <v>-1.2805314515915711E-2</v>
      </c>
      <c r="W367" s="24">
        <f t="shared" si="88"/>
        <v>2.25</v>
      </c>
      <c r="X367" s="24">
        <f t="shared" si="89"/>
        <v>0</v>
      </c>
    </row>
    <row r="368" spans="1:24" x14ac:dyDescent="0.2">
      <c r="A368" s="60">
        <f>Spreads!A393</f>
        <v>44004</v>
      </c>
      <c r="B368" s="24">
        <f>IF(Spreads!$F393="","",Spreads!D393)</f>
        <v>30.6</v>
      </c>
      <c r="C368" s="24">
        <f t="shared" si="75"/>
        <v>2.25</v>
      </c>
      <c r="D368" s="24">
        <f>IF(Spreads!$F393="","",Spreads!G393)</f>
        <v>41.35</v>
      </c>
      <c r="E368" s="24">
        <f>IF(Spreads!$F393="","",Spreads!B393)</f>
        <v>30.15</v>
      </c>
      <c r="F368" s="24">
        <f>IF(Spreads!$F393="","",Spreads!F393)</f>
        <v>30.254619612795302</v>
      </c>
      <c r="G368" s="24">
        <f>IF(Spreads!$F393="","",Spreads!C393)</f>
        <v>27</v>
      </c>
      <c r="H368" s="24">
        <f>IF(Spreads!$F393="","",Spreads!H393)</f>
        <v>28.35</v>
      </c>
      <c r="I368" s="24">
        <f t="shared" si="82"/>
        <v>1.904619612795301</v>
      </c>
      <c r="J368" s="24">
        <f t="shared" si="83"/>
        <v>-1.3500000000000014</v>
      </c>
      <c r="L368" s="24">
        <f t="shared" si="84"/>
        <v>1.7999999999999972</v>
      </c>
      <c r="M368" s="24">
        <f t="shared" si="85"/>
        <v>13</v>
      </c>
      <c r="N368" s="24"/>
      <c r="O368" s="24">
        <f t="shared" si="76"/>
        <v>30.989581283293994</v>
      </c>
      <c r="P368" s="24">
        <f t="shared" si="77"/>
        <v>-0.38958128329399244</v>
      </c>
      <c r="Q368" s="24">
        <f t="shared" si="78"/>
        <v>10.496974663824705</v>
      </c>
      <c r="R368" s="24">
        <f t="shared" si="86"/>
        <v>-8.5923550510294042</v>
      </c>
      <c r="S368" s="24">
        <f t="shared" si="79"/>
        <v>27.973485588187675</v>
      </c>
      <c r="T368" s="24">
        <f t="shared" si="80"/>
        <v>-0.97348558818767472</v>
      </c>
      <c r="U368" s="24">
        <f t="shared" si="81"/>
        <v>32.331869944207256</v>
      </c>
      <c r="V368" s="24">
        <f t="shared" si="87"/>
        <v>-2.1818699442072571</v>
      </c>
      <c r="W368" s="24">
        <f t="shared" si="88"/>
        <v>2</v>
      </c>
      <c r="X368" s="24">
        <f t="shared" si="89"/>
        <v>0.25</v>
      </c>
    </row>
    <row r="369" spans="1:24" x14ac:dyDescent="0.2">
      <c r="A369" s="60">
        <f>Spreads!A394</f>
        <v>44005</v>
      </c>
      <c r="B369" s="24">
        <f>IF(Spreads!$F394="","",Spreads!D394)</f>
        <v>30.42</v>
      </c>
      <c r="C369" s="24">
        <f t="shared" si="75"/>
        <v>2.25</v>
      </c>
      <c r="D369" s="24">
        <f>IF(Spreads!$F394="","",Spreads!G394)</f>
        <v>41.17</v>
      </c>
      <c r="E369" s="24">
        <f>IF(Spreads!$F394="","",Spreads!B394)</f>
        <v>29.97</v>
      </c>
      <c r="F369" s="24">
        <f>IF(Spreads!$F394="","",Spreads!F394)</f>
        <v>30.005143738926677</v>
      </c>
      <c r="G369" s="24">
        <f>IF(Spreads!$F394="","",Spreads!C394)</f>
        <v>26.82</v>
      </c>
      <c r="H369" s="24">
        <f>IF(Spreads!$F394="","",Spreads!H394)</f>
        <v>28.17</v>
      </c>
      <c r="I369" s="24">
        <f t="shared" si="82"/>
        <v>1.8351437389266749</v>
      </c>
      <c r="J369" s="24">
        <f t="shared" si="83"/>
        <v>-1.3500000000000014</v>
      </c>
      <c r="L369" s="24">
        <f t="shared" si="84"/>
        <v>1.7999999999999972</v>
      </c>
      <c r="M369" s="24">
        <f t="shared" si="85"/>
        <v>13</v>
      </c>
      <c r="N369" s="24"/>
      <c r="O369" s="24">
        <f t="shared" si="76"/>
        <v>30.800491442141993</v>
      </c>
      <c r="P369" s="24">
        <f t="shared" si="77"/>
        <v>-0.3804914421419916</v>
      </c>
      <c r="Q369" s="24">
        <f t="shared" si="78"/>
        <v>10.429809154454109</v>
      </c>
      <c r="R369" s="24">
        <f t="shared" si="86"/>
        <v>-8.5946654155274338</v>
      </c>
      <c r="S369" s="24">
        <f t="shared" si="79"/>
        <v>27.790969316210951</v>
      </c>
      <c r="T369" s="24">
        <f t="shared" si="80"/>
        <v>-0.97096931621095095</v>
      </c>
      <c r="U369" s="24">
        <f t="shared" si="81"/>
        <v>32.121579358941659</v>
      </c>
      <c r="V369" s="24">
        <f t="shared" si="87"/>
        <v>-2.1515793589416603</v>
      </c>
      <c r="W369" s="24">
        <f t="shared" si="88"/>
        <v>2</v>
      </c>
      <c r="X369" s="24">
        <f t="shared" si="89"/>
        <v>0.25</v>
      </c>
    </row>
    <row r="370" spans="1:24" x14ac:dyDescent="0.2">
      <c r="A370" s="60">
        <f>Spreads!A395</f>
        <v>44006</v>
      </c>
      <c r="B370" s="24">
        <f>IF(Spreads!$F395="","",Spreads!D395)</f>
        <v>29.9</v>
      </c>
      <c r="C370" s="24">
        <f t="shared" si="75"/>
        <v>2.25</v>
      </c>
      <c r="D370" s="24">
        <f>IF(Spreads!$F395="","",Spreads!G395)</f>
        <v>40.65</v>
      </c>
      <c r="E370" s="24">
        <f>IF(Spreads!$F395="","",Spreads!B395)</f>
        <v>29.45</v>
      </c>
      <c r="F370" s="24">
        <f>IF(Spreads!$F395="","",Spreads!F395)</f>
        <v>29.472172553843702</v>
      </c>
      <c r="G370" s="24">
        <f>IF(Spreads!$F395="","",Spreads!C395)</f>
        <v>26.3</v>
      </c>
      <c r="H370" s="24">
        <f>IF(Spreads!$F395="","",Spreads!H395)</f>
        <v>27.65</v>
      </c>
      <c r="I370" s="24">
        <f t="shared" si="82"/>
        <v>1.8221725538437035</v>
      </c>
      <c r="J370" s="24">
        <f t="shared" si="83"/>
        <v>-1.3499999999999979</v>
      </c>
      <c r="L370" s="24">
        <f t="shared" si="84"/>
        <v>1.8000000000000007</v>
      </c>
      <c r="M370" s="24">
        <f t="shared" si="85"/>
        <v>13</v>
      </c>
      <c r="N370" s="24"/>
      <c r="O370" s="24">
        <f t="shared" si="76"/>
        <v>30.240425911261781</v>
      </c>
      <c r="P370" s="24">
        <f t="shared" si="77"/>
        <v>-0.34042591126178223</v>
      </c>
      <c r="Q370" s="24">
        <f t="shared" si="78"/>
        <v>10.235775460716825</v>
      </c>
      <c r="R370" s="24">
        <f t="shared" si="86"/>
        <v>-8.4136029068731215</v>
      </c>
      <c r="S370" s="24">
        <f t="shared" si="79"/>
        <v>27.263700086055959</v>
      </c>
      <c r="T370" s="24">
        <f t="shared" si="80"/>
        <v>-0.96370008605595814</v>
      </c>
      <c r="U370" s="24">
        <f t="shared" si="81"/>
        <v>31.514073223729916</v>
      </c>
      <c r="V370" s="24">
        <f t="shared" si="87"/>
        <v>-2.0640732237299169</v>
      </c>
      <c r="W370" s="24">
        <f t="shared" si="88"/>
        <v>2</v>
      </c>
      <c r="X370" s="24">
        <f t="shared" si="89"/>
        <v>0.25</v>
      </c>
    </row>
    <row r="371" spans="1:24" x14ac:dyDescent="0.2">
      <c r="A371" s="60">
        <f>Spreads!A396</f>
        <v>44007</v>
      </c>
      <c r="B371" s="24">
        <f>IF(Spreads!$F396="","",Spreads!D396)</f>
        <v>29.79</v>
      </c>
      <c r="C371" s="24">
        <f t="shared" si="75"/>
        <v>2.25</v>
      </c>
      <c r="D371" s="24">
        <f>IF(Spreads!$F396="","",Spreads!G396)</f>
        <v>40.54</v>
      </c>
      <c r="E371" s="24">
        <f>IF(Spreads!$F396="","",Spreads!B396)</f>
        <v>29.34</v>
      </c>
      <c r="F371" s="24">
        <f>IF(Spreads!$F396="","",Spreads!F396)</f>
        <v>29.528871616086573</v>
      </c>
      <c r="G371" s="24">
        <f>IF(Spreads!$F396="","",Spreads!C396)</f>
        <v>26.19</v>
      </c>
      <c r="H371" s="24">
        <f>IF(Spreads!$F396="","",Spreads!H396)</f>
        <v>27.54</v>
      </c>
      <c r="I371" s="24">
        <f t="shared" si="82"/>
        <v>1.9888716160865734</v>
      </c>
      <c r="J371" s="24">
        <f t="shared" si="83"/>
        <v>-1.3499999999999979</v>
      </c>
      <c r="L371" s="24">
        <f t="shared" si="84"/>
        <v>1.8000000000000007</v>
      </c>
      <c r="M371" s="24">
        <f t="shared" si="85"/>
        <v>13</v>
      </c>
      <c r="N371" s="24"/>
      <c r="O371" s="24">
        <f t="shared" si="76"/>
        <v>30.109489838519767</v>
      </c>
      <c r="P371" s="24">
        <f t="shared" si="77"/>
        <v>-0.3194898385197682</v>
      </c>
      <c r="Q371" s="24">
        <f t="shared" si="78"/>
        <v>10.194729871657017</v>
      </c>
      <c r="R371" s="24">
        <f t="shared" si="86"/>
        <v>-8.205858255570444</v>
      </c>
      <c r="S371" s="24">
        <f t="shared" si="79"/>
        <v>27.152162364292408</v>
      </c>
      <c r="T371" s="24">
        <f t="shared" si="80"/>
        <v>-0.96216236429240709</v>
      </c>
      <c r="U371" s="24">
        <f t="shared" si="81"/>
        <v>31.385562310512043</v>
      </c>
      <c r="V371" s="24">
        <f t="shared" si="87"/>
        <v>-2.0455623105120431</v>
      </c>
      <c r="W371" s="24">
        <f t="shared" si="88"/>
        <v>2</v>
      </c>
      <c r="X371" s="24">
        <f t="shared" si="89"/>
        <v>0.25</v>
      </c>
    </row>
    <row r="372" spans="1:24" x14ac:dyDescent="0.2">
      <c r="A372" s="60">
        <f>Spreads!A397</f>
        <v>44008</v>
      </c>
      <c r="B372" s="24">
        <f>IF(Spreads!$F397="","",Spreads!D397)</f>
        <v>29.45</v>
      </c>
      <c r="C372" s="24">
        <f t="shared" si="75"/>
        <v>2.25</v>
      </c>
      <c r="D372" s="24">
        <f>IF(Spreads!$F397="","",Spreads!G397)</f>
        <v>40.200000000000003</v>
      </c>
      <c r="E372" s="24">
        <f>IF(Spreads!$F397="","",Spreads!B397)</f>
        <v>29</v>
      </c>
      <c r="F372" s="24">
        <f>IF(Spreads!$F397="","",Spreads!F397)</f>
        <v>29.200017055077925</v>
      </c>
      <c r="G372" s="24">
        <f>IF(Spreads!$F397="","",Spreads!C397)</f>
        <v>25.85</v>
      </c>
      <c r="H372" s="24">
        <f>IF(Spreads!$F397="","",Spreads!H397)</f>
        <v>27.2</v>
      </c>
      <c r="I372" s="24">
        <f t="shared" si="82"/>
        <v>2.0000170550779259</v>
      </c>
      <c r="J372" s="24">
        <f t="shared" si="83"/>
        <v>-1.3499999999999979</v>
      </c>
      <c r="L372" s="24">
        <f t="shared" si="84"/>
        <v>1.8000000000000007</v>
      </c>
      <c r="M372" s="24">
        <f t="shared" si="85"/>
        <v>13.000000000000004</v>
      </c>
      <c r="N372" s="24"/>
      <c r="O372" s="24">
        <f t="shared" si="76"/>
        <v>29.741849824173304</v>
      </c>
      <c r="P372" s="24">
        <f t="shared" si="77"/>
        <v>-0.29184982417330474</v>
      </c>
      <c r="Q372" s="24">
        <f t="shared" si="78"/>
        <v>10.067861687290328</v>
      </c>
      <c r="R372" s="24">
        <f t="shared" si="86"/>
        <v>-8.0678446322124024</v>
      </c>
      <c r="S372" s="24">
        <f t="shared" si="79"/>
        <v>26.807409406114143</v>
      </c>
      <c r="T372" s="24">
        <f t="shared" si="80"/>
        <v>-0.9574094061141416</v>
      </c>
      <c r="U372" s="24">
        <f t="shared" si="81"/>
        <v>30.988346760565911</v>
      </c>
      <c r="V372" s="24">
        <f t="shared" si="87"/>
        <v>-1.9883467605659106</v>
      </c>
      <c r="W372" s="24">
        <f t="shared" si="88"/>
        <v>2</v>
      </c>
      <c r="X372" s="24">
        <f t="shared" si="89"/>
        <v>0.25</v>
      </c>
    </row>
    <row r="373" spans="1:24" x14ac:dyDescent="0.2">
      <c r="A373" s="60">
        <f>Spreads!A398</f>
        <v>44011</v>
      </c>
      <c r="B373" s="24">
        <f>IF(Spreads!$F398="","",Spreads!D398)</f>
        <v>29.87</v>
      </c>
      <c r="C373" s="24">
        <f t="shared" si="75"/>
        <v>2.25</v>
      </c>
      <c r="D373" s="24">
        <f>IF(Spreads!$F398="","",Spreads!G398)</f>
        <v>40.619999999999997</v>
      </c>
      <c r="E373" s="24">
        <f>IF(Spreads!$F398="","",Spreads!B398)</f>
        <v>29.42</v>
      </c>
      <c r="F373" s="24">
        <f>IF(Spreads!$F398="","",Spreads!F398)</f>
        <v>29.404133679152256</v>
      </c>
      <c r="G373" s="24">
        <f>IF(Spreads!$F398="","",Spreads!C398)</f>
        <v>26.27</v>
      </c>
      <c r="H373" s="24">
        <f>IF(Spreads!$F398="","",Spreads!H398)</f>
        <v>27.62</v>
      </c>
      <c r="I373" s="24">
        <f t="shared" si="82"/>
        <v>1.7841336791522551</v>
      </c>
      <c r="J373" s="24">
        <f t="shared" si="83"/>
        <v>-1.3500000000000014</v>
      </c>
      <c r="L373" s="24">
        <f t="shared" si="84"/>
        <v>1.8000000000000007</v>
      </c>
      <c r="M373" s="24">
        <f t="shared" si="85"/>
        <v>12.999999999999996</v>
      </c>
      <c r="N373" s="24"/>
      <c r="O373" s="24">
        <f t="shared" si="76"/>
        <v>30.210856748375797</v>
      </c>
      <c r="P373" s="24">
        <f t="shared" si="77"/>
        <v>-0.3408567483757956</v>
      </c>
      <c r="Q373" s="24">
        <f t="shared" si="78"/>
        <v>10.224581209155058</v>
      </c>
      <c r="R373" s="24">
        <f t="shared" si="86"/>
        <v>-8.4404475300028032</v>
      </c>
      <c r="S373" s="24">
        <f t="shared" si="79"/>
        <v>27.233280707393174</v>
      </c>
      <c r="T373" s="24">
        <f t="shared" si="80"/>
        <v>-0.9632807073931744</v>
      </c>
      <c r="U373" s="24">
        <f t="shared" si="81"/>
        <v>31.479024792852314</v>
      </c>
      <c r="V373" s="24">
        <f t="shared" si="87"/>
        <v>-2.0590247928523127</v>
      </c>
      <c r="W373" s="24">
        <f t="shared" si="88"/>
        <v>2</v>
      </c>
      <c r="X373" s="24">
        <f t="shared" si="89"/>
        <v>0.25</v>
      </c>
    </row>
    <row r="374" spans="1:24" x14ac:dyDescent="0.2">
      <c r="A374" s="60">
        <f>Spreads!A399</f>
        <v>44012</v>
      </c>
      <c r="B374" s="24">
        <f>IF(Spreads!$F399="","",Spreads!D399)</f>
        <v>30.23</v>
      </c>
      <c r="C374" s="24">
        <f t="shared" si="75"/>
        <v>1.4200000000000017</v>
      </c>
      <c r="D374" s="24">
        <f>IF(Spreads!$F399="","",Spreads!G399)</f>
        <v>40.98</v>
      </c>
      <c r="E374" s="24">
        <f>IF(Spreads!$F399="","",Spreads!B399)</f>
        <v>29.78</v>
      </c>
      <c r="F374" s="24">
        <f>IF(Spreads!$F399="","",Spreads!F399)</f>
        <v>29.914425239338083</v>
      </c>
      <c r="G374" s="24">
        <f>IF(Spreads!$F399="","",Spreads!C399)</f>
        <v>26.63</v>
      </c>
      <c r="H374" s="24">
        <f>IF(Spreads!$F399="","",Spreads!H399)</f>
        <v>28.81</v>
      </c>
      <c r="I374" s="24">
        <f t="shared" si="82"/>
        <v>1.1044252393380845</v>
      </c>
      <c r="J374" s="24">
        <f t="shared" si="83"/>
        <v>-2.1799999999999997</v>
      </c>
      <c r="L374" s="24">
        <f t="shared" si="84"/>
        <v>0.97000000000000242</v>
      </c>
      <c r="M374" s="24">
        <f t="shared" si="85"/>
        <v>12.169999999999998</v>
      </c>
      <c r="N374" s="24"/>
      <c r="O374" s="24">
        <f t="shared" si="76"/>
        <v>31.544713213355458</v>
      </c>
      <c r="P374" s="24">
        <f t="shared" si="77"/>
        <v>-1.3147132133554571</v>
      </c>
      <c r="Q374" s="24">
        <f t="shared" si="78"/>
        <v>10.285600482209992</v>
      </c>
      <c r="R374" s="24">
        <f t="shared" si="86"/>
        <v>-9.1811752428719071</v>
      </c>
      <c r="S374" s="24">
        <f t="shared" si="79"/>
        <v>28.145477970987855</v>
      </c>
      <c r="T374" s="24">
        <f t="shared" si="80"/>
        <v>-1.5154779709878561</v>
      </c>
      <c r="U374" s="24">
        <f t="shared" si="81"/>
        <v>32.450505094672792</v>
      </c>
      <c r="V374" s="24">
        <f t="shared" si="87"/>
        <v>-2.6705050946727908</v>
      </c>
      <c r="W374" s="24">
        <f t="shared" si="88"/>
        <v>2</v>
      </c>
      <c r="X374" s="24">
        <f t="shared" si="89"/>
        <v>-0.57999999999999829</v>
      </c>
    </row>
    <row r="375" spans="1:24" x14ac:dyDescent="0.2">
      <c r="A375" s="60">
        <f>Spreads!A400</f>
        <v>44013</v>
      </c>
      <c r="B375" s="24">
        <f>IF(Spreads!$F400="","",Spreads!D400)</f>
        <v>30.61</v>
      </c>
      <c r="C375" s="24">
        <f t="shared" si="75"/>
        <v>1.5999999999999979</v>
      </c>
      <c r="D375" s="24">
        <f>IF(Spreads!$F400="","",Spreads!G400)</f>
        <v>43.36</v>
      </c>
      <c r="E375" s="24">
        <f>IF(Spreads!$F400="","",Spreads!B400)</f>
        <v>30.61</v>
      </c>
      <c r="F375" s="24">
        <f>IF(Spreads!$F400="","",Spreads!F400)</f>
        <v>29.619590115675159</v>
      </c>
      <c r="G375" s="24">
        <f>IF(Spreads!$F400="","",Spreads!C400)</f>
        <v>27.46</v>
      </c>
      <c r="H375" s="24">
        <f>IF(Spreads!$F400="","",Spreads!H400)</f>
        <v>29.01</v>
      </c>
      <c r="I375" s="24">
        <f t="shared" si="82"/>
        <v>0.60959011567515731</v>
      </c>
      <c r="J375" s="24">
        <f t="shared" si="83"/>
        <v>-1.5500000000000007</v>
      </c>
      <c r="L375" s="24">
        <f t="shared" si="84"/>
        <v>1.5999999999999979</v>
      </c>
      <c r="M375" s="24">
        <f t="shared" si="85"/>
        <v>14.349999999999998</v>
      </c>
      <c r="N375" s="24"/>
      <c r="O375" s="24">
        <f t="shared" si="76"/>
        <v>31.796879609727377</v>
      </c>
      <c r="P375" s="24">
        <f t="shared" si="77"/>
        <v>-1.1868796097273773</v>
      </c>
      <c r="Q375" s="24">
        <f t="shared" si="78"/>
        <v>10.650954373550203</v>
      </c>
      <c r="R375" s="24">
        <f t="shared" si="86"/>
        <v>-10.041364257875045</v>
      </c>
      <c r="S375" s="24">
        <f t="shared" si="79"/>
        <v>28.571762981412565</v>
      </c>
      <c r="T375" s="24">
        <f t="shared" si="80"/>
        <v>-1.1117629814125642</v>
      </c>
      <c r="U375" s="24">
        <f t="shared" si="81"/>
        <v>33.873815987359748</v>
      </c>
      <c r="V375" s="24">
        <f t="shared" si="87"/>
        <v>-3.2638159873597488</v>
      </c>
      <c r="W375" s="24">
        <f t="shared" si="88"/>
        <v>2</v>
      </c>
      <c r="X375" s="24">
        <f t="shared" si="89"/>
        <v>-0.40000000000000213</v>
      </c>
    </row>
    <row r="376" spans="1:24" x14ac:dyDescent="0.2">
      <c r="A376" s="60">
        <f>Spreads!A401</f>
        <v>44014</v>
      </c>
      <c r="B376" s="24">
        <f>IF(Spreads!$F401="","",Spreads!D401)</f>
        <v>30.34</v>
      </c>
      <c r="C376" s="24">
        <f t="shared" si="75"/>
        <v>1.5899999999999999</v>
      </c>
      <c r="D376" s="24">
        <f>IF(Spreads!$F401="","",Spreads!G401)</f>
        <v>43.09</v>
      </c>
      <c r="E376" s="24">
        <f>IF(Spreads!$F401="","",Spreads!B401)</f>
        <v>30.34</v>
      </c>
      <c r="F376" s="24">
        <f>IF(Spreads!$F401="","",Spreads!F401)</f>
        <v>29.767007677506623</v>
      </c>
      <c r="G376" s="24">
        <f>IF(Spreads!$F401="","",Spreads!C401)</f>
        <v>27.19</v>
      </c>
      <c r="H376" s="24">
        <f>IF(Spreads!$F401="","",Spreads!H401)</f>
        <v>28.75</v>
      </c>
      <c r="I376" s="24">
        <f t="shared" si="82"/>
        <v>1.0170076775066228</v>
      </c>
      <c r="J376" s="24">
        <f t="shared" si="83"/>
        <v>-1.5599999999999987</v>
      </c>
      <c r="L376" s="24">
        <f t="shared" si="84"/>
        <v>1.5899999999999999</v>
      </c>
      <c r="M376" s="24">
        <f t="shared" si="85"/>
        <v>14.340000000000003</v>
      </c>
      <c r="N376" s="24"/>
      <c r="O376" s="24">
        <f t="shared" si="76"/>
        <v>31.486408806428919</v>
      </c>
      <c r="P376" s="24">
        <f t="shared" si="77"/>
        <v>-1.1464088064289193</v>
      </c>
      <c r="Q376" s="24">
        <f t="shared" si="78"/>
        <v>10.549322835449891</v>
      </c>
      <c r="R376" s="24">
        <f t="shared" si="86"/>
        <v>-9.5323151579432679</v>
      </c>
      <c r="S376" s="24">
        <f t="shared" si="79"/>
        <v>28.304580919467249</v>
      </c>
      <c r="T376" s="24">
        <f t="shared" si="80"/>
        <v>-1.1145809194672474</v>
      </c>
      <c r="U376" s="24">
        <f t="shared" si="81"/>
        <v>33.565017448392538</v>
      </c>
      <c r="V376" s="24">
        <f t="shared" si="87"/>
        <v>-3.2250174483925385</v>
      </c>
      <c r="W376" s="24">
        <f t="shared" si="88"/>
        <v>2</v>
      </c>
      <c r="X376" s="24">
        <f t="shared" si="89"/>
        <v>-0.41000000000000014</v>
      </c>
    </row>
    <row r="377" spans="1:24" x14ac:dyDescent="0.2">
      <c r="A377" s="60">
        <f>Spreads!A403</f>
        <v>44018</v>
      </c>
      <c r="B377" s="24">
        <f>IF(Spreads!$F403="","",Spreads!D403)</f>
        <v>30.79</v>
      </c>
      <c r="C377" s="24">
        <f t="shared" si="75"/>
        <v>1.5599999999999987</v>
      </c>
      <c r="D377" s="24">
        <f>IF(Spreads!$F403="","",Spreads!G403)</f>
        <v>43.54</v>
      </c>
      <c r="E377" s="24">
        <f>IF(Spreads!$F403="","",Spreads!B403)</f>
        <v>30.79</v>
      </c>
      <c r="F377" s="24">
        <f>IF(Spreads!$F403="","",Spreads!F403)</f>
        <v>29.971124301580954</v>
      </c>
      <c r="G377" s="24">
        <f>IF(Spreads!$F403="","",Spreads!C403)</f>
        <v>27.64</v>
      </c>
      <c r="H377" s="24">
        <f>IF(Spreads!$F403="","",Spreads!H403)</f>
        <v>29.23</v>
      </c>
      <c r="I377" s="24">
        <f t="shared" si="82"/>
        <v>0.74112430158095322</v>
      </c>
      <c r="J377" s="24">
        <f t="shared" si="83"/>
        <v>-1.5899999999999999</v>
      </c>
      <c r="L377" s="24">
        <f t="shared" si="84"/>
        <v>1.5599999999999987</v>
      </c>
      <c r="M377" s="24">
        <f t="shared" si="85"/>
        <v>14.309999999999999</v>
      </c>
      <c r="N377" s="24"/>
      <c r="O377" s="24">
        <f t="shared" si="76"/>
        <v>32.024561082548594</v>
      </c>
      <c r="P377" s="24">
        <f t="shared" si="77"/>
        <v>-1.2345610825485949</v>
      </c>
      <c r="Q377" s="24">
        <f t="shared" si="78"/>
        <v>10.714586786743148</v>
      </c>
      <c r="R377" s="24">
        <f t="shared" si="86"/>
        <v>-9.9734624851621945</v>
      </c>
      <c r="S377" s="24">
        <f t="shared" si="79"/>
        <v>28.780648637468389</v>
      </c>
      <c r="T377" s="24">
        <f t="shared" si="80"/>
        <v>-1.140648637468388</v>
      </c>
      <c r="U377" s="24">
        <f t="shared" si="81"/>
        <v>34.110655928350127</v>
      </c>
      <c r="V377" s="24">
        <f t="shared" si="87"/>
        <v>-3.3206559283501278</v>
      </c>
      <c r="W377" s="24">
        <f t="shared" si="88"/>
        <v>2.25</v>
      </c>
      <c r="X377" s="24">
        <f t="shared" si="89"/>
        <v>-0.69000000000000128</v>
      </c>
    </row>
    <row r="378" spans="1:24" x14ac:dyDescent="0.2">
      <c r="A378" s="60">
        <f>Spreads!A404</f>
        <v>44019</v>
      </c>
      <c r="B378" s="24">
        <f>IF(Spreads!$F404="","",Spreads!D404)</f>
        <v>31.12</v>
      </c>
      <c r="C378" s="24">
        <f t="shared" si="75"/>
        <v>1.5600000000000023</v>
      </c>
      <c r="D378" s="24">
        <f>IF(Spreads!$F404="","",Spreads!G404)</f>
        <v>43.87</v>
      </c>
      <c r="E378" s="24">
        <f>IF(Spreads!$F404="","",Spreads!B404)</f>
        <v>31.12</v>
      </c>
      <c r="F378" s="24">
        <f>IF(Spreads!$F404="","",Spreads!F404)</f>
        <v>31.048406484195478</v>
      </c>
      <c r="G378" s="24">
        <f>IF(Spreads!$F404="","",Spreads!C404)</f>
        <v>27.97</v>
      </c>
      <c r="H378" s="24">
        <f>IF(Spreads!$F404="","",Spreads!H404)</f>
        <v>29.56</v>
      </c>
      <c r="I378" s="24">
        <f t="shared" si="82"/>
        <v>1.4884064841954796</v>
      </c>
      <c r="J378" s="24">
        <f t="shared" si="83"/>
        <v>-1.5899999999999999</v>
      </c>
      <c r="L378" s="24">
        <f t="shared" si="84"/>
        <v>1.5600000000000023</v>
      </c>
      <c r="M378" s="24">
        <f t="shared" si="85"/>
        <v>14.309999999999999</v>
      </c>
      <c r="N378" s="24"/>
      <c r="O378" s="24">
        <f t="shared" si="76"/>
        <v>32.325638227776857</v>
      </c>
      <c r="P378" s="24">
        <f t="shared" si="77"/>
        <v>-1.2056382277768556</v>
      </c>
      <c r="Q378" s="24">
        <f t="shared" si="78"/>
        <v>10.837723553922576</v>
      </c>
      <c r="R378" s="24">
        <f t="shared" si="86"/>
        <v>-9.3493170697270962</v>
      </c>
      <c r="S378" s="24">
        <f t="shared" si="79"/>
        <v>29.115261802759051</v>
      </c>
      <c r="T378" s="24">
        <f t="shared" si="80"/>
        <v>-1.1452618027590518</v>
      </c>
      <c r="U378" s="24">
        <f t="shared" si="81"/>
        <v>34.496188668003732</v>
      </c>
      <c r="V378" s="24">
        <f t="shared" si="87"/>
        <v>-3.3761886680037314</v>
      </c>
      <c r="W378" s="24">
        <f t="shared" si="88"/>
        <v>2.25</v>
      </c>
      <c r="X378" s="24">
        <f t="shared" si="89"/>
        <v>-0.68999999999999773</v>
      </c>
    </row>
    <row r="379" spans="1:24" x14ac:dyDescent="0.2">
      <c r="A379" s="60">
        <f>Spreads!A405</f>
        <v>44020</v>
      </c>
      <c r="B379" s="24">
        <f>IF(Spreads!$F405="","",Spreads!D405)</f>
        <v>28.71</v>
      </c>
      <c r="C379" s="24">
        <f t="shared" si="75"/>
        <v>-0.5</v>
      </c>
      <c r="D379" s="24">
        <f>IF(Spreads!$F405="","",Spreads!G405)</f>
        <v>43.55</v>
      </c>
      <c r="E379" s="24">
        <f>IF(Spreads!$F405="","",Spreads!B405)</f>
        <v>30.8</v>
      </c>
      <c r="F379" s="24">
        <f>IF(Spreads!$F405="","",Spreads!F405)</f>
        <v>30.753571360532554</v>
      </c>
      <c r="G379" s="24">
        <f>IF(Spreads!$F405="","",Spreads!C405)</f>
        <v>28.55</v>
      </c>
      <c r="H379" s="24">
        <f>IF(Spreads!$F405="","",Spreads!H405)</f>
        <v>29.21</v>
      </c>
      <c r="I379" s="24">
        <f t="shared" si="82"/>
        <v>1.5435713605325532</v>
      </c>
      <c r="J379" s="24">
        <f t="shared" si="83"/>
        <v>-0.66000000000000014</v>
      </c>
      <c r="L379" s="24">
        <f t="shared" si="84"/>
        <v>1.5899999999999999</v>
      </c>
      <c r="M379" s="24">
        <f t="shared" si="85"/>
        <v>14.339999999999996</v>
      </c>
      <c r="N379" s="24"/>
      <c r="O379" s="24">
        <f t="shared" si="76"/>
        <v>31.943972231574566</v>
      </c>
      <c r="P379" s="24">
        <f t="shared" si="77"/>
        <v>-3.2339722315745654</v>
      </c>
      <c r="Q379" s="24">
        <f t="shared" si="78"/>
        <v>11.136290236913782</v>
      </c>
      <c r="R379" s="24">
        <f t="shared" si="86"/>
        <v>-9.5927188763812286</v>
      </c>
      <c r="S379" s="24">
        <f t="shared" si="79"/>
        <v>28.771011392296664</v>
      </c>
      <c r="T379" s="24">
        <f t="shared" si="80"/>
        <v>-0.22101139229666344</v>
      </c>
      <c r="U379" s="24">
        <f t="shared" si="81"/>
        <v>34.19620703876673</v>
      </c>
      <c r="V379" s="24">
        <f t="shared" si="87"/>
        <v>-3.3962070387667289</v>
      </c>
      <c r="W379" s="24">
        <f t="shared" si="88"/>
        <v>2.5</v>
      </c>
      <c r="X379" s="24">
        <f t="shared" si="89"/>
        <v>-3</v>
      </c>
    </row>
    <row r="380" spans="1:24" x14ac:dyDescent="0.2">
      <c r="A380" s="60">
        <f>Spreads!A408</f>
        <v>44025</v>
      </c>
      <c r="B380" s="24">
        <f>IF(Spreads!$F408="","",Spreads!D408)</f>
        <v>30.22</v>
      </c>
      <c r="C380" s="24">
        <f t="shared" si="75"/>
        <v>1.5199999999999996</v>
      </c>
      <c r="D380" s="24">
        <f>IF(Spreads!$F408="","",Spreads!G408)</f>
        <v>42.97</v>
      </c>
      <c r="E380" s="24">
        <f>IF(Spreads!$F408="","",Spreads!B408)</f>
        <v>30.22</v>
      </c>
      <c r="F380" s="24">
        <f>IF(Spreads!$F408="","",Spreads!F408)</f>
        <v>30.832950047672576</v>
      </c>
      <c r="G380" s="24">
        <f>IF(Spreads!$F408="","",Spreads!C408)</f>
        <v>27.07</v>
      </c>
      <c r="H380" s="24">
        <f>IF(Spreads!$F408="","",Spreads!H408)</f>
        <v>28.7</v>
      </c>
      <c r="I380" s="24">
        <f t="shared" si="82"/>
        <v>2.1329500476725762</v>
      </c>
      <c r="J380" s="24">
        <f t="shared" si="83"/>
        <v>-1.629999999999999</v>
      </c>
      <c r="L380" s="24">
        <f t="shared" si="84"/>
        <v>1.5199999999999996</v>
      </c>
      <c r="M380" s="24">
        <f t="shared" si="85"/>
        <v>14.27</v>
      </c>
      <c r="N380" s="24"/>
      <c r="O380" s="24">
        <f t="shared" si="76"/>
        <v>31.350399308360434</v>
      </c>
      <c r="P380" s="24">
        <f t="shared" si="77"/>
        <v>-1.1303993083604347</v>
      </c>
      <c r="Q380" s="24">
        <f t="shared" si="78"/>
        <v>10.498362910891938</v>
      </c>
      <c r="R380" s="24">
        <f t="shared" si="86"/>
        <v>-8.3654128632193618</v>
      </c>
      <c r="S380" s="24">
        <f t="shared" si="79"/>
        <v>28.229049826954515</v>
      </c>
      <c r="T380" s="24">
        <f t="shared" si="80"/>
        <v>-1.1590498269545151</v>
      </c>
      <c r="U380" s="24">
        <f t="shared" si="81"/>
        <v>33.471285097400511</v>
      </c>
      <c r="V380" s="24">
        <f t="shared" si="87"/>
        <v>-3.2512850974005119</v>
      </c>
      <c r="W380" s="24">
        <f t="shared" si="88"/>
        <v>2</v>
      </c>
      <c r="X380" s="24">
        <f t="shared" si="89"/>
        <v>-0.48000000000000043</v>
      </c>
    </row>
    <row r="381" spans="1:24" x14ac:dyDescent="0.2">
      <c r="A381" s="60">
        <f>Spreads!A409</f>
        <v>44026</v>
      </c>
      <c r="B381" s="24">
        <f>IF(Spreads!$F409="","",Spreads!D409)</f>
        <v>30.71</v>
      </c>
      <c r="C381" s="24">
        <f t="shared" si="75"/>
        <v>1.620000000000001</v>
      </c>
      <c r="D381" s="24">
        <f>IF(Spreads!$F409="","",Spreads!G409)</f>
        <v>43.46</v>
      </c>
      <c r="E381" s="24">
        <f>IF(Spreads!$F409="","",Spreads!B409)</f>
        <v>30.71</v>
      </c>
      <c r="F381" s="24">
        <f>IF(Spreads!$F409="","",Spreads!F409)</f>
        <v>32.057649792118561</v>
      </c>
      <c r="G381" s="24">
        <f>IF(Spreads!$F409="","",Spreads!C409)</f>
        <v>27.56</v>
      </c>
      <c r="H381" s="24">
        <f>IF(Spreads!$F409="","",Spreads!H409)</f>
        <v>29.09</v>
      </c>
      <c r="I381" s="24">
        <f t="shared" si="82"/>
        <v>2.9676497921185607</v>
      </c>
      <c r="J381" s="24">
        <f t="shared" si="83"/>
        <v>-1.5300000000000011</v>
      </c>
      <c r="L381" s="24">
        <f t="shared" si="84"/>
        <v>1.620000000000001</v>
      </c>
      <c r="M381" s="24">
        <f t="shared" si="85"/>
        <v>14.370000000000001</v>
      </c>
      <c r="N381" s="24"/>
      <c r="O381" s="24">
        <f t="shared" si="76"/>
        <v>31.709780860515242</v>
      </c>
      <c r="P381" s="24">
        <f t="shared" si="77"/>
        <v>-0.99978086051524073</v>
      </c>
      <c r="Q381" s="24">
        <f t="shared" si="78"/>
        <v>10.690035093511579</v>
      </c>
      <c r="R381" s="24">
        <f t="shared" si="86"/>
        <v>-7.7223853013930182</v>
      </c>
      <c r="S381" s="24">
        <f t="shared" si="79"/>
        <v>28.659976218248978</v>
      </c>
      <c r="T381" s="24">
        <f t="shared" si="80"/>
        <v>-1.0999762182489796</v>
      </c>
      <c r="U381" s="24">
        <f t="shared" si="81"/>
        <v>33.977369412422689</v>
      </c>
      <c r="V381" s="24">
        <f t="shared" si="87"/>
        <v>-3.2673694124226884</v>
      </c>
      <c r="W381" s="24">
        <f t="shared" si="88"/>
        <v>2</v>
      </c>
      <c r="X381" s="24">
        <f t="shared" si="89"/>
        <v>-0.37999999999999901</v>
      </c>
    </row>
    <row r="382" spans="1:24" x14ac:dyDescent="0.2">
      <c r="A382" s="60">
        <f>Spreads!A410</f>
        <v>44027</v>
      </c>
      <c r="B382" s="24">
        <f>IF(Spreads!$F410="","",Spreads!D410)</f>
        <v>32.049999999999997</v>
      </c>
      <c r="C382" s="24">
        <f t="shared" si="75"/>
        <v>2.6799999999999962</v>
      </c>
      <c r="D382" s="24">
        <f>IF(Spreads!$F410="","",Spreads!G410)</f>
        <v>43.8</v>
      </c>
      <c r="E382" s="24">
        <f>IF(Spreads!$F410="","",Spreads!B410)</f>
        <v>31.05</v>
      </c>
      <c r="F382" s="24">
        <f>IF(Spreads!$F410="","",Spreads!F410)</f>
        <v>32.068989604567136</v>
      </c>
      <c r="G382" s="24">
        <f>IF(Spreads!$F410="","",Spreads!C410)</f>
        <v>27.9</v>
      </c>
      <c r="H382" s="24">
        <f>IF(Spreads!$F410="","",Spreads!H410)</f>
        <v>29.37</v>
      </c>
      <c r="I382" s="24">
        <f t="shared" si="82"/>
        <v>2.6989896045671351</v>
      </c>
      <c r="J382" s="24">
        <f t="shared" si="83"/>
        <v>-1.4700000000000024</v>
      </c>
      <c r="L382" s="24">
        <f t="shared" si="84"/>
        <v>1.6799999999999997</v>
      </c>
      <c r="M382" s="24">
        <f t="shared" si="85"/>
        <v>14.429999999999996</v>
      </c>
      <c r="N382" s="24"/>
      <c r="O382" s="24">
        <f t="shared" si="76"/>
        <v>32.031625250616685</v>
      </c>
      <c r="P382" s="24">
        <f t="shared" si="77"/>
        <v>1.8374749383312405E-2</v>
      </c>
      <c r="Q382" s="24">
        <f t="shared" si="78"/>
        <v>10.82220292214474</v>
      </c>
      <c r="R382" s="24">
        <f t="shared" si="86"/>
        <v>-8.1232133175776049</v>
      </c>
      <c r="S382" s="24">
        <f t="shared" si="79"/>
        <v>28.965175100308599</v>
      </c>
      <c r="T382" s="24">
        <f t="shared" si="80"/>
        <v>-1.0651751003086005</v>
      </c>
      <c r="U382" s="24">
        <f t="shared" si="81"/>
        <v>34.289889963749275</v>
      </c>
      <c r="V382" s="24">
        <f t="shared" si="87"/>
        <v>-3.239889963749274</v>
      </c>
      <c r="W382" s="24">
        <f t="shared" si="88"/>
        <v>2</v>
      </c>
      <c r="X382" s="24">
        <f t="shared" si="89"/>
        <v>0.67999999999999616</v>
      </c>
    </row>
    <row r="383" spans="1:24" x14ac:dyDescent="0.2">
      <c r="A383" s="60">
        <f>Spreads!A411</f>
        <v>44028</v>
      </c>
      <c r="B383" s="24">
        <f>IF(Spreads!$F411="","",Spreads!D411)</f>
        <v>32.520000000000003</v>
      </c>
      <c r="C383" s="24">
        <f t="shared" si="75"/>
        <v>2.6800000000000033</v>
      </c>
      <c r="D383" s="24">
        <f>IF(Spreads!$F411="","",Spreads!G411)</f>
        <v>44.27</v>
      </c>
      <c r="E383" s="24">
        <f>IF(Spreads!$F411="","",Spreads!B411)</f>
        <v>32.17</v>
      </c>
      <c r="F383" s="24">
        <f>IF(Spreads!$F411="","",Spreads!F411)</f>
        <v>32.318465478435762</v>
      </c>
      <c r="G383" s="24">
        <f>IF(Spreads!$F411="","",Spreads!C411)</f>
        <v>29.02</v>
      </c>
      <c r="H383" s="24">
        <f>IF(Spreads!$F411="","",Spreads!H411)</f>
        <v>29.84</v>
      </c>
      <c r="I383" s="24">
        <f t="shared" si="82"/>
        <v>2.478465478435762</v>
      </c>
      <c r="J383" s="24">
        <f t="shared" si="83"/>
        <v>-0.82000000000000028</v>
      </c>
      <c r="L383" s="24">
        <f t="shared" si="84"/>
        <v>2.3300000000000018</v>
      </c>
      <c r="M383" s="24">
        <f t="shared" si="85"/>
        <v>14.430000000000003</v>
      </c>
      <c r="N383" s="24"/>
      <c r="O383" s="24">
        <f t="shared" si="76"/>
        <v>32.554917626035092</v>
      </c>
      <c r="P383" s="24">
        <f t="shared" si="77"/>
        <v>-3.4917626035088745E-2</v>
      </c>
      <c r="Q383" s="24">
        <f t="shared" si="78"/>
        <v>11.297534460004183</v>
      </c>
      <c r="R383" s="24">
        <f t="shared" si="86"/>
        <v>-8.8190689815684209</v>
      </c>
      <c r="S383" s="24">
        <f t="shared" si="79"/>
        <v>29.672329412434038</v>
      </c>
      <c r="T383" s="24">
        <f t="shared" si="80"/>
        <v>-0.65232941243403886</v>
      </c>
      <c r="U383" s="24">
        <f t="shared" si="81"/>
        <v>34.838982047498355</v>
      </c>
      <c r="V383" s="24">
        <f t="shared" si="87"/>
        <v>-2.6689820474983534</v>
      </c>
      <c r="W383" s="24">
        <f t="shared" si="88"/>
        <v>2.25</v>
      </c>
      <c r="X383" s="24">
        <f t="shared" si="89"/>
        <v>0.43000000000000327</v>
      </c>
    </row>
    <row r="384" spans="1:24" x14ac:dyDescent="0.2">
      <c r="A384" s="60">
        <f>Spreads!A412</f>
        <v>44029</v>
      </c>
      <c r="B384" s="24">
        <f>IF(Spreads!$F412="","",Spreads!D412)</f>
        <v>33.17</v>
      </c>
      <c r="C384" s="24">
        <f t="shared" si="75"/>
        <v>2.6300000000000026</v>
      </c>
      <c r="D384" s="24">
        <f>IF(Spreads!$F412="","",Spreads!G412)</f>
        <v>44.92</v>
      </c>
      <c r="E384" s="24">
        <f>IF(Spreads!$F412="","",Spreads!B412)</f>
        <v>32.82</v>
      </c>
      <c r="F384" s="24">
        <f>IF(Spreads!$F412="","",Spreads!F412)</f>
        <v>32.488562665164373</v>
      </c>
      <c r="G384" s="24">
        <f>IF(Spreads!$F412="","",Spreads!C412)</f>
        <v>29.67</v>
      </c>
      <c r="H384" s="24">
        <f>IF(Spreads!$F412="","",Spreads!H412)</f>
        <v>30.54</v>
      </c>
      <c r="I384" s="24">
        <f t="shared" si="82"/>
        <v>1.9485626651643742</v>
      </c>
      <c r="J384" s="24">
        <f t="shared" si="83"/>
        <v>-0.86999999999999744</v>
      </c>
      <c r="L384" s="24">
        <f t="shared" si="84"/>
        <v>2.2800000000000011</v>
      </c>
      <c r="M384" s="24">
        <f t="shared" si="85"/>
        <v>14.380000000000003</v>
      </c>
      <c r="N384" s="24"/>
      <c r="O384" s="24">
        <f t="shared" si="76"/>
        <v>33.349104615720755</v>
      </c>
      <c r="P384" s="24">
        <f t="shared" si="77"/>
        <v>-0.1791046157207532</v>
      </c>
      <c r="Q384" s="24">
        <f t="shared" si="78"/>
        <v>11.535660206953725</v>
      </c>
      <c r="R384" s="24">
        <f t="shared" si="86"/>
        <v>-9.5870975417893511</v>
      </c>
      <c r="S384" s="24">
        <f t="shared" si="79"/>
        <v>30.364377680226646</v>
      </c>
      <c r="T384" s="24">
        <f t="shared" si="80"/>
        <v>-0.69437768022664415</v>
      </c>
      <c r="U384" s="24">
        <f t="shared" si="81"/>
        <v>35.631551411169006</v>
      </c>
      <c r="V384" s="24">
        <f t="shared" si="87"/>
        <v>-2.8115514111690061</v>
      </c>
      <c r="W384" s="24">
        <f t="shared" si="88"/>
        <v>2.5</v>
      </c>
      <c r="X384" s="24">
        <f t="shared" si="89"/>
        <v>0.13000000000000256</v>
      </c>
    </row>
    <row r="385" spans="1:24" x14ac:dyDescent="0.2">
      <c r="A385" s="60">
        <f>Spreads!A413</f>
        <v>44032</v>
      </c>
      <c r="B385" s="24">
        <f>IF(Spreads!$F413="","",Spreads!D413)</f>
        <v>33.18</v>
      </c>
      <c r="C385" s="24">
        <f t="shared" si="75"/>
        <v>2.6499999999999986</v>
      </c>
      <c r="D385" s="24">
        <f>IF(Spreads!$F413="","",Spreads!G413)</f>
        <v>44.93</v>
      </c>
      <c r="E385" s="24">
        <f>IF(Spreads!$F413="","",Spreads!B413)</f>
        <v>32.83</v>
      </c>
      <c r="F385" s="24">
        <f>IF(Spreads!$F413="","",Spreads!F413)</f>
        <v>32.613300602098683</v>
      </c>
      <c r="G385" s="24">
        <f>IF(Spreads!$F413="","",Spreads!C413)</f>
        <v>29.68</v>
      </c>
      <c r="H385" s="24">
        <f>IF(Spreads!$F413="","",Spreads!H413)</f>
        <v>30.53</v>
      </c>
      <c r="I385" s="24">
        <f t="shared" si="82"/>
        <v>2.0833006020986815</v>
      </c>
      <c r="J385" s="24">
        <f t="shared" si="83"/>
        <v>-0.85000000000000142</v>
      </c>
      <c r="L385" s="24">
        <f t="shared" si="84"/>
        <v>2.2999999999999972</v>
      </c>
      <c r="M385" s="24">
        <f t="shared" si="85"/>
        <v>14.399999999999999</v>
      </c>
      <c r="N385" s="24"/>
      <c r="O385" s="24">
        <f t="shared" si="76"/>
        <v>33.328407283101448</v>
      </c>
      <c r="P385" s="24">
        <f t="shared" si="77"/>
        <v>-0.14840728310144868</v>
      </c>
      <c r="Q385" s="24">
        <f t="shared" si="78"/>
        <v>11.541158172229807</v>
      </c>
      <c r="R385" s="24">
        <f t="shared" si="86"/>
        <v>-9.4578575701311252</v>
      </c>
      <c r="S385" s="24">
        <f t="shared" si="79"/>
        <v>30.361332781074694</v>
      </c>
      <c r="T385" s="24">
        <f t="shared" si="80"/>
        <v>-0.68133278107469408</v>
      </c>
      <c r="U385" s="24">
        <f t="shared" si="81"/>
        <v>35.629959543599149</v>
      </c>
      <c r="V385" s="24">
        <f t="shared" si="87"/>
        <v>-2.7999595435991509</v>
      </c>
      <c r="W385" s="24">
        <f t="shared" si="88"/>
        <v>2.5</v>
      </c>
      <c r="X385" s="24">
        <f t="shared" si="89"/>
        <v>0.14999999999999858</v>
      </c>
    </row>
    <row r="386" spans="1:24" x14ac:dyDescent="0.2">
      <c r="A386" s="60">
        <f>Spreads!A414</f>
        <v>44033</v>
      </c>
      <c r="B386" s="24">
        <f>IF(Spreads!$F414="","",Spreads!D414)</f>
        <v>33.32</v>
      </c>
      <c r="C386" s="24">
        <f t="shared" ref="C386:C449" si="90">B386-H386</f>
        <v>2.6400000000000006</v>
      </c>
      <c r="D386" s="24">
        <f>IF(Spreads!$F414="","",Spreads!G414)</f>
        <v>45.07</v>
      </c>
      <c r="E386" s="24">
        <f>IF(Spreads!$F414="","",Spreads!B414)</f>
        <v>32.97</v>
      </c>
      <c r="F386" s="24">
        <f>IF(Spreads!$F414="","",Spreads!F414)</f>
        <v>32.32980529088433</v>
      </c>
      <c r="G386" s="24">
        <f>IF(Spreads!$F414="","",Spreads!C414)</f>
        <v>29.82</v>
      </c>
      <c r="H386" s="24">
        <f>IF(Spreads!$F414="","",Spreads!H414)</f>
        <v>30.68</v>
      </c>
      <c r="I386" s="24">
        <f t="shared" si="82"/>
        <v>1.6498052908843306</v>
      </c>
      <c r="J386" s="24">
        <f t="shared" si="83"/>
        <v>-0.85999999999999943</v>
      </c>
      <c r="L386" s="24">
        <f t="shared" si="84"/>
        <v>2.2899999999999991</v>
      </c>
      <c r="M386" s="24">
        <f t="shared" si="85"/>
        <v>14.39</v>
      </c>
      <c r="N386" s="24"/>
      <c r="O386" s="24">
        <f t="shared" ref="O386:O449" si="91">$AA$39+($AA$40*F386)+($AA$41*H386)</f>
        <v>33.522118634030271</v>
      </c>
      <c r="P386" s="24">
        <f t="shared" ref="P386:P449" si="92">B386-O386</f>
        <v>-0.20211863403027053</v>
      </c>
      <c r="Q386" s="24">
        <f t="shared" ref="Q386:Q449" si="93">$AA$99+($AA$103*G386)+($AA$104*H386)</f>
        <v>11.592514738806969</v>
      </c>
      <c r="R386" s="24">
        <f t="shared" si="86"/>
        <v>-9.9427094479226383</v>
      </c>
      <c r="S386" s="24">
        <f t="shared" ref="S386:S449" si="94">$AA$59+($AA$60*E386)+($AA$61*H386)</f>
        <v>30.509882227520812</v>
      </c>
      <c r="T386" s="24">
        <f t="shared" ref="T386:T449" si="95">G386-S386</f>
        <v>-0.68988222752081185</v>
      </c>
      <c r="U386" s="24">
        <f t="shared" ref="U386:U449" si="96">$AA$18+($AA$19*B386)+($AA$20*D386)+($AA$21*H386)</f>
        <v>35.800156226625809</v>
      </c>
      <c r="V386" s="24">
        <f t="shared" si="87"/>
        <v>-2.8301562266258102</v>
      </c>
      <c r="W386" s="24">
        <f t="shared" si="88"/>
        <v>2.5</v>
      </c>
      <c r="X386" s="24">
        <f t="shared" si="89"/>
        <v>0.14000000000000057</v>
      </c>
    </row>
    <row r="387" spans="1:24" x14ac:dyDescent="0.2">
      <c r="A387" s="60">
        <f>Spreads!A415</f>
        <v>44034</v>
      </c>
      <c r="B387" s="24">
        <f>IF(Spreads!$F415="","",Spreads!D415)</f>
        <v>33.18</v>
      </c>
      <c r="C387" s="24">
        <f t="shared" si="90"/>
        <v>2.66</v>
      </c>
      <c r="D387" s="24">
        <f>IF(Spreads!$F415="","",Spreads!G415)</f>
        <v>44.93</v>
      </c>
      <c r="E387" s="24">
        <f>IF(Spreads!$F415="","",Spreads!B415)</f>
        <v>32.83</v>
      </c>
      <c r="F387" s="24">
        <f>IF(Spreads!$F415="","",Spreads!F415)</f>
        <v>32.715358914135848</v>
      </c>
      <c r="G387" s="24">
        <f>IF(Spreads!$F415="","",Spreads!C415)</f>
        <v>29.68</v>
      </c>
      <c r="H387" s="24">
        <f>IF(Spreads!$F415="","",Spreads!H415)</f>
        <v>30.52</v>
      </c>
      <c r="I387" s="24">
        <f t="shared" ref="I387:I450" si="97">F387-H387</f>
        <v>2.1953589141358485</v>
      </c>
      <c r="J387" s="24">
        <f t="shared" ref="J387:J450" si="98">G387-H387</f>
        <v>-0.83999999999999986</v>
      </c>
      <c r="L387" s="24">
        <f t="shared" ref="L387:L450" si="99">E387-H387</f>
        <v>2.3099999999999987</v>
      </c>
      <c r="M387" s="24">
        <f t="shared" ref="M387:M450" si="100">D387-H387</f>
        <v>14.41</v>
      </c>
      <c r="N387" s="24"/>
      <c r="O387" s="24">
        <f t="shared" si="91"/>
        <v>33.309377788173009</v>
      </c>
      <c r="P387" s="24">
        <f t="shared" si="92"/>
        <v>-0.12937778817300938</v>
      </c>
      <c r="Q387" s="24">
        <f t="shared" si="93"/>
        <v>11.54204144627422</v>
      </c>
      <c r="R387" s="24">
        <f t="shared" ref="R387:R450" si="101">I387-Q387</f>
        <v>-9.346682532138372</v>
      </c>
      <c r="S387" s="24">
        <f t="shared" si="94"/>
        <v>30.354740435054918</v>
      </c>
      <c r="T387" s="24">
        <f t="shared" si="95"/>
        <v>-0.67474043505491821</v>
      </c>
      <c r="U387" s="24">
        <f t="shared" si="96"/>
        <v>35.62332220466795</v>
      </c>
      <c r="V387" s="24">
        <f t="shared" ref="V387:V450" si="102">E387-U387</f>
        <v>-2.7933222046679518</v>
      </c>
      <c r="W387" s="24">
        <f t="shared" ref="W387:W450" si="103">MROUND($AA$99+($AA$100*D387)+($AA$101*E387)+($AA$102*F387)+($AA$103*G387)+($AA$104*H387),0.25)</f>
        <v>2.5</v>
      </c>
      <c r="X387" s="24">
        <f t="shared" ref="X387:X450" si="104">C387-W387</f>
        <v>0.16000000000000014</v>
      </c>
    </row>
    <row r="388" spans="1:24" x14ac:dyDescent="0.2">
      <c r="A388" s="60">
        <f>Spreads!A416</f>
        <v>44035</v>
      </c>
      <c r="B388" s="24">
        <f>IF(Spreads!$F416="","",Spreads!D416)</f>
        <v>33.04</v>
      </c>
      <c r="C388" s="24">
        <f t="shared" si="90"/>
        <v>2.6799999999999997</v>
      </c>
      <c r="D388" s="24">
        <f>IF(Spreads!$F416="","",Spreads!G416)</f>
        <v>44.79</v>
      </c>
      <c r="E388" s="24">
        <f>IF(Spreads!$F416="","",Spreads!B416)</f>
        <v>32.69</v>
      </c>
      <c r="F388" s="24">
        <f>IF(Spreads!$F416="","",Spreads!F416)</f>
        <v>32.840096851070157</v>
      </c>
      <c r="G388" s="24">
        <f>IF(Spreads!$F416="","",Spreads!C416)</f>
        <v>29.54</v>
      </c>
      <c r="H388" s="24">
        <f>IF(Spreads!$F416="","",Spreads!H416)</f>
        <v>30.36</v>
      </c>
      <c r="I388" s="24">
        <f t="shared" si="97"/>
        <v>2.480096851070158</v>
      </c>
      <c r="J388" s="24">
        <f t="shared" si="98"/>
        <v>-0.82000000000000028</v>
      </c>
      <c r="L388" s="24">
        <f t="shared" si="99"/>
        <v>2.3299999999999983</v>
      </c>
      <c r="M388" s="24">
        <f t="shared" si="100"/>
        <v>14.43</v>
      </c>
      <c r="N388" s="24"/>
      <c r="O388" s="24">
        <f t="shared" si="91"/>
        <v>33.115817075760731</v>
      </c>
      <c r="P388" s="24">
        <f t="shared" si="92"/>
        <v>-7.5817075760731711E-2</v>
      </c>
      <c r="Q388" s="24">
        <f t="shared" si="93"/>
        <v>11.491568153741468</v>
      </c>
      <c r="R388" s="24">
        <f t="shared" si="101"/>
        <v>-9.0114713026713105</v>
      </c>
      <c r="S388" s="24">
        <f t="shared" si="94"/>
        <v>30.199598642589027</v>
      </c>
      <c r="T388" s="24">
        <f t="shared" si="95"/>
        <v>-0.65959864258902812</v>
      </c>
      <c r="U388" s="24">
        <f t="shared" si="96"/>
        <v>35.446488182710091</v>
      </c>
      <c r="V388" s="24">
        <f t="shared" si="102"/>
        <v>-2.7564881827100933</v>
      </c>
      <c r="W388" s="24">
        <f t="shared" si="103"/>
        <v>2.5</v>
      </c>
      <c r="X388" s="24">
        <f t="shared" si="104"/>
        <v>0.17999999999999972</v>
      </c>
    </row>
    <row r="389" spans="1:24" x14ac:dyDescent="0.2">
      <c r="A389" s="60">
        <f>Spreads!A417</f>
        <v>44036</v>
      </c>
      <c r="B389" s="24">
        <f>IF(Spreads!$F417="","",Spreads!D417)</f>
        <v>33.049999999999997</v>
      </c>
      <c r="C389" s="24">
        <f t="shared" si="90"/>
        <v>2.6799999999999962</v>
      </c>
      <c r="D389" s="24">
        <f>IF(Spreads!$F417="","",Spreads!G417)</f>
        <v>44.8</v>
      </c>
      <c r="E389" s="24">
        <f>IF(Spreads!$F417="","",Spreads!B417)</f>
        <v>32.700000000000003</v>
      </c>
      <c r="F389" s="24">
        <f>IF(Spreads!$F417="","",Spreads!F417)</f>
        <v>32.658659851892978</v>
      </c>
      <c r="G389" s="24">
        <f>IF(Spreads!$F417="","",Spreads!C417)</f>
        <v>29.55</v>
      </c>
      <c r="H389" s="24">
        <f>IF(Spreads!$F417="","",Spreads!H417)</f>
        <v>30.37</v>
      </c>
      <c r="I389" s="24">
        <f t="shared" si="97"/>
        <v>2.2886598518929766</v>
      </c>
      <c r="J389" s="24">
        <f t="shared" si="98"/>
        <v>-0.82000000000000028</v>
      </c>
      <c r="L389" s="24">
        <f t="shared" si="99"/>
        <v>2.3300000000000018</v>
      </c>
      <c r="M389" s="24">
        <f t="shared" si="100"/>
        <v>14.429999999999996</v>
      </c>
      <c r="N389" s="24"/>
      <c r="O389" s="24">
        <f t="shared" si="91"/>
        <v>33.140684002607216</v>
      </c>
      <c r="P389" s="24">
        <f t="shared" si="92"/>
        <v>-9.0684002607218872E-2</v>
      </c>
      <c r="Q389" s="24">
        <f t="shared" si="93"/>
        <v>11.495299570928724</v>
      </c>
      <c r="R389" s="24">
        <f t="shared" si="101"/>
        <v>-9.2066397190357474</v>
      </c>
      <c r="S389" s="24">
        <f t="shared" si="94"/>
        <v>30.209738435476627</v>
      </c>
      <c r="T389" s="24">
        <f t="shared" si="95"/>
        <v>-0.65973843547662625</v>
      </c>
      <c r="U389" s="24">
        <f t="shared" si="96"/>
        <v>35.458170993002625</v>
      </c>
      <c r="V389" s="24">
        <f t="shared" si="102"/>
        <v>-2.7581709930026221</v>
      </c>
      <c r="W389" s="24">
        <f t="shared" si="103"/>
        <v>2.5</v>
      </c>
      <c r="X389" s="24">
        <f t="shared" si="104"/>
        <v>0.17999999999999616</v>
      </c>
    </row>
    <row r="390" spans="1:24" x14ac:dyDescent="0.2">
      <c r="A390" s="60">
        <f>Spreads!A418</f>
        <v>44039</v>
      </c>
      <c r="B390" s="24">
        <f>IF(Spreads!$F418="","",Spreads!D418)</f>
        <v>32.85</v>
      </c>
      <c r="C390" s="24">
        <f t="shared" si="90"/>
        <v>2.7100000000000009</v>
      </c>
      <c r="D390" s="24">
        <f>IF(Spreads!$F418="","",Spreads!G418)</f>
        <v>44.6</v>
      </c>
      <c r="E390" s="24">
        <f>IF(Spreads!$F418="","",Spreads!B418)</f>
        <v>32.5</v>
      </c>
      <c r="F390" s="24">
        <f>IF(Spreads!$F418="","",Spreads!F418)</f>
        <v>32.669999664341553</v>
      </c>
      <c r="G390" s="24">
        <f>IF(Spreads!$F418="","",Spreads!C418)</f>
        <v>29.35</v>
      </c>
      <c r="H390" s="24">
        <f>IF(Spreads!$F418="","",Spreads!H418)</f>
        <v>30.14</v>
      </c>
      <c r="I390" s="24">
        <f t="shared" si="97"/>
        <v>2.5299996643415525</v>
      </c>
      <c r="J390" s="24">
        <f t="shared" si="98"/>
        <v>-0.78999999999999915</v>
      </c>
      <c r="L390" s="24">
        <f t="shared" si="99"/>
        <v>2.3599999999999994</v>
      </c>
      <c r="M390" s="24">
        <f t="shared" si="100"/>
        <v>14.46</v>
      </c>
      <c r="N390" s="24"/>
      <c r="O390" s="24">
        <f t="shared" si="91"/>
        <v>32.874792901412562</v>
      </c>
      <c r="P390" s="24">
        <f t="shared" si="92"/>
        <v>-2.4792901412560298E-2</v>
      </c>
      <c r="Q390" s="24">
        <f t="shared" si="93"/>
        <v>11.423321049316852</v>
      </c>
      <c r="R390" s="24">
        <f t="shared" si="101"/>
        <v>-8.8933213849752999</v>
      </c>
      <c r="S390" s="24">
        <f t="shared" si="94"/>
        <v>29.987165539665384</v>
      </c>
      <c r="T390" s="24">
        <f t="shared" si="95"/>
        <v>-0.63716553966538214</v>
      </c>
      <c r="U390" s="24">
        <f t="shared" si="96"/>
        <v>35.204602770358363</v>
      </c>
      <c r="V390" s="24">
        <f t="shared" si="102"/>
        <v>-2.7046027703583633</v>
      </c>
      <c r="W390" s="24">
        <f t="shared" si="103"/>
        <v>2.5</v>
      </c>
      <c r="X390" s="24">
        <f t="shared" si="104"/>
        <v>0.21000000000000085</v>
      </c>
    </row>
    <row r="391" spans="1:24" x14ac:dyDescent="0.2">
      <c r="A391" s="60">
        <f>Spreads!A419</f>
        <v>44040</v>
      </c>
      <c r="B391" s="24">
        <f>IF(Spreads!$F419="","",Spreads!D419)</f>
        <v>32.67</v>
      </c>
      <c r="C391" s="24">
        <f t="shared" si="90"/>
        <v>2.75</v>
      </c>
      <c r="D391" s="24">
        <f>IF(Spreads!$F419="","",Spreads!G419)</f>
        <v>44.42</v>
      </c>
      <c r="E391" s="24">
        <f>IF(Spreads!$F419="","",Spreads!B419)</f>
        <v>32.32</v>
      </c>
      <c r="F391" s="24">
        <f>IF(Spreads!$F419="","",Spreads!F419)</f>
        <v>32.9988542253502</v>
      </c>
      <c r="G391" s="24">
        <f>IF(Spreads!$F419="","",Spreads!C419)</f>
        <v>29.17</v>
      </c>
      <c r="H391" s="24">
        <f>IF(Spreads!$F419="","",Spreads!H419)</f>
        <v>29.92</v>
      </c>
      <c r="I391" s="24">
        <f t="shared" si="97"/>
        <v>3.0788542253501987</v>
      </c>
      <c r="J391" s="24">
        <f t="shared" si="98"/>
        <v>-0.75</v>
      </c>
      <c r="L391" s="24">
        <f t="shared" si="99"/>
        <v>2.3999999999999986</v>
      </c>
      <c r="M391" s="24">
        <f t="shared" si="100"/>
        <v>14.5</v>
      </c>
      <c r="N391" s="24"/>
      <c r="O391" s="24">
        <f t="shared" si="91"/>
        <v>32.597076297865286</v>
      </c>
      <c r="P391" s="24">
        <f t="shared" si="92"/>
        <v>7.2923702134715995E-2</v>
      </c>
      <c r="Q391" s="24">
        <f t="shared" si="93"/>
        <v>11.359688636123906</v>
      </c>
      <c r="R391" s="24">
        <f t="shared" si="101"/>
        <v>-8.2808344107737071</v>
      </c>
      <c r="S391" s="24">
        <f t="shared" si="94"/>
        <v>29.778279883609564</v>
      </c>
      <c r="T391" s="24">
        <f t="shared" si="95"/>
        <v>-0.60827988360956198</v>
      </c>
      <c r="U391" s="24">
        <f t="shared" si="96"/>
        <v>34.967762829367985</v>
      </c>
      <c r="V391" s="24">
        <f t="shared" si="102"/>
        <v>-2.6477628293679842</v>
      </c>
      <c r="W391" s="24">
        <f t="shared" si="103"/>
        <v>2.25</v>
      </c>
      <c r="X391" s="24">
        <f t="shared" si="104"/>
        <v>0.5</v>
      </c>
    </row>
    <row r="392" spans="1:24" x14ac:dyDescent="0.2">
      <c r="A392" s="60">
        <f>Spreads!A420</f>
        <v>44041</v>
      </c>
      <c r="B392" s="24">
        <f>IF(Spreads!$F420="","",Spreads!D420)</f>
        <v>32.92</v>
      </c>
      <c r="C392" s="24">
        <f t="shared" si="90"/>
        <v>2.860000000000003</v>
      </c>
      <c r="D392" s="24">
        <f>IF(Spreads!$F420="","",Spreads!G420)</f>
        <v>44.67</v>
      </c>
      <c r="E392" s="24">
        <f>IF(Spreads!$F420="","",Spreads!B420)</f>
        <v>32.57</v>
      </c>
      <c r="F392" s="24">
        <f>IF(Spreads!$F420="","",Spreads!F420)</f>
        <v>33.520485597984603</v>
      </c>
      <c r="G392" s="24">
        <f>IF(Spreads!$F420="","",Spreads!C420)</f>
        <v>29.42</v>
      </c>
      <c r="H392" s="24">
        <f>IF(Spreads!$F420="","",Spreads!H420)</f>
        <v>30.06</v>
      </c>
      <c r="I392" s="24">
        <f t="shared" si="97"/>
        <v>3.4604855979846043</v>
      </c>
      <c r="J392" s="24">
        <f t="shared" si="98"/>
        <v>-0.63999999999999702</v>
      </c>
      <c r="L392" s="24">
        <f t="shared" si="99"/>
        <v>2.5100000000000016</v>
      </c>
      <c r="M392" s="24">
        <f t="shared" si="100"/>
        <v>14.610000000000003</v>
      </c>
      <c r="N392" s="24"/>
      <c r="O392" s="24">
        <f t="shared" si="91"/>
        <v>32.720055185448736</v>
      </c>
      <c r="P392" s="24">
        <f t="shared" si="92"/>
        <v>0.19994481455126589</v>
      </c>
      <c r="Q392" s="24">
        <f t="shared" si="93"/>
        <v>11.462690080293834</v>
      </c>
      <c r="R392" s="24">
        <f t="shared" si="101"/>
        <v>-8.0022044823092298</v>
      </c>
      <c r="S392" s="24">
        <f t="shared" si="94"/>
        <v>29.959258899581947</v>
      </c>
      <c r="T392" s="24">
        <f t="shared" si="95"/>
        <v>-0.53925889958194517</v>
      </c>
      <c r="U392" s="24">
        <f t="shared" si="96"/>
        <v>35.186822358438164</v>
      </c>
      <c r="V392" s="24">
        <f t="shared" si="102"/>
        <v>-2.6168223584381636</v>
      </c>
      <c r="W392" s="24">
        <f t="shared" si="103"/>
        <v>2.5</v>
      </c>
      <c r="X392" s="24">
        <f t="shared" si="104"/>
        <v>0.36000000000000298</v>
      </c>
    </row>
    <row r="393" spans="1:24" x14ac:dyDescent="0.2">
      <c r="A393" s="60">
        <f>Spreads!A421</f>
        <v>44042</v>
      </c>
      <c r="B393" s="24">
        <f>IF(Spreads!$F421="","",Spreads!D421)</f>
        <v>33.229999999999997</v>
      </c>
      <c r="C393" s="24">
        <f t="shared" si="90"/>
        <v>3.0699999999999967</v>
      </c>
      <c r="D393" s="24">
        <f>IF(Spreads!$F421="","",Spreads!G421)</f>
        <v>44.98</v>
      </c>
      <c r="E393" s="24">
        <f>IF(Spreads!$F421="","",Spreads!B421)</f>
        <v>32.880000000000003</v>
      </c>
      <c r="F393" s="24">
        <f>IF(Spreads!$F421="","",Spreads!F421)</f>
        <v>33.271009724115977</v>
      </c>
      <c r="G393" s="24">
        <f>IF(Spreads!$F421="","",Spreads!C421)</f>
        <v>29.73</v>
      </c>
      <c r="H393" s="24">
        <f>IF(Spreads!$F421="","",Spreads!H421)</f>
        <v>30.16</v>
      </c>
      <c r="I393" s="24">
        <f t="shared" si="97"/>
        <v>3.1110097241159771</v>
      </c>
      <c r="J393" s="24">
        <f t="shared" si="98"/>
        <v>-0.42999999999999972</v>
      </c>
      <c r="L393" s="24">
        <f t="shared" si="99"/>
        <v>2.7200000000000024</v>
      </c>
      <c r="M393" s="24">
        <f t="shared" si="100"/>
        <v>14.819999999999997</v>
      </c>
      <c r="N393" s="24"/>
      <c r="O393" s="24">
        <f t="shared" si="91"/>
        <v>32.853643653243601</v>
      </c>
      <c r="P393" s="24">
        <f t="shared" si="92"/>
        <v>0.37635634675639551</v>
      </c>
      <c r="Q393" s="24">
        <f t="shared" si="93"/>
        <v>11.596912768031419</v>
      </c>
      <c r="R393" s="24">
        <f t="shared" si="101"/>
        <v>-8.4859030439154424</v>
      </c>
      <c r="S393" s="24">
        <f t="shared" si="94"/>
        <v>30.135153212682173</v>
      </c>
      <c r="T393" s="24">
        <f t="shared" si="95"/>
        <v>-0.40515321268217264</v>
      </c>
      <c r="U393" s="24">
        <f t="shared" si="96"/>
        <v>35.409605359951577</v>
      </c>
      <c r="V393" s="24">
        <f t="shared" si="102"/>
        <v>-2.5296053599515744</v>
      </c>
      <c r="W393" s="24">
        <f t="shared" si="103"/>
        <v>2.5</v>
      </c>
      <c r="X393" s="24">
        <f t="shared" si="104"/>
        <v>0.56999999999999673</v>
      </c>
    </row>
    <row r="394" spans="1:24" x14ac:dyDescent="0.2">
      <c r="A394" s="60">
        <f>Spreads!A422</f>
        <v>44043</v>
      </c>
      <c r="B394" s="24">
        <f>IF(Spreads!$F422="","",Spreads!D422)</f>
        <v>34.159999999999997</v>
      </c>
      <c r="C394" s="24">
        <f t="shared" si="90"/>
        <v>3.399999999999995</v>
      </c>
      <c r="D394" s="24">
        <f>IF(Spreads!$F422="","",Spreads!G422)</f>
        <v>45.91</v>
      </c>
      <c r="E394" s="24">
        <f>IF(Spreads!$F422="","",Spreads!B422)</f>
        <v>33.909999999999997</v>
      </c>
      <c r="F394" s="24">
        <f>IF(Spreads!$F422="","",Spreads!F422)</f>
        <v>33.588524472676049</v>
      </c>
      <c r="G394" s="24">
        <f>IF(Spreads!$F422="","",Spreads!C422)</f>
        <v>30.76</v>
      </c>
      <c r="H394" s="24">
        <f>IF(Spreads!$F422="","",Spreads!H422)</f>
        <v>30.76</v>
      </c>
      <c r="I394" s="24">
        <f t="shared" si="97"/>
        <v>2.8285244726760475</v>
      </c>
      <c r="J394" s="24">
        <f t="shared" si="98"/>
        <v>0</v>
      </c>
      <c r="L394" s="24">
        <f t="shared" si="99"/>
        <v>3.149999999999995</v>
      </c>
      <c r="M394" s="24">
        <f t="shared" si="100"/>
        <v>15.149999999999995</v>
      </c>
      <c r="N394" s="24"/>
      <c r="O394" s="24">
        <f t="shared" si="91"/>
        <v>33.521747444743319</v>
      </c>
      <c r="P394" s="24">
        <f t="shared" si="92"/>
        <v>0.63825255525667757</v>
      </c>
      <c r="Q394" s="24">
        <f t="shared" si="93"/>
        <v>12.019229522228482</v>
      </c>
      <c r="R394" s="24">
        <f t="shared" si="101"/>
        <v>-9.1907050495524345</v>
      </c>
      <c r="S394" s="24">
        <f t="shared" si="94"/>
        <v>30.896081001254281</v>
      </c>
      <c r="T394" s="24">
        <f t="shared" si="95"/>
        <v>-0.13608100125427924</v>
      </c>
      <c r="U394" s="24">
        <f t="shared" si="96"/>
        <v>36.277074532427719</v>
      </c>
      <c r="V394" s="24">
        <f t="shared" si="102"/>
        <v>-2.367074532427722</v>
      </c>
      <c r="W394" s="24">
        <f t="shared" si="103"/>
        <v>2.75</v>
      </c>
      <c r="X394" s="24">
        <f t="shared" si="104"/>
        <v>0.64999999999999503</v>
      </c>
    </row>
    <row r="395" spans="1:24" x14ac:dyDescent="0.2">
      <c r="A395" s="60">
        <f>Spreads!A423</f>
        <v>44046</v>
      </c>
      <c r="B395" s="24">
        <f>IF(Spreads!$F423="","",Spreads!D423)</f>
        <v>34.47</v>
      </c>
      <c r="C395" s="24">
        <f t="shared" si="90"/>
        <v>3.1499999999999986</v>
      </c>
      <c r="D395" s="24">
        <f>IF(Spreads!$F423="","",Spreads!G423)</f>
        <v>46.22</v>
      </c>
      <c r="E395" s="24">
        <f>IF(Spreads!$F423="","",Spreads!B423)</f>
        <v>34.22</v>
      </c>
      <c r="F395" s="24">
        <f>IF(Spreads!$F423="","",Spreads!F423)</f>
        <v>34.098816032861876</v>
      </c>
      <c r="G395" s="24">
        <f>IF(Spreads!$F423="","",Spreads!C423)</f>
        <v>31.07</v>
      </c>
      <c r="H395" s="24">
        <f>IF(Spreads!$F423="","",Spreads!H423)</f>
        <v>31.32</v>
      </c>
      <c r="I395" s="24">
        <f t="shared" si="97"/>
        <v>2.7788160328618758</v>
      </c>
      <c r="J395" s="24">
        <f t="shared" si="98"/>
        <v>-0.25</v>
      </c>
      <c r="L395" s="24">
        <f t="shared" si="99"/>
        <v>2.8999999999999986</v>
      </c>
      <c r="M395" s="24">
        <f t="shared" si="100"/>
        <v>14.899999999999999</v>
      </c>
      <c r="N395" s="24"/>
      <c r="O395" s="24">
        <f t="shared" si="91"/>
        <v>34.129577714592514</v>
      </c>
      <c r="P395" s="24">
        <f t="shared" si="92"/>
        <v>0.34042228540748454</v>
      </c>
      <c r="Q395" s="24">
        <f t="shared" si="93"/>
        <v>12.112821603923081</v>
      </c>
      <c r="R395" s="24">
        <f t="shared" si="101"/>
        <v>-9.3340055710612049</v>
      </c>
      <c r="S395" s="24">
        <f t="shared" si="94"/>
        <v>31.375223231264094</v>
      </c>
      <c r="T395" s="24">
        <f t="shared" si="95"/>
        <v>-0.3052232312640939</v>
      </c>
      <c r="U395" s="24">
        <f t="shared" si="96"/>
        <v>36.805175124776156</v>
      </c>
      <c r="V395" s="24">
        <f t="shared" si="102"/>
        <v>-2.585175124776157</v>
      </c>
      <c r="W395" s="24">
        <f t="shared" si="103"/>
        <v>2.75</v>
      </c>
      <c r="X395" s="24">
        <f t="shared" si="104"/>
        <v>0.39999999999999858</v>
      </c>
    </row>
    <row r="396" spans="1:24" x14ac:dyDescent="0.2">
      <c r="A396" s="60">
        <f>Spreads!A424</f>
        <v>44047</v>
      </c>
      <c r="B396" s="24">
        <f>IF(Spreads!$F424="","",Spreads!D424)</f>
        <v>34.299999999999997</v>
      </c>
      <c r="C396" s="24">
        <f t="shared" si="90"/>
        <v>3.2499999999999964</v>
      </c>
      <c r="D396" s="24">
        <f>IF(Spreads!$F424="","",Spreads!G424)</f>
        <v>46.05</v>
      </c>
      <c r="E396" s="24">
        <f>IF(Spreads!$F424="","",Spreads!B424)</f>
        <v>34.049999999999997</v>
      </c>
      <c r="F396" s="24">
        <f>IF(Spreads!$F424="","",Spreads!F424)</f>
        <v>34.06479659551615</v>
      </c>
      <c r="G396" s="24">
        <f>IF(Spreads!$F424="","",Spreads!C424)</f>
        <v>30.9</v>
      </c>
      <c r="H396" s="24">
        <f>IF(Spreads!$F424="","",Spreads!H424)</f>
        <v>31.05</v>
      </c>
      <c r="I396" s="24">
        <f t="shared" si="97"/>
        <v>3.0147965955161489</v>
      </c>
      <c r="J396" s="24">
        <f t="shared" si="98"/>
        <v>-0.15000000000000213</v>
      </c>
      <c r="L396" s="24">
        <f t="shared" si="99"/>
        <v>2.9999999999999964</v>
      </c>
      <c r="M396" s="24">
        <f t="shared" si="100"/>
        <v>14.999999999999996</v>
      </c>
      <c r="N396" s="24"/>
      <c r="O396" s="24">
        <f t="shared" si="91"/>
        <v>33.820925387501475</v>
      </c>
      <c r="P396" s="24">
        <f t="shared" si="92"/>
        <v>0.4790746124985219</v>
      </c>
      <c r="Q396" s="24">
        <f t="shared" si="93"/>
        <v>12.058220252183865</v>
      </c>
      <c r="R396" s="24">
        <f t="shared" si="101"/>
        <v>-9.0434236566677164</v>
      </c>
      <c r="S396" s="24">
        <f t="shared" si="94"/>
        <v>31.136923291977226</v>
      </c>
      <c r="T396" s="24">
        <f t="shared" si="95"/>
        <v>-0.23692329197722728</v>
      </c>
      <c r="U396" s="24">
        <f t="shared" si="96"/>
        <v>36.540193960491123</v>
      </c>
      <c r="V396" s="24">
        <f t="shared" si="102"/>
        <v>-2.4901939604911263</v>
      </c>
      <c r="W396" s="24">
        <f t="shared" si="103"/>
        <v>2.75</v>
      </c>
      <c r="X396" s="24">
        <f t="shared" si="104"/>
        <v>0.49999999999999645</v>
      </c>
    </row>
    <row r="397" spans="1:24" x14ac:dyDescent="0.2">
      <c r="A397" s="60">
        <f>Spreads!A425</f>
        <v>44048</v>
      </c>
      <c r="B397" s="24">
        <f>IF(Spreads!$F425="","",Spreads!D425)</f>
        <v>34.35</v>
      </c>
      <c r="C397" s="24">
        <f t="shared" si="90"/>
        <v>3.2200000000000024</v>
      </c>
      <c r="D397" s="24">
        <f>IF(Spreads!$F425="","",Spreads!G425)</f>
        <v>46.1</v>
      </c>
      <c r="E397" s="24">
        <f>IF(Spreads!$F425="","",Spreads!B425)</f>
        <v>34.1</v>
      </c>
      <c r="F397" s="24">
        <f>IF(Spreads!$F425="","",Spreads!F425)</f>
        <v>34.223553969796185</v>
      </c>
      <c r="G397" s="24">
        <f>IF(Spreads!$F425="","",Spreads!C425)</f>
        <v>30.95</v>
      </c>
      <c r="H397" s="24">
        <f>IF(Spreads!$F425="","",Spreads!H425)</f>
        <v>31.13</v>
      </c>
      <c r="I397" s="24">
        <f t="shared" si="97"/>
        <v>3.0935539697961865</v>
      </c>
      <c r="J397" s="24">
        <f t="shared" si="98"/>
        <v>-0.17999999999999972</v>
      </c>
      <c r="L397" s="24">
        <f t="shared" si="99"/>
        <v>2.9700000000000024</v>
      </c>
      <c r="M397" s="24">
        <f t="shared" si="100"/>
        <v>14.970000000000002</v>
      </c>
      <c r="N397" s="24"/>
      <c r="O397" s="24">
        <f t="shared" si="91"/>
        <v>33.901444326221643</v>
      </c>
      <c r="P397" s="24">
        <f t="shared" si="92"/>
        <v>0.44855567377835825</v>
      </c>
      <c r="Q397" s="24">
        <f t="shared" si="93"/>
        <v>12.074227515986905</v>
      </c>
      <c r="R397" s="24">
        <f t="shared" si="101"/>
        <v>-8.9806735461907188</v>
      </c>
      <c r="S397" s="24">
        <f t="shared" si="94"/>
        <v>31.207399294474527</v>
      </c>
      <c r="T397" s="24">
        <f t="shared" si="95"/>
        <v>-0.25739929447452781</v>
      </c>
      <c r="U397" s="24">
        <f t="shared" si="96"/>
        <v>36.618520028747383</v>
      </c>
      <c r="V397" s="24">
        <f t="shared" si="102"/>
        <v>-2.5185200287473819</v>
      </c>
      <c r="W397" s="24">
        <f t="shared" si="103"/>
        <v>2.75</v>
      </c>
      <c r="X397" s="24">
        <f t="shared" si="104"/>
        <v>0.47000000000000242</v>
      </c>
    </row>
    <row r="398" spans="1:24" x14ac:dyDescent="0.2">
      <c r="A398" s="60">
        <f>Spreads!A426</f>
        <v>44049</v>
      </c>
      <c r="B398" s="24">
        <f>IF(Spreads!$F426="","",Spreads!D426)</f>
        <v>34.47</v>
      </c>
      <c r="C398" s="24">
        <f t="shared" si="90"/>
        <v>3.1899999999999977</v>
      </c>
      <c r="D398" s="24">
        <f>IF(Spreads!$F426="","",Spreads!G426)</f>
        <v>46.22</v>
      </c>
      <c r="E398" s="24">
        <f>IF(Spreads!$F426="","",Spreads!B426)</f>
        <v>34.770000000000003</v>
      </c>
      <c r="F398" s="24">
        <f>IF(Spreads!$F426="","",Spreads!F426)</f>
        <v>34.200874344899034</v>
      </c>
      <c r="G398" s="24">
        <f>IF(Spreads!$F426="","",Spreads!C426)</f>
        <v>31.62</v>
      </c>
      <c r="H398" s="24">
        <f>IF(Spreads!$F426="","",Spreads!H426)</f>
        <v>31.28</v>
      </c>
      <c r="I398" s="24">
        <f t="shared" si="97"/>
        <v>2.9208743448990333</v>
      </c>
      <c r="J398" s="24">
        <f t="shared" si="98"/>
        <v>0.33999999999999986</v>
      </c>
      <c r="L398" s="24">
        <f t="shared" si="99"/>
        <v>3.490000000000002</v>
      </c>
      <c r="M398" s="24">
        <f t="shared" si="100"/>
        <v>14.939999999999998</v>
      </c>
      <c r="N398" s="24"/>
      <c r="O398" s="24">
        <f t="shared" si="91"/>
        <v>34.075975543705475</v>
      </c>
      <c r="P398" s="24">
        <f t="shared" si="92"/>
        <v>0.39402445629452387</v>
      </c>
      <c r="Q398" s="24">
        <f t="shared" si="93"/>
        <v>12.370162717842486</v>
      </c>
      <c r="R398" s="24">
        <f t="shared" si="101"/>
        <v>-9.4492883729434531</v>
      </c>
      <c r="S398" s="24">
        <f t="shared" si="94"/>
        <v>31.543963424915219</v>
      </c>
      <c r="T398" s="24">
        <f t="shared" si="95"/>
        <v>7.6036575084781788E-2</v>
      </c>
      <c r="U398" s="24">
        <f t="shared" si="96"/>
        <v>36.778625769051374</v>
      </c>
      <c r="V398" s="24">
        <f t="shared" si="102"/>
        <v>-2.0086257690513705</v>
      </c>
      <c r="W398" s="24">
        <f t="shared" si="103"/>
        <v>2.75</v>
      </c>
      <c r="X398" s="24">
        <f t="shared" si="104"/>
        <v>0.43999999999999773</v>
      </c>
    </row>
    <row r="399" spans="1:24" x14ac:dyDescent="0.2">
      <c r="A399" s="60">
        <f>Spreads!A427</f>
        <v>44050</v>
      </c>
      <c r="B399" s="24">
        <f>IF(Spreads!$F427="","",Spreads!D427)</f>
        <v>35.1</v>
      </c>
      <c r="C399" s="24">
        <f t="shared" si="90"/>
        <v>4.3500000000000014</v>
      </c>
      <c r="D399" s="24">
        <f>IF(Spreads!$F427="","",Spreads!G427)</f>
        <v>46.35</v>
      </c>
      <c r="E399" s="24">
        <f>IF(Spreads!$F427="","",Spreads!B427)</f>
        <v>34.4</v>
      </c>
      <c r="F399" s="24">
        <f>IF(Spreads!$F427="","",Spreads!F427)</f>
        <v>33.735942034507502</v>
      </c>
      <c r="G399" s="24">
        <f>IF(Spreads!$F427="","",Spreads!C427)</f>
        <v>31.25</v>
      </c>
      <c r="H399" s="24">
        <f>IF(Spreads!$F427="","",Spreads!H427)</f>
        <v>30.75</v>
      </c>
      <c r="I399" s="24">
        <f t="shared" si="97"/>
        <v>2.9859420345075023</v>
      </c>
      <c r="J399" s="24">
        <f t="shared" si="98"/>
        <v>0.5</v>
      </c>
      <c r="L399" s="24">
        <f t="shared" si="99"/>
        <v>3.6499999999999986</v>
      </c>
      <c r="M399" s="24">
        <f t="shared" si="100"/>
        <v>15.600000000000001</v>
      </c>
      <c r="N399" s="24"/>
      <c r="O399" s="24">
        <f t="shared" si="91"/>
        <v>33.499382274433138</v>
      </c>
      <c r="P399" s="24">
        <f t="shared" si="92"/>
        <v>1.6006177255668632</v>
      </c>
      <c r="Q399" s="24">
        <f t="shared" si="93"/>
        <v>12.246232666624637</v>
      </c>
      <c r="R399" s="24">
        <f t="shared" si="101"/>
        <v>-9.260290632117135</v>
      </c>
      <c r="S399" s="24">
        <f t="shared" si="94"/>
        <v>31.063313551757787</v>
      </c>
      <c r="T399" s="24">
        <f t="shared" si="95"/>
        <v>0.18668644824221303</v>
      </c>
      <c r="U399" s="24">
        <f t="shared" si="96"/>
        <v>36.470002450879178</v>
      </c>
      <c r="V399" s="24">
        <f t="shared" si="102"/>
        <v>-2.0700024508791799</v>
      </c>
      <c r="W399" s="24">
        <f t="shared" si="103"/>
        <v>2.75</v>
      </c>
      <c r="X399" s="24">
        <f t="shared" si="104"/>
        <v>1.6000000000000014</v>
      </c>
    </row>
    <row r="400" spans="1:24" x14ac:dyDescent="0.2">
      <c r="A400" s="60">
        <f>Spreads!A428</f>
        <v>44053</v>
      </c>
      <c r="B400" s="24">
        <f>IF(Spreads!$F428="","",Spreads!D428)</f>
        <v>35.479999999999997</v>
      </c>
      <c r="C400" s="24">
        <f t="shared" si="90"/>
        <v>4.7299999999999969</v>
      </c>
      <c r="D400" s="24">
        <f>IF(Spreads!$F428="","",Spreads!G428)</f>
        <v>45.73</v>
      </c>
      <c r="E400" s="24">
        <f>IF(Spreads!$F428="","",Spreads!B428)</f>
        <v>34.28</v>
      </c>
      <c r="F400" s="24">
        <f>IF(Spreads!$F428="","",Spreads!F428)</f>
        <v>33.441106910844582</v>
      </c>
      <c r="G400" s="24">
        <f>IF(Spreads!$F428="","",Spreads!C428)</f>
        <v>31.13</v>
      </c>
      <c r="H400" s="24">
        <f>IF(Spreads!$F428="","",Spreads!H428)</f>
        <v>30.75</v>
      </c>
      <c r="I400" s="24">
        <f t="shared" si="97"/>
        <v>2.6911069108445815</v>
      </c>
      <c r="J400" s="24">
        <f t="shared" si="98"/>
        <v>0.37999999999999901</v>
      </c>
      <c r="L400" s="24">
        <f t="shared" si="99"/>
        <v>3.5300000000000011</v>
      </c>
      <c r="M400" s="24">
        <f t="shared" si="100"/>
        <v>14.979999999999997</v>
      </c>
      <c r="N400" s="24"/>
      <c r="O400" s="24">
        <f t="shared" si="91"/>
        <v>33.521064164414426</v>
      </c>
      <c r="P400" s="24">
        <f t="shared" si="92"/>
        <v>1.9589358355855708</v>
      </c>
      <c r="Q400" s="24">
        <f t="shared" si="93"/>
        <v>12.190856371844619</v>
      </c>
      <c r="R400" s="24">
        <f t="shared" si="101"/>
        <v>-9.4997494610000377</v>
      </c>
      <c r="S400" s="24">
        <f t="shared" si="94"/>
        <v>31.020744189343922</v>
      </c>
      <c r="T400" s="24">
        <f t="shared" si="95"/>
        <v>0.10925581065607659</v>
      </c>
      <c r="U400" s="24">
        <f t="shared" si="96"/>
        <v>36.11231226144389</v>
      </c>
      <c r="V400" s="24">
        <f t="shared" si="102"/>
        <v>-1.8323122614438887</v>
      </c>
      <c r="W400" s="24">
        <f t="shared" si="103"/>
        <v>2.75</v>
      </c>
      <c r="X400" s="24">
        <f t="shared" si="104"/>
        <v>1.9799999999999969</v>
      </c>
    </row>
    <row r="401" spans="1:24" x14ac:dyDescent="0.2">
      <c r="A401" s="60">
        <f>Spreads!A429</f>
        <v>44054</v>
      </c>
      <c r="B401" s="24">
        <f>IF(Spreads!$F429="","",Spreads!D429)</f>
        <v>35.869999999999997</v>
      </c>
      <c r="C401" s="24">
        <f t="shared" si="90"/>
        <v>5.3599999999999959</v>
      </c>
      <c r="D401" s="24">
        <f>IF(Spreads!$F429="","",Spreads!G429)</f>
        <v>45.62</v>
      </c>
      <c r="E401" s="24">
        <f>IF(Spreads!$F429="","",Spreads!B429)</f>
        <v>34.270000000000003</v>
      </c>
      <c r="F401" s="24">
        <f>IF(Spreads!$F429="","",Spreads!F429)</f>
        <v>32.511242290061517</v>
      </c>
      <c r="G401" s="24">
        <f>IF(Spreads!$F429="","",Spreads!C429)</f>
        <v>31.12</v>
      </c>
      <c r="H401" s="24">
        <f>IF(Spreads!$F429="","",Spreads!H429)</f>
        <v>30.51</v>
      </c>
      <c r="I401" s="24">
        <f t="shared" si="97"/>
        <v>2.0012422900615157</v>
      </c>
      <c r="J401" s="24">
        <f t="shared" si="98"/>
        <v>0.60999999999999943</v>
      </c>
      <c r="L401" s="24">
        <f t="shared" si="99"/>
        <v>3.7600000000000016</v>
      </c>
      <c r="M401" s="24">
        <f t="shared" si="100"/>
        <v>15.109999999999996</v>
      </c>
      <c r="N401" s="24"/>
      <c r="O401" s="24">
        <f t="shared" si="91"/>
        <v>33.312864102071295</v>
      </c>
      <c r="P401" s="24">
        <f t="shared" si="92"/>
        <v>2.5571358979287027</v>
      </c>
      <c r="Q401" s="24">
        <f t="shared" si="93"/>
        <v>12.20744025767886</v>
      </c>
      <c r="R401" s="24">
        <f t="shared" si="101"/>
        <v>-10.206197967617344</v>
      </c>
      <c r="S401" s="24">
        <f t="shared" si="94"/>
        <v>30.858980438001531</v>
      </c>
      <c r="T401" s="24">
        <f t="shared" si="95"/>
        <v>0.2610195619984701</v>
      </c>
      <c r="U401" s="24">
        <f t="shared" si="96"/>
        <v>35.875080459604291</v>
      </c>
      <c r="V401" s="24">
        <f t="shared" si="102"/>
        <v>-1.605080459604288</v>
      </c>
      <c r="W401" s="24">
        <f t="shared" si="103"/>
        <v>2.75</v>
      </c>
      <c r="X401" s="24">
        <f t="shared" si="104"/>
        <v>2.6099999999999959</v>
      </c>
    </row>
    <row r="402" spans="1:24" x14ac:dyDescent="0.2">
      <c r="A402" s="60">
        <f>Spreads!A430</f>
        <v>44055</v>
      </c>
      <c r="B402" s="24">
        <f>IF(Spreads!$F430="","",Spreads!D430)</f>
        <v>36.31</v>
      </c>
      <c r="C402" s="24">
        <f t="shared" si="90"/>
        <v>4.7600000000000016</v>
      </c>
      <c r="D402" s="24">
        <f>IF(Spreads!$F430="","",Spreads!G430)</f>
        <v>46.56</v>
      </c>
      <c r="E402" s="24">
        <f>IF(Spreads!$F430="","",Spreads!B430)</f>
        <v>35.11</v>
      </c>
      <c r="F402" s="24">
        <f>IF(Spreads!$F430="","",Spreads!F430)</f>
        <v>33.339048598807416</v>
      </c>
      <c r="G402" s="24">
        <f>IF(Spreads!$F430="","",Spreads!C430)</f>
        <v>31.96</v>
      </c>
      <c r="H402" s="24">
        <f>IF(Spreads!$F430="","",Spreads!H430)</f>
        <v>31.55</v>
      </c>
      <c r="I402" s="24">
        <f t="shared" si="97"/>
        <v>1.7890485988074154</v>
      </c>
      <c r="J402" s="24">
        <f t="shared" si="98"/>
        <v>0.41000000000000014</v>
      </c>
      <c r="L402" s="24">
        <f t="shared" si="99"/>
        <v>3.5599999999999987</v>
      </c>
      <c r="M402" s="24">
        <f t="shared" si="100"/>
        <v>15.010000000000002</v>
      </c>
      <c r="N402" s="24"/>
      <c r="O402" s="24">
        <f t="shared" si="91"/>
        <v>34.450507459585829</v>
      </c>
      <c r="P402" s="24">
        <f t="shared" si="92"/>
        <v>1.8594925404141733</v>
      </c>
      <c r="Q402" s="24">
        <f t="shared" si="93"/>
        <v>12.50321382052006</v>
      </c>
      <c r="R402" s="24">
        <f t="shared" si="101"/>
        <v>-10.714165221712644</v>
      </c>
      <c r="S402" s="24">
        <f t="shared" si="94"/>
        <v>31.842569960955061</v>
      </c>
      <c r="T402" s="24">
        <f t="shared" si="95"/>
        <v>0.11743003904494032</v>
      </c>
      <c r="U402" s="24">
        <f t="shared" si="96"/>
        <v>37.062073498930587</v>
      </c>
      <c r="V402" s="24">
        <f t="shared" si="102"/>
        <v>-1.9520734989305879</v>
      </c>
      <c r="W402" s="24">
        <f t="shared" si="103"/>
        <v>2.75</v>
      </c>
      <c r="X402" s="24">
        <f t="shared" si="104"/>
        <v>2.0100000000000016</v>
      </c>
    </row>
    <row r="403" spans="1:24" x14ac:dyDescent="0.2">
      <c r="A403" s="60">
        <f>Spreads!A431</f>
        <v>44056</v>
      </c>
      <c r="B403" s="24">
        <f>IF(Spreads!$F431="","",Spreads!D431)</f>
        <v>35.979999999999997</v>
      </c>
      <c r="C403" s="24">
        <f t="shared" si="90"/>
        <v>4.7899999999999956</v>
      </c>
      <c r="D403" s="24">
        <f>IF(Spreads!$F431="","",Spreads!G431)</f>
        <v>46.23</v>
      </c>
      <c r="E403" s="24">
        <f>IF(Spreads!$F431="","",Spreads!B431)</f>
        <v>34.78</v>
      </c>
      <c r="F403" s="24">
        <f>IF(Spreads!$F431="","",Spreads!F431)</f>
        <v>33.384407848601711</v>
      </c>
      <c r="G403" s="24">
        <f>IF(Spreads!$F431="","",Spreads!C431)</f>
        <v>31.63</v>
      </c>
      <c r="H403" s="24">
        <f>IF(Spreads!$F431="","",Spreads!H431)</f>
        <v>31.19</v>
      </c>
      <c r="I403" s="24">
        <f t="shared" si="97"/>
        <v>2.1944078486017098</v>
      </c>
      <c r="J403" s="24">
        <f t="shared" si="98"/>
        <v>0.43999999999999773</v>
      </c>
      <c r="L403" s="24">
        <f t="shared" si="99"/>
        <v>3.59</v>
      </c>
      <c r="M403" s="24">
        <f t="shared" si="100"/>
        <v>15.039999999999996</v>
      </c>
      <c r="N403" s="24"/>
      <c r="O403" s="24">
        <f t="shared" si="91"/>
        <v>34.032299672700965</v>
      </c>
      <c r="P403" s="24">
        <f t="shared" si="92"/>
        <v>1.9477003272990316</v>
      </c>
      <c r="Q403" s="24">
        <f t="shared" si="93"/>
        <v>12.382726875473868</v>
      </c>
      <c r="R403" s="24">
        <f t="shared" si="101"/>
        <v>-10.188319026872158</v>
      </c>
      <c r="S403" s="24">
        <f t="shared" si="94"/>
        <v>31.488179757605074</v>
      </c>
      <c r="T403" s="24">
        <f t="shared" si="95"/>
        <v>0.14182024239492463</v>
      </c>
      <c r="U403" s="24">
        <f t="shared" si="96"/>
        <v>36.656628742483392</v>
      </c>
      <c r="V403" s="24">
        <f t="shared" si="102"/>
        <v>-1.8766287424833905</v>
      </c>
      <c r="W403" s="24">
        <f t="shared" si="103"/>
        <v>2.75</v>
      </c>
      <c r="X403" s="24">
        <f t="shared" si="104"/>
        <v>2.0399999999999956</v>
      </c>
    </row>
    <row r="404" spans="1:24" x14ac:dyDescent="0.2">
      <c r="A404" s="60">
        <f>Spreads!A432</f>
        <v>44057</v>
      </c>
      <c r="B404" s="24">
        <f>IF(Spreads!$F432="","",Spreads!D432)</f>
        <v>35.81</v>
      </c>
      <c r="C404" s="24">
        <f t="shared" si="90"/>
        <v>4.7200000000000024</v>
      </c>
      <c r="D404" s="24">
        <f>IF(Spreads!$F432="","",Spreads!G432)</f>
        <v>46.06</v>
      </c>
      <c r="E404" s="24">
        <f>IF(Spreads!$F432="","",Spreads!B432)</f>
        <v>34.61</v>
      </c>
      <c r="F404" s="24">
        <f>IF(Spreads!$F432="","",Spreads!F432)</f>
        <v>33.18029122452738</v>
      </c>
      <c r="G404" s="24">
        <f>IF(Spreads!$F432="","",Spreads!C432)</f>
        <v>31.46</v>
      </c>
      <c r="H404" s="24">
        <f>IF(Spreads!$F432="","",Spreads!H432)</f>
        <v>31.09</v>
      </c>
      <c r="I404" s="24">
        <f t="shared" si="97"/>
        <v>2.0902912245273804</v>
      </c>
      <c r="J404" s="24">
        <f t="shared" si="98"/>
        <v>0.37000000000000099</v>
      </c>
      <c r="L404" s="24">
        <f t="shared" si="99"/>
        <v>3.5199999999999996</v>
      </c>
      <c r="M404" s="24">
        <f t="shared" si="100"/>
        <v>14.970000000000002</v>
      </c>
      <c r="N404" s="24"/>
      <c r="O404" s="24">
        <f t="shared" si="91"/>
        <v>33.932067958723472</v>
      </c>
      <c r="P404" s="24">
        <f t="shared" si="92"/>
        <v>1.8779320412765301</v>
      </c>
      <c r="Q404" s="24">
        <f t="shared" si="93"/>
        <v>12.313109864979637</v>
      </c>
      <c r="R404" s="24">
        <f t="shared" si="101"/>
        <v>-10.222818640452257</v>
      </c>
      <c r="S404" s="24">
        <f t="shared" si="94"/>
        <v>31.361949700654357</v>
      </c>
      <c r="T404" s="24">
        <f t="shared" si="95"/>
        <v>9.8050299345644021E-2</v>
      </c>
      <c r="U404" s="24">
        <f t="shared" si="96"/>
        <v>36.504482340028694</v>
      </c>
      <c r="V404" s="24">
        <f t="shared" si="102"/>
        <v>-1.894482340028695</v>
      </c>
      <c r="W404" s="24">
        <f t="shared" si="103"/>
        <v>2.75</v>
      </c>
      <c r="X404" s="24">
        <f t="shared" si="104"/>
        <v>1.9700000000000024</v>
      </c>
    </row>
    <row r="405" spans="1:24" x14ac:dyDescent="0.2">
      <c r="A405" s="60">
        <f>Spreads!A434</f>
        <v>44061</v>
      </c>
      <c r="B405" s="24">
        <f>IF(Spreads!$F434="","",Spreads!D434)</f>
        <v>35.83</v>
      </c>
      <c r="C405" s="24">
        <f t="shared" si="90"/>
        <v>3.9299999999999997</v>
      </c>
      <c r="D405" s="24">
        <f>IF(Spreads!$F434="","",Spreads!G434)</f>
        <v>46.58</v>
      </c>
      <c r="E405" s="24">
        <f>IF(Spreads!$F434="","",Spreads!B434)</f>
        <v>35.130000000000003</v>
      </c>
      <c r="F405" s="24">
        <f>IF(Spreads!$F434="","",Spreads!F434)</f>
        <v>33.293689349013121</v>
      </c>
      <c r="G405" s="24">
        <f>IF(Spreads!$F434="","",Spreads!C434)</f>
        <v>31.98</v>
      </c>
      <c r="H405" s="24">
        <f>IF(Spreads!$F434="","",Spreads!H434)</f>
        <v>31.9</v>
      </c>
      <c r="I405" s="24">
        <f t="shared" si="97"/>
        <v>1.3936893490131226</v>
      </c>
      <c r="J405" s="24">
        <f t="shared" si="98"/>
        <v>8.0000000000001847E-2</v>
      </c>
      <c r="L405" s="24">
        <f t="shared" si="99"/>
        <v>3.230000000000004</v>
      </c>
      <c r="M405" s="24">
        <f t="shared" si="100"/>
        <v>14.68</v>
      </c>
      <c r="N405" s="24"/>
      <c r="O405" s="24">
        <f t="shared" si="91"/>
        <v>34.857191021151152</v>
      </c>
      <c r="P405" s="24">
        <f t="shared" si="92"/>
        <v>0.9728089788488461</v>
      </c>
      <c r="Q405" s="24">
        <f t="shared" si="93"/>
        <v>12.481528611428947</v>
      </c>
      <c r="R405" s="24">
        <f t="shared" si="101"/>
        <v>-11.087839262415825</v>
      </c>
      <c r="S405" s="24">
        <f t="shared" si="94"/>
        <v>32.080396965382789</v>
      </c>
      <c r="T405" s="24">
        <f t="shared" si="95"/>
        <v>-0.10039696538278875</v>
      </c>
      <c r="U405" s="24">
        <f t="shared" si="96"/>
        <v>37.326906786761306</v>
      </c>
      <c r="V405" s="24">
        <f t="shared" si="102"/>
        <v>-2.1969067867613035</v>
      </c>
      <c r="W405" s="24">
        <f t="shared" si="103"/>
        <v>2.75</v>
      </c>
      <c r="X405" s="24">
        <f t="shared" si="104"/>
        <v>1.1799999999999997</v>
      </c>
    </row>
    <row r="406" spans="1:24" x14ac:dyDescent="0.2">
      <c r="A406" s="60">
        <f>Spreads!A435</f>
        <v>44062</v>
      </c>
      <c r="B406" s="24">
        <f>IF(Spreads!$F435="","",Spreads!D435)</f>
        <v>35.92</v>
      </c>
      <c r="C406" s="24">
        <f t="shared" si="90"/>
        <v>3.9500000000000028</v>
      </c>
      <c r="D406" s="24">
        <f>IF(Spreads!$F435="","",Spreads!G435)</f>
        <v>46.67</v>
      </c>
      <c r="E406" s="24">
        <f>IF(Spreads!$F435="","",Spreads!B435)</f>
        <v>35.42</v>
      </c>
      <c r="F406" s="24">
        <f>IF(Spreads!$F435="","",Spreads!F435)</f>
        <v>32.976174600453049</v>
      </c>
      <c r="G406" s="24">
        <f>IF(Spreads!$F435="","",Spreads!C435)</f>
        <v>32.270000000000003</v>
      </c>
      <c r="H406" s="24">
        <f>IF(Spreads!$F435="","",Spreads!H435)</f>
        <v>31.97</v>
      </c>
      <c r="I406" s="24">
        <f t="shared" si="97"/>
        <v>1.0061746004530505</v>
      </c>
      <c r="J406" s="24">
        <f t="shared" si="98"/>
        <v>0.30000000000000426</v>
      </c>
      <c r="L406" s="24">
        <f t="shared" si="99"/>
        <v>3.4500000000000028</v>
      </c>
      <c r="M406" s="24">
        <f t="shared" si="100"/>
        <v>14.700000000000003</v>
      </c>
      <c r="N406" s="24"/>
      <c r="O406" s="24">
        <f t="shared" si="91"/>
        <v>34.961210326060034</v>
      </c>
      <c r="P406" s="24">
        <f t="shared" si="92"/>
        <v>0.95878967393996817</v>
      </c>
      <c r="Q406" s="24">
        <f t="shared" si="93"/>
        <v>12.609171738836441</v>
      </c>
      <c r="R406" s="24">
        <f t="shared" si="101"/>
        <v>-11.60299713838339</v>
      </c>
      <c r="S406" s="24">
        <f t="shared" si="94"/>
        <v>32.229419346688047</v>
      </c>
      <c r="T406" s="24">
        <f t="shared" si="95"/>
        <v>4.0580653311955928E-2</v>
      </c>
      <c r="U406" s="24">
        <f t="shared" si="96"/>
        <v>37.418777401531713</v>
      </c>
      <c r="V406" s="24">
        <f t="shared" si="102"/>
        <v>-1.9987774015317115</v>
      </c>
      <c r="W406" s="24">
        <f t="shared" si="103"/>
        <v>3</v>
      </c>
      <c r="X406" s="24">
        <f t="shared" si="104"/>
        <v>0.95000000000000284</v>
      </c>
    </row>
    <row r="407" spans="1:24" x14ac:dyDescent="0.2">
      <c r="A407" s="60">
        <f>Spreads!A436</f>
        <v>44063</v>
      </c>
      <c r="B407" s="24">
        <f>IF(Spreads!$F436="","",Spreads!D436)</f>
        <v>35.549999999999997</v>
      </c>
      <c r="C407" s="24">
        <f t="shared" si="90"/>
        <v>4.0299999999999976</v>
      </c>
      <c r="D407" s="24">
        <f>IF(Spreads!$F436="","",Spreads!G436)</f>
        <v>46.3</v>
      </c>
      <c r="E407" s="24">
        <f>IF(Spreads!$F436="","",Spreads!B436)</f>
        <v>35.049999999999997</v>
      </c>
      <c r="F407" s="24">
        <f>IF(Spreads!$F436="","",Spreads!F436)</f>
        <v>32.840096851070157</v>
      </c>
      <c r="G407" s="24">
        <f>IF(Spreads!$F436="","",Spreads!C436)</f>
        <v>31.9</v>
      </c>
      <c r="H407" s="24">
        <f>IF(Spreads!$F436="","",Spreads!H436)</f>
        <v>31.52</v>
      </c>
      <c r="I407" s="24">
        <f t="shared" si="97"/>
        <v>1.3200968510701578</v>
      </c>
      <c r="J407" s="24">
        <f t="shared" si="98"/>
        <v>0.37999999999999901</v>
      </c>
      <c r="L407" s="24">
        <f t="shared" si="99"/>
        <v>3.5299999999999976</v>
      </c>
      <c r="M407" s="24">
        <f t="shared" si="100"/>
        <v>14.779999999999998</v>
      </c>
      <c r="N407" s="24"/>
      <c r="O407" s="24">
        <f t="shared" si="91"/>
        <v>34.452627212826343</v>
      </c>
      <c r="P407" s="24">
        <f t="shared" si="92"/>
        <v>1.0973727871736543</v>
      </c>
      <c r="Q407" s="24">
        <f t="shared" si="93"/>
        <v>12.47817549526329</v>
      </c>
      <c r="R407" s="24">
        <f t="shared" si="101"/>
        <v>-11.158078644193132</v>
      </c>
      <c r="S407" s="24">
        <f t="shared" si="94"/>
        <v>31.801508241688808</v>
      </c>
      <c r="T407" s="24">
        <f t="shared" si="95"/>
        <v>9.8491758311190836E-2</v>
      </c>
      <c r="U407" s="24">
        <f t="shared" si="96"/>
        <v>36.933414709258408</v>
      </c>
      <c r="V407" s="24">
        <f t="shared" si="102"/>
        <v>-1.8834147092584104</v>
      </c>
      <c r="W407" s="24">
        <f t="shared" si="103"/>
        <v>3</v>
      </c>
      <c r="X407" s="24">
        <f t="shared" si="104"/>
        <v>1.0299999999999976</v>
      </c>
    </row>
    <row r="408" spans="1:24" x14ac:dyDescent="0.2">
      <c r="A408" s="60">
        <f>Spreads!A437</f>
        <v>44064</v>
      </c>
      <c r="B408" s="24">
        <f>IF(Spreads!$F437="","",Spreads!D437)</f>
        <v>35.659999999999997</v>
      </c>
      <c r="C408" s="24">
        <f t="shared" si="90"/>
        <v>3.9899999999999949</v>
      </c>
      <c r="D408" s="24">
        <f>IF(Spreads!$F437="","",Spreads!G437)</f>
        <v>46.41</v>
      </c>
      <c r="E408" s="24">
        <f>IF(Spreads!$F437="","",Spreads!B437)</f>
        <v>35.159999999999997</v>
      </c>
      <c r="F408" s="24">
        <f>IF(Spreads!$F437="","",Spreads!F437)</f>
        <v>32.851436663518733</v>
      </c>
      <c r="G408" s="24">
        <f>IF(Spreads!$F437="","",Spreads!C437)</f>
        <v>32.01</v>
      </c>
      <c r="H408" s="24">
        <f>IF(Spreads!$F437="","",Spreads!H437)</f>
        <v>31.67</v>
      </c>
      <c r="I408" s="24">
        <f t="shared" si="97"/>
        <v>1.1814366635187312</v>
      </c>
      <c r="J408" s="24">
        <f t="shared" si="98"/>
        <v>0.33999999999999631</v>
      </c>
      <c r="L408" s="24">
        <f t="shared" si="99"/>
        <v>3.4899999999999949</v>
      </c>
      <c r="M408" s="24">
        <f t="shared" si="100"/>
        <v>14.739999999999995</v>
      </c>
      <c r="N408" s="24"/>
      <c r="O408" s="24">
        <f t="shared" si="91"/>
        <v>34.624656673773877</v>
      </c>
      <c r="P408" s="24">
        <f t="shared" si="92"/>
        <v>1.0353433262261191</v>
      </c>
      <c r="Q408" s="24">
        <f t="shared" si="93"/>
        <v>12.515687988145446</v>
      </c>
      <c r="R408" s="24">
        <f t="shared" si="101"/>
        <v>-11.334251324626715</v>
      </c>
      <c r="S408" s="24">
        <f t="shared" si="94"/>
        <v>31.939415347531458</v>
      </c>
      <c r="T408" s="24">
        <f t="shared" si="95"/>
        <v>7.0584652468539844E-2</v>
      </c>
      <c r="U408" s="24">
        <f t="shared" si="96"/>
        <v>37.088474978201063</v>
      </c>
      <c r="V408" s="24">
        <f t="shared" si="102"/>
        <v>-1.9284749782010664</v>
      </c>
      <c r="W408" s="24">
        <f t="shared" si="103"/>
        <v>3</v>
      </c>
      <c r="X408" s="24">
        <f t="shared" si="104"/>
        <v>0.98999999999999488</v>
      </c>
    </row>
    <row r="409" spans="1:24" x14ac:dyDescent="0.2">
      <c r="A409" s="60">
        <f>Spreads!A438</f>
        <v>44067</v>
      </c>
      <c r="B409" s="24">
        <f>IF(Spreads!$F438="","",Spreads!D438)</f>
        <v>36.409999999999997</v>
      </c>
      <c r="C409" s="24">
        <f t="shared" si="90"/>
        <v>4.4599999999999973</v>
      </c>
      <c r="D409" s="24">
        <f>IF(Spreads!$F438="","",Spreads!G438)</f>
        <v>46.66</v>
      </c>
      <c r="E409" s="24">
        <f>IF(Spreads!$F438="","",Spreads!B438)</f>
        <v>35.409999999999997</v>
      </c>
      <c r="F409" s="24">
        <f>IF(Spreads!$F438="","",Spreads!F438)</f>
        <v>33.044213475144495</v>
      </c>
      <c r="G409" s="24">
        <f>IF(Spreads!$F438="","",Spreads!C438)</f>
        <v>32.26</v>
      </c>
      <c r="H409" s="24">
        <f>IF(Spreads!$F438="","",Spreads!H438)</f>
        <v>31.95</v>
      </c>
      <c r="I409" s="24">
        <f t="shared" si="97"/>
        <v>1.0942134751444961</v>
      </c>
      <c r="J409" s="24">
        <f t="shared" si="98"/>
        <v>0.30999999999999872</v>
      </c>
      <c r="L409" s="24">
        <f t="shared" si="99"/>
        <v>3.4599999999999973</v>
      </c>
      <c r="M409" s="24">
        <f t="shared" si="100"/>
        <v>14.709999999999997</v>
      </c>
      <c r="N409" s="24"/>
      <c r="O409" s="24">
        <f t="shared" si="91"/>
        <v>34.933158362348358</v>
      </c>
      <c r="P409" s="24">
        <f t="shared" si="92"/>
        <v>1.4768416376516385</v>
      </c>
      <c r="Q409" s="24">
        <f t="shared" si="93"/>
        <v>12.606323595693594</v>
      </c>
      <c r="R409" s="24">
        <f t="shared" si="101"/>
        <v>-11.512110120549098</v>
      </c>
      <c r="S409" s="24">
        <f t="shared" si="94"/>
        <v>32.212687207780675</v>
      </c>
      <c r="T409" s="24">
        <f t="shared" si="95"/>
        <v>4.731279221932283E-2</v>
      </c>
      <c r="U409" s="24">
        <f t="shared" si="96"/>
        <v>37.3780217697918</v>
      </c>
      <c r="V409" s="24">
        <f t="shared" si="102"/>
        <v>-1.9680217697918039</v>
      </c>
      <c r="W409" s="24">
        <f t="shared" si="103"/>
        <v>3</v>
      </c>
      <c r="X409" s="24">
        <f t="shared" si="104"/>
        <v>1.4599999999999973</v>
      </c>
    </row>
    <row r="410" spans="1:24" x14ac:dyDescent="0.2">
      <c r="A410" s="60">
        <f>Spreads!A439</f>
        <v>44068</v>
      </c>
      <c r="B410" s="24">
        <f>IF(Spreads!$F439="","",Spreads!D439)</f>
        <v>36.729999999999997</v>
      </c>
      <c r="C410" s="24">
        <f t="shared" si="90"/>
        <v>4.4499999999999957</v>
      </c>
      <c r="D410" s="24">
        <f>IF(Spreads!$F439="","",Spreads!G439)</f>
        <v>46.98</v>
      </c>
      <c r="E410" s="24">
        <f>IF(Spreads!$F439="","",Spreads!B439)</f>
        <v>35.729999999999997</v>
      </c>
      <c r="F410" s="24">
        <f>IF(Spreads!$F439="","",Spreads!F439)</f>
        <v>33.293689349013121</v>
      </c>
      <c r="G410" s="24">
        <f>IF(Spreads!$F439="","",Spreads!C439)</f>
        <v>32.58</v>
      </c>
      <c r="H410" s="24">
        <f>IF(Spreads!$F439="","",Spreads!H439)</f>
        <v>32.28</v>
      </c>
      <c r="I410" s="24">
        <f t="shared" si="97"/>
        <v>1.01368934901312</v>
      </c>
      <c r="J410" s="24">
        <f t="shared" si="98"/>
        <v>0.29999999999999716</v>
      </c>
      <c r="L410" s="24">
        <f t="shared" si="99"/>
        <v>3.4499999999999957</v>
      </c>
      <c r="M410" s="24">
        <f t="shared" si="100"/>
        <v>14.699999999999996</v>
      </c>
      <c r="N410" s="24"/>
      <c r="O410" s="24">
        <f t="shared" si="91"/>
        <v>35.295111583293341</v>
      </c>
      <c r="P410" s="24">
        <f t="shared" si="92"/>
        <v>1.4348884167066558</v>
      </c>
      <c r="Q410" s="24">
        <f t="shared" si="93"/>
        <v>12.724845671641354</v>
      </c>
      <c r="R410" s="24">
        <f t="shared" si="101"/>
        <v>-11.711156322628234</v>
      </c>
      <c r="S410" s="24">
        <f t="shared" si="94"/>
        <v>32.543752926203524</v>
      </c>
      <c r="T410" s="24">
        <f t="shared" si="95"/>
        <v>3.6247073796474183E-2</v>
      </c>
      <c r="U410" s="24">
        <f t="shared" si="96"/>
        <v>37.758509038084071</v>
      </c>
      <c r="V410" s="24">
        <f t="shared" si="102"/>
        <v>-2.0285090380840742</v>
      </c>
      <c r="W410" s="24">
        <f t="shared" si="103"/>
        <v>3</v>
      </c>
      <c r="X410" s="24">
        <f t="shared" si="104"/>
        <v>1.4499999999999957</v>
      </c>
    </row>
    <row r="411" spans="1:24" x14ac:dyDescent="0.2">
      <c r="A411" s="60">
        <f>Spreads!A440</f>
        <v>44069</v>
      </c>
      <c r="B411" s="24">
        <f>IF(Spreads!$F440="","",Spreads!D440)</f>
        <v>36.99</v>
      </c>
      <c r="C411" s="24">
        <f t="shared" si="90"/>
        <v>4.4600000000000009</v>
      </c>
      <c r="D411" s="24">
        <f>IF(Spreads!$F440="","",Spreads!G440)</f>
        <v>47.24</v>
      </c>
      <c r="E411" s="24">
        <f>IF(Spreads!$F440="","",Spreads!B440)</f>
        <v>35.99</v>
      </c>
      <c r="F411" s="24">
        <f>IF(Spreads!$F440="","",Spreads!F440)</f>
        <v>33.781301284301804</v>
      </c>
      <c r="G411" s="24">
        <f>IF(Spreads!$F440="","",Spreads!C440)</f>
        <v>32.840000000000003</v>
      </c>
      <c r="H411" s="24">
        <f>IF(Spreads!$F440="","",Spreads!H440)</f>
        <v>32.53</v>
      </c>
      <c r="I411" s="24">
        <f t="shared" si="97"/>
        <v>1.2513012843018032</v>
      </c>
      <c r="J411" s="24">
        <f t="shared" si="98"/>
        <v>0.31000000000000227</v>
      </c>
      <c r="L411" s="24">
        <f t="shared" si="99"/>
        <v>3.4600000000000009</v>
      </c>
      <c r="M411" s="24">
        <f t="shared" si="100"/>
        <v>14.71</v>
      </c>
      <c r="N411" s="24"/>
      <c r="O411" s="24">
        <f t="shared" si="91"/>
        <v>35.547358705927941</v>
      </c>
      <c r="P411" s="24">
        <f t="shared" si="92"/>
        <v>1.442641294072061</v>
      </c>
      <c r="Q411" s="24">
        <f t="shared" si="93"/>
        <v>12.822745792554414</v>
      </c>
      <c r="R411" s="24">
        <f t="shared" si="101"/>
        <v>-11.571444508252611</v>
      </c>
      <c r="S411" s="24">
        <f t="shared" si="94"/>
        <v>32.800795195261244</v>
      </c>
      <c r="T411" s="24">
        <f t="shared" si="95"/>
        <v>3.920480473875898E-2</v>
      </c>
      <c r="U411" s="24">
        <f t="shared" si="96"/>
        <v>38.05562476675874</v>
      </c>
      <c r="V411" s="24">
        <f t="shared" si="102"/>
        <v>-2.065624766758738</v>
      </c>
      <c r="W411" s="24">
        <f t="shared" si="103"/>
        <v>3</v>
      </c>
      <c r="X411" s="24">
        <f t="shared" si="104"/>
        <v>1.4600000000000009</v>
      </c>
    </row>
    <row r="412" spans="1:24" x14ac:dyDescent="0.2">
      <c r="A412" s="60">
        <f>Spreads!A441</f>
        <v>44070</v>
      </c>
      <c r="B412" s="24">
        <f>IF(Spreads!$F441="","",Spreads!D441)</f>
        <v>38.06</v>
      </c>
      <c r="C412" s="24">
        <f t="shared" si="90"/>
        <v>4.5600000000000023</v>
      </c>
      <c r="D412" s="24">
        <f>IF(Spreads!$F441="","",Spreads!G441)</f>
        <v>48.31</v>
      </c>
      <c r="E412" s="24">
        <f>IF(Spreads!$F441="","",Spreads!B441)</f>
        <v>37.06</v>
      </c>
      <c r="F412" s="24">
        <f>IF(Spreads!$F441="","",Spreads!F441)</f>
        <v>34.813224217122027</v>
      </c>
      <c r="G412" s="24">
        <f>IF(Spreads!$F441="","",Spreads!C441)</f>
        <v>33.909999999999997</v>
      </c>
      <c r="H412" s="24">
        <f>IF(Spreads!$F441="","",Spreads!H441)</f>
        <v>33.5</v>
      </c>
      <c r="I412" s="24">
        <f t="shared" si="97"/>
        <v>1.313224217122027</v>
      </c>
      <c r="J412" s="24">
        <f t="shared" si="98"/>
        <v>0.40999999999999659</v>
      </c>
      <c r="L412" s="24">
        <f t="shared" si="99"/>
        <v>3.5600000000000023</v>
      </c>
      <c r="M412" s="24">
        <f t="shared" si="100"/>
        <v>14.810000000000002</v>
      </c>
      <c r="N412" s="24"/>
      <c r="O412" s="24">
        <f t="shared" si="91"/>
        <v>36.589321946987944</v>
      </c>
      <c r="P412" s="24">
        <f t="shared" si="92"/>
        <v>1.4706780530120582</v>
      </c>
      <c r="Q412" s="24">
        <f t="shared" si="93"/>
        <v>13.230840172034871</v>
      </c>
      <c r="R412" s="24">
        <f t="shared" si="101"/>
        <v>-11.917615954912844</v>
      </c>
      <c r="S412" s="24">
        <f t="shared" si="94"/>
        <v>33.81982957403627</v>
      </c>
      <c r="T412" s="24">
        <f t="shared" si="95"/>
        <v>9.0170425963727041E-2</v>
      </c>
      <c r="U412" s="24">
        <f t="shared" si="96"/>
        <v>39.239312078747865</v>
      </c>
      <c r="V412" s="24">
        <f t="shared" si="102"/>
        <v>-2.1793120787478628</v>
      </c>
      <c r="W412" s="24">
        <f t="shared" si="103"/>
        <v>3</v>
      </c>
      <c r="X412" s="24">
        <f t="shared" si="104"/>
        <v>1.5600000000000023</v>
      </c>
    </row>
    <row r="413" spans="1:24" x14ac:dyDescent="0.2">
      <c r="A413" s="60">
        <f>Spreads!A442</f>
        <v>44071</v>
      </c>
      <c r="B413" s="24">
        <f>IF(Spreads!$F442="","",Spreads!D442)</f>
        <v>38.14</v>
      </c>
      <c r="C413" s="24">
        <f t="shared" si="90"/>
        <v>4.8999999999999986</v>
      </c>
      <c r="D413" s="24">
        <f>IF(Spreads!$F442="","",Spreads!G442)</f>
        <v>48.39</v>
      </c>
      <c r="E413" s="24">
        <f>IF(Spreads!$F442="","",Spreads!B442)</f>
        <v>37.14</v>
      </c>
      <c r="F413" s="24">
        <f>IF(Spreads!$F442="","",Spreads!F442)</f>
        <v>34.144175282656171</v>
      </c>
      <c r="G413" s="24">
        <f>IF(Spreads!$F442="","",Spreads!C442)</f>
        <v>33.99</v>
      </c>
      <c r="H413" s="24">
        <f>IF(Spreads!$F442="","",Spreads!H442)</f>
        <v>33.24</v>
      </c>
      <c r="I413" s="24">
        <f t="shared" si="97"/>
        <v>0.90417528265616909</v>
      </c>
      <c r="J413" s="24">
        <f t="shared" si="98"/>
        <v>0.75</v>
      </c>
      <c r="L413" s="24">
        <f t="shared" si="99"/>
        <v>3.8999999999999986</v>
      </c>
      <c r="M413" s="24">
        <f t="shared" si="100"/>
        <v>15.149999999999999</v>
      </c>
      <c r="N413" s="24"/>
      <c r="O413" s="24">
        <f t="shared" si="91"/>
        <v>36.338893300560756</v>
      </c>
      <c r="P413" s="24">
        <f t="shared" si="92"/>
        <v>1.8011066994392451</v>
      </c>
      <c r="Q413" s="24">
        <f t="shared" si="93"/>
        <v>13.29072282704295</v>
      </c>
      <c r="R413" s="24">
        <f t="shared" si="101"/>
        <v>-12.386547544386781</v>
      </c>
      <c r="S413" s="24">
        <f t="shared" si="94"/>
        <v>33.67680815246473</v>
      </c>
      <c r="T413" s="24">
        <f t="shared" si="95"/>
        <v>0.31319184753527196</v>
      </c>
      <c r="U413" s="24">
        <f t="shared" si="96"/>
        <v>39.107105037427459</v>
      </c>
      <c r="V413" s="24">
        <f t="shared" si="102"/>
        <v>-1.9671050374274586</v>
      </c>
      <c r="W413" s="24">
        <f t="shared" si="103"/>
        <v>3.25</v>
      </c>
      <c r="X413" s="24">
        <f t="shared" si="104"/>
        <v>1.6499999999999986</v>
      </c>
    </row>
    <row r="414" spans="1:24" x14ac:dyDescent="0.2">
      <c r="A414" s="60">
        <f>Spreads!A444</f>
        <v>44075</v>
      </c>
      <c r="B414" s="24">
        <f>IF(Spreads!$F444="","",Spreads!D444)</f>
        <v>37.51</v>
      </c>
      <c r="C414" s="24">
        <f t="shared" si="90"/>
        <v>4.6299999999999955</v>
      </c>
      <c r="D414" s="24">
        <f>IF(Spreads!$F444="","",Spreads!G444)</f>
        <v>47.76</v>
      </c>
      <c r="E414" s="24">
        <f>IF(Spreads!$F444="","",Spreads!B444)</f>
        <v>36.659999999999997</v>
      </c>
      <c r="F414" s="24">
        <f>IF(Spreads!$F444="","",Spreads!F444)</f>
        <v>34.348291906730502</v>
      </c>
      <c r="G414" s="24">
        <f>IF(Spreads!$F444="","",Spreads!C444)</f>
        <v>33.51</v>
      </c>
      <c r="H414" s="24">
        <f>IF(Spreads!$F444="","",Spreads!H444)</f>
        <v>32.880000000000003</v>
      </c>
      <c r="I414" s="24">
        <f t="shared" si="97"/>
        <v>1.4682919067304994</v>
      </c>
      <c r="J414" s="24">
        <f t="shared" si="98"/>
        <v>0.62999999999999545</v>
      </c>
      <c r="L414" s="24">
        <f t="shared" si="99"/>
        <v>3.779999999999994</v>
      </c>
      <c r="M414" s="24">
        <f t="shared" si="100"/>
        <v>14.879999999999995</v>
      </c>
      <c r="N414" s="24"/>
      <c r="O414" s="24">
        <f t="shared" si="91"/>
        <v>35.909010649839814</v>
      </c>
      <c r="P414" s="24">
        <f t="shared" si="92"/>
        <v>1.6009893501601837</v>
      </c>
      <c r="Q414" s="24">
        <f t="shared" si="93"/>
        <v>13.101015513521734</v>
      </c>
      <c r="R414" s="24">
        <f t="shared" si="101"/>
        <v>-11.632723606791235</v>
      </c>
      <c r="S414" s="24">
        <f t="shared" si="94"/>
        <v>33.269206246097411</v>
      </c>
      <c r="T414" s="24">
        <f t="shared" si="95"/>
        <v>0.24079375390258662</v>
      </c>
      <c r="U414" s="24">
        <f t="shared" si="96"/>
        <v>38.550296140140148</v>
      </c>
      <c r="V414" s="24">
        <f t="shared" si="102"/>
        <v>-1.8902961401401512</v>
      </c>
      <c r="W414" s="24">
        <f t="shared" si="103"/>
        <v>3</v>
      </c>
      <c r="X414" s="24">
        <f t="shared" si="104"/>
        <v>1.6299999999999955</v>
      </c>
    </row>
    <row r="415" spans="1:24" x14ac:dyDescent="0.2">
      <c r="A415" s="60">
        <f>Spreads!A445</f>
        <v>44076</v>
      </c>
      <c r="B415" s="24">
        <f>IF(Spreads!$F445="","",Spreads!D445)</f>
        <v>37.64</v>
      </c>
      <c r="C415" s="24">
        <f t="shared" si="90"/>
        <v>4.1099999999999994</v>
      </c>
      <c r="D415" s="24">
        <f>IF(Spreads!$F445="","",Spreads!G445)</f>
        <v>48.39</v>
      </c>
      <c r="E415" s="24">
        <f>IF(Spreads!$F445="","",Spreads!B445)</f>
        <v>37.29</v>
      </c>
      <c r="F415" s="24">
        <f>IF(Spreads!$F445="","",Spreads!F445)</f>
        <v>35.21011765282212</v>
      </c>
      <c r="G415" s="24">
        <f>IF(Spreads!$F445="","",Spreads!C445)</f>
        <v>34.14</v>
      </c>
      <c r="H415" s="24">
        <f>IF(Spreads!$F445="","",Spreads!H445)</f>
        <v>33.53</v>
      </c>
      <c r="I415" s="24">
        <f t="shared" si="97"/>
        <v>1.6801176528221191</v>
      </c>
      <c r="J415" s="24">
        <f t="shared" si="98"/>
        <v>0.60999999999999943</v>
      </c>
      <c r="L415" s="24">
        <f t="shared" si="99"/>
        <v>3.759999999999998</v>
      </c>
      <c r="M415" s="24">
        <f t="shared" si="100"/>
        <v>14.86</v>
      </c>
      <c r="N415" s="24"/>
      <c r="O415" s="24">
        <f t="shared" si="91"/>
        <v>36.594707463356336</v>
      </c>
      <c r="P415" s="24">
        <f t="shared" si="92"/>
        <v>1.0452925366436645</v>
      </c>
      <c r="Q415" s="24">
        <f t="shared" si="93"/>
        <v>13.334328248230005</v>
      </c>
      <c r="R415" s="24">
        <f t="shared" si="101"/>
        <v>-11.654210595407886</v>
      </c>
      <c r="S415" s="24">
        <f t="shared" si="94"/>
        <v>33.921197890055495</v>
      </c>
      <c r="T415" s="24">
        <f t="shared" si="95"/>
        <v>0.21880210994450522</v>
      </c>
      <c r="U415" s="24">
        <f t="shared" si="96"/>
        <v>39.322023348948335</v>
      </c>
      <c r="V415" s="24">
        <f t="shared" si="102"/>
        <v>-2.0320233489483357</v>
      </c>
      <c r="W415" s="24">
        <f t="shared" si="103"/>
        <v>3.25</v>
      </c>
      <c r="X415" s="24">
        <f t="shared" si="104"/>
        <v>0.85999999999999943</v>
      </c>
    </row>
    <row r="416" spans="1:24" x14ac:dyDescent="0.2">
      <c r="A416" s="60">
        <f>Spreads!A446</f>
        <v>44077</v>
      </c>
      <c r="B416" s="24">
        <f>IF(Spreads!$F446="","",Spreads!D446)</f>
        <v>37.39</v>
      </c>
      <c r="C416" s="24">
        <f t="shared" si="90"/>
        <v>4.1000000000000014</v>
      </c>
      <c r="D416" s="24">
        <f>IF(Spreads!$F446="","",Spreads!G446)</f>
        <v>48.14</v>
      </c>
      <c r="E416" s="24">
        <f>IF(Spreads!$F446="","",Spreads!B446)</f>
        <v>37.04</v>
      </c>
      <c r="F416" s="24">
        <f>IF(Spreads!$F446="","",Spreads!F446)</f>
        <v>34.926622341607768</v>
      </c>
      <c r="G416" s="24">
        <f>IF(Spreads!$F446="","",Spreads!C446)</f>
        <v>33.89</v>
      </c>
      <c r="H416" s="24">
        <f>IF(Spreads!$F446="","",Spreads!H446)</f>
        <v>33.29</v>
      </c>
      <c r="I416" s="24">
        <f t="shared" si="97"/>
        <v>1.6366223416077688</v>
      </c>
      <c r="J416" s="24">
        <f t="shared" si="98"/>
        <v>0.60000000000000142</v>
      </c>
      <c r="L416" s="24">
        <f t="shared" si="99"/>
        <v>3.75</v>
      </c>
      <c r="M416" s="24">
        <f t="shared" si="100"/>
        <v>14.850000000000001</v>
      </c>
      <c r="N416" s="24"/>
      <c r="O416" s="24">
        <f t="shared" si="91"/>
        <v>36.338974026823443</v>
      </c>
      <c r="P416" s="24">
        <f t="shared" si="92"/>
        <v>1.0510259731765572</v>
      </c>
      <c r="Q416" s="24">
        <f t="shared" si="93"/>
        <v>13.240159544504204</v>
      </c>
      <c r="R416" s="24">
        <f t="shared" si="101"/>
        <v>-11.603537202896435</v>
      </c>
      <c r="S416" s="24">
        <f t="shared" si="94"/>
        <v>33.674295413885375</v>
      </c>
      <c r="T416" s="24">
        <f t="shared" si="95"/>
        <v>0.21570458611462584</v>
      </c>
      <c r="U416" s="24">
        <f t="shared" si="96"/>
        <v>39.036590430566193</v>
      </c>
      <c r="V416" s="24">
        <f t="shared" si="102"/>
        <v>-1.9965904305661937</v>
      </c>
      <c r="W416" s="24">
        <f t="shared" si="103"/>
        <v>3</v>
      </c>
      <c r="X416" s="24">
        <f t="shared" si="104"/>
        <v>1.1000000000000014</v>
      </c>
    </row>
    <row r="417" spans="1:24" x14ac:dyDescent="0.2">
      <c r="A417" s="60">
        <f>Spreads!A447</f>
        <v>44078</v>
      </c>
      <c r="B417" s="24">
        <f>IF(Spreads!$F447="","",Spreads!D447)</f>
        <v>37.020000000000003</v>
      </c>
      <c r="C417" s="24">
        <f t="shared" si="90"/>
        <v>4.1300000000000026</v>
      </c>
      <c r="D417" s="24">
        <f>IF(Spreads!$F447="","",Spreads!G447)</f>
        <v>47.77</v>
      </c>
      <c r="E417" s="24">
        <f>IF(Spreads!$F447="","",Spreads!B447)</f>
        <v>36.67</v>
      </c>
      <c r="F417" s="24">
        <f>IF(Spreads!$F447="","",Spreads!F447)</f>
        <v>34.404990968973372</v>
      </c>
      <c r="G417" s="24">
        <f>IF(Spreads!$F447="","",Spreads!C447)</f>
        <v>33.520000000000003</v>
      </c>
      <c r="H417" s="24">
        <f>IF(Spreads!$F447="","",Spreads!H447)</f>
        <v>32.89</v>
      </c>
      <c r="I417" s="24">
        <f t="shared" si="97"/>
        <v>1.5149909689733718</v>
      </c>
      <c r="J417" s="24">
        <f t="shared" si="98"/>
        <v>0.63000000000000256</v>
      </c>
      <c r="L417" s="24">
        <f t="shared" si="99"/>
        <v>3.7800000000000011</v>
      </c>
      <c r="M417" s="24">
        <f t="shared" si="100"/>
        <v>14.880000000000003</v>
      </c>
      <c r="N417" s="24"/>
      <c r="O417" s="24">
        <f t="shared" si="91"/>
        <v>35.916365280932176</v>
      </c>
      <c r="P417" s="24">
        <f t="shared" si="92"/>
        <v>1.1036347190678271</v>
      </c>
      <c r="Q417" s="24">
        <f t="shared" si="93"/>
        <v>13.104746930708991</v>
      </c>
      <c r="R417" s="24">
        <f t="shared" si="101"/>
        <v>-11.589755961735619</v>
      </c>
      <c r="S417" s="24">
        <f t="shared" si="94"/>
        <v>33.279346038985004</v>
      </c>
      <c r="T417" s="24">
        <f t="shared" si="95"/>
        <v>0.24065396101499914</v>
      </c>
      <c r="U417" s="24">
        <f t="shared" si="96"/>
        <v>38.584414432948869</v>
      </c>
      <c r="V417" s="24">
        <f t="shared" si="102"/>
        <v>-1.9144144329488668</v>
      </c>
      <c r="W417" s="24">
        <f t="shared" si="103"/>
        <v>3</v>
      </c>
      <c r="X417" s="24">
        <f t="shared" si="104"/>
        <v>1.1300000000000026</v>
      </c>
    </row>
    <row r="418" spans="1:24" x14ac:dyDescent="0.2">
      <c r="A418" s="60">
        <f>Spreads!A448</f>
        <v>44082</v>
      </c>
      <c r="B418" s="24">
        <f>IF(Spreads!$F448="","",Spreads!D448)</f>
        <v>37.520000000000003</v>
      </c>
      <c r="C418" s="24">
        <f t="shared" si="90"/>
        <v>4.1200000000000045</v>
      </c>
      <c r="D418" s="24">
        <f>IF(Spreads!$F448="","",Spreads!G448)</f>
        <v>48.27</v>
      </c>
      <c r="E418" s="24">
        <f>IF(Spreads!$F448="","",Spreads!B448)</f>
        <v>36.92</v>
      </c>
      <c r="F418" s="24">
        <f>IF(Spreads!$F448="","",Spreads!F448)</f>
        <v>35.051360278542084</v>
      </c>
      <c r="G418" s="24">
        <f>IF(Spreads!$F448="","",Spreads!C448)</f>
        <v>33.770000000000003</v>
      </c>
      <c r="H418" s="24">
        <f>IF(Spreads!$F448="","",Spreads!H448)</f>
        <v>33.4</v>
      </c>
      <c r="I418" s="24">
        <f t="shared" si="97"/>
        <v>1.6513602785420858</v>
      </c>
      <c r="J418" s="24">
        <f t="shared" si="98"/>
        <v>0.37000000000000455</v>
      </c>
      <c r="L418" s="24">
        <f t="shared" si="99"/>
        <v>3.5200000000000031</v>
      </c>
      <c r="M418" s="24">
        <f t="shared" si="100"/>
        <v>14.870000000000005</v>
      </c>
      <c r="N418" s="24"/>
      <c r="O418" s="24">
        <f t="shared" si="91"/>
        <v>36.456567398038501</v>
      </c>
      <c r="P418" s="24">
        <f t="shared" si="92"/>
        <v>1.0634326019615017</v>
      </c>
      <c r="Q418" s="24">
        <f t="shared" si="93"/>
        <v>13.175067235235648</v>
      </c>
      <c r="R418" s="24">
        <f t="shared" si="101"/>
        <v>-11.523706956693562</v>
      </c>
      <c r="S418" s="24">
        <f t="shared" si="94"/>
        <v>33.70424185768902</v>
      </c>
      <c r="T418" s="24">
        <f t="shared" si="95"/>
        <v>6.5758142310983203E-2</v>
      </c>
      <c r="U418" s="24">
        <f t="shared" si="96"/>
        <v>39.175192286506736</v>
      </c>
      <c r="V418" s="24">
        <f t="shared" si="102"/>
        <v>-2.255192286506734</v>
      </c>
      <c r="W418" s="24">
        <f t="shared" si="103"/>
        <v>3</v>
      </c>
      <c r="X418" s="24">
        <f t="shared" si="104"/>
        <v>1.1200000000000045</v>
      </c>
    </row>
    <row r="419" spans="1:24" x14ac:dyDescent="0.2">
      <c r="A419" s="60">
        <f>Spreads!A449</f>
        <v>44083</v>
      </c>
      <c r="B419" s="24">
        <f>IF(Spreads!$F449="","",Spreads!D449)</f>
        <v>37.25</v>
      </c>
      <c r="C419" s="24">
        <f t="shared" si="90"/>
        <v>4.0399999999999991</v>
      </c>
      <c r="D419" s="24">
        <f>IF(Spreads!$F449="","",Spreads!G449)</f>
        <v>48</v>
      </c>
      <c r="E419" s="24">
        <f>IF(Spreads!$F449="","",Spreads!B449)</f>
        <v>36.65</v>
      </c>
      <c r="F419" s="24">
        <f>IF(Spreads!$F449="","",Spreads!F449)</f>
        <v>34.722505717533444</v>
      </c>
      <c r="G419" s="24">
        <f>IF(Spreads!$F449="","",Spreads!C449)</f>
        <v>33.5</v>
      </c>
      <c r="H419" s="24">
        <f>IF(Spreads!$F449="","",Spreads!H449)</f>
        <v>33.21</v>
      </c>
      <c r="I419" s="24">
        <f t="shared" si="97"/>
        <v>1.5125057175334433</v>
      </c>
      <c r="J419" s="24">
        <f t="shared" si="98"/>
        <v>0.28999999999999915</v>
      </c>
      <c r="L419" s="24">
        <f t="shared" si="99"/>
        <v>3.4399999999999977</v>
      </c>
      <c r="M419" s="24">
        <f t="shared" si="100"/>
        <v>14.79</v>
      </c>
      <c r="N419" s="24"/>
      <c r="O419" s="24">
        <f t="shared" si="91"/>
        <v>36.26179076348501</v>
      </c>
      <c r="P419" s="24">
        <f t="shared" si="92"/>
        <v>0.98820923651499015</v>
      </c>
      <c r="Q419" s="24">
        <f t="shared" si="93"/>
        <v>13.067252778824447</v>
      </c>
      <c r="R419" s="24">
        <f t="shared" si="101"/>
        <v>-11.554747061291003</v>
      </c>
      <c r="S419" s="24">
        <f t="shared" si="94"/>
        <v>33.48320621788212</v>
      </c>
      <c r="T419" s="24">
        <f t="shared" si="95"/>
        <v>1.679378211787963E-2</v>
      </c>
      <c r="U419" s="24">
        <f t="shared" si="96"/>
        <v>38.912855120057898</v>
      </c>
      <c r="V419" s="24">
        <f t="shared" si="102"/>
        <v>-2.2628551200578997</v>
      </c>
      <c r="W419" s="24">
        <f t="shared" si="103"/>
        <v>3</v>
      </c>
      <c r="X419" s="24">
        <f t="shared" si="104"/>
        <v>1.0399999999999991</v>
      </c>
    </row>
    <row r="420" spans="1:24" x14ac:dyDescent="0.2">
      <c r="A420" s="60">
        <f>Spreads!A450</f>
        <v>44084</v>
      </c>
      <c r="B420" s="24">
        <f>IF(Spreads!$F450="","",Spreads!D450)</f>
        <v>37.28</v>
      </c>
      <c r="C420" s="24">
        <f t="shared" si="90"/>
        <v>4.0799999999999983</v>
      </c>
      <c r="D420" s="24">
        <f>IF(Spreads!$F450="","",Spreads!G450)</f>
        <v>48.03</v>
      </c>
      <c r="E420" s="24">
        <f>IF(Spreads!$F450="","",Spreads!B450)</f>
        <v>36.68</v>
      </c>
      <c r="F420" s="24">
        <f>IF(Spreads!$F450="","",Spreads!F450)</f>
        <v>34.745185342430588</v>
      </c>
      <c r="G420" s="24">
        <f>IF(Spreads!$F450="","",Spreads!C450)</f>
        <v>33.53</v>
      </c>
      <c r="H420" s="24">
        <f>IF(Spreads!$F450="","",Spreads!H450)</f>
        <v>33.200000000000003</v>
      </c>
      <c r="I420" s="24">
        <f t="shared" si="97"/>
        <v>1.5451853424305853</v>
      </c>
      <c r="J420" s="24">
        <f t="shared" si="98"/>
        <v>0.32999999999999829</v>
      </c>
      <c r="L420" s="24">
        <f t="shared" si="99"/>
        <v>3.4799999999999969</v>
      </c>
      <c r="M420" s="24">
        <f t="shared" si="100"/>
        <v>14.829999999999998</v>
      </c>
      <c r="N420" s="24"/>
      <c r="O420" s="24">
        <f t="shared" si="91"/>
        <v>36.248598700474609</v>
      </c>
      <c r="P420" s="24">
        <f t="shared" si="92"/>
        <v>1.0314012995253918</v>
      </c>
      <c r="Q420" s="24">
        <f t="shared" si="93"/>
        <v>13.081980126563865</v>
      </c>
      <c r="R420" s="24">
        <f t="shared" si="101"/>
        <v>-11.53679478413328</v>
      </c>
      <c r="S420" s="24">
        <f t="shared" si="94"/>
        <v>33.487256212465816</v>
      </c>
      <c r="T420" s="24">
        <f t="shared" si="95"/>
        <v>4.2743787534185174E-2</v>
      </c>
      <c r="U420" s="24">
        <f t="shared" si="96"/>
        <v>38.921354195210718</v>
      </c>
      <c r="V420" s="24">
        <f t="shared" si="102"/>
        <v>-2.2413541952107181</v>
      </c>
      <c r="W420" s="24">
        <f t="shared" si="103"/>
        <v>3</v>
      </c>
      <c r="X420" s="24">
        <f t="shared" si="104"/>
        <v>1.0799999999999983</v>
      </c>
    </row>
    <row r="421" spans="1:24" x14ac:dyDescent="0.2">
      <c r="A421" s="60">
        <f>Spreads!A451</f>
        <v>44085</v>
      </c>
      <c r="B421" s="24">
        <f>IF(Spreads!$F451="","",Spreads!D451)</f>
        <v>37.86</v>
      </c>
      <c r="C421" s="24">
        <f t="shared" si="90"/>
        <v>4.1499999999999986</v>
      </c>
      <c r="D421" s="24">
        <f>IF(Spreads!$F451="","",Spreads!G451)</f>
        <v>48.61</v>
      </c>
      <c r="E421" s="24">
        <f>IF(Spreads!$F451="","",Spreads!B451)</f>
        <v>37.36</v>
      </c>
      <c r="F421" s="24">
        <f>IF(Spreads!$F451="","",Spreads!F451)</f>
        <v>35.754428650353667</v>
      </c>
      <c r="G421" s="24">
        <f>IF(Spreads!$F451="","",Spreads!C451)</f>
        <v>34.21</v>
      </c>
      <c r="H421" s="24">
        <f>IF(Spreads!$F451="","",Spreads!H451)</f>
        <v>33.71</v>
      </c>
      <c r="I421" s="24">
        <f t="shared" si="97"/>
        <v>2.0444286503536659</v>
      </c>
      <c r="J421" s="24">
        <f t="shared" si="98"/>
        <v>0.5</v>
      </c>
      <c r="L421" s="24">
        <f t="shared" si="99"/>
        <v>3.6499999999999986</v>
      </c>
      <c r="M421" s="24">
        <f t="shared" si="100"/>
        <v>14.899999999999999</v>
      </c>
      <c r="N421" s="24"/>
      <c r="O421" s="24">
        <f t="shared" si="91"/>
        <v>36.762115414527045</v>
      </c>
      <c r="P421" s="24">
        <f t="shared" si="92"/>
        <v>1.0978845854729542</v>
      </c>
      <c r="Q421" s="24">
        <f t="shared" si="93"/>
        <v>13.350732154052251</v>
      </c>
      <c r="R421" s="24">
        <f t="shared" si="101"/>
        <v>-11.306303503698585</v>
      </c>
      <c r="S421" s="24">
        <f t="shared" si="94"/>
        <v>34.064692246486182</v>
      </c>
      <c r="T421" s="24">
        <f t="shared" si="95"/>
        <v>0.14530775351381919</v>
      </c>
      <c r="U421" s="24">
        <f t="shared" si="96"/>
        <v>39.552495819659285</v>
      </c>
      <c r="V421" s="24">
        <f t="shared" si="102"/>
        <v>-2.1924958196592854</v>
      </c>
      <c r="W421" s="24">
        <f t="shared" si="103"/>
        <v>3.25</v>
      </c>
      <c r="X421" s="24">
        <f t="shared" si="104"/>
        <v>0.89999999999999858</v>
      </c>
    </row>
    <row r="422" spans="1:24" x14ac:dyDescent="0.2">
      <c r="A422" s="60">
        <f>Spreads!A452</f>
        <v>44088</v>
      </c>
      <c r="B422" s="24">
        <f>IF(Spreads!$F452="","",Spreads!D452)</f>
        <v>38.479999999999997</v>
      </c>
      <c r="C422" s="24">
        <f t="shared" si="90"/>
        <v>4.1899999999999977</v>
      </c>
      <c r="D422" s="24">
        <f>IF(Spreads!$F452="","",Spreads!G452)</f>
        <v>49.23</v>
      </c>
      <c r="E422" s="24">
        <f>IF(Spreads!$F452="","",Spreads!B452)</f>
        <v>37.880000000000003</v>
      </c>
      <c r="F422" s="24">
        <f>IF(Spreads!$F452="","",Spreads!F452)</f>
        <v>36.627594208893868</v>
      </c>
      <c r="G422" s="24">
        <f>IF(Spreads!$F452="","",Spreads!C452)</f>
        <v>34.729999999999997</v>
      </c>
      <c r="H422" s="24">
        <f>IF(Spreads!$F452="","",Spreads!H452)</f>
        <v>34.29</v>
      </c>
      <c r="I422" s="24">
        <f t="shared" si="97"/>
        <v>2.3375942088938686</v>
      </c>
      <c r="J422" s="24">
        <f t="shared" si="98"/>
        <v>0.43999999999999773</v>
      </c>
      <c r="L422" s="24">
        <f t="shared" si="99"/>
        <v>3.5900000000000034</v>
      </c>
      <c r="M422" s="24">
        <f t="shared" si="100"/>
        <v>14.939999999999998</v>
      </c>
      <c r="N422" s="24"/>
      <c r="O422" s="24">
        <f t="shared" si="91"/>
        <v>37.366308731961411</v>
      </c>
      <c r="P422" s="24">
        <f t="shared" si="92"/>
        <v>1.1136912680385862</v>
      </c>
      <c r="Q422" s="24">
        <f t="shared" si="93"/>
        <v>13.539466203523059</v>
      </c>
      <c r="R422" s="24">
        <f t="shared" si="101"/>
        <v>-11.20187199462919</v>
      </c>
      <c r="S422" s="24">
        <f t="shared" si="94"/>
        <v>34.631515552759815</v>
      </c>
      <c r="T422" s="24">
        <f t="shared" si="95"/>
        <v>9.8484447240181794E-2</v>
      </c>
      <c r="U422" s="24">
        <f t="shared" si="96"/>
        <v>40.250280702071578</v>
      </c>
      <c r="V422" s="24">
        <f t="shared" si="102"/>
        <v>-2.3702807020715753</v>
      </c>
      <c r="W422" s="24">
        <f t="shared" si="103"/>
        <v>3.25</v>
      </c>
      <c r="X422" s="24">
        <f t="shared" si="104"/>
        <v>0.93999999999999773</v>
      </c>
    </row>
    <row r="423" spans="1:24" x14ac:dyDescent="0.2">
      <c r="A423" s="60">
        <f>Spreads!A453</f>
        <v>44089</v>
      </c>
      <c r="B423" s="24">
        <f>IF(Spreads!$F453="","",Spreads!D453)</f>
        <v>38.33</v>
      </c>
      <c r="C423" s="24">
        <f t="shared" si="90"/>
        <v>4.18</v>
      </c>
      <c r="D423" s="24">
        <f>IF(Spreads!$F453="","",Spreads!G453)</f>
        <v>49.08</v>
      </c>
      <c r="E423" s="24">
        <f>IF(Spreads!$F453="","",Spreads!B453)</f>
        <v>37.729999999999997</v>
      </c>
      <c r="F423" s="24">
        <f>IF(Spreads!$F453="","",Spreads!F453)</f>
        <v>36.854390457865343</v>
      </c>
      <c r="G423" s="24">
        <f>IF(Spreads!$F453="","",Spreads!C453)</f>
        <v>34.58</v>
      </c>
      <c r="H423" s="24">
        <f>IF(Spreads!$F453="","",Spreads!H453)</f>
        <v>34.15</v>
      </c>
      <c r="I423" s="24">
        <f t="shared" si="97"/>
        <v>2.7043904578653439</v>
      </c>
      <c r="J423" s="24">
        <f t="shared" si="98"/>
        <v>0.42999999999999972</v>
      </c>
      <c r="L423" s="24">
        <f t="shared" si="99"/>
        <v>3.5799999999999983</v>
      </c>
      <c r="M423" s="24">
        <f t="shared" si="100"/>
        <v>14.93</v>
      </c>
      <c r="N423" s="24"/>
      <c r="O423" s="24">
        <f t="shared" si="91"/>
        <v>37.188291200579286</v>
      </c>
      <c r="P423" s="24">
        <f t="shared" si="92"/>
        <v>1.1417087994207122</v>
      </c>
      <c r="Q423" s="24">
        <f t="shared" si="93"/>
        <v>13.482611671669812</v>
      </c>
      <c r="R423" s="24">
        <f t="shared" si="101"/>
        <v>-10.778221213804468</v>
      </c>
      <c r="S423" s="24">
        <f t="shared" si="94"/>
        <v>34.486011005465642</v>
      </c>
      <c r="T423" s="24">
        <f t="shared" si="95"/>
        <v>9.3988994534356607E-2</v>
      </c>
      <c r="U423" s="24">
        <f t="shared" si="96"/>
        <v>40.081675886614768</v>
      </c>
      <c r="V423" s="24">
        <f t="shared" si="102"/>
        <v>-2.3516758866147711</v>
      </c>
      <c r="W423" s="24">
        <f t="shared" si="103"/>
        <v>3.25</v>
      </c>
      <c r="X423" s="24">
        <f t="shared" si="104"/>
        <v>0.92999999999999972</v>
      </c>
    </row>
    <row r="424" spans="1:24" x14ac:dyDescent="0.2">
      <c r="A424" s="60">
        <f>Spreads!A454</f>
        <v>44090</v>
      </c>
      <c r="B424" s="24">
        <f>IF(Spreads!$F454="","",Spreads!D454)</f>
        <v>39.19</v>
      </c>
      <c r="C424" s="24">
        <f t="shared" si="90"/>
        <v>4.2800000000000011</v>
      </c>
      <c r="D424" s="24">
        <f>IF(Spreads!$F454="","",Spreads!G454)</f>
        <v>49.94</v>
      </c>
      <c r="E424" s="24">
        <f>IF(Spreads!$F454="","",Spreads!B454)</f>
        <v>38.590000000000003</v>
      </c>
      <c r="F424" s="24">
        <f>IF(Spreads!$F454="","",Spreads!F454)</f>
        <v>37.886313390685572</v>
      </c>
      <c r="G424" s="24">
        <f>IF(Spreads!$F454="","",Spreads!C454)</f>
        <v>35.44</v>
      </c>
      <c r="H424" s="24">
        <f>IF(Spreads!$F454="","",Spreads!H454)</f>
        <v>34.909999999999997</v>
      </c>
      <c r="I424" s="24">
        <f t="shared" si="97"/>
        <v>2.9763133906855757</v>
      </c>
      <c r="J424" s="24">
        <f t="shared" si="98"/>
        <v>0.53000000000000114</v>
      </c>
      <c r="L424" s="24">
        <f t="shared" si="99"/>
        <v>3.6800000000000068</v>
      </c>
      <c r="M424" s="24">
        <f t="shared" si="100"/>
        <v>15.030000000000001</v>
      </c>
      <c r="N424" s="24"/>
      <c r="O424" s="24">
        <f t="shared" si="91"/>
        <v>37.988245709929124</v>
      </c>
      <c r="P424" s="24">
        <f t="shared" si="92"/>
        <v>1.2017542900708733</v>
      </c>
      <c r="Q424" s="24">
        <f t="shared" si="93"/>
        <v>13.812346290217912</v>
      </c>
      <c r="R424" s="24">
        <f t="shared" si="101"/>
        <v>-10.836032899532336</v>
      </c>
      <c r="S424" s="24">
        <f t="shared" si="94"/>
        <v>35.292109733601158</v>
      </c>
      <c r="T424" s="24">
        <f t="shared" si="95"/>
        <v>0.14789026639883929</v>
      </c>
      <c r="U424" s="24">
        <f t="shared" si="96"/>
        <v>41.020024182460688</v>
      </c>
      <c r="V424" s="24">
        <f t="shared" si="102"/>
        <v>-2.4300241824606843</v>
      </c>
      <c r="W424" s="24">
        <f t="shared" si="103"/>
        <v>3.25</v>
      </c>
      <c r="X424" s="24">
        <f t="shared" si="104"/>
        <v>1.0300000000000011</v>
      </c>
    </row>
    <row r="425" spans="1:24" x14ac:dyDescent="0.2">
      <c r="A425" s="60">
        <f>Spreads!A455</f>
        <v>44091</v>
      </c>
      <c r="B425" s="24">
        <f>IF(Spreads!$F455="","",Spreads!D455)</f>
        <v>39.159999999999997</v>
      </c>
      <c r="C425" s="24">
        <f t="shared" si="90"/>
        <v>4.2999999999999972</v>
      </c>
      <c r="D425" s="24">
        <f>IF(Spreads!$F455="","",Spreads!G455)</f>
        <v>49.91</v>
      </c>
      <c r="E425" s="24">
        <f>IF(Spreads!$F455="","",Spreads!B455)</f>
        <v>38.56</v>
      </c>
      <c r="F425" s="24">
        <f>IF(Spreads!$F455="","",Spreads!F455)</f>
        <v>37.852293953339853</v>
      </c>
      <c r="G425" s="24">
        <f>IF(Spreads!$F455="","",Spreads!C455)</f>
        <v>35.409999999999997</v>
      </c>
      <c r="H425" s="24">
        <f>IF(Spreads!$F455="","",Spreads!H455)</f>
        <v>34.86</v>
      </c>
      <c r="I425" s="24">
        <f t="shared" si="97"/>
        <v>2.9922939533398534</v>
      </c>
      <c r="J425" s="24">
        <f t="shared" si="98"/>
        <v>0.54999999999999716</v>
      </c>
      <c r="L425" s="24">
        <f t="shared" si="99"/>
        <v>3.7000000000000028</v>
      </c>
      <c r="M425" s="24">
        <f t="shared" si="100"/>
        <v>15.049999999999997</v>
      </c>
      <c r="N425" s="24"/>
      <c r="O425" s="24">
        <f t="shared" si="91"/>
        <v>37.933126339867776</v>
      </c>
      <c r="P425" s="24">
        <f t="shared" si="92"/>
        <v>1.2268736601322203</v>
      </c>
      <c r="Q425" s="24">
        <f t="shared" si="93"/>
        <v>13.802918586744967</v>
      </c>
      <c r="R425" s="24">
        <f t="shared" si="101"/>
        <v>-10.810624633405114</v>
      </c>
      <c r="S425" s="24">
        <f t="shared" si="94"/>
        <v>35.248505662898822</v>
      </c>
      <c r="T425" s="24">
        <f t="shared" si="95"/>
        <v>0.16149433710117478</v>
      </c>
      <c r="U425" s="24">
        <f t="shared" si="96"/>
        <v>40.971701073720695</v>
      </c>
      <c r="V425" s="24">
        <f t="shared" si="102"/>
        <v>-2.4117010737206925</v>
      </c>
      <c r="W425" s="24">
        <f t="shared" si="103"/>
        <v>3.25</v>
      </c>
      <c r="X425" s="24">
        <f t="shared" si="104"/>
        <v>1.0499999999999972</v>
      </c>
    </row>
    <row r="426" spans="1:24" x14ac:dyDescent="0.2">
      <c r="A426" s="60">
        <f>Spreads!A456</f>
        <v>44092</v>
      </c>
      <c r="B426" s="24">
        <f>IF(Spreads!$F456="","",Spreads!D456)</f>
        <v>39.479999999999997</v>
      </c>
      <c r="C426" s="24">
        <f t="shared" si="90"/>
        <v>4.3399999999999963</v>
      </c>
      <c r="D426" s="24">
        <f>IF(Spreads!$F456="","",Spreads!G456)</f>
        <v>50.23</v>
      </c>
      <c r="E426" s="24">
        <f>IF(Spreads!$F456="","",Spreads!B456)</f>
        <v>38.880000000000003</v>
      </c>
      <c r="F426" s="24">
        <f>IF(Spreads!$F456="","",Spreads!F456)</f>
        <v>38.090430014759903</v>
      </c>
      <c r="G426" s="24">
        <f>IF(Spreads!$F456="","",Spreads!C456)</f>
        <v>35.729999999999997</v>
      </c>
      <c r="H426" s="24">
        <f>IF(Spreads!$F456="","",Spreads!H456)</f>
        <v>35.14</v>
      </c>
      <c r="I426" s="24">
        <f t="shared" si="97"/>
        <v>2.9504300147599025</v>
      </c>
      <c r="J426" s="24">
        <f t="shared" si="98"/>
        <v>0.58999999999999631</v>
      </c>
      <c r="L426" s="24">
        <f t="shared" si="99"/>
        <v>3.740000000000002</v>
      </c>
      <c r="M426" s="24">
        <f t="shared" si="100"/>
        <v>15.089999999999996</v>
      </c>
      <c r="N426" s="24"/>
      <c r="O426" s="24">
        <f t="shared" si="91"/>
        <v>38.23829235306053</v>
      </c>
      <c r="P426" s="24">
        <f t="shared" si="92"/>
        <v>1.2417076469394672</v>
      </c>
      <c r="Q426" s="24">
        <f t="shared" si="93"/>
        <v>13.925857032914793</v>
      </c>
      <c r="R426" s="24">
        <f t="shared" si="101"/>
        <v>-10.975427018154891</v>
      </c>
      <c r="S426" s="24">
        <f t="shared" si="94"/>
        <v>35.546609651222795</v>
      </c>
      <c r="T426" s="24">
        <f t="shared" si="95"/>
        <v>0.18339034877720195</v>
      </c>
      <c r="U426" s="24">
        <f t="shared" si="96"/>
        <v>41.319001647356977</v>
      </c>
      <c r="V426" s="24">
        <f t="shared" si="102"/>
        <v>-2.4390016473569744</v>
      </c>
      <c r="W426" s="24">
        <f t="shared" si="103"/>
        <v>3.25</v>
      </c>
      <c r="X426" s="24">
        <f t="shared" si="104"/>
        <v>1.0899999999999963</v>
      </c>
    </row>
    <row r="427" spans="1:24" x14ac:dyDescent="0.2">
      <c r="A427" s="60">
        <f>Spreads!A457</f>
        <v>44095</v>
      </c>
      <c r="B427" s="24">
        <f>IF(Spreads!$F457="","",Spreads!D457)</f>
        <v>38.520000000000003</v>
      </c>
      <c r="C427" s="24">
        <f t="shared" si="90"/>
        <v>4.32</v>
      </c>
      <c r="D427" s="24">
        <f>IF(Spreads!$F457="","",Spreads!G457)</f>
        <v>49.27</v>
      </c>
      <c r="E427" s="24">
        <f>IF(Spreads!$F457="","",Spreads!B457)</f>
        <v>37.92</v>
      </c>
      <c r="F427" s="24">
        <f>IF(Spreads!$F457="","",Spreads!F457)</f>
        <v>37.670856954162666</v>
      </c>
      <c r="G427" s="24">
        <f>IF(Spreads!$F457="","",Spreads!C457)</f>
        <v>34.770000000000003</v>
      </c>
      <c r="H427" s="24">
        <f>IF(Spreads!$F457="","",Spreads!H457)</f>
        <v>34.200000000000003</v>
      </c>
      <c r="I427" s="24">
        <f t="shared" si="97"/>
        <v>3.470856954162663</v>
      </c>
      <c r="J427" s="24">
        <f t="shared" si="98"/>
        <v>0.57000000000000028</v>
      </c>
      <c r="L427" s="24">
        <f t="shared" si="99"/>
        <v>3.7199999999999989</v>
      </c>
      <c r="M427" s="24">
        <f t="shared" si="100"/>
        <v>15.07</v>
      </c>
      <c r="N427" s="24"/>
      <c r="O427" s="24">
        <f t="shared" si="91"/>
        <v>37.18587017030567</v>
      </c>
      <c r="P427" s="24">
        <f t="shared" si="92"/>
        <v>1.3341298296943336</v>
      </c>
      <c r="Q427" s="24">
        <f t="shared" si="93"/>
        <v>13.565874434849448</v>
      </c>
      <c r="R427" s="24">
        <f t="shared" si="101"/>
        <v>-10.095017480686785</v>
      </c>
      <c r="S427" s="24">
        <f t="shared" si="94"/>
        <v>34.586374226053138</v>
      </c>
      <c r="T427" s="24">
        <f t="shared" si="95"/>
        <v>0.18362577394686497</v>
      </c>
      <c r="U427" s="24">
        <f t="shared" si="96"/>
        <v>40.210726537136168</v>
      </c>
      <c r="V427" s="24">
        <f t="shared" si="102"/>
        <v>-2.290726537136166</v>
      </c>
      <c r="W427" s="24">
        <f t="shared" si="103"/>
        <v>3.25</v>
      </c>
      <c r="X427" s="24">
        <f t="shared" si="104"/>
        <v>1.0700000000000003</v>
      </c>
    </row>
    <row r="428" spans="1:24" x14ac:dyDescent="0.2">
      <c r="A428" s="60">
        <f>Spreads!A458</f>
        <v>44096</v>
      </c>
      <c r="B428" s="24">
        <f>IF(Spreads!$F458="","",Spreads!D458)</f>
        <v>37.92</v>
      </c>
      <c r="C428" s="24">
        <f t="shared" si="90"/>
        <v>4.32</v>
      </c>
      <c r="D428" s="24">
        <f>IF(Spreads!$F458="","",Spreads!G458)</f>
        <v>48.67</v>
      </c>
      <c r="E428" s="24">
        <f>IF(Spreads!$F458="","",Spreads!B458)</f>
        <v>37.32</v>
      </c>
      <c r="F428" s="24">
        <f>IF(Spreads!$F458="","",Spreads!F458)</f>
        <v>37.035827457042522</v>
      </c>
      <c r="G428" s="24">
        <f>IF(Spreads!$F458="","",Spreads!C458)</f>
        <v>34.17</v>
      </c>
      <c r="H428" s="24">
        <f>IF(Spreads!$F458="","",Spreads!H458)</f>
        <v>33.6</v>
      </c>
      <c r="I428" s="24">
        <f t="shared" si="97"/>
        <v>3.4358274570425209</v>
      </c>
      <c r="J428" s="24">
        <f t="shared" si="98"/>
        <v>0.57000000000000028</v>
      </c>
      <c r="L428" s="24">
        <f t="shared" si="99"/>
        <v>3.7199999999999989</v>
      </c>
      <c r="M428" s="24">
        <f t="shared" si="100"/>
        <v>15.07</v>
      </c>
      <c r="N428" s="24"/>
      <c r="O428" s="24">
        <f t="shared" si="91"/>
        <v>36.541116106478128</v>
      </c>
      <c r="P428" s="24">
        <f t="shared" si="92"/>
        <v>1.3788838935218735</v>
      </c>
      <c r="Q428" s="24">
        <f t="shared" si="93"/>
        <v>13.341989403614122</v>
      </c>
      <c r="R428" s="24">
        <f t="shared" si="101"/>
        <v>-9.9061619465716007</v>
      </c>
      <c r="S428" s="24">
        <f t="shared" si="94"/>
        <v>33.977986652797384</v>
      </c>
      <c r="T428" s="24">
        <f t="shared" si="95"/>
        <v>0.19201334720261798</v>
      </c>
      <c r="U428" s="24">
        <f t="shared" si="96"/>
        <v>39.50975791958416</v>
      </c>
      <c r="V428" s="24">
        <f t="shared" si="102"/>
        <v>-2.1897579195841601</v>
      </c>
      <c r="W428" s="24">
        <f t="shared" si="103"/>
        <v>3</v>
      </c>
      <c r="X428" s="24">
        <f t="shared" si="104"/>
        <v>1.3200000000000003</v>
      </c>
    </row>
    <row r="429" spans="1:24" x14ac:dyDescent="0.2">
      <c r="A429" s="60">
        <f>Spreads!A459</f>
        <v>44097</v>
      </c>
      <c r="B429" s="24">
        <f>IF(Spreads!$F459="","",Spreads!D459)</f>
        <v>36.94</v>
      </c>
      <c r="C429" s="24">
        <f t="shared" si="90"/>
        <v>4.1400000000000006</v>
      </c>
      <c r="D429" s="24">
        <f>IF(Spreads!$F459="","",Spreads!G459)</f>
        <v>47.69</v>
      </c>
      <c r="E429" s="24">
        <f>IF(Spreads!$F459="","",Spreads!B459)</f>
        <v>36.340000000000003</v>
      </c>
      <c r="F429" s="24">
        <f>IF(Spreads!$F459="","",Spreads!F459)</f>
        <v>36.378118335025235</v>
      </c>
      <c r="G429" s="24">
        <f>IF(Spreads!$F459="","",Spreads!C459)</f>
        <v>33.19</v>
      </c>
      <c r="H429" s="24">
        <f>IF(Spreads!$F459="","",Spreads!H459)</f>
        <v>32.799999999999997</v>
      </c>
      <c r="I429" s="24">
        <f t="shared" si="97"/>
        <v>3.5781183350252377</v>
      </c>
      <c r="J429" s="24">
        <f t="shared" si="98"/>
        <v>0.39000000000000057</v>
      </c>
      <c r="L429" s="24">
        <f t="shared" si="99"/>
        <v>3.5400000000000063</v>
      </c>
      <c r="M429" s="24">
        <f t="shared" si="100"/>
        <v>14.89</v>
      </c>
      <c r="N429" s="24"/>
      <c r="O429" s="24">
        <f t="shared" si="91"/>
        <v>35.667545373950823</v>
      </c>
      <c r="P429" s="24">
        <f t="shared" si="92"/>
        <v>1.2724546260491749</v>
      </c>
      <c r="Q429" s="24">
        <f t="shared" si="93"/>
        <v>12.960411586463653</v>
      </c>
      <c r="R429" s="24">
        <f t="shared" si="101"/>
        <v>-9.3822932514384156</v>
      </c>
      <c r="S429" s="24">
        <f t="shared" si="94"/>
        <v>33.102949178168906</v>
      </c>
      <c r="T429" s="24">
        <f t="shared" si="95"/>
        <v>8.7050821831091696E-2</v>
      </c>
      <c r="U429" s="24">
        <f t="shared" si="96"/>
        <v>38.484314611677405</v>
      </c>
      <c r="V429" s="24">
        <f t="shared" si="102"/>
        <v>-2.1443146116774017</v>
      </c>
      <c r="W429" s="24">
        <f t="shared" si="103"/>
        <v>3</v>
      </c>
      <c r="X429" s="24">
        <f t="shared" si="104"/>
        <v>1.1400000000000006</v>
      </c>
    </row>
    <row r="430" spans="1:24" x14ac:dyDescent="0.2">
      <c r="A430" s="60">
        <f>Spreads!A460</f>
        <v>44098</v>
      </c>
      <c r="B430" s="24">
        <f>IF(Spreads!$F460="","",Spreads!D460)</f>
        <v>36.61</v>
      </c>
      <c r="C430" s="24">
        <f t="shared" si="90"/>
        <v>4.2000000000000028</v>
      </c>
      <c r="D430" s="24">
        <f>IF(Spreads!$F460="","",Spreads!G460)</f>
        <v>47.36</v>
      </c>
      <c r="E430" s="24">
        <f>IF(Spreads!$F460="","",Spreads!B460)</f>
        <v>36.01</v>
      </c>
      <c r="F430" s="24">
        <f>IF(Spreads!$F460="","",Spreads!F460)</f>
        <v>36.0039045242223</v>
      </c>
      <c r="G430" s="24">
        <f>IF(Spreads!$F460="","",Spreads!C460)</f>
        <v>32.86</v>
      </c>
      <c r="H430" s="24">
        <f>IF(Spreads!$F460="","",Spreads!H460)</f>
        <v>32.409999999999997</v>
      </c>
      <c r="I430" s="24">
        <f t="shared" si="97"/>
        <v>3.5939045242223031</v>
      </c>
      <c r="J430" s="24">
        <f t="shared" si="98"/>
        <v>0.45000000000000284</v>
      </c>
      <c r="L430" s="24">
        <f t="shared" si="99"/>
        <v>3.6000000000000014</v>
      </c>
      <c r="M430" s="24">
        <f t="shared" si="100"/>
        <v>14.950000000000003</v>
      </c>
      <c r="N430" s="24"/>
      <c r="O430" s="24">
        <f t="shared" si="91"/>
        <v>35.245619908388441</v>
      </c>
      <c r="P430" s="24">
        <f t="shared" si="92"/>
        <v>1.364380091611558</v>
      </c>
      <c r="Q430" s="24">
        <f t="shared" si="93"/>
        <v>12.842574463550703</v>
      </c>
      <c r="R430" s="24">
        <f t="shared" si="101"/>
        <v>-9.2486699393283995</v>
      </c>
      <c r="S430" s="24">
        <f t="shared" si="94"/>
        <v>32.728781936759596</v>
      </c>
      <c r="T430" s="24">
        <f t="shared" si="95"/>
        <v>0.13121806324040364</v>
      </c>
      <c r="U430" s="24">
        <f t="shared" si="96"/>
        <v>38.058957838436619</v>
      </c>
      <c r="V430" s="24">
        <f t="shared" si="102"/>
        <v>-2.0489578384366212</v>
      </c>
      <c r="W430" s="24">
        <f t="shared" si="103"/>
        <v>3</v>
      </c>
      <c r="X430" s="24">
        <f t="shared" si="104"/>
        <v>1.2000000000000028</v>
      </c>
    </row>
    <row r="431" spans="1:24" x14ac:dyDescent="0.2">
      <c r="A431" s="60">
        <f>Spreads!A461</f>
        <v>44099</v>
      </c>
      <c r="B431" s="24">
        <f>IF(Spreads!$F461="","",Spreads!D461)</f>
        <v>37.090000000000003</v>
      </c>
      <c r="C431" s="24">
        <f t="shared" si="90"/>
        <v>4.2700000000000031</v>
      </c>
      <c r="D431" s="24">
        <f>IF(Spreads!$F461="","",Spreads!G461)</f>
        <v>47.84</v>
      </c>
      <c r="E431" s="24">
        <f>IF(Spreads!$F461="","",Spreads!B461)</f>
        <v>36.49</v>
      </c>
      <c r="F431" s="24">
        <f>IF(Spreads!$F461="","",Spreads!F461)</f>
        <v>36.502856271959551</v>
      </c>
      <c r="G431" s="24">
        <f>IF(Spreads!$F461="","",Spreads!C461)</f>
        <v>33.340000000000003</v>
      </c>
      <c r="H431" s="24">
        <f>IF(Spreads!$F461="","",Spreads!H461)</f>
        <v>32.82</v>
      </c>
      <c r="I431" s="24">
        <f t="shared" si="97"/>
        <v>3.682856271959551</v>
      </c>
      <c r="J431" s="24">
        <f t="shared" si="98"/>
        <v>0.52000000000000313</v>
      </c>
      <c r="L431" s="24">
        <f t="shared" si="99"/>
        <v>3.6700000000000017</v>
      </c>
      <c r="M431" s="24">
        <f t="shared" si="100"/>
        <v>15.020000000000003</v>
      </c>
      <c r="N431" s="24"/>
      <c r="O431" s="24">
        <f t="shared" si="91"/>
        <v>35.681420717290109</v>
      </c>
      <c r="P431" s="24">
        <f t="shared" si="92"/>
        <v>1.4085792827098942</v>
      </c>
      <c r="Q431" s="24">
        <f t="shared" si="93"/>
        <v>13.027865406849854</v>
      </c>
      <c r="R431" s="24">
        <f t="shared" si="101"/>
        <v>-9.3450091348903026</v>
      </c>
      <c r="S431" s="24">
        <f t="shared" si="94"/>
        <v>33.16934557322579</v>
      </c>
      <c r="T431" s="24">
        <f t="shared" si="95"/>
        <v>0.17065442677421316</v>
      </c>
      <c r="U431" s="24">
        <f t="shared" si="96"/>
        <v>38.573271359959861</v>
      </c>
      <c r="V431" s="24">
        <f t="shared" si="102"/>
        <v>-2.0832713599598591</v>
      </c>
      <c r="W431" s="24">
        <f t="shared" si="103"/>
        <v>3</v>
      </c>
      <c r="X431" s="24">
        <f t="shared" si="104"/>
        <v>1.2700000000000031</v>
      </c>
    </row>
    <row r="432" spans="1:24" x14ac:dyDescent="0.2">
      <c r="A432" s="60">
        <f>Spreads!A462</f>
        <v>44102</v>
      </c>
      <c r="B432" s="24">
        <f>IF(Spreads!$F462="","",Spreads!D462)</f>
        <v>37.54</v>
      </c>
      <c r="C432" s="24">
        <f t="shared" si="90"/>
        <v>4.43</v>
      </c>
      <c r="D432" s="24">
        <f>IF(Spreads!$F462="","",Spreads!G462)</f>
        <v>48.29</v>
      </c>
      <c r="E432" s="24">
        <f>IF(Spreads!$F462="","",Spreads!B462)</f>
        <v>36.94</v>
      </c>
      <c r="F432" s="24">
        <f>IF(Spreads!$F462="","",Spreads!F462)</f>
        <v>36.525535896856695</v>
      </c>
      <c r="G432" s="24">
        <f>IF(Spreads!$F462="","",Spreads!C462)</f>
        <v>33.79</v>
      </c>
      <c r="H432" s="24">
        <f>IF(Spreads!$F462="","",Spreads!H462)</f>
        <v>33.11</v>
      </c>
      <c r="I432" s="24">
        <f t="shared" si="97"/>
        <v>3.4155358968566958</v>
      </c>
      <c r="J432" s="24">
        <f t="shared" si="98"/>
        <v>0.67999999999999972</v>
      </c>
      <c r="L432" s="24">
        <f t="shared" si="99"/>
        <v>3.8299999999999983</v>
      </c>
      <c r="M432" s="24">
        <f t="shared" si="100"/>
        <v>15.18</v>
      </c>
      <c r="N432" s="24"/>
      <c r="O432" s="24">
        <f t="shared" si="91"/>
        <v>36.013955413865645</v>
      </c>
      <c r="P432" s="24">
        <f t="shared" si="92"/>
        <v>1.5260445861343541</v>
      </c>
      <c r="Q432" s="24">
        <f t="shared" si="93"/>
        <v>13.209911564986951</v>
      </c>
      <c r="R432" s="24">
        <f t="shared" si="101"/>
        <v>-9.7943756681302556</v>
      </c>
      <c r="S432" s="24">
        <f t="shared" si="94"/>
        <v>33.520158716851221</v>
      </c>
      <c r="T432" s="24">
        <f t="shared" si="95"/>
        <v>0.26984128314877864</v>
      </c>
      <c r="U432" s="24">
        <f t="shared" si="96"/>
        <v>38.992800400224723</v>
      </c>
      <c r="V432" s="24">
        <f t="shared" si="102"/>
        <v>-2.0528004002247258</v>
      </c>
      <c r="W432" s="24">
        <f t="shared" si="103"/>
        <v>3</v>
      </c>
      <c r="X432" s="24">
        <f t="shared" si="104"/>
        <v>1.4299999999999997</v>
      </c>
    </row>
    <row r="433" spans="1:24" x14ac:dyDescent="0.2">
      <c r="A433" s="60">
        <f>Spreads!A463</f>
        <v>44103</v>
      </c>
      <c r="B433" s="24">
        <f>IF(Spreads!$F463="","",Spreads!D463)</f>
        <v>37.119999999999997</v>
      </c>
      <c r="C433" s="24">
        <f t="shared" si="90"/>
        <v>4.43</v>
      </c>
      <c r="D433" s="24">
        <f>IF(Spreads!$F463="","",Spreads!G463)</f>
        <v>47.87</v>
      </c>
      <c r="E433" s="24">
        <f>IF(Spreads!$F463="","",Spreads!B463)</f>
        <v>36.520000000000003</v>
      </c>
      <c r="F433" s="24">
        <f>IF(Spreads!$F463="","",Spreads!F463)</f>
        <v>35.777108275250818</v>
      </c>
      <c r="G433" s="24">
        <f>IF(Spreads!$F463="","",Spreads!C463)</f>
        <v>33.369999999999997</v>
      </c>
      <c r="H433" s="24">
        <f>IF(Spreads!$F463="","",Spreads!H463)</f>
        <v>32.69</v>
      </c>
      <c r="I433" s="24">
        <f t="shared" si="97"/>
        <v>3.0871082752508201</v>
      </c>
      <c r="J433" s="24">
        <f t="shared" si="98"/>
        <v>0.67999999999999972</v>
      </c>
      <c r="L433" s="24">
        <f t="shared" si="99"/>
        <v>3.8300000000000054</v>
      </c>
      <c r="M433" s="24">
        <f t="shared" si="100"/>
        <v>15.18</v>
      </c>
      <c r="N433" s="24"/>
      <c r="O433" s="24">
        <f t="shared" si="91"/>
        <v>35.584976594243997</v>
      </c>
      <c r="P433" s="24">
        <f t="shared" si="92"/>
        <v>1.5350234057560002</v>
      </c>
      <c r="Q433" s="24">
        <f t="shared" si="93"/>
        <v>13.053192043122221</v>
      </c>
      <c r="R433" s="24">
        <f t="shared" si="101"/>
        <v>-9.9660837678714014</v>
      </c>
      <c r="S433" s="24">
        <f t="shared" si="94"/>
        <v>33.094287415572197</v>
      </c>
      <c r="T433" s="24">
        <f t="shared" si="95"/>
        <v>0.27571258442780078</v>
      </c>
      <c r="U433" s="24">
        <f t="shared" si="96"/>
        <v>38.502122367938313</v>
      </c>
      <c r="V433" s="24">
        <f t="shared" si="102"/>
        <v>-1.9821223679383095</v>
      </c>
      <c r="W433" s="24">
        <f t="shared" si="103"/>
        <v>3</v>
      </c>
      <c r="X433" s="24">
        <f t="shared" si="104"/>
        <v>1.4299999999999997</v>
      </c>
    </row>
    <row r="434" spans="1:24" x14ac:dyDescent="0.2">
      <c r="A434" s="60">
        <f>Spreads!A464</f>
        <v>44104</v>
      </c>
      <c r="B434" s="24">
        <f>IF(Spreads!$F464="","",Spreads!D464)</f>
        <v>37.619999999999997</v>
      </c>
      <c r="C434" s="24">
        <f t="shared" si="90"/>
        <v>4.4899999999999949</v>
      </c>
      <c r="D434" s="24">
        <f>IF(Spreads!$F464="","",Spreads!G464)</f>
        <v>48.37</v>
      </c>
      <c r="E434" s="24">
        <f>IF(Spreads!$F464="","",Spreads!B464)</f>
        <v>37.119999999999997</v>
      </c>
      <c r="F434" s="24">
        <f>IF(Spreads!$F464="","",Spreads!F464)</f>
        <v>36.219360960745199</v>
      </c>
      <c r="G434" s="24">
        <f>IF(Spreads!$F464="","",Spreads!C464)</f>
        <v>33.97</v>
      </c>
      <c r="H434" s="24">
        <f>IF(Spreads!$F464="","",Spreads!H464)</f>
        <v>33.130000000000003</v>
      </c>
      <c r="I434" s="24">
        <f t="shared" si="97"/>
        <v>3.0893609607451964</v>
      </c>
      <c r="J434" s="24">
        <f t="shared" si="98"/>
        <v>0.83999999999999631</v>
      </c>
      <c r="L434" s="24">
        <f t="shared" si="99"/>
        <v>3.9899999999999949</v>
      </c>
      <c r="M434" s="24">
        <f t="shared" si="100"/>
        <v>15.239999999999995</v>
      </c>
      <c r="N434" s="24"/>
      <c r="O434" s="24">
        <f t="shared" si="91"/>
        <v>36.05951967333143</v>
      </c>
      <c r="P434" s="24">
        <f t="shared" si="92"/>
        <v>1.5604803266685678</v>
      </c>
      <c r="Q434" s="24">
        <f t="shared" si="93"/>
        <v>13.291209459068156</v>
      </c>
      <c r="R434" s="24">
        <f t="shared" si="101"/>
        <v>-10.20184849832296</v>
      </c>
      <c r="S434" s="24">
        <f t="shared" si="94"/>
        <v>33.597197452511566</v>
      </c>
      <c r="T434" s="24">
        <f t="shared" si="95"/>
        <v>0.37280254748843333</v>
      </c>
      <c r="U434" s="24">
        <f t="shared" si="96"/>
        <v>39.046438848977814</v>
      </c>
      <c r="V434" s="24">
        <f t="shared" si="102"/>
        <v>-1.926438848977817</v>
      </c>
      <c r="W434" s="24">
        <f t="shared" si="103"/>
        <v>3</v>
      </c>
      <c r="X434" s="24">
        <f t="shared" si="104"/>
        <v>1.4899999999999949</v>
      </c>
    </row>
    <row r="435" spans="1:24" x14ac:dyDescent="0.2">
      <c r="A435" s="60">
        <f>Spreads!A465</f>
        <v>44105</v>
      </c>
      <c r="B435" s="24">
        <f>IF(Spreads!$F465="","",Spreads!D465)</f>
        <v>36.67</v>
      </c>
      <c r="C435" s="24">
        <f t="shared" si="90"/>
        <v>4.25</v>
      </c>
      <c r="D435" s="24">
        <f>IF(Spreads!$F465="","",Spreads!G465)</f>
        <v>47.42</v>
      </c>
      <c r="E435" s="24">
        <f>IF(Spreads!$F465="","",Spreads!B465)</f>
        <v>36.17</v>
      </c>
      <c r="F435" s="24">
        <f>IF(Spreads!$F465="","",Spreads!F465)</f>
        <v>35.595671276073631</v>
      </c>
      <c r="G435" s="24">
        <f>IF(Spreads!$F465="","",Spreads!C465)</f>
        <v>33.020000000000003</v>
      </c>
      <c r="H435" s="24">
        <f>IF(Spreads!$F465="","",Spreads!H465)</f>
        <v>32.42</v>
      </c>
      <c r="I435" s="24">
        <f t="shared" si="97"/>
        <v>3.1756712760736292</v>
      </c>
      <c r="J435" s="24">
        <f t="shared" si="98"/>
        <v>0.60000000000000142</v>
      </c>
      <c r="L435" s="24">
        <f t="shared" si="99"/>
        <v>3.75</v>
      </c>
      <c r="M435" s="24">
        <f t="shared" si="100"/>
        <v>15</v>
      </c>
      <c r="N435" s="24"/>
      <c r="O435" s="24">
        <f t="shared" si="91"/>
        <v>35.287165212143606</v>
      </c>
      <c r="P435" s="24">
        <f t="shared" si="92"/>
        <v>1.382834787856396</v>
      </c>
      <c r="Q435" s="24">
        <f t="shared" si="93"/>
        <v>12.915526249212981</v>
      </c>
      <c r="R435" s="24">
        <f t="shared" si="101"/>
        <v>-9.7398549731393516</v>
      </c>
      <c r="S435" s="24">
        <f t="shared" si="94"/>
        <v>32.792133432664528</v>
      </c>
      <c r="T435" s="24">
        <f t="shared" si="95"/>
        <v>0.22786656733547517</v>
      </c>
      <c r="U435" s="24">
        <f t="shared" si="96"/>
        <v>38.095868005535849</v>
      </c>
      <c r="V435" s="24">
        <f t="shared" si="102"/>
        <v>-1.9258680055358468</v>
      </c>
      <c r="W435" s="24">
        <f t="shared" si="103"/>
        <v>3</v>
      </c>
      <c r="X435" s="24">
        <f t="shared" si="104"/>
        <v>1.25</v>
      </c>
    </row>
    <row r="436" spans="1:24" x14ac:dyDescent="0.2">
      <c r="A436" s="60">
        <f>Spreads!A466</f>
        <v>44106</v>
      </c>
      <c r="B436" s="24">
        <f>IF(Spreads!$F466="","",Spreads!D466)</f>
        <v>35.909999999999997</v>
      </c>
      <c r="C436" s="24">
        <f t="shared" si="90"/>
        <v>4.2499999999999964</v>
      </c>
      <c r="D436" s="24">
        <f>IF(Spreads!$F466="","",Spreads!G466)</f>
        <v>46.66</v>
      </c>
      <c r="E436" s="24">
        <f>IF(Spreads!$F466="","",Spreads!B466)</f>
        <v>35.409999999999997</v>
      </c>
      <c r="F436" s="24">
        <f>IF(Spreads!$F466="","",Spreads!F466)</f>
        <v>34.983321403850645</v>
      </c>
      <c r="G436" s="24">
        <f>IF(Spreads!$F466="","",Spreads!C466)</f>
        <v>32.26</v>
      </c>
      <c r="H436" s="24">
        <f>IF(Spreads!$F466="","",Spreads!H466)</f>
        <v>31.66</v>
      </c>
      <c r="I436" s="24">
        <f t="shared" si="97"/>
        <v>3.3233214038506453</v>
      </c>
      <c r="J436" s="24">
        <f t="shared" si="98"/>
        <v>0.59999999999999787</v>
      </c>
      <c r="L436" s="24">
        <f t="shared" si="99"/>
        <v>3.7499999999999964</v>
      </c>
      <c r="M436" s="24">
        <f t="shared" si="100"/>
        <v>14.999999999999996</v>
      </c>
      <c r="N436" s="24"/>
      <c r="O436" s="24">
        <f t="shared" si="91"/>
        <v>34.456355705512699</v>
      </c>
      <c r="P436" s="24">
        <f t="shared" si="92"/>
        <v>1.4536442944872974</v>
      </c>
      <c r="Q436" s="24">
        <f t="shared" si="93"/>
        <v>12.631938542981565</v>
      </c>
      <c r="R436" s="24">
        <f t="shared" si="101"/>
        <v>-9.30861713913092</v>
      </c>
      <c r="S436" s="24">
        <f t="shared" si="94"/>
        <v>32.021509173207235</v>
      </c>
      <c r="T436" s="24">
        <f t="shared" si="95"/>
        <v>0.23849082679276279</v>
      </c>
      <c r="U436" s="24">
        <f t="shared" si="96"/>
        <v>37.207974423303291</v>
      </c>
      <c r="V436" s="24">
        <f t="shared" si="102"/>
        <v>-1.7979744233032946</v>
      </c>
      <c r="W436" s="24">
        <f t="shared" si="103"/>
        <v>3</v>
      </c>
      <c r="X436" s="24">
        <f t="shared" si="104"/>
        <v>1.2499999999999964</v>
      </c>
    </row>
    <row r="437" spans="1:24" x14ac:dyDescent="0.2">
      <c r="A437" s="60">
        <f>Spreads!A467</f>
        <v>44109</v>
      </c>
      <c r="B437" s="24">
        <f>IF(Spreads!$F467="","",Spreads!D467)</f>
        <v>36.81</v>
      </c>
      <c r="C437" s="24">
        <f t="shared" si="90"/>
        <v>4.25</v>
      </c>
      <c r="D437" s="24">
        <f>IF(Spreads!$F467="","",Spreads!G467)</f>
        <v>47.56</v>
      </c>
      <c r="E437" s="24">
        <f>IF(Spreads!$F467="","",Spreads!B467)</f>
        <v>36.31</v>
      </c>
      <c r="F437" s="24">
        <f>IF(Spreads!$F467="","",Spreads!F467)</f>
        <v>35.924525837082278</v>
      </c>
      <c r="G437" s="24">
        <f>IF(Spreads!$F467="","",Spreads!C467)</f>
        <v>33.159999999999997</v>
      </c>
      <c r="H437" s="24">
        <f>IF(Spreads!$F467="","",Spreads!H467)</f>
        <v>32.56</v>
      </c>
      <c r="I437" s="24">
        <f t="shared" si="97"/>
        <v>3.3645258370822759</v>
      </c>
      <c r="J437" s="24">
        <f t="shared" si="98"/>
        <v>0.59999999999999432</v>
      </c>
      <c r="L437" s="24">
        <f t="shared" si="99"/>
        <v>3.75</v>
      </c>
      <c r="M437" s="24">
        <f t="shared" si="100"/>
        <v>15</v>
      </c>
      <c r="N437" s="24"/>
      <c r="O437" s="24">
        <f t="shared" si="91"/>
        <v>35.424320720099452</v>
      </c>
      <c r="P437" s="24">
        <f t="shared" si="92"/>
        <v>1.3856792799005504</v>
      </c>
      <c r="Q437" s="24">
        <f t="shared" si="93"/>
        <v>12.967766089834555</v>
      </c>
      <c r="R437" s="24">
        <f t="shared" si="101"/>
        <v>-9.6032402527522791</v>
      </c>
      <c r="S437" s="24">
        <f t="shared" si="94"/>
        <v>32.934090533090874</v>
      </c>
      <c r="T437" s="24">
        <f t="shared" si="95"/>
        <v>0.22590946690912261</v>
      </c>
      <c r="U437" s="24">
        <f t="shared" si="96"/>
        <v>38.259427349631316</v>
      </c>
      <c r="V437" s="24">
        <f t="shared" si="102"/>
        <v>-1.9494273496313141</v>
      </c>
      <c r="W437" s="24">
        <f t="shared" si="103"/>
        <v>3</v>
      </c>
      <c r="X437" s="24">
        <f t="shared" si="104"/>
        <v>1.25</v>
      </c>
    </row>
    <row r="438" spans="1:24" x14ac:dyDescent="0.2">
      <c r="A438" s="60">
        <f>Spreads!A468</f>
        <v>44110</v>
      </c>
      <c r="B438" s="24">
        <f>IF(Spreads!$F468="","",Spreads!D468)</f>
        <v>37.840000000000003</v>
      </c>
      <c r="C438" s="24">
        <f t="shared" si="90"/>
        <v>4.75</v>
      </c>
      <c r="D438" s="24">
        <f>IF(Spreads!$F468="","",Spreads!G468)</f>
        <v>48.09</v>
      </c>
      <c r="E438" s="24">
        <f>IF(Spreads!$F468="","",Spreads!B468)</f>
        <v>36.840000000000003</v>
      </c>
      <c r="F438" s="24">
        <f>IF(Spreads!$F468="","",Spreads!F468)</f>
        <v>36.253380398090925</v>
      </c>
      <c r="G438" s="24">
        <f>IF(Spreads!$F468="","",Spreads!C468)</f>
        <v>33.69</v>
      </c>
      <c r="H438" s="24">
        <f>IF(Spreads!$F468="","",Spreads!H468)</f>
        <v>33.090000000000003</v>
      </c>
      <c r="I438" s="24">
        <f t="shared" si="97"/>
        <v>3.1633803980909221</v>
      </c>
      <c r="J438" s="24">
        <f t="shared" si="98"/>
        <v>0.59999999999999432</v>
      </c>
      <c r="L438" s="24">
        <f t="shared" si="99"/>
        <v>3.75</v>
      </c>
      <c r="M438" s="24">
        <f t="shared" si="100"/>
        <v>15</v>
      </c>
      <c r="N438" s="24"/>
      <c r="O438" s="24">
        <f t="shared" si="91"/>
        <v>36.010921015517006</v>
      </c>
      <c r="P438" s="24">
        <f t="shared" si="92"/>
        <v>1.8290789844829973</v>
      </c>
      <c r="Q438" s="24">
        <f t="shared" si="93"/>
        <v>13.165531200759094</v>
      </c>
      <c r="R438" s="24">
        <f t="shared" si="101"/>
        <v>-10.002150802668172</v>
      </c>
      <c r="S438" s="24">
        <f t="shared" si="94"/>
        <v>33.471499556133459</v>
      </c>
      <c r="T438" s="24">
        <f t="shared" si="95"/>
        <v>0.21850044386653877</v>
      </c>
      <c r="U438" s="24">
        <f t="shared" si="96"/>
        <v>38.856180812619407</v>
      </c>
      <c r="V438" s="24">
        <f t="shared" si="102"/>
        <v>-2.0161808126194032</v>
      </c>
      <c r="W438" s="24">
        <f t="shared" si="103"/>
        <v>3</v>
      </c>
      <c r="X438" s="24">
        <f t="shared" si="104"/>
        <v>1.75</v>
      </c>
    </row>
    <row r="439" spans="1:24" x14ac:dyDescent="0.2">
      <c r="A439" s="60">
        <f>Spreads!A469</f>
        <v>44111</v>
      </c>
      <c r="B439" s="24">
        <f>IF(Spreads!$F469="","",Spreads!D469)</f>
        <v>37.78</v>
      </c>
      <c r="C439" s="24">
        <f t="shared" si="90"/>
        <v>4.75</v>
      </c>
      <c r="D439" s="24">
        <f>IF(Spreads!$F469="","",Spreads!G469)</f>
        <v>48.03</v>
      </c>
      <c r="E439" s="24">
        <f>IF(Spreads!$F469="","",Spreads!B469)</f>
        <v>36.78</v>
      </c>
      <c r="F439" s="24">
        <f>IF(Spreads!$F469="","",Spreads!F469)</f>
        <v>36.627594208893868</v>
      </c>
      <c r="G439" s="24">
        <f>IF(Spreads!$F469="","",Spreads!C469)</f>
        <v>33.630000000000003</v>
      </c>
      <c r="H439" s="24">
        <f>IF(Spreads!$F469="","",Spreads!H469)</f>
        <v>33.03</v>
      </c>
      <c r="I439" s="24">
        <f t="shared" si="97"/>
        <v>3.5975942088938666</v>
      </c>
      <c r="J439" s="24">
        <f t="shared" si="98"/>
        <v>0.60000000000000142</v>
      </c>
      <c r="L439" s="24">
        <f t="shared" si="99"/>
        <v>3.75</v>
      </c>
      <c r="M439" s="24">
        <f t="shared" si="100"/>
        <v>15</v>
      </c>
      <c r="N439" s="24"/>
      <c r="O439" s="24">
        <f t="shared" si="91"/>
        <v>35.914256341700487</v>
      </c>
      <c r="P439" s="24">
        <f t="shared" si="92"/>
        <v>1.8657436582995146</v>
      </c>
      <c r="Q439" s="24">
        <f t="shared" si="93"/>
        <v>13.143142697635565</v>
      </c>
      <c r="R439" s="24">
        <f t="shared" si="101"/>
        <v>-9.5455484887416979</v>
      </c>
      <c r="S439" s="24">
        <f t="shared" si="94"/>
        <v>33.410660798807882</v>
      </c>
      <c r="T439" s="24">
        <f t="shared" si="95"/>
        <v>0.21933920119212047</v>
      </c>
      <c r="U439" s="24">
        <f t="shared" si="96"/>
        <v>38.786083950864196</v>
      </c>
      <c r="V439" s="24">
        <f t="shared" si="102"/>
        <v>-2.0060839508641948</v>
      </c>
      <c r="W439" s="24">
        <f t="shared" si="103"/>
        <v>3</v>
      </c>
      <c r="X439" s="24">
        <f t="shared" si="104"/>
        <v>1.75</v>
      </c>
    </row>
    <row r="440" spans="1:24" x14ac:dyDescent="0.2">
      <c r="A440" s="60">
        <f>Spreads!A470</f>
        <v>44112</v>
      </c>
      <c r="B440" s="24">
        <f>IF(Spreads!$F470="","",Spreads!D470)</f>
        <v>37.75</v>
      </c>
      <c r="C440" s="24">
        <f t="shared" si="90"/>
        <v>4.75</v>
      </c>
      <c r="D440" s="24">
        <f>IF(Spreads!$F470="","",Spreads!G470)</f>
        <v>48</v>
      </c>
      <c r="E440" s="24">
        <f>IF(Spreads!$F470="","",Spreads!B470)</f>
        <v>36.75</v>
      </c>
      <c r="F440" s="24">
        <f>IF(Spreads!$F470="","",Spreads!F470)</f>
        <v>36.684293271136731</v>
      </c>
      <c r="G440" s="24">
        <f>IF(Spreads!$F470="","",Spreads!C470)</f>
        <v>33.6</v>
      </c>
      <c r="H440" s="24">
        <f>IF(Spreads!$F470="","",Spreads!H470)</f>
        <v>33</v>
      </c>
      <c r="I440" s="24">
        <f t="shared" si="97"/>
        <v>3.6842932711367311</v>
      </c>
      <c r="J440" s="24">
        <f t="shared" si="98"/>
        <v>0.60000000000000142</v>
      </c>
      <c r="L440" s="24">
        <f t="shared" si="99"/>
        <v>3.75</v>
      </c>
      <c r="M440" s="24">
        <f t="shared" si="100"/>
        <v>15</v>
      </c>
      <c r="N440" s="24"/>
      <c r="O440" s="24">
        <f t="shared" si="91"/>
        <v>35.875514071514722</v>
      </c>
      <c r="P440" s="24">
        <f t="shared" si="92"/>
        <v>1.874485928485278</v>
      </c>
      <c r="Q440" s="24">
        <f t="shared" si="93"/>
        <v>13.1319484460738</v>
      </c>
      <c r="R440" s="24">
        <f t="shared" si="101"/>
        <v>-9.4476551749370685</v>
      </c>
      <c r="S440" s="24">
        <f t="shared" si="94"/>
        <v>33.38024142014509</v>
      </c>
      <c r="T440" s="24">
        <f t="shared" si="95"/>
        <v>0.21975857985491132</v>
      </c>
      <c r="U440" s="24">
        <f t="shared" si="96"/>
        <v>38.751035519986601</v>
      </c>
      <c r="V440" s="24">
        <f t="shared" si="102"/>
        <v>-2.0010355199866012</v>
      </c>
      <c r="W440" s="24">
        <f t="shared" si="103"/>
        <v>3</v>
      </c>
      <c r="X440" s="24">
        <f t="shared" si="104"/>
        <v>1.75</v>
      </c>
    </row>
    <row r="441" spans="1:24" x14ac:dyDescent="0.2">
      <c r="A441" s="60">
        <f>Spreads!A471</f>
        <v>44113</v>
      </c>
      <c r="B441" s="24">
        <f>IF(Spreads!$F471="","",Spreads!D471)</f>
        <v>38.76</v>
      </c>
      <c r="C441" s="24">
        <f t="shared" si="90"/>
        <v>4.75</v>
      </c>
      <c r="D441" s="24">
        <f>IF(Spreads!$F471="","",Spreads!G471)</f>
        <v>49.01</v>
      </c>
      <c r="E441" s="24">
        <f>IF(Spreads!$F471="","",Spreads!B471)</f>
        <v>37.76</v>
      </c>
      <c r="F441" s="24">
        <f>IF(Spreads!$F471="","",Spreads!F471)</f>
        <v>37.444060705191191</v>
      </c>
      <c r="G441" s="24">
        <f>IF(Spreads!$F471="","",Spreads!C471)</f>
        <v>34.61</v>
      </c>
      <c r="H441" s="24">
        <f>IF(Spreads!$F471="","",Spreads!H471)</f>
        <v>34.01</v>
      </c>
      <c r="I441" s="24">
        <f t="shared" si="97"/>
        <v>3.4340607051911931</v>
      </c>
      <c r="J441" s="24">
        <f t="shared" si="98"/>
        <v>0.60000000000000142</v>
      </c>
      <c r="L441" s="24">
        <f t="shared" si="99"/>
        <v>3.75</v>
      </c>
      <c r="M441" s="24">
        <f t="shared" si="100"/>
        <v>15</v>
      </c>
      <c r="N441" s="24"/>
      <c r="O441" s="24">
        <f t="shared" si="91"/>
        <v>36.983588266143258</v>
      </c>
      <c r="P441" s="24">
        <f t="shared" si="92"/>
        <v>1.7764117338567402</v>
      </c>
      <c r="Q441" s="24">
        <f t="shared" si="93"/>
        <v>13.508821581986599</v>
      </c>
      <c r="R441" s="24">
        <f t="shared" si="101"/>
        <v>-10.074760876795406</v>
      </c>
      <c r="S441" s="24">
        <f t="shared" si="94"/>
        <v>34.404360501792276</v>
      </c>
      <c r="T441" s="24">
        <f t="shared" si="95"/>
        <v>0.20563949820772365</v>
      </c>
      <c r="U441" s="24">
        <f t="shared" si="96"/>
        <v>39.930999359532478</v>
      </c>
      <c r="V441" s="24">
        <f t="shared" si="102"/>
        <v>-2.1709993595324804</v>
      </c>
      <c r="W441" s="24">
        <f t="shared" si="103"/>
        <v>3.25</v>
      </c>
      <c r="X441" s="24">
        <f t="shared" si="104"/>
        <v>1.5</v>
      </c>
    </row>
    <row r="442" spans="1:24" x14ac:dyDescent="0.2">
      <c r="A442" s="60">
        <f>Spreads!A473</f>
        <v>44117</v>
      </c>
      <c r="B442" s="24">
        <f>IF(Spreads!$F473="","",Spreads!D473)</f>
        <v>38.369999999999997</v>
      </c>
      <c r="C442" s="24">
        <f t="shared" si="90"/>
        <v>4.75</v>
      </c>
      <c r="D442" s="24">
        <f>IF(Spreads!$F473="","",Spreads!G473)</f>
        <v>48.62</v>
      </c>
      <c r="E442" s="24">
        <f>IF(Spreads!$F473="","",Spreads!B473)</f>
        <v>37.369999999999997</v>
      </c>
      <c r="F442" s="24">
        <f>IF(Spreads!$F473="","",Spreads!F473)</f>
        <v>36.775011770725321</v>
      </c>
      <c r="G442" s="24">
        <f>IF(Spreads!$F473="","",Spreads!C473)</f>
        <v>34.22</v>
      </c>
      <c r="H442" s="24">
        <f>IF(Spreads!$F473="","",Spreads!H473)</f>
        <v>33.619999999999997</v>
      </c>
      <c r="I442" s="24">
        <f t="shared" si="97"/>
        <v>3.1550117707253236</v>
      </c>
      <c r="J442" s="24">
        <f t="shared" si="98"/>
        <v>0.60000000000000142</v>
      </c>
      <c r="L442" s="24">
        <f t="shared" si="99"/>
        <v>3.75</v>
      </c>
      <c r="M442" s="24">
        <f t="shared" si="100"/>
        <v>15</v>
      </c>
      <c r="N442" s="24"/>
      <c r="O442" s="24">
        <f t="shared" si="91"/>
        <v>36.583344690562171</v>
      </c>
      <c r="P442" s="24">
        <f t="shared" si="92"/>
        <v>1.7866553094378261</v>
      </c>
      <c r="Q442" s="24">
        <f t="shared" si="93"/>
        <v>13.363296311683635</v>
      </c>
      <c r="R442" s="24">
        <f t="shared" si="101"/>
        <v>-10.208284540958312</v>
      </c>
      <c r="S442" s="24">
        <f t="shared" si="94"/>
        <v>34.008908579176037</v>
      </c>
      <c r="T442" s="24">
        <f t="shared" si="95"/>
        <v>0.21109142082396204</v>
      </c>
      <c r="U442" s="24">
        <f t="shared" si="96"/>
        <v>39.475369758123669</v>
      </c>
      <c r="V442" s="24">
        <f t="shared" si="102"/>
        <v>-2.1053697581236719</v>
      </c>
      <c r="W442" s="24">
        <f t="shared" si="103"/>
        <v>3</v>
      </c>
      <c r="X442" s="24">
        <f t="shared" si="104"/>
        <v>1.75</v>
      </c>
    </row>
    <row r="443" spans="1:24" x14ac:dyDescent="0.2">
      <c r="A443" s="60">
        <f>Spreads!A474</f>
        <v>44118</v>
      </c>
      <c r="B443" s="24">
        <f>IF(Spreads!$F474="","",Spreads!D474)</f>
        <v>38.630000000000003</v>
      </c>
      <c r="C443" s="24">
        <f t="shared" si="90"/>
        <v>4.75</v>
      </c>
      <c r="D443" s="24">
        <f>IF(Spreads!$F474="","",Spreads!G474)</f>
        <v>48.88</v>
      </c>
      <c r="E443" s="24">
        <f>IF(Spreads!$F474="","",Spreads!B474)</f>
        <v>37.630000000000003</v>
      </c>
      <c r="F443" s="24">
        <f>IF(Spreads!$F474="","",Spreads!F474)</f>
        <v>37.534779204779781</v>
      </c>
      <c r="G443" s="24">
        <f>IF(Spreads!$F474="","",Spreads!C474)</f>
        <v>34.479999999999997</v>
      </c>
      <c r="H443" s="24">
        <f>IF(Spreads!$F474="","",Spreads!H474)</f>
        <v>33.880000000000003</v>
      </c>
      <c r="I443" s="24">
        <f t="shared" si="97"/>
        <v>3.6547792047797785</v>
      </c>
      <c r="J443" s="24">
        <f t="shared" si="98"/>
        <v>0.59999999999999432</v>
      </c>
      <c r="L443" s="24">
        <f t="shared" si="99"/>
        <v>3.75</v>
      </c>
      <c r="M443" s="24">
        <f t="shared" si="100"/>
        <v>15</v>
      </c>
      <c r="N443" s="24"/>
      <c r="O443" s="24">
        <f t="shared" si="91"/>
        <v>36.827101986225891</v>
      </c>
      <c r="P443" s="24">
        <f t="shared" si="92"/>
        <v>1.8028980137741115</v>
      </c>
      <c r="Q443" s="24">
        <f t="shared" si="93"/>
        <v>13.460313158552273</v>
      </c>
      <c r="R443" s="24">
        <f t="shared" si="101"/>
        <v>-9.8055339537724944</v>
      </c>
      <c r="S443" s="24">
        <f t="shared" si="94"/>
        <v>34.272543194253537</v>
      </c>
      <c r="T443" s="24">
        <f t="shared" si="95"/>
        <v>0.2074568057464603</v>
      </c>
      <c r="U443" s="24">
        <f t="shared" si="96"/>
        <v>39.779122825729544</v>
      </c>
      <c r="V443" s="24">
        <f t="shared" si="102"/>
        <v>-2.1491228257295418</v>
      </c>
      <c r="W443" s="24">
        <f t="shared" si="103"/>
        <v>3.25</v>
      </c>
      <c r="X443" s="24">
        <f t="shared" si="104"/>
        <v>1.5</v>
      </c>
    </row>
    <row r="444" spans="1:24" x14ac:dyDescent="0.2">
      <c r="A444" s="60">
        <f>Spreads!A475</f>
        <v>44119</v>
      </c>
      <c r="B444" s="24">
        <f>IF(Spreads!$F475="","",Spreads!D475)</f>
        <v>37.92</v>
      </c>
      <c r="C444" s="24">
        <f t="shared" si="90"/>
        <v>4.75</v>
      </c>
      <c r="D444" s="24">
        <f>IF(Spreads!$F475="","",Spreads!G475)</f>
        <v>48.17</v>
      </c>
      <c r="E444" s="24">
        <f>IF(Spreads!$F475="","",Spreads!B475)</f>
        <v>36.92</v>
      </c>
      <c r="F444" s="24">
        <f>IF(Spreads!$F475="","",Spreads!F475)</f>
        <v>36.956448769902508</v>
      </c>
      <c r="G444" s="24">
        <f>IF(Spreads!$F475="","",Spreads!C475)</f>
        <v>33.770000000000003</v>
      </c>
      <c r="H444" s="24">
        <f>IF(Spreads!$F475="","",Spreads!H475)</f>
        <v>33.17</v>
      </c>
      <c r="I444" s="24">
        <f t="shared" si="97"/>
        <v>3.7864487699025062</v>
      </c>
      <c r="J444" s="24">
        <f t="shared" si="98"/>
        <v>0.60000000000000142</v>
      </c>
      <c r="L444" s="24">
        <f t="shared" si="99"/>
        <v>3.75</v>
      </c>
      <c r="M444" s="24">
        <f t="shared" si="100"/>
        <v>15</v>
      </c>
      <c r="N444" s="24"/>
      <c r="O444" s="24">
        <f t="shared" si="91"/>
        <v>36.051411849656326</v>
      </c>
      <c r="P444" s="24">
        <f t="shared" si="92"/>
        <v>1.8685881503436761</v>
      </c>
      <c r="Q444" s="24">
        <f t="shared" si="93"/>
        <v>13.195382538257142</v>
      </c>
      <c r="R444" s="24">
        <f t="shared" si="101"/>
        <v>-9.4089337683546361</v>
      </c>
      <c r="S444" s="24">
        <f t="shared" si="94"/>
        <v>33.552617899234221</v>
      </c>
      <c r="T444" s="24">
        <f t="shared" si="95"/>
        <v>0.21738210076578213</v>
      </c>
      <c r="U444" s="24">
        <f t="shared" si="96"/>
        <v>38.949643294959671</v>
      </c>
      <c r="V444" s="24">
        <f t="shared" si="102"/>
        <v>-2.0296432949596692</v>
      </c>
      <c r="W444" s="24">
        <f t="shared" si="103"/>
        <v>3</v>
      </c>
      <c r="X444" s="24">
        <f t="shared" si="104"/>
        <v>1.75</v>
      </c>
    </row>
    <row r="445" spans="1:24" x14ac:dyDescent="0.2">
      <c r="A445" s="60">
        <f>Spreads!A476</f>
        <v>44120</v>
      </c>
      <c r="B445" s="24">
        <f>IF(Spreads!$F476="","",Spreads!D476)</f>
        <v>37.74</v>
      </c>
      <c r="C445" s="24">
        <f t="shared" si="90"/>
        <v>4.75</v>
      </c>
      <c r="D445" s="24">
        <f>IF(Spreads!$F476="","",Spreads!G476)</f>
        <v>47.99</v>
      </c>
      <c r="E445" s="24">
        <f>IF(Spreads!$F476="","",Spreads!B476)</f>
        <v>36.74</v>
      </c>
      <c r="F445" s="24">
        <f>IF(Spreads!$F476="","",Spreads!F476)</f>
        <v>36.809031208071048</v>
      </c>
      <c r="G445" s="24">
        <f>IF(Spreads!$F476="","",Spreads!C476)</f>
        <v>33.590000000000003</v>
      </c>
      <c r="H445" s="24">
        <f>IF(Spreads!$F476="","",Spreads!H476)</f>
        <v>32.99</v>
      </c>
      <c r="I445" s="24">
        <f t="shared" si="97"/>
        <v>3.8190312080710456</v>
      </c>
      <c r="J445" s="24">
        <f t="shared" si="98"/>
        <v>0.60000000000000142</v>
      </c>
      <c r="L445" s="24">
        <f t="shared" si="99"/>
        <v>3.75</v>
      </c>
      <c r="M445" s="24">
        <f t="shared" si="100"/>
        <v>15</v>
      </c>
      <c r="N445" s="24"/>
      <c r="O445" s="24">
        <f t="shared" si="91"/>
        <v>35.854816738895416</v>
      </c>
      <c r="P445" s="24">
        <f t="shared" si="92"/>
        <v>1.8851832611045864</v>
      </c>
      <c r="Q445" s="24">
        <f t="shared" si="93"/>
        <v>13.128217028886542</v>
      </c>
      <c r="R445" s="24">
        <f t="shared" si="101"/>
        <v>-9.3091858208154967</v>
      </c>
      <c r="S445" s="24">
        <f t="shared" si="94"/>
        <v>33.370101627257498</v>
      </c>
      <c r="T445" s="24">
        <f t="shared" si="95"/>
        <v>0.2198983727425059</v>
      </c>
      <c r="U445" s="24">
        <f t="shared" si="96"/>
        <v>38.739352709694067</v>
      </c>
      <c r="V445" s="24">
        <f t="shared" si="102"/>
        <v>-1.9993527096940653</v>
      </c>
      <c r="W445" s="24">
        <f t="shared" si="103"/>
        <v>3</v>
      </c>
      <c r="X445" s="24">
        <f t="shared" si="104"/>
        <v>1.75</v>
      </c>
    </row>
    <row r="446" spans="1:24" x14ac:dyDescent="0.2">
      <c r="A446" s="60">
        <f>Spreads!A477</f>
        <v>44123</v>
      </c>
      <c r="B446" s="24">
        <f>IF(Spreads!$F477="","",Spreads!D477)</f>
        <v>37.28</v>
      </c>
      <c r="C446" s="24">
        <f t="shared" si="90"/>
        <v>4.75</v>
      </c>
      <c r="D446" s="24">
        <f>IF(Spreads!$F477="","",Spreads!G477)</f>
        <v>47.53</v>
      </c>
      <c r="E446" s="24">
        <f>IF(Spreads!$F477="","",Spreads!B477)</f>
        <v>36.28</v>
      </c>
      <c r="F446" s="24">
        <f>IF(Spreads!$F477="","",Spreads!F477)</f>
        <v>36.29873964788522</v>
      </c>
      <c r="G446" s="24">
        <f>IF(Spreads!$F477="","",Spreads!C477)</f>
        <v>33.130000000000003</v>
      </c>
      <c r="H446" s="24">
        <f>IF(Spreads!$F477="","",Spreads!H477)</f>
        <v>32.53</v>
      </c>
      <c r="I446" s="24">
        <f t="shared" si="97"/>
        <v>3.7687396478852193</v>
      </c>
      <c r="J446" s="24">
        <f t="shared" si="98"/>
        <v>0.60000000000000142</v>
      </c>
      <c r="L446" s="24">
        <f t="shared" si="99"/>
        <v>3.75</v>
      </c>
      <c r="M446" s="24">
        <f t="shared" si="100"/>
        <v>15</v>
      </c>
      <c r="N446" s="24"/>
      <c r="O446" s="24">
        <f t="shared" si="91"/>
        <v>35.362228722241525</v>
      </c>
      <c r="P446" s="24">
        <f t="shared" si="92"/>
        <v>1.9177712777584759</v>
      </c>
      <c r="Q446" s="24">
        <f t="shared" si="93"/>
        <v>12.956571838272794</v>
      </c>
      <c r="R446" s="24">
        <f t="shared" si="101"/>
        <v>-9.1878321903875744</v>
      </c>
      <c r="S446" s="24">
        <f t="shared" si="94"/>
        <v>32.903671154428082</v>
      </c>
      <c r="T446" s="24">
        <f t="shared" si="95"/>
        <v>0.22632884557192057</v>
      </c>
      <c r="U446" s="24">
        <f t="shared" si="96"/>
        <v>38.201943436237528</v>
      </c>
      <c r="V446" s="24">
        <f t="shared" si="102"/>
        <v>-1.9219434362375267</v>
      </c>
      <c r="W446" s="24">
        <f t="shared" si="103"/>
        <v>3</v>
      </c>
      <c r="X446" s="24">
        <f t="shared" si="104"/>
        <v>1.75</v>
      </c>
    </row>
    <row r="447" spans="1:24" x14ac:dyDescent="0.2">
      <c r="A447" s="60">
        <f>Spreads!A478</f>
        <v>44124</v>
      </c>
      <c r="B447" s="24">
        <f>IF(Spreads!$F478="","",Spreads!D478)</f>
        <v>38.06</v>
      </c>
      <c r="C447" s="24">
        <f t="shared" si="90"/>
        <v>4.75</v>
      </c>
      <c r="D447" s="24">
        <f>IF(Spreads!$F478="","",Spreads!G478)</f>
        <v>48.31</v>
      </c>
      <c r="E447" s="24">
        <f>IF(Spreads!$F478="","",Spreads!B478)</f>
        <v>37.06</v>
      </c>
      <c r="F447" s="24">
        <f>IF(Spreads!$F478="","",Spreads!F478)</f>
        <v>37.45540051763976</v>
      </c>
      <c r="G447" s="24">
        <f>IF(Spreads!$F478="","",Spreads!C478)</f>
        <v>33.909999999999997</v>
      </c>
      <c r="H447" s="24">
        <f>IF(Spreads!$F478="","",Spreads!H478)</f>
        <v>33.31</v>
      </c>
      <c r="I447" s="24">
        <f t="shared" si="97"/>
        <v>4.1454005176397573</v>
      </c>
      <c r="J447" s="24">
        <f t="shared" si="98"/>
        <v>0.59999999999999432</v>
      </c>
      <c r="L447" s="24">
        <f t="shared" si="99"/>
        <v>3.75</v>
      </c>
      <c r="M447" s="24">
        <f t="shared" si="100"/>
        <v>15</v>
      </c>
      <c r="N447" s="24"/>
      <c r="O447" s="24">
        <f t="shared" si="91"/>
        <v>36.176058574930657</v>
      </c>
      <c r="P447" s="24">
        <f t="shared" si="92"/>
        <v>1.8839414250693451</v>
      </c>
      <c r="Q447" s="24">
        <f t="shared" si="93"/>
        <v>13.247622378878713</v>
      </c>
      <c r="R447" s="24">
        <f t="shared" si="101"/>
        <v>-9.1022218612389558</v>
      </c>
      <c r="S447" s="24">
        <f t="shared" si="94"/>
        <v>33.694574999660567</v>
      </c>
      <c r="T447" s="24">
        <f t="shared" si="95"/>
        <v>0.21542500033942957</v>
      </c>
      <c r="U447" s="24">
        <f t="shared" si="96"/>
        <v>39.113202639055139</v>
      </c>
      <c r="V447" s="24">
        <f t="shared" si="102"/>
        <v>-2.0532026390551366</v>
      </c>
      <c r="W447" s="24">
        <f t="shared" si="103"/>
        <v>3</v>
      </c>
      <c r="X447" s="24">
        <f t="shared" si="104"/>
        <v>1.75</v>
      </c>
    </row>
    <row r="448" spans="1:24" x14ac:dyDescent="0.2">
      <c r="A448" s="60">
        <f>Spreads!A479</f>
        <v>44125</v>
      </c>
      <c r="B448" s="24">
        <f>IF(Spreads!$F479="","",Spreads!D479)</f>
        <v>37.950000000000003</v>
      </c>
      <c r="C448" s="24">
        <f t="shared" si="90"/>
        <v>4.75</v>
      </c>
      <c r="D448" s="24">
        <f>IF(Spreads!$F479="","",Spreads!G479)</f>
        <v>48.2</v>
      </c>
      <c r="E448" s="24">
        <f>IF(Spreads!$F479="","",Spreads!B479)</f>
        <v>36.950000000000003</v>
      </c>
      <c r="F448" s="24">
        <f>IF(Spreads!$F479="","",Spreads!F479)</f>
        <v>37.682196766611241</v>
      </c>
      <c r="G448" s="24">
        <f>IF(Spreads!$F479="","",Spreads!C479)</f>
        <v>33.799999999999997</v>
      </c>
      <c r="H448" s="24">
        <f>IF(Spreads!$F479="","",Spreads!H479)</f>
        <v>33.200000000000003</v>
      </c>
      <c r="I448" s="24">
        <f t="shared" si="97"/>
        <v>4.4821967666112386</v>
      </c>
      <c r="J448" s="24">
        <f t="shared" si="98"/>
        <v>0.59999999999999432</v>
      </c>
      <c r="L448" s="24">
        <f t="shared" si="99"/>
        <v>3.75</v>
      </c>
      <c r="M448" s="24">
        <f t="shared" si="100"/>
        <v>15</v>
      </c>
      <c r="N448" s="24"/>
      <c r="O448" s="24">
        <f t="shared" si="91"/>
        <v>36.032613719507125</v>
      </c>
      <c r="P448" s="24">
        <f t="shared" si="92"/>
        <v>1.9173862804928774</v>
      </c>
      <c r="Q448" s="24">
        <f t="shared" si="93"/>
        <v>13.206576789818905</v>
      </c>
      <c r="R448" s="24">
        <f t="shared" si="101"/>
        <v>-8.7243800232076669</v>
      </c>
      <c r="S448" s="24">
        <f t="shared" si="94"/>
        <v>33.583037277897013</v>
      </c>
      <c r="T448" s="24">
        <f t="shared" si="95"/>
        <v>0.21696272210298417</v>
      </c>
      <c r="U448" s="24">
        <f t="shared" si="96"/>
        <v>38.984691725837266</v>
      </c>
      <c r="V448" s="24">
        <f t="shared" si="102"/>
        <v>-2.0346917258372628</v>
      </c>
      <c r="W448" s="24">
        <f t="shared" si="103"/>
        <v>3</v>
      </c>
      <c r="X448" s="24">
        <f t="shared" si="104"/>
        <v>1.75</v>
      </c>
    </row>
    <row r="449" spans="1:24" x14ac:dyDescent="0.2">
      <c r="A449" s="60">
        <f>Spreads!A480</f>
        <v>44126</v>
      </c>
      <c r="B449" s="24">
        <f>IF(Spreads!$F480="","",Spreads!D480)</f>
        <v>38.44</v>
      </c>
      <c r="C449" s="24">
        <f t="shared" si="90"/>
        <v>4.75</v>
      </c>
      <c r="D449" s="24">
        <f>IF(Spreads!$F480="","",Spreads!G480)</f>
        <v>48.69</v>
      </c>
      <c r="E449" s="24">
        <f>IF(Spreads!$F480="","",Spreads!B480)</f>
        <v>37.44</v>
      </c>
      <c r="F449" s="24">
        <f>IF(Spreads!$F480="","",Spreads!F480)</f>
        <v>38.135789264554198</v>
      </c>
      <c r="G449" s="24">
        <f>IF(Spreads!$F480="","",Spreads!C480)</f>
        <v>34.29</v>
      </c>
      <c r="H449" s="24">
        <f>IF(Spreads!$F480="","",Spreads!H480)</f>
        <v>33.69</v>
      </c>
      <c r="I449" s="24">
        <f t="shared" si="97"/>
        <v>4.4457892645542003</v>
      </c>
      <c r="J449" s="24">
        <f t="shared" si="98"/>
        <v>0.60000000000000142</v>
      </c>
      <c r="L449" s="24">
        <f t="shared" si="99"/>
        <v>3.75</v>
      </c>
      <c r="M449" s="24">
        <f t="shared" si="100"/>
        <v>15</v>
      </c>
      <c r="N449" s="24"/>
      <c r="O449" s="24">
        <f t="shared" si="91"/>
        <v>36.563944006346773</v>
      </c>
      <c r="P449" s="24">
        <f t="shared" si="92"/>
        <v>1.8760559936532246</v>
      </c>
      <c r="Q449" s="24">
        <f t="shared" si="93"/>
        <v>13.389416231994424</v>
      </c>
      <c r="R449" s="24">
        <f t="shared" si="101"/>
        <v>-8.943626967440224</v>
      </c>
      <c r="S449" s="24">
        <f t="shared" si="94"/>
        <v>34.079887129389206</v>
      </c>
      <c r="T449" s="24">
        <f t="shared" si="95"/>
        <v>0.21011287061079287</v>
      </c>
      <c r="U449" s="24">
        <f t="shared" si="96"/>
        <v>39.557149430171407</v>
      </c>
      <c r="V449" s="24">
        <f t="shared" si="102"/>
        <v>-2.1171494301714091</v>
      </c>
      <c r="W449" s="24">
        <f t="shared" si="103"/>
        <v>3</v>
      </c>
      <c r="X449" s="24">
        <f t="shared" si="104"/>
        <v>1.75</v>
      </c>
    </row>
    <row r="450" spans="1:24" x14ac:dyDescent="0.2">
      <c r="A450" s="60">
        <f>Spreads!A481</f>
        <v>44127</v>
      </c>
      <c r="B450" s="24">
        <f>IF(Spreads!$F481="","",Spreads!D481)</f>
        <v>38.86</v>
      </c>
      <c r="C450" s="24">
        <f t="shared" ref="C450:C513" si="105">B450-H450</f>
        <v>4.75</v>
      </c>
      <c r="D450" s="24">
        <f>IF(Spreads!$F481="","",Spreads!G481)</f>
        <v>49.11</v>
      </c>
      <c r="E450" s="24">
        <f>IF(Spreads!$F481="","",Spreads!B481)</f>
        <v>37.86</v>
      </c>
      <c r="F450" s="24">
        <f>IF(Spreads!$F481="","",Spreads!F481)</f>
        <v>38.124449452105623</v>
      </c>
      <c r="G450" s="24">
        <f>IF(Spreads!$F481="","",Spreads!C481)</f>
        <v>34.71</v>
      </c>
      <c r="H450" s="24">
        <f>IF(Spreads!$F481="","",Spreads!H481)</f>
        <v>34.11</v>
      </c>
      <c r="I450" s="24">
        <f t="shared" si="97"/>
        <v>4.0144494521056231</v>
      </c>
      <c r="J450" s="24">
        <f t="shared" si="98"/>
        <v>0.60000000000000142</v>
      </c>
      <c r="L450" s="24">
        <f t="shared" si="99"/>
        <v>3.75</v>
      </c>
      <c r="M450" s="24">
        <f t="shared" si="100"/>
        <v>15</v>
      </c>
      <c r="N450" s="24"/>
      <c r="O450" s="24">
        <f t="shared" ref="O450:O513" si="106">$AA$39+($AA$40*F450)+($AA$41*H450)</f>
        <v>37.048795388612518</v>
      </c>
      <c r="P450" s="24">
        <f t="shared" ref="P450:P513" si="107">B450-O450</f>
        <v>1.8112046113874811</v>
      </c>
      <c r="Q450" s="24">
        <f t="shared" ref="Q450:Q513" si="108">$AA$99+($AA$103*G450)+($AA$104*H450)</f>
        <v>13.546135753859154</v>
      </c>
      <c r="R450" s="24">
        <f t="shared" si="101"/>
        <v>-9.5316863017535312</v>
      </c>
      <c r="S450" s="24">
        <f t="shared" ref="S450:S513" si="109">$AA$59+($AA$60*E450)+($AA$61*H450)</f>
        <v>34.505758430668237</v>
      </c>
      <c r="T450" s="24">
        <f t="shared" ref="T450:T513" si="110">G450-S450</f>
        <v>0.20424156933176363</v>
      </c>
      <c r="U450" s="24">
        <f t="shared" ref="U450:U513" si="111">$AA$18+($AA$19*B450)+($AA$20*D450)+($AA$21*H450)</f>
        <v>40.047827462457811</v>
      </c>
      <c r="V450" s="24">
        <f t="shared" si="102"/>
        <v>-2.1878274624578111</v>
      </c>
      <c r="W450" s="24">
        <f t="shared" si="103"/>
        <v>3.25</v>
      </c>
      <c r="X450" s="24">
        <f t="shared" si="104"/>
        <v>1.5</v>
      </c>
    </row>
    <row r="451" spans="1:24" x14ac:dyDescent="0.2">
      <c r="A451" s="60">
        <f>Spreads!A482</f>
        <v>44130</v>
      </c>
      <c r="B451" s="24">
        <f>IF(Spreads!$F482="","",Spreads!D482)</f>
        <v>39.21</v>
      </c>
      <c r="C451" s="24">
        <f t="shared" si="105"/>
        <v>4.75</v>
      </c>
      <c r="D451" s="24">
        <f>IF(Spreads!$F482="","",Spreads!G482)</f>
        <v>49.46</v>
      </c>
      <c r="E451" s="24">
        <f>IF(Spreads!$F482="","",Spreads!B482)</f>
        <v>38.21</v>
      </c>
      <c r="F451" s="24">
        <f>IF(Spreads!$F482="","",Spreads!F482)</f>
        <v>38.555362325151435</v>
      </c>
      <c r="G451" s="24">
        <f>IF(Spreads!$F482="","",Spreads!C482)</f>
        <v>35.06</v>
      </c>
      <c r="H451" s="24">
        <f>IF(Spreads!$F482="","",Spreads!H482)</f>
        <v>34.46</v>
      </c>
      <c r="I451" s="24">
        <f t="shared" ref="I451:I514" si="112">F451-H451</f>
        <v>4.0953623251514344</v>
      </c>
      <c r="J451" s="24">
        <f t="shared" ref="J451:J514" si="113">G451-H451</f>
        <v>0.60000000000000142</v>
      </c>
      <c r="L451" s="24">
        <f t="shared" ref="L451:L514" si="114">E451-H451</f>
        <v>3.75</v>
      </c>
      <c r="M451" s="24">
        <f t="shared" ref="M451:M514" si="115">D451-H451</f>
        <v>15</v>
      </c>
      <c r="N451" s="24"/>
      <c r="O451" s="24">
        <f t="shared" si="106"/>
        <v>37.420454358669609</v>
      </c>
      <c r="P451" s="24">
        <f t="shared" si="107"/>
        <v>1.7895456413303918</v>
      </c>
      <c r="Q451" s="24">
        <f t="shared" si="108"/>
        <v>13.676735355413093</v>
      </c>
      <c r="R451" s="24">
        <f t="shared" ref="R451:R514" si="116">I451-Q451</f>
        <v>-9.5813730302616591</v>
      </c>
      <c r="S451" s="24">
        <f t="shared" si="109"/>
        <v>34.860651181734099</v>
      </c>
      <c r="T451" s="24">
        <f t="shared" si="110"/>
        <v>0.19934881826590356</v>
      </c>
      <c r="U451" s="24">
        <f t="shared" si="111"/>
        <v>40.456725822696484</v>
      </c>
      <c r="V451" s="24">
        <f t="shared" ref="V451:V514" si="117">E451-U451</f>
        <v>-2.246725822696483</v>
      </c>
      <c r="W451" s="24">
        <f t="shared" ref="W451:W514" si="118">MROUND($AA$99+($AA$100*D451)+($AA$101*E451)+($AA$102*F451)+($AA$103*G451)+($AA$104*H451),0.25)</f>
        <v>3.25</v>
      </c>
      <c r="X451" s="24">
        <f t="shared" ref="X451:X514" si="119">C451-W451</f>
        <v>1.5</v>
      </c>
    </row>
    <row r="452" spans="1:24" x14ac:dyDescent="0.2">
      <c r="A452" s="60">
        <f>Spreads!A483</f>
        <v>44131</v>
      </c>
      <c r="B452" s="24">
        <f>IF(Spreads!$F483="","",Spreads!D483)</f>
        <v>38.86</v>
      </c>
      <c r="C452" s="24">
        <f t="shared" si="105"/>
        <v>4.75</v>
      </c>
      <c r="D452" s="24">
        <f>IF(Spreads!$F483="","",Spreads!G483)</f>
        <v>49.11</v>
      </c>
      <c r="E452" s="24">
        <f>IF(Spreads!$F483="","",Spreads!B483)</f>
        <v>37.86</v>
      </c>
      <c r="F452" s="24">
        <f>IF(Spreads!$F483="","",Spreads!F483)</f>
        <v>38.135789264554198</v>
      </c>
      <c r="G452" s="24">
        <f>IF(Spreads!$F483="","",Spreads!C483)</f>
        <v>34.71</v>
      </c>
      <c r="H452" s="24">
        <f>IF(Spreads!$F483="","",Spreads!H483)</f>
        <v>34.11</v>
      </c>
      <c r="I452" s="24">
        <f t="shared" si="112"/>
        <v>4.0257892645541986</v>
      </c>
      <c r="J452" s="24">
        <f t="shared" si="113"/>
        <v>0.60000000000000142</v>
      </c>
      <c r="L452" s="24">
        <f t="shared" si="114"/>
        <v>3.75</v>
      </c>
      <c r="M452" s="24">
        <f t="shared" si="115"/>
        <v>15</v>
      </c>
      <c r="N452" s="24"/>
      <c r="O452" s="24">
        <f t="shared" si="106"/>
        <v>37.047961469767088</v>
      </c>
      <c r="P452" s="24">
        <f t="shared" si="107"/>
        <v>1.8120385302329112</v>
      </c>
      <c r="Q452" s="24">
        <f t="shared" si="108"/>
        <v>13.546135753859154</v>
      </c>
      <c r="R452" s="24">
        <f t="shared" si="116"/>
        <v>-9.5203464893049556</v>
      </c>
      <c r="S452" s="24">
        <f t="shared" si="109"/>
        <v>34.505758430668237</v>
      </c>
      <c r="T452" s="24">
        <f t="shared" si="110"/>
        <v>0.20424156933176363</v>
      </c>
      <c r="U452" s="24">
        <f t="shared" si="111"/>
        <v>40.047827462457811</v>
      </c>
      <c r="V452" s="24">
        <f t="shared" si="117"/>
        <v>-2.1878274624578111</v>
      </c>
      <c r="W452" s="24">
        <f t="shared" si="118"/>
        <v>3.25</v>
      </c>
      <c r="X452" s="24">
        <f t="shared" si="119"/>
        <v>1.5</v>
      </c>
    </row>
    <row r="453" spans="1:24" x14ac:dyDescent="0.2">
      <c r="A453" s="60">
        <f>Spreads!A484</f>
        <v>44132</v>
      </c>
      <c r="B453" s="24">
        <f>IF(Spreads!$F484="","",Spreads!D484)</f>
        <v>38.17</v>
      </c>
      <c r="C453" s="24">
        <f t="shared" si="105"/>
        <v>4.75</v>
      </c>
      <c r="D453" s="24">
        <f>IF(Spreads!$F484="","",Spreads!G484)</f>
        <v>48.42</v>
      </c>
      <c r="E453" s="24">
        <f>IF(Spreads!$F484="","",Spreads!B484)</f>
        <v>37.17</v>
      </c>
      <c r="F453" s="24">
        <f>IF(Spreads!$F484="","",Spreads!F484)</f>
        <v>37.500759767434054</v>
      </c>
      <c r="G453" s="24">
        <f>IF(Spreads!$F484="","",Spreads!C484)</f>
        <v>34.020000000000003</v>
      </c>
      <c r="H453" s="24">
        <f>IF(Spreads!$F484="","",Spreads!H484)</f>
        <v>33.42</v>
      </c>
      <c r="I453" s="24">
        <f t="shared" si="112"/>
        <v>4.0807597674340528</v>
      </c>
      <c r="J453" s="24">
        <f t="shared" si="113"/>
        <v>0.60000000000000142</v>
      </c>
      <c r="L453" s="24">
        <f t="shared" si="114"/>
        <v>3.75</v>
      </c>
      <c r="M453" s="24">
        <f t="shared" si="115"/>
        <v>15</v>
      </c>
      <c r="N453" s="24"/>
      <c r="O453" s="24">
        <f t="shared" si="106"/>
        <v>36.299489378063754</v>
      </c>
      <c r="P453" s="24">
        <f t="shared" si="107"/>
        <v>1.8705106219362477</v>
      </c>
      <c r="Q453" s="24">
        <f t="shared" si="108"/>
        <v>13.288667967938528</v>
      </c>
      <c r="R453" s="24">
        <f t="shared" si="116"/>
        <v>-9.207908200504475</v>
      </c>
      <c r="S453" s="24">
        <f t="shared" si="109"/>
        <v>33.806112721424121</v>
      </c>
      <c r="T453" s="24">
        <f t="shared" si="110"/>
        <v>0.21388727857588208</v>
      </c>
      <c r="U453" s="24">
        <f t="shared" si="111"/>
        <v>39.241713552273005</v>
      </c>
      <c r="V453" s="24">
        <f t="shared" si="117"/>
        <v>-2.0717135522730032</v>
      </c>
      <c r="W453" s="24">
        <f t="shared" si="118"/>
        <v>3</v>
      </c>
      <c r="X453" s="24">
        <f t="shared" si="119"/>
        <v>1.75</v>
      </c>
    </row>
    <row r="454" spans="1:24" x14ac:dyDescent="0.2">
      <c r="A454" s="60">
        <f>Spreads!A485</f>
        <v>44133</v>
      </c>
      <c r="B454" s="24">
        <f>IF(Spreads!$F485="","",Spreads!D485)</f>
        <v>37.81</v>
      </c>
      <c r="C454" s="24">
        <f t="shared" si="105"/>
        <v>4.75</v>
      </c>
      <c r="D454" s="24">
        <f>IF(Spreads!$F485="","",Spreads!G485)</f>
        <v>48.06</v>
      </c>
      <c r="E454" s="24">
        <f>IF(Spreads!$F485="","",Spreads!B485)</f>
        <v>36.81</v>
      </c>
      <c r="F454" s="24">
        <f>IF(Spreads!$F485="","",Spreads!F485)</f>
        <v>36.854390457865343</v>
      </c>
      <c r="G454" s="24">
        <f>IF(Spreads!$F485="","",Spreads!C485)</f>
        <v>33.659999999999997</v>
      </c>
      <c r="H454" s="24">
        <f>IF(Spreads!$F485="","",Spreads!H485)</f>
        <v>33.06</v>
      </c>
      <c r="I454" s="24">
        <f t="shared" si="112"/>
        <v>3.7943904578653402</v>
      </c>
      <c r="J454" s="24">
        <f t="shared" si="113"/>
        <v>0.59999999999999432</v>
      </c>
      <c r="L454" s="24">
        <f t="shared" si="114"/>
        <v>3.75</v>
      </c>
      <c r="M454" s="24">
        <f t="shared" si="115"/>
        <v>15</v>
      </c>
      <c r="N454" s="24"/>
      <c r="O454" s="24">
        <f t="shared" si="106"/>
        <v>35.9321506407504</v>
      </c>
      <c r="P454" s="24">
        <f t="shared" si="107"/>
        <v>1.8778493592496019</v>
      </c>
      <c r="Q454" s="24">
        <f t="shared" si="108"/>
        <v>13.154336949197328</v>
      </c>
      <c r="R454" s="24">
        <f t="shared" si="116"/>
        <v>-9.3599464913319874</v>
      </c>
      <c r="S454" s="24">
        <f t="shared" si="109"/>
        <v>33.441080177470667</v>
      </c>
      <c r="T454" s="24">
        <f t="shared" si="110"/>
        <v>0.21891982252932962</v>
      </c>
      <c r="U454" s="24">
        <f t="shared" si="111"/>
        <v>38.821132381741798</v>
      </c>
      <c r="V454" s="24">
        <f t="shared" si="117"/>
        <v>-2.0111323817417954</v>
      </c>
      <c r="W454" s="24">
        <f t="shared" si="118"/>
        <v>3</v>
      </c>
      <c r="X454" s="24">
        <f t="shared" si="119"/>
        <v>1.75</v>
      </c>
    </row>
    <row r="455" spans="1:24" x14ac:dyDescent="0.2">
      <c r="A455" s="60">
        <f>Spreads!A486</f>
        <v>44134</v>
      </c>
      <c r="B455" s="24">
        <f>IF(Spreads!$F486="","",Spreads!D486)</f>
        <v>38.36</v>
      </c>
      <c r="C455" s="24">
        <f t="shared" si="105"/>
        <v>4.75</v>
      </c>
      <c r="D455" s="24">
        <f>IF(Spreads!$F486="","",Spreads!G486)</f>
        <v>48.61</v>
      </c>
      <c r="E455" s="24">
        <f>IF(Spreads!$F486="","",Spreads!B486)</f>
        <v>37.36</v>
      </c>
      <c r="F455" s="24">
        <f>IF(Spreads!$F486="","",Spreads!F486)</f>
        <v>37.353342205602594</v>
      </c>
      <c r="G455" s="24">
        <f>IF(Spreads!$F486="","",Spreads!C486)</f>
        <v>34.21</v>
      </c>
      <c r="H455" s="24">
        <f>IF(Spreads!$F486="","",Spreads!H486)</f>
        <v>33.61</v>
      </c>
      <c r="I455" s="24">
        <f t="shared" si="112"/>
        <v>3.7433422056025947</v>
      </c>
      <c r="J455" s="24">
        <f t="shared" si="113"/>
        <v>0.60000000000000142</v>
      </c>
      <c r="L455" s="24">
        <f t="shared" si="114"/>
        <v>3.75</v>
      </c>
      <c r="M455" s="24">
        <f t="shared" si="115"/>
        <v>15</v>
      </c>
      <c r="N455" s="24"/>
      <c r="O455" s="24">
        <f t="shared" si="106"/>
        <v>36.529290604125492</v>
      </c>
      <c r="P455" s="24">
        <f t="shared" si="107"/>
        <v>1.8307093958745071</v>
      </c>
      <c r="Q455" s="24">
        <f t="shared" si="108"/>
        <v>13.359564894496378</v>
      </c>
      <c r="R455" s="24">
        <f t="shared" si="116"/>
        <v>-9.6162226888937834</v>
      </c>
      <c r="S455" s="24">
        <f t="shared" si="109"/>
        <v>33.998768786288437</v>
      </c>
      <c r="T455" s="24">
        <f t="shared" si="110"/>
        <v>0.21123121371156373</v>
      </c>
      <c r="U455" s="24">
        <f t="shared" si="111"/>
        <v>39.463686947831143</v>
      </c>
      <c r="V455" s="24">
        <f t="shared" si="117"/>
        <v>-2.1036869478311431</v>
      </c>
      <c r="W455" s="24">
        <f t="shared" si="118"/>
        <v>3</v>
      </c>
      <c r="X455" s="24">
        <f t="shared" si="119"/>
        <v>1.75</v>
      </c>
    </row>
    <row r="456" spans="1:24" x14ac:dyDescent="0.2">
      <c r="A456" s="60">
        <f>Spreads!A487</f>
        <v>44137</v>
      </c>
      <c r="B456" s="24">
        <f>IF(Spreads!$F487="","",Spreads!D487)</f>
        <v>37.94</v>
      </c>
      <c r="C456" s="24">
        <f t="shared" si="105"/>
        <v>4.75</v>
      </c>
      <c r="D456" s="24">
        <f>IF(Spreads!$F487="","",Spreads!G487)</f>
        <v>48.19</v>
      </c>
      <c r="E456" s="24">
        <f>IF(Spreads!$F487="","",Spreads!B487)</f>
        <v>37.340000000000003</v>
      </c>
      <c r="F456" s="24">
        <f>IF(Spreads!$F487="","",Spreads!F487)</f>
        <v>37.534779204779781</v>
      </c>
      <c r="G456" s="24">
        <f>IF(Spreads!$F487="","",Spreads!C487)</f>
        <v>34.19</v>
      </c>
      <c r="H456" s="24">
        <f>IF(Spreads!$F487="","",Spreads!H487)</f>
        <v>33.19</v>
      </c>
      <c r="I456" s="24">
        <f t="shared" si="112"/>
        <v>4.3447792047797833</v>
      </c>
      <c r="J456" s="24">
        <f t="shared" si="113"/>
        <v>1</v>
      </c>
      <c r="L456" s="24">
        <f t="shared" si="114"/>
        <v>4.1500000000000057</v>
      </c>
      <c r="M456" s="24">
        <f t="shared" si="115"/>
        <v>15</v>
      </c>
      <c r="N456" s="24"/>
      <c r="O456" s="24">
        <f t="shared" si="106"/>
        <v>36.03193043917824</v>
      </c>
      <c r="P456" s="24">
        <f t="shared" si="107"/>
        <v>1.9080695608217582</v>
      </c>
      <c r="Q456" s="24">
        <f t="shared" si="108"/>
        <v>13.387433021898381</v>
      </c>
      <c r="R456" s="24">
        <f t="shared" si="116"/>
        <v>-9.0426538171185982</v>
      </c>
      <c r="S456" s="24">
        <f t="shared" si="109"/>
        <v>33.714795359722295</v>
      </c>
      <c r="T456" s="24">
        <f t="shared" si="110"/>
        <v>0.47520464027770259</v>
      </c>
      <c r="U456" s="24">
        <f t="shared" si="111"/>
        <v>38.973008915544732</v>
      </c>
      <c r="V456" s="24">
        <f t="shared" si="117"/>
        <v>-1.6330089155447283</v>
      </c>
      <c r="W456" s="24">
        <f t="shared" si="118"/>
        <v>3.25</v>
      </c>
      <c r="X456" s="24">
        <f t="shared" si="119"/>
        <v>1.5</v>
      </c>
    </row>
    <row r="457" spans="1:24" x14ac:dyDescent="0.2">
      <c r="A457" s="60">
        <f>Spreads!A488</f>
        <v>44138</v>
      </c>
      <c r="B457" s="24">
        <f>IF(Spreads!$F488="","",Spreads!D488)</f>
        <v>38.53</v>
      </c>
      <c r="C457" s="24">
        <f t="shared" si="105"/>
        <v>4.75</v>
      </c>
      <c r="D457" s="24">
        <f>IF(Spreads!$F488="","",Spreads!G488)</f>
        <v>48.78</v>
      </c>
      <c r="E457" s="24">
        <f>IF(Spreads!$F488="","",Spreads!B488)</f>
        <v>37.93</v>
      </c>
      <c r="F457" s="24">
        <f>IF(Spreads!$F488="","",Spreads!F488)</f>
        <v>38.124449452105623</v>
      </c>
      <c r="G457" s="24">
        <f>IF(Spreads!$F488="","",Spreads!C488)</f>
        <v>34.78</v>
      </c>
      <c r="H457" s="24">
        <f>IF(Spreads!$F488="","",Spreads!H488)</f>
        <v>33.78</v>
      </c>
      <c r="I457" s="24">
        <f t="shared" si="112"/>
        <v>4.3444494521056214</v>
      </c>
      <c r="J457" s="24">
        <f t="shared" si="113"/>
        <v>1</v>
      </c>
      <c r="L457" s="24">
        <f t="shared" si="114"/>
        <v>4.1499999999999986</v>
      </c>
      <c r="M457" s="24">
        <f t="shared" si="115"/>
        <v>15</v>
      </c>
      <c r="N457" s="24"/>
      <c r="O457" s="24">
        <f t="shared" si="106"/>
        <v>36.668495953067989</v>
      </c>
      <c r="P457" s="24">
        <f t="shared" si="107"/>
        <v>1.8615040469320121</v>
      </c>
      <c r="Q457" s="24">
        <f t="shared" si="108"/>
        <v>13.607586635946454</v>
      </c>
      <c r="R457" s="24">
        <f t="shared" si="116"/>
        <v>-9.2631371838408327</v>
      </c>
      <c r="S457" s="24">
        <f t="shared" si="109"/>
        <v>34.313043140090457</v>
      </c>
      <c r="T457" s="24">
        <f t="shared" si="110"/>
        <v>0.46695685990954416</v>
      </c>
      <c r="U457" s="24">
        <f t="shared" si="111"/>
        <v>39.662294722804212</v>
      </c>
      <c r="V457" s="24">
        <f t="shared" si="117"/>
        <v>-1.7322947228042125</v>
      </c>
      <c r="W457" s="24">
        <f t="shared" si="118"/>
        <v>3.25</v>
      </c>
      <c r="X457" s="24">
        <f t="shared" si="119"/>
        <v>1.5</v>
      </c>
    </row>
    <row r="458" spans="1:24" x14ac:dyDescent="0.2">
      <c r="A458" s="60">
        <f>Spreads!A489</f>
        <v>44139</v>
      </c>
      <c r="B458" s="24">
        <f>IF(Spreads!$F489="","",Spreads!D489)</f>
        <v>39.14</v>
      </c>
      <c r="C458" s="24">
        <f t="shared" si="105"/>
        <v>4.75</v>
      </c>
      <c r="D458" s="24">
        <f>IF(Spreads!$F489="","",Spreads!G489)</f>
        <v>49.39</v>
      </c>
      <c r="E458" s="24">
        <f>IF(Spreads!$F489="","",Spreads!B489)</f>
        <v>38.54</v>
      </c>
      <c r="F458" s="24">
        <f>IF(Spreads!$F489="","",Spreads!F489)</f>
        <v>38.782158574122917</v>
      </c>
      <c r="G458" s="24">
        <f>IF(Spreads!$F489="","",Spreads!C489)</f>
        <v>35.39</v>
      </c>
      <c r="H458" s="24">
        <f>IF(Spreads!$F489="","",Spreads!H489)</f>
        <v>34.39</v>
      </c>
      <c r="I458" s="24">
        <f t="shared" si="112"/>
        <v>4.3921585741229165</v>
      </c>
      <c r="J458" s="24">
        <f t="shared" si="113"/>
        <v>1</v>
      </c>
      <c r="L458" s="24">
        <f t="shared" si="114"/>
        <v>4.1499999999999986</v>
      </c>
      <c r="M458" s="24">
        <f t="shared" si="115"/>
        <v>15</v>
      </c>
      <c r="N458" s="24"/>
      <c r="O458" s="24">
        <f t="shared" si="106"/>
        <v>37.323106404524204</v>
      </c>
      <c r="P458" s="24">
        <f t="shared" si="107"/>
        <v>1.816893595475797</v>
      </c>
      <c r="Q458" s="24">
        <f t="shared" si="108"/>
        <v>13.835203084369038</v>
      </c>
      <c r="R458" s="24">
        <f t="shared" si="116"/>
        <v>-9.4430445102461213</v>
      </c>
      <c r="S458" s="24">
        <f t="shared" si="109"/>
        <v>34.931570506233811</v>
      </c>
      <c r="T458" s="24">
        <f t="shared" si="110"/>
        <v>0.45842949376618947</v>
      </c>
      <c r="U458" s="24">
        <f t="shared" si="111"/>
        <v>40.374946150648753</v>
      </c>
      <c r="V458" s="24">
        <f t="shared" si="117"/>
        <v>-1.8349461506487543</v>
      </c>
      <c r="W458" s="24">
        <f t="shared" si="118"/>
        <v>3.25</v>
      </c>
      <c r="X458" s="24">
        <f t="shared" si="119"/>
        <v>1.5</v>
      </c>
    </row>
    <row r="459" spans="1:24" x14ac:dyDescent="0.2">
      <c r="A459" s="60">
        <f>Spreads!A490</f>
        <v>44140</v>
      </c>
      <c r="B459" s="24">
        <f>IF(Spreads!$F490="","",Spreads!D490)</f>
        <v>40.72</v>
      </c>
      <c r="C459" s="24">
        <f t="shared" si="105"/>
        <v>5.25</v>
      </c>
      <c r="D459" s="24">
        <f>IF(Spreads!$F490="","",Spreads!G490)</f>
        <v>50.47</v>
      </c>
      <c r="E459" s="24">
        <f>IF(Spreads!$F490="","",Spreads!B490)</f>
        <v>39.619999999999997</v>
      </c>
      <c r="F459" s="24">
        <f>IF(Spreads!$F490="","",Spreads!F490)</f>
        <v>39.90480000653173</v>
      </c>
      <c r="G459" s="24">
        <f>IF(Spreads!$F490="","",Spreads!C490)</f>
        <v>36.47</v>
      </c>
      <c r="H459" s="24">
        <f>IF(Spreads!$F490="","",Spreads!H490)</f>
        <v>35.47</v>
      </c>
      <c r="I459" s="24">
        <f t="shared" si="112"/>
        <v>4.4348000065317308</v>
      </c>
      <c r="J459" s="24">
        <f t="shared" si="113"/>
        <v>1</v>
      </c>
      <c r="L459" s="24">
        <f t="shared" si="114"/>
        <v>4.1499999999999986</v>
      </c>
      <c r="M459" s="24">
        <f t="shared" si="115"/>
        <v>15</v>
      </c>
      <c r="N459" s="24"/>
      <c r="O459" s="24">
        <f t="shared" si="106"/>
        <v>38.485164773335562</v>
      </c>
      <c r="P459" s="24">
        <f t="shared" si="107"/>
        <v>2.2348352266644369</v>
      </c>
      <c r="Q459" s="24">
        <f t="shared" si="108"/>
        <v>14.238196140592622</v>
      </c>
      <c r="R459" s="24">
        <f t="shared" si="116"/>
        <v>-9.8033961340608915</v>
      </c>
      <c r="S459" s="24">
        <f t="shared" si="109"/>
        <v>36.026668138094166</v>
      </c>
      <c r="T459" s="24">
        <f t="shared" si="110"/>
        <v>0.44333186190583262</v>
      </c>
      <c r="U459" s="24">
        <f t="shared" si="111"/>
        <v>41.614254179726174</v>
      </c>
      <c r="V459" s="24">
        <f t="shared" si="117"/>
        <v>-1.9942541797261768</v>
      </c>
      <c r="W459" s="24">
        <f t="shared" si="118"/>
        <v>3.5</v>
      </c>
      <c r="X459" s="24">
        <f t="shared" si="119"/>
        <v>1.75</v>
      </c>
    </row>
    <row r="460" spans="1:24" x14ac:dyDescent="0.2">
      <c r="A460" s="60">
        <f>Spreads!A491</f>
        <v>44141</v>
      </c>
      <c r="B460" s="24">
        <f>IF(Spreads!$F491="","",Spreads!D491)</f>
        <v>40.590000000000003</v>
      </c>
      <c r="C460" s="24">
        <f t="shared" si="105"/>
        <v>5.25</v>
      </c>
      <c r="D460" s="24">
        <f>IF(Spreads!$F491="","",Spreads!G491)</f>
        <v>50.34</v>
      </c>
      <c r="E460" s="24">
        <f>IF(Spreads!$F491="","",Spreads!B491)</f>
        <v>39.49</v>
      </c>
      <c r="F460" s="24">
        <f>IF(Spreads!$F491="","",Spreads!F491)</f>
        <v>39.768722257148845</v>
      </c>
      <c r="G460" s="24">
        <f>IF(Spreads!$F491="","",Spreads!C491)</f>
        <v>36.340000000000003</v>
      </c>
      <c r="H460" s="24">
        <f>IF(Spreads!$F491="","",Spreads!H491)</f>
        <v>35.340000000000003</v>
      </c>
      <c r="I460" s="24">
        <f t="shared" si="112"/>
        <v>4.4287222571488414</v>
      </c>
      <c r="J460" s="24">
        <f t="shared" si="113"/>
        <v>1</v>
      </c>
      <c r="L460" s="24">
        <f t="shared" si="114"/>
        <v>4.1499999999999986</v>
      </c>
      <c r="M460" s="24">
        <f t="shared" si="115"/>
        <v>15</v>
      </c>
      <c r="N460" s="24"/>
      <c r="O460" s="24">
        <f t="shared" si="106"/>
        <v>38.345356870326874</v>
      </c>
      <c r="P460" s="24">
        <f t="shared" si="107"/>
        <v>2.2446431296731291</v>
      </c>
      <c r="Q460" s="24">
        <f t="shared" si="108"/>
        <v>14.189687717158304</v>
      </c>
      <c r="R460" s="24">
        <f t="shared" si="116"/>
        <v>-9.7609654600094622</v>
      </c>
      <c r="S460" s="24">
        <f t="shared" si="109"/>
        <v>35.894850830555427</v>
      </c>
      <c r="T460" s="24">
        <f t="shared" si="110"/>
        <v>0.44514916944457639</v>
      </c>
      <c r="U460" s="24">
        <f t="shared" si="111"/>
        <v>41.462377645923247</v>
      </c>
      <c r="V460" s="24">
        <f t="shared" si="117"/>
        <v>-1.9723776459232454</v>
      </c>
      <c r="W460" s="24">
        <f t="shared" si="118"/>
        <v>3.5</v>
      </c>
      <c r="X460" s="24">
        <f t="shared" si="119"/>
        <v>1.75</v>
      </c>
    </row>
    <row r="461" spans="1:24" x14ac:dyDescent="0.2">
      <c r="A461" s="60">
        <f>Spreads!A492</f>
        <v>44144</v>
      </c>
      <c r="B461" s="24">
        <f>IF(Spreads!$F492="","",Spreads!D492)</f>
        <v>40.729999999999997</v>
      </c>
      <c r="C461" s="24">
        <f t="shared" si="105"/>
        <v>5.25</v>
      </c>
      <c r="D461" s="24">
        <f>IF(Spreads!$F492="","",Spreads!G492)</f>
        <v>48.48</v>
      </c>
      <c r="E461" s="24">
        <f>IF(Spreads!$F492="","",Spreads!B492)</f>
        <v>39.630000000000003</v>
      </c>
      <c r="F461" s="24">
        <f>IF(Spreads!$F492="","",Spreads!F492)</f>
        <v>39.9614990687746</v>
      </c>
      <c r="G461" s="24">
        <f>IF(Spreads!$F492="","",Spreads!C492)</f>
        <v>36.479999999999997</v>
      </c>
      <c r="H461" s="24">
        <f>IF(Spreads!$F492="","",Spreads!H492)</f>
        <v>35.479999999999997</v>
      </c>
      <c r="I461" s="24">
        <f t="shared" si="112"/>
        <v>4.4814990687746032</v>
      </c>
      <c r="J461" s="24">
        <f t="shared" si="113"/>
        <v>1</v>
      </c>
      <c r="L461" s="24">
        <f t="shared" si="114"/>
        <v>4.1500000000000057</v>
      </c>
      <c r="M461" s="24">
        <f t="shared" si="115"/>
        <v>13</v>
      </c>
      <c r="N461" s="24"/>
      <c r="O461" s="24">
        <f t="shared" si="106"/>
        <v>38.492519404427924</v>
      </c>
      <c r="P461" s="24">
        <f t="shared" si="107"/>
        <v>2.2374805955720731</v>
      </c>
      <c r="Q461" s="24">
        <f t="shared" si="108"/>
        <v>14.241927557779878</v>
      </c>
      <c r="R461" s="24">
        <f t="shared" si="116"/>
        <v>-9.7604284890052746</v>
      </c>
      <c r="S461" s="24">
        <f t="shared" si="109"/>
        <v>36.036807930981766</v>
      </c>
      <c r="T461" s="24">
        <f t="shared" si="110"/>
        <v>0.44319206901823094</v>
      </c>
      <c r="U461" s="24">
        <f t="shared" si="111"/>
        <v>40.527100787686507</v>
      </c>
      <c r="V461" s="24">
        <f t="shared" si="117"/>
        <v>-0.89710078768650448</v>
      </c>
      <c r="W461" s="24">
        <f t="shared" si="118"/>
        <v>3.5</v>
      </c>
      <c r="X461" s="24">
        <f t="shared" si="119"/>
        <v>1.75</v>
      </c>
    </row>
    <row r="462" spans="1:24" x14ac:dyDescent="0.2">
      <c r="A462" s="60">
        <f>Spreads!A493</f>
        <v>44145</v>
      </c>
      <c r="B462" s="24">
        <f>IF(Spreads!$F493="","",Spreads!D493)</f>
        <v>41.31</v>
      </c>
      <c r="C462" s="24">
        <f t="shared" si="105"/>
        <v>5.25</v>
      </c>
      <c r="D462" s="24">
        <f>IF(Spreads!$F493="","",Spreads!G493)</f>
        <v>49.06</v>
      </c>
      <c r="E462" s="24">
        <f>IF(Spreads!$F493="","",Spreads!B493)</f>
        <v>40.21</v>
      </c>
      <c r="F462" s="24">
        <f>IF(Spreads!$F493="","",Spreads!F493)</f>
        <v>40.823324814866226</v>
      </c>
      <c r="G462" s="24">
        <f>IF(Spreads!$F493="","",Spreads!C493)</f>
        <v>37.06</v>
      </c>
      <c r="H462" s="24">
        <f>IF(Spreads!$F493="","",Spreads!H493)</f>
        <v>36.06</v>
      </c>
      <c r="I462" s="24">
        <f t="shared" si="112"/>
        <v>4.7633248148662233</v>
      </c>
      <c r="J462" s="24">
        <f t="shared" si="113"/>
        <v>1</v>
      </c>
      <c r="L462" s="24">
        <f t="shared" si="114"/>
        <v>4.1499999999999986</v>
      </c>
      <c r="M462" s="24">
        <f t="shared" si="115"/>
        <v>13</v>
      </c>
      <c r="N462" s="24"/>
      <c r="O462" s="24">
        <f t="shared" si="106"/>
        <v>39.097546640707733</v>
      </c>
      <c r="P462" s="24">
        <f t="shared" si="107"/>
        <v>2.2124533592922688</v>
      </c>
      <c r="Q462" s="24">
        <f t="shared" si="108"/>
        <v>14.458349754640695</v>
      </c>
      <c r="R462" s="24">
        <f t="shared" si="116"/>
        <v>-9.6950249397744717</v>
      </c>
      <c r="S462" s="24">
        <f t="shared" si="109"/>
        <v>36.624915918462335</v>
      </c>
      <c r="T462" s="24">
        <f t="shared" si="110"/>
        <v>0.43508408153766709</v>
      </c>
      <c r="U462" s="24">
        <f t="shared" si="111"/>
        <v>41.204703784653454</v>
      </c>
      <c r="V462" s="24">
        <f t="shared" si="117"/>
        <v>-0.99470378465345277</v>
      </c>
      <c r="W462" s="24">
        <f t="shared" si="118"/>
        <v>3.5</v>
      </c>
      <c r="X462" s="24">
        <f t="shared" si="119"/>
        <v>1.75</v>
      </c>
    </row>
    <row r="463" spans="1:24" x14ac:dyDescent="0.2">
      <c r="A463" s="60">
        <f>Spreads!A494</f>
        <v>44146</v>
      </c>
      <c r="B463" s="24">
        <f>IF(Spreads!$F494="","",Spreads!D494)</f>
        <v>42.38</v>
      </c>
      <c r="C463" s="24">
        <f t="shared" si="105"/>
        <v>5.25</v>
      </c>
      <c r="D463" s="24">
        <f>IF(Spreads!$F494="","",Spreads!G494)</f>
        <v>50.13</v>
      </c>
      <c r="E463" s="24">
        <f>IF(Spreads!$F494="","",Spreads!B494)</f>
        <v>41.28</v>
      </c>
      <c r="F463" s="24">
        <f>IF(Spreads!$F494="","",Spreads!F494)</f>
        <v>42.433578182563721</v>
      </c>
      <c r="G463" s="24">
        <f>IF(Spreads!$F494="","",Spreads!C494)</f>
        <v>38.130000000000003</v>
      </c>
      <c r="H463" s="24">
        <f>IF(Spreads!$F494="","",Spreads!H494)</f>
        <v>37.130000000000003</v>
      </c>
      <c r="I463" s="24">
        <f t="shared" si="112"/>
        <v>5.3035781825637187</v>
      </c>
      <c r="J463" s="24">
        <f t="shared" si="113"/>
        <v>1</v>
      </c>
      <c r="L463" s="24">
        <f t="shared" si="114"/>
        <v>4.1499999999999986</v>
      </c>
      <c r="M463" s="24">
        <f t="shared" si="115"/>
        <v>13</v>
      </c>
      <c r="N463" s="24"/>
      <c r="O463" s="24">
        <f t="shared" si="106"/>
        <v>40.212222273845889</v>
      </c>
      <c r="P463" s="24">
        <f t="shared" si="107"/>
        <v>2.1677777261541138</v>
      </c>
      <c r="Q463" s="24">
        <f t="shared" si="108"/>
        <v>14.857611393677031</v>
      </c>
      <c r="R463" s="24">
        <f t="shared" si="116"/>
        <v>-9.5540332111133122</v>
      </c>
      <c r="S463" s="24">
        <f t="shared" si="109"/>
        <v>37.709873757435091</v>
      </c>
      <c r="T463" s="24">
        <f t="shared" si="110"/>
        <v>0.42012624256491193</v>
      </c>
      <c r="U463" s="24">
        <f t="shared" si="111"/>
        <v>42.454764485954527</v>
      </c>
      <c r="V463" s="24">
        <f t="shared" si="117"/>
        <v>-1.1747644859545261</v>
      </c>
      <c r="W463" s="24">
        <f t="shared" si="118"/>
        <v>3.75</v>
      </c>
      <c r="X463" s="24">
        <f t="shared" si="119"/>
        <v>1.5</v>
      </c>
    </row>
    <row r="464" spans="1:24" x14ac:dyDescent="0.2">
      <c r="A464" s="60">
        <f>Spreads!A495</f>
        <v>44147</v>
      </c>
      <c r="B464" s="24">
        <f>IF(Spreads!$F495="","",Spreads!D495)</f>
        <v>42.3</v>
      </c>
      <c r="C464" s="24">
        <f t="shared" si="105"/>
        <v>5.25</v>
      </c>
      <c r="D464" s="24">
        <f>IF(Spreads!$F495="","",Spreads!G495)</f>
        <v>50.05</v>
      </c>
      <c r="E464" s="24">
        <f>IF(Spreads!$F495="","",Spreads!B495)</f>
        <v>41.2</v>
      </c>
      <c r="F464" s="24">
        <f>IF(Spreads!$F495="","",Spreads!F495)</f>
        <v>42.569655931946613</v>
      </c>
      <c r="G464" s="24">
        <f>IF(Spreads!$F495="","",Spreads!C495)</f>
        <v>38.049999999999997</v>
      </c>
      <c r="H464" s="24">
        <f>IF(Spreads!$F495="","",Spreads!H495)</f>
        <v>37.049999999999997</v>
      </c>
      <c r="I464" s="24">
        <f t="shared" si="112"/>
        <v>5.5196559319466161</v>
      </c>
      <c r="J464" s="24">
        <f t="shared" si="113"/>
        <v>1</v>
      </c>
      <c r="L464" s="24">
        <f t="shared" si="114"/>
        <v>4.1500000000000057</v>
      </c>
      <c r="M464" s="24">
        <f t="shared" si="115"/>
        <v>13</v>
      </c>
      <c r="N464" s="24"/>
      <c r="O464" s="24">
        <f t="shared" si="106"/>
        <v>40.110021445144419</v>
      </c>
      <c r="P464" s="24">
        <f t="shared" si="107"/>
        <v>2.1899785548555784</v>
      </c>
      <c r="Q464" s="24">
        <f t="shared" si="108"/>
        <v>14.827760056178981</v>
      </c>
      <c r="R464" s="24">
        <f t="shared" si="116"/>
        <v>-9.308104124232365</v>
      </c>
      <c r="S464" s="24">
        <f t="shared" si="109"/>
        <v>37.628755414334321</v>
      </c>
      <c r="T464" s="24">
        <f t="shared" si="110"/>
        <v>0.42124458566567569</v>
      </c>
      <c r="U464" s="24">
        <f t="shared" si="111"/>
        <v>42.361302003614256</v>
      </c>
      <c r="V464" s="24">
        <f t="shared" si="117"/>
        <v>-1.161302003614253</v>
      </c>
      <c r="W464" s="24">
        <f t="shared" si="118"/>
        <v>3.75</v>
      </c>
      <c r="X464" s="24">
        <f t="shared" si="119"/>
        <v>1.5</v>
      </c>
    </row>
    <row r="465" spans="1:24" x14ac:dyDescent="0.2">
      <c r="A465" s="60">
        <f>Spreads!A496</f>
        <v>44148</v>
      </c>
      <c r="B465" s="24">
        <f>IF(Spreads!$F496="","",Spreads!D496)</f>
        <v>42.38</v>
      </c>
      <c r="C465" s="24">
        <f t="shared" si="105"/>
        <v>5.25</v>
      </c>
      <c r="D465" s="24">
        <f>IF(Spreads!$F496="","",Spreads!G496)</f>
        <v>50.13</v>
      </c>
      <c r="E465" s="24">
        <f>IF(Spreads!$F496="","",Spreads!B496)</f>
        <v>41.28</v>
      </c>
      <c r="F465" s="24">
        <f>IF(Spreads!$F496="","",Spreads!F496)</f>
        <v>42.898510492955253</v>
      </c>
      <c r="G465" s="24">
        <f>IF(Spreads!$F496="","",Spreads!C496)</f>
        <v>38.130000000000003</v>
      </c>
      <c r="H465" s="24">
        <f>IF(Spreads!$F496="","",Spreads!H496)</f>
        <v>37.130000000000003</v>
      </c>
      <c r="I465" s="24">
        <f t="shared" si="112"/>
        <v>5.7685104929552509</v>
      </c>
      <c r="J465" s="24">
        <f t="shared" si="113"/>
        <v>1</v>
      </c>
      <c r="L465" s="24">
        <f t="shared" si="114"/>
        <v>4.1499999999999986</v>
      </c>
      <c r="M465" s="24">
        <f t="shared" si="115"/>
        <v>13</v>
      </c>
      <c r="N465" s="24"/>
      <c r="O465" s="24">
        <f t="shared" si="106"/>
        <v>40.178031601183086</v>
      </c>
      <c r="P465" s="24">
        <f t="shared" si="107"/>
        <v>2.2019683988169163</v>
      </c>
      <c r="Q465" s="24">
        <f t="shared" si="108"/>
        <v>14.857611393677031</v>
      </c>
      <c r="R465" s="24">
        <f t="shared" si="116"/>
        <v>-9.08910090072178</v>
      </c>
      <c r="S465" s="24">
        <f t="shared" si="109"/>
        <v>37.709873757435091</v>
      </c>
      <c r="T465" s="24">
        <f t="shared" si="110"/>
        <v>0.42012624256491193</v>
      </c>
      <c r="U465" s="24">
        <f t="shared" si="111"/>
        <v>42.454764485954527</v>
      </c>
      <c r="V465" s="24">
        <f t="shared" si="117"/>
        <v>-1.1747644859545261</v>
      </c>
      <c r="W465" s="24">
        <f t="shared" si="118"/>
        <v>3.75</v>
      </c>
      <c r="X465" s="24">
        <f t="shared" si="119"/>
        <v>1.5</v>
      </c>
    </row>
    <row r="466" spans="1:24" x14ac:dyDescent="0.2">
      <c r="A466" s="60">
        <f>Spreads!A497</f>
        <v>44151</v>
      </c>
      <c r="B466" s="24">
        <f>IF(Spreads!$F497="","",Spreads!D497)</f>
        <v>42.68</v>
      </c>
      <c r="C466" s="24">
        <f t="shared" si="105"/>
        <v>5.25</v>
      </c>
      <c r="D466" s="24">
        <f>IF(Spreads!$F497="","",Spreads!G497)</f>
        <v>50.43</v>
      </c>
      <c r="E466" s="24">
        <f>IF(Spreads!$F497="","",Spreads!B497)</f>
        <v>41.58</v>
      </c>
      <c r="F466" s="24">
        <f>IF(Spreads!$F497="","",Spreads!F497)</f>
        <v>43.442821490486807</v>
      </c>
      <c r="G466" s="24">
        <f>IF(Spreads!$F497="","",Spreads!C497)</f>
        <v>38.43</v>
      </c>
      <c r="H466" s="24">
        <f>IF(Spreads!$F497="","",Spreads!H497)</f>
        <v>37.43</v>
      </c>
      <c r="I466" s="24">
        <f t="shared" si="112"/>
        <v>6.0128214904868074</v>
      </c>
      <c r="J466" s="24">
        <f t="shared" si="113"/>
        <v>1</v>
      </c>
      <c r="L466" s="24">
        <f t="shared" si="114"/>
        <v>4.1499999999999986</v>
      </c>
      <c r="M466" s="24">
        <f t="shared" si="115"/>
        <v>13</v>
      </c>
      <c r="N466" s="24"/>
      <c r="O466" s="24">
        <f t="shared" si="106"/>
        <v>40.483730256188167</v>
      </c>
      <c r="P466" s="24">
        <f t="shared" si="107"/>
        <v>2.1962697438118326</v>
      </c>
      <c r="Q466" s="24">
        <f t="shared" si="108"/>
        <v>14.969553909294692</v>
      </c>
      <c r="R466" s="24">
        <f t="shared" si="116"/>
        <v>-8.956732418807885</v>
      </c>
      <c r="S466" s="24">
        <f t="shared" si="109"/>
        <v>38.014067544062968</v>
      </c>
      <c r="T466" s="24">
        <f t="shared" si="110"/>
        <v>0.41593245593703188</v>
      </c>
      <c r="U466" s="24">
        <f t="shared" si="111"/>
        <v>42.805248794730531</v>
      </c>
      <c r="V466" s="24">
        <f t="shared" si="117"/>
        <v>-1.2252487947305326</v>
      </c>
      <c r="W466" s="24">
        <f t="shared" si="118"/>
        <v>3.75</v>
      </c>
      <c r="X466" s="24">
        <f t="shared" si="119"/>
        <v>1.5</v>
      </c>
    </row>
    <row r="467" spans="1:24" x14ac:dyDescent="0.2">
      <c r="A467" s="60">
        <f>Spreads!A498</f>
        <v>44152</v>
      </c>
      <c r="B467" s="24">
        <f>IF(Spreads!$F498="","",Spreads!D498)</f>
        <v>42.75</v>
      </c>
      <c r="C467" s="24">
        <f t="shared" si="105"/>
        <v>5.25</v>
      </c>
      <c r="D467" s="24">
        <f>IF(Spreads!$F498="","",Spreads!G498)</f>
        <v>50.5</v>
      </c>
      <c r="E467" s="24">
        <f>IF(Spreads!$F498="","",Spreads!B498)</f>
        <v>41.65</v>
      </c>
      <c r="F467" s="24">
        <f>IF(Spreads!$F498="","",Spreads!F498)</f>
        <v>43.544879802523973</v>
      </c>
      <c r="G467" s="24">
        <f>IF(Spreads!$F498="","",Spreads!C498)</f>
        <v>38.5</v>
      </c>
      <c r="H467" s="24">
        <f>IF(Spreads!$F498="","",Spreads!H498)</f>
        <v>37.5</v>
      </c>
      <c r="I467" s="24">
        <f t="shared" si="112"/>
        <v>6.0448798025239725</v>
      </c>
      <c r="J467" s="24">
        <f t="shared" si="113"/>
        <v>1</v>
      </c>
      <c r="L467" s="24">
        <f t="shared" si="114"/>
        <v>4.1499999999999986</v>
      </c>
      <c r="M467" s="24">
        <f t="shared" si="115"/>
        <v>13</v>
      </c>
      <c r="N467" s="24"/>
      <c r="O467" s="24">
        <f t="shared" si="106"/>
        <v>40.556894563815973</v>
      </c>
      <c r="P467" s="24">
        <f t="shared" si="107"/>
        <v>2.1931054361840268</v>
      </c>
      <c r="Q467" s="24">
        <f t="shared" si="108"/>
        <v>14.995673829605481</v>
      </c>
      <c r="R467" s="24">
        <f t="shared" si="116"/>
        <v>-8.9507940270815087</v>
      </c>
      <c r="S467" s="24">
        <f t="shared" si="109"/>
        <v>38.085046094276137</v>
      </c>
      <c r="T467" s="24">
        <f t="shared" si="110"/>
        <v>0.4149539057238627</v>
      </c>
      <c r="U467" s="24">
        <f t="shared" si="111"/>
        <v>42.887028466778268</v>
      </c>
      <c r="V467" s="24">
        <f t="shared" si="117"/>
        <v>-1.2370284667782698</v>
      </c>
      <c r="W467" s="24">
        <f t="shared" si="118"/>
        <v>3.75</v>
      </c>
      <c r="X467" s="24">
        <f t="shared" si="119"/>
        <v>1.5</v>
      </c>
    </row>
    <row r="468" spans="1:24" x14ac:dyDescent="0.2">
      <c r="A468" s="60">
        <f>Spreads!A499</f>
        <v>44153</v>
      </c>
      <c r="B468" s="24">
        <f>IF(Spreads!$F499="","",Spreads!D499)</f>
        <v>43.71</v>
      </c>
      <c r="C468" s="24">
        <f t="shared" si="105"/>
        <v>5.25</v>
      </c>
      <c r="D468" s="24">
        <f>IF(Spreads!$F499="","",Spreads!G499)</f>
        <v>51.46</v>
      </c>
      <c r="E468" s="24">
        <f>IF(Spreads!$F499="","",Spreads!B499)</f>
        <v>42.61</v>
      </c>
      <c r="F468" s="24">
        <f>IF(Spreads!$F499="","",Spreads!F499)</f>
        <v>44.996375795941439</v>
      </c>
      <c r="G468" s="24">
        <f>IF(Spreads!$F499="","",Spreads!C499)</f>
        <v>39.46</v>
      </c>
      <c r="H468" s="24">
        <f>IF(Spreads!$F499="","",Spreads!H499)</f>
        <v>38.46</v>
      </c>
      <c r="I468" s="24">
        <f t="shared" si="112"/>
        <v>6.5363757959414386</v>
      </c>
      <c r="J468" s="24">
        <f t="shared" si="113"/>
        <v>1</v>
      </c>
      <c r="L468" s="24">
        <f t="shared" si="114"/>
        <v>4.1499999999999986</v>
      </c>
      <c r="M468" s="24">
        <f t="shared" si="115"/>
        <v>13</v>
      </c>
      <c r="N468" s="24"/>
      <c r="O468" s="24">
        <f t="shared" si="106"/>
        <v>41.556478582275375</v>
      </c>
      <c r="P468" s="24">
        <f t="shared" si="107"/>
        <v>2.153521417724626</v>
      </c>
      <c r="Q468" s="24">
        <f t="shared" si="108"/>
        <v>15.353889879582006</v>
      </c>
      <c r="R468" s="24">
        <f t="shared" si="116"/>
        <v>-8.8175140836405674</v>
      </c>
      <c r="S468" s="24">
        <f t="shared" si="109"/>
        <v>39.058466211485353</v>
      </c>
      <c r="T468" s="24">
        <f t="shared" si="110"/>
        <v>0.40153378851464794</v>
      </c>
      <c r="U468" s="24">
        <f t="shared" si="111"/>
        <v>44.008578254861476</v>
      </c>
      <c r="V468" s="24">
        <f t="shared" si="117"/>
        <v>-1.3985782548614765</v>
      </c>
      <c r="W468" s="24">
        <f t="shared" si="118"/>
        <v>3.75</v>
      </c>
      <c r="X468" s="24">
        <f t="shared" si="119"/>
        <v>1.5</v>
      </c>
    </row>
    <row r="469" spans="1:24" x14ac:dyDescent="0.2">
      <c r="A469" s="60">
        <f>Spreads!A500</f>
        <v>44154</v>
      </c>
      <c r="B469" s="24">
        <f>IF(Spreads!$F500="","",Spreads!D500)</f>
        <v>44.06</v>
      </c>
      <c r="C469" s="24">
        <f t="shared" si="105"/>
        <v>5.25</v>
      </c>
      <c r="D469" s="24">
        <f>IF(Spreads!$F500="","",Spreads!G500)</f>
        <v>51.81</v>
      </c>
      <c r="E469" s="24">
        <f>IF(Spreads!$F500="","",Spreads!B500)</f>
        <v>42.96</v>
      </c>
      <c r="F469" s="24">
        <f>IF(Spreads!$F500="","",Spreads!F500)</f>
        <v>45.098434107978605</v>
      </c>
      <c r="G469" s="24">
        <f>IF(Spreads!$F500="","",Spreads!C500)</f>
        <v>39.81</v>
      </c>
      <c r="H469" s="24">
        <f>IF(Spreads!$F500="","",Spreads!H500)</f>
        <v>38.81</v>
      </c>
      <c r="I469" s="24">
        <f t="shared" si="112"/>
        <v>6.2884341079786026</v>
      </c>
      <c r="J469" s="24">
        <f t="shared" si="113"/>
        <v>1</v>
      </c>
      <c r="L469" s="24">
        <f t="shared" si="114"/>
        <v>4.1499999999999986</v>
      </c>
      <c r="M469" s="24">
        <f t="shared" si="115"/>
        <v>13</v>
      </c>
      <c r="N469" s="24"/>
      <c r="O469" s="24">
        <f t="shared" si="106"/>
        <v>41.952321198850051</v>
      </c>
      <c r="P469" s="24">
        <f t="shared" si="107"/>
        <v>2.1076788011499517</v>
      </c>
      <c r="Q469" s="24">
        <f t="shared" si="108"/>
        <v>15.484489481135945</v>
      </c>
      <c r="R469" s="24">
        <f t="shared" si="116"/>
        <v>-9.1960553731573427</v>
      </c>
      <c r="S469" s="24">
        <f t="shared" si="109"/>
        <v>39.413358962551207</v>
      </c>
      <c r="T469" s="24">
        <f t="shared" si="110"/>
        <v>0.39664103744879498</v>
      </c>
      <c r="U469" s="24">
        <f t="shared" si="111"/>
        <v>44.417476615100156</v>
      </c>
      <c r="V469" s="24">
        <f t="shared" si="117"/>
        <v>-1.4574766151001555</v>
      </c>
      <c r="W469" s="24">
        <f t="shared" si="118"/>
        <v>3.75</v>
      </c>
      <c r="X469" s="24">
        <f t="shared" si="119"/>
        <v>1.5</v>
      </c>
    </row>
    <row r="470" spans="1:24" x14ac:dyDescent="0.2">
      <c r="A470" s="60">
        <f>Spreads!A501</f>
        <v>44155</v>
      </c>
      <c r="B470" s="24">
        <f>IF(Spreads!$F501="","",Spreads!D501)</f>
        <v>43.91</v>
      </c>
      <c r="C470" s="24">
        <f t="shared" si="105"/>
        <v>5.25</v>
      </c>
      <c r="D470" s="24">
        <f>IF(Spreads!$F501="","",Spreads!G501)</f>
        <v>51.66</v>
      </c>
      <c r="E470" s="24">
        <f>IF(Spreads!$F501="","",Spreads!B501)</f>
        <v>42.81</v>
      </c>
      <c r="F470" s="24">
        <f>IF(Spreads!$F501="","",Spreads!F501)</f>
        <v>44.882977671455698</v>
      </c>
      <c r="G470" s="24">
        <f>IF(Spreads!$F501="","",Spreads!C501)</f>
        <v>39.659999999999997</v>
      </c>
      <c r="H470" s="24">
        <f>IF(Spreads!$F501="","",Spreads!H501)</f>
        <v>38.659999999999997</v>
      </c>
      <c r="I470" s="24">
        <f t="shared" si="112"/>
        <v>6.2229776714557019</v>
      </c>
      <c r="J470" s="24">
        <f t="shared" si="113"/>
        <v>1</v>
      </c>
      <c r="L470" s="24">
        <f t="shared" si="114"/>
        <v>4.1500000000000057</v>
      </c>
      <c r="M470" s="24">
        <f t="shared" si="115"/>
        <v>13</v>
      </c>
      <c r="N470" s="24"/>
      <c r="O470" s="24">
        <f t="shared" si="106"/>
        <v>41.795302277120335</v>
      </c>
      <c r="P470" s="24">
        <f t="shared" si="107"/>
        <v>2.1146977228796615</v>
      </c>
      <c r="Q470" s="24">
        <f t="shared" si="108"/>
        <v>15.428518223327112</v>
      </c>
      <c r="R470" s="24">
        <f t="shared" si="116"/>
        <v>-9.20554055187141</v>
      </c>
      <c r="S470" s="24">
        <f t="shared" si="109"/>
        <v>39.261262069237269</v>
      </c>
      <c r="T470" s="24">
        <f t="shared" si="110"/>
        <v>0.3987379307627279</v>
      </c>
      <c r="U470" s="24">
        <f t="shared" si="111"/>
        <v>44.242234460712147</v>
      </c>
      <c r="V470" s="24">
        <f t="shared" si="117"/>
        <v>-1.4322344607121451</v>
      </c>
      <c r="W470" s="24">
        <f t="shared" si="118"/>
        <v>3.75</v>
      </c>
      <c r="X470" s="24">
        <f t="shared" si="119"/>
        <v>1.5</v>
      </c>
    </row>
    <row r="471" spans="1:24" x14ac:dyDescent="0.2">
      <c r="A471" s="60">
        <f>Spreads!A503</f>
        <v>44159</v>
      </c>
      <c r="B471" s="24">
        <f>IF(Spreads!$F503="","",Spreads!D503)</f>
        <v>43.31</v>
      </c>
      <c r="C471" s="24">
        <f t="shared" si="105"/>
        <v>5.5900000000000034</v>
      </c>
      <c r="D471" s="24">
        <f>IF(Spreads!$F503="","",Spreads!G503)</f>
        <v>51.06</v>
      </c>
      <c r="E471" s="24">
        <f>IF(Spreads!$F503="","",Spreads!B503)</f>
        <v>42.21</v>
      </c>
      <c r="F471" s="24">
        <f>IF(Spreads!$F503="","",Spreads!F503)</f>
        <v>44.236608361886987</v>
      </c>
      <c r="G471" s="24">
        <f>IF(Spreads!$F503="","",Spreads!C503)</f>
        <v>39.06</v>
      </c>
      <c r="H471" s="24">
        <f>IF(Spreads!$F503="","",Spreads!H503)</f>
        <v>37.72</v>
      </c>
      <c r="I471" s="24">
        <f t="shared" si="112"/>
        <v>6.5166083618869877</v>
      </c>
      <c r="J471" s="24">
        <f t="shared" si="113"/>
        <v>1.3400000000000034</v>
      </c>
      <c r="L471" s="24">
        <f t="shared" si="114"/>
        <v>4.490000000000002</v>
      </c>
      <c r="M471" s="24">
        <f t="shared" si="115"/>
        <v>13.340000000000003</v>
      </c>
      <c r="N471" s="24"/>
      <c r="O471" s="24">
        <f t="shared" si="106"/>
        <v>40.759558471274168</v>
      </c>
      <c r="P471" s="24">
        <f t="shared" si="107"/>
        <v>2.550441528725834</v>
      </c>
      <c r="Q471" s="24">
        <f t="shared" si="108"/>
        <v>15.234664509601821</v>
      </c>
      <c r="R471" s="24">
        <f t="shared" si="116"/>
        <v>-8.7180561477148331</v>
      </c>
      <c r="S471" s="24">
        <f t="shared" si="109"/>
        <v>38.428734731309206</v>
      </c>
      <c r="T471" s="24">
        <f t="shared" si="110"/>
        <v>0.63126526869079669</v>
      </c>
      <c r="U471" s="24">
        <f t="shared" si="111"/>
        <v>43.315596319499477</v>
      </c>
      <c r="V471" s="24">
        <f t="shared" si="117"/>
        <v>-1.105596319499476</v>
      </c>
      <c r="W471" s="24">
        <f t="shared" si="118"/>
        <v>3.75</v>
      </c>
      <c r="X471" s="24">
        <f t="shared" si="119"/>
        <v>1.8400000000000034</v>
      </c>
    </row>
    <row r="472" spans="1:24" x14ac:dyDescent="0.2">
      <c r="A472" s="60">
        <f>Spreads!A504</f>
        <v>44160</v>
      </c>
      <c r="B472" s="24">
        <f>IF(Spreads!$F504="","",Spreads!D504)</f>
        <v>43.43</v>
      </c>
      <c r="C472" s="24">
        <f t="shared" si="105"/>
        <v>5.57</v>
      </c>
      <c r="D472" s="24">
        <f>IF(Spreads!$F504="","",Spreads!G504)</f>
        <v>51.08</v>
      </c>
      <c r="E472" s="24">
        <f>IF(Spreads!$F504="","",Spreads!B504)</f>
        <v>42.93</v>
      </c>
      <c r="F472" s="24">
        <f>IF(Spreads!$F504="","",Spreads!F504)</f>
        <v>44.474744423307037</v>
      </c>
      <c r="G472" s="24">
        <f>IF(Spreads!$F504="","",Spreads!C504)</f>
        <v>39.78</v>
      </c>
      <c r="H472" s="24">
        <f>IF(Spreads!$F504="","",Spreads!H504)</f>
        <v>37.86</v>
      </c>
      <c r="I472" s="24">
        <f t="shared" si="112"/>
        <v>6.6147444233070374</v>
      </c>
      <c r="J472" s="24">
        <f t="shared" si="113"/>
        <v>1.9200000000000017</v>
      </c>
      <c r="L472" s="24">
        <f t="shared" si="114"/>
        <v>5.07</v>
      </c>
      <c r="M472" s="24">
        <f t="shared" si="115"/>
        <v>13.219999999999999</v>
      </c>
      <c r="N472" s="24"/>
      <c r="O472" s="24">
        <f t="shared" si="106"/>
        <v>40.903385329993476</v>
      </c>
      <c r="P472" s="24">
        <f t="shared" si="107"/>
        <v>2.5266146700065235</v>
      </c>
      <c r="Q472" s="24">
        <f t="shared" si="108"/>
        <v>15.554556441660157</v>
      </c>
      <c r="R472" s="24">
        <f t="shared" si="116"/>
        <v>-8.9398120183531198</v>
      </c>
      <c r="S472" s="24">
        <f t="shared" si="109"/>
        <v>38.776443750069227</v>
      </c>
      <c r="T472" s="24">
        <f t="shared" si="110"/>
        <v>1.0035562499307744</v>
      </c>
      <c r="U472" s="24">
        <f t="shared" si="111"/>
        <v>43.414122910755651</v>
      </c>
      <c r="V472" s="24">
        <f t="shared" si="117"/>
        <v>-0.4841229107556515</v>
      </c>
      <c r="W472" s="24">
        <f t="shared" si="118"/>
        <v>4</v>
      </c>
      <c r="X472" s="24">
        <f t="shared" si="119"/>
        <v>1.5700000000000003</v>
      </c>
    </row>
    <row r="473" spans="1:24" x14ac:dyDescent="0.2">
      <c r="A473" s="60">
        <f>Spreads!A505</f>
        <v>44162</v>
      </c>
      <c r="B473" s="24">
        <f>IF(Spreads!$F505="","",Spreads!D505)</f>
        <v>43.95</v>
      </c>
      <c r="C473" s="24">
        <f t="shared" si="105"/>
        <v>5.5200000000000031</v>
      </c>
      <c r="D473" s="24">
        <f>IF(Spreads!$F505="","",Spreads!G505)</f>
        <v>53.7</v>
      </c>
      <c r="E473" s="24">
        <f>IF(Spreads!$F505="","",Spreads!B505)</f>
        <v>43.45</v>
      </c>
      <c r="F473" s="24">
        <f>IF(Spreads!$F505="","",Spreads!F505)</f>
        <v>44.134550049849821</v>
      </c>
      <c r="G473" s="24">
        <f>IF(Spreads!$F505="","",Spreads!C505)</f>
        <v>40.299999999999997</v>
      </c>
      <c r="H473" s="24">
        <f>IF(Spreads!$F505="","",Spreads!H505)</f>
        <v>38.43</v>
      </c>
      <c r="I473" s="24">
        <f t="shared" si="112"/>
        <v>5.7045500498498214</v>
      </c>
      <c r="J473" s="24">
        <f t="shared" si="113"/>
        <v>1.8699999999999974</v>
      </c>
      <c r="L473" s="24">
        <f t="shared" si="114"/>
        <v>5.0200000000000031</v>
      </c>
      <c r="M473" s="24">
        <f t="shared" si="115"/>
        <v>15.270000000000003</v>
      </c>
      <c r="N473" s="24"/>
      <c r="O473" s="24">
        <f t="shared" si="106"/>
        <v>41.585283738569785</v>
      </c>
      <c r="P473" s="24">
        <f t="shared" si="107"/>
        <v>2.3647162614302175</v>
      </c>
      <c r="Q473" s="24">
        <f t="shared" si="108"/>
        <v>15.744173765175374</v>
      </c>
      <c r="R473" s="24">
        <f t="shared" si="116"/>
        <v>-10.039623715325552</v>
      </c>
      <c r="S473" s="24">
        <f t="shared" si="109"/>
        <v>39.336674710323088</v>
      </c>
      <c r="T473" s="24">
        <f t="shared" si="110"/>
        <v>0.96332528967690934</v>
      </c>
      <c r="U473" s="24">
        <f t="shared" si="111"/>
        <v>45.208593753072194</v>
      </c>
      <c r="V473" s="24">
        <f t="shared" si="117"/>
        <v>-1.7585937530721907</v>
      </c>
      <c r="W473" s="24">
        <f t="shared" si="118"/>
        <v>4</v>
      </c>
      <c r="X473" s="24">
        <f t="shared" si="119"/>
        <v>1.5200000000000031</v>
      </c>
    </row>
    <row r="474" spans="1:24" x14ac:dyDescent="0.2">
      <c r="A474" s="60">
        <f>Spreads!A506</f>
        <v>44165</v>
      </c>
      <c r="B474" s="24">
        <f>IF(Spreads!$F506="","",Spreads!D506)</f>
        <v>43.13</v>
      </c>
      <c r="C474" s="24">
        <f t="shared" si="105"/>
        <v>5.6400000000000006</v>
      </c>
      <c r="D474" s="24">
        <f>IF(Spreads!$F506="","",Spreads!G506)</f>
        <v>52.88</v>
      </c>
      <c r="E474" s="24">
        <f>IF(Spreads!$F506="","",Spreads!B506)</f>
        <v>42.63</v>
      </c>
      <c r="F474" s="24">
        <f>IF(Spreads!$F506="","",Spreads!F506)</f>
        <v>43.182005804169606</v>
      </c>
      <c r="G474" s="24">
        <f>IF(Spreads!$F506="","",Spreads!C506)</f>
        <v>39.479999999999997</v>
      </c>
      <c r="H474" s="24">
        <f>IF(Spreads!$F506="","",Spreads!H506)</f>
        <v>37.49</v>
      </c>
      <c r="I474" s="24">
        <f t="shared" si="112"/>
        <v>5.6920058041696038</v>
      </c>
      <c r="J474" s="24">
        <f t="shared" si="113"/>
        <v>1.9899999999999949</v>
      </c>
      <c r="L474" s="24">
        <f t="shared" si="114"/>
        <v>5.1400000000000006</v>
      </c>
      <c r="M474" s="24">
        <f t="shared" si="115"/>
        <v>15.39</v>
      </c>
      <c r="N474" s="24"/>
      <c r="O474" s="24">
        <f t="shared" si="106"/>
        <v>40.572055741550344</v>
      </c>
      <c r="P474" s="24">
        <f t="shared" si="107"/>
        <v>2.557944258449659</v>
      </c>
      <c r="Q474" s="24">
        <f t="shared" si="108"/>
        <v>15.448796844353376</v>
      </c>
      <c r="R474" s="24">
        <f t="shared" si="116"/>
        <v>-9.7567910401837725</v>
      </c>
      <c r="S474" s="24">
        <f t="shared" si="109"/>
        <v>38.426103541302936</v>
      </c>
      <c r="T474" s="24">
        <f t="shared" si="110"/>
        <v>1.0538964586970607</v>
      </c>
      <c r="U474" s="24">
        <f t="shared" si="111"/>
        <v>44.170955241910093</v>
      </c>
      <c r="V474" s="24">
        <f t="shared" si="117"/>
        <v>-1.5409552419100905</v>
      </c>
      <c r="W474" s="24">
        <f t="shared" si="118"/>
        <v>3.75</v>
      </c>
      <c r="X474" s="24">
        <f t="shared" si="119"/>
        <v>1.8900000000000006</v>
      </c>
    </row>
    <row r="475" spans="1:24" x14ac:dyDescent="0.2">
      <c r="A475" s="60">
        <f>Spreads!A507</f>
        <v>44166</v>
      </c>
      <c r="B475" s="24">
        <f>IF(Spreads!$F507="","",Spreads!D507)</f>
        <v>44.01</v>
      </c>
      <c r="C475" s="24">
        <f t="shared" si="105"/>
        <v>7</v>
      </c>
      <c r="D475" s="24">
        <f>IF(Spreads!$F507="","",Spreads!G507)</f>
        <v>52.01</v>
      </c>
      <c r="E475" s="24">
        <f>IF(Spreads!$F507="","",Spreads!B507)</f>
        <v>43.26</v>
      </c>
      <c r="F475" s="24">
        <f>IF(Spreads!$F507="","",Spreads!F507)</f>
        <v>42.569655931946613</v>
      </c>
      <c r="G475" s="24">
        <f>IF(Spreads!$F507="","",Spreads!C507)</f>
        <v>39.26</v>
      </c>
      <c r="H475" s="24">
        <f>IF(Spreads!$F507="","",Spreads!H507)</f>
        <v>37.01</v>
      </c>
      <c r="I475" s="24">
        <f t="shared" si="112"/>
        <v>5.5596559319466152</v>
      </c>
      <c r="J475" s="24">
        <f t="shared" si="113"/>
        <v>2.25</v>
      </c>
      <c r="L475" s="24">
        <f t="shared" si="114"/>
        <v>6.25</v>
      </c>
      <c r="M475" s="24">
        <f t="shared" si="115"/>
        <v>15</v>
      </c>
      <c r="N475" s="24"/>
      <c r="O475" s="24">
        <f t="shared" si="106"/>
        <v>40.0639245438663</v>
      </c>
      <c r="P475" s="24">
        <f t="shared" si="107"/>
        <v>3.9460754561336984</v>
      </c>
      <c r="Q475" s="24">
        <f t="shared" si="108"/>
        <v>15.389670791388493</v>
      </c>
      <c r="R475" s="24">
        <f t="shared" si="116"/>
        <v>-9.8300148594418779</v>
      </c>
      <c r="S475" s="24">
        <f t="shared" si="109"/>
        <v>38.333160085026577</v>
      </c>
      <c r="T475" s="24">
        <f t="shared" si="110"/>
        <v>0.92683991497342078</v>
      </c>
      <c r="U475" s="24">
        <f t="shared" si="111"/>
        <v>43.334882775969682</v>
      </c>
      <c r="V475" s="24">
        <f t="shared" si="117"/>
        <v>-7.4882775969683735E-2</v>
      </c>
      <c r="W475" s="24">
        <f t="shared" si="118"/>
        <v>3.75</v>
      </c>
      <c r="X475" s="24">
        <f t="shared" si="119"/>
        <v>3.25</v>
      </c>
    </row>
    <row r="476" spans="1:24" x14ac:dyDescent="0.2">
      <c r="A476" s="60">
        <f>Spreads!A508</f>
        <v>44167</v>
      </c>
      <c r="B476" s="24">
        <f>IF(Spreads!$F508="","",Spreads!D508)</f>
        <v>43.92</v>
      </c>
      <c r="C476" s="24">
        <f t="shared" si="105"/>
        <v>7</v>
      </c>
      <c r="D476" s="24">
        <f>IF(Spreads!$F508="","",Spreads!G508)</f>
        <v>51.92</v>
      </c>
      <c r="E476" s="24">
        <f>IF(Spreads!$F508="","",Spreads!B508)</f>
        <v>43.17</v>
      </c>
      <c r="F476" s="24">
        <f>IF(Spreads!$F508="","",Spreads!F508)</f>
        <v>42.184102308695095</v>
      </c>
      <c r="G476" s="24">
        <f>IF(Spreads!$F508="","",Spreads!C508)</f>
        <v>39.17</v>
      </c>
      <c r="H476" s="24">
        <f>IF(Spreads!$F508="","",Spreads!H508)</f>
        <v>36.92</v>
      </c>
      <c r="I476" s="24">
        <f t="shared" si="112"/>
        <v>5.2641023086950938</v>
      </c>
      <c r="J476" s="24">
        <f t="shared" si="113"/>
        <v>2.25</v>
      </c>
      <c r="L476" s="24">
        <f t="shared" si="114"/>
        <v>6.25</v>
      </c>
      <c r="M476" s="24">
        <f t="shared" si="115"/>
        <v>15</v>
      </c>
      <c r="N476" s="24"/>
      <c r="O476" s="24">
        <f t="shared" si="106"/>
        <v>39.988559756735285</v>
      </c>
      <c r="P476" s="24">
        <f t="shared" si="107"/>
        <v>3.9314402432647171</v>
      </c>
      <c r="Q476" s="24">
        <f t="shared" si="108"/>
        <v>15.356088036703195</v>
      </c>
      <c r="R476" s="24">
        <f t="shared" si="116"/>
        <v>-10.091985728008101</v>
      </c>
      <c r="S476" s="24">
        <f t="shared" si="109"/>
        <v>38.241901949038223</v>
      </c>
      <c r="T476" s="24">
        <f t="shared" si="110"/>
        <v>0.92809805096177911</v>
      </c>
      <c r="U476" s="24">
        <f t="shared" si="111"/>
        <v>43.229737483336883</v>
      </c>
      <c r="V476" s="24">
        <f t="shared" si="117"/>
        <v>-5.973748333688178E-2</v>
      </c>
      <c r="W476" s="24">
        <f t="shared" si="118"/>
        <v>3.75</v>
      </c>
      <c r="X476" s="24">
        <f t="shared" si="119"/>
        <v>3.25</v>
      </c>
    </row>
    <row r="477" spans="1:24" x14ac:dyDescent="0.2">
      <c r="A477" s="60">
        <f>Spreads!A509</f>
        <v>44168</v>
      </c>
      <c r="B477" s="24">
        <f>IF(Spreads!$F509="","",Spreads!D509)</f>
        <v>44.73</v>
      </c>
      <c r="C477" s="24">
        <f t="shared" si="105"/>
        <v>7</v>
      </c>
      <c r="D477" s="24">
        <f>IF(Spreads!$F509="","",Spreads!G509)</f>
        <v>52.73</v>
      </c>
      <c r="E477" s="24">
        <f>IF(Spreads!$F509="","",Spreads!B509)</f>
        <v>43.98</v>
      </c>
      <c r="F477" s="24">
        <f>IF(Spreads!$F509="","",Spreads!F509)</f>
        <v>42.853151243160966</v>
      </c>
      <c r="G477" s="24">
        <f>IF(Spreads!$F509="","",Spreads!C509)</f>
        <v>40.229999999999997</v>
      </c>
      <c r="H477" s="24">
        <f>IF(Spreads!$F509="","",Spreads!H509)</f>
        <v>37.729999999999997</v>
      </c>
      <c r="I477" s="24">
        <f t="shared" si="112"/>
        <v>5.1231512431609687</v>
      </c>
      <c r="J477" s="24">
        <f t="shared" si="113"/>
        <v>2.5</v>
      </c>
      <c r="L477" s="24">
        <f t="shared" si="114"/>
        <v>6.25</v>
      </c>
      <c r="M477" s="24">
        <f t="shared" si="115"/>
        <v>15</v>
      </c>
      <c r="N477" s="24"/>
      <c r="O477" s="24">
        <f t="shared" si="106"/>
        <v>40.872820795736679</v>
      </c>
      <c r="P477" s="24">
        <f t="shared" si="107"/>
        <v>3.8571792042633177</v>
      </c>
      <c r="Q477" s="24">
        <f t="shared" si="108"/>
        <v>15.77370010966259</v>
      </c>
      <c r="R477" s="24">
        <f t="shared" si="116"/>
        <v>-10.650548866501621</v>
      </c>
      <c r="S477" s="24">
        <f t="shared" si="109"/>
        <v>39.063225172933485</v>
      </c>
      <c r="T477" s="24">
        <f t="shared" si="110"/>
        <v>1.1667748270665115</v>
      </c>
      <c r="U477" s="24">
        <f t="shared" si="111"/>
        <v>44.176045117032089</v>
      </c>
      <c r="V477" s="24">
        <f t="shared" si="117"/>
        <v>-0.19604511703209226</v>
      </c>
      <c r="W477" s="24">
        <f t="shared" si="118"/>
        <v>4</v>
      </c>
      <c r="X477" s="24">
        <f t="shared" si="119"/>
        <v>3</v>
      </c>
    </row>
    <row r="478" spans="1:24" x14ac:dyDescent="0.2">
      <c r="A478" s="60">
        <f>Spreads!A510</f>
        <v>44169</v>
      </c>
      <c r="B478" s="24">
        <f>IF(Spreads!$F510="","",Spreads!D510)</f>
        <v>45.51</v>
      </c>
      <c r="C478" s="24">
        <f t="shared" si="105"/>
        <v>7.1000000000000014</v>
      </c>
      <c r="D478" s="24">
        <f>IF(Spreads!$F510="","",Spreads!G510)</f>
        <v>53.41</v>
      </c>
      <c r="E478" s="24">
        <f>IF(Spreads!$F510="","",Spreads!B510)</f>
        <v>44.66</v>
      </c>
      <c r="F478" s="24">
        <f>IF(Spreads!$F510="","",Spreads!F510)</f>
        <v>43.93043342577549</v>
      </c>
      <c r="G478" s="24">
        <f>IF(Spreads!$F510="","",Spreads!C510)</f>
        <v>40.909999999999997</v>
      </c>
      <c r="H478" s="24">
        <f>IF(Spreads!$F510="","",Spreads!H510)</f>
        <v>38.409999999999997</v>
      </c>
      <c r="I478" s="24">
        <f t="shared" si="112"/>
        <v>5.5204334257754937</v>
      </c>
      <c r="J478" s="24">
        <f t="shared" si="113"/>
        <v>2.5</v>
      </c>
      <c r="L478" s="24">
        <f t="shared" si="114"/>
        <v>6.25</v>
      </c>
      <c r="M478" s="24">
        <f t="shared" si="115"/>
        <v>15</v>
      </c>
      <c r="N478" s="24"/>
      <c r="O478" s="24">
        <f t="shared" si="106"/>
        <v>41.577245827148538</v>
      </c>
      <c r="P478" s="24">
        <f t="shared" si="107"/>
        <v>3.9327541728514603</v>
      </c>
      <c r="Q478" s="24">
        <f t="shared" si="108"/>
        <v>16.027436478395959</v>
      </c>
      <c r="R478" s="24">
        <f t="shared" si="116"/>
        <v>-10.507003052620465</v>
      </c>
      <c r="S478" s="24">
        <f t="shared" si="109"/>
        <v>39.752731089290009</v>
      </c>
      <c r="T478" s="24">
        <f t="shared" si="110"/>
        <v>1.1572689107099876</v>
      </c>
      <c r="U478" s="24">
        <f t="shared" si="111"/>
        <v>44.965989120421128</v>
      </c>
      <c r="V478" s="24">
        <f t="shared" si="117"/>
        <v>-0.30598912042113113</v>
      </c>
      <c r="W478" s="24">
        <f t="shared" si="118"/>
        <v>4</v>
      </c>
      <c r="X478" s="24">
        <f t="shared" si="119"/>
        <v>3.1000000000000014</v>
      </c>
    </row>
    <row r="479" spans="1:24" x14ac:dyDescent="0.2">
      <c r="A479" s="60">
        <f>Spreads!A513</f>
        <v>44174</v>
      </c>
      <c r="B479" s="24">
        <f>IF(Spreads!$F513="","",Spreads!D513)</f>
        <v>44.86</v>
      </c>
      <c r="C479" s="24">
        <f t="shared" si="105"/>
        <v>7</v>
      </c>
      <c r="D479" s="24">
        <f>IF(Spreads!$F513="","",Spreads!G513)</f>
        <v>52.86</v>
      </c>
      <c r="E479" s="24">
        <f>IF(Spreads!$F513="","",Spreads!B513)</f>
        <v>44.11</v>
      </c>
      <c r="F479" s="24">
        <f>IF(Spreads!$F513="","",Spreads!F513)</f>
        <v>43.862394551084044</v>
      </c>
      <c r="G479" s="24">
        <f>IF(Spreads!$F513="","",Spreads!C513)</f>
        <v>40.36</v>
      </c>
      <c r="H479" s="24">
        <f>IF(Spreads!$F513="","",Spreads!H513)</f>
        <v>37.86</v>
      </c>
      <c r="I479" s="24">
        <f t="shared" si="112"/>
        <v>6.0023945510840448</v>
      </c>
      <c r="J479" s="24">
        <f t="shared" si="113"/>
        <v>2.5</v>
      </c>
      <c r="L479" s="24">
        <f t="shared" si="114"/>
        <v>6.25</v>
      </c>
      <c r="M479" s="24">
        <f t="shared" si="115"/>
        <v>15</v>
      </c>
      <c r="N479" s="24"/>
      <c r="O479" s="24">
        <f t="shared" si="106"/>
        <v>40.948416947646933</v>
      </c>
      <c r="P479" s="24">
        <f t="shared" si="107"/>
        <v>3.9115830523530661</v>
      </c>
      <c r="Q479" s="24">
        <f t="shared" si="108"/>
        <v>15.822208533096912</v>
      </c>
      <c r="R479" s="24">
        <f t="shared" si="116"/>
        <v>-9.8198139820128674</v>
      </c>
      <c r="S479" s="24">
        <f t="shared" si="109"/>
        <v>39.195042480472232</v>
      </c>
      <c r="T479" s="24">
        <f t="shared" si="110"/>
        <v>1.1649575195277677</v>
      </c>
      <c r="U479" s="24">
        <f t="shared" si="111"/>
        <v>44.32792165083503</v>
      </c>
      <c r="V479" s="24">
        <f t="shared" si="117"/>
        <v>-0.21792165083503079</v>
      </c>
      <c r="W479" s="24">
        <f t="shared" si="118"/>
        <v>4</v>
      </c>
      <c r="X479" s="24">
        <f t="shared" si="119"/>
        <v>3</v>
      </c>
    </row>
    <row r="480" spans="1:24" x14ac:dyDescent="0.2">
      <c r="A480" s="60">
        <f>Spreads!A514</f>
        <v>44175</v>
      </c>
      <c r="B480" s="24">
        <f>IF(Spreads!$F514="","",Spreads!D514)</f>
        <v>44.81</v>
      </c>
      <c r="C480" s="24">
        <f t="shared" si="105"/>
        <v>6.75</v>
      </c>
      <c r="D480" s="24">
        <f>IF(Spreads!$F514="","",Spreads!G514)</f>
        <v>53.06</v>
      </c>
      <c r="E480" s="24">
        <f>IF(Spreads!$F514="","",Spreads!B514)</f>
        <v>44.31</v>
      </c>
      <c r="F480" s="24">
        <f>IF(Spreads!$F514="","",Spreads!F514)</f>
        <v>43.748996426598303</v>
      </c>
      <c r="G480" s="24">
        <f>IF(Spreads!$F514="","",Spreads!C514)</f>
        <v>40.56</v>
      </c>
      <c r="H480" s="24">
        <f>IF(Spreads!$F514="","",Spreads!H514)</f>
        <v>38.06</v>
      </c>
      <c r="I480" s="24">
        <f t="shared" si="112"/>
        <v>5.6889964265983011</v>
      </c>
      <c r="J480" s="24">
        <f t="shared" si="113"/>
        <v>2.5</v>
      </c>
      <c r="L480" s="24">
        <f t="shared" si="114"/>
        <v>6.25</v>
      </c>
      <c r="M480" s="24">
        <f t="shared" si="115"/>
        <v>15</v>
      </c>
      <c r="N480" s="24"/>
      <c r="O480" s="24">
        <f t="shared" si="106"/>
        <v>41.187240642491908</v>
      </c>
      <c r="P480" s="24">
        <f t="shared" si="107"/>
        <v>3.6227593575080945</v>
      </c>
      <c r="Q480" s="24">
        <f t="shared" si="108"/>
        <v>15.896836876842022</v>
      </c>
      <c r="R480" s="24">
        <f t="shared" si="116"/>
        <v>-10.207840450243721</v>
      </c>
      <c r="S480" s="24">
        <f t="shared" si="109"/>
        <v>39.397838338224155</v>
      </c>
      <c r="T480" s="24">
        <f t="shared" si="110"/>
        <v>1.1621616617758477</v>
      </c>
      <c r="U480" s="24">
        <f t="shared" si="111"/>
        <v>44.572795597943795</v>
      </c>
      <c r="V480" s="24">
        <f t="shared" si="117"/>
        <v>-0.26279559794379281</v>
      </c>
      <c r="W480" s="24">
        <f t="shared" si="118"/>
        <v>4</v>
      </c>
      <c r="X480" s="24">
        <f t="shared" si="119"/>
        <v>2.75</v>
      </c>
    </row>
    <row r="481" spans="1:24" x14ac:dyDescent="0.2">
      <c r="A481" s="60">
        <f>Spreads!A515</f>
        <v>44176</v>
      </c>
      <c r="B481" s="24">
        <f>IF(Spreads!$F515="","",Spreads!D515)</f>
        <v>44.99</v>
      </c>
      <c r="C481" s="24">
        <f t="shared" si="105"/>
        <v>6.75</v>
      </c>
      <c r="D481" s="24">
        <f>IF(Spreads!$F515="","",Spreads!G515)</f>
        <v>53.24</v>
      </c>
      <c r="E481" s="24">
        <f>IF(Spreads!$F515="","",Spreads!B515)</f>
        <v>44.49</v>
      </c>
      <c r="F481" s="24">
        <f>IF(Spreads!$F515="","",Spreads!F515)</f>
        <v>43.794355676392598</v>
      </c>
      <c r="G481" s="24">
        <f>IF(Spreads!$F515="","",Spreads!C515)</f>
        <v>40.74</v>
      </c>
      <c r="H481" s="24">
        <f>IF(Spreads!$F515="","",Spreads!H515)</f>
        <v>38.24</v>
      </c>
      <c r="I481" s="24">
        <f t="shared" si="112"/>
        <v>5.5543556763925963</v>
      </c>
      <c r="J481" s="24">
        <f t="shared" si="113"/>
        <v>2.5</v>
      </c>
      <c r="L481" s="24">
        <f t="shared" si="114"/>
        <v>6.25</v>
      </c>
      <c r="M481" s="24">
        <f t="shared" si="115"/>
        <v>15</v>
      </c>
      <c r="N481" s="24"/>
      <c r="O481" s="24">
        <f t="shared" si="106"/>
        <v>41.391341022861724</v>
      </c>
      <c r="P481" s="24">
        <f t="shared" si="107"/>
        <v>3.5986589771382782</v>
      </c>
      <c r="Q481" s="24">
        <f t="shared" si="108"/>
        <v>15.964002386212618</v>
      </c>
      <c r="R481" s="24">
        <f t="shared" si="116"/>
        <v>-10.409646709820022</v>
      </c>
      <c r="S481" s="24">
        <f t="shared" si="109"/>
        <v>39.580354610200885</v>
      </c>
      <c r="T481" s="24">
        <f t="shared" si="110"/>
        <v>1.1596453897991168</v>
      </c>
      <c r="U481" s="24">
        <f t="shared" si="111"/>
        <v>44.783086183209399</v>
      </c>
      <c r="V481" s="24">
        <f t="shared" si="117"/>
        <v>-0.29308618320939672</v>
      </c>
      <c r="W481" s="24">
        <f t="shared" si="118"/>
        <v>4</v>
      </c>
      <c r="X481" s="24">
        <f t="shared" si="119"/>
        <v>2.75</v>
      </c>
    </row>
    <row r="482" spans="1:24" x14ac:dyDescent="0.2">
      <c r="A482" s="60">
        <f>Spreads!A516</f>
        <v>44179</v>
      </c>
      <c r="B482" s="24">
        <f>IF(Spreads!$F516="","",Spreads!D516)</f>
        <v>45.48</v>
      </c>
      <c r="C482" s="24">
        <f t="shared" si="105"/>
        <v>6.75</v>
      </c>
      <c r="D482" s="24">
        <f>IF(Spreads!$F516="","",Spreads!G516)</f>
        <v>53.73</v>
      </c>
      <c r="E482" s="24">
        <f>IF(Spreads!$F516="","",Spreads!B516)</f>
        <v>44.98</v>
      </c>
      <c r="F482" s="24">
        <f>IF(Spreads!$F516="","",Spreads!F516)</f>
        <v>44.406705548615591</v>
      </c>
      <c r="G482" s="24">
        <f>IF(Spreads!$F516="","",Spreads!C516)</f>
        <v>41.23</v>
      </c>
      <c r="H482" s="24">
        <f>IF(Spreads!$F516="","",Spreads!H516)</f>
        <v>38.729999999999997</v>
      </c>
      <c r="I482" s="24">
        <f t="shared" si="112"/>
        <v>5.676705548615594</v>
      </c>
      <c r="J482" s="24">
        <f t="shared" si="113"/>
        <v>2.5</v>
      </c>
      <c r="L482" s="24">
        <f t="shared" si="114"/>
        <v>6.25</v>
      </c>
      <c r="M482" s="24">
        <f t="shared" si="115"/>
        <v>15</v>
      </c>
      <c r="N482" s="24"/>
      <c r="O482" s="24">
        <f t="shared" si="106"/>
        <v>41.910996445865294</v>
      </c>
      <c r="P482" s="24">
        <f t="shared" si="107"/>
        <v>3.5690035541347029</v>
      </c>
      <c r="Q482" s="24">
        <f t="shared" si="108"/>
        <v>16.146841828388133</v>
      </c>
      <c r="R482" s="24">
        <f t="shared" si="116"/>
        <v>-10.470136279772539</v>
      </c>
      <c r="S482" s="24">
        <f t="shared" si="109"/>
        <v>40.077204461693078</v>
      </c>
      <c r="T482" s="24">
        <f t="shared" si="110"/>
        <v>1.1527955383069184</v>
      </c>
      <c r="U482" s="24">
        <f t="shared" si="111"/>
        <v>45.355543887543533</v>
      </c>
      <c r="V482" s="24">
        <f t="shared" si="117"/>
        <v>-0.37554388754353596</v>
      </c>
      <c r="W482" s="24">
        <f t="shared" si="118"/>
        <v>4</v>
      </c>
      <c r="X482" s="24">
        <f t="shared" si="119"/>
        <v>2.75</v>
      </c>
    </row>
    <row r="483" spans="1:24" x14ac:dyDescent="0.2">
      <c r="A483" s="60">
        <f>Spreads!A517</f>
        <v>44180</v>
      </c>
      <c r="B483" s="24">
        <f>IF(Spreads!$F517="","",Spreads!D517)</f>
        <v>45.94</v>
      </c>
      <c r="C483" s="24">
        <f t="shared" si="105"/>
        <v>6.75</v>
      </c>
      <c r="D483" s="24">
        <f>IF(Spreads!$F517="","",Spreads!G517)</f>
        <v>54.19</v>
      </c>
      <c r="E483" s="24">
        <f>IF(Spreads!$F517="","",Spreads!B517)</f>
        <v>45.44</v>
      </c>
      <c r="F483" s="24">
        <f>IF(Spreads!$F517="","",Spreads!F517)</f>
        <v>44.973696171044288</v>
      </c>
      <c r="G483" s="24">
        <f>IF(Spreads!$F517="","",Spreads!C517)</f>
        <v>41.69</v>
      </c>
      <c r="H483" s="24">
        <f>IF(Spreads!$F517="","",Spreads!H517)</f>
        <v>39.19</v>
      </c>
      <c r="I483" s="24">
        <f t="shared" si="112"/>
        <v>5.7836961710442907</v>
      </c>
      <c r="J483" s="24">
        <f t="shared" si="113"/>
        <v>2.5</v>
      </c>
      <c r="L483" s="24">
        <f t="shared" si="114"/>
        <v>6.25</v>
      </c>
      <c r="M483" s="24">
        <f t="shared" si="115"/>
        <v>15</v>
      </c>
      <c r="N483" s="24"/>
      <c r="O483" s="24">
        <f t="shared" si="106"/>
        <v>42.399414868292013</v>
      </c>
      <c r="P483" s="24">
        <f t="shared" si="107"/>
        <v>3.5405851317079851</v>
      </c>
      <c r="Q483" s="24">
        <f t="shared" si="108"/>
        <v>16.318487019001886</v>
      </c>
      <c r="R483" s="24">
        <f t="shared" si="116"/>
        <v>-10.534790847957595</v>
      </c>
      <c r="S483" s="24">
        <f t="shared" si="109"/>
        <v>40.543634934522487</v>
      </c>
      <c r="T483" s="24">
        <f t="shared" si="110"/>
        <v>1.1463650654775108</v>
      </c>
      <c r="U483" s="24">
        <f t="shared" si="111"/>
        <v>45.892953161000065</v>
      </c>
      <c r="V483" s="24">
        <f t="shared" si="117"/>
        <v>-0.45295316100006744</v>
      </c>
      <c r="W483" s="24">
        <f t="shared" si="118"/>
        <v>4</v>
      </c>
      <c r="X483" s="24">
        <f t="shared" si="119"/>
        <v>2.75</v>
      </c>
    </row>
    <row r="484" spans="1:24" x14ac:dyDescent="0.2">
      <c r="A484" s="60">
        <f>Spreads!A518</f>
        <v>44181</v>
      </c>
      <c r="B484" s="24">
        <f>IF(Spreads!$F518="","",Spreads!D518)</f>
        <v>44.8</v>
      </c>
      <c r="C484" s="24">
        <f t="shared" si="105"/>
        <v>5.75</v>
      </c>
      <c r="D484" s="24">
        <f>IF(Spreads!$F518="","",Spreads!G518)</f>
        <v>54.05</v>
      </c>
      <c r="E484" s="24">
        <f>IF(Spreads!$F518="","",Spreads!B518)</f>
        <v>45.3</v>
      </c>
      <c r="F484" s="24">
        <f>IF(Spreads!$F518="","",Spreads!F518)</f>
        <v>43.612918677215418</v>
      </c>
      <c r="G484" s="24">
        <f>IF(Spreads!$F518="","",Spreads!C518)</f>
        <v>41.55</v>
      </c>
      <c r="H484" s="24">
        <f>IF(Spreads!$F518="","",Spreads!H518)</f>
        <v>39.049999999999997</v>
      </c>
      <c r="I484" s="24">
        <f t="shared" si="112"/>
        <v>4.5629186772154213</v>
      </c>
      <c r="J484" s="24">
        <f t="shared" si="113"/>
        <v>2.5</v>
      </c>
      <c r="L484" s="24">
        <f t="shared" si="114"/>
        <v>6.25</v>
      </c>
      <c r="M484" s="24">
        <f t="shared" si="115"/>
        <v>15</v>
      </c>
      <c r="N484" s="24"/>
      <c r="O484" s="24">
        <f t="shared" si="106"/>
        <v>42.338145975270692</v>
      </c>
      <c r="P484" s="24">
        <f t="shared" si="107"/>
        <v>2.4618540247293055</v>
      </c>
      <c r="Q484" s="24">
        <f t="shared" si="108"/>
        <v>16.266247178380308</v>
      </c>
      <c r="R484" s="24">
        <f t="shared" si="116"/>
        <v>-11.703328501164886</v>
      </c>
      <c r="S484" s="24">
        <f t="shared" si="109"/>
        <v>40.401677834096148</v>
      </c>
      <c r="T484" s="24">
        <f t="shared" si="110"/>
        <v>1.1483221659038492</v>
      </c>
      <c r="U484" s="24">
        <f t="shared" si="111"/>
        <v>45.774264781936971</v>
      </c>
      <c r="V484" s="24">
        <f t="shared" si="117"/>
        <v>-0.47426478193697363</v>
      </c>
      <c r="W484" s="24">
        <f t="shared" si="118"/>
        <v>4</v>
      </c>
      <c r="X484" s="24">
        <f t="shared" si="119"/>
        <v>1.75</v>
      </c>
    </row>
    <row r="485" spans="1:24" x14ac:dyDescent="0.2">
      <c r="A485" s="60">
        <f>Spreads!A519</f>
        <v>44182</v>
      </c>
      <c r="B485" s="24">
        <f>IF(Spreads!$F519="","",Spreads!D519)</f>
        <v>45.68</v>
      </c>
      <c r="C485" s="24">
        <f t="shared" si="105"/>
        <v>5.75</v>
      </c>
      <c r="D485" s="24">
        <f>IF(Spreads!$F519="","",Spreads!G519)</f>
        <v>54.93</v>
      </c>
      <c r="E485" s="24">
        <f>IF(Spreads!$F519="","",Spreads!B519)</f>
        <v>46.18</v>
      </c>
      <c r="F485" s="24">
        <f>IF(Spreads!$F519="","",Spreads!F519)</f>
        <v>44.225268549438411</v>
      </c>
      <c r="G485" s="24">
        <f>IF(Spreads!$F519="","",Spreads!C519)</f>
        <v>42.43</v>
      </c>
      <c r="H485" s="24">
        <f>IF(Spreads!$F519="","",Spreads!H519)</f>
        <v>39.93</v>
      </c>
      <c r="I485" s="24">
        <f t="shared" si="112"/>
        <v>4.2952685494384113</v>
      </c>
      <c r="J485" s="24">
        <f t="shared" si="113"/>
        <v>2.5</v>
      </c>
      <c r="L485" s="24">
        <f t="shared" si="114"/>
        <v>6.25</v>
      </c>
      <c r="M485" s="24">
        <f t="shared" si="115"/>
        <v>15</v>
      </c>
      <c r="N485" s="24"/>
      <c r="O485" s="24">
        <f t="shared" si="106"/>
        <v>43.307246185735977</v>
      </c>
      <c r="P485" s="24">
        <f t="shared" si="107"/>
        <v>2.3727538142640228</v>
      </c>
      <c r="Q485" s="24">
        <f t="shared" si="108"/>
        <v>16.59461189085879</v>
      </c>
      <c r="R485" s="24">
        <f t="shared" si="116"/>
        <v>-12.299343341420379</v>
      </c>
      <c r="S485" s="24">
        <f t="shared" si="109"/>
        <v>41.293979608204594</v>
      </c>
      <c r="T485" s="24">
        <f t="shared" si="110"/>
        <v>1.1360203917954053</v>
      </c>
      <c r="U485" s="24">
        <f t="shared" si="111"/>
        <v>46.802352087679921</v>
      </c>
      <c r="V485" s="24">
        <f t="shared" si="117"/>
        <v>-0.62235208767992134</v>
      </c>
      <c r="W485" s="24">
        <f t="shared" si="118"/>
        <v>4.25</v>
      </c>
      <c r="X485" s="24">
        <f t="shared" si="119"/>
        <v>1.5</v>
      </c>
    </row>
    <row r="486" spans="1:24" x14ac:dyDescent="0.2">
      <c r="A486" s="60">
        <f>Spreads!A520</f>
        <v>44183</v>
      </c>
      <c r="B486" s="24">
        <f>IF(Spreads!$F520="","",Spreads!D520)</f>
        <v>45.82</v>
      </c>
      <c r="C486" s="24">
        <f t="shared" si="105"/>
        <v>5.75</v>
      </c>
      <c r="D486" s="24">
        <f>IF(Spreads!$F520="","",Spreads!G520)</f>
        <v>55.07</v>
      </c>
      <c r="E486" s="24">
        <f>IF(Spreads!$F520="","",Spreads!B520)</f>
        <v>46.32</v>
      </c>
      <c r="F486" s="24">
        <f>IF(Spreads!$F520="","",Spreads!F520)</f>
        <v>44.565462922895627</v>
      </c>
      <c r="G486" s="24">
        <f>IF(Spreads!$F520="","",Spreads!C520)</f>
        <v>42.57</v>
      </c>
      <c r="H486" s="24">
        <f>IF(Spreads!$F520="","",Spreads!H520)</f>
        <v>40.07</v>
      </c>
      <c r="I486" s="24">
        <f t="shared" si="112"/>
        <v>4.4954629228956264</v>
      </c>
      <c r="J486" s="24">
        <f t="shared" si="113"/>
        <v>2.5</v>
      </c>
      <c r="L486" s="24">
        <f t="shared" si="114"/>
        <v>6.25</v>
      </c>
      <c r="M486" s="24">
        <f t="shared" si="115"/>
        <v>15</v>
      </c>
      <c r="N486" s="24"/>
      <c r="O486" s="24">
        <f t="shared" si="106"/>
        <v>43.443567774846386</v>
      </c>
      <c r="P486" s="24">
        <f t="shared" si="107"/>
        <v>2.3764322251536143</v>
      </c>
      <c r="Q486" s="24">
        <f t="shared" si="108"/>
        <v>16.646851731480368</v>
      </c>
      <c r="R486" s="24">
        <f t="shared" si="116"/>
        <v>-12.151388808584741</v>
      </c>
      <c r="S486" s="24">
        <f t="shared" si="109"/>
        <v>41.435936708630933</v>
      </c>
      <c r="T486" s="24">
        <f t="shared" si="110"/>
        <v>1.1340632913690669</v>
      </c>
      <c r="U486" s="24">
        <f t="shared" si="111"/>
        <v>46.965911431775389</v>
      </c>
      <c r="V486" s="24">
        <f t="shared" si="117"/>
        <v>-0.64591143177538868</v>
      </c>
      <c r="W486" s="24">
        <f t="shared" si="118"/>
        <v>4.25</v>
      </c>
      <c r="X486" s="24">
        <f t="shared" si="119"/>
        <v>1.5</v>
      </c>
    </row>
    <row r="487" spans="1:24" x14ac:dyDescent="0.2">
      <c r="A487" s="60">
        <f>Spreads!A521</f>
        <v>44186</v>
      </c>
      <c r="B487" s="24">
        <f>IF(Spreads!$F521="","",Spreads!D521)</f>
        <v>45.71</v>
      </c>
      <c r="C487" s="24">
        <f t="shared" si="105"/>
        <v>6.1600000000000037</v>
      </c>
      <c r="D487" s="24">
        <f>IF(Spreads!$F521="","",Spreads!G521)</f>
        <v>54.96</v>
      </c>
      <c r="E487" s="24">
        <f>IF(Spreads!$F521="","",Spreads!B521)</f>
        <v>45.71</v>
      </c>
      <c r="F487" s="24">
        <f>IF(Spreads!$F521="","",Spreads!F521)</f>
        <v>44.35000648637272</v>
      </c>
      <c r="G487" s="24">
        <f>IF(Spreads!$F521="","",Spreads!C521)</f>
        <v>42.46</v>
      </c>
      <c r="H487" s="24">
        <f>IF(Spreads!$F521="","",Spreads!H521)</f>
        <v>39.549999999999997</v>
      </c>
      <c r="I487" s="24">
        <f t="shared" si="112"/>
        <v>4.8000064863727232</v>
      </c>
      <c r="J487" s="24">
        <f t="shared" si="113"/>
        <v>2.9100000000000037</v>
      </c>
      <c r="L487" s="24">
        <f t="shared" si="114"/>
        <v>6.1600000000000037</v>
      </c>
      <c r="M487" s="24">
        <f t="shared" si="115"/>
        <v>15.410000000000004</v>
      </c>
      <c r="N487" s="24"/>
      <c r="O487" s="24">
        <f t="shared" si="106"/>
        <v>42.860152516294022</v>
      </c>
      <c r="P487" s="24">
        <f t="shared" si="107"/>
        <v>2.8498474837059788</v>
      </c>
      <c r="Q487" s="24">
        <f t="shared" si="108"/>
        <v>16.64202037824148</v>
      </c>
      <c r="R487" s="24">
        <f t="shared" si="116"/>
        <v>-11.842013891868756</v>
      </c>
      <c r="S487" s="24">
        <f t="shared" si="109"/>
        <v>40.876740456665544</v>
      </c>
      <c r="T487" s="24">
        <f t="shared" si="110"/>
        <v>1.5832595433344565</v>
      </c>
      <c r="U487" s="24">
        <f t="shared" si="111"/>
        <v>46.56526962237848</v>
      </c>
      <c r="V487" s="24">
        <f t="shared" si="117"/>
        <v>-0.85526962237847926</v>
      </c>
      <c r="W487" s="24">
        <f t="shared" si="118"/>
        <v>4.25</v>
      </c>
      <c r="X487" s="24">
        <f t="shared" si="119"/>
        <v>1.9100000000000037</v>
      </c>
    </row>
    <row r="488" spans="1:24" x14ac:dyDescent="0.2">
      <c r="A488" s="60">
        <f>Spreads!A522</f>
        <v>44187</v>
      </c>
      <c r="B488" s="24">
        <f>IF(Spreads!$F522="","",Spreads!D522)</f>
        <v>46.3</v>
      </c>
      <c r="C488" s="24">
        <f t="shared" si="105"/>
        <v>6.3399999999999963</v>
      </c>
      <c r="D488" s="24">
        <f>IF(Spreads!$F522="","",Spreads!G522)</f>
        <v>55.55</v>
      </c>
      <c r="E488" s="24">
        <f>IF(Spreads!$F522="","",Spreads!B522)</f>
        <v>46.55</v>
      </c>
      <c r="F488" s="24">
        <f>IF(Spreads!$F522="","",Spreads!F522)</f>
        <v>44.633501797587073</v>
      </c>
      <c r="G488" s="24">
        <f>IF(Spreads!$F522="","",Spreads!C522)</f>
        <v>43.55</v>
      </c>
      <c r="H488" s="24">
        <f>IF(Spreads!$F522="","",Spreads!H522)</f>
        <v>39.96</v>
      </c>
      <c r="I488" s="24">
        <f t="shared" si="112"/>
        <v>4.6735017975870718</v>
      </c>
      <c r="J488" s="24">
        <f t="shared" si="113"/>
        <v>3.5899999999999963</v>
      </c>
      <c r="L488" s="24">
        <f t="shared" si="114"/>
        <v>6.5899999999999963</v>
      </c>
      <c r="M488" s="24">
        <f t="shared" si="115"/>
        <v>15.589999999999996</v>
      </c>
      <c r="N488" s="24"/>
      <c r="O488" s="24">
        <f t="shared" si="106"/>
        <v>43.311797783258946</v>
      </c>
      <c r="P488" s="24">
        <f t="shared" si="107"/>
        <v>2.9882022167410511</v>
      </c>
      <c r="Q488" s="24">
        <f t="shared" si="108"/>
        <v>17.108807486672394</v>
      </c>
      <c r="R488" s="24">
        <f t="shared" si="116"/>
        <v>-12.435305689085322</v>
      </c>
      <c r="S488" s="24">
        <f t="shared" si="109"/>
        <v>41.445012180373332</v>
      </c>
      <c r="T488" s="24">
        <f t="shared" si="110"/>
        <v>2.1049878196266647</v>
      </c>
      <c r="U488" s="24">
        <f t="shared" si="111"/>
        <v>47.135083328876419</v>
      </c>
      <c r="V488" s="24">
        <f t="shared" si="117"/>
        <v>-0.58508332887642212</v>
      </c>
      <c r="W488" s="24">
        <f t="shared" si="118"/>
        <v>4.5</v>
      </c>
      <c r="X488" s="24">
        <f t="shared" si="119"/>
        <v>1.8399999999999963</v>
      </c>
    </row>
    <row r="489" spans="1:24" x14ac:dyDescent="0.2">
      <c r="A489" s="60">
        <f>Spreads!A523</f>
        <v>44188</v>
      </c>
      <c r="B489" s="24">
        <f>IF(Spreads!$F523="","",Spreads!D523)</f>
        <v>47.1</v>
      </c>
      <c r="C489" s="24">
        <f t="shared" si="105"/>
        <v>6.490000000000002</v>
      </c>
      <c r="D489" s="24">
        <f>IF(Spreads!$F523="","",Spreads!G523)</f>
        <v>56.35</v>
      </c>
      <c r="E489" s="24">
        <f>IF(Spreads!$F523="","",Spreads!B523)</f>
        <v>47.35</v>
      </c>
      <c r="F489" s="24">
        <f>IF(Spreads!$F523="","",Spreads!F523)</f>
        <v>45.540686793472993</v>
      </c>
      <c r="G489" s="24">
        <f>IF(Spreads!$F523="","",Spreads!C523)</f>
        <v>44.35</v>
      </c>
      <c r="H489" s="24">
        <f>IF(Spreads!$F523="","",Spreads!H523)</f>
        <v>40.61</v>
      </c>
      <c r="I489" s="24">
        <f t="shared" si="112"/>
        <v>4.9306867934729937</v>
      </c>
      <c r="J489" s="24">
        <f t="shared" si="113"/>
        <v>3.740000000000002</v>
      </c>
      <c r="L489" s="24">
        <f t="shared" si="114"/>
        <v>6.740000000000002</v>
      </c>
      <c r="M489" s="24">
        <f t="shared" si="115"/>
        <v>15.740000000000002</v>
      </c>
      <c r="N489" s="24"/>
      <c r="O489" s="24">
        <f t="shared" si="106"/>
        <v>43.994158921393719</v>
      </c>
      <c r="P489" s="24">
        <f t="shared" si="107"/>
        <v>3.1058410786062822</v>
      </c>
      <c r="Q489" s="24">
        <f t="shared" si="108"/>
        <v>17.420569972319022</v>
      </c>
      <c r="R489" s="24">
        <f t="shared" si="116"/>
        <v>-12.489883178846028</v>
      </c>
      <c r="S489" s="24">
        <f t="shared" si="109"/>
        <v>42.157310421084397</v>
      </c>
      <c r="T489" s="24">
        <f t="shared" si="110"/>
        <v>2.1926895789156049</v>
      </c>
      <c r="U489" s="24">
        <f t="shared" si="111"/>
        <v>47.970148068311154</v>
      </c>
      <c r="V489" s="24">
        <f t="shared" si="117"/>
        <v>-0.62014806831115266</v>
      </c>
      <c r="W489" s="24">
        <f t="shared" si="118"/>
        <v>4.75</v>
      </c>
      <c r="X489" s="24">
        <f t="shared" si="119"/>
        <v>1.740000000000002</v>
      </c>
    </row>
    <row r="490" spans="1:24" x14ac:dyDescent="0.2">
      <c r="A490" s="60">
        <f>Spreads!A524</f>
        <v>44189</v>
      </c>
      <c r="B490" s="24">
        <f>IF(Spreads!$F524="","",Spreads!D524)</f>
        <v>47.59</v>
      </c>
      <c r="C490" s="24">
        <f t="shared" si="105"/>
        <v>6.4600000000000009</v>
      </c>
      <c r="D490" s="24">
        <f>IF(Spreads!$F524="","",Spreads!G524)</f>
        <v>56.84</v>
      </c>
      <c r="E490" s="24">
        <f>IF(Spreads!$F524="","",Spreads!B524)</f>
        <v>47.84</v>
      </c>
      <c r="F490" s="24">
        <f>IF(Spreads!$F524="","",Spreads!F524)</f>
        <v>46.05097835365882</v>
      </c>
      <c r="G490" s="24">
        <f>IF(Spreads!$F524="","",Spreads!C524)</f>
        <v>44.84</v>
      </c>
      <c r="H490" s="24">
        <f>IF(Spreads!$F524="","",Spreads!H524)</f>
        <v>41.13</v>
      </c>
      <c r="I490" s="24">
        <f t="shared" si="112"/>
        <v>4.9209783536588176</v>
      </c>
      <c r="J490" s="24">
        <f t="shared" si="113"/>
        <v>3.7100000000000009</v>
      </c>
      <c r="L490" s="24">
        <f t="shared" si="114"/>
        <v>6.7100000000000009</v>
      </c>
      <c r="M490" s="24">
        <f t="shared" si="115"/>
        <v>15.71</v>
      </c>
      <c r="N490" s="24"/>
      <c r="O490" s="24">
        <f t="shared" si="106"/>
        <v>44.555892289964802</v>
      </c>
      <c r="P490" s="24">
        <f t="shared" si="107"/>
        <v>3.034107710035201</v>
      </c>
      <c r="Q490" s="24">
        <f t="shared" si="108"/>
        <v>17.600759592361303</v>
      </c>
      <c r="R490" s="24">
        <f t="shared" si="116"/>
        <v>-12.679781238702486</v>
      </c>
      <c r="S490" s="24">
        <f t="shared" si="109"/>
        <v>42.673937310635921</v>
      </c>
      <c r="T490" s="24">
        <f t="shared" si="110"/>
        <v>2.1660626893640824</v>
      </c>
      <c r="U490" s="24">
        <f t="shared" si="111"/>
        <v>48.562517789438886</v>
      </c>
      <c r="V490" s="24">
        <f t="shared" si="117"/>
        <v>-0.72251778943888212</v>
      </c>
      <c r="W490" s="24">
        <f t="shared" si="118"/>
        <v>4.75</v>
      </c>
      <c r="X490" s="24">
        <f t="shared" si="119"/>
        <v>1.7100000000000009</v>
      </c>
    </row>
    <row r="491" spans="1:24" x14ac:dyDescent="0.2">
      <c r="A491" s="60">
        <f>Spreads!A526</f>
        <v>44194</v>
      </c>
      <c r="B491" s="24">
        <f>IF(Spreads!$F526="","",Spreads!D526)</f>
        <v>48.23</v>
      </c>
      <c r="C491" s="24">
        <f t="shared" si="105"/>
        <v>6.4799999999999969</v>
      </c>
      <c r="D491" s="24">
        <f>IF(Spreads!$F526="","",Spreads!G526)</f>
        <v>57.48</v>
      </c>
      <c r="E491" s="24">
        <f>IF(Spreads!$F526="","",Spreads!B526)</f>
        <v>48.48</v>
      </c>
      <c r="F491" s="24">
        <f>IF(Spreads!$F526="","",Spreads!F526)</f>
        <v>46.606629163638942</v>
      </c>
      <c r="G491" s="24">
        <f>IF(Spreads!$F526="","",Spreads!C526)</f>
        <v>45.48</v>
      </c>
      <c r="H491" s="24">
        <f>IF(Spreads!$F526="","",Spreads!H526)</f>
        <v>41.75</v>
      </c>
      <c r="I491" s="24">
        <f t="shared" si="112"/>
        <v>4.8566291636389423</v>
      </c>
      <c r="J491" s="24">
        <f t="shared" si="113"/>
        <v>3.7299999999999969</v>
      </c>
      <c r="L491" s="24">
        <f t="shared" si="114"/>
        <v>6.7299999999999969</v>
      </c>
      <c r="M491" s="24">
        <f t="shared" si="115"/>
        <v>15.729999999999997</v>
      </c>
      <c r="N491" s="24"/>
      <c r="O491" s="24">
        <f t="shared" si="106"/>
        <v>45.229532236349442</v>
      </c>
      <c r="P491" s="24">
        <f t="shared" si="107"/>
        <v>3.0004677636505548</v>
      </c>
      <c r="Q491" s="24">
        <f t="shared" si="108"/>
        <v>17.841336840434476</v>
      </c>
      <c r="R491" s="24">
        <f t="shared" si="116"/>
        <v>-12.984707676795534</v>
      </c>
      <c r="S491" s="24">
        <f t="shared" si="109"/>
        <v>43.309699363402508</v>
      </c>
      <c r="T491" s="24">
        <f t="shared" si="110"/>
        <v>2.1703006365974886</v>
      </c>
      <c r="U491" s="24">
        <f t="shared" si="111"/>
        <v>49.29694297029863</v>
      </c>
      <c r="V491" s="24">
        <f t="shared" si="117"/>
        <v>-0.8169429702986335</v>
      </c>
      <c r="W491" s="24">
        <f t="shared" si="118"/>
        <v>4.75</v>
      </c>
      <c r="X491" s="24">
        <f t="shared" si="119"/>
        <v>1.7299999999999969</v>
      </c>
    </row>
    <row r="492" spans="1:24" x14ac:dyDescent="0.2">
      <c r="A492" s="60">
        <f>Spreads!A527</f>
        <v>44195</v>
      </c>
      <c r="B492" s="24">
        <f>IF(Spreads!$F527="","",Spreads!D527)</f>
        <v>48.42</v>
      </c>
      <c r="C492" s="24">
        <f t="shared" si="105"/>
        <v>6.5600000000000023</v>
      </c>
      <c r="D492" s="24">
        <f>IF(Spreads!$F527="","",Spreads!G527)</f>
        <v>57.67</v>
      </c>
      <c r="E492" s="24">
        <f>IF(Spreads!$F527="","",Spreads!B527)</f>
        <v>48.67</v>
      </c>
      <c r="F492" s="24">
        <f>IF(Spreads!$F527="","",Spreads!F527)</f>
        <v>46.119017228350259</v>
      </c>
      <c r="G492" s="24">
        <f>IF(Spreads!$F527="","",Spreads!C527)</f>
        <v>45.67</v>
      </c>
      <c r="H492" s="24">
        <f>IF(Spreads!$F527="","",Spreads!H527)</f>
        <v>41.86</v>
      </c>
      <c r="I492" s="24">
        <f t="shared" si="112"/>
        <v>4.2590172283502596</v>
      </c>
      <c r="J492" s="24">
        <f t="shared" si="113"/>
        <v>3.8100000000000023</v>
      </c>
      <c r="L492" s="24">
        <f t="shared" si="114"/>
        <v>6.8100000000000023</v>
      </c>
      <c r="M492" s="24">
        <f t="shared" si="115"/>
        <v>15.810000000000002</v>
      </c>
      <c r="N492" s="24"/>
      <c r="O492" s="24">
        <f t="shared" si="106"/>
        <v>45.392157225217964</v>
      </c>
      <c r="P492" s="24">
        <f t="shared" si="107"/>
        <v>3.0278427747820373</v>
      </c>
      <c r="Q492" s="24">
        <f t="shared" si="108"/>
        <v>17.919299959347629</v>
      </c>
      <c r="R492" s="24">
        <f t="shared" si="116"/>
        <v>-13.66028273099737</v>
      </c>
      <c r="S492" s="24">
        <f t="shared" si="109"/>
        <v>43.449616660108646</v>
      </c>
      <c r="T492" s="24">
        <f t="shared" si="110"/>
        <v>2.2203833398913559</v>
      </c>
      <c r="U492" s="24">
        <f t="shared" si="111"/>
        <v>49.465817654407203</v>
      </c>
      <c r="V492" s="24">
        <f t="shared" si="117"/>
        <v>-0.79581765440720176</v>
      </c>
      <c r="W492" s="24">
        <f t="shared" si="118"/>
        <v>4.75</v>
      </c>
      <c r="X492" s="24">
        <f t="shared" si="119"/>
        <v>1.8100000000000023</v>
      </c>
    </row>
    <row r="493" spans="1:24" x14ac:dyDescent="0.2">
      <c r="A493" s="60">
        <f>Spreads!A528</f>
        <v>44196</v>
      </c>
      <c r="B493" s="24">
        <f>IF(Spreads!$F528="","",Spreads!D528)</f>
        <v>49.08</v>
      </c>
      <c r="C493" s="24">
        <f t="shared" si="105"/>
        <v>6.68</v>
      </c>
      <c r="D493" s="24">
        <f>IF(Spreads!$F528="","",Spreads!G528)</f>
        <v>58.33</v>
      </c>
      <c r="E493" s="24">
        <f>IF(Spreads!$F528="","",Spreads!B528)</f>
        <v>49.33</v>
      </c>
      <c r="F493" s="24">
        <f>IF(Spreads!$F528="","",Spreads!F528)</f>
        <v>46.924143912199014</v>
      </c>
      <c r="G493" s="24">
        <f>IF(Spreads!$F528="","",Spreads!C528)</f>
        <v>46.33</v>
      </c>
      <c r="H493" s="24">
        <f>IF(Spreads!$F528="","",Spreads!H528)</f>
        <v>42.4</v>
      </c>
      <c r="I493" s="24">
        <f t="shared" si="112"/>
        <v>4.5241439121990155</v>
      </c>
      <c r="J493" s="24">
        <f t="shared" si="113"/>
        <v>3.9299999999999997</v>
      </c>
      <c r="L493" s="24">
        <f t="shared" si="114"/>
        <v>6.93</v>
      </c>
      <c r="M493" s="24">
        <f t="shared" si="115"/>
        <v>15.93</v>
      </c>
      <c r="N493" s="24"/>
      <c r="O493" s="24">
        <f t="shared" si="106"/>
        <v>45.955257154446812</v>
      </c>
      <c r="P493" s="24">
        <f t="shared" si="107"/>
        <v>3.124742845553186</v>
      </c>
      <c r="Q493" s="24">
        <f t="shared" si="108"/>
        <v>18.176172782239444</v>
      </c>
      <c r="R493" s="24">
        <f t="shared" si="116"/>
        <v>-13.652028870040429</v>
      </c>
      <c r="S493" s="24">
        <f t="shared" si="109"/>
        <v>44.039734838452688</v>
      </c>
      <c r="T493" s="24">
        <f t="shared" si="110"/>
        <v>2.2902651615473104</v>
      </c>
      <c r="U493" s="24">
        <f t="shared" si="111"/>
        <v>50.157235066540053</v>
      </c>
      <c r="V493" s="24">
        <f t="shared" si="117"/>
        <v>-0.82723506654005519</v>
      </c>
      <c r="W493" s="24">
        <f t="shared" si="118"/>
        <v>5</v>
      </c>
      <c r="X493" s="24">
        <f t="shared" si="119"/>
        <v>1.6799999999999997</v>
      </c>
    </row>
    <row r="494" spans="1:24" x14ac:dyDescent="0.2">
      <c r="A494" s="60">
        <f>Spreads!A529</f>
        <v>44200</v>
      </c>
      <c r="B494" s="24">
        <f>IF(Spreads!$F529="","",Spreads!D529)</f>
        <v>47.88</v>
      </c>
      <c r="C494" s="24">
        <f t="shared" si="105"/>
        <v>5.75</v>
      </c>
      <c r="D494" s="24">
        <f>IF(Spreads!$F529="","",Spreads!G529)</f>
        <v>57.13</v>
      </c>
      <c r="E494" s="24">
        <f>IF(Spreads!$F529="","",Spreads!B529)</f>
        <v>48.13</v>
      </c>
      <c r="F494" s="24">
        <f>IF(Spreads!$F529="","",Spreads!F529)</f>
        <v>47.252998473207661</v>
      </c>
      <c r="G494" s="24">
        <f>IF(Spreads!$F529="","",Spreads!C529)</f>
        <v>45.13</v>
      </c>
      <c r="H494" s="24">
        <f>IF(Spreads!$F529="","",Spreads!H529)</f>
        <v>42.13</v>
      </c>
      <c r="I494" s="24">
        <f t="shared" si="112"/>
        <v>5.1229984732076588</v>
      </c>
      <c r="J494" s="24">
        <f t="shared" si="113"/>
        <v>3</v>
      </c>
      <c r="L494" s="24">
        <f t="shared" si="114"/>
        <v>6</v>
      </c>
      <c r="M494" s="24">
        <f t="shared" si="115"/>
        <v>15</v>
      </c>
      <c r="N494" s="24"/>
      <c r="O494" s="24">
        <f t="shared" si="106"/>
        <v>45.619919424301877</v>
      </c>
      <c r="P494" s="24">
        <f t="shared" si="107"/>
        <v>2.2600805756981259</v>
      </c>
      <c r="Q494" s="24">
        <f t="shared" si="108"/>
        <v>17.646258233638402</v>
      </c>
      <c r="R494" s="24">
        <f t="shared" si="116"/>
        <v>-12.523259760430744</v>
      </c>
      <c r="S494" s="24">
        <f t="shared" si="109"/>
        <v>43.436047871780147</v>
      </c>
      <c r="T494" s="24">
        <f t="shared" si="110"/>
        <v>1.6939521282198555</v>
      </c>
      <c r="U494" s="24">
        <f t="shared" si="111"/>
        <v>49.372570352037286</v>
      </c>
      <c r="V494" s="24">
        <f t="shared" si="117"/>
        <v>-1.2425703520372835</v>
      </c>
      <c r="W494" s="24">
        <f t="shared" si="118"/>
        <v>4.75</v>
      </c>
      <c r="X494" s="24">
        <f t="shared" si="119"/>
        <v>1</v>
      </c>
    </row>
    <row r="495" spans="1:24" x14ac:dyDescent="0.2">
      <c r="A495" s="60">
        <f>Spreads!A530</f>
        <v>44201</v>
      </c>
      <c r="B495" s="24">
        <f>IF(Spreads!$F530="","",Spreads!D530)</f>
        <v>49.35</v>
      </c>
      <c r="C495" s="24">
        <f t="shared" si="105"/>
        <v>5.75</v>
      </c>
      <c r="D495" s="24">
        <f>IF(Spreads!$F530="","",Spreads!G530)</f>
        <v>58.6</v>
      </c>
      <c r="E495" s="24">
        <f>IF(Spreads!$F530="","",Spreads!B530)</f>
        <v>49.6</v>
      </c>
      <c r="F495" s="24">
        <f>IF(Spreads!$F530="","",Spreads!F530)</f>
        <v>48.772533341316567</v>
      </c>
      <c r="G495" s="24">
        <f>IF(Spreads!$F530="","",Spreads!C530)</f>
        <v>46.6</v>
      </c>
      <c r="H495" s="24">
        <f>IF(Spreads!$F530="","",Spreads!H530)</f>
        <v>43.6</v>
      </c>
      <c r="I495" s="24">
        <f t="shared" si="112"/>
        <v>5.1725333413165657</v>
      </c>
      <c r="J495" s="24">
        <f t="shared" si="113"/>
        <v>3</v>
      </c>
      <c r="L495" s="24">
        <f t="shared" si="114"/>
        <v>6</v>
      </c>
      <c r="M495" s="24">
        <f t="shared" si="115"/>
        <v>15</v>
      </c>
      <c r="N495" s="24"/>
      <c r="O495" s="24">
        <f t="shared" si="106"/>
        <v>47.202235420984756</v>
      </c>
      <c r="P495" s="24">
        <f t="shared" si="107"/>
        <v>2.1477645790152451</v>
      </c>
      <c r="Q495" s="24">
        <f t="shared" si="108"/>
        <v>18.194776560164954</v>
      </c>
      <c r="R495" s="24">
        <f t="shared" si="116"/>
        <v>-13.022243218848388</v>
      </c>
      <c r="S495" s="24">
        <f t="shared" si="109"/>
        <v>44.926597426256748</v>
      </c>
      <c r="T495" s="24">
        <f t="shared" si="110"/>
        <v>1.6734025737432532</v>
      </c>
      <c r="U495" s="24">
        <f t="shared" si="111"/>
        <v>51.089943465039696</v>
      </c>
      <c r="V495" s="24">
        <f t="shared" si="117"/>
        <v>-1.4899434650396941</v>
      </c>
      <c r="W495" s="24">
        <f t="shared" si="118"/>
        <v>4.75</v>
      </c>
      <c r="X495" s="24">
        <f t="shared" si="119"/>
        <v>1</v>
      </c>
    </row>
    <row r="496" spans="1:24" x14ac:dyDescent="0.2">
      <c r="A496" s="60">
        <f>Spreads!A531</f>
        <v>44202</v>
      </c>
      <c r="B496" s="24">
        <f>IF(Spreads!$F531="","",Spreads!D531)</f>
        <v>49.59</v>
      </c>
      <c r="C496" s="24">
        <f t="shared" si="105"/>
        <v>5.75</v>
      </c>
      <c r="D496" s="24">
        <f>IF(Spreads!$F531="","",Spreads!G531)</f>
        <v>58.84</v>
      </c>
      <c r="E496" s="24">
        <f>IF(Spreads!$F531="","",Spreads!B531)</f>
        <v>49.84</v>
      </c>
      <c r="F496" s="24">
        <f>IF(Spreads!$F531="","",Spreads!F531)</f>
        <v>49.793116461688221</v>
      </c>
      <c r="G496" s="24">
        <f>IF(Spreads!$F531="","",Spreads!C531)</f>
        <v>46.84</v>
      </c>
      <c r="H496" s="24">
        <f>IF(Spreads!$F531="","",Spreads!H531)</f>
        <v>43.84</v>
      </c>
      <c r="I496" s="24">
        <f t="shared" si="112"/>
        <v>5.953116461688218</v>
      </c>
      <c r="J496" s="24">
        <f t="shared" si="113"/>
        <v>3</v>
      </c>
      <c r="L496" s="24">
        <f t="shared" si="114"/>
        <v>6</v>
      </c>
      <c r="M496" s="24">
        <f t="shared" si="115"/>
        <v>15</v>
      </c>
      <c r="N496" s="24"/>
      <c r="O496" s="24">
        <f t="shared" si="106"/>
        <v>47.403764132564419</v>
      </c>
      <c r="P496" s="24">
        <f t="shared" si="107"/>
        <v>2.1862358674355846</v>
      </c>
      <c r="Q496" s="24">
        <f t="shared" si="108"/>
        <v>18.284330572659083</v>
      </c>
      <c r="R496" s="24">
        <f t="shared" si="116"/>
        <v>-12.331214110970866</v>
      </c>
      <c r="S496" s="24">
        <f t="shared" si="109"/>
        <v>45.169952455559056</v>
      </c>
      <c r="T496" s="24">
        <f t="shared" si="110"/>
        <v>1.6700475444409477</v>
      </c>
      <c r="U496" s="24">
        <f t="shared" si="111"/>
        <v>51.37033091206051</v>
      </c>
      <c r="V496" s="24">
        <f t="shared" si="117"/>
        <v>-1.5303309120605064</v>
      </c>
      <c r="W496" s="24">
        <f t="shared" si="118"/>
        <v>4.75</v>
      </c>
      <c r="X496" s="24">
        <f t="shared" si="119"/>
        <v>1</v>
      </c>
    </row>
    <row r="497" spans="1:24" x14ac:dyDescent="0.2">
      <c r="A497" s="60">
        <f>Spreads!A532</f>
        <v>44203</v>
      </c>
      <c r="B497" s="24">
        <f>IF(Spreads!$F532="","",Spreads!D532)</f>
        <v>49.54</v>
      </c>
      <c r="C497" s="24">
        <f t="shared" si="105"/>
        <v>5.75</v>
      </c>
      <c r="D497" s="24">
        <f>IF(Spreads!$F532="","",Spreads!G532)</f>
        <v>58.79</v>
      </c>
      <c r="E497" s="24">
        <f>IF(Spreads!$F532="","",Spreads!B532)</f>
        <v>49.79</v>
      </c>
      <c r="F497" s="24">
        <f>IF(Spreads!$F532="","",Spreads!F532)</f>
        <v>49.47560171312815</v>
      </c>
      <c r="G497" s="24">
        <f>IF(Spreads!$F532="","",Spreads!C532)</f>
        <v>46.79</v>
      </c>
      <c r="H497" s="24">
        <f>IF(Spreads!$F532="","",Spreads!H532)</f>
        <v>43.79</v>
      </c>
      <c r="I497" s="24">
        <f t="shared" si="112"/>
        <v>5.6856017131281504</v>
      </c>
      <c r="J497" s="24">
        <f t="shared" si="113"/>
        <v>3</v>
      </c>
      <c r="L497" s="24">
        <f t="shared" si="114"/>
        <v>6</v>
      </c>
      <c r="M497" s="24">
        <f t="shared" si="115"/>
        <v>15</v>
      </c>
      <c r="N497" s="24"/>
      <c r="O497" s="24">
        <f t="shared" si="106"/>
        <v>47.369492733638914</v>
      </c>
      <c r="P497" s="24">
        <f t="shared" si="107"/>
        <v>2.1705072663610849</v>
      </c>
      <c r="Q497" s="24">
        <f t="shared" si="108"/>
        <v>18.265673486722807</v>
      </c>
      <c r="R497" s="24">
        <f t="shared" si="116"/>
        <v>-12.580071773594657</v>
      </c>
      <c r="S497" s="24">
        <f t="shared" si="109"/>
        <v>45.119253491121071</v>
      </c>
      <c r="T497" s="24">
        <f t="shared" si="110"/>
        <v>1.6707465088789277</v>
      </c>
      <c r="U497" s="24">
        <f t="shared" si="111"/>
        <v>51.31191686059784</v>
      </c>
      <c r="V497" s="24">
        <f t="shared" si="117"/>
        <v>-1.521916860597841</v>
      </c>
      <c r="W497" s="24">
        <f t="shared" si="118"/>
        <v>4.75</v>
      </c>
      <c r="X497" s="24">
        <f t="shared" si="119"/>
        <v>1</v>
      </c>
    </row>
    <row r="498" spans="1:24" x14ac:dyDescent="0.2">
      <c r="A498" s="60">
        <f>Spreads!A533</f>
        <v>44204</v>
      </c>
      <c r="B498" s="24">
        <f>IF(Spreads!$F533="","",Spreads!D533)</f>
        <v>49.34</v>
      </c>
      <c r="C498" s="24">
        <f t="shared" si="105"/>
        <v>5.75</v>
      </c>
      <c r="D498" s="24">
        <f>IF(Spreads!$F533="","",Spreads!G533)</f>
        <v>58.59</v>
      </c>
      <c r="E498" s="24">
        <f>IF(Spreads!$F533="","",Spreads!B533)</f>
        <v>49.59</v>
      </c>
      <c r="F498" s="24">
        <f>IF(Spreads!$F533="","",Spreads!F533)</f>
        <v>48.965310152942322</v>
      </c>
      <c r="G498" s="24">
        <f>IF(Spreads!$F533="","",Spreads!C533)</f>
        <v>46.59</v>
      </c>
      <c r="H498" s="24">
        <f>IF(Spreads!$F533="","",Spreads!H533)</f>
        <v>43.59</v>
      </c>
      <c r="I498" s="24">
        <f t="shared" si="112"/>
        <v>5.3753101529423191</v>
      </c>
      <c r="J498" s="24">
        <f t="shared" si="113"/>
        <v>3</v>
      </c>
      <c r="L498" s="24">
        <f t="shared" si="114"/>
        <v>6</v>
      </c>
      <c r="M498" s="24">
        <f t="shared" si="115"/>
        <v>15</v>
      </c>
      <c r="N498" s="24"/>
      <c r="O498" s="24">
        <f t="shared" si="106"/>
        <v>47.176534575292841</v>
      </c>
      <c r="P498" s="24">
        <f t="shared" si="107"/>
        <v>2.1634654247071623</v>
      </c>
      <c r="Q498" s="24">
        <f t="shared" si="108"/>
        <v>18.1910451429777</v>
      </c>
      <c r="R498" s="24">
        <f t="shared" si="116"/>
        <v>-12.815734990035381</v>
      </c>
      <c r="S498" s="24">
        <f t="shared" si="109"/>
        <v>44.916457633369149</v>
      </c>
      <c r="T498" s="24">
        <f t="shared" si="110"/>
        <v>1.6735423666308549</v>
      </c>
      <c r="U498" s="24">
        <f t="shared" si="111"/>
        <v>51.078260654747176</v>
      </c>
      <c r="V498" s="24">
        <f t="shared" si="117"/>
        <v>-1.4882606547471724</v>
      </c>
      <c r="W498" s="24">
        <f t="shared" si="118"/>
        <v>4.75</v>
      </c>
      <c r="X498" s="24">
        <f t="shared" si="119"/>
        <v>1</v>
      </c>
    </row>
    <row r="499" spans="1:24" x14ac:dyDescent="0.2">
      <c r="A499" s="60">
        <f>Spreads!A534</f>
        <v>44207</v>
      </c>
      <c r="B499" s="24">
        <f>IF(Spreads!$F534="","",Spreads!D534)</f>
        <v>48.38</v>
      </c>
      <c r="C499" s="24">
        <f t="shared" si="105"/>
        <v>5.75</v>
      </c>
      <c r="D499" s="24">
        <f>IF(Spreads!$F534="","",Spreads!G534)</f>
        <v>57.63</v>
      </c>
      <c r="E499" s="24">
        <f>IF(Spreads!$F534="","",Spreads!B534)</f>
        <v>48.63</v>
      </c>
      <c r="F499" s="24">
        <f>IF(Spreads!$F534="","",Spreads!F534)</f>
        <v>48.046785344607834</v>
      </c>
      <c r="G499" s="24">
        <f>IF(Spreads!$F534="","",Spreads!C534)</f>
        <v>45.63</v>
      </c>
      <c r="H499" s="24">
        <f>IF(Spreads!$F534="","",Spreads!H534)</f>
        <v>42.63</v>
      </c>
      <c r="I499" s="24">
        <f t="shared" si="112"/>
        <v>5.4167853446078311</v>
      </c>
      <c r="J499" s="24">
        <f t="shared" si="113"/>
        <v>3</v>
      </c>
      <c r="L499" s="24">
        <f t="shared" si="114"/>
        <v>6</v>
      </c>
      <c r="M499" s="24">
        <f t="shared" si="115"/>
        <v>15</v>
      </c>
      <c r="N499" s="24"/>
      <c r="O499" s="24">
        <f t="shared" si="106"/>
        <v>46.137756371098028</v>
      </c>
      <c r="P499" s="24">
        <f t="shared" si="107"/>
        <v>2.2422436289019743</v>
      </c>
      <c r="Q499" s="24">
        <f t="shared" si="108"/>
        <v>17.832829093001173</v>
      </c>
      <c r="R499" s="24">
        <f t="shared" si="116"/>
        <v>-12.416043748393342</v>
      </c>
      <c r="S499" s="24">
        <f t="shared" si="109"/>
        <v>43.94303751615994</v>
      </c>
      <c r="T499" s="24">
        <f t="shared" si="110"/>
        <v>1.6869624838400625</v>
      </c>
      <c r="U499" s="24">
        <f t="shared" si="111"/>
        <v>49.956710866663961</v>
      </c>
      <c r="V499" s="24">
        <f t="shared" si="117"/>
        <v>-1.3267108666639587</v>
      </c>
      <c r="W499" s="24">
        <f t="shared" si="118"/>
        <v>4.75</v>
      </c>
      <c r="X499" s="24">
        <f t="shared" si="119"/>
        <v>1</v>
      </c>
    </row>
    <row r="500" spans="1:24" x14ac:dyDescent="0.2">
      <c r="A500" s="60">
        <f>Spreads!A535</f>
        <v>44208</v>
      </c>
      <c r="B500" s="24">
        <f>IF(Spreads!$F535="","",Spreads!D535)</f>
        <v>48.38</v>
      </c>
      <c r="C500" s="24">
        <f t="shared" si="105"/>
        <v>5.75</v>
      </c>
      <c r="D500" s="24">
        <f>IF(Spreads!$F535="","",Spreads!G535)</f>
        <v>57.63</v>
      </c>
      <c r="E500" s="24">
        <f>IF(Spreads!$F535="","",Spreads!B535)</f>
        <v>48.63</v>
      </c>
      <c r="F500" s="24">
        <f>IF(Spreads!$F535="","",Spreads!F535)</f>
        <v>47.774629845842057</v>
      </c>
      <c r="G500" s="24">
        <f>IF(Spreads!$F535="","",Spreads!C535)</f>
        <v>45.63</v>
      </c>
      <c r="H500" s="24">
        <f>IF(Spreads!$F535="","",Spreads!H535)</f>
        <v>42.63</v>
      </c>
      <c r="I500" s="24">
        <f t="shared" si="112"/>
        <v>5.1446298458420543</v>
      </c>
      <c r="J500" s="24">
        <f t="shared" si="113"/>
        <v>3</v>
      </c>
      <c r="L500" s="24">
        <f t="shared" si="114"/>
        <v>6</v>
      </c>
      <c r="M500" s="24">
        <f t="shared" si="115"/>
        <v>15</v>
      </c>
      <c r="N500" s="24"/>
      <c r="O500" s="24">
        <f t="shared" si="106"/>
        <v>46.157770423388456</v>
      </c>
      <c r="P500" s="24">
        <f t="shared" si="107"/>
        <v>2.2222295766115465</v>
      </c>
      <c r="Q500" s="24">
        <f t="shared" si="108"/>
        <v>17.832829093001173</v>
      </c>
      <c r="R500" s="24">
        <f t="shared" si="116"/>
        <v>-12.688199247159119</v>
      </c>
      <c r="S500" s="24">
        <f t="shared" si="109"/>
        <v>43.94303751615994</v>
      </c>
      <c r="T500" s="24">
        <f t="shared" si="110"/>
        <v>1.6869624838400625</v>
      </c>
      <c r="U500" s="24">
        <f t="shared" si="111"/>
        <v>49.956710866663961</v>
      </c>
      <c r="V500" s="24">
        <f t="shared" si="117"/>
        <v>-1.3267108666639587</v>
      </c>
      <c r="W500" s="24">
        <f t="shared" si="118"/>
        <v>4.75</v>
      </c>
      <c r="X500" s="24">
        <f t="shared" si="119"/>
        <v>1</v>
      </c>
    </row>
    <row r="501" spans="1:24" x14ac:dyDescent="0.2">
      <c r="A501" s="60">
        <f>Spreads!A536</f>
        <v>44209</v>
      </c>
      <c r="B501" s="24">
        <f>IF(Spreads!$F536="","",Spreads!D536)</f>
        <v>47.93</v>
      </c>
      <c r="C501" s="24">
        <f t="shared" si="105"/>
        <v>5.75</v>
      </c>
      <c r="D501" s="24">
        <f>IF(Spreads!$F536="","",Spreads!G536)</f>
        <v>57.18</v>
      </c>
      <c r="E501" s="24">
        <f>IF(Spreads!$F536="","",Spreads!B536)</f>
        <v>48.18</v>
      </c>
      <c r="F501" s="24">
        <f>IF(Spreads!$F536="","",Spreads!F536)</f>
        <v>47.17361978606764</v>
      </c>
      <c r="G501" s="24">
        <f>IF(Spreads!$F536="","",Spreads!C536)</f>
        <v>45.18</v>
      </c>
      <c r="H501" s="24">
        <f>IF(Spreads!$F536="","",Spreads!H536)</f>
        <v>42.18</v>
      </c>
      <c r="I501" s="24">
        <f t="shared" si="112"/>
        <v>4.9936197860676401</v>
      </c>
      <c r="J501" s="24">
        <f t="shared" si="113"/>
        <v>3</v>
      </c>
      <c r="L501" s="24">
        <f t="shared" si="114"/>
        <v>6</v>
      </c>
      <c r="M501" s="24">
        <f t="shared" si="115"/>
        <v>15</v>
      </c>
      <c r="N501" s="24"/>
      <c r="O501" s="24">
        <f t="shared" si="106"/>
        <v>45.683377982817568</v>
      </c>
      <c r="P501" s="24">
        <f t="shared" si="107"/>
        <v>2.2466220171824318</v>
      </c>
      <c r="Q501" s="24">
        <f t="shared" si="108"/>
        <v>17.664915319574678</v>
      </c>
      <c r="R501" s="24">
        <f t="shared" si="116"/>
        <v>-12.671295533507038</v>
      </c>
      <c r="S501" s="24">
        <f t="shared" si="109"/>
        <v>43.486746836218124</v>
      </c>
      <c r="T501" s="24">
        <f t="shared" si="110"/>
        <v>1.6932531637818755</v>
      </c>
      <c r="U501" s="24">
        <f t="shared" si="111"/>
        <v>49.430984403499949</v>
      </c>
      <c r="V501" s="24">
        <f t="shared" si="117"/>
        <v>-1.2509844034999489</v>
      </c>
      <c r="W501" s="24">
        <f t="shared" si="118"/>
        <v>4.75</v>
      </c>
      <c r="X501" s="24">
        <f t="shared" si="119"/>
        <v>1</v>
      </c>
    </row>
    <row r="502" spans="1:24" x14ac:dyDescent="0.2">
      <c r="A502" s="60">
        <f>Spreads!A537</f>
        <v>44210</v>
      </c>
      <c r="B502" s="24">
        <f>IF(Spreads!$F537="","",Spreads!D537)</f>
        <v>48.86</v>
      </c>
      <c r="C502" s="24">
        <f t="shared" si="105"/>
        <v>5.75</v>
      </c>
      <c r="D502" s="24">
        <f>IF(Spreads!$F537="","",Spreads!G537)</f>
        <v>58.11</v>
      </c>
      <c r="E502" s="24">
        <f>IF(Spreads!$F537="","",Spreads!B537)</f>
        <v>49.11</v>
      </c>
      <c r="F502" s="24">
        <f>IF(Spreads!$F537="","",Spreads!F537)</f>
        <v>47.536493784421999</v>
      </c>
      <c r="G502" s="24">
        <f>IF(Spreads!$F537="","",Spreads!C537)</f>
        <v>46.11</v>
      </c>
      <c r="H502" s="24">
        <f>IF(Spreads!$F537="","",Spreads!H537)</f>
        <v>43.11</v>
      </c>
      <c r="I502" s="24">
        <f t="shared" si="112"/>
        <v>4.426493784422</v>
      </c>
      <c r="J502" s="24">
        <f t="shared" si="113"/>
        <v>3</v>
      </c>
      <c r="L502" s="24">
        <f t="shared" si="114"/>
        <v>6</v>
      </c>
      <c r="M502" s="24">
        <f t="shared" si="115"/>
        <v>15</v>
      </c>
      <c r="N502" s="24"/>
      <c r="O502" s="24">
        <f t="shared" si="106"/>
        <v>46.728445534480066</v>
      </c>
      <c r="P502" s="24">
        <f t="shared" si="107"/>
        <v>2.1315544655199332</v>
      </c>
      <c r="Q502" s="24">
        <f t="shared" si="108"/>
        <v>18.011937117989433</v>
      </c>
      <c r="R502" s="24">
        <f t="shared" si="116"/>
        <v>-13.585443333567433</v>
      </c>
      <c r="S502" s="24">
        <f t="shared" si="109"/>
        <v>44.429747574764548</v>
      </c>
      <c r="T502" s="24">
        <f t="shared" si="110"/>
        <v>1.6802524252354516</v>
      </c>
      <c r="U502" s="24">
        <f t="shared" si="111"/>
        <v>50.517485760705561</v>
      </c>
      <c r="V502" s="24">
        <f t="shared" si="117"/>
        <v>-1.407485760705562</v>
      </c>
      <c r="W502" s="24">
        <f t="shared" si="118"/>
        <v>4.75</v>
      </c>
      <c r="X502" s="24">
        <f t="shared" si="119"/>
        <v>1</v>
      </c>
    </row>
    <row r="503" spans="1:24" x14ac:dyDescent="0.2">
      <c r="A503" s="60">
        <f>Spreads!A538</f>
        <v>44211</v>
      </c>
      <c r="B503" s="24">
        <f>IF(Spreads!$F538="","",Spreads!D538)</f>
        <v>48.35</v>
      </c>
      <c r="C503" s="24">
        <f t="shared" si="105"/>
        <v>6.5</v>
      </c>
      <c r="D503" s="24">
        <f>IF(Spreads!$F538="","",Spreads!G538)</f>
        <v>56.85</v>
      </c>
      <c r="E503" s="24">
        <f>IF(Spreads!$F538="","",Spreads!B538)</f>
        <v>48.35</v>
      </c>
      <c r="F503" s="24">
        <f>IF(Spreads!$F538="","",Spreads!F538)</f>
        <v>46.232415352836</v>
      </c>
      <c r="G503" s="24">
        <f>IF(Spreads!$F538="","",Spreads!C538)</f>
        <v>45.35</v>
      </c>
      <c r="H503" s="24">
        <f>IF(Spreads!$F538="","",Spreads!H538)</f>
        <v>41.85</v>
      </c>
      <c r="I503" s="24">
        <f t="shared" si="112"/>
        <v>4.3824153528359986</v>
      </c>
      <c r="J503" s="24">
        <f t="shared" si="113"/>
        <v>3.5</v>
      </c>
      <c r="L503" s="24">
        <f t="shared" si="114"/>
        <v>6.5</v>
      </c>
      <c r="M503" s="24">
        <f t="shared" si="115"/>
        <v>15</v>
      </c>
      <c r="N503" s="24"/>
      <c r="O503" s="24">
        <f t="shared" si="106"/>
        <v>45.372293811444088</v>
      </c>
      <c r="P503" s="24">
        <f t="shared" si="107"/>
        <v>2.9777061885559135</v>
      </c>
      <c r="Q503" s="24">
        <f t="shared" si="108"/>
        <v>17.772513113978661</v>
      </c>
      <c r="R503" s="24">
        <f t="shared" si="116"/>
        <v>-13.390097761142663</v>
      </c>
      <c r="S503" s="24">
        <f t="shared" si="109"/>
        <v>43.329506014318568</v>
      </c>
      <c r="T503" s="24">
        <f t="shared" si="110"/>
        <v>2.0204939856814335</v>
      </c>
      <c r="U503" s="24">
        <f t="shared" si="111"/>
        <v>49.01179844007207</v>
      </c>
      <c r="V503" s="24">
        <f t="shared" si="117"/>
        <v>-0.66179844007206867</v>
      </c>
      <c r="W503" s="24">
        <f t="shared" si="118"/>
        <v>4.75</v>
      </c>
      <c r="X503" s="24">
        <f t="shared" si="119"/>
        <v>1.75</v>
      </c>
    </row>
    <row r="504" spans="1:24" x14ac:dyDescent="0.2">
      <c r="A504" s="60">
        <f>Spreads!A539</f>
        <v>44215</v>
      </c>
      <c r="B504" s="24">
        <f>IF(Spreads!$F539="","",Spreads!D539)</f>
        <v>48.2</v>
      </c>
      <c r="C504" s="24">
        <f t="shared" si="105"/>
        <v>6.5</v>
      </c>
      <c r="D504" s="24">
        <f>IF(Spreads!$F539="","",Spreads!G539)</f>
        <v>56.7</v>
      </c>
      <c r="E504" s="24">
        <f>IF(Spreads!$F539="","",Spreads!B539)</f>
        <v>48.2</v>
      </c>
      <c r="F504" s="24">
        <f>IF(Spreads!$F539="","",Spreads!F539)</f>
        <v>43.397462240692512</v>
      </c>
      <c r="G504" s="24">
        <f>IF(Spreads!$F539="","",Spreads!C539)</f>
        <v>45.2</v>
      </c>
      <c r="H504" s="24">
        <f>IF(Spreads!$F539="","",Spreads!H539)</f>
        <v>41.7</v>
      </c>
      <c r="I504" s="24">
        <f t="shared" si="112"/>
        <v>1.6974622406925093</v>
      </c>
      <c r="J504" s="24">
        <f t="shared" si="113"/>
        <v>3.5</v>
      </c>
      <c r="L504" s="24">
        <f t="shared" si="114"/>
        <v>6.5</v>
      </c>
      <c r="M504" s="24">
        <f t="shared" si="115"/>
        <v>15</v>
      </c>
      <c r="N504" s="24"/>
      <c r="O504" s="24">
        <f t="shared" si="106"/>
        <v>45.407910143009701</v>
      </c>
      <c r="P504" s="24">
        <f t="shared" si="107"/>
        <v>2.7920898569903017</v>
      </c>
      <c r="Q504" s="24">
        <f t="shared" si="108"/>
        <v>17.71654185616983</v>
      </c>
      <c r="R504" s="24">
        <f t="shared" si="116"/>
        <v>-16.01907961547732</v>
      </c>
      <c r="S504" s="24">
        <f t="shared" si="109"/>
        <v>43.177409121004629</v>
      </c>
      <c r="T504" s="24">
        <f t="shared" si="110"/>
        <v>2.0225908789953735</v>
      </c>
      <c r="U504" s="24">
        <f t="shared" si="111"/>
        <v>48.836556285684068</v>
      </c>
      <c r="V504" s="24">
        <f t="shared" si="117"/>
        <v>-0.63655628568406541</v>
      </c>
      <c r="W504" s="24">
        <f t="shared" si="118"/>
        <v>4.75</v>
      </c>
      <c r="X504" s="24">
        <f t="shared" si="119"/>
        <v>1.75</v>
      </c>
    </row>
    <row r="505" spans="1:24" x14ac:dyDescent="0.2">
      <c r="A505" s="60">
        <f>Spreads!A540</f>
        <v>44216</v>
      </c>
      <c r="B505" s="24">
        <f>IF(Spreads!$F540="","",Spreads!D540)</f>
        <v>49.04</v>
      </c>
      <c r="C505" s="24">
        <f t="shared" si="105"/>
        <v>6.5</v>
      </c>
      <c r="D505" s="24">
        <f>IF(Spreads!$F540="","",Spreads!G540)</f>
        <v>56.54</v>
      </c>
      <c r="E505" s="24">
        <f>IF(Spreads!$F540="","",Spreads!B540)</f>
        <v>49.04</v>
      </c>
      <c r="F505" s="24">
        <f>IF(Spreads!$F540="","",Spreads!F540)</f>
        <v>43.590239052318267</v>
      </c>
      <c r="G505" s="24">
        <f>IF(Spreads!$F540="","",Spreads!C540)</f>
        <v>46.04</v>
      </c>
      <c r="H505" s="24">
        <f>IF(Spreads!$F540="","",Spreads!H540)</f>
        <v>42.54</v>
      </c>
      <c r="I505" s="24">
        <f t="shared" si="112"/>
        <v>1.0502390523182683</v>
      </c>
      <c r="J505" s="24">
        <f t="shared" si="113"/>
        <v>3.5</v>
      </c>
      <c r="L505" s="24">
        <f t="shared" si="114"/>
        <v>6.5</v>
      </c>
      <c r="M505" s="24">
        <f t="shared" si="115"/>
        <v>14</v>
      </c>
      <c r="N505" s="24"/>
      <c r="O505" s="24">
        <f t="shared" si="106"/>
        <v>46.361768449477928</v>
      </c>
      <c r="P505" s="24">
        <f t="shared" si="107"/>
        <v>2.6782315505220708</v>
      </c>
      <c r="Q505" s="24">
        <f t="shared" si="108"/>
        <v>18.029980899899289</v>
      </c>
      <c r="R505" s="24">
        <f t="shared" si="116"/>
        <v>-16.979741847581021</v>
      </c>
      <c r="S505" s="24">
        <f t="shared" si="109"/>
        <v>44.029151723562677</v>
      </c>
      <c r="T505" s="24">
        <f t="shared" si="110"/>
        <v>2.0108482764373221</v>
      </c>
      <c r="U505" s="24">
        <f t="shared" si="111"/>
        <v>49.268494249090772</v>
      </c>
      <c r="V505" s="24">
        <f t="shared" si="117"/>
        <v>-0.22849424909077243</v>
      </c>
      <c r="W505" s="24">
        <f t="shared" si="118"/>
        <v>5</v>
      </c>
      <c r="X505" s="24">
        <f t="shared" si="119"/>
        <v>1.5</v>
      </c>
    </row>
    <row r="506" spans="1:24" x14ac:dyDescent="0.2">
      <c r="A506" s="60">
        <f>Spreads!A541</f>
        <v>44217</v>
      </c>
      <c r="B506" s="24">
        <f>IF(Spreads!$F541="","",Spreads!D541)</f>
        <v>49.93</v>
      </c>
      <c r="C506" s="24">
        <f t="shared" si="105"/>
        <v>6.5</v>
      </c>
      <c r="D506" s="24">
        <f>IF(Spreads!$F541="","",Spreads!G541)</f>
        <v>57.43</v>
      </c>
      <c r="E506" s="24">
        <f>IF(Spreads!$F541="","",Spreads!B541)</f>
        <v>49.93</v>
      </c>
      <c r="F506" s="24">
        <f>IF(Spreads!$F541="","",Spreads!F541)</f>
        <v>44.225268549438411</v>
      </c>
      <c r="G506" s="24">
        <f>IF(Spreads!$F541="","",Spreads!C541)</f>
        <v>46.93</v>
      </c>
      <c r="H506" s="24">
        <f>IF(Spreads!$F541="","",Spreads!H541)</f>
        <v>43.43</v>
      </c>
      <c r="I506" s="24">
        <f t="shared" si="112"/>
        <v>0.7952685494384113</v>
      </c>
      <c r="J506" s="24">
        <f t="shared" si="113"/>
        <v>3.5</v>
      </c>
      <c r="L506" s="24">
        <f t="shared" si="114"/>
        <v>6.5</v>
      </c>
      <c r="M506" s="24">
        <f t="shared" si="115"/>
        <v>14</v>
      </c>
      <c r="N506" s="24"/>
      <c r="O506" s="24">
        <f t="shared" si="106"/>
        <v>47.34072504757188</v>
      </c>
      <c r="P506" s="24">
        <f t="shared" si="107"/>
        <v>2.58927495242812</v>
      </c>
      <c r="Q506" s="24">
        <f t="shared" si="108"/>
        <v>18.362077029565022</v>
      </c>
      <c r="R506" s="24">
        <f t="shared" si="116"/>
        <v>-17.56680848012661</v>
      </c>
      <c r="S506" s="24">
        <f t="shared" si="109"/>
        <v>44.931593290558723</v>
      </c>
      <c r="T506" s="24">
        <f t="shared" si="110"/>
        <v>1.9984067094412765</v>
      </c>
      <c r="U506" s="24">
        <f t="shared" si="111"/>
        <v>50.308264365126249</v>
      </c>
      <c r="V506" s="24">
        <f t="shared" si="117"/>
        <v>-0.37826436512624895</v>
      </c>
      <c r="W506" s="24">
        <f t="shared" si="118"/>
        <v>5</v>
      </c>
      <c r="X506" s="24">
        <f t="shared" si="119"/>
        <v>1.5</v>
      </c>
    </row>
    <row r="507" spans="1:24" x14ac:dyDescent="0.2">
      <c r="A507" s="60">
        <f>Spreads!A542</f>
        <v>44218</v>
      </c>
      <c r="B507" s="24">
        <f>IF(Spreads!$F542="","",Spreads!D542)</f>
        <v>48.77</v>
      </c>
      <c r="C507" s="24">
        <f t="shared" si="105"/>
        <v>6.5</v>
      </c>
      <c r="D507" s="24">
        <f>IF(Spreads!$F542="","",Spreads!G542)</f>
        <v>56.27</v>
      </c>
      <c r="E507" s="24">
        <f>IF(Spreads!$F542="","",Spreads!B542)</f>
        <v>48.77</v>
      </c>
      <c r="F507" s="24">
        <f>IF(Spreads!$F542="","",Spreads!F542)</f>
        <v>42.955209555198124</v>
      </c>
      <c r="G507" s="24">
        <f>IF(Spreads!$F542="","",Spreads!C542)</f>
        <v>45.77</v>
      </c>
      <c r="H507" s="24">
        <f>IF(Spreads!$F542="","",Spreads!H542)</f>
        <v>42.27</v>
      </c>
      <c r="I507" s="24">
        <f t="shared" si="112"/>
        <v>0.68520955519812077</v>
      </c>
      <c r="J507" s="24">
        <f t="shared" si="113"/>
        <v>3.5</v>
      </c>
      <c r="L507" s="24">
        <f t="shared" si="114"/>
        <v>6.5</v>
      </c>
      <c r="M507" s="24">
        <f t="shared" si="115"/>
        <v>14</v>
      </c>
      <c r="N507" s="24"/>
      <c r="O507" s="24">
        <f t="shared" si="106"/>
        <v>46.097313821194916</v>
      </c>
      <c r="P507" s="24">
        <f t="shared" si="107"/>
        <v>2.6726861788050869</v>
      </c>
      <c r="Q507" s="24">
        <f t="shared" si="108"/>
        <v>17.929232635843391</v>
      </c>
      <c r="R507" s="24">
        <f t="shared" si="116"/>
        <v>-17.24402308064527</v>
      </c>
      <c r="S507" s="24">
        <f t="shared" si="109"/>
        <v>43.755377315597599</v>
      </c>
      <c r="T507" s="24">
        <f t="shared" si="110"/>
        <v>2.0146226844024042</v>
      </c>
      <c r="U507" s="24">
        <f t="shared" si="111"/>
        <v>48.95305837119237</v>
      </c>
      <c r="V507" s="24">
        <f t="shared" si="117"/>
        <v>-0.18305837119236656</v>
      </c>
      <c r="W507" s="24">
        <f t="shared" si="118"/>
        <v>5</v>
      </c>
      <c r="X507" s="24">
        <f t="shared" si="119"/>
        <v>1.5</v>
      </c>
    </row>
    <row r="508" spans="1:24" x14ac:dyDescent="0.2">
      <c r="A508" s="60">
        <f>Spreads!A543</f>
        <v>44221</v>
      </c>
      <c r="B508" s="24">
        <f>IF(Spreads!$F543="","",Spreads!D543)</f>
        <v>49.44</v>
      </c>
      <c r="C508" s="24">
        <f t="shared" si="105"/>
        <v>6.5</v>
      </c>
      <c r="D508" s="24">
        <f>IF(Spreads!$F543="","",Spreads!G543)</f>
        <v>56.94</v>
      </c>
      <c r="E508" s="24">
        <f>IF(Spreads!$F543="","",Spreads!B543)</f>
        <v>49.44</v>
      </c>
      <c r="F508" s="24">
        <f>IF(Spreads!$F543="","",Spreads!F543)</f>
        <v>43.783015863944023</v>
      </c>
      <c r="G508" s="24">
        <f>IF(Spreads!$F543="","",Spreads!C543)</f>
        <v>46.44</v>
      </c>
      <c r="H508" s="24">
        <f>IF(Spreads!$F543="","",Spreads!H543)</f>
        <v>42.94</v>
      </c>
      <c r="I508" s="24">
        <f t="shared" si="112"/>
        <v>0.84301586394402506</v>
      </c>
      <c r="J508" s="24">
        <f t="shared" si="113"/>
        <v>3.5</v>
      </c>
      <c r="L508" s="24">
        <f t="shared" si="114"/>
        <v>6.5</v>
      </c>
      <c r="M508" s="24">
        <f t="shared" si="115"/>
        <v>14</v>
      </c>
      <c r="N508" s="24"/>
      <c r="O508" s="24">
        <f t="shared" si="106"/>
        <v>46.808560841886795</v>
      </c>
      <c r="P508" s="24">
        <f t="shared" si="107"/>
        <v>2.6314391581132028</v>
      </c>
      <c r="Q508" s="24">
        <f t="shared" si="108"/>
        <v>18.179237587389505</v>
      </c>
      <c r="R508" s="24">
        <f t="shared" si="116"/>
        <v>-17.33622172344548</v>
      </c>
      <c r="S508" s="24">
        <f t="shared" si="109"/>
        <v>44.434743439066523</v>
      </c>
      <c r="T508" s="24">
        <f t="shared" si="110"/>
        <v>2.0052565609334749</v>
      </c>
      <c r="U508" s="24">
        <f t="shared" si="111"/>
        <v>49.735806660792107</v>
      </c>
      <c r="V508" s="24">
        <f t="shared" si="117"/>
        <v>-0.29580666079210971</v>
      </c>
      <c r="W508" s="24">
        <f t="shared" si="118"/>
        <v>5</v>
      </c>
      <c r="X508" s="24">
        <f t="shared" si="119"/>
        <v>1.5</v>
      </c>
    </row>
    <row r="509" spans="1:24" x14ac:dyDescent="0.2">
      <c r="A509" s="60">
        <f>Spreads!A544</f>
        <v>44222</v>
      </c>
      <c r="B509" s="24">
        <f>IF(Spreads!$F544="","",Spreads!D544)</f>
        <v>50.41</v>
      </c>
      <c r="C509" s="24">
        <f t="shared" si="105"/>
        <v>6.5</v>
      </c>
      <c r="D509" s="24">
        <f>IF(Spreads!$F544="","",Spreads!G544)</f>
        <v>57.91</v>
      </c>
      <c r="E509" s="24">
        <f>IF(Spreads!$F544="","",Spreads!B544)</f>
        <v>50.41</v>
      </c>
      <c r="F509" s="24">
        <f>IF(Spreads!$F544="","",Spreads!F544)</f>
        <v>44.009812112915505</v>
      </c>
      <c r="G509" s="24">
        <f>IF(Spreads!$F544="","",Spreads!C544)</f>
        <v>47.41</v>
      </c>
      <c r="H509" s="24">
        <f>IF(Spreads!$F544="","",Spreads!H544)</f>
        <v>43.91</v>
      </c>
      <c r="I509" s="24">
        <f t="shared" si="112"/>
        <v>9.9812112915508067E-2</v>
      </c>
      <c r="J509" s="24">
        <f t="shared" si="113"/>
        <v>3.5</v>
      </c>
      <c r="L509" s="24">
        <f t="shared" si="114"/>
        <v>6.5</v>
      </c>
      <c r="M509" s="24">
        <f t="shared" si="115"/>
        <v>14</v>
      </c>
      <c r="N509" s="24"/>
      <c r="O509" s="24">
        <f t="shared" si="106"/>
        <v>47.90973232097263</v>
      </c>
      <c r="P509" s="24">
        <f t="shared" si="107"/>
        <v>2.5002676790273668</v>
      </c>
      <c r="Q509" s="24">
        <f t="shared" si="108"/>
        <v>18.541185054553281</v>
      </c>
      <c r="R509" s="24">
        <f t="shared" si="116"/>
        <v>-18.441372941637773</v>
      </c>
      <c r="S509" s="24">
        <f t="shared" si="109"/>
        <v>45.418303349163317</v>
      </c>
      <c r="T509" s="24">
        <f t="shared" si="110"/>
        <v>1.9916966508366798</v>
      </c>
      <c r="U509" s="24">
        <f t="shared" si="111"/>
        <v>50.869039259167856</v>
      </c>
      <c r="V509" s="24">
        <f t="shared" si="117"/>
        <v>-0.45903925916785937</v>
      </c>
      <c r="W509" s="24">
        <f t="shared" si="118"/>
        <v>5.25</v>
      </c>
      <c r="X509" s="24">
        <f t="shared" si="119"/>
        <v>1.25</v>
      </c>
    </row>
    <row r="510" spans="1:24" x14ac:dyDescent="0.2">
      <c r="A510" s="60">
        <f>Spreads!A545</f>
        <v>44223</v>
      </c>
      <c r="B510" s="24">
        <f>IF(Spreads!$F545="","",Spreads!D545)</f>
        <v>51.02</v>
      </c>
      <c r="C510" s="24">
        <f t="shared" si="105"/>
        <v>6.5</v>
      </c>
      <c r="D510" s="24">
        <f>IF(Spreads!$F545="","",Spreads!G545)</f>
        <v>58.52</v>
      </c>
      <c r="E510" s="24">
        <f>IF(Spreads!$F545="","",Spreads!B545)</f>
        <v>51.02</v>
      </c>
      <c r="F510" s="24">
        <f>IF(Spreads!$F545="","",Spreads!F545)</f>
        <v>44.656181422484224</v>
      </c>
      <c r="G510" s="24">
        <f>IF(Spreads!$F545="","",Spreads!C545)</f>
        <v>48.02</v>
      </c>
      <c r="H510" s="24">
        <f>IF(Spreads!$F545="","",Spreads!H545)</f>
        <v>44.52</v>
      </c>
      <c r="I510" s="24">
        <f t="shared" si="112"/>
        <v>0.1361814224842206</v>
      </c>
      <c r="J510" s="24">
        <f t="shared" si="113"/>
        <v>3.5</v>
      </c>
      <c r="L510" s="24">
        <f t="shared" si="114"/>
        <v>6.5</v>
      </c>
      <c r="M510" s="24">
        <f t="shared" si="115"/>
        <v>14</v>
      </c>
      <c r="N510" s="24"/>
      <c r="O510" s="24">
        <f t="shared" si="106"/>
        <v>48.565176691274281</v>
      </c>
      <c r="P510" s="24">
        <f t="shared" si="107"/>
        <v>2.4548233087257216</v>
      </c>
      <c r="Q510" s="24">
        <f t="shared" si="108"/>
        <v>18.768801502975869</v>
      </c>
      <c r="R510" s="24">
        <f t="shared" si="116"/>
        <v>-18.632620080491648</v>
      </c>
      <c r="S510" s="24">
        <f t="shared" si="109"/>
        <v>46.036830715306678</v>
      </c>
      <c r="T510" s="24">
        <f t="shared" si="110"/>
        <v>1.9831692846933251</v>
      </c>
      <c r="U510" s="24">
        <f t="shared" si="111"/>
        <v>51.581690687012404</v>
      </c>
      <c r="V510" s="24">
        <f t="shared" si="117"/>
        <v>-0.56169068701240121</v>
      </c>
      <c r="W510" s="24">
        <f t="shared" si="118"/>
        <v>5.25</v>
      </c>
      <c r="X510" s="24">
        <f t="shared" si="119"/>
        <v>1.25</v>
      </c>
    </row>
    <row r="511" spans="1:24" x14ac:dyDescent="0.2">
      <c r="A511" s="60">
        <f>Spreads!A546</f>
        <v>44224</v>
      </c>
      <c r="B511" s="24">
        <f>IF(Spreads!$F546="","",Spreads!D546)</f>
        <v>51.15</v>
      </c>
      <c r="C511" s="24">
        <f t="shared" si="105"/>
        <v>6.5</v>
      </c>
      <c r="D511" s="24">
        <f>IF(Spreads!$F546="","",Spreads!G546)</f>
        <v>58.65</v>
      </c>
      <c r="E511" s="24">
        <f>IF(Spreads!$F546="","",Spreads!B546)</f>
        <v>51.15</v>
      </c>
      <c r="F511" s="24">
        <f>IF(Spreads!$F546="","",Spreads!F546)</f>
        <v>44.780919359418533</v>
      </c>
      <c r="G511" s="24">
        <f>IF(Spreads!$F546="","",Spreads!C546)</f>
        <v>48.15</v>
      </c>
      <c r="H511" s="24">
        <f>IF(Spreads!$F546="","",Spreads!H546)</f>
        <v>44.65</v>
      </c>
      <c r="I511" s="24">
        <f t="shared" si="112"/>
        <v>0.1309193594185345</v>
      </c>
      <c r="J511" s="24">
        <f t="shared" si="113"/>
        <v>3.5</v>
      </c>
      <c r="L511" s="24">
        <f t="shared" si="114"/>
        <v>6.5</v>
      </c>
      <c r="M511" s="24">
        <f t="shared" si="115"/>
        <v>14</v>
      </c>
      <c r="N511" s="24"/>
      <c r="O511" s="24">
        <f t="shared" si="106"/>
        <v>48.705818513128399</v>
      </c>
      <c r="P511" s="24">
        <f t="shared" si="107"/>
        <v>2.4441814868715994</v>
      </c>
      <c r="Q511" s="24">
        <f t="shared" si="108"/>
        <v>18.817309926410186</v>
      </c>
      <c r="R511" s="24">
        <f t="shared" si="116"/>
        <v>-18.686390566991651</v>
      </c>
      <c r="S511" s="24">
        <f t="shared" si="109"/>
        <v>46.168648022845417</v>
      </c>
      <c r="T511" s="24">
        <f t="shared" si="110"/>
        <v>1.9813519771545813</v>
      </c>
      <c r="U511" s="24">
        <f t="shared" si="111"/>
        <v>51.733567220815331</v>
      </c>
      <c r="V511" s="24">
        <f t="shared" si="117"/>
        <v>-0.58356722081533263</v>
      </c>
      <c r="W511" s="24">
        <f t="shared" si="118"/>
        <v>5.25</v>
      </c>
      <c r="X511" s="24">
        <f t="shared" si="119"/>
        <v>1.25</v>
      </c>
    </row>
    <row r="512" spans="1:24" x14ac:dyDescent="0.2">
      <c r="A512" s="60">
        <f>Spreads!A547</f>
        <v>44225</v>
      </c>
      <c r="B512" s="24">
        <f>IF(Spreads!$F547="","",Spreads!D547)</f>
        <v>51.12</v>
      </c>
      <c r="C512" s="24">
        <f t="shared" si="105"/>
        <v>6.5</v>
      </c>
      <c r="D512" s="24">
        <f>IF(Spreads!$F547="","",Spreads!G547)</f>
        <v>58.62</v>
      </c>
      <c r="E512" s="24">
        <f>IF(Spreads!$F547="","",Spreads!B547)</f>
        <v>51.12</v>
      </c>
      <c r="F512" s="24">
        <f>IF(Spreads!$F547="","",Spreads!F547)</f>
        <v>46.425192164461762</v>
      </c>
      <c r="G512" s="24">
        <f>IF(Spreads!$F547="","",Spreads!C547)</f>
        <v>48.12</v>
      </c>
      <c r="H512" s="24">
        <f>IF(Spreads!$F547="","",Spreads!H547)</f>
        <v>44.62</v>
      </c>
      <c r="I512" s="24">
        <f t="shared" si="112"/>
        <v>1.805192164461765</v>
      </c>
      <c r="J512" s="24">
        <f t="shared" si="113"/>
        <v>3.5</v>
      </c>
      <c r="L512" s="24">
        <f t="shared" si="114"/>
        <v>6.5</v>
      </c>
      <c r="M512" s="24">
        <f t="shared" si="115"/>
        <v>14</v>
      </c>
      <c r="N512" s="24"/>
      <c r="O512" s="24">
        <f t="shared" si="106"/>
        <v>48.550327604581831</v>
      </c>
      <c r="P512" s="24">
        <f t="shared" si="107"/>
        <v>2.5696723954181664</v>
      </c>
      <c r="Q512" s="24">
        <f t="shared" si="108"/>
        <v>18.806115674848421</v>
      </c>
      <c r="R512" s="24">
        <f t="shared" si="116"/>
        <v>-17.000923510386656</v>
      </c>
      <c r="S512" s="24">
        <f t="shared" si="109"/>
        <v>46.138228644182632</v>
      </c>
      <c r="T512" s="24">
        <f t="shared" si="110"/>
        <v>1.9817713558173651</v>
      </c>
      <c r="U512" s="24">
        <f t="shared" si="111"/>
        <v>51.698518789937737</v>
      </c>
      <c r="V512" s="24">
        <f t="shared" si="117"/>
        <v>-0.57851878993773909</v>
      </c>
      <c r="W512" s="24">
        <f t="shared" si="118"/>
        <v>5.25</v>
      </c>
      <c r="X512" s="24">
        <f t="shared" si="119"/>
        <v>1.25</v>
      </c>
    </row>
    <row r="513" spans="1:24" x14ac:dyDescent="0.2">
      <c r="A513" s="60">
        <f>Spreads!A548</f>
        <v>44228</v>
      </c>
      <c r="B513" s="24">
        <f>IF(Spreads!$F548="","",Spreads!D548)</f>
        <v>51.47</v>
      </c>
      <c r="C513" s="24">
        <f t="shared" si="105"/>
        <v>6.5</v>
      </c>
      <c r="D513" s="24">
        <f>IF(Spreads!$F548="","",Spreads!G548)</f>
        <v>58.97</v>
      </c>
      <c r="E513" s="24">
        <f>IF(Spreads!$F548="","",Spreads!B548)</f>
        <v>50.47</v>
      </c>
      <c r="F513" s="24">
        <f>IF(Spreads!$F548="","",Spreads!F548)</f>
        <v>46.595289351190367</v>
      </c>
      <c r="G513" s="24">
        <f>IF(Spreads!$F548="","",Spreads!C548)</f>
        <v>47.97</v>
      </c>
      <c r="H513" s="24">
        <f>IF(Spreads!$F548="","",Spreads!H548)</f>
        <v>44.97</v>
      </c>
      <c r="I513" s="24">
        <f t="shared" si="112"/>
        <v>1.6252893511903679</v>
      </c>
      <c r="J513" s="24">
        <f t="shared" si="113"/>
        <v>3</v>
      </c>
      <c r="L513" s="24">
        <f t="shared" si="114"/>
        <v>5.5</v>
      </c>
      <c r="M513" s="24">
        <f t="shared" si="115"/>
        <v>14</v>
      </c>
      <c r="N513" s="24"/>
      <c r="O513" s="24">
        <f t="shared" si="106"/>
        <v>48.941166708083905</v>
      </c>
      <c r="P513" s="24">
        <f t="shared" si="107"/>
        <v>2.5288332919160936</v>
      </c>
      <c r="Q513" s="24">
        <f t="shared" si="108"/>
        <v>18.705980714818949</v>
      </c>
      <c r="R513" s="24">
        <f t="shared" si="116"/>
        <v>-17.080691363628581</v>
      </c>
      <c r="S513" s="24">
        <f t="shared" si="109"/>
        <v>46.138376708466282</v>
      </c>
      <c r="T513" s="24">
        <f t="shared" si="110"/>
        <v>1.8316232915337167</v>
      </c>
      <c r="U513" s="24">
        <f t="shared" si="111"/>
        <v>52.107417150176403</v>
      </c>
      <c r="V513" s="24">
        <f t="shared" si="117"/>
        <v>-1.6374171501764039</v>
      </c>
      <c r="W513" s="24">
        <f t="shared" si="118"/>
        <v>5.25</v>
      </c>
      <c r="X513" s="24">
        <f t="shared" si="119"/>
        <v>1.25</v>
      </c>
    </row>
    <row r="514" spans="1:24" x14ac:dyDescent="0.2">
      <c r="A514" s="60">
        <f>Spreads!A549</f>
        <v>44229</v>
      </c>
      <c r="B514" s="24">
        <f>IF(Spreads!$F549="","",Spreads!D549)</f>
        <v>50.82</v>
      </c>
      <c r="C514" s="24">
        <f t="shared" ref="C514:C577" si="120">B514-H514</f>
        <v>6.5</v>
      </c>
      <c r="D514" s="24">
        <f>IF(Spreads!$F549="","",Spreads!G549)</f>
        <v>58.32</v>
      </c>
      <c r="E514" s="24">
        <f>IF(Spreads!$F549="","",Spreads!B549)</f>
        <v>49.82</v>
      </c>
      <c r="F514" s="24">
        <f>IF(Spreads!$F549="","",Spreads!F549)</f>
        <v>47.014862411787597</v>
      </c>
      <c r="G514" s="24">
        <f>IF(Spreads!$F549="","",Spreads!C549)</f>
        <v>47.32</v>
      </c>
      <c r="H514" s="24">
        <f>IF(Spreads!$F549="","",Spreads!H549)</f>
        <v>44.32</v>
      </c>
      <c r="I514" s="24">
        <f t="shared" si="112"/>
        <v>2.6948624117875966</v>
      </c>
      <c r="J514" s="24">
        <f t="shared" si="113"/>
        <v>3</v>
      </c>
      <c r="L514" s="24">
        <f t="shared" si="114"/>
        <v>5.5</v>
      </c>
      <c r="M514" s="24">
        <f t="shared" si="115"/>
        <v>14</v>
      </c>
      <c r="N514" s="24"/>
      <c r="O514" s="24">
        <f t="shared" ref="O514:O577" si="121">$AA$39+($AA$40*F514)+($AA$41*H514)</f>
        <v>48.161237065033319</v>
      </c>
      <c r="P514" s="24">
        <f t="shared" ref="P514:P577" si="122">B514-O514</f>
        <v>2.6587629349666813</v>
      </c>
      <c r="Q514" s="24">
        <f t="shared" ref="Q514:Q577" si="123">$AA$99+($AA$103*G514)+($AA$104*H514)</f>
        <v>18.463438597647343</v>
      </c>
      <c r="R514" s="24">
        <f t="shared" si="116"/>
        <v>-15.768576185859747</v>
      </c>
      <c r="S514" s="24">
        <f t="shared" ref="S514:S577" si="124">$AA$59+($AA$60*E514)+($AA$61*H514)</f>
        <v>45.479290170772543</v>
      </c>
      <c r="T514" s="24">
        <f t="shared" ref="T514:T577" si="125">G514-S514</f>
        <v>1.8407098292274569</v>
      </c>
      <c r="U514" s="24">
        <f t="shared" ref="U514:U577" si="126">$AA$18+($AA$19*B514)+($AA$20*D514)+($AA$21*H514)</f>
        <v>51.348034481161726</v>
      </c>
      <c r="V514" s="24">
        <f t="shared" si="117"/>
        <v>-1.5280344811617255</v>
      </c>
      <c r="W514" s="24">
        <f t="shared" si="118"/>
        <v>5.25</v>
      </c>
      <c r="X514" s="24">
        <f t="shared" si="119"/>
        <v>1.25</v>
      </c>
    </row>
    <row r="515" spans="1:24" x14ac:dyDescent="0.2">
      <c r="A515" s="60">
        <f>Spreads!A550</f>
        <v>44230</v>
      </c>
      <c r="B515" s="24">
        <f>IF(Spreads!$F550="","",Spreads!D550)</f>
        <v>50.98</v>
      </c>
      <c r="C515" s="24">
        <f t="shared" si="120"/>
        <v>6.5</v>
      </c>
      <c r="D515" s="24">
        <f>IF(Spreads!$F550="","",Spreads!G550)</f>
        <v>58.48</v>
      </c>
      <c r="E515" s="24">
        <f>IF(Spreads!$F550="","",Spreads!B550)</f>
        <v>49.98</v>
      </c>
      <c r="F515" s="24">
        <f>IF(Spreads!$F550="","",Spreads!F550)</f>
        <v>46.708687475676108</v>
      </c>
      <c r="G515" s="24">
        <f>IF(Spreads!$F550="","",Spreads!C550)</f>
        <v>47.48</v>
      </c>
      <c r="H515" s="24">
        <f>IF(Spreads!$F550="","",Spreads!H550)</f>
        <v>44.48</v>
      </c>
      <c r="I515" s="24">
        <f t="shared" ref="I515:I578" si="127">F515-H515</f>
        <v>2.2286874756761108</v>
      </c>
      <c r="J515" s="24">
        <f t="shared" ref="J515:J578" si="128">G515-H515</f>
        <v>3</v>
      </c>
      <c r="L515" s="24">
        <f t="shared" ref="L515:L578" si="129">E515-H515</f>
        <v>5.5</v>
      </c>
      <c r="M515" s="24">
        <f t="shared" ref="M515:M578" si="130">D515-H515</f>
        <v>14</v>
      </c>
      <c r="N515" s="24"/>
      <c r="O515" s="24">
        <f t="shared" si="121"/>
        <v>48.368140478972535</v>
      </c>
      <c r="P515" s="24">
        <f t="shared" si="122"/>
        <v>2.611859521027462</v>
      </c>
      <c r="Q515" s="24">
        <f t="shared" si="123"/>
        <v>18.523141272643432</v>
      </c>
      <c r="R515" s="24">
        <f t="shared" ref="R515:R578" si="131">I515-Q515</f>
        <v>-16.294453796967321</v>
      </c>
      <c r="S515" s="24">
        <f t="shared" si="124"/>
        <v>45.641526856974082</v>
      </c>
      <c r="T515" s="24">
        <f t="shared" si="125"/>
        <v>1.8384731430259151</v>
      </c>
      <c r="U515" s="24">
        <f t="shared" si="126"/>
        <v>51.534959445842262</v>
      </c>
      <c r="V515" s="24">
        <f t="shared" ref="V515:V578" si="132">E515-U515</f>
        <v>-1.5549594458422646</v>
      </c>
      <c r="W515" s="24">
        <f t="shared" ref="W515:W578" si="133">MROUND($AA$99+($AA$100*D515)+($AA$101*E515)+($AA$102*F515)+($AA$103*G515)+($AA$104*H515),0.25)</f>
        <v>5.25</v>
      </c>
      <c r="X515" s="24">
        <f t="shared" ref="X515:X578" si="134">C515-W515</f>
        <v>1.25</v>
      </c>
    </row>
    <row r="516" spans="1:24" x14ac:dyDescent="0.2">
      <c r="A516" s="60">
        <f>Spreads!A551</f>
        <v>44231</v>
      </c>
      <c r="B516" s="24">
        <f>IF(Spreads!$F551="","",Spreads!D551)</f>
        <v>51.44</v>
      </c>
      <c r="C516" s="24">
        <f t="shared" si="120"/>
        <v>6.5</v>
      </c>
      <c r="D516" s="24">
        <f>IF(Spreads!$F551="","",Spreads!G551)</f>
        <v>58.94</v>
      </c>
      <c r="E516" s="24">
        <f>IF(Spreads!$F551="","",Spreads!B551)</f>
        <v>50.44</v>
      </c>
      <c r="F516" s="24">
        <f>IF(Spreads!$F551="","",Spreads!F551)</f>
        <v>46.958163349544733</v>
      </c>
      <c r="G516" s="24">
        <f>IF(Spreads!$F551="","",Spreads!C551)</f>
        <v>47.94</v>
      </c>
      <c r="H516" s="24">
        <f>IF(Spreads!$F551="","",Spreads!H551)</f>
        <v>44.94</v>
      </c>
      <c r="I516" s="24">
        <f t="shared" si="127"/>
        <v>2.0181633495447358</v>
      </c>
      <c r="J516" s="24">
        <f t="shared" si="128"/>
        <v>3</v>
      </c>
      <c r="L516" s="24">
        <f t="shared" si="129"/>
        <v>5.5</v>
      </c>
      <c r="M516" s="24">
        <f t="shared" si="130"/>
        <v>14</v>
      </c>
      <c r="N516" s="24"/>
      <c r="O516" s="24">
        <f t="shared" si="121"/>
        <v>48.879908629071416</v>
      </c>
      <c r="P516" s="24">
        <f t="shared" si="122"/>
        <v>2.560091370928582</v>
      </c>
      <c r="Q516" s="24">
        <f t="shared" si="123"/>
        <v>18.694786463257184</v>
      </c>
      <c r="R516" s="24">
        <f t="shared" si="131"/>
        <v>-16.676623113712449</v>
      </c>
      <c r="S516" s="24">
        <f t="shared" si="124"/>
        <v>46.10795732980349</v>
      </c>
      <c r="T516" s="24">
        <f t="shared" si="125"/>
        <v>1.8320426701965076</v>
      </c>
      <c r="U516" s="24">
        <f t="shared" si="126"/>
        <v>52.072368719298801</v>
      </c>
      <c r="V516" s="24">
        <f t="shared" si="132"/>
        <v>-1.6323687192988032</v>
      </c>
      <c r="W516" s="24">
        <f t="shared" si="133"/>
        <v>5.25</v>
      </c>
      <c r="X516" s="24">
        <f t="shared" si="134"/>
        <v>1.25</v>
      </c>
    </row>
    <row r="517" spans="1:24" x14ac:dyDescent="0.2">
      <c r="A517" s="60">
        <f>Spreads!A552</f>
        <v>44232</v>
      </c>
      <c r="B517" s="24">
        <f>IF(Spreads!$F552="","",Spreads!D552)</f>
        <v>51.16</v>
      </c>
      <c r="C517" s="24">
        <f t="shared" si="120"/>
        <v>6.5</v>
      </c>
      <c r="D517" s="24">
        <f>IF(Spreads!$F552="","",Spreads!G552)</f>
        <v>59.66</v>
      </c>
      <c r="E517" s="24">
        <f>IF(Spreads!$F552="","",Spreads!B552)</f>
        <v>50.16</v>
      </c>
      <c r="F517" s="24">
        <f>IF(Spreads!$F552="","",Spreads!F552)</f>
        <v>46.425192164461762</v>
      </c>
      <c r="G517" s="24">
        <f>IF(Spreads!$F552="","",Spreads!C552)</f>
        <v>47.66</v>
      </c>
      <c r="H517" s="24">
        <f>IF(Spreads!$F552="","",Spreads!H552)</f>
        <v>44.66</v>
      </c>
      <c r="I517" s="24">
        <f t="shared" si="127"/>
        <v>1.7651921644617659</v>
      </c>
      <c r="J517" s="24">
        <f t="shared" si="128"/>
        <v>3</v>
      </c>
      <c r="L517" s="24">
        <f t="shared" si="129"/>
        <v>5.5</v>
      </c>
      <c r="M517" s="24">
        <f t="shared" si="130"/>
        <v>15</v>
      </c>
      <c r="N517" s="24"/>
      <c r="O517" s="24">
        <f t="shared" si="121"/>
        <v>48.59642450585995</v>
      </c>
      <c r="P517" s="24">
        <f t="shared" si="122"/>
        <v>2.5635754941400464</v>
      </c>
      <c r="Q517" s="24">
        <f t="shared" si="123"/>
        <v>18.590306782014029</v>
      </c>
      <c r="R517" s="24">
        <f t="shared" si="131"/>
        <v>-16.825114617552263</v>
      </c>
      <c r="S517" s="24">
        <f t="shared" si="124"/>
        <v>45.824043128950805</v>
      </c>
      <c r="T517" s="24">
        <f t="shared" si="125"/>
        <v>1.8359568710491914</v>
      </c>
      <c r="U517" s="24">
        <f t="shared" si="126"/>
        <v>52.294668132273969</v>
      </c>
      <c r="V517" s="24">
        <f t="shared" si="132"/>
        <v>-2.1346681322739727</v>
      </c>
      <c r="W517" s="24">
        <f t="shared" si="133"/>
        <v>5.25</v>
      </c>
      <c r="X517" s="24">
        <f t="shared" si="134"/>
        <v>1.25</v>
      </c>
    </row>
    <row r="518" spans="1:24" x14ac:dyDescent="0.2">
      <c r="A518" s="60">
        <f>Spreads!A553</f>
        <v>44235</v>
      </c>
      <c r="B518" s="24">
        <f>IF(Spreads!$F553="","",Spreads!D553)</f>
        <v>52.13</v>
      </c>
      <c r="C518" s="24">
        <f t="shared" si="120"/>
        <v>6.5</v>
      </c>
      <c r="D518" s="24">
        <f>IF(Spreads!$F553="","",Spreads!G553)</f>
        <v>60.63</v>
      </c>
      <c r="E518" s="24">
        <f>IF(Spreads!$F553="","",Spreads!B553)</f>
        <v>51.13</v>
      </c>
      <c r="F518" s="24">
        <f>IF(Spreads!$F553="","",Spreads!F553)</f>
        <v>46.901464287301863</v>
      </c>
      <c r="G518" s="24">
        <f>IF(Spreads!$F553="","",Spreads!C553)</f>
        <v>48.63</v>
      </c>
      <c r="H518" s="24">
        <f>IF(Spreads!$F553="","",Spreads!H553)</f>
        <v>45.63</v>
      </c>
      <c r="I518" s="24">
        <f t="shared" si="127"/>
        <v>1.2714642873018605</v>
      </c>
      <c r="J518" s="24">
        <f t="shared" si="128"/>
        <v>3</v>
      </c>
      <c r="L518" s="24">
        <f t="shared" si="129"/>
        <v>5.5</v>
      </c>
      <c r="M518" s="24">
        <f t="shared" si="130"/>
        <v>15</v>
      </c>
      <c r="N518" s="24"/>
      <c r="O518" s="24">
        <f t="shared" si="121"/>
        <v>49.679249770346239</v>
      </c>
      <c r="P518" s="24">
        <f t="shared" si="122"/>
        <v>2.4507502296537638</v>
      </c>
      <c r="Q518" s="24">
        <f t="shared" si="123"/>
        <v>18.952254249177813</v>
      </c>
      <c r="R518" s="24">
        <f t="shared" si="131"/>
        <v>-17.680789961875952</v>
      </c>
      <c r="S518" s="24">
        <f t="shared" si="124"/>
        <v>46.807603039047613</v>
      </c>
      <c r="T518" s="24">
        <f t="shared" si="125"/>
        <v>1.8223969609523891</v>
      </c>
      <c r="U518" s="24">
        <f t="shared" si="126"/>
        <v>53.427900730649725</v>
      </c>
      <c r="V518" s="24">
        <f t="shared" si="132"/>
        <v>-2.2979007306497223</v>
      </c>
      <c r="W518" s="24">
        <f t="shared" si="133"/>
        <v>5.25</v>
      </c>
      <c r="X518" s="24">
        <f t="shared" si="134"/>
        <v>1.25</v>
      </c>
    </row>
    <row r="519" spans="1:24" x14ac:dyDescent="0.2">
      <c r="A519" s="60">
        <f>Spreads!A554</f>
        <v>44236</v>
      </c>
      <c r="B519" s="24">
        <f>IF(Spreads!$F554="","",Spreads!D554)</f>
        <v>53.02</v>
      </c>
      <c r="C519" s="24">
        <f t="shared" si="120"/>
        <v>6.5</v>
      </c>
      <c r="D519" s="24">
        <f>IF(Spreads!$F554="","",Spreads!G554)</f>
        <v>61.52</v>
      </c>
      <c r="E519" s="24">
        <f>IF(Spreads!$F554="","",Spreads!B554)</f>
        <v>52.02</v>
      </c>
      <c r="F519" s="24">
        <f>IF(Spreads!$F554="","",Spreads!F554)</f>
        <v>47.184959598516215</v>
      </c>
      <c r="G519" s="24">
        <f>IF(Spreads!$F554="","",Spreads!C554)</f>
        <v>49.52</v>
      </c>
      <c r="H519" s="24">
        <f>IF(Spreads!$F554="","",Spreads!H554)</f>
        <v>46.52</v>
      </c>
      <c r="I519" s="24">
        <f t="shared" si="127"/>
        <v>0.66495959851621222</v>
      </c>
      <c r="J519" s="24">
        <f t="shared" si="128"/>
        <v>3</v>
      </c>
      <c r="L519" s="24">
        <f t="shared" si="129"/>
        <v>5.5</v>
      </c>
      <c r="M519" s="24">
        <f t="shared" si="130"/>
        <v>15</v>
      </c>
      <c r="N519" s="24"/>
      <c r="O519" s="24">
        <f t="shared" si="121"/>
        <v>50.684057852648657</v>
      </c>
      <c r="P519" s="24">
        <f t="shared" si="122"/>
        <v>2.3359421473513464</v>
      </c>
      <c r="Q519" s="24">
        <f t="shared" si="123"/>
        <v>19.284350378843548</v>
      </c>
      <c r="R519" s="24">
        <f t="shared" si="131"/>
        <v>-18.619390780327336</v>
      </c>
      <c r="S519" s="24">
        <f t="shared" si="124"/>
        <v>47.710044606043652</v>
      </c>
      <c r="T519" s="24">
        <f t="shared" si="125"/>
        <v>1.8099553939563506</v>
      </c>
      <c r="U519" s="24">
        <f t="shared" si="126"/>
        <v>54.467670846685195</v>
      </c>
      <c r="V519" s="24">
        <f t="shared" si="132"/>
        <v>-2.4476708466851917</v>
      </c>
      <c r="W519" s="24">
        <f t="shared" si="133"/>
        <v>5.5</v>
      </c>
      <c r="X519" s="24">
        <f t="shared" si="134"/>
        <v>1</v>
      </c>
    </row>
    <row r="520" spans="1:24" x14ac:dyDescent="0.2">
      <c r="A520" s="60">
        <f>Spreads!A555</f>
        <v>44237</v>
      </c>
      <c r="B520" s="24">
        <f>IF(Spreads!$F555="","",Spreads!D555)</f>
        <v>52.19</v>
      </c>
      <c r="C520" s="24">
        <f t="shared" si="120"/>
        <v>6.5</v>
      </c>
      <c r="D520" s="24">
        <f>IF(Spreads!$F555="","",Spreads!G555)</f>
        <v>60.69</v>
      </c>
      <c r="E520" s="24">
        <f>IF(Spreads!$F555="","",Spreads!B555)</f>
        <v>51.19</v>
      </c>
      <c r="F520" s="24">
        <f>IF(Spreads!$F555="","",Spreads!F555)</f>
        <v>46.856105037507568</v>
      </c>
      <c r="G520" s="24">
        <f>IF(Spreads!$F555="","",Spreads!C555)</f>
        <v>48.69</v>
      </c>
      <c r="H520" s="24">
        <f>IF(Spreads!$F555="","",Spreads!H555)</f>
        <v>45.69</v>
      </c>
      <c r="I520" s="24">
        <f t="shared" si="127"/>
        <v>1.1661050375075703</v>
      </c>
      <c r="J520" s="24">
        <f t="shared" si="128"/>
        <v>3</v>
      </c>
      <c r="L520" s="24">
        <f t="shared" si="129"/>
        <v>5.5</v>
      </c>
      <c r="M520" s="24">
        <f t="shared" si="130"/>
        <v>15</v>
      </c>
      <c r="N520" s="24"/>
      <c r="O520" s="24">
        <f t="shared" si="121"/>
        <v>49.751730797645159</v>
      </c>
      <c r="P520" s="24">
        <f t="shared" si="122"/>
        <v>2.4382692023548387</v>
      </c>
      <c r="Q520" s="24">
        <f t="shared" si="123"/>
        <v>18.974642752301342</v>
      </c>
      <c r="R520" s="24">
        <f t="shared" si="131"/>
        <v>-17.808537714793772</v>
      </c>
      <c r="S520" s="24">
        <f t="shared" si="124"/>
        <v>46.86844179637319</v>
      </c>
      <c r="T520" s="24">
        <f t="shared" si="125"/>
        <v>1.8215582036268074</v>
      </c>
      <c r="U520" s="24">
        <f t="shared" si="126"/>
        <v>53.497997592404914</v>
      </c>
      <c r="V520" s="24">
        <f t="shared" si="132"/>
        <v>-2.3079975924049165</v>
      </c>
      <c r="W520" s="24">
        <f t="shared" si="133"/>
        <v>5.25</v>
      </c>
      <c r="X520" s="24">
        <f t="shared" si="134"/>
        <v>1.25</v>
      </c>
    </row>
    <row r="521" spans="1:24" x14ac:dyDescent="0.2">
      <c r="A521" s="60">
        <f>Spreads!A556</f>
        <v>44238</v>
      </c>
      <c r="B521" s="24">
        <f>IF(Spreads!$F556="","",Spreads!D556)</f>
        <v>52.63</v>
      </c>
      <c r="C521" s="24">
        <f t="shared" si="120"/>
        <v>7</v>
      </c>
      <c r="D521" s="24">
        <f>IF(Spreads!$F556="","",Spreads!G556)</f>
        <v>60.63</v>
      </c>
      <c r="E521" s="24">
        <f>IF(Spreads!$F556="","",Spreads!B556)</f>
        <v>50.63</v>
      </c>
      <c r="F521" s="24">
        <f>IF(Spreads!$F556="","",Spreads!F556)</f>
        <v>47.094241098927618</v>
      </c>
      <c r="G521" s="24">
        <f>IF(Spreads!$F556="","",Spreads!C556)</f>
        <v>49.63</v>
      </c>
      <c r="H521" s="24">
        <f>IF(Spreads!$F556="","",Spreads!H556)</f>
        <v>45.63</v>
      </c>
      <c r="I521" s="24">
        <f t="shared" si="127"/>
        <v>1.4642410989276158</v>
      </c>
      <c r="J521" s="24">
        <f t="shared" si="128"/>
        <v>4</v>
      </c>
      <c r="L521" s="24">
        <f t="shared" si="129"/>
        <v>5</v>
      </c>
      <c r="M521" s="24">
        <f t="shared" si="130"/>
        <v>15</v>
      </c>
      <c r="N521" s="24"/>
      <c r="O521" s="24">
        <f t="shared" si="121"/>
        <v>49.66507314997385</v>
      </c>
      <c r="P521" s="24">
        <f t="shared" si="122"/>
        <v>2.9649268500261527</v>
      </c>
      <c r="Q521" s="24">
        <f t="shared" si="123"/>
        <v>19.413723372344634</v>
      </c>
      <c r="R521" s="24">
        <f t="shared" si="131"/>
        <v>-17.949482273417019</v>
      </c>
      <c r="S521" s="24">
        <f t="shared" si="124"/>
        <v>46.630230695656508</v>
      </c>
      <c r="T521" s="24">
        <f t="shared" si="125"/>
        <v>2.999769304343495</v>
      </c>
      <c r="U521" s="24">
        <f t="shared" si="126"/>
        <v>53.405465248133538</v>
      </c>
      <c r="V521" s="24">
        <f t="shared" si="132"/>
        <v>-2.7754652481335356</v>
      </c>
      <c r="W521" s="24">
        <f t="shared" si="133"/>
        <v>5.75</v>
      </c>
      <c r="X521" s="24">
        <f t="shared" si="134"/>
        <v>1.25</v>
      </c>
    </row>
    <row r="522" spans="1:24" x14ac:dyDescent="0.2">
      <c r="A522" s="60">
        <f>Spreads!A557</f>
        <v>44239</v>
      </c>
      <c r="B522" s="24">
        <f>IF(Spreads!$F557="","",Spreads!D557)</f>
        <v>53.04</v>
      </c>
      <c r="C522" s="24">
        <f t="shared" si="120"/>
        <v>7</v>
      </c>
      <c r="D522" s="24">
        <f>IF(Spreads!$F557="","",Spreads!G557)</f>
        <v>61.04</v>
      </c>
      <c r="E522" s="24">
        <f>IF(Spreads!$F557="","",Spreads!B557)</f>
        <v>51.04</v>
      </c>
      <c r="F522" s="24">
        <f>IF(Spreads!$F557="","",Spreads!F557)</f>
        <v>47.434435472384841</v>
      </c>
      <c r="G522" s="24">
        <f>IF(Spreads!$F557="","",Spreads!C557)</f>
        <v>50.04</v>
      </c>
      <c r="H522" s="24">
        <f>IF(Spreads!$F557="","",Spreads!H557)</f>
        <v>46.04</v>
      </c>
      <c r="I522" s="24">
        <f t="shared" si="127"/>
        <v>1.394435472384842</v>
      </c>
      <c r="J522" s="24">
        <f t="shared" si="128"/>
        <v>4</v>
      </c>
      <c r="L522" s="24">
        <f t="shared" si="129"/>
        <v>5</v>
      </c>
      <c r="M522" s="24">
        <f t="shared" si="130"/>
        <v>15</v>
      </c>
      <c r="N522" s="24"/>
      <c r="O522" s="24">
        <f t="shared" si="121"/>
        <v>50.112548822711602</v>
      </c>
      <c r="P522" s="24">
        <f t="shared" si="122"/>
        <v>2.9274511772883969</v>
      </c>
      <c r="Q522" s="24">
        <f t="shared" si="123"/>
        <v>19.566711477022107</v>
      </c>
      <c r="R522" s="24">
        <f t="shared" si="131"/>
        <v>-18.172276004637265</v>
      </c>
      <c r="S522" s="24">
        <f t="shared" si="124"/>
        <v>47.045962204047939</v>
      </c>
      <c r="T522" s="24">
        <f t="shared" si="125"/>
        <v>2.9940377959520603</v>
      </c>
      <c r="U522" s="24">
        <f t="shared" si="126"/>
        <v>53.884460470127408</v>
      </c>
      <c r="V522" s="24">
        <f t="shared" si="132"/>
        <v>-2.8444604701274088</v>
      </c>
      <c r="W522" s="24">
        <f t="shared" si="133"/>
        <v>5.75</v>
      </c>
      <c r="X522" s="24">
        <f t="shared" si="134"/>
        <v>1.25</v>
      </c>
    </row>
    <row r="523" spans="1:24" x14ac:dyDescent="0.2">
      <c r="A523" s="60">
        <f>Spreads!A559</f>
        <v>44244</v>
      </c>
      <c r="B523" s="24">
        <f>IF(Spreads!$F559="","",Spreads!D559)</f>
        <v>53.77</v>
      </c>
      <c r="C523" s="24">
        <f t="shared" si="120"/>
        <v>7</v>
      </c>
      <c r="D523" s="24">
        <f>IF(Spreads!$F559="","",Spreads!G559)</f>
        <v>63.77</v>
      </c>
      <c r="E523" s="24">
        <f>IF(Spreads!$F559="","",Spreads!B559)</f>
        <v>51.77</v>
      </c>
      <c r="F523" s="24">
        <f>IF(Spreads!$F559="","",Spreads!F559)</f>
        <v>45.438628481435821</v>
      </c>
      <c r="G523" s="24">
        <f>IF(Spreads!$F559="","",Spreads!C559)</f>
        <v>50.77</v>
      </c>
      <c r="H523" s="24">
        <f>IF(Spreads!$F559="","",Spreads!H559)</f>
        <v>46.77</v>
      </c>
      <c r="I523" s="24">
        <f t="shared" si="127"/>
        <v>-1.3313715185641826</v>
      </c>
      <c r="J523" s="24">
        <f t="shared" si="128"/>
        <v>4</v>
      </c>
      <c r="L523" s="24">
        <f t="shared" si="129"/>
        <v>5</v>
      </c>
      <c r="M523" s="24">
        <f t="shared" si="130"/>
        <v>17</v>
      </c>
      <c r="N523" s="24"/>
      <c r="O523" s="24">
        <f t="shared" si="121"/>
        <v>51.100586987833815</v>
      </c>
      <c r="P523" s="24">
        <f t="shared" si="122"/>
        <v>2.6694130121661885</v>
      </c>
      <c r="Q523" s="24">
        <f t="shared" si="123"/>
        <v>19.839104931691754</v>
      </c>
      <c r="R523" s="24">
        <f t="shared" si="131"/>
        <v>-21.170476450255936</v>
      </c>
      <c r="S523" s="24">
        <f t="shared" si="124"/>
        <v>47.786167084842447</v>
      </c>
      <c r="T523" s="24">
        <f t="shared" si="125"/>
        <v>2.9838329151575564</v>
      </c>
      <c r="U523" s="24">
        <f t="shared" si="126"/>
        <v>55.836141823814557</v>
      </c>
      <c r="V523" s="24">
        <f t="shared" si="132"/>
        <v>-4.0661418238145544</v>
      </c>
      <c r="W523" s="24">
        <f t="shared" si="133"/>
        <v>6</v>
      </c>
      <c r="X523" s="24">
        <f t="shared" si="134"/>
        <v>1</v>
      </c>
    </row>
    <row r="524" spans="1:24" x14ac:dyDescent="0.2">
      <c r="A524" s="60">
        <f>Spreads!A560</f>
        <v>44245</v>
      </c>
      <c r="B524" s="24">
        <f>IF(Spreads!$F560="","",Spreads!D560)</f>
        <v>53.91</v>
      </c>
      <c r="C524" s="24">
        <f t="shared" si="120"/>
        <v>7</v>
      </c>
      <c r="D524" s="24">
        <f>IF(Spreads!$F560="","",Spreads!G560)</f>
        <v>63.91</v>
      </c>
      <c r="E524" s="24">
        <f>IF(Spreads!$F560="","",Spreads!B560)</f>
        <v>51.91</v>
      </c>
      <c r="F524" s="24">
        <f>IF(Spreads!$F560="","",Spreads!F560)</f>
        <v>45.620065480613007</v>
      </c>
      <c r="G524" s="24">
        <f>IF(Spreads!$F560="","",Spreads!C560)</f>
        <v>50.91</v>
      </c>
      <c r="H524" s="24">
        <f>IF(Spreads!$F560="","",Spreads!H560)</f>
        <v>46.91</v>
      </c>
      <c r="I524" s="24">
        <f t="shared" si="127"/>
        <v>-1.2899345193869891</v>
      </c>
      <c r="J524" s="24">
        <f t="shared" si="128"/>
        <v>4</v>
      </c>
      <c r="L524" s="24">
        <f t="shared" si="129"/>
        <v>5</v>
      </c>
      <c r="M524" s="24">
        <f t="shared" si="130"/>
        <v>17</v>
      </c>
      <c r="N524" s="24"/>
      <c r="O524" s="24">
        <f t="shared" si="121"/>
        <v>51.248583440780301</v>
      </c>
      <c r="P524" s="24">
        <f t="shared" si="122"/>
        <v>2.6614165592196954</v>
      </c>
      <c r="Q524" s="24">
        <f t="shared" si="123"/>
        <v>19.891344772313328</v>
      </c>
      <c r="R524" s="24">
        <f t="shared" si="131"/>
        <v>-21.181279291700317</v>
      </c>
      <c r="S524" s="24">
        <f t="shared" si="124"/>
        <v>47.928124185268786</v>
      </c>
      <c r="T524" s="24">
        <f t="shared" si="125"/>
        <v>2.981875814731211</v>
      </c>
      <c r="U524" s="24">
        <f t="shared" si="126"/>
        <v>55.999701167910011</v>
      </c>
      <c r="V524" s="24">
        <f t="shared" si="132"/>
        <v>-4.0897011679100146</v>
      </c>
      <c r="W524" s="24">
        <f t="shared" si="133"/>
        <v>6</v>
      </c>
      <c r="X524" s="24">
        <f t="shared" si="134"/>
        <v>1</v>
      </c>
    </row>
    <row r="525" spans="1:24" x14ac:dyDescent="0.2">
      <c r="A525" s="60">
        <f>Spreads!A561</f>
        <v>44246</v>
      </c>
      <c r="B525" s="24">
        <f>IF(Spreads!$F561="","",Spreads!D561)</f>
        <v>54.55</v>
      </c>
      <c r="C525" s="24">
        <f t="shared" si="120"/>
        <v>7.6599999999999966</v>
      </c>
      <c r="D525" s="24">
        <f>IF(Spreads!$F561="","",Spreads!G561)</f>
        <v>64.55</v>
      </c>
      <c r="E525" s="24">
        <f>IF(Spreads!$F561="","",Spreads!B561)</f>
        <v>53.05</v>
      </c>
      <c r="F525" s="24">
        <f>IF(Spreads!$F561="","",Spreads!F561)</f>
        <v>46.334473664873165</v>
      </c>
      <c r="G525" s="24">
        <f>IF(Spreads!$F561="","",Spreads!C561)</f>
        <v>51.3</v>
      </c>
      <c r="H525" s="24">
        <f>IF(Spreads!$F561="","",Spreads!H561)</f>
        <v>46.89</v>
      </c>
      <c r="I525" s="24">
        <f t="shared" si="127"/>
        <v>-0.55552633512683514</v>
      </c>
      <c r="J525" s="24">
        <f t="shared" si="128"/>
        <v>4.4099999999999966</v>
      </c>
      <c r="L525" s="24">
        <f t="shared" si="129"/>
        <v>6.1599999999999966</v>
      </c>
      <c r="M525" s="24">
        <f t="shared" si="130"/>
        <v>17.659999999999997</v>
      </c>
      <c r="N525" s="24"/>
      <c r="O525" s="24">
        <f t="shared" si="121"/>
        <v>51.172998102878879</v>
      </c>
      <c r="P525" s="24">
        <f t="shared" si="122"/>
        <v>3.3770018971211186</v>
      </c>
      <c r="Q525" s="24">
        <f t="shared" si="123"/>
        <v>20.073084278437214</v>
      </c>
      <c r="R525" s="24">
        <f t="shared" si="131"/>
        <v>-20.628610613564049</v>
      </c>
      <c r="S525" s="24">
        <f t="shared" si="124"/>
        <v>48.319348436160958</v>
      </c>
      <c r="T525" s="24">
        <f t="shared" si="125"/>
        <v>2.9806515638390394</v>
      </c>
      <c r="U525" s="24">
        <f t="shared" si="126"/>
        <v>56.309336657173219</v>
      </c>
      <c r="V525" s="24">
        <f t="shared" si="132"/>
        <v>-3.2593366571732219</v>
      </c>
      <c r="W525" s="24">
        <f t="shared" si="133"/>
        <v>5.75</v>
      </c>
      <c r="X525" s="24">
        <f t="shared" si="134"/>
        <v>1.9099999999999966</v>
      </c>
    </row>
    <row r="526" spans="1:24" x14ac:dyDescent="0.2">
      <c r="A526" s="60">
        <f>Spreads!A562</f>
        <v>44249</v>
      </c>
      <c r="B526" s="24">
        <f>IF(Spreads!$F562="","",Spreads!D562)</f>
        <v>53.15</v>
      </c>
      <c r="C526" s="24">
        <f t="shared" si="120"/>
        <v>5.93</v>
      </c>
      <c r="D526" s="24">
        <f>IF(Spreads!$F562="","",Spreads!G562)</f>
        <v>64.900000000000006</v>
      </c>
      <c r="E526" s="24">
        <f>IF(Spreads!$F562="","",Spreads!B562)</f>
        <v>53.9</v>
      </c>
      <c r="F526" s="24">
        <f>IF(Spreads!$F562="","",Spreads!F562)</f>
        <v>46.606629163638942</v>
      </c>
      <c r="G526" s="24">
        <f>IF(Spreads!$F562="","",Spreads!C562)</f>
        <v>51.65</v>
      </c>
      <c r="H526" s="24">
        <f>IF(Spreads!$F562="","",Spreads!H562)</f>
        <v>47.22</v>
      </c>
      <c r="I526" s="24">
        <f t="shared" si="127"/>
        <v>-0.6133708363610566</v>
      </c>
      <c r="J526" s="24">
        <f t="shared" si="128"/>
        <v>4.43</v>
      </c>
      <c r="L526" s="24">
        <f t="shared" si="129"/>
        <v>6.68</v>
      </c>
      <c r="M526" s="24">
        <f t="shared" si="130"/>
        <v>17.680000000000007</v>
      </c>
      <c r="N526" s="24"/>
      <c r="O526" s="24">
        <f t="shared" si="121"/>
        <v>51.533283486132973</v>
      </c>
      <c r="P526" s="24">
        <f t="shared" si="122"/>
        <v>1.6167165138670256</v>
      </c>
      <c r="Q526" s="24">
        <f t="shared" si="123"/>
        <v>20.205450428079985</v>
      </c>
      <c r="R526" s="24">
        <f t="shared" si="131"/>
        <v>-20.818821264441041</v>
      </c>
      <c r="S526" s="24">
        <f t="shared" si="124"/>
        <v>48.838428838578366</v>
      </c>
      <c r="T526" s="24">
        <f t="shared" si="125"/>
        <v>2.8115711614216323</v>
      </c>
      <c r="U526" s="24">
        <f t="shared" si="126"/>
        <v>56.783484528356141</v>
      </c>
      <c r="V526" s="24">
        <f t="shared" si="132"/>
        <v>-2.8834845283561421</v>
      </c>
      <c r="W526" s="24">
        <f t="shared" si="133"/>
        <v>5.75</v>
      </c>
      <c r="X526" s="24">
        <f t="shared" si="134"/>
        <v>0.17999999999999972</v>
      </c>
    </row>
    <row r="527" spans="1:24" x14ac:dyDescent="0.2">
      <c r="A527" s="60">
        <f>Spreads!A563</f>
        <v>44250</v>
      </c>
      <c r="B527" s="24">
        <f>IF(Spreads!$F563="","",Spreads!D563)</f>
        <v>54.51</v>
      </c>
      <c r="C527" s="24">
        <f t="shared" si="120"/>
        <v>6.1400000000000006</v>
      </c>
      <c r="D527" s="24">
        <f>IF(Spreads!$F563="","",Spreads!G563)</f>
        <v>66.260000000000005</v>
      </c>
      <c r="E527" s="24">
        <f>IF(Spreads!$F563="","",Spreads!B563)</f>
        <v>55.26</v>
      </c>
      <c r="F527" s="24">
        <f>IF(Spreads!$F563="","",Spreads!F563)</f>
        <v>48.137503844196424</v>
      </c>
      <c r="G527" s="24">
        <f>IF(Spreads!$F563="","",Spreads!C563)</f>
        <v>53.01</v>
      </c>
      <c r="H527" s="24">
        <f>IF(Spreads!$F563="","",Spreads!H563)</f>
        <v>48.37</v>
      </c>
      <c r="I527" s="24">
        <f t="shared" si="127"/>
        <v>-0.23249615580357386</v>
      </c>
      <c r="J527" s="24">
        <f t="shared" si="128"/>
        <v>4.6400000000000006</v>
      </c>
      <c r="L527" s="24">
        <f t="shared" si="129"/>
        <v>6.8900000000000006</v>
      </c>
      <c r="M527" s="24">
        <f t="shared" si="130"/>
        <v>17.890000000000008</v>
      </c>
      <c r="N527" s="24"/>
      <c r="O527" s="24">
        <f t="shared" si="121"/>
        <v>52.745990353745427</v>
      </c>
      <c r="P527" s="24">
        <f t="shared" si="122"/>
        <v>1.7640096462545714</v>
      </c>
      <c r="Q527" s="24">
        <f t="shared" si="123"/>
        <v>20.731471920479393</v>
      </c>
      <c r="R527" s="24">
        <f t="shared" si="131"/>
        <v>-20.963968076282967</v>
      </c>
      <c r="S527" s="24">
        <f t="shared" si="124"/>
        <v>50.079001404876166</v>
      </c>
      <c r="T527" s="24">
        <f t="shared" si="125"/>
        <v>2.9309985951238318</v>
      </c>
      <c r="U527" s="24">
        <f t="shared" si="126"/>
        <v>58.232962610585574</v>
      </c>
      <c r="V527" s="24">
        <f t="shared" si="132"/>
        <v>-2.9729626105855758</v>
      </c>
      <c r="W527" s="24">
        <f t="shared" si="133"/>
        <v>6</v>
      </c>
      <c r="X527" s="24">
        <f t="shared" si="134"/>
        <v>0.14000000000000057</v>
      </c>
    </row>
    <row r="528" spans="1:24" x14ac:dyDescent="0.2">
      <c r="A528" s="60">
        <f>Spreads!A564</f>
        <v>44251</v>
      </c>
      <c r="B528" s="24">
        <f>IF(Spreads!$F564="","",Spreads!D564)</f>
        <v>56.39</v>
      </c>
      <c r="C528" s="24">
        <f t="shared" si="120"/>
        <v>6.3599999999999994</v>
      </c>
      <c r="D528" s="24">
        <f>IF(Spreads!$F564="","",Spreads!G564)</f>
        <v>68.14</v>
      </c>
      <c r="E528" s="24">
        <f>IF(Spreads!$F564="","",Spreads!B564)</f>
        <v>57.14</v>
      </c>
      <c r="F528" s="24">
        <f>IF(Spreads!$F564="","",Spreads!F564)</f>
        <v>50.042592335556847</v>
      </c>
      <c r="G528" s="24">
        <f>IF(Spreads!$F564="","",Spreads!C564)</f>
        <v>54.89</v>
      </c>
      <c r="H528" s="24">
        <f>IF(Spreads!$F564="","",Spreads!H564)</f>
        <v>50.03</v>
      </c>
      <c r="I528" s="24">
        <f t="shared" si="127"/>
        <v>1.2592335556846024E-2</v>
      </c>
      <c r="J528" s="24">
        <f t="shared" si="128"/>
        <v>4.8599999999999994</v>
      </c>
      <c r="L528" s="24">
        <f t="shared" si="129"/>
        <v>7.1099999999999994</v>
      </c>
      <c r="M528" s="24">
        <f t="shared" si="130"/>
        <v>18.11</v>
      </c>
      <c r="N528" s="24"/>
      <c r="O528" s="24">
        <f t="shared" si="121"/>
        <v>54.518913390754633</v>
      </c>
      <c r="P528" s="24">
        <f t="shared" si="122"/>
        <v>1.8710866092453671</v>
      </c>
      <c r="Q528" s="24">
        <f t="shared" si="123"/>
        <v>21.452410380660499</v>
      </c>
      <c r="R528" s="24">
        <f t="shared" si="131"/>
        <v>-21.439818045103653</v>
      </c>
      <c r="S528" s="24">
        <f t="shared" si="124"/>
        <v>51.840250855309179</v>
      </c>
      <c r="T528" s="24">
        <f t="shared" si="125"/>
        <v>3.0497491446908214</v>
      </c>
      <c r="U528" s="24">
        <f t="shared" si="126"/>
        <v>60.283309489095558</v>
      </c>
      <c r="V528" s="24">
        <f t="shared" si="132"/>
        <v>-3.1433094890955573</v>
      </c>
      <c r="W528" s="24">
        <f t="shared" si="133"/>
        <v>6.25</v>
      </c>
      <c r="X528" s="24">
        <f t="shared" si="134"/>
        <v>0.10999999999999943</v>
      </c>
    </row>
    <row r="529" spans="1:24" x14ac:dyDescent="0.2">
      <c r="A529" s="60">
        <f>Spreads!A565</f>
        <v>44252</v>
      </c>
      <c r="B529" s="24">
        <f>IF(Spreads!$F565="","",Spreads!D565)</f>
        <v>56.21</v>
      </c>
      <c r="C529" s="24">
        <f t="shared" si="120"/>
        <v>6.5399999999999991</v>
      </c>
      <c r="D529" s="24">
        <f>IF(Spreads!$F565="","",Spreads!G565)</f>
        <v>67.959999999999994</v>
      </c>
      <c r="E529" s="24">
        <f>IF(Spreads!$F565="","",Spreads!B565)</f>
        <v>58.46</v>
      </c>
      <c r="F529" s="24">
        <f>IF(Spreads!$F565="","",Spreads!F565)</f>
        <v>48.874591653353733</v>
      </c>
      <c r="G529" s="24">
        <f>IF(Spreads!$F565="","",Spreads!C565)</f>
        <v>54.96</v>
      </c>
      <c r="H529" s="24">
        <f>IF(Spreads!$F565="","",Spreads!H565)</f>
        <v>49.67</v>
      </c>
      <c r="I529" s="24">
        <f t="shared" si="127"/>
        <v>-0.79540834664626914</v>
      </c>
      <c r="J529" s="24">
        <f t="shared" si="128"/>
        <v>5.2899999999999991</v>
      </c>
      <c r="L529" s="24">
        <f t="shared" si="129"/>
        <v>8.7899999999999991</v>
      </c>
      <c r="M529" s="24">
        <f t="shared" si="130"/>
        <v>18.289999999999992</v>
      </c>
      <c r="N529" s="24"/>
      <c r="O529" s="24">
        <f t="shared" si="121"/>
        <v>54.189934920331247</v>
      </c>
      <c r="P529" s="24">
        <f t="shared" si="122"/>
        <v>2.020065079668754</v>
      </c>
      <c r="Q529" s="24">
        <f t="shared" si="123"/>
        <v>21.516511084881039</v>
      </c>
      <c r="R529" s="24">
        <f t="shared" si="131"/>
        <v>-22.311919431527308</v>
      </c>
      <c r="S529" s="24">
        <f t="shared" si="124"/>
        <v>52.071189385149836</v>
      </c>
      <c r="T529" s="24">
        <f t="shared" si="125"/>
        <v>2.8888106148501649</v>
      </c>
      <c r="U529" s="24">
        <f t="shared" si="126"/>
        <v>59.95354680306842</v>
      </c>
      <c r="V529" s="24">
        <f t="shared" si="132"/>
        <v>-1.4935468030684191</v>
      </c>
      <c r="W529" s="24">
        <f t="shared" si="133"/>
        <v>6</v>
      </c>
      <c r="X529" s="24">
        <f t="shared" si="134"/>
        <v>0.53999999999999915</v>
      </c>
    </row>
    <row r="530" spans="1:24" x14ac:dyDescent="0.2">
      <c r="A530" s="60">
        <f>Spreads!A566</f>
        <v>44253</v>
      </c>
      <c r="B530" s="24">
        <f>IF(Spreads!$F566="","",Spreads!D566)</f>
        <v>56.59</v>
      </c>
      <c r="C530" s="24">
        <f t="shared" si="120"/>
        <v>6.6500000000000057</v>
      </c>
      <c r="D530" s="24">
        <f>IF(Spreads!$F566="","",Spreads!G566)</f>
        <v>68.34</v>
      </c>
      <c r="E530" s="24">
        <f>IF(Spreads!$F566="","",Spreads!B566)</f>
        <v>58.84</v>
      </c>
      <c r="F530" s="24">
        <f>IF(Spreads!$F566="","",Spreads!F566)</f>
        <v>48.817892591110862</v>
      </c>
      <c r="G530" s="24">
        <f>IF(Spreads!$F566="","",Spreads!C566)</f>
        <v>55.34</v>
      </c>
      <c r="H530" s="24">
        <f>IF(Spreads!$F566="","",Spreads!H566)</f>
        <v>49.94</v>
      </c>
      <c r="I530" s="24">
        <f t="shared" si="127"/>
        <v>-1.1221074088891356</v>
      </c>
      <c r="J530" s="24">
        <f t="shared" si="128"/>
        <v>5.4000000000000057</v>
      </c>
      <c r="L530" s="24">
        <f t="shared" si="129"/>
        <v>8.9000000000000057</v>
      </c>
      <c r="M530" s="24">
        <f t="shared" si="130"/>
        <v>18.400000000000006</v>
      </c>
      <c r="N530" s="24"/>
      <c r="O530" s="24">
        <f t="shared" si="121"/>
        <v>54.505258598185755</v>
      </c>
      <c r="P530" s="24">
        <f t="shared" si="122"/>
        <v>2.0847414018142487</v>
      </c>
      <c r="Q530" s="24">
        <f t="shared" si="123"/>
        <v>21.668020952485289</v>
      </c>
      <c r="R530" s="24">
        <f t="shared" si="131"/>
        <v>-22.790128361374425</v>
      </c>
      <c r="S530" s="24">
        <f t="shared" si="124"/>
        <v>52.383985708660973</v>
      </c>
      <c r="T530" s="24">
        <f t="shared" si="125"/>
        <v>2.9560142913390308</v>
      </c>
      <c r="U530" s="24">
        <f t="shared" si="126"/>
        <v>60.324482865941533</v>
      </c>
      <c r="V530" s="24">
        <f t="shared" si="132"/>
        <v>-1.4844828659415299</v>
      </c>
      <c r="W530" s="24">
        <f t="shared" si="133"/>
        <v>6</v>
      </c>
      <c r="X530" s="24">
        <f t="shared" si="134"/>
        <v>0.65000000000000568</v>
      </c>
    </row>
    <row r="531" spans="1:24" x14ac:dyDescent="0.2">
      <c r="A531" s="60">
        <f>Spreads!A567</f>
        <v>44256</v>
      </c>
      <c r="B531" s="24">
        <f>IF(Spreads!$F567="","",Spreads!D567)</f>
        <v>54.48</v>
      </c>
      <c r="C531" s="24">
        <f t="shared" si="120"/>
        <v>5.25</v>
      </c>
      <c r="D531" s="24">
        <f>IF(Spreads!$F567="","",Spreads!G567)</f>
        <v>66.23</v>
      </c>
      <c r="E531" s="24">
        <f>IF(Spreads!$F567="","",Spreads!B567)</f>
        <v>56.73</v>
      </c>
      <c r="F531" s="24">
        <f>IF(Spreads!$F567="","",Spreads!F567)</f>
        <v>48.727174091522265</v>
      </c>
      <c r="G531" s="24">
        <f>IF(Spreads!$F567="","",Spreads!C567)</f>
        <v>53.23</v>
      </c>
      <c r="H531" s="24">
        <f>IF(Spreads!$F567="","",Spreads!H567)</f>
        <v>49.23</v>
      </c>
      <c r="I531" s="24">
        <f t="shared" si="127"/>
        <v>-0.50282590847773179</v>
      </c>
      <c r="J531" s="24">
        <f t="shared" si="128"/>
        <v>4</v>
      </c>
      <c r="L531" s="24">
        <f t="shared" si="129"/>
        <v>7.5</v>
      </c>
      <c r="M531" s="24">
        <f t="shared" si="130"/>
        <v>17.000000000000007</v>
      </c>
      <c r="N531" s="24"/>
      <c r="O531" s="24">
        <f t="shared" si="121"/>
        <v>53.69370995126252</v>
      </c>
      <c r="P531" s="24">
        <f t="shared" si="122"/>
        <v>0.78629004873747732</v>
      </c>
      <c r="Q531" s="24">
        <f t="shared" si="123"/>
        <v>20.757033559756593</v>
      </c>
      <c r="R531" s="24">
        <f t="shared" si="131"/>
        <v>-21.259859468234325</v>
      </c>
      <c r="S531" s="24">
        <f t="shared" si="124"/>
        <v>51.167417852146571</v>
      </c>
      <c r="T531" s="24">
        <f t="shared" si="125"/>
        <v>2.0625821478534263</v>
      </c>
      <c r="U531" s="24">
        <f t="shared" si="126"/>
        <v>58.78863734458443</v>
      </c>
      <c r="V531" s="24">
        <f t="shared" si="132"/>
        <v>-2.058637344584433</v>
      </c>
      <c r="W531" s="24">
        <f t="shared" si="133"/>
        <v>5.75</v>
      </c>
      <c r="X531" s="24">
        <f t="shared" si="134"/>
        <v>-0.5</v>
      </c>
    </row>
    <row r="532" spans="1:24" x14ac:dyDescent="0.2">
      <c r="A532" s="60">
        <f>Spreads!A568</f>
        <v>44257</v>
      </c>
      <c r="B532" s="24">
        <f>IF(Spreads!$F568="","",Spreads!D568)</f>
        <v>54.91</v>
      </c>
      <c r="C532" s="24">
        <f t="shared" si="120"/>
        <v>5.25</v>
      </c>
      <c r="D532" s="24">
        <f>IF(Spreads!$F568="","",Spreads!G568)</f>
        <v>66.66</v>
      </c>
      <c r="E532" s="24">
        <f>IF(Spreads!$F568="","",Spreads!B568)</f>
        <v>57.16</v>
      </c>
      <c r="F532" s="24">
        <f>IF(Spreads!$F568="","",Spreads!F568)</f>
        <v>49.974553460865408</v>
      </c>
      <c r="G532" s="24">
        <f>IF(Spreads!$F568="","",Spreads!C568)</f>
        <v>53.66</v>
      </c>
      <c r="H532" s="24">
        <f>IF(Spreads!$F568="","",Spreads!H568)</f>
        <v>49.66</v>
      </c>
      <c r="I532" s="24">
        <f t="shared" si="127"/>
        <v>0.31455346086541169</v>
      </c>
      <c r="J532" s="24">
        <f t="shared" si="128"/>
        <v>4</v>
      </c>
      <c r="L532" s="24">
        <f t="shared" si="129"/>
        <v>7.5</v>
      </c>
      <c r="M532" s="24">
        <f t="shared" si="130"/>
        <v>17</v>
      </c>
      <c r="N532" s="24"/>
      <c r="O532" s="24">
        <f t="shared" si="121"/>
        <v>54.097520567004587</v>
      </c>
      <c r="P532" s="24">
        <f t="shared" si="122"/>
        <v>0.81247943299540992</v>
      </c>
      <c r="Q532" s="24">
        <f t="shared" si="123"/>
        <v>20.91748449880858</v>
      </c>
      <c r="R532" s="24">
        <f t="shared" si="131"/>
        <v>-20.602931037943168</v>
      </c>
      <c r="S532" s="24">
        <f t="shared" si="124"/>
        <v>51.603428946313187</v>
      </c>
      <c r="T532" s="24">
        <f t="shared" si="125"/>
        <v>2.0565710536868096</v>
      </c>
      <c r="U532" s="24">
        <f t="shared" si="126"/>
        <v>59.290998187163368</v>
      </c>
      <c r="V532" s="24">
        <f t="shared" si="132"/>
        <v>-2.130998187163371</v>
      </c>
      <c r="W532" s="24">
        <f t="shared" si="133"/>
        <v>5.75</v>
      </c>
      <c r="X532" s="24">
        <f t="shared" si="134"/>
        <v>-0.5</v>
      </c>
    </row>
    <row r="533" spans="1:24" x14ac:dyDescent="0.2">
      <c r="A533" s="60">
        <f>Spreads!A569</f>
        <v>44258</v>
      </c>
      <c r="B533" s="24">
        <f>IF(Spreads!$F569="","",Spreads!D569)</f>
        <v>55.03</v>
      </c>
      <c r="C533" s="24">
        <f t="shared" si="120"/>
        <v>5.25</v>
      </c>
      <c r="D533" s="24">
        <f>IF(Spreads!$F569="","",Spreads!G569)</f>
        <v>66.78</v>
      </c>
      <c r="E533" s="24">
        <f>IF(Spreads!$F569="","",Spreads!B569)</f>
        <v>57.28</v>
      </c>
      <c r="F533" s="24">
        <f>IF(Spreads!$F569="","",Spreads!F569)</f>
        <v>49.849815523931092</v>
      </c>
      <c r="G533" s="24">
        <f>IF(Spreads!$F569="","",Spreads!C569)</f>
        <v>56.28</v>
      </c>
      <c r="H533" s="24">
        <f>IF(Spreads!$F569="","",Spreads!H569)</f>
        <v>49.78</v>
      </c>
      <c r="I533" s="24">
        <f t="shared" si="127"/>
        <v>6.9815523931090695E-2</v>
      </c>
      <c r="J533" s="24">
        <f t="shared" si="128"/>
        <v>6.5</v>
      </c>
      <c r="L533" s="24">
        <f t="shared" si="129"/>
        <v>7.5</v>
      </c>
      <c r="M533" s="24">
        <f t="shared" si="130"/>
        <v>17</v>
      </c>
      <c r="N533" s="24"/>
      <c r="O533" s="24">
        <f t="shared" si="121"/>
        <v>54.244984378138746</v>
      </c>
      <c r="P533" s="24">
        <f t="shared" si="122"/>
        <v>0.7850156218612554</v>
      </c>
      <c r="Q533" s="24">
        <f t="shared" si="123"/>
        <v>22.115934312972705</v>
      </c>
      <c r="R533" s="24">
        <f t="shared" si="131"/>
        <v>-22.046118789041614</v>
      </c>
      <c r="S533" s="24">
        <f t="shared" si="124"/>
        <v>51.725106460964341</v>
      </c>
      <c r="T533" s="24">
        <f t="shared" si="125"/>
        <v>4.5548935390356604</v>
      </c>
      <c r="U533" s="24">
        <f t="shared" si="126"/>
        <v>59.431191910673775</v>
      </c>
      <c r="V533" s="24">
        <f t="shared" si="132"/>
        <v>-2.1511919106737736</v>
      </c>
      <c r="W533" s="24">
        <f t="shared" si="133"/>
        <v>7</v>
      </c>
      <c r="X533" s="24">
        <f t="shared" si="134"/>
        <v>-1.75</v>
      </c>
    </row>
    <row r="534" spans="1:24" x14ac:dyDescent="0.2">
      <c r="A534" s="60">
        <f>Spreads!A570</f>
        <v>44259</v>
      </c>
      <c r="B534" s="24">
        <f>IF(Spreads!$F570="","",Spreads!D570)</f>
        <v>55.96</v>
      </c>
      <c r="C534" s="24">
        <f t="shared" si="120"/>
        <v>5.25</v>
      </c>
      <c r="D534" s="24">
        <f>IF(Spreads!$F570="","",Spreads!G570)</f>
        <v>67.709999999999994</v>
      </c>
      <c r="E534" s="24">
        <f>IF(Spreads!$F570="","",Spreads!B570)</f>
        <v>58.21</v>
      </c>
      <c r="F534" s="24">
        <f>IF(Spreads!$F570="","",Spreads!F570)</f>
        <v>51.108534705722796</v>
      </c>
      <c r="G534" s="24">
        <f>IF(Spreads!$F570="","",Spreads!C570)</f>
        <v>57.21</v>
      </c>
      <c r="H534" s="24">
        <f>IF(Spreads!$F570="","",Spreads!H570)</f>
        <v>50.71</v>
      </c>
      <c r="I534" s="24">
        <f t="shared" si="127"/>
        <v>0.39853470572279548</v>
      </c>
      <c r="J534" s="24">
        <f t="shared" si="128"/>
        <v>6.5</v>
      </c>
      <c r="L534" s="24">
        <f t="shared" si="129"/>
        <v>7.5</v>
      </c>
      <c r="M534" s="24">
        <f t="shared" si="130"/>
        <v>16.999999999999993</v>
      </c>
      <c r="N534" s="24"/>
      <c r="O534" s="24">
        <f t="shared" si="121"/>
        <v>55.224172341011929</v>
      </c>
      <c r="P534" s="24">
        <f t="shared" si="122"/>
        <v>0.73582765898807168</v>
      </c>
      <c r="Q534" s="24">
        <f t="shared" si="123"/>
        <v>22.462956111387463</v>
      </c>
      <c r="R534" s="24">
        <f t="shared" si="131"/>
        <v>-22.064421405664667</v>
      </c>
      <c r="S534" s="24">
        <f t="shared" si="124"/>
        <v>52.668107199510757</v>
      </c>
      <c r="T534" s="24">
        <f t="shared" si="125"/>
        <v>4.5418928004892436</v>
      </c>
      <c r="U534" s="24">
        <f t="shared" si="126"/>
        <v>60.517693267879388</v>
      </c>
      <c r="V534" s="24">
        <f t="shared" si="132"/>
        <v>-2.3076932678793867</v>
      </c>
      <c r="W534" s="24">
        <f t="shared" si="133"/>
        <v>7</v>
      </c>
      <c r="X534" s="24">
        <f t="shared" si="134"/>
        <v>-1.75</v>
      </c>
    </row>
    <row r="535" spans="1:24" x14ac:dyDescent="0.2">
      <c r="A535" s="60">
        <f>Spreads!A571</f>
        <v>44260</v>
      </c>
      <c r="B535" s="24">
        <f>IF(Spreads!$F571="","",Spreads!D571)</f>
        <v>57.05</v>
      </c>
      <c r="C535" s="24">
        <f t="shared" si="120"/>
        <v>5.25</v>
      </c>
      <c r="D535" s="24">
        <f>IF(Spreads!$F571="","",Spreads!G571)</f>
        <v>68.8</v>
      </c>
      <c r="E535" s="24">
        <f>IF(Spreads!$F571="","",Spreads!B571)</f>
        <v>59.3</v>
      </c>
      <c r="F535" s="24">
        <f>IF(Spreads!$F571="","",Spreads!F571)</f>
        <v>52.843526010354616</v>
      </c>
      <c r="G535" s="24">
        <f>IF(Spreads!$F571="","",Spreads!C571)</f>
        <v>58.3</v>
      </c>
      <c r="H535" s="24">
        <f>IF(Spreads!$F571="","",Spreads!H571)</f>
        <v>51.8</v>
      </c>
      <c r="I535" s="24">
        <f t="shared" si="127"/>
        <v>1.0435260103546184</v>
      </c>
      <c r="J535" s="24">
        <f t="shared" si="128"/>
        <v>6.5</v>
      </c>
      <c r="L535" s="24">
        <f t="shared" si="129"/>
        <v>7.5</v>
      </c>
      <c r="M535" s="24">
        <f t="shared" si="130"/>
        <v>17</v>
      </c>
      <c r="N535" s="24"/>
      <c r="O535" s="24">
        <f t="shared" si="121"/>
        <v>56.352723317489364</v>
      </c>
      <c r="P535" s="24">
        <f t="shared" si="122"/>
        <v>0.69727668251063335</v>
      </c>
      <c r="Q535" s="24">
        <f t="shared" si="123"/>
        <v>22.869680584798303</v>
      </c>
      <c r="R535" s="24">
        <f t="shared" si="131"/>
        <v>-21.826154574443684</v>
      </c>
      <c r="S535" s="24">
        <f t="shared" si="124"/>
        <v>53.773344624258712</v>
      </c>
      <c r="T535" s="24">
        <f t="shared" si="125"/>
        <v>4.5266553757412851</v>
      </c>
      <c r="U535" s="24">
        <f t="shared" si="126"/>
        <v>61.791119589765529</v>
      </c>
      <c r="V535" s="24">
        <f t="shared" si="132"/>
        <v>-2.4911195897655318</v>
      </c>
      <c r="W535" s="24">
        <f t="shared" si="133"/>
        <v>7</v>
      </c>
      <c r="X535" s="24">
        <f t="shared" si="134"/>
        <v>-1.75</v>
      </c>
    </row>
    <row r="536" spans="1:24" x14ac:dyDescent="0.2">
      <c r="A536" s="60">
        <f>Spreads!A572</f>
        <v>44263</v>
      </c>
      <c r="B536" s="24">
        <f>IF(Spreads!$F572="","",Spreads!D572)</f>
        <v>57.71</v>
      </c>
      <c r="C536" s="24">
        <f t="shared" si="120"/>
        <v>5.25</v>
      </c>
      <c r="D536" s="24">
        <f>IF(Spreads!$F572="","",Spreads!G572)</f>
        <v>69.459999999999994</v>
      </c>
      <c r="E536" s="24">
        <f>IF(Spreads!$F572="","",Spreads!B572)</f>
        <v>59.96</v>
      </c>
      <c r="F536" s="24">
        <f>IF(Spreads!$F572="","",Spreads!F572)</f>
        <v>54.544497877640708</v>
      </c>
      <c r="G536" s="24">
        <f>IF(Spreads!$F572="","",Spreads!C572)</f>
        <v>58.96</v>
      </c>
      <c r="H536" s="24">
        <f>IF(Spreads!$F572="","",Spreads!H572)</f>
        <v>52.46</v>
      </c>
      <c r="I536" s="24">
        <f t="shared" si="127"/>
        <v>2.0844978776407075</v>
      </c>
      <c r="J536" s="24">
        <f t="shared" si="128"/>
        <v>6.5</v>
      </c>
      <c r="L536" s="24">
        <f t="shared" si="129"/>
        <v>7.5</v>
      </c>
      <c r="M536" s="24">
        <f t="shared" si="130"/>
        <v>16.999999999999993</v>
      </c>
      <c r="N536" s="24"/>
      <c r="O536" s="24">
        <f t="shared" si="121"/>
        <v>56.988234361763283</v>
      </c>
      <c r="P536" s="24">
        <f t="shared" si="122"/>
        <v>0.72176563823671813</v>
      </c>
      <c r="Q536" s="24">
        <f t="shared" si="123"/>
        <v>23.115954119157166</v>
      </c>
      <c r="R536" s="24">
        <f t="shared" si="131"/>
        <v>-21.031456241516459</v>
      </c>
      <c r="S536" s="24">
        <f t="shared" si="124"/>
        <v>54.44257095484005</v>
      </c>
      <c r="T536" s="24">
        <f t="shared" si="125"/>
        <v>4.5174290451599504</v>
      </c>
      <c r="U536" s="24">
        <f t="shared" si="126"/>
        <v>62.562185069072747</v>
      </c>
      <c r="V536" s="24">
        <f t="shared" si="132"/>
        <v>-2.6021850690727462</v>
      </c>
      <c r="W536" s="24">
        <f t="shared" si="133"/>
        <v>7.25</v>
      </c>
      <c r="X536" s="24">
        <f t="shared" si="134"/>
        <v>-2</v>
      </c>
    </row>
    <row r="537" spans="1:24" x14ac:dyDescent="0.2">
      <c r="A537" s="60">
        <f>Spreads!A573</f>
        <v>44264</v>
      </c>
      <c r="B537" s="24">
        <f>IF(Spreads!$F573="","",Spreads!D573)</f>
        <v>58.8</v>
      </c>
      <c r="C537" s="24">
        <f t="shared" si="120"/>
        <v>5.25</v>
      </c>
      <c r="D537" s="24">
        <f>IF(Spreads!$F573="","",Spreads!G573)</f>
        <v>72.55</v>
      </c>
      <c r="E537" s="24">
        <f>IF(Spreads!$F573="","",Spreads!B573)</f>
        <v>61.05</v>
      </c>
      <c r="F537" s="24">
        <f>IF(Spreads!$F573="","",Spreads!F573)</f>
        <v>55.111488500069406</v>
      </c>
      <c r="G537" s="24">
        <f>IF(Spreads!$F573="","",Spreads!C573)</f>
        <v>60.05</v>
      </c>
      <c r="H537" s="24">
        <f>IF(Spreads!$F573="","",Spreads!H573)</f>
        <v>53.55</v>
      </c>
      <c r="I537" s="24">
        <f t="shared" si="127"/>
        <v>1.5614885000694088</v>
      </c>
      <c r="J537" s="24">
        <f t="shared" si="128"/>
        <v>6.5</v>
      </c>
      <c r="L537" s="24">
        <f t="shared" si="129"/>
        <v>7.5</v>
      </c>
      <c r="M537" s="24">
        <f t="shared" si="130"/>
        <v>19</v>
      </c>
      <c r="N537" s="24"/>
      <c r="O537" s="24">
        <f t="shared" si="121"/>
        <v>58.202678979320453</v>
      </c>
      <c r="P537" s="24">
        <f t="shared" si="122"/>
        <v>0.59732102067954429</v>
      </c>
      <c r="Q537" s="24">
        <f t="shared" si="123"/>
        <v>23.52267859256801</v>
      </c>
      <c r="R537" s="24">
        <f t="shared" si="131"/>
        <v>-21.961190092498601</v>
      </c>
      <c r="S537" s="24">
        <f t="shared" si="124"/>
        <v>55.547808379588005</v>
      </c>
      <c r="T537" s="24">
        <f t="shared" si="125"/>
        <v>4.5021916204119918</v>
      </c>
      <c r="U537" s="24">
        <f t="shared" si="126"/>
        <v>64.934447593291083</v>
      </c>
      <c r="V537" s="24">
        <f t="shared" si="132"/>
        <v>-3.8844475932910854</v>
      </c>
      <c r="W537" s="24">
        <f t="shared" si="133"/>
        <v>7.25</v>
      </c>
      <c r="X537" s="24">
        <f t="shared" si="134"/>
        <v>-2</v>
      </c>
    </row>
    <row r="538" spans="1:24" x14ac:dyDescent="0.2">
      <c r="A538" s="60">
        <f>Spreads!A574</f>
        <v>44265</v>
      </c>
      <c r="B538" s="24">
        <f>IF(Spreads!$F574="","",Spreads!D574)</f>
        <v>59.01</v>
      </c>
      <c r="C538" s="24">
        <f t="shared" si="120"/>
        <v>5.5</v>
      </c>
      <c r="D538" s="24">
        <f>IF(Spreads!$F574="","",Spreads!G574)</f>
        <v>72.510000000000005</v>
      </c>
      <c r="E538" s="24">
        <f>IF(Spreads!$F574="","",Spreads!B574)</f>
        <v>63.51</v>
      </c>
      <c r="F538" s="24">
        <f>IF(Spreads!$F574="","",Spreads!F574)</f>
        <v>55.587760622909514</v>
      </c>
      <c r="G538" s="24">
        <f>IF(Spreads!$F574="","",Spreads!C574)</f>
        <v>60.51</v>
      </c>
      <c r="H538" s="24">
        <f>IF(Spreads!$F574="","",Spreads!H574)</f>
        <v>53.51</v>
      </c>
      <c r="I538" s="24">
        <f t="shared" si="127"/>
        <v>2.0777606229095156</v>
      </c>
      <c r="J538" s="24">
        <f t="shared" si="128"/>
        <v>7</v>
      </c>
      <c r="L538" s="24">
        <f t="shared" si="129"/>
        <v>10</v>
      </c>
      <c r="M538" s="24">
        <f t="shared" si="130"/>
        <v>19.000000000000007</v>
      </c>
      <c r="N538" s="24"/>
      <c r="O538" s="24">
        <f t="shared" si="121"/>
        <v>58.121557486534094</v>
      </c>
      <c r="P538" s="24">
        <f t="shared" si="122"/>
        <v>0.88844251346590397</v>
      </c>
      <c r="Q538" s="24">
        <f t="shared" si="123"/>
        <v>23.738487485402395</v>
      </c>
      <c r="R538" s="24">
        <f t="shared" si="131"/>
        <v>-21.660726862492879</v>
      </c>
      <c r="S538" s="24">
        <f t="shared" si="124"/>
        <v>56.394110924993143</v>
      </c>
      <c r="T538" s="24">
        <f t="shared" si="125"/>
        <v>4.1158890750068551</v>
      </c>
      <c r="U538" s="24">
        <f t="shared" si="126"/>
        <v>64.876498610862868</v>
      </c>
      <c r="V538" s="24">
        <f t="shared" si="132"/>
        <v>-1.3664986108628696</v>
      </c>
      <c r="W538" s="24">
        <f t="shared" si="133"/>
        <v>7</v>
      </c>
      <c r="X538" s="24">
        <f t="shared" si="134"/>
        <v>-1.5</v>
      </c>
    </row>
    <row r="539" spans="1:24" x14ac:dyDescent="0.2">
      <c r="A539" s="60">
        <f>Spreads!A575</f>
        <v>44266</v>
      </c>
      <c r="B539" s="24">
        <f>IF(Spreads!$F575="","",Spreads!D575)</f>
        <v>60.11</v>
      </c>
      <c r="C539" s="24">
        <f t="shared" si="120"/>
        <v>5.5</v>
      </c>
      <c r="D539" s="24">
        <f>IF(Spreads!$F575="","",Spreads!G575)</f>
        <v>73.61</v>
      </c>
      <c r="E539" s="24">
        <f>IF(Spreads!$F575="","",Spreads!B575)</f>
        <v>64.61</v>
      </c>
      <c r="F539" s="24">
        <f>IF(Spreads!$F575="","",Spreads!F575)</f>
        <v>56.358867869412542</v>
      </c>
      <c r="G539" s="24">
        <f>IF(Spreads!$F575="","",Spreads!C575)</f>
        <v>61.61</v>
      </c>
      <c r="H539" s="24">
        <f>IF(Spreads!$F575="","",Spreads!H575)</f>
        <v>54.61</v>
      </c>
      <c r="I539" s="24">
        <f t="shared" si="127"/>
        <v>1.7488678694125426</v>
      </c>
      <c r="J539" s="24">
        <f t="shared" si="128"/>
        <v>7</v>
      </c>
      <c r="L539" s="24">
        <f t="shared" si="129"/>
        <v>10</v>
      </c>
      <c r="M539" s="24">
        <f t="shared" si="130"/>
        <v>19</v>
      </c>
      <c r="N539" s="24"/>
      <c r="O539" s="24">
        <f t="shared" si="121"/>
        <v>59.332515790192986</v>
      </c>
      <c r="P539" s="24">
        <f t="shared" si="122"/>
        <v>0.77748420980701383</v>
      </c>
      <c r="Q539" s="24">
        <f t="shared" si="123"/>
        <v>24.148943376000499</v>
      </c>
      <c r="R539" s="24">
        <f t="shared" si="131"/>
        <v>-22.400075506587957</v>
      </c>
      <c r="S539" s="24">
        <f t="shared" si="124"/>
        <v>57.509488142628697</v>
      </c>
      <c r="T539" s="24">
        <f t="shared" si="125"/>
        <v>4.100511857371302</v>
      </c>
      <c r="U539" s="24">
        <f t="shared" si="126"/>
        <v>66.161607743041543</v>
      </c>
      <c r="V539" s="24">
        <f t="shared" si="132"/>
        <v>-1.5516077430415436</v>
      </c>
      <c r="W539" s="24">
        <f t="shared" si="133"/>
        <v>7</v>
      </c>
      <c r="X539" s="24">
        <f t="shared" si="134"/>
        <v>-1.5</v>
      </c>
    </row>
    <row r="540" spans="1:24" x14ac:dyDescent="0.2">
      <c r="A540" s="60">
        <f>Spreads!A576</f>
        <v>44267</v>
      </c>
      <c r="B540" s="24">
        <f>IF(Spreads!$F576="","",Spreads!D576)</f>
        <v>68.36</v>
      </c>
      <c r="C540" s="24">
        <f t="shared" si="120"/>
        <v>13</v>
      </c>
      <c r="D540" s="24">
        <f>IF(Spreads!$F576="","",Spreads!G576)</f>
        <v>74.36</v>
      </c>
      <c r="E540" s="24">
        <f>IF(Spreads!$F576="","",Spreads!B576)</f>
        <v>65.36</v>
      </c>
      <c r="F540" s="24">
        <f>IF(Spreads!$F576="","",Spreads!F576)</f>
        <v>57.141314928364139</v>
      </c>
      <c r="G540" s="24">
        <f>IF(Spreads!$F576="","",Spreads!C576)</f>
        <v>62.36</v>
      </c>
      <c r="H540" s="24">
        <f>IF(Spreads!$F576="","",Spreads!H576)</f>
        <v>55.36</v>
      </c>
      <c r="I540" s="24">
        <f t="shared" si="127"/>
        <v>1.7813149283641394</v>
      </c>
      <c r="J540" s="24">
        <f t="shared" si="128"/>
        <v>7</v>
      </c>
      <c r="L540" s="24">
        <f t="shared" si="129"/>
        <v>10</v>
      </c>
      <c r="M540" s="24">
        <f t="shared" si="130"/>
        <v>19</v>
      </c>
      <c r="N540" s="24"/>
      <c r="O540" s="24">
        <f t="shared" si="121"/>
        <v>60.139292288822851</v>
      </c>
      <c r="P540" s="24">
        <f t="shared" si="122"/>
        <v>8.2207077111771483</v>
      </c>
      <c r="Q540" s="24">
        <f t="shared" si="123"/>
        <v>24.428799665044657</v>
      </c>
      <c r="R540" s="24">
        <f t="shared" si="131"/>
        <v>-22.647484736680518</v>
      </c>
      <c r="S540" s="24">
        <f t="shared" si="124"/>
        <v>58.269972609198391</v>
      </c>
      <c r="T540" s="24">
        <f t="shared" si="125"/>
        <v>4.0900273908016089</v>
      </c>
      <c r="U540" s="24">
        <f t="shared" si="126"/>
        <v>66.701286277238779</v>
      </c>
      <c r="V540" s="24">
        <f t="shared" si="132"/>
        <v>-1.3412862772387797</v>
      </c>
      <c r="W540" s="24">
        <f t="shared" si="133"/>
        <v>7.25</v>
      </c>
      <c r="X540" s="24">
        <f t="shared" si="134"/>
        <v>5.75</v>
      </c>
    </row>
    <row r="541" spans="1:24" x14ac:dyDescent="0.2">
      <c r="A541" s="60">
        <f>Spreads!A577</f>
        <v>44270</v>
      </c>
      <c r="B541" s="24">
        <f>IF(Spreads!$F577="","",Spreads!D577)</f>
        <v>60.59</v>
      </c>
      <c r="C541" s="24">
        <f t="shared" si="120"/>
        <v>5.5</v>
      </c>
      <c r="D541" s="24">
        <f>IF(Spreads!$F577="","",Spreads!G577)</f>
        <v>74.09</v>
      </c>
      <c r="E541" s="24">
        <f>IF(Spreads!$F577="","",Spreads!B577)</f>
        <v>65.09</v>
      </c>
      <c r="F541" s="24">
        <f>IF(Spreads!$F577="","",Spreads!F577)</f>
        <v>56.631023368178312</v>
      </c>
      <c r="G541" s="24">
        <f>IF(Spreads!$F577="","",Spreads!C577)</f>
        <v>62.09</v>
      </c>
      <c r="H541" s="24">
        <f>IF(Spreads!$F577="","",Spreads!H577)</f>
        <v>55.09</v>
      </c>
      <c r="I541" s="24">
        <f t="shared" si="127"/>
        <v>1.5410233681783083</v>
      </c>
      <c r="J541" s="24">
        <f t="shared" si="128"/>
        <v>7</v>
      </c>
      <c r="L541" s="24">
        <f t="shared" si="129"/>
        <v>10</v>
      </c>
      <c r="M541" s="24">
        <f t="shared" si="130"/>
        <v>19</v>
      </c>
      <c r="N541" s="24"/>
      <c r="O541" s="24">
        <f t="shared" si="121"/>
        <v>59.865664553240059</v>
      </c>
      <c r="P541" s="24">
        <f t="shared" si="122"/>
        <v>0.72433544675994455</v>
      </c>
      <c r="Q541" s="24">
        <f t="shared" si="123"/>
        <v>24.328051400988759</v>
      </c>
      <c r="R541" s="24">
        <f t="shared" si="131"/>
        <v>-22.787028032810451</v>
      </c>
      <c r="S541" s="24">
        <f t="shared" si="124"/>
        <v>57.996198201233298</v>
      </c>
      <c r="T541" s="24">
        <f t="shared" si="125"/>
        <v>4.0938017987667052</v>
      </c>
      <c r="U541" s="24">
        <f t="shared" si="126"/>
        <v>66.722382637083157</v>
      </c>
      <c r="V541" s="24">
        <f t="shared" si="132"/>
        <v>-1.632382637083154</v>
      </c>
      <c r="W541" s="24">
        <f t="shared" si="133"/>
        <v>7</v>
      </c>
      <c r="X541" s="24">
        <f t="shared" si="134"/>
        <v>-1.5</v>
      </c>
    </row>
    <row r="542" spans="1:24" x14ac:dyDescent="0.2">
      <c r="A542" s="60">
        <f>Spreads!A578</f>
        <v>44271</v>
      </c>
      <c r="B542" s="24">
        <f>IF(Spreads!$F578="","",Spreads!D578)</f>
        <v>60.59</v>
      </c>
      <c r="C542" s="24">
        <f t="shared" si="120"/>
        <v>5.5</v>
      </c>
      <c r="D542" s="24">
        <f>IF(Spreads!$F578="","",Spreads!G578)</f>
        <v>74.09</v>
      </c>
      <c r="E542" s="24">
        <f>IF(Spreads!$F578="","",Spreads!B578)</f>
        <v>65.09</v>
      </c>
      <c r="F542" s="24">
        <f>IF(Spreads!$F578="","",Spreads!F578)</f>
        <v>55.224886624555147</v>
      </c>
      <c r="G542" s="24">
        <f>IF(Spreads!$F578="","",Spreads!C578)</f>
        <v>62.09</v>
      </c>
      <c r="H542" s="24">
        <f>IF(Spreads!$F578="","",Spreads!H578)</f>
        <v>55.09</v>
      </c>
      <c r="I542" s="24">
        <f t="shared" si="127"/>
        <v>0.13488662455514344</v>
      </c>
      <c r="J542" s="24">
        <f t="shared" si="128"/>
        <v>7</v>
      </c>
      <c r="L542" s="24">
        <f t="shared" si="129"/>
        <v>10</v>
      </c>
      <c r="M542" s="24">
        <f t="shared" si="130"/>
        <v>19</v>
      </c>
      <c r="N542" s="24"/>
      <c r="O542" s="24">
        <f t="shared" si="121"/>
        <v>59.969070490073911</v>
      </c>
      <c r="P542" s="24">
        <f t="shared" si="122"/>
        <v>0.62092950992609275</v>
      </c>
      <c r="Q542" s="24">
        <f t="shared" si="123"/>
        <v>24.328051400988759</v>
      </c>
      <c r="R542" s="24">
        <f t="shared" si="131"/>
        <v>-24.193164776433616</v>
      </c>
      <c r="S542" s="24">
        <f t="shared" si="124"/>
        <v>57.996198201233298</v>
      </c>
      <c r="T542" s="24">
        <f t="shared" si="125"/>
        <v>4.0938017987667052</v>
      </c>
      <c r="U542" s="24">
        <f t="shared" si="126"/>
        <v>66.722382637083157</v>
      </c>
      <c r="V542" s="24">
        <f t="shared" si="132"/>
        <v>-1.632382637083154</v>
      </c>
      <c r="W542" s="24">
        <f t="shared" si="133"/>
        <v>7.25</v>
      </c>
      <c r="X542" s="24">
        <f t="shared" si="134"/>
        <v>-1.75</v>
      </c>
    </row>
    <row r="543" spans="1:24" x14ac:dyDescent="0.2">
      <c r="A543" s="60">
        <f>Spreads!A579</f>
        <v>44272</v>
      </c>
      <c r="B543" s="24">
        <f>IF(Spreads!$F579="","",Spreads!D579)</f>
        <v>60.1</v>
      </c>
      <c r="C543" s="24">
        <f t="shared" si="120"/>
        <v>5.5</v>
      </c>
      <c r="D543" s="24">
        <f>IF(Spreads!$F579="","",Spreads!G579)</f>
        <v>73.599999999999994</v>
      </c>
      <c r="E543" s="24">
        <f>IF(Spreads!$F579="","",Spreads!B579)</f>
        <v>64.599999999999994</v>
      </c>
      <c r="F543" s="24">
        <f>IF(Spreads!$F579="","",Spreads!F579)</f>
        <v>55.3723041863866</v>
      </c>
      <c r="G543" s="24">
        <f>IF(Spreads!$F579="","",Spreads!C579)</f>
        <v>61.6</v>
      </c>
      <c r="H543" s="24">
        <f>IF(Spreads!$F579="","",Spreads!H579)</f>
        <v>54.6</v>
      </c>
      <c r="I543" s="24">
        <f t="shared" si="127"/>
        <v>0.7723041863865987</v>
      </c>
      <c r="J543" s="24">
        <f t="shared" si="128"/>
        <v>7</v>
      </c>
      <c r="L543" s="24">
        <f t="shared" si="129"/>
        <v>9.9999999999999929</v>
      </c>
      <c r="M543" s="24">
        <f t="shared" si="130"/>
        <v>18.999999999999993</v>
      </c>
      <c r="N543" s="24"/>
      <c r="O543" s="24">
        <f t="shared" si="121"/>
        <v>59.393542504426236</v>
      </c>
      <c r="P543" s="24">
        <f t="shared" si="122"/>
        <v>0.70645749557376547</v>
      </c>
      <c r="Q543" s="24">
        <f t="shared" si="123"/>
        <v>24.145211958813245</v>
      </c>
      <c r="R543" s="24">
        <f t="shared" si="131"/>
        <v>-23.372907772426647</v>
      </c>
      <c r="S543" s="24">
        <f t="shared" si="124"/>
        <v>57.499348349741098</v>
      </c>
      <c r="T543" s="24">
        <f t="shared" si="125"/>
        <v>4.1006516502589037</v>
      </c>
      <c r="U543" s="24">
        <f t="shared" si="126"/>
        <v>66.149924932749002</v>
      </c>
      <c r="V543" s="24">
        <f t="shared" si="132"/>
        <v>-1.5499249327490077</v>
      </c>
      <c r="W543" s="24">
        <f t="shared" si="133"/>
        <v>7</v>
      </c>
      <c r="X543" s="24">
        <f t="shared" si="134"/>
        <v>-1.5</v>
      </c>
    </row>
    <row r="544" spans="1:24" x14ac:dyDescent="0.2">
      <c r="A544" s="60">
        <f>Spreads!A580</f>
        <v>44273</v>
      </c>
      <c r="B544" s="24">
        <f>IF(Spreads!$F580="","",Spreads!D580)</f>
        <v>59.02</v>
      </c>
      <c r="C544" s="24">
        <f t="shared" si="120"/>
        <v>5.5</v>
      </c>
      <c r="D544" s="24">
        <f>IF(Spreads!$F580="","",Spreads!G580)</f>
        <v>72.52</v>
      </c>
      <c r="E544" s="24">
        <f>IF(Spreads!$F580="","",Spreads!B580)</f>
        <v>63.52</v>
      </c>
      <c r="F544" s="24">
        <f>IF(Spreads!$F580="","",Spreads!F580)</f>
        <v>54.124924817043471</v>
      </c>
      <c r="G544" s="24">
        <f>IF(Spreads!$F580="","",Spreads!C580)</f>
        <v>60.52</v>
      </c>
      <c r="H544" s="24">
        <f>IF(Spreads!$F580="","",Spreads!H580)</f>
        <v>53.52</v>
      </c>
      <c r="I544" s="24">
        <f t="shared" si="127"/>
        <v>0.60492481704346801</v>
      </c>
      <c r="J544" s="24">
        <f t="shared" si="128"/>
        <v>7</v>
      </c>
      <c r="L544" s="24">
        <f t="shared" si="129"/>
        <v>10</v>
      </c>
      <c r="M544" s="24">
        <f t="shared" si="130"/>
        <v>18.999999999999993</v>
      </c>
      <c r="N544" s="24"/>
      <c r="O544" s="24">
        <f t="shared" si="121"/>
        <v>58.240657242914651</v>
      </c>
      <c r="P544" s="24">
        <f t="shared" si="122"/>
        <v>0.77934275708535239</v>
      </c>
      <c r="Q544" s="24">
        <f t="shared" si="123"/>
        <v>23.742218902589656</v>
      </c>
      <c r="R544" s="24">
        <f t="shared" si="131"/>
        <v>-23.137294085546188</v>
      </c>
      <c r="S544" s="24">
        <f t="shared" si="124"/>
        <v>56.404250717880743</v>
      </c>
      <c r="T544" s="24">
        <f t="shared" si="125"/>
        <v>4.1157492821192605</v>
      </c>
      <c r="U544" s="24">
        <f t="shared" si="126"/>
        <v>64.888181421155394</v>
      </c>
      <c r="V544" s="24">
        <f t="shared" si="132"/>
        <v>-1.3681814211553913</v>
      </c>
      <c r="W544" s="24">
        <f t="shared" si="133"/>
        <v>7</v>
      </c>
      <c r="X544" s="24">
        <f t="shared" si="134"/>
        <v>-1.5</v>
      </c>
    </row>
    <row r="545" spans="1:24" x14ac:dyDescent="0.2">
      <c r="A545" s="60">
        <f>Spreads!A581</f>
        <v>44274</v>
      </c>
      <c r="B545" s="24">
        <f>IF(Spreads!$F581="","",Spreads!D581)</f>
        <v>59.37</v>
      </c>
      <c r="C545" s="24">
        <f t="shared" si="120"/>
        <v>5.5</v>
      </c>
      <c r="D545" s="24">
        <f>IF(Spreads!$F581="","",Spreads!G581)</f>
        <v>72.87</v>
      </c>
      <c r="E545" s="24">
        <f>IF(Spreads!$F581="","",Spreads!B581)</f>
        <v>63.87</v>
      </c>
      <c r="F545" s="24">
        <f>IF(Spreads!$F581="","",Spreads!F581)</f>
        <v>54.34038125356637</v>
      </c>
      <c r="G545" s="24">
        <f>IF(Spreads!$F581="","",Spreads!C581)</f>
        <v>60.87</v>
      </c>
      <c r="H545" s="24">
        <f>IF(Spreads!$F581="","",Spreads!H581)</f>
        <v>53.87</v>
      </c>
      <c r="I545" s="24">
        <f t="shared" si="127"/>
        <v>0.47038125356637295</v>
      </c>
      <c r="J545" s="24">
        <f t="shared" si="128"/>
        <v>7</v>
      </c>
      <c r="L545" s="24">
        <f t="shared" si="129"/>
        <v>10</v>
      </c>
      <c r="M545" s="24">
        <f t="shared" si="130"/>
        <v>19.000000000000007</v>
      </c>
      <c r="N545" s="24"/>
      <c r="O545" s="24">
        <f t="shared" si="121"/>
        <v>58.628160671034983</v>
      </c>
      <c r="P545" s="24">
        <f t="shared" si="122"/>
        <v>0.74183932896501403</v>
      </c>
      <c r="Q545" s="24">
        <f t="shared" si="123"/>
        <v>23.872818504143595</v>
      </c>
      <c r="R545" s="24">
        <f t="shared" si="131"/>
        <v>-23.402437250577222</v>
      </c>
      <c r="S545" s="24">
        <f t="shared" si="124"/>
        <v>56.759143468946597</v>
      </c>
      <c r="T545" s="24">
        <f t="shared" si="125"/>
        <v>4.1108565310534004</v>
      </c>
      <c r="U545" s="24">
        <f t="shared" si="126"/>
        <v>65.297079781394075</v>
      </c>
      <c r="V545" s="24">
        <f t="shared" si="132"/>
        <v>-1.4270797813940774</v>
      </c>
      <c r="W545" s="24">
        <f t="shared" si="133"/>
        <v>7</v>
      </c>
      <c r="X545" s="24">
        <f t="shared" si="134"/>
        <v>-1.5</v>
      </c>
    </row>
    <row r="546" spans="1:24" x14ac:dyDescent="0.2">
      <c r="A546" s="60">
        <f>Spreads!A582</f>
        <v>44277</v>
      </c>
      <c r="B546" s="24">
        <f>IF(Spreads!$F582="","",Spreads!D582)</f>
        <v>61.87</v>
      </c>
      <c r="C546" s="24">
        <f t="shared" si="120"/>
        <v>5.5</v>
      </c>
      <c r="D546" s="24">
        <f>IF(Spreads!$F582="","",Spreads!G582)</f>
        <v>75.37</v>
      </c>
      <c r="E546" s="24">
        <f>IF(Spreads!$F582="","",Spreads!B582)</f>
        <v>66.37</v>
      </c>
      <c r="F546" s="24">
        <f>IF(Spreads!$F582="","",Spreads!F582)</f>
        <v>55.667139310049528</v>
      </c>
      <c r="G546" s="24">
        <f>IF(Spreads!$F582="","",Spreads!C582)</f>
        <v>63.37</v>
      </c>
      <c r="H546" s="24">
        <f>IF(Spreads!$F582="","",Spreads!H582)</f>
        <v>56.37</v>
      </c>
      <c r="I546" s="24">
        <f t="shared" si="127"/>
        <v>-0.70286068995046946</v>
      </c>
      <c r="J546" s="24">
        <f t="shared" si="128"/>
        <v>7</v>
      </c>
      <c r="L546" s="24">
        <f t="shared" si="129"/>
        <v>10.000000000000007</v>
      </c>
      <c r="M546" s="24">
        <f t="shared" si="130"/>
        <v>19.000000000000007</v>
      </c>
      <c r="N546" s="24"/>
      <c r="O546" s="24">
        <f t="shared" si="121"/>
        <v>61.411648496001959</v>
      </c>
      <c r="P546" s="24">
        <f t="shared" si="122"/>
        <v>0.45835150399803837</v>
      </c>
      <c r="Q546" s="24">
        <f t="shared" si="123"/>
        <v>24.805672800957456</v>
      </c>
      <c r="R546" s="24">
        <f t="shared" si="131"/>
        <v>-25.508533490907926</v>
      </c>
      <c r="S546" s="24">
        <f t="shared" si="124"/>
        <v>59.294091690845576</v>
      </c>
      <c r="T546" s="24">
        <f t="shared" si="125"/>
        <v>4.0759083091544213</v>
      </c>
      <c r="U546" s="24">
        <f t="shared" si="126"/>
        <v>68.217782354527429</v>
      </c>
      <c r="V546" s="24">
        <f t="shared" si="132"/>
        <v>-1.8477823545274248</v>
      </c>
      <c r="W546" s="24">
        <f t="shared" si="133"/>
        <v>7.25</v>
      </c>
      <c r="X546" s="24">
        <f t="shared" si="134"/>
        <v>-1.75</v>
      </c>
    </row>
    <row r="547" spans="1:24" x14ac:dyDescent="0.2">
      <c r="A547" s="60">
        <f>Spreads!A583</f>
        <v>44278</v>
      </c>
      <c r="B547" s="24">
        <f>IF(Spreads!$F583="","",Spreads!D583)</f>
        <v>62.52</v>
      </c>
      <c r="C547" s="24">
        <f t="shared" si="120"/>
        <v>5.5</v>
      </c>
      <c r="D547" s="24">
        <f>IF(Spreads!$F583="","",Spreads!G583)</f>
        <v>76.02</v>
      </c>
      <c r="E547" s="24">
        <f>IF(Spreads!$F583="","",Spreads!B583)</f>
        <v>67.02</v>
      </c>
      <c r="F547" s="24">
        <f>IF(Spreads!$F583="","",Spreads!F583)</f>
        <v>56.914518679392664</v>
      </c>
      <c r="G547" s="24">
        <f>IF(Spreads!$F583="","",Spreads!C583)</f>
        <v>64.02</v>
      </c>
      <c r="H547" s="24">
        <f>IF(Spreads!$F583="","",Spreads!H583)</f>
        <v>57.02</v>
      </c>
      <c r="I547" s="24">
        <f t="shared" si="127"/>
        <v>-0.10548132060733906</v>
      </c>
      <c r="J547" s="24">
        <f t="shared" si="128"/>
        <v>6.9999999999999929</v>
      </c>
      <c r="L547" s="24">
        <f t="shared" si="129"/>
        <v>9.9999999999999929</v>
      </c>
      <c r="M547" s="24">
        <f t="shared" si="130"/>
        <v>18.999999999999993</v>
      </c>
      <c r="N547" s="24"/>
      <c r="O547" s="24">
        <f t="shared" si="121"/>
        <v>62.06899206877371</v>
      </c>
      <c r="P547" s="24">
        <f t="shared" si="122"/>
        <v>0.45100793122629312</v>
      </c>
      <c r="Q547" s="24">
        <f t="shared" si="123"/>
        <v>25.048214918129062</v>
      </c>
      <c r="R547" s="24">
        <f t="shared" si="131"/>
        <v>-25.153696238736401</v>
      </c>
      <c r="S547" s="24">
        <f t="shared" si="124"/>
        <v>59.953178228539315</v>
      </c>
      <c r="T547" s="24">
        <f t="shared" si="125"/>
        <v>4.0668217714606811</v>
      </c>
      <c r="U547" s="24">
        <f t="shared" si="126"/>
        <v>68.977165023542113</v>
      </c>
      <c r="V547" s="24">
        <f t="shared" si="132"/>
        <v>-1.9571650235421174</v>
      </c>
      <c r="W547" s="24">
        <f t="shared" si="133"/>
        <v>7.5</v>
      </c>
      <c r="X547" s="24">
        <f t="shared" si="134"/>
        <v>-2</v>
      </c>
    </row>
    <row r="548" spans="1:24" x14ac:dyDescent="0.2">
      <c r="A548" s="60">
        <f>Spreads!A584</f>
        <v>44279</v>
      </c>
      <c r="B548" s="24">
        <f>IF(Spreads!$F584="","",Spreads!D584)</f>
        <v>62.98</v>
      </c>
      <c r="C548" s="24">
        <f t="shared" si="120"/>
        <v>5.5</v>
      </c>
      <c r="D548" s="24">
        <f>IF(Spreads!$F584="","",Spreads!G584)</f>
        <v>76.48</v>
      </c>
      <c r="E548" s="24">
        <f>IF(Spreads!$F584="","",Spreads!B584)</f>
        <v>67.48</v>
      </c>
      <c r="F548" s="24">
        <f>IF(Spreads!$F584="","",Spreads!F584)</f>
        <v>57.186674178158434</v>
      </c>
      <c r="G548" s="24">
        <f>IF(Spreads!$F584="","",Spreads!C584)</f>
        <v>64.48</v>
      </c>
      <c r="H548" s="24">
        <f>IF(Spreads!$F584="","",Spreads!H584)</f>
        <v>57.48</v>
      </c>
      <c r="I548" s="24">
        <f t="shared" si="127"/>
        <v>-0.29332582184156308</v>
      </c>
      <c r="J548" s="24">
        <f t="shared" si="128"/>
        <v>7.0000000000000071</v>
      </c>
      <c r="L548" s="24">
        <f t="shared" si="129"/>
        <v>10.000000000000007</v>
      </c>
      <c r="M548" s="24">
        <f t="shared" si="130"/>
        <v>19.000000000000007</v>
      </c>
      <c r="N548" s="24"/>
      <c r="O548" s="24">
        <f t="shared" si="121"/>
        <v>62.579092381181717</v>
      </c>
      <c r="P548" s="24">
        <f t="shared" si="122"/>
        <v>0.4009076188182803</v>
      </c>
      <c r="Q548" s="24">
        <f t="shared" si="123"/>
        <v>25.219860108742814</v>
      </c>
      <c r="R548" s="24">
        <f t="shared" si="131"/>
        <v>-25.513185930584378</v>
      </c>
      <c r="S548" s="24">
        <f t="shared" si="124"/>
        <v>60.419608701368723</v>
      </c>
      <c r="T548" s="24">
        <f t="shared" si="125"/>
        <v>4.0603912986312807</v>
      </c>
      <c r="U548" s="24">
        <f t="shared" si="126"/>
        <v>69.51457429699866</v>
      </c>
      <c r="V548" s="24">
        <f t="shared" si="132"/>
        <v>-2.034574296998656</v>
      </c>
      <c r="W548" s="24">
        <f t="shared" si="133"/>
        <v>7.5</v>
      </c>
      <c r="X548" s="24">
        <f t="shared" si="134"/>
        <v>-2</v>
      </c>
    </row>
    <row r="549" spans="1:24" x14ac:dyDescent="0.2">
      <c r="A549" s="60">
        <f>Spreads!A585</f>
        <v>44280</v>
      </c>
      <c r="B549" s="24">
        <f>IF(Spreads!$F585="","",Spreads!D585)</f>
        <v>60.48</v>
      </c>
      <c r="C549" s="24">
        <f t="shared" si="120"/>
        <v>5.5</v>
      </c>
      <c r="D549" s="24">
        <f>IF(Spreads!$F585="","",Spreads!G585)</f>
        <v>73.98</v>
      </c>
      <c r="E549" s="24">
        <f>IF(Spreads!$F585="","",Spreads!B585)</f>
        <v>64.98</v>
      </c>
      <c r="F549" s="24">
        <f>IF(Spreads!$F585="","",Spreads!F585)</f>
        <v>55.383643998835176</v>
      </c>
      <c r="G549" s="24">
        <f>IF(Spreads!$F585="","",Spreads!C585)</f>
        <v>61.98</v>
      </c>
      <c r="H549" s="24">
        <f>IF(Spreads!$F585="","",Spreads!H585)</f>
        <v>54.98</v>
      </c>
      <c r="I549" s="24">
        <f t="shared" si="127"/>
        <v>0.40364399883517876</v>
      </c>
      <c r="J549" s="24">
        <f t="shared" si="128"/>
        <v>7</v>
      </c>
      <c r="L549" s="24">
        <f t="shared" si="129"/>
        <v>10.000000000000007</v>
      </c>
      <c r="M549" s="24">
        <f t="shared" si="130"/>
        <v>19.000000000000007</v>
      </c>
      <c r="N549" s="24"/>
      <c r="O549" s="24">
        <f t="shared" si="121"/>
        <v>59.830629147722988</v>
      </c>
      <c r="P549" s="24">
        <f t="shared" si="122"/>
        <v>0.64937085227700919</v>
      </c>
      <c r="Q549" s="24">
        <f t="shared" si="123"/>
        <v>24.28700581192895</v>
      </c>
      <c r="R549" s="24">
        <f t="shared" si="131"/>
        <v>-23.883361813093771</v>
      </c>
      <c r="S549" s="24">
        <f t="shared" si="124"/>
        <v>57.884660479469744</v>
      </c>
      <c r="T549" s="24">
        <f t="shared" si="125"/>
        <v>4.0953395205302527</v>
      </c>
      <c r="U549" s="24">
        <f t="shared" si="126"/>
        <v>66.593871723865277</v>
      </c>
      <c r="V549" s="24">
        <f t="shared" si="132"/>
        <v>-1.6138717238652731</v>
      </c>
      <c r="W549" s="24">
        <f t="shared" si="133"/>
        <v>7.25</v>
      </c>
      <c r="X549" s="24">
        <f t="shared" si="134"/>
        <v>-1.75</v>
      </c>
    </row>
    <row r="550" spans="1:24" x14ac:dyDescent="0.2">
      <c r="A550" s="60">
        <f>Spreads!A586</f>
        <v>44281</v>
      </c>
      <c r="B550" s="24">
        <f>IF(Spreads!$F586="","",Spreads!D586)</f>
        <v>57.98</v>
      </c>
      <c r="C550" s="24">
        <f t="shared" si="120"/>
        <v>5.5</v>
      </c>
      <c r="D550" s="24">
        <f>IF(Spreads!$F586="","",Spreads!G586)</f>
        <v>71.48</v>
      </c>
      <c r="E550" s="24">
        <f>IF(Spreads!$F586="","",Spreads!B586)</f>
        <v>62.48</v>
      </c>
      <c r="F550" s="24">
        <f>IF(Spreads!$F586="","",Spreads!F586)</f>
        <v>53.387837007886162</v>
      </c>
      <c r="G550" s="24">
        <f>IF(Spreads!$F586="","",Spreads!C586)</f>
        <v>59.48</v>
      </c>
      <c r="H550" s="24">
        <f>IF(Spreads!$F586="","",Spreads!H586)</f>
        <v>52.48</v>
      </c>
      <c r="I550" s="24">
        <f t="shared" si="127"/>
        <v>0.90783700788616528</v>
      </c>
      <c r="J550" s="24">
        <f t="shared" si="128"/>
        <v>7</v>
      </c>
      <c r="L550" s="24">
        <f t="shared" si="129"/>
        <v>10</v>
      </c>
      <c r="M550" s="24">
        <f t="shared" si="130"/>
        <v>19.000000000000007</v>
      </c>
      <c r="N550" s="24"/>
      <c r="O550" s="24">
        <f t="shared" si="121"/>
        <v>57.096342534636634</v>
      </c>
      <c r="P550" s="24">
        <f t="shared" si="122"/>
        <v>0.88365746536336331</v>
      </c>
      <c r="Q550" s="24">
        <f t="shared" si="123"/>
        <v>23.354151515115088</v>
      </c>
      <c r="R550" s="24">
        <f t="shared" si="131"/>
        <v>-22.446314507228923</v>
      </c>
      <c r="S550" s="24">
        <f t="shared" si="124"/>
        <v>55.349712257570758</v>
      </c>
      <c r="T550" s="24">
        <f t="shared" si="125"/>
        <v>4.130287742429239</v>
      </c>
      <c r="U550" s="24">
        <f t="shared" si="126"/>
        <v>63.673169150731916</v>
      </c>
      <c r="V550" s="24">
        <f t="shared" si="132"/>
        <v>-1.1931691507319186</v>
      </c>
      <c r="W550" s="24">
        <f t="shared" si="133"/>
        <v>6.75</v>
      </c>
      <c r="X550" s="24">
        <f t="shared" si="134"/>
        <v>-1.25</v>
      </c>
    </row>
    <row r="551" spans="1:24" x14ac:dyDescent="0.2">
      <c r="A551" s="60">
        <f>Spreads!A587</f>
        <v>44284</v>
      </c>
      <c r="B551" s="24">
        <f>IF(Spreads!$F587="","",Spreads!D587)</f>
        <v>58.46</v>
      </c>
      <c r="C551" s="24">
        <f t="shared" si="120"/>
        <v>5.5</v>
      </c>
      <c r="D551" s="24">
        <f>IF(Spreads!$F587="","",Spreads!G587)</f>
        <v>77.959999999999994</v>
      </c>
      <c r="E551" s="24">
        <f>IF(Spreads!$F587="","",Spreads!B587)</f>
        <v>62.96</v>
      </c>
      <c r="F551" s="24">
        <f>IF(Spreads!$F587="","",Spreads!F587)</f>
        <v>54.567177502537859</v>
      </c>
      <c r="G551" s="24">
        <f>IF(Spreads!$F587="","",Spreads!C587)</f>
        <v>59.96</v>
      </c>
      <c r="H551" s="24">
        <f>IF(Spreads!$F587="","",Spreads!H587)</f>
        <v>52.96</v>
      </c>
      <c r="I551" s="24">
        <f t="shared" si="127"/>
        <v>1.6071775025378585</v>
      </c>
      <c r="J551" s="24">
        <f t="shared" si="128"/>
        <v>7</v>
      </c>
      <c r="L551" s="24">
        <f t="shared" si="129"/>
        <v>10</v>
      </c>
      <c r="M551" s="24">
        <f t="shared" si="130"/>
        <v>24.999999999999993</v>
      </c>
      <c r="N551" s="24"/>
      <c r="O551" s="24">
        <f t="shared" si="121"/>
        <v>57.562777790048969</v>
      </c>
      <c r="P551" s="24">
        <f t="shared" si="122"/>
        <v>0.89722220995103186</v>
      </c>
      <c r="Q551" s="24">
        <f t="shared" si="123"/>
        <v>23.533259540103348</v>
      </c>
      <c r="R551" s="24">
        <f t="shared" si="131"/>
        <v>-21.926082037565489</v>
      </c>
      <c r="S551" s="24">
        <f t="shared" si="124"/>
        <v>55.836422316175373</v>
      </c>
      <c r="T551" s="24">
        <f t="shared" si="125"/>
        <v>4.1235776838246281</v>
      </c>
      <c r="U551" s="24">
        <f t="shared" si="126"/>
        <v>67.530452651770133</v>
      </c>
      <c r="V551" s="24">
        <f t="shared" si="132"/>
        <v>-4.5704526517701325</v>
      </c>
      <c r="W551" s="24">
        <f t="shared" si="133"/>
        <v>6.5</v>
      </c>
      <c r="X551" s="24">
        <f t="shared" si="134"/>
        <v>-1</v>
      </c>
    </row>
    <row r="552" spans="1:24" x14ac:dyDescent="0.2">
      <c r="A552" s="60">
        <f>Spreads!A588</f>
        <v>44285</v>
      </c>
      <c r="B552" s="24">
        <f>IF(Spreads!$F588="","",Spreads!D588)</f>
        <v>55.96</v>
      </c>
      <c r="C552" s="24">
        <f t="shared" si="120"/>
        <v>5.5</v>
      </c>
      <c r="D552" s="24">
        <f>IF(Spreads!$F588="","",Spreads!G588)</f>
        <v>75.459999999999994</v>
      </c>
      <c r="E552" s="24">
        <f>IF(Spreads!$F588="","",Spreads!B588)</f>
        <v>60.46</v>
      </c>
      <c r="F552" s="24">
        <f>IF(Spreads!$F588="","",Spreads!F588)</f>
        <v>51.664185515702918</v>
      </c>
      <c r="G552" s="24">
        <f>IF(Spreads!$F588="","",Spreads!C588)</f>
        <v>57.46</v>
      </c>
      <c r="H552" s="24">
        <f>IF(Spreads!$F588="","",Spreads!H588)</f>
        <v>50.46</v>
      </c>
      <c r="I552" s="24">
        <f t="shared" si="127"/>
        <v>1.2041855157029175</v>
      </c>
      <c r="J552" s="24">
        <f t="shared" si="128"/>
        <v>7</v>
      </c>
      <c r="L552" s="24">
        <f t="shared" si="129"/>
        <v>10</v>
      </c>
      <c r="M552" s="24">
        <f t="shared" si="130"/>
        <v>24.999999999999993</v>
      </c>
      <c r="N552" s="24"/>
      <c r="O552" s="24">
        <f t="shared" si="121"/>
        <v>54.895204684597367</v>
      </c>
      <c r="P552" s="24">
        <f t="shared" si="122"/>
        <v>1.0647953154026339</v>
      </c>
      <c r="Q552" s="24">
        <f t="shared" si="123"/>
        <v>22.600405243289487</v>
      </c>
      <c r="R552" s="24">
        <f t="shared" si="131"/>
        <v>-21.396219727586569</v>
      </c>
      <c r="S552" s="24">
        <f t="shared" si="124"/>
        <v>53.301474094276386</v>
      </c>
      <c r="T552" s="24">
        <f t="shared" si="125"/>
        <v>4.1585259057236144</v>
      </c>
      <c r="U552" s="24">
        <f t="shared" si="126"/>
        <v>64.609750078636779</v>
      </c>
      <c r="V552" s="24">
        <f t="shared" si="132"/>
        <v>-4.149750078636778</v>
      </c>
      <c r="W552" s="24">
        <f t="shared" si="133"/>
        <v>6.25</v>
      </c>
      <c r="X552" s="24">
        <f t="shared" si="134"/>
        <v>-0.75</v>
      </c>
    </row>
    <row r="553" spans="1:24" x14ac:dyDescent="0.2">
      <c r="A553" s="60">
        <f>Spreads!A589</f>
        <v>44286</v>
      </c>
      <c r="B553" s="24">
        <f>IF(Spreads!$F589="","",Spreads!D589)</f>
        <v>58.42</v>
      </c>
      <c r="C553" s="24">
        <f t="shared" si="120"/>
        <v>5.5</v>
      </c>
      <c r="D553" s="24">
        <f>IF(Spreads!$F589="","",Spreads!G589)</f>
        <v>77.92</v>
      </c>
      <c r="E553" s="24">
        <f>IF(Spreads!$F589="","",Spreads!B589)</f>
        <v>62.92</v>
      </c>
      <c r="F553" s="24">
        <f>IF(Spreads!$F589="","",Spreads!F589)</f>
        <v>53.86410913072627</v>
      </c>
      <c r="G553" s="24">
        <f>IF(Spreads!$F589="","",Spreads!C589)</f>
        <v>59.92</v>
      </c>
      <c r="H553" s="24">
        <f>IF(Spreads!$F589="","",Spreads!H589)</f>
        <v>52.92</v>
      </c>
      <c r="I553" s="24">
        <f t="shared" si="127"/>
        <v>0.94410913072626812</v>
      </c>
      <c r="J553" s="24">
        <f t="shared" si="128"/>
        <v>7</v>
      </c>
      <c r="L553" s="24">
        <f t="shared" si="129"/>
        <v>10</v>
      </c>
      <c r="M553" s="24">
        <f t="shared" si="130"/>
        <v>25</v>
      </c>
      <c r="N553" s="24"/>
      <c r="O553" s="24">
        <f t="shared" si="121"/>
        <v>57.568383857187769</v>
      </c>
      <c r="P553" s="24">
        <f t="shared" si="122"/>
        <v>0.85161614281223308</v>
      </c>
      <c r="Q553" s="24">
        <f t="shared" si="123"/>
        <v>23.518333871354326</v>
      </c>
      <c r="R553" s="24">
        <f t="shared" si="131"/>
        <v>-22.574224740628058</v>
      </c>
      <c r="S553" s="24">
        <f t="shared" si="124"/>
        <v>55.795863144624988</v>
      </c>
      <c r="T553" s="24">
        <f t="shared" si="125"/>
        <v>4.1241368553750135</v>
      </c>
      <c r="U553" s="24">
        <f t="shared" si="126"/>
        <v>67.483721410599998</v>
      </c>
      <c r="V553" s="24">
        <f t="shared" si="132"/>
        <v>-4.5637214105999959</v>
      </c>
      <c r="W553" s="24">
        <f t="shared" si="133"/>
        <v>6.75</v>
      </c>
      <c r="X553" s="24">
        <f t="shared" si="134"/>
        <v>-1.25</v>
      </c>
    </row>
    <row r="554" spans="1:24" x14ac:dyDescent="0.2">
      <c r="A554" s="60">
        <f>Spreads!A590</f>
        <v>44287</v>
      </c>
      <c r="B554" s="24">
        <f>IF(Spreads!$F590="","",Spreads!D590)</f>
        <v>57.63</v>
      </c>
      <c r="C554" s="24">
        <f t="shared" si="120"/>
        <v>5.5</v>
      </c>
      <c r="D554" s="24">
        <f>IF(Spreads!$F590="","",Spreads!G590)</f>
        <v>77.13</v>
      </c>
      <c r="E554" s="24">
        <f>IF(Spreads!$F590="","",Spreads!B590)</f>
        <v>62.13</v>
      </c>
      <c r="F554" s="24">
        <f>IF(Spreads!$F590="","",Spreads!F590)</f>
        <v>52.423952949757378</v>
      </c>
      <c r="G554" s="24">
        <f>IF(Spreads!$F590="","",Spreads!C590)</f>
        <v>59.13</v>
      </c>
      <c r="H554" s="24">
        <f>IF(Spreads!$F590="","",Spreads!H590)</f>
        <v>52.13</v>
      </c>
      <c r="I554" s="24">
        <f t="shared" si="127"/>
        <v>0.29395294975737585</v>
      </c>
      <c r="J554" s="24">
        <f t="shared" si="128"/>
        <v>7</v>
      </c>
      <c r="L554" s="24">
        <f t="shared" si="129"/>
        <v>10</v>
      </c>
      <c r="M554" s="24">
        <f t="shared" si="130"/>
        <v>24.999999999999993</v>
      </c>
      <c r="N554" s="24"/>
      <c r="O554" s="24">
        <f t="shared" si="121"/>
        <v>56.763877750314968</v>
      </c>
      <c r="P554" s="24">
        <f t="shared" si="122"/>
        <v>0.86612224968503426</v>
      </c>
      <c r="Q554" s="24">
        <f t="shared" si="123"/>
        <v>23.223551913561145</v>
      </c>
      <c r="R554" s="24">
        <f t="shared" si="131"/>
        <v>-22.92959896380377</v>
      </c>
      <c r="S554" s="24">
        <f t="shared" si="124"/>
        <v>54.994819506504911</v>
      </c>
      <c r="T554" s="24">
        <f t="shared" si="125"/>
        <v>4.135180493495092</v>
      </c>
      <c r="U554" s="24">
        <f t="shared" si="126"/>
        <v>66.560779397489853</v>
      </c>
      <c r="V554" s="24">
        <f t="shared" si="132"/>
        <v>-4.4307793974898502</v>
      </c>
      <c r="W554" s="24">
        <f t="shared" si="133"/>
        <v>6.5</v>
      </c>
      <c r="X554" s="24">
        <f t="shared" si="134"/>
        <v>-1</v>
      </c>
    </row>
    <row r="555" spans="1:24" x14ac:dyDescent="0.2">
      <c r="A555" s="60">
        <f>Spreads!A592</f>
        <v>44292</v>
      </c>
      <c r="B555" s="24">
        <f>IF(Spreads!$F592="","",Spreads!D592)</f>
        <v>59.42</v>
      </c>
      <c r="C555" s="24">
        <f t="shared" si="120"/>
        <v>5.5</v>
      </c>
      <c r="D555" s="24">
        <f>IF(Spreads!$F592="","",Spreads!G592)</f>
        <v>78.92</v>
      </c>
      <c r="E555" s="24">
        <f>IF(Spreads!$F592="","",Spreads!B592)</f>
        <v>63.92</v>
      </c>
      <c r="F555" s="24">
        <f>IF(Spreads!$F592="","",Spreads!F592)</f>
        <v>55.224886624555147</v>
      </c>
      <c r="G555" s="24">
        <f>IF(Spreads!$F592="","",Spreads!C592)</f>
        <v>60.92</v>
      </c>
      <c r="H555" s="24">
        <f>IF(Spreads!$F592="","",Spreads!H592)</f>
        <v>53.92</v>
      </c>
      <c r="I555" s="24">
        <f t="shared" si="127"/>
        <v>1.3048866245551451</v>
      </c>
      <c r="J555" s="24">
        <f t="shared" si="128"/>
        <v>7</v>
      </c>
      <c r="L555" s="24">
        <f t="shared" si="129"/>
        <v>10</v>
      </c>
      <c r="M555" s="24">
        <f t="shared" si="130"/>
        <v>25</v>
      </c>
      <c r="N555" s="24"/>
      <c r="O555" s="24">
        <f t="shared" si="121"/>
        <v>58.620736127688765</v>
      </c>
      <c r="P555" s="24">
        <f t="shared" si="122"/>
        <v>0.79926387231123641</v>
      </c>
      <c r="Q555" s="24">
        <f t="shared" si="123"/>
        <v>23.891475590079871</v>
      </c>
      <c r="R555" s="24">
        <f t="shared" si="131"/>
        <v>-22.586588965524726</v>
      </c>
      <c r="S555" s="24">
        <f t="shared" si="124"/>
        <v>56.809842433384574</v>
      </c>
      <c r="T555" s="24">
        <f t="shared" si="125"/>
        <v>4.1101575666154275</v>
      </c>
      <c r="U555" s="24">
        <f t="shared" si="126"/>
        <v>68.652002439853362</v>
      </c>
      <c r="V555" s="24">
        <f t="shared" si="132"/>
        <v>-4.7320024398533604</v>
      </c>
      <c r="W555" s="24">
        <f t="shared" si="133"/>
        <v>6.75</v>
      </c>
      <c r="X555" s="24">
        <f t="shared" si="134"/>
        <v>-1.25</v>
      </c>
    </row>
    <row r="556" spans="1:24" x14ac:dyDescent="0.2">
      <c r="A556" s="60">
        <f>Spreads!A593</f>
        <v>44293</v>
      </c>
      <c r="B556" s="24">
        <f>IF(Spreads!$F593="","",Spreads!D593)</f>
        <v>58.35</v>
      </c>
      <c r="C556" s="24">
        <f t="shared" si="120"/>
        <v>7.3500000000000014</v>
      </c>
      <c r="D556" s="24">
        <f>IF(Spreads!$F593="","",Spreads!G593)</f>
        <v>82.85</v>
      </c>
      <c r="E556" s="24">
        <f>IF(Spreads!$F593="","",Spreads!B593)</f>
        <v>62.85</v>
      </c>
      <c r="F556" s="24">
        <f>IF(Spreads!$F593="","",Spreads!F593)</f>
        <v>54.2836821913235</v>
      </c>
      <c r="G556" s="24">
        <f>IF(Spreads!$F593="","",Spreads!C593)</f>
        <v>59.85</v>
      </c>
      <c r="H556" s="24">
        <f>IF(Spreads!$F593="","",Spreads!H593)</f>
        <v>51</v>
      </c>
      <c r="I556" s="24">
        <f t="shared" si="127"/>
        <v>3.2836821913234999</v>
      </c>
      <c r="J556" s="24">
        <f t="shared" si="128"/>
        <v>8.8500000000000014</v>
      </c>
      <c r="L556" s="24">
        <f t="shared" si="129"/>
        <v>11.850000000000001</v>
      </c>
      <c r="M556" s="24">
        <f t="shared" si="130"/>
        <v>31.849999999999994</v>
      </c>
      <c r="N556" s="24"/>
      <c r="O556" s="24">
        <f t="shared" si="121"/>
        <v>55.324877598556725</v>
      </c>
      <c r="P556" s="24">
        <f t="shared" si="122"/>
        <v>3.0251224014432765</v>
      </c>
      <c r="Q556" s="24">
        <f t="shared" si="123"/>
        <v>23.655619649259908</v>
      </c>
      <c r="R556" s="24">
        <f t="shared" si="131"/>
        <v>-20.371937457936408</v>
      </c>
      <c r="S556" s="24">
        <f t="shared" si="124"/>
        <v>54.505300580753655</v>
      </c>
      <c r="T556" s="24">
        <f t="shared" si="125"/>
        <v>5.3446994192463464</v>
      </c>
      <c r="U556" s="24">
        <f t="shared" si="126"/>
        <v>68.921124542111485</v>
      </c>
      <c r="V556" s="24">
        <f t="shared" si="132"/>
        <v>-6.0711245421114839</v>
      </c>
      <c r="W556" s="24">
        <f t="shared" si="133"/>
        <v>6.5</v>
      </c>
      <c r="X556" s="24">
        <f t="shared" si="134"/>
        <v>0.85000000000000142</v>
      </c>
    </row>
    <row r="557" spans="1:24" x14ac:dyDescent="0.2">
      <c r="A557" s="60">
        <f>Spreads!A594</f>
        <v>44294</v>
      </c>
      <c r="B557" s="24">
        <f>IF(Spreads!$F594="","",Spreads!D594)</f>
        <v>58.88</v>
      </c>
      <c r="C557" s="24">
        <f t="shared" si="120"/>
        <v>5.5</v>
      </c>
      <c r="D557" s="24">
        <f>IF(Spreads!$F594="","",Spreads!G594)</f>
        <v>83.38</v>
      </c>
      <c r="E557" s="24">
        <f>IF(Spreads!$F594="","",Spreads!B594)</f>
        <v>63.38</v>
      </c>
      <c r="F557" s="24">
        <f>IF(Spreads!$F594="","",Spreads!F594)</f>
        <v>53.603293444409076</v>
      </c>
      <c r="G557" s="24">
        <f>IF(Spreads!$F594="","",Spreads!C594)</f>
        <v>60.38</v>
      </c>
      <c r="H557" s="24">
        <f>IF(Spreads!$F594="","",Spreads!H594)</f>
        <v>53.38</v>
      </c>
      <c r="I557" s="24">
        <f t="shared" si="127"/>
        <v>0.22329344440907306</v>
      </c>
      <c r="J557" s="24">
        <f t="shared" si="128"/>
        <v>7</v>
      </c>
      <c r="L557" s="24">
        <f t="shared" si="129"/>
        <v>10</v>
      </c>
      <c r="M557" s="24">
        <f t="shared" si="130"/>
        <v>29.999999999999993</v>
      </c>
      <c r="N557" s="24"/>
      <c r="O557" s="24">
        <f t="shared" si="121"/>
        <v>58.117678355331194</v>
      </c>
      <c r="P557" s="24">
        <f t="shared" si="122"/>
        <v>0.76232164466880903</v>
      </c>
      <c r="Q557" s="24">
        <f t="shared" si="123"/>
        <v>23.689979061968078</v>
      </c>
      <c r="R557" s="24">
        <f t="shared" si="131"/>
        <v>-23.466685617559005</v>
      </c>
      <c r="S557" s="24">
        <f t="shared" si="124"/>
        <v>56.262293617454404</v>
      </c>
      <c r="T557" s="24">
        <f t="shared" si="125"/>
        <v>4.1177063825455988</v>
      </c>
      <c r="U557" s="24">
        <f t="shared" si="126"/>
        <v>70.768221189887043</v>
      </c>
      <c r="V557" s="24">
        <f t="shared" si="132"/>
        <v>-7.3882211898870409</v>
      </c>
      <c r="W557" s="24">
        <f t="shared" si="133"/>
        <v>6.5</v>
      </c>
      <c r="X557" s="24">
        <f t="shared" si="134"/>
        <v>-1</v>
      </c>
    </row>
    <row r="558" spans="1:24" x14ac:dyDescent="0.2">
      <c r="A558" s="60">
        <f>Spreads!A595</f>
        <v>44295</v>
      </c>
      <c r="B558" s="24">
        <f>IF(Spreads!$F595="","",Spreads!D595)</f>
        <v>58.35</v>
      </c>
      <c r="C558" s="24">
        <f t="shared" si="120"/>
        <v>7.4200000000000017</v>
      </c>
      <c r="D558" s="24">
        <f>IF(Spreads!$F595="","",Spreads!G595)</f>
        <v>82.85</v>
      </c>
      <c r="E558" s="24">
        <f>IF(Spreads!$F595="","",Spreads!B595)</f>
        <v>62.85</v>
      </c>
      <c r="F558" s="24">
        <f>IF(Spreads!$F595="","",Spreads!F595)</f>
        <v>53.478555507474759</v>
      </c>
      <c r="G558" s="24">
        <f>IF(Spreads!$F595="","",Spreads!C595)</f>
        <v>59.85</v>
      </c>
      <c r="H558" s="24">
        <f>IF(Spreads!$F595="","",Spreads!H595)</f>
        <v>50.93</v>
      </c>
      <c r="I558" s="24">
        <f t="shared" si="127"/>
        <v>2.5485555074747595</v>
      </c>
      <c r="J558" s="24">
        <f t="shared" si="128"/>
        <v>8.9200000000000017</v>
      </c>
      <c r="L558" s="24">
        <f t="shared" si="129"/>
        <v>11.920000000000002</v>
      </c>
      <c r="M558" s="24">
        <f t="shared" si="130"/>
        <v>31.919999999999995</v>
      </c>
      <c r="N558" s="24"/>
      <c r="O558" s="24">
        <f t="shared" si="121"/>
        <v>55.303416259345838</v>
      </c>
      <c r="P558" s="24">
        <f t="shared" si="122"/>
        <v>3.0465837406541638</v>
      </c>
      <c r="Q558" s="24">
        <f t="shared" si="123"/>
        <v>23.661802567570795</v>
      </c>
      <c r="R558" s="24">
        <f t="shared" si="131"/>
        <v>-21.113247060096036</v>
      </c>
      <c r="S558" s="24">
        <f t="shared" si="124"/>
        <v>54.459154158615242</v>
      </c>
      <c r="T558" s="24">
        <f t="shared" si="125"/>
        <v>5.3908458413847598</v>
      </c>
      <c r="U558" s="24">
        <f t="shared" si="126"/>
        <v>68.874663169593106</v>
      </c>
      <c r="V558" s="24">
        <f t="shared" si="132"/>
        <v>-6.0246631695931043</v>
      </c>
      <c r="W558" s="24">
        <f t="shared" si="133"/>
        <v>6.5</v>
      </c>
      <c r="X558" s="24">
        <f t="shared" si="134"/>
        <v>0.92000000000000171</v>
      </c>
    </row>
    <row r="559" spans="1:24" x14ac:dyDescent="0.2">
      <c r="A559" s="60">
        <f>Spreads!A596</f>
        <v>44298</v>
      </c>
      <c r="B559" s="24">
        <f>IF(Spreads!$F596="","",Spreads!D596)</f>
        <v>56.95</v>
      </c>
      <c r="C559" s="24">
        <f t="shared" si="120"/>
        <v>7.3700000000000045</v>
      </c>
      <c r="D559" s="24">
        <f>IF(Spreads!$F596="","",Spreads!G596)</f>
        <v>81.45</v>
      </c>
      <c r="E559" s="24">
        <f>IF(Spreads!$F596="","",Spreads!B596)</f>
        <v>61.45</v>
      </c>
      <c r="F559" s="24">
        <f>IF(Spreads!$F596="","",Spreads!F596)</f>
        <v>52.514671449345975</v>
      </c>
      <c r="G559" s="24">
        <f>IF(Spreads!$F596="","",Spreads!C596)</f>
        <v>58.45</v>
      </c>
      <c r="H559" s="24">
        <f>IF(Spreads!$F596="","",Spreads!H596)</f>
        <v>49.58</v>
      </c>
      <c r="I559" s="24">
        <f t="shared" si="127"/>
        <v>2.9346714493459771</v>
      </c>
      <c r="J559" s="24">
        <f t="shared" si="128"/>
        <v>8.8700000000000045</v>
      </c>
      <c r="L559" s="24">
        <f t="shared" si="129"/>
        <v>11.870000000000005</v>
      </c>
      <c r="M559" s="24">
        <f t="shared" si="130"/>
        <v>31.870000000000005</v>
      </c>
      <c r="N559" s="24"/>
      <c r="O559" s="24">
        <f t="shared" si="121"/>
        <v>53.818528943071044</v>
      </c>
      <c r="P559" s="24">
        <f t="shared" si="122"/>
        <v>3.1314710569289588</v>
      </c>
      <c r="Q559" s="24">
        <f t="shared" si="123"/>
        <v>23.134987791132971</v>
      </c>
      <c r="R559" s="24">
        <f t="shared" si="131"/>
        <v>-20.200316341786994</v>
      </c>
      <c r="S559" s="24">
        <f t="shared" si="124"/>
        <v>53.072544884450679</v>
      </c>
      <c r="T559" s="24">
        <f t="shared" si="125"/>
        <v>5.3774551155493242</v>
      </c>
      <c r="U559" s="24">
        <f t="shared" si="126"/>
        <v>67.272256423294408</v>
      </c>
      <c r="V559" s="24">
        <f t="shared" si="132"/>
        <v>-5.8222564232944052</v>
      </c>
      <c r="W559" s="24">
        <f t="shared" si="133"/>
        <v>6.5</v>
      </c>
      <c r="X559" s="24">
        <f t="shared" si="134"/>
        <v>0.87000000000000455</v>
      </c>
    </row>
    <row r="560" spans="1:24" x14ac:dyDescent="0.2">
      <c r="A560" s="60">
        <f>Spreads!A597</f>
        <v>44299</v>
      </c>
      <c r="B560" s="24">
        <f>IF(Spreads!$F597="","",Spreads!D597)</f>
        <v>58.53</v>
      </c>
      <c r="C560" s="24">
        <f t="shared" si="120"/>
        <v>7.3800000000000026</v>
      </c>
      <c r="D560" s="24">
        <f>IF(Spreads!$F597="","",Spreads!G597)</f>
        <v>83.03</v>
      </c>
      <c r="E560" s="24">
        <f>IF(Spreads!$F597="","",Spreads!B597)</f>
        <v>63.03</v>
      </c>
      <c r="F560" s="24">
        <f>IF(Spreads!$F597="","",Spreads!F597)</f>
        <v>53.614633256857644</v>
      </c>
      <c r="G560" s="24">
        <f>IF(Spreads!$F597="","",Spreads!C597)</f>
        <v>60.03</v>
      </c>
      <c r="H560" s="24">
        <f>IF(Spreads!$F597="","",Spreads!H597)</f>
        <v>51.15</v>
      </c>
      <c r="I560" s="24">
        <f t="shared" si="127"/>
        <v>2.4646332568576454</v>
      </c>
      <c r="J560" s="24">
        <f t="shared" si="128"/>
        <v>8.8800000000000026</v>
      </c>
      <c r="L560" s="24">
        <f t="shared" si="129"/>
        <v>11.880000000000003</v>
      </c>
      <c r="M560" s="24">
        <f t="shared" si="130"/>
        <v>31.880000000000003</v>
      </c>
      <c r="N560" s="24"/>
      <c r="O560" s="24">
        <f t="shared" si="121"/>
        <v>55.546942190230311</v>
      </c>
      <c r="P560" s="24">
        <f t="shared" si="122"/>
        <v>2.98305780976969</v>
      </c>
      <c r="Q560" s="24">
        <f t="shared" si="123"/>
        <v>23.725434980763744</v>
      </c>
      <c r="R560" s="24">
        <f t="shared" si="131"/>
        <v>-21.260801723906098</v>
      </c>
      <c r="S560" s="24">
        <f t="shared" si="124"/>
        <v>54.668039814671062</v>
      </c>
      <c r="T560" s="24">
        <f t="shared" si="125"/>
        <v>5.3619601853289396</v>
      </c>
      <c r="U560" s="24">
        <f t="shared" si="126"/>
        <v>69.111503110583513</v>
      </c>
      <c r="V560" s="24">
        <f t="shared" si="132"/>
        <v>-6.0815031105835118</v>
      </c>
      <c r="W560" s="24">
        <f t="shared" si="133"/>
        <v>6.5</v>
      </c>
      <c r="X560" s="24">
        <f t="shared" si="134"/>
        <v>0.88000000000000256</v>
      </c>
    </row>
    <row r="561" spans="1:24" x14ac:dyDescent="0.2">
      <c r="A561" s="60">
        <f>Spreads!A598</f>
        <v>44300</v>
      </c>
      <c r="B561" s="24">
        <f>IF(Spreads!$F598="","",Spreads!D598)</f>
        <v>59.74</v>
      </c>
      <c r="C561" s="24">
        <f t="shared" si="120"/>
        <v>7.5200000000000031</v>
      </c>
      <c r="D561" s="24">
        <f>IF(Spreads!$F598="","",Spreads!G598)</f>
        <v>84.24</v>
      </c>
      <c r="E561" s="24">
        <f>IF(Spreads!$F598="","",Spreads!B598)</f>
        <v>64.239999999999995</v>
      </c>
      <c r="F561" s="24">
        <f>IF(Spreads!$F598="","",Spreads!F598)</f>
        <v>54.272342378874924</v>
      </c>
      <c r="G561" s="24">
        <f>IF(Spreads!$F598="","",Spreads!C598)</f>
        <v>61.24</v>
      </c>
      <c r="H561" s="24">
        <f>IF(Spreads!$F598="","",Spreads!H598)</f>
        <v>52.22</v>
      </c>
      <c r="I561" s="24">
        <f t="shared" si="127"/>
        <v>2.0523423788749255</v>
      </c>
      <c r="J561" s="24">
        <f t="shared" si="128"/>
        <v>9.0200000000000031</v>
      </c>
      <c r="L561" s="24">
        <f t="shared" si="129"/>
        <v>12.019999999999996</v>
      </c>
      <c r="M561" s="24">
        <f t="shared" si="130"/>
        <v>32.019999999999996</v>
      </c>
      <c r="N561" s="24"/>
      <c r="O561" s="24">
        <f t="shared" si="121"/>
        <v>56.731667006384953</v>
      </c>
      <c r="P561" s="24">
        <f t="shared" si="122"/>
        <v>3.0083329936150491</v>
      </c>
      <c r="Q561" s="24">
        <f t="shared" si="123"/>
        <v>24.189302297043433</v>
      </c>
      <c r="R561" s="24">
        <f t="shared" si="131"/>
        <v>-22.136959918168507</v>
      </c>
      <c r="S561" s="24">
        <f t="shared" si="124"/>
        <v>55.802661909793329</v>
      </c>
      <c r="T561" s="24">
        <f t="shared" si="125"/>
        <v>5.4373380902066728</v>
      </c>
      <c r="U561" s="24">
        <f t="shared" si="126"/>
        <v>70.432200410943295</v>
      </c>
      <c r="V561" s="24">
        <f t="shared" si="132"/>
        <v>-6.1922004109433004</v>
      </c>
      <c r="W561" s="24">
        <f t="shared" si="133"/>
        <v>6.75</v>
      </c>
      <c r="X561" s="24">
        <f t="shared" si="134"/>
        <v>0.77000000000000313</v>
      </c>
    </row>
    <row r="562" spans="1:24" x14ac:dyDescent="0.2">
      <c r="A562" s="60">
        <f>Spreads!A599</f>
        <v>44301</v>
      </c>
      <c r="B562" s="24">
        <f>IF(Spreads!$F599="","",Spreads!D599)</f>
        <v>60.39</v>
      </c>
      <c r="C562" s="24">
        <f t="shared" si="120"/>
        <v>7.5200000000000031</v>
      </c>
      <c r="D562" s="24">
        <f>IF(Spreads!$F599="","",Spreads!G599)</f>
        <v>84.89</v>
      </c>
      <c r="E562" s="24">
        <f>IF(Spreads!$F599="","",Spreads!B599)</f>
        <v>72.89</v>
      </c>
      <c r="F562" s="24">
        <f>IF(Spreads!$F599="","",Spreads!F599)</f>
        <v>55.213546812106571</v>
      </c>
      <c r="G562" s="24">
        <f>IF(Spreads!$F599="","",Spreads!C599)</f>
        <v>62.39</v>
      </c>
      <c r="H562" s="24">
        <f>IF(Spreads!$F599="","",Spreads!H599)</f>
        <v>52.87</v>
      </c>
      <c r="I562" s="24">
        <f t="shared" si="127"/>
        <v>2.3435468121065739</v>
      </c>
      <c r="J562" s="24">
        <f t="shared" si="128"/>
        <v>9.5200000000000031</v>
      </c>
      <c r="L562" s="24">
        <f t="shared" si="129"/>
        <v>20.020000000000003</v>
      </c>
      <c r="M562" s="24">
        <f t="shared" si="130"/>
        <v>32.020000000000003</v>
      </c>
      <c r="N562" s="24"/>
      <c r="O562" s="24">
        <f t="shared" si="121"/>
        <v>57.411526387983429</v>
      </c>
      <c r="P562" s="24">
        <f t="shared" si="122"/>
        <v>2.9784736120165718</v>
      </c>
      <c r="Q562" s="24">
        <f t="shared" si="123"/>
        <v>24.662578975798446</v>
      </c>
      <c r="R562" s="24">
        <f t="shared" si="131"/>
        <v>-22.319032163691872</v>
      </c>
      <c r="S562" s="24">
        <f t="shared" si="124"/>
        <v>59.299705941744747</v>
      </c>
      <c r="T562" s="24">
        <f t="shared" si="125"/>
        <v>3.0902940582552532</v>
      </c>
      <c r="U562" s="24">
        <f t="shared" si="126"/>
        <v>71.191583079957979</v>
      </c>
      <c r="V562" s="24">
        <f t="shared" si="132"/>
        <v>1.6984169200420212</v>
      </c>
      <c r="W562" s="24">
        <f t="shared" si="133"/>
        <v>5.5</v>
      </c>
      <c r="X562" s="24">
        <f t="shared" si="134"/>
        <v>2.0200000000000031</v>
      </c>
    </row>
    <row r="563" spans="1:24" x14ac:dyDescent="0.2">
      <c r="A563" s="60">
        <f>Spreads!A600</f>
        <v>44302</v>
      </c>
      <c r="B563" s="24">
        <f>IF(Spreads!$F600="","",Spreads!D600)</f>
        <v>61.83</v>
      </c>
      <c r="C563" s="24">
        <f t="shared" si="120"/>
        <v>7.5899999999999963</v>
      </c>
      <c r="D563" s="24">
        <f>IF(Spreads!$F600="","",Spreads!G600)</f>
        <v>86.33</v>
      </c>
      <c r="E563" s="24">
        <f>IF(Spreads!$F600="","",Spreads!B600)</f>
        <v>74.33</v>
      </c>
      <c r="F563" s="24">
        <f>IF(Spreads!$F600="","",Spreads!F600)</f>
        <v>53.546594382166205</v>
      </c>
      <c r="G563" s="24">
        <f>IF(Spreads!$F600="","",Spreads!C600)</f>
        <v>63.83</v>
      </c>
      <c r="H563" s="24">
        <f>IF(Spreads!$F600="","",Spreads!H600)</f>
        <v>54.24</v>
      </c>
      <c r="I563" s="24">
        <f t="shared" si="127"/>
        <v>-0.69340561783379684</v>
      </c>
      <c r="J563" s="24">
        <f t="shared" si="128"/>
        <v>9.5899999999999963</v>
      </c>
      <c r="L563" s="24">
        <f t="shared" si="129"/>
        <v>20.089999999999996</v>
      </c>
      <c r="M563" s="24">
        <f t="shared" si="130"/>
        <v>32.089999999999996</v>
      </c>
      <c r="N563" s="24"/>
      <c r="O563" s="24">
        <f t="shared" si="121"/>
        <v>59.112931327038048</v>
      </c>
      <c r="P563" s="24">
        <f t="shared" si="122"/>
        <v>2.7170686729619504</v>
      </c>
      <c r="Q563" s="24">
        <f t="shared" si="123"/>
        <v>25.20608596907412</v>
      </c>
      <c r="R563" s="24">
        <f t="shared" si="131"/>
        <v>-25.899491586907917</v>
      </c>
      <c r="S563" s="24">
        <f t="shared" si="124"/>
        <v>60.713689695420143</v>
      </c>
      <c r="T563" s="24">
        <f t="shared" si="125"/>
        <v>3.116310304579855</v>
      </c>
      <c r="U563" s="24">
        <f t="shared" si="126"/>
        <v>72.827446389564443</v>
      </c>
      <c r="V563" s="24">
        <f t="shared" si="132"/>
        <v>1.5025536104355552</v>
      </c>
      <c r="W563" s="24">
        <f t="shared" si="133"/>
        <v>5.75</v>
      </c>
      <c r="X563" s="24">
        <f t="shared" si="134"/>
        <v>1.8399999999999963</v>
      </c>
    </row>
    <row r="564" spans="1:24" x14ac:dyDescent="0.2">
      <c r="A564" s="60">
        <f>Spreads!A601</f>
        <v>44305</v>
      </c>
      <c r="B564" s="24">
        <f>IF(Spreads!$F601="","",Spreads!D601)</f>
        <v>61.77</v>
      </c>
      <c r="C564" s="24">
        <f t="shared" si="120"/>
        <v>7.9000000000000057</v>
      </c>
      <c r="D564" s="24">
        <f>IF(Spreads!$F601="","",Spreads!G601)</f>
        <v>86.27</v>
      </c>
      <c r="E564" s="24">
        <f>IF(Spreads!$F601="","",Spreads!B601)</f>
        <v>72.27</v>
      </c>
      <c r="F564" s="24">
        <f>IF(Spreads!$F601="","",Spreads!F601)</f>
        <v>52.77548713566317</v>
      </c>
      <c r="G564" s="24">
        <f>IF(Spreads!$F601="","",Spreads!C601)</f>
        <v>63.77</v>
      </c>
      <c r="H564" s="24">
        <f>IF(Spreads!$F601="","",Spreads!H601)</f>
        <v>53.87</v>
      </c>
      <c r="I564" s="24">
        <f t="shared" si="127"/>
        <v>-1.0945128643368278</v>
      </c>
      <c r="J564" s="24">
        <f t="shared" si="128"/>
        <v>9.9000000000000057</v>
      </c>
      <c r="L564" s="24">
        <f t="shared" si="129"/>
        <v>18.399999999999999</v>
      </c>
      <c r="M564" s="24">
        <f t="shared" si="130"/>
        <v>32.4</v>
      </c>
      <c r="N564" s="24"/>
      <c r="O564" s="24">
        <f t="shared" si="121"/>
        <v>58.74324147170492</v>
      </c>
      <c r="P564" s="24">
        <f t="shared" si="122"/>
        <v>3.0267585282950833</v>
      </c>
      <c r="Q564" s="24">
        <f t="shared" si="123"/>
        <v>25.211078961327388</v>
      </c>
      <c r="R564" s="24">
        <f t="shared" si="131"/>
        <v>-26.305591825664216</v>
      </c>
      <c r="S564" s="24">
        <f t="shared" si="124"/>
        <v>59.738998837917158</v>
      </c>
      <c r="T564" s="24">
        <f t="shared" si="125"/>
        <v>4.0310011620828448</v>
      </c>
      <c r="U564" s="24">
        <f t="shared" si="126"/>
        <v>72.551592020942138</v>
      </c>
      <c r="V564" s="24">
        <f t="shared" si="132"/>
        <v>-0.28159202094214209</v>
      </c>
      <c r="W564" s="24">
        <f t="shared" si="133"/>
        <v>6.25</v>
      </c>
      <c r="X564" s="24">
        <f t="shared" si="134"/>
        <v>1.6500000000000057</v>
      </c>
    </row>
    <row r="565" spans="1:24" x14ac:dyDescent="0.2">
      <c r="A565" s="60">
        <f>Spreads!A602</f>
        <v>44306</v>
      </c>
      <c r="B565" s="24">
        <f>IF(Spreads!$F602="","",Spreads!D602)</f>
        <v>63.82</v>
      </c>
      <c r="C565" s="24">
        <f t="shared" si="120"/>
        <v>8.68</v>
      </c>
      <c r="D565" s="24">
        <f>IF(Spreads!$F602="","",Spreads!G602)</f>
        <v>88.32</v>
      </c>
      <c r="E565" s="24">
        <f>IF(Spreads!$F602="","",Spreads!B602)</f>
        <v>74.319999999999993</v>
      </c>
      <c r="F565" s="24">
        <f>IF(Spreads!$F602="","",Spreads!F602)</f>
        <v>53.365157382989011</v>
      </c>
      <c r="G565" s="24">
        <f>IF(Spreads!$F602="","",Spreads!C602)</f>
        <v>65.819999999999993</v>
      </c>
      <c r="H565" s="24">
        <f>IF(Spreads!$F602="","",Spreads!H602)</f>
        <v>55.14</v>
      </c>
      <c r="I565" s="24">
        <f t="shared" si="127"/>
        <v>-1.7748426170109894</v>
      </c>
      <c r="J565" s="24">
        <f t="shared" si="128"/>
        <v>10.679999999999993</v>
      </c>
      <c r="L565" s="24">
        <f t="shared" si="129"/>
        <v>19.179999999999993</v>
      </c>
      <c r="M565" s="24">
        <f t="shared" si="130"/>
        <v>33.179999999999993</v>
      </c>
      <c r="N565" s="24"/>
      <c r="O565" s="24">
        <f t="shared" si="121"/>
        <v>60.163454307322795</v>
      </c>
      <c r="P565" s="24">
        <f t="shared" si="122"/>
        <v>3.6565456926772057</v>
      </c>
      <c r="Q565" s="24">
        <f t="shared" si="123"/>
        <v>26.044914860178945</v>
      </c>
      <c r="R565" s="24">
        <f t="shared" si="131"/>
        <v>-27.819757477189935</v>
      </c>
      <c r="S565" s="24">
        <f t="shared" si="124"/>
        <v>61.303453390331967</v>
      </c>
      <c r="T565" s="24">
        <f t="shared" si="125"/>
        <v>4.5165466096680262</v>
      </c>
      <c r="U565" s="24">
        <f t="shared" si="126"/>
        <v>74.428855694278212</v>
      </c>
      <c r="V565" s="24">
        <f t="shared" si="132"/>
        <v>-0.10885569427821906</v>
      </c>
      <c r="W565" s="24">
        <f t="shared" si="133"/>
        <v>6.5</v>
      </c>
      <c r="X565" s="24">
        <f t="shared" si="134"/>
        <v>2.1799999999999997</v>
      </c>
    </row>
    <row r="566" spans="1:24" x14ac:dyDescent="0.2">
      <c r="A566" s="60">
        <f>Spreads!A603</f>
        <v>44307</v>
      </c>
      <c r="B566" s="24">
        <f>IF(Spreads!$F603="","",Spreads!D603)</f>
        <v>65.69</v>
      </c>
      <c r="C566" s="24">
        <f t="shared" si="120"/>
        <v>8.75</v>
      </c>
      <c r="D566" s="24">
        <f>IF(Spreads!$F603="","",Spreads!G603)</f>
        <v>90.19</v>
      </c>
      <c r="E566" s="24">
        <f>IF(Spreads!$F603="","",Spreads!B603)</f>
        <v>76.19</v>
      </c>
      <c r="F566" s="24">
        <f>IF(Spreads!$F603="","",Spreads!F603)</f>
        <v>54.487798815397838</v>
      </c>
      <c r="G566" s="24">
        <f>IF(Spreads!$F603="","",Spreads!C603)</f>
        <v>67.69</v>
      </c>
      <c r="H566" s="24">
        <f>IF(Spreads!$F603="","",Spreads!H603)</f>
        <v>56.94</v>
      </c>
      <c r="I566" s="24">
        <f t="shared" si="127"/>
        <v>-2.4522011846021599</v>
      </c>
      <c r="J566" s="24">
        <f t="shared" si="128"/>
        <v>10.75</v>
      </c>
      <c r="L566" s="24">
        <f t="shared" si="129"/>
        <v>19.25</v>
      </c>
      <c r="M566" s="24">
        <f t="shared" si="130"/>
        <v>33.25</v>
      </c>
      <c r="N566" s="24"/>
      <c r="O566" s="24">
        <f t="shared" si="121"/>
        <v>62.155256899140397</v>
      </c>
      <c r="P566" s="24">
        <f t="shared" si="122"/>
        <v>3.5347431008596004</v>
      </c>
      <c r="Q566" s="24">
        <f t="shared" si="123"/>
        <v>26.74887279250661</v>
      </c>
      <c r="R566" s="24">
        <f t="shared" si="131"/>
        <v>-29.20107397710877</v>
      </c>
      <c r="S566" s="24">
        <f t="shared" si="124"/>
        <v>63.153448238173986</v>
      </c>
      <c r="T566" s="24">
        <f t="shared" si="125"/>
        <v>4.5365517618260114</v>
      </c>
      <c r="U566" s="24">
        <f t="shared" si="126"/>
        <v>76.567079846463599</v>
      </c>
      <c r="V566" s="24">
        <f t="shared" si="132"/>
        <v>-0.3770798464636016</v>
      </c>
      <c r="W566" s="24">
        <f t="shared" si="133"/>
        <v>6.75</v>
      </c>
      <c r="X566" s="24">
        <f t="shared" si="134"/>
        <v>2</v>
      </c>
    </row>
    <row r="567" spans="1:24" x14ac:dyDescent="0.2">
      <c r="A567" s="60">
        <f>Spreads!A604</f>
        <v>44308</v>
      </c>
      <c r="B567" s="24">
        <f>IF(Spreads!$F604="","",Spreads!D604)</f>
        <v>68.52</v>
      </c>
      <c r="C567" s="24">
        <f t="shared" si="120"/>
        <v>9.5699999999999932</v>
      </c>
      <c r="D567" s="24">
        <f>IF(Spreads!$F604="","",Spreads!G604)</f>
        <v>92.52</v>
      </c>
      <c r="E567" s="24">
        <f>IF(Spreads!$F604="","",Spreads!B604)</f>
        <v>82.52</v>
      </c>
      <c r="F567" s="24">
        <f>IF(Spreads!$F604="","",Spreads!F604)</f>
        <v>56.324848432066823</v>
      </c>
      <c r="G567" s="24">
        <f>IF(Spreads!$F604="","",Spreads!C604)</f>
        <v>70.52</v>
      </c>
      <c r="H567" s="24">
        <f>IF(Spreads!$F604="","",Spreads!H604)</f>
        <v>58.95</v>
      </c>
      <c r="I567" s="24">
        <f t="shared" si="127"/>
        <v>-2.6251515679331803</v>
      </c>
      <c r="J567" s="24">
        <f t="shared" si="128"/>
        <v>11.569999999999993</v>
      </c>
      <c r="L567" s="24">
        <f t="shared" si="129"/>
        <v>23.569999999999993</v>
      </c>
      <c r="M567" s="24">
        <f t="shared" si="130"/>
        <v>33.569999999999993</v>
      </c>
      <c r="N567" s="24"/>
      <c r="O567" s="24">
        <f t="shared" si="121"/>
        <v>64.336531335405795</v>
      </c>
      <c r="P567" s="24">
        <f t="shared" si="122"/>
        <v>4.1834686645942014</v>
      </c>
      <c r="Q567" s="24">
        <f t="shared" si="123"/>
        <v>27.877292328141742</v>
      </c>
      <c r="R567" s="24">
        <f t="shared" si="131"/>
        <v>-30.502443896074922</v>
      </c>
      <c r="S567" s="24">
        <f t="shared" si="124"/>
        <v>66.724043655479917</v>
      </c>
      <c r="T567" s="24">
        <f t="shared" si="125"/>
        <v>3.7959563445200786</v>
      </c>
      <c r="U567" s="24">
        <f t="shared" si="126"/>
        <v>79.054344316309425</v>
      </c>
      <c r="V567" s="24">
        <f t="shared" si="132"/>
        <v>3.4656556836905708</v>
      </c>
      <c r="W567" s="24">
        <f t="shared" si="133"/>
        <v>6.5</v>
      </c>
      <c r="X567" s="24">
        <f t="shared" si="134"/>
        <v>3.0699999999999932</v>
      </c>
    </row>
    <row r="568" spans="1:24" x14ac:dyDescent="0.2">
      <c r="A568" s="60">
        <f>Spreads!A605</f>
        <v>44309</v>
      </c>
      <c r="B568" s="24">
        <f>IF(Spreads!$F605="","",Spreads!D605)</f>
        <v>68.709999999999994</v>
      </c>
      <c r="C568" s="24">
        <f t="shared" si="120"/>
        <v>9.9299999999999926</v>
      </c>
      <c r="D568" s="24">
        <f>IF(Spreads!$F605="","",Spreads!G605)</f>
        <v>97.71</v>
      </c>
      <c r="E568" s="24">
        <f>IF(Spreads!$F605="","",Spreads!B605)</f>
        <v>82.71</v>
      </c>
      <c r="F568" s="24">
        <f>IF(Spreads!$F605="","",Spreads!F605)</f>
        <v>55.417663436180895</v>
      </c>
      <c r="G568" s="24">
        <f>IF(Spreads!$F605="","",Spreads!C605)</f>
        <v>70.709999999999994</v>
      </c>
      <c r="H568" s="24">
        <f>IF(Spreads!$F605="","",Spreads!H605)</f>
        <v>58.78</v>
      </c>
      <c r="I568" s="24">
        <f t="shared" si="127"/>
        <v>-3.3623365638191061</v>
      </c>
      <c r="J568" s="24">
        <f t="shared" si="128"/>
        <v>11.929999999999993</v>
      </c>
      <c r="L568" s="24">
        <f t="shared" si="129"/>
        <v>23.929999999999993</v>
      </c>
      <c r="M568" s="24">
        <f t="shared" si="130"/>
        <v>38.929999999999993</v>
      </c>
      <c r="N568" s="24"/>
      <c r="O568" s="24">
        <f t="shared" si="121"/>
        <v>64.207333012608515</v>
      </c>
      <c r="P568" s="24">
        <f t="shared" si="122"/>
        <v>4.5026669873914784</v>
      </c>
      <c r="Q568" s="24">
        <f t="shared" si="123"/>
        <v>27.97998712029846</v>
      </c>
      <c r="R568" s="24">
        <f t="shared" si="131"/>
        <v>-31.342323684117567</v>
      </c>
      <c r="S568" s="24">
        <f t="shared" si="124"/>
        <v>66.67937526363238</v>
      </c>
      <c r="T568" s="24">
        <f t="shared" si="125"/>
        <v>4.0306247363676135</v>
      </c>
      <c r="U568" s="24">
        <f t="shared" si="126"/>
        <v>81.784464016175008</v>
      </c>
      <c r="V568" s="24">
        <f t="shared" si="132"/>
        <v>0.92553598382498592</v>
      </c>
      <c r="W568" s="24">
        <f t="shared" si="133"/>
        <v>6.5</v>
      </c>
      <c r="X568" s="24">
        <f t="shared" si="134"/>
        <v>3.4299999999999926</v>
      </c>
    </row>
    <row r="569" spans="1:24" x14ac:dyDescent="0.2">
      <c r="A569" s="60">
        <f>Spreads!A606</f>
        <v>44312</v>
      </c>
      <c r="B569" s="24">
        <f>IF(Spreads!$F606="","",Spreads!D606)</f>
        <v>66.89</v>
      </c>
      <c r="C569" s="24">
        <f t="shared" si="120"/>
        <v>6</v>
      </c>
      <c r="D569" s="24">
        <f>IF(Spreads!$F606="","",Spreads!G606)</f>
        <v>95.21</v>
      </c>
      <c r="E569" s="24">
        <f>IF(Spreads!$F606="","",Spreads!B606)</f>
        <v>80.89</v>
      </c>
      <c r="F569" s="24">
        <f>IF(Spreads!$F606="","",Spreads!F606)</f>
        <v>56.154751245338211</v>
      </c>
      <c r="G569" s="24">
        <f>IF(Spreads!$F606="","",Spreads!C606)</f>
        <v>73.39</v>
      </c>
      <c r="H569" s="24">
        <f>IF(Spreads!$F606="","",Spreads!H606)</f>
        <v>60.89</v>
      </c>
      <c r="I569" s="24">
        <f t="shared" si="127"/>
        <v>-4.7352487546617894</v>
      </c>
      <c r="J569" s="24">
        <f t="shared" si="128"/>
        <v>12.5</v>
      </c>
      <c r="L569" s="24">
        <f t="shared" si="129"/>
        <v>20</v>
      </c>
      <c r="M569" s="24">
        <f t="shared" si="130"/>
        <v>34.319999999999993</v>
      </c>
      <c r="N569" s="24"/>
      <c r="O569" s="24">
        <f t="shared" si="121"/>
        <v>66.584739830076359</v>
      </c>
      <c r="P569" s="24">
        <f t="shared" si="122"/>
        <v>0.30526016992364191</v>
      </c>
      <c r="Q569" s="24">
        <f t="shared" si="123"/>
        <v>29.03035354701445</v>
      </c>
      <c r="R569" s="24">
        <f t="shared" si="131"/>
        <v>-33.765602301676239</v>
      </c>
      <c r="S569" s="24">
        <f t="shared" si="124"/>
        <v>67.424724943861037</v>
      </c>
      <c r="T569" s="24">
        <f t="shared" si="125"/>
        <v>5.9652750561389638</v>
      </c>
      <c r="U569" s="24">
        <f t="shared" si="126"/>
        <v>81.893062434101068</v>
      </c>
      <c r="V569" s="24">
        <f t="shared" si="132"/>
        <v>-1.0030624341010679</v>
      </c>
      <c r="W569" s="24">
        <f t="shared" si="133"/>
        <v>7.75</v>
      </c>
      <c r="X569" s="24">
        <f t="shared" si="134"/>
        <v>-1.75</v>
      </c>
    </row>
    <row r="570" spans="1:24" x14ac:dyDescent="0.2">
      <c r="A570" s="60">
        <f>Spreads!A607</f>
        <v>44313</v>
      </c>
      <c r="B570" s="24">
        <f>IF(Spreads!$F607="","",Spreads!D607)</f>
        <v>66.88</v>
      </c>
      <c r="C570" s="24">
        <f t="shared" si="120"/>
        <v>5.9999999999999929</v>
      </c>
      <c r="D570" s="24">
        <f>IF(Spreads!$F607="","",Spreads!G607)</f>
        <v>96.45</v>
      </c>
      <c r="E570" s="24">
        <f>IF(Spreads!$F607="","",Spreads!B607)</f>
        <v>80.88</v>
      </c>
      <c r="F570" s="24">
        <f>IF(Spreads!$F607="","",Spreads!F607)</f>
        <v>54.62387656478073</v>
      </c>
      <c r="G570" s="24">
        <f>IF(Spreads!$F607="","",Spreads!C607)</f>
        <v>73.38</v>
      </c>
      <c r="H570" s="24">
        <f>IF(Spreads!$F607="","",Spreads!H607)</f>
        <v>60.88</v>
      </c>
      <c r="I570" s="24">
        <f t="shared" si="127"/>
        <v>-6.2561234352192727</v>
      </c>
      <c r="J570" s="24">
        <f t="shared" si="128"/>
        <v>12.499999999999993</v>
      </c>
      <c r="L570" s="24">
        <f t="shared" si="129"/>
        <v>19.999999999999993</v>
      </c>
      <c r="M570" s="24">
        <f t="shared" si="130"/>
        <v>35.57</v>
      </c>
      <c r="N570" s="24"/>
      <c r="O570" s="24">
        <f t="shared" si="121"/>
        <v>66.685794648890464</v>
      </c>
      <c r="P570" s="24">
        <f t="shared" si="122"/>
        <v>0.19420535110953097</v>
      </c>
      <c r="Q570" s="24">
        <f t="shared" si="123"/>
        <v>29.026622129827189</v>
      </c>
      <c r="R570" s="24">
        <f t="shared" si="131"/>
        <v>-35.282745565046461</v>
      </c>
      <c r="S570" s="24">
        <f t="shared" si="124"/>
        <v>67.414585150973437</v>
      </c>
      <c r="T570" s="24">
        <f t="shared" si="125"/>
        <v>5.9654148490265584</v>
      </c>
      <c r="U570" s="24">
        <f t="shared" si="126"/>
        <v>82.568152250266166</v>
      </c>
      <c r="V570" s="24">
        <f t="shared" si="132"/>
        <v>-1.688152250266171</v>
      </c>
      <c r="W570" s="24">
        <f t="shared" si="133"/>
        <v>7.75</v>
      </c>
      <c r="X570" s="24">
        <f t="shared" si="134"/>
        <v>-1.7500000000000071</v>
      </c>
    </row>
    <row r="571" spans="1:24" x14ac:dyDescent="0.2">
      <c r="A571" s="60">
        <f>Spreads!A608</f>
        <v>44314</v>
      </c>
      <c r="B571" s="24">
        <f>IF(Spreads!$F608="","",Spreads!D608)</f>
        <v>67.16</v>
      </c>
      <c r="C571" s="24">
        <f t="shared" si="120"/>
        <v>6</v>
      </c>
      <c r="D571" s="24">
        <f>IF(Spreads!$F608="","",Spreads!G608)</f>
        <v>98.95</v>
      </c>
      <c r="E571" s="24">
        <f>IF(Spreads!$F608="","",Spreads!B608)</f>
        <v>81.16</v>
      </c>
      <c r="F571" s="24">
        <f>IF(Spreads!$F608="","",Spreads!F608)</f>
        <v>54.941391313340795</v>
      </c>
      <c r="G571" s="24">
        <f>IF(Spreads!$F608="","",Spreads!C608)</f>
        <v>73.66</v>
      </c>
      <c r="H571" s="24">
        <f>IF(Spreads!$F608="","",Spreads!H608)</f>
        <v>61.16</v>
      </c>
      <c r="I571" s="24">
        <f t="shared" si="127"/>
        <v>-6.2186086866592021</v>
      </c>
      <c r="J571" s="24">
        <f t="shared" si="128"/>
        <v>12.5</v>
      </c>
      <c r="L571" s="24">
        <f t="shared" si="129"/>
        <v>20</v>
      </c>
      <c r="M571" s="24">
        <f t="shared" si="130"/>
        <v>37.790000000000006</v>
      </c>
      <c r="N571" s="24"/>
      <c r="O571" s="24">
        <f t="shared" si="121"/>
        <v>66.985123230165172</v>
      </c>
      <c r="P571" s="24">
        <f t="shared" si="122"/>
        <v>0.17487676983482459</v>
      </c>
      <c r="Q571" s="24">
        <f t="shared" si="123"/>
        <v>29.131101811070344</v>
      </c>
      <c r="R571" s="24">
        <f t="shared" si="131"/>
        <v>-35.349710497729546</v>
      </c>
      <c r="S571" s="24">
        <f t="shared" si="124"/>
        <v>67.698499351826115</v>
      </c>
      <c r="T571" s="24">
        <f t="shared" si="125"/>
        <v>5.9615006481738817</v>
      </c>
      <c r="U571" s="24">
        <f t="shared" si="126"/>
        <v>84.114979123045828</v>
      </c>
      <c r="V571" s="24">
        <f t="shared" si="132"/>
        <v>-2.9549791230458311</v>
      </c>
      <c r="W571" s="24">
        <f t="shared" si="133"/>
        <v>7.75</v>
      </c>
      <c r="X571" s="24">
        <f t="shared" si="134"/>
        <v>-1.75</v>
      </c>
    </row>
    <row r="572" spans="1:24" x14ac:dyDescent="0.2">
      <c r="A572" s="60">
        <f>Spreads!A609</f>
        <v>44315</v>
      </c>
      <c r="B572" s="24">
        <f>IF(Spreads!$F609="","",Spreads!D609)</f>
        <v>65.89</v>
      </c>
      <c r="C572" s="24">
        <f t="shared" si="120"/>
        <v>6</v>
      </c>
      <c r="D572" s="24">
        <f>IF(Spreads!$F609="","",Spreads!G609)</f>
        <v>95.99</v>
      </c>
      <c r="E572" s="24">
        <f>IF(Spreads!$F609="","",Spreads!B609)</f>
        <v>79.89</v>
      </c>
      <c r="F572" s="24">
        <f>IF(Spreads!$F609="","",Spreads!F609)</f>
        <v>53.569274007063349</v>
      </c>
      <c r="G572" s="24">
        <f>IF(Spreads!$F609="","",Spreads!C609)</f>
        <v>72.39</v>
      </c>
      <c r="H572" s="24">
        <f>IF(Spreads!$F609="","",Spreads!H609)</f>
        <v>59.89</v>
      </c>
      <c r="I572" s="24">
        <f t="shared" si="127"/>
        <v>-6.3207259929366515</v>
      </c>
      <c r="J572" s="24">
        <f t="shared" si="128"/>
        <v>12.5</v>
      </c>
      <c r="L572" s="24">
        <f t="shared" si="129"/>
        <v>20</v>
      </c>
      <c r="M572" s="24">
        <f t="shared" si="130"/>
        <v>36.099999999999994</v>
      </c>
      <c r="N572" s="24"/>
      <c r="O572" s="24">
        <f t="shared" si="121"/>
        <v>65.622450794882269</v>
      </c>
      <c r="P572" s="24">
        <f t="shared" si="122"/>
        <v>0.2675492051177315</v>
      </c>
      <c r="Q572" s="24">
        <f t="shared" si="123"/>
        <v>28.657211828288908</v>
      </c>
      <c r="R572" s="24">
        <f t="shared" si="131"/>
        <v>-34.977937821225559</v>
      </c>
      <c r="S572" s="24">
        <f t="shared" si="124"/>
        <v>66.410745655101451</v>
      </c>
      <c r="T572" s="24">
        <f t="shared" si="125"/>
        <v>5.9792543448985498</v>
      </c>
      <c r="U572" s="24">
        <f t="shared" si="126"/>
        <v>81.702745624923381</v>
      </c>
      <c r="V572" s="24">
        <f t="shared" si="132"/>
        <v>-1.8127456249233802</v>
      </c>
      <c r="W572" s="24">
        <f t="shared" si="133"/>
        <v>7.75</v>
      </c>
      <c r="X572" s="24">
        <f t="shared" si="134"/>
        <v>-1.75</v>
      </c>
    </row>
    <row r="573" spans="1:24" x14ac:dyDescent="0.2">
      <c r="A573" s="60">
        <f>Spreads!A610</f>
        <v>44316</v>
      </c>
      <c r="B573" s="24">
        <f>IF(Spreads!$F610="","",Spreads!D610)</f>
        <v>68.39</v>
      </c>
      <c r="C573" s="24">
        <f t="shared" si="120"/>
        <v>6</v>
      </c>
      <c r="D573" s="24">
        <f>IF(Spreads!$F610="","",Spreads!G610)</f>
        <v>106.46</v>
      </c>
      <c r="E573" s="24">
        <f>IF(Spreads!$F610="","",Spreads!B610)</f>
        <v>82.39</v>
      </c>
      <c r="F573" s="24">
        <f>IF(Spreads!$F610="","",Spreads!F610)</f>
        <v>55.054789437826535</v>
      </c>
      <c r="G573" s="24">
        <f>IF(Spreads!$F610="","",Spreads!C610)</f>
        <v>74.89</v>
      </c>
      <c r="H573" s="24">
        <f>IF(Spreads!$F610="","",Spreads!H610)</f>
        <v>62.39</v>
      </c>
      <c r="I573" s="24">
        <f t="shared" si="127"/>
        <v>-7.3352105621734651</v>
      </c>
      <c r="J573" s="24">
        <f t="shared" si="128"/>
        <v>12.5</v>
      </c>
      <c r="L573" s="24">
        <f t="shared" si="129"/>
        <v>20</v>
      </c>
      <c r="M573" s="24">
        <f t="shared" si="130"/>
        <v>44.069999999999993</v>
      </c>
      <c r="N573" s="24"/>
      <c r="O573" s="24">
        <f t="shared" si="121"/>
        <v>68.39426375601316</v>
      </c>
      <c r="P573" s="24">
        <f t="shared" si="122"/>
        <v>-4.2637560131595365E-3</v>
      </c>
      <c r="Q573" s="24">
        <f t="shared" si="123"/>
        <v>29.590066125102766</v>
      </c>
      <c r="R573" s="24">
        <f t="shared" si="131"/>
        <v>-36.925276687276231</v>
      </c>
      <c r="S573" s="24">
        <f t="shared" si="124"/>
        <v>68.945693877000423</v>
      </c>
      <c r="T573" s="24">
        <f t="shared" si="125"/>
        <v>5.9443061229995777</v>
      </c>
      <c r="U573" s="24">
        <f t="shared" si="126"/>
        <v>89.002310464350586</v>
      </c>
      <c r="V573" s="24">
        <f t="shared" si="132"/>
        <v>-6.6123104643505854</v>
      </c>
      <c r="W573" s="24">
        <f t="shared" si="133"/>
        <v>7.75</v>
      </c>
      <c r="X573" s="24">
        <f t="shared" si="134"/>
        <v>-1.75</v>
      </c>
    </row>
    <row r="574" spans="1:24" x14ac:dyDescent="0.2">
      <c r="A574" s="60">
        <f>Spreads!A612</f>
        <v>44320</v>
      </c>
      <c r="B574" s="24">
        <f>IF(Spreads!$F612="","",Spreads!D612)</f>
        <v>69.58</v>
      </c>
      <c r="C574" s="24">
        <f t="shared" si="120"/>
        <v>6</v>
      </c>
      <c r="D574" s="24">
        <f>IF(Spreads!$F612="","",Spreads!G612)</f>
        <v>101.58</v>
      </c>
      <c r="E574" s="24">
        <f>IF(Spreads!$F612="","",Spreads!B612)</f>
        <v>83.58</v>
      </c>
      <c r="F574" s="24">
        <f>IF(Spreads!$F612="","",Spreads!F612)</f>
        <v>55.145507937415125</v>
      </c>
      <c r="G574" s="24">
        <f>IF(Spreads!$F612="","",Spreads!C612)</f>
        <v>76.08</v>
      </c>
      <c r="H574" s="24">
        <f>IF(Spreads!$F612="","",Spreads!H612)</f>
        <v>63.58</v>
      </c>
      <c r="I574" s="24">
        <f t="shared" si="127"/>
        <v>-8.4344920625848729</v>
      </c>
      <c r="J574" s="24">
        <f t="shared" si="128"/>
        <v>12.5</v>
      </c>
      <c r="L574" s="24">
        <f t="shared" si="129"/>
        <v>20</v>
      </c>
      <c r="M574" s="24">
        <f t="shared" si="130"/>
        <v>38</v>
      </c>
      <c r="N574" s="24"/>
      <c r="O574" s="24">
        <f t="shared" si="121"/>
        <v>69.758975218273889</v>
      </c>
      <c r="P574" s="24">
        <f t="shared" si="122"/>
        <v>-0.17897521827389085</v>
      </c>
      <c r="Q574" s="24">
        <f t="shared" si="123"/>
        <v>30.034104770386165</v>
      </c>
      <c r="R574" s="24">
        <f t="shared" si="131"/>
        <v>-38.468596832971038</v>
      </c>
      <c r="S574" s="24">
        <f t="shared" si="124"/>
        <v>70.152329230624332</v>
      </c>
      <c r="T574" s="24">
        <f t="shared" si="125"/>
        <v>5.9276707693756663</v>
      </c>
      <c r="U574" s="24">
        <f t="shared" si="126"/>
        <v>87.057597015083815</v>
      </c>
      <c r="V574" s="24">
        <f t="shared" si="132"/>
        <v>-3.4775970150838162</v>
      </c>
      <c r="W574" s="24">
        <f t="shared" si="133"/>
        <v>8</v>
      </c>
      <c r="X574" s="24">
        <f t="shared" si="134"/>
        <v>-2</v>
      </c>
    </row>
    <row r="575" spans="1:24" x14ac:dyDescent="0.2">
      <c r="A575" s="60">
        <f>Spreads!A613</f>
        <v>44321</v>
      </c>
      <c r="B575" s="24">
        <f>IF(Spreads!$F613="","",Spreads!D613)</f>
        <v>69.459999999999994</v>
      </c>
      <c r="C575" s="24">
        <f t="shared" si="120"/>
        <v>5.9999999999999929</v>
      </c>
      <c r="D575" s="24">
        <f>IF(Spreads!$F613="","",Spreads!G613)</f>
        <v>101.46</v>
      </c>
      <c r="E575" s="24">
        <f>IF(Spreads!$F613="","",Spreads!B613)</f>
        <v>83.46</v>
      </c>
      <c r="F575" s="24">
        <f>IF(Spreads!$F613="","",Spreads!F613)</f>
        <v>55.848576309226708</v>
      </c>
      <c r="G575" s="24">
        <f>IF(Spreads!$F613="","",Spreads!C613)</f>
        <v>75.959999999999994</v>
      </c>
      <c r="H575" s="24">
        <f>IF(Spreads!$F613="","",Spreads!H613)</f>
        <v>63.46</v>
      </c>
      <c r="I575" s="24">
        <f t="shared" si="127"/>
        <v>-7.6114236907732931</v>
      </c>
      <c r="J575" s="24">
        <f t="shared" si="128"/>
        <v>12.499999999999993</v>
      </c>
      <c r="L575" s="24">
        <f t="shared" si="129"/>
        <v>19.999999999999993</v>
      </c>
      <c r="M575" s="24">
        <f t="shared" si="130"/>
        <v>37.999999999999993</v>
      </c>
      <c r="N575" s="24"/>
      <c r="O575" s="24">
        <f t="shared" si="121"/>
        <v>69.568981546022584</v>
      </c>
      <c r="P575" s="24">
        <f t="shared" si="122"/>
        <v>-0.10898154602259069</v>
      </c>
      <c r="Q575" s="24">
        <f t="shared" si="123"/>
        <v>29.989327764139098</v>
      </c>
      <c r="R575" s="24">
        <f t="shared" si="131"/>
        <v>-37.600751454912391</v>
      </c>
      <c r="S575" s="24">
        <f t="shared" si="124"/>
        <v>70.030651715973192</v>
      </c>
      <c r="T575" s="24">
        <f t="shared" si="125"/>
        <v>5.9293482840268013</v>
      </c>
      <c r="U575" s="24">
        <f t="shared" si="126"/>
        <v>86.917403291573407</v>
      </c>
      <c r="V575" s="24">
        <f t="shared" si="132"/>
        <v>-3.4574032915734136</v>
      </c>
      <c r="W575" s="24">
        <f t="shared" si="133"/>
        <v>8</v>
      </c>
      <c r="X575" s="24">
        <f t="shared" si="134"/>
        <v>-2.0000000000000071</v>
      </c>
    </row>
    <row r="576" spans="1:24" x14ac:dyDescent="0.2">
      <c r="A576" s="60">
        <f>Spreads!A614</f>
        <v>44322</v>
      </c>
      <c r="B576" s="24">
        <f>IF(Spreads!$F614="","",Spreads!D614)</f>
        <v>70.349999999999994</v>
      </c>
      <c r="C576" s="24">
        <f t="shared" si="120"/>
        <v>6</v>
      </c>
      <c r="D576" s="24">
        <f>IF(Spreads!$F614="","",Spreads!G614)</f>
        <v>102.35</v>
      </c>
      <c r="E576" s="24">
        <f>IF(Spreads!$F614="","",Spreads!B614)</f>
        <v>84.35</v>
      </c>
      <c r="F576" s="24">
        <f>IF(Spreads!$F614="","",Spreads!F614)</f>
        <v>57.765004613035707</v>
      </c>
      <c r="G576" s="24">
        <f>IF(Spreads!$F614="","",Spreads!C614)</f>
        <v>76.849999999999994</v>
      </c>
      <c r="H576" s="24">
        <f>IF(Spreads!$F614="","",Spreads!H614)</f>
        <v>64.349999999999994</v>
      </c>
      <c r="I576" s="24">
        <f t="shared" si="127"/>
        <v>-6.5849953869642874</v>
      </c>
      <c r="J576" s="24">
        <f t="shared" si="128"/>
        <v>12.5</v>
      </c>
      <c r="L576" s="24">
        <f t="shared" si="129"/>
        <v>20</v>
      </c>
      <c r="M576" s="24">
        <f t="shared" si="130"/>
        <v>38</v>
      </c>
      <c r="N576" s="24"/>
      <c r="O576" s="24">
        <f t="shared" si="121"/>
        <v>70.45370531458245</v>
      </c>
      <c r="P576" s="24">
        <f t="shared" si="122"/>
        <v>-0.1037053145824558</v>
      </c>
      <c r="Q576" s="24">
        <f t="shared" si="123"/>
        <v>30.32142389380483</v>
      </c>
      <c r="R576" s="24">
        <f t="shared" si="131"/>
        <v>-36.906419280769114</v>
      </c>
      <c r="S576" s="24">
        <f t="shared" si="124"/>
        <v>70.933093282969224</v>
      </c>
      <c r="T576" s="24">
        <f t="shared" si="125"/>
        <v>5.9169067170307699</v>
      </c>
      <c r="U576" s="24">
        <f t="shared" si="126"/>
        <v>87.957173407608892</v>
      </c>
      <c r="V576" s="24">
        <f t="shared" si="132"/>
        <v>-3.6071734076088973</v>
      </c>
      <c r="W576" s="24">
        <f t="shared" si="133"/>
        <v>8.25</v>
      </c>
      <c r="X576" s="24">
        <f t="shared" si="134"/>
        <v>-2.25</v>
      </c>
    </row>
    <row r="577" spans="1:24" x14ac:dyDescent="0.2">
      <c r="A577" s="60">
        <f>Spreads!A615</f>
        <v>44323</v>
      </c>
      <c r="B577" s="24">
        <f>IF(Spreads!$F615="","",Spreads!D615)</f>
        <v>70.48</v>
      </c>
      <c r="C577" s="24">
        <f t="shared" si="120"/>
        <v>6</v>
      </c>
      <c r="D577" s="24">
        <f>IF(Spreads!$F615="","",Spreads!G615)</f>
        <v>102.48</v>
      </c>
      <c r="E577" s="24">
        <f>IF(Spreads!$F615="","",Spreads!B615)</f>
        <v>84.48</v>
      </c>
      <c r="F577" s="24">
        <f>IF(Spreads!$F615="","",Spreads!F615)</f>
        <v>62.448347154296748</v>
      </c>
      <c r="G577" s="24">
        <f>IF(Spreads!$F615="","",Spreads!C615)</f>
        <v>76.98</v>
      </c>
      <c r="H577" s="24">
        <f>IF(Spreads!$F615="","",Spreads!H615)</f>
        <v>64.48</v>
      </c>
      <c r="I577" s="24">
        <f t="shared" si="127"/>
        <v>-2.0316528457032561</v>
      </c>
      <c r="J577" s="24">
        <f t="shared" si="128"/>
        <v>12.5</v>
      </c>
      <c r="L577" s="24">
        <f t="shared" si="129"/>
        <v>20</v>
      </c>
      <c r="M577" s="24">
        <f t="shared" si="130"/>
        <v>38</v>
      </c>
      <c r="N577" s="24"/>
      <c r="O577" s="24">
        <f t="shared" si="121"/>
        <v>70.259111760571997</v>
      </c>
      <c r="P577" s="24">
        <f t="shared" si="122"/>
        <v>0.22088823942800673</v>
      </c>
      <c r="Q577" s="24">
        <f t="shared" si="123"/>
        <v>30.369932317239154</v>
      </c>
      <c r="R577" s="24">
        <f t="shared" si="131"/>
        <v>-32.401585162942411</v>
      </c>
      <c r="S577" s="24">
        <f t="shared" si="124"/>
        <v>71.064910590507978</v>
      </c>
      <c r="T577" s="24">
        <f t="shared" si="125"/>
        <v>5.9150894094920261</v>
      </c>
      <c r="U577" s="24">
        <f t="shared" si="126"/>
        <v>88.109049941411826</v>
      </c>
      <c r="V577" s="24">
        <f t="shared" si="132"/>
        <v>-3.6290499414118216</v>
      </c>
      <c r="W577" s="24">
        <f t="shared" si="133"/>
        <v>8</v>
      </c>
      <c r="X577" s="24">
        <f t="shared" si="134"/>
        <v>-2</v>
      </c>
    </row>
    <row r="578" spans="1:24" x14ac:dyDescent="0.2">
      <c r="A578" s="60">
        <f>Spreads!A616</f>
        <v>44326</v>
      </c>
      <c r="B578" s="24">
        <f>IF(Spreads!$F616="","",Spreads!D616)</f>
        <v>69.84</v>
      </c>
      <c r="C578" s="24">
        <f t="shared" ref="C578:C641" si="135">B578-H578</f>
        <v>6</v>
      </c>
      <c r="D578" s="24">
        <f>IF(Spreads!$F616="","",Spreads!G616)</f>
        <v>101.84</v>
      </c>
      <c r="E578" s="24">
        <f>IF(Spreads!$F616="","",Spreads!B616)</f>
        <v>83.84</v>
      </c>
      <c r="F578" s="24">
        <f>IF(Spreads!$F616="","",Spreads!F616)</f>
        <v>60.248423539273396</v>
      </c>
      <c r="G578" s="24">
        <f>IF(Spreads!$F616="","",Spreads!C616)</f>
        <v>76.34</v>
      </c>
      <c r="H578" s="24">
        <f>IF(Spreads!$F616="","",Spreads!H616)</f>
        <v>63.84</v>
      </c>
      <c r="I578" s="24">
        <f t="shared" si="127"/>
        <v>-3.591576460726607</v>
      </c>
      <c r="J578" s="24">
        <f t="shared" si="128"/>
        <v>12.5</v>
      </c>
      <c r="L578" s="24">
        <f t="shared" si="129"/>
        <v>20</v>
      </c>
      <c r="M578" s="24">
        <f t="shared" si="130"/>
        <v>38</v>
      </c>
      <c r="N578" s="24"/>
      <c r="O578" s="24">
        <f t="shared" ref="O578:O641" si="136">$AA$39+($AA$40*F578)+($AA$41*H578)</f>
        <v>69.683341596136273</v>
      </c>
      <c r="P578" s="24">
        <f t="shared" ref="P578:P641" si="137">B578-O578</f>
        <v>0.1566584038637302</v>
      </c>
      <c r="Q578" s="24">
        <f t="shared" ref="Q578:Q641" si="138">$AA$99+($AA$103*G578)+($AA$104*H578)</f>
        <v>30.131121617254806</v>
      </c>
      <c r="R578" s="24">
        <f t="shared" si="131"/>
        <v>-33.722698077981413</v>
      </c>
      <c r="S578" s="24">
        <f t="shared" ref="S578:S641" si="139">$AA$59+($AA$60*E578)+($AA$61*H578)</f>
        <v>70.415963845701839</v>
      </c>
      <c r="T578" s="24">
        <f t="shared" ref="T578:T641" si="140">G578-S578</f>
        <v>5.9240361542981645</v>
      </c>
      <c r="U578" s="24">
        <f t="shared" ref="U578:U641" si="141">$AA$18+($AA$19*B578)+($AA$20*D578)+($AA$21*H578)</f>
        <v>87.361350082689697</v>
      </c>
      <c r="V578" s="24">
        <f t="shared" si="132"/>
        <v>-3.5213500826896933</v>
      </c>
      <c r="W578" s="24">
        <f t="shared" si="133"/>
        <v>8</v>
      </c>
      <c r="X578" s="24">
        <f t="shared" si="134"/>
        <v>-2</v>
      </c>
    </row>
    <row r="579" spans="1:24" x14ac:dyDescent="0.2">
      <c r="A579" s="60">
        <f>Spreads!A617</f>
        <v>44327</v>
      </c>
      <c r="B579" s="24">
        <f>IF(Spreads!$F617="","",Spreads!D617)</f>
        <v>70.8</v>
      </c>
      <c r="C579" s="24">
        <f t="shared" si="135"/>
        <v>6</v>
      </c>
      <c r="D579" s="24">
        <f>IF(Spreads!$F617="","",Spreads!G617)</f>
        <v>102.8</v>
      </c>
      <c r="E579" s="24">
        <f>IF(Spreads!$F617="","",Spreads!B617)</f>
        <v>84.8</v>
      </c>
      <c r="F579" s="24">
        <f>IF(Spreads!$F617="","",Spreads!F617)</f>
        <v>61.835997282073748</v>
      </c>
      <c r="G579" s="24">
        <f>IF(Spreads!$F617="","",Spreads!C617)</f>
        <v>77.3</v>
      </c>
      <c r="H579" s="24">
        <f>IF(Spreads!$F617="","",Spreads!H617)</f>
        <v>64.8</v>
      </c>
      <c r="I579" s="24">
        <f t="shared" ref="I579:I642" si="142">F579-H579</f>
        <v>-2.9640027179262489</v>
      </c>
      <c r="J579" s="24">
        <f t="shared" ref="J579:J642" si="143">G579-H579</f>
        <v>12.5</v>
      </c>
      <c r="L579" s="24">
        <f t="shared" ref="L579:L642" si="144">E579-H579</f>
        <v>20</v>
      </c>
      <c r="M579" s="24">
        <f t="shared" ref="M579:M642" si="145">D579-H579</f>
        <v>38</v>
      </c>
      <c r="N579" s="24"/>
      <c r="O579" s="24">
        <f t="shared" si="136"/>
        <v>70.672918588450443</v>
      </c>
      <c r="P579" s="24">
        <f t="shared" si="137"/>
        <v>0.12708141154955399</v>
      </c>
      <c r="Q579" s="24">
        <f t="shared" si="138"/>
        <v>30.489337667231332</v>
      </c>
      <c r="R579" s="24">
        <f t="shared" ref="R579:R642" si="146">I579-Q579</f>
        <v>-33.453340385157581</v>
      </c>
      <c r="S579" s="24">
        <f t="shared" si="139"/>
        <v>71.38938396291104</v>
      </c>
      <c r="T579" s="24">
        <f t="shared" si="140"/>
        <v>5.9106160370889569</v>
      </c>
      <c r="U579" s="24">
        <f t="shared" si="141"/>
        <v>88.482899870772897</v>
      </c>
      <c r="V579" s="24">
        <f t="shared" ref="V579:V642" si="147">E579-U579</f>
        <v>-3.6828998707728999</v>
      </c>
      <c r="W579" s="24">
        <f t="shared" ref="W579:W642" si="148">MROUND($AA$99+($AA$100*D579)+($AA$101*E579)+($AA$102*F579)+($AA$103*G579)+($AA$104*H579),0.25)</f>
        <v>8</v>
      </c>
      <c r="X579" s="24">
        <f t="shared" ref="X579:X642" si="149">C579-W579</f>
        <v>-2</v>
      </c>
    </row>
    <row r="580" spans="1:24" x14ac:dyDescent="0.2">
      <c r="A580" s="60">
        <f>Spreads!A618</f>
        <v>44328</v>
      </c>
      <c r="B580" s="24">
        <f>IF(Spreads!$F618="","",Spreads!D618)</f>
        <v>72.400000000000006</v>
      </c>
      <c r="C580" s="24">
        <f t="shared" si="135"/>
        <v>6</v>
      </c>
      <c r="D580" s="24">
        <f>IF(Spreads!$F618="","",Spreads!G618)</f>
        <v>104.4</v>
      </c>
      <c r="E580" s="24">
        <f>IF(Spreads!$F618="","",Spreads!B618)</f>
        <v>97.4</v>
      </c>
      <c r="F580" s="24">
        <f>IF(Spreads!$F618="","",Spreads!F618)</f>
        <v>62.34628884225959</v>
      </c>
      <c r="G580" s="24">
        <f>IF(Spreads!$F618="","",Spreads!C618)</f>
        <v>77.400000000000006</v>
      </c>
      <c r="H580" s="24">
        <f>IF(Spreads!$F618="","",Spreads!H618)</f>
        <v>66.400000000000006</v>
      </c>
      <c r="I580" s="24">
        <f t="shared" si="142"/>
        <v>-4.0537111577404161</v>
      </c>
      <c r="J580" s="24">
        <f t="shared" si="143"/>
        <v>11</v>
      </c>
      <c r="L580" s="24">
        <f t="shared" si="144"/>
        <v>31</v>
      </c>
      <c r="M580" s="24">
        <f t="shared" si="145"/>
        <v>38</v>
      </c>
      <c r="N580" s="24"/>
      <c r="O580" s="24">
        <f t="shared" si="136"/>
        <v>72.479268291530886</v>
      </c>
      <c r="P580" s="24">
        <f t="shared" si="137"/>
        <v>-7.9268291530880219E-2</v>
      </c>
      <c r="Q580" s="24">
        <f t="shared" si="138"/>
        <v>30.394160732441971</v>
      </c>
      <c r="R580" s="24">
        <f t="shared" si="146"/>
        <v>-34.447871890182384</v>
      </c>
      <c r="S580" s="24">
        <f t="shared" si="139"/>
        <v>76.91394237953071</v>
      </c>
      <c r="T580" s="24">
        <f t="shared" si="140"/>
        <v>0.48605762046929613</v>
      </c>
      <c r="U580" s="24">
        <f t="shared" si="141"/>
        <v>90.352149517578255</v>
      </c>
      <c r="V580" s="24">
        <f t="shared" si="147"/>
        <v>7.0478504824217509</v>
      </c>
      <c r="W580" s="24">
        <f t="shared" si="148"/>
        <v>5.5</v>
      </c>
      <c r="X580" s="24">
        <f t="shared" si="149"/>
        <v>0.5</v>
      </c>
    </row>
    <row r="581" spans="1:24" x14ac:dyDescent="0.2">
      <c r="A581" s="60">
        <f>Spreads!A619</f>
        <v>44329</v>
      </c>
      <c r="B581" s="24">
        <f>IF(Spreads!$F619="","",Spreads!D619)</f>
        <v>71.78</v>
      </c>
      <c r="C581" s="24">
        <f t="shared" si="135"/>
        <v>6</v>
      </c>
      <c r="D581" s="24">
        <f>IF(Spreads!$F619="","",Spreads!G619)</f>
        <v>103.78</v>
      </c>
      <c r="E581" s="24">
        <f>IF(Spreads!$F619="","",Spreads!B619)</f>
        <v>96.78</v>
      </c>
      <c r="F581" s="24">
        <f>IF(Spreads!$F619="","",Spreads!F619)</f>
        <v>61.178288160056468</v>
      </c>
      <c r="G581" s="24">
        <f>IF(Spreads!$F619="","",Spreads!C619)</f>
        <v>76.78</v>
      </c>
      <c r="H581" s="24">
        <f>IF(Spreads!$F619="","",Spreads!H619)</f>
        <v>65.78</v>
      </c>
      <c r="I581" s="24">
        <f t="shared" si="142"/>
        <v>-4.6017118399435333</v>
      </c>
      <c r="J581" s="24">
        <f t="shared" si="143"/>
        <v>11</v>
      </c>
      <c r="L581" s="24">
        <f t="shared" si="144"/>
        <v>31</v>
      </c>
      <c r="M581" s="24">
        <f t="shared" si="145"/>
        <v>38</v>
      </c>
      <c r="N581" s="24"/>
      <c r="O581" s="24">
        <f t="shared" si="136"/>
        <v>71.850659962799696</v>
      </c>
      <c r="P581" s="24">
        <f t="shared" si="137"/>
        <v>-7.0659962799695109E-2</v>
      </c>
      <c r="Q581" s="24">
        <f t="shared" si="138"/>
        <v>30.162812866832127</v>
      </c>
      <c r="R581" s="24">
        <f t="shared" si="146"/>
        <v>-34.76452470677566</v>
      </c>
      <c r="S581" s="24">
        <f t="shared" si="139"/>
        <v>76.285275220499756</v>
      </c>
      <c r="T581" s="24">
        <f t="shared" si="140"/>
        <v>0.4947247795002454</v>
      </c>
      <c r="U581" s="24">
        <f t="shared" si="141"/>
        <v>89.627815279441194</v>
      </c>
      <c r="V581" s="24">
        <f t="shared" si="147"/>
        <v>7.1521847205588074</v>
      </c>
      <c r="W581" s="24">
        <f t="shared" si="148"/>
        <v>5.5</v>
      </c>
      <c r="X581" s="24">
        <f t="shared" si="149"/>
        <v>0.5</v>
      </c>
    </row>
    <row r="582" spans="1:24" x14ac:dyDescent="0.2">
      <c r="A582" s="60">
        <f>Spreads!A620</f>
        <v>44330</v>
      </c>
      <c r="B582" s="24">
        <f>IF(Spreads!$F620="","",Spreads!D620)</f>
        <v>73.58</v>
      </c>
      <c r="C582" s="24">
        <f t="shared" si="135"/>
        <v>6</v>
      </c>
      <c r="D582" s="24">
        <f>IF(Spreads!$F620="","",Spreads!G620)</f>
        <v>105.58</v>
      </c>
      <c r="E582" s="24">
        <f>IF(Spreads!$F620="","",Spreads!B620)</f>
        <v>98.58</v>
      </c>
      <c r="F582" s="24">
        <f>IF(Spreads!$F620="","",Spreads!F620)</f>
        <v>63.094716463865467</v>
      </c>
      <c r="G582" s="24">
        <f>IF(Spreads!$F620="","",Spreads!C620)</f>
        <v>78.58</v>
      </c>
      <c r="H582" s="24">
        <f>IF(Spreads!$F620="","",Spreads!H620)</f>
        <v>67.58</v>
      </c>
      <c r="I582" s="24">
        <f t="shared" si="142"/>
        <v>-4.4852835361345313</v>
      </c>
      <c r="J582" s="24">
        <f t="shared" si="143"/>
        <v>11</v>
      </c>
      <c r="L582" s="24">
        <f t="shared" si="144"/>
        <v>31</v>
      </c>
      <c r="M582" s="24">
        <f t="shared" si="145"/>
        <v>38</v>
      </c>
      <c r="N582" s="24"/>
      <c r="O582" s="24">
        <f t="shared" si="136"/>
        <v>73.784088235436883</v>
      </c>
      <c r="P582" s="24">
        <f t="shared" si="137"/>
        <v>-0.2040882354368847</v>
      </c>
      <c r="Q582" s="24">
        <f t="shared" si="138"/>
        <v>30.834467960538113</v>
      </c>
      <c r="R582" s="24">
        <f t="shared" si="146"/>
        <v>-35.319751496672644</v>
      </c>
      <c r="S582" s="24">
        <f t="shared" si="139"/>
        <v>78.110437940267019</v>
      </c>
      <c r="T582" s="24">
        <f t="shared" si="140"/>
        <v>0.46956205973297926</v>
      </c>
      <c r="U582" s="24">
        <f t="shared" si="141"/>
        <v>91.730721132097202</v>
      </c>
      <c r="V582" s="24">
        <f t="shared" si="147"/>
        <v>6.8492788679027967</v>
      </c>
      <c r="W582" s="24">
        <f t="shared" si="148"/>
        <v>5.75</v>
      </c>
      <c r="X582" s="24">
        <f t="shared" si="149"/>
        <v>0.25</v>
      </c>
    </row>
    <row r="583" spans="1:24" x14ac:dyDescent="0.2">
      <c r="A583" s="60">
        <f>Spreads!A621</f>
        <v>44333</v>
      </c>
      <c r="B583" s="24">
        <f>IF(Spreads!$F621="","",Spreads!D621)</f>
        <v>74.97</v>
      </c>
      <c r="C583" s="24">
        <f t="shared" si="135"/>
        <v>6</v>
      </c>
      <c r="D583" s="24">
        <f>IF(Spreads!$F621="","",Spreads!G621)</f>
        <v>106.97</v>
      </c>
      <c r="E583" s="24">
        <f>IF(Spreads!$F621="","",Spreads!B621)</f>
        <v>99.97</v>
      </c>
      <c r="F583" s="24">
        <f>IF(Spreads!$F621="","",Spreads!F621)</f>
        <v>63.072036838968316</v>
      </c>
      <c r="G583" s="24">
        <f>IF(Spreads!$F621="","",Spreads!C621)</f>
        <v>79.97</v>
      </c>
      <c r="H583" s="24">
        <f>IF(Spreads!$F621="","",Spreads!H621)</f>
        <v>68.97</v>
      </c>
      <c r="I583" s="24">
        <f t="shared" si="142"/>
        <v>-5.8979631610316829</v>
      </c>
      <c r="J583" s="24">
        <f t="shared" si="143"/>
        <v>11</v>
      </c>
      <c r="L583" s="24">
        <f t="shared" si="144"/>
        <v>31</v>
      </c>
      <c r="M583" s="24">
        <f t="shared" si="145"/>
        <v>38</v>
      </c>
      <c r="N583" s="24"/>
      <c r="O583" s="24">
        <f t="shared" si="136"/>
        <v>75.387623392542594</v>
      </c>
      <c r="P583" s="24">
        <f t="shared" si="137"/>
        <v>-0.41762339254259473</v>
      </c>
      <c r="Q583" s="24">
        <f t="shared" si="138"/>
        <v>31.353134949566613</v>
      </c>
      <c r="R583" s="24">
        <f t="shared" si="146"/>
        <v>-37.251098110598292</v>
      </c>
      <c r="S583" s="24">
        <f t="shared" si="139"/>
        <v>79.519869151642851</v>
      </c>
      <c r="T583" s="24">
        <f t="shared" si="140"/>
        <v>0.45013084835714778</v>
      </c>
      <c r="U583" s="24">
        <f t="shared" si="141"/>
        <v>93.354631762759368</v>
      </c>
      <c r="V583" s="24">
        <f t="shared" si="147"/>
        <v>6.6153682372406308</v>
      </c>
      <c r="W583" s="24">
        <f t="shared" si="148"/>
        <v>5.75</v>
      </c>
      <c r="X583" s="24">
        <f t="shared" si="149"/>
        <v>0.25</v>
      </c>
    </row>
    <row r="584" spans="1:24" x14ac:dyDescent="0.2">
      <c r="A584" s="60">
        <f>Spreads!A622</f>
        <v>44334</v>
      </c>
      <c r="B584" s="24">
        <f>IF(Spreads!$F622="","",Spreads!D622)</f>
        <v>74.67</v>
      </c>
      <c r="C584" s="24">
        <f t="shared" si="135"/>
        <v>6</v>
      </c>
      <c r="D584" s="24">
        <f>IF(Spreads!$F622="","",Spreads!G622)</f>
        <v>106.67</v>
      </c>
      <c r="E584" s="24">
        <f>IF(Spreads!$F622="","",Spreads!B622)</f>
        <v>99.67</v>
      </c>
      <c r="F584" s="24">
        <f>IF(Spreads!$F622="","",Spreads!F622)</f>
        <v>62.334949029811014</v>
      </c>
      <c r="G584" s="24">
        <f>IF(Spreads!$F622="","",Spreads!C622)</f>
        <v>79.67</v>
      </c>
      <c r="H584" s="24">
        <f>IF(Spreads!$F622="","",Spreads!H622)</f>
        <v>68.67</v>
      </c>
      <c r="I584" s="24">
        <f t="shared" si="142"/>
        <v>-6.3350509701889877</v>
      </c>
      <c r="J584" s="24">
        <f t="shared" si="143"/>
        <v>11</v>
      </c>
      <c r="L584" s="24">
        <f t="shared" si="144"/>
        <v>31</v>
      </c>
      <c r="M584" s="24">
        <f t="shared" si="145"/>
        <v>38</v>
      </c>
      <c r="N584" s="24"/>
      <c r="O584" s="24">
        <f t="shared" si="136"/>
        <v>75.096101357909887</v>
      </c>
      <c r="P584" s="24">
        <f t="shared" si="137"/>
        <v>-0.42610135790988579</v>
      </c>
      <c r="Q584" s="24">
        <f t="shared" si="138"/>
        <v>31.241192433948953</v>
      </c>
      <c r="R584" s="24">
        <f t="shared" si="146"/>
        <v>-37.576243404137941</v>
      </c>
      <c r="S584" s="24">
        <f t="shared" si="139"/>
        <v>79.215675365014974</v>
      </c>
      <c r="T584" s="24">
        <f t="shared" si="140"/>
        <v>0.45432463498502784</v>
      </c>
      <c r="U584" s="24">
        <f t="shared" si="141"/>
        <v>93.004147453983364</v>
      </c>
      <c r="V584" s="24">
        <f t="shared" si="147"/>
        <v>6.6658525460166373</v>
      </c>
      <c r="W584" s="24">
        <f t="shared" si="148"/>
        <v>5.75</v>
      </c>
      <c r="X584" s="24">
        <f t="shared" si="149"/>
        <v>0.25</v>
      </c>
    </row>
    <row r="585" spans="1:24" x14ac:dyDescent="0.2">
      <c r="A585" s="60">
        <f>Spreads!A623</f>
        <v>44335</v>
      </c>
      <c r="B585" s="24">
        <f>IF(Spreads!$F623="","",Spreads!D623)</f>
        <v>72.47</v>
      </c>
      <c r="C585" s="24">
        <f t="shared" si="135"/>
        <v>6</v>
      </c>
      <c r="D585" s="24">
        <f>IF(Spreads!$F623="","",Spreads!G623)</f>
        <v>104.47</v>
      </c>
      <c r="E585" s="24">
        <f>IF(Spreads!$F623="","",Spreads!B623)</f>
        <v>97.47</v>
      </c>
      <c r="F585" s="24">
        <f>IF(Spreads!$F623="","",Spreads!F623)</f>
        <v>60.690676224767792</v>
      </c>
      <c r="G585" s="24">
        <f>IF(Spreads!$F623="","",Spreads!C623)</f>
        <v>77.47</v>
      </c>
      <c r="H585" s="24">
        <f>IF(Spreads!$F623="","",Spreads!H623)</f>
        <v>66.47</v>
      </c>
      <c r="I585" s="24">
        <f t="shared" si="142"/>
        <v>-5.7793237752322071</v>
      </c>
      <c r="J585" s="24">
        <f t="shared" si="143"/>
        <v>11</v>
      </c>
      <c r="L585" s="24">
        <f t="shared" si="144"/>
        <v>31</v>
      </c>
      <c r="M585" s="24">
        <f t="shared" si="145"/>
        <v>38</v>
      </c>
      <c r="N585" s="24"/>
      <c r="O585" s="24">
        <f t="shared" si="136"/>
        <v>72.681690020201017</v>
      </c>
      <c r="P585" s="24">
        <f t="shared" si="137"/>
        <v>-0.21169002020101857</v>
      </c>
      <c r="Q585" s="24">
        <f t="shared" si="138"/>
        <v>30.420280652752758</v>
      </c>
      <c r="R585" s="24">
        <f t="shared" si="146"/>
        <v>-36.199604427984966</v>
      </c>
      <c r="S585" s="24">
        <f t="shared" si="139"/>
        <v>76.984920929743879</v>
      </c>
      <c r="T585" s="24">
        <f t="shared" si="140"/>
        <v>0.48507907025611985</v>
      </c>
      <c r="U585" s="24">
        <f t="shared" si="141"/>
        <v>90.433929189625985</v>
      </c>
      <c r="V585" s="24">
        <f t="shared" si="147"/>
        <v>7.0360708103740137</v>
      </c>
      <c r="W585" s="24">
        <f t="shared" si="148"/>
        <v>5.5</v>
      </c>
      <c r="X585" s="24">
        <f t="shared" si="149"/>
        <v>0.5</v>
      </c>
    </row>
    <row r="586" spans="1:24" x14ac:dyDescent="0.2">
      <c r="A586" s="60">
        <f>Spreads!A624</f>
        <v>44336</v>
      </c>
      <c r="B586" s="24">
        <f>IF(Spreads!$F624="","",Spreads!D624)</f>
        <v>71.760000000000005</v>
      </c>
      <c r="C586" s="24">
        <f t="shared" si="135"/>
        <v>6</v>
      </c>
      <c r="D586" s="24">
        <f>IF(Spreads!$F624="","",Spreads!G624)</f>
        <v>103.76</v>
      </c>
      <c r="E586" s="24">
        <f>IF(Spreads!$F624="","",Spreads!B624)</f>
        <v>96.76</v>
      </c>
      <c r="F586" s="24">
        <f>IF(Spreads!$F624="","",Spreads!F624)</f>
        <v>61.178288160056468</v>
      </c>
      <c r="G586" s="24">
        <f>IF(Spreads!$F624="","",Spreads!C624)</f>
        <v>76.760000000000005</v>
      </c>
      <c r="H586" s="24">
        <f>IF(Spreads!$F624="","",Spreads!H624)</f>
        <v>65.760000000000005</v>
      </c>
      <c r="I586" s="24">
        <f t="shared" si="142"/>
        <v>-4.5817118399435373</v>
      </c>
      <c r="J586" s="24">
        <f t="shared" si="143"/>
        <v>11</v>
      </c>
      <c r="L586" s="24">
        <f t="shared" si="144"/>
        <v>31</v>
      </c>
      <c r="M586" s="24">
        <f t="shared" si="145"/>
        <v>38</v>
      </c>
      <c r="N586" s="24"/>
      <c r="O586" s="24">
        <f t="shared" si="136"/>
        <v>71.82761151216063</v>
      </c>
      <c r="P586" s="24">
        <f t="shared" si="137"/>
        <v>-6.7611512160624443E-2</v>
      </c>
      <c r="Q586" s="24">
        <f t="shared" si="138"/>
        <v>30.155350032457619</v>
      </c>
      <c r="R586" s="24">
        <f t="shared" si="146"/>
        <v>-34.737061872401156</v>
      </c>
      <c r="S586" s="24">
        <f t="shared" si="139"/>
        <v>76.264995634724571</v>
      </c>
      <c r="T586" s="24">
        <f t="shared" si="140"/>
        <v>0.49500436527543457</v>
      </c>
      <c r="U586" s="24">
        <f t="shared" si="141"/>
        <v>89.604449658856126</v>
      </c>
      <c r="V586" s="24">
        <f t="shared" si="147"/>
        <v>7.1555503411438792</v>
      </c>
      <c r="W586" s="24">
        <f t="shared" si="148"/>
        <v>5.5</v>
      </c>
      <c r="X586" s="24">
        <f t="shared" si="149"/>
        <v>0.5</v>
      </c>
    </row>
    <row r="587" spans="1:24" x14ac:dyDescent="0.2">
      <c r="A587" s="60">
        <f>Spreads!A625</f>
        <v>44337</v>
      </c>
      <c r="B587" s="24">
        <f>IF(Spreads!$F625="","",Spreads!D625)</f>
        <v>71.489999999999995</v>
      </c>
      <c r="C587" s="24">
        <f t="shared" si="135"/>
        <v>6</v>
      </c>
      <c r="D587" s="24">
        <f>IF(Spreads!$F625="","",Spreads!G625)</f>
        <v>103.49</v>
      </c>
      <c r="E587" s="24">
        <f>IF(Spreads!$F625="","",Spreads!B625)</f>
        <v>96.49</v>
      </c>
      <c r="F587" s="24">
        <f>IF(Spreads!$F625="","",Spreads!F625)</f>
        <v>60.815414161702094</v>
      </c>
      <c r="G587" s="24">
        <f>IF(Spreads!$F625="","",Spreads!C625)</f>
        <v>76.489999999999995</v>
      </c>
      <c r="H587" s="24">
        <f>IF(Spreads!$F625="","",Spreads!H625)</f>
        <v>65.489999999999995</v>
      </c>
      <c r="I587" s="24">
        <f t="shared" si="142"/>
        <v>-4.6745858382979009</v>
      </c>
      <c r="J587" s="24">
        <f t="shared" si="143"/>
        <v>11</v>
      </c>
      <c r="L587" s="24">
        <f t="shared" si="144"/>
        <v>31</v>
      </c>
      <c r="M587" s="24">
        <f t="shared" si="145"/>
        <v>38</v>
      </c>
      <c r="N587" s="24"/>
      <c r="O587" s="24">
        <f t="shared" si="136"/>
        <v>71.54314283158719</v>
      </c>
      <c r="P587" s="24">
        <f t="shared" si="137"/>
        <v>-5.3142831587194905E-2</v>
      </c>
      <c r="Q587" s="24">
        <f t="shared" si="138"/>
        <v>30.054601768401721</v>
      </c>
      <c r="R587" s="24">
        <f t="shared" si="146"/>
        <v>-34.729187606699625</v>
      </c>
      <c r="S587" s="24">
        <f t="shared" si="139"/>
        <v>75.991221226759464</v>
      </c>
      <c r="T587" s="24">
        <f t="shared" si="140"/>
        <v>0.49877877324053088</v>
      </c>
      <c r="U587" s="24">
        <f t="shared" si="141"/>
        <v>89.289013780957703</v>
      </c>
      <c r="V587" s="24">
        <f t="shared" si="147"/>
        <v>7.2009862190422922</v>
      </c>
      <c r="W587" s="24">
        <f t="shared" si="148"/>
        <v>5.5</v>
      </c>
      <c r="X587" s="24">
        <f t="shared" si="149"/>
        <v>0.5</v>
      </c>
    </row>
    <row r="588" spans="1:24" x14ac:dyDescent="0.2">
      <c r="A588" s="60">
        <f>Spreads!A628</f>
        <v>44342</v>
      </c>
      <c r="B588" s="24">
        <f>IF(Spreads!$F628="","",Spreads!D628)</f>
        <v>71.680000000000007</v>
      </c>
      <c r="C588" s="24">
        <f t="shared" si="135"/>
        <v>6</v>
      </c>
      <c r="D588" s="24">
        <f>IF(Spreads!$F628="","",Spreads!G628)</f>
        <v>103.68</v>
      </c>
      <c r="E588" s="24">
        <f>IF(Spreads!$F628="","",Spreads!B628)</f>
        <v>96.68</v>
      </c>
      <c r="F588" s="24">
        <f>IF(Spreads!$F628="","",Spreads!F628)</f>
        <v>61.212307597402194</v>
      </c>
      <c r="G588" s="24">
        <f>IF(Spreads!$F628="","",Spreads!C628)</f>
        <v>76.680000000000007</v>
      </c>
      <c r="H588" s="24">
        <f>IF(Spreads!$F628="","",Spreads!H628)</f>
        <v>65.680000000000007</v>
      </c>
      <c r="I588" s="24">
        <f t="shared" si="142"/>
        <v>-4.4676924025978124</v>
      </c>
      <c r="J588" s="24">
        <f t="shared" si="143"/>
        <v>11</v>
      </c>
      <c r="L588" s="24">
        <f t="shared" si="144"/>
        <v>31</v>
      </c>
      <c r="M588" s="24">
        <f t="shared" si="145"/>
        <v>38</v>
      </c>
      <c r="N588" s="24"/>
      <c r="O588" s="24">
        <f t="shared" si="136"/>
        <v>71.732915953068087</v>
      </c>
      <c r="P588" s="24">
        <f t="shared" si="137"/>
        <v>-5.2915953068080057E-2</v>
      </c>
      <c r="Q588" s="24">
        <f t="shared" si="138"/>
        <v>30.125498694959575</v>
      </c>
      <c r="R588" s="24">
        <f t="shared" si="146"/>
        <v>-34.593191097557387</v>
      </c>
      <c r="S588" s="24">
        <f t="shared" si="139"/>
        <v>76.183877291623801</v>
      </c>
      <c r="T588" s="24">
        <f t="shared" si="140"/>
        <v>0.49612270837620542</v>
      </c>
      <c r="U588" s="24">
        <f t="shared" si="141"/>
        <v>89.510987176515869</v>
      </c>
      <c r="V588" s="24">
        <f t="shared" si="147"/>
        <v>7.1690128234841382</v>
      </c>
      <c r="W588" s="24">
        <f t="shared" si="148"/>
        <v>5.5</v>
      </c>
      <c r="X588" s="24">
        <f t="shared" si="149"/>
        <v>0.5</v>
      </c>
    </row>
    <row r="589" spans="1:24" x14ac:dyDescent="0.2">
      <c r="A589" s="60">
        <f>Spreads!A629</f>
        <v>44343</v>
      </c>
      <c r="B589" s="24">
        <f>IF(Spreads!$F629="","",Spreads!D629)</f>
        <v>72.81</v>
      </c>
      <c r="C589" s="24">
        <f t="shared" si="135"/>
        <v>6</v>
      </c>
      <c r="D589" s="24">
        <f>IF(Spreads!$F629="","",Spreads!G629)</f>
        <v>104.81</v>
      </c>
      <c r="E589" s="24">
        <f>IF(Spreads!$F629="","",Spreads!B629)</f>
        <v>97.81</v>
      </c>
      <c r="F589" s="24">
        <f>IF(Spreads!$F629="","",Spreads!F629)</f>
        <v>61.189627972505043</v>
      </c>
      <c r="G589" s="24">
        <f>IF(Spreads!$F629="","",Spreads!C629)</f>
        <v>77.81</v>
      </c>
      <c r="H589" s="24">
        <f>IF(Spreads!$F629="","",Spreads!H629)</f>
        <v>66.81</v>
      </c>
      <c r="I589" s="24">
        <f t="shared" si="142"/>
        <v>-5.6203720274949589</v>
      </c>
      <c r="J589" s="24">
        <f t="shared" si="143"/>
        <v>11</v>
      </c>
      <c r="L589" s="24">
        <f t="shared" si="144"/>
        <v>31</v>
      </c>
      <c r="M589" s="24">
        <f t="shared" si="145"/>
        <v>38</v>
      </c>
      <c r="N589" s="24"/>
      <c r="O589" s="24">
        <f t="shared" si="136"/>
        <v>73.036821251865973</v>
      </c>
      <c r="P589" s="24">
        <f t="shared" si="137"/>
        <v>-0.22682125186597091</v>
      </c>
      <c r="Q589" s="24">
        <f t="shared" si="138"/>
        <v>30.547148837119444</v>
      </c>
      <c r="R589" s="24">
        <f t="shared" si="146"/>
        <v>-36.167520864614403</v>
      </c>
      <c r="S589" s="24">
        <f t="shared" si="139"/>
        <v>77.329673887922127</v>
      </c>
      <c r="T589" s="24">
        <f t="shared" si="140"/>
        <v>0.48032611207787568</v>
      </c>
      <c r="U589" s="24">
        <f t="shared" si="141"/>
        <v>90.831144739572125</v>
      </c>
      <c r="V589" s="24">
        <f t="shared" si="147"/>
        <v>6.9788552604278777</v>
      </c>
      <c r="W589" s="24">
        <f t="shared" si="148"/>
        <v>5.5</v>
      </c>
      <c r="X589" s="24">
        <f t="shared" si="149"/>
        <v>0.5</v>
      </c>
    </row>
    <row r="590" spans="1:24" x14ac:dyDescent="0.2">
      <c r="A590" s="60">
        <f>Spreads!A630</f>
        <v>44344</v>
      </c>
      <c r="B590" s="24">
        <f>IF(Spreads!$F630="","",Spreads!D630)</f>
        <v>71.790000000000006</v>
      </c>
      <c r="C590" s="24">
        <f t="shared" si="135"/>
        <v>6</v>
      </c>
      <c r="D590" s="24">
        <f>IF(Spreads!$F630="","",Spreads!G630)</f>
        <v>103.79</v>
      </c>
      <c r="E590" s="24">
        <f>IF(Spreads!$F630="","",Spreads!B630)</f>
        <v>96.79</v>
      </c>
      <c r="F590" s="24">
        <f>IF(Spreads!$F630="","",Spreads!F630)</f>
        <v>59.715452354190425</v>
      </c>
      <c r="G590" s="24">
        <f>IF(Spreads!$F630="","",Spreads!C630)</f>
        <v>76.790000000000006</v>
      </c>
      <c r="H590" s="24">
        <f>IF(Spreads!$F630="","",Spreads!H630)</f>
        <v>65.790000000000006</v>
      </c>
      <c r="I590" s="24">
        <f t="shared" si="142"/>
        <v>-6.0745476458095808</v>
      </c>
      <c r="J590" s="24">
        <f t="shared" si="143"/>
        <v>11</v>
      </c>
      <c r="L590" s="24">
        <f t="shared" si="144"/>
        <v>31</v>
      </c>
      <c r="M590" s="24">
        <f t="shared" si="145"/>
        <v>38</v>
      </c>
      <c r="N590" s="24"/>
      <c r="O590" s="24">
        <f t="shared" si="136"/>
        <v>71.96975971918026</v>
      </c>
      <c r="P590" s="24">
        <f t="shared" si="137"/>
        <v>-0.1797597191802538</v>
      </c>
      <c r="Q590" s="24">
        <f t="shared" si="138"/>
        <v>30.166544284019388</v>
      </c>
      <c r="R590" s="24">
        <f t="shared" si="146"/>
        <v>-36.241091929828968</v>
      </c>
      <c r="S590" s="24">
        <f t="shared" si="139"/>
        <v>76.295415013387355</v>
      </c>
      <c r="T590" s="24">
        <f t="shared" si="140"/>
        <v>0.49458498661265082</v>
      </c>
      <c r="U590" s="24">
        <f t="shared" si="141"/>
        <v>89.639498089733721</v>
      </c>
      <c r="V590" s="24">
        <f t="shared" si="147"/>
        <v>7.1505019102662857</v>
      </c>
      <c r="W590" s="24">
        <f t="shared" si="148"/>
        <v>5.5</v>
      </c>
      <c r="X590" s="24">
        <f t="shared" si="149"/>
        <v>0.5</v>
      </c>
    </row>
    <row r="591" spans="1:24" x14ac:dyDescent="0.2">
      <c r="A591" s="60">
        <f>Spreads!A631</f>
        <v>44348</v>
      </c>
      <c r="B591" s="24">
        <f>IF(Spreads!$F631="","",Spreads!D631)</f>
        <v>73.39</v>
      </c>
      <c r="C591" s="24">
        <f t="shared" si="135"/>
        <v>6</v>
      </c>
      <c r="D591" s="24">
        <f>IF(Spreads!$F631="","",Spreads!G631)</f>
        <v>102.39</v>
      </c>
      <c r="E591" s="24">
        <f>IF(Spreads!$F631="","",Spreads!B631)</f>
        <v>98.39</v>
      </c>
      <c r="F591" s="24">
        <f>IF(Spreads!$F631="","",Spreads!F631)</f>
        <v>59.284539481144613</v>
      </c>
      <c r="G591" s="24">
        <f>IF(Spreads!$F631="","",Spreads!C631)</f>
        <v>78.39</v>
      </c>
      <c r="H591" s="24">
        <f>IF(Spreads!$F631="","",Spreads!H631)</f>
        <v>67.39</v>
      </c>
      <c r="I591" s="24">
        <f t="shared" si="142"/>
        <v>-8.1054605188553879</v>
      </c>
      <c r="J591" s="24">
        <f t="shared" si="143"/>
        <v>11</v>
      </c>
      <c r="L591" s="24">
        <f t="shared" si="144"/>
        <v>31</v>
      </c>
      <c r="M591" s="24">
        <f t="shared" si="145"/>
        <v>35</v>
      </c>
      <c r="N591" s="24"/>
      <c r="O591" s="24">
        <f t="shared" si="136"/>
        <v>73.845324686431738</v>
      </c>
      <c r="P591" s="24">
        <f t="shared" si="137"/>
        <v>-0.45532468643173729</v>
      </c>
      <c r="Q591" s="24">
        <f t="shared" si="138"/>
        <v>30.763571033980256</v>
      </c>
      <c r="R591" s="24">
        <f t="shared" si="146"/>
        <v>-38.869031552835644</v>
      </c>
      <c r="S591" s="24">
        <f t="shared" si="139"/>
        <v>77.917781875402696</v>
      </c>
      <c r="T591" s="24">
        <f t="shared" si="140"/>
        <v>0.47221812459730472</v>
      </c>
      <c r="U591" s="24">
        <f t="shared" si="141"/>
        <v>89.860493433040773</v>
      </c>
      <c r="V591" s="24">
        <f t="shared" si="147"/>
        <v>8.5295065669592276</v>
      </c>
      <c r="W591" s="24">
        <f t="shared" si="148"/>
        <v>5.75</v>
      </c>
      <c r="X591" s="24">
        <f t="shared" si="149"/>
        <v>0.25</v>
      </c>
    </row>
    <row r="592" spans="1:24" x14ac:dyDescent="0.2">
      <c r="A592" s="60">
        <f>Spreads!A632</f>
        <v>44349</v>
      </c>
      <c r="B592" s="24">
        <f>IF(Spreads!$F632="","",Spreads!D632)</f>
        <v>76.38</v>
      </c>
      <c r="C592" s="24">
        <f t="shared" si="135"/>
        <v>6</v>
      </c>
      <c r="D592" s="24">
        <f>IF(Spreads!$F632="","",Spreads!G632)</f>
        <v>105.38</v>
      </c>
      <c r="E592" s="24">
        <f>IF(Spreads!$F632="","",Spreads!B632)</f>
        <v>101.38</v>
      </c>
      <c r="F592" s="24">
        <f>IF(Spreads!$F632="","",Spreads!F632)</f>
        <v>59.79483104133044</v>
      </c>
      <c r="G592" s="24">
        <f>IF(Spreads!$F632="","",Spreads!C632)</f>
        <v>81.38</v>
      </c>
      <c r="H592" s="24">
        <f>IF(Spreads!$F632="","",Spreads!H632)</f>
        <v>70.38</v>
      </c>
      <c r="I592" s="24">
        <f t="shared" si="142"/>
        <v>-10.585168958669556</v>
      </c>
      <c r="J592" s="24">
        <f t="shared" si="143"/>
        <v>11</v>
      </c>
      <c r="L592" s="24">
        <f t="shared" si="144"/>
        <v>31</v>
      </c>
      <c r="M592" s="24">
        <f t="shared" si="145"/>
        <v>35</v>
      </c>
      <c r="N592" s="24"/>
      <c r="O592" s="24">
        <f t="shared" si="136"/>
        <v>77.253541708927003</v>
      </c>
      <c r="P592" s="24">
        <f t="shared" si="137"/>
        <v>-0.87354170892700722</v>
      </c>
      <c r="Q592" s="24">
        <f t="shared" si="138"/>
        <v>31.879264772969638</v>
      </c>
      <c r="R592" s="24">
        <f t="shared" si="146"/>
        <v>-42.46443373163919</v>
      </c>
      <c r="S592" s="24">
        <f t="shared" si="139"/>
        <v>80.949579948793883</v>
      </c>
      <c r="T592" s="24">
        <f t="shared" si="140"/>
        <v>0.43042005120611293</v>
      </c>
      <c r="U592" s="24">
        <f t="shared" si="141"/>
        <v>93.353653710508269</v>
      </c>
      <c r="V592" s="24">
        <f t="shared" si="147"/>
        <v>8.0263462894917268</v>
      </c>
      <c r="W592" s="24">
        <f t="shared" si="148"/>
        <v>6.25</v>
      </c>
      <c r="X592" s="24">
        <f t="shared" si="149"/>
        <v>-0.25</v>
      </c>
    </row>
    <row r="593" spans="1:24" x14ac:dyDescent="0.2">
      <c r="A593" s="60">
        <f>Spreads!A633</f>
        <v>44350</v>
      </c>
      <c r="B593" s="24">
        <f>IF(Spreads!$F633="","",Spreads!D633)</f>
        <v>74.849999999999994</v>
      </c>
      <c r="C593" s="24">
        <f t="shared" si="135"/>
        <v>6</v>
      </c>
      <c r="D593" s="24">
        <f>IF(Spreads!$F633="","",Spreads!G633)</f>
        <v>103.85</v>
      </c>
      <c r="E593" s="24">
        <f>IF(Spreads!$F633="","",Spreads!B633)</f>
        <v>100.85</v>
      </c>
      <c r="F593" s="24">
        <f>IF(Spreads!$F633="","",Spreads!F633)</f>
        <v>57.594907426307095</v>
      </c>
      <c r="G593" s="24">
        <f>IF(Spreads!$F633="","",Spreads!C633)</f>
        <v>79.849999999999994</v>
      </c>
      <c r="H593" s="24">
        <f>IF(Spreads!$F633="","",Spreads!H633)</f>
        <v>68.849999999999994</v>
      </c>
      <c r="I593" s="24">
        <f t="shared" si="142"/>
        <v>-11.255092573692899</v>
      </c>
      <c r="J593" s="24">
        <f t="shared" si="143"/>
        <v>11</v>
      </c>
      <c r="L593" s="24">
        <f t="shared" si="144"/>
        <v>32</v>
      </c>
      <c r="M593" s="24">
        <f t="shared" si="145"/>
        <v>35</v>
      </c>
      <c r="N593" s="24"/>
      <c r="O593" s="24">
        <f t="shared" si="136"/>
        <v>75.652115491052982</v>
      </c>
      <c r="P593" s="24">
        <f t="shared" si="137"/>
        <v>-0.8021154910529873</v>
      </c>
      <c r="Q593" s="24">
        <f t="shared" si="138"/>
        <v>31.30835794331955</v>
      </c>
      <c r="R593" s="24">
        <f t="shared" si="146"/>
        <v>-42.563450517012448</v>
      </c>
      <c r="S593" s="24">
        <f t="shared" si="139"/>
        <v>79.752936323773895</v>
      </c>
      <c r="T593" s="24">
        <f t="shared" si="140"/>
        <v>9.706367622609946E-2</v>
      </c>
      <c r="U593" s="24">
        <f t="shared" si="141"/>
        <v>91.566183735750641</v>
      </c>
      <c r="V593" s="24">
        <f t="shared" si="147"/>
        <v>9.2838162642493529</v>
      </c>
      <c r="W593" s="24">
        <f t="shared" si="148"/>
        <v>6</v>
      </c>
      <c r="X593" s="24">
        <f t="shared" si="149"/>
        <v>0</v>
      </c>
    </row>
    <row r="594" spans="1:24" x14ac:dyDescent="0.2">
      <c r="A594" s="60">
        <f>Spreads!A634</f>
        <v>44351</v>
      </c>
      <c r="B594" s="24">
        <f>IF(Spreads!$F634="","",Spreads!D634)</f>
        <v>79.34</v>
      </c>
      <c r="C594" s="24">
        <f t="shared" si="135"/>
        <v>8</v>
      </c>
      <c r="D594" s="24">
        <f>IF(Spreads!$F634="","",Spreads!G634)</f>
        <v>106.34</v>
      </c>
      <c r="E594" s="24">
        <f>IF(Spreads!$F634="","",Spreads!B634)</f>
        <v>103.34</v>
      </c>
      <c r="F594" s="24">
        <f>IF(Spreads!$F634="","",Spreads!F634)</f>
        <v>59.624733854601843</v>
      </c>
      <c r="G594" s="24">
        <f>IF(Spreads!$F634="","",Spreads!C634)</f>
        <v>82.34</v>
      </c>
      <c r="H594" s="24">
        <f>IF(Spreads!$F634="","",Spreads!H634)</f>
        <v>71.34</v>
      </c>
      <c r="I594" s="24">
        <f t="shared" si="142"/>
        <v>-11.715266145398161</v>
      </c>
      <c r="J594" s="24">
        <f t="shared" si="143"/>
        <v>11</v>
      </c>
      <c r="L594" s="24">
        <f t="shared" si="144"/>
        <v>32</v>
      </c>
      <c r="M594" s="24">
        <f t="shared" si="145"/>
        <v>35</v>
      </c>
      <c r="N594" s="24"/>
      <c r="O594" s="24">
        <f t="shared" si="136"/>
        <v>78.372376122283512</v>
      </c>
      <c r="P594" s="24">
        <f t="shared" si="137"/>
        <v>0.96762387771649117</v>
      </c>
      <c r="Q594" s="24">
        <f t="shared" si="138"/>
        <v>32.237480822946161</v>
      </c>
      <c r="R594" s="24">
        <f t="shared" si="146"/>
        <v>-43.952746968344321</v>
      </c>
      <c r="S594" s="24">
        <f t="shared" si="139"/>
        <v>82.27774475278531</v>
      </c>
      <c r="T594" s="24">
        <f t="shared" si="140"/>
        <v>6.2255247214693554E-2</v>
      </c>
      <c r="U594" s="24">
        <f t="shared" si="141"/>
        <v>94.38546156852675</v>
      </c>
      <c r="V594" s="24">
        <f t="shared" si="147"/>
        <v>8.954538431473253</v>
      </c>
      <c r="W594" s="24">
        <f t="shared" si="148"/>
        <v>6.25</v>
      </c>
      <c r="X594" s="24">
        <f t="shared" si="149"/>
        <v>1.75</v>
      </c>
    </row>
    <row r="595" spans="1:24" x14ac:dyDescent="0.2">
      <c r="A595" s="60">
        <f>Spreads!A635</f>
        <v>44354</v>
      </c>
      <c r="B595" s="24">
        <f>IF(Spreads!$F635="","",Spreads!D635)</f>
        <v>78.83</v>
      </c>
      <c r="C595" s="24">
        <f t="shared" si="135"/>
        <v>8</v>
      </c>
      <c r="D595" s="24">
        <f>IF(Spreads!$F635="","",Spreads!G635)</f>
        <v>105.83</v>
      </c>
      <c r="E595" s="24">
        <f>IF(Spreads!$F635="","",Spreads!B635)</f>
        <v>102.83</v>
      </c>
      <c r="F595" s="24">
        <f>IF(Spreads!$F635="","",Spreads!F635)</f>
        <v>58.071179549147203</v>
      </c>
      <c r="G595" s="24">
        <f>IF(Spreads!$F635="","",Spreads!C635)</f>
        <v>81.83</v>
      </c>
      <c r="H595" s="24">
        <f>IF(Spreads!$F635="","",Spreads!H635)</f>
        <v>70.83</v>
      </c>
      <c r="I595" s="24">
        <f t="shared" si="142"/>
        <v>-12.758820450852795</v>
      </c>
      <c r="J595" s="24">
        <f t="shared" si="143"/>
        <v>11</v>
      </c>
      <c r="L595" s="24">
        <f t="shared" si="144"/>
        <v>32</v>
      </c>
      <c r="M595" s="24">
        <f t="shared" si="145"/>
        <v>35</v>
      </c>
      <c r="N595" s="24"/>
      <c r="O595" s="24">
        <f t="shared" si="136"/>
        <v>77.89888751281191</v>
      </c>
      <c r="P595" s="24">
        <f t="shared" si="137"/>
        <v>0.93111248718808781</v>
      </c>
      <c r="Q595" s="24">
        <f t="shared" si="138"/>
        <v>32.047178546396133</v>
      </c>
      <c r="R595" s="24">
        <f t="shared" si="146"/>
        <v>-44.805998997248928</v>
      </c>
      <c r="S595" s="24">
        <f t="shared" si="139"/>
        <v>81.760615315517896</v>
      </c>
      <c r="T595" s="24">
        <f t="shared" si="140"/>
        <v>6.9384684482102443E-2</v>
      </c>
      <c r="U595" s="24">
        <f t="shared" si="141"/>
        <v>93.789638243607527</v>
      </c>
      <c r="V595" s="24">
        <f t="shared" si="147"/>
        <v>9.0403617563924712</v>
      </c>
      <c r="W595" s="24">
        <f t="shared" si="148"/>
        <v>6.25</v>
      </c>
      <c r="X595" s="24">
        <f t="shared" si="149"/>
        <v>1.75</v>
      </c>
    </row>
    <row r="596" spans="1:24" x14ac:dyDescent="0.2">
      <c r="A596" s="60">
        <f>Spreads!A636</f>
        <v>44355</v>
      </c>
      <c r="B596" s="24">
        <f>IF(Spreads!$F636="","",Spreads!D636)</f>
        <v>80.08</v>
      </c>
      <c r="C596" s="24">
        <f t="shared" si="135"/>
        <v>8</v>
      </c>
      <c r="D596" s="24">
        <f>IF(Spreads!$F636="","",Spreads!G636)</f>
        <v>107.08</v>
      </c>
      <c r="E596" s="24">
        <f>IF(Spreads!$F636="","",Spreads!B636)</f>
        <v>104.08</v>
      </c>
      <c r="F596" s="24">
        <f>IF(Spreads!$F636="","",Spreads!F636)</f>
        <v>58.592810921781599</v>
      </c>
      <c r="G596" s="24">
        <f>IF(Spreads!$F636="","",Spreads!C636)</f>
        <v>83.08</v>
      </c>
      <c r="H596" s="24">
        <f>IF(Spreads!$F636="","",Spreads!H636)</f>
        <v>72.08</v>
      </c>
      <c r="I596" s="24">
        <f t="shared" si="142"/>
        <v>-13.4871890782184</v>
      </c>
      <c r="J596" s="24">
        <f t="shared" si="143"/>
        <v>11</v>
      </c>
      <c r="L596" s="24">
        <f t="shared" si="144"/>
        <v>32</v>
      </c>
      <c r="M596" s="24">
        <f t="shared" si="145"/>
        <v>35</v>
      </c>
      <c r="N596" s="24"/>
      <c r="O596" s="24">
        <f t="shared" si="136"/>
        <v>79.301055410863327</v>
      </c>
      <c r="P596" s="24">
        <f t="shared" si="137"/>
        <v>0.77894458913667108</v>
      </c>
      <c r="Q596" s="24">
        <f t="shared" si="138"/>
        <v>32.513605694803061</v>
      </c>
      <c r="R596" s="24">
        <f t="shared" si="146"/>
        <v>-46.000794773021461</v>
      </c>
      <c r="S596" s="24">
        <f t="shared" si="139"/>
        <v>83.028089426467403</v>
      </c>
      <c r="T596" s="24">
        <f t="shared" si="140"/>
        <v>5.1910573532595095E-2</v>
      </c>
      <c r="U596" s="24">
        <f t="shared" si="141"/>
        <v>95.249989530174219</v>
      </c>
      <c r="V596" s="24">
        <f t="shared" si="147"/>
        <v>8.8300104698257798</v>
      </c>
      <c r="W596" s="24">
        <f t="shared" si="148"/>
        <v>6.25</v>
      </c>
      <c r="X596" s="24">
        <f t="shared" si="149"/>
        <v>1.75</v>
      </c>
    </row>
    <row r="597" spans="1:24" x14ac:dyDescent="0.2">
      <c r="A597" s="60">
        <f>Spreads!A637</f>
        <v>44356</v>
      </c>
      <c r="B597" s="24">
        <f>IF(Spreads!$F637="","",Spreads!D637)</f>
        <v>79.59</v>
      </c>
      <c r="C597" s="24">
        <f t="shared" si="135"/>
        <v>8</v>
      </c>
      <c r="D597" s="24">
        <f>IF(Spreads!$F637="","",Spreads!G637)</f>
        <v>106.59</v>
      </c>
      <c r="E597" s="24">
        <f>IF(Spreads!$F637="","",Spreads!B637)</f>
        <v>104.59</v>
      </c>
      <c r="F597" s="24">
        <f>IF(Spreads!$F637="","",Spreads!F637)</f>
        <v>56.245469744926801</v>
      </c>
      <c r="G597" s="24">
        <f>IF(Spreads!$F637="","",Spreads!C637)</f>
        <v>82.59</v>
      </c>
      <c r="H597" s="24">
        <f>IF(Spreads!$F637="","",Spreads!H637)</f>
        <v>71.59</v>
      </c>
      <c r="I597" s="24">
        <f t="shared" si="142"/>
        <v>-15.344530255073202</v>
      </c>
      <c r="J597" s="24">
        <f t="shared" si="143"/>
        <v>11</v>
      </c>
      <c r="L597" s="24">
        <f t="shared" si="144"/>
        <v>33</v>
      </c>
      <c r="M597" s="24">
        <f t="shared" si="145"/>
        <v>35</v>
      </c>
      <c r="N597" s="24"/>
      <c r="O597" s="24">
        <f t="shared" si="136"/>
        <v>78.908989571211208</v>
      </c>
      <c r="P597" s="24">
        <f t="shared" si="137"/>
        <v>0.68101042878879525</v>
      </c>
      <c r="Q597" s="24">
        <f t="shared" si="138"/>
        <v>32.330766252627548</v>
      </c>
      <c r="R597" s="24">
        <f t="shared" si="146"/>
        <v>-47.67529650770075</v>
      </c>
      <c r="S597" s="24">
        <f t="shared" si="139"/>
        <v>82.885984261757415</v>
      </c>
      <c r="T597" s="24">
        <f t="shared" si="140"/>
        <v>-0.2959842617574111</v>
      </c>
      <c r="U597" s="24">
        <f t="shared" si="141"/>
        <v>94.677531825840092</v>
      </c>
      <c r="V597" s="24">
        <f t="shared" si="147"/>
        <v>9.9124681741599119</v>
      </c>
      <c r="W597" s="24">
        <f t="shared" si="148"/>
        <v>6</v>
      </c>
      <c r="X597" s="24">
        <f t="shared" si="149"/>
        <v>2</v>
      </c>
    </row>
    <row r="598" spans="1:24" x14ac:dyDescent="0.2">
      <c r="A598" s="60">
        <f>Spreads!A638</f>
        <v>44357</v>
      </c>
      <c r="B598" s="24">
        <f>IF(Spreads!$F638="","",Spreads!D638)</f>
        <v>78.459999999999994</v>
      </c>
      <c r="C598" s="24">
        <f t="shared" si="135"/>
        <v>8</v>
      </c>
      <c r="D598" s="24">
        <f>IF(Spreads!$F638="","",Spreads!G638)</f>
        <v>105.46</v>
      </c>
      <c r="E598" s="24">
        <f>IF(Spreads!$F638="","",Spreads!B638)</f>
        <v>103.46</v>
      </c>
      <c r="F598" s="24">
        <f>IF(Spreads!$F638="","",Spreads!F638)</f>
        <v>55.292925499246579</v>
      </c>
      <c r="G598" s="24">
        <f>IF(Spreads!$F638="","",Spreads!C638)</f>
        <v>86.46</v>
      </c>
      <c r="H598" s="24">
        <f>IF(Spreads!$F638="","",Spreads!H638)</f>
        <v>70.459999999999994</v>
      </c>
      <c r="I598" s="24">
        <f t="shared" si="142"/>
        <v>-15.167074500753415</v>
      </c>
      <c r="J598" s="24">
        <f t="shared" si="143"/>
        <v>16</v>
      </c>
      <c r="L598" s="24">
        <f t="shared" si="144"/>
        <v>33</v>
      </c>
      <c r="M598" s="24">
        <f t="shared" si="145"/>
        <v>35</v>
      </c>
      <c r="N598" s="24"/>
      <c r="O598" s="24">
        <f t="shared" si="136"/>
        <v>77.676801293120661</v>
      </c>
      <c r="P598" s="24">
        <f t="shared" si="137"/>
        <v>0.78319870687933246</v>
      </c>
      <c r="Q598" s="24">
        <f t="shared" si="138"/>
        <v>34.216461726301802</v>
      </c>
      <c r="R598" s="24">
        <f t="shared" si="146"/>
        <v>-49.383536227055217</v>
      </c>
      <c r="S598" s="24">
        <f t="shared" si="139"/>
        <v>81.740187665459047</v>
      </c>
      <c r="T598" s="24">
        <f t="shared" si="140"/>
        <v>4.7198123345409471</v>
      </c>
      <c r="U598" s="24">
        <f t="shared" si="141"/>
        <v>93.357374262783793</v>
      </c>
      <c r="V598" s="24">
        <f t="shared" si="147"/>
        <v>10.102625737216201</v>
      </c>
      <c r="W598" s="24">
        <f t="shared" si="148"/>
        <v>8.25</v>
      </c>
      <c r="X598" s="24">
        <f t="shared" si="149"/>
        <v>-0.25</v>
      </c>
    </row>
    <row r="599" spans="1:24" x14ac:dyDescent="0.2">
      <c r="A599" s="60">
        <f>Spreads!A639</f>
        <v>44358</v>
      </c>
      <c r="B599" s="24">
        <f>IF(Spreads!$F639="","",Spreads!D639)</f>
        <v>74.98</v>
      </c>
      <c r="C599" s="24">
        <f t="shared" si="135"/>
        <v>8</v>
      </c>
      <c r="D599" s="24">
        <f>IF(Spreads!$F639="","",Spreads!G639)</f>
        <v>101.98</v>
      </c>
      <c r="E599" s="24">
        <f>IF(Spreads!$F639="","",Spreads!B639)</f>
        <v>100.48</v>
      </c>
      <c r="F599" s="24">
        <f>IF(Spreads!$F639="","",Spreads!F639)</f>
        <v>53.705351756446227</v>
      </c>
      <c r="G599" s="24">
        <f>IF(Spreads!$F639="","",Spreads!C639)</f>
        <v>82.98</v>
      </c>
      <c r="H599" s="24">
        <f>IF(Spreads!$F639="","",Spreads!H639)</f>
        <v>66.98</v>
      </c>
      <c r="I599" s="24">
        <f t="shared" si="142"/>
        <v>-13.274648243553777</v>
      </c>
      <c r="J599" s="24">
        <f t="shared" si="143"/>
        <v>16</v>
      </c>
      <c r="L599" s="24">
        <f t="shared" si="144"/>
        <v>33.5</v>
      </c>
      <c r="M599" s="24">
        <f t="shared" si="145"/>
        <v>35</v>
      </c>
      <c r="N599" s="24"/>
      <c r="O599" s="24">
        <f t="shared" si="136"/>
        <v>73.783119520284643</v>
      </c>
      <c r="P599" s="24">
        <f t="shared" si="137"/>
        <v>1.1968804797153609</v>
      </c>
      <c r="Q599" s="24">
        <f t="shared" si="138"/>
        <v>32.917928545136903</v>
      </c>
      <c r="R599" s="24">
        <f t="shared" si="146"/>
        <v>-46.19257678869068</v>
      </c>
      <c r="S599" s="24">
        <f t="shared" si="139"/>
        <v>78.388912083966801</v>
      </c>
      <c r="T599" s="24">
        <f t="shared" si="140"/>
        <v>4.591087916033203</v>
      </c>
      <c r="U599" s="24">
        <f t="shared" si="141"/>
        <v>89.291756280982156</v>
      </c>
      <c r="V599" s="24">
        <f t="shared" si="147"/>
        <v>11.188243719017848</v>
      </c>
      <c r="W599" s="24">
        <f t="shared" si="148"/>
        <v>7.75</v>
      </c>
      <c r="X599" s="24">
        <f t="shared" si="149"/>
        <v>0.25</v>
      </c>
    </row>
    <row r="600" spans="1:24" x14ac:dyDescent="0.2">
      <c r="A600" s="60">
        <f>Spreads!A640</f>
        <v>44361</v>
      </c>
      <c r="B600" s="24">
        <f>IF(Spreads!$F640="","",Spreads!D640)</f>
        <v>73.959999999999994</v>
      </c>
      <c r="C600" s="24">
        <f t="shared" si="135"/>
        <v>8</v>
      </c>
      <c r="D600" s="24">
        <f>IF(Spreads!$F640="","",Spreads!G640)</f>
        <v>100.96</v>
      </c>
      <c r="E600" s="24">
        <f>IF(Spreads!$F640="","",Spreads!B640)</f>
        <v>99.46</v>
      </c>
      <c r="F600" s="24">
        <f>IF(Spreads!$F640="","",Spreads!F640)</f>
        <v>52.77548713566317</v>
      </c>
      <c r="G600" s="24">
        <f>IF(Spreads!$F640="","",Spreads!C640)</f>
        <v>81.96</v>
      </c>
      <c r="H600" s="24">
        <f>IF(Spreads!$F640="","",Spreads!H640)</f>
        <v>65.959999999999994</v>
      </c>
      <c r="I600" s="24">
        <f t="shared" si="142"/>
        <v>-13.184512864336824</v>
      </c>
      <c r="J600" s="24">
        <f t="shared" si="143"/>
        <v>16</v>
      </c>
      <c r="L600" s="24">
        <f t="shared" si="144"/>
        <v>33.5</v>
      </c>
      <c r="M600" s="24">
        <f t="shared" si="145"/>
        <v>35</v>
      </c>
      <c r="N600" s="24"/>
      <c r="O600" s="24">
        <f t="shared" si="136"/>
        <v>72.67602988301806</v>
      </c>
      <c r="P600" s="24">
        <f t="shared" si="137"/>
        <v>1.2839701169819335</v>
      </c>
      <c r="Q600" s="24">
        <f t="shared" si="138"/>
        <v>32.537323992036839</v>
      </c>
      <c r="R600" s="24">
        <f t="shared" si="146"/>
        <v>-45.721836856373663</v>
      </c>
      <c r="S600" s="24">
        <f t="shared" si="139"/>
        <v>77.354653209432001</v>
      </c>
      <c r="T600" s="24">
        <f t="shared" si="140"/>
        <v>4.6053467905679923</v>
      </c>
      <c r="U600" s="24">
        <f t="shared" si="141"/>
        <v>88.100109631143738</v>
      </c>
      <c r="V600" s="24">
        <f t="shared" si="147"/>
        <v>11.359890368856256</v>
      </c>
      <c r="W600" s="24">
        <f t="shared" si="148"/>
        <v>7.75</v>
      </c>
      <c r="X600" s="24">
        <f t="shared" si="149"/>
        <v>0.25</v>
      </c>
    </row>
    <row r="601" spans="1:24" x14ac:dyDescent="0.2">
      <c r="A601" s="60">
        <f>Spreads!A641</f>
        <v>44362</v>
      </c>
      <c r="B601" s="24">
        <f>IF(Spreads!$F641="","",Spreads!D641)</f>
        <v>73.569999999999993</v>
      </c>
      <c r="C601" s="24">
        <f t="shared" si="135"/>
        <v>8</v>
      </c>
      <c r="D601" s="24">
        <f>IF(Spreads!$F641="","",Spreads!G641)</f>
        <v>100.57</v>
      </c>
      <c r="E601" s="24">
        <f>IF(Spreads!$F641="","",Spreads!B641)</f>
        <v>99.07</v>
      </c>
      <c r="F601" s="24">
        <f>IF(Spreads!$F641="","",Spreads!F641)</f>
        <v>51.562127203665753</v>
      </c>
      <c r="G601" s="24">
        <f>IF(Spreads!$F641="","",Spreads!C641)</f>
        <v>81.569999999999993</v>
      </c>
      <c r="H601" s="24">
        <f>IF(Spreads!$F641="","",Spreads!H641)</f>
        <v>65.569999999999993</v>
      </c>
      <c r="I601" s="24">
        <f t="shared" si="142"/>
        <v>-14.00787279633424</v>
      </c>
      <c r="J601" s="24">
        <f t="shared" si="143"/>
        <v>16</v>
      </c>
      <c r="L601" s="24">
        <f t="shared" si="144"/>
        <v>33.5</v>
      </c>
      <c r="M601" s="24">
        <f t="shared" si="145"/>
        <v>35</v>
      </c>
      <c r="N601" s="24"/>
      <c r="O601" s="24">
        <f t="shared" si="136"/>
        <v>72.315814412017829</v>
      </c>
      <c r="P601" s="24">
        <f t="shared" si="137"/>
        <v>1.254185587982164</v>
      </c>
      <c r="Q601" s="24">
        <f t="shared" si="138"/>
        <v>32.391798721733878</v>
      </c>
      <c r="R601" s="24">
        <f t="shared" si="146"/>
        <v>-46.399671518068118</v>
      </c>
      <c r="S601" s="24">
        <f t="shared" si="139"/>
        <v>76.959201286815755</v>
      </c>
      <c r="T601" s="24">
        <f t="shared" si="140"/>
        <v>4.6107987131842378</v>
      </c>
      <c r="U601" s="24">
        <f t="shared" si="141"/>
        <v>87.644480029734922</v>
      </c>
      <c r="V601" s="24">
        <f t="shared" si="147"/>
        <v>11.425519970265071</v>
      </c>
      <c r="W601" s="24">
        <f t="shared" si="148"/>
        <v>7.5</v>
      </c>
      <c r="X601" s="24">
        <f t="shared" si="149"/>
        <v>0.5</v>
      </c>
    </row>
    <row r="602" spans="1:24" x14ac:dyDescent="0.2">
      <c r="A602" s="60">
        <f>Spreads!A642</f>
        <v>44363</v>
      </c>
      <c r="B602" s="24">
        <f>IF(Spreads!$F642="","",Spreads!D642)</f>
        <v>66.569999999999993</v>
      </c>
      <c r="C602" s="24">
        <f t="shared" si="135"/>
        <v>4.4999999999999929</v>
      </c>
      <c r="D602" s="24">
        <f>IF(Spreads!$F642="","",Spreads!G642)</f>
        <v>97.07</v>
      </c>
      <c r="E602" s="24">
        <f>IF(Spreads!$F642="","",Spreads!B642)</f>
        <v>95.07</v>
      </c>
      <c r="F602" s="24">
        <f>IF(Spreads!$F642="","",Spreads!F642)</f>
        <v>50.019912710659696</v>
      </c>
      <c r="G602" s="24">
        <f>IF(Spreads!$F642="","",Spreads!C642)</f>
        <v>73.569999999999993</v>
      </c>
      <c r="H602" s="24">
        <f>IF(Spreads!$F642="","",Spreads!H642)</f>
        <v>62.07</v>
      </c>
      <c r="I602" s="24">
        <f t="shared" si="142"/>
        <v>-12.050087289340304</v>
      </c>
      <c r="J602" s="24">
        <f t="shared" si="143"/>
        <v>11.499999999999993</v>
      </c>
      <c r="L602" s="24">
        <f t="shared" si="144"/>
        <v>32.999999999999993</v>
      </c>
      <c r="M602" s="24">
        <f t="shared" si="145"/>
        <v>34.999999999999993</v>
      </c>
      <c r="N602" s="24"/>
      <c r="O602" s="24">
        <f t="shared" si="136"/>
        <v>68.395748513160996</v>
      </c>
      <c r="P602" s="24">
        <f t="shared" si="137"/>
        <v>-1.8257485131610025</v>
      </c>
      <c r="Q602" s="24">
        <f t="shared" si="138"/>
        <v>29.009191651943766</v>
      </c>
      <c r="R602" s="24">
        <f t="shared" si="146"/>
        <v>-41.05927894128407</v>
      </c>
      <c r="S602" s="24">
        <f t="shared" si="139"/>
        <v>73.232901432766084</v>
      </c>
      <c r="T602" s="24">
        <f t="shared" si="140"/>
        <v>0.33709856723390885</v>
      </c>
      <c r="U602" s="24">
        <f t="shared" si="141"/>
        <v>83.71254480496151</v>
      </c>
      <c r="V602" s="24">
        <f t="shared" si="147"/>
        <v>11.357455195038483</v>
      </c>
      <c r="W602" s="24">
        <f t="shared" si="148"/>
        <v>5.25</v>
      </c>
      <c r="X602" s="24">
        <f t="shared" si="149"/>
        <v>-0.75000000000000711</v>
      </c>
    </row>
    <row r="603" spans="1:24" x14ac:dyDescent="0.2">
      <c r="A603" s="60">
        <f>Spreads!A643</f>
        <v>44364</v>
      </c>
      <c r="B603" s="24">
        <f>IF(Spreads!$F643="","",Spreads!D643)</f>
        <v>61.07</v>
      </c>
      <c r="C603" s="24">
        <f t="shared" si="135"/>
        <v>4.5</v>
      </c>
      <c r="D603" s="24">
        <f>IF(Spreads!$F643="","",Spreads!G643)</f>
        <v>91.57</v>
      </c>
      <c r="E603" s="24">
        <f>IF(Spreads!$F643="","",Spreads!B643)</f>
        <v>89.57</v>
      </c>
      <c r="F603" s="24">
        <f>IF(Spreads!$F643="","",Spreads!F643)</f>
        <v>45.937580229173072</v>
      </c>
      <c r="G603" s="24">
        <f>IF(Spreads!$F643="","",Spreads!C643)</f>
        <v>67.569999999999993</v>
      </c>
      <c r="H603" s="24">
        <f>IF(Spreads!$F643="","",Spreads!H643)</f>
        <v>56.57</v>
      </c>
      <c r="I603" s="24">
        <f t="shared" si="142"/>
        <v>-10.632419770826928</v>
      </c>
      <c r="J603" s="24">
        <f t="shared" si="143"/>
        <v>10.999999999999993</v>
      </c>
      <c r="L603" s="24">
        <f t="shared" si="144"/>
        <v>32.999999999999993</v>
      </c>
      <c r="M603" s="24">
        <f t="shared" si="145"/>
        <v>34.999999999999993</v>
      </c>
      <c r="N603" s="24"/>
      <c r="O603" s="24">
        <f t="shared" si="136"/>
        <v>62.357635371775224</v>
      </c>
      <c r="P603" s="24">
        <f t="shared" si="137"/>
        <v>-1.2876353717752238</v>
      </c>
      <c r="Q603" s="24">
        <f t="shared" si="138"/>
        <v>26.726177637369858</v>
      </c>
      <c r="R603" s="24">
        <f t="shared" si="146"/>
        <v>-37.358597408196786</v>
      </c>
      <c r="S603" s="24">
        <f t="shared" si="139"/>
        <v>67.656015344588326</v>
      </c>
      <c r="T603" s="24">
        <f t="shared" si="140"/>
        <v>-8.6015344588332709E-2</v>
      </c>
      <c r="U603" s="24">
        <f t="shared" si="141"/>
        <v>77.286999144068105</v>
      </c>
      <c r="V603" s="24">
        <f t="shared" si="147"/>
        <v>12.283000855931888</v>
      </c>
      <c r="W603" s="24">
        <f t="shared" si="148"/>
        <v>4.25</v>
      </c>
      <c r="X603" s="24">
        <f t="shared" si="149"/>
        <v>0.25</v>
      </c>
    </row>
    <row r="604" spans="1:24" x14ac:dyDescent="0.2">
      <c r="A604" s="60">
        <f>Spreads!A644</f>
        <v>44365</v>
      </c>
      <c r="B604" s="24">
        <f>IF(Spreads!$F644="","",Spreads!D644)</f>
        <v>62.62</v>
      </c>
      <c r="C604" s="24">
        <f t="shared" si="135"/>
        <v>6.6099999999999994</v>
      </c>
      <c r="D604" s="24">
        <f>IF(Spreads!$F644="","",Spreads!G644)</f>
        <v>93.12</v>
      </c>
      <c r="E604" s="24">
        <f>IF(Spreads!$F644="","",Spreads!B644)</f>
        <v>91.12</v>
      </c>
      <c r="F604" s="24">
        <f>IF(Spreads!$F644="","",Spreads!F644)</f>
        <v>48.817892591110862</v>
      </c>
      <c r="G604" s="24">
        <f>IF(Spreads!$F644="","",Spreads!C644)</f>
        <v>69.12</v>
      </c>
      <c r="H604" s="24">
        <f>IF(Spreads!$F644="","",Spreads!H644)</f>
        <v>56.01</v>
      </c>
      <c r="I604" s="24">
        <f t="shared" si="142"/>
        <v>-7.1921074088891359</v>
      </c>
      <c r="J604" s="24">
        <f t="shared" si="143"/>
        <v>13.110000000000007</v>
      </c>
      <c r="L604" s="24">
        <f t="shared" si="144"/>
        <v>35.110000000000007</v>
      </c>
      <c r="M604" s="24">
        <f t="shared" si="145"/>
        <v>37.110000000000007</v>
      </c>
      <c r="N604" s="24"/>
      <c r="O604" s="24">
        <f t="shared" si="136"/>
        <v>61.500463367141165</v>
      </c>
      <c r="P604" s="24">
        <f t="shared" si="137"/>
        <v>1.1195366328588321</v>
      </c>
      <c r="Q604" s="24">
        <f t="shared" si="138"/>
        <v>27.490918124765557</v>
      </c>
      <c r="R604" s="24">
        <f t="shared" si="146"/>
        <v>-34.683025533654693</v>
      </c>
      <c r="S604" s="24">
        <f t="shared" si="139"/>
        <v>67.83669823199341</v>
      </c>
      <c r="T604" s="24">
        <f t="shared" si="140"/>
        <v>1.283301768006595</v>
      </c>
      <c r="U604" s="24">
        <f t="shared" si="141"/>
        <v>77.697356224928399</v>
      </c>
      <c r="V604" s="24">
        <f t="shared" si="147"/>
        <v>13.422643775071606</v>
      </c>
      <c r="W604" s="24">
        <f t="shared" si="148"/>
        <v>4.75</v>
      </c>
      <c r="X604" s="24">
        <f t="shared" si="149"/>
        <v>1.8599999999999994</v>
      </c>
    </row>
    <row r="605" spans="1:24" x14ac:dyDescent="0.2">
      <c r="A605" s="60">
        <f>Spreads!A646</f>
        <v>44369</v>
      </c>
      <c r="B605" s="24">
        <f>IF(Spreads!$F646="","",Spreads!D646)</f>
        <v>64.67</v>
      </c>
      <c r="C605" s="24">
        <f t="shared" si="135"/>
        <v>6.68</v>
      </c>
      <c r="D605" s="24">
        <f>IF(Spreads!$F646="","",Spreads!G646)</f>
        <v>92.67</v>
      </c>
      <c r="E605" s="24">
        <f>IF(Spreads!$F646="","",Spreads!B646)</f>
        <v>93.67</v>
      </c>
      <c r="F605" s="24">
        <f>IF(Spreads!$F646="","",Spreads!F646)</f>
        <v>51.426049454282875</v>
      </c>
      <c r="G605" s="24">
        <f>IF(Spreads!$F646="","",Spreads!C646)</f>
        <v>69.67</v>
      </c>
      <c r="H605" s="24">
        <f>IF(Spreads!$F646="","",Spreads!H646)</f>
        <v>57.99</v>
      </c>
      <c r="I605" s="24">
        <f t="shared" si="142"/>
        <v>-6.5639505457171268</v>
      </c>
      <c r="J605" s="24">
        <f t="shared" si="143"/>
        <v>11.68</v>
      </c>
      <c r="L605" s="24">
        <f t="shared" si="144"/>
        <v>35.68</v>
      </c>
      <c r="M605" s="24">
        <f t="shared" si="145"/>
        <v>34.68</v>
      </c>
      <c r="N605" s="24"/>
      <c r="O605" s="24">
        <f t="shared" si="136"/>
        <v>63.590458645958435</v>
      </c>
      <c r="P605" s="24">
        <f t="shared" si="137"/>
        <v>1.0795413540415666</v>
      </c>
      <c r="Q605" s="24">
        <f t="shared" si="138"/>
        <v>27.569837881713568</v>
      </c>
      <c r="R605" s="24">
        <f t="shared" si="146"/>
        <v>-34.133788427430694</v>
      </c>
      <c r="S605" s="24">
        <f t="shared" si="139"/>
        <v>70.046581695203272</v>
      </c>
      <c r="T605" s="24">
        <f t="shared" si="140"/>
        <v>-0.37658169520327078</v>
      </c>
      <c r="U605" s="24">
        <f t="shared" si="141"/>
        <v>78.672325709464133</v>
      </c>
      <c r="V605" s="24">
        <f t="shared" si="147"/>
        <v>14.997674290535869</v>
      </c>
      <c r="W605" s="24">
        <f t="shared" si="148"/>
        <v>4.25</v>
      </c>
      <c r="X605" s="24">
        <f t="shared" si="149"/>
        <v>2.4299999999999997</v>
      </c>
    </row>
    <row r="606" spans="1:24" x14ac:dyDescent="0.2">
      <c r="A606" s="60">
        <f>Spreads!A647</f>
        <v>44370</v>
      </c>
      <c r="B606" s="24">
        <f>IF(Spreads!$F647="","",Spreads!D647)</f>
        <v>66.13</v>
      </c>
      <c r="C606" s="24">
        <f t="shared" si="135"/>
        <v>6.5899999999999963</v>
      </c>
      <c r="D606" s="24">
        <f>IF(Spreads!$F647="","",Spreads!G647)</f>
        <v>94.13</v>
      </c>
      <c r="E606" s="24">
        <f>IF(Spreads!$F647="","",Spreads!B647)</f>
        <v>92.13</v>
      </c>
      <c r="F606" s="24">
        <f>IF(Spreads!$F647="","",Spreads!F647)</f>
        <v>50.575563520639818</v>
      </c>
      <c r="G606" s="24">
        <f>IF(Spreads!$F647="","",Spreads!C647)</f>
        <v>72.13</v>
      </c>
      <c r="H606" s="24">
        <f>IF(Spreads!$F647="","",Spreads!H647)</f>
        <v>59.54</v>
      </c>
      <c r="I606" s="24">
        <f t="shared" si="142"/>
        <v>-8.964436479360181</v>
      </c>
      <c r="J606" s="24">
        <f t="shared" si="143"/>
        <v>12.589999999999996</v>
      </c>
      <c r="L606" s="24">
        <f t="shared" si="144"/>
        <v>32.589999999999996</v>
      </c>
      <c r="M606" s="24">
        <f t="shared" si="145"/>
        <v>34.589999999999996</v>
      </c>
      <c r="N606" s="24"/>
      <c r="O606" s="24">
        <f t="shared" si="136"/>
        <v>65.439257483893343</v>
      </c>
      <c r="P606" s="24">
        <f t="shared" si="137"/>
        <v>0.69074251610665272</v>
      </c>
      <c r="Q606" s="24">
        <f t="shared" si="138"/>
        <v>28.568144447819972</v>
      </c>
      <c r="R606" s="24">
        <f t="shared" si="146"/>
        <v>-37.532580927180149</v>
      </c>
      <c r="S606" s="24">
        <f t="shared" si="139"/>
        <v>70.522088510623604</v>
      </c>
      <c r="T606" s="24">
        <f t="shared" si="140"/>
        <v>1.6079114893763915</v>
      </c>
      <c r="U606" s="24">
        <f t="shared" si="141"/>
        <v>80.437752062554793</v>
      </c>
      <c r="V606" s="24">
        <f t="shared" si="147"/>
        <v>11.692247937445202</v>
      </c>
      <c r="W606" s="24">
        <f t="shared" si="148"/>
        <v>5.5</v>
      </c>
      <c r="X606" s="24">
        <f t="shared" si="149"/>
        <v>1.0899999999999963</v>
      </c>
    </row>
    <row r="607" spans="1:24" x14ac:dyDescent="0.2">
      <c r="A607" s="60">
        <f>Spreads!A648</f>
        <v>44371</v>
      </c>
      <c r="B607" s="24">
        <f>IF(Spreads!$F648="","",Spreads!D648)</f>
        <v>66.7</v>
      </c>
      <c r="C607" s="24">
        <f t="shared" si="135"/>
        <v>6.5400000000000063</v>
      </c>
      <c r="D607" s="24">
        <f>IF(Spreads!$F648="","",Spreads!G648)</f>
        <v>94.7</v>
      </c>
      <c r="E607" s="24">
        <f>IF(Spreads!$F648="","",Spreads!B648)</f>
        <v>92.7</v>
      </c>
      <c r="F607" s="24">
        <f>IF(Spreads!$F648="","",Spreads!F648)</f>
        <v>49.180766589465222</v>
      </c>
      <c r="G607" s="24">
        <f>IF(Spreads!$F648="","",Spreads!C648)</f>
        <v>72.7</v>
      </c>
      <c r="H607" s="24">
        <f>IF(Spreads!$F648="","",Spreads!H648)</f>
        <v>60.16</v>
      </c>
      <c r="I607" s="24">
        <f t="shared" si="142"/>
        <v>-10.979233410534775</v>
      </c>
      <c r="J607" s="24">
        <f t="shared" si="143"/>
        <v>12.540000000000006</v>
      </c>
      <c r="L607" s="24">
        <f t="shared" si="144"/>
        <v>32.540000000000006</v>
      </c>
      <c r="M607" s="24">
        <f t="shared" si="145"/>
        <v>34.540000000000006</v>
      </c>
      <c r="N607" s="24"/>
      <c r="O607" s="24">
        <f t="shared" si="136"/>
        <v>66.25633147169269</v>
      </c>
      <c r="P607" s="24">
        <f t="shared" si="137"/>
        <v>0.44366852830731318</v>
      </c>
      <c r="Q607" s="24">
        <f t="shared" si="138"/>
        <v>28.776418857271473</v>
      </c>
      <c r="R607" s="24">
        <f t="shared" si="146"/>
        <v>-39.755652267806248</v>
      </c>
      <c r="S607" s="24">
        <f t="shared" si="139"/>
        <v>71.133018435315449</v>
      </c>
      <c r="T607" s="24">
        <f t="shared" si="140"/>
        <v>1.5669815646845535</v>
      </c>
      <c r="U607" s="24">
        <f t="shared" si="141"/>
        <v>81.136858943885187</v>
      </c>
      <c r="V607" s="24">
        <f t="shared" si="147"/>
        <v>11.563141056114816</v>
      </c>
      <c r="W607" s="24">
        <f t="shared" si="148"/>
        <v>5.5</v>
      </c>
      <c r="X607" s="24">
        <f t="shared" si="149"/>
        <v>1.0400000000000063</v>
      </c>
    </row>
    <row r="608" spans="1:24" x14ac:dyDescent="0.2">
      <c r="A608" s="60">
        <f>Spreads!A649</f>
        <v>44372</v>
      </c>
      <c r="B608" s="24">
        <f>IF(Spreads!$F649="","",Spreads!D649)</f>
        <v>63.71</v>
      </c>
      <c r="C608" s="24">
        <f t="shared" si="135"/>
        <v>6.4699999999999989</v>
      </c>
      <c r="D608" s="24">
        <f>IF(Spreads!$F649="","",Spreads!G649)</f>
        <v>91.71</v>
      </c>
      <c r="E608" s="24">
        <f>IF(Spreads!$F649="","",Spreads!B649)</f>
        <v>88.71</v>
      </c>
      <c r="F608" s="24">
        <f>IF(Spreads!$F649="","",Spreads!F649)</f>
        <v>47.615872471562021</v>
      </c>
      <c r="G608" s="24">
        <f>IF(Spreads!$F649="","",Spreads!C649)</f>
        <v>70.709999999999994</v>
      </c>
      <c r="H608" s="24">
        <f>IF(Spreads!$F649="","",Spreads!H649)</f>
        <v>57.24</v>
      </c>
      <c r="I608" s="24">
        <f t="shared" si="142"/>
        <v>-9.624127528437981</v>
      </c>
      <c r="J608" s="24">
        <f t="shared" si="143"/>
        <v>13.469999999999992</v>
      </c>
      <c r="L608" s="24">
        <f t="shared" si="144"/>
        <v>31.469999999999992</v>
      </c>
      <c r="M608" s="24">
        <f t="shared" si="145"/>
        <v>34.469999999999992</v>
      </c>
      <c r="N608" s="24"/>
      <c r="O608" s="24">
        <f t="shared" si="136"/>
        <v>63.006338479059536</v>
      </c>
      <c r="P608" s="24">
        <f t="shared" si="137"/>
        <v>0.70366152094046441</v>
      </c>
      <c r="Q608" s="24">
        <f t="shared" si="138"/>
        <v>28.116011323138029</v>
      </c>
      <c r="R608" s="24">
        <f t="shared" si="146"/>
        <v>-37.740138851576006</v>
      </c>
      <c r="S608" s="24">
        <f t="shared" si="139"/>
        <v>67.792622097280471</v>
      </c>
      <c r="T608" s="24">
        <f t="shared" si="140"/>
        <v>2.9173779027195224</v>
      </c>
      <c r="U608" s="24">
        <f t="shared" si="141"/>
        <v>77.690160038936042</v>
      </c>
      <c r="V608" s="24">
        <f t="shared" si="147"/>
        <v>11.019839961063951</v>
      </c>
      <c r="W608" s="24">
        <f t="shared" si="148"/>
        <v>5.75</v>
      </c>
      <c r="X608" s="24">
        <f t="shared" si="149"/>
        <v>0.71999999999999886</v>
      </c>
    </row>
    <row r="609" spans="1:24" x14ac:dyDescent="0.2">
      <c r="A609" s="60">
        <f>Spreads!A650</f>
        <v>44375</v>
      </c>
      <c r="B609" s="24">
        <f>IF(Spreads!$F650="","",Spreads!D650)</f>
        <v>66.31</v>
      </c>
      <c r="C609" s="24">
        <f t="shared" si="135"/>
        <v>6.2800000000000011</v>
      </c>
      <c r="D609" s="24">
        <f>IF(Spreads!$F650="","",Spreads!G650)</f>
        <v>94.31</v>
      </c>
      <c r="E609" s="24">
        <f>IF(Spreads!$F650="","",Spreads!B650)</f>
        <v>91.31</v>
      </c>
      <c r="F609" s="24">
        <f>IF(Spreads!$F650="","",Spreads!F650)</f>
        <v>49.62301927495961</v>
      </c>
      <c r="G609" s="24">
        <f>IF(Spreads!$F650="","",Spreads!C650)</f>
        <v>73.31</v>
      </c>
      <c r="H609" s="24">
        <f>IF(Spreads!$F650="","",Spreads!H650)</f>
        <v>60.03</v>
      </c>
      <c r="I609" s="24">
        <f t="shared" si="142"/>
        <v>-10.406980725040391</v>
      </c>
      <c r="J609" s="24">
        <f t="shared" si="143"/>
        <v>13.280000000000001</v>
      </c>
      <c r="L609" s="24">
        <f t="shared" si="144"/>
        <v>31.28</v>
      </c>
      <c r="M609" s="24">
        <f t="shared" si="145"/>
        <v>34.28</v>
      </c>
      <c r="N609" s="24"/>
      <c r="O609" s="24">
        <f t="shared" si="136"/>
        <v>66.073993707566856</v>
      </c>
      <c r="P609" s="24">
        <f t="shared" si="137"/>
        <v>0.23600629243314586</v>
      </c>
      <c r="Q609" s="24">
        <f t="shared" si="138"/>
        <v>29.069397584980599</v>
      </c>
      <c r="R609" s="24">
        <f t="shared" si="146"/>
        <v>-39.476378310020991</v>
      </c>
      <c r="S609" s="24">
        <f t="shared" si="139"/>
        <v>70.554222822431115</v>
      </c>
      <c r="T609" s="24">
        <f t="shared" si="140"/>
        <v>2.7557771775688877</v>
      </c>
      <c r="U609" s="24">
        <f t="shared" si="141"/>
        <v>80.853800154687477</v>
      </c>
      <c r="V609" s="24">
        <f t="shared" si="147"/>
        <v>10.456199845312526</v>
      </c>
      <c r="W609" s="24">
        <f t="shared" si="148"/>
        <v>6</v>
      </c>
      <c r="X609" s="24">
        <f t="shared" si="149"/>
        <v>0.28000000000000114</v>
      </c>
    </row>
    <row r="610" spans="1:24" x14ac:dyDescent="0.2">
      <c r="A610" s="60">
        <f>Spreads!A651</f>
        <v>44376</v>
      </c>
      <c r="B610" s="24">
        <f>IF(Spreads!$F651="","",Spreads!D651)</f>
        <v>68.150000000000006</v>
      </c>
      <c r="C610" s="24">
        <f t="shared" si="135"/>
        <v>6.8600000000000065</v>
      </c>
      <c r="D610" s="24">
        <f>IF(Spreads!$F651="","",Spreads!G651)</f>
        <v>96.15</v>
      </c>
      <c r="E610" s="24">
        <f>IF(Spreads!$F651="","",Spreads!B651)</f>
        <v>94.15</v>
      </c>
      <c r="F610" s="24">
        <f>IF(Spreads!$F651="","",Spreads!F651)</f>
        <v>50.155990460042588</v>
      </c>
      <c r="G610" s="24">
        <f>IF(Spreads!$F651="","",Spreads!C651)</f>
        <v>75.150000000000006</v>
      </c>
      <c r="H610" s="24">
        <f>IF(Spreads!$F651="","",Spreads!H651)</f>
        <v>61.29</v>
      </c>
      <c r="I610" s="24">
        <f t="shared" si="142"/>
        <v>-11.134009539957411</v>
      </c>
      <c r="J610" s="24">
        <f t="shared" si="143"/>
        <v>13.860000000000007</v>
      </c>
      <c r="L610" s="24">
        <f t="shared" si="144"/>
        <v>32.860000000000007</v>
      </c>
      <c r="M610" s="24">
        <f t="shared" si="145"/>
        <v>34.860000000000007</v>
      </c>
      <c r="N610" s="24"/>
      <c r="O610" s="24">
        <f t="shared" si="136"/>
        <v>67.486851912092362</v>
      </c>
      <c r="P610" s="24">
        <f t="shared" si="137"/>
        <v>0.66314808790764346</v>
      </c>
      <c r="Q610" s="24">
        <f t="shared" si="138"/>
        <v>29.807208242011551</v>
      </c>
      <c r="R610" s="24">
        <f t="shared" si="146"/>
        <v>-40.941217781968959</v>
      </c>
      <c r="S610" s="24">
        <f t="shared" si="139"/>
        <v>72.392333331384094</v>
      </c>
      <c r="T610" s="24">
        <f t="shared" si="140"/>
        <v>2.7576666686159115</v>
      </c>
      <c r="U610" s="24">
        <f t="shared" si="141"/>
        <v>82.618471590504271</v>
      </c>
      <c r="V610" s="24">
        <f t="shared" si="147"/>
        <v>11.531528409495735</v>
      </c>
      <c r="W610" s="24">
        <f t="shared" si="148"/>
        <v>6.25</v>
      </c>
      <c r="X610" s="24">
        <f t="shared" si="149"/>
        <v>0.61000000000000654</v>
      </c>
    </row>
    <row r="611" spans="1:24" x14ac:dyDescent="0.2">
      <c r="A611" s="60">
        <f>Spreads!A652</f>
        <v>44377</v>
      </c>
      <c r="B611" s="24">
        <f>IF(Spreads!$F652="","",Spreads!D652)</f>
        <v>67.16</v>
      </c>
      <c r="C611" s="24">
        <f t="shared" si="135"/>
        <v>4.3999999999999986</v>
      </c>
      <c r="D611" s="24">
        <f>IF(Spreads!$F652="","",Spreads!G652)</f>
        <v>97.16</v>
      </c>
      <c r="E611" s="24">
        <f>IF(Spreads!$F652="","",Spreads!B652)</f>
        <v>102.16</v>
      </c>
      <c r="F611" s="24">
        <f>IF(Spreads!$F652="","",Spreads!F652)</f>
        <v>51.165233767965667</v>
      </c>
      <c r="G611" s="24">
        <f>IF(Spreads!$F652="","",Spreads!C652)</f>
        <v>72.66</v>
      </c>
      <c r="H611" s="24">
        <f>IF(Spreads!$F652="","",Spreads!H652)</f>
        <v>62.76</v>
      </c>
      <c r="I611" s="24">
        <f t="shared" si="142"/>
        <v>-11.594766232034331</v>
      </c>
      <c r="J611" s="24">
        <f t="shared" si="143"/>
        <v>9.8999999999999986</v>
      </c>
      <c r="L611" s="24">
        <f t="shared" si="144"/>
        <v>39.4</v>
      </c>
      <c r="M611" s="24">
        <f t="shared" si="145"/>
        <v>34.4</v>
      </c>
      <c r="N611" s="24"/>
      <c r="O611" s="24">
        <f t="shared" si="136"/>
        <v>69.106694256819779</v>
      </c>
      <c r="P611" s="24">
        <f t="shared" si="137"/>
        <v>-1.9466942568197823</v>
      </c>
      <c r="Q611" s="24">
        <f t="shared" si="138"/>
        <v>28.528308840797479</v>
      </c>
      <c r="R611" s="24">
        <f t="shared" si="146"/>
        <v>-40.12307507283181</v>
      </c>
      <c r="S611" s="24">
        <f t="shared" si="139"/>
        <v>76.202913137416346</v>
      </c>
      <c r="T611" s="24">
        <f t="shared" si="140"/>
        <v>-3.5429131374163489</v>
      </c>
      <c r="U611" s="24">
        <f t="shared" si="141"/>
        <v>84.193494950949898</v>
      </c>
      <c r="V611" s="24">
        <f t="shared" si="147"/>
        <v>17.966505049050099</v>
      </c>
      <c r="W611" s="24">
        <f t="shared" si="148"/>
        <v>3.25</v>
      </c>
      <c r="X611" s="24">
        <f t="shared" si="149"/>
        <v>1.1499999999999986</v>
      </c>
    </row>
    <row r="612" spans="1:24" x14ac:dyDescent="0.2">
      <c r="A612" s="60">
        <f>Spreads!A653</f>
        <v>44378</v>
      </c>
      <c r="B612" s="24">
        <f>IF(Spreads!$F653="","",Spreads!D653)</f>
        <v>64.650000000000006</v>
      </c>
      <c r="C612" s="24">
        <f t="shared" si="135"/>
        <v>3.1600000000000037</v>
      </c>
      <c r="D612" s="24">
        <f>IF(Spreads!$F653="","",Spreads!G653)</f>
        <v>95.04</v>
      </c>
      <c r="E612" s="24">
        <f>IF(Spreads!$F653="","",Spreads!B653)</f>
        <v>99.65</v>
      </c>
      <c r="F612" s="24">
        <f>IF(Spreads!$F653="","",Spreads!F653)</f>
        <v>51.199253205311393</v>
      </c>
      <c r="G612" s="24">
        <f>IF(Spreads!$F653="","",Spreads!C653)</f>
        <v>70.150000000000006</v>
      </c>
      <c r="H612" s="24">
        <f>IF(Spreads!$F653="","",Spreads!H653)</f>
        <v>61.49</v>
      </c>
      <c r="I612" s="24">
        <f t="shared" si="142"/>
        <v>-10.290746794688609</v>
      </c>
      <c r="J612" s="24">
        <f t="shared" si="143"/>
        <v>8.6600000000000037</v>
      </c>
      <c r="L612" s="24">
        <f t="shared" si="144"/>
        <v>38.160000000000004</v>
      </c>
      <c r="M612" s="24">
        <f t="shared" si="145"/>
        <v>33.550000000000004</v>
      </c>
      <c r="N612" s="24"/>
      <c r="O612" s="24">
        <f t="shared" si="136"/>
        <v>67.640615884703024</v>
      </c>
      <c r="P612" s="24">
        <f t="shared" si="137"/>
        <v>-2.9906158847030184</v>
      </c>
      <c r="Q612" s="24">
        <f t="shared" si="138"/>
        <v>27.482197145289174</v>
      </c>
      <c r="R612" s="24">
        <f t="shared" si="146"/>
        <v>-37.772943939977779</v>
      </c>
      <c r="S612" s="24">
        <f t="shared" si="139"/>
        <v>74.475276029081726</v>
      </c>
      <c r="T612" s="24">
        <f t="shared" si="140"/>
        <v>-4.3252760290817207</v>
      </c>
      <c r="U612" s="24">
        <f t="shared" si="141"/>
        <v>82.298412654447105</v>
      </c>
      <c r="V612" s="24">
        <f t="shared" si="147"/>
        <v>17.3515873455529</v>
      </c>
      <c r="W612" s="24">
        <f t="shared" si="148"/>
        <v>2.75</v>
      </c>
      <c r="X612" s="24">
        <f t="shared" si="149"/>
        <v>0.41000000000000369</v>
      </c>
    </row>
    <row r="613" spans="1:24" x14ac:dyDescent="0.2">
      <c r="A613" s="60">
        <f>Spreads!A654</f>
        <v>44379</v>
      </c>
      <c r="B613" s="24">
        <f>IF(Spreads!$F654="","",Spreads!D654)</f>
        <v>65.47</v>
      </c>
      <c r="C613" s="24">
        <f t="shared" si="135"/>
        <v>3.1899999999999977</v>
      </c>
      <c r="D613" s="24">
        <f>IF(Spreads!$F654="","",Spreads!G654)</f>
        <v>95.86</v>
      </c>
      <c r="E613" s="24">
        <f>IF(Spreads!$F654="","",Spreads!B654)</f>
        <v>100.47</v>
      </c>
      <c r="F613" s="24">
        <f>IF(Spreads!$F654="","",Spreads!F654)</f>
        <v>54.499138627846413</v>
      </c>
      <c r="G613" s="24">
        <f>IF(Spreads!$F654="","",Spreads!C654)</f>
        <v>70.97</v>
      </c>
      <c r="H613" s="24">
        <f>IF(Spreads!$F654="","",Spreads!H654)</f>
        <v>62.28</v>
      </c>
      <c r="I613" s="24">
        <f t="shared" si="142"/>
        <v>-7.7808613721535878</v>
      </c>
      <c r="J613" s="24">
        <f t="shared" si="143"/>
        <v>8.6899999999999977</v>
      </c>
      <c r="L613" s="24">
        <f t="shared" si="144"/>
        <v>38.19</v>
      </c>
      <c r="M613" s="24">
        <f t="shared" si="145"/>
        <v>33.58</v>
      </c>
      <c r="N613" s="24"/>
      <c r="O613" s="24">
        <f t="shared" si="136"/>
        <v>68.308359300924607</v>
      </c>
      <c r="P613" s="24">
        <f t="shared" si="137"/>
        <v>-2.8383593009246084</v>
      </c>
      <c r="Q613" s="24">
        <f t="shared" si="138"/>
        <v>27.790823176777359</v>
      </c>
      <c r="R613" s="24">
        <f t="shared" si="146"/>
        <v>-35.571684548930946</v>
      </c>
      <c r="S613" s="24">
        <f t="shared" si="139"/>
        <v>75.286962007805272</v>
      </c>
      <c r="T613" s="24">
        <f t="shared" si="140"/>
        <v>-4.3169620078052731</v>
      </c>
      <c r="U613" s="24">
        <f t="shared" si="141"/>
        <v>83.236491081641262</v>
      </c>
      <c r="V613" s="24">
        <f t="shared" si="147"/>
        <v>17.233508918358737</v>
      </c>
      <c r="W613" s="24">
        <f t="shared" si="148"/>
        <v>2.75</v>
      </c>
      <c r="X613" s="24">
        <f t="shared" si="149"/>
        <v>0.43999999999999773</v>
      </c>
    </row>
    <row r="614" spans="1:24" x14ac:dyDescent="0.2">
      <c r="A614" s="60">
        <f>Spreads!A655</f>
        <v>44383</v>
      </c>
      <c r="B614" s="24">
        <f>IF(Spreads!$F655="","",Spreads!D655)</f>
        <v>63.4</v>
      </c>
      <c r="C614" s="24">
        <f t="shared" si="135"/>
        <v>4.6199999999999974</v>
      </c>
      <c r="D614" s="24">
        <f>IF(Spreads!$F655="","",Spreads!G655)</f>
        <v>94.4</v>
      </c>
      <c r="E614" s="24">
        <f>IF(Spreads!$F655="","",Spreads!B655)</f>
        <v>97.4</v>
      </c>
      <c r="F614" s="24">
        <f>IF(Spreads!$F655="","",Spreads!F655)</f>
        <v>55.746517997189549</v>
      </c>
      <c r="G614" s="24">
        <f>IF(Spreads!$F655="","",Spreads!C655)</f>
        <v>68.400000000000006</v>
      </c>
      <c r="H614" s="24">
        <f>IF(Spreads!$F655="","",Spreads!H655)</f>
        <v>58.78</v>
      </c>
      <c r="I614" s="24">
        <f t="shared" si="142"/>
        <v>-3.0334820028104517</v>
      </c>
      <c r="J614" s="24">
        <f t="shared" si="143"/>
        <v>9.6200000000000045</v>
      </c>
      <c r="L614" s="24">
        <f t="shared" si="144"/>
        <v>38.620000000000005</v>
      </c>
      <c r="M614" s="24">
        <f t="shared" si="145"/>
        <v>35.620000000000005</v>
      </c>
      <c r="N614" s="24"/>
      <c r="O614" s="24">
        <f t="shared" si="136"/>
        <v>64.18314936609093</v>
      </c>
      <c r="P614" s="24">
        <f t="shared" si="137"/>
        <v>-0.78314936609093166</v>
      </c>
      <c r="Q614" s="24">
        <f t="shared" si="138"/>
        <v>26.913993445783099</v>
      </c>
      <c r="R614" s="24">
        <f t="shared" si="146"/>
        <v>-29.947475448593551</v>
      </c>
      <c r="S614" s="24">
        <f t="shared" si="139"/>
        <v>71.890574712463035</v>
      </c>
      <c r="T614" s="24">
        <f t="shared" si="140"/>
        <v>-3.4905747124630295</v>
      </c>
      <c r="U614" s="24">
        <f t="shared" si="141"/>
        <v>80.204154925637113</v>
      </c>
      <c r="V614" s="24">
        <f t="shared" si="147"/>
        <v>17.195845074362893</v>
      </c>
      <c r="W614" s="24">
        <f t="shared" si="148"/>
        <v>2.5</v>
      </c>
      <c r="X614" s="24">
        <f t="shared" si="149"/>
        <v>2.1199999999999974</v>
      </c>
    </row>
    <row r="615" spans="1:24" x14ac:dyDescent="0.2">
      <c r="A615" s="60">
        <f>Spreads!A656</f>
        <v>44384</v>
      </c>
      <c r="B615" s="24">
        <f>IF(Spreads!$F656="","",Spreads!D656)</f>
        <v>66.06</v>
      </c>
      <c r="C615" s="24">
        <f t="shared" si="135"/>
        <v>6.3700000000000045</v>
      </c>
      <c r="D615" s="24">
        <f>IF(Spreads!$F656="","",Spreads!G656)</f>
        <v>93.06</v>
      </c>
      <c r="E615" s="24">
        <f>IF(Spreads!$F656="","",Spreads!B656)</f>
        <v>93.06</v>
      </c>
      <c r="F615" s="24">
        <f>IF(Spreads!$F656="","",Spreads!F656)</f>
        <v>55.995993871058168</v>
      </c>
      <c r="G615" s="24">
        <f>IF(Spreads!$F656="","",Spreads!C656)</f>
        <v>72.06</v>
      </c>
      <c r="H615" s="24">
        <f>IF(Spreads!$F656="","",Spreads!H656)</f>
        <v>59.69</v>
      </c>
      <c r="I615" s="24">
        <f t="shared" si="142"/>
        <v>-3.6940061289418296</v>
      </c>
      <c r="J615" s="24">
        <f t="shared" si="143"/>
        <v>12.370000000000005</v>
      </c>
      <c r="L615" s="24">
        <f t="shared" si="144"/>
        <v>33.370000000000005</v>
      </c>
      <c r="M615" s="24">
        <f t="shared" si="145"/>
        <v>33.370000000000005</v>
      </c>
      <c r="N615" s="24"/>
      <c r="O615" s="24">
        <f t="shared" si="136"/>
        <v>65.213507655568705</v>
      </c>
      <c r="P615" s="24">
        <f t="shared" si="137"/>
        <v>0.84649234443129728</v>
      </c>
      <c r="Q615" s="24">
        <f t="shared" si="138"/>
        <v>28.522592498532106</v>
      </c>
      <c r="R615" s="24">
        <f t="shared" si="146"/>
        <v>-32.216598627473935</v>
      </c>
      <c r="S615" s="24">
        <f t="shared" si="139"/>
        <v>70.950886259627666</v>
      </c>
      <c r="T615" s="24">
        <f t="shared" si="140"/>
        <v>1.1091137403723366</v>
      </c>
      <c r="U615" s="24">
        <f t="shared" si="141"/>
        <v>79.952575745827275</v>
      </c>
      <c r="V615" s="24">
        <f t="shared" si="147"/>
        <v>13.107424254172727</v>
      </c>
      <c r="W615" s="24">
        <f t="shared" si="148"/>
        <v>5</v>
      </c>
      <c r="X615" s="24">
        <f t="shared" si="149"/>
        <v>1.3700000000000045</v>
      </c>
    </row>
    <row r="616" spans="1:24" x14ac:dyDescent="0.2">
      <c r="A616" s="60">
        <f>Spreads!A657</f>
        <v>44385</v>
      </c>
      <c r="B616" s="24">
        <f>IF(Spreads!$F657="","",Spreads!D657)</f>
        <v>64.48</v>
      </c>
      <c r="C616" s="24">
        <f t="shared" si="135"/>
        <v>5.3000000000000043</v>
      </c>
      <c r="D616" s="24">
        <f>IF(Spreads!$F657="","",Spreads!G657)</f>
        <v>92.48</v>
      </c>
      <c r="E616" s="24">
        <f>IF(Spreads!$F657="","",Spreads!B657)</f>
        <v>90.48</v>
      </c>
      <c r="F616" s="24">
        <f>IF(Spreads!$F657="","",Spreads!F657)</f>
        <v>56.801120554906923</v>
      </c>
      <c r="G616" s="24">
        <f>IF(Spreads!$F657="","",Spreads!C657)</f>
        <v>69.48</v>
      </c>
      <c r="H616" s="24">
        <f>IF(Spreads!$F657="","",Spreads!H657)</f>
        <v>59.18</v>
      </c>
      <c r="I616" s="24">
        <f t="shared" si="142"/>
        <v>-2.3788794450930766</v>
      </c>
      <c r="J616" s="24">
        <f t="shared" si="143"/>
        <v>10.300000000000004</v>
      </c>
      <c r="L616" s="24">
        <f t="shared" si="144"/>
        <v>31.300000000000004</v>
      </c>
      <c r="M616" s="24">
        <f t="shared" si="145"/>
        <v>33.300000000000004</v>
      </c>
      <c r="N616" s="24"/>
      <c r="O616" s="24">
        <f t="shared" si="136"/>
        <v>64.566563926246786</v>
      </c>
      <c r="P616" s="24">
        <f t="shared" si="137"/>
        <v>-8.656392624678233E-2</v>
      </c>
      <c r="Q616" s="24">
        <f t="shared" si="138"/>
        <v>27.377049137026756</v>
      </c>
      <c r="R616" s="24">
        <f t="shared" si="146"/>
        <v>-29.755928582119832</v>
      </c>
      <c r="S616" s="24">
        <f t="shared" si="139"/>
        <v>69.699435320721108</v>
      </c>
      <c r="T616" s="24">
        <f t="shared" si="140"/>
        <v>-0.21943532072110372</v>
      </c>
      <c r="U616" s="24">
        <f t="shared" si="141"/>
        <v>79.366305086411074</v>
      </c>
      <c r="V616" s="24">
        <f t="shared" si="147"/>
        <v>11.11369491358893</v>
      </c>
      <c r="W616" s="24">
        <f t="shared" si="148"/>
        <v>4.5</v>
      </c>
      <c r="X616" s="24">
        <f t="shared" si="149"/>
        <v>0.80000000000000426</v>
      </c>
    </row>
    <row r="617" spans="1:24" x14ac:dyDescent="0.2">
      <c r="A617" s="60">
        <f>Spreads!A658</f>
        <v>44386</v>
      </c>
      <c r="B617" s="24">
        <f>IF(Spreads!$F658="","",Spreads!D658)</f>
        <v>66.349999999999994</v>
      </c>
      <c r="C617" s="24">
        <f t="shared" si="135"/>
        <v>5.4099999999999966</v>
      </c>
      <c r="D617" s="24">
        <f>IF(Spreads!$F658="","",Spreads!G658)</f>
        <v>94.35</v>
      </c>
      <c r="E617" s="24">
        <f>IF(Spreads!$F658="","",Spreads!B658)</f>
        <v>91.35</v>
      </c>
      <c r="F617" s="24">
        <f>IF(Spreads!$F658="","",Spreads!F658)</f>
        <v>57.005237178981247</v>
      </c>
      <c r="G617" s="24">
        <f>IF(Spreads!$F658="","",Spreads!C658)</f>
        <v>71.349999999999994</v>
      </c>
      <c r="H617" s="24">
        <f>IF(Spreads!$F658="","",Spreads!H658)</f>
        <v>60.94</v>
      </c>
      <c r="I617" s="24">
        <f t="shared" si="142"/>
        <v>-3.9347628210187509</v>
      </c>
      <c r="J617" s="24">
        <f t="shared" si="143"/>
        <v>10.409999999999997</v>
      </c>
      <c r="L617" s="24">
        <f t="shared" si="144"/>
        <v>30.409999999999997</v>
      </c>
      <c r="M617" s="24">
        <f t="shared" si="145"/>
        <v>33.409999999999997</v>
      </c>
      <c r="N617" s="24"/>
      <c r="O617" s="24">
        <f t="shared" si="136"/>
        <v>66.579817043266431</v>
      </c>
      <c r="P617" s="24">
        <f t="shared" si="137"/>
        <v>-0.22981704326643637</v>
      </c>
      <c r="Q617" s="24">
        <f t="shared" si="138"/>
        <v>28.084540165532065</v>
      </c>
      <c r="R617" s="24">
        <f t="shared" si="146"/>
        <v>-32.019302986550812</v>
      </c>
      <c r="S617" s="24">
        <f t="shared" si="139"/>
        <v>71.168316097701819</v>
      </c>
      <c r="T617" s="24">
        <f t="shared" si="140"/>
        <v>0.18168390229817533</v>
      </c>
      <c r="U617" s="24">
        <f t="shared" si="141"/>
        <v>81.477979882871665</v>
      </c>
      <c r="V617" s="24">
        <f t="shared" si="147"/>
        <v>9.8720201171283293</v>
      </c>
      <c r="W617" s="24">
        <f t="shared" si="148"/>
        <v>5</v>
      </c>
      <c r="X617" s="24">
        <f t="shared" si="149"/>
        <v>0.40999999999999659</v>
      </c>
    </row>
    <row r="618" spans="1:24" x14ac:dyDescent="0.2">
      <c r="A618" s="60">
        <f>Spreads!A659</f>
        <v>44389</v>
      </c>
      <c r="B618" s="24">
        <f>IF(Spreads!$F659="","",Spreads!D659)</f>
        <v>68.05</v>
      </c>
      <c r="C618" s="24">
        <f t="shared" si="135"/>
        <v>5.6899999999999977</v>
      </c>
      <c r="D618" s="24">
        <f>IF(Spreads!$F659="","",Spreads!G659)</f>
        <v>96.05</v>
      </c>
      <c r="E618" s="24">
        <f>IF(Spreads!$F659="","",Spreads!B659)</f>
        <v>92.05</v>
      </c>
      <c r="F618" s="24">
        <f>IF(Spreads!$F659="","",Spreads!F659)</f>
        <v>56.699062242869758</v>
      </c>
      <c r="G618" s="24">
        <f>IF(Spreads!$F659="","",Spreads!C659)</f>
        <v>73.05</v>
      </c>
      <c r="H618" s="24">
        <f>IF(Spreads!$F659="","",Spreads!H659)</f>
        <v>62.36</v>
      </c>
      <c r="I618" s="24">
        <f t="shared" si="142"/>
        <v>-5.6609377571302417</v>
      </c>
      <c r="J618" s="24">
        <f t="shared" si="143"/>
        <v>10.689999999999998</v>
      </c>
      <c r="L618" s="24">
        <f t="shared" si="144"/>
        <v>29.689999999999998</v>
      </c>
      <c r="M618" s="24">
        <f t="shared" si="145"/>
        <v>33.69</v>
      </c>
      <c r="N618" s="24"/>
      <c r="O618" s="24">
        <f t="shared" si="136"/>
        <v>68.238772847466578</v>
      </c>
      <c r="P618" s="24">
        <f t="shared" si="137"/>
        <v>-0.18877284746658063</v>
      </c>
      <c r="Q618" s="24">
        <f t="shared" si="138"/>
        <v>28.743612760609047</v>
      </c>
      <c r="R618" s="24">
        <f t="shared" si="146"/>
        <v>-34.404550517739288</v>
      </c>
      <c r="S618" s="24">
        <f t="shared" si="139"/>
        <v>72.352750513257249</v>
      </c>
      <c r="T618" s="24">
        <f t="shared" si="140"/>
        <v>0.69724948674274856</v>
      </c>
      <c r="U618" s="24">
        <f t="shared" si="141"/>
        <v>83.278212142528872</v>
      </c>
      <c r="V618" s="24">
        <f t="shared" si="147"/>
        <v>8.771787857471125</v>
      </c>
      <c r="W618" s="24">
        <f t="shared" si="148"/>
        <v>5.5</v>
      </c>
      <c r="X618" s="24">
        <f t="shared" si="149"/>
        <v>0.18999999999999773</v>
      </c>
    </row>
    <row r="619" spans="1:24" x14ac:dyDescent="0.2">
      <c r="A619" s="60">
        <f>Spreads!A660</f>
        <v>44390</v>
      </c>
      <c r="B619" s="24">
        <f>IF(Spreads!$F660="","",Spreads!D660)</f>
        <v>69.540000000000006</v>
      </c>
      <c r="C619" s="24">
        <f t="shared" si="135"/>
        <v>6.0600000000000094</v>
      </c>
      <c r="D619" s="24">
        <f>IF(Spreads!$F660="","",Spreads!G660)</f>
        <v>97.54</v>
      </c>
      <c r="E619" s="24">
        <f>IF(Spreads!$F660="","",Spreads!B660)</f>
        <v>93.54</v>
      </c>
      <c r="F619" s="24">
        <f>IF(Spreads!$F660="","",Spreads!F660)</f>
        <v>56.098052183095334</v>
      </c>
      <c r="G619" s="24">
        <f>IF(Spreads!$F660="","",Spreads!C660)</f>
        <v>74.540000000000006</v>
      </c>
      <c r="H619" s="24">
        <f>IF(Spreads!$F660="","",Spreads!H660)</f>
        <v>63.48</v>
      </c>
      <c r="I619" s="24">
        <f t="shared" si="142"/>
        <v>-7.3819478169046633</v>
      </c>
      <c r="J619" s="24">
        <f t="shared" si="143"/>
        <v>11.060000000000009</v>
      </c>
      <c r="L619" s="24">
        <f t="shared" si="144"/>
        <v>30.060000000000009</v>
      </c>
      <c r="M619" s="24">
        <f t="shared" si="145"/>
        <v>34.060000000000009</v>
      </c>
      <c r="N619" s="24"/>
      <c r="O619" s="24">
        <f t="shared" si="136"/>
        <v>69.573683782062091</v>
      </c>
      <c r="P619" s="24">
        <f t="shared" si="137"/>
        <v>-3.3683782062084333E-2</v>
      </c>
      <c r="Q619" s="24">
        <f t="shared" si="138"/>
        <v>29.332275061153389</v>
      </c>
      <c r="R619" s="24">
        <f t="shared" si="146"/>
        <v>-36.714222878058052</v>
      </c>
      <c r="S619" s="24">
        <f t="shared" si="139"/>
        <v>73.619662850777416</v>
      </c>
      <c r="T619" s="24">
        <f t="shared" si="140"/>
        <v>0.9203371492225898</v>
      </c>
      <c r="U619" s="24">
        <f t="shared" si="141"/>
        <v>84.773369335662096</v>
      </c>
      <c r="V619" s="24">
        <f t="shared" si="147"/>
        <v>8.7666306643379102</v>
      </c>
      <c r="W619" s="24">
        <f t="shared" si="148"/>
        <v>5.75</v>
      </c>
      <c r="X619" s="24">
        <f t="shared" si="149"/>
        <v>0.31000000000000938</v>
      </c>
    </row>
    <row r="620" spans="1:24" x14ac:dyDescent="0.2">
      <c r="A620" s="60">
        <f>Spreads!A661</f>
        <v>44391</v>
      </c>
      <c r="B620" s="24">
        <f>IF(Spreads!$F661="","",Spreads!D661)</f>
        <v>70.22</v>
      </c>
      <c r="C620" s="24">
        <f t="shared" si="135"/>
        <v>6.4699999999999989</v>
      </c>
      <c r="D620" s="24">
        <f>IF(Spreads!$F661="","",Spreads!G661)</f>
        <v>98.22</v>
      </c>
      <c r="E620" s="24">
        <f>IF(Spreads!$F661="","",Spreads!B661)</f>
        <v>90.22</v>
      </c>
      <c r="F620" s="24">
        <f>IF(Spreads!$F661="","",Spreads!F661)</f>
        <v>56.302168807169672</v>
      </c>
      <c r="G620" s="24">
        <f>IF(Spreads!$F661="","",Spreads!C661)</f>
        <v>75.22</v>
      </c>
      <c r="H620" s="24">
        <f>IF(Spreads!$F661="","",Spreads!H661)</f>
        <v>63.75</v>
      </c>
      <c r="I620" s="24">
        <f t="shared" si="142"/>
        <v>-7.4478311928303285</v>
      </c>
      <c r="J620" s="24">
        <f t="shared" si="143"/>
        <v>11.469999999999999</v>
      </c>
      <c r="L620" s="24">
        <f t="shared" si="144"/>
        <v>26.47</v>
      </c>
      <c r="M620" s="24">
        <f t="shared" si="145"/>
        <v>34.47</v>
      </c>
      <c r="N620" s="24"/>
      <c r="O620" s="24">
        <f t="shared" si="136"/>
        <v>69.869827326471622</v>
      </c>
      <c r="P620" s="24">
        <f t="shared" si="137"/>
        <v>0.35017267352837678</v>
      </c>
      <c r="Q620" s="24">
        <f t="shared" si="138"/>
        <v>29.622225665707681</v>
      </c>
      <c r="R620" s="24">
        <f t="shared" si="146"/>
        <v>-37.07005685853801</v>
      </c>
      <c r="S620" s="24">
        <f t="shared" si="139"/>
        <v>72.619903833194371</v>
      </c>
      <c r="T620" s="24">
        <f t="shared" si="140"/>
        <v>2.6000961668056277</v>
      </c>
      <c r="U620" s="24">
        <f t="shared" si="141"/>
        <v>85.295669539375325</v>
      </c>
      <c r="V620" s="24">
        <f t="shared" si="147"/>
        <v>4.9243304606246738</v>
      </c>
      <c r="W620" s="24">
        <f t="shared" si="148"/>
        <v>6.5</v>
      </c>
      <c r="X620" s="24">
        <f t="shared" si="149"/>
        <v>-3.0000000000001137E-2</v>
      </c>
    </row>
    <row r="621" spans="1:24" x14ac:dyDescent="0.2">
      <c r="A621" s="60">
        <f>Spreads!A662</f>
        <v>44392</v>
      </c>
      <c r="B621" s="24">
        <f>IF(Spreads!$F662="","",Spreads!D662)</f>
        <v>71.31</v>
      </c>
      <c r="C621" s="24">
        <f t="shared" si="135"/>
        <v>6.8200000000000074</v>
      </c>
      <c r="D621" s="24">
        <f>IF(Spreads!$F662="","",Spreads!G662)</f>
        <v>99.31</v>
      </c>
      <c r="E621" s="24">
        <f>IF(Spreads!$F662="","",Spreads!B662)</f>
        <v>91.31</v>
      </c>
      <c r="F621" s="24">
        <f>IF(Spreads!$F662="","",Spreads!F662)</f>
        <v>55.247566249452298</v>
      </c>
      <c r="G621" s="24">
        <f>IF(Spreads!$F662="","",Spreads!C662)</f>
        <v>76.31</v>
      </c>
      <c r="H621" s="24">
        <f>IF(Spreads!$F662="","",Spreads!H662)</f>
        <v>64.489999999999995</v>
      </c>
      <c r="I621" s="24">
        <f t="shared" si="142"/>
        <v>-9.242433750547697</v>
      </c>
      <c r="J621" s="24">
        <f t="shared" si="143"/>
        <v>11.820000000000007</v>
      </c>
      <c r="L621" s="24">
        <f t="shared" si="144"/>
        <v>26.820000000000007</v>
      </c>
      <c r="M621" s="24">
        <f t="shared" si="145"/>
        <v>34.820000000000007</v>
      </c>
      <c r="N621" s="24"/>
      <c r="O621" s="24">
        <f t="shared" si="136"/>
        <v>70.800174452742311</v>
      </c>
      <c r="P621" s="24">
        <f t="shared" si="137"/>
        <v>0.50982554725769091</v>
      </c>
      <c r="Q621" s="24">
        <f t="shared" si="138"/>
        <v>30.05986473067297</v>
      </c>
      <c r="R621" s="24">
        <f t="shared" si="146"/>
        <v>-39.302298481220667</v>
      </c>
      <c r="S621" s="24">
        <f t="shared" si="139"/>
        <v>73.494409147250238</v>
      </c>
      <c r="T621" s="24">
        <f t="shared" si="140"/>
        <v>2.8155908527497644</v>
      </c>
      <c r="U621" s="24">
        <f t="shared" si="141"/>
        <v>86.336788998669618</v>
      </c>
      <c r="V621" s="24">
        <f t="shared" si="147"/>
        <v>4.9732110013303839</v>
      </c>
      <c r="W621" s="24">
        <f t="shared" si="148"/>
        <v>6.75</v>
      </c>
      <c r="X621" s="24">
        <f t="shared" si="149"/>
        <v>7.000000000000739E-2</v>
      </c>
    </row>
    <row r="622" spans="1:24" x14ac:dyDescent="0.2">
      <c r="A622" s="60">
        <f>Spreads!A663</f>
        <v>44393</v>
      </c>
      <c r="B622" s="24">
        <f>IF(Spreads!$F663="","",Spreads!D663)</f>
        <v>72.31</v>
      </c>
      <c r="C622" s="24">
        <f t="shared" si="135"/>
        <v>7.0900000000000034</v>
      </c>
      <c r="D622" s="24">
        <f>IF(Spreads!$F663="","",Spreads!G663)</f>
        <v>100.31</v>
      </c>
      <c r="E622" s="24">
        <f>IF(Spreads!$F663="","",Spreads!B663)</f>
        <v>92.31</v>
      </c>
      <c r="F622" s="24">
        <f>IF(Spreads!$F663="","",Spreads!F663)</f>
        <v>58.728888671164491</v>
      </c>
      <c r="G622" s="24">
        <f>IF(Spreads!$F663="","",Spreads!C663)</f>
        <v>77.31</v>
      </c>
      <c r="H622" s="24">
        <f>IF(Spreads!$F663="","",Spreads!H663)</f>
        <v>65.22</v>
      </c>
      <c r="I622" s="24">
        <f t="shared" si="142"/>
        <v>-6.4911113288355082</v>
      </c>
      <c r="J622" s="24">
        <f t="shared" si="143"/>
        <v>12.090000000000003</v>
      </c>
      <c r="L622" s="24">
        <f t="shared" si="144"/>
        <v>27.090000000000003</v>
      </c>
      <c r="M622" s="24">
        <f t="shared" si="145"/>
        <v>35.090000000000003</v>
      </c>
      <c r="N622" s="24"/>
      <c r="O622" s="24">
        <f t="shared" si="136"/>
        <v>71.385429815519757</v>
      </c>
      <c r="P622" s="24">
        <f t="shared" si="137"/>
        <v>0.92457018448024542</v>
      </c>
      <c r="Q622" s="24">
        <f t="shared" si="138"/>
        <v>30.456854848597658</v>
      </c>
      <c r="R622" s="24">
        <f t="shared" si="146"/>
        <v>-36.947966177433166</v>
      </c>
      <c r="S622" s="24">
        <f t="shared" si="139"/>
        <v>74.330395093475943</v>
      </c>
      <c r="T622" s="24">
        <f t="shared" si="140"/>
        <v>2.9796049065240595</v>
      </c>
      <c r="U622" s="24">
        <f t="shared" si="141"/>
        <v>87.325861876780664</v>
      </c>
      <c r="V622" s="24">
        <f t="shared" si="147"/>
        <v>4.9841381232193385</v>
      </c>
      <c r="W622" s="24">
        <f t="shared" si="148"/>
        <v>6.75</v>
      </c>
      <c r="X622" s="24">
        <f t="shared" si="149"/>
        <v>0.34000000000000341</v>
      </c>
    </row>
    <row r="623" spans="1:24" x14ac:dyDescent="0.2">
      <c r="A623" s="60">
        <f>Spreads!A664</f>
        <v>44396</v>
      </c>
      <c r="B623" s="24">
        <f>IF(Spreads!$F664="","",Spreads!D664)</f>
        <v>68.69</v>
      </c>
      <c r="C623" s="24">
        <f t="shared" si="135"/>
        <v>5.6099999999999994</v>
      </c>
      <c r="D623" s="24">
        <f>IF(Spreads!$F664="","",Spreads!G664)</f>
        <v>98.69</v>
      </c>
      <c r="E623" s="24">
        <f>IF(Spreads!$F664="","",Spreads!B664)</f>
        <v>90.69</v>
      </c>
      <c r="F623" s="24">
        <f>IF(Spreads!$F664="","",Spreads!F664)</f>
        <v>57.98046104955862</v>
      </c>
      <c r="G623" s="24">
        <f>IF(Spreads!$F664="","",Spreads!C664)</f>
        <v>74.69</v>
      </c>
      <c r="H623" s="24">
        <f>IF(Spreads!$F664="","",Spreads!H664)</f>
        <v>63.08</v>
      </c>
      <c r="I623" s="24">
        <f t="shared" si="142"/>
        <v>-5.0995389504413779</v>
      </c>
      <c r="J623" s="24">
        <f t="shared" si="143"/>
        <v>11.61</v>
      </c>
      <c r="L623" s="24">
        <f t="shared" si="144"/>
        <v>27.61</v>
      </c>
      <c r="M623" s="24">
        <f t="shared" si="145"/>
        <v>35.61</v>
      </c>
      <c r="N623" s="24"/>
      <c r="O623" s="24">
        <f t="shared" si="136"/>
        <v>68.974284240938744</v>
      </c>
      <c r="P623" s="24">
        <f t="shared" si="137"/>
        <v>-0.28428424093874582</v>
      </c>
      <c r="Q623" s="24">
        <f t="shared" si="138"/>
        <v>29.436826391404917</v>
      </c>
      <c r="R623" s="24">
        <f t="shared" si="146"/>
        <v>-34.536365341846292</v>
      </c>
      <c r="S623" s="24">
        <f t="shared" si="139"/>
        <v>72.344946652657157</v>
      </c>
      <c r="T623" s="24">
        <f t="shared" si="140"/>
        <v>2.3450533473428408</v>
      </c>
      <c r="U623" s="24">
        <f t="shared" si="141"/>
        <v>85.177846915032788</v>
      </c>
      <c r="V623" s="24">
        <f t="shared" si="147"/>
        <v>5.5121530849672098</v>
      </c>
      <c r="W623" s="24">
        <f t="shared" si="148"/>
        <v>6.25</v>
      </c>
      <c r="X623" s="24">
        <f t="shared" si="149"/>
        <v>-0.64000000000000057</v>
      </c>
    </row>
    <row r="624" spans="1:24" x14ac:dyDescent="0.2">
      <c r="A624" s="60">
        <f>Spreads!A665</f>
        <v>44397</v>
      </c>
      <c r="B624" s="24">
        <f>IF(Spreads!$F665="","",Spreads!D665)</f>
        <v>69.02</v>
      </c>
      <c r="C624" s="24">
        <f t="shared" si="135"/>
        <v>5.0899999999999963</v>
      </c>
      <c r="D624" s="24">
        <f>IF(Spreads!$F665="","",Spreads!G665)</f>
        <v>99.02</v>
      </c>
      <c r="E624" s="24">
        <f>IF(Spreads!$F665="","",Spreads!B665)</f>
        <v>91.02</v>
      </c>
      <c r="F624" s="24">
        <f>IF(Spreads!$F665="","",Spreads!F665)</f>
        <v>58.263956360772958</v>
      </c>
      <c r="G624" s="24">
        <f>IF(Spreads!$F665="","",Spreads!C665)</f>
        <v>74.02</v>
      </c>
      <c r="H624" s="24">
        <f>IF(Spreads!$F665="","",Spreads!H665)</f>
        <v>63.93</v>
      </c>
      <c r="I624" s="24">
        <f t="shared" si="142"/>
        <v>-5.6660436392270412</v>
      </c>
      <c r="J624" s="24">
        <f t="shared" si="143"/>
        <v>10.089999999999996</v>
      </c>
      <c r="L624" s="24">
        <f t="shared" si="144"/>
        <v>27.089999999999996</v>
      </c>
      <c r="M624" s="24">
        <f t="shared" si="145"/>
        <v>35.089999999999996</v>
      </c>
      <c r="N624" s="24"/>
      <c r="O624" s="24">
        <f t="shared" si="136"/>
        <v>69.932995421963042</v>
      </c>
      <c r="P624" s="24">
        <f t="shared" si="137"/>
        <v>-0.91299542196304628</v>
      </c>
      <c r="Q624" s="24">
        <f t="shared" si="138"/>
        <v>29.052563785108056</v>
      </c>
      <c r="R624" s="24">
        <f t="shared" si="146"/>
        <v>-34.718607424335097</v>
      </c>
      <c r="S624" s="24">
        <f t="shared" si="139"/>
        <v>73.022361810976065</v>
      </c>
      <c r="T624" s="24">
        <f t="shared" si="140"/>
        <v>0.99763818902393098</v>
      </c>
      <c r="U624" s="24">
        <f t="shared" si="141"/>
        <v>85.908521279108584</v>
      </c>
      <c r="V624" s="24">
        <f t="shared" si="147"/>
        <v>5.1114787208914123</v>
      </c>
      <c r="W624" s="24">
        <f t="shared" si="148"/>
        <v>5.75</v>
      </c>
      <c r="X624" s="24">
        <f t="shared" si="149"/>
        <v>-0.66000000000000369</v>
      </c>
    </row>
    <row r="625" spans="1:24" x14ac:dyDescent="0.2">
      <c r="A625" s="60">
        <f>Spreads!A666</f>
        <v>44398</v>
      </c>
      <c r="B625" s="24">
        <f>IF(Spreads!$F666="","",Spreads!D666)</f>
        <v>67.459999999999994</v>
      </c>
      <c r="C625" s="24">
        <f t="shared" si="135"/>
        <v>4.6799999999999926</v>
      </c>
      <c r="D625" s="24">
        <f>IF(Spreads!$F666="","",Spreads!G666)</f>
        <v>97.46</v>
      </c>
      <c r="E625" s="24">
        <f>IF(Spreads!$F666="","",Spreads!B666)</f>
        <v>89.46</v>
      </c>
      <c r="F625" s="24">
        <f>IF(Spreads!$F666="","",Spreads!F666)</f>
        <v>56.767101117561204</v>
      </c>
      <c r="G625" s="24">
        <f>IF(Spreads!$F666="","",Spreads!C666)</f>
        <v>71.459999999999994</v>
      </c>
      <c r="H625" s="24">
        <f>IF(Spreads!$F666="","",Spreads!H666)</f>
        <v>62.78</v>
      </c>
      <c r="I625" s="24">
        <f t="shared" si="142"/>
        <v>-6.0128988824387974</v>
      </c>
      <c r="J625" s="24">
        <f t="shared" si="143"/>
        <v>8.6799999999999926</v>
      </c>
      <c r="L625" s="24">
        <f t="shared" si="144"/>
        <v>26.679999999999993</v>
      </c>
      <c r="M625" s="24">
        <f t="shared" si="145"/>
        <v>34.679999999999993</v>
      </c>
      <c r="N625" s="24"/>
      <c r="O625" s="24">
        <f t="shared" si="136"/>
        <v>68.717786797814298</v>
      </c>
      <c r="P625" s="24">
        <f t="shared" si="137"/>
        <v>-1.2577867978143047</v>
      </c>
      <c r="Q625" s="24">
        <f t="shared" si="138"/>
        <v>27.972779344908457</v>
      </c>
      <c r="R625" s="24">
        <f t="shared" si="146"/>
        <v>-33.98567822734725</v>
      </c>
      <c r="S625" s="24">
        <f t="shared" si="139"/>
        <v>71.710840307321831</v>
      </c>
      <c r="T625" s="24">
        <f t="shared" si="140"/>
        <v>-0.25084030732183749</v>
      </c>
      <c r="U625" s="24">
        <f t="shared" si="141"/>
        <v>84.358133769652397</v>
      </c>
      <c r="V625" s="24">
        <f t="shared" si="147"/>
        <v>5.1018662303475963</v>
      </c>
      <c r="W625" s="24">
        <f t="shared" si="148"/>
        <v>5</v>
      </c>
      <c r="X625" s="24">
        <f t="shared" si="149"/>
        <v>-0.32000000000000739</v>
      </c>
    </row>
    <row r="626" spans="1:24" x14ac:dyDescent="0.2">
      <c r="A626" s="60">
        <f>Spreads!A667</f>
        <v>44399</v>
      </c>
      <c r="B626" s="24">
        <f>IF(Spreads!$F667="","",Spreads!D667)</f>
        <v>67</v>
      </c>
      <c r="C626" s="24">
        <f t="shared" si="135"/>
        <v>5.0399999999999991</v>
      </c>
      <c r="D626" s="24">
        <f>IF(Spreads!$F667="","",Spreads!G667)</f>
        <v>97</v>
      </c>
      <c r="E626" s="24">
        <f>IF(Spreads!$F667="","",Spreads!B667)</f>
        <v>89</v>
      </c>
      <c r="F626" s="24">
        <f>IF(Spreads!$F667="","",Spreads!F667)</f>
        <v>56.597003930832592</v>
      </c>
      <c r="G626" s="24">
        <f>IF(Spreads!$F667="","",Spreads!C667)</f>
        <v>71</v>
      </c>
      <c r="H626" s="24">
        <f>IF(Spreads!$F667="","",Spreads!H667)</f>
        <v>61.96</v>
      </c>
      <c r="I626" s="24">
        <f t="shared" si="142"/>
        <v>-5.3629960691674086</v>
      </c>
      <c r="J626" s="24">
        <f t="shared" si="143"/>
        <v>9.0399999999999991</v>
      </c>
      <c r="L626" s="24">
        <f t="shared" si="144"/>
        <v>27.04</v>
      </c>
      <c r="M626" s="24">
        <f t="shared" si="145"/>
        <v>35.04</v>
      </c>
      <c r="N626" s="24"/>
      <c r="O626" s="24">
        <f t="shared" si="136"/>
        <v>67.785309104294257</v>
      </c>
      <c r="P626" s="24">
        <f t="shared" si="137"/>
        <v>-0.7853091042942566</v>
      </c>
      <c r="Q626" s="24">
        <f t="shared" si="138"/>
        <v>27.832932019893573</v>
      </c>
      <c r="R626" s="24">
        <f t="shared" si="146"/>
        <v>-33.195928089060985</v>
      </c>
      <c r="S626" s="24">
        <f t="shared" si="139"/>
        <v>71.007085377780555</v>
      </c>
      <c r="T626" s="24">
        <f t="shared" si="140"/>
        <v>-7.0853777805552909E-3</v>
      </c>
      <c r="U626" s="24">
        <f t="shared" si="141"/>
        <v>83.581780294672811</v>
      </c>
      <c r="V626" s="24">
        <f t="shared" si="147"/>
        <v>5.4182197053271892</v>
      </c>
      <c r="W626" s="24">
        <f t="shared" si="148"/>
        <v>5</v>
      </c>
      <c r="X626" s="24">
        <f t="shared" si="149"/>
        <v>3.9999999999999147E-2</v>
      </c>
    </row>
    <row r="627" spans="1:24" x14ac:dyDescent="0.2">
      <c r="A627" s="60">
        <f>Spreads!A668</f>
        <v>44400</v>
      </c>
      <c r="B627" s="24">
        <f>IF(Spreads!$F668="","",Spreads!D668)</f>
        <v>67.66</v>
      </c>
      <c r="C627" s="24">
        <f t="shared" si="135"/>
        <v>4.43</v>
      </c>
      <c r="D627" s="24">
        <f>IF(Spreads!$F668="","",Spreads!G668)</f>
        <v>97.66</v>
      </c>
      <c r="E627" s="24">
        <f>IF(Spreads!$F668="","",Spreads!B668)</f>
        <v>91.16</v>
      </c>
      <c r="F627" s="24">
        <f>IF(Spreads!$F668="","",Spreads!F668)</f>
        <v>57.799024050381433</v>
      </c>
      <c r="G627" s="24">
        <f>IF(Spreads!$F668="","",Spreads!C668)</f>
        <v>72.16</v>
      </c>
      <c r="H627" s="24">
        <f>IF(Spreads!$F668="","",Spreads!H668)</f>
        <v>63.23</v>
      </c>
      <c r="I627" s="24">
        <f t="shared" si="142"/>
        <v>-5.4309759496185634</v>
      </c>
      <c r="J627" s="24">
        <f t="shared" si="143"/>
        <v>8.93</v>
      </c>
      <c r="L627" s="24">
        <f t="shared" si="144"/>
        <v>27.93</v>
      </c>
      <c r="M627" s="24">
        <f t="shared" si="145"/>
        <v>34.43</v>
      </c>
      <c r="N627" s="24"/>
      <c r="O627" s="24">
        <f t="shared" si="136"/>
        <v>69.160490322258667</v>
      </c>
      <c r="P627" s="24">
        <f t="shared" si="137"/>
        <v>-1.5004903222586705</v>
      </c>
      <c r="Q627" s="24">
        <f t="shared" si="138"/>
        <v>28.256060399126667</v>
      </c>
      <c r="R627" s="24">
        <f t="shared" si="146"/>
        <v>-33.687036348745231</v>
      </c>
      <c r="S627" s="24">
        <f t="shared" si="139"/>
        <v>72.610561845741401</v>
      </c>
      <c r="T627" s="24">
        <f t="shared" si="140"/>
        <v>-0.45056184574140445</v>
      </c>
      <c r="U627" s="24">
        <f t="shared" si="141"/>
        <v>84.757723448782983</v>
      </c>
      <c r="V627" s="24">
        <f t="shared" si="147"/>
        <v>6.4022765512170139</v>
      </c>
      <c r="W627" s="24">
        <f t="shared" si="148"/>
        <v>5</v>
      </c>
      <c r="X627" s="24">
        <f t="shared" si="149"/>
        <v>-0.57000000000000028</v>
      </c>
    </row>
    <row r="628" spans="1:24" x14ac:dyDescent="0.2">
      <c r="A628" s="60">
        <f>Spreads!A669</f>
        <v>44403</v>
      </c>
      <c r="B628" s="24">
        <f>IF(Spreads!$F669="","",Spreads!D669)</f>
        <v>68.430000000000007</v>
      </c>
      <c r="C628" s="24">
        <f t="shared" si="135"/>
        <v>4.3600000000000136</v>
      </c>
      <c r="D628" s="24">
        <f>IF(Spreads!$F669="","",Spreads!G669)</f>
        <v>98.43</v>
      </c>
      <c r="E628" s="24">
        <f>IF(Spreads!$F669="","",Spreads!B669)</f>
        <v>91.93</v>
      </c>
      <c r="F628" s="24">
        <f>IF(Spreads!$F669="","",Spreads!F669)</f>
        <v>58.093859174044347</v>
      </c>
      <c r="G628" s="24">
        <f>IF(Spreads!$F669="","",Spreads!C669)</f>
        <v>72.930000000000007</v>
      </c>
      <c r="H628" s="24">
        <f>IF(Spreads!$F669="","",Spreads!H669)</f>
        <v>64.069999999999993</v>
      </c>
      <c r="I628" s="24">
        <f t="shared" si="142"/>
        <v>-5.9761408259556461</v>
      </c>
      <c r="J628" s="24">
        <f t="shared" si="143"/>
        <v>8.8600000000000136</v>
      </c>
      <c r="L628" s="24">
        <f t="shared" si="144"/>
        <v>27.860000000000014</v>
      </c>
      <c r="M628" s="24">
        <f t="shared" si="145"/>
        <v>34.360000000000014</v>
      </c>
      <c r="N628" s="24"/>
      <c r="O628" s="24">
        <f t="shared" si="136"/>
        <v>70.106843359117988</v>
      </c>
      <c r="P628" s="24">
        <f t="shared" si="137"/>
        <v>-1.6768433591179814</v>
      </c>
      <c r="Q628" s="24">
        <f t="shared" si="138"/>
        <v>28.537196604234452</v>
      </c>
      <c r="R628" s="24">
        <f t="shared" si="146"/>
        <v>-34.513337430190099</v>
      </c>
      <c r="S628" s="24">
        <f t="shared" si="139"/>
        <v>73.437472320224714</v>
      </c>
      <c r="T628" s="24">
        <f t="shared" si="140"/>
        <v>-0.50747232022470712</v>
      </c>
      <c r="U628" s="24">
        <f t="shared" si="141"/>
        <v>85.703761213826425</v>
      </c>
      <c r="V628" s="24">
        <f t="shared" si="147"/>
        <v>6.2262387861735817</v>
      </c>
      <c r="W628" s="24">
        <f t="shared" si="148"/>
        <v>5</v>
      </c>
      <c r="X628" s="24">
        <f t="shared" si="149"/>
        <v>-0.63999999999998636</v>
      </c>
    </row>
    <row r="629" spans="1:24" x14ac:dyDescent="0.2">
      <c r="A629" s="60">
        <f>Spreads!A670</f>
        <v>44404</v>
      </c>
      <c r="B629" s="24">
        <f>IF(Spreads!$F670="","",Spreads!D670)</f>
        <v>68.260000000000005</v>
      </c>
      <c r="C629" s="24">
        <f t="shared" si="135"/>
        <v>5.3500000000000085</v>
      </c>
      <c r="D629" s="24">
        <f>IF(Spreads!$F670="","",Spreads!G670)</f>
        <v>96.26</v>
      </c>
      <c r="E629" s="24">
        <f>IF(Spreads!$F670="","",Spreads!B670)</f>
        <v>93.26</v>
      </c>
      <c r="F629" s="24">
        <f>IF(Spreads!$F670="","",Spreads!F670)</f>
        <v>58.604150734230174</v>
      </c>
      <c r="G629" s="24">
        <f>IF(Spreads!$F670="","",Spreads!C670)</f>
        <v>72.760000000000005</v>
      </c>
      <c r="H629" s="24">
        <f>IF(Spreads!$F670="","",Spreads!H670)</f>
        <v>62.91</v>
      </c>
      <c r="I629" s="24">
        <f t="shared" si="142"/>
        <v>-4.3058492657698224</v>
      </c>
      <c r="J629" s="24">
        <f t="shared" si="143"/>
        <v>9.8500000000000085</v>
      </c>
      <c r="L629" s="24">
        <f t="shared" si="144"/>
        <v>30.350000000000009</v>
      </c>
      <c r="M629" s="24">
        <f t="shared" si="145"/>
        <v>33.350000000000009</v>
      </c>
      <c r="N629" s="24"/>
      <c r="O629" s="24">
        <f t="shared" si="136"/>
        <v>68.732506874007839</v>
      </c>
      <c r="P629" s="24">
        <f t="shared" si="137"/>
        <v>-0.4725068740078342</v>
      </c>
      <c r="Q629" s="24">
        <f t="shared" si="138"/>
        <v>28.561206642447971</v>
      </c>
      <c r="R629" s="24">
        <f t="shared" si="146"/>
        <v>-32.867055908217793</v>
      </c>
      <c r="S629" s="24">
        <f t="shared" si="139"/>
        <v>73.144570615351284</v>
      </c>
      <c r="T629" s="24">
        <f t="shared" si="140"/>
        <v>-0.38457061535127934</v>
      </c>
      <c r="U629" s="24">
        <f t="shared" si="141"/>
        <v>83.749220682332748</v>
      </c>
      <c r="V629" s="24">
        <f t="shared" si="147"/>
        <v>9.5107793176672573</v>
      </c>
      <c r="W629" s="24">
        <f t="shared" si="148"/>
        <v>5</v>
      </c>
      <c r="X629" s="24">
        <f t="shared" si="149"/>
        <v>0.35000000000000853</v>
      </c>
    </row>
    <row r="630" spans="1:24" x14ac:dyDescent="0.2">
      <c r="A630" s="60">
        <f>Spreads!A671</f>
        <v>44405</v>
      </c>
      <c r="B630" s="24">
        <f>IF(Spreads!$F671="","",Spreads!D671)</f>
        <v>68.55</v>
      </c>
      <c r="C630" s="24">
        <f t="shared" si="135"/>
        <v>5.1499999999999986</v>
      </c>
      <c r="D630" s="24">
        <f>IF(Spreads!$F671="","",Spreads!G671)</f>
        <v>96.55</v>
      </c>
      <c r="E630" s="24">
        <f>IF(Spreads!$F671="","",Spreads!B671)</f>
        <v>93.55</v>
      </c>
      <c r="F630" s="24">
        <f>IF(Spreads!$F671="","",Spreads!F671)</f>
        <v>59.443296855424656</v>
      </c>
      <c r="G630" s="24">
        <f>IF(Spreads!$F671="","",Spreads!C671)</f>
        <v>73.55</v>
      </c>
      <c r="H630" s="24">
        <f>IF(Spreads!$F671="","",Spreads!H671)</f>
        <v>63.4</v>
      </c>
      <c r="I630" s="24">
        <f t="shared" si="142"/>
        <v>-3.9567031445753429</v>
      </c>
      <c r="J630" s="24">
        <f t="shared" si="143"/>
        <v>10.149999999999999</v>
      </c>
      <c r="L630" s="24">
        <f t="shared" si="144"/>
        <v>30.15</v>
      </c>
      <c r="M630" s="24">
        <f t="shared" si="145"/>
        <v>33.15</v>
      </c>
      <c r="N630" s="24"/>
      <c r="O630" s="24">
        <f t="shared" si="136"/>
        <v>69.235483920102723</v>
      </c>
      <c r="P630" s="24">
        <f t="shared" si="137"/>
        <v>-0.68548392010272607</v>
      </c>
      <c r="Q630" s="24">
        <f t="shared" si="138"/>
        <v>28.882486821573529</v>
      </c>
      <c r="R630" s="24">
        <f t="shared" si="146"/>
        <v>-32.839189966148872</v>
      </c>
      <c r="S630" s="24">
        <f t="shared" si="139"/>
        <v>73.570471529487037</v>
      </c>
      <c r="T630" s="24">
        <f t="shared" si="140"/>
        <v>-2.0471529487039675E-2</v>
      </c>
      <c r="U630" s="24">
        <f t="shared" si="141"/>
        <v>84.220768959440136</v>
      </c>
      <c r="V630" s="24">
        <f t="shared" si="147"/>
        <v>9.3292310405598613</v>
      </c>
      <c r="W630" s="24">
        <f t="shared" si="148"/>
        <v>5.25</v>
      </c>
      <c r="X630" s="24">
        <f t="shared" si="149"/>
        <v>-0.10000000000000142</v>
      </c>
    </row>
    <row r="631" spans="1:24" x14ac:dyDescent="0.2">
      <c r="A631" s="60">
        <f>Spreads!A672</f>
        <v>44406</v>
      </c>
      <c r="B631" s="24">
        <f>IF(Spreads!$F672="","",Spreads!D672)</f>
        <v>68.930000000000007</v>
      </c>
      <c r="C631" s="24">
        <f t="shared" si="135"/>
        <v>4.2200000000000131</v>
      </c>
      <c r="D631" s="24">
        <f>IF(Spreads!$F672="","",Spreads!G672)</f>
        <v>96.93</v>
      </c>
      <c r="E631" s="24">
        <f>IF(Spreads!$F672="","",Spreads!B672)</f>
        <v>93.93</v>
      </c>
      <c r="F631" s="24">
        <f>IF(Spreads!$F672="","",Spreads!F672)</f>
        <v>61.461783471270813</v>
      </c>
      <c r="G631" s="24">
        <f>IF(Spreads!$F672="","",Spreads!C672)</f>
        <v>73.430000000000007</v>
      </c>
      <c r="H631" s="24">
        <f>IF(Spreads!$F672="","",Spreads!H672)</f>
        <v>64.709999999999994</v>
      </c>
      <c r="I631" s="24">
        <f t="shared" si="142"/>
        <v>-3.2482165287291807</v>
      </c>
      <c r="J631" s="24">
        <f t="shared" si="143"/>
        <v>8.7200000000000131</v>
      </c>
      <c r="L631" s="24">
        <f t="shared" si="144"/>
        <v>29.220000000000013</v>
      </c>
      <c r="M631" s="24">
        <f t="shared" si="145"/>
        <v>32.220000000000013</v>
      </c>
      <c r="N631" s="24"/>
      <c r="O631" s="24">
        <f t="shared" si="136"/>
        <v>70.596719882473977</v>
      </c>
      <c r="P631" s="24">
        <f t="shared" si="137"/>
        <v>-1.66671988247397</v>
      </c>
      <c r="Q631" s="24">
        <f t="shared" si="138"/>
        <v>28.711401626975444</v>
      </c>
      <c r="R631" s="24">
        <f t="shared" si="146"/>
        <v>-31.959618155704625</v>
      </c>
      <c r="S631" s="24">
        <f t="shared" si="139"/>
        <v>74.568871839054651</v>
      </c>
      <c r="T631" s="24">
        <f t="shared" si="140"/>
        <v>-1.1388718390546444</v>
      </c>
      <c r="U631" s="24">
        <f t="shared" si="141"/>
        <v>85.281988271157644</v>
      </c>
      <c r="V631" s="24">
        <f t="shared" si="147"/>
        <v>8.6480117288423628</v>
      </c>
      <c r="W631" s="24">
        <f t="shared" si="148"/>
        <v>4.75</v>
      </c>
      <c r="X631" s="24">
        <f t="shared" si="149"/>
        <v>-0.52999999999998693</v>
      </c>
    </row>
    <row r="632" spans="1:24" x14ac:dyDescent="0.2">
      <c r="A632" s="60">
        <f>Spreads!A673</f>
        <v>44407</v>
      </c>
      <c r="B632" s="24">
        <f>IF(Spreads!$F673="","",Spreads!D673)</f>
        <v>67.819999999999993</v>
      </c>
      <c r="C632" s="24">
        <f t="shared" si="135"/>
        <v>4.779999999999994</v>
      </c>
      <c r="D632" s="24">
        <f>IF(Spreads!$F673="","",Spreads!G673)</f>
        <v>94.42</v>
      </c>
      <c r="E632" s="24">
        <f>IF(Spreads!$F673="","",Spreads!B673)</f>
        <v>92.82</v>
      </c>
      <c r="F632" s="24">
        <f>IF(Spreads!$F673="","",Spreads!F673)</f>
        <v>59.52267554256467</v>
      </c>
      <c r="G632" s="24">
        <f>IF(Spreads!$F673="","",Spreads!C673)</f>
        <v>72.319999999999993</v>
      </c>
      <c r="H632" s="24">
        <f>IF(Spreads!$F673="","",Spreads!H673)</f>
        <v>63.04</v>
      </c>
      <c r="I632" s="24">
        <f t="shared" si="142"/>
        <v>-3.5173244574353291</v>
      </c>
      <c r="J632" s="24">
        <f t="shared" si="143"/>
        <v>9.279999999999994</v>
      </c>
      <c r="L632" s="24">
        <f t="shared" si="144"/>
        <v>29.779999999999994</v>
      </c>
      <c r="M632" s="24">
        <f t="shared" si="145"/>
        <v>31.380000000000003</v>
      </c>
      <c r="N632" s="24"/>
      <c r="O632" s="24">
        <f t="shared" si="136"/>
        <v>68.814774376681569</v>
      </c>
      <c r="P632" s="24">
        <f t="shared" si="137"/>
        <v>-0.9947743766815762</v>
      </c>
      <c r="Q632" s="24">
        <f t="shared" si="138"/>
        <v>28.346677665677198</v>
      </c>
      <c r="R632" s="24">
        <f t="shared" si="146"/>
        <v>-31.864002123112527</v>
      </c>
      <c r="S632" s="24">
        <f t="shared" si="139"/>
        <v>73.074183451424176</v>
      </c>
      <c r="T632" s="24">
        <f t="shared" si="140"/>
        <v>-0.75418345142418275</v>
      </c>
      <c r="U632" s="24">
        <f t="shared" si="141"/>
        <v>82.844320006906912</v>
      </c>
      <c r="V632" s="24">
        <f t="shared" si="147"/>
        <v>9.9756799930930811</v>
      </c>
      <c r="W632" s="24">
        <f t="shared" si="148"/>
        <v>4.75</v>
      </c>
      <c r="X632" s="24">
        <f t="shared" si="149"/>
        <v>2.9999999999994031E-2</v>
      </c>
    </row>
    <row r="633" spans="1:24" x14ac:dyDescent="0.2">
      <c r="A633" s="60">
        <f>Spreads!A674</f>
        <v>44410</v>
      </c>
      <c r="B633" s="24">
        <f>IF(Spreads!$F674="","",Spreads!D674)</f>
        <v>65.709999999999994</v>
      </c>
      <c r="C633" s="24">
        <f t="shared" si="135"/>
        <v>3.1199999999999903</v>
      </c>
      <c r="D633" s="24">
        <f>IF(Spreads!$F674="","",Spreads!G674)</f>
        <v>91.71</v>
      </c>
      <c r="E633" s="24">
        <f>IF(Spreads!$F674="","",Spreads!B674)</f>
        <v>89.71</v>
      </c>
      <c r="F633" s="24">
        <f>IF(Spreads!$F674="","",Spreads!F674)</f>
        <v>59.250520043798893</v>
      </c>
      <c r="G633" s="24">
        <f>IF(Spreads!$F674="","",Spreads!C674)</f>
        <v>70.209999999999994</v>
      </c>
      <c r="H633" s="24">
        <f>IF(Spreads!$F674="","",Spreads!H674)</f>
        <v>62.59</v>
      </c>
      <c r="I633" s="24">
        <f t="shared" si="142"/>
        <v>-3.3394799562011102</v>
      </c>
      <c r="J633" s="24">
        <f t="shared" si="143"/>
        <v>7.6199999999999903</v>
      </c>
      <c r="L633" s="24">
        <f t="shared" si="144"/>
        <v>27.11999999999999</v>
      </c>
      <c r="M633" s="24">
        <f t="shared" si="145"/>
        <v>29.11999999999999</v>
      </c>
      <c r="N633" s="24"/>
      <c r="O633" s="24">
        <f t="shared" si="136"/>
        <v>68.316198289593089</v>
      </c>
      <c r="P633" s="24">
        <f t="shared" si="137"/>
        <v>-2.6061982895930953</v>
      </c>
      <c r="Q633" s="24">
        <f t="shared" si="138"/>
        <v>27.412725147793768</v>
      </c>
      <c r="R633" s="24">
        <f t="shared" si="146"/>
        <v>-30.752205103994878</v>
      </c>
      <c r="S633" s="24">
        <f t="shared" si="139"/>
        <v>71.674271904641671</v>
      </c>
      <c r="T633" s="24">
        <f t="shared" si="140"/>
        <v>-1.4642719046416772</v>
      </c>
      <c r="U633" s="24">
        <f t="shared" si="141"/>
        <v>81.151394437061242</v>
      </c>
      <c r="V633" s="24">
        <f t="shared" si="147"/>
        <v>8.5586055629387516</v>
      </c>
      <c r="W633" s="24">
        <f t="shared" si="148"/>
        <v>4.5</v>
      </c>
      <c r="X633" s="24">
        <f t="shared" si="149"/>
        <v>-1.3800000000000097</v>
      </c>
    </row>
    <row r="634" spans="1:24" x14ac:dyDescent="0.2">
      <c r="A634" s="60">
        <f>Spreads!A675</f>
        <v>44411</v>
      </c>
      <c r="B634" s="24">
        <f>IF(Spreads!$F675="","",Spreads!D675)</f>
        <v>65.45</v>
      </c>
      <c r="C634" s="24">
        <f t="shared" si="135"/>
        <v>3.6500000000000057</v>
      </c>
      <c r="D634" s="24">
        <f>IF(Spreads!$F675="","",Spreads!G675)</f>
        <v>90.45</v>
      </c>
      <c r="E634" s="24">
        <f>IF(Spreads!$F675="","",Spreads!B675)</f>
        <v>88.45</v>
      </c>
      <c r="F634" s="24">
        <f>IF(Spreads!$F675="","",Spreads!F675)</f>
        <v>59.79483104133044</v>
      </c>
      <c r="G634" s="24">
        <f>IF(Spreads!$F675="","",Spreads!C675)</f>
        <v>69.95</v>
      </c>
      <c r="H634" s="24">
        <f>IF(Spreads!$F675="","",Spreads!H675)</f>
        <v>61.8</v>
      </c>
      <c r="I634" s="24">
        <f t="shared" si="142"/>
        <v>-2.0051689586695574</v>
      </c>
      <c r="J634" s="24">
        <f t="shared" si="143"/>
        <v>8.1500000000000057</v>
      </c>
      <c r="L634" s="24">
        <f t="shared" si="144"/>
        <v>26.650000000000006</v>
      </c>
      <c r="M634" s="24">
        <f t="shared" si="145"/>
        <v>28.650000000000006</v>
      </c>
      <c r="N634" s="24"/>
      <c r="O634" s="24">
        <f t="shared" si="136"/>
        <v>67.365756384769284</v>
      </c>
      <c r="P634" s="24">
        <f t="shared" si="137"/>
        <v>-1.9157563847692813</v>
      </c>
      <c r="Q634" s="24">
        <f t="shared" si="138"/>
        <v>27.362521825279011</v>
      </c>
      <c r="R634" s="24">
        <f t="shared" si="146"/>
        <v>-29.367690783948568</v>
      </c>
      <c r="S634" s="24">
        <f t="shared" si="139"/>
        <v>70.706498263733963</v>
      </c>
      <c r="T634" s="24">
        <f t="shared" si="140"/>
        <v>-0.75649826373395967</v>
      </c>
      <c r="U634" s="24">
        <f t="shared" si="141"/>
        <v>79.946444304935881</v>
      </c>
      <c r="V634" s="24">
        <f t="shared" si="147"/>
        <v>8.5035556950641222</v>
      </c>
      <c r="W634" s="24">
        <f t="shared" si="148"/>
        <v>4.75</v>
      </c>
      <c r="X634" s="24">
        <f t="shared" si="149"/>
        <v>-1.0999999999999943</v>
      </c>
    </row>
    <row r="635" spans="1:24" x14ac:dyDescent="0.2">
      <c r="A635" s="60">
        <f>Spreads!A676</f>
        <v>44412</v>
      </c>
      <c r="B635" s="24">
        <f>IF(Spreads!$F676="","",Spreads!D676)</f>
        <v>65.319999999999993</v>
      </c>
      <c r="C635" s="24">
        <f t="shared" si="135"/>
        <v>3.779999999999994</v>
      </c>
      <c r="D635" s="24">
        <f>IF(Spreads!$F676="","",Spreads!G676)</f>
        <v>91.32</v>
      </c>
      <c r="E635" s="24">
        <f>IF(Spreads!$F676="","",Spreads!B676)</f>
        <v>88.32</v>
      </c>
      <c r="F635" s="24">
        <f>IF(Spreads!$F676="","",Spreads!F676)</f>
        <v>60.146365227236245</v>
      </c>
      <c r="G635" s="24">
        <f>IF(Spreads!$F676="","",Spreads!C676)</f>
        <v>69.819999999999993</v>
      </c>
      <c r="H635" s="24">
        <f>IF(Spreads!$F676="","",Spreads!H676)</f>
        <v>61.54</v>
      </c>
      <c r="I635" s="24">
        <f t="shared" si="142"/>
        <v>-1.3936347727637539</v>
      </c>
      <c r="J635" s="24">
        <f t="shared" si="143"/>
        <v>8.279999999999994</v>
      </c>
      <c r="L635" s="24">
        <f t="shared" si="144"/>
        <v>26.779999999999994</v>
      </c>
      <c r="M635" s="24">
        <f t="shared" si="145"/>
        <v>29.779999999999994</v>
      </c>
      <c r="N635" s="24"/>
      <c r="O635" s="24">
        <f t="shared" si="136"/>
        <v>67.040275042253</v>
      </c>
      <c r="P635" s="24">
        <f t="shared" si="137"/>
        <v>-1.7202750422530073</v>
      </c>
      <c r="Q635" s="24">
        <f t="shared" si="138"/>
        <v>27.325495964422053</v>
      </c>
      <c r="R635" s="24">
        <f t="shared" si="146"/>
        <v>-28.719130737185807</v>
      </c>
      <c r="S635" s="24">
        <f t="shared" si="139"/>
        <v>70.488980457938155</v>
      </c>
      <c r="T635" s="24">
        <f t="shared" si="140"/>
        <v>-0.66898045793816152</v>
      </c>
      <c r="U635" s="24">
        <f t="shared" si="141"/>
        <v>80.257700466193484</v>
      </c>
      <c r="V635" s="24">
        <f t="shared" si="147"/>
        <v>8.0622995338065095</v>
      </c>
      <c r="W635" s="24">
        <f t="shared" si="148"/>
        <v>4.75</v>
      </c>
      <c r="X635" s="24">
        <f t="shared" si="149"/>
        <v>-0.97000000000000597</v>
      </c>
    </row>
    <row r="636" spans="1:24" x14ac:dyDescent="0.2">
      <c r="A636" s="60">
        <f>Spreads!A677</f>
        <v>44413</v>
      </c>
      <c r="B636" s="24">
        <f>IF(Spreads!$F677="","",Spreads!D677)</f>
        <v>64.47</v>
      </c>
      <c r="C636" s="24">
        <f t="shared" si="135"/>
        <v>3.6099999999999994</v>
      </c>
      <c r="D636" s="24">
        <f>IF(Spreads!$F677="","",Spreads!G677)</f>
        <v>90.47</v>
      </c>
      <c r="E636" s="24">
        <f>IF(Spreads!$F677="","",Spreads!B677)</f>
        <v>87.47</v>
      </c>
      <c r="F636" s="24">
        <f>IF(Spreads!$F677="","",Spreads!F677)</f>
        <v>59.998947665404778</v>
      </c>
      <c r="G636" s="24">
        <f>IF(Spreads!$F677="","",Spreads!C677)</f>
        <v>68.97</v>
      </c>
      <c r="H636" s="24">
        <f>IF(Spreads!$F677="","",Spreads!H677)</f>
        <v>60.86</v>
      </c>
      <c r="I636" s="24">
        <f t="shared" si="142"/>
        <v>-0.86105233459522168</v>
      </c>
      <c r="J636" s="24">
        <f t="shared" si="143"/>
        <v>8.11</v>
      </c>
      <c r="L636" s="24">
        <f t="shared" si="144"/>
        <v>26.61</v>
      </c>
      <c r="M636" s="24">
        <f t="shared" si="145"/>
        <v>29.61</v>
      </c>
      <c r="N636" s="24"/>
      <c r="O636" s="24">
        <f t="shared" si="136"/>
        <v>66.267468665515537</v>
      </c>
      <c r="P636" s="24">
        <f t="shared" si="137"/>
        <v>-1.7974686655155381</v>
      </c>
      <c r="Q636" s="24">
        <f t="shared" si="138"/>
        <v>26.993309844750332</v>
      </c>
      <c r="R636" s="24">
        <f t="shared" si="146"/>
        <v>-27.854362179345554</v>
      </c>
      <c r="S636" s="24">
        <f t="shared" si="139"/>
        <v>69.739167944828651</v>
      </c>
      <c r="T636" s="24">
        <f t="shared" si="140"/>
        <v>-0.76916794482865214</v>
      </c>
      <c r="U636" s="24">
        <f t="shared" si="141"/>
        <v>79.377496353158477</v>
      </c>
      <c r="V636" s="24">
        <f t="shared" si="147"/>
        <v>8.0925036468415215</v>
      </c>
      <c r="W636" s="24">
        <f t="shared" si="148"/>
        <v>4.75</v>
      </c>
      <c r="X636" s="24">
        <f t="shared" si="149"/>
        <v>-1.1400000000000006</v>
      </c>
    </row>
    <row r="637" spans="1:24" x14ac:dyDescent="0.2">
      <c r="A637" s="60">
        <f>Spreads!A678</f>
        <v>44414</v>
      </c>
      <c r="B637" s="24">
        <f>IF(Spreads!$F678="","",Spreads!D678)</f>
        <v>64.81</v>
      </c>
      <c r="C637" s="24">
        <f t="shared" si="135"/>
        <v>3.5399999999999991</v>
      </c>
      <c r="D637" s="24">
        <f>IF(Spreads!$F678="","",Spreads!G678)</f>
        <v>90.81</v>
      </c>
      <c r="E637" s="24">
        <f>IF(Spreads!$F678="","",Spreads!B678)</f>
        <v>87.81</v>
      </c>
      <c r="F637" s="24">
        <f>IF(Spreads!$F678="","",Spreads!F678)</f>
        <v>59.85153010357331</v>
      </c>
      <c r="G637" s="24">
        <f>IF(Spreads!$F678="","",Spreads!C678)</f>
        <v>69.31</v>
      </c>
      <c r="H637" s="24">
        <f>IF(Spreads!$F678="","",Spreads!H678)</f>
        <v>61.27</v>
      </c>
      <c r="I637" s="24">
        <f t="shared" si="142"/>
        <v>-1.4184698964266929</v>
      </c>
      <c r="J637" s="24">
        <f t="shared" si="143"/>
        <v>8.0399999999999991</v>
      </c>
      <c r="L637" s="24">
        <f t="shared" si="144"/>
        <v>26.54</v>
      </c>
      <c r="M637" s="24">
        <f t="shared" si="145"/>
        <v>29.54</v>
      </c>
      <c r="N637" s="24"/>
      <c r="O637" s="24">
        <f t="shared" si="136"/>
        <v>66.750802848606966</v>
      </c>
      <c r="P637" s="24">
        <f t="shared" si="137"/>
        <v>-1.9408028486069639</v>
      </c>
      <c r="Q637" s="24">
        <f t="shared" si="138"/>
        <v>27.113995110806123</v>
      </c>
      <c r="R637" s="24">
        <f t="shared" si="146"/>
        <v>-28.532465007232815</v>
      </c>
      <c r="S637" s="24">
        <f t="shared" si="139"/>
        <v>70.130067325145333</v>
      </c>
      <c r="T637" s="24">
        <f t="shared" si="140"/>
        <v>-0.82006732514533098</v>
      </c>
      <c r="U637" s="24">
        <f t="shared" si="141"/>
        <v>79.821173275622996</v>
      </c>
      <c r="V637" s="24">
        <f t="shared" si="147"/>
        <v>7.9888267243770059</v>
      </c>
      <c r="W637" s="24">
        <f t="shared" si="148"/>
        <v>4.75</v>
      </c>
      <c r="X637" s="24">
        <f t="shared" si="149"/>
        <v>-1.2100000000000009</v>
      </c>
    </row>
    <row r="638" spans="1:24" x14ac:dyDescent="0.2">
      <c r="A638" s="60">
        <f>Spreads!A679</f>
        <v>44417</v>
      </c>
      <c r="B638" s="24">
        <f>IF(Spreads!$F679="","",Spreads!D679)</f>
        <v>63.72</v>
      </c>
      <c r="C638" s="24">
        <f t="shared" si="135"/>
        <v>3.7800000000000011</v>
      </c>
      <c r="D638" s="24">
        <f>IF(Spreads!$F679="","",Spreads!G679)</f>
        <v>90.72</v>
      </c>
      <c r="E638" s="24">
        <f>IF(Spreads!$F679="","",Spreads!B679)</f>
        <v>85.72</v>
      </c>
      <c r="F638" s="24">
        <f>IF(Spreads!$F679="","",Spreads!F679)</f>
        <v>60.055646727647648</v>
      </c>
      <c r="G638" s="24">
        <f>IF(Spreads!$F679="","",Spreads!C679)</f>
        <v>67.72</v>
      </c>
      <c r="H638" s="24">
        <f>IF(Spreads!$F679="","",Spreads!H679)</f>
        <v>59.94</v>
      </c>
      <c r="I638" s="24">
        <f t="shared" si="142"/>
        <v>0.11564672764765049</v>
      </c>
      <c r="J638" s="24">
        <f t="shared" si="143"/>
        <v>7.7800000000000011</v>
      </c>
      <c r="L638" s="24">
        <f t="shared" si="144"/>
        <v>25.78</v>
      </c>
      <c r="M638" s="24">
        <f t="shared" si="145"/>
        <v>30.78</v>
      </c>
      <c r="N638" s="24"/>
      <c r="O638" s="24">
        <f t="shared" si="136"/>
        <v>65.203070341891504</v>
      </c>
      <c r="P638" s="24">
        <f t="shared" si="137"/>
        <v>-1.483070341891505</v>
      </c>
      <c r="Q638" s="24">
        <f t="shared" si="138"/>
        <v>26.497734652877774</v>
      </c>
      <c r="R638" s="24">
        <f t="shared" si="146"/>
        <v>-26.382087925230124</v>
      </c>
      <c r="S638" s="24">
        <f t="shared" si="139"/>
        <v>68.511868909140588</v>
      </c>
      <c r="T638" s="24">
        <f t="shared" si="140"/>
        <v>-0.79186890914058949</v>
      </c>
      <c r="U638" s="24">
        <f t="shared" si="141"/>
        <v>78.937868920554237</v>
      </c>
      <c r="V638" s="24">
        <f t="shared" si="147"/>
        <v>6.7821310794457617</v>
      </c>
      <c r="W638" s="24">
        <f t="shared" si="148"/>
        <v>4.5</v>
      </c>
      <c r="X638" s="24">
        <f t="shared" si="149"/>
        <v>-0.71999999999999886</v>
      </c>
    </row>
    <row r="639" spans="1:24" x14ac:dyDescent="0.2">
      <c r="A639" s="60">
        <f>Spreads!A680</f>
        <v>44418</v>
      </c>
      <c r="B639" s="24">
        <f>IF(Spreads!$F680="","",Spreads!D680)</f>
        <v>64.69</v>
      </c>
      <c r="C639" s="24">
        <f t="shared" si="135"/>
        <v>4.07</v>
      </c>
      <c r="D639" s="24">
        <f>IF(Spreads!$F680="","",Spreads!G680)</f>
        <v>91.19</v>
      </c>
      <c r="E639" s="24">
        <f>IF(Spreads!$F680="","",Spreads!B680)</f>
        <v>82.19</v>
      </c>
      <c r="F639" s="24">
        <f>IF(Spreads!$F680="","",Spreads!F680)</f>
        <v>56.49494561879542</v>
      </c>
      <c r="G639" s="24">
        <f>IF(Spreads!$F680="","",Spreads!C680)</f>
        <v>68.19</v>
      </c>
      <c r="H639" s="24">
        <f>IF(Spreads!$F680="","",Spreads!H680)</f>
        <v>60.62</v>
      </c>
      <c r="I639" s="24">
        <f t="shared" si="142"/>
        <v>-4.1250543812045777</v>
      </c>
      <c r="J639" s="24">
        <f t="shared" si="143"/>
        <v>7.57</v>
      </c>
      <c r="L639" s="24">
        <f t="shared" si="144"/>
        <v>21.57</v>
      </c>
      <c r="M639" s="24">
        <f t="shared" si="145"/>
        <v>30.57</v>
      </c>
      <c r="N639" s="24"/>
      <c r="O639" s="24">
        <f t="shared" si="136"/>
        <v>66.248568181085986</v>
      </c>
      <c r="P639" s="24">
        <f t="shared" si="137"/>
        <v>-1.5585681810859882</v>
      </c>
      <c r="Q639" s="24">
        <f t="shared" si="138"/>
        <v>26.654562505746114</v>
      </c>
      <c r="R639" s="24">
        <f t="shared" si="146"/>
        <v>-30.779616886950691</v>
      </c>
      <c r="S639" s="24">
        <f t="shared" si="139"/>
        <v>67.707899694144018</v>
      </c>
      <c r="T639" s="24">
        <f t="shared" si="140"/>
        <v>0.48210030585597963</v>
      </c>
      <c r="U639" s="24">
        <f t="shared" si="141"/>
        <v>79.603909639342248</v>
      </c>
      <c r="V639" s="24">
        <f t="shared" si="147"/>
        <v>2.5860903606577494</v>
      </c>
      <c r="W639" s="24">
        <f t="shared" si="148"/>
        <v>5.5</v>
      </c>
      <c r="X639" s="24">
        <f t="shared" si="149"/>
        <v>-1.4299999999999997</v>
      </c>
    </row>
    <row r="640" spans="1:24" x14ac:dyDescent="0.2">
      <c r="A640" s="60">
        <f>Spreads!A681</f>
        <v>44419</v>
      </c>
      <c r="B640" s="24">
        <f>IF(Spreads!$F681="","",Spreads!D681)</f>
        <v>65.72</v>
      </c>
      <c r="C640" s="24">
        <f t="shared" si="135"/>
        <v>4.1199999999999974</v>
      </c>
      <c r="D640" s="24">
        <f>IF(Spreads!$F681="","",Spreads!G681)</f>
        <v>92.22</v>
      </c>
      <c r="E640" s="24">
        <f>IF(Spreads!$F681="","",Spreads!B681)</f>
        <v>83.22</v>
      </c>
      <c r="F640" s="24">
        <f>IF(Spreads!$F681="","",Spreads!F681)</f>
        <v>56.767101117561204</v>
      </c>
      <c r="G640" s="24">
        <f>IF(Spreads!$F681="","",Spreads!C681)</f>
        <v>69.22</v>
      </c>
      <c r="H640" s="24">
        <f>IF(Spreads!$F681="","",Spreads!H681)</f>
        <v>61.6</v>
      </c>
      <c r="I640" s="24">
        <f t="shared" si="142"/>
        <v>-4.8328988824387977</v>
      </c>
      <c r="J640" s="24">
        <f t="shared" si="143"/>
        <v>7.6199999999999974</v>
      </c>
      <c r="L640" s="24">
        <f t="shared" si="144"/>
        <v>21.619999999999997</v>
      </c>
      <c r="M640" s="24">
        <f t="shared" si="145"/>
        <v>30.619999999999997</v>
      </c>
      <c r="N640" s="24"/>
      <c r="O640" s="24">
        <f t="shared" si="136"/>
        <v>67.35792821010962</v>
      </c>
      <c r="P640" s="24">
        <f t="shared" si="137"/>
        <v>-1.6379282101096209</v>
      </c>
      <c r="Q640" s="24">
        <f t="shared" si="138"/>
        <v>27.043314846255484</v>
      </c>
      <c r="R640" s="24">
        <f t="shared" si="146"/>
        <v>-31.876213728694282</v>
      </c>
      <c r="S640" s="24">
        <f t="shared" si="139"/>
        <v>68.719336631467527</v>
      </c>
      <c r="T640" s="24">
        <f t="shared" si="140"/>
        <v>0.50066336853247151</v>
      </c>
      <c r="U640" s="24">
        <f t="shared" si="141"/>
        <v>80.774052404817212</v>
      </c>
      <c r="V640" s="24">
        <f t="shared" si="147"/>
        <v>2.4459475951827869</v>
      </c>
      <c r="W640" s="24">
        <f t="shared" si="148"/>
        <v>5.5</v>
      </c>
      <c r="X640" s="24">
        <f t="shared" si="149"/>
        <v>-1.3800000000000026</v>
      </c>
    </row>
    <row r="641" spans="1:24" x14ac:dyDescent="0.2">
      <c r="A641" s="60">
        <f>Spreads!A682</f>
        <v>44420</v>
      </c>
      <c r="B641" s="24">
        <f>IF(Spreads!$F682="","",Spreads!D682)</f>
        <v>65.75</v>
      </c>
      <c r="C641" s="24">
        <f t="shared" si="135"/>
        <v>4.1700000000000017</v>
      </c>
      <c r="D641" s="24">
        <f>IF(Spreads!$F682="","",Spreads!G682)</f>
        <v>92.25</v>
      </c>
      <c r="E641" s="24">
        <f>IF(Spreads!$F682="","",Spreads!B682)</f>
        <v>82.25</v>
      </c>
      <c r="F641" s="24">
        <f>IF(Spreads!$F682="","",Spreads!F682)</f>
        <v>57.753664800587131</v>
      </c>
      <c r="G641" s="24">
        <f>IF(Spreads!$F682="","",Spreads!C682)</f>
        <v>69.25</v>
      </c>
      <c r="H641" s="24">
        <f>IF(Spreads!$F682="","",Spreads!H682)</f>
        <v>61.58</v>
      </c>
      <c r="I641" s="24">
        <f t="shared" si="142"/>
        <v>-3.8263351994128669</v>
      </c>
      <c r="J641" s="24">
        <f t="shared" si="143"/>
        <v>7.6700000000000017</v>
      </c>
      <c r="L641" s="24">
        <f t="shared" si="144"/>
        <v>20.67</v>
      </c>
      <c r="M641" s="24">
        <f t="shared" si="145"/>
        <v>30.67</v>
      </c>
      <c r="N641" s="24"/>
      <c r="O641" s="24">
        <f t="shared" si="136"/>
        <v>67.262328819917769</v>
      </c>
      <c r="P641" s="24">
        <f t="shared" si="137"/>
        <v>-1.5123288199177694</v>
      </c>
      <c r="Q641" s="24">
        <f t="shared" si="138"/>
        <v>27.058925468039316</v>
      </c>
      <c r="R641" s="24">
        <f t="shared" si="146"/>
        <v>-30.885260667452183</v>
      </c>
      <c r="S641" s="24">
        <f t="shared" si="139"/>
        <v>68.362049593249239</v>
      </c>
      <c r="T641" s="24">
        <f t="shared" si="140"/>
        <v>0.88795040675076109</v>
      </c>
      <c r="U641" s="24">
        <f t="shared" si="141"/>
        <v>80.775914141038839</v>
      </c>
      <c r="V641" s="24">
        <f t="shared" si="147"/>
        <v>1.4740858589611605</v>
      </c>
      <c r="W641" s="24">
        <f t="shared" si="148"/>
        <v>5.75</v>
      </c>
      <c r="X641" s="24">
        <f t="shared" si="149"/>
        <v>-1.5799999999999983</v>
      </c>
    </row>
    <row r="642" spans="1:24" x14ac:dyDescent="0.2">
      <c r="A642" s="60">
        <f>Spreads!A683</f>
        <v>44421</v>
      </c>
      <c r="B642" s="24">
        <f>IF(Spreads!$F683="","",Spreads!D683)</f>
        <v>67.22</v>
      </c>
      <c r="C642" s="24">
        <f t="shared" ref="C642:C705" si="150">B642-H642</f>
        <v>3.9399999999999977</v>
      </c>
      <c r="D642" s="24">
        <f>IF(Spreads!$F683="","",Spreads!G683)</f>
        <v>93.72</v>
      </c>
      <c r="E642" s="24">
        <f>IF(Spreads!$F683="","",Spreads!B683)</f>
        <v>83.72</v>
      </c>
      <c r="F642" s="24">
        <f>IF(Spreads!$F683="","",Spreads!F683)</f>
        <v>58.740228483613066</v>
      </c>
      <c r="G642" s="24">
        <f>IF(Spreads!$F683="","",Spreads!C683)</f>
        <v>70.72</v>
      </c>
      <c r="H642" s="24">
        <f>IF(Spreads!$F683="","",Spreads!H683)</f>
        <v>63.28</v>
      </c>
      <c r="I642" s="24">
        <f t="shared" si="142"/>
        <v>-4.539771516386935</v>
      </c>
      <c r="J642" s="24">
        <f t="shared" si="143"/>
        <v>7.4399999999999977</v>
      </c>
      <c r="L642" s="24">
        <f t="shared" si="144"/>
        <v>20.439999999999998</v>
      </c>
      <c r="M642" s="24">
        <f t="shared" si="145"/>
        <v>30.439999999999998</v>
      </c>
      <c r="N642" s="24"/>
      <c r="O642" s="24">
        <f t="shared" ref="O642:O705" si="151">$AA$39+($AA$40*F642)+($AA$41*H642)</f>
        <v>69.14889618468527</v>
      </c>
      <c r="P642" s="24">
        <f t="shared" ref="P642:P705" si="152">B642-O642</f>
        <v>-1.9288961846852715</v>
      </c>
      <c r="Q642" s="24">
        <f t="shared" ref="Q642:Q705" si="153">$AA$99+($AA$103*G642)+($AA$104*H642)</f>
        <v>27.58712849154437</v>
      </c>
      <c r="R642" s="24">
        <f t="shared" si="146"/>
        <v>-32.126900007931305</v>
      </c>
      <c r="S642" s="24">
        <f t="shared" ref="S642:S705" si="154">$AA$59+($AA$60*E642)+($AA$61*H642)</f>
        <v>70.004223106180632</v>
      </c>
      <c r="T642" s="24">
        <f t="shared" ref="T642:T705" si="155">G642-S642</f>
        <v>0.71577689381936693</v>
      </c>
      <c r="U642" s="24">
        <f t="shared" ref="U642:U705" si="156">$AA$18+($AA$19*B642)+($AA$20*D642)+($AA$21*H642)</f>
        <v>82.645946049458757</v>
      </c>
      <c r="V642" s="24">
        <f t="shared" si="147"/>
        <v>1.0740539505412414</v>
      </c>
      <c r="W642" s="24">
        <f t="shared" si="148"/>
        <v>6</v>
      </c>
      <c r="X642" s="24">
        <f t="shared" si="149"/>
        <v>-2.0600000000000023</v>
      </c>
    </row>
    <row r="643" spans="1:24" x14ac:dyDescent="0.2">
      <c r="A643" s="60">
        <f>Spreads!A685</f>
        <v>44425</v>
      </c>
      <c r="B643" s="24">
        <f>IF(Spreads!$F685="","",Spreads!D685)</f>
        <v>66.040000000000006</v>
      </c>
      <c r="C643" s="24">
        <f t="shared" si="150"/>
        <v>3.9200000000000088</v>
      </c>
      <c r="D643" s="24">
        <f>IF(Spreads!$F685="","",Spreads!G685)</f>
        <v>92.54</v>
      </c>
      <c r="E643" s="24">
        <f>IF(Spreads!$F685="","",Spreads!B685)</f>
        <v>82.54</v>
      </c>
      <c r="F643" s="24">
        <f>IF(Spreads!$F685="","",Spreads!F685)</f>
        <v>57.92376198731575</v>
      </c>
      <c r="G643" s="24">
        <f>IF(Spreads!$F685="","",Spreads!C685)</f>
        <v>69.040000000000006</v>
      </c>
      <c r="H643" s="24">
        <f>IF(Spreads!$F685="","",Spreads!H685)</f>
        <v>62.12</v>
      </c>
      <c r="I643" s="24">
        <f t="shared" ref="I643:I706" si="157">F643-H643</f>
        <v>-4.1962380126842476</v>
      </c>
      <c r="J643" s="24">
        <f t="shared" ref="J643:J706" si="158">G643-H643</f>
        <v>6.9200000000000088</v>
      </c>
      <c r="L643" s="24">
        <f t="shared" ref="L643:L706" si="159">E643-H643</f>
        <v>20.420000000000009</v>
      </c>
      <c r="M643" s="24">
        <f t="shared" ref="M643:M706" si="160">D643-H643</f>
        <v>30.420000000000009</v>
      </c>
      <c r="N643" s="24"/>
      <c r="O643" s="24">
        <f t="shared" si="151"/>
        <v>67.872128204490934</v>
      </c>
      <c r="P643" s="24">
        <f t="shared" si="152"/>
        <v>-1.8321282044909282</v>
      </c>
      <c r="Q643" s="24">
        <f t="shared" si="153"/>
        <v>26.914320153775996</v>
      </c>
      <c r="R643" s="24">
        <f t="shared" ref="R643:R706" si="161">I643-Q643</f>
        <v>-31.110558166460244</v>
      </c>
      <c r="S643" s="24">
        <f t="shared" si="154"/>
        <v>68.820912237483867</v>
      </c>
      <c r="T643" s="24">
        <f t="shared" si="155"/>
        <v>0.21908776251613915</v>
      </c>
      <c r="U643" s="24">
        <f t="shared" si="156"/>
        <v>81.280649112802209</v>
      </c>
      <c r="V643" s="24">
        <f t="shared" ref="V643:V706" si="162">E643-U643</f>
        <v>1.2593508871977974</v>
      </c>
      <c r="W643" s="24">
        <f t="shared" ref="W643:W706" si="163">MROUND($AA$99+($AA$100*D643)+($AA$101*E643)+($AA$102*F643)+($AA$103*G643)+($AA$104*H643),0.25)</f>
        <v>5.5</v>
      </c>
      <c r="X643" s="24">
        <f t="shared" ref="X643:X706" si="164">C643-W643</f>
        <v>-1.5799999999999912</v>
      </c>
    </row>
    <row r="644" spans="1:24" x14ac:dyDescent="0.2">
      <c r="A644" s="60">
        <f>Spreads!A686</f>
        <v>44426</v>
      </c>
      <c r="B644" s="24">
        <f>IF(Spreads!$F686="","",Spreads!D686)</f>
        <v>65.430000000000007</v>
      </c>
      <c r="C644" s="24">
        <f t="shared" si="150"/>
        <v>3.9500000000000099</v>
      </c>
      <c r="D644" s="24">
        <f>IF(Spreads!$F686="","",Spreads!G686)</f>
        <v>91.93</v>
      </c>
      <c r="E644" s="24">
        <f>IF(Spreads!$F686="","",Spreads!B686)</f>
        <v>81.93</v>
      </c>
      <c r="F644" s="24">
        <f>IF(Spreads!$F686="","",Spreads!F686)</f>
        <v>59.817510666227591</v>
      </c>
      <c r="G644" s="24">
        <f>IF(Spreads!$F686="","",Spreads!C686)</f>
        <v>69.930000000000007</v>
      </c>
      <c r="H644" s="24">
        <f>IF(Spreads!$F686="","",Spreads!H686)</f>
        <v>61.48</v>
      </c>
      <c r="I644" s="24">
        <f t="shared" si="157"/>
        <v>-1.662489333772406</v>
      </c>
      <c r="J644" s="24">
        <f t="shared" si="158"/>
        <v>8.4500000000000099</v>
      </c>
      <c r="L644" s="24">
        <f t="shared" si="159"/>
        <v>20.45000000000001</v>
      </c>
      <c r="M644" s="24">
        <f t="shared" si="160"/>
        <v>30.45000000000001</v>
      </c>
      <c r="N644" s="24"/>
      <c r="O644" s="24">
        <f t="shared" si="151"/>
        <v>66.995313336853414</v>
      </c>
      <c r="P644" s="24">
        <f t="shared" si="152"/>
        <v>-1.5653133368534071</v>
      </c>
      <c r="Q644" s="24">
        <f t="shared" si="153"/>
        <v>27.381557212236888</v>
      </c>
      <c r="R644" s="24">
        <f t="shared" si="161"/>
        <v>-29.044046546009294</v>
      </c>
      <c r="S644" s="24">
        <f t="shared" si="154"/>
        <v>68.182607833281196</v>
      </c>
      <c r="T644" s="24">
        <f t="shared" si="155"/>
        <v>1.7473921667188108</v>
      </c>
      <c r="U644" s="24">
        <f t="shared" si="156"/>
        <v>80.548085668164077</v>
      </c>
      <c r="V644" s="24">
        <f t="shared" si="162"/>
        <v>1.3819143318359295</v>
      </c>
      <c r="W644" s="24">
        <f t="shared" si="163"/>
        <v>6</v>
      </c>
      <c r="X644" s="24">
        <f t="shared" si="164"/>
        <v>-2.0499999999999901</v>
      </c>
    </row>
    <row r="645" spans="1:24" x14ac:dyDescent="0.2">
      <c r="A645" s="60">
        <f>Spreads!A687</f>
        <v>44427</v>
      </c>
      <c r="B645" s="24">
        <f>IF(Spreads!$F687="","",Spreads!D687)</f>
        <v>64.099999999999994</v>
      </c>
      <c r="C645" s="24">
        <f t="shared" si="150"/>
        <v>4.1799999999999926</v>
      </c>
      <c r="D645" s="24">
        <f>IF(Spreads!$F687="","",Spreads!G687)</f>
        <v>90.6</v>
      </c>
      <c r="E645" s="24">
        <f>IF(Spreads!$F687="","",Spreads!B687)</f>
        <v>80.599999999999994</v>
      </c>
      <c r="F645" s="24">
        <f>IF(Spreads!$F687="","",Spreads!F687)</f>
        <v>58.717548858715915</v>
      </c>
      <c r="G645" s="24">
        <f>IF(Spreads!$F687="","",Spreads!C687)</f>
        <v>68.599999999999994</v>
      </c>
      <c r="H645" s="24">
        <f>IF(Spreads!$F687="","",Spreads!H687)</f>
        <v>59.92</v>
      </c>
      <c r="I645" s="24">
        <f t="shared" si="157"/>
        <v>-1.2024511412840866</v>
      </c>
      <c r="J645" s="24">
        <f t="shared" si="158"/>
        <v>8.6799999999999926</v>
      </c>
      <c r="L645" s="24">
        <f t="shared" si="159"/>
        <v>20.679999999999993</v>
      </c>
      <c r="M645" s="24">
        <f t="shared" si="160"/>
        <v>30.679999999999993</v>
      </c>
      <c r="N645" s="24"/>
      <c r="O645" s="24">
        <f t="shared" si="151"/>
        <v>65.27842431501368</v>
      </c>
      <c r="P645" s="24">
        <f t="shared" si="152"/>
        <v>-1.1784243150136859</v>
      </c>
      <c r="Q645" s="24">
        <f t="shared" si="153"/>
        <v>26.905594029353406</v>
      </c>
      <c r="R645" s="24">
        <f t="shared" si="161"/>
        <v>-28.108045170637492</v>
      </c>
      <c r="S645" s="24">
        <f t="shared" si="154"/>
        <v>66.682391420776142</v>
      </c>
      <c r="T645" s="24">
        <f t="shared" si="155"/>
        <v>1.9176085792238524</v>
      </c>
      <c r="U645" s="24">
        <f t="shared" si="156"/>
        <v>78.84161310383962</v>
      </c>
      <c r="V645" s="24">
        <f t="shared" si="162"/>
        <v>1.7583868961603741</v>
      </c>
      <c r="W645" s="24">
        <f t="shared" si="163"/>
        <v>6</v>
      </c>
      <c r="X645" s="24">
        <f t="shared" si="164"/>
        <v>-1.8200000000000074</v>
      </c>
    </row>
    <row r="646" spans="1:24" x14ac:dyDescent="0.2">
      <c r="A646" s="60">
        <f>Spreads!A688</f>
        <v>44428</v>
      </c>
      <c r="B646" s="24">
        <f>IF(Spreads!$F688="","",Spreads!D688)</f>
        <v>60.99</v>
      </c>
      <c r="C646" s="24">
        <f t="shared" si="150"/>
        <v>4.3400000000000034</v>
      </c>
      <c r="D646" s="24">
        <f>IF(Spreads!$F688="","",Spreads!G688)</f>
        <v>87.49</v>
      </c>
      <c r="E646" s="24">
        <f>IF(Spreads!$F688="","",Spreads!B688)</f>
        <v>77.489999999999995</v>
      </c>
      <c r="F646" s="24">
        <f>IF(Spreads!$F688="","",Spreads!F688)</f>
        <v>58.456733172398721</v>
      </c>
      <c r="G646" s="24">
        <f>IF(Spreads!$F688="","",Spreads!C688)</f>
        <v>65.989999999999995</v>
      </c>
      <c r="H646" s="24">
        <f>IF(Spreads!$F688="","",Spreads!H688)</f>
        <v>56.65</v>
      </c>
      <c r="I646" s="24">
        <f t="shared" si="157"/>
        <v>1.8067331723987223</v>
      </c>
      <c r="J646" s="24">
        <f t="shared" si="158"/>
        <v>9.3399999999999963</v>
      </c>
      <c r="L646" s="24">
        <f t="shared" si="159"/>
        <v>20.839999999999996</v>
      </c>
      <c r="M646" s="24">
        <f t="shared" si="160"/>
        <v>30.839999999999996</v>
      </c>
      <c r="N646" s="24"/>
      <c r="O646" s="24">
        <f t="shared" si="151"/>
        <v>61.529182768971992</v>
      </c>
      <c r="P646" s="24">
        <f t="shared" si="152"/>
        <v>-0.53918276897199036</v>
      </c>
      <c r="Q646" s="24">
        <f t="shared" si="153"/>
        <v>25.989990230410978</v>
      </c>
      <c r="R646" s="24">
        <f t="shared" si="161"/>
        <v>-24.183257058012256</v>
      </c>
      <c r="S646" s="24">
        <f t="shared" si="154"/>
        <v>63.423438296417416</v>
      </c>
      <c r="T646" s="24">
        <f t="shared" si="155"/>
        <v>2.566561703582579</v>
      </c>
      <c r="U646" s="24">
        <f t="shared" si="156"/>
        <v>75.10206167996256</v>
      </c>
      <c r="V646" s="24">
        <f t="shared" si="162"/>
        <v>2.3879383200374349</v>
      </c>
      <c r="W646" s="24">
        <f t="shared" si="163"/>
        <v>5.75</v>
      </c>
      <c r="X646" s="24">
        <f t="shared" si="164"/>
        <v>-1.4099999999999966</v>
      </c>
    </row>
    <row r="647" spans="1:24" x14ac:dyDescent="0.2">
      <c r="A647" s="60">
        <f>Spreads!A689</f>
        <v>44431</v>
      </c>
      <c r="B647" s="24">
        <f>IF(Spreads!$F689="","",Spreads!D689)</f>
        <v>62.75</v>
      </c>
      <c r="C647" s="24">
        <f t="shared" si="150"/>
        <v>4.1899999999999977</v>
      </c>
      <c r="D647" s="24">
        <f>IF(Spreads!$F689="","",Spreads!G689)</f>
        <v>89.25</v>
      </c>
      <c r="E647" s="24">
        <f>IF(Spreads!$F689="","",Spreads!B689)</f>
        <v>79.25</v>
      </c>
      <c r="F647" s="24">
        <f>IF(Spreads!$F689="","",Spreads!F689)</f>
        <v>58.853626608098807</v>
      </c>
      <c r="G647" s="24">
        <f>IF(Spreads!$F689="","",Spreads!C689)</f>
        <v>67.25</v>
      </c>
      <c r="H647" s="24">
        <f>IF(Spreads!$F689="","",Spreads!H689)</f>
        <v>58.56</v>
      </c>
      <c r="I647" s="24">
        <f t="shared" si="157"/>
        <v>0.29362660809880481</v>
      </c>
      <c r="J647" s="24">
        <f t="shared" si="158"/>
        <v>8.6899999999999977</v>
      </c>
      <c r="L647" s="24">
        <f t="shared" si="159"/>
        <v>20.689999999999998</v>
      </c>
      <c r="M647" s="24">
        <f t="shared" si="160"/>
        <v>30.689999999999998</v>
      </c>
      <c r="N647" s="24"/>
      <c r="O647" s="24">
        <f t="shared" si="151"/>
        <v>63.701122645412234</v>
      </c>
      <c r="P647" s="24">
        <f t="shared" si="152"/>
        <v>-0.95112264541223368</v>
      </c>
      <c r="Q647" s="24">
        <f t="shared" si="153"/>
        <v>26.402735983118333</v>
      </c>
      <c r="R647" s="24">
        <f t="shared" si="161"/>
        <v>-26.109109375019528</v>
      </c>
      <c r="S647" s="24">
        <f t="shared" si="154"/>
        <v>65.306927034930908</v>
      </c>
      <c r="T647" s="24">
        <f t="shared" si="155"/>
        <v>1.9430729650690921</v>
      </c>
      <c r="U647" s="24">
        <f t="shared" si="156"/>
        <v>77.257796375416405</v>
      </c>
      <c r="V647" s="24">
        <f t="shared" si="162"/>
        <v>1.9922036245835955</v>
      </c>
      <c r="W647" s="24">
        <f t="shared" si="163"/>
        <v>5.75</v>
      </c>
      <c r="X647" s="24">
        <f t="shared" si="164"/>
        <v>-1.5600000000000023</v>
      </c>
    </row>
    <row r="648" spans="1:24" x14ac:dyDescent="0.2">
      <c r="A648" s="60">
        <f>Spreads!A690</f>
        <v>44432</v>
      </c>
      <c r="B648" s="24">
        <f>IF(Spreads!$F690="","",Spreads!D690)</f>
        <v>64.59</v>
      </c>
      <c r="C648" s="24">
        <f t="shared" si="150"/>
        <v>4.0400000000000063</v>
      </c>
      <c r="D648" s="24">
        <f>IF(Spreads!$F690="","",Spreads!G690)</f>
        <v>91.09</v>
      </c>
      <c r="E648" s="24">
        <f>IF(Spreads!$F690="","",Spreads!B690)</f>
        <v>82.09</v>
      </c>
      <c r="F648" s="24">
        <f>IF(Spreads!$F690="","",Spreads!F690)</f>
        <v>59.885549540919037</v>
      </c>
      <c r="G648" s="24">
        <f>IF(Spreads!$F690="","",Spreads!C690)</f>
        <v>69.09</v>
      </c>
      <c r="H648" s="24">
        <f>IF(Spreads!$F690="","",Spreads!H690)</f>
        <v>60.55</v>
      </c>
      <c r="I648" s="24">
        <f t="shared" si="157"/>
        <v>-0.66445045908096034</v>
      </c>
      <c r="J648" s="24">
        <f t="shared" si="158"/>
        <v>8.5400000000000063</v>
      </c>
      <c r="L648" s="24">
        <f t="shared" si="159"/>
        <v>21.540000000000006</v>
      </c>
      <c r="M648" s="24">
        <f t="shared" si="160"/>
        <v>30.540000000000006</v>
      </c>
      <c r="N648" s="24"/>
      <c r="O648" s="24">
        <f t="shared" si="151"/>
        <v>65.918556869064403</v>
      </c>
      <c r="P648" s="24">
        <f t="shared" si="152"/>
        <v>-1.3285568690643998</v>
      </c>
      <c r="Q648" s="24">
        <f t="shared" si="153"/>
        <v>27.076067634907147</v>
      </c>
      <c r="R648" s="24">
        <f t="shared" si="161"/>
        <v>-27.740518093988108</v>
      </c>
      <c r="S648" s="24">
        <f t="shared" si="154"/>
        <v>67.626278803327381</v>
      </c>
      <c r="T648" s="24">
        <f t="shared" si="155"/>
        <v>1.4637211966726227</v>
      </c>
      <c r="U648" s="24">
        <f t="shared" si="156"/>
        <v>79.506993553210506</v>
      </c>
      <c r="V648" s="24">
        <f t="shared" si="162"/>
        <v>2.5830064467894971</v>
      </c>
      <c r="W648" s="24">
        <f t="shared" si="163"/>
        <v>5.75</v>
      </c>
      <c r="X648" s="24">
        <f t="shared" si="164"/>
        <v>-1.7099999999999937</v>
      </c>
    </row>
    <row r="649" spans="1:24" x14ac:dyDescent="0.2">
      <c r="A649" s="60">
        <f>Spreads!A691</f>
        <v>44433</v>
      </c>
      <c r="B649" s="24">
        <f>IF(Spreads!$F691="","",Spreads!D691)</f>
        <v>65.39</v>
      </c>
      <c r="C649" s="24">
        <f t="shared" si="150"/>
        <v>4.1499999999999986</v>
      </c>
      <c r="D649" s="24">
        <f>IF(Spreads!$F691="","",Spreads!G691)</f>
        <v>91.89</v>
      </c>
      <c r="E649" s="24">
        <f>IF(Spreads!$F691="","",Spreads!B691)</f>
        <v>82.89</v>
      </c>
      <c r="F649" s="24">
        <f>IF(Spreads!$F691="","",Spreads!F691)</f>
        <v>60.13502541478767</v>
      </c>
      <c r="G649" s="24">
        <f>IF(Spreads!$F691="","",Spreads!C691)</f>
        <v>68.39</v>
      </c>
      <c r="H649" s="24">
        <f>IF(Spreads!$F691="","",Spreads!H691)</f>
        <v>61.24</v>
      </c>
      <c r="I649" s="24">
        <f t="shared" si="157"/>
        <v>-1.1049745852123323</v>
      </c>
      <c r="J649" s="24">
        <f t="shared" si="158"/>
        <v>7.1499999999999986</v>
      </c>
      <c r="L649" s="24">
        <f t="shared" si="159"/>
        <v>21.65</v>
      </c>
      <c r="M649" s="24">
        <f t="shared" si="160"/>
        <v>30.65</v>
      </c>
      <c r="N649" s="24"/>
      <c r="O649" s="24">
        <f t="shared" si="151"/>
        <v>66.695382201512501</v>
      </c>
      <c r="P649" s="24">
        <f t="shared" si="152"/>
        <v>-1.3053822015125007</v>
      </c>
      <c r="Q649" s="24">
        <f t="shared" si="153"/>
        <v>26.692093339625885</v>
      </c>
      <c r="R649" s="24">
        <f t="shared" si="161"/>
        <v>-27.797067924838217</v>
      </c>
      <c r="S649" s="24">
        <f t="shared" si="154"/>
        <v>68.364946428117548</v>
      </c>
      <c r="T649" s="24">
        <f t="shared" si="155"/>
        <v>2.5053571882452275E-2</v>
      </c>
      <c r="U649" s="24">
        <f t="shared" si="156"/>
        <v>80.368607648370016</v>
      </c>
      <c r="V649" s="24">
        <f t="shared" si="162"/>
        <v>2.5213923516299843</v>
      </c>
      <c r="W649" s="24">
        <f t="shared" si="163"/>
        <v>5.25</v>
      </c>
      <c r="X649" s="24">
        <f t="shared" si="164"/>
        <v>-1.1000000000000014</v>
      </c>
    </row>
    <row r="650" spans="1:24" x14ac:dyDescent="0.2">
      <c r="A650" s="60">
        <f>Spreads!A692</f>
        <v>44434</v>
      </c>
      <c r="B650" s="24">
        <f>IF(Spreads!$F692="","",Spreads!D692)</f>
        <v>64.83</v>
      </c>
      <c r="C650" s="24">
        <f t="shared" si="150"/>
        <v>4.7999999999999972</v>
      </c>
      <c r="D650" s="24">
        <f>IF(Spreads!$F692="","",Spreads!G692)</f>
        <v>91.33</v>
      </c>
      <c r="E650" s="24">
        <f>IF(Spreads!$F692="","",Spreads!B692)</f>
        <v>82.33</v>
      </c>
      <c r="F650" s="24">
        <f>IF(Spreads!$F692="","",Spreads!F692)</f>
        <v>59.001044169930275</v>
      </c>
      <c r="G650" s="24">
        <f>IF(Spreads!$F692="","",Spreads!C692)</f>
        <v>67.83</v>
      </c>
      <c r="H650" s="24">
        <f>IF(Spreads!$F692="","",Spreads!H692)</f>
        <v>60.03</v>
      </c>
      <c r="I650" s="24">
        <f t="shared" si="157"/>
        <v>-1.0289558300697266</v>
      </c>
      <c r="J650" s="24">
        <f t="shared" si="158"/>
        <v>7.7999999999999972</v>
      </c>
      <c r="L650" s="24">
        <f t="shared" si="159"/>
        <v>22.299999999999997</v>
      </c>
      <c r="M650" s="24">
        <f t="shared" si="160"/>
        <v>31.299999999999997</v>
      </c>
      <c r="N650" s="24"/>
      <c r="O650" s="24">
        <f t="shared" si="151"/>
        <v>65.384342822392682</v>
      </c>
      <c r="P650" s="24">
        <f t="shared" si="152"/>
        <v>-0.55434282239268384</v>
      </c>
      <c r="Q650" s="24">
        <f t="shared" si="153"/>
        <v>26.540546790026411</v>
      </c>
      <c r="R650" s="24">
        <f t="shared" si="161"/>
        <v>-27.569502620096138</v>
      </c>
      <c r="S650" s="24">
        <f t="shared" si="154"/>
        <v>67.368615535126878</v>
      </c>
      <c r="T650" s="24">
        <f t="shared" si="155"/>
        <v>0.46138446487312024</v>
      </c>
      <c r="U650" s="24">
        <f t="shared" si="156"/>
        <v>79.282943241460401</v>
      </c>
      <c r="V650" s="24">
        <f t="shared" si="162"/>
        <v>3.0470567585395969</v>
      </c>
      <c r="W650" s="24">
        <f t="shared" si="163"/>
        <v>5.25</v>
      </c>
      <c r="X650" s="24">
        <f t="shared" si="164"/>
        <v>-0.45000000000000284</v>
      </c>
    </row>
    <row r="651" spans="1:24" x14ac:dyDescent="0.2">
      <c r="A651" s="60">
        <f>Spreads!A693</f>
        <v>44435</v>
      </c>
      <c r="B651" s="24">
        <f>IF(Spreads!$F693="","",Spreads!D693)</f>
        <v>64.8</v>
      </c>
      <c r="C651" s="24">
        <f t="shared" si="150"/>
        <v>4.4599999999999937</v>
      </c>
      <c r="D651" s="24">
        <f>IF(Spreads!$F693="","",Spreads!G693)</f>
        <v>91.3</v>
      </c>
      <c r="E651" s="24">
        <f>IF(Spreads!$F693="","",Spreads!B693)</f>
        <v>81.3</v>
      </c>
      <c r="F651" s="24">
        <f>IF(Spreads!$F693="","",Spreads!F693)</f>
        <v>58.887646045444534</v>
      </c>
      <c r="G651" s="24">
        <f>IF(Spreads!$F693="","",Spreads!C693)</f>
        <v>67.8</v>
      </c>
      <c r="H651" s="24">
        <f>IF(Spreads!$F693="","",Spreads!H693)</f>
        <v>60.34</v>
      </c>
      <c r="I651" s="24">
        <f t="shared" si="157"/>
        <v>-1.4523539545554698</v>
      </c>
      <c r="J651" s="24">
        <f t="shared" si="158"/>
        <v>7.4599999999999937</v>
      </c>
      <c r="L651" s="24">
        <f t="shared" si="159"/>
        <v>20.959999999999994</v>
      </c>
      <c r="M651" s="24">
        <f t="shared" si="160"/>
        <v>30.959999999999994</v>
      </c>
      <c r="N651" s="24"/>
      <c r="O651" s="24">
        <f t="shared" si="151"/>
        <v>65.749932995752488</v>
      </c>
      <c r="P651" s="24">
        <f t="shared" si="152"/>
        <v>-0.94993299575249068</v>
      </c>
      <c r="Q651" s="24">
        <f t="shared" si="153"/>
        <v>26.499321220954609</v>
      </c>
      <c r="R651" s="24">
        <f t="shared" si="161"/>
        <v>-27.951675175510079</v>
      </c>
      <c r="S651" s="24">
        <f t="shared" si="154"/>
        <v>67.207591234354183</v>
      </c>
      <c r="T651" s="24">
        <f t="shared" si="155"/>
        <v>0.59240876564581413</v>
      </c>
      <c r="U651" s="24">
        <f t="shared" si="156"/>
        <v>79.473564334243463</v>
      </c>
      <c r="V651" s="24">
        <f t="shared" si="162"/>
        <v>1.8264356657565344</v>
      </c>
      <c r="W651" s="24">
        <f t="shared" si="163"/>
        <v>5.25</v>
      </c>
      <c r="X651" s="24">
        <f t="shared" si="164"/>
        <v>-0.79000000000000625</v>
      </c>
    </row>
    <row r="652" spans="1:24" x14ac:dyDescent="0.2">
      <c r="A652" s="60">
        <f>Spreads!A695</f>
        <v>44439</v>
      </c>
      <c r="B652" s="24">
        <f>IF(Spreads!$F695="","",Spreads!D695)</f>
        <v>62.36</v>
      </c>
      <c r="C652" s="24">
        <f t="shared" si="150"/>
        <v>3.6099999999999994</v>
      </c>
      <c r="D652" s="24">
        <f>IF(Spreads!$F695="","",Spreads!G695)</f>
        <v>89.36</v>
      </c>
      <c r="E652" s="24">
        <f>IF(Spreads!$F695="","",Spreads!B695)</f>
        <v>74.36</v>
      </c>
      <c r="F652" s="24">
        <f>IF(Spreads!$F695="","",Spreads!F695)</f>
        <v>57.402130614681347</v>
      </c>
      <c r="G652" s="24">
        <f>IF(Spreads!$F695="","",Spreads!C695)</f>
        <v>67.36</v>
      </c>
      <c r="H652" s="24">
        <f>IF(Spreads!$F695="","",Spreads!H695)</f>
        <v>58.75</v>
      </c>
      <c r="I652" s="24">
        <f t="shared" si="157"/>
        <v>-1.3478693853186527</v>
      </c>
      <c r="J652" s="24">
        <f t="shared" si="158"/>
        <v>8.61</v>
      </c>
      <c r="L652" s="24">
        <f t="shared" si="159"/>
        <v>15.61</v>
      </c>
      <c r="M652" s="24">
        <f t="shared" si="160"/>
        <v>30.61</v>
      </c>
      <c r="N652" s="24"/>
      <c r="O652" s="24">
        <f t="shared" si="151"/>
        <v>64.026824538698918</v>
      </c>
      <c r="P652" s="24">
        <f t="shared" si="152"/>
        <v>-1.6668245386989184</v>
      </c>
      <c r="Q652" s="24">
        <f t="shared" si="153"/>
        <v>26.436715379822839</v>
      </c>
      <c r="R652" s="24">
        <f t="shared" si="161"/>
        <v>-27.784584765141492</v>
      </c>
      <c r="S652" s="24">
        <f t="shared" si="154"/>
        <v>63.69748009094161</v>
      </c>
      <c r="T652" s="24">
        <f t="shared" si="155"/>
        <v>3.6625199090583891</v>
      </c>
      <c r="U652" s="24">
        <f t="shared" si="156"/>
        <v>77.461841482600022</v>
      </c>
      <c r="V652" s="24">
        <f t="shared" si="162"/>
        <v>-3.1018414826000225</v>
      </c>
      <c r="W652" s="24">
        <f t="shared" si="163"/>
        <v>6.75</v>
      </c>
      <c r="X652" s="24">
        <f t="shared" si="164"/>
        <v>-3.1400000000000006</v>
      </c>
    </row>
    <row r="653" spans="1:24" x14ac:dyDescent="0.2">
      <c r="A653" s="60">
        <f>Spreads!A696</f>
        <v>44440</v>
      </c>
      <c r="B653" s="24">
        <f>IF(Spreads!$F696="","",Spreads!D696)</f>
        <v>61.11</v>
      </c>
      <c r="C653" s="24">
        <f t="shared" si="150"/>
        <v>3.1700000000000017</v>
      </c>
      <c r="D653" s="24">
        <f>IF(Spreads!$F696="","",Spreads!G696)</f>
        <v>88.11</v>
      </c>
      <c r="E653" s="24">
        <f>IF(Spreads!$F696="","",Spreads!B696)</f>
        <v>73.11</v>
      </c>
      <c r="F653" s="24">
        <f>IF(Spreads!$F696="","",Spreads!F696)</f>
        <v>57.92376198731575</v>
      </c>
      <c r="G653" s="24">
        <f>IF(Spreads!$F696="","",Spreads!C696)</f>
        <v>66.11</v>
      </c>
      <c r="H653" s="24">
        <f>IF(Spreads!$F696="","",Spreads!H696)</f>
        <v>57.94</v>
      </c>
      <c r="I653" s="24">
        <f t="shared" si="157"/>
        <v>-1.6238012684247849E-2</v>
      </c>
      <c r="J653" s="24">
        <f t="shared" si="158"/>
        <v>8.1700000000000017</v>
      </c>
      <c r="L653" s="24">
        <f t="shared" si="159"/>
        <v>15.170000000000002</v>
      </c>
      <c r="M653" s="24">
        <f t="shared" si="160"/>
        <v>30.17</v>
      </c>
      <c r="N653" s="24"/>
      <c r="O653" s="24">
        <f t="shared" si="151"/>
        <v>63.055002020926921</v>
      </c>
      <c r="P653" s="24">
        <f t="shared" si="152"/>
        <v>-1.9450020209269212</v>
      </c>
      <c r="Q653" s="24">
        <f t="shared" si="153"/>
        <v>25.93142417346175</v>
      </c>
      <c r="R653" s="24">
        <f t="shared" si="161"/>
        <v>-25.947662186145998</v>
      </c>
      <c r="S653" s="24">
        <f t="shared" si="154"/>
        <v>62.720069204862163</v>
      </c>
      <c r="T653" s="24">
        <f t="shared" si="155"/>
        <v>3.3899307951378361</v>
      </c>
      <c r="U653" s="24">
        <f t="shared" si="156"/>
        <v>76.293533109005978</v>
      </c>
      <c r="V653" s="24">
        <f t="shared" si="162"/>
        <v>-3.1835331090059782</v>
      </c>
      <c r="W653" s="24">
        <f t="shared" si="163"/>
        <v>6.5</v>
      </c>
      <c r="X653" s="24">
        <f t="shared" si="164"/>
        <v>-3.3299999999999983</v>
      </c>
    </row>
    <row r="654" spans="1:24" x14ac:dyDescent="0.2">
      <c r="A654" s="60">
        <f>Spreads!A697</f>
        <v>44441</v>
      </c>
      <c r="B654" s="24">
        <f>IF(Spreads!$F697="","",Spreads!D697)</f>
        <v>61.87</v>
      </c>
      <c r="C654" s="24">
        <f t="shared" si="150"/>
        <v>3.0799999999999983</v>
      </c>
      <c r="D654" s="24">
        <f>IF(Spreads!$F697="","",Spreads!G697)</f>
        <v>88.87</v>
      </c>
      <c r="E654" s="24">
        <f>IF(Spreads!$F697="","",Spreads!B697)</f>
        <v>73.87</v>
      </c>
      <c r="F654" s="24">
        <f>IF(Spreads!$F697="","",Spreads!F697)</f>
        <v>58.717548858715915</v>
      </c>
      <c r="G654" s="24">
        <f>IF(Spreads!$F697="","",Spreads!C697)</f>
        <v>66.87</v>
      </c>
      <c r="H654" s="24">
        <f>IF(Spreads!$F697="","",Spreads!H697)</f>
        <v>58.79</v>
      </c>
      <c r="I654" s="24">
        <f t="shared" si="157"/>
        <v>-7.2451141284084031E-2</v>
      </c>
      <c r="J654" s="24">
        <f t="shared" si="158"/>
        <v>8.0800000000000054</v>
      </c>
      <c r="L654" s="24">
        <f t="shared" si="159"/>
        <v>15.080000000000005</v>
      </c>
      <c r="M654" s="24">
        <f t="shared" si="160"/>
        <v>30.080000000000005</v>
      </c>
      <c r="N654" s="24"/>
      <c r="O654" s="24">
        <f t="shared" si="151"/>
        <v>63.976186853906668</v>
      </c>
      <c r="P654" s="24">
        <f t="shared" si="152"/>
        <v>-2.1061868539066708</v>
      </c>
      <c r="Q654" s="24">
        <f t="shared" si="153"/>
        <v>26.20706241329345</v>
      </c>
      <c r="R654" s="24">
        <f t="shared" si="161"/>
        <v>-26.279513554577534</v>
      </c>
      <c r="S654" s="24">
        <f t="shared" si="154"/>
        <v>63.550024578497414</v>
      </c>
      <c r="T654" s="24">
        <f t="shared" si="155"/>
        <v>3.3199754215025905</v>
      </c>
      <c r="U654" s="24">
        <f t="shared" si="156"/>
        <v>77.241162741619291</v>
      </c>
      <c r="V654" s="24">
        <f t="shared" si="162"/>
        <v>-3.3711627416192869</v>
      </c>
      <c r="W654" s="24">
        <f t="shared" si="163"/>
        <v>6.5</v>
      </c>
      <c r="X654" s="24">
        <f t="shared" si="164"/>
        <v>-3.4200000000000017</v>
      </c>
    </row>
    <row r="655" spans="1:24" x14ac:dyDescent="0.2">
      <c r="A655" s="60">
        <f>Spreads!A698</f>
        <v>44442</v>
      </c>
      <c r="B655" s="24">
        <f>IF(Spreads!$F698="","",Spreads!D698)</f>
        <v>62</v>
      </c>
      <c r="C655" s="24">
        <f t="shared" si="150"/>
        <v>3</v>
      </c>
      <c r="D655" s="24">
        <f>IF(Spreads!$F698="","",Spreads!G698)</f>
        <v>89</v>
      </c>
      <c r="E655" s="24">
        <f>IF(Spreads!$F698="","",Spreads!B698)</f>
        <v>74</v>
      </c>
      <c r="F655" s="24">
        <f>IF(Spreads!$F698="","",Spreads!F698)</f>
        <v>58.524772047090167</v>
      </c>
      <c r="G655" s="24">
        <f>IF(Spreads!$F698="","",Spreads!C698)</f>
        <v>67</v>
      </c>
      <c r="H655" s="24">
        <f>IF(Spreads!$F698="","",Spreads!H698)</f>
        <v>59</v>
      </c>
      <c r="I655" s="24">
        <f t="shared" si="157"/>
        <v>-0.47522795290983311</v>
      </c>
      <c r="J655" s="24">
        <f t="shared" si="158"/>
        <v>8</v>
      </c>
      <c r="L655" s="24">
        <f t="shared" si="159"/>
        <v>15</v>
      </c>
      <c r="M655" s="24">
        <f t="shared" si="160"/>
        <v>30</v>
      </c>
      <c r="N655" s="24"/>
      <c r="O655" s="24">
        <f t="shared" si="151"/>
        <v>64.232372205989194</v>
      </c>
      <c r="P655" s="24">
        <f t="shared" si="152"/>
        <v>-2.2323722059891935</v>
      </c>
      <c r="Q655" s="24">
        <f t="shared" si="153"/>
        <v>26.248504644372467</v>
      </c>
      <c r="R655" s="24">
        <f t="shared" si="161"/>
        <v>-26.7237325972823</v>
      </c>
      <c r="S655" s="24">
        <f t="shared" si="154"/>
        <v>63.73458065419436</v>
      </c>
      <c r="T655" s="24">
        <f t="shared" si="155"/>
        <v>3.2654193458056398</v>
      </c>
      <c r="U655" s="24">
        <f t="shared" si="156"/>
        <v>77.44613798687179</v>
      </c>
      <c r="V655" s="24">
        <f t="shared" si="162"/>
        <v>-3.4461379868717898</v>
      </c>
      <c r="W655" s="24">
        <f t="shared" si="163"/>
        <v>6.75</v>
      </c>
      <c r="X655" s="24">
        <f t="shared" si="164"/>
        <v>-3.75</v>
      </c>
    </row>
    <row r="656" spans="1:24" x14ac:dyDescent="0.2">
      <c r="A656" s="60">
        <f>Spreads!A699</f>
        <v>44446</v>
      </c>
      <c r="B656" s="24">
        <f>IF(Spreads!$F699="","",Spreads!D699)</f>
        <v>60.72</v>
      </c>
      <c r="C656" s="24">
        <f t="shared" si="150"/>
        <v>2.9600000000000009</v>
      </c>
      <c r="D656" s="24">
        <f>IF(Spreads!$F699="","",Spreads!G699)</f>
        <v>87.72</v>
      </c>
      <c r="E656" s="24">
        <f>IF(Spreads!$F699="","",Spreads!B699)</f>
        <v>72.72</v>
      </c>
      <c r="F656" s="24">
        <f>IF(Spreads!$F699="","",Spreads!F699)</f>
        <v>58.819607170753088</v>
      </c>
      <c r="G656" s="24">
        <f>IF(Spreads!$F699="","",Spreads!C699)</f>
        <v>65.72</v>
      </c>
      <c r="H656" s="24">
        <f>IF(Spreads!$F699="","",Spreads!H699)</f>
        <v>57.76</v>
      </c>
      <c r="I656" s="24">
        <f t="shared" si="157"/>
        <v>1.0596071707530896</v>
      </c>
      <c r="J656" s="24">
        <f t="shared" si="158"/>
        <v>7.9600000000000009</v>
      </c>
      <c r="L656" s="24">
        <f t="shared" si="159"/>
        <v>14.96</v>
      </c>
      <c r="M656" s="24">
        <f t="shared" si="160"/>
        <v>29.96</v>
      </c>
      <c r="N656" s="24"/>
      <c r="O656" s="24">
        <f t="shared" si="151"/>
        <v>62.781686376386041</v>
      </c>
      <c r="P656" s="24">
        <f t="shared" si="152"/>
        <v>-2.0616863763860422</v>
      </c>
      <c r="Q656" s="24">
        <f t="shared" si="153"/>
        <v>25.767350148226118</v>
      </c>
      <c r="R656" s="24">
        <f t="shared" si="161"/>
        <v>-24.707742977473028</v>
      </c>
      <c r="S656" s="24">
        <f t="shared" si="154"/>
        <v>62.463056548661179</v>
      </c>
      <c r="T656" s="24">
        <f t="shared" si="155"/>
        <v>3.2569434513388202</v>
      </c>
      <c r="U656" s="24">
        <f t="shared" si="156"/>
        <v>75.977287625152286</v>
      </c>
      <c r="V656" s="24">
        <f t="shared" si="162"/>
        <v>-3.2572876251522871</v>
      </c>
      <c r="W656" s="24">
        <f t="shared" si="163"/>
        <v>6.5</v>
      </c>
      <c r="X656" s="24">
        <f t="shared" si="164"/>
        <v>-3.5399999999999991</v>
      </c>
    </row>
    <row r="657" spans="1:24" x14ac:dyDescent="0.2">
      <c r="A657" s="60">
        <f>Spreads!A700</f>
        <v>44447</v>
      </c>
      <c r="B657" s="24">
        <f>IF(Spreads!$F700="","",Spreads!D700)</f>
        <v>63.21</v>
      </c>
      <c r="C657" s="24">
        <f t="shared" si="150"/>
        <v>5.7199999999999989</v>
      </c>
      <c r="D657" s="24">
        <f>IF(Spreads!$F700="","",Spreads!G700)</f>
        <v>87.46</v>
      </c>
      <c r="E657" s="24">
        <f>IF(Spreads!$F700="","",Spreads!B700)</f>
        <v>77.459999999999994</v>
      </c>
      <c r="F657" s="24">
        <f>IF(Spreads!$F700="","",Spreads!F700)</f>
        <v>58.479412797295872</v>
      </c>
      <c r="G657" s="24">
        <f>IF(Spreads!$F700="","",Spreads!C700)</f>
        <v>66.459999999999994</v>
      </c>
      <c r="H657" s="24">
        <f>IF(Spreads!$F700="","",Spreads!H700)</f>
        <v>57.49</v>
      </c>
      <c r="I657" s="24">
        <f t="shared" si="157"/>
        <v>0.98941279729586995</v>
      </c>
      <c r="J657" s="24">
        <f t="shared" si="158"/>
        <v>8.9699999999999918</v>
      </c>
      <c r="L657" s="24">
        <f t="shared" si="159"/>
        <v>19.969999999999992</v>
      </c>
      <c r="M657" s="24">
        <f t="shared" si="160"/>
        <v>29.969999999999992</v>
      </c>
      <c r="N657" s="24"/>
      <c r="O657" s="24">
        <f t="shared" si="151"/>
        <v>62.495549858121741</v>
      </c>
      <c r="P657" s="24">
        <f t="shared" si="152"/>
        <v>0.71445014187825961</v>
      </c>
      <c r="Q657" s="24">
        <f t="shared" si="153"/>
        <v>26.132685698568707</v>
      </c>
      <c r="R657" s="24">
        <f t="shared" si="161"/>
        <v>-25.143272901272837</v>
      </c>
      <c r="S657" s="24">
        <f t="shared" si="154"/>
        <v>63.966553021474951</v>
      </c>
      <c r="T657" s="24">
        <f t="shared" si="155"/>
        <v>2.4934469785250428</v>
      </c>
      <c r="U657" s="24">
        <f t="shared" si="156"/>
        <v>75.543502064776206</v>
      </c>
      <c r="V657" s="24">
        <f t="shared" si="162"/>
        <v>1.9164979352237879</v>
      </c>
      <c r="W657" s="24">
        <f t="shared" si="163"/>
        <v>6</v>
      </c>
      <c r="X657" s="24">
        <f t="shared" si="164"/>
        <v>-0.28000000000000114</v>
      </c>
    </row>
    <row r="658" spans="1:24" x14ac:dyDescent="0.2">
      <c r="A658" s="60">
        <f>Spreads!A701</f>
        <v>44448</v>
      </c>
      <c r="B658" s="24">
        <f>IF(Spreads!$F701="","",Spreads!D701)</f>
        <v>59.06</v>
      </c>
      <c r="C658" s="24">
        <f t="shared" si="150"/>
        <v>2.8700000000000045</v>
      </c>
      <c r="D658" s="24">
        <f>IF(Spreads!$F701="","",Spreads!G701)</f>
        <v>86.06</v>
      </c>
      <c r="E658" s="24">
        <f>IF(Spreads!$F701="","",Spreads!B701)</f>
        <v>76.06</v>
      </c>
      <c r="F658" s="24">
        <f>IF(Spreads!$F701="","",Spreads!F701)</f>
        <v>57.878402737521448</v>
      </c>
      <c r="G658" s="24">
        <f>IF(Spreads!$F701="","",Spreads!C701)</f>
        <v>65.56</v>
      </c>
      <c r="H658" s="24">
        <f>IF(Spreads!$F701="","",Spreads!H701)</f>
        <v>56.19</v>
      </c>
      <c r="I658" s="24">
        <f t="shared" si="157"/>
        <v>1.6884027375214501</v>
      </c>
      <c r="J658" s="24">
        <f t="shared" si="158"/>
        <v>9.3700000000000045</v>
      </c>
      <c r="L658" s="24">
        <f t="shared" si="159"/>
        <v>19.870000000000005</v>
      </c>
      <c r="M658" s="24">
        <f t="shared" si="160"/>
        <v>29.870000000000005</v>
      </c>
      <c r="N658" s="24"/>
      <c r="O658" s="24">
        <f t="shared" si="151"/>
        <v>61.041598265390704</v>
      </c>
      <c r="P658" s="24">
        <f t="shared" si="152"/>
        <v>-1.9815982653907014</v>
      </c>
      <c r="Q658" s="24">
        <f t="shared" si="153"/>
        <v>25.832189113492234</v>
      </c>
      <c r="R658" s="24">
        <f t="shared" si="161"/>
        <v>-24.143786375970784</v>
      </c>
      <c r="S658" s="24">
        <f t="shared" si="154"/>
        <v>62.612905477409264</v>
      </c>
      <c r="T658" s="24">
        <f t="shared" si="155"/>
        <v>2.9470945225907386</v>
      </c>
      <c r="U658" s="24">
        <f t="shared" si="156"/>
        <v>74.097677166972503</v>
      </c>
      <c r="V658" s="24">
        <f t="shared" si="162"/>
        <v>1.9623228330274998</v>
      </c>
      <c r="W658" s="24">
        <f t="shared" si="163"/>
        <v>6</v>
      </c>
      <c r="X658" s="24">
        <f t="shared" si="164"/>
        <v>-3.1299999999999955</v>
      </c>
    </row>
    <row r="659" spans="1:24" x14ac:dyDescent="0.2">
      <c r="A659" s="60">
        <f>Spreads!A702</f>
        <v>44449</v>
      </c>
      <c r="B659" s="24">
        <f>IF(Spreads!$F702="","",Spreads!D702)</f>
        <v>58.78</v>
      </c>
      <c r="C659" s="24">
        <f t="shared" si="150"/>
        <v>2.7899999999999991</v>
      </c>
      <c r="D659" s="24">
        <f>IF(Spreads!$F702="","",Spreads!G702)</f>
        <v>82.78</v>
      </c>
      <c r="E659" s="24">
        <f>IF(Spreads!$F702="","",Spreads!B702)</f>
        <v>75.78</v>
      </c>
      <c r="F659" s="24">
        <f>IF(Spreads!$F702="","",Spreads!F702)</f>
        <v>56.789780742458348</v>
      </c>
      <c r="G659" s="24">
        <f>IF(Spreads!$F702="","",Spreads!C702)</f>
        <v>64.28</v>
      </c>
      <c r="H659" s="24">
        <f>IF(Spreads!$F702="","",Spreads!H702)</f>
        <v>55.99</v>
      </c>
      <c r="I659" s="24">
        <f t="shared" si="157"/>
        <v>0.79978074245834563</v>
      </c>
      <c r="J659" s="24">
        <f t="shared" si="158"/>
        <v>8.2899999999999991</v>
      </c>
      <c r="L659" s="24">
        <f t="shared" si="159"/>
        <v>19.79</v>
      </c>
      <c r="M659" s="24">
        <f t="shared" si="160"/>
        <v>26.79</v>
      </c>
      <c r="N659" s="24"/>
      <c r="O659" s="24">
        <f t="shared" si="151"/>
        <v>60.891169968161776</v>
      </c>
      <c r="P659" s="24">
        <f t="shared" si="152"/>
        <v>-2.111169968161775</v>
      </c>
      <c r="Q659" s="24">
        <f t="shared" si="153"/>
        <v>25.259174116726953</v>
      </c>
      <c r="R659" s="24">
        <f t="shared" si="161"/>
        <v>-24.459393374268608</v>
      </c>
      <c r="S659" s="24">
        <f t="shared" si="154"/>
        <v>62.381730044714772</v>
      </c>
      <c r="T659" s="24">
        <f t="shared" si="155"/>
        <v>1.8982699552852296</v>
      </c>
      <c r="U659" s="24">
        <f t="shared" si="156"/>
        <v>72.175402886732826</v>
      </c>
      <c r="V659" s="24">
        <f t="shared" si="162"/>
        <v>3.6045971132671752</v>
      </c>
      <c r="W659" s="24">
        <f t="shared" si="163"/>
        <v>5.5</v>
      </c>
      <c r="X659" s="24">
        <f t="shared" si="164"/>
        <v>-2.7100000000000009</v>
      </c>
    </row>
    <row r="660" spans="1:24" x14ac:dyDescent="0.2">
      <c r="A660" s="60">
        <f>Spreads!A703</f>
        <v>44452</v>
      </c>
      <c r="B660" s="24">
        <f>IF(Spreads!$F703="","",Spreads!D703)</f>
        <v>58.8</v>
      </c>
      <c r="C660" s="24">
        <f t="shared" si="150"/>
        <v>2.8099999999999952</v>
      </c>
      <c r="D660" s="24">
        <f>IF(Spreads!$F703="","",Spreads!G703)</f>
        <v>80.8</v>
      </c>
      <c r="E660" s="24">
        <f>IF(Spreads!$F703="","",Spreads!B703)</f>
        <v>75.8</v>
      </c>
      <c r="F660" s="24">
        <f>IF(Spreads!$F703="","",Spreads!F703)</f>
        <v>58.082519361595772</v>
      </c>
      <c r="G660" s="24">
        <f>IF(Spreads!$F703="","",Spreads!C703)</f>
        <v>62.8</v>
      </c>
      <c r="H660" s="24">
        <f>IF(Spreads!$F703="","",Spreads!H703)</f>
        <v>55.99</v>
      </c>
      <c r="I660" s="24">
        <f t="shared" si="157"/>
        <v>2.0925193615957696</v>
      </c>
      <c r="J660" s="24">
        <f t="shared" si="158"/>
        <v>6.8099999999999952</v>
      </c>
      <c r="L660" s="24">
        <f t="shared" si="159"/>
        <v>19.809999999999995</v>
      </c>
      <c r="M660" s="24">
        <f t="shared" si="160"/>
        <v>24.809999999999995</v>
      </c>
      <c r="N660" s="24"/>
      <c r="O660" s="24">
        <f t="shared" si="151"/>
        <v>60.796103219782268</v>
      </c>
      <c r="P660" s="24">
        <f t="shared" si="152"/>
        <v>-1.9961032197822703</v>
      </c>
      <c r="Q660" s="24">
        <f t="shared" si="153"/>
        <v>24.576199814440052</v>
      </c>
      <c r="R660" s="24">
        <f t="shared" si="161"/>
        <v>-22.483680452844283</v>
      </c>
      <c r="S660" s="24">
        <f t="shared" si="154"/>
        <v>62.388824938450412</v>
      </c>
      <c r="T660" s="24">
        <f t="shared" si="155"/>
        <v>0.41117506154958505</v>
      </c>
      <c r="U660" s="24">
        <f t="shared" si="156"/>
        <v>71.086657627123287</v>
      </c>
      <c r="V660" s="24">
        <f t="shared" si="162"/>
        <v>4.7133423728767099</v>
      </c>
      <c r="W660" s="24">
        <f t="shared" si="163"/>
        <v>5</v>
      </c>
      <c r="X660" s="24">
        <f t="shared" si="164"/>
        <v>-2.1900000000000048</v>
      </c>
    </row>
    <row r="661" spans="1:24" x14ac:dyDescent="0.2">
      <c r="A661" s="60">
        <f>Spreads!A704</f>
        <v>44453</v>
      </c>
      <c r="B661" s="24">
        <f>IF(Spreads!$F704="","",Spreads!D704)</f>
        <v>59.74</v>
      </c>
      <c r="C661" s="24">
        <f t="shared" si="150"/>
        <v>2.8700000000000045</v>
      </c>
      <c r="D661" s="24">
        <f>IF(Spreads!$F704="","",Spreads!G704)</f>
        <v>81.739999999999995</v>
      </c>
      <c r="E661" s="24">
        <f>IF(Spreads!$F704="","",Spreads!B704)</f>
        <v>76.739999999999995</v>
      </c>
      <c r="F661" s="24">
        <f>IF(Spreads!$F704="","",Spreads!F704)</f>
        <v>59.227840418901742</v>
      </c>
      <c r="G661" s="24">
        <f>IF(Spreads!$F704="","",Spreads!C704)</f>
        <v>63.74</v>
      </c>
      <c r="H661" s="24">
        <f>IF(Spreads!$F704="","",Spreads!H704)</f>
        <v>56.87</v>
      </c>
      <c r="I661" s="24">
        <f t="shared" si="157"/>
        <v>2.3578404189017448</v>
      </c>
      <c r="J661" s="24">
        <f t="shared" si="158"/>
        <v>6.8700000000000045</v>
      </c>
      <c r="L661" s="24">
        <f t="shared" si="159"/>
        <v>19.869999999999997</v>
      </c>
      <c r="M661" s="24">
        <f t="shared" si="160"/>
        <v>24.869999999999997</v>
      </c>
      <c r="N661" s="24"/>
      <c r="O661" s="24">
        <f t="shared" si="151"/>
        <v>61.726009244512134</v>
      </c>
      <c r="P661" s="24">
        <f t="shared" si="152"/>
        <v>-1.9860092445121325</v>
      </c>
      <c r="Q661" s="24">
        <f t="shared" si="153"/>
        <v>24.932252674308543</v>
      </c>
      <c r="R661" s="24">
        <f t="shared" si="161"/>
        <v>-22.574412255406799</v>
      </c>
      <c r="S661" s="24">
        <f t="shared" si="154"/>
        <v>63.302411393765787</v>
      </c>
      <c r="T661" s="24">
        <f t="shared" si="155"/>
        <v>0.43758860623421469</v>
      </c>
      <c r="U661" s="24">
        <f t="shared" si="156"/>
        <v>72.145017761034268</v>
      </c>
      <c r="V661" s="24">
        <f t="shared" si="162"/>
        <v>4.5949822389657271</v>
      </c>
      <c r="W661" s="24">
        <f t="shared" si="163"/>
        <v>5</v>
      </c>
      <c r="X661" s="24">
        <f t="shared" si="164"/>
        <v>-2.1299999999999955</v>
      </c>
    </row>
    <row r="662" spans="1:24" x14ac:dyDescent="0.2">
      <c r="A662" s="60">
        <f>Spreads!A705</f>
        <v>44454</v>
      </c>
      <c r="B662" s="24">
        <f>IF(Spreads!$F705="","",Spreads!D705)</f>
        <v>61.31</v>
      </c>
      <c r="C662" s="24">
        <f t="shared" si="150"/>
        <v>2.9400000000000048</v>
      </c>
      <c r="D662" s="24">
        <f>IF(Spreads!$F705="","",Spreads!G705)</f>
        <v>83.31</v>
      </c>
      <c r="E662" s="24">
        <f>IF(Spreads!$F705="","",Spreads!B705)</f>
        <v>78.31</v>
      </c>
      <c r="F662" s="24">
        <f>IF(Spreads!$F705="","",Spreads!F705)</f>
        <v>60.225743914376253</v>
      </c>
      <c r="G662" s="24">
        <f>IF(Spreads!$F705="","",Spreads!C705)</f>
        <v>65.31</v>
      </c>
      <c r="H662" s="24">
        <f>IF(Spreads!$F705="","",Spreads!H705)</f>
        <v>58.37</v>
      </c>
      <c r="I662" s="24">
        <f t="shared" si="157"/>
        <v>1.8557439143762551</v>
      </c>
      <c r="J662" s="24">
        <f t="shared" si="158"/>
        <v>6.9400000000000048</v>
      </c>
      <c r="L662" s="24">
        <f t="shared" si="159"/>
        <v>19.940000000000005</v>
      </c>
      <c r="M662" s="24">
        <f t="shared" si="160"/>
        <v>24.940000000000005</v>
      </c>
      <c r="N662" s="24"/>
      <c r="O662" s="24">
        <f t="shared" si="151"/>
        <v>63.381258184043588</v>
      </c>
      <c r="P662" s="24">
        <f t="shared" si="152"/>
        <v>-2.071258184043586</v>
      </c>
      <c r="Q662" s="24">
        <f t="shared" si="153"/>
        <v>25.524268091018541</v>
      </c>
      <c r="R662" s="24">
        <f t="shared" si="161"/>
        <v>-23.668524176642286</v>
      </c>
      <c r="S662" s="24">
        <f t="shared" si="154"/>
        <v>64.848212454979929</v>
      </c>
      <c r="T662" s="24">
        <f t="shared" si="155"/>
        <v>0.4617875450200728</v>
      </c>
      <c r="U662" s="24">
        <f t="shared" si="156"/>
        <v>73.932757604443651</v>
      </c>
      <c r="V662" s="24">
        <f t="shared" si="162"/>
        <v>4.3772423955563511</v>
      </c>
      <c r="W662" s="24">
        <f t="shared" si="163"/>
        <v>5.25</v>
      </c>
      <c r="X662" s="24">
        <f t="shared" si="164"/>
        <v>-2.3099999999999952</v>
      </c>
    </row>
    <row r="663" spans="1:24" x14ac:dyDescent="0.2">
      <c r="A663" s="60">
        <f>Spreads!A706</f>
        <v>44455</v>
      </c>
      <c r="B663" s="24">
        <f>IF(Spreads!$F706="","",Spreads!D706)</f>
        <v>59.58</v>
      </c>
      <c r="C663" s="24">
        <f t="shared" si="150"/>
        <v>2.7399999999999949</v>
      </c>
      <c r="D663" s="24">
        <f>IF(Spreads!$F706="","",Spreads!G706)</f>
        <v>81.83</v>
      </c>
      <c r="E663" s="24">
        <f>IF(Spreads!$F706="","",Spreads!B706)</f>
        <v>76.83</v>
      </c>
      <c r="F663" s="24">
        <f>IF(Spreads!$F706="","",Spreads!F706)</f>
        <v>58.933005295238829</v>
      </c>
      <c r="G663" s="24">
        <f>IF(Spreads!$F706="","",Spreads!C706)</f>
        <v>62.33</v>
      </c>
      <c r="H663" s="24">
        <f>IF(Spreads!$F706="","",Spreads!H706)</f>
        <v>56.84</v>
      </c>
      <c r="I663" s="24">
        <f t="shared" si="157"/>
        <v>2.0930052952388252</v>
      </c>
      <c r="J663" s="24">
        <f t="shared" si="158"/>
        <v>5.4899999999999949</v>
      </c>
      <c r="L663" s="24">
        <f t="shared" si="159"/>
        <v>19.989999999999995</v>
      </c>
      <c r="M663" s="24">
        <f t="shared" si="160"/>
        <v>24.989999999999995</v>
      </c>
      <c r="N663" s="24"/>
      <c r="O663" s="24">
        <f t="shared" si="151"/>
        <v>61.713118458534844</v>
      </c>
      <c r="P663" s="24">
        <f t="shared" si="152"/>
        <v>-2.1331184585348453</v>
      </c>
      <c r="Q663" s="24">
        <f t="shared" si="153"/>
        <v>24.28423103277656</v>
      </c>
      <c r="R663" s="24">
        <f t="shared" si="161"/>
        <v>-22.191225737537735</v>
      </c>
      <c r="S663" s="24">
        <f t="shared" si="154"/>
        <v>63.314561377516867</v>
      </c>
      <c r="T663" s="24">
        <f t="shared" si="155"/>
        <v>-0.98456137751686867</v>
      </c>
      <c r="U663" s="24">
        <f t="shared" si="156"/>
        <v>72.181732727750813</v>
      </c>
      <c r="V663" s="24">
        <f t="shared" si="162"/>
        <v>4.6482672722491856</v>
      </c>
      <c r="W663" s="24">
        <f t="shared" si="163"/>
        <v>4.5</v>
      </c>
      <c r="X663" s="24">
        <f t="shared" si="164"/>
        <v>-1.7600000000000051</v>
      </c>
    </row>
    <row r="664" spans="1:24" x14ac:dyDescent="0.2">
      <c r="A664" s="60">
        <f>Spreads!A707</f>
        <v>44456</v>
      </c>
      <c r="B664" s="24">
        <f>IF(Spreads!$F707="","",Spreads!D707)</f>
        <v>59.04</v>
      </c>
      <c r="C664" s="24">
        <f t="shared" si="150"/>
        <v>2.7800000000000011</v>
      </c>
      <c r="D664" s="24">
        <f>IF(Spreads!$F707="","",Spreads!G707)</f>
        <v>81.290000000000006</v>
      </c>
      <c r="E664" s="24">
        <f>IF(Spreads!$F707="","",Spreads!B707)</f>
        <v>74.290000000000006</v>
      </c>
      <c r="F664" s="24">
        <f>IF(Spreads!$F707="","",Spreads!F707)</f>
        <v>58.366014672810131</v>
      </c>
      <c r="G664" s="24">
        <f>IF(Spreads!$F707="","",Spreads!C707)</f>
        <v>61.79</v>
      </c>
      <c r="H664" s="24">
        <f>IF(Spreads!$F707="","",Spreads!H707)</f>
        <v>56.26</v>
      </c>
      <c r="I664" s="24">
        <f t="shared" si="157"/>
        <v>2.106014672810133</v>
      </c>
      <c r="J664" s="24">
        <f t="shared" si="158"/>
        <v>5.5300000000000011</v>
      </c>
      <c r="L664" s="24">
        <f t="shared" si="159"/>
        <v>18.030000000000008</v>
      </c>
      <c r="M664" s="24">
        <f t="shared" si="160"/>
        <v>25.030000000000008</v>
      </c>
      <c r="N664" s="24"/>
      <c r="O664" s="24">
        <f t="shared" si="151"/>
        <v>61.086409332273753</v>
      </c>
      <c r="P664" s="24">
        <f t="shared" si="152"/>
        <v>-2.046409332273754</v>
      </c>
      <c r="Q664" s="24">
        <f t="shared" si="153"/>
        <v>24.086267600842415</v>
      </c>
      <c r="R664" s="24">
        <f t="shared" si="161"/>
        <v>-21.980252928032282</v>
      </c>
      <c r="S664" s="24">
        <f t="shared" si="154"/>
        <v>62.03115380394317</v>
      </c>
      <c r="T664" s="24">
        <f t="shared" si="155"/>
        <v>-0.24115380394317043</v>
      </c>
      <c r="U664" s="24">
        <f t="shared" si="156"/>
        <v>71.524311616229227</v>
      </c>
      <c r="V664" s="24">
        <f t="shared" si="162"/>
        <v>2.7656883837707795</v>
      </c>
      <c r="W664" s="24">
        <f t="shared" si="163"/>
        <v>4.75</v>
      </c>
      <c r="X664" s="24">
        <f t="shared" si="164"/>
        <v>-1.9699999999999989</v>
      </c>
    </row>
    <row r="665" spans="1:24" x14ac:dyDescent="0.2">
      <c r="A665" s="60">
        <f>Spreads!A708</f>
        <v>44459</v>
      </c>
      <c r="B665" s="24">
        <f>IF(Spreads!$F708="","",Spreads!D708)</f>
        <v>57.91</v>
      </c>
      <c r="C665" s="24">
        <f t="shared" si="150"/>
        <v>3.0399999999999991</v>
      </c>
      <c r="D665" s="24">
        <f>IF(Spreads!$F708="","",Spreads!G708)</f>
        <v>79.91</v>
      </c>
      <c r="E665" s="24">
        <f>IF(Spreads!$F708="","",Spreads!B708)</f>
        <v>72.91</v>
      </c>
      <c r="F665" s="24">
        <f>IF(Spreads!$F708="","",Spreads!F708)</f>
        <v>57.084615866121268</v>
      </c>
      <c r="G665" s="24">
        <f>IF(Spreads!$F708="","",Spreads!C708)</f>
        <v>60.41</v>
      </c>
      <c r="H665" s="24">
        <f>IF(Spreads!$F708="","",Spreads!H708)</f>
        <v>54.87</v>
      </c>
      <c r="I665" s="24">
        <f t="shared" si="157"/>
        <v>2.2146158661212709</v>
      </c>
      <c r="J665" s="24">
        <f t="shared" si="158"/>
        <v>5.5399999999999991</v>
      </c>
      <c r="L665" s="24">
        <f t="shared" si="159"/>
        <v>18.04</v>
      </c>
      <c r="M665" s="24">
        <f t="shared" si="160"/>
        <v>25.04</v>
      </c>
      <c r="N665" s="24"/>
      <c r="O665" s="24">
        <f t="shared" si="151"/>
        <v>59.578774842392995</v>
      </c>
      <c r="P665" s="24">
        <f t="shared" si="152"/>
        <v>-1.6687748423929989</v>
      </c>
      <c r="Q665" s="24">
        <f t="shared" si="153"/>
        <v>23.572215303045574</v>
      </c>
      <c r="R665" s="24">
        <f t="shared" si="161"/>
        <v>-21.357599436924303</v>
      </c>
      <c r="S665" s="24">
        <f t="shared" si="154"/>
        <v>60.625270039435151</v>
      </c>
      <c r="T665" s="24">
        <f t="shared" si="155"/>
        <v>-0.2152700394351541</v>
      </c>
      <c r="U665" s="24">
        <f t="shared" si="156"/>
        <v>69.894228715670295</v>
      </c>
      <c r="V665" s="24">
        <f t="shared" si="162"/>
        <v>3.015771284329702</v>
      </c>
      <c r="W665" s="24">
        <f t="shared" si="163"/>
        <v>4.5</v>
      </c>
      <c r="X665" s="24">
        <f t="shared" si="164"/>
        <v>-1.4600000000000009</v>
      </c>
    </row>
    <row r="666" spans="1:24" x14ac:dyDescent="0.2">
      <c r="A666" s="60">
        <f>Spreads!A709</f>
        <v>44460</v>
      </c>
      <c r="B666" s="24">
        <f>IF(Spreads!$F709="","",Spreads!D709)</f>
        <v>59.32</v>
      </c>
      <c r="C666" s="24">
        <f t="shared" si="150"/>
        <v>4.0300000000000011</v>
      </c>
      <c r="D666" s="24">
        <f>IF(Spreads!$F709="","",Spreads!G709)</f>
        <v>80.319999999999993</v>
      </c>
      <c r="E666" s="24">
        <f>IF(Spreads!$F709="","",Spreads!B709)</f>
        <v>72.319999999999993</v>
      </c>
      <c r="F666" s="24">
        <f>IF(Spreads!$F709="","",Spreads!F709)</f>
        <v>57.685625925895692</v>
      </c>
      <c r="G666" s="24">
        <f>IF(Spreads!$F709="","",Spreads!C709)</f>
        <v>61.32</v>
      </c>
      <c r="H666" s="24">
        <f>IF(Spreads!$F709="","",Spreads!H709)</f>
        <v>55.29</v>
      </c>
      <c r="I666" s="24">
        <f t="shared" si="157"/>
        <v>2.3956259258956933</v>
      </c>
      <c r="J666" s="24">
        <f t="shared" si="158"/>
        <v>6.0300000000000011</v>
      </c>
      <c r="L666" s="24">
        <f t="shared" si="159"/>
        <v>17.029999999999994</v>
      </c>
      <c r="M666" s="24">
        <f t="shared" si="160"/>
        <v>25.029999999999994</v>
      </c>
      <c r="N666" s="24"/>
      <c r="O666" s="24">
        <f t="shared" si="151"/>
        <v>60.018594607005291</v>
      </c>
      <c r="P666" s="24">
        <f t="shared" si="152"/>
        <v>-0.69859460700529041</v>
      </c>
      <c r="Q666" s="24">
        <f t="shared" si="153"/>
        <v>23.955054695262049</v>
      </c>
      <c r="R666" s="24">
        <f t="shared" si="161"/>
        <v>-21.559428769366356</v>
      </c>
      <c r="S666" s="24">
        <f t="shared" si="154"/>
        <v>60.69284920706415</v>
      </c>
      <c r="T666" s="24">
        <f t="shared" si="155"/>
        <v>0.62715079293585063</v>
      </c>
      <c r="U666" s="24">
        <f t="shared" si="156"/>
        <v>70.33499031156299</v>
      </c>
      <c r="V666" s="24">
        <f t="shared" si="162"/>
        <v>1.9850096884370032</v>
      </c>
      <c r="W666" s="24">
        <f t="shared" si="163"/>
        <v>5</v>
      </c>
      <c r="X666" s="24">
        <f t="shared" si="164"/>
        <v>-0.96999999999999886</v>
      </c>
    </row>
    <row r="667" spans="1:24" x14ac:dyDescent="0.2">
      <c r="A667" s="60">
        <f>Spreads!A710</f>
        <v>44461</v>
      </c>
      <c r="B667" s="24">
        <f>IF(Spreads!$F710="","",Spreads!D710)</f>
        <v>60.39</v>
      </c>
      <c r="C667" s="24">
        <f t="shared" si="150"/>
        <v>4.0399999999999991</v>
      </c>
      <c r="D667" s="24">
        <f>IF(Spreads!$F710="","",Spreads!G710)</f>
        <v>81.39</v>
      </c>
      <c r="E667" s="24">
        <f>IF(Spreads!$F710="","",Spreads!B710)</f>
        <v>73.39</v>
      </c>
      <c r="F667" s="24">
        <f>IF(Spreads!$F710="","",Spreads!F710)</f>
        <v>58.456733172398721</v>
      </c>
      <c r="G667" s="24">
        <f>IF(Spreads!$F710="","",Spreads!C710)</f>
        <v>62.39</v>
      </c>
      <c r="H667" s="24">
        <f>IF(Spreads!$F710="","",Spreads!H710)</f>
        <v>56.35</v>
      </c>
      <c r="I667" s="24">
        <f t="shared" si="157"/>
        <v>2.1067331723987195</v>
      </c>
      <c r="J667" s="24">
        <f t="shared" si="158"/>
        <v>6.0399999999999991</v>
      </c>
      <c r="L667" s="24">
        <f t="shared" si="159"/>
        <v>17.04</v>
      </c>
      <c r="M667" s="24">
        <f t="shared" si="160"/>
        <v>25.04</v>
      </c>
      <c r="N667" s="24"/>
      <c r="O667" s="24">
        <f t="shared" si="151"/>
        <v>61.183456009386063</v>
      </c>
      <c r="P667" s="24">
        <f t="shared" si="152"/>
        <v>-0.79345600938606253</v>
      </c>
      <c r="Q667" s="24">
        <f t="shared" si="153"/>
        <v>24.355199608342797</v>
      </c>
      <c r="R667" s="24">
        <f t="shared" si="161"/>
        <v>-22.248466435944078</v>
      </c>
      <c r="S667" s="24">
        <f t="shared" si="154"/>
        <v>61.771214700017147</v>
      </c>
      <c r="T667" s="24">
        <f t="shared" si="155"/>
        <v>0.61878529998285359</v>
      </c>
      <c r="U667" s="24">
        <f t="shared" si="156"/>
        <v>71.578413673932886</v>
      </c>
      <c r="V667" s="24">
        <f t="shared" si="162"/>
        <v>1.8115863260671148</v>
      </c>
      <c r="W667" s="24">
        <f t="shared" si="163"/>
        <v>5.25</v>
      </c>
      <c r="X667" s="24">
        <f t="shared" si="164"/>
        <v>-1.2100000000000009</v>
      </c>
    </row>
    <row r="668" spans="1:24" x14ac:dyDescent="0.2">
      <c r="A668" s="60">
        <f>Spreads!A711</f>
        <v>44462</v>
      </c>
      <c r="B668" s="24">
        <f>IF(Spreads!$F711="","",Spreads!D711)</f>
        <v>61.1</v>
      </c>
      <c r="C668" s="24">
        <f t="shared" si="150"/>
        <v>4.0799999999999983</v>
      </c>
      <c r="D668" s="24">
        <f>IF(Spreads!$F711="","",Spreads!G711)</f>
        <v>82.1</v>
      </c>
      <c r="E668" s="24">
        <f>IF(Spreads!$F711="","",Spreads!B711)</f>
        <v>74.099999999999994</v>
      </c>
      <c r="F668" s="24">
        <f>IF(Spreads!$F711="","",Spreads!F711)</f>
        <v>59.216500606453174</v>
      </c>
      <c r="G668" s="24">
        <f>IF(Spreads!$F711="","",Spreads!C711)</f>
        <v>63.1</v>
      </c>
      <c r="H668" s="24">
        <f>IF(Spreads!$F711="","",Spreads!H711)</f>
        <v>57.02</v>
      </c>
      <c r="I668" s="24">
        <f t="shared" si="157"/>
        <v>2.1965006064531707</v>
      </c>
      <c r="J668" s="24">
        <f t="shared" si="158"/>
        <v>6.0799999999999983</v>
      </c>
      <c r="L668" s="24">
        <f t="shared" si="159"/>
        <v>17.079999999999991</v>
      </c>
      <c r="M668" s="24">
        <f t="shared" si="160"/>
        <v>25.079999999999991</v>
      </c>
      <c r="N668" s="24"/>
      <c r="O668" s="24">
        <f t="shared" si="151"/>
        <v>61.899706543150543</v>
      </c>
      <c r="P668" s="24">
        <f t="shared" si="152"/>
        <v>-0.7997065431505419</v>
      </c>
      <c r="Q668" s="24">
        <f t="shared" si="153"/>
        <v>24.623663324815581</v>
      </c>
      <c r="R668" s="24">
        <f t="shared" si="161"/>
        <v>-22.42716271836241</v>
      </c>
      <c r="S668" s="24">
        <f t="shared" si="154"/>
        <v>62.464770610957359</v>
      </c>
      <c r="T668" s="24">
        <f t="shared" si="155"/>
        <v>0.63522938904264237</v>
      </c>
      <c r="U668" s="24">
        <f t="shared" si="156"/>
        <v>72.381343848977963</v>
      </c>
      <c r="V668" s="24">
        <f t="shared" si="162"/>
        <v>1.7186561510220315</v>
      </c>
      <c r="W668" s="24">
        <f t="shared" si="163"/>
        <v>5.25</v>
      </c>
      <c r="X668" s="24">
        <f t="shared" si="164"/>
        <v>-1.1700000000000017</v>
      </c>
    </row>
    <row r="669" spans="1:24" x14ac:dyDescent="0.2">
      <c r="A669" s="60">
        <f>Spreads!A712</f>
        <v>44463</v>
      </c>
      <c r="B669" s="24">
        <f>IF(Spreads!$F712="","",Spreads!D712)</f>
        <v>60.97</v>
      </c>
      <c r="C669" s="24">
        <f t="shared" si="150"/>
        <v>3.1000000000000014</v>
      </c>
      <c r="D669" s="24">
        <f>IF(Spreads!$F712="","",Spreads!G712)</f>
        <v>82.97</v>
      </c>
      <c r="E669" s="24">
        <f>IF(Spreads!$F712="","",Spreads!B712)</f>
        <v>74.97</v>
      </c>
      <c r="F669" s="24">
        <f>IF(Spreads!$F712="","",Spreads!F712)</f>
        <v>60.237083726824828</v>
      </c>
      <c r="G669" s="24">
        <f>IF(Spreads!$F712="","",Spreads!C712)</f>
        <v>63.47</v>
      </c>
      <c r="H669" s="24">
        <f>IF(Spreads!$F712="","",Spreads!H712)</f>
        <v>57.87</v>
      </c>
      <c r="I669" s="24">
        <f t="shared" si="157"/>
        <v>2.3670837268248306</v>
      </c>
      <c r="J669" s="24">
        <f t="shared" si="158"/>
        <v>5.6000000000000014</v>
      </c>
      <c r="L669" s="24">
        <f t="shared" si="159"/>
        <v>17.100000000000001</v>
      </c>
      <c r="M669" s="24">
        <f t="shared" si="160"/>
        <v>25.1</v>
      </c>
      <c r="N669" s="24"/>
      <c r="O669" s="24">
        <f t="shared" si="151"/>
        <v>62.804212999221605</v>
      </c>
      <c r="P669" s="24">
        <f t="shared" si="152"/>
        <v>-1.8342129992216059</v>
      </c>
      <c r="Q669" s="24">
        <f t="shared" si="153"/>
        <v>24.719328606612223</v>
      </c>
      <c r="R669" s="24">
        <f t="shared" si="161"/>
        <v>-22.352244879787392</v>
      </c>
      <c r="S669" s="24">
        <f t="shared" si="154"/>
        <v>63.333747900138661</v>
      </c>
      <c r="T669" s="24">
        <f t="shared" si="155"/>
        <v>0.13625209986133768</v>
      </c>
      <c r="U669" s="24">
        <f t="shared" si="156"/>
        <v>73.429344631598354</v>
      </c>
      <c r="V669" s="24">
        <f t="shared" si="162"/>
        <v>1.5406553684016444</v>
      </c>
      <c r="W669" s="24">
        <f t="shared" si="163"/>
        <v>5.25</v>
      </c>
      <c r="X669" s="24">
        <f t="shared" si="164"/>
        <v>-2.1499999999999986</v>
      </c>
    </row>
    <row r="670" spans="1:24" x14ac:dyDescent="0.2">
      <c r="A670" s="60">
        <f>Spreads!A713</f>
        <v>44466</v>
      </c>
      <c r="B670" s="24">
        <f>IF(Spreads!$F713="","",Spreads!D713)</f>
        <v>60.3</v>
      </c>
      <c r="C670" s="24">
        <f t="shared" si="150"/>
        <v>2.1899999999999977</v>
      </c>
      <c r="D670" s="24">
        <f>IF(Spreads!$F713="","",Spreads!G713)</f>
        <v>83.3</v>
      </c>
      <c r="E670" s="24">
        <f>IF(Spreads!$F713="","",Spreads!B713)</f>
        <v>76.3</v>
      </c>
      <c r="F670" s="24">
        <f>IF(Spreads!$F713="","",Spreads!F713)</f>
        <v>59.896889353367612</v>
      </c>
      <c r="G670" s="24">
        <f>IF(Spreads!$F713="","",Spreads!C713)</f>
        <v>63.8</v>
      </c>
      <c r="H670" s="24">
        <f>IF(Spreads!$F713="","",Spreads!H713)</f>
        <v>58.11</v>
      </c>
      <c r="I670" s="24">
        <f t="shared" si="157"/>
        <v>1.7868893533676129</v>
      </c>
      <c r="J670" s="24">
        <f t="shared" si="158"/>
        <v>5.6899999999999977</v>
      </c>
      <c r="L670" s="24">
        <f t="shared" si="159"/>
        <v>18.189999999999998</v>
      </c>
      <c r="M670" s="24">
        <f t="shared" si="160"/>
        <v>25.189999999999998</v>
      </c>
      <c r="N670" s="24"/>
      <c r="O670" s="24">
        <f t="shared" si="151"/>
        <v>63.105811972253377</v>
      </c>
      <c r="P670" s="24">
        <f t="shared" si="152"/>
        <v>-2.8058119722533803</v>
      </c>
      <c r="Q670" s="24">
        <f t="shared" si="153"/>
        <v>24.850414840191366</v>
      </c>
      <c r="R670" s="24">
        <f t="shared" si="161"/>
        <v>-23.063525486823753</v>
      </c>
      <c r="S670" s="24">
        <f t="shared" si="154"/>
        <v>63.96377463803357</v>
      </c>
      <c r="T670" s="24">
        <f t="shared" si="155"/>
        <v>-0.16377463803357273</v>
      </c>
      <c r="U670" s="24">
        <f t="shared" si="156"/>
        <v>73.800012285903577</v>
      </c>
      <c r="V670" s="24">
        <f t="shared" si="162"/>
        <v>2.4999877140964202</v>
      </c>
      <c r="W670" s="24">
        <f t="shared" si="163"/>
        <v>5</v>
      </c>
      <c r="X670" s="24">
        <f t="shared" si="164"/>
        <v>-2.8100000000000023</v>
      </c>
    </row>
    <row r="671" spans="1:24" x14ac:dyDescent="0.2">
      <c r="A671" s="60">
        <f>Spreads!A714</f>
        <v>44467</v>
      </c>
      <c r="B671" s="24">
        <f>IF(Spreads!$F714="","",Spreads!D714)</f>
        <v>59.77</v>
      </c>
      <c r="C671" s="24">
        <f t="shared" si="150"/>
        <v>2.3100000000000023</v>
      </c>
      <c r="D671" s="24">
        <f>IF(Spreads!$F714="","",Spreads!G714)</f>
        <v>82.77</v>
      </c>
      <c r="E671" s="24">
        <f>IF(Spreads!$F714="","",Spreads!B714)</f>
        <v>75.77</v>
      </c>
      <c r="F671" s="24">
        <f>IF(Spreads!$F714="","",Spreads!F714)</f>
        <v>58.933005295238829</v>
      </c>
      <c r="G671" s="24">
        <f>IF(Spreads!$F714="","",Spreads!C714)</f>
        <v>63.77</v>
      </c>
      <c r="H671" s="24">
        <f>IF(Spreads!$F714="","",Spreads!H714)</f>
        <v>57.46</v>
      </c>
      <c r="I671" s="24">
        <f t="shared" si="157"/>
        <v>1.4730052952388277</v>
      </c>
      <c r="J671" s="24">
        <f t="shared" si="158"/>
        <v>6.3100000000000023</v>
      </c>
      <c r="L671" s="24">
        <f t="shared" si="159"/>
        <v>18.309999999999995</v>
      </c>
      <c r="M671" s="24">
        <f t="shared" si="160"/>
        <v>25.309999999999995</v>
      </c>
      <c r="N671" s="24"/>
      <c r="O671" s="24">
        <f t="shared" si="151"/>
        <v>62.427620428345769</v>
      </c>
      <c r="P671" s="24">
        <f t="shared" si="152"/>
        <v>-2.6576204283457656</v>
      </c>
      <c r="Q671" s="24">
        <f t="shared" si="153"/>
        <v>24.893983579383196</v>
      </c>
      <c r="R671" s="24">
        <f t="shared" si="161"/>
        <v>-23.420978284144368</v>
      </c>
      <c r="S671" s="24">
        <f t="shared" si="154"/>
        <v>63.347257462753696</v>
      </c>
      <c r="T671" s="24">
        <f t="shared" si="155"/>
        <v>0.42274253724630739</v>
      </c>
      <c r="U671" s="24">
        <f t="shared" si="156"/>
        <v>73.101175273224953</v>
      </c>
      <c r="V671" s="24">
        <f t="shared" si="162"/>
        <v>2.6688247267750427</v>
      </c>
      <c r="W671" s="24">
        <f t="shared" si="163"/>
        <v>5.25</v>
      </c>
      <c r="X671" s="24">
        <f t="shared" si="164"/>
        <v>-2.9399999999999977</v>
      </c>
    </row>
    <row r="672" spans="1:24" x14ac:dyDescent="0.2">
      <c r="A672" s="60">
        <f>Spreads!A715</f>
        <v>44468</v>
      </c>
      <c r="B672" s="24">
        <f>IF(Spreads!$F715="","",Spreads!D715)</f>
        <v>60.28</v>
      </c>
      <c r="C672" s="24">
        <f t="shared" si="150"/>
        <v>2.4500000000000028</v>
      </c>
      <c r="D672" s="24">
        <f>IF(Spreads!$F715="","",Spreads!G715)</f>
        <v>82.78</v>
      </c>
      <c r="E672" s="24">
        <f>IF(Spreads!$F715="","",Spreads!B715)</f>
        <v>75.78</v>
      </c>
      <c r="F672" s="24">
        <f>IF(Spreads!$F715="","",Spreads!F715)</f>
        <v>59.239180231350318</v>
      </c>
      <c r="G672" s="24">
        <f>IF(Spreads!$F715="","",Spreads!C715)</f>
        <v>64.78</v>
      </c>
      <c r="H672" s="24">
        <f>IF(Spreads!$F715="","",Spreads!H715)</f>
        <v>57.83</v>
      </c>
      <c r="I672" s="24">
        <f t="shared" si="157"/>
        <v>1.4091802313503194</v>
      </c>
      <c r="J672" s="24">
        <f t="shared" si="158"/>
        <v>6.9500000000000028</v>
      </c>
      <c r="L672" s="24">
        <f t="shared" si="159"/>
        <v>17.950000000000003</v>
      </c>
      <c r="M672" s="24">
        <f t="shared" si="160"/>
        <v>24.950000000000003</v>
      </c>
      <c r="N672" s="24"/>
      <c r="O672" s="24">
        <f t="shared" si="151"/>
        <v>62.831500956341685</v>
      </c>
      <c r="P672" s="24">
        <f t="shared" si="152"/>
        <v>-2.5515009563416839</v>
      </c>
      <c r="Q672" s="24">
        <f t="shared" si="153"/>
        <v>25.327386254138414</v>
      </c>
      <c r="R672" s="24">
        <f t="shared" si="161"/>
        <v>-23.918206022788095</v>
      </c>
      <c r="S672" s="24">
        <f t="shared" si="154"/>
        <v>63.594721712353149</v>
      </c>
      <c r="T672" s="24">
        <f t="shared" si="155"/>
        <v>1.1852782876468524</v>
      </c>
      <c r="U672" s="24">
        <f t="shared" si="156"/>
        <v>73.329366802524362</v>
      </c>
      <c r="V672" s="24">
        <f t="shared" si="162"/>
        <v>2.4506331974756392</v>
      </c>
      <c r="W672" s="24">
        <f t="shared" si="163"/>
        <v>5.5</v>
      </c>
      <c r="X672" s="24">
        <f t="shared" si="164"/>
        <v>-3.0499999999999972</v>
      </c>
    </row>
    <row r="673" spans="1:24" x14ac:dyDescent="0.2">
      <c r="A673" s="60">
        <f>Spreads!A716</f>
        <v>44469</v>
      </c>
      <c r="B673" s="24">
        <f>IF(Spreads!$F716="","",Spreads!D716)</f>
        <v>61.79</v>
      </c>
      <c r="C673" s="24">
        <f t="shared" si="150"/>
        <v>3.1000000000000014</v>
      </c>
      <c r="D673" s="24">
        <f>IF(Spreads!$F716="","",Spreads!G716)</f>
        <v>83.79</v>
      </c>
      <c r="E673" s="24">
        <f>IF(Spreads!$F716="","",Spreads!B716)</f>
        <v>77.790000000000006</v>
      </c>
      <c r="F673" s="24">
        <f>IF(Spreads!$F716="","",Spreads!F716)</f>
        <v>59.137121919313152</v>
      </c>
      <c r="G673" s="24">
        <f>IF(Spreads!$F716="","",Spreads!C716)</f>
        <v>66.290000000000006</v>
      </c>
      <c r="H673" s="24">
        <f>IF(Spreads!$F716="","",Spreads!H716)</f>
        <v>58.69</v>
      </c>
      <c r="I673" s="24">
        <f t="shared" si="157"/>
        <v>0.44712191931315459</v>
      </c>
      <c r="J673" s="24">
        <f t="shared" si="158"/>
        <v>7.6000000000000085</v>
      </c>
      <c r="L673" s="24">
        <f t="shared" si="159"/>
        <v>19.100000000000009</v>
      </c>
      <c r="M673" s="24">
        <f t="shared" si="160"/>
        <v>25.100000000000009</v>
      </c>
      <c r="N673" s="24"/>
      <c r="O673" s="24">
        <f t="shared" si="151"/>
        <v>63.830089603430281</v>
      </c>
      <c r="P673" s="24">
        <f t="shared" si="152"/>
        <v>-2.0400896034302818</v>
      </c>
      <c r="Q673" s="24">
        <f t="shared" si="153"/>
        <v>25.948243062300818</v>
      </c>
      <c r="R673" s="24">
        <f t="shared" si="161"/>
        <v>-25.501121142987664</v>
      </c>
      <c r="S673" s="24">
        <f t="shared" si="154"/>
        <v>64.874700290485947</v>
      </c>
      <c r="T673" s="24">
        <f t="shared" si="155"/>
        <v>1.4152997095140591</v>
      </c>
      <c r="U673" s="24">
        <f t="shared" si="156"/>
        <v>74.387335075586122</v>
      </c>
      <c r="V673" s="24">
        <f t="shared" si="162"/>
        <v>3.4026649244138838</v>
      </c>
      <c r="W673" s="24">
        <f t="shared" si="163"/>
        <v>5.75</v>
      </c>
      <c r="X673" s="24">
        <f t="shared" si="164"/>
        <v>-2.6499999999999986</v>
      </c>
    </row>
    <row r="674" spans="1:24" x14ac:dyDescent="0.2">
      <c r="A674" s="60">
        <f>Spreads!A717</f>
        <v>44470</v>
      </c>
      <c r="B674" s="24">
        <f>IF(Spreads!$F717="","",Spreads!D717)</f>
        <v>61.82</v>
      </c>
      <c r="C674" s="24">
        <f t="shared" si="150"/>
        <v>3</v>
      </c>
      <c r="D674" s="24">
        <f>IF(Spreads!$F717="","",Spreads!G717)</f>
        <v>83.92</v>
      </c>
      <c r="E674" s="24">
        <f>IF(Spreads!$F717="","",Spreads!B717)</f>
        <v>76.819999999999993</v>
      </c>
      <c r="F674" s="24">
        <f>IF(Spreads!$F717="","",Spreads!F717)</f>
        <v>60.225743914376253</v>
      </c>
      <c r="G674" s="24">
        <f>IF(Spreads!$F717="","",Spreads!C717)</f>
        <v>66.819999999999993</v>
      </c>
      <c r="H674" s="24">
        <f>IF(Spreads!$F717="","",Spreads!H717)</f>
        <v>58.82</v>
      </c>
      <c r="I674" s="24">
        <f t="shared" si="157"/>
        <v>1.4057439143762522</v>
      </c>
      <c r="J674" s="24">
        <f t="shared" si="158"/>
        <v>7.9999999999999929</v>
      </c>
      <c r="L674" s="24">
        <f t="shared" si="159"/>
        <v>17.999999999999993</v>
      </c>
      <c r="M674" s="24">
        <f t="shared" si="160"/>
        <v>25.1</v>
      </c>
      <c r="N674" s="24"/>
      <c r="O674" s="24">
        <f t="shared" si="151"/>
        <v>63.899848323422489</v>
      </c>
      <c r="P674" s="24">
        <f t="shared" si="152"/>
        <v>-2.0798483234224889</v>
      </c>
      <c r="Q674" s="24">
        <f t="shared" si="153"/>
        <v>26.181339135001863</v>
      </c>
      <c r="R674" s="24">
        <f t="shared" si="161"/>
        <v>-24.775595220625611</v>
      </c>
      <c r="S674" s="24">
        <f t="shared" si="154"/>
        <v>64.616298442564258</v>
      </c>
      <c r="T674" s="24">
        <f t="shared" si="155"/>
        <v>2.2037015574357355</v>
      </c>
      <c r="U674" s="24">
        <f t="shared" si="156"/>
        <v>74.543698705892297</v>
      </c>
      <c r="V674" s="24">
        <f t="shared" si="162"/>
        <v>2.2763012941076965</v>
      </c>
      <c r="W674" s="24">
        <f t="shared" si="163"/>
        <v>6.25</v>
      </c>
      <c r="X674" s="24">
        <f t="shared" si="164"/>
        <v>-3.25</v>
      </c>
    </row>
    <row r="675" spans="1:24" x14ac:dyDescent="0.2">
      <c r="A675" s="60">
        <f>Spreads!A718</f>
        <v>44473</v>
      </c>
      <c r="B675" s="24">
        <f>IF(Spreads!$F718="","",Spreads!D718)</f>
        <v>61.83</v>
      </c>
      <c r="C675" s="24">
        <f t="shared" si="150"/>
        <v>3</v>
      </c>
      <c r="D675" s="24">
        <f>IF(Spreads!$F718="","",Spreads!G718)</f>
        <v>83.93</v>
      </c>
      <c r="E675" s="24">
        <f>IF(Spreads!$F718="","",Spreads!B718)</f>
        <v>76.83</v>
      </c>
      <c r="F675" s="24">
        <f>IF(Spreads!$F718="","",Spreads!F718)</f>
        <v>60.475219788244885</v>
      </c>
      <c r="G675" s="24">
        <f>IF(Spreads!$F718="","",Spreads!C718)</f>
        <v>64.83</v>
      </c>
      <c r="H675" s="24">
        <f>IF(Spreads!$F718="","",Spreads!H718)</f>
        <v>58.83</v>
      </c>
      <c r="I675" s="24">
        <f t="shared" si="157"/>
        <v>1.6452197882448871</v>
      </c>
      <c r="J675" s="24">
        <f t="shared" si="158"/>
        <v>6</v>
      </c>
      <c r="L675" s="24">
        <f t="shared" si="159"/>
        <v>18</v>
      </c>
      <c r="M675" s="24">
        <f t="shared" si="160"/>
        <v>25.100000000000009</v>
      </c>
      <c r="N675" s="24"/>
      <c r="O675" s="24">
        <f t="shared" si="151"/>
        <v>63.893026334142469</v>
      </c>
      <c r="P675" s="24">
        <f t="shared" si="152"/>
        <v>-2.0630263341424708</v>
      </c>
      <c r="Q675" s="24">
        <f t="shared" si="153"/>
        <v>25.262132305855474</v>
      </c>
      <c r="R675" s="24">
        <f t="shared" si="161"/>
        <v>-23.616912517610587</v>
      </c>
      <c r="S675" s="24">
        <f t="shared" si="154"/>
        <v>64.626438235451857</v>
      </c>
      <c r="T675" s="24">
        <f t="shared" si="155"/>
        <v>0.2035617645481409</v>
      </c>
      <c r="U675" s="24">
        <f t="shared" si="156"/>
        <v>74.555381516184823</v>
      </c>
      <c r="V675" s="24">
        <f t="shared" si="162"/>
        <v>2.2746184838151748</v>
      </c>
      <c r="W675" s="24">
        <f t="shared" si="163"/>
        <v>5.25</v>
      </c>
      <c r="X675" s="24">
        <f t="shared" si="164"/>
        <v>-2.25</v>
      </c>
    </row>
    <row r="676" spans="1:24" x14ac:dyDescent="0.2">
      <c r="A676" s="60">
        <f>Spreads!A719</f>
        <v>44474</v>
      </c>
      <c r="B676" s="24">
        <f>IF(Spreads!$F719="","",Spreads!D719)</f>
        <v>63.64</v>
      </c>
      <c r="C676" s="24">
        <f t="shared" si="150"/>
        <v>2.5</v>
      </c>
      <c r="D676" s="24">
        <f>IF(Spreads!$F719="","",Spreads!G719)</f>
        <v>86.24</v>
      </c>
      <c r="E676" s="24">
        <f>IF(Spreads!$F719="","",Spreads!B719)</f>
        <v>79.14</v>
      </c>
      <c r="F676" s="24">
        <f>IF(Spreads!$F719="","",Spreads!F719)</f>
        <v>62.142172218185252</v>
      </c>
      <c r="G676" s="24">
        <f>IF(Spreads!$F719="","",Spreads!C719)</f>
        <v>66.64</v>
      </c>
      <c r="H676" s="24">
        <f>IF(Spreads!$F719="","",Spreads!H719)</f>
        <v>61.14</v>
      </c>
      <c r="I676" s="24">
        <f t="shared" si="157"/>
        <v>1.002172218185251</v>
      </c>
      <c r="J676" s="24">
        <f t="shared" si="158"/>
        <v>5.5</v>
      </c>
      <c r="L676" s="24">
        <f t="shared" si="159"/>
        <v>18</v>
      </c>
      <c r="M676" s="24">
        <f t="shared" si="160"/>
        <v>25.099999999999994</v>
      </c>
      <c r="N676" s="24"/>
      <c r="O676" s="24">
        <f t="shared" si="151"/>
        <v>66.43253631267531</v>
      </c>
      <c r="P676" s="24">
        <f t="shared" si="152"/>
        <v>-2.7925363126753098</v>
      </c>
      <c r="Q676" s="24">
        <f t="shared" si="153"/>
        <v>25.89335511452807</v>
      </c>
      <c r="R676" s="24">
        <f t="shared" si="161"/>
        <v>-24.891182896342819</v>
      </c>
      <c r="S676" s="24">
        <f t="shared" si="154"/>
        <v>66.96873039248652</v>
      </c>
      <c r="T676" s="24">
        <f t="shared" si="155"/>
        <v>-0.32873039248651992</v>
      </c>
      <c r="U676" s="24">
        <f t="shared" si="156"/>
        <v>77.276546176276227</v>
      </c>
      <c r="V676" s="24">
        <f t="shared" si="162"/>
        <v>1.8634538237237734</v>
      </c>
      <c r="W676" s="24">
        <f t="shared" si="163"/>
        <v>5.25</v>
      </c>
      <c r="X676" s="24">
        <f t="shared" si="164"/>
        <v>-2.75</v>
      </c>
    </row>
    <row r="677" spans="1:24" x14ac:dyDescent="0.2">
      <c r="A677" s="60">
        <f>Spreads!A720</f>
        <v>44475</v>
      </c>
      <c r="B677" s="24">
        <f>IF(Spreads!$F720="","",Spreads!D720)</f>
        <v>62.84</v>
      </c>
      <c r="C677" s="24">
        <f t="shared" si="150"/>
        <v>2.5</v>
      </c>
      <c r="D677" s="24">
        <f>IF(Spreads!$F720="","",Spreads!G720)</f>
        <v>85.44</v>
      </c>
      <c r="E677" s="24">
        <f>IF(Spreads!$F720="","",Spreads!B720)</f>
        <v>78.34</v>
      </c>
      <c r="F677" s="24">
        <f>IF(Spreads!$F720="","",Spreads!F720)</f>
        <v>61.178288160056468</v>
      </c>
      <c r="G677" s="24">
        <f>IF(Spreads!$F720="","",Spreads!C720)</f>
        <v>65.34</v>
      </c>
      <c r="H677" s="24">
        <f>IF(Spreads!$F720="","",Spreads!H720)</f>
        <v>60.34</v>
      </c>
      <c r="I677" s="24">
        <f t="shared" si="157"/>
        <v>0.83828816005646445</v>
      </c>
      <c r="J677" s="24">
        <f t="shared" si="158"/>
        <v>5</v>
      </c>
      <c r="L677" s="24">
        <f t="shared" si="159"/>
        <v>18</v>
      </c>
      <c r="M677" s="24">
        <f t="shared" si="160"/>
        <v>25.099999999999994</v>
      </c>
      <c r="N677" s="24"/>
      <c r="O677" s="24">
        <f t="shared" si="151"/>
        <v>65.581481388974751</v>
      </c>
      <c r="P677" s="24">
        <f t="shared" si="152"/>
        <v>-2.7414813889747478</v>
      </c>
      <c r="Q677" s="24">
        <f t="shared" si="153"/>
        <v>25.364107177964225</v>
      </c>
      <c r="R677" s="24">
        <f t="shared" si="161"/>
        <v>-24.525819017907761</v>
      </c>
      <c r="S677" s="24">
        <f t="shared" si="154"/>
        <v>66.157546961478843</v>
      </c>
      <c r="T677" s="24">
        <f t="shared" si="155"/>
        <v>-0.81754696147883976</v>
      </c>
      <c r="U677" s="24">
        <f t="shared" si="156"/>
        <v>76.341921352873555</v>
      </c>
      <c r="V677" s="24">
        <f t="shared" si="162"/>
        <v>1.998078647126448</v>
      </c>
      <c r="W677" s="24">
        <f t="shared" si="163"/>
        <v>5</v>
      </c>
      <c r="X677" s="24">
        <f t="shared" si="164"/>
        <v>-2.5</v>
      </c>
    </row>
    <row r="678" spans="1:24" x14ac:dyDescent="0.2">
      <c r="A678" s="60">
        <f>Spreads!A721</f>
        <v>44476</v>
      </c>
      <c r="B678" s="24">
        <f>IF(Spreads!$F721="","",Spreads!D721)</f>
        <v>64.56</v>
      </c>
      <c r="C678" s="24">
        <f t="shared" si="150"/>
        <v>2.5</v>
      </c>
      <c r="D678" s="24">
        <f>IF(Spreads!$F721="","",Spreads!G721)</f>
        <v>87.16</v>
      </c>
      <c r="E678" s="24">
        <f>IF(Spreads!$F721="","",Spreads!B721)</f>
        <v>80.06</v>
      </c>
      <c r="F678" s="24">
        <f>IF(Spreads!$F721="","",Spreads!F721)</f>
        <v>62.130832405736683</v>
      </c>
      <c r="G678" s="24">
        <f>IF(Spreads!$F721="","",Spreads!C721)</f>
        <v>67.06</v>
      </c>
      <c r="H678" s="24">
        <f>IF(Spreads!$F721="","",Spreads!H721)</f>
        <v>62.06</v>
      </c>
      <c r="I678" s="24">
        <f t="shared" si="157"/>
        <v>7.0832405736680926E-2</v>
      </c>
      <c r="J678" s="24">
        <f t="shared" si="158"/>
        <v>5</v>
      </c>
      <c r="L678" s="24">
        <f t="shared" si="159"/>
        <v>18</v>
      </c>
      <c r="M678" s="24">
        <f t="shared" si="160"/>
        <v>25.099999999999994</v>
      </c>
      <c r="N678" s="24"/>
      <c r="O678" s="24">
        <f t="shared" si="151"/>
        <v>67.493598960917623</v>
      </c>
      <c r="P678" s="24">
        <f t="shared" si="152"/>
        <v>-2.933598960917621</v>
      </c>
      <c r="Q678" s="24">
        <f t="shared" si="153"/>
        <v>26.005910934172164</v>
      </c>
      <c r="R678" s="24">
        <f t="shared" si="161"/>
        <v>-25.935078528435483</v>
      </c>
      <c r="S678" s="24">
        <f t="shared" si="154"/>
        <v>67.901591338145352</v>
      </c>
      <c r="T678" s="24">
        <f t="shared" si="155"/>
        <v>-0.84159133814534925</v>
      </c>
      <c r="U678" s="24">
        <f t="shared" si="156"/>
        <v>78.351364723189306</v>
      </c>
      <c r="V678" s="24">
        <f t="shared" si="162"/>
        <v>1.7086352768106963</v>
      </c>
      <c r="W678" s="24">
        <f t="shared" si="163"/>
        <v>5.25</v>
      </c>
      <c r="X678" s="24">
        <f t="shared" si="164"/>
        <v>-2.75</v>
      </c>
    </row>
    <row r="679" spans="1:24" x14ac:dyDescent="0.2">
      <c r="A679" s="60">
        <f>Spreads!A724</f>
        <v>44481</v>
      </c>
      <c r="B679" s="24">
        <f>IF(Spreads!$F724="","",Spreads!D724)</f>
        <v>62.35</v>
      </c>
      <c r="C679" s="24">
        <f t="shared" si="150"/>
        <v>3.5</v>
      </c>
      <c r="D679" s="24">
        <f>IF(Spreads!$F724="","",Spreads!G724)</f>
        <v>83.85</v>
      </c>
      <c r="E679" s="24">
        <f>IF(Spreads!$F724="","",Spreads!B724)</f>
        <v>76.849999999999994</v>
      </c>
      <c r="F679" s="24">
        <f>IF(Spreads!$F724="","",Spreads!F724)</f>
        <v>60.384501288656288</v>
      </c>
      <c r="G679" s="24">
        <f>IF(Spreads!$F724="","",Spreads!C724)</f>
        <v>63.85</v>
      </c>
      <c r="H679" s="24">
        <f>IF(Spreads!$F724="","",Spreads!H724)</f>
        <v>58.85</v>
      </c>
      <c r="I679" s="24">
        <f t="shared" si="157"/>
        <v>1.534501288656287</v>
      </c>
      <c r="J679" s="24">
        <f t="shared" si="158"/>
        <v>5</v>
      </c>
      <c r="L679" s="24">
        <f t="shared" si="159"/>
        <v>17.999999999999993</v>
      </c>
      <c r="M679" s="24">
        <f t="shared" si="160"/>
        <v>24.999999999999993</v>
      </c>
      <c r="N679" s="24"/>
      <c r="O679" s="24">
        <f t="shared" si="151"/>
        <v>63.922746135545012</v>
      </c>
      <c r="P679" s="24">
        <f t="shared" si="152"/>
        <v>-1.5727461355450103</v>
      </c>
      <c r="Q679" s="24">
        <f t="shared" si="153"/>
        <v>24.808126017063163</v>
      </c>
      <c r="R679" s="24">
        <f t="shared" si="161"/>
        <v>-23.273624728406876</v>
      </c>
      <c r="S679" s="24">
        <f t="shared" si="154"/>
        <v>64.646717821227043</v>
      </c>
      <c r="T679" s="24">
        <f t="shared" si="155"/>
        <v>-0.79671782122704116</v>
      </c>
      <c r="U679" s="24">
        <f t="shared" si="156"/>
        <v>74.501369844137088</v>
      </c>
      <c r="V679" s="24">
        <f t="shared" si="162"/>
        <v>2.3486301558629066</v>
      </c>
      <c r="W679" s="24">
        <f t="shared" si="163"/>
        <v>4.75</v>
      </c>
      <c r="X679" s="24">
        <f t="shared" si="164"/>
        <v>-1.25</v>
      </c>
    </row>
    <row r="680" spans="1:24" x14ac:dyDescent="0.2">
      <c r="A680" s="60">
        <f>Spreads!A725</f>
        <v>44482</v>
      </c>
      <c r="B680" s="24">
        <f>IF(Spreads!$F725="","",Spreads!D725)</f>
        <v>62.59</v>
      </c>
      <c r="C680" s="24">
        <f t="shared" si="150"/>
        <v>3</v>
      </c>
      <c r="D680" s="24">
        <f>IF(Spreads!$F725="","",Spreads!G725)</f>
        <v>84.59</v>
      </c>
      <c r="E680" s="24">
        <f>IF(Spreads!$F725="","",Spreads!B725)</f>
        <v>78.59</v>
      </c>
      <c r="F680" s="24">
        <f>IF(Spreads!$F725="","",Spreads!F725)</f>
        <v>62.334949029811014</v>
      </c>
      <c r="G680" s="24">
        <f>IF(Spreads!$F725="","",Spreads!C725)</f>
        <v>64.59</v>
      </c>
      <c r="H680" s="24">
        <f>IF(Spreads!$F725="","",Spreads!H725)</f>
        <v>59.59</v>
      </c>
      <c r="I680" s="24">
        <f t="shared" si="157"/>
        <v>2.7449490298110106</v>
      </c>
      <c r="J680" s="24">
        <f t="shared" si="158"/>
        <v>5</v>
      </c>
      <c r="L680" s="24">
        <f t="shared" si="159"/>
        <v>19</v>
      </c>
      <c r="M680" s="24">
        <f t="shared" si="160"/>
        <v>25</v>
      </c>
      <c r="N680" s="24"/>
      <c r="O680" s="24">
        <f t="shared" si="151"/>
        <v>64.632104767775616</v>
      </c>
      <c r="P680" s="24">
        <f t="shared" si="152"/>
        <v>-2.0421047677756121</v>
      </c>
      <c r="Q680" s="24">
        <f t="shared" si="153"/>
        <v>25.084250888920067</v>
      </c>
      <c r="R680" s="24">
        <f t="shared" si="161"/>
        <v>-22.339301859109057</v>
      </c>
      <c r="S680" s="24">
        <f t="shared" si="154"/>
        <v>65.751807181691362</v>
      </c>
      <c r="T680" s="24">
        <f t="shared" si="155"/>
        <v>-1.1618071816913584</v>
      </c>
      <c r="U680" s="24">
        <f t="shared" si="156"/>
        <v>75.388333288300757</v>
      </c>
      <c r="V680" s="24">
        <f t="shared" si="162"/>
        <v>3.2016667116992465</v>
      </c>
      <c r="W680" s="24">
        <f t="shared" si="163"/>
        <v>4.75</v>
      </c>
      <c r="X680" s="24">
        <f t="shared" si="164"/>
        <v>-1.75</v>
      </c>
    </row>
    <row r="681" spans="1:24" x14ac:dyDescent="0.2">
      <c r="A681" s="60">
        <f>Spreads!A726</f>
        <v>44483</v>
      </c>
      <c r="B681" s="24">
        <f>IF(Spreads!$F726="","",Spreads!D726)</f>
        <v>63.44</v>
      </c>
      <c r="C681" s="24">
        <f t="shared" si="150"/>
        <v>3</v>
      </c>
      <c r="D681" s="24">
        <f>IF(Spreads!$F726="","",Spreads!G726)</f>
        <v>85.44</v>
      </c>
      <c r="E681" s="24">
        <f>IF(Spreads!$F726="","",Spreads!B726)</f>
        <v>79.44</v>
      </c>
      <c r="F681" s="24">
        <f>IF(Spreads!$F726="","",Spreads!F726)</f>
        <v>63.219454400799776</v>
      </c>
      <c r="G681" s="24">
        <f>IF(Spreads!$F726="","",Spreads!C726)</f>
        <v>65.44</v>
      </c>
      <c r="H681" s="24">
        <f>IF(Spreads!$F726="","",Spreads!H726)</f>
        <v>60.44</v>
      </c>
      <c r="I681" s="24">
        <f t="shared" si="157"/>
        <v>2.7794544007997786</v>
      </c>
      <c r="J681" s="24">
        <f t="shared" si="158"/>
        <v>5</v>
      </c>
      <c r="L681" s="24">
        <f t="shared" si="159"/>
        <v>19</v>
      </c>
      <c r="M681" s="24">
        <f t="shared" si="160"/>
        <v>25</v>
      </c>
      <c r="N681" s="24"/>
      <c r="O681" s="24">
        <f t="shared" si="151"/>
        <v>65.54661824999188</v>
      </c>
      <c r="P681" s="24">
        <f t="shared" si="152"/>
        <v>-2.1066182499918824</v>
      </c>
      <c r="Q681" s="24">
        <f t="shared" si="153"/>
        <v>25.401421349836777</v>
      </c>
      <c r="R681" s="24">
        <f t="shared" si="161"/>
        <v>-22.621966949036999</v>
      </c>
      <c r="S681" s="24">
        <f t="shared" si="154"/>
        <v>66.613689577137009</v>
      </c>
      <c r="T681" s="24">
        <f t="shared" si="155"/>
        <v>-1.1736895771370115</v>
      </c>
      <c r="U681" s="24">
        <f t="shared" si="156"/>
        <v>76.381372163166091</v>
      </c>
      <c r="V681" s="24">
        <f t="shared" si="162"/>
        <v>3.0586278368339066</v>
      </c>
      <c r="W681" s="24">
        <f t="shared" si="163"/>
        <v>4.75</v>
      </c>
      <c r="X681" s="24">
        <f t="shared" si="164"/>
        <v>-1.75</v>
      </c>
    </row>
    <row r="682" spans="1:24" x14ac:dyDescent="0.2">
      <c r="A682" s="60">
        <f>Spreads!A727</f>
        <v>44484</v>
      </c>
      <c r="B682" s="24">
        <f>IF(Spreads!$F727="","",Spreads!D727)</f>
        <v>64.290000000000006</v>
      </c>
      <c r="C682" s="24">
        <f t="shared" si="150"/>
        <v>3.0000000000000071</v>
      </c>
      <c r="D682" s="24">
        <f>IF(Spreads!$F727="","",Spreads!G727)</f>
        <v>86.29</v>
      </c>
      <c r="E682" s="24">
        <f>IF(Spreads!$F727="","",Spreads!B727)</f>
        <v>80.290000000000006</v>
      </c>
      <c r="F682" s="24">
        <f>IF(Spreads!$F727="","",Spreads!F727)</f>
        <v>63.582328399154143</v>
      </c>
      <c r="G682" s="24">
        <f>IF(Spreads!$F727="","",Spreads!C727)</f>
        <v>66.290000000000006</v>
      </c>
      <c r="H682" s="24">
        <f>IF(Spreads!$F727="","",Spreads!H727)</f>
        <v>61.29</v>
      </c>
      <c r="I682" s="24">
        <f t="shared" si="157"/>
        <v>2.2923283991541439</v>
      </c>
      <c r="J682" s="24">
        <f t="shared" si="158"/>
        <v>5.0000000000000071</v>
      </c>
      <c r="L682" s="24">
        <f t="shared" si="159"/>
        <v>19.000000000000007</v>
      </c>
      <c r="M682" s="24">
        <f t="shared" si="160"/>
        <v>25.000000000000007</v>
      </c>
      <c r="N682" s="24"/>
      <c r="O682" s="24">
        <f t="shared" si="151"/>
        <v>66.499491999098126</v>
      </c>
      <c r="P682" s="24">
        <f t="shared" si="152"/>
        <v>-2.2094919990981197</v>
      </c>
      <c r="Q682" s="24">
        <f t="shared" si="153"/>
        <v>25.718591810753495</v>
      </c>
      <c r="R682" s="24">
        <f t="shared" si="161"/>
        <v>-23.426263411599351</v>
      </c>
      <c r="S682" s="24">
        <f t="shared" si="154"/>
        <v>67.475571972582657</v>
      </c>
      <c r="T682" s="24">
        <f t="shared" si="155"/>
        <v>-1.1855719725826503</v>
      </c>
      <c r="U682" s="24">
        <f t="shared" si="156"/>
        <v>77.37441103803144</v>
      </c>
      <c r="V682" s="24">
        <f t="shared" si="162"/>
        <v>2.9155889619685667</v>
      </c>
      <c r="W682" s="24">
        <f t="shared" si="163"/>
        <v>4.75</v>
      </c>
      <c r="X682" s="24">
        <f t="shared" si="164"/>
        <v>-1.7499999999999929</v>
      </c>
    </row>
    <row r="683" spans="1:24" x14ac:dyDescent="0.2">
      <c r="A683" s="60">
        <f>Spreads!A728</f>
        <v>44487</v>
      </c>
      <c r="B683" s="24">
        <f>IF(Spreads!$F728="","",Spreads!D728)</f>
        <v>65.52</v>
      </c>
      <c r="C683" s="24">
        <f t="shared" si="150"/>
        <v>3.4999999999999929</v>
      </c>
      <c r="D683" s="24">
        <f>IF(Spreads!$F728="","",Spreads!G728)</f>
        <v>87.02</v>
      </c>
      <c r="E683" s="24">
        <f>IF(Spreads!$F728="","",Spreads!B728)</f>
        <v>81.02</v>
      </c>
      <c r="F683" s="24">
        <f>IF(Spreads!$F728="","",Spreads!F728)</f>
        <v>63.933862585059941</v>
      </c>
      <c r="G683" s="24">
        <f>IF(Spreads!$F728="","",Spreads!C728)</f>
        <v>67.02</v>
      </c>
      <c r="H683" s="24">
        <f>IF(Spreads!$F728="","",Spreads!H728)</f>
        <v>62.02</v>
      </c>
      <c r="I683" s="24">
        <f t="shared" si="157"/>
        <v>1.9138625850599382</v>
      </c>
      <c r="J683" s="24">
        <f t="shared" si="158"/>
        <v>4.9999999999999929</v>
      </c>
      <c r="L683" s="24">
        <f t="shared" si="159"/>
        <v>18.999999999999993</v>
      </c>
      <c r="M683" s="24">
        <f t="shared" si="160"/>
        <v>24.999999999999993</v>
      </c>
      <c r="N683" s="24"/>
      <c r="O683" s="24">
        <f t="shared" si="151"/>
        <v>67.314908963215444</v>
      </c>
      <c r="P683" s="24">
        <f t="shared" si="152"/>
        <v>-1.7949089632154482</v>
      </c>
      <c r="Q683" s="24">
        <f t="shared" si="153"/>
        <v>25.990985265423141</v>
      </c>
      <c r="R683" s="24">
        <f t="shared" si="161"/>
        <v>-24.077122680363203</v>
      </c>
      <c r="S683" s="24">
        <f t="shared" si="154"/>
        <v>68.215776853377164</v>
      </c>
      <c r="T683" s="24">
        <f t="shared" si="155"/>
        <v>-1.1957768533771684</v>
      </c>
      <c r="U683" s="24">
        <f t="shared" si="156"/>
        <v>78.204820706870208</v>
      </c>
      <c r="V683" s="24">
        <f t="shared" si="162"/>
        <v>2.8151792931297877</v>
      </c>
      <c r="W683" s="24">
        <f t="shared" si="163"/>
        <v>5</v>
      </c>
      <c r="X683" s="24">
        <f t="shared" si="164"/>
        <v>-1.5000000000000071</v>
      </c>
    </row>
    <row r="684" spans="1:24" x14ac:dyDescent="0.2">
      <c r="A684" s="60">
        <f>Spreads!A729</f>
        <v>44488</v>
      </c>
      <c r="B684" s="24">
        <f>IF(Spreads!$F729="","",Spreads!D729)</f>
        <v>65.89</v>
      </c>
      <c r="C684" s="24">
        <f t="shared" si="150"/>
        <v>3.5</v>
      </c>
      <c r="D684" s="24">
        <f>IF(Spreads!$F729="","",Spreads!G729)</f>
        <v>87.39</v>
      </c>
      <c r="E684" s="24">
        <f>IF(Spreads!$F729="","",Spreads!B729)</f>
        <v>80.89</v>
      </c>
      <c r="F684" s="24">
        <f>IF(Spreads!$F729="","",Spreads!F729)</f>
        <v>63.899843147714222</v>
      </c>
      <c r="G684" s="24">
        <f>IF(Spreads!$F729="","",Spreads!C729)</f>
        <v>66.89</v>
      </c>
      <c r="H684" s="24">
        <f>IF(Spreads!$F729="","",Spreads!H729)</f>
        <v>62.39</v>
      </c>
      <c r="I684" s="24">
        <f t="shared" si="157"/>
        <v>1.5098431477142213</v>
      </c>
      <c r="J684" s="24">
        <f t="shared" si="158"/>
        <v>4.5</v>
      </c>
      <c r="L684" s="24">
        <f t="shared" si="159"/>
        <v>18.5</v>
      </c>
      <c r="M684" s="24">
        <f t="shared" si="160"/>
        <v>25</v>
      </c>
      <c r="N684" s="24"/>
      <c r="O684" s="24">
        <f t="shared" si="151"/>
        <v>67.743807056574397</v>
      </c>
      <c r="P684" s="24">
        <f t="shared" si="152"/>
        <v>-1.8538070565743965</v>
      </c>
      <c r="Q684" s="24">
        <f t="shared" si="153"/>
        <v>25.898313139768177</v>
      </c>
      <c r="R684" s="24">
        <f t="shared" si="161"/>
        <v>-24.388469992053956</v>
      </c>
      <c r="S684" s="24">
        <f t="shared" si="154"/>
        <v>68.413576846827112</v>
      </c>
      <c r="T684" s="24">
        <f t="shared" si="155"/>
        <v>-1.5235768468271118</v>
      </c>
      <c r="U684" s="24">
        <f t="shared" si="156"/>
        <v>78.637084687693942</v>
      </c>
      <c r="V684" s="24">
        <f t="shared" si="162"/>
        <v>2.2529153123060581</v>
      </c>
      <c r="W684" s="24">
        <f t="shared" si="163"/>
        <v>5</v>
      </c>
      <c r="X684" s="24">
        <f t="shared" si="164"/>
        <v>-1.5</v>
      </c>
    </row>
    <row r="685" spans="1:24" x14ac:dyDescent="0.2">
      <c r="A685" s="60">
        <f>Spreads!A730</f>
        <v>44489</v>
      </c>
      <c r="B685" s="24">
        <f>IF(Spreads!$F730="","",Spreads!D730)</f>
        <v>68.2</v>
      </c>
      <c r="C685" s="24">
        <f t="shared" si="150"/>
        <v>3.5</v>
      </c>
      <c r="D685" s="24">
        <f>IF(Spreads!$F730="","",Spreads!G730)</f>
        <v>89.7</v>
      </c>
      <c r="E685" s="24">
        <f>IF(Spreads!$F730="","",Spreads!B730)</f>
        <v>83.2</v>
      </c>
      <c r="F685" s="24">
        <f>IF(Spreads!$F730="","",Spreads!F730)</f>
        <v>65.623494639897459</v>
      </c>
      <c r="G685" s="24">
        <f>IF(Spreads!$F730="","",Spreads!C730)</f>
        <v>69.2</v>
      </c>
      <c r="H685" s="24">
        <f>IF(Spreads!$F730="","",Spreads!H730)</f>
        <v>64.7</v>
      </c>
      <c r="I685" s="24">
        <f t="shared" si="157"/>
        <v>0.92349463989745573</v>
      </c>
      <c r="J685" s="24">
        <f t="shared" si="158"/>
        <v>4.5</v>
      </c>
      <c r="L685" s="24">
        <f t="shared" si="159"/>
        <v>18.5</v>
      </c>
      <c r="M685" s="24">
        <f t="shared" si="160"/>
        <v>25</v>
      </c>
      <c r="N685" s="24"/>
      <c r="O685" s="24">
        <f t="shared" si="151"/>
        <v>70.279147440880067</v>
      </c>
      <c r="P685" s="24">
        <f t="shared" si="152"/>
        <v>-2.0791474408800639</v>
      </c>
      <c r="Q685" s="24">
        <f t="shared" si="153"/>
        <v>26.760270510024192</v>
      </c>
      <c r="R685" s="24">
        <f t="shared" si="161"/>
        <v>-25.836775870126736</v>
      </c>
      <c r="S685" s="24">
        <f t="shared" si="154"/>
        <v>70.755869003861775</v>
      </c>
      <c r="T685" s="24">
        <f t="shared" si="155"/>
        <v>-1.5558690038617726</v>
      </c>
      <c r="U685" s="24">
        <f t="shared" si="156"/>
        <v>81.335813865269159</v>
      </c>
      <c r="V685" s="24">
        <f t="shared" si="162"/>
        <v>1.8641861347308435</v>
      </c>
      <c r="W685" s="24">
        <f t="shared" si="163"/>
        <v>5.25</v>
      </c>
      <c r="X685" s="24">
        <f t="shared" si="164"/>
        <v>-1.75</v>
      </c>
    </row>
    <row r="686" spans="1:24" x14ac:dyDescent="0.2">
      <c r="A686" s="60">
        <f>Spreads!A731</f>
        <v>44490</v>
      </c>
      <c r="B686" s="24">
        <f>IF(Spreads!$F731="","",Spreads!D731)</f>
        <v>65.58</v>
      </c>
      <c r="C686" s="24">
        <f t="shared" si="150"/>
        <v>3</v>
      </c>
      <c r="D686" s="24">
        <f>IF(Spreads!$F731="","",Spreads!G731)</f>
        <v>87.58</v>
      </c>
      <c r="E686" s="24">
        <f>IF(Spreads!$F731="","",Spreads!B731)</f>
        <v>81.08</v>
      </c>
      <c r="F686" s="24">
        <f>IF(Spreads!$F731="","",Spreads!F731)</f>
        <v>63.695726523639884</v>
      </c>
      <c r="G686" s="24">
        <f>IF(Spreads!$F731="","",Spreads!C731)</f>
        <v>66.58</v>
      </c>
      <c r="H686" s="24">
        <f>IF(Spreads!$F731="","",Spreads!H731)</f>
        <v>62.58</v>
      </c>
      <c r="I686" s="24">
        <f t="shared" si="157"/>
        <v>1.1157265236398857</v>
      </c>
      <c r="J686" s="24">
        <f t="shared" si="158"/>
        <v>4</v>
      </c>
      <c r="L686" s="24">
        <f t="shared" si="159"/>
        <v>18.5</v>
      </c>
      <c r="M686" s="24">
        <f t="shared" si="160"/>
        <v>25</v>
      </c>
      <c r="N686" s="24"/>
      <c r="O686" s="24">
        <f t="shared" si="151"/>
        <v>67.9777778768633</v>
      </c>
      <c r="P686" s="24">
        <f t="shared" si="152"/>
        <v>-2.3977778768633016</v>
      </c>
      <c r="Q686" s="24">
        <f t="shared" si="153"/>
        <v>25.738475504742624</v>
      </c>
      <c r="R686" s="24">
        <f t="shared" si="161"/>
        <v>-24.622748981102738</v>
      </c>
      <c r="S686" s="24">
        <f t="shared" si="154"/>
        <v>68.606232911691436</v>
      </c>
      <c r="T686" s="24">
        <f t="shared" si="155"/>
        <v>-2.0262329116914373</v>
      </c>
      <c r="U686" s="24">
        <f t="shared" si="156"/>
        <v>78.881493565768253</v>
      </c>
      <c r="V686" s="24">
        <f t="shared" si="162"/>
        <v>2.1985064342317457</v>
      </c>
      <c r="W686" s="24">
        <f t="shared" si="163"/>
        <v>4.75</v>
      </c>
      <c r="X686" s="24">
        <f t="shared" si="164"/>
        <v>-1.75</v>
      </c>
    </row>
    <row r="687" spans="1:24" x14ac:dyDescent="0.2">
      <c r="A687" s="60">
        <f>Spreads!A732</f>
        <v>44491</v>
      </c>
      <c r="B687" s="24">
        <f>IF(Spreads!$F732="","",Spreads!D732)</f>
        <v>65.09</v>
      </c>
      <c r="C687" s="24">
        <f t="shared" si="150"/>
        <v>3</v>
      </c>
      <c r="D687" s="24">
        <f>IF(Spreads!$F732="","",Spreads!G732)</f>
        <v>87.09</v>
      </c>
      <c r="E687" s="24">
        <f>IF(Spreads!$F732="","",Spreads!B732)</f>
        <v>81.09</v>
      </c>
      <c r="F687" s="24">
        <f>IF(Spreads!$F732="","",Spreads!F732)</f>
        <v>63.162755338556906</v>
      </c>
      <c r="G687" s="24">
        <f>IF(Spreads!$F732="","",Spreads!C732)</f>
        <v>66.09</v>
      </c>
      <c r="H687" s="24">
        <f>IF(Spreads!$F732="","",Spreads!H732)</f>
        <v>62.09</v>
      </c>
      <c r="I687" s="24">
        <f t="shared" si="157"/>
        <v>1.0727553385569024</v>
      </c>
      <c r="J687" s="24">
        <f t="shared" si="158"/>
        <v>4</v>
      </c>
      <c r="L687" s="24">
        <f t="shared" si="159"/>
        <v>19</v>
      </c>
      <c r="M687" s="24">
        <f t="shared" si="160"/>
        <v>25</v>
      </c>
      <c r="N687" s="24"/>
      <c r="O687" s="24">
        <f t="shared" si="151"/>
        <v>67.452285021941691</v>
      </c>
      <c r="P687" s="24">
        <f t="shared" si="152"/>
        <v>-2.3622850219416875</v>
      </c>
      <c r="Q687" s="24">
        <f t="shared" si="153"/>
        <v>25.555636062567107</v>
      </c>
      <c r="R687" s="24">
        <f t="shared" si="161"/>
        <v>-24.482880724010204</v>
      </c>
      <c r="S687" s="24">
        <f t="shared" si="154"/>
        <v>68.286755403590348</v>
      </c>
      <c r="T687" s="24">
        <f t="shared" si="155"/>
        <v>-2.1967554035903447</v>
      </c>
      <c r="U687" s="24">
        <f t="shared" si="156"/>
        <v>78.309035861434126</v>
      </c>
      <c r="V687" s="24">
        <f t="shared" si="162"/>
        <v>2.7809641385658779</v>
      </c>
      <c r="W687" s="24">
        <f t="shared" si="163"/>
        <v>4.5</v>
      </c>
      <c r="X687" s="24">
        <f t="shared" si="164"/>
        <v>-1.5</v>
      </c>
    </row>
    <row r="688" spans="1:24" x14ac:dyDescent="0.2">
      <c r="A688" s="60">
        <f>Spreads!A733</f>
        <v>44494</v>
      </c>
      <c r="B688" s="24">
        <f>IF(Spreads!$F733="","",Spreads!D733)</f>
        <v>66.14</v>
      </c>
      <c r="C688" s="24">
        <f t="shared" si="150"/>
        <v>3</v>
      </c>
      <c r="D688" s="24">
        <f>IF(Spreads!$F733="","",Spreads!G733)</f>
        <v>88.14</v>
      </c>
      <c r="E688" s="24">
        <f>IF(Spreads!$F733="","",Spreads!B733)</f>
        <v>82.14</v>
      </c>
      <c r="F688" s="24">
        <f>IF(Spreads!$F733="","",Spreads!F733)</f>
        <v>64.024581084648531</v>
      </c>
      <c r="G688" s="24">
        <f>IF(Spreads!$F733="","",Spreads!C733)</f>
        <v>67.14</v>
      </c>
      <c r="H688" s="24">
        <f>IF(Spreads!$F733="","",Spreads!H733)</f>
        <v>63.14</v>
      </c>
      <c r="I688" s="24">
        <f t="shared" si="157"/>
        <v>0.88458108464853069</v>
      </c>
      <c r="J688" s="24">
        <f t="shared" si="158"/>
        <v>4</v>
      </c>
      <c r="L688" s="24">
        <f t="shared" si="159"/>
        <v>19</v>
      </c>
      <c r="M688" s="24">
        <f t="shared" si="160"/>
        <v>25</v>
      </c>
      <c r="N688" s="24"/>
      <c r="O688" s="24">
        <f t="shared" si="151"/>
        <v>68.598950848239454</v>
      </c>
      <c r="P688" s="24">
        <f t="shared" si="152"/>
        <v>-2.4589508482394535</v>
      </c>
      <c r="Q688" s="24">
        <f t="shared" si="153"/>
        <v>25.947434867228925</v>
      </c>
      <c r="R688" s="24">
        <f t="shared" si="161"/>
        <v>-25.062853782580394</v>
      </c>
      <c r="S688" s="24">
        <f t="shared" si="154"/>
        <v>69.351433656787918</v>
      </c>
      <c r="T688" s="24">
        <f t="shared" si="155"/>
        <v>-2.2114336567879178</v>
      </c>
      <c r="U688" s="24">
        <f t="shared" si="156"/>
        <v>79.535730942150138</v>
      </c>
      <c r="V688" s="24">
        <f t="shared" si="162"/>
        <v>2.6042690578498622</v>
      </c>
      <c r="W688" s="24">
        <f t="shared" si="163"/>
        <v>4.75</v>
      </c>
      <c r="X688" s="24">
        <f t="shared" si="164"/>
        <v>-1.75</v>
      </c>
    </row>
    <row r="689" spans="1:24" x14ac:dyDescent="0.2">
      <c r="A689" s="60">
        <f>Spreads!A734</f>
        <v>44495</v>
      </c>
      <c r="B689" s="24">
        <f>IF(Spreads!$F734="","",Spreads!D734)</f>
        <v>65.31</v>
      </c>
      <c r="C689" s="24">
        <f t="shared" si="150"/>
        <v>3</v>
      </c>
      <c r="D689" s="24">
        <f>IF(Spreads!$F734="","",Spreads!G734)</f>
        <v>90.31</v>
      </c>
      <c r="E689" s="24">
        <f>IF(Spreads!$F734="","",Spreads!B734)</f>
        <v>80.31</v>
      </c>
      <c r="F689" s="24">
        <f>IF(Spreads!$F734="","",Spreads!F734)</f>
        <v>63.729745960985603</v>
      </c>
      <c r="G689" s="24">
        <f>IF(Spreads!$F734="","",Spreads!C734)</f>
        <v>67.31</v>
      </c>
      <c r="H689" s="24">
        <f>IF(Spreads!$F734="","",Spreads!H734)</f>
        <v>62.31</v>
      </c>
      <c r="I689" s="24">
        <f t="shared" si="157"/>
        <v>1.4197459609856011</v>
      </c>
      <c r="J689" s="24">
        <f t="shared" si="158"/>
        <v>5</v>
      </c>
      <c r="L689" s="24">
        <f t="shared" si="159"/>
        <v>18</v>
      </c>
      <c r="M689" s="24">
        <f t="shared" si="160"/>
        <v>28</v>
      </c>
      <c r="N689" s="24"/>
      <c r="O689" s="24">
        <f t="shared" si="151"/>
        <v>67.664122036699652</v>
      </c>
      <c r="P689" s="24">
        <f t="shared" si="152"/>
        <v>-2.3541220366996498</v>
      </c>
      <c r="Q689" s="24">
        <f t="shared" si="153"/>
        <v>26.099196363853547</v>
      </c>
      <c r="R689" s="24">
        <f t="shared" si="161"/>
        <v>-24.679450402867946</v>
      </c>
      <c r="S689" s="24">
        <f t="shared" si="154"/>
        <v>68.15508616033523</v>
      </c>
      <c r="T689" s="24">
        <f t="shared" si="155"/>
        <v>-0.84508616033522799</v>
      </c>
      <c r="U689" s="24">
        <f t="shared" si="156"/>
        <v>80.214311991368163</v>
      </c>
      <c r="V689" s="24">
        <f t="shared" si="162"/>
        <v>9.5688008631839239E-2</v>
      </c>
      <c r="W689" s="24">
        <f t="shared" si="163"/>
        <v>5</v>
      </c>
      <c r="X689" s="24">
        <f t="shared" si="164"/>
        <v>-2</v>
      </c>
    </row>
    <row r="690" spans="1:24" x14ac:dyDescent="0.2">
      <c r="A690" s="60">
        <f>Spreads!A735</f>
        <v>44496</v>
      </c>
      <c r="B690" s="24">
        <f>IF(Spreads!$F735="","",Spreads!D735)</f>
        <v>64.42</v>
      </c>
      <c r="C690" s="24">
        <f t="shared" si="150"/>
        <v>3</v>
      </c>
      <c r="D690" s="24">
        <f>IF(Spreads!$F735="","",Spreads!G735)</f>
        <v>89.42</v>
      </c>
      <c r="E690" s="24">
        <f>IF(Spreads!$F735="","",Spreads!B735)</f>
        <v>79.42</v>
      </c>
      <c r="F690" s="24">
        <f>IF(Spreads!$F735="","",Spreads!F735)</f>
        <v>62.471026779193892</v>
      </c>
      <c r="G690" s="24">
        <f>IF(Spreads!$F735="","",Spreads!C735)</f>
        <v>66.42</v>
      </c>
      <c r="H690" s="24">
        <f>IF(Spreads!$F735="","",Spreads!H735)</f>
        <v>61.42</v>
      </c>
      <c r="I690" s="24">
        <f t="shared" si="157"/>
        <v>1.0510267791938901</v>
      </c>
      <c r="J690" s="24">
        <f t="shared" si="158"/>
        <v>5</v>
      </c>
      <c r="L690" s="24">
        <f t="shared" si="159"/>
        <v>18</v>
      </c>
      <c r="M690" s="24">
        <f t="shared" si="160"/>
        <v>28</v>
      </c>
      <c r="N690" s="24"/>
      <c r="O690" s="24">
        <f t="shared" si="151"/>
        <v>66.731030975104602</v>
      </c>
      <c r="P690" s="24">
        <f t="shared" si="152"/>
        <v>-2.3110309751046003</v>
      </c>
      <c r="Q690" s="24">
        <f t="shared" si="153"/>
        <v>25.767100234187815</v>
      </c>
      <c r="R690" s="24">
        <f t="shared" si="161"/>
        <v>-24.716073454993925</v>
      </c>
      <c r="S690" s="24">
        <f t="shared" si="154"/>
        <v>67.252644593339198</v>
      </c>
      <c r="T690" s="24">
        <f t="shared" si="155"/>
        <v>-0.8326445933391966</v>
      </c>
      <c r="U690" s="24">
        <f t="shared" si="156"/>
        <v>79.174541875332679</v>
      </c>
      <c r="V690" s="24">
        <f t="shared" si="162"/>
        <v>0.24545812466732286</v>
      </c>
      <c r="W690" s="24">
        <f t="shared" si="163"/>
        <v>5</v>
      </c>
      <c r="X690" s="24">
        <f t="shared" si="164"/>
        <v>-2</v>
      </c>
    </row>
    <row r="691" spans="1:24" x14ac:dyDescent="0.2">
      <c r="A691" s="60">
        <f>Spreads!A736</f>
        <v>44497</v>
      </c>
      <c r="B691" s="24">
        <f>IF(Spreads!$F736="","",Spreads!D736)</f>
        <v>63.87</v>
      </c>
      <c r="C691" s="24">
        <f t="shared" si="150"/>
        <v>3</v>
      </c>
      <c r="D691" s="24">
        <f>IF(Spreads!$F736="","",Spreads!G736)</f>
        <v>88.87</v>
      </c>
      <c r="E691" s="24">
        <f>IF(Spreads!$F736="","",Spreads!B736)</f>
        <v>79.37</v>
      </c>
      <c r="F691" s="24">
        <f>IF(Spreads!$F736="","",Spreads!F736)</f>
        <v>62.323609217362439</v>
      </c>
      <c r="G691" s="24">
        <f>IF(Spreads!$F736="","",Spreads!C736)</f>
        <v>65.37</v>
      </c>
      <c r="H691" s="24">
        <f>IF(Spreads!$F736="","",Spreads!H736)</f>
        <v>60.87</v>
      </c>
      <c r="I691" s="24">
        <f t="shared" si="157"/>
        <v>1.4536092173624411</v>
      </c>
      <c r="J691" s="24">
        <f t="shared" si="158"/>
        <v>4.5000000000000071</v>
      </c>
      <c r="L691" s="24">
        <f t="shared" si="159"/>
        <v>18.500000000000007</v>
      </c>
      <c r="M691" s="24">
        <f t="shared" si="160"/>
        <v>28.000000000000007</v>
      </c>
      <c r="N691" s="24"/>
      <c r="O691" s="24">
        <f t="shared" si="151"/>
        <v>66.108039527521029</v>
      </c>
      <c r="P691" s="24">
        <f t="shared" si="152"/>
        <v>-2.2380395275210319</v>
      </c>
      <c r="Q691" s="24">
        <f t="shared" si="153"/>
        <v>25.331137727305354</v>
      </c>
      <c r="R691" s="24">
        <f t="shared" si="161"/>
        <v>-23.877528509942913</v>
      </c>
      <c r="S691" s="24">
        <f t="shared" si="154"/>
        <v>66.872328327912527</v>
      </c>
      <c r="T691" s="24">
        <f t="shared" si="155"/>
        <v>-1.5023283279125224</v>
      </c>
      <c r="U691" s="24">
        <f t="shared" si="156"/>
        <v>78.531987309243334</v>
      </c>
      <c r="V691" s="24">
        <f t="shared" si="162"/>
        <v>0.83801269075667051</v>
      </c>
      <c r="W691" s="24">
        <f t="shared" si="163"/>
        <v>4.5</v>
      </c>
      <c r="X691" s="24">
        <f t="shared" si="164"/>
        <v>-1.5</v>
      </c>
    </row>
    <row r="692" spans="1:24" x14ac:dyDescent="0.2">
      <c r="A692" s="60">
        <f>Spreads!A737</f>
        <v>44498</v>
      </c>
      <c r="B692" s="24">
        <f>IF(Spreads!$F737="","",Spreads!D737)</f>
        <v>64.27</v>
      </c>
      <c r="C692" s="24">
        <f t="shared" si="150"/>
        <v>2.9999999999999929</v>
      </c>
      <c r="D692" s="24">
        <f>IF(Spreads!$F737="","",Spreads!G737)</f>
        <v>89.27</v>
      </c>
      <c r="E692" s="24">
        <f>IF(Spreads!$F737="","",Spreads!B737)</f>
        <v>79.77</v>
      </c>
      <c r="F692" s="24">
        <f>IF(Spreads!$F737="","",Spreads!F737)</f>
        <v>63.230794213248352</v>
      </c>
      <c r="G692" s="24">
        <f>IF(Spreads!$F737="","",Spreads!C737)</f>
        <v>65.77</v>
      </c>
      <c r="H692" s="24">
        <f>IF(Spreads!$F737="","",Spreads!H737)</f>
        <v>61.27</v>
      </c>
      <c r="I692" s="24">
        <f t="shared" si="157"/>
        <v>1.9607942132483487</v>
      </c>
      <c r="J692" s="24">
        <f t="shared" si="158"/>
        <v>4.4999999999999929</v>
      </c>
      <c r="L692" s="24">
        <f t="shared" si="159"/>
        <v>18.499999999999993</v>
      </c>
      <c r="M692" s="24">
        <f t="shared" si="160"/>
        <v>27.999999999999993</v>
      </c>
      <c r="N692" s="24"/>
      <c r="O692" s="24">
        <f t="shared" si="151"/>
        <v>66.502295032667547</v>
      </c>
      <c r="P692" s="24">
        <f t="shared" si="152"/>
        <v>-2.232295032667551</v>
      </c>
      <c r="Q692" s="24">
        <f t="shared" si="153"/>
        <v>25.480394414795569</v>
      </c>
      <c r="R692" s="24">
        <f t="shared" si="161"/>
        <v>-23.51960020154722</v>
      </c>
      <c r="S692" s="24">
        <f t="shared" si="154"/>
        <v>67.277920043416373</v>
      </c>
      <c r="T692" s="24">
        <f t="shared" si="155"/>
        <v>-1.5079200434163766</v>
      </c>
      <c r="U692" s="24">
        <f t="shared" si="156"/>
        <v>78.999299720944677</v>
      </c>
      <c r="V692" s="24">
        <f t="shared" si="162"/>
        <v>0.77070027905531902</v>
      </c>
      <c r="W692" s="24">
        <f t="shared" si="163"/>
        <v>4.5</v>
      </c>
      <c r="X692" s="24">
        <f t="shared" si="164"/>
        <v>-1.5000000000000071</v>
      </c>
    </row>
    <row r="693" spans="1:24" x14ac:dyDescent="0.2">
      <c r="A693" s="60">
        <f>Spreads!A738</f>
        <v>44501</v>
      </c>
      <c r="B693" s="24">
        <f>IF(Spreads!$F738="","",Spreads!D738)</f>
        <v>64.97</v>
      </c>
      <c r="C693" s="24">
        <f t="shared" si="150"/>
        <v>3</v>
      </c>
      <c r="D693" s="24">
        <f>IF(Spreads!$F738="","",Spreads!G738)</f>
        <v>89.97</v>
      </c>
      <c r="E693" s="24">
        <f>IF(Spreads!$F738="","",Spreads!B738)</f>
        <v>79.97</v>
      </c>
      <c r="F693" s="24">
        <f>IF(Spreads!$F738="","",Spreads!F738)</f>
        <v>64.115299584237121</v>
      </c>
      <c r="G693" s="24">
        <f>IF(Spreads!$F738="","",Spreads!C738)</f>
        <v>66.47</v>
      </c>
      <c r="H693" s="24">
        <f>IF(Spreads!$F738="","",Spreads!H738)</f>
        <v>61.97</v>
      </c>
      <c r="I693" s="24">
        <f t="shared" si="157"/>
        <v>2.1452995842371223</v>
      </c>
      <c r="J693" s="24">
        <f t="shared" si="158"/>
        <v>4.5</v>
      </c>
      <c r="L693" s="24">
        <f t="shared" si="159"/>
        <v>18</v>
      </c>
      <c r="M693" s="24">
        <f t="shared" si="160"/>
        <v>28</v>
      </c>
      <c r="N693" s="24"/>
      <c r="O693" s="24">
        <f t="shared" si="151"/>
        <v>67.243945135090826</v>
      </c>
      <c r="P693" s="24">
        <f t="shared" si="152"/>
        <v>-2.2739451350908269</v>
      </c>
      <c r="Q693" s="24">
        <f t="shared" si="153"/>
        <v>25.741593617903451</v>
      </c>
      <c r="R693" s="24">
        <f t="shared" si="161"/>
        <v>-23.596294033666329</v>
      </c>
      <c r="S693" s="24">
        <f t="shared" si="154"/>
        <v>67.810333202156983</v>
      </c>
      <c r="T693" s="24">
        <f t="shared" si="155"/>
        <v>-1.3403332021569838</v>
      </c>
      <c r="U693" s="24">
        <f t="shared" si="156"/>
        <v>79.817096441422024</v>
      </c>
      <c r="V693" s="24">
        <f t="shared" si="162"/>
        <v>0.15290355857797522</v>
      </c>
      <c r="W693" s="24">
        <f t="shared" si="163"/>
        <v>4.75</v>
      </c>
      <c r="X693" s="24">
        <f t="shared" si="164"/>
        <v>-1.75</v>
      </c>
    </row>
    <row r="694" spans="1:24" x14ac:dyDescent="0.2">
      <c r="A694" s="60">
        <f>Spreads!A739</f>
        <v>44502</v>
      </c>
      <c r="B694" s="24">
        <f>IF(Spreads!$F739="","",Spreads!D739)</f>
        <v>65.489999999999995</v>
      </c>
      <c r="C694" s="24">
        <f t="shared" si="150"/>
        <v>3.4999999999999929</v>
      </c>
      <c r="D694" s="24">
        <f>IF(Spreads!$F739="","",Spreads!G739)</f>
        <v>91.99</v>
      </c>
      <c r="E694" s="24">
        <f>IF(Spreads!$F739="","",Spreads!B739)</f>
        <v>79.989999999999995</v>
      </c>
      <c r="F694" s="24">
        <f>IF(Spreads!$F739="","",Spreads!F739)</f>
        <v>64.353435645657171</v>
      </c>
      <c r="G694" s="24">
        <f>IF(Spreads!$F739="","",Spreads!C739)</f>
        <v>66.489999999999995</v>
      </c>
      <c r="H694" s="24">
        <f>IF(Spreads!$F739="","",Spreads!H739)</f>
        <v>61.99</v>
      </c>
      <c r="I694" s="24">
        <f t="shared" si="157"/>
        <v>2.3634356456571695</v>
      </c>
      <c r="J694" s="24">
        <f t="shared" si="158"/>
        <v>4.4999999999999929</v>
      </c>
      <c r="L694" s="24">
        <f t="shared" si="159"/>
        <v>17.999999999999993</v>
      </c>
      <c r="M694" s="24">
        <f t="shared" si="160"/>
        <v>29.999999999999993</v>
      </c>
      <c r="N694" s="24"/>
      <c r="O694" s="24">
        <f t="shared" si="151"/>
        <v>67.249481289975776</v>
      </c>
      <c r="P694" s="24">
        <f t="shared" si="152"/>
        <v>-1.7594812899757812</v>
      </c>
      <c r="Q694" s="24">
        <f t="shared" si="153"/>
        <v>25.749056452277959</v>
      </c>
      <c r="R694" s="24">
        <f t="shared" si="161"/>
        <v>-23.385620806620789</v>
      </c>
      <c r="S694" s="24">
        <f t="shared" si="154"/>
        <v>67.830612787932168</v>
      </c>
      <c r="T694" s="24">
        <f t="shared" si="155"/>
        <v>-1.340612787932173</v>
      </c>
      <c r="U694" s="24">
        <f t="shared" si="156"/>
        <v>80.916862781823113</v>
      </c>
      <c r="V694" s="24">
        <f t="shared" si="162"/>
        <v>-0.9268627818231181</v>
      </c>
      <c r="W694" s="24">
        <f t="shared" si="163"/>
        <v>4.75</v>
      </c>
      <c r="X694" s="24">
        <f t="shared" si="164"/>
        <v>-1.2500000000000071</v>
      </c>
    </row>
    <row r="695" spans="1:24" x14ac:dyDescent="0.2">
      <c r="A695" s="60">
        <f>Spreads!A740</f>
        <v>44503</v>
      </c>
      <c r="B695" s="24">
        <f>IF(Spreads!$F740="","",Spreads!D740)</f>
        <v>64.53</v>
      </c>
      <c r="C695" s="24">
        <f t="shared" si="150"/>
        <v>3.5</v>
      </c>
      <c r="D695" s="24">
        <f>IF(Spreads!$F740="","",Spreads!G740)</f>
        <v>91.03</v>
      </c>
      <c r="E695" s="24">
        <f>IF(Spreads!$F740="","",Spreads!B740)</f>
        <v>79.03</v>
      </c>
      <c r="F695" s="24">
        <f>IF(Spreads!$F740="","",Spreads!F740)</f>
        <v>63.661707086294165</v>
      </c>
      <c r="G695" s="24">
        <f>IF(Spreads!$F740="","",Spreads!C740)</f>
        <v>65.53</v>
      </c>
      <c r="H695" s="24">
        <f>IF(Spreads!$F740="","",Spreads!H740)</f>
        <v>61.03</v>
      </c>
      <c r="I695" s="24">
        <f t="shared" si="157"/>
        <v>2.6317070862941634</v>
      </c>
      <c r="J695" s="24">
        <f t="shared" si="158"/>
        <v>4.5</v>
      </c>
      <c r="L695" s="24">
        <f t="shared" si="159"/>
        <v>18</v>
      </c>
      <c r="M695" s="24">
        <f t="shared" si="160"/>
        <v>30</v>
      </c>
      <c r="N695" s="24"/>
      <c r="O695" s="24">
        <f t="shared" si="151"/>
        <v>66.194024708872277</v>
      </c>
      <c r="P695" s="24">
        <f t="shared" si="152"/>
        <v>-1.6640247088722759</v>
      </c>
      <c r="Q695" s="24">
        <f t="shared" si="153"/>
        <v>25.390840402301439</v>
      </c>
      <c r="R695" s="24">
        <f t="shared" si="161"/>
        <v>-22.759133316007276</v>
      </c>
      <c r="S695" s="24">
        <f t="shared" si="154"/>
        <v>66.857192670722952</v>
      </c>
      <c r="T695" s="24">
        <f t="shared" si="155"/>
        <v>-1.3271926707229511</v>
      </c>
      <c r="U695" s="24">
        <f t="shared" si="156"/>
        <v>79.795312993739898</v>
      </c>
      <c r="V695" s="24">
        <f t="shared" si="162"/>
        <v>-0.76531299373989725</v>
      </c>
      <c r="W695" s="24">
        <f t="shared" si="163"/>
        <v>4.5</v>
      </c>
      <c r="X695" s="24">
        <f t="shared" si="164"/>
        <v>-1</v>
      </c>
    </row>
    <row r="696" spans="1:24" x14ac:dyDescent="0.2">
      <c r="A696" s="60">
        <f>Spreads!A741</f>
        <v>44504</v>
      </c>
      <c r="B696" s="24">
        <f>IF(Spreads!$F741="","",Spreads!D741)</f>
        <v>62.58</v>
      </c>
      <c r="C696" s="24">
        <f t="shared" si="150"/>
        <v>3</v>
      </c>
      <c r="D696" s="24">
        <f>IF(Spreads!$F741="","",Spreads!G741)</f>
        <v>91.58</v>
      </c>
      <c r="E696" s="24">
        <f>IF(Spreads!$F741="","",Spreads!B741)</f>
        <v>77.58</v>
      </c>
      <c r="F696" s="24">
        <f>IF(Spreads!$F741="","",Spreads!F741)</f>
        <v>61.847337094522324</v>
      </c>
      <c r="G696" s="24">
        <f>IF(Spreads!$F741="","",Spreads!C741)</f>
        <v>63.58</v>
      </c>
      <c r="H696" s="24">
        <f>IF(Spreads!$F741="","",Spreads!H741)</f>
        <v>59.58</v>
      </c>
      <c r="I696" s="24">
        <f t="shared" si="157"/>
        <v>2.2673370945223255</v>
      </c>
      <c r="J696" s="24">
        <f t="shared" si="158"/>
        <v>4</v>
      </c>
      <c r="L696" s="24">
        <f t="shared" si="159"/>
        <v>18</v>
      </c>
      <c r="M696" s="24">
        <f t="shared" si="160"/>
        <v>32</v>
      </c>
      <c r="N696" s="24"/>
      <c r="O696" s="24">
        <f t="shared" si="151"/>
        <v>64.656439052809745</v>
      </c>
      <c r="P696" s="24">
        <f t="shared" si="152"/>
        <v>-2.0764390528097465</v>
      </c>
      <c r="Q696" s="24">
        <f t="shared" si="153"/>
        <v>24.619050348565985</v>
      </c>
      <c r="R696" s="24">
        <f t="shared" si="161"/>
        <v>-22.351713254043659</v>
      </c>
      <c r="S696" s="24">
        <f t="shared" si="154"/>
        <v>65.38692270202155</v>
      </c>
      <c r="T696" s="24">
        <f t="shared" si="155"/>
        <v>-1.8069227020215521</v>
      </c>
      <c r="U696" s="24">
        <f t="shared" si="156"/>
        <v>79.222577186170923</v>
      </c>
      <c r="V696" s="24">
        <f t="shared" si="162"/>
        <v>-1.6425771861709251</v>
      </c>
      <c r="W696" s="24">
        <f t="shared" si="163"/>
        <v>4</v>
      </c>
      <c r="X696" s="24">
        <f t="shared" si="164"/>
        <v>-1</v>
      </c>
    </row>
    <row r="697" spans="1:24" x14ac:dyDescent="0.2">
      <c r="A697" s="60">
        <f>Spreads!A742</f>
        <v>44505</v>
      </c>
      <c r="B697" s="24">
        <f>IF(Spreads!$F742="","",Spreads!D742)</f>
        <v>61.78</v>
      </c>
      <c r="C697" s="24">
        <f t="shared" si="150"/>
        <v>3</v>
      </c>
      <c r="D697" s="24">
        <f>IF(Spreads!$F742="","",Spreads!G742)</f>
        <v>90.78</v>
      </c>
      <c r="E697" s="24">
        <f>IF(Spreads!$F742="","",Spreads!B742)</f>
        <v>77.28</v>
      </c>
      <c r="F697" s="24">
        <f>IF(Spreads!$F742="","",Spreads!F742)</f>
        <v>61.337045534336497</v>
      </c>
      <c r="G697" s="24">
        <f>IF(Spreads!$F742="","",Spreads!C742)</f>
        <v>62.78</v>
      </c>
      <c r="H697" s="24">
        <f>IF(Spreads!$F742="","",Spreads!H742)</f>
        <v>58.78</v>
      </c>
      <c r="I697" s="24">
        <f t="shared" si="157"/>
        <v>2.5570455343364955</v>
      </c>
      <c r="J697" s="24">
        <f t="shared" si="158"/>
        <v>4</v>
      </c>
      <c r="L697" s="24">
        <f t="shared" si="159"/>
        <v>18.5</v>
      </c>
      <c r="M697" s="24">
        <f t="shared" si="160"/>
        <v>32</v>
      </c>
      <c r="N697" s="24"/>
      <c r="O697" s="24">
        <f t="shared" si="151"/>
        <v>63.772027375291813</v>
      </c>
      <c r="P697" s="24">
        <f t="shared" si="152"/>
        <v>-1.9920273752918121</v>
      </c>
      <c r="Q697" s="24">
        <f t="shared" si="153"/>
        <v>24.320536973585554</v>
      </c>
      <c r="R697" s="24">
        <f t="shared" si="161"/>
        <v>-21.763491439249059</v>
      </c>
      <c r="S697" s="24">
        <f t="shared" si="154"/>
        <v>64.753111614404986</v>
      </c>
      <c r="T697" s="24">
        <f t="shared" si="155"/>
        <v>-1.9731116144049849</v>
      </c>
      <c r="U697" s="24">
        <f t="shared" si="156"/>
        <v>78.287952362768266</v>
      </c>
      <c r="V697" s="24">
        <f t="shared" si="162"/>
        <v>-1.0079523627682647</v>
      </c>
      <c r="W697" s="24">
        <f t="shared" si="163"/>
        <v>4</v>
      </c>
      <c r="X697" s="24">
        <f t="shared" si="164"/>
        <v>-1</v>
      </c>
    </row>
    <row r="698" spans="1:24" x14ac:dyDescent="0.2">
      <c r="A698" s="60">
        <f>Spreads!A743</f>
        <v>44508</v>
      </c>
      <c r="B698" s="24">
        <f>IF(Spreads!$F743="","",Spreads!D743)</f>
        <v>61.05</v>
      </c>
      <c r="C698" s="24">
        <f t="shared" si="150"/>
        <v>3</v>
      </c>
      <c r="D698" s="24">
        <f>IF(Spreads!$F743="","",Spreads!G743)</f>
        <v>90.05</v>
      </c>
      <c r="E698" s="24">
        <f>IF(Spreads!$F743="","",Spreads!B743)</f>
        <v>76.55</v>
      </c>
      <c r="F698" s="24">
        <f>IF(Spreads!$F743="","",Spreads!F743)</f>
        <v>61.064890035570727</v>
      </c>
      <c r="G698" s="24">
        <f>IF(Spreads!$F743="","",Spreads!C743)</f>
        <v>62.05</v>
      </c>
      <c r="H698" s="24">
        <f>IF(Spreads!$F743="","",Spreads!H743)</f>
        <v>58.05</v>
      </c>
      <c r="I698" s="24">
        <f t="shared" si="157"/>
        <v>3.0148900355707298</v>
      </c>
      <c r="J698" s="24">
        <f t="shared" si="158"/>
        <v>4</v>
      </c>
      <c r="L698" s="24">
        <f t="shared" si="159"/>
        <v>18.5</v>
      </c>
      <c r="M698" s="24">
        <f t="shared" si="160"/>
        <v>32</v>
      </c>
      <c r="N698" s="24"/>
      <c r="O698" s="24">
        <f t="shared" si="151"/>
        <v>62.950772979256456</v>
      </c>
      <c r="P698" s="24">
        <f t="shared" si="152"/>
        <v>-1.9007729792564589</v>
      </c>
      <c r="Q698" s="24">
        <f t="shared" si="153"/>
        <v>24.0481435189159</v>
      </c>
      <c r="R698" s="24">
        <f t="shared" si="161"/>
        <v>-21.03325348334517</v>
      </c>
      <c r="S698" s="24">
        <f t="shared" si="154"/>
        <v>64.012906733610478</v>
      </c>
      <c r="T698" s="24">
        <f t="shared" si="155"/>
        <v>-1.9629067336104811</v>
      </c>
      <c r="U698" s="24">
        <f t="shared" si="156"/>
        <v>77.43510721141331</v>
      </c>
      <c r="V698" s="24">
        <f t="shared" si="162"/>
        <v>-0.88510721141331317</v>
      </c>
      <c r="W698" s="24">
        <f t="shared" si="163"/>
        <v>3.75</v>
      </c>
      <c r="X698" s="24">
        <f t="shared" si="164"/>
        <v>-0.75</v>
      </c>
    </row>
    <row r="699" spans="1:24" x14ac:dyDescent="0.2">
      <c r="A699" s="60">
        <f>Spreads!A744</f>
        <v>44509</v>
      </c>
      <c r="B699" s="24">
        <f>IF(Spreads!$F744="","",Spreads!D744)</f>
        <v>61.47</v>
      </c>
      <c r="C699" s="24">
        <f t="shared" si="150"/>
        <v>3</v>
      </c>
      <c r="D699" s="24">
        <f>IF(Spreads!$F744="","",Spreads!G744)</f>
        <v>90.47</v>
      </c>
      <c r="E699" s="24">
        <f>IF(Spreads!$F744="","",Spreads!B744)</f>
        <v>76.97</v>
      </c>
      <c r="F699" s="24">
        <f>IF(Spreads!$F744="","",Spreads!F744)</f>
        <v>61.200967784953619</v>
      </c>
      <c r="G699" s="24">
        <f>IF(Spreads!$F744="","",Spreads!C744)</f>
        <v>62.47</v>
      </c>
      <c r="H699" s="24">
        <f>IF(Spreads!$F744="","",Spreads!H744)</f>
        <v>58.47</v>
      </c>
      <c r="I699" s="24">
        <f t="shared" si="157"/>
        <v>2.73096778495362</v>
      </c>
      <c r="J699" s="24">
        <f t="shared" si="158"/>
        <v>4</v>
      </c>
      <c r="L699" s="24">
        <f t="shared" si="159"/>
        <v>18.5</v>
      </c>
      <c r="M699" s="24">
        <f t="shared" si="160"/>
        <v>32</v>
      </c>
      <c r="N699" s="24"/>
      <c r="O699" s="24">
        <f t="shared" si="151"/>
        <v>63.424783416531561</v>
      </c>
      <c r="P699" s="24">
        <f t="shared" si="152"/>
        <v>-1.9547834165315621</v>
      </c>
      <c r="Q699" s="24">
        <f t="shared" si="153"/>
        <v>24.20486304078063</v>
      </c>
      <c r="R699" s="24">
        <f t="shared" si="161"/>
        <v>-21.47389525582701</v>
      </c>
      <c r="S699" s="24">
        <f t="shared" si="154"/>
        <v>64.438778034889509</v>
      </c>
      <c r="T699" s="24">
        <f t="shared" si="155"/>
        <v>-1.9687780348895103</v>
      </c>
      <c r="U699" s="24">
        <f t="shared" si="156"/>
        <v>77.925785243699721</v>
      </c>
      <c r="V699" s="24">
        <f t="shared" si="162"/>
        <v>-0.95578524369972229</v>
      </c>
      <c r="W699" s="24">
        <f t="shared" si="163"/>
        <v>4</v>
      </c>
      <c r="X699" s="24">
        <f t="shared" si="164"/>
        <v>-1</v>
      </c>
    </row>
    <row r="700" spans="1:24" x14ac:dyDescent="0.2">
      <c r="A700" s="60">
        <f>Spreads!A745</f>
        <v>44510</v>
      </c>
      <c r="B700" s="24">
        <f>IF(Spreads!$F745="","",Spreads!D745)</f>
        <v>62.14</v>
      </c>
      <c r="C700" s="24">
        <f t="shared" si="150"/>
        <v>3</v>
      </c>
      <c r="D700" s="24">
        <f>IF(Spreads!$F745="","",Spreads!G745)</f>
        <v>91.14</v>
      </c>
      <c r="E700" s="24">
        <f>IF(Spreads!$F745="","",Spreads!B745)</f>
        <v>77.64</v>
      </c>
      <c r="F700" s="24">
        <f>IF(Spreads!$F745="","",Spreads!F745)</f>
        <v>62.221550905325273</v>
      </c>
      <c r="G700" s="24">
        <f>IF(Spreads!$F745="","",Spreads!C745)</f>
        <v>63.14</v>
      </c>
      <c r="H700" s="24">
        <f>IF(Spreads!$F745="","",Spreads!H745)</f>
        <v>59.14</v>
      </c>
      <c r="I700" s="24">
        <f t="shared" si="157"/>
        <v>3.0815509053252725</v>
      </c>
      <c r="J700" s="24">
        <f t="shared" si="158"/>
        <v>4</v>
      </c>
      <c r="L700" s="24">
        <f t="shared" si="159"/>
        <v>18.5</v>
      </c>
      <c r="M700" s="24">
        <f t="shared" si="160"/>
        <v>32</v>
      </c>
      <c r="N700" s="24"/>
      <c r="O700" s="24">
        <f t="shared" si="151"/>
        <v>64.121853816851043</v>
      </c>
      <c r="P700" s="24">
        <f t="shared" si="152"/>
        <v>-1.9818538168510429</v>
      </c>
      <c r="Q700" s="24">
        <f t="shared" si="153"/>
        <v>24.454867992326747</v>
      </c>
      <c r="R700" s="24">
        <f t="shared" si="161"/>
        <v>-21.373317087001475</v>
      </c>
      <c r="S700" s="24">
        <f t="shared" si="154"/>
        <v>65.118144158358433</v>
      </c>
      <c r="T700" s="24">
        <f t="shared" si="155"/>
        <v>-1.9781441583584325</v>
      </c>
      <c r="U700" s="24">
        <f t="shared" si="156"/>
        <v>78.708533533299459</v>
      </c>
      <c r="V700" s="24">
        <f t="shared" si="162"/>
        <v>-1.0685335332994583</v>
      </c>
      <c r="W700" s="24">
        <f t="shared" si="163"/>
        <v>4</v>
      </c>
      <c r="X700" s="24">
        <f t="shared" si="164"/>
        <v>-1</v>
      </c>
    </row>
    <row r="701" spans="1:24" x14ac:dyDescent="0.2">
      <c r="A701" s="60">
        <f>Spreads!A746</f>
        <v>44511</v>
      </c>
      <c r="B701" s="24">
        <f>IF(Spreads!$F746="","",Spreads!D746)</f>
        <v>62.14</v>
      </c>
      <c r="C701" s="24">
        <f t="shared" si="150"/>
        <v>3</v>
      </c>
      <c r="D701" s="24">
        <f>IF(Spreads!$F746="","",Spreads!G746)</f>
        <v>91.14</v>
      </c>
      <c r="E701" s="24">
        <f>IF(Spreads!$F746="","",Spreads!B746)</f>
        <v>77.64</v>
      </c>
      <c r="F701" s="24">
        <f>IF(Spreads!$F746="","",Spreads!F746)</f>
        <v>62.040113906148086</v>
      </c>
      <c r="G701" s="24">
        <f>IF(Spreads!$F746="","",Spreads!C746)</f>
        <v>63.14</v>
      </c>
      <c r="H701" s="24">
        <f>IF(Spreads!$F746="","",Spreads!H746)</f>
        <v>59.14</v>
      </c>
      <c r="I701" s="24">
        <f t="shared" si="157"/>
        <v>2.9001139061480856</v>
      </c>
      <c r="J701" s="24">
        <f t="shared" si="158"/>
        <v>4</v>
      </c>
      <c r="L701" s="24">
        <f t="shared" si="159"/>
        <v>18.5</v>
      </c>
      <c r="M701" s="24">
        <f t="shared" si="160"/>
        <v>32</v>
      </c>
      <c r="N701" s="24"/>
      <c r="O701" s="24">
        <f t="shared" si="151"/>
        <v>64.135196518377995</v>
      </c>
      <c r="P701" s="24">
        <f t="shared" si="152"/>
        <v>-1.9951965183779947</v>
      </c>
      <c r="Q701" s="24">
        <f t="shared" si="153"/>
        <v>24.454867992326747</v>
      </c>
      <c r="R701" s="24">
        <f t="shared" si="161"/>
        <v>-21.554754086178662</v>
      </c>
      <c r="S701" s="24">
        <f t="shared" si="154"/>
        <v>65.118144158358433</v>
      </c>
      <c r="T701" s="24">
        <f t="shared" si="155"/>
        <v>-1.9781441583584325</v>
      </c>
      <c r="U701" s="24">
        <f t="shared" si="156"/>
        <v>78.708533533299459</v>
      </c>
      <c r="V701" s="24">
        <f t="shared" si="162"/>
        <v>-1.0685335332994583</v>
      </c>
      <c r="W701" s="24">
        <f t="shared" si="163"/>
        <v>4</v>
      </c>
      <c r="X701" s="24">
        <f t="shared" si="164"/>
        <v>-1</v>
      </c>
    </row>
    <row r="702" spans="1:24" x14ac:dyDescent="0.2">
      <c r="A702" s="60">
        <f>Spreads!A747</f>
        <v>44512</v>
      </c>
      <c r="B702" s="24">
        <f>IF(Spreads!$F747="","",Spreads!D747)</f>
        <v>61.97</v>
      </c>
      <c r="C702" s="24">
        <f t="shared" si="150"/>
        <v>3</v>
      </c>
      <c r="D702" s="24">
        <f>IF(Spreads!$F747="","",Spreads!G747)</f>
        <v>90.88</v>
      </c>
      <c r="E702" s="24">
        <f>IF(Spreads!$F747="","",Spreads!B747)</f>
        <v>77.47</v>
      </c>
      <c r="F702" s="24">
        <f>IF(Spreads!$F747="","",Spreads!F747)</f>
        <v>62.414327716951021</v>
      </c>
      <c r="G702" s="24">
        <f>IF(Spreads!$F747="","",Spreads!C747)</f>
        <v>62.97</v>
      </c>
      <c r="H702" s="24">
        <f>IF(Spreads!$F747="","",Spreads!H747)</f>
        <v>58.97</v>
      </c>
      <c r="I702" s="24">
        <f t="shared" si="157"/>
        <v>3.4443277169510225</v>
      </c>
      <c r="J702" s="24">
        <f t="shared" si="158"/>
        <v>4</v>
      </c>
      <c r="L702" s="24">
        <f t="shared" si="159"/>
        <v>18.5</v>
      </c>
      <c r="M702" s="24">
        <f t="shared" si="160"/>
        <v>31.909999999999997</v>
      </c>
      <c r="N702" s="24"/>
      <c r="O702" s="24">
        <f t="shared" si="151"/>
        <v>63.911765366046637</v>
      </c>
      <c r="P702" s="24">
        <f t="shared" si="152"/>
        <v>-1.9417653660466385</v>
      </c>
      <c r="Q702" s="24">
        <f t="shared" si="153"/>
        <v>24.391433900143404</v>
      </c>
      <c r="R702" s="24">
        <f t="shared" si="161"/>
        <v>-20.947106183192382</v>
      </c>
      <c r="S702" s="24">
        <f t="shared" si="154"/>
        <v>64.945767679269295</v>
      </c>
      <c r="T702" s="24">
        <f t="shared" si="155"/>
        <v>-1.9757676792692962</v>
      </c>
      <c r="U702" s="24">
        <f t="shared" si="156"/>
        <v>78.460478129221443</v>
      </c>
      <c r="V702" s="24">
        <f t="shared" si="162"/>
        <v>-0.99047812922144374</v>
      </c>
      <c r="W702" s="24">
        <f t="shared" si="163"/>
        <v>4</v>
      </c>
      <c r="X702" s="24">
        <f t="shared" si="164"/>
        <v>-1</v>
      </c>
    </row>
    <row r="703" spans="1:24" x14ac:dyDescent="0.2">
      <c r="A703" s="60">
        <f>Spreads!A748</f>
        <v>44515</v>
      </c>
      <c r="B703" s="24">
        <f>IF(Spreads!$F748="","",Spreads!D748)</f>
        <v>61.2</v>
      </c>
      <c r="C703" s="24">
        <f t="shared" si="150"/>
        <v>3</v>
      </c>
      <c r="D703" s="24">
        <f>IF(Spreads!$F748="","",Spreads!G748)</f>
        <v>90.2</v>
      </c>
      <c r="E703" s="24">
        <f>IF(Spreads!$F748="","",Spreads!B748)</f>
        <v>76.2</v>
      </c>
      <c r="F703" s="24">
        <f>IF(Spreads!$F748="","",Spreads!F748)</f>
        <v>61.144268722710748</v>
      </c>
      <c r="G703" s="24">
        <f>IF(Spreads!$F748="","",Spreads!C748)</f>
        <v>62.2</v>
      </c>
      <c r="H703" s="24">
        <f>IF(Spreads!$F748="","",Spreads!H748)</f>
        <v>58.2</v>
      </c>
      <c r="I703" s="24">
        <f t="shared" si="157"/>
        <v>2.9442687227107456</v>
      </c>
      <c r="J703" s="24">
        <f t="shared" si="158"/>
        <v>4</v>
      </c>
      <c r="L703" s="24">
        <f t="shared" si="159"/>
        <v>18</v>
      </c>
      <c r="M703" s="24">
        <f t="shared" si="160"/>
        <v>32</v>
      </c>
      <c r="N703" s="24"/>
      <c r="O703" s="24">
        <f t="shared" si="151"/>
        <v>63.117798927131389</v>
      </c>
      <c r="P703" s="24">
        <f t="shared" si="152"/>
        <v>-1.9177989271313862</v>
      </c>
      <c r="Q703" s="24">
        <f t="shared" si="153"/>
        <v>24.104114776724735</v>
      </c>
      <c r="R703" s="24">
        <f t="shared" si="161"/>
        <v>-21.15984605401399</v>
      </c>
      <c r="S703" s="24">
        <f t="shared" si="154"/>
        <v>63.987631283533318</v>
      </c>
      <c r="T703" s="24">
        <f t="shared" si="155"/>
        <v>-1.7876312835333152</v>
      </c>
      <c r="U703" s="24">
        <f t="shared" si="156"/>
        <v>77.610349365801312</v>
      </c>
      <c r="V703" s="24">
        <f t="shared" si="162"/>
        <v>-1.4103493658013093</v>
      </c>
      <c r="W703" s="24">
        <f t="shared" si="163"/>
        <v>4</v>
      </c>
      <c r="X703" s="24">
        <f t="shared" si="164"/>
        <v>-1</v>
      </c>
    </row>
    <row r="704" spans="1:24" x14ac:dyDescent="0.2">
      <c r="A704" s="60">
        <f>Spreads!A749</f>
        <v>44516</v>
      </c>
      <c r="B704" s="24">
        <f>IF(Spreads!$F749="","",Spreads!D749)</f>
        <v>63.42</v>
      </c>
      <c r="C704" s="24">
        <f t="shared" si="150"/>
        <v>4.25</v>
      </c>
      <c r="D704" s="24">
        <f>IF(Spreads!$F749="","",Spreads!G749)</f>
        <v>91.17</v>
      </c>
      <c r="E704" s="24">
        <f>IF(Spreads!$F749="","",Spreads!B749)</f>
        <v>77.17</v>
      </c>
      <c r="F704" s="24">
        <f>IF(Spreads!$F749="","",Spreads!F749)</f>
        <v>62.028774093699511</v>
      </c>
      <c r="G704" s="24">
        <f>IF(Spreads!$F749="","",Spreads!C749)</f>
        <v>65.17</v>
      </c>
      <c r="H704" s="24">
        <f>IF(Spreads!$F749="","",Spreads!H749)</f>
        <v>59.17</v>
      </c>
      <c r="I704" s="24">
        <f t="shared" si="157"/>
        <v>2.858774093699509</v>
      </c>
      <c r="J704" s="24">
        <f t="shared" si="158"/>
        <v>6</v>
      </c>
      <c r="L704" s="24">
        <f t="shared" si="159"/>
        <v>18</v>
      </c>
      <c r="M704" s="24">
        <f t="shared" si="160"/>
        <v>32</v>
      </c>
      <c r="N704" s="24"/>
      <c r="O704" s="24">
        <f t="shared" si="151"/>
        <v>64.170603113182025</v>
      </c>
      <c r="P704" s="24">
        <f t="shared" si="152"/>
        <v>-0.75060311318202366</v>
      </c>
      <c r="Q704" s="24">
        <f t="shared" si="153"/>
        <v>25.389000490222159</v>
      </c>
      <c r="R704" s="24">
        <f t="shared" si="161"/>
        <v>-22.53022639652265</v>
      </c>
      <c r="S704" s="24">
        <f t="shared" si="154"/>
        <v>64.971191193630119</v>
      </c>
      <c r="T704" s="24">
        <f t="shared" si="155"/>
        <v>0.19880880636988252</v>
      </c>
      <c r="U704" s="24">
        <f t="shared" si="156"/>
        <v>78.687493257886601</v>
      </c>
      <c r="V704" s="24">
        <f t="shared" si="162"/>
        <v>-1.5174932578865992</v>
      </c>
      <c r="W704" s="24">
        <f t="shared" si="163"/>
        <v>5</v>
      </c>
      <c r="X704" s="24">
        <f t="shared" si="164"/>
        <v>-0.75</v>
      </c>
    </row>
    <row r="705" spans="1:24" x14ac:dyDescent="0.2">
      <c r="A705" s="60">
        <f>Spreads!A750</f>
        <v>44517</v>
      </c>
      <c r="B705" s="24">
        <f>IF(Spreads!$F750="","",Spreads!D750)</f>
        <v>63.23</v>
      </c>
      <c r="C705" s="24">
        <f t="shared" si="150"/>
        <v>4</v>
      </c>
      <c r="D705" s="24">
        <f>IF(Spreads!$F750="","",Spreads!G750)</f>
        <v>91.23</v>
      </c>
      <c r="E705" s="24">
        <f>IF(Spreads!$F750="","",Spreads!B750)</f>
        <v>77.23</v>
      </c>
      <c r="F705" s="24">
        <f>IF(Spreads!$F750="","",Spreads!F750)</f>
        <v>62.765861902856827</v>
      </c>
      <c r="G705" s="24">
        <f>IF(Spreads!$F750="","",Spreads!C750)</f>
        <v>64.73</v>
      </c>
      <c r="H705" s="24">
        <f>IF(Spreads!$F750="","",Spreads!H750)</f>
        <v>59.23</v>
      </c>
      <c r="I705" s="24">
        <f t="shared" si="157"/>
        <v>3.5358619028568299</v>
      </c>
      <c r="J705" s="24">
        <f t="shared" si="158"/>
        <v>5.5000000000000071</v>
      </c>
      <c r="L705" s="24">
        <f t="shared" si="159"/>
        <v>18.000000000000007</v>
      </c>
      <c r="M705" s="24">
        <f t="shared" si="160"/>
        <v>32.000000000000007</v>
      </c>
      <c r="N705" s="24"/>
      <c r="O705" s="24">
        <f t="shared" si="151"/>
        <v>64.185543740145988</v>
      </c>
      <c r="P705" s="24">
        <f t="shared" si="152"/>
        <v>-0.95554374014599119</v>
      </c>
      <c r="Q705" s="24">
        <f t="shared" si="153"/>
        <v>25.180654431762285</v>
      </c>
      <c r="R705" s="24">
        <f t="shared" si="161"/>
        <v>-21.644792528905455</v>
      </c>
      <c r="S705" s="24">
        <f t="shared" si="154"/>
        <v>65.032029950955689</v>
      </c>
      <c r="T705" s="24">
        <f t="shared" si="155"/>
        <v>-0.30202995095568497</v>
      </c>
      <c r="U705" s="24">
        <f t="shared" si="156"/>
        <v>78.768807860899898</v>
      </c>
      <c r="V705" s="24">
        <f t="shared" si="162"/>
        <v>-1.5388078608998939</v>
      </c>
      <c r="W705" s="24">
        <f t="shared" si="163"/>
        <v>4.75</v>
      </c>
      <c r="X705" s="24">
        <f t="shared" si="164"/>
        <v>-0.75</v>
      </c>
    </row>
    <row r="706" spans="1:24" x14ac:dyDescent="0.2">
      <c r="A706" s="60">
        <f>Spreads!A751</f>
        <v>44518</v>
      </c>
      <c r="B706" s="24">
        <f>IF(Spreads!$F751="","",Spreads!D751)</f>
        <v>63.17</v>
      </c>
      <c r="C706" s="24">
        <f t="shared" ref="C706:C769" si="165">B706-H706</f>
        <v>4</v>
      </c>
      <c r="D706" s="24">
        <f>IF(Spreads!$F751="","",Spreads!G751)</f>
        <v>91.17</v>
      </c>
      <c r="E706" s="24">
        <f>IF(Spreads!$F751="","",Spreads!B751)</f>
        <v>77.17</v>
      </c>
      <c r="F706" s="24">
        <f>IF(Spreads!$F751="","",Spreads!F751)</f>
        <v>62.119492593288108</v>
      </c>
      <c r="G706" s="24">
        <f>IF(Spreads!$F751="","",Spreads!C751)</f>
        <v>64.67</v>
      </c>
      <c r="H706" s="24">
        <f>IF(Spreads!$F751="","",Spreads!H751)</f>
        <v>59.17</v>
      </c>
      <c r="I706" s="24">
        <f t="shared" si="157"/>
        <v>2.949492593288106</v>
      </c>
      <c r="J706" s="24">
        <f t="shared" si="158"/>
        <v>5.5</v>
      </c>
      <c r="L706" s="24">
        <f t="shared" si="159"/>
        <v>18</v>
      </c>
      <c r="M706" s="24">
        <f t="shared" si="160"/>
        <v>32</v>
      </c>
      <c r="N706" s="24"/>
      <c r="O706" s="24">
        <f t="shared" ref="O706:O769" si="166">$AA$39+($AA$40*F706)+($AA$41*H706)</f>
        <v>64.163931762418557</v>
      </c>
      <c r="P706" s="24">
        <f t="shared" ref="P706:P769" si="167">B706-O706</f>
        <v>-0.99393176241855485</v>
      </c>
      <c r="Q706" s="24">
        <f t="shared" ref="Q706:Q769" si="168">$AA$99+($AA$103*G706)+($AA$104*H706)</f>
        <v>25.158265928638748</v>
      </c>
      <c r="R706" s="24">
        <f t="shared" si="161"/>
        <v>-22.208773335350642</v>
      </c>
      <c r="S706" s="24">
        <f t="shared" ref="S706:S769" si="169">$AA$59+($AA$60*E706)+($AA$61*H706)</f>
        <v>64.971191193630119</v>
      </c>
      <c r="T706" s="24">
        <f t="shared" ref="T706:T769" si="170">G706-S706</f>
        <v>-0.30119119363011748</v>
      </c>
      <c r="U706" s="24">
        <f t="shared" ref="U706:U769" si="171">$AA$18+($AA$19*B706)+($AA$20*D706)+($AA$21*H706)</f>
        <v>78.698710999144694</v>
      </c>
      <c r="V706" s="24">
        <f t="shared" si="162"/>
        <v>-1.5287109991446926</v>
      </c>
      <c r="W706" s="24">
        <f t="shared" si="163"/>
        <v>4.75</v>
      </c>
      <c r="X706" s="24">
        <f t="shared" si="164"/>
        <v>-0.75</v>
      </c>
    </row>
    <row r="707" spans="1:24" x14ac:dyDescent="0.2">
      <c r="A707" s="60">
        <f>Spreads!A752</f>
        <v>44519</v>
      </c>
      <c r="B707" s="24">
        <f>IF(Spreads!$F752="","",Spreads!D752)</f>
        <v>62.16</v>
      </c>
      <c r="C707" s="24">
        <f t="shared" si="165"/>
        <v>4.0999999999999943</v>
      </c>
      <c r="D707" s="24">
        <f>IF(Spreads!$F752="","",Spreads!G752)</f>
        <v>90.16</v>
      </c>
      <c r="E707" s="24">
        <f>IF(Spreads!$F752="","",Spreads!B752)</f>
        <v>76.16</v>
      </c>
      <c r="F707" s="24">
        <f>IF(Spreads!$F752="","",Spreads!F752)</f>
        <v>61.55250197085941</v>
      </c>
      <c r="G707" s="24">
        <f>IF(Spreads!$F752="","",Spreads!C752)</f>
        <v>63.16</v>
      </c>
      <c r="H707" s="24">
        <f>IF(Spreads!$F752="","",Spreads!H752)</f>
        <v>58.06</v>
      </c>
      <c r="I707" s="24">
        <f t="shared" ref="I707:I770" si="172">F707-H707</f>
        <v>3.4925019708594078</v>
      </c>
      <c r="J707" s="24">
        <f t="shared" ref="J707:J770" si="173">G707-H707</f>
        <v>5.0999999999999943</v>
      </c>
      <c r="L707" s="24">
        <f t="shared" ref="L707:L770" si="174">E707-H707</f>
        <v>18.099999999999994</v>
      </c>
      <c r="M707" s="24">
        <f t="shared" ref="M707:M770" si="175">D707-H707</f>
        <v>32.099999999999994</v>
      </c>
      <c r="N707" s="24"/>
      <c r="O707" s="24">
        <f t="shared" si="166"/>
        <v>62.926438694222313</v>
      </c>
      <c r="P707" s="24">
        <f t="shared" si="167"/>
        <v>-0.76643869422231603</v>
      </c>
      <c r="Q707" s="24">
        <f t="shared" si="168"/>
        <v>24.559490971586662</v>
      </c>
      <c r="R707" s="24">
        <f t="shared" ref="R707:R770" si="176">I707-Q707</f>
        <v>-21.066989000727254</v>
      </c>
      <c r="S707" s="24">
        <f t="shared" si="169"/>
        <v>63.881148651785189</v>
      </c>
      <c r="T707" s="24">
        <f t="shared" si="170"/>
        <v>-0.72114865178519238</v>
      </c>
      <c r="U707" s="24">
        <f t="shared" si="171"/>
        <v>77.45237377028684</v>
      </c>
      <c r="V707" s="24">
        <f t="shared" ref="V707:V770" si="177">E707-U707</f>
        <v>-1.2923737702868436</v>
      </c>
      <c r="W707" s="24">
        <f t="shared" ref="W707:W770" si="178">MROUND($AA$99+($AA$100*D707)+($AA$101*E707)+($AA$102*F707)+($AA$103*G707)+($AA$104*H707),0.25)</f>
        <v>4.5</v>
      </c>
      <c r="X707" s="24">
        <f t="shared" ref="X707:X770" si="179">C707-W707</f>
        <v>-0.40000000000000568</v>
      </c>
    </row>
    <row r="708" spans="1:24" x14ac:dyDescent="0.2">
      <c r="A708" s="60">
        <f>Spreads!A754</f>
        <v>44523</v>
      </c>
      <c r="B708" s="24">
        <f>IF(Spreads!$F754="","",Spreads!D754)</f>
        <v>64.14</v>
      </c>
      <c r="C708" s="24">
        <f t="shared" si="165"/>
        <v>4.0600000000000023</v>
      </c>
      <c r="D708" s="24">
        <f>IF(Spreads!$F754="","",Spreads!G754)</f>
        <v>92.14</v>
      </c>
      <c r="E708" s="24">
        <f>IF(Spreads!$F754="","",Spreads!B754)</f>
        <v>78.14</v>
      </c>
      <c r="F708" s="24">
        <f>IF(Spreads!$F754="","",Spreads!F754)</f>
        <v>63.729745960985603</v>
      </c>
      <c r="G708" s="24">
        <f>IF(Spreads!$F754="","",Spreads!C754)</f>
        <v>65.14</v>
      </c>
      <c r="H708" s="24">
        <f>IF(Spreads!$F754="","",Spreads!H754)</f>
        <v>60.08</v>
      </c>
      <c r="I708" s="24">
        <f t="shared" si="172"/>
        <v>3.6497459609856051</v>
      </c>
      <c r="J708" s="24">
        <f t="shared" si="173"/>
        <v>5.0600000000000023</v>
      </c>
      <c r="L708" s="24">
        <f t="shared" si="174"/>
        <v>18.060000000000002</v>
      </c>
      <c r="M708" s="24">
        <f t="shared" si="175"/>
        <v>32.06</v>
      </c>
      <c r="N708" s="24"/>
      <c r="O708" s="24">
        <f t="shared" si="166"/>
        <v>65.094219790444214</v>
      </c>
      <c r="P708" s="24">
        <f t="shared" si="167"/>
        <v>-0.95421979044421334</v>
      </c>
      <c r="Q708" s="24">
        <f t="shared" si="168"/>
        <v>25.29477847848559</v>
      </c>
      <c r="R708" s="24">
        <f t="shared" si="176"/>
        <v>-21.645032517499985</v>
      </c>
      <c r="S708" s="24">
        <f t="shared" si="169"/>
        <v>65.915197027608286</v>
      </c>
      <c r="T708" s="24">
        <f t="shared" si="170"/>
        <v>-0.77519702760828579</v>
      </c>
      <c r="U708" s="24">
        <f t="shared" si="171"/>
        <v>79.792119563933255</v>
      </c>
      <c r="V708" s="24">
        <f t="shared" si="177"/>
        <v>-1.6521195639332547</v>
      </c>
      <c r="W708" s="24">
        <f t="shared" si="178"/>
        <v>4.5</v>
      </c>
      <c r="X708" s="24">
        <f t="shared" si="179"/>
        <v>-0.43999999999999773</v>
      </c>
    </row>
    <row r="709" spans="1:24" x14ac:dyDescent="0.2">
      <c r="A709" s="60">
        <f>Spreads!A755</f>
        <v>44524</v>
      </c>
      <c r="B709" s="24">
        <f>IF(Spreads!$F755="","",Spreads!D755)</f>
        <v>64.94</v>
      </c>
      <c r="C709" s="24">
        <f t="shared" si="165"/>
        <v>4.2399999999999949</v>
      </c>
      <c r="D709" s="24">
        <f>IF(Spreads!$F755="","",Spreads!G755)</f>
        <v>92.94</v>
      </c>
      <c r="E709" s="24">
        <f>IF(Spreads!$F755="","",Spreads!B755)</f>
        <v>78.94</v>
      </c>
      <c r="F709" s="24">
        <f>IF(Spreads!$F755="","",Spreads!F755)</f>
        <v>64.421474520348625</v>
      </c>
      <c r="G709" s="24">
        <f>IF(Spreads!$F755="","",Spreads!C755)</f>
        <v>65.94</v>
      </c>
      <c r="H709" s="24">
        <f>IF(Spreads!$F755="","",Spreads!H755)</f>
        <v>60.7</v>
      </c>
      <c r="I709" s="24">
        <f t="shared" si="172"/>
        <v>3.7214745203486217</v>
      </c>
      <c r="J709" s="24">
        <f t="shared" si="173"/>
        <v>5.2399999999999949</v>
      </c>
      <c r="L709" s="24">
        <f t="shared" si="174"/>
        <v>18.239999999999995</v>
      </c>
      <c r="M709" s="24">
        <f t="shared" si="175"/>
        <v>32.239999999999995</v>
      </c>
      <c r="N709" s="24"/>
      <c r="O709" s="24">
        <f t="shared" si="166"/>
        <v>65.75785271068365</v>
      </c>
      <c r="P709" s="24">
        <f t="shared" si="167"/>
        <v>-0.81785271068365262</v>
      </c>
      <c r="Q709" s="24">
        <f t="shared" si="168"/>
        <v>25.609190786265458</v>
      </c>
      <c r="R709" s="24">
        <f t="shared" si="176"/>
        <v>-21.887716265916836</v>
      </c>
      <c r="S709" s="24">
        <f t="shared" si="169"/>
        <v>66.607718230260019</v>
      </c>
      <c r="T709" s="24">
        <f t="shared" si="170"/>
        <v>-0.66771823026002153</v>
      </c>
      <c r="U709" s="24">
        <f t="shared" si="171"/>
        <v>80.607272286574414</v>
      </c>
      <c r="V709" s="24">
        <f t="shared" si="177"/>
        <v>-1.6672722865744163</v>
      </c>
      <c r="W709" s="24">
        <f t="shared" si="178"/>
        <v>4.75</v>
      </c>
      <c r="X709" s="24">
        <f t="shared" si="179"/>
        <v>-0.51000000000000512</v>
      </c>
    </row>
    <row r="710" spans="1:24" x14ac:dyDescent="0.2">
      <c r="A710" s="60">
        <f>Spreads!A756</f>
        <v>44526</v>
      </c>
      <c r="B710" s="24">
        <f>IF(Spreads!$F756="","",Spreads!D756)</f>
        <v>63.02</v>
      </c>
      <c r="C710" s="24">
        <f t="shared" si="165"/>
        <v>4.1400000000000006</v>
      </c>
      <c r="D710" s="24">
        <f>IF(Spreads!$F756="","",Spreads!G756)</f>
        <v>91.02</v>
      </c>
      <c r="E710" s="24">
        <f>IF(Spreads!$F756="","",Spreads!B756)</f>
        <v>77.02</v>
      </c>
      <c r="F710" s="24">
        <f>IF(Spreads!$F756="","",Spreads!F756)</f>
        <v>63.174095151005481</v>
      </c>
      <c r="G710" s="24">
        <f>IF(Spreads!$F756="","",Spreads!C756)</f>
        <v>64.02</v>
      </c>
      <c r="H710" s="24">
        <f>IF(Spreads!$F756="","",Spreads!H756)</f>
        <v>58.88</v>
      </c>
      <c r="I710" s="24">
        <f t="shared" si="172"/>
        <v>4.2940951510054788</v>
      </c>
      <c r="J710" s="24">
        <f t="shared" si="173"/>
        <v>5.1399999999999935</v>
      </c>
      <c r="L710" s="24">
        <f t="shared" si="174"/>
        <v>18.139999999999993</v>
      </c>
      <c r="M710" s="24">
        <f t="shared" si="175"/>
        <v>32.139999999999993</v>
      </c>
      <c r="N710" s="24"/>
      <c r="O710" s="24">
        <f t="shared" si="166"/>
        <v>63.752174775526754</v>
      </c>
      <c r="P710" s="24">
        <f t="shared" si="167"/>
        <v>-0.73217477552675092</v>
      </c>
      <c r="Q710" s="24">
        <f t="shared" si="168"/>
        <v>24.883925945868281</v>
      </c>
      <c r="R710" s="24">
        <f t="shared" si="176"/>
        <v>-20.589830794862802</v>
      </c>
      <c r="S710" s="24">
        <f t="shared" si="169"/>
        <v>64.726801456039354</v>
      </c>
      <c r="T710" s="24">
        <f t="shared" si="170"/>
        <v>-0.70680145603935784</v>
      </c>
      <c r="U710" s="24">
        <f t="shared" si="171"/>
        <v>78.430546099719948</v>
      </c>
      <c r="V710" s="24">
        <f t="shared" si="177"/>
        <v>-1.4105460997199515</v>
      </c>
      <c r="W710" s="24">
        <f t="shared" si="178"/>
        <v>4.5</v>
      </c>
      <c r="X710" s="24">
        <f t="shared" si="179"/>
        <v>-0.35999999999999943</v>
      </c>
    </row>
    <row r="711" spans="1:24" x14ac:dyDescent="0.2">
      <c r="A711" s="60">
        <f>Spreads!A757</f>
        <v>44529</v>
      </c>
      <c r="B711" s="24">
        <f>IF(Spreads!$F757="","",Spreads!D757)</f>
        <v>62.26</v>
      </c>
      <c r="C711" s="24">
        <f t="shared" si="165"/>
        <v>3.9799999999999969</v>
      </c>
      <c r="D711" s="24">
        <f>IF(Spreads!$F757="","",Spreads!G757)</f>
        <v>90.26</v>
      </c>
      <c r="E711" s="24">
        <f>IF(Spreads!$F757="","",Spreads!B757)</f>
        <v>76.260000000000005</v>
      </c>
      <c r="F711" s="24">
        <f>IF(Spreads!$F757="","",Spreads!F757)</f>
        <v>62.34628884225959</v>
      </c>
      <c r="G711" s="24">
        <f>IF(Spreads!$F757="","",Spreads!C757)</f>
        <v>63.26</v>
      </c>
      <c r="H711" s="24">
        <f>IF(Spreads!$F757="","",Spreads!H757)</f>
        <v>58.28</v>
      </c>
      <c r="I711" s="24">
        <f t="shared" si="172"/>
        <v>4.0662888422595884</v>
      </c>
      <c r="J711" s="24">
        <f t="shared" si="173"/>
        <v>4.9799999999999969</v>
      </c>
      <c r="L711" s="24">
        <f t="shared" si="174"/>
        <v>17.980000000000004</v>
      </c>
      <c r="M711" s="24">
        <f t="shared" si="175"/>
        <v>31.980000000000004</v>
      </c>
      <c r="N711" s="24"/>
      <c r="O711" s="24">
        <f t="shared" si="166"/>
        <v>63.121597332071602</v>
      </c>
      <c r="P711" s="24">
        <f t="shared" si="167"/>
        <v>-0.86159733207160372</v>
      </c>
      <c r="Q711" s="24">
        <f t="shared" si="168"/>
        <v>24.586205854926263</v>
      </c>
      <c r="R711" s="24">
        <f t="shared" si="176"/>
        <v>-20.519917012666674</v>
      </c>
      <c r="S711" s="24">
        <f t="shared" si="169"/>
        <v>64.061654732898432</v>
      </c>
      <c r="T711" s="24">
        <f t="shared" si="170"/>
        <v>-0.80165473289843447</v>
      </c>
      <c r="U711" s="24">
        <f t="shared" si="171"/>
        <v>77.64884994038654</v>
      </c>
      <c r="V711" s="24">
        <f t="shared" si="177"/>
        <v>-1.3888499403865353</v>
      </c>
      <c r="W711" s="24">
        <f t="shared" si="178"/>
        <v>4.5</v>
      </c>
      <c r="X711" s="24">
        <f t="shared" si="179"/>
        <v>-0.52000000000000313</v>
      </c>
    </row>
    <row r="712" spans="1:24" x14ac:dyDescent="0.2">
      <c r="A712" s="60">
        <f>Spreads!A758</f>
        <v>44530</v>
      </c>
      <c r="B712" s="24">
        <f>IF(Spreads!$F758="","",Spreads!D758)</f>
        <v>59.11</v>
      </c>
      <c r="C712" s="24">
        <f t="shared" si="165"/>
        <v>3.8999999999999986</v>
      </c>
      <c r="D712" s="24">
        <f>IF(Spreads!$F758="","",Spreads!G758)</f>
        <v>87.11</v>
      </c>
      <c r="E712" s="24">
        <f>IF(Spreads!$F758="","",Spreads!B758)</f>
        <v>73.11</v>
      </c>
      <c r="F712" s="24">
        <f>IF(Spreads!$F758="","",Spreads!F758)</f>
        <v>59.284539481144613</v>
      </c>
      <c r="G712" s="24">
        <f>IF(Spreads!$F758="","",Spreads!C758)</f>
        <v>60.11</v>
      </c>
      <c r="H712" s="24">
        <f>IF(Spreads!$F758="","",Spreads!H758)</f>
        <v>55.21</v>
      </c>
      <c r="I712" s="24">
        <f t="shared" si="172"/>
        <v>4.0745394811446118</v>
      </c>
      <c r="J712" s="24">
        <f t="shared" si="173"/>
        <v>4.8999999999999986</v>
      </c>
      <c r="L712" s="24">
        <f t="shared" si="174"/>
        <v>17.899999999999999</v>
      </c>
      <c r="M712" s="24">
        <f t="shared" si="175"/>
        <v>31.9</v>
      </c>
      <c r="N712" s="24"/>
      <c r="O712" s="24">
        <f t="shared" si="166"/>
        <v>59.808818247242797</v>
      </c>
      <c r="P712" s="24">
        <f t="shared" si="167"/>
        <v>-0.69881824724279795</v>
      </c>
      <c r="Q712" s="24">
        <f t="shared" si="168"/>
        <v>23.403743248585496</v>
      </c>
      <c r="R712" s="24">
        <f t="shared" si="176"/>
        <v>-19.329203767440884</v>
      </c>
      <c r="S712" s="24">
        <f t="shared" si="169"/>
        <v>60.920358741463914</v>
      </c>
      <c r="T712" s="24">
        <f t="shared" si="170"/>
        <v>-0.81035874146391507</v>
      </c>
      <c r="U712" s="24">
        <f t="shared" si="171"/>
        <v>74.021863409688066</v>
      </c>
      <c r="V712" s="24">
        <f t="shared" si="177"/>
        <v>-0.91186340968806689</v>
      </c>
      <c r="W712" s="24">
        <f t="shared" si="178"/>
        <v>4</v>
      </c>
      <c r="X712" s="24">
        <f t="shared" si="179"/>
        <v>-0.10000000000000142</v>
      </c>
    </row>
    <row r="713" spans="1:24" x14ac:dyDescent="0.2">
      <c r="A713" s="60">
        <f>Spreads!A759</f>
        <v>44531</v>
      </c>
      <c r="B713" s="24">
        <f>IF(Spreads!$F759="","",Spreads!D759)</f>
        <v>59.18</v>
      </c>
      <c r="C713" s="24">
        <f t="shared" si="165"/>
        <v>4</v>
      </c>
      <c r="D713" s="24">
        <f>IF(Spreads!$F759="","",Spreads!G759)</f>
        <v>87.18</v>
      </c>
      <c r="E713" s="24">
        <f>IF(Spreads!$F759="","",Spreads!B759)</f>
        <v>73.180000000000007</v>
      </c>
      <c r="F713" s="24">
        <f>IF(Spreads!$F759="","",Spreads!F759)</f>
        <v>59.885549540919037</v>
      </c>
      <c r="G713" s="24">
        <f>IF(Spreads!$F759="","",Spreads!C759)</f>
        <v>60.68</v>
      </c>
      <c r="H713" s="24">
        <f>IF(Spreads!$F759="","",Spreads!H759)</f>
        <v>55.18</v>
      </c>
      <c r="I713" s="24">
        <f t="shared" si="172"/>
        <v>4.7055495409190371</v>
      </c>
      <c r="J713" s="24">
        <f t="shared" si="173"/>
        <v>5.5</v>
      </c>
      <c r="L713" s="24">
        <f t="shared" si="174"/>
        <v>18.000000000000007</v>
      </c>
      <c r="M713" s="24">
        <f t="shared" si="175"/>
        <v>32.000000000000007</v>
      </c>
      <c r="N713" s="24"/>
      <c r="O713" s="24">
        <f t="shared" si="166"/>
        <v>59.730047872476185</v>
      </c>
      <c r="P713" s="24">
        <f t="shared" si="167"/>
        <v>-0.55004787247618481</v>
      </c>
      <c r="Q713" s="24">
        <f t="shared" si="168"/>
        <v>23.669430470923821</v>
      </c>
      <c r="R713" s="24">
        <f t="shared" si="176"/>
        <v>-18.963880930004784</v>
      </c>
      <c r="S713" s="24">
        <f t="shared" si="169"/>
        <v>60.925413831479347</v>
      </c>
      <c r="T713" s="24">
        <f t="shared" si="170"/>
        <v>-0.24541383147934681</v>
      </c>
      <c r="U713" s="24">
        <f t="shared" si="171"/>
        <v>74.037269692423834</v>
      </c>
      <c r="V713" s="24">
        <f t="shared" si="177"/>
        <v>-0.85726969242382722</v>
      </c>
      <c r="W713" s="24">
        <f t="shared" si="178"/>
        <v>4.25</v>
      </c>
      <c r="X713" s="24">
        <f t="shared" si="179"/>
        <v>-0.25</v>
      </c>
    </row>
    <row r="714" spans="1:24" x14ac:dyDescent="0.2">
      <c r="A714" s="60">
        <f>Spreads!A760</f>
        <v>44532</v>
      </c>
      <c r="B714" s="24">
        <f>IF(Spreads!$F760="","",Spreads!D760)</f>
        <v>60.34</v>
      </c>
      <c r="C714" s="24">
        <f t="shared" si="165"/>
        <v>4</v>
      </c>
      <c r="D714" s="24">
        <f>IF(Spreads!$F760="","",Spreads!G760)</f>
        <v>88.34</v>
      </c>
      <c r="E714" s="24">
        <f>IF(Spreads!$F760="","",Spreads!B760)</f>
        <v>74.34</v>
      </c>
      <c r="F714" s="24">
        <f>IF(Spreads!$F760="","",Spreads!F760)</f>
        <v>60.962831723533562</v>
      </c>
      <c r="G714" s="24">
        <f>IF(Spreads!$F760="","",Spreads!C760)</f>
        <v>61.84</v>
      </c>
      <c r="H714" s="24">
        <f>IF(Spreads!$F760="","",Spreads!H760)</f>
        <v>56.34</v>
      </c>
      <c r="I714" s="24">
        <f t="shared" si="172"/>
        <v>4.6228317235335581</v>
      </c>
      <c r="J714" s="24">
        <f t="shared" si="173"/>
        <v>5.5</v>
      </c>
      <c r="L714" s="24">
        <f t="shared" si="174"/>
        <v>18</v>
      </c>
      <c r="M714" s="24">
        <f t="shared" si="175"/>
        <v>32</v>
      </c>
      <c r="N714" s="24"/>
      <c r="O714" s="24">
        <f t="shared" si="166"/>
        <v>60.987635719225544</v>
      </c>
      <c r="P714" s="24">
        <f t="shared" si="167"/>
        <v>-0.64763571922554064</v>
      </c>
      <c r="Q714" s="24">
        <f t="shared" si="168"/>
        <v>24.102274864645455</v>
      </c>
      <c r="R714" s="24">
        <f t="shared" si="176"/>
        <v>-19.479443141111897</v>
      </c>
      <c r="S714" s="24">
        <f t="shared" si="169"/>
        <v>62.101629806440471</v>
      </c>
      <c r="T714" s="24">
        <f t="shared" si="170"/>
        <v>-0.26162980644046741</v>
      </c>
      <c r="U714" s="24">
        <f t="shared" si="171"/>
        <v>75.392475686357727</v>
      </c>
      <c r="V714" s="24">
        <f t="shared" si="177"/>
        <v>-1.0524756863577238</v>
      </c>
      <c r="W714" s="24">
        <f t="shared" si="178"/>
        <v>4.5</v>
      </c>
      <c r="X714" s="24">
        <f t="shared" si="179"/>
        <v>-0.5</v>
      </c>
    </row>
    <row r="715" spans="1:24" x14ac:dyDescent="0.2">
      <c r="A715" s="60">
        <f>Spreads!A761</f>
        <v>44533</v>
      </c>
      <c r="B715" s="24">
        <f>IF(Spreads!$F761="","",Spreads!D761)</f>
        <v>61.22</v>
      </c>
      <c r="C715" s="24">
        <f t="shared" si="165"/>
        <v>4</v>
      </c>
      <c r="D715" s="24">
        <f>IF(Spreads!$F761="","",Spreads!G761)</f>
        <v>89.22</v>
      </c>
      <c r="E715" s="24">
        <f>IF(Spreads!$F761="","",Spreads!B761)</f>
        <v>75.22</v>
      </c>
      <c r="F715" s="24">
        <f>IF(Spreads!$F761="","",Spreads!F761)</f>
        <v>61.665900095345151</v>
      </c>
      <c r="G715" s="24">
        <f>IF(Spreads!$F761="","",Spreads!C761)</f>
        <v>62.72</v>
      </c>
      <c r="H715" s="24">
        <f>IF(Spreads!$F761="","",Spreads!H761)</f>
        <v>57.22</v>
      </c>
      <c r="I715" s="24">
        <f t="shared" si="172"/>
        <v>4.4459000953451522</v>
      </c>
      <c r="J715" s="24">
        <f t="shared" si="173"/>
        <v>5.5</v>
      </c>
      <c r="L715" s="24">
        <f t="shared" si="174"/>
        <v>18</v>
      </c>
      <c r="M715" s="24">
        <f t="shared" si="175"/>
        <v>32</v>
      </c>
      <c r="N715" s="24"/>
      <c r="O715" s="24">
        <f t="shared" si="166"/>
        <v>61.950064578927353</v>
      </c>
      <c r="P715" s="24">
        <f t="shared" si="167"/>
        <v>-0.73006457892735455</v>
      </c>
      <c r="Q715" s="24">
        <f t="shared" si="168"/>
        <v>24.430639577123934</v>
      </c>
      <c r="R715" s="24">
        <f t="shared" si="176"/>
        <v>-19.984739481778782</v>
      </c>
      <c r="S715" s="24">
        <f t="shared" si="169"/>
        <v>62.99393158054891</v>
      </c>
      <c r="T715" s="24">
        <f t="shared" si="170"/>
        <v>-0.27393158054891131</v>
      </c>
      <c r="U715" s="24">
        <f t="shared" si="171"/>
        <v>76.420562992100656</v>
      </c>
      <c r="V715" s="24">
        <f t="shared" si="177"/>
        <v>-1.2005629921006573</v>
      </c>
      <c r="W715" s="24">
        <f t="shared" si="178"/>
        <v>4.5</v>
      </c>
      <c r="X715" s="24">
        <f t="shared" si="179"/>
        <v>-0.5</v>
      </c>
    </row>
    <row r="716" spans="1:24" x14ac:dyDescent="0.2">
      <c r="A716" s="60">
        <f>Spreads!A762</f>
        <v>44536</v>
      </c>
      <c r="B716" s="24">
        <f>IF(Spreads!$F762="","",Spreads!D762)</f>
        <v>61.86</v>
      </c>
      <c r="C716" s="24">
        <f t="shared" si="165"/>
        <v>4</v>
      </c>
      <c r="D716" s="24">
        <f>IF(Spreads!$F762="","",Spreads!G762)</f>
        <v>89.86</v>
      </c>
      <c r="E716" s="24">
        <f>IF(Spreads!$F762="","",Spreads!B762)</f>
        <v>75.86</v>
      </c>
      <c r="F716" s="24">
        <f>IF(Spreads!$F762="","",Spreads!F762)</f>
        <v>62.210211092876698</v>
      </c>
      <c r="G716" s="24">
        <f>IF(Spreads!$F762="","",Spreads!C762)</f>
        <v>63.36</v>
      </c>
      <c r="H716" s="24">
        <f>IF(Spreads!$F762="","",Spreads!H762)</f>
        <v>57.86</v>
      </c>
      <c r="I716" s="24">
        <f t="shared" si="172"/>
        <v>4.3502110928766982</v>
      </c>
      <c r="J716" s="24">
        <f t="shared" si="173"/>
        <v>5.5</v>
      </c>
      <c r="L716" s="24">
        <f t="shared" si="174"/>
        <v>18</v>
      </c>
      <c r="M716" s="24">
        <f t="shared" si="175"/>
        <v>32</v>
      </c>
      <c r="N716" s="24"/>
      <c r="O716" s="24">
        <f t="shared" si="166"/>
        <v>62.647586894796497</v>
      </c>
      <c r="P716" s="24">
        <f t="shared" si="167"/>
        <v>-0.78758689479649746</v>
      </c>
      <c r="Q716" s="24">
        <f t="shared" si="168"/>
        <v>24.669450277108282</v>
      </c>
      <c r="R716" s="24">
        <f t="shared" si="176"/>
        <v>-20.319239184231584</v>
      </c>
      <c r="S716" s="24">
        <f t="shared" si="169"/>
        <v>63.642878325355056</v>
      </c>
      <c r="T716" s="24">
        <f t="shared" si="170"/>
        <v>-0.28287832535505686</v>
      </c>
      <c r="U716" s="24">
        <f t="shared" si="171"/>
        <v>77.168262850822799</v>
      </c>
      <c r="V716" s="24">
        <f t="shared" si="177"/>
        <v>-1.3082628508227998</v>
      </c>
      <c r="W716" s="24">
        <f t="shared" si="178"/>
        <v>4.5</v>
      </c>
      <c r="X716" s="24">
        <f t="shared" si="179"/>
        <v>-0.5</v>
      </c>
    </row>
    <row r="717" spans="1:24" x14ac:dyDescent="0.2">
      <c r="A717" s="60">
        <f>Spreads!A763</f>
        <v>44537</v>
      </c>
      <c r="B717" s="24">
        <f>IF(Spreads!$F763="","",Spreads!D763)</f>
        <v>61.1</v>
      </c>
      <c r="C717" s="24">
        <f t="shared" si="165"/>
        <v>4</v>
      </c>
      <c r="D717" s="24">
        <f>IF(Spreads!$F763="","",Spreads!G763)</f>
        <v>89.1</v>
      </c>
      <c r="E717" s="24">
        <f>IF(Spreads!$F763="","",Spreads!B763)</f>
        <v>75.099999999999994</v>
      </c>
      <c r="F717" s="24">
        <f>IF(Spreads!$F763="","",Spreads!F763)</f>
        <v>61.870016719419475</v>
      </c>
      <c r="G717" s="24">
        <f>IF(Spreads!$F763="","",Spreads!C763)</f>
        <v>62.6</v>
      </c>
      <c r="H717" s="24">
        <f>IF(Spreads!$F763="","",Spreads!H763)</f>
        <v>57.1</v>
      </c>
      <c r="I717" s="24">
        <f t="shared" si="172"/>
        <v>4.7700167194194734</v>
      </c>
      <c r="J717" s="24">
        <f t="shared" si="173"/>
        <v>5.5</v>
      </c>
      <c r="L717" s="24">
        <f t="shared" si="174"/>
        <v>17.999999999999993</v>
      </c>
      <c r="M717" s="24">
        <f t="shared" si="175"/>
        <v>31.999999999999993</v>
      </c>
      <c r="N717" s="24"/>
      <c r="O717" s="24">
        <f t="shared" si="166"/>
        <v>61.796763335875163</v>
      </c>
      <c r="P717" s="24">
        <f t="shared" si="167"/>
        <v>-0.69676333587516126</v>
      </c>
      <c r="Q717" s="24">
        <f t="shared" si="168"/>
        <v>24.385862570876871</v>
      </c>
      <c r="R717" s="24">
        <f t="shared" si="176"/>
        <v>-19.615845851457397</v>
      </c>
      <c r="S717" s="24">
        <f t="shared" si="169"/>
        <v>62.872254065897764</v>
      </c>
      <c r="T717" s="24">
        <f t="shared" si="170"/>
        <v>-0.27225406589776213</v>
      </c>
      <c r="U717" s="24">
        <f t="shared" si="171"/>
        <v>76.280369268590249</v>
      </c>
      <c r="V717" s="24">
        <f t="shared" si="177"/>
        <v>-1.1803692685902547</v>
      </c>
      <c r="W717" s="24">
        <f t="shared" si="178"/>
        <v>4.5</v>
      </c>
      <c r="X717" s="24">
        <f t="shared" si="179"/>
        <v>-0.5</v>
      </c>
    </row>
    <row r="718" spans="1:24" x14ac:dyDescent="0.2">
      <c r="A718" s="60">
        <f>Spreads!A765</f>
        <v>44539</v>
      </c>
      <c r="B718" s="24">
        <f>IF(Spreads!$F765="","",Spreads!D765)</f>
        <v>58.85</v>
      </c>
      <c r="C718" s="24">
        <f t="shared" si="165"/>
        <v>4</v>
      </c>
      <c r="D718" s="24">
        <f>IF(Spreads!$F765="","",Spreads!G765)</f>
        <v>86.85</v>
      </c>
      <c r="E718" s="24">
        <f>IF(Spreads!$F765="","",Spreads!B765)</f>
        <v>72.849999999999994</v>
      </c>
      <c r="F718" s="24">
        <f>IF(Spreads!$F765="","",Spreads!F765)</f>
        <v>59.273199668696044</v>
      </c>
      <c r="G718" s="24">
        <f>IF(Spreads!$F765="","",Spreads!C765)</f>
        <v>60.35</v>
      </c>
      <c r="H718" s="24">
        <f>IF(Spreads!$F765="","",Spreads!H765)</f>
        <v>54.85</v>
      </c>
      <c r="I718" s="24">
        <f t="shared" si="172"/>
        <v>4.4231996686960429</v>
      </c>
      <c r="J718" s="24">
        <f t="shared" si="173"/>
        <v>5.5</v>
      </c>
      <c r="L718" s="24">
        <f t="shared" si="174"/>
        <v>17.999999999999993</v>
      </c>
      <c r="M718" s="24">
        <f t="shared" si="175"/>
        <v>31.999999999999993</v>
      </c>
      <c r="N718" s="24"/>
      <c r="O718" s="24">
        <f t="shared" si="166"/>
        <v>59.394780054585119</v>
      </c>
      <c r="P718" s="24">
        <f t="shared" si="167"/>
        <v>-0.54478005458511802</v>
      </c>
      <c r="Q718" s="24">
        <f t="shared" si="168"/>
        <v>23.546293703744396</v>
      </c>
      <c r="R718" s="24">
        <f t="shared" si="176"/>
        <v>-19.123094035048354</v>
      </c>
      <c r="S718" s="24">
        <f t="shared" si="169"/>
        <v>60.590800666188677</v>
      </c>
      <c r="T718" s="24">
        <f t="shared" si="170"/>
        <v>-0.2408006661886759</v>
      </c>
      <c r="U718" s="24">
        <f t="shared" si="171"/>
        <v>73.651736952770221</v>
      </c>
      <c r="V718" s="24">
        <f t="shared" si="177"/>
        <v>-0.80173695277022716</v>
      </c>
      <c r="W718" s="24">
        <f t="shared" si="178"/>
        <v>4.25</v>
      </c>
      <c r="X718" s="24">
        <f t="shared" si="179"/>
        <v>-0.25</v>
      </c>
    </row>
    <row r="719" spans="1:24" x14ac:dyDescent="0.2">
      <c r="A719" s="60">
        <f>Spreads!A766</f>
        <v>44540</v>
      </c>
      <c r="B719" s="24">
        <f>IF(Spreads!$F766="","",Spreads!D766)</f>
        <v>57.69</v>
      </c>
      <c r="C719" s="24">
        <f t="shared" si="165"/>
        <v>4</v>
      </c>
      <c r="D719" s="24">
        <f>IF(Spreads!$F766="","",Spreads!G766)</f>
        <v>85.69</v>
      </c>
      <c r="E719" s="24">
        <f>IF(Spreads!$F766="","",Spreads!B766)</f>
        <v>71.69</v>
      </c>
      <c r="F719" s="24">
        <f>IF(Spreads!$F766="","",Spreads!F766)</f>
        <v>59.817510666227591</v>
      </c>
      <c r="G719" s="24">
        <f>IF(Spreads!$F766="","",Spreads!C766)</f>
        <v>59.19</v>
      </c>
      <c r="H719" s="24">
        <f>IF(Spreads!$F766="","",Spreads!H766)</f>
        <v>53.69</v>
      </c>
      <c r="I719" s="24">
        <f t="shared" si="172"/>
        <v>6.1275106662275931</v>
      </c>
      <c r="J719" s="24">
        <f t="shared" si="173"/>
        <v>5.5</v>
      </c>
      <c r="L719" s="24">
        <f t="shared" si="174"/>
        <v>18</v>
      </c>
      <c r="M719" s="24">
        <f t="shared" si="175"/>
        <v>32</v>
      </c>
      <c r="N719" s="24"/>
      <c r="O719" s="24">
        <f t="shared" si="166"/>
        <v>58.017941812938652</v>
      </c>
      <c r="P719" s="24">
        <f t="shared" si="167"/>
        <v>-0.32794181293865421</v>
      </c>
      <c r="Q719" s="24">
        <f t="shared" si="168"/>
        <v>23.113449310022762</v>
      </c>
      <c r="R719" s="24">
        <f t="shared" si="176"/>
        <v>-16.985938643795169</v>
      </c>
      <c r="S719" s="24">
        <f t="shared" si="169"/>
        <v>59.414584691227546</v>
      </c>
      <c r="T719" s="24">
        <f t="shared" si="170"/>
        <v>-0.22458469122754821</v>
      </c>
      <c r="U719" s="24">
        <f t="shared" si="171"/>
        <v>72.296530958836343</v>
      </c>
      <c r="V719" s="24">
        <f t="shared" si="177"/>
        <v>-0.60653095883634478</v>
      </c>
      <c r="W719" s="24">
        <f t="shared" si="178"/>
        <v>4</v>
      </c>
      <c r="X719" s="24">
        <f t="shared" si="179"/>
        <v>0</v>
      </c>
    </row>
    <row r="720" spans="1:24" x14ac:dyDescent="0.2">
      <c r="A720" s="60">
        <f>Spreads!A767</f>
        <v>44543</v>
      </c>
      <c r="B720" s="24">
        <f>IF(Spreads!$F767="","",Spreads!D767)</f>
        <v>57.35</v>
      </c>
      <c r="C720" s="24">
        <f t="shared" si="165"/>
        <v>4</v>
      </c>
      <c r="D720" s="24">
        <f>IF(Spreads!$F767="","",Spreads!G767)</f>
        <v>85.35</v>
      </c>
      <c r="E720" s="24">
        <f>IF(Spreads!$F767="","",Spreads!B767)</f>
        <v>71.349999999999994</v>
      </c>
      <c r="F720" s="24">
        <f>IF(Spreads!$F767="","",Spreads!F767)</f>
        <v>59.919568978264756</v>
      </c>
      <c r="G720" s="24">
        <f>IF(Spreads!$F767="","",Spreads!C767)</f>
        <v>58.85</v>
      </c>
      <c r="H720" s="24">
        <f>IF(Spreads!$F767="","",Spreads!H767)</f>
        <v>53.35</v>
      </c>
      <c r="I720" s="24">
        <f t="shared" si="172"/>
        <v>6.5695689782647548</v>
      </c>
      <c r="J720" s="24">
        <f t="shared" si="173"/>
        <v>5.5</v>
      </c>
      <c r="L720" s="24">
        <f t="shared" si="174"/>
        <v>17.999999999999993</v>
      </c>
      <c r="M720" s="24">
        <f t="shared" si="175"/>
        <v>31.999999999999993</v>
      </c>
      <c r="N720" s="24"/>
      <c r="O720" s="24">
        <f t="shared" si="166"/>
        <v>57.618612882465683</v>
      </c>
      <c r="P720" s="24">
        <f t="shared" si="167"/>
        <v>-0.26861288246568193</v>
      </c>
      <c r="Q720" s="24">
        <f t="shared" si="168"/>
        <v>22.986581125656077</v>
      </c>
      <c r="R720" s="24">
        <f t="shared" si="176"/>
        <v>-16.417012147391322</v>
      </c>
      <c r="S720" s="24">
        <f t="shared" si="169"/>
        <v>59.069831733049284</v>
      </c>
      <c r="T720" s="24">
        <f t="shared" si="170"/>
        <v>-0.21983173304928272</v>
      </c>
      <c r="U720" s="24">
        <f t="shared" si="171"/>
        <v>71.899315408890203</v>
      </c>
      <c r="V720" s="24">
        <f t="shared" si="177"/>
        <v>-0.5493154088902088</v>
      </c>
      <c r="W720" s="24">
        <f t="shared" si="178"/>
        <v>4</v>
      </c>
      <c r="X720" s="24">
        <f t="shared" si="179"/>
        <v>0</v>
      </c>
    </row>
    <row r="721" spans="1:24" x14ac:dyDescent="0.2">
      <c r="A721" s="60">
        <f>Spreads!A768</f>
        <v>44544</v>
      </c>
      <c r="B721" s="24">
        <f>IF(Spreads!$F768="","",Spreads!D768)</f>
        <v>55.74</v>
      </c>
      <c r="C721" s="24">
        <f t="shared" si="165"/>
        <v>3.5</v>
      </c>
      <c r="D721" s="24">
        <f>IF(Spreads!$F768="","",Spreads!G768)</f>
        <v>84.24</v>
      </c>
      <c r="E721" s="24">
        <f>IF(Spreads!$F768="","",Spreads!B768)</f>
        <v>70.239999999999995</v>
      </c>
      <c r="F721" s="24">
        <f>IF(Spreads!$F768="","",Spreads!F768)</f>
        <v>59.908229165816188</v>
      </c>
      <c r="G721" s="24">
        <f>IF(Spreads!$F768="","",Spreads!C768)</f>
        <v>57.24</v>
      </c>
      <c r="H721" s="24">
        <f>IF(Spreads!$F768="","",Spreads!H768)</f>
        <v>52.24</v>
      </c>
      <c r="I721" s="24">
        <f t="shared" si="172"/>
        <v>7.6682291658161859</v>
      </c>
      <c r="J721" s="24">
        <f t="shared" si="173"/>
        <v>5</v>
      </c>
      <c r="L721" s="24">
        <f t="shared" si="174"/>
        <v>17.999999999999993</v>
      </c>
      <c r="M721" s="24">
        <f t="shared" si="175"/>
        <v>31.999999999999993</v>
      </c>
      <c r="N721" s="24"/>
      <c r="O721" s="24">
        <f t="shared" si="166"/>
        <v>56.340257790843168</v>
      </c>
      <c r="P721" s="24">
        <f t="shared" si="167"/>
        <v>-0.60025779084316611</v>
      </c>
      <c r="Q721" s="24">
        <f t="shared" si="168"/>
        <v>22.341659256287311</v>
      </c>
      <c r="R721" s="24">
        <f t="shared" si="176"/>
        <v>-14.673430090471125</v>
      </c>
      <c r="S721" s="24">
        <f t="shared" si="169"/>
        <v>57.944314722526144</v>
      </c>
      <c r="T721" s="24">
        <f t="shared" si="170"/>
        <v>-0.70431472252614213</v>
      </c>
      <c r="U721" s="24">
        <f t="shared" si="171"/>
        <v>70.624958948935188</v>
      </c>
      <c r="V721" s="24">
        <f t="shared" si="177"/>
        <v>-0.38495894893519278</v>
      </c>
      <c r="W721" s="24">
        <f t="shared" si="178"/>
        <v>3.5</v>
      </c>
      <c r="X721" s="24">
        <f t="shared" si="179"/>
        <v>0</v>
      </c>
    </row>
    <row r="722" spans="1:24" x14ac:dyDescent="0.2">
      <c r="A722" s="60">
        <f>Spreads!A769</f>
        <v>44545</v>
      </c>
      <c r="B722" s="24">
        <f>IF(Spreads!$F769="","",Spreads!D769)</f>
        <v>56.97</v>
      </c>
      <c r="C722" s="24">
        <f t="shared" si="165"/>
        <v>3.4600000000000009</v>
      </c>
      <c r="D722" s="24">
        <f>IF(Spreads!$F769="","",Spreads!G769)</f>
        <v>85.47</v>
      </c>
      <c r="E722" s="24">
        <f>IF(Spreads!$F769="","",Spreads!B769)</f>
        <v>71.47</v>
      </c>
      <c r="F722" s="24">
        <f>IF(Spreads!$F769="","",Spreads!F769)</f>
        <v>60.101005977441943</v>
      </c>
      <c r="G722" s="24">
        <f>IF(Spreads!$F769="","",Spreads!C769)</f>
        <v>57.97</v>
      </c>
      <c r="H722" s="24">
        <f>IF(Spreads!$F769="","",Spreads!H769)</f>
        <v>53.51</v>
      </c>
      <c r="I722" s="24">
        <f t="shared" si="172"/>
        <v>6.5910059774419452</v>
      </c>
      <c r="J722" s="24">
        <f t="shared" si="173"/>
        <v>4.4600000000000009</v>
      </c>
      <c r="L722" s="24">
        <f t="shared" si="174"/>
        <v>17.96</v>
      </c>
      <c r="M722" s="24">
        <f t="shared" si="175"/>
        <v>31.96</v>
      </c>
      <c r="N722" s="24"/>
      <c r="O722" s="24">
        <f t="shared" si="166"/>
        <v>57.789657786051237</v>
      </c>
      <c r="P722" s="24">
        <f t="shared" si="167"/>
        <v>-0.81965778605123774</v>
      </c>
      <c r="Q722" s="24">
        <f t="shared" si="168"/>
        <v>22.566355912558663</v>
      </c>
      <c r="R722" s="24">
        <f t="shared" si="176"/>
        <v>-15.975349935116718</v>
      </c>
      <c r="S722" s="24">
        <f t="shared" si="169"/>
        <v>59.217878631779527</v>
      </c>
      <c r="T722" s="24">
        <f t="shared" si="170"/>
        <v>-1.2478786317795283</v>
      </c>
      <c r="U722" s="24">
        <f t="shared" si="171"/>
        <v>72.088493970641579</v>
      </c>
      <c r="V722" s="24">
        <f t="shared" si="177"/>
        <v>-0.6184939706415804</v>
      </c>
      <c r="W722" s="24">
        <f t="shared" si="178"/>
        <v>3.5</v>
      </c>
      <c r="X722" s="24">
        <f t="shared" si="179"/>
        <v>-3.9999999999999147E-2</v>
      </c>
    </row>
    <row r="723" spans="1:24" x14ac:dyDescent="0.2">
      <c r="A723" s="60">
        <f>Spreads!A770</f>
        <v>44546</v>
      </c>
      <c r="B723" s="24">
        <f>IF(Spreads!$F770="","",Spreads!D770)</f>
        <v>59.15</v>
      </c>
      <c r="C723" s="24">
        <f t="shared" si="165"/>
        <v>4.4200000000000017</v>
      </c>
      <c r="D723" s="24">
        <f>IF(Spreads!$F770="","",Spreads!G770)</f>
        <v>86.65</v>
      </c>
      <c r="E723" s="24">
        <f>IF(Spreads!$F770="","",Spreads!B770)</f>
        <v>72.650000000000006</v>
      </c>
      <c r="F723" s="24">
        <f>IF(Spreads!$F770="","",Spreads!F770)</f>
        <v>59.250520043798893</v>
      </c>
      <c r="G723" s="24">
        <f>IF(Spreads!$F770="","",Spreads!C770)</f>
        <v>59.65</v>
      </c>
      <c r="H723" s="24">
        <f>IF(Spreads!$F770="","",Spreads!H770)</f>
        <v>54.73</v>
      </c>
      <c r="I723" s="24">
        <f t="shared" si="172"/>
        <v>4.5205200437988964</v>
      </c>
      <c r="J723" s="24">
        <f t="shared" si="173"/>
        <v>4.9200000000000017</v>
      </c>
      <c r="L723" s="24">
        <f t="shared" si="174"/>
        <v>17.920000000000009</v>
      </c>
      <c r="M723" s="24">
        <f t="shared" si="175"/>
        <v>31.920000000000009</v>
      </c>
      <c r="N723" s="24"/>
      <c r="O723" s="24">
        <f t="shared" si="166"/>
        <v>59.258157188441608</v>
      </c>
      <c r="P723" s="24">
        <f t="shared" si="167"/>
        <v>-0.10815718844160926</v>
      </c>
      <c r="Q723" s="24">
        <f t="shared" si="168"/>
        <v>23.233864606060571</v>
      </c>
      <c r="R723" s="24">
        <f t="shared" si="176"/>
        <v>-18.713344562261675</v>
      </c>
      <c r="S723" s="24">
        <f t="shared" si="169"/>
        <v>60.440743576594954</v>
      </c>
      <c r="T723" s="24">
        <f t="shared" si="170"/>
        <v>-0.79074357659495575</v>
      </c>
      <c r="U723" s="24">
        <f t="shared" si="171"/>
        <v>73.448743975852949</v>
      </c>
      <c r="V723" s="24">
        <f t="shared" si="177"/>
        <v>-0.79874397585294332</v>
      </c>
      <c r="W723" s="24">
        <f t="shared" si="178"/>
        <v>4</v>
      </c>
      <c r="X723" s="24">
        <f t="shared" si="179"/>
        <v>0.42000000000000171</v>
      </c>
    </row>
    <row r="724" spans="1:24" x14ac:dyDescent="0.2">
      <c r="A724" s="60">
        <f>Spreads!A771</f>
        <v>44547</v>
      </c>
      <c r="B724" s="24">
        <f>IF(Spreads!$F771="","",Spreads!D771)</f>
        <v>58.38</v>
      </c>
      <c r="C724" s="24">
        <f t="shared" si="165"/>
        <v>4.4100000000000037</v>
      </c>
      <c r="D724" s="24">
        <f>IF(Spreads!$F771="","",Spreads!G771)</f>
        <v>85.88</v>
      </c>
      <c r="E724" s="24">
        <f>IF(Spreads!$F771="","",Spreads!B771)</f>
        <v>71.88</v>
      </c>
      <c r="F724" s="24">
        <f>IF(Spreads!$F771="","",Spreads!F771)</f>
        <v>58.61549054667875</v>
      </c>
      <c r="G724" s="24">
        <f>IF(Spreads!$F771="","",Spreads!C771)</f>
        <v>58.88</v>
      </c>
      <c r="H724" s="24">
        <f>IF(Spreads!$F771="","",Spreads!H771)</f>
        <v>53.97</v>
      </c>
      <c r="I724" s="24">
        <f t="shared" si="172"/>
        <v>4.6454905466787508</v>
      </c>
      <c r="J724" s="24">
        <f t="shared" si="173"/>
        <v>4.9100000000000037</v>
      </c>
      <c r="L724" s="24">
        <f t="shared" si="174"/>
        <v>17.909999999999997</v>
      </c>
      <c r="M724" s="24">
        <f t="shared" si="175"/>
        <v>31.909999999999997</v>
      </c>
      <c r="N724" s="24"/>
      <c r="O724" s="24">
        <f t="shared" si="166"/>
        <v>58.429015519501561</v>
      </c>
      <c r="P724" s="24">
        <f t="shared" si="167"/>
        <v>-4.9015519501558913E-2</v>
      </c>
      <c r="Q724" s="24">
        <f t="shared" si="168"/>
        <v>22.94566220859749</v>
      </c>
      <c r="R724" s="24">
        <f t="shared" si="176"/>
        <v>-18.300171661918739</v>
      </c>
      <c r="S724" s="24">
        <f t="shared" si="169"/>
        <v>59.666571870269834</v>
      </c>
      <c r="T724" s="24">
        <f t="shared" si="170"/>
        <v>-0.78657187026983166</v>
      </c>
      <c r="U724" s="24">
        <f t="shared" si="171"/>
        <v>72.555804922259057</v>
      </c>
      <c r="V724" s="24">
        <f t="shared" si="177"/>
        <v>-0.67580492225906141</v>
      </c>
      <c r="W724" s="24">
        <f t="shared" si="178"/>
        <v>3.75</v>
      </c>
      <c r="X724" s="24">
        <f t="shared" si="179"/>
        <v>0.66000000000000369</v>
      </c>
    </row>
    <row r="725" spans="1:24" x14ac:dyDescent="0.2">
      <c r="A725" s="60">
        <f>Spreads!A772</f>
        <v>44550</v>
      </c>
      <c r="B725" s="24">
        <f>IF(Spreads!$F772="","",Spreads!D772)</f>
        <v>57.44</v>
      </c>
      <c r="C725" s="24">
        <f t="shared" si="165"/>
        <v>4.43</v>
      </c>
      <c r="D725" s="24">
        <f>IF(Spreads!$F772="","",Spreads!G772)</f>
        <v>84.94</v>
      </c>
      <c r="E725" s="24">
        <f>IF(Spreads!$F772="","",Spreads!B772)</f>
        <v>70.94</v>
      </c>
      <c r="F725" s="24">
        <f>IF(Spreads!$F772="","",Spreads!F772)</f>
        <v>57.742324988138563</v>
      </c>
      <c r="G725" s="24">
        <f>IF(Spreads!$F772="","",Spreads!C772)</f>
        <v>57.94</v>
      </c>
      <c r="H725" s="24">
        <f>IF(Spreads!$F772="","",Spreads!H772)</f>
        <v>53.01</v>
      </c>
      <c r="I725" s="24">
        <f t="shared" si="172"/>
        <v>4.7323249881385649</v>
      </c>
      <c r="J725" s="24">
        <f t="shared" si="173"/>
        <v>4.93</v>
      </c>
      <c r="L725" s="24">
        <f t="shared" si="174"/>
        <v>17.93</v>
      </c>
      <c r="M725" s="24">
        <f t="shared" si="175"/>
        <v>31.93</v>
      </c>
      <c r="N725" s="24"/>
      <c r="O725" s="24">
        <f t="shared" si="166"/>
        <v>57.386901639925014</v>
      </c>
      <c r="P725" s="24">
        <f t="shared" si="167"/>
        <v>5.3098360074983475E-2</v>
      </c>
      <c r="Q725" s="24">
        <f t="shared" si="168"/>
        <v>22.596675541084299</v>
      </c>
      <c r="R725" s="24">
        <f t="shared" si="176"/>
        <v>-17.864350552945734</v>
      </c>
      <c r="S725" s="24">
        <f t="shared" si="169"/>
        <v>58.700246646796273</v>
      </c>
      <c r="T725" s="24">
        <f t="shared" si="170"/>
        <v>-0.76024664679627563</v>
      </c>
      <c r="U725" s="24">
        <f t="shared" si="171"/>
        <v>71.444346076898512</v>
      </c>
      <c r="V725" s="24">
        <f t="shared" si="177"/>
        <v>-0.50434607689851418</v>
      </c>
      <c r="W725" s="24">
        <f t="shared" si="178"/>
        <v>3.75</v>
      </c>
      <c r="X725" s="24">
        <f t="shared" si="179"/>
        <v>0.67999999999999972</v>
      </c>
    </row>
    <row r="726" spans="1:24" x14ac:dyDescent="0.2">
      <c r="A726" s="60">
        <f>Spreads!A773</f>
        <v>44551</v>
      </c>
      <c r="B726" s="24">
        <f>IF(Spreads!$F773="","",Spreads!D773)</f>
        <v>58.4</v>
      </c>
      <c r="C726" s="24">
        <f t="shared" si="165"/>
        <v>4.4600000000000009</v>
      </c>
      <c r="D726" s="24">
        <f>IF(Spreads!$F773="","",Spreads!G773)</f>
        <v>85.9</v>
      </c>
      <c r="E726" s="24">
        <f>IF(Spreads!$F773="","",Spreads!B773)</f>
        <v>71.900000000000006</v>
      </c>
      <c r="F726" s="24">
        <f>IF(Spreads!$F773="","",Spreads!F773)</f>
        <v>58.082519361595772</v>
      </c>
      <c r="G726" s="24">
        <f>IF(Spreads!$F773="","",Spreads!C773)</f>
        <v>58.9</v>
      </c>
      <c r="H726" s="24">
        <f>IF(Spreads!$F773="","",Spreads!H773)</f>
        <v>53.94</v>
      </c>
      <c r="I726" s="24">
        <f t="shared" si="172"/>
        <v>4.1425193615957738</v>
      </c>
      <c r="J726" s="24">
        <f t="shared" si="173"/>
        <v>4.9600000000000009</v>
      </c>
      <c r="L726" s="24">
        <f t="shared" si="174"/>
        <v>17.960000000000008</v>
      </c>
      <c r="M726" s="24">
        <f t="shared" si="175"/>
        <v>31.960000000000008</v>
      </c>
      <c r="N726" s="24"/>
      <c r="O726" s="24">
        <f t="shared" si="166"/>
        <v>58.43363702927838</v>
      </c>
      <c r="P726" s="24">
        <f t="shared" si="167"/>
        <v>-3.3637029278381192E-2</v>
      </c>
      <c r="Q726" s="24">
        <f t="shared" si="168"/>
        <v>22.957541413194061</v>
      </c>
      <c r="R726" s="24">
        <f t="shared" si="176"/>
        <v>-18.815022051598287</v>
      </c>
      <c r="S726" s="24">
        <f t="shared" si="169"/>
        <v>59.653889725946158</v>
      </c>
      <c r="T726" s="24">
        <f t="shared" si="170"/>
        <v>-0.75388972594615922</v>
      </c>
      <c r="U726" s="24">
        <f t="shared" si="171"/>
        <v>72.545983848188143</v>
      </c>
      <c r="V726" s="24">
        <f t="shared" si="177"/>
        <v>-0.6459838481881377</v>
      </c>
      <c r="W726" s="24">
        <f t="shared" si="178"/>
        <v>4</v>
      </c>
      <c r="X726" s="24">
        <f t="shared" si="179"/>
        <v>0.46000000000000085</v>
      </c>
    </row>
    <row r="727" spans="1:24" x14ac:dyDescent="0.2">
      <c r="A727" s="60">
        <f>Spreads!A774</f>
        <v>44552</v>
      </c>
      <c r="B727" s="24">
        <f>IF(Spreads!$F774="","",Spreads!D774)</f>
        <v>58.83</v>
      </c>
      <c r="C727" s="24">
        <f t="shared" si="165"/>
        <v>3.9899999999999949</v>
      </c>
      <c r="D727" s="24">
        <f>IF(Spreads!$F774="","",Spreads!G774)</f>
        <v>86.83</v>
      </c>
      <c r="E727" s="24">
        <f>IF(Spreads!$F774="","",Spreads!B774)</f>
        <v>72.83</v>
      </c>
      <c r="F727" s="24">
        <f>IF(Spreads!$F774="","",Spreads!F774)</f>
        <v>58.61549054667875</v>
      </c>
      <c r="G727" s="24">
        <f>IF(Spreads!$F774="","",Spreads!C774)</f>
        <v>59.83</v>
      </c>
      <c r="H727" s="24">
        <f>IF(Spreads!$F774="","",Spreads!H774)</f>
        <v>54.84</v>
      </c>
      <c r="I727" s="24">
        <f t="shared" si="172"/>
        <v>3.7754905466787463</v>
      </c>
      <c r="J727" s="24">
        <f t="shared" si="173"/>
        <v>4.9899999999999949</v>
      </c>
      <c r="L727" s="24">
        <f t="shared" si="174"/>
        <v>17.989999999999995</v>
      </c>
      <c r="M727" s="24">
        <f t="shared" si="175"/>
        <v>31.989999999999995</v>
      </c>
      <c r="N727" s="24"/>
      <c r="O727" s="24">
        <f t="shared" si="166"/>
        <v>59.431623122300778</v>
      </c>
      <c r="P727" s="24">
        <f t="shared" si="167"/>
        <v>-0.6016231223007793</v>
      </c>
      <c r="Q727" s="24">
        <f t="shared" si="168"/>
        <v>23.307213033742059</v>
      </c>
      <c r="R727" s="24">
        <f t="shared" si="176"/>
        <v>-19.531722487063313</v>
      </c>
      <c r="S727" s="24">
        <f t="shared" si="169"/>
        <v>60.577113426433257</v>
      </c>
      <c r="T727" s="24">
        <f t="shared" si="170"/>
        <v>-0.74711342643325906</v>
      </c>
      <c r="U727" s="24">
        <f t="shared" si="171"/>
        <v>73.635008671116367</v>
      </c>
      <c r="V727" s="24">
        <f t="shared" si="177"/>
        <v>-0.80500867111636865</v>
      </c>
      <c r="W727" s="24">
        <f t="shared" si="178"/>
        <v>4</v>
      </c>
      <c r="X727" s="24">
        <f t="shared" si="179"/>
        <v>-1.0000000000005116E-2</v>
      </c>
    </row>
    <row r="728" spans="1:24" x14ac:dyDescent="0.2">
      <c r="A728" s="60">
        <f>Spreads!A775</f>
        <v>44553</v>
      </c>
      <c r="B728" s="24">
        <f>IF(Spreads!$F775="","",Spreads!D775)</f>
        <v>59.44</v>
      </c>
      <c r="C728" s="24">
        <f t="shared" si="165"/>
        <v>4.019999999999996</v>
      </c>
      <c r="D728" s="24">
        <f>IF(Spreads!$F775="","",Spreads!G775)</f>
        <v>87.44</v>
      </c>
      <c r="E728" s="24">
        <f>IF(Spreads!$F775="","",Spreads!B775)</f>
        <v>73.44</v>
      </c>
      <c r="F728" s="24">
        <f>IF(Spreads!$F775="","",Spreads!F775)</f>
        <v>59.37525798073321</v>
      </c>
      <c r="G728" s="24">
        <f>IF(Spreads!$F775="","",Spreads!C775)</f>
        <v>60.44</v>
      </c>
      <c r="H728" s="24">
        <f>IF(Spreads!$F775="","",Spreads!H775)</f>
        <v>55.42</v>
      </c>
      <c r="I728" s="24">
        <f t="shared" si="172"/>
        <v>3.955257980733208</v>
      </c>
      <c r="J728" s="24">
        <f t="shared" si="173"/>
        <v>5.019999999999996</v>
      </c>
      <c r="L728" s="24">
        <f t="shared" si="174"/>
        <v>18.019999999999996</v>
      </c>
      <c r="M728" s="24">
        <f t="shared" si="175"/>
        <v>32.019999999999996</v>
      </c>
      <c r="N728" s="24"/>
      <c r="O728" s="24">
        <f t="shared" si="166"/>
        <v>60.044155628189479</v>
      </c>
      <c r="P728" s="24">
        <f t="shared" si="167"/>
        <v>-0.60415562818948132</v>
      </c>
      <c r="Q728" s="24">
        <f t="shared" si="168"/>
        <v>23.537479304297879</v>
      </c>
      <c r="R728" s="24">
        <f t="shared" si="176"/>
        <v>-19.582221323564671</v>
      </c>
      <c r="S728" s="24">
        <f t="shared" si="169"/>
        <v>61.175863754517287</v>
      </c>
      <c r="T728" s="24">
        <f t="shared" si="170"/>
        <v>-0.73586375451728969</v>
      </c>
      <c r="U728" s="24">
        <f t="shared" si="171"/>
        <v>74.327748082167318</v>
      </c>
      <c r="V728" s="24">
        <f t="shared" si="177"/>
        <v>-0.88774808216732026</v>
      </c>
      <c r="W728" s="24">
        <f t="shared" si="178"/>
        <v>4</v>
      </c>
      <c r="X728" s="24">
        <f t="shared" si="179"/>
        <v>1.9999999999996021E-2</v>
      </c>
    </row>
    <row r="729" spans="1:24" x14ac:dyDescent="0.2">
      <c r="A729" s="60">
        <f>Spreads!A781</f>
        <v>44565</v>
      </c>
      <c r="B729" s="24">
        <f>IF(Spreads!$F781="","",Spreads!D781)</f>
        <v>62.33</v>
      </c>
      <c r="C729" s="24">
        <f t="shared" si="165"/>
        <v>4</v>
      </c>
      <c r="D729" s="24">
        <f>IF(Spreads!$F781="","",Spreads!G781)</f>
        <v>90.33</v>
      </c>
      <c r="E729" s="24">
        <f>IF(Spreads!$F781="","",Spreads!B781)</f>
        <v>75.33</v>
      </c>
      <c r="F729" s="24">
        <f>IF(Spreads!$F781="","",Spreads!F781)</f>
        <v>60.13502541478767</v>
      </c>
      <c r="G729" s="24">
        <f>IF(Spreads!$F781="","",Spreads!C781)</f>
        <v>63.33</v>
      </c>
      <c r="H729" s="24">
        <f>IF(Spreads!$F781="","",Spreads!H781)</f>
        <v>58.33</v>
      </c>
      <c r="I729" s="24">
        <f t="shared" si="172"/>
        <v>1.8050254147876714</v>
      </c>
      <c r="J729" s="24">
        <f t="shared" si="173"/>
        <v>5</v>
      </c>
      <c r="L729" s="24">
        <f t="shared" si="174"/>
        <v>17</v>
      </c>
      <c r="M729" s="24">
        <f t="shared" si="175"/>
        <v>32</v>
      </c>
      <c r="N729" s="24"/>
      <c r="O729" s="24">
        <f t="shared" si="166"/>
        <v>63.341832633528945</v>
      </c>
      <c r="P729" s="24">
        <f t="shared" si="167"/>
        <v>-1.0118326335289467</v>
      </c>
      <c r="Q729" s="24">
        <f t="shared" si="168"/>
        <v>24.614092323325877</v>
      </c>
      <c r="R729" s="24">
        <f t="shared" si="176"/>
        <v>-22.809066908538206</v>
      </c>
      <c r="S729" s="24">
        <f t="shared" si="169"/>
        <v>63.764703904289853</v>
      </c>
      <c r="T729" s="24">
        <f t="shared" si="170"/>
        <v>-0.43470390428985439</v>
      </c>
      <c r="U729" s="24">
        <f t="shared" si="171"/>
        <v>77.717354934571873</v>
      </c>
      <c r="V729" s="24">
        <f t="shared" si="177"/>
        <v>-2.3873549345718743</v>
      </c>
      <c r="W729" s="24">
        <f t="shared" si="178"/>
        <v>4.75</v>
      </c>
      <c r="X729" s="24">
        <f t="shared" si="179"/>
        <v>-0.75</v>
      </c>
    </row>
    <row r="730" spans="1:24" x14ac:dyDescent="0.2">
      <c r="A730" s="60">
        <f>Spreads!A782</f>
        <v>44566</v>
      </c>
      <c r="B730" s="24">
        <f>IF(Spreads!$F782="","",Spreads!D782)</f>
        <v>63.44</v>
      </c>
      <c r="C730" s="24">
        <f t="shared" si="165"/>
        <v>4</v>
      </c>
      <c r="D730" s="24">
        <f>IF(Spreads!$F782="","",Spreads!G782)</f>
        <v>91.44</v>
      </c>
      <c r="E730" s="24">
        <f>IF(Spreads!$F782="","",Spreads!B782)</f>
        <v>76.44</v>
      </c>
      <c r="F730" s="24">
        <f>IF(Spreads!$F782="","",Spreads!F782)</f>
        <v>61.076229848019302</v>
      </c>
      <c r="G730" s="24">
        <f>IF(Spreads!$F782="","",Spreads!C782)</f>
        <v>64.44</v>
      </c>
      <c r="H730" s="24">
        <f>IF(Spreads!$F782="","",Spreads!H782)</f>
        <v>59.44</v>
      </c>
      <c r="I730" s="24">
        <f t="shared" si="172"/>
        <v>1.6362298480193047</v>
      </c>
      <c r="J730" s="24">
        <f t="shared" si="173"/>
        <v>5</v>
      </c>
      <c r="L730" s="24">
        <f t="shared" si="174"/>
        <v>17</v>
      </c>
      <c r="M730" s="24">
        <f t="shared" si="175"/>
        <v>32</v>
      </c>
      <c r="N730" s="24"/>
      <c r="O730" s="24">
        <f t="shared" si="166"/>
        <v>64.551806379825848</v>
      </c>
      <c r="P730" s="24">
        <f t="shared" si="167"/>
        <v>-1.1118063798258504</v>
      </c>
      <c r="Q730" s="24">
        <f t="shared" si="168"/>
        <v>25.028279631111232</v>
      </c>
      <c r="R730" s="24">
        <f t="shared" si="176"/>
        <v>-23.392049783091927</v>
      </c>
      <c r="S730" s="24">
        <f t="shared" si="169"/>
        <v>64.890220914813</v>
      </c>
      <c r="T730" s="24">
        <f t="shared" si="170"/>
        <v>-0.45022091481300208</v>
      </c>
      <c r="U730" s="24">
        <f t="shared" si="171"/>
        <v>79.014146877043089</v>
      </c>
      <c r="V730" s="24">
        <f t="shared" si="177"/>
        <v>-2.5741468770430913</v>
      </c>
      <c r="W730" s="24">
        <f t="shared" si="178"/>
        <v>4.75</v>
      </c>
      <c r="X730" s="24">
        <f t="shared" si="179"/>
        <v>-0.75</v>
      </c>
    </row>
    <row r="731" spans="1:24" x14ac:dyDescent="0.2">
      <c r="A731" s="60">
        <f>Spreads!A783</f>
        <v>44567</v>
      </c>
      <c r="B731" s="24">
        <f>IF(Spreads!$F783="","",Spreads!D783)</f>
        <v>64.400000000000006</v>
      </c>
      <c r="C731" s="24">
        <f t="shared" si="165"/>
        <v>5.5000000000000071</v>
      </c>
      <c r="D731" s="24">
        <f>IF(Spreads!$F783="","",Spreads!G783)</f>
        <v>90.9</v>
      </c>
      <c r="E731" s="24">
        <f>IF(Spreads!$F783="","",Spreads!B783)</f>
        <v>73.900000000000006</v>
      </c>
      <c r="F731" s="24">
        <f>IF(Spreads!$F783="","",Spreads!F783)</f>
        <v>60.282442976619123</v>
      </c>
      <c r="G731" s="24">
        <f>IF(Spreads!$F783="","",Spreads!C783)</f>
        <v>62.9</v>
      </c>
      <c r="H731" s="24">
        <f>IF(Spreads!$F783="","",Spreads!H783)</f>
        <v>58.9</v>
      </c>
      <c r="I731" s="24">
        <f t="shared" si="172"/>
        <v>1.3824429766191244</v>
      </c>
      <c r="J731" s="24">
        <f t="shared" si="173"/>
        <v>4</v>
      </c>
      <c r="L731" s="24">
        <f t="shared" si="174"/>
        <v>15.000000000000007</v>
      </c>
      <c r="M731" s="24">
        <f t="shared" si="175"/>
        <v>32.000000000000007</v>
      </c>
      <c r="N731" s="24"/>
      <c r="O731" s="24">
        <f t="shared" si="166"/>
        <v>63.98787253175157</v>
      </c>
      <c r="P731" s="24">
        <f t="shared" si="167"/>
        <v>0.41212746824843549</v>
      </c>
      <c r="Q731" s="24">
        <f t="shared" si="168"/>
        <v>24.365313979832614</v>
      </c>
      <c r="R731" s="24">
        <f t="shared" si="176"/>
        <v>-22.982871003213489</v>
      </c>
      <c r="S731" s="24">
        <f t="shared" si="169"/>
        <v>63.633182725318406</v>
      </c>
      <c r="T731" s="24">
        <f t="shared" si="170"/>
        <v>-0.73318272531840734</v>
      </c>
      <c r="U731" s="24">
        <f t="shared" si="171"/>
        <v>78.315968673697739</v>
      </c>
      <c r="V731" s="24">
        <f t="shared" si="177"/>
        <v>-4.4159686736977335</v>
      </c>
      <c r="W731" s="24">
        <f t="shared" si="178"/>
        <v>4.75</v>
      </c>
      <c r="X731" s="24">
        <f t="shared" si="179"/>
        <v>0.75000000000000711</v>
      </c>
    </row>
    <row r="732" spans="1:24" x14ac:dyDescent="0.2">
      <c r="A732" s="60">
        <f>Spreads!A784</f>
        <v>44568</v>
      </c>
      <c r="B732" s="24">
        <f>IF(Spreads!$F784="","",Spreads!D784)</f>
        <v>64.28</v>
      </c>
      <c r="C732" s="24">
        <f t="shared" si="165"/>
        <v>5.5</v>
      </c>
      <c r="D732" s="24">
        <f>IF(Spreads!$F784="","",Spreads!G784)</f>
        <v>90.78</v>
      </c>
      <c r="E732" s="24">
        <f>IF(Spreads!$F784="","",Spreads!B784)</f>
        <v>73.78</v>
      </c>
      <c r="F732" s="24">
        <f>IF(Spreads!$F784="","",Spreads!F784)</f>
        <v>59.715452354190425</v>
      </c>
      <c r="G732" s="24">
        <f>IF(Spreads!$F784="","",Spreads!C784)</f>
        <v>62.78</v>
      </c>
      <c r="H732" s="24">
        <f>IF(Spreads!$F784="","",Spreads!H784)</f>
        <v>58.78</v>
      </c>
      <c r="I732" s="24">
        <f t="shared" si="172"/>
        <v>0.93545235419042427</v>
      </c>
      <c r="J732" s="24">
        <f t="shared" si="173"/>
        <v>4</v>
      </c>
      <c r="L732" s="24">
        <f t="shared" si="174"/>
        <v>15</v>
      </c>
      <c r="M732" s="24">
        <f t="shared" si="175"/>
        <v>32</v>
      </c>
      <c r="N732" s="24"/>
      <c r="O732" s="24">
        <f t="shared" si="166"/>
        <v>63.891277770188914</v>
      </c>
      <c r="P732" s="24">
        <f t="shared" si="167"/>
        <v>0.38872222981108706</v>
      </c>
      <c r="Q732" s="24">
        <f t="shared" si="168"/>
        <v>24.320536973585554</v>
      </c>
      <c r="R732" s="24">
        <f t="shared" si="176"/>
        <v>-23.38508461939513</v>
      </c>
      <c r="S732" s="24">
        <f t="shared" si="169"/>
        <v>63.511505210667245</v>
      </c>
      <c r="T732" s="24">
        <f t="shared" si="170"/>
        <v>-0.73150521066724394</v>
      </c>
      <c r="U732" s="24">
        <f t="shared" si="171"/>
        <v>78.175774950187332</v>
      </c>
      <c r="V732" s="24">
        <f t="shared" si="177"/>
        <v>-4.3957749501873309</v>
      </c>
      <c r="W732" s="24">
        <f t="shared" si="178"/>
        <v>4.75</v>
      </c>
      <c r="X732" s="24">
        <f t="shared" si="179"/>
        <v>0.75</v>
      </c>
    </row>
    <row r="733" spans="1:24" x14ac:dyDescent="0.2">
      <c r="A733" s="60">
        <f>Spreads!A785</f>
        <v>44571</v>
      </c>
      <c r="B733" s="24">
        <f>IF(Spreads!$F785="","",Spreads!D785)</f>
        <v>63.53</v>
      </c>
      <c r="C733" s="24">
        <f t="shared" si="165"/>
        <v>5.5</v>
      </c>
      <c r="D733" s="24">
        <f>IF(Spreads!$F785="","",Spreads!G785)</f>
        <v>90.03</v>
      </c>
      <c r="E733" s="24">
        <f>IF(Spreads!$F785="","",Spreads!B785)</f>
        <v>73.03</v>
      </c>
      <c r="F733" s="24">
        <f>IF(Spreads!$F785="","",Spreads!F785)</f>
        <v>59.817510666227591</v>
      </c>
      <c r="G733" s="24">
        <f>IF(Spreads!$F785="","",Spreads!C785)</f>
        <v>62.03</v>
      </c>
      <c r="H733" s="24">
        <f>IF(Spreads!$F785="","",Spreads!H785)</f>
        <v>58.03</v>
      </c>
      <c r="I733" s="24">
        <f t="shared" si="172"/>
        <v>1.7875106662275897</v>
      </c>
      <c r="J733" s="24">
        <f t="shared" si="173"/>
        <v>4</v>
      </c>
      <c r="L733" s="24">
        <f t="shared" si="174"/>
        <v>15</v>
      </c>
      <c r="M733" s="24">
        <f t="shared" si="175"/>
        <v>32</v>
      </c>
      <c r="N733" s="24"/>
      <c r="O733" s="24">
        <f t="shared" si="166"/>
        <v>63.019455601615178</v>
      </c>
      <c r="P733" s="24">
        <f t="shared" si="167"/>
        <v>0.51054439838482324</v>
      </c>
      <c r="Q733" s="24">
        <f t="shared" si="168"/>
        <v>24.040680684541393</v>
      </c>
      <c r="R733" s="24">
        <f t="shared" si="176"/>
        <v>-22.253170018313803</v>
      </c>
      <c r="S733" s="24">
        <f t="shared" si="169"/>
        <v>62.751020744097559</v>
      </c>
      <c r="T733" s="24">
        <f t="shared" si="170"/>
        <v>-0.72102074409755801</v>
      </c>
      <c r="U733" s="24">
        <f t="shared" si="171"/>
        <v>77.299564178247323</v>
      </c>
      <c r="V733" s="24">
        <f t="shared" si="177"/>
        <v>-4.2695641782473217</v>
      </c>
      <c r="W733" s="24">
        <f t="shared" si="178"/>
        <v>4.5</v>
      </c>
      <c r="X733" s="24">
        <f t="shared" si="179"/>
        <v>1</v>
      </c>
    </row>
    <row r="734" spans="1:24" x14ac:dyDescent="0.2">
      <c r="A734" s="60">
        <f>Spreads!A786</f>
        <v>44572</v>
      </c>
      <c r="B734" s="24">
        <f>IF(Spreads!$F786="","",Spreads!D786)</f>
        <v>64.37</v>
      </c>
      <c r="C734" s="24">
        <f t="shared" si="165"/>
        <v>5.5000000000000071</v>
      </c>
      <c r="D734" s="24">
        <f>IF(Spreads!$F786="","",Spreads!G786)</f>
        <v>90.87</v>
      </c>
      <c r="E734" s="24">
        <f>IF(Spreads!$F786="","",Spreads!B786)</f>
        <v>73.87</v>
      </c>
      <c r="F734" s="24">
        <f>IF(Spreads!$F786="","",Spreads!F786)</f>
        <v>60.509239225590605</v>
      </c>
      <c r="G734" s="24">
        <f>IF(Spreads!$F786="","",Spreads!C786)</f>
        <v>62.87</v>
      </c>
      <c r="H734" s="24">
        <f>IF(Spreads!$F786="","",Spreads!H786)</f>
        <v>58.87</v>
      </c>
      <c r="I734" s="24">
        <f t="shared" si="172"/>
        <v>1.6392392255906074</v>
      </c>
      <c r="J734" s="24">
        <f t="shared" si="173"/>
        <v>4</v>
      </c>
      <c r="L734" s="24">
        <f t="shared" si="174"/>
        <v>15.000000000000007</v>
      </c>
      <c r="M734" s="24">
        <f t="shared" si="175"/>
        <v>32.000000000000007</v>
      </c>
      <c r="N734" s="24"/>
      <c r="O734" s="24">
        <f t="shared" si="166"/>
        <v>63.936621478884284</v>
      </c>
      <c r="P734" s="24">
        <f t="shared" si="167"/>
        <v>0.43337852111572062</v>
      </c>
      <c r="Q734" s="24">
        <f t="shared" si="168"/>
        <v>24.354119728270849</v>
      </c>
      <c r="R734" s="24">
        <f t="shared" si="176"/>
        <v>-22.714880502680241</v>
      </c>
      <c r="S734" s="24">
        <f t="shared" si="169"/>
        <v>63.602763346655607</v>
      </c>
      <c r="T734" s="24">
        <f t="shared" si="170"/>
        <v>-0.73276334665560938</v>
      </c>
      <c r="U734" s="24">
        <f t="shared" si="171"/>
        <v>78.28092024282013</v>
      </c>
      <c r="V734" s="24">
        <f t="shared" si="177"/>
        <v>-4.4109202428201257</v>
      </c>
      <c r="W734" s="24">
        <f t="shared" si="178"/>
        <v>4.75</v>
      </c>
      <c r="X734" s="24">
        <f t="shared" si="179"/>
        <v>0.75000000000000711</v>
      </c>
    </row>
    <row r="735" spans="1:24" x14ac:dyDescent="0.2">
      <c r="A735" s="60">
        <f>Spreads!A787</f>
        <v>44573</v>
      </c>
      <c r="B735" s="24">
        <f>IF(Spreads!$F787="","",Spreads!D787)</f>
        <v>64.87</v>
      </c>
      <c r="C735" s="24">
        <f t="shared" si="165"/>
        <v>5.5000000000000071</v>
      </c>
      <c r="D735" s="24">
        <f>IF(Spreads!$F787="","",Spreads!G787)</f>
        <v>91.37</v>
      </c>
      <c r="E735" s="24">
        <f>IF(Spreads!$F787="","",Spreads!B787)</f>
        <v>73.87</v>
      </c>
      <c r="F735" s="24">
        <f>IF(Spreads!$F787="","",Spreads!F787)</f>
        <v>60.679336412319216</v>
      </c>
      <c r="G735" s="24">
        <f>IF(Spreads!$F787="","",Spreads!C787)</f>
        <v>62.87</v>
      </c>
      <c r="H735" s="24">
        <f>IF(Spreads!$F787="","",Spreads!H787)</f>
        <v>59.37</v>
      </c>
      <c r="I735" s="24">
        <f t="shared" si="172"/>
        <v>1.3093364123192188</v>
      </c>
      <c r="J735" s="24">
        <f t="shared" si="173"/>
        <v>3.5</v>
      </c>
      <c r="L735" s="24">
        <f t="shared" si="174"/>
        <v>14.500000000000007</v>
      </c>
      <c r="M735" s="24">
        <f t="shared" si="175"/>
        <v>32.000000000000007</v>
      </c>
      <c r="N735" s="24"/>
      <c r="O735" s="24">
        <f t="shared" si="166"/>
        <v>64.500323962179323</v>
      </c>
      <c r="P735" s="24">
        <f t="shared" si="167"/>
        <v>0.36967603782068181</v>
      </c>
      <c r="Q735" s="24">
        <f t="shared" si="168"/>
        <v>24.309956026050209</v>
      </c>
      <c r="R735" s="24">
        <f t="shared" si="176"/>
        <v>-23.00061961373099</v>
      </c>
      <c r="S735" s="24">
        <f t="shared" si="169"/>
        <v>63.932380647644308</v>
      </c>
      <c r="T735" s="24">
        <f t="shared" si="170"/>
        <v>-1.0623806476443107</v>
      </c>
      <c r="U735" s="24">
        <f t="shared" si="171"/>
        <v>78.865060757446798</v>
      </c>
      <c r="V735" s="24">
        <f t="shared" si="177"/>
        <v>-4.9950607574467938</v>
      </c>
      <c r="W735" s="24">
        <f t="shared" si="178"/>
        <v>4.5</v>
      </c>
      <c r="X735" s="24">
        <f t="shared" si="179"/>
        <v>1.0000000000000071</v>
      </c>
    </row>
    <row r="736" spans="1:24" x14ac:dyDescent="0.2">
      <c r="A736" s="60">
        <f>Spreads!A788</f>
        <v>44574</v>
      </c>
      <c r="B736" s="24">
        <f>IF(Spreads!$F788="","",Spreads!D788)</f>
        <v>63.94</v>
      </c>
      <c r="C736" s="24">
        <f t="shared" si="165"/>
        <v>5.5</v>
      </c>
      <c r="D736" s="24">
        <f>IF(Spreads!$F788="","",Spreads!G788)</f>
        <v>90.44</v>
      </c>
      <c r="E736" s="24">
        <f>IF(Spreads!$F788="","",Spreads!B788)</f>
        <v>72.94</v>
      </c>
      <c r="F736" s="24">
        <f>IF(Spreads!$F788="","",Spreads!F788)</f>
        <v>60.667996599870641</v>
      </c>
      <c r="G736" s="24">
        <f>IF(Spreads!$F788="","",Spreads!C788)</f>
        <v>61.94</v>
      </c>
      <c r="H736" s="24">
        <f>IF(Spreads!$F788="","",Spreads!H788)</f>
        <v>58.44</v>
      </c>
      <c r="I736" s="24">
        <f t="shared" si="172"/>
        <v>2.227996599870643</v>
      </c>
      <c r="J736" s="24">
        <f t="shared" si="173"/>
        <v>3.5</v>
      </c>
      <c r="L736" s="24">
        <f t="shared" si="174"/>
        <v>14.5</v>
      </c>
      <c r="M736" s="24">
        <f t="shared" si="175"/>
        <v>32</v>
      </c>
      <c r="N736" s="24"/>
      <c r="O736" s="24">
        <f t="shared" si="166"/>
        <v>63.429404926308372</v>
      </c>
      <c r="P736" s="24">
        <f t="shared" si="167"/>
        <v>0.5105950736916256</v>
      </c>
      <c r="Q736" s="24">
        <f t="shared" si="168"/>
        <v>23.962934227635451</v>
      </c>
      <c r="R736" s="24">
        <f t="shared" si="176"/>
        <v>-21.734937627764808</v>
      </c>
      <c r="S736" s="24">
        <f t="shared" si="169"/>
        <v>62.989379909097877</v>
      </c>
      <c r="T736" s="24">
        <f t="shared" si="170"/>
        <v>-1.0493799090978797</v>
      </c>
      <c r="U736" s="24">
        <f t="shared" si="171"/>
        <v>77.778559400241193</v>
      </c>
      <c r="V736" s="24">
        <f t="shared" si="177"/>
        <v>-4.8385594002411949</v>
      </c>
      <c r="W736" s="24">
        <f t="shared" si="178"/>
        <v>4.5</v>
      </c>
      <c r="X736" s="24">
        <f t="shared" si="179"/>
        <v>1</v>
      </c>
    </row>
    <row r="737" spans="1:24" x14ac:dyDescent="0.2">
      <c r="A737" s="60">
        <f>Spreads!A789</f>
        <v>44575</v>
      </c>
      <c r="B737" s="24">
        <f>IF(Spreads!$F789="","",Spreads!D789)</f>
        <v>63.96</v>
      </c>
      <c r="C737" s="24">
        <f t="shared" si="165"/>
        <v>5.5</v>
      </c>
      <c r="D737" s="24">
        <f>IF(Spreads!$F789="","",Spreads!G789)</f>
        <v>90.46</v>
      </c>
      <c r="E737" s="24">
        <f>IF(Spreads!$F789="","",Spreads!B789)</f>
        <v>72.959999999999994</v>
      </c>
      <c r="F737" s="24">
        <f>IF(Spreads!$F789="","",Spreads!F789)</f>
        <v>60.736035474562087</v>
      </c>
      <c r="G737" s="24">
        <f>IF(Spreads!$F789="","",Spreads!C789)</f>
        <v>61.96</v>
      </c>
      <c r="H737" s="24">
        <f>IF(Spreads!$F789="","",Spreads!H789)</f>
        <v>58.46</v>
      </c>
      <c r="I737" s="24">
        <f t="shared" si="172"/>
        <v>2.2760354745620859</v>
      </c>
      <c r="J737" s="24">
        <f t="shared" si="173"/>
        <v>3.5</v>
      </c>
      <c r="L737" s="24">
        <f t="shared" si="174"/>
        <v>14.499999999999993</v>
      </c>
      <c r="M737" s="24">
        <f t="shared" si="175"/>
        <v>31.999999999999993</v>
      </c>
      <c r="N737" s="24"/>
      <c r="O737" s="24">
        <f t="shared" si="166"/>
        <v>63.44744986387483</v>
      </c>
      <c r="P737" s="24">
        <f t="shared" si="167"/>
        <v>0.51255013612517075</v>
      </c>
      <c r="Q737" s="24">
        <f t="shared" si="168"/>
        <v>23.970397062009965</v>
      </c>
      <c r="R737" s="24">
        <f t="shared" si="176"/>
        <v>-21.694361587447879</v>
      </c>
      <c r="S737" s="24">
        <f t="shared" si="169"/>
        <v>63.009659494873077</v>
      </c>
      <c r="T737" s="24">
        <f t="shared" si="170"/>
        <v>-1.049659494873076</v>
      </c>
      <c r="U737" s="24">
        <f t="shared" si="171"/>
        <v>77.801925020826246</v>
      </c>
      <c r="V737" s="24">
        <f t="shared" si="177"/>
        <v>-4.8419250208262525</v>
      </c>
      <c r="W737" s="24">
        <f t="shared" si="178"/>
        <v>4.5</v>
      </c>
      <c r="X737" s="24">
        <f t="shared" si="179"/>
        <v>1</v>
      </c>
    </row>
    <row r="738" spans="1:24" x14ac:dyDescent="0.2">
      <c r="A738" s="60">
        <f>Spreads!A790</f>
        <v>44579</v>
      </c>
      <c r="B738" s="24">
        <f>IF(Spreads!$F790="","",Spreads!D790)</f>
        <v>64.58</v>
      </c>
      <c r="C738" s="24">
        <f t="shared" si="165"/>
        <v>5.5</v>
      </c>
      <c r="D738" s="24">
        <f>IF(Spreads!$F790="","",Spreads!G790)</f>
        <v>91.08</v>
      </c>
      <c r="E738" s="24">
        <f>IF(Spreads!$F790="","",Spreads!B790)</f>
        <v>73.58</v>
      </c>
      <c r="F738" s="24">
        <f>IF(Spreads!$F790="","",Spreads!F790)</f>
        <v>60.350481851310569</v>
      </c>
      <c r="G738" s="24">
        <f>IF(Spreads!$F790="","",Spreads!C790)</f>
        <v>62.58</v>
      </c>
      <c r="H738" s="24">
        <f>IF(Spreads!$F790="","",Spreads!H790)</f>
        <v>59.08</v>
      </c>
      <c r="I738" s="24">
        <f t="shared" si="172"/>
        <v>1.2704818513105707</v>
      </c>
      <c r="J738" s="24">
        <f t="shared" si="173"/>
        <v>3.5</v>
      </c>
      <c r="L738" s="24">
        <f t="shared" si="174"/>
        <v>14.5</v>
      </c>
      <c r="M738" s="24">
        <f t="shared" si="175"/>
        <v>32</v>
      </c>
      <c r="N738" s="24"/>
      <c r="O738" s="24">
        <f t="shared" si="166"/>
        <v>64.190305074430526</v>
      </c>
      <c r="P738" s="24">
        <f t="shared" si="167"/>
        <v>0.38969492556947216</v>
      </c>
      <c r="Q738" s="24">
        <f t="shared" si="168"/>
        <v>24.201744927619799</v>
      </c>
      <c r="R738" s="24">
        <f t="shared" si="176"/>
        <v>-22.931263076309229</v>
      </c>
      <c r="S738" s="24">
        <f t="shared" si="169"/>
        <v>63.638326653904024</v>
      </c>
      <c r="T738" s="24">
        <f t="shared" si="170"/>
        <v>-1.0583266539040252</v>
      </c>
      <c r="U738" s="24">
        <f t="shared" si="171"/>
        <v>78.526259258963336</v>
      </c>
      <c r="V738" s="24">
        <f t="shared" si="177"/>
        <v>-4.9462592589633374</v>
      </c>
      <c r="W738" s="24">
        <f t="shared" si="178"/>
        <v>4.5</v>
      </c>
      <c r="X738" s="24">
        <f t="shared" si="179"/>
        <v>1</v>
      </c>
    </row>
    <row r="739" spans="1:24" x14ac:dyDescent="0.2">
      <c r="A739" s="60">
        <f>Spreads!A791</f>
        <v>44580</v>
      </c>
      <c r="B739" s="24">
        <f>IF(Spreads!$F791="","",Spreads!D791)</f>
        <v>66.260000000000005</v>
      </c>
      <c r="C739" s="24">
        <f t="shared" si="165"/>
        <v>5.5000000000000071</v>
      </c>
      <c r="D739" s="24">
        <f>IF(Spreads!$F791="","",Spreads!G791)</f>
        <v>92.76</v>
      </c>
      <c r="E739" s="24">
        <f>IF(Spreads!$F791="","",Spreads!B791)</f>
        <v>75.260000000000005</v>
      </c>
      <c r="F739" s="24">
        <f>IF(Spreads!$F791="","",Spreads!F791)</f>
        <v>62.085473155942381</v>
      </c>
      <c r="G739" s="24">
        <f>IF(Spreads!$F791="","",Spreads!C791)</f>
        <v>64.260000000000005</v>
      </c>
      <c r="H739" s="24">
        <f>IF(Spreads!$F791="","",Spreads!H791)</f>
        <v>60.76</v>
      </c>
      <c r="I739" s="24">
        <f t="shared" si="172"/>
        <v>1.3254731559423831</v>
      </c>
      <c r="J739" s="24">
        <f t="shared" si="173"/>
        <v>3.5000000000000071</v>
      </c>
      <c r="L739" s="24">
        <f t="shared" si="174"/>
        <v>14.500000000000007</v>
      </c>
      <c r="M739" s="24">
        <f t="shared" si="175"/>
        <v>32.000000000000007</v>
      </c>
      <c r="N739" s="24"/>
      <c r="O739" s="24">
        <f t="shared" si="166"/>
        <v>65.998785344760307</v>
      </c>
      <c r="P739" s="24">
        <f t="shared" si="167"/>
        <v>0.26121465523969789</v>
      </c>
      <c r="Q739" s="24">
        <f t="shared" si="168"/>
        <v>24.828623015078719</v>
      </c>
      <c r="R739" s="24">
        <f t="shared" si="176"/>
        <v>-23.503149859136336</v>
      </c>
      <c r="S739" s="24">
        <f t="shared" si="169"/>
        <v>65.34181185902014</v>
      </c>
      <c r="T739" s="24">
        <f t="shared" si="170"/>
        <v>-1.0818118590201351</v>
      </c>
      <c r="U739" s="24">
        <f t="shared" si="171"/>
        <v>80.488971388108951</v>
      </c>
      <c r="V739" s="24">
        <f t="shared" si="177"/>
        <v>-5.2289713881089455</v>
      </c>
      <c r="W739" s="24">
        <f t="shared" si="178"/>
        <v>4.75</v>
      </c>
      <c r="X739" s="24">
        <f t="shared" si="179"/>
        <v>0.75000000000000711</v>
      </c>
    </row>
    <row r="740" spans="1:24" x14ac:dyDescent="0.2">
      <c r="A740" s="60">
        <f>Spreads!A792</f>
        <v>44581</v>
      </c>
      <c r="B740" s="24">
        <f>IF(Spreads!$F792="","",Spreads!D792)</f>
        <v>68.38</v>
      </c>
      <c r="C740" s="24">
        <f t="shared" si="165"/>
        <v>5.4999999999999929</v>
      </c>
      <c r="D740" s="24">
        <f>IF(Spreads!$F792="","",Spreads!G792)</f>
        <v>94.88</v>
      </c>
      <c r="E740" s="24">
        <f>IF(Spreads!$F792="","",Spreads!B792)</f>
        <v>77.38</v>
      </c>
      <c r="F740" s="24">
        <f>IF(Spreads!$F792="","",Spreads!F792)</f>
        <v>63.616347836499862</v>
      </c>
      <c r="G740" s="24">
        <f>IF(Spreads!$F792="","",Spreads!C792)</f>
        <v>66.38</v>
      </c>
      <c r="H740" s="24">
        <f>IF(Spreads!$F792="","",Spreads!H792)</f>
        <v>62.88</v>
      </c>
      <c r="I740" s="24">
        <f t="shared" si="172"/>
        <v>0.73634783649985991</v>
      </c>
      <c r="J740" s="24">
        <f t="shared" si="173"/>
        <v>3.4999999999999929</v>
      </c>
      <c r="L740" s="24">
        <f t="shared" si="174"/>
        <v>14.499999999999993</v>
      </c>
      <c r="M740" s="24">
        <f t="shared" si="175"/>
        <v>31.999999999999993</v>
      </c>
      <c r="N740" s="24"/>
      <c r="O740" s="24">
        <f t="shared" si="166"/>
        <v>68.329342068367282</v>
      </c>
      <c r="P740" s="24">
        <f t="shared" si="167"/>
        <v>5.0657931632713371E-2</v>
      </c>
      <c r="Q740" s="24">
        <f t="shared" si="168"/>
        <v>25.619683458776873</v>
      </c>
      <c r="R740" s="24">
        <f t="shared" si="176"/>
        <v>-24.883335622277013</v>
      </c>
      <c r="S740" s="24">
        <f t="shared" si="169"/>
        <v>67.491447951190466</v>
      </c>
      <c r="T740" s="24">
        <f t="shared" si="170"/>
        <v>-1.1114479511904705</v>
      </c>
      <c r="U740" s="24">
        <f t="shared" si="171"/>
        <v>82.965727170126058</v>
      </c>
      <c r="V740" s="24">
        <f t="shared" si="177"/>
        <v>-5.5857271701260629</v>
      </c>
      <c r="W740" s="24">
        <f t="shared" si="178"/>
        <v>5</v>
      </c>
      <c r="X740" s="24">
        <f t="shared" si="179"/>
        <v>0.49999999999999289</v>
      </c>
    </row>
    <row r="741" spans="1:24" x14ac:dyDescent="0.2">
      <c r="A741" s="60">
        <f>Spreads!A793</f>
        <v>44582</v>
      </c>
      <c r="B741" s="24">
        <f>IF(Spreads!$F793="","",Spreads!D793)</f>
        <v>68.5</v>
      </c>
      <c r="C741" s="24">
        <f t="shared" si="165"/>
        <v>5.5</v>
      </c>
      <c r="D741" s="24">
        <f>IF(Spreads!$F793="","",Spreads!G793)</f>
        <v>95</v>
      </c>
      <c r="E741" s="24">
        <f>IF(Spreads!$F793="","",Spreads!B793)</f>
        <v>77.5</v>
      </c>
      <c r="F741" s="24">
        <f>IF(Spreads!$F793="","",Spreads!F793)</f>
        <v>62.822560965099697</v>
      </c>
      <c r="G741" s="24">
        <f>IF(Spreads!$F793="","",Spreads!C793)</f>
        <v>66.5</v>
      </c>
      <c r="H741" s="24">
        <f>IF(Spreads!$F793="","",Spreads!H793)</f>
        <v>63</v>
      </c>
      <c r="I741" s="24">
        <f t="shared" si="172"/>
        <v>-0.17743903490030277</v>
      </c>
      <c r="J741" s="24">
        <f t="shared" si="173"/>
        <v>3.5</v>
      </c>
      <c r="L741" s="24">
        <f t="shared" si="174"/>
        <v>14.5</v>
      </c>
      <c r="M741" s="24">
        <f t="shared" si="175"/>
        <v>32</v>
      </c>
      <c r="N741" s="24"/>
      <c r="O741" s="24">
        <f t="shared" si="166"/>
        <v>68.526007091382041</v>
      </c>
      <c r="P741" s="24">
        <f t="shared" si="167"/>
        <v>-2.6007091382041381E-2</v>
      </c>
      <c r="Q741" s="24">
        <f t="shared" si="168"/>
        <v>25.664460465023936</v>
      </c>
      <c r="R741" s="24">
        <f t="shared" si="176"/>
        <v>-25.841899499924239</v>
      </c>
      <c r="S741" s="24">
        <f t="shared" si="169"/>
        <v>67.61312546584162</v>
      </c>
      <c r="T741" s="24">
        <f t="shared" si="170"/>
        <v>-1.1131254658416196</v>
      </c>
      <c r="U741" s="24">
        <f t="shared" si="171"/>
        <v>83.105920893636451</v>
      </c>
      <c r="V741" s="24">
        <f t="shared" si="177"/>
        <v>-5.6059208936364513</v>
      </c>
      <c r="W741" s="24">
        <f t="shared" si="178"/>
        <v>5</v>
      </c>
      <c r="X741" s="24">
        <f t="shared" si="179"/>
        <v>0.5</v>
      </c>
    </row>
    <row r="742" spans="1:24" x14ac:dyDescent="0.2">
      <c r="A742" s="60">
        <f>Spreads!A794</f>
        <v>44585</v>
      </c>
      <c r="B742" s="24">
        <f>IF(Spreads!$F794="","",Spreads!D794)</f>
        <v>67.47</v>
      </c>
      <c r="C742" s="24">
        <f t="shared" si="165"/>
        <v>5.5</v>
      </c>
      <c r="D742" s="24">
        <f>IF(Spreads!$F794="","",Spreads!G794)</f>
        <v>93.97</v>
      </c>
      <c r="E742" s="24">
        <f>IF(Spreads!$F794="","",Spreads!B794)</f>
        <v>76.97</v>
      </c>
      <c r="F742" s="24">
        <f>IF(Spreads!$F794="","",Spreads!F794)</f>
        <v>61.55250197085941</v>
      </c>
      <c r="G742" s="24">
        <f>IF(Spreads!$F794="","",Spreads!C794)</f>
        <v>65.97</v>
      </c>
      <c r="H742" s="24">
        <f>IF(Spreads!$F794="","",Spreads!H794)</f>
        <v>61.97</v>
      </c>
      <c r="I742" s="24">
        <f t="shared" si="172"/>
        <v>-0.41749802914058876</v>
      </c>
      <c r="J742" s="24">
        <f t="shared" si="173"/>
        <v>4</v>
      </c>
      <c r="L742" s="24">
        <f t="shared" si="174"/>
        <v>15</v>
      </c>
      <c r="M742" s="24">
        <f t="shared" si="175"/>
        <v>32</v>
      </c>
      <c r="N742" s="24"/>
      <c r="O742" s="24">
        <f t="shared" si="166"/>
        <v>67.432410794158983</v>
      </c>
      <c r="P742" s="24">
        <f t="shared" si="167"/>
        <v>3.7589205841015882E-2</v>
      </c>
      <c r="Q742" s="24">
        <f t="shared" si="168"/>
        <v>25.51085905632004</v>
      </c>
      <c r="R742" s="24">
        <f t="shared" si="176"/>
        <v>-25.928357085460629</v>
      </c>
      <c r="S742" s="24">
        <f t="shared" si="169"/>
        <v>66.746099141810348</v>
      </c>
      <c r="T742" s="24">
        <f t="shared" si="170"/>
        <v>-0.77609914181034867</v>
      </c>
      <c r="U742" s="24">
        <f t="shared" si="171"/>
        <v>81.902591433505506</v>
      </c>
      <c r="V742" s="24">
        <f t="shared" si="177"/>
        <v>-4.9325914335055074</v>
      </c>
      <c r="W742" s="24">
        <f t="shared" si="178"/>
        <v>5</v>
      </c>
      <c r="X742" s="24">
        <f t="shared" si="179"/>
        <v>0.5</v>
      </c>
    </row>
    <row r="743" spans="1:24" x14ac:dyDescent="0.2">
      <c r="A743" s="60">
        <f>Spreads!A795</f>
        <v>44586</v>
      </c>
      <c r="B743" s="24">
        <f>IF(Spreads!$F795="","",Spreads!D795)</f>
        <v>68.010000000000005</v>
      </c>
      <c r="C743" s="24">
        <f t="shared" si="165"/>
        <v>5.5000000000000071</v>
      </c>
      <c r="D743" s="24">
        <f>IF(Spreads!$F795="","",Spreads!G795)</f>
        <v>94.51</v>
      </c>
      <c r="E743" s="24">
        <f>IF(Spreads!$F795="","",Spreads!B795)</f>
        <v>77.510000000000005</v>
      </c>
      <c r="F743" s="24">
        <f>IF(Spreads!$F795="","",Spreads!F795)</f>
        <v>62.607104528576784</v>
      </c>
      <c r="G743" s="24">
        <f>IF(Spreads!$F795="","",Spreads!C795)</f>
        <v>66.510000000000005</v>
      </c>
      <c r="H743" s="24">
        <f>IF(Spreads!$F795="","",Spreads!H795)</f>
        <v>62.51</v>
      </c>
      <c r="I743" s="24">
        <f t="shared" si="172"/>
        <v>9.7104528576785754E-2</v>
      </c>
      <c r="J743" s="24">
        <f t="shared" si="173"/>
        <v>4.0000000000000071</v>
      </c>
      <c r="L743" s="24">
        <f t="shared" si="174"/>
        <v>15.000000000000007</v>
      </c>
      <c r="M743" s="24">
        <f t="shared" si="175"/>
        <v>32.000000000000007</v>
      </c>
      <c r="N743" s="24"/>
      <c r="O743" s="24">
        <f t="shared" si="166"/>
        <v>67.977164508788277</v>
      </c>
      <c r="P743" s="24">
        <f t="shared" si="167"/>
        <v>3.2835491211727685E-2</v>
      </c>
      <c r="Q743" s="24">
        <f t="shared" si="168"/>
        <v>25.712355584431837</v>
      </c>
      <c r="R743" s="24">
        <f t="shared" si="176"/>
        <v>-25.615251055855051</v>
      </c>
      <c r="S743" s="24">
        <f t="shared" si="169"/>
        <v>67.293647957740532</v>
      </c>
      <c r="T743" s="24">
        <f t="shared" si="170"/>
        <v>-0.78364795774052709</v>
      </c>
      <c r="U743" s="24">
        <f t="shared" si="171"/>
        <v>82.533463189302324</v>
      </c>
      <c r="V743" s="24">
        <f t="shared" si="177"/>
        <v>-5.0234631893023192</v>
      </c>
      <c r="W743" s="24">
        <f t="shared" si="178"/>
        <v>5</v>
      </c>
      <c r="X743" s="24">
        <f t="shared" si="179"/>
        <v>0.50000000000000711</v>
      </c>
    </row>
    <row r="744" spans="1:24" x14ac:dyDescent="0.2">
      <c r="A744" s="60">
        <f>Spreads!A796</f>
        <v>44587</v>
      </c>
      <c r="B744" s="24">
        <f>IF(Spreads!$F796="","",Spreads!D796)</f>
        <v>69.430000000000007</v>
      </c>
      <c r="C744" s="24">
        <f t="shared" si="165"/>
        <v>5.5000000000000071</v>
      </c>
      <c r="D744" s="24">
        <f>IF(Spreads!$F796="","",Spreads!G796)</f>
        <v>95.93</v>
      </c>
      <c r="E744" s="24">
        <f>IF(Spreads!$F796="","",Spreads!B796)</f>
        <v>78.180000000000007</v>
      </c>
      <c r="F744" s="24">
        <f>IF(Spreads!$F796="","",Spreads!F796)</f>
        <v>63.480270087116978</v>
      </c>
      <c r="G744" s="24">
        <f>IF(Spreads!$F796="","",Spreads!C796)</f>
        <v>67.180000000000007</v>
      </c>
      <c r="H744" s="24">
        <f>IF(Spreads!$F796="","",Spreads!H796)</f>
        <v>63.93</v>
      </c>
      <c r="I744" s="24">
        <f t="shared" si="172"/>
        <v>-0.44972991288302211</v>
      </c>
      <c r="J744" s="24">
        <f t="shared" si="173"/>
        <v>3.2500000000000071</v>
      </c>
      <c r="L744" s="24">
        <f t="shared" si="174"/>
        <v>14.250000000000007</v>
      </c>
      <c r="M744" s="24">
        <f t="shared" si="175"/>
        <v>32.000000000000007</v>
      </c>
      <c r="N744" s="24"/>
      <c r="O744" s="24">
        <f t="shared" si="166"/>
        <v>69.549392753063259</v>
      </c>
      <c r="P744" s="24">
        <f t="shared" si="167"/>
        <v>-0.11939275306325214</v>
      </c>
      <c r="Q744" s="24">
        <f t="shared" si="168"/>
        <v>25.896114982646992</v>
      </c>
      <c r="R744" s="24">
        <f t="shared" si="176"/>
        <v>-26.345844895530014</v>
      </c>
      <c r="S744" s="24">
        <f t="shared" si="169"/>
        <v>68.467440032692494</v>
      </c>
      <c r="T744" s="24">
        <f t="shared" si="170"/>
        <v>-1.2874400326924871</v>
      </c>
      <c r="U744" s="24">
        <f t="shared" si="171"/>
        <v>84.192422250842071</v>
      </c>
      <c r="V744" s="24">
        <f t="shared" si="177"/>
        <v>-6.0124222508420644</v>
      </c>
      <c r="W744" s="24">
        <f t="shared" si="178"/>
        <v>5</v>
      </c>
      <c r="X744" s="24">
        <f t="shared" si="179"/>
        <v>0.50000000000000711</v>
      </c>
    </row>
    <row r="745" spans="1:24" x14ac:dyDescent="0.2">
      <c r="A745" s="60">
        <f>Spreads!A797</f>
        <v>44588</v>
      </c>
      <c r="B745" s="24">
        <f>IF(Spreads!$F797="","",Spreads!D797)</f>
        <v>69.59</v>
      </c>
      <c r="C745" s="24">
        <f t="shared" si="165"/>
        <v>5.25</v>
      </c>
      <c r="D745" s="24">
        <f>IF(Spreads!$F797="","",Spreads!G797)</f>
        <v>96.34</v>
      </c>
      <c r="E745" s="24">
        <f>IF(Spreads!$F797="","",Spreads!B797)</f>
        <v>78.34</v>
      </c>
      <c r="F745" s="24">
        <f>IF(Spreads!$F797="","",Spreads!F797)</f>
        <v>64.013241272199949</v>
      </c>
      <c r="G745" s="24">
        <f>IF(Spreads!$F797="","",Spreads!C797)</f>
        <v>67.34</v>
      </c>
      <c r="H745" s="24">
        <f>IF(Spreads!$F797="","",Spreads!H797)</f>
        <v>64.34</v>
      </c>
      <c r="I745" s="24">
        <f t="shared" si="172"/>
        <v>-0.32675872780005477</v>
      </c>
      <c r="J745" s="24">
        <f t="shared" si="173"/>
        <v>3</v>
      </c>
      <c r="L745" s="24">
        <f t="shared" si="174"/>
        <v>14</v>
      </c>
      <c r="M745" s="24">
        <f t="shared" si="175"/>
        <v>32</v>
      </c>
      <c r="N745" s="24"/>
      <c r="O745" s="24">
        <f t="shared" si="166"/>
        <v>69.98269180542863</v>
      </c>
      <c r="P745" s="24">
        <f t="shared" si="167"/>
        <v>-0.39269180542862614</v>
      </c>
      <c r="Q745" s="24">
        <f t="shared" si="168"/>
        <v>25.933735806532756</v>
      </c>
      <c r="R745" s="24">
        <f t="shared" si="176"/>
        <v>-26.26049453433281</v>
      </c>
      <c r="S745" s="24">
        <f t="shared" si="169"/>
        <v>68.794485369388383</v>
      </c>
      <c r="T745" s="24">
        <f t="shared" si="170"/>
        <v>-1.4544853693883795</v>
      </c>
      <c r="U745" s="24">
        <f t="shared" si="171"/>
        <v>84.682635214094034</v>
      </c>
      <c r="V745" s="24">
        <f t="shared" si="177"/>
        <v>-6.342635214094031</v>
      </c>
      <c r="W745" s="24">
        <f t="shared" si="178"/>
        <v>5</v>
      </c>
      <c r="X745" s="24">
        <f t="shared" si="179"/>
        <v>0.25</v>
      </c>
    </row>
    <row r="746" spans="1:24" x14ac:dyDescent="0.2">
      <c r="A746" s="60">
        <f>Spreads!A798</f>
        <v>44589</v>
      </c>
      <c r="B746" s="24">
        <f>IF(Spreads!$F798="","",Spreads!D798)</f>
        <v>70.27</v>
      </c>
      <c r="C746" s="24">
        <f t="shared" si="165"/>
        <v>5</v>
      </c>
      <c r="D746" s="24">
        <f>IF(Spreads!$F798="","",Spreads!G798)</f>
        <v>97.27</v>
      </c>
      <c r="E746" s="24">
        <f>IF(Spreads!$F798="","",Spreads!B798)</f>
        <v>78.77</v>
      </c>
      <c r="F746" s="24">
        <f>IF(Spreads!$F798="","",Spreads!F798)</f>
        <v>64.500853207488646</v>
      </c>
      <c r="G746" s="24">
        <f>IF(Spreads!$F798="","",Spreads!C798)</f>
        <v>67.77</v>
      </c>
      <c r="H746" s="24">
        <f>IF(Spreads!$F798="","",Spreads!H798)</f>
        <v>65.27</v>
      </c>
      <c r="I746" s="24">
        <f t="shared" si="172"/>
        <v>-0.76914679251134999</v>
      </c>
      <c r="J746" s="24">
        <f t="shared" si="173"/>
        <v>2.5</v>
      </c>
      <c r="L746" s="24">
        <f t="shared" si="174"/>
        <v>13.5</v>
      </c>
      <c r="M746" s="24">
        <f t="shared" si="175"/>
        <v>32</v>
      </c>
      <c r="N746" s="24"/>
      <c r="O746" s="24">
        <f t="shared" si="166"/>
        <v>71.01858624979134</v>
      </c>
      <c r="P746" s="24">
        <f t="shared" si="167"/>
        <v>-0.74858624979134447</v>
      </c>
      <c r="Q746" s="24">
        <f t="shared" si="168"/>
        <v>26.050023043364099</v>
      </c>
      <c r="R746" s="24">
        <f t="shared" si="176"/>
        <v>-26.819169835875449</v>
      </c>
      <c r="S746" s="24">
        <f t="shared" si="169"/>
        <v>69.560113764543686</v>
      </c>
      <c r="T746" s="24">
        <f t="shared" si="170"/>
        <v>-1.7901137645436904</v>
      </c>
      <c r="U746" s="24">
        <f t="shared" si="171"/>
        <v>85.780354312557733</v>
      </c>
      <c r="V746" s="24">
        <f t="shared" si="177"/>
        <v>-7.0103543125577374</v>
      </c>
      <c r="W746" s="24">
        <f t="shared" si="178"/>
        <v>5</v>
      </c>
      <c r="X746" s="24">
        <f t="shared" si="179"/>
        <v>0</v>
      </c>
    </row>
    <row r="747" spans="1:24" x14ac:dyDescent="0.2">
      <c r="A747" s="60">
        <f>Spreads!A799</f>
        <v>44592</v>
      </c>
      <c r="B747" s="24">
        <f>IF(Spreads!$F799="","",Spreads!D799)</f>
        <v>69.819999999999993</v>
      </c>
      <c r="C747" s="24">
        <f t="shared" si="165"/>
        <v>5</v>
      </c>
      <c r="D747" s="24">
        <f>IF(Spreads!$F799="","",Spreads!G799)</f>
        <v>96.82</v>
      </c>
      <c r="E747" s="24">
        <f>IF(Spreads!$F799="","",Spreads!B799)</f>
        <v>78.319999999999993</v>
      </c>
      <c r="F747" s="24">
        <f>IF(Spreads!$F799="","",Spreads!F799)</f>
        <v>64.0359208970971</v>
      </c>
      <c r="G747" s="24">
        <f>IF(Spreads!$F799="","",Spreads!C799)</f>
        <v>67.319999999999993</v>
      </c>
      <c r="H747" s="24">
        <f>IF(Spreads!$F799="","",Spreads!H799)</f>
        <v>64.819999999999993</v>
      </c>
      <c r="I747" s="24">
        <f t="shared" si="172"/>
        <v>-0.78407910290289351</v>
      </c>
      <c r="J747" s="24">
        <f t="shared" si="173"/>
        <v>2.5</v>
      </c>
      <c r="L747" s="24">
        <f t="shared" si="174"/>
        <v>13.5</v>
      </c>
      <c r="M747" s="24">
        <f t="shared" si="175"/>
        <v>32</v>
      </c>
      <c r="N747" s="24"/>
      <c r="O747" s="24">
        <f t="shared" si="166"/>
        <v>70.534186783075242</v>
      </c>
      <c r="P747" s="24">
        <f t="shared" si="167"/>
        <v>-0.71418678307524885</v>
      </c>
      <c r="Q747" s="24">
        <f t="shared" si="168"/>
        <v>25.882109269937605</v>
      </c>
      <c r="R747" s="24">
        <f t="shared" si="176"/>
        <v>-26.666188372840498</v>
      </c>
      <c r="S747" s="24">
        <f t="shared" si="169"/>
        <v>69.103823084601871</v>
      </c>
      <c r="T747" s="24">
        <f t="shared" si="170"/>
        <v>-1.7838230846018774</v>
      </c>
      <c r="U747" s="24">
        <f t="shared" si="171"/>
        <v>85.254627849393728</v>
      </c>
      <c r="V747" s="24">
        <f t="shared" si="177"/>
        <v>-6.9346278493937348</v>
      </c>
      <c r="W747" s="24">
        <f t="shared" si="178"/>
        <v>5</v>
      </c>
      <c r="X747" s="24">
        <f t="shared" si="179"/>
        <v>0</v>
      </c>
    </row>
    <row r="748" spans="1:24" x14ac:dyDescent="0.2">
      <c r="A748" s="60">
        <f>Spreads!A800</f>
        <v>44593</v>
      </c>
      <c r="B748" s="24">
        <f>IF(Spreads!$F800="","",Spreads!D800)</f>
        <v>70.83</v>
      </c>
      <c r="C748" s="24">
        <f t="shared" si="165"/>
        <v>5</v>
      </c>
      <c r="D748" s="24">
        <f>IF(Spreads!$F800="","",Spreads!G800)</f>
        <v>97.83</v>
      </c>
      <c r="E748" s="24">
        <f>IF(Spreads!$F800="","",Spreads!B800)</f>
        <v>79.33</v>
      </c>
      <c r="F748" s="24">
        <f>IF(Spreads!$F800="","",Spreads!F800)</f>
        <v>64.455493957694344</v>
      </c>
      <c r="G748" s="24">
        <f>IF(Spreads!$F800="","",Spreads!C800)</f>
        <v>68.33</v>
      </c>
      <c r="H748" s="24">
        <f>IF(Spreads!$F800="","",Spreads!H800)</f>
        <v>65.83</v>
      </c>
      <c r="I748" s="24">
        <f t="shared" si="172"/>
        <v>-1.3745060423056543</v>
      </c>
      <c r="J748" s="24">
        <f t="shared" si="173"/>
        <v>2.5</v>
      </c>
      <c r="L748" s="24">
        <f t="shared" si="174"/>
        <v>13.5</v>
      </c>
      <c r="M748" s="24">
        <f t="shared" si="175"/>
        <v>32</v>
      </c>
      <c r="N748" s="24"/>
      <c r="O748" s="24">
        <f t="shared" si="166"/>
        <v>71.667278543066828</v>
      </c>
      <c r="P748" s="24">
        <f t="shared" si="167"/>
        <v>-0.83727854306683014</v>
      </c>
      <c r="Q748" s="24">
        <f t="shared" si="168"/>
        <v>26.258982405850407</v>
      </c>
      <c r="R748" s="24">
        <f t="shared" si="176"/>
        <v>-27.633488448156061</v>
      </c>
      <c r="S748" s="24">
        <f t="shared" si="169"/>
        <v>70.127942166249056</v>
      </c>
      <c r="T748" s="24">
        <f t="shared" si="170"/>
        <v>-1.797942166249058</v>
      </c>
      <c r="U748" s="24">
        <f t="shared" si="171"/>
        <v>86.434591688939605</v>
      </c>
      <c r="V748" s="24">
        <f t="shared" si="177"/>
        <v>-7.1045916889396068</v>
      </c>
      <c r="W748" s="24">
        <f t="shared" si="178"/>
        <v>5</v>
      </c>
      <c r="X748" s="24">
        <f t="shared" si="179"/>
        <v>0</v>
      </c>
    </row>
    <row r="749" spans="1:24" x14ac:dyDescent="0.2">
      <c r="A749" s="60">
        <f>Spreads!A801</f>
        <v>44594</v>
      </c>
      <c r="B749" s="24">
        <f>IF(Spreads!$F801="","",Spreads!D801)</f>
        <v>70.98</v>
      </c>
      <c r="C749" s="24">
        <f t="shared" si="165"/>
        <v>5</v>
      </c>
      <c r="D749" s="24">
        <f>IF(Spreads!$F801="","",Spreads!G801)</f>
        <v>97.98</v>
      </c>
      <c r="E749" s="24">
        <f>IF(Spreads!$F801="","",Spreads!B801)</f>
        <v>79.98</v>
      </c>
      <c r="F749" s="24">
        <f>IF(Spreads!$F801="","",Spreads!F801)</f>
        <v>64.149319021582841</v>
      </c>
      <c r="G749" s="24">
        <f>IF(Spreads!$F801="","",Spreads!C801)</f>
        <v>68.48</v>
      </c>
      <c r="H749" s="24">
        <f>IF(Spreads!$F801="","",Spreads!H801)</f>
        <v>65.98</v>
      </c>
      <c r="I749" s="24">
        <f t="shared" si="172"/>
        <v>-1.8306809784171634</v>
      </c>
      <c r="J749" s="24">
        <f t="shared" si="173"/>
        <v>2.5</v>
      </c>
      <c r="L749" s="24">
        <f t="shared" si="174"/>
        <v>14</v>
      </c>
      <c r="M749" s="24">
        <f t="shared" si="175"/>
        <v>32</v>
      </c>
      <c r="N749" s="24"/>
      <c r="O749" s="24">
        <f t="shared" si="166"/>
        <v>71.862657731686525</v>
      </c>
      <c r="P749" s="24">
        <f t="shared" si="167"/>
        <v>-0.88265773168652117</v>
      </c>
      <c r="Q749" s="24">
        <f t="shared" si="168"/>
        <v>26.314953663659239</v>
      </c>
      <c r="R749" s="24">
        <f t="shared" si="176"/>
        <v>-28.145634642076402</v>
      </c>
      <c r="S749" s="24">
        <f t="shared" si="169"/>
        <v>70.457411402954108</v>
      </c>
      <c r="T749" s="24">
        <f t="shared" si="170"/>
        <v>-1.9774114029541039</v>
      </c>
      <c r="U749" s="24">
        <f t="shared" si="171"/>
        <v>86.609833843327621</v>
      </c>
      <c r="V749" s="24">
        <f t="shared" si="177"/>
        <v>-6.6298338433276172</v>
      </c>
      <c r="W749" s="24">
        <f t="shared" si="178"/>
        <v>5</v>
      </c>
      <c r="X749" s="24">
        <f t="shared" si="179"/>
        <v>0</v>
      </c>
    </row>
    <row r="750" spans="1:24" x14ac:dyDescent="0.2">
      <c r="A750" s="60">
        <f>Spreads!A802</f>
        <v>44595</v>
      </c>
      <c r="B750" s="24">
        <f>IF(Spreads!$F802="","",Spreads!D802)</f>
        <v>70.25</v>
      </c>
      <c r="C750" s="24">
        <f t="shared" si="165"/>
        <v>4.5</v>
      </c>
      <c r="D750" s="24">
        <f>IF(Spreads!$F802="","",Spreads!G802)</f>
        <v>97.75</v>
      </c>
      <c r="E750" s="24">
        <f>IF(Spreads!$F802="","",Spreads!B802)</f>
        <v>79.25</v>
      </c>
      <c r="F750" s="24">
        <f>IF(Spreads!$F802="","",Spreads!F802)</f>
        <v>64.534872644834365</v>
      </c>
      <c r="G750" s="24">
        <f>IF(Spreads!$F802="","",Spreads!C802)</f>
        <v>68.25</v>
      </c>
      <c r="H750" s="24">
        <f>IF(Spreads!$F802="","",Spreads!H802)</f>
        <v>65.75</v>
      </c>
      <c r="I750" s="24">
        <f t="shared" si="172"/>
        <v>-1.2151273551656345</v>
      </c>
      <c r="J750" s="24">
        <f t="shared" si="173"/>
        <v>2.5</v>
      </c>
      <c r="L750" s="24">
        <f t="shared" si="174"/>
        <v>13.5</v>
      </c>
      <c r="M750" s="24">
        <f t="shared" si="175"/>
        <v>32</v>
      </c>
      <c r="N750" s="24"/>
      <c r="O750" s="24">
        <f t="shared" si="166"/>
        <v>71.569247308592537</v>
      </c>
      <c r="P750" s="24">
        <f t="shared" si="167"/>
        <v>-1.3192473085925371</v>
      </c>
      <c r="Q750" s="24">
        <f t="shared" si="168"/>
        <v>26.229131068352363</v>
      </c>
      <c r="R750" s="24">
        <f t="shared" si="176"/>
        <v>-27.444258423517997</v>
      </c>
      <c r="S750" s="24">
        <f t="shared" si="169"/>
        <v>70.046823823148287</v>
      </c>
      <c r="T750" s="24">
        <f t="shared" si="170"/>
        <v>-1.7968238231482871</v>
      </c>
      <c r="U750" s="24">
        <f t="shared" si="171"/>
        <v>86.36356468911552</v>
      </c>
      <c r="V750" s="24">
        <f t="shared" si="177"/>
        <v>-7.1135646891155204</v>
      </c>
      <c r="W750" s="24">
        <f t="shared" si="178"/>
        <v>5</v>
      </c>
      <c r="X750" s="24">
        <f t="shared" si="179"/>
        <v>-0.5</v>
      </c>
    </row>
    <row r="751" spans="1:24" x14ac:dyDescent="0.2">
      <c r="A751" s="60">
        <f>Spreads!A803</f>
        <v>44596</v>
      </c>
      <c r="B751" s="24">
        <f>IF(Spreads!$F803="","",Spreads!D803)</f>
        <v>69.86</v>
      </c>
      <c r="C751" s="24">
        <f t="shared" si="165"/>
        <v>4.5</v>
      </c>
      <c r="D751" s="24">
        <f>IF(Spreads!$F803="","",Spreads!G803)</f>
        <v>97.36</v>
      </c>
      <c r="E751" s="24">
        <f>IF(Spreads!$F803="","",Spreads!B803)</f>
        <v>78.86</v>
      </c>
      <c r="F751" s="24">
        <f>IF(Spreads!$F803="","",Spreads!F803)</f>
        <v>65.215261391748797</v>
      </c>
      <c r="G751" s="24">
        <f>IF(Spreads!$F803="","",Spreads!C803)</f>
        <v>67.86</v>
      </c>
      <c r="H751" s="24">
        <f>IF(Spreads!$F803="","",Spreads!H803)</f>
        <v>65.36</v>
      </c>
      <c r="I751" s="24">
        <f t="shared" si="172"/>
        <v>-0.14473860825120255</v>
      </c>
      <c r="J751" s="24">
        <f t="shared" si="173"/>
        <v>2.5</v>
      </c>
      <c r="L751" s="24">
        <f t="shared" si="174"/>
        <v>13.5</v>
      </c>
      <c r="M751" s="24">
        <f t="shared" si="175"/>
        <v>32</v>
      </c>
      <c r="N751" s="24"/>
      <c r="O751" s="24">
        <f t="shared" si="166"/>
        <v>71.069767390404763</v>
      </c>
      <c r="P751" s="24">
        <f t="shared" si="167"/>
        <v>-1.2097673904047639</v>
      </c>
      <c r="Q751" s="24">
        <f t="shared" si="168"/>
        <v>26.083605798049401</v>
      </c>
      <c r="R751" s="24">
        <f t="shared" si="176"/>
        <v>-26.228344406300604</v>
      </c>
      <c r="S751" s="24">
        <f t="shared" si="169"/>
        <v>69.651371900532055</v>
      </c>
      <c r="T751" s="24">
        <f t="shared" si="170"/>
        <v>-1.7913719005320559</v>
      </c>
      <c r="U751" s="24">
        <f t="shared" si="171"/>
        <v>85.907935087706718</v>
      </c>
      <c r="V751" s="24">
        <f t="shared" si="177"/>
        <v>-7.0479350877067191</v>
      </c>
      <c r="W751" s="24">
        <f t="shared" si="178"/>
        <v>5</v>
      </c>
      <c r="X751" s="24">
        <f t="shared" si="179"/>
        <v>-0.5</v>
      </c>
    </row>
    <row r="752" spans="1:24" x14ac:dyDescent="0.2">
      <c r="A752" s="60">
        <f>Spreads!A804</f>
        <v>44599</v>
      </c>
      <c r="B752" s="24">
        <f>IF(Spreads!$F804="","",Spreads!D804)</f>
        <v>69.84</v>
      </c>
      <c r="C752" s="24">
        <f t="shared" si="165"/>
        <v>4.5</v>
      </c>
      <c r="D752" s="24">
        <f>IF(Spreads!$F804="","",Spreads!G804)</f>
        <v>97.34</v>
      </c>
      <c r="E752" s="24">
        <f>IF(Spreads!$F804="","",Spreads!B804)</f>
        <v>78.09</v>
      </c>
      <c r="F752" s="24">
        <f>IF(Spreads!$F804="","",Spreads!F804)</f>
        <v>65.94100938845753</v>
      </c>
      <c r="G752" s="24">
        <f>IF(Spreads!$F804="","",Spreads!C804)</f>
        <v>68.09</v>
      </c>
      <c r="H752" s="24">
        <f>IF(Spreads!$F804="","",Spreads!H804)</f>
        <v>65.34</v>
      </c>
      <c r="I752" s="24">
        <f t="shared" si="172"/>
        <v>0.60100938845752694</v>
      </c>
      <c r="J752" s="24">
        <f t="shared" si="173"/>
        <v>2.75</v>
      </c>
      <c r="L752" s="24">
        <f t="shared" si="174"/>
        <v>12.75</v>
      </c>
      <c r="M752" s="24">
        <f t="shared" si="175"/>
        <v>32</v>
      </c>
      <c r="N752" s="24"/>
      <c r="O752" s="24">
        <f t="shared" si="166"/>
        <v>70.993348133657918</v>
      </c>
      <c r="P752" s="24">
        <f t="shared" si="167"/>
        <v>-1.1533481336579143</v>
      </c>
      <c r="Q752" s="24">
        <f t="shared" si="168"/>
        <v>26.191510244466599</v>
      </c>
      <c r="R752" s="24">
        <f t="shared" si="176"/>
        <v>-25.590500856009072</v>
      </c>
      <c r="S752" s="24">
        <f t="shared" si="169"/>
        <v>69.365033799670215</v>
      </c>
      <c r="T752" s="24">
        <f t="shared" si="170"/>
        <v>-1.2750337996702115</v>
      </c>
      <c r="U752" s="24">
        <f t="shared" si="171"/>
        <v>85.884569467121651</v>
      </c>
      <c r="V752" s="24">
        <f t="shared" si="177"/>
        <v>-7.7945694671216472</v>
      </c>
      <c r="W752" s="24">
        <f t="shared" si="178"/>
        <v>5.25</v>
      </c>
      <c r="X752" s="24">
        <f t="shared" si="179"/>
        <v>-0.75</v>
      </c>
    </row>
    <row r="753" spans="1:24" x14ac:dyDescent="0.2">
      <c r="A753" s="60">
        <f>Spreads!A805</f>
        <v>44600</v>
      </c>
      <c r="B753" s="24">
        <f>IF(Spreads!$F805="","",Spreads!D805)</f>
        <v>67.849999999999994</v>
      </c>
      <c r="C753" s="24">
        <f t="shared" si="165"/>
        <v>4.4999999999999929</v>
      </c>
      <c r="D753" s="24">
        <f>IF(Spreads!$F805="","",Spreads!G805)</f>
        <v>95.35</v>
      </c>
      <c r="E753" s="24">
        <f>IF(Spreads!$F805="","",Spreads!B805)</f>
        <v>76.099999999999994</v>
      </c>
      <c r="F753" s="24">
        <f>IF(Spreads!$F805="","",Spreads!F805)</f>
        <v>64.852387393394423</v>
      </c>
      <c r="G753" s="24">
        <f>IF(Spreads!$F805="","",Spreads!C805)</f>
        <v>66.099999999999994</v>
      </c>
      <c r="H753" s="24">
        <f>IF(Spreads!$F805="","",Spreads!H805)</f>
        <v>63.35</v>
      </c>
      <c r="I753" s="24">
        <f t="shared" si="172"/>
        <v>1.5023873933944216</v>
      </c>
      <c r="J753" s="24">
        <f t="shared" si="173"/>
        <v>2.7499999999999929</v>
      </c>
      <c r="L753" s="24">
        <f t="shared" si="174"/>
        <v>12.749999999999993</v>
      </c>
      <c r="M753" s="24">
        <f t="shared" si="175"/>
        <v>31.999999999999993</v>
      </c>
      <c r="N753" s="24"/>
      <c r="O753" s="24">
        <f t="shared" si="166"/>
        <v>68.780083504232906</v>
      </c>
      <c r="P753" s="24">
        <f t="shared" si="167"/>
        <v>-0.9300835042329112</v>
      </c>
      <c r="Q753" s="24">
        <f t="shared" si="168"/>
        <v>25.448958224202759</v>
      </c>
      <c r="R753" s="24">
        <f t="shared" si="176"/>
        <v>-23.946570830808337</v>
      </c>
      <c r="S753" s="24">
        <f t="shared" si="169"/>
        <v>67.347215015038614</v>
      </c>
      <c r="T753" s="24">
        <f t="shared" si="170"/>
        <v>-1.2472150150386199</v>
      </c>
      <c r="U753" s="24">
        <f t="shared" si="171"/>
        <v>83.559690218907491</v>
      </c>
      <c r="V753" s="24">
        <f t="shared" si="177"/>
        <v>-7.4596902189074967</v>
      </c>
      <c r="W753" s="24">
        <f t="shared" si="178"/>
        <v>5</v>
      </c>
      <c r="X753" s="24">
        <f t="shared" si="179"/>
        <v>-0.50000000000000711</v>
      </c>
    </row>
    <row r="754" spans="1:24" x14ac:dyDescent="0.2">
      <c r="A754" s="60">
        <f>Spreads!A806</f>
        <v>44601</v>
      </c>
      <c r="B754" s="24">
        <f>IF(Spreads!$F806="","",Spreads!D806)</f>
        <v>68.599999999999994</v>
      </c>
      <c r="C754" s="24">
        <f t="shared" si="165"/>
        <v>4.5</v>
      </c>
      <c r="D754" s="24">
        <f>IF(Spreads!$F806="","",Spreads!G806)</f>
        <v>96.1</v>
      </c>
      <c r="E754" s="24">
        <f>IF(Spreads!$F806="","",Spreads!B806)</f>
        <v>76.849999999999994</v>
      </c>
      <c r="F754" s="24">
        <f>IF(Spreads!$F806="","",Spreads!F806)</f>
        <v>65.714213139486048</v>
      </c>
      <c r="G754" s="24">
        <f>IF(Spreads!$F806="","",Spreads!C806)</f>
        <v>66.849999999999994</v>
      </c>
      <c r="H754" s="24">
        <f>IF(Spreads!$F806="","",Spreads!H806)</f>
        <v>64.099999999999994</v>
      </c>
      <c r="I754" s="24">
        <f t="shared" si="172"/>
        <v>1.6142131394860542</v>
      </c>
      <c r="J754" s="24">
        <f t="shared" si="173"/>
        <v>2.75</v>
      </c>
      <c r="L754" s="24">
        <f t="shared" si="174"/>
        <v>12.75</v>
      </c>
      <c r="M754" s="24">
        <f t="shared" si="175"/>
        <v>32</v>
      </c>
      <c r="N754" s="24"/>
      <c r="O754" s="24">
        <f t="shared" si="166"/>
        <v>69.581022570944725</v>
      </c>
      <c r="P754" s="24">
        <f t="shared" si="167"/>
        <v>-0.98102257094473089</v>
      </c>
      <c r="Q754" s="24">
        <f t="shared" si="168"/>
        <v>25.72881451324692</v>
      </c>
      <c r="R754" s="24">
        <f t="shared" si="176"/>
        <v>-24.114601373760866</v>
      </c>
      <c r="S754" s="24">
        <f t="shared" si="169"/>
        <v>68.107699481608307</v>
      </c>
      <c r="T754" s="24">
        <f t="shared" si="170"/>
        <v>-1.2576994816083129</v>
      </c>
      <c r="U754" s="24">
        <f t="shared" si="171"/>
        <v>84.4359009908475</v>
      </c>
      <c r="V754" s="24">
        <f t="shared" si="177"/>
        <v>-7.5859009908475059</v>
      </c>
      <c r="W754" s="24">
        <f t="shared" si="178"/>
        <v>5</v>
      </c>
      <c r="X754" s="24">
        <f t="shared" si="179"/>
        <v>-0.5</v>
      </c>
    </row>
    <row r="755" spans="1:24" x14ac:dyDescent="0.2">
      <c r="A755" s="60">
        <f>Spreads!A807</f>
        <v>44602</v>
      </c>
      <c r="B755" s="24">
        <f>IF(Spreads!$F807="","",Spreads!D807)</f>
        <v>69.510000000000005</v>
      </c>
      <c r="C755" s="24">
        <f t="shared" si="165"/>
        <v>5</v>
      </c>
      <c r="D755" s="24">
        <f>IF(Spreads!$F807="","",Spreads!G807)</f>
        <v>96.51</v>
      </c>
      <c r="E755" s="24">
        <f>IF(Spreads!$F807="","",Spreads!B807)</f>
        <v>77.010000000000005</v>
      </c>
      <c r="F755" s="24">
        <f>IF(Spreads!$F807="","",Spreads!F807)</f>
        <v>67.369825756977846</v>
      </c>
      <c r="G755" s="24">
        <f>IF(Spreads!$F807="","",Spreads!C807)</f>
        <v>67.010000000000005</v>
      </c>
      <c r="H755" s="24">
        <f>IF(Spreads!$F807="","",Spreads!H807)</f>
        <v>64.510000000000005</v>
      </c>
      <c r="I755" s="24">
        <f t="shared" si="172"/>
        <v>2.8598257569778411</v>
      </c>
      <c r="J755" s="24">
        <f t="shared" si="173"/>
        <v>2.5</v>
      </c>
      <c r="L755" s="24">
        <f t="shared" si="174"/>
        <v>12.5</v>
      </c>
      <c r="M755" s="24">
        <f t="shared" si="175"/>
        <v>32</v>
      </c>
      <c r="N755" s="24"/>
      <c r="O755" s="24">
        <f t="shared" si="166"/>
        <v>69.931763657612109</v>
      </c>
      <c r="P755" s="24">
        <f t="shared" si="167"/>
        <v>-0.42176365761210377</v>
      </c>
      <c r="Q755" s="24">
        <f t="shared" si="168"/>
        <v>25.766435337132691</v>
      </c>
      <c r="R755" s="24">
        <f t="shared" si="176"/>
        <v>-22.90660958015485</v>
      </c>
      <c r="S755" s="24">
        <f t="shared" si="169"/>
        <v>68.434744818304196</v>
      </c>
      <c r="T755" s="24">
        <f t="shared" si="170"/>
        <v>-1.4247448183041911</v>
      </c>
      <c r="U755" s="24">
        <f t="shared" si="171"/>
        <v>84.892460730325183</v>
      </c>
      <c r="V755" s="24">
        <f t="shared" si="177"/>
        <v>-7.8824607303251781</v>
      </c>
      <c r="W755" s="24">
        <f t="shared" si="178"/>
        <v>5</v>
      </c>
      <c r="X755" s="24">
        <f t="shared" si="179"/>
        <v>0</v>
      </c>
    </row>
    <row r="756" spans="1:24" x14ac:dyDescent="0.2">
      <c r="A756" s="60">
        <f>Spreads!A808</f>
        <v>44603</v>
      </c>
      <c r="B756" s="24">
        <f>IF(Spreads!$F808="","",Spreads!D808)</f>
        <v>70.72</v>
      </c>
      <c r="C756" s="24">
        <f t="shared" si="165"/>
        <v>5</v>
      </c>
      <c r="D756" s="24">
        <f>IF(Spreads!$F808="","",Spreads!G808)</f>
        <v>97.72</v>
      </c>
      <c r="E756" s="24">
        <f>IF(Spreads!$F808="","",Spreads!B808)</f>
        <v>79.22</v>
      </c>
      <c r="F756" s="24">
        <f>IF(Spreads!$F808="","",Spreads!F808)</f>
        <v>67.698680317986486</v>
      </c>
      <c r="G756" s="24">
        <f>IF(Spreads!$F808="","",Spreads!C808)</f>
        <v>69.22</v>
      </c>
      <c r="H756" s="24">
        <f>IF(Spreads!$F808="","",Spreads!H808)</f>
        <v>65.72</v>
      </c>
      <c r="I756" s="24">
        <f t="shared" si="172"/>
        <v>1.9786803179864876</v>
      </c>
      <c r="J756" s="24">
        <f t="shared" si="173"/>
        <v>3.5</v>
      </c>
      <c r="L756" s="24">
        <f t="shared" si="174"/>
        <v>13.5</v>
      </c>
      <c r="M756" s="24">
        <f t="shared" si="175"/>
        <v>32</v>
      </c>
      <c r="N756" s="24"/>
      <c r="O756" s="24">
        <f t="shared" si="166"/>
        <v>71.30201127475776</v>
      </c>
      <c r="P756" s="24">
        <f t="shared" si="167"/>
        <v>-0.58201127475776104</v>
      </c>
      <c r="Q756" s="24">
        <f t="shared" si="168"/>
        <v>26.679405939957419</v>
      </c>
      <c r="R756" s="24">
        <f t="shared" si="176"/>
        <v>-24.700725621970932</v>
      </c>
      <c r="S756" s="24">
        <f t="shared" si="169"/>
        <v>70.016404444485502</v>
      </c>
      <c r="T756" s="24">
        <f t="shared" si="170"/>
        <v>-0.7964044444855034</v>
      </c>
      <c r="U756" s="24">
        <f t="shared" si="171"/>
        <v>86.306080775721739</v>
      </c>
      <c r="V756" s="24">
        <f t="shared" si="177"/>
        <v>-7.0860807757217401</v>
      </c>
      <c r="W756" s="24">
        <f t="shared" si="178"/>
        <v>5.5</v>
      </c>
      <c r="X756" s="24">
        <f t="shared" si="179"/>
        <v>-0.5</v>
      </c>
    </row>
    <row r="757" spans="1:24" x14ac:dyDescent="0.2">
      <c r="A757" s="60">
        <f>Spreads!A809</f>
        <v>44606</v>
      </c>
      <c r="B757" s="24">
        <f>IF(Spreads!$F809="","",Spreads!D809)</f>
        <v>70.81</v>
      </c>
      <c r="C757" s="24">
        <f t="shared" si="165"/>
        <v>5</v>
      </c>
      <c r="D757" s="24">
        <f>IF(Spreads!$F809="","",Spreads!G809)</f>
        <v>97.81</v>
      </c>
      <c r="E757" s="24">
        <f>IF(Spreads!$F809="","",Spreads!B809)</f>
        <v>78.81</v>
      </c>
      <c r="F757" s="24">
        <f>IF(Spreads!$F809="","",Spreads!F809)</f>
        <v>68.140933003480882</v>
      </c>
      <c r="G757" s="24">
        <f>IF(Spreads!$F809="","",Spreads!C809)</f>
        <v>68.81</v>
      </c>
      <c r="H757" s="24">
        <f>IF(Spreads!$F809="","",Spreads!H809)</f>
        <v>65.81</v>
      </c>
      <c r="I757" s="24">
        <f t="shared" si="172"/>
        <v>2.3309330034808795</v>
      </c>
      <c r="J757" s="24">
        <f t="shared" si="173"/>
        <v>3</v>
      </c>
      <c r="L757" s="24">
        <f t="shared" si="174"/>
        <v>13</v>
      </c>
      <c r="M757" s="24">
        <f t="shared" si="175"/>
        <v>32</v>
      </c>
      <c r="N757" s="24"/>
      <c r="O757" s="24">
        <f t="shared" si="166"/>
        <v>71.373206467661618</v>
      </c>
      <c r="P757" s="24">
        <f t="shared" si="167"/>
        <v>-0.56320646766161531</v>
      </c>
      <c r="Q757" s="24">
        <f t="shared" si="168"/>
        <v>26.482254133059307</v>
      </c>
      <c r="R757" s="24">
        <f t="shared" si="176"/>
        <v>-24.151321129578427</v>
      </c>
      <c r="S757" s="24">
        <f t="shared" si="169"/>
        <v>69.930290237082772</v>
      </c>
      <c r="T757" s="24">
        <f t="shared" si="170"/>
        <v>-1.1202902370827701</v>
      </c>
      <c r="U757" s="24">
        <f t="shared" si="171"/>
        <v>86.411226068354551</v>
      </c>
      <c r="V757" s="24">
        <f t="shared" si="177"/>
        <v>-7.6012260683545492</v>
      </c>
      <c r="W757" s="24">
        <f t="shared" si="178"/>
        <v>5.25</v>
      </c>
      <c r="X757" s="24">
        <f t="shared" si="179"/>
        <v>-0.25</v>
      </c>
    </row>
    <row r="758" spans="1:24" x14ac:dyDescent="0.2">
      <c r="A758" s="60">
        <f>Spreads!A810</f>
        <v>44607</v>
      </c>
      <c r="B758" s="24">
        <f>IF(Spreads!$F810="","",Spreads!D810)</f>
        <v>70.63</v>
      </c>
      <c r="C758" s="24">
        <f t="shared" si="165"/>
        <v>5</v>
      </c>
      <c r="D758" s="24">
        <f>IF(Spreads!$F810="","",Spreads!G810)</f>
        <v>97.63</v>
      </c>
      <c r="E758" s="24">
        <f>IF(Spreads!$F810="","",Spreads!B810)</f>
        <v>78.13</v>
      </c>
      <c r="F758" s="24">
        <f>IF(Spreads!$F810="","",Spreads!F810)</f>
        <v>68.93471987488104</v>
      </c>
      <c r="G758" s="24">
        <f>IF(Spreads!$F810="","",Spreads!C810)</f>
        <v>68.13</v>
      </c>
      <c r="H758" s="24">
        <f>IF(Spreads!$F810="","",Spreads!H810)</f>
        <v>65.63</v>
      </c>
      <c r="I758" s="24">
        <f t="shared" si="172"/>
        <v>3.3047198748810445</v>
      </c>
      <c r="J758" s="24">
        <f t="shared" si="173"/>
        <v>2.5</v>
      </c>
      <c r="L758" s="24">
        <f t="shared" si="174"/>
        <v>12.5</v>
      </c>
      <c r="M758" s="24">
        <f t="shared" si="175"/>
        <v>32</v>
      </c>
      <c r="N758" s="24"/>
      <c r="O758" s="24">
        <f t="shared" si="166"/>
        <v>71.107396092729644</v>
      </c>
      <c r="P758" s="24">
        <f t="shared" si="167"/>
        <v>-0.47739609272964856</v>
      </c>
      <c r="Q758" s="24">
        <f t="shared" si="168"/>
        <v>26.184354062105299</v>
      </c>
      <c r="R758" s="24">
        <f t="shared" si="176"/>
        <v>-22.879634187224255</v>
      </c>
      <c r="S758" s="24">
        <f t="shared" si="169"/>
        <v>69.570401621714922</v>
      </c>
      <c r="T758" s="24">
        <f t="shared" si="170"/>
        <v>-1.4404016217149263</v>
      </c>
      <c r="U758" s="24">
        <f t="shared" si="171"/>
        <v>86.200935483088927</v>
      </c>
      <c r="V758" s="24">
        <f t="shared" si="177"/>
        <v>-8.0709354830889311</v>
      </c>
      <c r="W758" s="24">
        <f t="shared" si="178"/>
        <v>5.25</v>
      </c>
      <c r="X758" s="24">
        <f t="shared" si="179"/>
        <v>-0.25</v>
      </c>
    </row>
    <row r="759" spans="1:24" x14ac:dyDescent="0.2">
      <c r="A759" s="60">
        <f>Spreads!A811</f>
        <v>44608</v>
      </c>
      <c r="B759" s="24">
        <f>IF(Spreads!$F811="","",Spreads!D811)</f>
        <v>71.97</v>
      </c>
      <c r="C759" s="24">
        <f t="shared" si="165"/>
        <v>5</v>
      </c>
      <c r="D759" s="24">
        <f>IF(Spreads!$F811="","",Spreads!G811)</f>
        <v>98.97</v>
      </c>
      <c r="E759" s="24">
        <f>IF(Spreads!$F811="","",Spreads!B811)</f>
        <v>78.97</v>
      </c>
      <c r="F759" s="24">
        <f>IF(Spreads!$F811="","",Spreads!F811)</f>
        <v>69.059457811815363</v>
      </c>
      <c r="G759" s="24">
        <f>IF(Spreads!$F811="","",Spreads!C811)</f>
        <v>68.97</v>
      </c>
      <c r="H759" s="24">
        <f>IF(Spreads!$F811="","",Spreads!H811)</f>
        <v>66.97</v>
      </c>
      <c r="I759" s="24">
        <f t="shared" si="172"/>
        <v>2.0894578118153646</v>
      </c>
      <c r="J759" s="24">
        <f t="shared" si="173"/>
        <v>2</v>
      </c>
      <c r="L759" s="24">
        <f t="shared" si="174"/>
        <v>12</v>
      </c>
      <c r="M759" s="24">
        <f t="shared" si="175"/>
        <v>32</v>
      </c>
      <c r="N759" s="24"/>
      <c r="O759" s="24">
        <f t="shared" si="166"/>
        <v>72.64246917824704</v>
      </c>
      <c r="P759" s="24">
        <f t="shared" si="167"/>
        <v>-0.67246917824704155</v>
      </c>
      <c r="Q759" s="24">
        <f t="shared" si="168"/>
        <v>26.453629403614116</v>
      </c>
      <c r="R759" s="24">
        <f t="shared" si="176"/>
        <v>-24.364171591798751</v>
      </c>
      <c r="S759" s="24">
        <f t="shared" si="169"/>
        <v>70.751761525261685</v>
      </c>
      <c r="T759" s="24">
        <f t="shared" si="170"/>
        <v>-1.7817615252616861</v>
      </c>
      <c r="U759" s="24">
        <f t="shared" si="171"/>
        <v>87.766432062288416</v>
      </c>
      <c r="V759" s="24">
        <f t="shared" si="177"/>
        <v>-8.7964320622884173</v>
      </c>
      <c r="W759" s="24">
        <f t="shared" si="178"/>
        <v>5.25</v>
      </c>
      <c r="X759" s="24">
        <f t="shared" si="179"/>
        <v>-0.25</v>
      </c>
    </row>
    <row r="760" spans="1:24" x14ac:dyDescent="0.2">
      <c r="A760" s="60">
        <f>Spreads!A812</f>
        <v>44609</v>
      </c>
      <c r="B760" s="24">
        <f>IF(Spreads!$F812="","",Spreads!D812)</f>
        <v>71.81</v>
      </c>
      <c r="C760" s="24">
        <f t="shared" si="165"/>
        <v>5</v>
      </c>
      <c r="D760" s="24">
        <f>IF(Spreads!$F812="","",Spreads!G812)</f>
        <v>98.81</v>
      </c>
      <c r="E760" s="24">
        <f>IF(Spreads!$F812="","",Spreads!B812)</f>
        <v>78.81</v>
      </c>
      <c r="F760" s="24">
        <f>IF(Spreads!$F812="","",Spreads!F812)</f>
        <v>69.683147496486924</v>
      </c>
      <c r="G760" s="24">
        <f>IF(Spreads!$F812="","",Spreads!C812)</f>
        <v>68.81</v>
      </c>
      <c r="H760" s="24">
        <f>IF(Spreads!$F812="","",Spreads!H812)</f>
        <v>66.81</v>
      </c>
      <c r="I760" s="24">
        <f t="shared" si="172"/>
        <v>2.8731474964869221</v>
      </c>
      <c r="J760" s="24">
        <f t="shared" si="173"/>
        <v>2</v>
      </c>
      <c r="L760" s="24">
        <f t="shared" si="174"/>
        <v>12</v>
      </c>
      <c r="M760" s="24">
        <f t="shared" si="175"/>
        <v>32</v>
      </c>
      <c r="N760" s="24"/>
      <c r="O760" s="24">
        <f t="shared" si="166"/>
        <v>72.41221603663567</v>
      </c>
      <c r="P760" s="24">
        <f t="shared" si="167"/>
        <v>-0.60221603663566725</v>
      </c>
      <c r="Q760" s="24">
        <f t="shared" si="168"/>
        <v>26.393926728618027</v>
      </c>
      <c r="R760" s="24">
        <f t="shared" si="176"/>
        <v>-23.520779232131105</v>
      </c>
      <c r="S760" s="24">
        <f t="shared" si="169"/>
        <v>70.589524839060147</v>
      </c>
      <c r="T760" s="24">
        <f t="shared" si="170"/>
        <v>-1.7795248390601444</v>
      </c>
      <c r="U760" s="24">
        <f t="shared" si="171"/>
        <v>87.579507097607888</v>
      </c>
      <c r="V760" s="24">
        <f t="shared" si="177"/>
        <v>-8.7695070976078853</v>
      </c>
      <c r="W760" s="24">
        <f t="shared" si="178"/>
        <v>5.25</v>
      </c>
      <c r="X760" s="24">
        <f t="shared" si="179"/>
        <v>-0.25</v>
      </c>
    </row>
    <row r="761" spans="1:24" x14ac:dyDescent="0.2">
      <c r="A761" s="60">
        <f>Spreads!A813</f>
        <v>44610</v>
      </c>
      <c r="B761" s="24">
        <f>IF(Spreads!$F813="","",Spreads!D813)</f>
        <v>72.569999999999993</v>
      </c>
      <c r="C761" s="24">
        <f t="shared" si="165"/>
        <v>5</v>
      </c>
      <c r="D761" s="24">
        <f>IF(Spreads!$F813="","",Spreads!G813)</f>
        <v>99.57</v>
      </c>
      <c r="E761" s="24">
        <f>IF(Spreads!$F813="","",Spreads!B813)</f>
        <v>79.569999999999993</v>
      </c>
      <c r="F761" s="24">
        <f>IF(Spreads!$F813="","",Spreads!F813)</f>
        <v>70.012002057495565</v>
      </c>
      <c r="G761" s="24">
        <f>IF(Spreads!$F813="","",Spreads!C813)</f>
        <v>69.569999999999993</v>
      </c>
      <c r="H761" s="24">
        <f>IF(Spreads!$F813="","",Spreads!H813)</f>
        <v>67.569999999999993</v>
      </c>
      <c r="I761" s="24">
        <f t="shared" si="172"/>
        <v>2.4420020574955714</v>
      </c>
      <c r="J761" s="24">
        <f t="shared" si="173"/>
        <v>2</v>
      </c>
      <c r="L761" s="24">
        <f t="shared" si="174"/>
        <v>12</v>
      </c>
      <c r="M761" s="24">
        <f t="shared" si="175"/>
        <v>32</v>
      </c>
      <c r="N761" s="24"/>
      <c r="O761" s="24">
        <f t="shared" si="166"/>
        <v>73.26387351440242</v>
      </c>
      <c r="P761" s="24">
        <f t="shared" si="167"/>
        <v>-0.69387351440242639</v>
      </c>
      <c r="Q761" s="24">
        <f t="shared" si="168"/>
        <v>26.677514434849442</v>
      </c>
      <c r="R761" s="24">
        <f t="shared" si="176"/>
        <v>-24.235512377353871</v>
      </c>
      <c r="S761" s="24">
        <f t="shared" si="169"/>
        <v>71.360149098517425</v>
      </c>
      <c r="T761" s="24">
        <f t="shared" si="170"/>
        <v>-1.790149098517432</v>
      </c>
      <c r="U761" s="24">
        <f t="shared" si="171"/>
        <v>88.467400679840409</v>
      </c>
      <c r="V761" s="24">
        <f t="shared" si="177"/>
        <v>-8.8974006798404162</v>
      </c>
      <c r="W761" s="24">
        <f t="shared" si="178"/>
        <v>5.25</v>
      </c>
      <c r="X761" s="24">
        <f t="shared" si="179"/>
        <v>-0.25</v>
      </c>
    </row>
    <row r="762" spans="1:24" x14ac:dyDescent="0.2">
      <c r="A762" s="60">
        <f>Spreads!A814</f>
        <v>44614</v>
      </c>
      <c r="B762" s="24">
        <f>IF(Spreads!$F814="","",Spreads!D814)</f>
        <v>75.150000000000006</v>
      </c>
      <c r="C762" s="24">
        <f t="shared" si="165"/>
        <v>5</v>
      </c>
      <c r="D762" s="24">
        <f>IF(Spreads!$F814="","",Spreads!G814)</f>
        <v>102.15</v>
      </c>
      <c r="E762" s="24">
        <f>IF(Spreads!$F814="","",Spreads!B814)</f>
        <v>82.15</v>
      </c>
      <c r="F762" s="24">
        <f>IF(Spreads!$F814="","",Spreads!F814)</f>
        <v>70.36353624340137</v>
      </c>
      <c r="G762" s="24">
        <f>IF(Spreads!$F814="","",Spreads!C814)</f>
        <v>72.150000000000006</v>
      </c>
      <c r="H762" s="24">
        <f>IF(Spreads!$F814="","",Spreads!H814)</f>
        <v>70.150000000000006</v>
      </c>
      <c r="I762" s="24">
        <f t="shared" si="172"/>
        <v>0.21353624340136435</v>
      </c>
      <c r="J762" s="24">
        <f t="shared" si="173"/>
        <v>2</v>
      </c>
      <c r="L762" s="24">
        <f t="shared" si="174"/>
        <v>12</v>
      </c>
      <c r="M762" s="24">
        <f t="shared" si="175"/>
        <v>32</v>
      </c>
      <c r="N762" s="24"/>
      <c r="O762" s="24">
        <f t="shared" si="166"/>
        <v>76.211272162633009</v>
      </c>
      <c r="P762" s="24">
        <f t="shared" si="167"/>
        <v>-1.0612721626330028</v>
      </c>
      <c r="Q762" s="24">
        <f t="shared" si="168"/>
        <v>27.640220069161352</v>
      </c>
      <c r="R762" s="24">
        <f t="shared" si="176"/>
        <v>-27.426683825759987</v>
      </c>
      <c r="S762" s="24">
        <f t="shared" si="169"/>
        <v>73.976215663517195</v>
      </c>
      <c r="T762" s="24">
        <f t="shared" si="170"/>
        <v>-1.8262156635171891</v>
      </c>
      <c r="U762" s="24">
        <f t="shared" si="171"/>
        <v>91.481565735314064</v>
      </c>
      <c r="V762" s="24">
        <f t="shared" si="177"/>
        <v>-9.331565735314058</v>
      </c>
      <c r="W762" s="24">
        <f t="shared" si="178"/>
        <v>5.5</v>
      </c>
      <c r="X762" s="24">
        <f t="shared" si="179"/>
        <v>-0.5</v>
      </c>
    </row>
    <row r="763" spans="1:24" x14ac:dyDescent="0.2">
      <c r="A763" s="60">
        <f>Spreads!A815</f>
        <v>44615</v>
      </c>
      <c r="B763" s="24">
        <f>IF(Spreads!$F815="","",Spreads!D815)</f>
        <v>75.72</v>
      </c>
      <c r="C763" s="24">
        <f t="shared" si="165"/>
        <v>5</v>
      </c>
      <c r="D763" s="24">
        <f>IF(Spreads!$F815="","",Spreads!G815)</f>
        <v>102.72</v>
      </c>
      <c r="E763" s="24">
        <f>IF(Spreads!$F815="","",Spreads!B815)</f>
        <v>82.72</v>
      </c>
      <c r="F763" s="24">
        <f>IF(Spreads!$F815="","",Spreads!F815)</f>
        <v>69.535729934655464</v>
      </c>
      <c r="G763" s="24">
        <f>IF(Spreads!$F815="","",Spreads!C815)</f>
        <v>72.72</v>
      </c>
      <c r="H763" s="24">
        <f>IF(Spreads!$F815="","",Spreads!H815)</f>
        <v>70.72</v>
      </c>
      <c r="I763" s="24">
        <f t="shared" si="172"/>
        <v>-1.1842700653445348</v>
      </c>
      <c r="J763" s="24">
        <f t="shared" si="173"/>
        <v>2</v>
      </c>
      <c r="L763" s="24">
        <f t="shared" si="174"/>
        <v>12</v>
      </c>
      <c r="M763" s="24">
        <f t="shared" si="175"/>
        <v>32</v>
      </c>
      <c r="N763" s="24"/>
      <c r="O763" s="24">
        <f t="shared" si="166"/>
        <v>76.929029081562987</v>
      </c>
      <c r="P763" s="24">
        <f t="shared" si="167"/>
        <v>-1.2090290815629885</v>
      </c>
      <c r="Q763" s="24">
        <f t="shared" si="168"/>
        <v>27.85291084883491</v>
      </c>
      <c r="R763" s="24">
        <f t="shared" si="176"/>
        <v>-29.037180914179444</v>
      </c>
      <c r="S763" s="24">
        <f t="shared" si="169"/>
        <v>74.55418385811015</v>
      </c>
      <c r="T763" s="24">
        <f t="shared" si="170"/>
        <v>-1.8341838581101513</v>
      </c>
      <c r="U763" s="24">
        <f t="shared" si="171"/>
        <v>92.147485921988476</v>
      </c>
      <c r="V763" s="24">
        <f t="shared" si="177"/>
        <v>-9.4274859219884775</v>
      </c>
      <c r="W763" s="24">
        <f t="shared" si="178"/>
        <v>5.75</v>
      </c>
      <c r="X763" s="24">
        <f t="shared" si="179"/>
        <v>-0.75</v>
      </c>
    </row>
    <row r="764" spans="1:24" x14ac:dyDescent="0.2">
      <c r="A764" s="60">
        <f>Spreads!A816</f>
        <v>44616</v>
      </c>
      <c r="B764" s="24">
        <f>IF(Spreads!$F816="","",Spreads!D816)</f>
        <v>77</v>
      </c>
      <c r="C764" s="24">
        <f t="shared" si="165"/>
        <v>5</v>
      </c>
      <c r="D764" s="24">
        <f>IF(Spreads!$F816="","",Spreads!G816)</f>
        <v>104</v>
      </c>
      <c r="E764" s="24">
        <f>IF(Spreads!$F816="","",Spreads!B816)</f>
        <v>84</v>
      </c>
      <c r="F764" s="24">
        <f>IF(Spreads!$F816="","",Spreads!F816)</f>
        <v>73.527343916553505</v>
      </c>
      <c r="G764" s="24">
        <f>IF(Spreads!$F816="","",Spreads!C816)</f>
        <v>74</v>
      </c>
      <c r="H764" s="24">
        <f>IF(Spreads!$F816="","",Spreads!H816)</f>
        <v>72</v>
      </c>
      <c r="I764" s="24">
        <f t="shared" si="172"/>
        <v>1.5273439165535052</v>
      </c>
      <c r="J764" s="24">
        <f t="shared" si="173"/>
        <v>2</v>
      </c>
      <c r="L764" s="24">
        <f t="shared" si="174"/>
        <v>12</v>
      </c>
      <c r="M764" s="24">
        <f t="shared" si="175"/>
        <v>32</v>
      </c>
      <c r="N764" s="24"/>
      <c r="O764" s="24">
        <f t="shared" si="166"/>
        <v>78.110590488870088</v>
      </c>
      <c r="P764" s="24">
        <f t="shared" si="167"/>
        <v>-1.1105904888700877</v>
      </c>
      <c r="Q764" s="24">
        <f t="shared" si="168"/>
        <v>28.330532248803607</v>
      </c>
      <c r="R764" s="24">
        <f t="shared" si="176"/>
        <v>-26.803188332250102</v>
      </c>
      <c r="S764" s="24">
        <f t="shared" si="169"/>
        <v>75.852077347722428</v>
      </c>
      <c r="T764" s="24">
        <f t="shared" si="170"/>
        <v>-1.8520773477224282</v>
      </c>
      <c r="U764" s="24">
        <f t="shared" si="171"/>
        <v>93.642885639432762</v>
      </c>
      <c r="V764" s="24">
        <f t="shared" si="177"/>
        <v>-9.6428856394327624</v>
      </c>
      <c r="W764" s="24">
        <f t="shared" si="178"/>
        <v>5.75</v>
      </c>
      <c r="X764" s="24">
        <f t="shared" si="179"/>
        <v>-0.75</v>
      </c>
    </row>
    <row r="765" spans="1:24" x14ac:dyDescent="0.2">
      <c r="A765" s="60">
        <f>Spreads!A817</f>
        <v>44617</v>
      </c>
      <c r="B765" s="24">
        <f>IF(Spreads!$F817="","",Spreads!D817)</f>
        <v>73.75</v>
      </c>
      <c r="C765" s="24">
        <f t="shared" si="165"/>
        <v>5</v>
      </c>
      <c r="D765" s="24">
        <f>IF(Spreads!$F817="","",Spreads!G817)</f>
        <v>100.75</v>
      </c>
      <c r="E765" s="24">
        <f>IF(Spreads!$F817="","",Spreads!B817)</f>
        <v>80.75</v>
      </c>
      <c r="F765" s="24">
        <f>IF(Spreads!$F817="","",Spreads!F817)</f>
        <v>69.796545620972665</v>
      </c>
      <c r="G765" s="24">
        <f>IF(Spreads!$F817="","",Spreads!C817)</f>
        <v>70.75</v>
      </c>
      <c r="H765" s="24">
        <f>IF(Spreads!$F817="","",Spreads!H817)</f>
        <v>68.75</v>
      </c>
      <c r="I765" s="24">
        <f t="shared" si="172"/>
        <v>1.0465456209726653</v>
      </c>
      <c r="J765" s="24">
        <f t="shared" si="173"/>
        <v>2</v>
      </c>
      <c r="L765" s="24">
        <f t="shared" si="174"/>
        <v>12</v>
      </c>
      <c r="M765" s="24">
        <f t="shared" si="175"/>
        <v>32</v>
      </c>
      <c r="N765" s="24"/>
      <c r="O765" s="24">
        <f t="shared" si="166"/>
        <v>74.639576560170354</v>
      </c>
      <c r="P765" s="24">
        <f t="shared" si="167"/>
        <v>-0.88957656017035447</v>
      </c>
      <c r="Q765" s="24">
        <f t="shared" si="168"/>
        <v>27.11782166294558</v>
      </c>
      <c r="R765" s="24">
        <f t="shared" si="176"/>
        <v>-26.071276041972915</v>
      </c>
      <c r="S765" s="24">
        <f t="shared" si="169"/>
        <v>72.556644659253763</v>
      </c>
      <c r="T765" s="24">
        <f t="shared" si="170"/>
        <v>-1.8066446592537631</v>
      </c>
      <c r="U765" s="24">
        <f t="shared" si="171"/>
        <v>89.84597229435937</v>
      </c>
      <c r="V765" s="24">
        <f t="shared" si="177"/>
        <v>-9.0959722943593704</v>
      </c>
      <c r="W765" s="24">
        <f t="shared" si="178"/>
        <v>5.5</v>
      </c>
      <c r="X765" s="24">
        <f t="shared" si="179"/>
        <v>-0.5</v>
      </c>
    </row>
    <row r="766" spans="1:24" x14ac:dyDescent="0.2">
      <c r="A766" s="60">
        <f>Spreads!A820</f>
        <v>44622</v>
      </c>
      <c r="B766" s="24">
        <f>IF(Spreads!$F820="","",Spreads!D820)</f>
        <v>80.87</v>
      </c>
      <c r="C766" s="24">
        <f t="shared" si="165"/>
        <v>5</v>
      </c>
      <c r="D766" s="24">
        <f>IF(Spreads!$F820="","",Spreads!G820)</f>
        <v>107.87</v>
      </c>
      <c r="E766" s="24">
        <f>IF(Spreads!$F820="","",Spreads!B820)</f>
        <v>88.87</v>
      </c>
      <c r="F766" s="24">
        <f>IF(Spreads!$F820="","",Spreads!F820)</f>
        <v>81.453872818106689</v>
      </c>
      <c r="G766" s="24">
        <f>IF(Spreads!$F820="","",Spreads!C820)</f>
        <v>78.87</v>
      </c>
      <c r="H766" s="24">
        <f>IF(Spreads!$F820="","",Spreads!H820)</f>
        <v>75.87</v>
      </c>
      <c r="I766" s="24">
        <f t="shared" si="172"/>
        <v>5.5838728181066841</v>
      </c>
      <c r="J766" s="24">
        <f t="shared" si="173"/>
        <v>3</v>
      </c>
      <c r="L766" s="24">
        <f t="shared" si="174"/>
        <v>13</v>
      </c>
      <c r="M766" s="24">
        <f t="shared" si="175"/>
        <v>32</v>
      </c>
      <c r="N766" s="24"/>
      <c r="O766" s="24">
        <f t="shared" si="166"/>
        <v>81.987556414570065</v>
      </c>
      <c r="P766" s="24">
        <f t="shared" si="167"/>
        <v>-1.1175564145700605</v>
      </c>
      <c r="Q766" s="24">
        <f t="shared" si="168"/>
        <v>30.236059823438289</v>
      </c>
      <c r="R766" s="24">
        <f t="shared" si="176"/>
        <v>-24.652187005331605</v>
      </c>
      <c r="S766" s="24">
        <f t="shared" si="169"/>
        <v>80.130921882004273</v>
      </c>
      <c r="T766" s="24">
        <f t="shared" si="170"/>
        <v>-1.2609218820042685</v>
      </c>
      <c r="U766" s="24">
        <f t="shared" si="171"/>
        <v>98.164133222643216</v>
      </c>
      <c r="V766" s="24">
        <f t="shared" si="177"/>
        <v>-9.294133222643211</v>
      </c>
      <c r="W766" s="24">
        <f t="shared" si="178"/>
        <v>6.25</v>
      </c>
      <c r="X766" s="24">
        <f t="shared" si="179"/>
        <v>-1.25</v>
      </c>
    </row>
    <row r="767" spans="1:24" x14ac:dyDescent="0.2">
      <c r="A767" s="60">
        <f>Spreads!A821</f>
        <v>44623</v>
      </c>
      <c r="B767" s="24">
        <f>IF(Spreads!$F821="","",Spreads!D821)</f>
        <v>79.81</v>
      </c>
      <c r="C767" s="24">
        <f t="shared" si="165"/>
        <v>5</v>
      </c>
      <c r="D767" s="24">
        <f>IF(Spreads!$F821="","",Spreads!G821)</f>
        <v>106.81</v>
      </c>
      <c r="E767" s="24">
        <f>IF(Spreads!$F821="","",Spreads!B821)</f>
        <v>87.81</v>
      </c>
      <c r="F767" s="24">
        <f>IF(Spreads!$F821="","",Spreads!F821)</f>
        <v>81.975504190741106</v>
      </c>
      <c r="G767" s="24">
        <f>IF(Spreads!$F821="","",Spreads!C821)</f>
        <v>77.81</v>
      </c>
      <c r="H767" s="24">
        <f>IF(Spreads!$F821="","",Spreads!H821)</f>
        <v>74.81</v>
      </c>
      <c r="I767" s="24">
        <f t="shared" si="172"/>
        <v>7.1655041907411032</v>
      </c>
      <c r="J767" s="24">
        <f t="shared" si="173"/>
        <v>3</v>
      </c>
      <c r="L767" s="24">
        <f t="shared" si="174"/>
        <v>13</v>
      </c>
      <c r="M767" s="24">
        <f t="shared" si="175"/>
        <v>32</v>
      </c>
      <c r="N767" s="24"/>
      <c r="O767" s="24">
        <f t="shared" si="166"/>
        <v>80.727628263809777</v>
      </c>
      <c r="P767" s="24">
        <f t="shared" si="167"/>
        <v>-0.91762826380977458</v>
      </c>
      <c r="Q767" s="24">
        <f t="shared" si="168"/>
        <v>29.840529601589214</v>
      </c>
      <c r="R767" s="24">
        <f t="shared" si="176"/>
        <v>-22.675025410848111</v>
      </c>
      <c r="S767" s="24">
        <f t="shared" si="169"/>
        <v>79.056103835919089</v>
      </c>
      <c r="T767" s="24">
        <f t="shared" si="170"/>
        <v>-1.2461038359190866</v>
      </c>
      <c r="U767" s="24">
        <f t="shared" si="171"/>
        <v>96.925755331634662</v>
      </c>
      <c r="V767" s="24">
        <f t="shared" si="177"/>
        <v>-9.1157553316346593</v>
      </c>
      <c r="W767" s="24">
        <f t="shared" si="178"/>
        <v>6.25</v>
      </c>
      <c r="X767" s="24">
        <f t="shared" si="179"/>
        <v>-1.25</v>
      </c>
    </row>
    <row r="768" spans="1:24" x14ac:dyDescent="0.2">
      <c r="A768" s="60">
        <f>Spreads!A822</f>
        <v>44624</v>
      </c>
      <c r="B768" s="24">
        <f>IF(Spreads!$F822="","",Spreads!D822)</f>
        <v>77.8</v>
      </c>
      <c r="C768" s="24">
        <f t="shared" si="165"/>
        <v>5</v>
      </c>
      <c r="D768" s="24">
        <f>IF(Spreads!$F822="","",Spreads!G822)</f>
        <v>104.8</v>
      </c>
      <c r="E768" s="24">
        <f>IF(Spreads!$F822="","",Spreads!B822)</f>
        <v>85.8</v>
      </c>
      <c r="F768" s="24">
        <f>IF(Spreads!$F822="","",Spreads!F822)</f>
        <v>80.172474011417833</v>
      </c>
      <c r="G768" s="24">
        <f>IF(Spreads!$F822="","",Spreads!C822)</f>
        <v>75.8</v>
      </c>
      <c r="H768" s="24">
        <f>IF(Spreads!$F822="","",Spreads!H822)</f>
        <v>72.8</v>
      </c>
      <c r="I768" s="24">
        <f t="shared" si="172"/>
        <v>7.372474011417836</v>
      </c>
      <c r="J768" s="24">
        <f t="shared" si="173"/>
        <v>3</v>
      </c>
      <c r="L768" s="24">
        <f t="shared" si="174"/>
        <v>13</v>
      </c>
      <c r="M768" s="24">
        <f t="shared" si="175"/>
        <v>32</v>
      </c>
      <c r="N768" s="24"/>
      <c r="O768" s="24">
        <f t="shared" si="166"/>
        <v>78.543852071008075</v>
      </c>
      <c r="P768" s="24">
        <f t="shared" si="167"/>
        <v>-0.74385207100807804</v>
      </c>
      <c r="Q768" s="24">
        <f t="shared" si="168"/>
        <v>29.090514746950859</v>
      </c>
      <c r="R768" s="24">
        <f t="shared" si="176"/>
        <v>-21.718040735533023</v>
      </c>
      <c r="S768" s="24">
        <f t="shared" si="169"/>
        <v>77.018005465512317</v>
      </c>
      <c r="T768" s="24">
        <f t="shared" si="170"/>
        <v>-1.21800546551232</v>
      </c>
      <c r="U768" s="24">
        <f t="shared" si="171"/>
        <v>94.57751046283542</v>
      </c>
      <c r="V768" s="24">
        <f t="shared" si="177"/>
        <v>-8.7775104628354228</v>
      </c>
      <c r="W768" s="24">
        <f t="shared" si="178"/>
        <v>6</v>
      </c>
      <c r="X768" s="24">
        <f t="shared" si="179"/>
        <v>-1</v>
      </c>
    </row>
    <row r="769" spans="1:24" x14ac:dyDescent="0.2">
      <c r="A769" s="60">
        <f>Spreads!A823</f>
        <v>44627</v>
      </c>
      <c r="B769" s="24">
        <f>IF(Spreads!$F823="","",Spreads!D823)</f>
        <v>79.22</v>
      </c>
      <c r="C769" s="24">
        <f t="shared" si="165"/>
        <v>5</v>
      </c>
      <c r="D769" s="24">
        <f>IF(Spreads!$F823="","",Spreads!G823)</f>
        <v>102.22</v>
      </c>
      <c r="E769" s="24">
        <f>IF(Spreads!$F823="","",Spreads!B823)</f>
        <v>87.22</v>
      </c>
      <c r="F769" s="24">
        <f>IF(Spreads!$F823="","",Spreads!F823)</f>
        <v>80.750804446295106</v>
      </c>
      <c r="G769" s="24">
        <f>IF(Spreads!$F823="","",Spreads!C823)</f>
        <v>77.22</v>
      </c>
      <c r="H769" s="24">
        <f>IF(Spreads!$F823="","",Spreads!H823)</f>
        <v>74.22</v>
      </c>
      <c r="I769" s="24">
        <f t="shared" si="172"/>
        <v>6.5308044462951074</v>
      </c>
      <c r="J769" s="24">
        <f t="shared" si="173"/>
        <v>3</v>
      </c>
      <c r="L769" s="24">
        <f t="shared" si="174"/>
        <v>13</v>
      </c>
      <c r="M769" s="24">
        <f t="shared" si="175"/>
        <v>28</v>
      </c>
      <c r="N769" s="24"/>
      <c r="O769" s="24">
        <f t="shared" si="166"/>
        <v>80.137762205264352</v>
      </c>
      <c r="P769" s="24">
        <f t="shared" si="167"/>
        <v>-0.91776220526435281</v>
      </c>
      <c r="Q769" s="24">
        <f t="shared" si="168"/>
        <v>29.620375987541138</v>
      </c>
      <c r="R769" s="24">
        <f t="shared" si="176"/>
        <v>-23.089571541246031</v>
      </c>
      <c r="S769" s="24">
        <f t="shared" si="169"/>
        <v>78.457856055550934</v>
      </c>
      <c r="T769" s="24">
        <f t="shared" si="170"/>
        <v>-1.2378560555509353</v>
      </c>
      <c r="U769" s="24">
        <f t="shared" si="171"/>
        <v>94.038797119710779</v>
      </c>
      <c r="V769" s="24">
        <f t="shared" si="177"/>
        <v>-6.81879711971078</v>
      </c>
      <c r="W769" s="24">
        <f t="shared" si="178"/>
        <v>6.25</v>
      </c>
      <c r="X769" s="24">
        <f t="shared" si="179"/>
        <v>-1.25</v>
      </c>
    </row>
    <row r="770" spans="1:24" x14ac:dyDescent="0.2">
      <c r="A770" s="60">
        <f>Spreads!A824</f>
        <v>44628</v>
      </c>
      <c r="B770" s="24">
        <f>IF(Spreads!$F824="","",Spreads!D824)</f>
        <v>81.75</v>
      </c>
      <c r="C770" s="24">
        <f t="shared" ref="C770:C833" si="180">B770-H770</f>
        <v>6</v>
      </c>
      <c r="D770" s="24">
        <f>IF(Spreads!$F824="","",Spreads!G824)</f>
        <v>103.75</v>
      </c>
      <c r="E770" s="24">
        <f>IF(Spreads!$F824="","",Spreads!B824)</f>
        <v>90.75</v>
      </c>
      <c r="F770" s="24">
        <f>IF(Spreads!$F824="","",Spreads!F824)</f>
        <v>81.20439694423807</v>
      </c>
      <c r="G770" s="24">
        <f>IF(Spreads!$F824="","",Spreads!C824)</f>
        <v>80.75</v>
      </c>
      <c r="H770" s="24">
        <f>IF(Spreads!$F824="","",Spreads!H824)</f>
        <v>75.75</v>
      </c>
      <c r="I770" s="24">
        <f t="shared" si="172"/>
        <v>5.45439694423807</v>
      </c>
      <c r="J770" s="24">
        <f t="shared" si="173"/>
        <v>5</v>
      </c>
      <c r="L770" s="24">
        <f t="shared" si="174"/>
        <v>15</v>
      </c>
      <c r="M770" s="24">
        <f t="shared" si="175"/>
        <v>28</v>
      </c>
      <c r="N770" s="24"/>
      <c r="O770" s="24">
        <f t="shared" ref="O770:O833" si="181">$AA$39+($AA$40*F770)+($AA$41*H770)</f>
        <v>81.86761192533524</v>
      </c>
      <c r="P770" s="24">
        <f t="shared" ref="P770:P833" si="182">B770-O770</f>
        <v>-0.11761192533523968</v>
      </c>
      <c r="Q770" s="24">
        <f t="shared" ref="Q770:Q833" si="183">$AA$99+($AA$103*G770)+($AA$104*H770)</f>
        <v>31.114221063524869</v>
      </c>
      <c r="R770" s="24">
        <f t="shared" si="176"/>
        <v>-25.6598241192868</v>
      </c>
      <c r="S770" s="24">
        <f t="shared" ref="S770:S833" si="184">$AA$59+($AA$60*E770)+($AA$61*H770)</f>
        <v>80.718733740917543</v>
      </c>
      <c r="T770" s="24">
        <f t="shared" ref="T770:T833" si="185">G770-S770</f>
        <v>3.1266259082457282E-2</v>
      </c>
      <c r="U770" s="24">
        <f t="shared" ref="U770:U833" si="186">$AA$18+($AA$19*B770)+($AA$20*D770)+($AA$21*H770)</f>
        <v>95.781396129436018</v>
      </c>
      <c r="V770" s="24">
        <f t="shared" si="177"/>
        <v>-5.0313961294360183</v>
      </c>
      <c r="W770" s="24">
        <f t="shared" si="178"/>
        <v>7</v>
      </c>
      <c r="X770" s="24">
        <f t="shared" si="179"/>
        <v>-1</v>
      </c>
    </row>
    <row r="771" spans="1:24" x14ac:dyDescent="0.2">
      <c r="A771" s="60">
        <f>Spreads!A825</f>
        <v>44629</v>
      </c>
      <c r="B771" s="24">
        <f>IF(Spreads!$F825="","",Spreads!D825)</f>
        <v>80.150000000000006</v>
      </c>
      <c r="C771" s="24">
        <f t="shared" si="180"/>
        <v>6</v>
      </c>
      <c r="D771" s="24">
        <f>IF(Spreads!$F825="","",Spreads!G825)</f>
        <v>102.15</v>
      </c>
      <c r="E771" s="24">
        <f>IF(Spreads!$F825="","",Spreads!B825)</f>
        <v>89.15</v>
      </c>
      <c r="F771" s="24">
        <f>IF(Spreads!$F825="","",Spreads!F825)</f>
        <v>81.090998819752329</v>
      </c>
      <c r="G771" s="24">
        <f>IF(Spreads!$F825="","",Spreads!C825)</f>
        <v>79.150000000000006</v>
      </c>
      <c r="H771" s="24">
        <f>IF(Spreads!$F825="","",Spreads!H825)</f>
        <v>74.150000000000006</v>
      </c>
      <c r="I771" s="24">
        <f t="shared" ref="I771:I834" si="187">F771-H771</f>
        <v>6.9409988197523234</v>
      </c>
      <c r="J771" s="24">
        <f t="shared" ref="J771:J834" si="188">G771-H771</f>
        <v>5</v>
      </c>
      <c r="L771" s="24">
        <f t="shared" ref="L771:L834" si="189">E771-H771</f>
        <v>15</v>
      </c>
      <c r="M771" s="24">
        <f t="shared" ref="M771:M834" si="190">D771-H771</f>
        <v>28</v>
      </c>
      <c r="N771" s="24"/>
      <c r="O771" s="24">
        <f t="shared" si="181"/>
        <v>80.032075062664603</v>
      </c>
      <c r="P771" s="24">
        <f t="shared" si="182"/>
        <v>0.11792493733540255</v>
      </c>
      <c r="Q771" s="24">
        <f t="shared" si="183"/>
        <v>30.517194313564001</v>
      </c>
      <c r="R771" s="24">
        <f t="shared" ref="R771:R834" si="191">I771-Q771</f>
        <v>-23.576195493811678</v>
      </c>
      <c r="S771" s="24">
        <f t="shared" si="184"/>
        <v>79.096366878902188</v>
      </c>
      <c r="T771" s="24">
        <f t="shared" si="185"/>
        <v>5.3633121097817593E-2</v>
      </c>
      <c r="U771" s="24">
        <f t="shared" si="186"/>
        <v>93.912146482630675</v>
      </c>
      <c r="V771" s="24">
        <f t="shared" ref="V771:V834" si="192">E771-U771</f>
        <v>-4.7621464826306692</v>
      </c>
      <c r="W771" s="24">
        <f t="shared" ref="W771:W834" si="193">MROUND($AA$99+($AA$100*D771)+($AA$101*E771)+($AA$102*F771)+($AA$103*G771)+($AA$104*H771),0.25)</f>
        <v>6.75</v>
      </c>
      <c r="X771" s="24">
        <f t="shared" ref="X771:X834" si="194">C771-W771</f>
        <v>-0.75</v>
      </c>
    </row>
    <row r="772" spans="1:24" x14ac:dyDescent="0.2">
      <c r="A772" s="60">
        <f>Spreads!A826</f>
        <v>44630</v>
      </c>
      <c r="B772" s="24">
        <f>IF(Spreads!$F826="","",Spreads!D826)</f>
        <v>80.680000000000007</v>
      </c>
      <c r="C772" s="24">
        <f t="shared" si="180"/>
        <v>6</v>
      </c>
      <c r="D772" s="24">
        <f>IF(Spreads!$F826="","",Spreads!G826)</f>
        <v>102.68</v>
      </c>
      <c r="E772" s="24">
        <f>IF(Spreads!$F826="","",Spreads!B826)</f>
        <v>91.68</v>
      </c>
      <c r="F772" s="24">
        <f>IF(Spreads!$F826="","",Spreads!F826)</f>
        <v>81.1476978819952</v>
      </c>
      <c r="G772" s="24">
        <f>IF(Spreads!$F826="","",Spreads!C826)</f>
        <v>79.680000000000007</v>
      </c>
      <c r="H772" s="24">
        <f>IF(Spreads!$F826="","",Spreads!H826)</f>
        <v>74.680000000000007</v>
      </c>
      <c r="I772" s="24">
        <f t="shared" si="187"/>
        <v>6.4676978819951927</v>
      </c>
      <c r="J772" s="24">
        <f t="shared" si="188"/>
        <v>5</v>
      </c>
      <c r="L772" s="24">
        <f t="shared" si="189"/>
        <v>17</v>
      </c>
      <c r="M772" s="24">
        <f t="shared" si="190"/>
        <v>28</v>
      </c>
      <c r="N772" s="24"/>
      <c r="O772" s="24">
        <f t="shared" si="181"/>
        <v>80.638689410372578</v>
      </c>
      <c r="P772" s="24">
        <f t="shared" si="182"/>
        <v>4.131058962742884E-2</v>
      </c>
      <c r="Q772" s="24">
        <f t="shared" si="183"/>
        <v>30.714959424488541</v>
      </c>
      <c r="R772" s="24">
        <f t="shared" si="191"/>
        <v>-24.247261542493348</v>
      </c>
      <c r="S772" s="24">
        <f t="shared" si="184"/>
        <v>80.343265275509196</v>
      </c>
      <c r="T772" s="24">
        <f t="shared" si="185"/>
        <v>-0.66326527550918968</v>
      </c>
      <c r="U772" s="24">
        <f t="shared" si="186"/>
        <v>94.531335428134952</v>
      </c>
      <c r="V772" s="24">
        <f t="shared" si="192"/>
        <v>-2.851335428134945</v>
      </c>
      <c r="W772" s="24">
        <f t="shared" si="193"/>
        <v>6.5</v>
      </c>
      <c r="X772" s="24">
        <f t="shared" si="194"/>
        <v>-0.5</v>
      </c>
    </row>
    <row r="773" spans="1:24" x14ac:dyDescent="0.2">
      <c r="A773" s="60">
        <f>Spreads!A827</f>
        <v>44631</v>
      </c>
      <c r="B773" s="24">
        <f>IF(Spreads!$F827="","",Spreads!D827)</f>
        <v>82.03</v>
      </c>
      <c r="C773" s="24">
        <f t="shared" si="180"/>
        <v>6</v>
      </c>
      <c r="D773" s="24">
        <f>IF(Spreads!$F827="","",Spreads!G827)</f>
        <v>104.03</v>
      </c>
      <c r="E773" s="24">
        <f>IF(Spreads!$F827="","",Spreads!B827)</f>
        <v>94.53</v>
      </c>
      <c r="F773" s="24">
        <f>IF(Spreads!$F827="","",Spreads!F827)</f>
        <v>80.104435136726394</v>
      </c>
      <c r="G773" s="24">
        <f>IF(Spreads!$F827="","",Spreads!C827)</f>
        <v>81.03</v>
      </c>
      <c r="H773" s="24">
        <f>IF(Spreads!$F827="","",Spreads!H827)</f>
        <v>76.03</v>
      </c>
      <c r="I773" s="24">
        <f t="shared" si="187"/>
        <v>4.0744351367263931</v>
      </c>
      <c r="J773" s="24">
        <f t="shared" si="188"/>
        <v>5</v>
      </c>
      <c r="L773" s="24">
        <f t="shared" si="189"/>
        <v>18.5</v>
      </c>
      <c r="M773" s="24">
        <f t="shared" si="190"/>
        <v>28</v>
      </c>
      <c r="N773" s="24"/>
      <c r="O773" s="24">
        <f t="shared" si="181"/>
        <v>82.271180362289243</v>
      </c>
      <c r="P773" s="24">
        <f t="shared" si="182"/>
        <v>-0.24118036228924211</v>
      </c>
      <c r="Q773" s="24">
        <f t="shared" si="183"/>
        <v>31.218700744768025</v>
      </c>
      <c r="R773" s="24">
        <f t="shared" si="191"/>
        <v>-27.144265608041632</v>
      </c>
      <c r="S773" s="24">
        <f t="shared" si="184"/>
        <v>82.244254345507954</v>
      </c>
      <c r="T773" s="24">
        <f t="shared" si="185"/>
        <v>-1.2142543455079533</v>
      </c>
      <c r="U773" s="24">
        <f t="shared" si="186"/>
        <v>96.108514817626968</v>
      </c>
      <c r="V773" s="24">
        <f t="shared" si="192"/>
        <v>-1.5785148176269672</v>
      </c>
      <c r="W773" s="24">
        <f t="shared" si="193"/>
        <v>6.5</v>
      </c>
      <c r="X773" s="24">
        <f t="shared" si="194"/>
        <v>-0.5</v>
      </c>
    </row>
    <row r="774" spans="1:24" x14ac:dyDescent="0.2">
      <c r="A774" s="60">
        <f>Spreads!A828</f>
        <v>44634</v>
      </c>
      <c r="B774" s="24">
        <f>IF(Spreads!$F828="","",Spreads!D828)</f>
        <v>80.45</v>
      </c>
      <c r="C774" s="24">
        <f t="shared" si="180"/>
        <v>6.5</v>
      </c>
      <c r="D774" s="24">
        <f>IF(Spreads!$F828="","",Spreads!G828)</f>
        <v>101.95</v>
      </c>
      <c r="E774" s="24">
        <f>IF(Spreads!$F828="","",Spreads!B828)</f>
        <v>92.95</v>
      </c>
      <c r="F774" s="24">
        <f>IF(Spreads!$F828="","",Spreads!F828)</f>
        <v>79.140551078597611</v>
      </c>
      <c r="G774" s="24">
        <f>IF(Spreads!$F828="","",Spreads!C828)</f>
        <v>78.95</v>
      </c>
      <c r="H774" s="24">
        <f>IF(Spreads!$F828="","",Spreads!H828)</f>
        <v>73.95</v>
      </c>
      <c r="I774" s="24">
        <f t="shared" si="187"/>
        <v>5.1905510785976077</v>
      </c>
      <c r="J774" s="24">
        <f t="shared" si="188"/>
        <v>5</v>
      </c>
      <c r="L774" s="24">
        <f t="shared" si="189"/>
        <v>19</v>
      </c>
      <c r="M774" s="24">
        <f t="shared" si="190"/>
        <v>28</v>
      </c>
      <c r="N774" s="24"/>
      <c r="O774" s="24">
        <f t="shared" si="181"/>
        <v>79.945024597688672</v>
      </c>
      <c r="P774" s="24">
        <f t="shared" si="182"/>
        <v>0.50497540231133087</v>
      </c>
      <c r="Q774" s="24">
        <f t="shared" si="183"/>
        <v>30.442565969818894</v>
      </c>
      <c r="R774" s="24">
        <f t="shared" si="191"/>
        <v>-25.252014891221286</v>
      </c>
      <c r="S774" s="24">
        <f t="shared" si="184"/>
        <v>80.312549768279098</v>
      </c>
      <c r="T774" s="24">
        <f t="shared" si="185"/>
        <v>-1.362549768279095</v>
      </c>
      <c r="U774" s="24">
        <f t="shared" si="186"/>
        <v>93.65605479426381</v>
      </c>
      <c r="V774" s="24">
        <f t="shared" si="192"/>
        <v>-0.70605479426380668</v>
      </c>
      <c r="W774" s="24">
        <f t="shared" si="193"/>
        <v>6</v>
      </c>
      <c r="X774" s="24">
        <f t="shared" si="194"/>
        <v>0.5</v>
      </c>
    </row>
    <row r="775" spans="1:24" x14ac:dyDescent="0.2">
      <c r="A775" s="60">
        <f>Spreads!A829</f>
        <v>44635</v>
      </c>
      <c r="B775" s="24">
        <f>IF(Spreads!$F829="","",Spreads!D829)</f>
        <v>80.680000000000007</v>
      </c>
      <c r="C775" s="24">
        <f t="shared" si="180"/>
        <v>7</v>
      </c>
      <c r="D775" s="24">
        <f>IF(Spreads!$F829="","",Spreads!G829)</f>
        <v>101.68</v>
      </c>
      <c r="E775" s="24">
        <f>IF(Spreads!$F829="","",Spreads!B829)</f>
        <v>92.68</v>
      </c>
      <c r="F775" s="24">
        <f>IF(Spreads!$F829="","",Spreads!F829)</f>
        <v>78.505521581477467</v>
      </c>
      <c r="G775" s="24">
        <f>IF(Spreads!$F829="","",Spreads!C829)</f>
        <v>80.180000000000007</v>
      </c>
      <c r="H775" s="24">
        <f>IF(Spreads!$F829="","",Spreads!H829)</f>
        <v>73.680000000000007</v>
      </c>
      <c r="I775" s="24">
        <f t="shared" si="187"/>
        <v>4.8255215814774601</v>
      </c>
      <c r="J775" s="24">
        <f t="shared" si="188"/>
        <v>6.5</v>
      </c>
      <c r="L775" s="24">
        <f t="shared" si="189"/>
        <v>19</v>
      </c>
      <c r="M775" s="24">
        <f t="shared" si="190"/>
        <v>28</v>
      </c>
      <c r="N775" s="24"/>
      <c r="O775" s="24">
        <f t="shared" si="181"/>
        <v>79.680569969405667</v>
      </c>
      <c r="P775" s="24">
        <f t="shared" si="182"/>
        <v>0.99943003059433977</v>
      </c>
      <c r="Q775" s="24">
        <f t="shared" si="183"/>
        <v>31.034021390513228</v>
      </c>
      <c r="R775" s="24">
        <f t="shared" si="191"/>
        <v>-26.208499809035768</v>
      </c>
      <c r="S775" s="24">
        <f t="shared" si="184"/>
        <v>80.03877536031402</v>
      </c>
      <c r="T775" s="24">
        <f t="shared" si="185"/>
        <v>0.14122463968598709</v>
      </c>
      <c r="U775" s="24">
        <f t="shared" si="186"/>
        <v>93.318183433849242</v>
      </c>
      <c r="V775" s="24">
        <f t="shared" si="192"/>
        <v>-0.63818343384923537</v>
      </c>
      <c r="W775" s="24">
        <f t="shared" si="193"/>
        <v>6.75</v>
      </c>
      <c r="X775" s="24">
        <f t="shared" si="194"/>
        <v>0.25</v>
      </c>
    </row>
    <row r="776" spans="1:24" x14ac:dyDescent="0.2">
      <c r="A776" s="60">
        <f>Spreads!A830</f>
        <v>44636</v>
      </c>
      <c r="B776" s="24">
        <f>IF(Spreads!$F830="","",Spreads!D830)</f>
        <v>80.55</v>
      </c>
      <c r="C776" s="24">
        <f t="shared" si="180"/>
        <v>7</v>
      </c>
      <c r="D776" s="24">
        <f>IF(Spreads!$F830="","",Spreads!G830)</f>
        <v>101.55</v>
      </c>
      <c r="E776" s="24">
        <f>IF(Spreads!$F830="","",Spreads!B830)</f>
        <v>93.05</v>
      </c>
      <c r="F776" s="24">
        <f>IF(Spreads!$F830="","",Spreads!F830)</f>
        <v>76.532394215425597</v>
      </c>
      <c r="G776" s="24">
        <f>IF(Spreads!$F830="","",Spreads!C830)</f>
        <v>80.05</v>
      </c>
      <c r="H776" s="24">
        <f>IF(Spreads!$F830="","",Spreads!H830)</f>
        <v>73.55</v>
      </c>
      <c r="I776" s="24">
        <f t="shared" si="187"/>
        <v>2.9823942154256002</v>
      </c>
      <c r="J776" s="24">
        <f t="shared" si="188"/>
        <v>6.5</v>
      </c>
      <c r="L776" s="24">
        <f t="shared" si="189"/>
        <v>19.5</v>
      </c>
      <c r="M776" s="24">
        <f t="shared" si="190"/>
        <v>28</v>
      </c>
      <c r="N776" s="24"/>
      <c r="O776" s="24">
        <f t="shared" si="181"/>
        <v>79.675856919357315</v>
      </c>
      <c r="P776" s="24">
        <f t="shared" si="182"/>
        <v>0.87414308064268198</v>
      </c>
      <c r="Q776" s="24">
        <f t="shared" si="183"/>
        <v>30.985512967078904</v>
      </c>
      <c r="R776" s="24">
        <f t="shared" si="191"/>
        <v>-28.003118751653304</v>
      </c>
      <c r="S776" s="24">
        <f t="shared" si="184"/>
        <v>80.084330396166365</v>
      </c>
      <c r="T776" s="24">
        <f t="shared" si="185"/>
        <v>-3.4330396166367905E-2</v>
      </c>
      <c r="U776" s="24">
        <f t="shared" si="186"/>
        <v>93.166306900046294</v>
      </c>
      <c r="V776" s="24">
        <f t="shared" si="192"/>
        <v>-0.11630690004629685</v>
      </c>
      <c r="W776" s="24">
        <f t="shared" si="193"/>
        <v>6.75</v>
      </c>
      <c r="X776" s="24">
        <f t="shared" si="194"/>
        <v>0.25</v>
      </c>
    </row>
    <row r="777" spans="1:24" x14ac:dyDescent="0.2">
      <c r="A777" s="60">
        <f>Spreads!A831</f>
        <v>44637</v>
      </c>
      <c r="B777" s="24">
        <f>IF(Spreads!$F831="","",Spreads!D831)</f>
        <v>81.13</v>
      </c>
      <c r="C777" s="24">
        <f t="shared" si="180"/>
        <v>6.5</v>
      </c>
      <c r="D777" s="24">
        <f>IF(Spreads!$F831="","",Spreads!G831)</f>
        <v>102.63</v>
      </c>
      <c r="E777" s="24">
        <f>IF(Spreads!$F831="","",Spreads!B831)</f>
        <v>94.13</v>
      </c>
      <c r="F777" s="24">
        <f>IF(Spreads!$F831="","",Spreads!F831)</f>
        <v>77.178763524994309</v>
      </c>
      <c r="G777" s="24">
        <f>IF(Spreads!$F831="","",Spreads!C831)</f>
        <v>80.13</v>
      </c>
      <c r="H777" s="24">
        <f>IF(Spreads!$F831="","",Spreads!H831)</f>
        <v>74.63</v>
      </c>
      <c r="I777" s="24">
        <f t="shared" si="187"/>
        <v>2.5487635249943139</v>
      </c>
      <c r="J777" s="24">
        <f t="shared" si="188"/>
        <v>5.5</v>
      </c>
      <c r="L777" s="24">
        <f t="shared" si="189"/>
        <v>19.5</v>
      </c>
      <c r="M777" s="24">
        <f t="shared" si="190"/>
        <v>28</v>
      </c>
      <c r="N777" s="24"/>
      <c r="O777" s="24">
        <f t="shared" si="181"/>
        <v>80.87293987967692</v>
      </c>
      <c r="P777" s="24">
        <f t="shared" si="182"/>
        <v>0.25706012032307513</v>
      </c>
      <c r="Q777" s="24">
        <f t="shared" si="183"/>
        <v>30.927036900135672</v>
      </c>
      <c r="R777" s="24">
        <f t="shared" si="191"/>
        <v>-28.378273375141358</v>
      </c>
      <c r="S777" s="24">
        <f t="shared" si="184"/>
        <v>81.179428028026734</v>
      </c>
      <c r="T777" s="24">
        <f t="shared" si="185"/>
        <v>-1.049428028026739</v>
      </c>
      <c r="U777" s="24">
        <f t="shared" si="186"/>
        <v>94.450485894156088</v>
      </c>
      <c r="V777" s="24">
        <f t="shared" si="192"/>
        <v>-0.32048589415609285</v>
      </c>
      <c r="W777" s="24">
        <f t="shared" si="193"/>
        <v>6.25</v>
      </c>
      <c r="X777" s="24">
        <f t="shared" si="194"/>
        <v>0.25</v>
      </c>
    </row>
    <row r="778" spans="1:24" x14ac:dyDescent="0.2">
      <c r="A778" s="60">
        <f>Spreads!A832</f>
        <v>44638</v>
      </c>
      <c r="B778" s="24">
        <f>IF(Spreads!$F832="","",Spreads!D832)</f>
        <v>78.790000000000006</v>
      </c>
      <c r="C778" s="24">
        <f t="shared" si="180"/>
        <v>6.5</v>
      </c>
      <c r="D778" s="24">
        <f>IF(Spreads!$F832="","",Spreads!G832)</f>
        <v>100.29</v>
      </c>
      <c r="E778" s="24">
        <f>IF(Spreads!$F832="","",Spreads!B832)</f>
        <v>91.79</v>
      </c>
      <c r="F778" s="24">
        <f>IF(Spreads!$F832="","",Spreads!F832)</f>
        <v>73.470644854310635</v>
      </c>
      <c r="G778" s="24">
        <f>IF(Spreads!$F832="","",Spreads!C832)</f>
        <v>77.790000000000006</v>
      </c>
      <c r="H778" s="24">
        <f>IF(Spreads!$F832="","",Spreads!H832)</f>
        <v>72.290000000000006</v>
      </c>
      <c r="I778" s="24">
        <f t="shared" si="187"/>
        <v>1.1806448543106285</v>
      </c>
      <c r="J778" s="24">
        <f t="shared" si="188"/>
        <v>5.5</v>
      </c>
      <c r="L778" s="24">
        <f t="shared" si="189"/>
        <v>19.5</v>
      </c>
      <c r="M778" s="24">
        <f t="shared" si="190"/>
        <v>28</v>
      </c>
      <c r="N778" s="24"/>
      <c r="O778" s="24">
        <f t="shared" si="181"/>
        <v>78.448962617363662</v>
      </c>
      <c r="P778" s="24">
        <f t="shared" si="182"/>
        <v>0.34103738263634398</v>
      </c>
      <c r="Q778" s="24">
        <f t="shared" si="183"/>
        <v>30.0538852783179</v>
      </c>
      <c r="R778" s="24">
        <f t="shared" si="191"/>
        <v>-28.873240424007271</v>
      </c>
      <c r="S778" s="24">
        <f t="shared" si="184"/>
        <v>78.806716492329286</v>
      </c>
      <c r="T778" s="24">
        <f t="shared" si="185"/>
        <v>-1.0167164923292802</v>
      </c>
      <c r="U778" s="24">
        <f t="shared" si="186"/>
        <v>91.716708285703277</v>
      </c>
      <c r="V778" s="24">
        <f t="shared" si="192"/>
        <v>7.3291714296729538E-2</v>
      </c>
      <c r="W778" s="24">
        <f t="shared" si="193"/>
        <v>6.25</v>
      </c>
      <c r="X778" s="24">
        <f t="shared" si="194"/>
        <v>0.25</v>
      </c>
    </row>
    <row r="779" spans="1:24" x14ac:dyDescent="0.2">
      <c r="A779" s="60">
        <f>Spreads!A833</f>
        <v>44641</v>
      </c>
      <c r="B779" s="24">
        <f>IF(Spreads!$F833="","",Spreads!D833)</f>
        <v>80.209999999999994</v>
      </c>
      <c r="C779" s="24">
        <f t="shared" si="180"/>
        <v>6.5</v>
      </c>
      <c r="D779" s="24">
        <f>IF(Spreads!$F833="","",Spreads!G833)</f>
        <v>101.71</v>
      </c>
      <c r="E779" s="24">
        <f>IF(Spreads!$F833="","",Spreads!B833)</f>
        <v>93.21</v>
      </c>
      <c r="F779" s="24">
        <f>IF(Spreads!$F833="","",Spreads!F833)</f>
        <v>74.502567787130857</v>
      </c>
      <c r="G779" s="24">
        <f>IF(Spreads!$F833="","",Spreads!C833)</f>
        <v>79.209999999999994</v>
      </c>
      <c r="H779" s="24">
        <f>IF(Spreads!$F833="","",Spreads!H833)</f>
        <v>73.709999999999994</v>
      </c>
      <c r="I779" s="24">
        <f t="shared" si="187"/>
        <v>0.79256778713086362</v>
      </c>
      <c r="J779" s="24">
        <f t="shared" si="188"/>
        <v>5.5</v>
      </c>
      <c r="L779" s="24">
        <f t="shared" si="189"/>
        <v>19.5</v>
      </c>
      <c r="M779" s="24">
        <f t="shared" si="190"/>
        <v>28</v>
      </c>
      <c r="N779" s="24"/>
      <c r="O779" s="24">
        <f t="shared" si="181"/>
        <v>80.009515997802552</v>
      </c>
      <c r="P779" s="24">
        <f t="shared" si="182"/>
        <v>0.20048400219744167</v>
      </c>
      <c r="Q779" s="24">
        <f t="shared" si="183"/>
        <v>30.583746518908168</v>
      </c>
      <c r="R779" s="24">
        <f t="shared" si="191"/>
        <v>-29.791178731777304</v>
      </c>
      <c r="S779" s="24">
        <f t="shared" si="184"/>
        <v>80.246567082367903</v>
      </c>
      <c r="T779" s="24">
        <f t="shared" si="185"/>
        <v>-1.0365670823679096</v>
      </c>
      <c r="U779" s="24">
        <f t="shared" si="186"/>
        <v>93.375667347243009</v>
      </c>
      <c r="V779" s="24">
        <f t="shared" si="192"/>
        <v>-0.16566734724301568</v>
      </c>
      <c r="W779" s="24">
        <f t="shared" si="193"/>
        <v>6.25</v>
      </c>
      <c r="X779" s="24">
        <f t="shared" si="194"/>
        <v>0.25</v>
      </c>
    </row>
    <row r="780" spans="1:24" x14ac:dyDescent="0.2">
      <c r="A780" s="60">
        <f>Spreads!A834</f>
        <v>44642</v>
      </c>
      <c r="B780" s="24">
        <f>IF(Spreads!$F834="","",Spreads!D834)</f>
        <v>80.540000000000006</v>
      </c>
      <c r="C780" s="24">
        <f t="shared" si="180"/>
        <v>6</v>
      </c>
      <c r="D780" s="24">
        <f>IF(Spreads!$F834="","",Spreads!G834)</f>
        <v>102.54</v>
      </c>
      <c r="E780" s="24">
        <f>IF(Spreads!$F834="","",Spreads!B834)</f>
        <v>93.54</v>
      </c>
      <c r="F780" s="24">
        <f>IF(Spreads!$F834="","",Spreads!F834)</f>
        <v>75.613869407091101</v>
      </c>
      <c r="G780" s="24">
        <f>IF(Spreads!$F834="","",Spreads!C834)</f>
        <v>79.540000000000006</v>
      </c>
      <c r="H780" s="24">
        <f>IF(Spreads!$F834="","",Spreads!H834)</f>
        <v>74.540000000000006</v>
      </c>
      <c r="I780" s="24">
        <f t="shared" si="187"/>
        <v>1.0738694070910952</v>
      </c>
      <c r="J780" s="24">
        <f t="shared" si="188"/>
        <v>5</v>
      </c>
      <c r="L780" s="24">
        <f t="shared" si="189"/>
        <v>19</v>
      </c>
      <c r="M780" s="24">
        <f t="shared" si="190"/>
        <v>28</v>
      </c>
      <c r="N780" s="24"/>
      <c r="O780" s="24">
        <f t="shared" si="181"/>
        <v>80.884302652471092</v>
      </c>
      <c r="P780" s="24">
        <f t="shared" si="182"/>
        <v>-0.34430265247108593</v>
      </c>
      <c r="Q780" s="24">
        <f t="shared" si="183"/>
        <v>30.662719583866963</v>
      </c>
      <c r="R780" s="24">
        <f t="shared" si="191"/>
        <v>-29.588850176775868</v>
      </c>
      <c r="S780" s="24">
        <f t="shared" si="184"/>
        <v>80.910797548647281</v>
      </c>
      <c r="T780" s="24">
        <f t="shared" si="185"/>
        <v>-1.3707975486472748</v>
      </c>
      <c r="U780" s="24">
        <f t="shared" si="186"/>
        <v>94.367776084039491</v>
      </c>
      <c r="V780" s="24">
        <f t="shared" si="192"/>
        <v>-0.82777608403948477</v>
      </c>
      <c r="W780" s="24">
        <f t="shared" si="193"/>
        <v>6.25</v>
      </c>
      <c r="X780" s="24">
        <f t="shared" si="194"/>
        <v>-0.25</v>
      </c>
    </row>
    <row r="781" spans="1:24" x14ac:dyDescent="0.2">
      <c r="A781" s="60">
        <f>Spreads!A835</f>
        <v>44643</v>
      </c>
      <c r="B781" s="24">
        <f>IF(Spreads!$F835="","",Spreads!D835)</f>
        <v>81.97</v>
      </c>
      <c r="C781" s="24">
        <f t="shared" si="180"/>
        <v>6</v>
      </c>
      <c r="D781" s="24">
        <f>IF(Spreads!$F835="","",Spreads!G835)</f>
        <v>103.97</v>
      </c>
      <c r="E781" s="24">
        <f>IF(Spreads!$F835="","",Spreads!B835)</f>
        <v>94.97</v>
      </c>
      <c r="F781" s="24">
        <f>IF(Spreads!$F835="","",Spreads!F835)</f>
        <v>76.509714590528461</v>
      </c>
      <c r="G781" s="24">
        <f>IF(Spreads!$F835="","",Spreads!C835)</f>
        <v>80.97</v>
      </c>
      <c r="H781" s="24">
        <f>IF(Spreads!$F835="","",Spreads!H835)</f>
        <v>75.97</v>
      </c>
      <c r="I781" s="24">
        <f t="shared" si="187"/>
        <v>0.53971459052846171</v>
      </c>
      <c r="J781" s="24">
        <f t="shared" si="188"/>
        <v>5</v>
      </c>
      <c r="L781" s="24">
        <f t="shared" si="189"/>
        <v>19</v>
      </c>
      <c r="M781" s="24">
        <f t="shared" si="190"/>
        <v>28</v>
      </c>
      <c r="N781" s="24"/>
      <c r="O781" s="24">
        <f t="shared" si="181"/>
        <v>82.466387284374733</v>
      </c>
      <c r="P781" s="24">
        <f t="shared" si="182"/>
        <v>-0.49638728437473389</v>
      </c>
      <c r="Q781" s="24">
        <f t="shared" si="183"/>
        <v>31.196312241644492</v>
      </c>
      <c r="R781" s="24">
        <f t="shared" si="191"/>
        <v>-30.65659765111603</v>
      </c>
      <c r="S781" s="24">
        <f t="shared" si="184"/>
        <v>82.360787931573483</v>
      </c>
      <c r="T781" s="24">
        <f t="shared" si="185"/>
        <v>-1.3907879315734846</v>
      </c>
      <c r="U781" s="24">
        <f t="shared" si="186"/>
        <v>96.038417955871765</v>
      </c>
      <c r="V781" s="24">
        <f t="shared" si="192"/>
        <v>-1.0684179558717659</v>
      </c>
      <c r="W781" s="24">
        <f t="shared" si="193"/>
        <v>6.5</v>
      </c>
      <c r="X781" s="24">
        <f t="shared" si="194"/>
        <v>-0.5</v>
      </c>
    </row>
    <row r="782" spans="1:24" x14ac:dyDescent="0.2">
      <c r="A782" s="60">
        <f>Spreads!A837</f>
        <v>44645</v>
      </c>
      <c r="B782" s="24">
        <f>IF(Spreads!$F837="","",Spreads!D837)</f>
        <v>80.75</v>
      </c>
      <c r="C782" s="24">
        <f t="shared" si="180"/>
        <v>6</v>
      </c>
      <c r="D782" s="24">
        <f>IF(Spreads!$F837="","",Spreads!G837)</f>
        <v>102.75</v>
      </c>
      <c r="E782" s="24">
        <f>IF(Spreads!$F837="","",Spreads!B837)</f>
        <v>93.75</v>
      </c>
      <c r="F782" s="24">
        <f>IF(Spreads!$F837="","",Spreads!F837)</f>
        <v>76.294258154005547</v>
      </c>
      <c r="G782" s="24">
        <f>IF(Spreads!$F837="","",Spreads!C837)</f>
        <v>79.75</v>
      </c>
      <c r="H782" s="24">
        <f>IF(Spreads!$F837="","",Spreads!H837)</f>
        <v>74.75</v>
      </c>
      <c r="I782" s="24">
        <f t="shared" si="187"/>
        <v>1.5442581540055471</v>
      </c>
      <c r="J782" s="24">
        <f t="shared" si="188"/>
        <v>5</v>
      </c>
      <c r="L782" s="24">
        <f t="shared" si="189"/>
        <v>19</v>
      </c>
      <c r="M782" s="24">
        <f t="shared" si="190"/>
        <v>28</v>
      </c>
      <c r="N782" s="24"/>
      <c r="O782" s="24">
        <f t="shared" si="181"/>
        <v>81.076276253455191</v>
      </c>
      <c r="P782" s="24">
        <f t="shared" si="182"/>
        <v>-0.32627625345519107</v>
      </c>
      <c r="Q782" s="24">
        <f t="shared" si="183"/>
        <v>30.741079344799324</v>
      </c>
      <c r="R782" s="24">
        <f t="shared" si="191"/>
        <v>-29.196821190793777</v>
      </c>
      <c r="S782" s="24">
        <f t="shared" si="184"/>
        <v>81.123733199286789</v>
      </c>
      <c r="T782" s="24">
        <f t="shared" si="185"/>
        <v>-1.3737331992867894</v>
      </c>
      <c r="U782" s="24">
        <f t="shared" si="186"/>
        <v>94.613115100182682</v>
      </c>
      <c r="V782" s="24">
        <f t="shared" si="192"/>
        <v>-0.86311510018268223</v>
      </c>
      <c r="W782" s="24">
        <f t="shared" si="193"/>
        <v>6.25</v>
      </c>
      <c r="X782" s="24">
        <f t="shared" si="194"/>
        <v>-0.25</v>
      </c>
    </row>
    <row r="783" spans="1:24" x14ac:dyDescent="0.2">
      <c r="A783" s="60">
        <f>Spreads!A838</f>
        <v>44648</v>
      </c>
      <c r="B783" s="24">
        <f>IF(Spreads!$F838="","",Spreads!D838)</f>
        <v>78.45</v>
      </c>
      <c r="C783" s="24">
        <f t="shared" si="180"/>
        <v>6</v>
      </c>
      <c r="D783" s="24">
        <f>IF(Spreads!$F838="","",Spreads!G838)</f>
        <v>100.45</v>
      </c>
      <c r="E783" s="24">
        <f>IF(Spreads!$F838="","",Spreads!B838)</f>
        <v>92.45</v>
      </c>
      <c r="F783" s="24">
        <f>IF(Spreads!$F838="","",Spreads!F838)</f>
        <v>75.126257471802433</v>
      </c>
      <c r="G783" s="24">
        <f>IF(Spreads!$F838="","",Spreads!C838)</f>
        <v>77.45</v>
      </c>
      <c r="H783" s="24">
        <f>IF(Spreads!$F838="","",Spreads!H838)</f>
        <v>72.45</v>
      </c>
      <c r="I783" s="24">
        <f t="shared" si="187"/>
        <v>2.6762574718024297</v>
      </c>
      <c r="J783" s="24">
        <f t="shared" si="188"/>
        <v>5</v>
      </c>
      <c r="L783" s="24">
        <f t="shared" si="189"/>
        <v>20</v>
      </c>
      <c r="M783" s="24">
        <f t="shared" si="190"/>
        <v>28</v>
      </c>
      <c r="N783" s="24"/>
      <c r="O783" s="24">
        <f t="shared" si="181"/>
        <v>78.511598071042755</v>
      </c>
      <c r="P783" s="24">
        <f t="shared" si="182"/>
        <v>-6.1598071042752167E-2</v>
      </c>
      <c r="Q783" s="24">
        <f t="shared" si="183"/>
        <v>29.882853391730571</v>
      </c>
      <c r="R783" s="24">
        <f t="shared" si="191"/>
        <v>-27.206595919928141</v>
      </c>
      <c r="S783" s="24">
        <f t="shared" si="184"/>
        <v>79.146325521921938</v>
      </c>
      <c r="T783" s="24">
        <f t="shared" si="185"/>
        <v>-1.6963255219219349</v>
      </c>
      <c r="U783" s="24">
        <f t="shared" si="186"/>
        <v>91.926068732899978</v>
      </c>
      <c r="V783" s="24">
        <f t="shared" si="192"/>
        <v>0.52393126710002491</v>
      </c>
      <c r="W783" s="24">
        <f t="shared" si="193"/>
        <v>5.75</v>
      </c>
      <c r="X783" s="24">
        <f t="shared" si="194"/>
        <v>0.25</v>
      </c>
    </row>
    <row r="784" spans="1:24" x14ac:dyDescent="0.2">
      <c r="A784" s="60">
        <f>Spreads!A839</f>
        <v>44649</v>
      </c>
      <c r="B784" s="24">
        <f>IF(Spreads!$F839="","",Spreads!D839)</f>
        <v>77.66</v>
      </c>
      <c r="C784" s="24">
        <f t="shared" si="180"/>
        <v>6</v>
      </c>
      <c r="D784" s="24">
        <f>IF(Spreads!$F839="","",Spreads!G839)</f>
        <v>99.66</v>
      </c>
      <c r="E784" s="24">
        <f>IF(Spreads!$F839="","",Spreads!B839)</f>
        <v>91.66</v>
      </c>
      <c r="F784" s="24">
        <f>IF(Spreads!$F839="","",Spreads!F839)</f>
        <v>74.615965911616598</v>
      </c>
      <c r="G784" s="24">
        <f>IF(Spreads!$F839="","",Spreads!C839)</f>
        <v>76.66</v>
      </c>
      <c r="H784" s="24">
        <f>IF(Spreads!$F839="","",Spreads!H839)</f>
        <v>71.66</v>
      </c>
      <c r="I784" s="24">
        <f t="shared" si="187"/>
        <v>2.9559659116166017</v>
      </c>
      <c r="J784" s="24">
        <f t="shared" si="188"/>
        <v>5</v>
      </c>
      <c r="L784" s="24">
        <f t="shared" si="189"/>
        <v>20</v>
      </c>
      <c r="M784" s="24">
        <f t="shared" si="190"/>
        <v>28</v>
      </c>
      <c r="N784" s="24"/>
      <c r="O784" s="24">
        <f t="shared" si="181"/>
        <v>77.638710618844328</v>
      </c>
      <c r="P784" s="24">
        <f t="shared" si="182"/>
        <v>2.1289381155668252E-2</v>
      </c>
      <c r="Q784" s="24">
        <f t="shared" si="183"/>
        <v>29.58807143393739</v>
      </c>
      <c r="R784" s="24">
        <f t="shared" si="191"/>
        <v>-26.632105522320789</v>
      </c>
      <c r="S784" s="24">
        <f t="shared" si="184"/>
        <v>78.345281883801846</v>
      </c>
      <c r="T784" s="24">
        <f t="shared" si="185"/>
        <v>-1.6852818838018493</v>
      </c>
      <c r="U784" s="24">
        <f t="shared" si="186"/>
        <v>91.003126719789833</v>
      </c>
      <c r="V784" s="24">
        <f t="shared" si="192"/>
        <v>0.65687328021016356</v>
      </c>
      <c r="W784" s="24">
        <f t="shared" si="193"/>
        <v>5.75</v>
      </c>
      <c r="X784" s="24">
        <f t="shared" si="194"/>
        <v>0.25</v>
      </c>
    </row>
    <row r="785" spans="1:24" x14ac:dyDescent="0.2">
      <c r="A785" s="60">
        <f>Spreads!A840</f>
        <v>44650</v>
      </c>
      <c r="B785" s="24">
        <f>IF(Spreads!$F840="","",Spreads!D840)</f>
        <v>78.22</v>
      </c>
      <c r="C785" s="24">
        <f t="shared" si="180"/>
        <v>6</v>
      </c>
      <c r="D785" s="24">
        <f>IF(Spreads!$F840="","",Spreads!G840)</f>
        <v>100.22</v>
      </c>
      <c r="E785" s="24">
        <f>IF(Spreads!$F840="","",Spreads!B840)</f>
        <v>90.22</v>
      </c>
      <c r="F785" s="24">
        <f>IF(Spreads!$F840="","",Spreads!F840)</f>
        <v>75.11491765935385</v>
      </c>
      <c r="G785" s="24">
        <f>IF(Spreads!$F840="","",Spreads!C840)</f>
        <v>77.22</v>
      </c>
      <c r="H785" s="24">
        <f>IF(Spreads!$F840="","",Spreads!H840)</f>
        <v>72.22</v>
      </c>
      <c r="I785" s="24">
        <f t="shared" si="187"/>
        <v>2.894917659353851</v>
      </c>
      <c r="J785" s="24">
        <f t="shared" si="188"/>
        <v>5</v>
      </c>
      <c r="L785" s="24">
        <f t="shared" si="189"/>
        <v>18</v>
      </c>
      <c r="M785" s="24">
        <f t="shared" si="190"/>
        <v>28</v>
      </c>
      <c r="N785" s="24"/>
      <c r="O785" s="24">
        <f t="shared" si="181"/>
        <v>78.247374807538975</v>
      </c>
      <c r="P785" s="24">
        <f t="shared" si="182"/>
        <v>-2.7374807538976142E-2</v>
      </c>
      <c r="Q785" s="24">
        <f t="shared" si="183"/>
        <v>29.797030796423694</v>
      </c>
      <c r="R785" s="24">
        <f t="shared" si="191"/>
        <v>-26.902113137069843</v>
      </c>
      <c r="S785" s="24">
        <f t="shared" si="184"/>
        <v>78.203620911942807</v>
      </c>
      <c r="T785" s="24">
        <f t="shared" si="185"/>
        <v>-0.98362091194280765</v>
      </c>
      <c r="U785" s="24">
        <f t="shared" si="186"/>
        <v>91.657364096171705</v>
      </c>
      <c r="V785" s="24">
        <f t="shared" si="192"/>
        <v>-1.4373640961717058</v>
      </c>
      <c r="W785" s="24">
        <f t="shared" si="193"/>
        <v>6.25</v>
      </c>
      <c r="X785" s="24">
        <f t="shared" si="194"/>
        <v>-0.25</v>
      </c>
    </row>
    <row r="786" spans="1:24" x14ac:dyDescent="0.2">
      <c r="A786" s="60">
        <f>Spreads!A841</f>
        <v>44651</v>
      </c>
      <c r="B786" s="24">
        <f>IF(Spreads!$F841="","",Spreads!D841)</f>
        <v>75.94</v>
      </c>
      <c r="C786" s="24">
        <f t="shared" si="180"/>
        <v>6</v>
      </c>
      <c r="D786" s="24">
        <f>IF(Spreads!$F841="","",Spreads!G841)</f>
        <v>97.94</v>
      </c>
      <c r="E786" s="24">
        <f>IF(Spreads!$F841="","",Spreads!B841)</f>
        <v>87.94</v>
      </c>
      <c r="F786" s="24">
        <f>IF(Spreads!$F841="","",Spreads!F841)</f>
        <v>72.733557045153319</v>
      </c>
      <c r="G786" s="24">
        <f>IF(Spreads!$F841="","",Spreads!C841)</f>
        <v>73.94</v>
      </c>
      <c r="H786" s="24">
        <f>IF(Spreads!$F841="","",Spreads!H841)</f>
        <v>69.94</v>
      </c>
      <c r="I786" s="24">
        <f t="shared" si="187"/>
        <v>2.7935570451533209</v>
      </c>
      <c r="J786" s="24">
        <f t="shared" si="188"/>
        <v>4</v>
      </c>
      <c r="L786" s="24">
        <f t="shared" si="189"/>
        <v>18</v>
      </c>
      <c r="M786" s="24">
        <f t="shared" si="190"/>
        <v>28</v>
      </c>
      <c r="N786" s="24"/>
      <c r="O786" s="24">
        <f t="shared" si="181"/>
        <v>75.794974392227076</v>
      </c>
      <c r="P786" s="24">
        <f t="shared" si="182"/>
        <v>0.14502560777292217</v>
      </c>
      <c r="Q786" s="24">
        <f t="shared" si="183"/>
        <v>28.48479855456263</v>
      </c>
      <c r="R786" s="24">
        <f t="shared" si="191"/>
        <v>-25.691241509409309</v>
      </c>
      <c r="S786" s="24">
        <f t="shared" si="184"/>
        <v>75.891748133570928</v>
      </c>
      <c r="T786" s="24">
        <f t="shared" si="185"/>
        <v>-1.9517481335709306</v>
      </c>
      <c r="U786" s="24">
        <f t="shared" si="186"/>
        <v>88.993683349474082</v>
      </c>
      <c r="V786" s="24">
        <f t="shared" si="192"/>
        <v>-1.0536833494740847</v>
      </c>
      <c r="W786" s="24">
        <f t="shared" si="193"/>
        <v>5.5</v>
      </c>
      <c r="X786" s="24">
        <f t="shared" si="194"/>
        <v>0.5</v>
      </c>
    </row>
    <row r="787" spans="1:24" x14ac:dyDescent="0.2">
      <c r="A787" s="60">
        <f>Spreads!A842</f>
        <v>44652</v>
      </c>
      <c r="B787" s="24">
        <f>IF(Spreads!$F842="","",Spreads!D842)</f>
        <v>77.2</v>
      </c>
      <c r="C787" s="24">
        <f t="shared" si="180"/>
        <v>6</v>
      </c>
      <c r="D787" s="24">
        <f>IF(Spreads!$F842="","",Spreads!G842)</f>
        <v>99.2</v>
      </c>
      <c r="E787" s="24">
        <f>IF(Spreads!$F842="","",Spreads!B842)</f>
        <v>88.2</v>
      </c>
      <c r="F787" s="24">
        <f>IF(Spreads!$F842="","",Spreads!F842)</f>
        <v>75.11491765935385</v>
      </c>
      <c r="G787" s="24">
        <f>IF(Spreads!$F842="","",Spreads!C842)</f>
        <v>75.2</v>
      </c>
      <c r="H787" s="24">
        <f>IF(Spreads!$F842="","",Spreads!H842)</f>
        <v>71.2</v>
      </c>
      <c r="I787" s="24">
        <f t="shared" si="187"/>
        <v>3.9149176593538471</v>
      </c>
      <c r="J787" s="24">
        <f t="shared" si="188"/>
        <v>4</v>
      </c>
      <c r="L787" s="24">
        <f t="shared" si="189"/>
        <v>17</v>
      </c>
      <c r="M787" s="24">
        <f t="shared" si="190"/>
        <v>28</v>
      </c>
      <c r="N787" s="24"/>
      <c r="O787" s="24">
        <f t="shared" si="181"/>
        <v>77.071903824946801</v>
      </c>
      <c r="P787" s="24">
        <f t="shared" si="182"/>
        <v>0.12809617505320148</v>
      </c>
      <c r="Q787" s="24">
        <f t="shared" si="183"/>
        <v>28.954957120156816</v>
      </c>
      <c r="R787" s="24">
        <f t="shared" si="191"/>
        <v>-25.040039460802969</v>
      </c>
      <c r="S787" s="24">
        <f t="shared" si="184"/>
        <v>76.814617350625809</v>
      </c>
      <c r="T787" s="24">
        <f t="shared" si="185"/>
        <v>-1.6146173506258066</v>
      </c>
      <c r="U787" s="24">
        <f t="shared" si="186"/>
        <v>90.465717446333301</v>
      </c>
      <c r="V787" s="24">
        <f t="shared" si="192"/>
        <v>-2.2657174463332979</v>
      </c>
      <c r="W787" s="24">
        <f t="shared" si="193"/>
        <v>5.75</v>
      </c>
      <c r="X787" s="24">
        <f t="shared" si="194"/>
        <v>0.25</v>
      </c>
    </row>
    <row r="788" spans="1:24" x14ac:dyDescent="0.2">
      <c r="A788" s="60">
        <f>Spreads!A843</f>
        <v>44655</v>
      </c>
      <c r="B788" s="24">
        <f>IF(Spreads!$F843="","",Spreads!D843)</f>
        <v>78.34</v>
      </c>
      <c r="C788" s="24">
        <f t="shared" si="180"/>
        <v>6</v>
      </c>
      <c r="D788" s="24">
        <f>IF(Spreads!$F843="","",Spreads!G843)</f>
        <v>100.34</v>
      </c>
      <c r="E788" s="24">
        <f>IF(Spreads!$F843="","",Spreads!B843)</f>
        <v>89.34</v>
      </c>
      <c r="F788" s="24">
        <f>IF(Spreads!$F843="","",Spreads!F843)</f>
        <v>74.740703848550922</v>
      </c>
      <c r="G788" s="24">
        <f>IF(Spreads!$F843="","",Spreads!C843)</f>
        <v>76.34</v>
      </c>
      <c r="H788" s="24">
        <f>IF(Spreads!$F843="","",Spreads!H843)</f>
        <v>72.34</v>
      </c>
      <c r="I788" s="24">
        <f t="shared" si="187"/>
        <v>2.4007038485509185</v>
      </c>
      <c r="J788" s="24">
        <f t="shared" si="188"/>
        <v>4</v>
      </c>
      <c r="L788" s="24">
        <f t="shared" si="189"/>
        <v>17</v>
      </c>
      <c r="M788" s="24">
        <f t="shared" si="190"/>
        <v>28</v>
      </c>
      <c r="N788" s="24"/>
      <c r="O788" s="24">
        <f t="shared" si="181"/>
        <v>78.41318483327268</v>
      </c>
      <c r="P788" s="24">
        <f t="shared" si="182"/>
        <v>-7.3184833272676997E-2</v>
      </c>
      <c r="Q788" s="24">
        <f t="shared" si="183"/>
        <v>29.380338679503936</v>
      </c>
      <c r="R788" s="24">
        <f t="shared" si="191"/>
        <v>-26.979634830953017</v>
      </c>
      <c r="S788" s="24">
        <f t="shared" si="184"/>
        <v>77.970553739811749</v>
      </c>
      <c r="T788" s="24">
        <f t="shared" si="185"/>
        <v>-1.6305537398117451</v>
      </c>
      <c r="U788" s="24">
        <f t="shared" si="186"/>
        <v>91.797557819682112</v>
      </c>
      <c r="V788" s="24">
        <f t="shared" si="192"/>
        <v>-2.4575578196821084</v>
      </c>
      <c r="W788" s="24">
        <f t="shared" si="193"/>
        <v>6</v>
      </c>
      <c r="X788" s="24">
        <f t="shared" si="194"/>
        <v>0</v>
      </c>
    </row>
    <row r="789" spans="1:24" x14ac:dyDescent="0.2">
      <c r="A789" s="60">
        <f>Spreads!A844</f>
        <v>44656</v>
      </c>
      <c r="B789" s="24">
        <f>IF(Spreads!$F844="","",Spreads!D844)</f>
        <v>78.41</v>
      </c>
      <c r="C789" s="24">
        <f t="shared" si="180"/>
        <v>6</v>
      </c>
      <c r="D789" s="24">
        <f>IF(Spreads!$F844="","",Spreads!G844)</f>
        <v>100.41</v>
      </c>
      <c r="E789" s="24">
        <f>IF(Spreads!$F844="","",Spreads!B844)</f>
        <v>89.41</v>
      </c>
      <c r="F789" s="24">
        <f>IF(Spreads!$F844="","",Spreads!F844)</f>
        <v>76.135500779725504</v>
      </c>
      <c r="G789" s="24">
        <f>IF(Spreads!$F844="","",Spreads!C844)</f>
        <v>76.91</v>
      </c>
      <c r="H789" s="24">
        <f>IF(Spreads!$F844="","",Spreads!H844)</f>
        <v>72.41</v>
      </c>
      <c r="I789" s="24">
        <f t="shared" si="187"/>
        <v>3.7255007797255075</v>
      </c>
      <c r="J789" s="24">
        <f t="shared" si="188"/>
        <v>4.5</v>
      </c>
      <c r="L789" s="24">
        <f t="shared" si="189"/>
        <v>17</v>
      </c>
      <c r="M789" s="24">
        <f t="shared" si="190"/>
        <v>28</v>
      </c>
      <c r="N789" s="24"/>
      <c r="O789" s="24">
        <f t="shared" si="181"/>
        <v>78.391282392520964</v>
      </c>
      <c r="P789" s="24">
        <f t="shared" si="182"/>
        <v>1.8717607479032949E-2</v>
      </c>
      <c r="Q789" s="24">
        <f t="shared" si="183"/>
        <v>29.637193161398134</v>
      </c>
      <c r="R789" s="24">
        <f t="shared" si="191"/>
        <v>-25.911692381672626</v>
      </c>
      <c r="S789" s="24">
        <f t="shared" si="184"/>
        <v>78.041532290024918</v>
      </c>
      <c r="T789" s="24">
        <f t="shared" si="185"/>
        <v>-1.1315322900249214</v>
      </c>
      <c r="U789" s="24">
        <f t="shared" si="186"/>
        <v>91.879337491729842</v>
      </c>
      <c r="V789" s="24">
        <f t="shared" si="192"/>
        <v>-2.4693374917298456</v>
      </c>
      <c r="W789" s="24">
        <f t="shared" si="193"/>
        <v>6</v>
      </c>
      <c r="X789" s="24">
        <f t="shared" si="194"/>
        <v>0</v>
      </c>
    </row>
    <row r="790" spans="1:24" x14ac:dyDescent="0.2">
      <c r="A790" s="60">
        <f>Spreads!A845</f>
        <v>44657</v>
      </c>
      <c r="B790" s="24">
        <f>IF(Spreads!$F845="","",Spreads!D845)</f>
        <v>77.83</v>
      </c>
      <c r="C790" s="24">
        <f t="shared" si="180"/>
        <v>6</v>
      </c>
      <c r="D790" s="24">
        <f>IF(Spreads!$F845="","",Spreads!G845)</f>
        <v>99.83</v>
      </c>
      <c r="E790" s="24">
        <f>IF(Spreads!$F845="","",Spreads!B845)</f>
        <v>86.83</v>
      </c>
      <c r="F790" s="24">
        <f>IF(Spreads!$F845="","",Spreads!F845)</f>
        <v>75.840665656062583</v>
      </c>
      <c r="G790" s="24">
        <f>IF(Spreads!$F845="","",Spreads!C845)</f>
        <v>76.83</v>
      </c>
      <c r="H790" s="24">
        <f>IF(Spreads!$F845="","",Spreads!H845)</f>
        <v>71.83</v>
      </c>
      <c r="I790" s="24">
        <f t="shared" si="187"/>
        <v>4.0106656560625851</v>
      </c>
      <c r="J790" s="24">
        <f t="shared" si="188"/>
        <v>5</v>
      </c>
      <c r="L790" s="24">
        <f t="shared" si="189"/>
        <v>15</v>
      </c>
      <c r="M790" s="24">
        <f t="shared" si="190"/>
        <v>28</v>
      </c>
      <c r="N790" s="24"/>
      <c r="O790" s="24">
        <f t="shared" si="181"/>
        <v>77.744559213969467</v>
      </c>
      <c r="P790" s="24">
        <f t="shared" si="182"/>
        <v>8.5440786030531513E-2</v>
      </c>
      <c r="Q790" s="24">
        <f t="shared" si="183"/>
        <v>29.651505526120737</v>
      </c>
      <c r="R790" s="24">
        <f t="shared" si="191"/>
        <v>-25.640839870058151</v>
      </c>
      <c r="S790" s="24">
        <f t="shared" si="184"/>
        <v>76.74393492897994</v>
      </c>
      <c r="T790" s="24">
        <f t="shared" si="185"/>
        <v>8.6065071020058781E-2</v>
      </c>
      <c r="U790" s="24">
        <f t="shared" si="186"/>
        <v>91.201734494762903</v>
      </c>
      <c r="V790" s="24">
        <f t="shared" si="192"/>
        <v>-4.3717344947629044</v>
      </c>
      <c r="W790" s="24">
        <f t="shared" si="193"/>
        <v>6.75</v>
      </c>
      <c r="X790" s="24">
        <f t="shared" si="194"/>
        <v>-0.75</v>
      </c>
    </row>
    <row r="791" spans="1:24" x14ac:dyDescent="0.2">
      <c r="A791" s="60">
        <f>Spreads!A846</f>
        <v>44658</v>
      </c>
      <c r="B791" s="24">
        <f>IF(Spreads!$F846="","",Spreads!D846)</f>
        <v>79.02</v>
      </c>
      <c r="C791" s="24">
        <f t="shared" si="180"/>
        <v>6</v>
      </c>
      <c r="D791" s="24">
        <f>IF(Spreads!$F846="","",Spreads!G846)</f>
        <v>101.02</v>
      </c>
      <c r="E791" s="24">
        <f>IF(Spreads!$F846="","",Spreads!B846)</f>
        <v>88.02</v>
      </c>
      <c r="F791" s="24">
        <f>IF(Spreads!$F846="","",Spreads!F846)</f>
        <v>77.405559773965791</v>
      </c>
      <c r="G791" s="24">
        <f>IF(Spreads!$F846="","",Spreads!C846)</f>
        <v>78.02</v>
      </c>
      <c r="H791" s="24">
        <f>IF(Spreads!$F846="","",Spreads!H846)</f>
        <v>73.02</v>
      </c>
      <c r="I791" s="24">
        <f t="shared" si="187"/>
        <v>4.3855597739657952</v>
      </c>
      <c r="J791" s="24">
        <f t="shared" si="188"/>
        <v>5</v>
      </c>
      <c r="L791" s="24">
        <f t="shared" si="189"/>
        <v>15</v>
      </c>
      <c r="M791" s="24">
        <f t="shared" si="190"/>
        <v>28</v>
      </c>
      <c r="N791" s="24"/>
      <c r="O791" s="24">
        <f t="shared" si="181"/>
        <v>79.000861226323721</v>
      </c>
      <c r="P791" s="24">
        <f t="shared" si="182"/>
        <v>1.9138773676274923E-2</v>
      </c>
      <c r="Q791" s="24">
        <f t="shared" si="183"/>
        <v>30.095544171404129</v>
      </c>
      <c r="R791" s="24">
        <f t="shared" si="191"/>
        <v>-25.709984397438333</v>
      </c>
      <c r="S791" s="24">
        <f t="shared" si="184"/>
        <v>77.950570282603849</v>
      </c>
      <c r="T791" s="24">
        <f t="shared" si="185"/>
        <v>6.9429717396147339E-2</v>
      </c>
      <c r="U791" s="24">
        <f t="shared" si="186"/>
        <v>92.591988919574391</v>
      </c>
      <c r="V791" s="24">
        <f t="shared" si="192"/>
        <v>-4.5719889195743946</v>
      </c>
      <c r="W791" s="24">
        <f t="shared" si="193"/>
        <v>6.75</v>
      </c>
      <c r="X791" s="24">
        <f t="shared" si="194"/>
        <v>-0.75</v>
      </c>
    </row>
    <row r="792" spans="1:24" x14ac:dyDescent="0.2">
      <c r="A792" s="60">
        <f>Spreads!A847</f>
        <v>44659</v>
      </c>
      <c r="B792" s="24">
        <f>IF(Spreads!$F847="","",Spreads!D847)</f>
        <v>81.12</v>
      </c>
      <c r="C792" s="24">
        <f t="shared" si="180"/>
        <v>6</v>
      </c>
      <c r="D792" s="24">
        <f>IF(Spreads!$F847="","",Spreads!G847)</f>
        <v>103.12</v>
      </c>
      <c r="E792" s="24">
        <f>IF(Spreads!$F847="","",Spreads!B847)</f>
        <v>90.12</v>
      </c>
      <c r="F792" s="24">
        <f>IF(Spreads!$F847="","",Spreads!F847)</f>
        <v>79.41270657736338</v>
      </c>
      <c r="G792" s="24">
        <f>IF(Spreads!$F847="","",Spreads!C847)</f>
        <v>80.12</v>
      </c>
      <c r="H792" s="24">
        <f>IF(Spreads!$F847="","",Spreads!H847)</f>
        <v>75.12</v>
      </c>
      <c r="I792" s="24">
        <f t="shared" si="187"/>
        <v>4.2927065773633757</v>
      </c>
      <c r="J792" s="24">
        <f t="shared" si="188"/>
        <v>5</v>
      </c>
      <c r="L792" s="24">
        <f t="shared" si="189"/>
        <v>15</v>
      </c>
      <c r="M792" s="24">
        <f t="shared" si="190"/>
        <v>28</v>
      </c>
      <c r="N792" s="24"/>
      <c r="O792" s="24">
        <f t="shared" si="181"/>
        <v>81.273344907783397</v>
      </c>
      <c r="P792" s="24">
        <f t="shared" si="182"/>
        <v>-0.15334490778339216</v>
      </c>
      <c r="Q792" s="24">
        <f t="shared" si="183"/>
        <v>30.879141780727778</v>
      </c>
      <c r="R792" s="24">
        <f t="shared" si="191"/>
        <v>-26.586435203364402</v>
      </c>
      <c r="S792" s="24">
        <f t="shared" si="184"/>
        <v>80.079926788998989</v>
      </c>
      <c r="T792" s="24">
        <f t="shared" si="185"/>
        <v>4.0073211001015352E-2</v>
      </c>
      <c r="U792" s="24">
        <f t="shared" si="186"/>
        <v>95.045379081006416</v>
      </c>
      <c r="V792" s="24">
        <f t="shared" si="192"/>
        <v>-4.9253790810064118</v>
      </c>
      <c r="W792" s="24">
        <f t="shared" si="193"/>
        <v>7</v>
      </c>
      <c r="X792" s="24">
        <f t="shared" si="194"/>
        <v>-1</v>
      </c>
    </row>
    <row r="793" spans="1:24" x14ac:dyDescent="0.2">
      <c r="A793" s="60">
        <f>Spreads!A848</f>
        <v>44662</v>
      </c>
      <c r="B793" s="24">
        <f>IF(Spreads!$F848="","",Spreads!D848)</f>
        <v>80.3</v>
      </c>
      <c r="C793" s="24">
        <f t="shared" si="180"/>
        <v>6</v>
      </c>
      <c r="D793" s="24">
        <f>IF(Spreads!$F848="","",Spreads!G848)</f>
        <v>102.3</v>
      </c>
      <c r="E793" s="24">
        <f>IF(Spreads!$F848="","",Spreads!B848)</f>
        <v>90.3</v>
      </c>
      <c r="F793" s="24">
        <f>IF(Spreads!$F848="","",Spreads!F848)</f>
        <v>79.435386202260531</v>
      </c>
      <c r="G793" s="24">
        <f>IF(Spreads!$F848="","",Spreads!C848)</f>
        <v>79.3</v>
      </c>
      <c r="H793" s="24">
        <f>IF(Spreads!$F848="","",Spreads!H848)</f>
        <v>74.3</v>
      </c>
      <c r="I793" s="24">
        <f t="shared" si="187"/>
        <v>5.1353862022605341</v>
      </c>
      <c r="J793" s="24">
        <f t="shared" si="188"/>
        <v>5</v>
      </c>
      <c r="L793" s="24">
        <f t="shared" si="189"/>
        <v>16</v>
      </c>
      <c r="M793" s="24">
        <f t="shared" si="190"/>
        <v>28</v>
      </c>
      <c r="N793" s="24"/>
      <c r="O793" s="24">
        <f t="shared" si="181"/>
        <v>80.326690593890973</v>
      </c>
      <c r="P793" s="24">
        <f t="shared" si="182"/>
        <v>-2.6690593890975833E-2</v>
      </c>
      <c r="Q793" s="24">
        <f t="shared" si="183"/>
        <v>30.573165571372826</v>
      </c>
      <c r="R793" s="24">
        <f t="shared" si="191"/>
        <v>-25.437779369112292</v>
      </c>
      <c r="S793" s="24">
        <f t="shared" si="184"/>
        <v>79.603208458998324</v>
      </c>
      <c r="T793" s="24">
        <f t="shared" si="185"/>
        <v>-0.30320845899832705</v>
      </c>
      <c r="U793" s="24">
        <f t="shared" si="186"/>
        <v>94.087388637018677</v>
      </c>
      <c r="V793" s="24">
        <f t="shared" si="192"/>
        <v>-3.7873886370186796</v>
      </c>
      <c r="W793" s="24">
        <f t="shared" si="193"/>
        <v>6.75</v>
      </c>
      <c r="X793" s="24">
        <f t="shared" si="194"/>
        <v>-0.75</v>
      </c>
    </row>
    <row r="794" spans="1:24" x14ac:dyDescent="0.2">
      <c r="A794" s="60">
        <f>Spreads!A849</f>
        <v>44663</v>
      </c>
      <c r="B794" s="24">
        <f>IF(Spreads!$F849="","",Spreads!D849)</f>
        <v>81.430000000000007</v>
      </c>
      <c r="C794" s="24">
        <f t="shared" si="180"/>
        <v>6</v>
      </c>
      <c r="D794" s="24">
        <f>IF(Spreads!$F849="","",Spreads!G849)</f>
        <v>106.43</v>
      </c>
      <c r="E794" s="24">
        <f>IF(Spreads!$F849="","",Spreads!B849)</f>
        <v>92.43</v>
      </c>
      <c r="F794" s="24">
        <f>IF(Spreads!$F849="","",Spreads!F849)</f>
        <v>80.512668384875056</v>
      </c>
      <c r="G794" s="24">
        <f>IF(Spreads!$F849="","",Spreads!C849)</f>
        <v>80.430000000000007</v>
      </c>
      <c r="H794" s="24">
        <f>IF(Spreads!$F849="","",Spreads!H849)</f>
        <v>75.430000000000007</v>
      </c>
      <c r="I794" s="24">
        <f t="shared" si="187"/>
        <v>5.0826683848750491</v>
      </c>
      <c r="J794" s="24">
        <f t="shared" si="188"/>
        <v>5</v>
      </c>
      <c r="L794" s="24">
        <f t="shared" si="189"/>
        <v>17</v>
      </c>
      <c r="M794" s="24">
        <f t="shared" si="190"/>
        <v>31</v>
      </c>
      <c r="N794" s="24"/>
      <c r="O794" s="24">
        <f t="shared" si="181"/>
        <v>81.549705764681747</v>
      </c>
      <c r="P794" s="24">
        <f t="shared" si="182"/>
        <v>-0.11970576468173988</v>
      </c>
      <c r="Q794" s="24">
        <f t="shared" si="183"/>
        <v>30.994815713532702</v>
      </c>
      <c r="R794" s="24">
        <f t="shared" si="191"/>
        <v>-25.912147328657653</v>
      </c>
      <c r="S794" s="24">
        <f t="shared" si="184"/>
        <v>81.10374974207889</v>
      </c>
      <c r="T794" s="24">
        <f t="shared" si="185"/>
        <v>-0.67374974207888272</v>
      </c>
      <c r="U794" s="24">
        <f t="shared" si="186"/>
        <v>97.055800503573266</v>
      </c>
      <c r="V794" s="24">
        <f t="shared" si="192"/>
        <v>-4.6258005035732594</v>
      </c>
      <c r="W794" s="24">
        <f t="shared" si="193"/>
        <v>6.5</v>
      </c>
      <c r="X794" s="24">
        <f t="shared" si="194"/>
        <v>-0.5</v>
      </c>
    </row>
    <row r="795" spans="1:24" x14ac:dyDescent="0.2">
      <c r="A795" s="60">
        <f>Spreads!A850</f>
        <v>44664</v>
      </c>
      <c r="B795" s="24">
        <f>IF(Spreads!$F850="","",Spreads!D850)</f>
        <v>84.11</v>
      </c>
      <c r="C795" s="24">
        <f t="shared" si="180"/>
        <v>6</v>
      </c>
      <c r="D795" s="24">
        <f>IF(Spreads!$F850="","",Spreads!G850)</f>
        <v>109.11</v>
      </c>
      <c r="E795" s="24">
        <f>IF(Spreads!$F850="","",Spreads!B850)</f>
        <v>95.11</v>
      </c>
      <c r="F795" s="24">
        <f>IF(Spreads!$F850="","",Spreads!F850)</f>
        <v>82.429096688684055</v>
      </c>
      <c r="G795" s="24">
        <f>IF(Spreads!$F850="","",Spreads!C850)</f>
        <v>83.11</v>
      </c>
      <c r="H795" s="24">
        <f>IF(Spreads!$F850="","",Spreads!H850)</f>
        <v>78.11</v>
      </c>
      <c r="I795" s="24">
        <f t="shared" si="187"/>
        <v>4.3190966886840556</v>
      </c>
      <c r="J795" s="24">
        <f t="shared" si="188"/>
        <v>5</v>
      </c>
      <c r="L795" s="24">
        <f t="shared" si="189"/>
        <v>17</v>
      </c>
      <c r="M795" s="24">
        <f t="shared" si="190"/>
        <v>31</v>
      </c>
      <c r="N795" s="24"/>
      <c r="O795" s="24">
        <f t="shared" si="181"/>
        <v>84.497265865437669</v>
      </c>
      <c r="P795" s="24">
        <f t="shared" si="182"/>
        <v>-0.38726586543766928</v>
      </c>
      <c r="Q795" s="24">
        <f t="shared" si="183"/>
        <v>31.994835519717157</v>
      </c>
      <c r="R795" s="24">
        <f t="shared" si="191"/>
        <v>-27.675738831033101</v>
      </c>
      <c r="S795" s="24">
        <f t="shared" si="184"/>
        <v>83.821214235954585</v>
      </c>
      <c r="T795" s="24">
        <f t="shared" si="185"/>
        <v>-0.71121423595458566</v>
      </c>
      <c r="U795" s="24">
        <f t="shared" si="186"/>
        <v>100.18679366197222</v>
      </c>
      <c r="V795" s="24">
        <f t="shared" si="192"/>
        <v>-5.0767936619722178</v>
      </c>
      <c r="W795" s="24">
        <f t="shared" si="193"/>
        <v>6.75</v>
      </c>
      <c r="X795" s="24">
        <f t="shared" si="194"/>
        <v>-0.75</v>
      </c>
    </row>
    <row r="796" spans="1:24" x14ac:dyDescent="0.2">
      <c r="A796" s="60">
        <f>Spreads!A851</f>
        <v>44665</v>
      </c>
      <c r="B796" s="24">
        <f>IF(Spreads!$F851="","",Spreads!D851)</f>
        <v>84.91</v>
      </c>
      <c r="C796" s="24">
        <f t="shared" si="180"/>
        <v>6</v>
      </c>
      <c r="D796" s="24">
        <f>IF(Spreads!$F851="","",Spreads!G851)</f>
        <v>109.91</v>
      </c>
      <c r="E796" s="24">
        <f>IF(Spreads!$F851="","",Spreads!B851)</f>
        <v>95.91</v>
      </c>
      <c r="F796" s="24">
        <f>IF(Spreads!$F851="","",Spreads!F851)</f>
        <v>82.950728061318458</v>
      </c>
      <c r="G796" s="24">
        <f>IF(Spreads!$F851="","",Spreads!C851)</f>
        <v>83.91</v>
      </c>
      <c r="H796" s="24">
        <f>IF(Spreads!$F851="","",Spreads!H851)</f>
        <v>78.91</v>
      </c>
      <c r="I796" s="24">
        <f t="shared" si="187"/>
        <v>4.0407280613184611</v>
      </c>
      <c r="J796" s="24">
        <f t="shared" si="188"/>
        <v>5</v>
      </c>
      <c r="L796" s="24">
        <f t="shared" si="189"/>
        <v>17</v>
      </c>
      <c r="M796" s="24">
        <f t="shared" si="190"/>
        <v>31</v>
      </c>
      <c r="N796" s="24"/>
      <c r="O796" s="24">
        <f t="shared" si="181"/>
        <v>85.380843624110184</v>
      </c>
      <c r="P796" s="24">
        <f t="shared" si="182"/>
        <v>-0.47084362411018787</v>
      </c>
      <c r="Q796" s="24">
        <f t="shared" si="183"/>
        <v>32.293348894697587</v>
      </c>
      <c r="R796" s="24">
        <f t="shared" si="191"/>
        <v>-28.252620833379126</v>
      </c>
      <c r="S796" s="24">
        <f t="shared" si="184"/>
        <v>84.632397666962262</v>
      </c>
      <c r="T796" s="24">
        <f t="shared" si="185"/>
        <v>-0.72239766696226582</v>
      </c>
      <c r="U796" s="24">
        <f t="shared" si="186"/>
        <v>101.1214184853749</v>
      </c>
      <c r="V796" s="24">
        <f t="shared" si="192"/>
        <v>-5.2114184853749066</v>
      </c>
      <c r="W796" s="24">
        <f t="shared" si="193"/>
        <v>7</v>
      </c>
      <c r="X796" s="24">
        <f t="shared" si="194"/>
        <v>-1</v>
      </c>
    </row>
    <row r="797" spans="1:24" x14ac:dyDescent="0.2">
      <c r="A797" s="60">
        <f>Spreads!A853</f>
        <v>44670</v>
      </c>
      <c r="B797" s="24">
        <f>IF(Spreads!$F853="","",Spreads!D853)</f>
        <v>86.21</v>
      </c>
      <c r="C797" s="24">
        <f t="shared" si="180"/>
        <v>6</v>
      </c>
      <c r="D797" s="24">
        <f>IF(Spreads!$F853="","",Spreads!G853)</f>
        <v>111.21</v>
      </c>
      <c r="E797" s="24">
        <f>IF(Spreads!$F853="","",Spreads!B853)</f>
        <v>98.21</v>
      </c>
      <c r="F797" s="24">
        <f>IF(Spreads!$F853="","",Spreads!F853)</f>
        <v>80.728124821397955</v>
      </c>
      <c r="G797" s="24">
        <f>IF(Spreads!$F853="","",Spreads!C853)</f>
        <v>85.21</v>
      </c>
      <c r="H797" s="24">
        <f>IF(Spreads!$F853="","",Spreads!H853)</f>
        <v>80.209999999999994</v>
      </c>
      <c r="I797" s="24">
        <f t="shared" si="187"/>
        <v>0.51812482139796145</v>
      </c>
      <c r="J797" s="24">
        <f t="shared" si="188"/>
        <v>5</v>
      </c>
      <c r="L797" s="24">
        <f t="shared" si="189"/>
        <v>18</v>
      </c>
      <c r="M797" s="24">
        <f t="shared" si="190"/>
        <v>31</v>
      </c>
      <c r="N797" s="24"/>
      <c r="O797" s="24">
        <f t="shared" si="181"/>
        <v>87.042441009354349</v>
      </c>
      <c r="P797" s="24">
        <f t="shared" si="182"/>
        <v>-0.83244100935435483</v>
      </c>
      <c r="Q797" s="24">
        <f t="shared" si="183"/>
        <v>32.778433129040799</v>
      </c>
      <c r="R797" s="24">
        <f t="shared" si="191"/>
        <v>-32.260308307642838</v>
      </c>
      <c r="S797" s="24">
        <f t="shared" si="184"/>
        <v>86.305315429131937</v>
      </c>
      <c r="T797" s="24">
        <f t="shared" si="185"/>
        <v>-1.0953154291319436</v>
      </c>
      <c r="U797" s="24">
        <f t="shared" si="186"/>
        <v>102.64018382340424</v>
      </c>
      <c r="V797" s="24">
        <f t="shared" si="192"/>
        <v>-4.4301838234042492</v>
      </c>
      <c r="W797" s="24">
        <f t="shared" si="193"/>
        <v>7</v>
      </c>
      <c r="X797" s="24">
        <f t="shared" si="194"/>
        <v>-1</v>
      </c>
    </row>
    <row r="798" spans="1:24" x14ac:dyDescent="0.2">
      <c r="A798" s="60">
        <f>Spreads!A854</f>
        <v>44671</v>
      </c>
      <c r="B798" s="24">
        <f>IF(Spreads!$F854="","",Spreads!D854)</f>
        <v>86.81</v>
      </c>
      <c r="C798" s="24">
        <f t="shared" si="180"/>
        <v>6</v>
      </c>
      <c r="D798" s="24">
        <f>IF(Spreads!$F854="","",Spreads!G854)</f>
        <v>111.81</v>
      </c>
      <c r="E798" s="24">
        <f>IF(Spreads!$F854="","",Spreads!B854)</f>
        <v>98.81</v>
      </c>
      <c r="F798" s="24">
        <f>IF(Spreads!$F854="","",Spreads!F854)</f>
        <v>81.612630192386732</v>
      </c>
      <c r="G798" s="24">
        <f>IF(Spreads!$F854="","",Spreads!C854)</f>
        <v>85.81</v>
      </c>
      <c r="H798" s="24">
        <f>IF(Spreads!$F854="","",Spreads!H854)</f>
        <v>80.81</v>
      </c>
      <c r="I798" s="24">
        <f t="shared" si="187"/>
        <v>0.80263019238672939</v>
      </c>
      <c r="J798" s="24">
        <f t="shared" si="188"/>
        <v>5</v>
      </c>
      <c r="L798" s="24">
        <f t="shared" si="189"/>
        <v>18</v>
      </c>
      <c r="M798" s="24">
        <f t="shared" si="190"/>
        <v>31</v>
      </c>
      <c r="N798" s="24"/>
      <c r="O798" s="24">
        <f t="shared" si="181"/>
        <v>87.668848858582365</v>
      </c>
      <c r="P798" s="24">
        <f t="shared" si="182"/>
        <v>-0.8588488585823626</v>
      </c>
      <c r="Q798" s="24">
        <f t="shared" si="183"/>
        <v>33.002318160276133</v>
      </c>
      <c r="R798" s="24">
        <f t="shared" si="191"/>
        <v>-32.199687967889403</v>
      </c>
      <c r="S798" s="24">
        <f t="shared" si="184"/>
        <v>86.913703002387706</v>
      </c>
      <c r="T798" s="24">
        <f t="shared" si="185"/>
        <v>-1.1037030023877037</v>
      </c>
      <c r="U798" s="24">
        <f t="shared" si="186"/>
        <v>103.34115244095626</v>
      </c>
      <c r="V798" s="24">
        <f t="shared" si="192"/>
        <v>-4.5311524409562622</v>
      </c>
      <c r="W798" s="24">
        <f t="shared" si="193"/>
        <v>7</v>
      </c>
      <c r="X798" s="24">
        <f t="shared" si="194"/>
        <v>-1</v>
      </c>
    </row>
    <row r="799" spans="1:24" x14ac:dyDescent="0.2">
      <c r="A799" s="60">
        <f>Spreads!A855</f>
        <v>44672</v>
      </c>
      <c r="B799" s="24">
        <f>IF(Spreads!$F855="","",Spreads!D855)</f>
        <v>87.5</v>
      </c>
      <c r="C799" s="24">
        <f t="shared" si="180"/>
        <v>6</v>
      </c>
      <c r="D799" s="24">
        <f>IF(Spreads!$F855="","",Spreads!G855)</f>
        <v>112.5</v>
      </c>
      <c r="E799" s="24">
        <f>IF(Spreads!$F855="","",Spreads!B855)</f>
        <v>99.5</v>
      </c>
      <c r="F799" s="24">
        <f>IF(Spreads!$F855="","",Spreads!F855)</f>
        <v>81.56727094259243</v>
      </c>
      <c r="G799" s="24">
        <f>IF(Spreads!$F855="","",Spreads!C855)</f>
        <v>86.5</v>
      </c>
      <c r="H799" s="24">
        <f>IF(Spreads!$F855="","",Spreads!H855)</f>
        <v>81.5</v>
      </c>
      <c r="I799" s="24">
        <f t="shared" si="187"/>
        <v>6.7270942592429606E-2</v>
      </c>
      <c r="J799" s="24">
        <f t="shared" si="188"/>
        <v>5</v>
      </c>
      <c r="L799" s="24">
        <f t="shared" si="189"/>
        <v>18</v>
      </c>
      <c r="M799" s="24">
        <f t="shared" si="190"/>
        <v>31</v>
      </c>
      <c r="N799" s="24"/>
      <c r="O799" s="24">
        <f t="shared" si="181"/>
        <v>88.467356081011744</v>
      </c>
      <c r="P799" s="24">
        <f t="shared" si="182"/>
        <v>-0.96735608101174364</v>
      </c>
      <c r="Q799" s="24">
        <f t="shared" si="183"/>
        <v>33.25978594619675</v>
      </c>
      <c r="R799" s="24">
        <f t="shared" si="191"/>
        <v>-33.192515003604321</v>
      </c>
      <c r="S799" s="24">
        <f t="shared" si="184"/>
        <v>87.613348711631829</v>
      </c>
      <c r="T799" s="24">
        <f t="shared" si="185"/>
        <v>-1.1133487116318292</v>
      </c>
      <c r="U799" s="24">
        <f t="shared" si="186"/>
        <v>104.14726635114107</v>
      </c>
      <c r="V799" s="24">
        <f t="shared" si="192"/>
        <v>-4.6472663511410701</v>
      </c>
      <c r="W799" s="24">
        <f t="shared" si="193"/>
        <v>7</v>
      </c>
      <c r="X799" s="24">
        <f t="shared" si="194"/>
        <v>-1</v>
      </c>
    </row>
    <row r="800" spans="1:24" x14ac:dyDescent="0.2">
      <c r="A800" s="60">
        <f>Spreads!A856</f>
        <v>44673</v>
      </c>
      <c r="B800" s="24">
        <f>IF(Spreads!$F856="","",Spreads!D856)</f>
        <v>89.26</v>
      </c>
      <c r="C800" s="24">
        <f t="shared" si="180"/>
        <v>6</v>
      </c>
      <c r="D800" s="24">
        <f>IF(Spreads!$F856="","",Spreads!G856)</f>
        <v>114.26</v>
      </c>
      <c r="E800" s="24">
        <f>IF(Spreads!$F856="","",Spreads!B856)</f>
        <v>101.26</v>
      </c>
      <c r="F800" s="24">
        <f>IF(Spreads!$F856="","",Spreads!F856)</f>
        <v>84.19810743066158</v>
      </c>
      <c r="G800" s="24">
        <f>IF(Spreads!$F856="","",Spreads!C856)</f>
        <v>88.26</v>
      </c>
      <c r="H800" s="24">
        <f>IF(Spreads!$F856="","",Spreads!H856)</f>
        <v>83.26</v>
      </c>
      <c r="I800" s="24">
        <f t="shared" si="187"/>
        <v>0.93810743066157443</v>
      </c>
      <c r="J800" s="24">
        <f t="shared" si="188"/>
        <v>5</v>
      </c>
      <c r="L800" s="24">
        <f t="shared" si="189"/>
        <v>18</v>
      </c>
      <c r="M800" s="24">
        <f t="shared" si="190"/>
        <v>31</v>
      </c>
      <c r="N800" s="24"/>
      <c r="O800" s="24">
        <f t="shared" si="181"/>
        <v>90.302150565108477</v>
      </c>
      <c r="P800" s="24">
        <f t="shared" si="182"/>
        <v>-1.0421505651084715</v>
      </c>
      <c r="Q800" s="24">
        <f t="shared" si="183"/>
        <v>33.916515371153714</v>
      </c>
      <c r="R800" s="24">
        <f t="shared" si="191"/>
        <v>-32.97840794049214</v>
      </c>
      <c r="S800" s="24">
        <f t="shared" si="184"/>
        <v>89.397952259848708</v>
      </c>
      <c r="T800" s="24">
        <f t="shared" si="185"/>
        <v>-1.1379522598487029</v>
      </c>
      <c r="U800" s="24">
        <f t="shared" si="186"/>
        <v>106.20344096262697</v>
      </c>
      <c r="V800" s="24">
        <f t="shared" si="192"/>
        <v>-4.9434409626269655</v>
      </c>
      <c r="W800" s="24">
        <f t="shared" si="193"/>
        <v>7.25</v>
      </c>
      <c r="X800" s="24">
        <f t="shared" si="194"/>
        <v>-1.25</v>
      </c>
    </row>
    <row r="801" spans="1:24" x14ac:dyDescent="0.2">
      <c r="A801" s="60">
        <f>Spreads!A857</f>
        <v>44676</v>
      </c>
      <c r="B801" s="24">
        <f>IF(Spreads!$F857="","",Spreads!D857)</f>
        <v>89.74</v>
      </c>
      <c r="C801" s="24">
        <f t="shared" si="180"/>
        <v>7</v>
      </c>
      <c r="D801" s="24">
        <f>IF(Spreads!$F857="","",Spreads!G857)</f>
        <v>113.74</v>
      </c>
      <c r="E801" s="24">
        <f>IF(Spreads!$F857="","",Spreads!B857)</f>
        <v>100.74</v>
      </c>
      <c r="F801" s="24">
        <f>IF(Spreads!$F857="","",Spreads!F857)</f>
        <v>82.497135563375508</v>
      </c>
      <c r="G801" s="24">
        <f>IF(Spreads!$F857="","",Spreads!C857)</f>
        <v>88.74</v>
      </c>
      <c r="H801" s="24">
        <f>IF(Spreads!$F857="","",Spreads!H857)</f>
        <v>82.74</v>
      </c>
      <c r="I801" s="24">
        <f t="shared" si="187"/>
        <v>-0.24286443662448676</v>
      </c>
      <c r="J801" s="24">
        <f t="shared" si="188"/>
        <v>6</v>
      </c>
      <c r="L801" s="24">
        <f t="shared" si="189"/>
        <v>18</v>
      </c>
      <c r="M801" s="24">
        <f t="shared" si="190"/>
        <v>31</v>
      </c>
      <c r="N801" s="24"/>
      <c r="O801" s="24">
        <f t="shared" si="181"/>
        <v>89.827978675307975</v>
      </c>
      <c r="P801" s="24">
        <f t="shared" si="182"/>
        <v>-8.797867530797987E-2</v>
      </c>
      <c r="Q801" s="24">
        <f t="shared" si="183"/>
        <v>34.183950800583254</v>
      </c>
      <c r="R801" s="24">
        <f t="shared" si="191"/>
        <v>-34.426815237207741</v>
      </c>
      <c r="S801" s="24">
        <f t="shared" si="184"/>
        <v>88.870683029693708</v>
      </c>
      <c r="T801" s="24">
        <f t="shared" si="185"/>
        <v>-0.13068302969371359</v>
      </c>
      <c r="U801" s="24">
        <f t="shared" si="186"/>
        <v>105.55106386238285</v>
      </c>
      <c r="V801" s="24">
        <f t="shared" si="192"/>
        <v>-4.8110638623828521</v>
      </c>
      <c r="W801" s="24">
        <f t="shared" si="193"/>
        <v>7.75</v>
      </c>
      <c r="X801" s="24">
        <f t="shared" si="194"/>
        <v>-0.75</v>
      </c>
    </row>
    <row r="802" spans="1:24" x14ac:dyDescent="0.2">
      <c r="A802" s="60">
        <f>Spreads!A858</f>
        <v>44677</v>
      </c>
      <c r="B802" s="24">
        <f>IF(Spreads!$F858="","",Spreads!D858)</f>
        <v>92.29</v>
      </c>
      <c r="C802" s="24">
        <f t="shared" si="180"/>
        <v>7</v>
      </c>
      <c r="D802" s="24">
        <f>IF(Spreads!$F858="","",Spreads!G858)</f>
        <v>116.29</v>
      </c>
      <c r="E802" s="24">
        <f>IF(Spreads!$F858="","",Spreads!B858)</f>
        <v>104.29</v>
      </c>
      <c r="F802" s="24">
        <f>IF(Spreads!$F858="","",Spreads!F858)</f>
        <v>84.731078615744565</v>
      </c>
      <c r="G802" s="24">
        <f>IF(Spreads!$F858="","",Spreads!C858)</f>
        <v>91.29</v>
      </c>
      <c r="H802" s="24">
        <f>IF(Spreads!$F858="","",Spreads!H858)</f>
        <v>85.29</v>
      </c>
      <c r="I802" s="24">
        <f t="shared" si="187"/>
        <v>-0.55892138425544147</v>
      </c>
      <c r="J802" s="24">
        <f t="shared" si="188"/>
        <v>6</v>
      </c>
      <c r="L802" s="24">
        <f t="shared" si="189"/>
        <v>19</v>
      </c>
      <c r="M802" s="24">
        <f t="shared" si="190"/>
        <v>31</v>
      </c>
      <c r="N802" s="24"/>
      <c r="O802" s="24">
        <f t="shared" si="181"/>
        <v>92.602374119237879</v>
      </c>
      <c r="P802" s="24">
        <f t="shared" si="182"/>
        <v>-0.31237411923787306</v>
      </c>
      <c r="Q802" s="24">
        <f t="shared" si="183"/>
        <v>35.135462183333395</v>
      </c>
      <c r="R802" s="24">
        <f t="shared" si="191"/>
        <v>-35.694383567588837</v>
      </c>
      <c r="S802" s="24">
        <f t="shared" si="184"/>
        <v>91.811074902812891</v>
      </c>
      <c r="T802" s="24">
        <f t="shared" si="185"/>
        <v>-0.52107490281288449</v>
      </c>
      <c r="U802" s="24">
        <f t="shared" si="186"/>
        <v>108.53018048697889</v>
      </c>
      <c r="V802" s="24">
        <f t="shared" si="192"/>
        <v>-4.2401804869788862</v>
      </c>
      <c r="W802" s="24">
        <f t="shared" si="193"/>
        <v>7.75</v>
      </c>
      <c r="X802" s="24">
        <f t="shared" si="194"/>
        <v>-0.75</v>
      </c>
    </row>
    <row r="803" spans="1:24" x14ac:dyDescent="0.2">
      <c r="A803" s="60">
        <f>Spreads!A859</f>
        <v>44678</v>
      </c>
      <c r="B803" s="24">
        <f>IF(Spreads!$F859="","",Spreads!D859)</f>
        <v>94.8</v>
      </c>
      <c r="C803" s="24">
        <f t="shared" si="180"/>
        <v>7</v>
      </c>
      <c r="D803" s="24">
        <f>IF(Spreads!$F859="","",Spreads!G859)</f>
        <v>118.8</v>
      </c>
      <c r="E803" s="24">
        <f>IF(Spreads!$F859="","",Spreads!B859)</f>
        <v>106.8</v>
      </c>
      <c r="F803" s="24">
        <f>IF(Spreads!$F859="","",Spreads!F859)</f>
        <v>85.524865487144737</v>
      </c>
      <c r="G803" s="24">
        <f>IF(Spreads!$F859="","",Spreads!C859)</f>
        <v>93.8</v>
      </c>
      <c r="H803" s="24">
        <f>IF(Spreads!$F859="","",Spreads!H859)</f>
        <v>87.8</v>
      </c>
      <c r="I803" s="24">
        <f t="shared" si="187"/>
        <v>-2.27513451285526</v>
      </c>
      <c r="J803" s="24">
        <f t="shared" si="188"/>
        <v>6</v>
      </c>
      <c r="L803" s="24">
        <f t="shared" si="189"/>
        <v>19</v>
      </c>
      <c r="M803" s="24">
        <f t="shared" si="190"/>
        <v>31</v>
      </c>
      <c r="N803" s="24"/>
      <c r="O803" s="24">
        <f t="shared" si="181"/>
        <v>95.436580355259778</v>
      </c>
      <c r="P803" s="24">
        <f t="shared" si="182"/>
        <v>-0.63658035525978107</v>
      </c>
      <c r="Q803" s="24">
        <f t="shared" si="183"/>
        <v>36.072047897334507</v>
      </c>
      <c r="R803" s="24">
        <f t="shared" si="191"/>
        <v>-38.347182410189767</v>
      </c>
      <c r="S803" s="24">
        <f t="shared" si="184"/>
        <v>94.356162917599448</v>
      </c>
      <c r="T803" s="24">
        <f t="shared" si="185"/>
        <v>-0.55616291759945113</v>
      </c>
      <c r="U803" s="24">
        <f t="shared" si="186"/>
        <v>111.4625658704048</v>
      </c>
      <c r="V803" s="24">
        <f t="shared" si="192"/>
        <v>-4.662565870404805</v>
      </c>
      <c r="W803" s="24">
        <f t="shared" si="193"/>
        <v>8.25</v>
      </c>
      <c r="X803" s="24">
        <f t="shared" si="194"/>
        <v>-1.25</v>
      </c>
    </row>
    <row r="804" spans="1:24" x14ac:dyDescent="0.2">
      <c r="A804" s="60">
        <f>Spreads!A860</f>
        <v>44679</v>
      </c>
      <c r="B804" s="24">
        <f>IF(Spreads!$F860="","",Spreads!D860)</f>
        <v>97.6</v>
      </c>
      <c r="C804" s="24">
        <f t="shared" si="180"/>
        <v>7</v>
      </c>
      <c r="D804" s="24">
        <f>IF(Spreads!$F860="","",Spreads!G860)</f>
        <v>121.6</v>
      </c>
      <c r="E804" s="24">
        <f>IF(Spreads!$F860="","",Spreads!B860)</f>
        <v>109.6</v>
      </c>
      <c r="F804" s="24">
        <f>IF(Spreads!$F860="","",Spreads!F860)</f>
        <v>86.37535142078778</v>
      </c>
      <c r="G804" s="24">
        <f>IF(Spreads!$F860="","",Spreads!C860)</f>
        <v>96.6</v>
      </c>
      <c r="H804" s="24">
        <f>IF(Spreads!$F860="","",Spreads!H860)</f>
        <v>90.6</v>
      </c>
      <c r="I804" s="24">
        <f t="shared" si="187"/>
        <v>-4.2246485792122144</v>
      </c>
      <c r="J804" s="24">
        <f t="shared" si="188"/>
        <v>6</v>
      </c>
      <c r="L804" s="24">
        <f t="shared" si="189"/>
        <v>19</v>
      </c>
      <c r="M804" s="24">
        <f t="shared" si="190"/>
        <v>31</v>
      </c>
      <c r="N804" s="24"/>
      <c r="O804" s="24">
        <f t="shared" si="181"/>
        <v>98.600819531320937</v>
      </c>
      <c r="P804" s="24">
        <f t="shared" si="182"/>
        <v>-1.0008195313209427</v>
      </c>
      <c r="Q804" s="24">
        <f t="shared" si="183"/>
        <v>37.116844709766035</v>
      </c>
      <c r="R804" s="24">
        <f t="shared" si="191"/>
        <v>-41.341493288978249</v>
      </c>
      <c r="S804" s="24">
        <f t="shared" si="184"/>
        <v>97.195304926126312</v>
      </c>
      <c r="T804" s="24">
        <f t="shared" si="185"/>
        <v>-0.59530492612631747</v>
      </c>
      <c r="U804" s="24">
        <f t="shared" si="186"/>
        <v>114.73375275231416</v>
      </c>
      <c r="V804" s="24">
        <f t="shared" si="192"/>
        <v>-5.1337527523141659</v>
      </c>
      <c r="W804" s="24">
        <f t="shared" si="193"/>
        <v>8.5</v>
      </c>
      <c r="X804" s="24">
        <f t="shared" si="194"/>
        <v>-1.5</v>
      </c>
    </row>
    <row r="805" spans="1:24" x14ac:dyDescent="0.2">
      <c r="A805" s="60">
        <f>Spreads!A861</f>
        <v>44680</v>
      </c>
      <c r="B805" s="24">
        <f>IF(Spreads!$F861="","",Spreads!D861)</f>
        <v>96.17</v>
      </c>
      <c r="C805" s="24">
        <f t="shared" si="180"/>
        <v>7</v>
      </c>
      <c r="D805" s="24">
        <f>IF(Spreads!$F861="","",Spreads!G861)</f>
        <v>120.17</v>
      </c>
      <c r="E805" s="24">
        <f>IF(Spreads!$F861="","",Spreads!B861)</f>
        <v>108.17</v>
      </c>
      <c r="F805" s="24">
        <f>IF(Spreads!$F861="","",Spreads!F861)</f>
        <v>85.62692379918191</v>
      </c>
      <c r="G805" s="24">
        <f>IF(Spreads!$F861="","",Spreads!C861)</f>
        <v>95.17</v>
      </c>
      <c r="H805" s="24">
        <f>IF(Spreads!$F861="","",Spreads!H861)</f>
        <v>89.17</v>
      </c>
      <c r="I805" s="24">
        <f t="shared" si="187"/>
        <v>-3.543076200818092</v>
      </c>
      <c r="J805" s="24">
        <f t="shared" si="188"/>
        <v>6</v>
      </c>
      <c r="L805" s="24">
        <f t="shared" si="189"/>
        <v>19</v>
      </c>
      <c r="M805" s="24">
        <f t="shared" si="190"/>
        <v>31</v>
      </c>
      <c r="N805" s="24"/>
      <c r="O805" s="24">
        <f t="shared" si="181"/>
        <v>97.007893954426649</v>
      </c>
      <c r="P805" s="24">
        <f t="shared" si="182"/>
        <v>-0.83789395442664727</v>
      </c>
      <c r="Q805" s="24">
        <f t="shared" si="183"/>
        <v>36.583252051988509</v>
      </c>
      <c r="R805" s="24">
        <f t="shared" si="191"/>
        <v>-40.126328252806601</v>
      </c>
      <c r="S805" s="24">
        <f t="shared" si="184"/>
        <v>95.745314543200109</v>
      </c>
      <c r="T805" s="24">
        <f t="shared" si="185"/>
        <v>-0.57531454320010766</v>
      </c>
      <c r="U805" s="24">
        <f t="shared" si="186"/>
        <v>113.06311088048187</v>
      </c>
      <c r="V805" s="24">
        <f t="shared" si="192"/>
        <v>-4.8931108804818706</v>
      </c>
      <c r="W805" s="24">
        <f t="shared" si="193"/>
        <v>8.25</v>
      </c>
      <c r="X805" s="24">
        <f t="shared" si="194"/>
        <v>-1.25</v>
      </c>
    </row>
    <row r="806" spans="1:24" x14ac:dyDescent="0.2">
      <c r="A806" s="60">
        <f>Spreads!A863</f>
        <v>44684</v>
      </c>
      <c r="B806" s="24">
        <f>IF(Spreads!$F863="","",Spreads!D863)</f>
        <v>87.28</v>
      </c>
      <c r="C806" s="24">
        <f t="shared" si="180"/>
        <v>7</v>
      </c>
      <c r="D806" s="24">
        <f>IF(Spreads!$F863="","",Spreads!G863)</f>
        <v>111.28</v>
      </c>
      <c r="E806" s="24">
        <f>IF(Spreads!$F863="","",Spreads!B863)</f>
        <v>102.28</v>
      </c>
      <c r="F806" s="24">
        <f>IF(Spreads!$F863="","",Spreads!F863)</f>
        <v>80.954921070369437</v>
      </c>
      <c r="G806" s="24">
        <f>IF(Spreads!$F863="","",Spreads!C863)</f>
        <v>86.28</v>
      </c>
      <c r="H806" s="24">
        <f>IF(Spreads!$F863="","",Spreads!H863)</f>
        <v>80.28</v>
      </c>
      <c r="I806" s="24">
        <f t="shared" si="187"/>
        <v>0.67492107036943594</v>
      </c>
      <c r="J806" s="24">
        <f t="shared" si="188"/>
        <v>6</v>
      </c>
      <c r="L806" s="24">
        <f t="shared" si="189"/>
        <v>22</v>
      </c>
      <c r="M806" s="24">
        <f t="shared" si="190"/>
        <v>31</v>
      </c>
      <c r="N806" s="24"/>
      <c r="O806" s="24">
        <f t="shared" si="181"/>
        <v>87.106432209682396</v>
      </c>
      <c r="P806" s="24">
        <f t="shared" si="182"/>
        <v>0.17356779031760539</v>
      </c>
      <c r="Q806" s="24">
        <f t="shared" si="183"/>
        <v>33.266022172518412</v>
      </c>
      <c r="R806" s="24">
        <f t="shared" si="191"/>
        <v>-32.591101102148976</v>
      </c>
      <c r="S806" s="24">
        <f t="shared" si="184"/>
        <v>87.795272726473954</v>
      </c>
      <c r="T806" s="24">
        <f t="shared" si="185"/>
        <v>-1.5152727264739525</v>
      </c>
      <c r="U806" s="24">
        <f t="shared" si="186"/>
        <v>102.67709253041963</v>
      </c>
      <c r="V806" s="24">
        <f t="shared" si="192"/>
        <v>-0.39709253041962711</v>
      </c>
      <c r="W806" s="24">
        <f t="shared" si="193"/>
        <v>6.75</v>
      </c>
      <c r="X806" s="24">
        <f t="shared" si="194"/>
        <v>0.25</v>
      </c>
    </row>
    <row r="807" spans="1:24" x14ac:dyDescent="0.2">
      <c r="A807" s="60">
        <f>Spreads!A864</f>
        <v>44685</v>
      </c>
      <c r="B807" s="24">
        <f>IF(Spreads!$F864="","",Spreads!D864)</f>
        <v>89.43</v>
      </c>
      <c r="C807" s="24">
        <f t="shared" si="180"/>
        <v>7</v>
      </c>
      <c r="D807" s="24">
        <f>IF(Spreads!$F864="","",Spreads!G864)</f>
        <v>113.43</v>
      </c>
      <c r="E807" s="24">
        <f>IF(Spreads!$F864="","",Spreads!B864)</f>
        <v>105.43</v>
      </c>
      <c r="F807" s="24">
        <f>IF(Spreads!$F864="","",Spreads!F864)</f>
        <v>83.154844685392789</v>
      </c>
      <c r="G807" s="24">
        <f>IF(Spreads!$F864="","",Spreads!C864)</f>
        <v>88.43</v>
      </c>
      <c r="H807" s="24">
        <f>IF(Spreads!$F864="","",Spreads!H864)</f>
        <v>82.43</v>
      </c>
      <c r="I807" s="24">
        <f t="shared" si="187"/>
        <v>0.72484468539278168</v>
      </c>
      <c r="J807" s="24">
        <f t="shared" si="188"/>
        <v>6</v>
      </c>
      <c r="L807" s="24">
        <f t="shared" si="189"/>
        <v>23</v>
      </c>
      <c r="M807" s="24">
        <f t="shared" si="190"/>
        <v>31</v>
      </c>
      <c r="N807" s="24"/>
      <c r="O807" s="24">
        <f t="shared" si="181"/>
        <v>89.422360397367342</v>
      </c>
      <c r="P807" s="24">
        <f t="shared" si="182"/>
        <v>7.6396026326648325E-3</v>
      </c>
      <c r="Q807" s="24">
        <f t="shared" si="183"/>
        <v>34.068276867778337</v>
      </c>
      <c r="R807" s="24">
        <f t="shared" si="191"/>
        <v>-33.343432182385556</v>
      </c>
      <c r="S807" s="24">
        <f t="shared" si="184"/>
        <v>90.330072884089304</v>
      </c>
      <c r="T807" s="24">
        <f t="shared" si="185"/>
        <v>-1.9000728840892975</v>
      </c>
      <c r="U807" s="24">
        <f t="shared" si="186"/>
        <v>105.18889674331433</v>
      </c>
      <c r="V807" s="24">
        <f t="shared" si="192"/>
        <v>0.24110325668567612</v>
      </c>
      <c r="W807" s="24">
        <f t="shared" si="193"/>
        <v>6.75</v>
      </c>
      <c r="X807" s="24">
        <f t="shared" si="194"/>
        <v>0.25</v>
      </c>
    </row>
    <row r="808" spans="1:24" x14ac:dyDescent="0.2">
      <c r="A808" s="60">
        <f>Spreads!A865</f>
        <v>44686</v>
      </c>
      <c r="B808" s="24">
        <f>IF(Spreads!$F865="","",Spreads!D865)</f>
        <v>87.85</v>
      </c>
      <c r="C808" s="24">
        <f t="shared" si="180"/>
        <v>6</v>
      </c>
      <c r="D808" s="24">
        <f>IF(Spreads!$F865="","",Spreads!G865)</f>
        <v>112.85</v>
      </c>
      <c r="E808" s="24">
        <f>IF(Spreads!$F865="","",Spreads!B865)</f>
        <v>104.85</v>
      </c>
      <c r="F808" s="24">
        <f>IF(Spreads!$F865="","",Spreads!F865)</f>
        <v>82.633213312758386</v>
      </c>
      <c r="G808" s="24">
        <f>IF(Spreads!$F865="","",Spreads!C865)</f>
        <v>87.35</v>
      </c>
      <c r="H808" s="24">
        <f>IF(Spreads!$F865="","",Spreads!H865)</f>
        <v>81.849999999999994</v>
      </c>
      <c r="I808" s="24">
        <f t="shared" si="187"/>
        <v>0.78321331275839157</v>
      </c>
      <c r="J808" s="24">
        <f t="shared" si="188"/>
        <v>5.5</v>
      </c>
      <c r="L808" s="24">
        <f t="shared" si="189"/>
        <v>23</v>
      </c>
      <c r="M808" s="24">
        <f t="shared" si="190"/>
        <v>31</v>
      </c>
      <c r="N808" s="24"/>
      <c r="O808" s="24">
        <f t="shared" si="181"/>
        <v>88.792315595724503</v>
      </c>
      <c r="P808" s="24">
        <f t="shared" si="182"/>
        <v>-0.94231559572450863</v>
      </c>
      <c r="Q808" s="24">
        <f t="shared" si="183"/>
        <v>33.6211201093341</v>
      </c>
      <c r="R808" s="24">
        <f t="shared" si="191"/>
        <v>-32.837906796575709</v>
      </c>
      <c r="S808" s="24">
        <f t="shared" si="184"/>
        <v>89.741964896608721</v>
      </c>
      <c r="T808" s="24">
        <f t="shared" si="185"/>
        <v>-2.3919648966087266</v>
      </c>
      <c r="U808" s="24">
        <f t="shared" si="186"/>
        <v>104.55616471137975</v>
      </c>
      <c r="V808" s="24">
        <f t="shared" si="192"/>
        <v>0.29383528862024377</v>
      </c>
      <c r="W808" s="24">
        <f t="shared" si="193"/>
        <v>6.5</v>
      </c>
      <c r="X808" s="24">
        <f t="shared" si="194"/>
        <v>-0.5</v>
      </c>
    </row>
    <row r="809" spans="1:24" x14ac:dyDescent="0.2">
      <c r="A809" s="60">
        <f>Spreads!A866</f>
        <v>44687</v>
      </c>
      <c r="B809" s="24">
        <f>IF(Spreads!$F866="","",Spreads!D866)</f>
        <v>86.9</v>
      </c>
      <c r="C809" s="24">
        <f t="shared" si="180"/>
        <v>6</v>
      </c>
      <c r="D809" s="24">
        <f>IF(Spreads!$F866="","",Spreads!G866)</f>
        <v>111.9</v>
      </c>
      <c r="E809" s="24">
        <f>IF(Spreads!$F866="","",Spreads!B866)</f>
        <v>103.9</v>
      </c>
      <c r="F809" s="24">
        <f>IF(Spreads!$F866="","",Spreads!F866)</f>
        <v>81.703348691975322</v>
      </c>
      <c r="G809" s="24">
        <f>IF(Spreads!$F866="","",Spreads!C866)</f>
        <v>86.4</v>
      </c>
      <c r="H809" s="24">
        <f>IF(Spreads!$F866="","",Spreads!H866)</f>
        <v>80.900000000000006</v>
      </c>
      <c r="I809" s="24">
        <f t="shared" si="187"/>
        <v>0.80334869197531589</v>
      </c>
      <c r="J809" s="24">
        <f t="shared" si="188"/>
        <v>5.5</v>
      </c>
      <c r="L809" s="24">
        <f t="shared" si="189"/>
        <v>23</v>
      </c>
      <c r="M809" s="24">
        <f t="shared" si="190"/>
        <v>31</v>
      </c>
      <c r="N809" s="24"/>
      <c r="O809" s="24">
        <f t="shared" si="181"/>
        <v>87.765895535694682</v>
      </c>
      <c r="P809" s="24">
        <f t="shared" si="182"/>
        <v>-0.86589553569467625</v>
      </c>
      <c r="Q809" s="24">
        <f t="shared" si="183"/>
        <v>33.266635476544842</v>
      </c>
      <c r="R809" s="24">
        <f t="shared" si="191"/>
        <v>-32.463286784569526</v>
      </c>
      <c r="S809" s="24">
        <f t="shared" si="184"/>
        <v>88.778684572287119</v>
      </c>
      <c r="T809" s="24">
        <f t="shared" si="185"/>
        <v>-2.3786845722871135</v>
      </c>
      <c r="U809" s="24">
        <f t="shared" si="186"/>
        <v>103.44629773358906</v>
      </c>
      <c r="V809" s="24">
        <f t="shared" si="192"/>
        <v>0.45370226641094291</v>
      </c>
      <c r="W809" s="24">
        <f t="shared" si="193"/>
        <v>6.25</v>
      </c>
      <c r="X809" s="24">
        <f t="shared" si="194"/>
        <v>-0.25</v>
      </c>
    </row>
    <row r="810" spans="1:24" x14ac:dyDescent="0.2">
      <c r="A810" s="60">
        <f>Spreads!A867</f>
        <v>44690</v>
      </c>
      <c r="B810" s="24">
        <f>IF(Spreads!$F867="","",Spreads!D867)</f>
        <v>85.74</v>
      </c>
      <c r="C810" s="24">
        <f t="shared" si="180"/>
        <v>6</v>
      </c>
      <c r="D810" s="24">
        <f>IF(Spreads!$F867="","",Spreads!G867)</f>
        <v>110.74</v>
      </c>
      <c r="E810" s="24">
        <f>IF(Spreads!$F867="","",Spreads!B867)</f>
        <v>102.74</v>
      </c>
      <c r="F810" s="24">
        <f>IF(Spreads!$F867="","",Spreads!F867)</f>
        <v>81.635309817283868</v>
      </c>
      <c r="G810" s="24">
        <f>IF(Spreads!$F867="","",Spreads!C867)</f>
        <v>85.24</v>
      </c>
      <c r="H810" s="24">
        <f>IF(Spreads!$F867="","",Spreads!H867)</f>
        <v>79.739999999999995</v>
      </c>
      <c r="I810" s="24">
        <f t="shared" si="187"/>
        <v>1.8953098172838736</v>
      </c>
      <c r="J810" s="24">
        <f t="shared" si="188"/>
        <v>5.5</v>
      </c>
      <c r="L810" s="24">
        <f t="shared" si="189"/>
        <v>23</v>
      </c>
      <c r="M810" s="24">
        <f t="shared" si="190"/>
        <v>31</v>
      </c>
      <c r="N810" s="24"/>
      <c r="O810" s="24">
        <f t="shared" si="181"/>
        <v>86.43408891170165</v>
      </c>
      <c r="P810" s="24">
        <f t="shared" si="182"/>
        <v>-0.69408891170165532</v>
      </c>
      <c r="Q810" s="24">
        <f t="shared" si="183"/>
        <v>32.833791082823204</v>
      </c>
      <c r="R810" s="24">
        <f t="shared" si="191"/>
        <v>-30.93848126553933</v>
      </c>
      <c r="S810" s="24">
        <f t="shared" si="184"/>
        <v>87.602468597325981</v>
      </c>
      <c r="T810" s="24">
        <f t="shared" si="185"/>
        <v>-2.3624685973259858</v>
      </c>
      <c r="U810" s="24">
        <f t="shared" si="186"/>
        <v>102.09109173965518</v>
      </c>
      <c r="V810" s="24">
        <f t="shared" si="192"/>
        <v>0.64890826034481108</v>
      </c>
      <c r="W810" s="24">
        <f t="shared" si="193"/>
        <v>6.25</v>
      </c>
      <c r="X810" s="24">
        <f t="shared" si="194"/>
        <v>-0.25</v>
      </c>
    </row>
    <row r="811" spans="1:24" x14ac:dyDescent="0.2">
      <c r="A811" s="60">
        <f>Spreads!A868</f>
        <v>44691</v>
      </c>
      <c r="B811" s="24">
        <f>IF(Spreads!$F868="","",Spreads!D868)</f>
        <v>87.04</v>
      </c>
      <c r="C811" s="24">
        <f t="shared" si="180"/>
        <v>6</v>
      </c>
      <c r="D811" s="24">
        <f>IF(Spreads!$F868="","",Spreads!G868)</f>
        <v>116.04</v>
      </c>
      <c r="E811" s="24">
        <f>IF(Spreads!$F868="","",Spreads!B868)</f>
        <v>104.04</v>
      </c>
      <c r="F811" s="24">
        <f>IF(Spreads!$F868="","",Spreads!F868)</f>
        <v>82.168281002366854</v>
      </c>
      <c r="G811" s="24">
        <f>IF(Spreads!$F868="","",Spreads!C868)</f>
        <v>86.54</v>
      </c>
      <c r="H811" s="24">
        <f>IF(Spreads!$F868="","",Spreads!H868)</f>
        <v>81.040000000000006</v>
      </c>
      <c r="I811" s="24">
        <f t="shared" si="187"/>
        <v>1.1282810023668475</v>
      </c>
      <c r="J811" s="24">
        <f t="shared" si="188"/>
        <v>5.5</v>
      </c>
      <c r="L811" s="24">
        <f t="shared" si="189"/>
        <v>23</v>
      </c>
      <c r="M811" s="24">
        <f t="shared" si="190"/>
        <v>35</v>
      </c>
      <c r="N811" s="24"/>
      <c r="O811" s="24">
        <f t="shared" si="181"/>
        <v>87.893044017505304</v>
      </c>
      <c r="P811" s="24">
        <f t="shared" si="182"/>
        <v>-0.85304401750529735</v>
      </c>
      <c r="Q811" s="24">
        <f t="shared" si="183"/>
        <v>33.318875317166416</v>
      </c>
      <c r="R811" s="24">
        <f t="shared" si="191"/>
        <v>-32.190594314799569</v>
      </c>
      <c r="S811" s="24">
        <f t="shared" si="184"/>
        <v>88.920641672713458</v>
      </c>
      <c r="T811" s="24">
        <f t="shared" si="185"/>
        <v>-2.3806416727134518</v>
      </c>
      <c r="U811" s="24">
        <f t="shared" si="186"/>
        <v>105.80752948234895</v>
      </c>
      <c r="V811" s="24">
        <f t="shared" si="192"/>
        <v>-1.767529482348948</v>
      </c>
      <c r="W811" s="24">
        <f t="shared" si="193"/>
        <v>6.25</v>
      </c>
      <c r="X811" s="24">
        <f t="shared" si="194"/>
        <v>-0.25</v>
      </c>
    </row>
    <row r="812" spans="1:24" x14ac:dyDescent="0.2">
      <c r="A812" s="60">
        <f>Spreads!A869</f>
        <v>44692</v>
      </c>
      <c r="B812" s="24">
        <f>IF(Spreads!$F869="","",Spreads!D869)</f>
        <v>89.45</v>
      </c>
      <c r="C812" s="24">
        <f t="shared" si="180"/>
        <v>6</v>
      </c>
      <c r="D812" s="24">
        <f>IF(Spreads!$F869="","",Spreads!G869)</f>
        <v>118.45</v>
      </c>
      <c r="E812" s="24">
        <f>IF(Spreads!$F869="","",Spreads!B869)</f>
        <v>106.45</v>
      </c>
      <c r="F812" s="24">
        <f>IF(Spreads!$F869="","",Spreads!F869)</f>
        <v>84.334185180044472</v>
      </c>
      <c r="G812" s="24">
        <f>IF(Spreads!$F869="","",Spreads!C869)</f>
        <v>88.95</v>
      </c>
      <c r="H812" s="24">
        <f>IF(Spreads!$F869="","",Spreads!H869)</f>
        <v>83.45</v>
      </c>
      <c r="I812" s="24">
        <f t="shared" si="187"/>
        <v>0.88418518004446867</v>
      </c>
      <c r="J812" s="24">
        <f t="shared" si="188"/>
        <v>5.5</v>
      </c>
      <c r="L812" s="24">
        <f t="shared" si="189"/>
        <v>23</v>
      </c>
      <c r="M812" s="24">
        <f t="shared" si="190"/>
        <v>35</v>
      </c>
      <c r="N812" s="24"/>
      <c r="O812" s="24">
        <f t="shared" si="181"/>
        <v>90.51110382003435</v>
      </c>
      <c r="P812" s="24">
        <f t="shared" si="182"/>
        <v>-1.0611038200343472</v>
      </c>
      <c r="Q812" s="24">
        <f t="shared" si="183"/>
        <v>34.218146859294983</v>
      </c>
      <c r="R812" s="24">
        <f t="shared" si="191"/>
        <v>-33.333961679250514</v>
      </c>
      <c r="S812" s="24">
        <f t="shared" si="184"/>
        <v>91.364331758624076</v>
      </c>
      <c r="T812" s="24">
        <f t="shared" si="185"/>
        <v>-2.4143317586240727</v>
      </c>
      <c r="U812" s="24">
        <f t="shared" si="186"/>
        <v>108.62308676284951</v>
      </c>
      <c r="V812" s="24">
        <f t="shared" si="192"/>
        <v>-2.1730867628495076</v>
      </c>
      <c r="W812" s="24">
        <f t="shared" si="193"/>
        <v>6.5</v>
      </c>
      <c r="X812" s="24">
        <f t="shared" si="194"/>
        <v>-0.5</v>
      </c>
    </row>
    <row r="813" spans="1:24" x14ac:dyDescent="0.2">
      <c r="A813" s="60">
        <f>Spreads!A870</f>
        <v>44693</v>
      </c>
      <c r="B813" s="24">
        <f>IF(Spreads!$F870="","",Spreads!D870)</f>
        <v>88.52</v>
      </c>
      <c r="C813" s="24">
        <f t="shared" si="180"/>
        <v>6</v>
      </c>
      <c r="D813" s="24">
        <f>IF(Spreads!$F870="","",Spreads!G870)</f>
        <v>117.52</v>
      </c>
      <c r="E813" s="24">
        <f>IF(Spreads!$F870="","",Spreads!B870)</f>
        <v>105.52</v>
      </c>
      <c r="F813" s="24">
        <f>IF(Spreads!$F870="","",Spreads!F870)</f>
        <v>83.098145623149904</v>
      </c>
      <c r="G813" s="24">
        <f>IF(Spreads!$F870="","",Spreads!C870)</f>
        <v>86.52</v>
      </c>
      <c r="H813" s="24">
        <f>IF(Spreads!$F870="","",Spreads!H870)</f>
        <v>82.52</v>
      </c>
      <c r="I813" s="24">
        <f t="shared" si="187"/>
        <v>0.57814562314990781</v>
      </c>
      <c r="J813" s="24">
        <f t="shared" si="188"/>
        <v>4</v>
      </c>
      <c r="L813" s="24">
        <f t="shared" si="189"/>
        <v>23</v>
      </c>
      <c r="M813" s="24">
        <f t="shared" si="190"/>
        <v>35</v>
      </c>
      <c r="N813" s="24"/>
      <c r="O813" s="24">
        <f t="shared" si="181"/>
        <v>89.530248019470292</v>
      </c>
      <c r="P813" s="24">
        <f t="shared" si="182"/>
        <v>-1.0102480194702963</v>
      </c>
      <c r="Q813" s="24">
        <f t="shared" si="183"/>
        <v>33.178921376129985</v>
      </c>
      <c r="R813" s="24">
        <f t="shared" si="191"/>
        <v>-32.600775752980077</v>
      </c>
      <c r="S813" s="24">
        <f t="shared" si="184"/>
        <v>90.421331020077645</v>
      </c>
      <c r="T813" s="24">
        <f t="shared" si="185"/>
        <v>-3.9013310200776488</v>
      </c>
      <c r="U813" s="24">
        <f t="shared" si="186"/>
        <v>107.53658540564388</v>
      </c>
      <c r="V813" s="24">
        <f t="shared" si="192"/>
        <v>-2.0165854056438803</v>
      </c>
      <c r="W813" s="24">
        <f t="shared" si="193"/>
        <v>5.5</v>
      </c>
      <c r="X813" s="24">
        <f t="shared" si="194"/>
        <v>0.5</v>
      </c>
    </row>
    <row r="814" spans="1:24" x14ac:dyDescent="0.2">
      <c r="A814" s="60">
        <f>Spreads!A871</f>
        <v>44694</v>
      </c>
      <c r="B814" s="24">
        <f>IF(Spreads!$F871="","",Spreads!D871)</f>
        <v>89.79</v>
      </c>
      <c r="C814" s="24">
        <f t="shared" si="180"/>
        <v>6</v>
      </c>
      <c r="D814" s="24">
        <f>IF(Spreads!$F871="","",Spreads!G871)</f>
        <v>118.79</v>
      </c>
      <c r="E814" s="24">
        <f>IF(Spreads!$F871="","",Spreads!B871)</f>
        <v>106.79</v>
      </c>
      <c r="F814" s="24">
        <f>IF(Spreads!$F871="","",Spreads!F871)</f>
        <v>84.175427805764429</v>
      </c>
      <c r="G814" s="24">
        <f>IF(Spreads!$F871="","",Spreads!C871)</f>
        <v>87.79</v>
      </c>
      <c r="H814" s="24">
        <f>IF(Spreads!$F871="","",Spreads!H871)</f>
        <v>83.79</v>
      </c>
      <c r="I814" s="24">
        <f t="shared" si="187"/>
        <v>0.38542780576442226</v>
      </c>
      <c r="J814" s="24">
        <f t="shared" si="188"/>
        <v>4</v>
      </c>
      <c r="L814" s="24">
        <f t="shared" si="189"/>
        <v>23</v>
      </c>
      <c r="M814" s="24">
        <f t="shared" si="190"/>
        <v>35</v>
      </c>
      <c r="N814" s="24"/>
      <c r="O814" s="24">
        <f t="shared" si="181"/>
        <v>90.91460234473449</v>
      </c>
      <c r="P814" s="24">
        <f t="shared" si="182"/>
        <v>-1.1246023447344839</v>
      </c>
      <c r="Q814" s="24">
        <f t="shared" si="183"/>
        <v>33.652811358911428</v>
      </c>
      <c r="R814" s="24">
        <f t="shared" si="191"/>
        <v>-33.267383553147006</v>
      </c>
      <c r="S814" s="24">
        <f t="shared" si="184"/>
        <v>91.709084716802352</v>
      </c>
      <c r="T814" s="24">
        <f t="shared" si="185"/>
        <v>-3.9190847168023453</v>
      </c>
      <c r="U814" s="24">
        <f t="shared" si="186"/>
        <v>109.02030231279565</v>
      </c>
      <c r="V814" s="24">
        <f t="shared" si="192"/>
        <v>-2.2303023127956436</v>
      </c>
      <c r="W814" s="24">
        <f t="shared" si="193"/>
        <v>5.75</v>
      </c>
      <c r="X814" s="24">
        <f t="shared" si="194"/>
        <v>0.25</v>
      </c>
    </row>
    <row r="815" spans="1:24" x14ac:dyDescent="0.2">
      <c r="A815" s="60">
        <f>Spreads!A872</f>
        <v>44697</v>
      </c>
      <c r="B815" s="24">
        <f>IF(Spreads!$F872="","",Spreads!D872)</f>
        <v>88.99</v>
      </c>
      <c r="C815" s="24">
        <f t="shared" si="180"/>
        <v>6</v>
      </c>
      <c r="D815" s="24">
        <f>IF(Spreads!$F872="","",Spreads!G872)</f>
        <v>117.99</v>
      </c>
      <c r="E815" s="24">
        <f>IF(Spreads!$F872="","",Spreads!B872)</f>
        <v>105.99</v>
      </c>
      <c r="F815" s="24">
        <f>IF(Spreads!$F872="","",Spreads!F872)</f>
        <v>83.132165060495637</v>
      </c>
      <c r="G815" s="24">
        <f>IF(Spreads!$F872="","",Spreads!C872)</f>
        <v>86.99</v>
      </c>
      <c r="H815" s="24">
        <f>IF(Spreads!$F872="","",Spreads!H872)</f>
        <v>82.99</v>
      </c>
      <c r="I815" s="24">
        <f t="shared" si="187"/>
        <v>0.14216506049564259</v>
      </c>
      <c r="J815" s="24">
        <f t="shared" si="188"/>
        <v>4</v>
      </c>
      <c r="L815" s="24">
        <f t="shared" si="189"/>
        <v>23</v>
      </c>
      <c r="M815" s="24">
        <f t="shared" si="190"/>
        <v>35</v>
      </c>
      <c r="N815" s="24"/>
      <c r="O815" s="24">
        <f t="shared" si="181"/>
        <v>90.069384852951956</v>
      </c>
      <c r="P815" s="24">
        <f t="shared" si="182"/>
        <v>-1.0793848529519607</v>
      </c>
      <c r="Q815" s="24">
        <f t="shared" si="183"/>
        <v>33.354297983930991</v>
      </c>
      <c r="R815" s="24">
        <f t="shared" si="191"/>
        <v>-33.212132923435348</v>
      </c>
      <c r="S815" s="24">
        <f t="shared" si="184"/>
        <v>90.89790128579466</v>
      </c>
      <c r="T815" s="24">
        <f t="shared" si="185"/>
        <v>-3.9079012857946651</v>
      </c>
      <c r="U815" s="24">
        <f t="shared" si="186"/>
        <v>108.08567748939296</v>
      </c>
      <c r="V815" s="24">
        <f t="shared" si="192"/>
        <v>-2.0956774893929691</v>
      </c>
      <c r="W815" s="24">
        <f t="shared" si="193"/>
        <v>5.75</v>
      </c>
      <c r="X815" s="24">
        <f t="shared" si="194"/>
        <v>0.25</v>
      </c>
    </row>
    <row r="816" spans="1:24" x14ac:dyDescent="0.2">
      <c r="A816" s="60">
        <f>Spreads!A873</f>
        <v>44698</v>
      </c>
      <c r="B816" s="24">
        <f>IF(Spreads!$F873="","",Spreads!D873)</f>
        <v>89.49</v>
      </c>
      <c r="C816" s="24">
        <f t="shared" si="180"/>
        <v>6</v>
      </c>
      <c r="D816" s="24">
        <f>IF(Spreads!$F873="","",Spreads!G873)</f>
        <v>118.49</v>
      </c>
      <c r="E816" s="24">
        <f>IF(Spreads!$F873="","",Spreads!B873)</f>
        <v>106.49</v>
      </c>
      <c r="F816" s="24">
        <f>IF(Spreads!$F873="","",Spreads!F873)</f>
        <v>83.358961309467119</v>
      </c>
      <c r="G816" s="24">
        <f>IF(Spreads!$F873="","",Spreads!C873)</f>
        <v>87.49</v>
      </c>
      <c r="H816" s="24">
        <f>IF(Spreads!$F873="","",Spreads!H873)</f>
        <v>83.49</v>
      </c>
      <c r="I816" s="24">
        <f t="shared" si="187"/>
        <v>-0.13103869053287553</v>
      </c>
      <c r="J816" s="24">
        <f t="shared" si="188"/>
        <v>4</v>
      </c>
      <c r="L816" s="24">
        <f t="shared" si="189"/>
        <v>23</v>
      </c>
      <c r="M816" s="24">
        <f t="shared" si="190"/>
        <v>35</v>
      </c>
      <c r="N816" s="24"/>
      <c r="O816" s="24">
        <f t="shared" si="181"/>
        <v>90.628917742019823</v>
      </c>
      <c r="P816" s="24">
        <f t="shared" si="182"/>
        <v>-1.138917742019828</v>
      </c>
      <c r="Q816" s="24">
        <f t="shared" si="183"/>
        <v>33.540868843293765</v>
      </c>
      <c r="R816" s="24">
        <f t="shared" si="191"/>
        <v>-33.671907533826641</v>
      </c>
      <c r="S816" s="24">
        <f t="shared" si="184"/>
        <v>91.404890930174446</v>
      </c>
      <c r="T816" s="24">
        <f t="shared" si="185"/>
        <v>-3.914890930174451</v>
      </c>
      <c r="U816" s="24">
        <f t="shared" si="186"/>
        <v>108.66981800401965</v>
      </c>
      <c r="V816" s="24">
        <f t="shared" si="192"/>
        <v>-2.1798180040196513</v>
      </c>
      <c r="W816" s="24">
        <f t="shared" si="193"/>
        <v>5.75</v>
      </c>
      <c r="X816" s="24">
        <f t="shared" si="194"/>
        <v>0.25</v>
      </c>
    </row>
    <row r="817" spans="1:24" x14ac:dyDescent="0.2">
      <c r="A817" s="60">
        <f>Spreads!A874</f>
        <v>44699</v>
      </c>
      <c r="B817" s="24">
        <f>IF(Spreads!$F874="","",Spreads!D874)</f>
        <v>86.55</v>
      </c>
      <c r="C817" s="24">
        <f t="shared" si="180"/>
        <v>6</v>
      </c>
      <c r="D817" s="24">
        <f>IF(Spreads!$F874="","",Spreads!G874)</f>
        <v>115.55</v>
      </c>
      <c r="E817" s="24">
        <f>IF(Spreads!$F874="","",Spreads!B874)</f>
        <v>103.55</v>
      </c>
      <c r="F817" s="24">
        <f>IF(Spreads!$F874="","",Spreads!F874)</f>
        <v>80.954921070369437</v>
      </c>
      <c r="G817" s="24">
        <f>IF(Spreads!$F874="","",Spreads!C874)</f>
        <v>85.55</v>
      </c>
      <c r="H817" s="24">
        <f>IF(Spreads!$F874="","",Spreads!H874)</f>
        <v>80.55</v>
      </c>
      <c r="I817" s="24">
        <f t="shared" si="187"/>
        <v>0.40492107036943992</v>
      </c>
      <c r="J817" s="24">
        <f t="shared" si="188"/>
        <v>5</v>
      </c>
      <c r="L817" s="24">
        <f t="shared" si="189"/>
        <v>23</v>
      </c>
      <c r="M817" s="24">
        <f t="shared" si="190"/>
        <v>35</v>
      </c>
      <c r="N817" s="24"/>
      <c r="O817" s="24">
        <f t="shared" si="181"/>
        <v>87.417586293309739</v>
      </c>
      <c r="P817" s="24">
        <f t="shared" si="182"/>
        <v>-0.86758629330974202</v>
      </c>
      <c r="Q817" s="24">
        <f t="shared" si="183"/>
        <v>32.905301313407492</v>
      </c>
      <c r="R817" s="24">
        <f t="shared" si="191"/>
        <v>-32.500380243038052</v>
      </c>
      <c r="S817" s="24">
        <f t="shared" si="184"/>
        <v>88.423791821221258</v>
      </c>
      <c r="T817" s="24">
        <f t="shared" si="185"/>
        <v>-2.8737918212212605</v>
      </c>
      <c r="U817" s="24">
        <f t="shared" si="186"/>
        <v>105.2350717780148</v>
      </c>
      <c r="V817" s="24">
        <f t="shared" si="192"/>
        <v>-1.6850717780148017</v>
      </c>
      <c r="W817" s="24">
        <f t="shared" si="193"/>
        <v>5.75</v>
      </c>
      <c r="X817" s="24">
        <f t="shared" si="194"/>
        <v>0.25</v>
      </c>
    </row>
    <row r="818" spans="1:24" x14ac:dyDescent="0.2">
      <c r="A818" s="60">
        <f>Spreads!A875</f>
        <v>44700</v>
      </c>
      <c r="B818" s="24">
        <f>IF(Spreads!$F875="","",Spreads!D875)</f>
        <v>85.53</v>
      </c>
      <c r="C818" s="24">
        <f t="shared" si="180"/>
        <v>6</v>
      </c>
      <c r="D818" s="24">
        <f>IF(Spreads!$F875="","",Spreads!G875)</f>
        <v>114.53</v>
      </c>
      <c r="E818" s="24">
        <f>IF(Spreads!$F875="","",Spreads!B875)</f>
        <v>102.53</v>
      </c>
      <c r="F818" s="24">
        <f>IF(Spreads!$F875="","",Spreads!F875)</f>
        <v>78.256045707608834</v>
      </c>
      <c r="G818" s="24">
        <f>IF(Spreads!$F875="","",Spreads!C875)</f>
        <v>84.53</v>
      </c>
      <c r="H818" s="24">
        <f>IF(Spreads!$F875="","",Spreads!H875)</f>
        <v>79.53</v>
      </c>
      <c r="I818" s="24">
        <f t="shared" si="187"/>
        <v>-1.2739542923911671</v>
      </c>
      <c r="J818" s="24">
        <f t="shared" si="188"/>
        <v>5</v>
      </c>
      <c r="L818" s="24">
        <f t="shared" si="189"/>
        <v>23</v>
      </c>
      <c r="M818" s="24">
        <f t="shared" si="190"/>
        <v>35</v>
      </c>
      <c r="N818" s="24"/>
      <c r="O818" s="24">
        <f t="shared" si="181"/>
        <v>86.44058799593094</v>
      </c>
      <c r="P818" s="24">
        <f t="shared" si="182"/>
        <v>-0.91058799593093909</v>
      </c>
      <c r="Q818" s="24">
        <f t="shared" si="183"/>
        <v>32.524696760307435</v>
      </c>
      <c r="R818" s="24">
        <f t="shared" si="191"/>
        <v>-33.798651052698602</v>
      </c>
      <c r="S818" s="24">
        <f t="shared" si="184"/>
        <v>87.389532946686472</v>
      </c>
      <c r="T818" s="24">
        <f t="shared" si="185"/>
        <v>-2.8595329466864712</v>
      </c>
      <c r="U818" s="24">
        <f t="shared" si="186"/>
        <v>104.04342512817639</v>
      </c>
      <c r="V818" s="24">
        <f t="shared" si="192"/>
        <v>-1.5134251281763937</v>
      </c>
      <c r="W818" s="24">
        <f t="shared" si="193"/>
        <v>5.75</v>
      </c>
      <c r="X818" s="24">
        <f t="shared" si="194"/>
        <v>0.25</v>
      </c>
    </row>
    <row r="819" spans="1:24" x14ac:dyDescent="0.2">
      <c r="A819" s="60">
        <f>Spreads!A876</f>
        <v>44701</v>
      </c>
      <c r="B819" s="24">
        <f>IF(Spreads!$F876="","",Spreads!D876)</f>
        <v>86.93</v>
      </c>
      <c r="C819" s="24">
        <f t="shared" si="180"/>
        <v>6</v>
      </c>
      <c r="D819" s="24">
        <f>IF(Spreads!$F876="","",Spreads!G876)</f>
        <v>115.93</v>
      </c>
      <c r="E819" s="24">
        <f>IF(Spreads!$F876="","",Spreads!B876)</f>
        <v>103.93</v>
      </c>
      <c r="F819" s="24">
        <f>IF(Spreads!$F876="","",Spreads!F876)</f>
        <v>79.560124139194841</v>
      </c>
      <c r="G819" s="24">
        <f>IF(Spreads!$F876="","",Spreads!C876)</f>
        <v>85.93</v>
      </c>
      <c r="H819" s="24">
        <f>IF(Spreads!$F876="","",Spreads!H876)</f>
        <v>80.930000000000007</v>
      </c>
      <c r="I819" s="24">
        <f t="shared" si="187"/>
        <v>-1.3698758608051662</v>
      </c>
      <c r="J819" s="24">
        <f t="shared" si="188"/>
        <v>5</v>
      </c>
      <c r="L819" s="24">
        <f t="shared" si="189"/>
        <v>23</v>
      </c>
      <c r="M819" s="24">
        <f t="shared" si="190"/>
        <v>35</v>
      </c>
      <c r="N819" s="24"/>
      <c r="O819" s="24">
        <f t="shared" si="181"/>
        <v>87.958078873440343</v>
      </c>
      <c r="P819" s="24">
        <f t="shared" si="182"/>
        <v>-1.0280788734403359</v>
      </c>
      <c r="Q819" s="24">
        <f t="shared" si="183"/>
        <v>33.047095166523192</v>
      </c>
      <c r="R819" s="24">
        <f t="shared" si="191"/>
        <v>-34.416971027328358</v>
      </c>
      <c r="S819" s="24">
        <f t="shared" si="184"/>
        <v>88.809103950949918</v>
      </c>
      <c r="T819" s="24">
        <f t="shared" si="185"/>
        <v>-2.8791039509499115</v>
      </c>
      <c r="U819" s="24">
        <f t="shared" si="186"/>
        <v>105.67901856913107</v>
      </c>
      <c r="V819" s="24">
        <f t="shared" si="192"/>
        <v>-1.7490185691310671</v>
      </c>
      <c r="W819" s="24">
        <f t="shared" si="193"/>
        <v>6</v>
      </c>
      <c r="X819" s="24">
        <f t="shared" si="194"/>
        <v>0</v>
      </c>
    </row>
    <row r="820" spans="1:24" x14ac:dyDescent="0.2">
      <c r="A820" s="60">
        <f>Spreads!A877</f>
        <v>44704</v>
      </c>
      <c r="B820" s="24">
        <f>IF(Spreads!$F877="","",Spreads!D877)</f>
        <v>86.47</v>
      </c>
      <c r="C820" s="24">
        <f t="shared" si="180"/>
        <v>6</v>
      </c>
      <c r="D820" s="24">
        <f>IF(Spreads!$F877="","",Spreads!G877)</f>
        <v>115.47</v>
      </c>
      <c r="E820" s="24">
        <f>IF(Spreads!$F877="","",Spreads!B877)</f>
        <v>103.47</v>
      </c>
      <c r="F820" s="24">
        <f>IF(Spreads!$F877="","",Spreads!F877)</f>
        <v>79.004473329214719</v>
      </c>
      <c r="G820" s="24">
        <f>IF(Spreads!$F877="","",Spreads!C877)</f>
        <v>84.47</v>
      </c>
      <c r="H820" s="24">
        <f>IF(Spreads!$F877="","",Spreads!H877)</f>
        <v>80.47</v>
      </c>
      <c r="I820" s="24">
        <f t="shared" si="187"/>
        <v>-1.4655266707852803</v>
      </c>
      <c r="J820" s="24">
        <f t="shared" si="188"/>
        <v>4</v>
      </c>
      <c r="L820" s="24">
        <f t="shared" si="189"/>
        <v>23</v>
      </c>
      <c r="M820" s="24">
        <f t="shared" si="190"/>
        <v>35</v>
      </c>
      <c r="N820" s="24"/>
      <c r="O820" s="24">
        <f t="shared" si="181"/>
        <v>87.468826532168194</v>
      </c>
      <c r="P820" s="24">
        <f t="shared" si="182"/>
        <v>-0.99882653216819506</v>
      </c>
      <c r="Q820" s="24">
        <f t="shared" si="183"/>
        <v>32.413980852742618</v>
      </c>
      <c r="R820" s="24">
        <f t="shared" si="191"/>
        <v>-33.879507523527899</v>
      </c>
      <c r="S820" s="24">
        <f t="shared" si="184"/>
        <v>88.342673478120489</v>
      </c>
      <c r="T820" s="24">
        <f t="shared" si="185"/>
        <v>-3.8726734781204897</v>
      </c>
      <c r="U820" s="24">
        <f t="shared" si="186"/>
        <v>105.14160929567453</v>
      </c>
      <c r="V820" s="24">
        <f t="shared" si="192"/>
        <v>-1.6716092956745285</v>
      </c>
      <c r="W820" s="24">
        <f t="shared" si="193"/>
        <v>5.5</v>
      </c>
      <c r="X820" s="24">
        <f t="shared" si="194"/>
        <v>0.5</v>
      </c>
    </row>
    <row r="821" spans="1:24" x14ac:dyDescent="0.2">
      <c r="A821" s="60">
        <f>Spreads!A878</f>
        <v>44705</v>
      </c>
      <c r="B821" s="24">
        <f>IF(Spreads!$F878="","",Spreads!D878)</f>
        <v>86.12</v>
      </c>
      <c r="C821" s="24">
        <f t="shared" si="180"/>
        <v>6</v>
      </c>
      <c r="D821" s="24">
        <f>IF(Spreads!$F878="","",Spreads!G878)</f>
        <v>115.12</v>
      </c>
      <c r="E821" s="24">
        <f>IF(Spreads!$F878="","",Spreads!B878)</f>
        <v>103.62</v>
      </c>
      <c r="F821" s="24">
        <f>IF(Spreads!$F878="","",Spreads!F878)</f>
        <v>80.251852698557855</v>
      </c>
      <c r="G821" s="24">
        <f>IF(Spreads!$F878="","",Spreads!C878)</f>
        <v>84.12</v>
      </c>
      <c r="H821" s="24">
        <f>IF(Spreads!$F878="","",Spreads!H878)</f>
        <v>80.12</v>
      </c>
      <c r="I821" s="24">
        <f t="shared" si="187"/>
        <v>0.13185269855785009</v>
      </c>
      <c r="J821" s="24">
        <f t="shared" si="188"/>
        <v>4</v>
      </c>
      <c r="L821" s="24">
        <f t="shared" si="189"/>
        <v>23.5</v>
      </c>
      <c r="M821" s="24">
        <f t="shared" si="190"/>
        <v>35</v>
      </c>
      <c r="N821" s="24"/>
      <c r="O821" s="24">
        <f t="shared" si="181"/>
        <v>86.973747572986838</v>
      </c>
      <c r="P821" s="24">
        <f t="shared" si="182"/>
        <v>-0.85374757298683335</v>
      </c>
      <c r="Q821" s="24">
        <f t="shared" si="183"/>
        <v>32.283381251188679</v>
      </c>
      <c r="R821" s="24">
        <f t="shared" si="191"/>
        <v>-32.151528552630829</v>
      </c>
      <c r="S821" s="24">
        <f t="shared" si="184"/>
        <v>88.16515307044574</v>
      </c>
      <c r="T821" s="24">
        <f t="shared" si="185"/>
        <v>-4.0451530704457355</v>
      </c>
      <c r="U821" s="24">
        <f t="shared" si="186"/>
        <v>104.73271093543588</v>
      </c>
      <c r="V821" s="24">
        <f t="shared" si="192"/>
        <v>-1.1127109354358709</v>
      </c>
      <c r="W821" s="24">
        <f t="shared" si="193"/>
        <v>5.25</v>
      </c>
      <c r="X821" s="24">
        <f t="shared" si="194"/>
        <v>0.75</v>
      </c>
    </row>
    <row r="822" spans="1:24" x14ac:dyDescent="0.2">
      <c r="A822" s="60">
        <f>Spreads!A879</f>
        <v>44706</v>
      </c>
      <c r="B822" s="24">
        <f>IF(Spreads!$F879="","",Spreads!D879)</f>
        <v>84.92</v>
      </c>
      <c r="C822" s="24">
        <f t="shared" si="180"/>
        <v>6</v>
      </c>
      <c r="D822" s="24">
        <f>IF(Spreads!$F879="","",Spreads!G879)</f>
        <v>113.92</v>
      </c>
      <c r="E822" s="24">
        <f>IF(Spreads!$F879="","",Spreads!B879)</f>
        <v>102.42</v>
      </c>
      <c r="F822" s="24">
        <f>IF(Spreads!$F879="","",Spreads!F879)</f>
        <v>78.66427895575751</v>
      </c>
      <c r="G822" s="24">
        <f>IF(Spreads!$F879="","",Spreads!C879)</f>
        <v>82.92</v>
      </c>
      <c r="H822" s="24">
        <f>IF(Spreads!$F879="","",Spreads!H879)</f>
        <v>78.92</v>
      </c>
      <c r="I822" s="24">
        <f t="shared" si="187"/>
        <v>-0.25572104424249176</v>
      </c>
      <c r="J822" s="24">
        <f t="shared" si="188"/>
        <v>4</v>
      </c>
      <c r="L822" s="24">
        <f t="shared" si="189"/>
        <v>23.5</v>
      </c>
      <c r="M822" s="24">
        <f t="shared" si="190"/>
        <v>35</v>
      </c>
      <c r="N822" s="24"/>
      <c r="O822" s="24">
        <f t="shared" si="181"/>
        <v>85.707589173003896</v>
      </c>
      <c r="P822" s="24">
        <f t="shared" si="182"/>
        <v>-0.78758917300389442</v>
      </c>
      <c r="Q822" s="24">
        <f t="shared" si="183"/>
        <v>31.835611188718026</v>
      </c>
      <c r="R822" s="24">
        <f t="shared" si="191"/>
        <v>-32.091332232960518</v>
      </c>
      <c r="S822" s="24">
        <f t="shared" si="184"/>
        <v>86.948377923934231</v>
      </c>
      <c r="T822" s="24">
        <f t="shared" si="185"/>
        <v>-4.0283779239342294</v>
      </c>
      <c r="U822" s="24">
        <f t="shared" si="186"/>
        <v>103.33077370033186</v>
      </c>
      <c r="V822" s="24">
        <f t="shared" si="192"/>
        <v>-0.910773700331859</v>
      </c>
      <c r="W822" s="24">
        <f t="shared" si="193"/>
        <v>5.25</v>
      </c>
      <c r="X822" s="24">
        <f t="shared" si="194"/>
        <v>0.75</v>
      </c>
    </row>
    <row r="823" spans="1:24" x14ac:dyDescent="0.2">
      <c r="A823" s="60">
        <f>Spreads!A880</f>
        <v>44707</v>
      </c>
      <c r="B823" s="24">
        <f>IF(Spreads!$F880="","",Spreads!D880)</f>
        <v>86.52</v>
      </c>
      <c r="C823" s="24">
        <f t="shared" si="180"/>
        <v>6</v>
      </c>
      <c r="D823" s="24">
        <f>IF(Spreads!$F880="","",Spreads!G880)</f>
        <v>115.52</v>
      </c>
      <c r="E823" s="24">
        <f>IF(Spreads!$F880="","",Spreads!B880)</f>
        <v>104.02</v>
      </c>
      <c r="F823" s="24">
        <f>IF(Spreads!$F880="","",Spreads!F880)</f>
        <v>79.41270657736338</v>
      </c>
      <c r="G823" s="24">
        <f>IF(Spreads!$F880="","",Spreads!C880)</f>
        <v>84.52</v>
      </c>
      <c r="H823" s="24">
        <f>IF(Spreads!$F880="","",Spreads!H880)</f>
        <v>80.52</v>
      </c>
      <c r="I823" s="24">
        <f t="shared" si="187"/>
        <v>-1.1072934226366158</v>
      </c>
      <c r="J823" s="24">
        <f t="shared" si="188"/>
        <v>4</v>
      </c>
      <c r="L823" s="24">
        <f t="shared" si="189"/>
        <v>23.5</v>
      </c>
      <c r="M823" s="24">
        <f t="shared" si="190"/>
        <v>35</v>
      </c>
      <c r="N823" s="24"/>
      <c r="O823" s="24">
        <f t="shared" si="181"/>
        <v>87.496426580330208</v>
      </c>
      <c r="P823" s="24">
        <f t="shared" si="182"/>
        <v>-0.97642658033021235</v>
      </c>
      <c r="Q823" s="24">
        <f t="shared" si="183"/>
        <v>32.432637938678894</v>
      </c>
      <c r="R823" s="24">
        <f t="shared" si="191"/>
        <v>-33.53993136131551</v>
      </c>
      <c r="S823" s="24">
        <f t="shared" si="184"/>
        <v>88.570744785949572</v>
      </c>
      <c r="T823" s="24">
        <f t="shared" si="185"/>
        <v>-4.0507447859495755</v>
      </c>
      <c r="U823" s="24">
        <f t="shared" si="186"/>
        <v>105.20002334713719</v>
      </c>
      <c r="V823" s="24">
        <f t="shared" si="192"/>
        <v>-1.1800233471371939</v>
      </c>
      <c r="W823" s="24">
        <f t="shared" si="193"/>
        <v>5.25</v>
      </c>
      <c r="X823" s="24">
        <f t="shared" si="194"/>
        <v>0.75</v>
      </c>
    </row>
    <row r="824" spans="1:24" x14ac:dyDescent="0.2">
      <c r="A824" s="60">
        <f>Spreads!A881</f>
        <v>44708</v>
      </c>
      <c r="B824" s="24">
        <f>IF(Spreads!$F881="","",Spreads!D881)</f>
        <v>85.57</v>
      </c>
      <c r="C824" s="24">
        <f t="shared" si="180"/>
        <v>6</v>
      </c>
      <c r="D824" s="24">
        <f>IF(Spreads!$F881="","",Spreads!G881)</f>
        <v>114.57</v>
      </c>
      <c r="E824" s="24">
        <f>IF(Spreads!$F881="","",Spreads!B881)</f>
        <v>103.07</v>
      </c>
      <c r="F824" s="24">
        <f>IF(Spreads!$F881="","",Spreads!F881)</f>
        <v>79.299308452877639</v>
      </c>
      <c r="G824" s="24">
        <f>IF(Spreads!$F881="","",Spreads!C881)</f>
        <v>83.57</v>
      </c>
      <c r="H824" s="24">
        <f>IF(Spreads!$F881="","",Spreads!H881)</f>
        <v>79.569999999999993</v>
      </c>
      <c r="I824" s="24">
        <f t="shared" si="187"/>
        <v>-0.27069154712235388</v>
      </c>
      <c r="J824" s="24">
        <f t="shared" si="188"/>
        <v>4</v>
      </c>
      <c r="L824" s="24">
        <f t="shared" si="189"/>
        <v>23.5</v>
      </c>
      <c r="M824" s="24">
        <f t="shared" si="190"/>
        <v>35</v>
      </c>
      <c r="N824" s="24"/>
      <c r="O824" s="24">
        <f t="shared" si="181"/>
        <v>86.409964363429083</v>
      </c>
      <c r="P824" s="24">
        <f t="shared" si="182"/>
        <v>-0.83996436342908964</v>
      </c>
      <c r="Q824" s="24">
        <f t="shared" si="183"/>
        <v>32.078153305889622</v>
      </c>
      <c r="R824" s="24">
        <f t="shared" si="191"/>
        <v>-32.348844853011975</v>
      </c>
      <c r="S824" s="24">
        <f t="shared" si="184"/>
        <v>87.607464461627956</v>
      </c>
      <c r="T824" s="24">
        <f t="shared" si="185"/>
        <v>-4.0374644616279625</v>
      </c>
      <c r="U824" s="24">
        <f t="shared" si="186"/>
        <v>104.09015636934652</v>
      </c>
      <c r="V824" s="24">
        <f t="shared" si="192"/>
        <v>-1.0201563693465232</v>
      </c>
      <c r="W824" s="24">
        <f t="shared" si="193"/>
        <v>5.25</v>
      </c>
      <c r="X824" s="24">
        <f t="shared" si="194"/>
        <v>0.75</v>
      </c>
    </row>
    <row r="825" spans="1:24" x14ac:dyDescent="0.2">
      <c r="A825" s="60">
        <f>Spreads!A882</f>
        <v>44712</v>
      </c>
      <c r="B825" s="24">
        <f>IF(Spreads!$F882="","",Spreads!D882)</f>
        <v>83.92</v>
      </c>
      <c r="C825" s="24">
        <f t="shared" si="180"/>
        <v>6</v>
      </c>
      <c r="D825" s="24">
        <f>IF(Spreads!$F882="","",Spreads!G882)</f>
        <v>112.92</v>
      </c>
      <c r="E825" s="24">
        <f>IF(Spreads!$F882="","",Spreads!B882)</f>
        <v>101.42</v>
      </c>
      <c r="F825" s="24">
        <f>IF(Spreads!$F882="","",Spreads!F882)</f>
        <v>78.754997455346086</v>
      </c>
      <c r="G825" s="24">
        <f>IF(Spreads!$F882="","",Spreads!C882)</f>
        <v>81.92</v>
      </c>
      <c r="H825" s="24">
        <f>IF(Spreads!$F882="","",Spreads!H882)</f>
        <v>77.92</v>
      </c>
      <c r="I825" s="24">
        <f t="shared" si="187"/>
        <v>0.83499745534608394</v>
      </c>
      <c r="J825" s="24">
        <f t="shared" si="188"/>
        <v>4</v>
      </c>
      <c r="L825" s="24">
        <f t="shared" si="189"/>
        <v>23.5</v>
      </c>
      <c r="M825" s="24">
        <f t="shared" si="190"/>
        <v>35</v>
      </c>
      <c r="N825" s="24"/>
      <c r="O825" s="24">
        <f t="shared" si="181"/>
        <v>84.54849529028732</v>
      </c>
      <c r="P825" s="24">
        <f t="shared" si="182"/>
        <v>-0.62849529028731865</v>
      </c>
      <c r="Q825" s="24">
        <f t="shared" si="183"/>
        <v>31.462469469992477</v>
      </c>
      <c r="R825" s="24">
        <f t="shared" si="191"/>
        <v>-30.627472014646393</v>
      </c>
      <c r="S825" s="24">
        <f t="shared" si="184"/>
        <v>85.934398635174631</v>
      </c>
      <c r="T825" s="24">
        <f t="shared" si="185"/>
        <v>-4.0143986351746292</v>
      </c>
      <c r="U825" s="24">
        <f t="shared" si="186"/>
        <v>102.1624926710785</v>
      </c>
      <c r="V825" s="24">
        <f t="shared" si="192"/>
        <v>-0.74249267107849448</v>
      </c>
      <c r="W825" s="24">
        <f t="shared" si="193"/>
        <v>5</v>
      </c>
      <c r="X825" s="24">
        <f t="shared" si="194"/>
        <v>1</v>
      </c>
    </row>
    <row r="826" spans="1:24" x14ac:dyDescent="0.2">
      <c r="A826" s="60">
        <f>Spreads!A883</f>
        <v>44713</v>
      </c>
      <c r="B826" s="24">
        <f>IF(Spreads!$F883="","",Spreads!D883)</f>
        <v>84.11</v>
      </c>
      <c r="C826" s="24">
        <f t="shared" si="180"/>
        <v>6</v>
      </c>
      <c r="D826" s="24">
        <f>IF(Spreads!$F883="","",Spreads!G883)</f>
        <v>113.11</v>
      </c>
      <c r="E826" s="24">
        <f>IF(Spreads!$F883="","",Spreads!B883)</f>
        <v>101.61</v>
      </c>
      <c r="F826" s="24">
        <f>IF(Spreads!$F883="","",Spreads!F883)</f>
        <v>78.051929083534503</v>
      </c>
      <c r="G826" s="24">
        <f>IF(Spreads!$F883="","",Spreads!C883)</f>
        <v>82.11</v>
      </c>
      <c r="H826" s="24">
        <f>IF(Spreads!$F883="","",Spreads!H883)</f>
        <v>78.11</v>
      </c>
      <c r="I826" s="24">
        <f t="shared" si="187"/>
        <v>-5.8070916465496225E-2</v>
      </c>
      <c r="J826" s="24">
        <f t="shared" si="188"/>
        <v>4</v>
      </c>
      <c r="L826" s="24">
        <f t="shared" si="189"/>
        <v>23.5</v>
      </c>
      <c r="M826" s="24">
        <f t="shared" si="190"/>
        <v>35</v>
      </c>
      <c r="N826" s="24"/>
      <c r="O826" s="24">
        <f t="shared" si="181"/>
        <v>84.819158539775316</v>
      </c>
      <c r="P826" s="24">
        <f t="shared" si="182"/>
        <v>-0.7091585397753164</v>
      </c>
      <c r="Q826" s="24">
        <f t="shared" si="183"/>
        <v>31.533366396550335</v>
      </c>
      <c r="R826" s="24">
        <f t="shared" si="191"/>
        <v>-31.591437313015831</v>
      </c>
      <c r="S826" s="24">
        <f t="shared" si="184"/>
        <v>86.127054700038954</v>
      </c>
      <c r="T826" s="24">
        <f t="shared" si="185"/>
        <v>-4.0170547000389547</v>
      </c>
      <c r="U826" s="24">
        <f t="shared" si="186"/>
        <v>102.38446606663663</v>
      </c>
      <c r="V826" s="24">
        <f t="shared" si="192"/>
        <v>-0.77446606663663431</v>
      </c>
      <c r="W826" s="24">
        <f t="shared" si="193"/>
        <v>5</v>
      </c>
      <c r="X826" s="24">
        <f t="shared" si="194"/>
        <v>1</v>
      </c>
    </row>
    <row r="827" spans="1:24" x14ac:dyDescent="0.2">
      <c r="A827" s="60">
        <f>Spreads!A884</f>
        <v>44714</v>
      </c>
      <c r="B827" s="24">
        <f>IF(Spreads!$F884="","",Spreads!D884)</f>
        <v>87.44</v>
      </c>
      <c r="C827" s="24">
        <f t="shared" si="180"/>
        <v>6</v>
      </c>
      <c r="D827" s="24">
        <f>IF(Spreads!$F884="","",Spreads!G884)</f>
        <v>116.44</v>
      </c>
      <c r="E827" s="24">
        <f>IF(Spreads!$F884="","",Spreads!B884)</f>
        <v>104.94</v>
      </c>
      <c r="F827" s="24">
        <f>IF(Spreads!$F884="","",Spreads!F884)</f>
        <v>80.274532323455006</v>
      </c>
      <c r="G827" s="24">
        <f>IF(Spreads!$F884="","",Spreads!C884)</f>
        <v>85.44</v>
      </c>
      <c r="H827" s="24">
        <f>IF(Spreads!$F884="","",Spreads!H884)</f>
        <v>81.44</v>
      </c>
      <c r="I827" s="24">
        <f t="shared" si="187"/>
        <v>-1.1654676765449921</v>
      </c>
      <c r="J827" s="24">
        <f t="shared" si="188"/>
        <v>4</v>
      </c>
      <c r="L827" s="24">
        <f t="shared" si="189"/>
        <v>23.5</v>
      </c>
      <c r="M827" s="24">
        <f t="shared" si="190"/>
        <v>35</v>
      </c>
      <c r="N827" s="24"/>
      <c r="O827" s="24">
        <f t="shared" si="181"/>
        <v>88.493277477474066</v>
      </c>
      <c r="P827" s="24">
        <f t="shared" si="182"/>
        <v>-1.0532774774740687</v>
      </c>
      <c r="Q827" s="24">
        <f t="shared" si="183"/>
        <v>32.775928319906399</v>
      </c>
      <c r="R827" s="24">
        <f t="shared" si="191"/>
        <v>-33.941395996451391</v>
      </c>
      <c r="S827" s="24">
        <f t="shared" si="184"/>
        <v>89.503605731608403</v>
      </c>
      <c r="T827" s="24">
        <f t="shared" si="185"/>
        <v>-4.0636057316084049</v>
      </c>
      <c r="U827" s="24">
        <f t="shared" si="186"/>
        <v>106.27484189405027</v>
      </c>
      <c r="V827" s="24">
        <f t="shared" si="192"/>
        <v>-1.3348418940502711</v>
      </c>
      <c r="W827" s="24">
        <f t="shared" si="193"/>
        <v>5.5</v>
      </c>
      <c r="X827" s="24">
        <f t="shared" si="194"/>
        <v>0.5</v>
      </c>
    </row>
    <row r="828" spans="1:24" x14ac:dyDescent="0.2">
      <c r="A828" s="60">
        <f>Spreads!A885</f>
        <v>44715</v>
      </c>
      <c r="B828" s="24">
        <f>IF(Spreads!$F885="","",Spreads!D885)</f>
        <v>87.85</v>
      </c>
      <c r="C828" s="24">
        <f t="shared" si="180"/>
        <v>6</v>
      </c>
      <c r="D828" s="24">
        <f>IF(Spreads!$F885="","",Spreads!G885)</f>
        <v>116.85</v>
      </c>
      <c r="E828" s="24">
        <f>IF(Spreads!$F885="","",Spreads!B885)</f>
        <v>105.35</v>
      </c>
      <c r="F828" s="24">
        <f>IF(Spreads!$F885="","",Spreads!F885)</f>
        <v>79.968357387343502</v>
      </c>
      <c r="G828" s="24">
        <f>IF(Spreads!$F885="","",Spreads!C885)</f>
        <v>85.85</v>
      </c>
      <c r="H828" s="24">
        <f>IF(Spreads!$F885="","",Spreads!H885)</f>
        <v>81.849999999999994</v>
      </c>
      <c r="I828" s="24">
        <f t="shared" si="187"/>
        <v>-1.881642612656492</v>
      </c>
      <c r="J828" s="24">
        <f t="shared" si="188"/>
        <v>4</v>
      </c>
      <c r="L828" s="24">
        <f t="shared" si="189"/>
        <v>23.5</v>
      </c>
      <c r="M828" s="24">
        <f t="shared" si="190"/>
        <v>35</v>
      </c>
      <c r="N828" s="24"/>
      <c r="O828" s="24">
        <f t="shared" si="181"/>
        <v>88.988286524401559</v>
      </c>
      <c r="P828" s="24">
        <f t="shared" si="182"/>
        <v>-1.1382865244015647</v>
      </c>
      <c r="Q828" s="24">
        <f t="shared" si="183"/>
        <v>32.928916424583875</v>
      </c>
      <c r="R828" s="24">
        <f t="shared" si="191"/>
        <v>-34.810559037240367</v>
      </c>
      <c r="S828" s="24">
        <f t="shared" si="184"/>
        <v>89.919337239999834</v>
      </c>
      <c r="T828" s="24">
        <f t="shared" si="185"/>
        <v>-4.0693372399998395</v>
      </c>
      <c r="U828" s="24">
        <f t="shared" si="186"/>
        <v>106.75383711604417</v>
      </c>
      <c r="V828" s="24">
        <f t="shared" si="192"/>
        <v>-1.4038371160441727</v>
      </c>
      <c r="W828" s="24">
        <f t="shared" si="193"/>
        <v>5.5</v>
      </c>
      <c r="X828" s="24">
        <f t="shared" si="194"/>
        <v>0.5</v>
      </c>
    </row>
    <row r="829" spans="1:24" x14ac:dyDescent="0.2">
      <c r="A829" s="60">
        <f>Spreads!A886</f>
        <v>44718</v>
      </c>
      <c r="B829" s="24">
        <f>IF(Spreads!$F886="","",Spreads!D886)</f>
        <v>87.19</v>
      </c>
      <c r="C829" s="24">
        <f t="shared" si="180"/>
        <v>6</v>
      </c>
      <c r="D829" s="24">
        <f>IF(Spreads!$F886="","",Spreads!G886)</f>
        <v>116.19</v>
      </c>
      <c r="E829" s="24">
        <f>IF(Spreads!$F886="","",Spreads!B886)</f>
        <v>104.69</v>
      </c>
      <c r="F829" s="24">
        <f>IF(Spreads!$F886="","",Spreads!F886)</f>
        <v>78.233366082711683</v>
      </c>
      <c r="G829" s="24">
        <f>IF(Spreads!$F886="","",Spreads!C886)</f>
        <v>85.19</v>
      </c>
      <c r="H829" s="24">
        <f>IF(Spreads!$F886="","",Spreads!H886)</f>
        <v>81.19</v>
      </c>
      <c r="I829" s="24">
        <f t="shared" si="187"/>
        <v>-2.9566339172883147</v>
      </c>
      <c r="J829" s="24">
        <f t="shared" si="188"/>
        <v>4</v>
      </c>
      <c r="L829" s="24">
        <f t="shared" si="189"/>
        <v>23.5</v>
      </c>
      <c r="M829" s="24">
        <f t="shared" si="190"/>
        <v>35</v>
      </c>
      <c r="N829" s="24"/>
      <c r="O829" s="24">
        <f t="shared" si="181"/>
        <v>88.355277236663966</v>
      </c>
      <c r="P829" s="24">
        <f t="shared" si="182"/>
        <v>-1.1652772366639681</v>
      </c>
      <c r="Q829" s="24">
        <f t="shared" si="183"/>
        <v>32.682642890225011</v>
      </c>
      <c r="R829" s="24">
        <f t="shared" si="191"/>
        <v>-35.639276807513326</v>
      </c>
      <c r="S829" s="24">
        <f t="shared" si="184"/>
        <v>89.250110909418495</v>
      </c>
      <c r="T829" s="24">
        <f t="shared" si="185"/>
        <v>-4.0601109094184977</v>
      </c>
      <c r="U829" s="24">
        <f t="shared" si="186"/>
        <v>105.98277163673694</v>
      </c>
      <c r="V829" s="24">
        <f t="shared" si="192"/>
        <v>-1.2927716367369442</v>
      </c>
      <c r="W829" s="24">
        <f t="shared" si="193"/>
        <v>5.5</v>
      </c>
      <c r="X829" s="24">
        <f t="shared" si="194"/>
        <v>0.5</v>
      </c>
    </row>
    <row r="830" spans="1:24" x14ac:dyDescent="0.2">
      <c r="A830" s="60">
        <f>Spreads!A887</f>
        <v>44719</v>
      </c>
      <c r="B830" s="24">
        <f>IF(Spreads!$F887="","",Spreads!D887)</f>
        <v>87.44</v>
      </c>
      <c r="C830" s="24">
        <f t="shared" si="180"/>
        <v>6</v>
      </c>
      <c r="D830" s="24">
        <f>IF(Spreads!$F887="","",Spreads!G887)</f>
        <v>116.44</v>
      </c>
      <c r="E830" s="24">
        <f>IF(Spreads!$F887="","",Spreads!B887)</f>
        <v>104.94</v>
      </c>
      <c r="F830" s="24">
        <f>IF(Spreads!$F887="","",Spreads!F887)</f>
        <v>78.074608708431654</v>
      </c>
      <c r="G830" s="24">
        <f>IF(Spreads!$F887="","",Spreads!C887)</f>
        <v>85.44</v>
      </c>
      <c r="H830" s="24">
        <f>IF(Spreads!$F887="","",Spreads!H887)</f>
        <v>81.44</v>
      </c>
      <c r="I830" s="24">
        <f t="shared" si="187"/>
        <v>-3.3653912915683435</v>
      </c>
      <c r="J830" s="24">
        <f t="shared" si="188"/>
        <v>4</v>
      </c>
      <c r="L830" s="24">
        <f t="shared" si="189"/>
        <v>23.5</v>
      </c>
      <c r="M830" s="24">
        <f t="shared" si="190"/>
        <v>35</v>
      </c>
      <c r="N830" s="24"/>
      <c r="O830" s="24">
        <f t="shared" si="181"/>
        <v>88.655057733488334</v>
      </c>
      <c r="P830" s="24">
        <f t="shared" si="182"/>
        <v>-1.2150577334883366</v>
      </c>
      <c r="Q830" s="24">
        <f t="shared" si="183"/>
        <v>32.775928319906399</v>
      </c>
      <c r="R830" s="24">
        <f t="shared" si="191"/>
        <v>-36.141319611474742</v>
      </c>
      <c r="S830" s="24">
        <f t="shared" si="184"/>
        <v>89.503605731608403</v>
      </c>
      <c r="T830" s="24">
        <f t="shared" si="185"/>
        <v>-4.0636057316084049</v>
      </c>
      <c r="U830" s="24">
        <f t="shared" si="186"/>
        <v>106.27484189405027</v>
      </c>
      <c r="V830" s="24">
        <f t="shared" si="192"/>
        <v>-1.3348418940502711</v>
      </c>
      <c r="W830" s="24">
        <f t="shared" si="193"/>
        <v>5.5</v>
      </c>
      <c r="X830" s="24">
        <f t="shared" si="194"/>
        <v>0.5</v>
      </c>
    </row>
    <row r="831" spans="1:24" x14ac:dyDescent="0.2">
      <c r="A831" s="60">
        <f>Spreads!A888</f>
        <v>44720</v>
      </c>
      <c r="B831" s="24">
        <f>IF(Spreads!$F888="","",Spreads!D888)</f>
        <v>89.44</v>
      </c>
      <c r="C831" s="24">
        <f t="shared" si="180"/>
        <v>6.5</v>
      </c>
      <c r="D831" s="24">
        <f>IF(Spreads!$F888="","",Spreads!G888)</f>
        <v>117.94</v>
      </c>
      <c r="E831" s="24">
        <f>IF(Spreads!$F888="","",Spreads!B888)</f>
        <v>104.94</v>
      </c>
      <c r="F831" s="24">
        <f>IF(Spreads!$F888="","",Spreads!F888)</f>
        <v>79.673522263680582</v>
      </c>
      <c r="G831" s="24">
        <f>IF(Spreads!$F888="","",Spreads!C888)</f>
        <v>86.94</v>
      </c>
      <c r="H831" s="24">
        <f>IF(Spreads!$F888="","",Spreads!H888)</f>
        <v>82.94</v>
      </c>
      <c r="I831" s="24">
        <f t="shared" si="187"/>
        <v>-3.2664777363194162</v>
      </c>
      <c r="J831" s="24">
        <f t="shared" si="188"/>
        <v>4</v>
      </c>
      <c r="L831" s="24">
        <f t="shared" si="189"/>
        <v>22</v>
      </c>
      <c r="M831" s="24">
        <f t="shared" si="190"/>
        <v>35</v>
      </c>
      <c r="N831" s="24"/>
      <c r="O831" s="24">
        <f t="shared" si="181"/>
        <v>90.266108974211761</v>
      </c>
      <c r="P831" s="24">
        <f t="shared" si="182"/>
        <v>-0.82610897421176333</v>
      </c>
      <c r="Q831" s="24">
        <f t="shared" si="183"/>
        <v>33.335640897994715</v>
      </c>
      <c r="R831" s="24">
        <f t="shared" si="191"/>
        <v>-36.602118634314131</v>
      </c>
      <c r="S831" s="24">
        <f t="shared" si="184"/>
        <v>90.492457634574464</v>
      </c>
      <c r="T831" s="24">
        <f t="shared" si="185"/>
        <v>-3.5524576345744663</v>
      </c>
      <c r="U831" s="24">
        <f t="shared" si="186"/>
        <v>108.00482795541411</v>
      </c>
      <c r="V831" s="24">
        <f t="shared" si="192"/>
        <v>-3.0648279554141169</v>
      </c>
      <c r="W831" s="24">
        <f t="shared" si="193"/>
        <v>6</v>
      </c>
      <c r="X831" s="24">
        <f t="shared" si="194"/>
        <v>0.5</v>
      </c>
    </row>
    <row r="832" spans="1:24" x14ac:dyDescent="0.2">
      <c r="A832" s="60">
        <f>Spreads!A889</f>
        <v>44721</v>
      </c>
      <c r="B832" s="24">
        <f>IF(Spreads!$F889="","",Spreads!D889)</f>
        <v>89.13</v>
      </c>
      <c r="C832" s="24">
        <f t="shared" si="180"/>
        <v>6.5</v>
      </c>
      <c r="D832" s="24">
        <f>IF(Spreads!$F889="","",Spreads!G889)</f>
        <v>117.63</v>
      </c>
      <c r="E832" s="24">
        <f>IF(Spreads!$F889="","",Spreads!B889)</f>
        <v>104.63</v>
      </c>
      <c r="F832" s="24">
        <f>IF(Spreads!$F889="","",Spreads!F889)</f>
        <v>77.734414334974431</v>
      </c>
      <c r="G832" s="24">
        <f>IF(Spreads!$F889="","",Spreads!C889)</f>
        <v>86.63</v>
      </c>
      <c r="H832" s="24">
        <f>IF(Spreads!$F889="","",Spreads!H889)</f>
        <v>82.63</v>
      </c>
      <c r="I832" s="24">
        <f t="shared" si="187"/>
        <v>-4.895585665025564</v>
      </c>
      <c r="J832" s="24">
        <f t="shared" si="188"/>
        <v>4</v>
      </c>
      <c r="L832" s="24">
        <f t="shared" si="189"/>
        <v>22</v>
      </c>
      <c r="M832" s="24">
        <f t="shared" si="190"/>
        <v>35</v>
      </c>
      <c r="N832" s="24"/>
      <c r="O832" s="24">
        <f t="shared" si="181"/>
        <v>90.051458111875561</v>
      </c>
      <c r="P832" s="24">
        <f t="shared" si="182"/>
        <v>-0.92145811187556603</v>
      </c>
      <c r="Q832" s="24">
        <f t="shared" si="183"/>
        <v>33.219966965189791</v>
      </c>
      <c r="R832" s="24">
        <f t="shared" si="191"/>
        <v>-38.115552630215355</v>
      </c>
      <c r="S832" s="24">
        <f t="shared" si="184"/>
        <v>90.178124055059001</v>
      </c>
      <c r="T832" s="24">
        <f t="shared" si="185"/>
        <v>-3.5481240550590059</v>
      </c>
      <c r="U832" s="24">
        <f t="shared" si="186"/>
        <v>107.64266083634557</v>
      </c>
      <c r="V832" s="24">
        <f t="shared" si="192"/>
        <v>-3.0126608363455745</v>
      </c>
      <c r="W832" s="24">
        <f t="shared" si="193"/>
        <v>6</v>
      </c>
      <c r="X832" s="24">
        <f t="shared" si="194"/>
        <v>0.5</v>
      </c>
    </row>
    <row r="833" spans="1:24" x14ac:dyDescent="0.2">
      <c r="A833" s="60">
        <f>Spreads!A890</f>
        <v>44722</v>
      </c>
      <c r="B833" s="24">
        <f>IF(Spreads!$F890="","",Spreads!D890)</f>
        <v>87.31</v>
      </c>
      <c r="C833" s="24">
        <f t="shared" si="180"/>
        <v>6.5</v>
      </c>
      <c r="D833" s="24">
        <f>IF(Spreads!$F890="","",Spreads!G890)</f>
        <v>115.81</v>
      </c>
      <c r="E833" s="24">
        <f>IF(Spreads!$F890="","",Spreads!B890)</f>
        <v>102.81</v>
      </c>
      <c r="F833" s="24">
        <f>IF(Spreads!$F890="","",Spreads!F890)</f>
        <v>76.078801717482634</v>
      </c>
      <c r="G833" s="24">
        <f>IF(Spreads!$F890="","",Spreads!C890)</f>
        <v>84.81</v>
      </c>
      <c r="H833" s="24">
        <f>IF(Spreads!$F890="","",Spreads!H890)</f>
        <v>80.81</v>
      </c>
      <c r="I833" s="24">
        <f t="shared" si="187"/>
        <v>-4.7311982825173686</v>
      </c>
      <c r="J833" s="24">
        <f t="shared" si="188"/>
        <v>4</v>
      </c>
      <c r="L833" s="24">
        <f t="shared" si="189"/>
        <v>22</v>
      </c>
      <c r="M833" s="24">
        <f t="shared" si="190"/>
        <v>35</v>
      </c>
      <c r="N833" s="24"/>
      <c r="O833" s="24">
        <f t="shared" si="181"/>
        <v>88.075801255154303</v>
      </c>
      <c r="P833" s="24">
        <f t="shared" si="182"/>
        <v>-0.76580125515430097</v>
      </c>
      <c r="Q833" s="24">
        <f t="shared" si="183"/>
        <v>32.540849037109311</v>
      </c>
      <c r="R833" s="24">
        <f t="shared" si="191"/>
        <v>-37.272047319626679</v>
      </c>
      <c r="S833" s="24">
        <f t="shared" si="184"/>
        <v>88.332681749516553</v>
      </c>
      <c r="T833" s="24">
        <f t="shared" si="185"/>
        <v>-3.5226817495165506</v>
      </c>
      <c r="U833" s="24">
        <f t="shared" si="186"/>
        <v>105.51638936310448</v>
      </c>
      <c r="V833" s="24">
        <f t="shared" si="192"/>
        <v>-2.7063893631044778</v>
      </c>
      <c r="W833" s="24">
        <f t="shared" si="193"/>
        <v>5.75</v>
      </c>
      <c r="X833" s="24">
        <f t="shared" si="194"/>
        <v>0.75</v>
      </c>
    </row>
    <row r="834" spans="1:24" x14ac:dyDescent="0.2">
      <c r="A834" s="60">
        <f>Spreads!A891</f>
        <v>44725</v>
      </c>
      <c r="B834" s="24">
        <f>IF(Spreads!$F891="","",Spreads!D891)</f>
        <v>86.01</v>
      </c>
      <c r="C834" s="24">
        <f t="shared" ref="C834:C897" si="195">B834-H834</f>
        <v>6.5</v>
      </c>
      <c r="D834" s="24">
        <f>IF(Spreads!$F891="","",Spreads!G891)</f>
        <v>114.51</v>
      </c>
      <c r="E834" s="24">
        <f>IF(Spreads!$F891="","",Spreads!B891)</f>
        <v>101.51</v>
      </c>
      <c r="F834" s="24">
        <f>IF(Spreads!$F891="","",Spreads!F891)</f>
        <v>74.60462609916803</v>
      </c>
      <c r="G834" s="24">
        <f>IF(Spreads!$F891="","",Spreads!C891)</f>
        <v>83.51</v>
      </c>
      <c r="H834" s="24">
        <f>IF(Spreads!$F891="","",Spreads!H891)</f>
        <v>79.510000000000005</v>
      </c>
      <c r="I834" s="24">
        <f t="shared" si="187"/>
        <v>-4.9053739008319752</v>
      </c>
      <c r="J834" s="24">
        <f t="shared" si="188"/>
        <v>4</v>
      </c>
      <c r="L834" s="24">
        <f t="shared" si="189"/>
        <v>22</v>
      </c>
      <c r="M834" s="24">
        <f t="shared" si="190"/>
        <v>35</v>
      </c>
      <c r="N834" s="24"/>
      <c r="O834" s="24">
        <f t="shared" ref="O834:O897" si="196">$AA$39+($AA$40*F834)+($AA$41*H834)</f>
        <v>86.686061413521713</v>
      </c>
      <c r="P834" s="24">
        <f t="shared" ref="P834:P897" si="197">B834-O834</f>
        <v>-0.67606141352170823</v>
      </c>
      <c r="Q834" s="24">
        <f t="shared" ref="Q834:Q897" si="198">$AA$99+($AA$103*G834)+($AA$104*H834)</f>
        <v>32.055764802766099</v>
      </c>
      <c r="R834" s="24">
        <f t="shared" si="191"/>
        <v>-36.961138703598074</v>
      </c>
      <c r="S834" s="24">
        <f t="shared" ref="S834:S897" si="199">$AA$59+($AA$60*E834)+($AA$61*H834)</f>
        <v>87.014508674129075</v>
      </c>
      <c r="T834" s="24">
        <f t="shared" ref="T834:T897" si="200">G834-S834</f>
        <v>-3.5045086741290703</v>
      </c>
      <c r="U834" s="24">
        <f t="shared" ref="U834:U897" si="201">$AA$18+($AA$19*B834)+($AA$20*D834)+($AA$21*H834)</f>
        <v>103.99762402507514</v>
      </c>
      <c r="V834" s="24">
        <f t="shared" si="192"/>
        <v>-2.4876240250751351</v>
      </c>
      <c r="W834" s="24">
        <f t="shared" si="193"/>
        <v>5.5</v>
      </c>
      <c r="X834" s="24">
        <f t="shared" si="194"/>
        <v>1</v>
      </c>
    </row>
    <row r="835" spans="1:24" x14ac:dyDescent="0.2">
      <c r="A835" s="60">
        <f>Spreads!A892</f>
        <v>44726</v>
      </c>
      <c r="B835" s="24">
        <f>IF(Spreads!$F892="","",Spreads!D892)</f>
        <v>84.78</v>
      </c>
      <c r="C835" s="24">
        <f t="shared" si="195"/>
        <v>6.5</v>
      </c>
      <c r="D835" s="24">
        <f>IF(Spreads!$F892="","",Spreads!G892)</f>
        <v>113.28</v>
      </c>
      <c r="E835" s="24">
        <f>IF(Spreads!$F892="","",Spreads!B892)</f>
        <v>100.28</v>
      </c>
      <c r="F835" s="24">
        <f>IF(Spreads!$F892="","",Spreads!F892)</f>
        <v>73.731460540627836</v>
      </c>
      <c r="G835" s="24">
        <f>IF(Spreads!$F892="","",Spreads!C892)</f>
        <v>82.78</v>
      </c>
      <c r="H835" s="24">
        <f>IF(Spreads!$F892="","",Spreads!H892)</f>
        <v>78.28</v>
      </c>
      <c r="I835" s="24">
        <f t="shared" ref="I835:I898" si="202">F835-H835</f>
        <v>-4.5485394593721651</v>
      </c>
      <c r="J835" s="24">
        <f t="shared" ref="J835:J898" si="203">G835-H835</f>
        <v>4.5</v>
      </c>
      <c r="L835" s="24">
        <f t="shared" ref="L835:L898" si="204">E835-H835</f>
        <v>22</v>
      </c>
      <c r="M835" s="24">
        <f t="shared" ref="M835:M898" si="205">D835-H835</f>
        <v>35</v>
      </c>
      <c r="N835" s="24"/>
      <c r="O835" s="24">
        <f t="shared" si="196"/>
        <v>85.332793450317837</v>
      </c>
      <c r="P835" s="24">
        <f t="shared" si="197"/>
        <v>-0.55279345031783578</v>
      </c>
      <c r="Q835" s="24">
        <f t="shared" si="198"/>
        <v>31.827535050317088</v>
      </c>
      <c r="R835" s="24">
        <f t="shared" ref="R835:R898" si="206">I835-Q835</f>
        <v>-36.376074509689253</v>
      </c>
      <c r="S835" s="24">
        <f t="shared" si="199"/>
        <v>85.767314148954767</v>
      </c>
      <c r="T835" s="24">
        <f t="shared" si="200"/>
        <v>-2.9873141489547663</v>
      </c>
      <c r="U835" s="24">
        <f t="shared" si="201"/>
        <v>102.56063835909352</v>
      </c>
      <c r="V835" s="24">
        <f t="shared" ref="V835:V898" si="207">E835-U835</f>
        <v>-2.2806383590935155</v>
      </c>
      <c r="W835" s="24">
        <f t="shared" ref="W835:W898" si="208">MROUND($AA$99+($AA$100*D835)+($AA$101*E835)+($AA$102*F835)+($AA$103*G835)+($AA$104*H835),0.25)</f>
        <v>5.75</v>
      </c>
      <c r="X835" s="24">
        <f t="shared" ref="X835:X898" si="209">C835-W835</f>
        <v>0.75</v>
      </c>
    </row>
    <row r="836" spans="1:24" x14ac:dyDescent="0.2">
      <c r="A836" s="60">
        <f>Spreads!A893</f>
        <v>44727</v>
      </c>
      <c r="B836" s="24">
        <f>IF(Spreads!$F893="","",Spreads!D893)</f>
        <v>84.17</v>
      </c>
      <c r="C836" s="24">
        <f t="shared" si="195"/>
        <v>6.5</v>
      </c>
      <c r="D836" s="24">
        <f>IF(Spreads!$F893="","",Spreads!G893)</f>
        <v>112.67</v>
      </c>
      <c r="E836" s="24">
        <f>IF(Spreads!$F893="","",Spreads!B893)</f>
        <v>99.67</v>
      </c>
      <c r="F836" s="24">
        <f>IF(Spreads!$F893="","",Spreads!F893)</f>
        <v>73.300547667582023</v>
      </c>
      <c r="G836" s="24">
        <f>IF(Spreads!$F893="","",Spreads!C893)</f>
        <v>82.17</v>
      </c>
      <c r="H836" s="24">
        <f>IF(Spreads!$F893="","",Spreads!H893)</f>
        <v>77.67</v>
      </c>
      <c r="I836" s="24">
        <f t="shared" si="202"/>
        <v>-4.3694523324179784</v>
      </c>
      <c r="J836" s="24">
        <f t="shared" si="203"/>
        <v>4.5</v>
      </c>
      <c r="L836" s="24">
        <f t="shared" si="204"/>
        <v>22</v>
      </c>
      <c r="M836" s="24">
        <f t="shared" si="205"/>
        <v>35</v>
      </c>
      <c r="N836" s="24"/>
      <c r="O836" s="24">
        <f t="shared" si="196"/>
        <v>84.661504621952929</v>
      </c>
      <c r="P836" s="24">
        <f t="shared" si="197"/>
        <v>-0.49150462195292732</v>
      </c>
      <c r="Q836" s="24">
        <f t="shared" si="198"/>
        <v>31.599918601894505</v>
      </c>
      <c r="R836" s="24">
        <f t="shared" si="206"/>
        <v>-35.969370934312479</v>
      </c>
      <c r="S836" s="24">
        <f t="shared" si="199"/>
        <v>85.148786782811413</v>
      </c>
      <c r="T836" s="24">
        <f t="shared" si="200"/>
        <v>-2.9787867828114116</v>
      </c>
      <c r="U836" s="24">
        <f t="shared" si="201"/>
        <v>101.84798693124898</v>
      </c>
      <c r="V836" s="24">
        <f t="shared" si="207"/>
        <v>-2.1779869312489808</v>
      </c>
      <c r="W836" s="24">
        <f t="shared" si="208"/>
        <v>5.75</v>
      </c>
      <c r="X836" s="24">
        <f t="shared" si="209"/>
        <v>0.75</v>
      </c>
    </row>
    <row r="837" spans="1:24" x14ac:dyDescent="0.2">
      <c r="A837" s="60">
        <f>Spreads!A894</f>
        <v>44728</v>
      </c>
      <c r="B837" s="24">
        <f>IF(Spreads!$F894="","",Spreads!D894)</f>
        <v>82.84</v>
      </c>
      <c r="C837" s="24">
        <f t="shared" si="195"/>
        <v>6.5</v>
      </c>
      <c r="D837" s="24">
        <f>IF(Spreads!$F894="","",Spreads!G894)</f>
        <v>111.34</v>
      </c>
      <c r="E837" s="24">
        <f>IF(Spreads!$F894="","",Spreads!B894)</f>
        <v>99.34</v>
      </c>
      <c r="F837" s="24">
        <f>IF(Spreads!$F894="","",Spreads!F894)</f>
        <v>71.667614674987362</v>
      </c>
      <c r="G837" s="24">
        <f>IF(Spreads!$F894="","",Spreads!C894)</f>
        <v>80.84</v>
      </c>
      <c r="H837" s="24">
        <f>IF(Spreads!$F894="","",Spreads!H894)</f>
        <v>76.34</v>
      </c>
      <c r="I837" s="24">
        <f t="shared" si="202"/>
        <v>-4.672385325012641</v>
      </c>
      <c r="J837" s="24">
        <f t="shared" si="203"/>
        <v>4.5</v>
      </c>
      <c r="L837" s="24">
        <f t="shared" si="204"/>
        <v>23</v>
      </c>
      <c r="M837" s="24">
        <f t="shared" si="205"/>
        <v>35</v>
      </c>
      <c r="N837" s="24"/>
      <c r="O837" s="24">
        <f t="shared" si="196"/>
        <v>83.248866968197831</v>
      </c>
      <c r="P837" s="24">
        <f t="shared" si="197"/>
        <v>-0.40886696819782742</v>
      </c>
      <c r="Q837" s="24">
        <f t="shared" si="198"/>
        <v>31.103640115989535</v>
      </c>
      <c r="R837" s="24">
        <f t="shared" si="206"/>
        <v>-35.776025441002176</v>
      </c>
      <c r="S837" s="24">
        <f t="shared" si="199"/>
        <v>84.154939015543377</v>
      </c>
      <c r="T837" s="24">
        <f t="shared" si="200"/>
        <v>-3.3149390155433736</v>
      </c>
      <c r="U837" s="24">
        <f t="shared" si="201"/>
        <v>100.29417316234203</v>
      </c>
      <c r="V837" s="24">
        <f t="shared" si="207"/>
        <v>-0.95417316234203042</v>
      </c>
      <c r="W837" s="24">
        <f t="shared" si="208"/>
        <v>5.25</v>
      </c>
      <c r="X837" s="24">
        <f t="shared" si="209"/>
        <v>1.25</v>
      </c>
    </row>
    <row r="838" spans="1:24" x14ac:dyDescent="0.2">
      <c r="A838" s="60">
        <f>Spreads!A895</f>
        <v>44729</v>
      </c>
      <c r="B838" s="24">
        <f>IF(Spreads!$F895="","",Spreads!D895)</f>
        <v>80.290000000000006</v>
      </c>
      <c r="C838" s="24">
        <f t="shared" si="195"/>
        <v>6.5</v>
      </c>
      <c r="D838" s="24">
        <f>IF(Spreads!$F895="","",Spreads!G895)</f>
        <v>108.79</v>
      </c>
      <c r="E838" s="24">
        <f>IF(Spreads!$F895="","",Spreads!B895)</f>
        <v>96.79</v>
      </c>
      <c r="F838" s="24">
        <f>IF(Spreads!$F895="","",Spreads!F895)</f>
        <v>70.125400181981306</v>
      </c>
      <c r="G838" s="24">
        <f>IF(Spreads!$F895="","",Spreads!C895)</f>
        <v>78.290000000000006</v>
      </c>
      <c r="H838" s="24">
        <f>IF(Spreads!$F895="","",Spreads!H895)</f>
        <v>73.790000000000006</v>
      </c>
      <c r="I838" s="24">
        <f t="shared" si="202"/>
        <v>-3.6645998180187007</v>
      </c>
      <c r="J838" s="24">
        <f t="shared" si="203"/>
        <v>4.5</v>
      </c>
      <c r="L838" s="24">
        <f t="shared" si="204"/>
        <v>23</v>
      </c>
      <c r="M838" s="24">
        <f t="shared" si="205"/>
        <v>35</v>
      </c>
      <c r="N838" s="24"/>
      <c r="O838" s="24">
        <f t="shared" si="196"/>
        <v>80.423602474696466</v>
      </c>
      <c r="P838" s="24">
        <f t="shared" si="197"/>
        <v>-0.13360247469645969</v>
      </c>
      <c r="Q838" s="24">
        <f t="shared" si="198"/>
        <v>30.15212873323939</v>
      </c>
      <c r="R838" s="24">
        <f t="shared" si="206"/>
        <v>-33.816728551258095</v>
      </c>
      <c r="S838" s="24">
        <f t="shared" si="199"/>
        <v>81.569291829206406</v>
      </c>
      <c r="T838" s="24">
        <f t="shared" si="200"/>
        <v>-3.2792918292064002</v>
      </c>
      <c r="U838" s="24">
        <f t="shared" si="201"/>
        <v>97.315056537746003</v>
      </c>
      <c r="V838" s="24">
        <f t="shared" si="207"/>
        <v>-0.52505653774599637</v>
      </c>
      <c r="W838" s="24">
        <f t="shared" si="208"/>
        <v>5</v>
      </c>
      <c r="X838" s="24">
        <f t="shared" si="209"/>
        <v>1.5</v>
      </c>
    </row>
    <row r="839" spans="1:24" x14ac:dyDescent="0.2">
      <c r="A839" s="60">
        <f>Spreads!A896</f>
        <v>44733</v>
      </c>
      <c r="B839" s="24">
        <f>IF(Spreads!$F896="","",Spreads!D896)</f>
        <v>78.37</v>
      </c>
      <c r="C839" s="24">
        <f t="shared" si="195"/>
        <v>5</v>
      </c>
      <c r="D839" s="24">
        <f>IF(Spreads!$F896="","",Spreads!G896)</f>
        <v>108.37</v>
      </c>
      <c r="E839" s="24">
        <f>IF(Spreads!$F896="","",Spreads!B896)</f>
        <v>96.37</v>
      </c>
      <c r="F839" s="24">
        <f>IF(Spreads!$F896="","",Spreads!F896)</f>
        <v>69.479030872412594</v>
      </c>
      <c r="G839" s="24">
        <f>IF(Spreads!$F896="","",Spreads!C896)</f>
        <v>77.87</v>
      </c>
      <c r="H839" s="24">
        <f>IF(Spreads!$F896="","",Spreads!H896)</f>
        <v>73.37</v>
      </c>
      <c r="I839" s="24">
        <f t="shared" si="202"/>
        <v>-3.890969127587411</v>
      </c>
      <c r="J839" s="24">
        <f t="shared" si="203"/>
        <v>4.5</v>
      </c>
      <c r="L839" s="24">
        <f t="shared" si="204"/>
        <v>23</v>
      </c>
      <c r="M839" s="24">
        <f t="shared" si="205"/>
        <v>35</v>
      </c>
      <c r="N839" s="24"/>
      <c r="O839" s="24">
        <f t="shared" si="196"/>
        <v>79.987118385465905</v>
      </c>
      <c r="P839" s="24">
        <f t="shared" si="197"/>
        <v>-1.6171183854659006</v>
      </c>
      <c r="Q839" s="24">
        <f t="shared" si="198"/>
        <v>29.995409211374664</v>
      </c>
      <c r="R839" s="24">
        <f t="shared" si="206"/>
        <v>-33.886378338962075</v>
      </c>
      <c r="S839" s="24">
        <f t="shared" si="199"/>
        <v>81.14342052792739</v>
      </c>
      <c r="T839" s="24">
        <f t="shared" si="200"/>
        <v>-3.2734205279273851</v>
      </c>
      <c r="U839" s="24">
        <f t="shared" si="201"/>
        <v>96.891684953008152</v>
      </c>
      <c r="V839" s="24">
        <f t="shared" si="207"/>
        <v>-0.52168495300814755</v>
      </c>
      <c r="W839" s="24">
        <f t="shared" si="208"/>
        <v>5</v>
      </c>
      <c r="X839" s="24">
        <f t="shared" si="209"/>
        <v>0</v>
      </c>
    </row>
    <row r="840" spans="1:24" x14ac:dyDescent="0.2">
      <c r="A840" s="60">
        <f>Spreads!A897</f>
        <v>44734</v>
      </c>
      <c r="B840" s="24">
        <f>IF(Spreads!$F897="","",Spreads!D897)</f>
        <v>73.66</v>
      </c>
      <c r="C840" s="24">
        <f t="shared" si="195"/>
        <v>3</v>
      </c>
      <c r="D840" s="24">
        <f>IF(Spreads!$F897="","",Spreads!G897)</f>
        <v>105.66</v>
      </c>
      <c r="E840" s="24">
        <f>IF(Spreads!$F897="","",Spreads!B897)</f>
        <v>92.66</v>
      </c>
      <c r="F840" s="24">
        <f>IF(Spreads!$F897="","",Spreads!F897)</f>
        <v>66.45130094864335</v>
      </c>
      <c r="G840" s="24">
        <f>IF(Spreads!$F897="","",Spreads!C897)</f>
        <v>74.66</v>
      </c>
      <c r="H840" s="24">
        <f>IF(Spreads!$F897="","",Spreads!H897)</f>
        <v>70.66</v>
      </c>
      <c r="I840" s="24">
        <f t="shared" si="202"/>
        <v>-4.2086990513566462</v>
      </c>
      <c r="J840" s="24">
        <f t="shared" si="203"/>
        <v>4</v>
      </c>
      <c r="L840" s="24">
        <f t="shared" si="204"/>
        <v>22</v>
      </c>
      <c r="M840" s="24">
        <f t="shared" si="205"/>
        <v>35</v>
      </c>
      <c r="N840" s="24"/>
      <c r="O840" s="24">
        <f t="shared" si="196"/>
        <v>77.086709655603926</v>
      </c>
      <c r="P840" s="24">
        <f t="shared" si="197"/>
        <v>-3.4267096556039291</v>
      </c>
      <c r="Q840" s="24">
        <f t="shared" si="198"/>
        <v>28.75346059204502</v>
      </c>
      <c r="R840" s="24">
        <f t="shared" si="206"/>
        <v>-32.962159643401662</v>
      </c>
      <c r="S840" s="24">
        <f t="shared" si="199"/>
        <v>78.040791968606669</v>
      </c>
      <c r="T840" s="24">
        <f t="shared" si="200"/>
        <v>-3.3807919686066725</v>
      </c>
      <c r="U840" s="24">
        <f t="shared" si="201"/>
        <v>93.815385293796311</v>
      </c>
      <c r="V840" s="24">
        <f t="shared" si="207"/>
        <v>-1.1553852937963143</v>
      </c>
      <c r="W840" s="24">
        <f t="shared" si="208"/>
        <v>4.5</v>
      </c>
      <c r="X840" s="24">
        <f t="shared" si="209"/>
        <v>-1.5</v>
      </c>
    </row>
    <row r="841" spans="1:24" x14ac:dyDescent="0.2">
      <c r="A841" s="60">
        <f>Spreads!A898</f>
        <v>44735</v>
      </c>
      <c r="B841" s="24">
        <f>IF(Spreads!$F898="","",Spreads!D898)</f>
        <v>70.709999999999994</v>
      </c>
      <c r="C841" s="24">
        <f t="shared" si="195"/>
        <v>3</v>
      </c>
      <c r="D841" s="24">
        <f>IF(Spreads!$F898="","",Spreads!G898)</f>
        <v>102.71</v>
      </c>
      <c r="E841" s="24">
        <f>IF(Spreads!$F898="","",Spreads!B898)</f>
        <v>89.71</v>
      </c>
      <c r="F841" s="24">
        <f>IF(Spreads!$F898="","",Spreads!F898)</f>
        <v>63.162755338556906</v>
      </c>
      <c r="G841" s="24">
        <f>IF(Spreads!$F898="","",Spreads!C898)</f>
        <v>71.709999999999994</v>
      </c>
      <c r="H841" s="24">
        <f>IF(Spreads!$F898="","",Spreads!H898)</f>
        <v>67.709999999999994</v>
      </c>
      <c r="I841" s="24">
        <f t="shared" si="202"/>
        <v>-4.5472446614430879</v>
      </c>
      <c r="J841" s="24">
        <f t="shared" si="203"/>
        <v>4</v>
      </c>
      <c r="L841" s="24">
        <f t="shared" si="204"/>
        <v>22</v>
      </c>
      <c r="M841" s="24">
        <f t="shared" si="205"/>
        <v>35</v>
      </c>
      <c r="N841" s="24"/>
      <c r="O841" s="24">
        <f t="shared" si="196"/>
        <v>73.928899651518179</v>
      </c>
      <c r="P841" s="24">
        <f t="shared" si="197"/>
        <v>-3.2188996515181856</v>
      </c>
      <c r="Q841" s="24">
        <f t="shared" si="198"/>
        <v>27.652692521804664</v>
      </c>
      <c r="R841" s="24">
        <f t="shared" si="206"/>
        <v>-32.199937183247755</v>
      </c>
      <c r="S841" s="24">
        <f t="shared" si="199"/>
        <v>75.049553066765867</v>
      </c>
      <c r="T841" s="24">
        <f t="shared" si="200"/>
        <v>-3.3395530667658733</v>
      </c>
      <c r="U841" s="24">
        <f t="shared" si="201"/>
        <v>90.368956257498937</v>
      </c>
      <c r="V841" s="24">
        <f t="shared" si="207"/>
        <v>-0.65895625749894293</v>
      </c>
      <c r="W841" s="24">
        <f t="shared" si="208"/>
        <v>4.25</v>
      </c>
      <c r="X841" s="24">
        <f t="shared" si="209"/>
        <v>-1.25</v>
      </c>
    </row>
    <row r="842" spans="1:24" x14ac:dyDescent="0.2">
      <c r="A842" s="60">
        <f>Spreads!A899</f>
        <v>44736</v>
      </c>
      <c r="B842" s="24">
        <f>IF(Spreads!$F899="","",Spreads!D899)</f>
        <v>72.75</v>
      </c>
      <c r="C842" s="24">
        <f t="shared" si="195"/>
        <v>3</v>
      </c>
      <c r="D842" s="24">
        <f>IF(Spreads!$F899="","",Spreads!G899)</f>
        <v>104.75</v>
      </c>
      <c r="E842" s="24">
        <f>IF(Spreads!$F899="","",Spreads!B899)</f>
        <v>91.75</v>
      </c>
      <c r="F842" s="24">
        <f>IF(Spreads!$F899="","",Spreads!F899)</f>
        <v>64.875067018291574</v>
      </c>
      <c r="G842" s="24">
        <f>IF(Spreads!$F899="","",Spreads!C899)</f>
        <v>73.75</v>
      </c>
      <c r="H842" s="24">
        <f>IF(Spreads!$F899="","",Spreads!H899)</f>
        <v>69.75</v>
      </c>
      <c r="I842" s="24">
        <f t="shared" si="202"/>
        <v>-4.8749329817084259</v>
      </c>
      <c r="J842" s="24">
        <f t="shared" si="203"/>
        <v>4</v>
      </c>
      <c r="L842" s="24">
        <f t="shared" si="204"/>
        <v>22</v>
      </c>
      <c r="M842" s="24">
        <f t="shared" si="205"/>
        <v>35</v>
      </c>
      <c r="N842" s="24"/>
      <c r="O842" s="24">
        <f t="shared" si="196"/>
        <v>76.153919871041964</v>
      </c>
      <c r="P842" s="24">
        <f t="shared" si="197"/>
        <v>-3.403919871041964</v>
      </c>
      <c r="Q842" s="24">
        <f t="shared" si="198"/>
        <v>28.413901628004773</v>
      </c>
      <c r="R842" s="24">
        <f t="shared" si="206"/>
        <v>-33.288834609713199</v>
      </c>
      <c r="S842" s="24">
        <f t="shared" si="199"/>
        <v>77.118070815835438</v>
      </c>
      <c r="T842" s="24">
        <f t="shared" si="200"/>
        <v>-3.3680708158354378</v>
      </c>
      <c r="U842" s="24">
        <f t="shared" si="201"/>
        <v>92.752249557175773</v>
      </c>
      <c r="V842" s="24">
        <f t="shared" si="207"/>
        <v>-1.002249557175773</v>
      </c>
      <c r="W842" s="24">
        <f t="shared" si="208"/>
        <v>4.5</v>
      </c>
      <c r="X842" s="24">
        <f t="shared" si="209"/>
        <v>-1.5</v>
      </c>
    </row>
    <row r="843" spans="1:24" x14ac:dyDescent="0.2">
      <c r="A843" s="60">
        <f>Spreads!A900</f>
        <v>44739</v>
      </c>
      <c r="B843" s="24">
        <f>IF(Spreads!$F900="","",Spreads!D900)</f>
        <v>73.819999999999993</v>
      </c>
      <c r="C843" s="24">
        <f t="shared" si="195"/>
        <v>3</v>
      </c>
      <c r="D843" s="24">
        <f>IF(Spreads!$F900="","",Spreads!G900)</f>
        <v>105.82</v>
      </c>
      <c r="E843" s="24">
        <f>IF(Spreads!$F900="","",Spreads!B900)</f>
        <v>92.82</v>
      </c>
      <c r="F843" s="24">
        <f>IF(Spreads!$F900="","",Spreads!F900)</f>
        <v>65.46473726561743</v>
      </c>
      <c r="G843" s="24">
        <f>IF(Spreads!$F900="","",Spreads!C900)</f>
        <v>74.819999999999993</v>
      </c>
      <c r="H843" s="24">
        <f>IF(Spreads!$F900="","",Spreads!H900)</f>
        <v>70.819999999999993</v>
      </c>
      <c r="I843" s="24">
        <f t="shared" si="202"/>
        <v>-5.3552627343825634</v>
      </c>
      <c r="J843" s="24">
        <f t="shared" si="203"/>
        <v>4</v>
      </c>
      <c r="L843" s="24">
        <f t="shared" si="204"/>
        <v>22</v>
      </c>
      <c r="M843" s="24">
        <f t="shared" si="205"/>
        <v>35</v>
      </c>
      <c r="N843" s="24"/>
      <c r="O843" s="24">
        <f t="shared" si="196"/>
        <v>77.3436482002692</v>
      </c>
      <c r="P843" s="24">
        <f t="shared" si="197"/>
        <v>-3.5236482002692071</v>
      </c>
      <c r="Q843" s="24">
        <f t="shared" si="198"/>
        <v>28.813163267041105</v>
      </c>
      <c r="R843" s="24">
        <f t="shared" si="206"/>
        <v>-34.168426001423668</v>
      </c>
      <c r="S843" s="24">
        <f t="shared" si="199"/>
        <v>78.203028654808207</v>
      </c>
      <c r="T843" s="24">
        <f t="shared" si="200"/>
        <v>-3.3830286548082142</v>
      </c>
      <c r="U843" s="24">
        <f t="shared" si="201"/>
        <v>94.002310258476854</v>
      </c>
      <c r="V843" s="24">
        <f t="shared" si="207"/>
        <v>-1.1823102584768606</v>
      </c>
      <c r="W843" s="24">
        <f t="shared" si="208"/>
        <v>4.75</v>
      </c>
      <c r="X843" s="24">
        <f t="shared" si="209"/>
        <v>-1.75</v>
      </c>
    </row>
    <row r="844" spans="1:24" x14ac:dyDescent="0.2">
      <c r="A844" s="60">
        <f>Spreads!A901</f>
        <v>44740</v>
      </c>
      <c r="B844" s="24">
        <f>IF(Spreads!$F901="","",Spreads!D901)</f>
        <v>75.09</v>
      </c>
      <c r="C844" s="24">
        <f t="shared" si="195"/>
        <v>3</v>
      </c>
      <c r="D844" s="24">
        <f>IF(Spreads!$F901="","",Spreads!G901)</f>
        <v>107.09</v>
      </c>
      <c r="E844" s="24">
        <f>IF(Spreads!$F901="","",Spreads!B901)</f>
        <v>94.09</v>
      </c>
      <c r="F844" s="24">
        <f>IF(Spreads!$F901="","",Spreads!F901)</f>
        <v>64.977125330328747</v>
      </c>
      <c r="G844" s="24">
        <f>IF(Spreads!$F901="","",Spreads!C901)</f>
        <v>76.09</v>
      </c>
      <c r="H844" s="24">
        <f>IF(Spreads!$F901="","",Spreads!H901)</f>
        <v>72.09</v>
      </c>
      <c r="I844" s="24">
        <f t="shared" si="202"/>
        <v>-7.1128746696712568</v>
      </c>
      <c r="J844" s="24">
        <f t="shared" si="203"/>
        <v>4</v>
      </c>
      <c r="L844" s="24">
        <f t="shared" si="204"/>
        <v>22</v>
      </c>
      <c r="M844" s="24">
        <f t="shared" si="205"/>
        <v>35</v>
      </c>
      <c r="N844" s="24"/>
      <c r="O844" s="24">
        <f t="shared" si="196"/>
        <v>78.843083326203342</v>
      </c>
      <c r="P844" s="24">
        <f t="shared" si="197"/>
        <v>-3.7530833262033383</v>
      </c>
      <c r="Q844" s="24">
        <f t="shared" si="198"/>
        <v>29.287053249822556</v>
      </c>
      <c r="R844" s="24">
        <f t="shared" si="206"/>
        <v>-36.399927919493813</v>
      </c>
      <c r="S844" s="24">
        <f t="shared" si="199"/>
        <v>79.4907823515329</v>
      </c>
      <c r="T844" s="24">
        <f t="shared" si="200"/>
        <v>-3.4007823515328965</v>
      </c>
      <c r="U844" s="24">
        <f t="shared" si="201"/>
        <v>95.486027165628599</v>
      </c>
      <c r="V844" s="24">
        <f t="shared" si="207"/>
        <v>-1.3960271656285954</v>
      </c>
      <c r="W844" s="24">
        <f t="shared" si="208"/>
        <v>4.75</v>
      </c>
      <c r="X844" s="24">
        <f t="shared" si="209"/>
        <v>-1.75</v>
      </c>
    </row>
    <row r="845" spans="1:24" x14ac:dyDescent="0.2">
      <c r="A845" s="60">
        <f>Spreads!A902</f>
        <v>44741</v>
      </c>
      <c r="B845" s="24">
        <f>IF(Spreads!$F902="","",Spreads!D902)</f>
        <v>75.599999999999994</v>
      </c>
      <c r="C845" s="24">
        <f t="shared" si="195"/>
        <v>3</v>
      </c>
      <c r="D845" s="24">
        <f>IF(Spreads!$F902="","",Spreads!G902)</f>
        <v>107.6</v>
      </c>
      <c r="E845" s="24">
        <f>IF(Spreads!$F902="","",Spreads!B902)</f>
        <v>94.1</v>
      </c>
      <c r="F845" s="24">
        <f>IF(Spreads!$F902="","",Spreads!F902)</f>
        <v>64.478173582591495</v>
      </c>
      <c r="G845" s="24">
        <f>IF(Spreads!$F902="","",Spreads!C902)</f>
        <v>76.599999999999994</v>
      </c>
      <c r="H845" s="24">
        <f>IF(Spreads!$F902="","",Spreads!H902)</f>
        <v>72.599999999999994</v>
      </c>
      <c r="I845" s="24">
        <f t="shared" si="202"/>
        <v>-8.1218264174084993</v>
      </c>
      <c r="J845" s="24">
        <f t="shared" si="203"/>
        <v>4</v>
      </c>
      <c r="L845" s="24">
        <f t="shared" si="204"/>
        <v>21.5</v>
      </c>
      <c r="M845" s="24">
        <f t="shared" si="205"/>
        <v>35</v>
      </c>
      <c r="N845" s="24"/>
      <c r="O845" s="24">
        <f t="shared" si="196"/>
        <v>79.467511246698535</v>
      </c>
      <c r="P845" s="24">
        <f t="shared" si="197"/>
        <v>-3.8675112466985411</v>
      </c>
      <c r="Q845" s="24">
        <f t="shared" si="198"/>
        <v>29.47735552637258</v>
      </c>
      <c r="R845" s="24">
        <f t="shared" si="206"/>
        <v>-37.599181943781076</v>
      </c>
      <c r="S845" s="24">
        <f t="shared" si="199"/>
        <v>79.830539445409187</v>
      </c>
      <c r="T845" s="24">
        <f t="shared" si="200"/>
        <v>-3.2305394454091925</v>
      </c>
      <c r="U845" s="24">
        <f t="shared" si="201"/>
        <v>96.081850490547794</v>
      </c>
      <c r="V845" s="24">
        <f t="shared" si="207"/>
        <v>-1.9818504905477994</v>
      </c>
      <c r="W845" s="24">
        <f t="shared" si="208"/>
        <v>5</v>
      </c>
      <c r="X845" s="24">
        <f t="shared" si="209"/>
        <v>-2</v>
      </c>
    </row>
    <row r="846" spans="1:24" x14ac:dyDescent="0.2">
      <c r="A846" s="60">
        <f>Spreads!A903</f>
        <v>44742</v>
      </c>
      <c r="B846" s="24">
        <f>IF(Spreads!$F903="","",Spreads!D903)</f>
        <v>72.930000000000007</v>
      </c>
      <c r="C846" s="24">
        <f t="shared" si="195"/>
        <v>3</v>
      </c>
      <c r="D846" s="24">
        <f>IF(Spreads!$F903="","",Spreads!G903)</f>
        <v>104.93</v>
      </c>
      <c r="E846" s="24">
        <f>IF(Spreads!$F903="","",Spreads!B903)</f>
        <v>91.43</v>
      </c>
      <c r="F846" s="24">
        <f>IF(Spreads!$F903="","",Spreads!F903)</f>
        <v>64.387455083002891</v>
      </c>
      <c r="G846" s="24">
        <f>IF(Spreads!$F903="","",Spreads!C903)</f>
        <v>73.930000000000007</v>
      </c>
      <c r="H846" s="24">
        <f>IF(Spreads!$F903="","",Spreads!H903)</f>
        <v>69.930000000000007</v>
      </c>
      <c r="I846" s="24">
        <f t="shared" si="202"/>
        <v>-5.5425449169971159</v>
      </c>
      <c r="J846" s="24">
        <f t="shared" si="203"/>
        <v>4</v>
      </c>
      <c r="L846" s="24">
        <f t="shared" si="204"/>
        <v>21.5</v>
      </c>
      <c r="M846" s="24">
        <f t="shared" si="205"/>
        <v>35</v>
      </c>
      <c r="N846" s="24"/>
      <c r="O846" s="24">
        <f t="shared" si="196"/>
        <v>76.397214437147213</v>
      </c>
      <c r="P846" s="24">
        <f t="shared" si="197"/>
        <v>-3.4672144371472058</v>
      </c>
      <c r="Q846" s="24">
        <f t="shared" si="198"/>
        <v>28.481067137375376</v>
      </c>
      <c r="R846" s="24">
        <f t="shared" si="206"/>
        <v>-34.023612054372492</v>
      </c>
      <c r="S846" s="24">
        <f t="shared" si="199"/>
        <v>77.123214744421077</v>
      </c>
      <c r="T846" s="24">
        <f t="shared" si="200"/>
        <v>-3.1932147444210699</v>
      </c>
      <c r="U846" s="24">
        <f t="shared" si="201"/>
        <v>92.962540142441384</v>
      </c>
      <c r="V846" s="24">
        <f t="shared" si="207"/>
        <v>-1.5325401424413769</v>
      </c>
      <c r="W846" s="24">
        <f t="shared" si="208"/>
        <v>4.75</v>
      </c>
      <c r="X846" s="24">
        <f t="shared" si="209"/>
        <v>-1.75</v>
      </c>
    </row>
    <row r="847" spans="1:24" x14ac:dyDescent="0.2">
      <c r="A847" s="60">
        <f>Spreads!A904</f>
        <v>44743</v>
      </c>
      <c r="B847" s="24">
        <f>IF(Spreads!$F904="","",Spreads!D904)</f>
        <v>67.430000000000007</v>
      </c>
      <c r="C847" s="24">
        <f t="shared" si="195"/>
        <v>3</v>
      </c>
      <c r="D847" s="24">
        <f>IF(Spreads!$F904="","",Spreads!G904)</f>
        <v>99.43</v>
      </c>
      <c r="E847" s="24">
        <f>IF(Spreads!$F904="","",Spreads!B904)</f>
        <v>85.93</v>
      </c>
      <c r="F847" s="24">
        <f>IF(Spreads!$F904="","",Spreads!F904)</f>
        <v>63.049357214071165</v>
      </c>
      <c r="G847" s="24">
        <f>IF(Spreads!$F904="","",Spreads!C904)</f>
        <v>68.430000000000007</v>
      </c>
      <c r="H847" s="24">
        <f>IF(Spreads!$F904="","",Spreads!H904)</f>
        <v>64.430000000000007</v>
      </c>
      <c r="I847" s="24">
        <f t="shared" si="202"/>
        <v>-1.3806427859288419</v>
      </c>
      <c r="J847" s="24">
        <f t="shared" si="203"/>
        <v>4</v>
      </c>
      <c r="L847" s="24">
        <f t="shared" si="204"/>
        <v>21.5</v>
      </c>
      <c r="M847" s="24">
        <f t="shared" si="205"/>
        <v>35</v>
      </c>
      <c r="N847" s="24"/>
      <c r="O847" s="24">
        <f t="shared" si="196"/>
        <v>70.157292935166325</v>
      </c>
      <c r="P847" s="24">
        <f t="shared" si="197"/>
        <v>-2.727292935166318</v>
      </c>
      <c r="Q847" s="24">
        <f t="shared" si="198"/>
        <v>26.428787684384883</v>
      </c>
      <c r="R847" s="24">
        <f t="shared" si="206"/>
        <v>-27.809430470313725</v>
      </c>
      <c r="S847" s="24">
        <f t="shared" si="199"/>
        <v>71.546328656243318</v>
      </c>
      <c r="T847" s="24">
        <f t="shared" si="200"/>
        <v>-3.1163286562433115</v>
      </c>
      <c r="U847" s="24">
        <f t="shared" si="201"/>
        <v>86.536994481547993</v>
      </c>
      <c r="V847" s="24">
        <f t="shared" si="207"/>
        <v>-0.60699448154798574</v>
      </c>
      <c r="W847" s="24">
        <f t="shared" si="208"/>
        <v>4</v>
      </c>
      <c r="X847" s="24">
        <f t="shared" si="209"/>
        <v>-1</v>
      </c>
    </row>
    <row r="848" spans="1:24" x14ac:dyDescent="0.2">
      <c r="A848" s="60">
        <f>Spreads!A905</f>
        <v>44747</v>
      </c>
      <c r="B848" s="24">
        <f>IF(Spreads!$F905="","",Spreads!D905)</f>
        <v>62.62</v>
      </c>
      <c r="C848" s="24">
        <f t="shared" si="195"/>
        <v>3</v>
      </c>
      <c r="D848" s="24">
        <f>IF(Spreads!$F905="","",Spreads!G905)</f>
        <v>94.62</v>
      </c>
      <c r="E848" s="24">
        <f>IF(Spreads!$F905="","",Spreads!B905)</f>
        <v>81.12</v>
      </c>
      <c r="F848" s="24">
        <f>IF(Spreads!$F905="","",Spreads!F905)</f>
        <v>59.579374604807548</v>
      </c>
      <c r="G848" s="24">
        <f>IF(Spreads!$F905="","",Spreads!C905)</f>
        <v>63.62</v>
      </c>
      <c r="H848" s="24">
        <f>IF(Spreads!$F905="","",Spreads!H905)</f>
        <v>59.62</v>
      </c>
      <c r="I848" s="24">
        <f t="shared" si="202"/>
        <v>-4.0625395192449787E-2</v>
      </c>
      <c r="J848" s="24">
        <f t="shared" si="203"/>
        <v>4</v>
      </c>
      <c r="L848" s="24">
        <f t="shared" si="204"/>
        <v>21.500000000000007</v>
      </c>
      <c r="M848" s="24">
        <f t="shared" si="205"/>
        <v>35.000000000000007</v>
      </c>
      <c r="N848" s="24"/>
      <c r="O848" s="24">
        <f t="shared" si="196"/>
        <v>64.86931972317474</v>
      </c>
      <c r="P848" s="24">
        <f t="shared" si="197"/>
        <v>-2.249319723174743</v>
      </c>
      <c r="Q848" s="24">
        <f t="shared" si="198"/>
        <v>24.633976017315007</v>
      </c>
      <c r="R848" s="24">
        <f t="shared" si="206"/>
        <v>-24.674601412507457</v>
      </c>
      <c r="S848" s="24">
        <f t="shared" si="199"/>
        <v>66.669088277309669</v>
      </c>
      <c r="T848" s="24">
        <f t="shared" si="200"/>
        <v>-3.0490882773096715</v>
      </c>
      <c r="U848" s="24">
        <f t="shared" si="201"/>
        <v>80.917562730839364</v>
      </c>
      <c r="V848" s="24">
        <f t="shared" si="207"/>
        <v>0.2024372691606402</v>
      </c>
      <c r="W848" s="24">
        <f t="shared" si="208"/>
        <v>3.25</v>
      </c>
      <c r="X848" s="24">
        <f t="shared" si="209"/>
        <v>-0.25</v>
      </c>
    </row>
    <row r="849" spans="1:24" x14ac:dyDescent="0.2">
      <c r="A849" s="60">
        <f>Spreads!A906</f>
        <v>44748</v>
      </c>
      <c r="B849" s="24">
        <f>IF(Spreads!$F906="","",Spreads!D906)</f>
        <v>61.56</v>
      </c>
      <c r="C849" s="24">
        <f t="shared" si="195"/>
        <v>3</v>
      </c>
      <c r="D849" s="24">
        <f>IF(Spreads!$F906="","",Spreads!G906)</f>
        <v>93.56</v>
      </c>
      <c r="E849" s="24">
        <f>IF(Spreads!$F906="","",Spreads!B906)</f>
        <v>79.06</v>
      </c>
      <c r="F849" s="24">
        <f>IF(Spreads!$F906="","",Spreads!F906)</f>
        <v>58.241276735875815</v>
      </c>
      <c r="G849" s="24">
        <f>IF(Spreads!$F906="","",Spreads!C906)</f>
        <v>62.56</v>
      </c>
      <c r="H849" s="24">
        <f>IF(Spreads!$F906="","",Spreads!H906)</f>
        <v>58.56</v>
      </c>
      <c r="I849" s="24">
        <f t="shared" si="202"/>
        <v>-0.31872326412418772</v>
      </c>
      <c r="J849" s="24">
        <f t="shared" si="203"/>
        <v>4</v>
      </c>
      <c r="L849" s="24">
        <f t="shared" si="204"/>
        <v>20.5</v>
      </c>
      <c r="M849" s="24">
        <f t="shared" si="205"/>
        <v>35</v>
      </c>
      <c r="N849" s="24"/>
      <c r="O849" s="24">
        <f t="shared" si="196"/>
        <v>63.746154263065684</v>
      </c>
      <c r="P849" s="24">
        <f t="shared" si="197"/>
        <v>-2.1861542630656814</v>
      </c>
      <c r="Q849" s="24">
        <f t="shared" si="198"/>
        <v>24.238445795465932</v>
      </c>
      <c r="R849" s="24">
        <f t="shared" si="206"/>
        <v>-24.55716905959012</v>
      </c>
      <c r="S849" s="24">
        <f t="shared" si="199"/>
        <v>65.239525544442301</v>
      </c>
      <c r="T849" s="24">
        <f t="shared" si="200"/>
        <v>-2.6795255444422992</v>
      </c>
      <c r="U849" s="24">
        <f t="shared" si="201"/>
        <v>79.679184839830825</v>
      </c>
      <c r="V849" s="24">
        <f t="shared" si="207"/>
        <v>-0.6191848398308224</v>
      </c>
      <c r="W849" s="24">
        <f t="shared" si="208"/>
        <v>3.5</v>
      </c>
      <c r="X849" s="24">
        <f t="shared" si="209"/>
        <v>-0.5</v>
      </c>
    </row>
    <row r="850" spans="1:24" x14ac:dyDescent="0.2">
      <c r="A850" s="60">
        <f>Spreads!A907</f>
        <v>44749</v>
      </c>
      <c r="B850" s="24">
        <f>IF(Spreads!$F907="","",Spreads!D907)</f>
        <v>64.62</v>
      </c>
      <c r="C850" s="24">
        <f t="shared" si="195"/>
        <v>3.0000000000000071</v>
      </c>
      <c r="D850" s="24">
        <f>IF(Spreads!$F907="","",Spreads!G907)</f>
        <v>96.62</v>
      </c>
      <c r="E850" s="24">
        <f>IF(Spreads!$F907="","",Spreads!B907)</f>
        <v>82.12</v>
      </c>
      <c r="F850" s="24">
        <f>IF(Spreads!$F907="","",Spreads!F907)</f>
        <v>61.212307597402194</v>
      </c>
      <c r="G850" s="24">
        <f>IF(Spreads!$F907="","",Spreads!C907)</f>
        <v>65.62</v>
      </c>
      <c r="H850" s="24">
        <f>IF(Spreads!$F907="","",Spreads!H907)</f>
        <v>61.62</v>
      </c>
      <c r="I850" s="24">
        <f t="shared" si="202"/>
        <v>-0.40769240259780304</v>
      </c>
      <c r="J850" s="24">
        <f t="shared" si="203"/>
        <v>4.0000000000000071</v>
      </c>
      <c r="L850" s="24">
        <f t="shared" si="204"/>
        <v>20.500000000000007</v>
      </c>
      <c r="M850" s="24">
        <f t="shared" si="205"/>
        <v>35.000000000000007</v>
      </c>
      <c r="N850" s="24"/>
      <c r="O850" s="24">
        <f t="shared" si="196"/>
        <v>67.054080473338431</v>
      </c>
      <c r="P850" s="24">
        <f t="shared" si="197"/>
        <v>-2.434080473338426</v>
      </c>
      <c r="Q850" s="24">
        <f t="shared" si="198"/>
        <v>25.380259454766101</v>
      </c>
      <c r="R850" s="24">
        <f t="shared" si="206"/>
        <v>-25.787951857363904</v>
      </c>
      <c r="S850" s="24">
        <f t="shared" si="199"/>
        <v>68.342302168046643</v>
      </c>
      <c r="T850" s="24">
        <f t="shared" si="200"/>
        <v>-2.7223021680466388</v>
      </c>
      <c r="U850" s="24">
        <f t="shared" si="201"/>
        <v>83.254124789346065</v>
      </c>
      <c r="V850" s="24">
        <f t="shared" si="207"/>
        <v>-1.1341247893460604</v>
      </c>
      <c r="W850" s="24">
        <f t="shared" si="208"/>
        <v>3.75</v>
      </c>
      <c r="X850" s="24">
        <f t="shared" si="209"/>
        <v>-0.74999999999999289</v>
      </c>
    </row>
    <row r="851" spans="1:24" x14ac:dyDescent="0.2">
      <c r="A851" s="60">
        <f>Spreads!A908</f>
        <v>44750</v>
      </c>
      <c r="B851" s="24">
        <f>IF(Spreads!$F908="","",Spreads!D908)</f>
        <v>65.59</v>
      </c>
      <c r="C851" s="24">
        <f t="shared" si="195"/>
        <v>3</v>
      </c>
      <c r="D851" s="24">
        <f>IF(Spreads!$F908="","",Spreads!G908)</f>
        <v>97.59</v>
      </c>
      <c r="E851" s="24">
        <f>IF(Spreads!$F908="","",Spreads!B908)</f>
        <v>83.09</v>
      </c>
      <c r="F851" s="24">
        <f>IF(Spreads!$F908="","",Spreads!F908)</f>
        <v>61.416424221476518</v>
      </c>
      <c r="G851" s="24">
        <f>IF(Spreads!$F908="","",Spreads!C908)</f>
        <v>66.59</v>
      </c>
      <c r="H851" s="24">
        <f>IF(Spreads!$F908="","",Spreads!H908)</f>
        <v>62.59</v>
      </c>
      <c r="I851" s="24">
        <f t="shared" si="202"/>
        <v>-1.1735757785234853</v>
      </c>
      <c r="J851" s="24">
        <f t="shared" si="203"/>
        <v>4</v>
      </c>
      <c r="L851" s="24">
        <f t="shared" si="204"/>
        <v>20.5</v>
      </c>
      <c r="M851" s="24">
        <f t="shared" si="205"/>
        <v>35</v>
      </c>
      <c r="N851" s="24"/>
      <c r="O851" s="24">
        <f t="shared" si="196"/>
        <v>68.15691979011514</v>
      </c>
      <c r="P851" s="24">
        <f t="shared" si="197"/>
        <v>-2.5669197901151364</v>
      </c>
      <c r="Q851" s="24">
        <f t="shared" si="198"/>
        <v>25.742206921929878</v>
      </c>
      <c r="R851" s="24">
        <f t="shared" si="206"/>
        <v>-26.915782700453363</v>
      </c>
      <c r="S851" s="24">
        <f t="shared" si="199"/>
        <v>69.325862078143444</v>
      </c>
      <c r="T851" s="24">
        <f t="shared" si="200"/>
        <v>-2.7358620781434411</v>
      </c>
      <c r="U851" s="24">
        <f t="shared" si="201"/>
        <v>84.387357387721806</v>
      </c>
      <c r="V851" s="24">
        <f t="shared" si="207"/>
        <v>-1.297357387721803</v>
      </c>
      <c r="W851" s="24">
        <f t="shared" si="208"/>
        <v>4</v>
      </c>
      <c r="X851" s="24">
        <f t="shared" si="209"/>
        <v>-1</v>
      </c>
    </row>
    <row r="852" spans="1:24" x14ac:dyDescent="0.2">
      <c r="A852" s="60">
        <f>Spreads!A909</f>
        <v>44753</v>
      </c>
      <c r="B852" s="24">
        <f>IF(Spreads!$F909="","",Spreads!D909)</f>
        <v>66.72</v>
      </c>
      <c r="C852" s="24">
        <f t="shared" si="195"/>
        <v>3</v>
      </c>
      <c r="D852" s="24">
        <f>IF(Spreads!$F909="","",Spreads!G909)</f>
        <v>98.72</v>
      </c>
      <c r="E852" s="24">
        <f>IF(Spreads!$F909="","",Spreads!B909)</f>
        <v>84.22</v>
      </c>
      <c r="F852" s="24">
        <f>IF(Spreads!$F909="","",Spreads!F909)</f>
        <v>62.992658151828294</v>
      </c>
      <c r="G852" s="24">
        <f>IF(Spreads!$F909="","",Spreads!C909)</f>
        <v>67.72</v>
      </c>
      <c r="H852" s="24">
        <f>IF(Spreads!$F909="","",Spreads!H909)</f>
        <v>63.72</v>
      </c>
      <c r="I852" s="24">
        <f t="shared" si="202"/>
        <v>-0.72734184817170444</v>
      </c>
      <c r="J852" s="24">
        <f t="shared" si="203"/>
        <v>4</v>
      </c>
      <c r="L852" s="24">
        <f t="shared" si="204"/>
        <v>20.5</v>
      </c>
      <c r="M852" s="24">
        <f t="shared" si="205"/>
        <v>35</v>
      </c>
      <c r="N852" s="24"/>
      <c r="O852" s="24">
        <f t="shared" si="196"/>
        <v>69.343242531706778</v>
      </c>
      <c r="P852" s="24">
        <f t="shared" si="197"/>
        <v>-2.6232425317067793</v>
      </c>
      <c r="Q852" s="24">
        <f t="shared" si="198"/>
        <v>26.163857064089743</v>
      </c>
      <c r="R852" s="24">
        <f t="shared" si="206"/>
        <v>-26.891198912261448</v>
      </c>
      <c r="S852" s="24">
        <f t="shared" si="199"/>
        <v>70.471658674441784</v>
      </c>
      <c r="T852" s="24">
        <f t="shared" si="200"/>
        <v>-2.751658674441785</v>
      </c>
      <c r="U852" s="24">
        <f t="shared" si="201"/>
        <v>85.707514950778091</v>
      </c>
      <c r="V852" s="24">
        <f t="shared" si="207"/>
        <v>-1.4875149507780918</v>
      </c>
      <c r="W852" s="24">
        <f t="shared" si="208"/>
        <v>4</v>
      </c>
      <c r="X852" s="24">
        <f t="shared" si="209"/>
        <v>-1</v>
      </c>
    </row>
    <row r="853" spans="1:24" x14ac:dyDescent="0.2">
      <c r="A853" s="60">
        <f>Spreads!A910</f>
        <v>44754</v>
      </c>
      <c r="B853" s="24">
        <f>IF(Spreads!$F910="","",Spreads!D910)</f>
        <v>63.11</v>
      </c>
      <c r="C853" s="24">
        <f t="shared" si="195"/>
        <v>3</v>
      </c>
      <c r="D853" s="24">
        <f>IF(Spreads!$F910="","",Spreads!G910)</f>
        <v>95.11</v>
      </c>
      <c r="E853" s="24">
        <f>IF(Spreads!$F910="","",Spreads!B910)</f>
        <v>80.61</v>
      </c>
      <c r="F853" s="24">
        <f>IF(Spreads!$F910="","",Spreads!F910)</f>
        <v>59.477316292770375</v>
      </c>
      <c r="G853" s="24">
        <f>IF(Spreads!$F910="","",Spreads!C910)</f>
        <v>64.11</v>
      </c>
      <c r="H853" s="24">
        <f>IF(Spreads!$F910="","",Spreads!H910)</f>
        <v>60.11</v>
      </c>
      <c r="I853" s="24">
        <f t="shared" si="202"/>
        <v>-0.6326837072296243</v>
      </c>
      <c r="J853" s="24">
        <f t="shared" si="203"/>
        <v>4</v>
      </c>
      <c r="L853" s="24">
        <f t="shared" si="204"/>
        <v>20.5</v>
      </c>
      <c r="M853" s="24">
        <f t="shared" si="205"/>
        <v>35</v>
      </c>
      <c r="N853" s="24"/>
      <c r="O853" s="24">
        <f t="shared" si="196"/>
        <v>65.441512033440674</v>
      </c>
      <c r="P853" s="24">
        <f t="shared" si="197"/>
        <v>-2.3315120334406743</v>
      </c>
      <c r="Q853" s="24">
        <f t="shared" si="198"/>
        <v>24.816815459490524</v>
      </c>
      <c r="R853" s="24">
        <f t="shared" si="206"/>
        <v>-25.449499166720148</v>
      </c>
      <c r="S853" s="24">
        <f t="shared" si="199"/>
        <v>66.811193442019658</v>
      </c>
      <c r="T853" s="24">
        <f t="shared" si="200"/>
        <v>-2.7011934420196582</v>
      </c>
      <c r="U853" s="24">
        <f t="shared" si="201"/>
        <v>81.490020435173506</v>
      </c>
      <c r="V853" s="24">
        <f t="shared" si="207"/>
        <v>-0.88002043517350614</v>
      </c>
      <c r="W853" s="24">
        <f t="shared" si="208"/>
        <v>3.75</v>
      </c>
      <c r="X853" s="24">
        <f t="shared" si="209"/>
        <v>-0.75</v>
      </c>
    </row>
    <row r="854" spans="1:24" x14ac:dyDescent="0.2">
      <c r="A854" s="60">
        <f>Spreads!A911</f>
        <v>44755</v>
      </c>
      <c r="B854" s="24">
        <f>IF(Spreads!$F911="","",Spreads!D911)</f>
        <v>62</v>
      </c>
      <c r="C854" s="24">
        <f t="shared" si="195"/>
        <v>3</v>
      </c>
      <c r="D854" s="24">
        <f>IF(Spreads!$F911="","",Spreads!G911)</f>
        <v>94</v>
      </c>
      <c r="E854" s="24">
        <f>IF(Spreads!$F911="","",Spreads!B911)</f>
        <v>79.5</v>
      </c>
      <c r="F854" s="24">
        <f>IF(Spreads!$F911="","",Spreads!F911)</f>
        <v>59.318558918490339</v>
      </c>
      <c r="G854" s="24">
        <f>IF(Spreads!$F911="","",Spreads!C911)</f>
        <v>63</v>
      </c>
      <c r="H854" s="24">
        <f>IF(Spreads!$F911="","",Spreads!H911)</f>
        <v>59</v>
      </c>
      <c r="I854" s="24">
        <f t="shared" si="202"/>
        <v>0.31855891849033924</v>
      </c>
      <c r="J854" s="24">
        <f t="shared" si="203"/>
        <v>4</v>
      </c>
      <c r="L854" s="24">
        <f t="shared" si="204"/>
        <v>20.5</v>
      </c>
      <c r="M854" s="24">
        <f t="shared" si="205"/>
        <v>35</v>
      </c>
      <c r="N854" s="24"/>
      <c r="O854" s="24">
        <f t="shared" si="196"/>
        <v>64.173997886808792</v>
      </c>
      <c r="P854" s="24">
        <f t="shared" si="197"/>
        <v>-2.1739978868087917</v>
      </c>
      <c r="Q854" s="24">
        <f t="shared" si="198"/>
        <v>24.402628151705169</v>
      </c>
      <c r="R854" s="24">
        <f t="shared" si="206"/>
        <v>-24.08406923321483</v>
      </c>
      <c r="S854" s="24">
        <f t="shared" si="199"/>
        <v>65.685676431496518</v>
      </c>
      <c r="T854" s="24">
        <f t="shared" si="200"/>
        <v>-2.6856764314965176</v>
      </c>
      <c r="U854" s="24">
        <f t="shared" si="201"/>
        <v>80.193228492702303</v>
      </c>
      <c r="V854" s="24">
        <f t="shared" si="207"/>
        <v>-0.69322849270230336</v>
      </c>
      <c r="W854" s="24">
        <f t="shared" si="208"/>
        <v>3.5</v>
      </c>
      <c r="X854" s="24">
        <f t="shared" si="209"/>
        <v>-0.5</v>
      </c>
    </row>
    <row r="855" spans="1:24" x14ac:dyDescent="0.2">
      <c r="A855" s="60">
        <f>Spreads!A912</f>
        <v>44756</v>
      </c>
      <c r="B855" s="24">
        <f>IF(Spreads!$F912="","",Spreads!D912)</f>
        <v>61.14</v>
      </c>
      <c r="C855" s="24">
        <f t="shared" si="195"/>
        <v>3</v>
      </c>
      <c r="D855" s="24">
        <f>IF(Spreads!$F912="","",Spreads!G912)</f>
        <v>93.14</v>
      </c>
      <c r="E855" s="24">
        <f>IF(Spreads!$F912="","",Spreads!B912)</f>
        <v>78.64</v>
      </c>
      <c r="F855" s="24">
        <f>IF(Spreads!$F912="","",Spreads!F912)</f>
        <v>57.696965738344261</v>
      </c>
      <c r="G855" s="24">
        <f>IF(Spreads!$F912="","",Spreads!C912)</f>
        <v>62.14</v>
      </c>
      <c r="H855" s="24">
        <f>IF(Spreads!$F912="","",Spreads!H912)</f>
        <v>58.14</v>
      </c>
      <c r="I855" s="24">
        <f t="shared" si="202"/>
        <v>-0.44303426165573967</v>
      </c>
      <c r="J855" s="24">
        <f t="shared" si="203"/>
        <v>4</v>
      </c>
      <c r="L855" s="24">
        <f t="shared" si="204"/>
        <v>20.5</v>
      </c>
      <c r="M855" s="24">
        <f t="shared" si="205"/>
        <v>35</v>
      </c>
      <c r="N855" s="24"/>
      <c r="O855" s="24">
        <f t="shared" si="196"/>
        <v>63.302164904226231</v>
      </c>
      <c r="P855" s="24">
        <f t="shared" si="197"/>
        <v>-2.1621649042262305</v>
      </c>
      <c r="Q855" s="24">
        <f t="shared" si="198"/>
        <v>24.081726273601205</v>
      </c>
      <c r="R855" s="24">
        <f t="shared" si="206"/>
        <v>-24.524760535256945</v>
      </c>
      <c r="S855" s="24">
        <f t="shared" si="199"/>
        <v>64.813654243163256</v>
      </c>
      <c r="T855" s="24">
        <f t="shared" si="200"/>
        <v>-2.6736542431632557</v>
      </c>
      <c r="U855" s="24">
        <f t="shared" si="201"/>
        <v>79.188506807544428</v>
      </c>
      <c r="V855" s="24">
        <f t="shared" si="207"/>
        <v>-0.54850680754442749</v>
      </c>
      <c r="W855" s="24">
        <f t="shared" si="208"/>
        <v>3.5</v>
      </c>
      <c r="X855" s="24">
        <f t="shared" si="209"/>
        <v>-0.5</v>
      </c>
    </row>
    <row r="856" spans="1:24" x14ac:dyDescent="0.2">
      <c r="A856" s="60">
        <f>Spreads!A913</f>
        <v>44757</v>
      </c>
      <c r="B856" s="24">
        <f>IF(Spreads!$F913="","",Spreads!D913)</f>
        <v>63.08</v>
      </c>
      <c r="C856" s="24">
        <f t="shared" si="195"/>
        <v>3</v>
      </c>
      <c r="D856" s="24">
        <f>IF(Spreads!$F913="","",Spreads!G913)</f>
        <v>95.08</v>
      </c>
      <c r="E856" s="24">
        <f>IF(Spreads!$F913="","",Spreads!B913)</f>
        <v>80.58</v>
      </c>
      <c r="F856" s="24">
        <f>IF(Spreads!$F913="","",Spreads!F913)</f>
        <v>58.683529421370196</v>
      </c>
      <c r="G856" s="24">
        <f>IF(Spreads!$F913="","",Spreads!C913)</f>
        <v>64.08</v>
      </c>
      <c r="H856" s="24">
        <f>IF(Spreads!$F913="","",Spreads!H913)</f>
        <v>60.08</v>
      </c>
      <c r="I856" s="24">
        <f t="shared" si="202"/>
        <v>-1.3964705786298026</v>
      </c>
      <c r="J856" s="24">
        <f t="shared" si="203"/>
        <v>4</v>
      </c>
      <c r="L856" s="24">
        <f t="shared" si="204"/>
        <v>20.5</v>
      </c>
      <c r="M856" s="24">
        <f t="shared" si="205"/>
        <v>35</v>
      </c>
      <c r="N856" s="24"/>
      <c r="O856" s="24">
        <f t="shared" si="196"/>
        <v>65.46531367666249</v>
      </c>
      <c r="P856" s="24">
        <f t="shared" si="197"/>
        <v>-2.3853136766624914</v>
      </c>
      <c r="Q856" s="24">
        <f t="shared" si="198"/>
        <v>24.805621207928759</v>
      </c>
      <c r="R856" s="24">
        <f t="shared" si="206"/>
        <v>-26.202091786558562</v>
      </c>
      <c r="S856" s="24">
        <f t="shared" si="199"/>
        <v>66.780774063356873</v>
      </c>
      <c r="T856" s="24">
        <f t="shared" si="200"/>
        <v>-2.7007740633568744</v>
      </c>
      <c r="U856" s="24">
        <f t="shared" si="201"/>
        <v>81.454972004295911</v>
      </c>
      <c r="V856" s="24">
        <f t="shared" si="207"/>
        <v>-0.8749720042959126</v>
      </c>
      <c r="W856" s="24">
        <f t="shared" si="208"/>
        <v>3.75</v>
      </c>
      <c r="X856" s="24">
        <f t="shared" si="209"/>
        <v>-0.75</v>
      </c>
    </row>
    <row r="857" spans="1:24" x14ac:dyDescent="0.2">
      <c r="A857" s="60">
        <f>Spreads!A914</f>
        <v>44760</v>
      </c>
      <c r="B857" s="24">
        <f>IF(Spreads!$F914="","",Spreads!D914)</f>
        <v>68.2</v>
      </c>
      <c r="C857" s="24">
        <f t="shared" si="195"/>
        <v>5</v>
      </c>
      <c r="D857" s="24">
        <f>IF(Spreads!$F914="","",Spreads!G914)</f>
        <v>98.2</v>
      </c>
      <c r="E857" s="24">
        <f>IF(Spreads!$F914="","",Spreads!B914)</f>
        <v>83.7</v>
      </c>
      <c r="F857" s="24">
        <f>IF(Spreads!$F914="","",Spreads!F914)</f>
        <v>61.801977844728043</v>
      </c>
      <c r="G857" s="24">
        <f>IF(Spreads!$F914="","",Spreads!C914)</f>
        <v>67.2</v>
      </c>
      <c r="H857" s="24">
        <f>IF(Spreads!$F914="","",Spreads!H914)</f>
        <v>63.2</v>
      </c>
      <c r="I857" s="24">
        <f t="shared" si="202"/>
        <v>-1.3980221552719598</v>
      </c>
      <c r="J857" s="24">
        <f t="shared" si="203"/>
        <v>4</v>
      </c>
      <c r="L857" s="24">
        <f t="shared" si="204"/>
        <v>20.5</v>
      </c>
      <c r="M857" s="24">
        <f t="shared" si="205"/>
        <v>35</v>
      </c>
      <c r="N857" s="24"/>
      <c r="O857" s="24">
        <f t="shared" si="196"/>
        <v>68.831544293861768</v>
      </c>
      <c r="P857" s="24">
        <f t="shared" si="197"/>
        <v>-0.63154429386176503</v>
      </c>
      <c r="Q857" s="24">
        <f t="shared" si="198"/>
        <v>25.969823370352461</v>
      </c>
      <c r="R857" s="24">
        <f t="shared" si="206"/>
        <v>-27.367845525624421</v>
      </c>
      <c r="S857" s="24">
        <f t="shared" si="199"/>
        <v>69.944389444286799</v>
      </c>
      <c r="T857" s="24">
        <f t="shared" si="200"/>
        <v>-2.7443894442867958</v>
      </c>
      <c r="U857" s="24">
        <f t="shared" si="201"/>
        <v>85.010266885501608</v>
      </c>
      <c r="V857" s="24">
        <f t="shared" si="207"/>
        <v>-1.3102668855016049</v>
      </c>
      <c r="W857" s="24">
        <f t="shared" si="208"/>
        <v>4</v>
      </c>
      <c r="X857" s="24">
        <f t="shared" si="209"/>
        <v>1</v>
      </c>
    </row>
    <row r="858" spans="1:24" x14ac:dyDescent="0.2">
      <c r="A858" s="60">
        <f>Spreads!A915</f>
        <v>44761</v>
      </c>
      <c r="B858" s="24">
        <f>IF(Spreads!$F915="","",Spreads!D915)</f>
        <v>67.89</v>
      </c>
      <c r="C858" s="24">
        <f t="shared" si="195"/>
        <v>6</v>
      </c>
      <c r="D858" s="24">
        <f>IF(Spreads!$F915="","",Spreads!G915)</f>
        <v>96.89</v>
      </c>
      <c r="E858" s="24">
        <f>IF(Spreads!$F915="","",Spreads!B915)</f>
        <v>81.39</v>
      </c>
      <c r="F858" s="24">
        <f>IF(Spreads!$F915="","",Spreads!F915)</f>
        <v>60.13502541478767</v>
      </c>
      <c r="G858" s="24">
        <f>IF(Spreads!$F915="","",Spreads!C915)</f>
        <v>66.89</v>
      </c>
      <c r="H858" s="24">
        <f>IF(Spreads!$F915="","",Spreads!H915)</f>
        <v>61.89</v>
      </c>
      <c r="I858" s="24">
        <f t="shared" si="202"/>
        <v>-1.7549745852123309</v>
      </c>
      <c r="J858" s="24">
        <f t="shared" si="203"/>
        <v>5</v>
      </c>
      <c r="L858" s="24">
        <f t="shared" si="204"/>
        <v>19.5</v>
      </c>
      <c r="M858" s="24">
        <f t="shared" si="205"/>
        <v>35</v>
      </c>
      <c r="N858" s="24"/>
      <c r="O858" s="24">
        <f t="shared" si="196"/>
        <v>67.444456847282027</v>
      </c>
      <c r="P858" s="24">
        <f t="shared" si="197"/>
        <v>0.44554315271797407</v>
      </c>
      <c r="Q858" s="24">
        <f t="shared" si="198"/>
        <v>25.942476841988817</v>
      </c>
      <c r="R858" s="24">
        <f t="shared" si="206"/>
        <v>-27.697451427201148</v>
      </c>
      <c r="S858" s="24">
        <f t="shared" si="199"/>
        <v>68.261331889229524</v>
      </c>
      <c r="T858" s="24">
        <f t="shared" si="200"/>
        <v>-1.3713318892295234</v>
      </c>
      <c r="U858" s="24">
        <f t="shared" si="201"/>
        <v>83.434947772147353</v>
      </c>
      <c r="V858" s="24">
        <f t="shared" si="207"/>
        <v>-2.0449477721473528</v>
      </c>
      <c r="W858" s="24">
        <f t="shared" si="208"/>
        <v>4.5</v>
      </c>
      <c r="X858" s="24">
        <f t="shared" si="209"/>
        <v>1.5</v>
      </c>
    </row>
    <row r="859" spans="1:24" x14ac:dyDescent="0.2">
      <c r="A859" s="60">
        <f>Spreads!A916</f>
        <v>44762</v>
      </c>
      <c r="B859" s="24">
        <f>IF(Spreads!$F916="","",Spreads!D916)</f>
        <v>67.03</v>
      </c>
      <c r="C859" s="24">
        <f t="shared" si="195"/>
        <v>7</v>
      </c>
      <c r="D859" s="24">
        <f>IF(Spreads!$F916="","",Spreads!G916)</f>
        <v>95.03</v>
      </c>
      <c r="E859" s="24">
        <f>IF(Spreads!$F916="","",Spreads!B916)</f>
        <v>79.53</v>
      </c>
      <c r="F859" s="24">
        <f>IF(Spreads!$F916="","",Spreads!F916)</f>
        <v>58.354674860361555</v>
      </c>
      <c r="G859" s="24">
        <f>IF(Spreads!$F916="","",Spreads!C916)</f>
        <v>65.03</v>
      </c>
      <c r="H859" s="24">
        <f>IF(Spreads!$F916="","",Spreads!H916)</f>
        <v>60.03</v>
      </c>
      <c r="I859" s="24">
        <f t="shared" si="202"/>
        <v>-1.6753251396384456</v>
      </c>
      <c r="J859" s="24">
        <f t="shared" si="203"/>
        <v>5</v>
      </c>
      <c r="L859" s="24">
        <f t="shared" si="204"/>
        <v>19.5</v>
      </c>
      <c r="M859" s="24">
        <f t="shared" si="205"/>
        <v>35</v>
      </c>
      <c r="N859" s="24"/>
      <c r="O859" s="24">
        <f t="shared" si="196"/>
        <v>65.431876196582436</v>
      </c>
      <c r="P859" s="24">
        <f t="shared" si="197"/>
        <v>1.5981238034175647</v>
      </c>
      <c r="Q859" s="24">
        <f t="shared" si="198"/>
        <v>25.248433245159305</v>
      </c>
      <c r="R859" s="24">
        <f t="shared" si="206"/>
        <v>-26.92375838479775</v>
      </c>
      <c r="S859" s="24">
        <f t="shared" si="199"/>
        <v>66.375330412136691</v>
      </c>
      <c r="T859" s="24">
        <f t="shared" si="200"/>
        <v>-1.3453304121366898</v>
      </c>
      <c r="U859" s="24">
        <f t="shared" si="201"/>
        <v>81.217074092703768</v>
      </c>
      <c r="V859" s="24">
        <f t="shared" si="207"/>
        <v>-1.6870740927037673</v>
      </c>
      <c r="W859" s="24">
        <f t="shared" si="208"/>
        <v>4.25</v>
      </c>
      <c r="X859" s="24">
        <f t="shared" si="209"/>
        <v>2.75</v>
      </c>
    </row>
    <row r="860" spans="1:24" x14ac:dyDescent="0.2">
      <c r="A860" s="60">
        <f>Spreads!A917</f>
        <v>44763</v>
      </c>
      <c r="B860" s="24">
        <f>IF(Spreads!$F917="","",Spreads!D917)</f>
        <v>65.599999999999994</v>
      </c>
      <c r="C860" s="24">
        <f t="shared" si="195"/>
        <v>6.9999999999999929</v>
      </c>
      <c r="D860" s="24">
        <f>IF(Spreads!$F917="","",Spreads!G917)</f>
        <v>93.6</v>
      </c>
      <c r="E860" s="24">
        <f>IF(Spreads!$F917="","",Spreads!B917)</f>
        <v>78.099999999999994</v>
      </c>
      <c r="F860" s="24">
        <f>IF(Spreads!$F917="","",Spreads!F917)</f>
        <v>56.200110495132506</v>
      </c>
      <c r="G860" s="24">
        <f>IF(Spreads!$F917="","",Spreads!C917)</f>
        <v>63.6</v>
      </c>
      <c r="H860" s="24">
        <f>IF(Spreads!$F917="","",Spreads!H917)</f>
        <v>58.6</v>
      </c>
      <c r="I860" s="24">
        <f t="shared" si="202"/>
        <v>-2.3998895048674953</v>
      </c>
      <c r="J860" s="24">
        <f t="shared" si="203"/>
        <v>5</v>
      </c>
      <c r="L860" s="24">
        <f t="shared" si="204"/>
        <v>19.499999999999993</v>
      </c>
      <c r="M860" s="24">
        <f t="shared" si="205"/>
        <v>34.999999999999993</v>
      </c>
      <c r="N860" s="24"/>
      <c r="O860" s="24">
        <f t="shared" si="196"/>
        <v>63.942356556521993</v>
      </c>
      <c r="P860" s="24">
        <f t="shared" si="197"/>
        <v>1.6576434434780012</v>
      </c>
      <c r="Q860" s="24">
        <f t="shared" si="198"/>
        <v>24.714840587381779</v>
      </c>
      <c r="R860" s="24">
        <f t="shared" si="206"/>
        <v>-27.114730092249275</v>
      </c>
      <c r="S860" s="24">
        <f t="shared" si="199"/>
        <v>64.925340029210474</v>
      </c>
      <c r="T860" s="24">
        <f t="shared" si="200"/>
        <v>-1.3253400292104729</v>
      </c>
      <c r="U860" s="24">
        <f t="shared" si="201"/>
        <v>79.54643222087148</v>
      </c>
      <c r="V860" s="24">
        <f t="shared" si="207"/>
        <v>-1.4464322208714862</v>
      </c>
      <c r="W860" s="24">
        <f t="shared" si="208"/>
        <v>4.25</v>
      </c>
      <c r="X860" s="24">
        <f t="shared" si="209"/>
        <v>2.7499999999999929</v>
      </c>
    </row>
    <row r="861" spans="1:24" x14ac:dyDescent="0.2">
      <c r="A861" s="60">
        <f>Spreads!A918</f>
        <v>44764</v>
      </c>
      <c r="B861" s="24">
        <f>IF(Spreads!$F918="","",Spreads!D918)</f>
        <v>67.319999999999993</v>
      </c>
      <c r="C861" s="24">
        <f t="shared" si="195"/>
        <v>6.9999999999999929</v>
      </c>
      <c r="D861" s="24">
        <f>IF(Spreads!$F918="","",Spreads!G918)</f>
        <v>95.32</v>
      </c>
      <c r="E861" s="24">
        <f>IF(Spreads!$F918="","",Spreads!B918)</f>
        <v>79.819999999999993</v>
      </c>
      <c r="F861" s="24">
        <f>IF(Spreads!$F918="","",Spreads!F918)</f>
        <v>57.594907426307095</v>
      </c>
      <c r="G861" s="24">
        <f>IF(Spreads!$F918="","",Spreads!C918)</f>
        <v>65.319999999999993</v>
      </c>
      <c r="H861" s="24">
        <f>IF(Spreads!$F918="","",Spreads!H918)</f>
        <v>60.32</v>
      </c>
      <c r="I861" s="24">
        <f t="shared" si="202"/>
        <v>-2.7250925736929048</v>
      </c>
      <c r="J861" s="24">
        <f t="shared" si="203"/>
        <v>4.9999999999999929</v>
      </c>
      <c r="L861" s="24">
        <f t="shared" si="204"/>
        <v>19.499999999999993</v>
      </c>
      <c r="M861" s="24">
        <f t="shared" si="205"/>
        <v>34.999999999999993</v>
      </c>
      <c r="N861" s="24"/>
      <c r="O861" s="24">
        <f t="shared" si="196"/>
        <v>65.82195129349293</v>
      </c>
      <c r="P861" s="24">
        <f t="shared" si="197"/>
        <v>1.4980487065070633</v>
      </c>
      <c r="Q861" s="24">
        <f t="shared" si="198"/>
        <v>25.356644343589711</v>
      </c>
      <c r="R861" s="24">
        <f t="shared" si="206"/>
        <v>-28.081736917282615</v>
      </c>
      <c r="S861" s="24">
        <f t="shared" si="199"/>
        <v>66.669384405876968</v>
      </c>
      <c r="T861" s="24">
        <f t="shared" si="200"/>
        <v>-1.3493844058769753</v>
      </c>
      <c r="U861" s="24">
        <f t="shared" si="201"/>
        <v>81.555875591187231</v>
      </c>
      <c r="V861" s="24">
        <f t="shared" si="207"/>
        <v>-1.7358755911872379</v>
      </c>
      <c r="W861" s="24">
        <f t="shared" si="208"/>
        <v>4.25</v>
      </c>
      <c r="X861" s="24">
        <f t="shared" si="209"/>
        <v>2.7499999999999929</v>
      </c>
    </row>
    <row r="862" spans="1:24" x14ac:dyDescent="0.2">
      <c r="A862" s="60">
        <f>Spreads!A919</f>
        <v>44767</v>
      </c>
      <c r="B862" s="24">
        <f>IF(Spreads!$F919="","",Spreads!D919)</f>
        <v>67.010000000000005</v>
      </c>
      <c r="C862" s="24">
        <f t="shared" si="195"/>
        <v>7.0000000000000071</v>
      </c>
      <c r="D862" s="24">
        <f>IF(Spreads!$F919="","",Spreads!G919)</f>
        <v>95.01</v>
      </c>
      <c r="E862" s="24">
        <f>IF(Spreads!$F919="","",Spreads!B919)</f>
        <v>80.510000000000005</v>
      </c>
      <c r="F862" s="24">
        <f>IF(Spreads!$F919="","",Spreads!F919)</f>
        <v>57.436150052027067</v>
      </c>
      <c r="G862" s="24">
        <f>IF(Spreads!$F919="","",Spreads!C919)</f>
        <v>65.010000000000005</v>
      </c>
      <c r="H862" s="24">
        <f>IF(Spreads!$F919="","",Spreads!H919)</f>
        <v>60.01</v>
      </c>
      <c r="I862" s="24">
        <f t="shared" si="202"/>
        <v>-2.5738499479729313</v>
      </c>
      <c r="J862" s="24">
        <f t="shared" si="203"/>
        <v>5.0000000000000071</v>
      </c>
      <c r="L862" s="24">
        <f t="shared" si="204"/>
        <v>20.500000000000007</v>
      </c>
      <c r="M862" s="24">
        <f t="shared" si="205"/>
        <v>35.000000000000007</v>
      </c>
      <c r="N862" s="24"/>
      <c r="O862" s="24">
        <f t="shared" si="196"/>
        <v>65.476375172423545</v>
      </c>
      <c r="P862" s="24">
        <f t="shared" si="197"/>
        <v>1.5336248275764603</v>
      </c>
      <c r="Q862" s="24">
        <f t="shared" si="198"/>
        <v>25.240970410784797</v>
      </c>
      <c r="R862" s="24">
        <f t="shared" si="206"/>
        <v>-27.814820358757729</v>
      </c>
      <c r="S862" s="24">
        <f t="shared" si="199"/>
        <v>66.709795513143703</v>
      </c>
      <c r="T862" s="24">
        <f t="shared" si="200"/>
        <v>-1.6997955131436981</v>
      </c>
      <c r="U862" s="24">
        <f t="shared" si="201"/>
        <v>81.193708472118701</v>
      </c>
      <c r="V862" s="24">
        <f t="shared" si="207"/>
        <v>-0.68370847211869545</v>
      </c>
      <c r="W862" s="24">
        <f t="shared" si="208"/>
        <v>4.25</v>
      </c>
      <c r="X862" s="24">
        <f t="shared" si="209"/>
        <v>2.7500000000000071</v>
      </c>
    </row>
    <row r="863" spans="1:24" x14ac:dyDescent="0.2">
      <c r="A863" s="60">
        <f>Spreads!A920</f>
        <v>44768</v>
      </c>
      <c r="B863" s="24">
        <f>IF(Spreads!$F920="","",Spreads!D920)</f>
        <v>67.42</v>
      </c>
      <c r="C863" s="24">
        <f t="shared" si="195"/>
        <v>7</v>
      </c>
      <c r="D863" s="24">
        <f>IF(Spreads!$F920="","",Spreads!G920)</f>
        <v>95.42</v>
      </c>
      <c r="E863" s="24">
        <f>IF(Spreads!$F920="","",Spreads!B920)</f>
        <v>80.92</v>
      </c>
      <c r="F863" s="24">
        <f>IF(Spreads!$F920="","",Spreads!F920)</f>
        <v>57.16399455326129</v>
      </c>
      <c r="G863" s="24">
        <f>IF(Spreads!$F920="","",Spreads!C920)</f>
        <v>65.42</v>
      </c>
      <c r="H863" s="24">
        <f>IF(Spreads!$F920="","",Spreads!H920)</f>
        <v>60.42</v>
      </c>
      <c r="I863" s="24">
        <f t="shared" si="202"/>
        <v>-3.2560054467387118</v>
      </c>
      <c r="J863" s="24">
        <f t="shared" si="203"/>
        <v>5</v>
      </c>
      <c r="L863" s="24">
        <f t="shared" si="204"/>
        <v>20.5</v>
      </c>
      <c r="M863" s="24">
        <f t="shared" si="205"/>
        <v>35</v>
      </c>
      <c r="N863" s="24"/>
      <c r="O863" s="24">
        <f t="shared" si="196"/>
        <v>65.968882462814747</v>
      </c>
      <c r="P863" s="24">
        <f t="shared" si="197"/>
        <v>1.4511175371852545</v>
      </c>
      <c r="Q863" s="24">
        <f t="shared" si="198"/>
        <v>25.39395851546227</v>
      </c>
      <c r="R863" s="24">
        <f t="shared" si="206"/>
        <v>-28.649963962200982</v>
      </c>
      <c r="S863" s="24">
        <f t="shared" si="199"/>
        <v>67.125527021535135</v>
      </c>
      <c r="T863" s="24">
        <f t="shared" si="200"/>
        <v>-1.7055270215351328</v>
      </c>
      <c r="U863" s="24">
        <f t="shared" si="201"/>
        <v>81.672703694112585</v>
      </c>
      <c r="V863" s="24">
        <f t="shared" si="207"/>
        <v>-0.75270369411258287</v>
      </c>
      <c r="W863" s="24">
        <f t="shared" si="208"/>
        <v>4.25</v>
      </c>
      <c r="X863" s="24">
        <f t="shared" si="209"/>
        <v>2.75</v>
      </c>
    </row>
    <row r="864" spans="1:24" x14ac:dyDescent="0.2">
      <c r="A864" s="60">
        <f>Spreads!A921</f>
        <v>44769</v>
      </c>
      <c r="B864" s="24">
        <f>IF(Spreads!$F921="","",Spreads!D921)</f>
        <v>68.180000000000007</v>
      </c>
      <c r="C864" s="24">
        <f t="shared" si="195"/>
        <v>7.0000000000000071</v>
      </c>
      <c r="D864" s="24">
        <f>IF(Spreads!$F921="","",Spreads!G921)</f>
        <v>96.18</v>
      </c>
      <c r="E864" s="24">
        <f>IF(Spreads!$F921="","",Spreads!B921)</f>
        <v>79.680000000000007</v>
      </c>
      <c r="F864" s="24">
        <f>IF(Spreads!$F921="","",Spreads!F921)</f>
        <v>57.481509301821355</v>
      </c>
      <c r="G864" s="24">
        <f>IF(Spreads!$F921="","",Spreads!C921)</f>
        <v>66.180000000000007</v>
      </c>
      <c r="H864" s="24">
        <f>IF(Spreads!$F921="","",Spreads!H921)</f>
        <v>61.18</v>
      </c>
      <c r="I864" s="24">
        <f t="shared" si="202"/>
        <v>-3.6984906981786452</v>
      </c>
      <c r="J864" s="24">
        <f t="shared" si="203"/>
        <v>5.0000000000000071</v>
      </c>
      <c r="L864" s="24">
        <f t="shared" si="204"/>
        <v>18.500000000000007</v>
      </c>
      <c r="M864" s="24">
        <f t="shared" si="205"/>
        <v>35.000000000000007</v>
      </c>
      <c r="N864" s="24"/>
      <c r="O864" s="24">
        <f t="shared" si="196"/>
        <v>66.821373859426956</v>
      </c>
      <c r="P864" s="24">
        <f t="shared" si="197"/>
        <v>1.3586261405730511</v>
      </c>
      <c r="Q864" s="24">
        <f t="shared" si="198"/>
        <v>25.677546221693685</v>
      </c>
      <c r="R864" s="24">
        <f t="shared" si="206"/>
        <v>-29.37603691987233</v>
      </c>
      <c r="S864" s="24">
        <f t="shared" si="199"/>
        <v>67.186661907428004</v>
      </c>
      <c r="T864" s="24">
        <f t="shared" si="200"/>
        <v>-1.006661907427997</v>
      </c>
      <c r="U864" s="24">
        <f t="shared" si="201"/>
        <v>82.560597276345121</v>
      </c>
      <c r="V864" s="24">
        <f t="shared" si="207"/>
        <v>-2.8805972763451138</v>
      </c>
      <c r="W864" s="24">
        <f t="shared" si="208"/>
        <v>4.75</v>
      </c>
      <c r="X864" s="24">
        <f t="shared" si="209"/>
        <v>2.2500000000000071</v>
      </c>
    </row>
    <row r="865" spans="1:24" x14ac:dyDescent="0.2">
      <c r="A865" s="60">
        <f>Spreads!A922</f>
        <v>44770</v>
      </c>
      <c r="B865" s="24">
        <f>IF(Spreads!$F922="","",Spreads!D922)</f>
        <v>72.84</v>
      </c>
      <c r="C865" s="24">
        <f t="shared" si="195"/>
        <v>7</v>
      </c>
      <c r="D865" s="24">
        <f>IF(Spreads!$F922="","",Spreads!G922)</f>
        <v>100.84</v>
      </c>
      <c r="E865" s="24">
        <f>IF(Spreads!$F922="","",Spreads!B922)</f>
        <v>84.34</v>
      </c>
      <c r="F865" s="24">
        <f>IF(Spreads!$F922="","",Spreads!F922)</f>
        <v>60.679336412319216</v>
      </c>
      <c r="G865" s="24">
        <f>IF(Spreads!$F922="","",Spreads!C922)</f>
        <v>70.84</v>
      </c>
      <c r="H865" s="24">
        <f>IF(Spreads!$F922="","",Spreads!H922)</f>
        <v>65.84</v>
      </c>
      <c r="I865" s="24">
        <f t="shared" si="202"/>
        <v>-5.1606635876807871</v>
      </c>
      <c r="J865" s="24">
        <f t="shared" si="203"/>
        <v>5</v>
      </c>
      <c r="L865" s="24">
        <f t="shared" si="204"/>
        <v>18.5</v>
      </c>
      <c r="M865" s="24">
        <f t="shared" si="205"/>
        <v>35</v>
      </c>
      <c r="N865" s="24"/>
      <c r="O865" s="24">
        <f t="shared" si="196"/>
        <v>71.956497743915989</v>
      </c>
      <c r="P865" s="24">
        <f t="shared" si="197"/>
        <v>0.88350225608401445</v>
      </c>
      <c r="Q865" s="24">
        <f t="shared" si="198"/>
        <v>27.416386630954722</v>
      </c>
      <c r="R865" s="24">
        <f t="shared" si="206"/>
        <v>-32.577050218635506</v>
      </c>
      <c r="S865" s="24">
        <f t="shared" si="199"/>
        <v>71.9118053930477</v>
      </c>
      <c r="T865" s="24">
        <f t="shared" si="200"/>
        <v>-1.071805393047697</v>
      </c>
      <c r="U865" s="24">
        <f t="shared" si="201"/>
        <v>88.004786872665719</v>
      </c>
      <c r="V865" s="24">
        <f t="shared" si="207"/>
        <v>-3.6647868726657151</v>
      </c>
      <c r="W865" s="24">
        <f t="shared" si="208"/>
        <v>5.25</v>
      </c>
      <c r="X865" s="24">
        <f t="shared" si="209"/>
        <v>1.75</v>
      </c>
    </row>
    <row r="866" spans="1:24" x14ac:dyDescent="0.2">
      <c r="A866" s="60">
        <f>Spreads!A923</f>
        <v>44771</v>
      </c>
      <c r="B866" s="24">
        <f>IF(Spreads!$F923="","",Spreads!D923)</f>
        <v>75.599999999999994</v>
      </c>
      <c r="C866" s="24">
        <f t="shared" si="195"/>
        <v>7</v>
      </c>
      <c r="D866" s="24">
        <f>IF(Spreads!$F923="","",Spreads!G923)</f>
        <v>103.6</v>
      </c>
      <c r="E866" s="24">
        <f>IF(Spreads!$F923="","",Spreads!B923)</f>
        <v>87.1</v>
      </c>
      <c r="F866" s="24">
        <f>IF(Spreads!$F923="","",Spreads!F923)</f>
        <v>61.49580290861654</v>
      </c>
      <c r="G866" s="24">
        <f>IF(Spreads!$F923="","",Spreads!C923)</f>
        <v>73.599999999999994</v>
      </c>
      <c r="H866" s="24">
        <f>IF(Spreads!$F923="","",Spreads!H923)</f>
        <v>68.599999999999994</v>
      </c>
      <c r="I866" s="24">
        <f t="shared" si="202"/>
        <v>-7.1041970913834547</v>
      </c>
      <c r="J866" s="24">
        <f t="shared" si="203"/>
        <v>5</v>
      </c>
      <c r="L866" s="24">
        <f t="shared" si="204"/>
        <v>18.5</v>
      </c>
      <c r="M866" s="24">
        <f t="shared" si="205"/>
        <v>35</v>
      </c>
      <c r="N866" s="24"/>
      <c r="O866" s="24">
        <f t="shared" si="196"/>
        <v>75.077141775235305</v>
      </c>
      <c r="P866" s="24">
        <f t="shared" si="197"/>
        <v>0.52285822476468979</v>
      </c>
      <c r="Q866" s="24">
        <f t="shared" si="198"/>
        <v>28.446257774637225</v>
      </c>
      <c r="R866" s="24">
        <f t="shared" si="206"/>
        <v>-35.550454866020679</v>
      </c>
      <c r="S866" s="24">
        <f t="shared" si="199"/>
        <v>74.710388230024179</v>
      </c>
      <c r="T866" s="24">
        <f t="shared" si="200"/>
        <v>-1.110388230024185</v>
      </c>
      <c r="U866" s="24">
        <f t="shared" si="201"/>
        <v>91.229242513404941</v>
      </c>
      <c r="V866" s="24">
        <f t="shared" si="207"/>
        <v>-4.1292425134049466</v>
      </c>
      <c r="W866" s="24">
        <f t="shared" si="208"/>
        <v>5.5</v>
      </c>
      <c r="X866" s="24">
        <f t="shared" si="209"/>
        <v>1.5</v>
      </c>
    </row>
    <row r="867" spans="1:24" x14ac:dyDescent="0.2">
      <c r="A867" s="60">
        <f>Spreads!A924</f>
        <v>44774</v>
      </c>
      <c r="B867" s="24">
        <f>IF(Spreads!$F924="","",Spreads!D924)</f>
        <v>71.09</v>
      </c>
      <c r="C867" s="24">
        <f t="shared" si="195"/>
        <v>7</v>
      </c>
      <c r="D867" s="24">
        <f>IF(Spreads!$F924="","",Spreads!G924)</f>
        <v>99.09</v>
      </c>
      <c r="E867" s="24">
        <f>IF(Spreads!$F924="","",Spreads!B924)</f>
        <v>82.59</v>
      </c>
      <c r="F867" s="24">
        <f>IF(Spreads!$F924="","",Spreads!F924)</f>
        <v>60.101005977441943</v>
      </c>
      <c r="G867" s="24">
        <f>IF(Spreads!$F924="","",Spreads!C924)</f>
        <v>69.09</v>
      </c>
      <c r="H867" s="24">
        <f>IF(Spreads!$F924="","",Spreads!H924)</f>
        <v>64.09</v>
      </c>
      <c r="I867" s="24">
        <f t="shared" si="202"/>
        <v>-3.9889940225580602</v>
      </c>
      <c r="J867" s="24">
        <f t="shared" si="203"/>
        <v>5</v>
      </c>
      <c r="L867" s="24">
        <f t="shared" si="204"/>
        <v>18.5</v>
      </c>
      <c r="M867" s="24">
        <f t="shared" si="205"/>
        <v>35</v>
      </c>
      <c r="N867" s="24"/>
      <c r="O867" s="24">
        <f t="shared" si="196"/>
        <v>69.982288174115183</v>
      </c>
      <c r="P867" s="24">
        <f t="shared" si="197"/>
        <v>1.1077118258848202</v>
      </c>
      <c r="Q867" s="24">
        <f t="shared" si="198"/>
        <v>26.763388623185019</v>
      </c>
      <c r="R867" s="24">
        <f t="shared" si="206"/>
        <v>-30.752382645743079</v>
      </c>
      <c r="S867" s="24">
        <f t="shared" si="199"/>
        <v>70.137341637718421</v>
      </c>
      <c r="T867" s="24">
        <f t="shared" si="200"/>
        <v>-1.0473416377184179</v>
      </c>
      <c r="U867" s="24">
        <f t="shared" si="201"/>
        <v>85.960295071472359</v>
      </c>
      <c r="V867" s="24">
        <f t="shared" si="207"/>
        <v>-3.3702950714723556</v>
      </c>
      <c r="W867" s="24">
        <f t="shared" si="208"/>
        <v>5</v>
      </c>
      <c r="X867" s="24">
        <f t="shared" si="209"/>
        <v>2</v>
      </c>
    </row>
    <row r="868" spans="1:24" x14ac:dyDescent="0.2">
      <c r="A868" s="60">
        <f>Spreads!A925</f>
        <v>44775</v>
      </c>
      <c r="B868" s="24">
        <f>IF(Spreads!$F925="","",Spreads!D925)</f>
        <v>69.33</v>
      </c>
      <c r="C868" s="24">
        <f t="shared" si="195"/>
        <v>7</v>
      </c>
      <c r="D868" s="24">
        <f>IF(Spreads!$F925="","",Spreads!G925)</f>
        <v>97.33</v>
      </c>
      <c r="E868" s="24">
        <f>IF(Spreads!$F925="","",Spreads!B925)</f>
        <v>80.83</v>
      </c>
      <c r="F868" s="24">
        <f>IF(Spreads!$F925="","",Spreads!F925)</f>
        <v>60.078326352544799</v>
      </c>
      <c r="G868" s="24">
        <f>IF(Spreads!$F925="","",Spreads!C925)</f>
        <v>67.83</v>
      </c>
      <c r="H868" s="24">
        <f>IF(Spreads!$F925="","",Spreads!H925)</f>
        <v>62.33</v>
      </c>
      <c r="I868" s="24">
        <f t="shared" si="202"/>
        <v>-2.251673647455199</v>
      </c>
      <c r="J868" s="24">
        <f t="shared" si="203"/>
        <v>5.5</v>
      </c>
      <c r="L868" s="24">
        <f t="shared" si="204"/>
        <v>18.5</v>
      </c>
      <c r="M868" s="24">
        <f t="shared" si="205"/>
        <v>35</v>
      </c>
      <c r="N868" s="24"/>
      <c r="O868" s="24">
        <f t="shared" si="196"/>
        <v>67.955692355568573</v>
      </c>
      <c r="P868" s="24">
        <f t="shared" si="197"/>
        <v>1.3743076444314255</v>
      </c>
      <c r="Q868" s="24">
        <f t="shared" si="198"/>
        <v>26.337393759811469</v>
      </c>
      <c r="R868" s="24">
        <f t="shared" si="206"/>
        <v>-28.589067407266668</v>
      </c>
      <c r="S868" s="24">
        <f t="shared" si="199"/>
        <v>68.352738089501528</v>
      </c>
      <c r="T868" s="24">
        <f t="shared" si="200"/>
        <v>-0.52273808950153011</v>
      </c>
      <c r="U868" s="24">
        <f t="shared" si="201"/>
        <v>83.904120459986459</v>
      </c>
      <c r="V868" s="24">
        <f t="shared" si="207"/>
        <v>-3.0741204599864602</v>
      </c>
      <c r="W868" s="24">
        <f t="shared" si="208"/>
        <v>5</v>
      </c>
      <c r="X868" s="24">
        <f t="shared" si="209"/>
        <v>2</v>
      </c>
    </row>
    <row r="869" spans="1:24" x14ac:dyDescent="0.2">
      <c r="A869" s="60">
        <f>Spreads!A926</f>
        <v>44776</v>
      </c>
      <c r="B869" s="24">
        <f>IF(Spreads!$F926="","",Spreads!D926)</f>
        <v>68.819999999999993</v>
      </c>
      <c r="C869" s="24">
        <f t="shared" si="195"/>
        <v>6.9999999999999929</v>
      </c>
      <c r="D869" s="24">
        <f>IF(Spreads!$F926="","",Spreads!G926)</f>
        <v>96.82</v>
      </c>
      <c r="E869" s="24">
        <f>IF(Spreads!$F926="","",Spreads!B926)</f>
        <v>80.319999999999993</v>
      </c>
      <c r="F869" s="24">
        <f>IF(Spreads!$F926="","",Spreads!F926)</f>
        <v>57.526868551615649</v>
      </c>
      <c r="G869" s="24">
        <f>IF(Spreads!$F926="","",Spreads!C926)</f>
        <v>66.819999999999993</v>
      </c>
      <c r="H869" s="24">
        <f>IF(Spreads!$F926="","",Spreads!H926)</f>
        <v>61.82</v>
      </c>
      <c r="I869" s="24">
        <f t="shared" si="202"/>
        <v>-4.2931314483843508</v>
      </c>
      <c r="J869" s="24">
        <f t="shared" si="203"/>
        <v>4.9999999999999929</v>
      </c>
      <c r="L869" s="24">
        <f t="shared" si="204"/>
        <v>18.499999999999993</v>
      </c>
      <c r="M869" s="24">
        <f t="shared" si="205"/>
        <v>34.999999999999993</v>
      </c>
      <c r="N869" s="24"/>
      <c r="O869" s="24">
        <f t="shared" si="196"/>
        <v>67.555588604495213</v>
      </c>
      <c r="P869" s="24">
        <f t="shared" si="197"/>
        <v>1.26441139550478</v>
      </c>
      <c r="Q869" s="24">
        <f t="shared" si="198"/>
        <v>25.916356921678027</v>
      </c>
      <c r="R869" s="24">
        <f t="shared" si="206"/>
        <v>-30.209488370062378</v>
      </c>
      <c r="S869" s="24">
        <f t="shared" si="199"/>
        <v>67.835608652234143</v>
      </c>
      <c r="T869" s="24">
        <f t="shared" si="200"/>
        <v>-1.0156086522341496</v>
      </c>
      <c r="U869" s="24">
        <f t="shared" si="201"/>
        <v>83.308297135067249</v>
      </c>
      <c r="V869" s="24">
        <f t="shared" si="207"/>
        <v>-2.9882971350672562</v>
      </c>
      <c r="W869" s="24">
        <f t="shared" si="208"/>
        <v>4.75</v>
      </c>
      <c r="X869" s="24">
        <f t="shared" si="209"/>
        <v>2.2499999999999929</v>
      </c>
    </row>
    <row r="870" spans="1:24" x14ac:dyDescent="0.2">
      <c r="A870" s="60">
        <f>Spreads!A927</f>
        <v>44777</v>
      </c>
      <c r="B870" s="24">
        <f>IF(Spreads!$F927="","",Spreads!D927)</f>
        <v>69.45</v>
      </c>
      <c r="C870" s="24">
        <f t="shared" si="195"/>
        <v>7</v>
      </c>
      <c r="D870" s="24">
        <f>IF(Spreads!$F927="","",Spreads!G927)</f>
        <v>97.45</v>
      </c>
      <c r="E870" s="24">
        <f>IF(Spreads!$F927="","",Spreads!B927)</f>
        <v>79.95</v>
      </c>
      <c r="F870" s="24">
        <f>IF(Spreads!$F927="","",Spreads!F927)</f>
        <v>57.696965738344261</v>
      </c>
      <c r="G870" s="24">
        <f>IF(Spreads!$F927="","",Spreads!C927)</f>
        <v>67.45</v>
      </c>
      <c r="H870" s="24">
        <f>IF(Spreads!$F927="","",Spreads!H927)</f>
        <v>62.45</v>
      </c>
      <c r="I870" s="24">
        <f t="shared" si="202"/>
        <v>-4.7530342616557419</v>
      </c>
      <c r="J870" s="24">
        <f t="shared" si="203"/>
        <v>5</v>
      </c>
      <c r="L870" s="24">
        <f t="shared" si="204"/>
        <v>17.5</v>
      </c>
      <c r="M870" s="24">
        <f t="shared" si="205"/>
        <v>35</v>
      </c>
      <c r="N870" s="24"/>
      <c r="O870" s="24">
        <f t="shared" si="196"/>
        <v>68.26910601694415</v>
      </c>
      <c r="P870" s="24">
        <f t="shared" si="197"/>
        <v>1.1808939830558529</v>
      </c>
      <c r="Q870" s="24">
        <f t="shared" si="198"/>
        <v>26.151436204475125</v>
      </c>
      <c r="R870" s="24">
        <f t="shared" si="206"/>
        <v>-30.904470466130867</v>
      </c>
      <c r="S870" s="24">
        <f t="shared" si="199"/>
        <v>68.119670917370485</v>
      </c>
      <c r="T870" s="24">
        <f t="shared" si="200"/>
        <v>-0.66967091737048179</v>
      </c>
      <c r="U870" s="24">
        <f t="shared" si="201"/>
        <v>84.044314183496866</v>
      </c>
      <c r="V870" s="24">
        <f t="shared" si="207"/>
        <v>-4.0943141834968628</v>
      </c>
      <c r="W870" s="24">
        <f t="shared" si="208"/>
        <v>5</v>
      </c>
      <c r="X870" s="24">
        <f t="shared" si="209"/>
        <v>2</v>
      </c>
    </row>
    <row r="871" spans="1:24" x14ac:dyDescent="0.2">
      <c r="A871" s="60">
        <f>Spreads!A928</f>
        <v>44778</v>
      </c>
      <c r="B871" s="24">
        <f>IF(Spreads!$F928="","",Spreads!D928)</f>
        <v>72</v>
      </c>
      <c r="C871" s="24">
        <f t="shared" si="195"/>
        <v>7</v>
      </c>
      <c r="D871" s="24">
        <f>IF(Spreads!$F928="","",Spreads!G928)</f>
        <v>100</v>
      </c>
      <c r="E871" s="24">
        <f>IF(Spreads!$F928="","",Spreads!B928)</f>
        <v>82.5</v>
      </c>
      <c r="F871" s="24">
        <f>IF(Spreads!$F928="","",Spreads!F928)</f>
        <v>59.590714417256116</v>
      </c>
      <c r="G871" s="24">
        <f>IF(Spreads!$F928="","",Spreads!C928)</f>
        <v>70</v>
      </c>
      <c r="H871" s="24">
        <f>IF(Spreads!$F928="","",Spreads!H928)</f>
        <v>65</v>
      </c>
      <c r="I871" s="24">
        <f t="shared" si="202"/>
        <v>-5.4092855827438839</v>
      </c>
      <c r="J871" s="24">
        <f t="shared" si="203"/>
        <v>5</v>
      </c>
      <c r="L871" s="24">
        <f t="shared" si="204"/>
        <v>17.5</v>
      </c>
      <c r="M871" s="24">
        <f t="shared" si="205"/>
        <v>35</v>
      </c>
      <c r="N871" s="24"/>
      <c r="O871" s="24">
        <f t="shared" si="196"/>
        <v>71.06851902623707</v>
      </c>
      <c r="P871" s="24">
        <f t="shared" si="197"/>
        <v>0.93148097376293038</v>
      </c>
      <c r="Q871" s="24">
        <f t="shared" si="198"/>
        <v>27.102947587225263</v>
      </c>
      <c r="R871" s="24">
        <f t="shared" si="206"/>
        <v>-32.51223316996915</v>
      </c>
      <c r="S871" s="24">
        <f t="shared" si="199"/>
        <v>70.705318103707441</v>
      </c>
      <c r="T871" s="24">
        <f t="shared" si="200"/>
        <v>-0.70531810370744097</v>
      </c>
      <c r="U871" s="24">
        <f t="shared" si="201"/>
        <v>87.023430808092883</v>
      </c>
      <c r="V871" s="24">
        <f t="shared" si="207"/>
        <v>-4.5234308080928827</v>
      </c>
      <c r="W871" s="24">
        <f t="shared" si="208"/>
        <v>5.25</v>
      </c>
      <c r="X871" s="24">
        <f t="shared" si="209"/>
        <v>1.75</v>
      </c>
    </row>
    <row r="872" spans="1:24" x14ac:dyDescent="0.2">
      <c r="A872" s="60">
        <f>Spreads!A929</f>
        <v>44781</v>
      </c>
      <c r="B872" s="24">
        <f>IF(Spreads!$F929="","",Spreads!D929)</f>
        <v>72.349999999999994</v>
      </c>
      <c r="C872" s="24">
        <f t="shared" si="195"/>
        <v>7</v>
      </c>
      <c r="D872" s="24">
        <f>IF(Spreads!$F929="","",Spreads!G929)</f>
        <v>100.35</v>
      </c>
      <c r="E872" s="24">
        <f>IF(Spreads!$F929="","",Spreads!B929)</f>
        <v>83.35</v>
      </c>
      <c r="F872" s="24">
        <f>IF(Spreads!$F929="","",Spreads!F929)</f>
        <v>62.709162840613949</v>
      </c>
      <c r="G872" s="24">
        <f>IF(Spreads!$F929="","",Spreads!C929)</f>
        <v>70.349999999999994</v>
      </c>
      <c r="H872" s="24">
        <f>IF(Spreads!$F929="","",Spreads!H929)</f>
        <v>65.349999999999994</v>
      </c>
      <c r="I872" s="24">
        <f t="shared" si="202"/>
        <v>-2.6408371593860451</v>
      </c>
      <c r="J872" s="24">
        <f t="shared" si="203"/>
        <v>5</v>
      </c>
      <c r="L872" s="24">
        <f t="shared" si="204"/>
        <v>18</v>
      </c>
      <c r="M872" s="24">
        <f t="shared" si="205"/>
        <v>35</v>
      </c>
      <c r="N872" s="24"/>
      <c r="O872" s="24">
        <f t="shared" si="196"/>
        <v>71.242539229926209</v>
      </c>
      <c r="P872" s="24">
        <f t="shared" si="197"/>
        <v>1.1074607700737857</v>
      </c>
      <c r="Q872" s="24">
        <f t="shared" si="198"/>
        <v>27.233547188779198</v>
      </c>
      <c r="R872" s="24">
        <f t="shared" si="206"/>
        <v>-29.874384348165243</v>
      </c>
      <c r="S872" s="24">
        <f t="shared" si="199"/>
        <v>71.237583198164401</v>
      </c>
      <c r="T872" s="24">
        <f t="shared" si="200"/>
        <v>-0.88758319816440689</v>
      </c>
      <c r="U872" s="24">
        <f t="shared" si="201"/>
        <v>87.432329168331563</v>
      </c>
      <c r="V872" s="24">
        <f t="shared" si="207"/>
        <v>-4.0823291683315688</v>
      </c>
      <c r="W872" s="24">
        <f t="shared" si="208"/>
        <v>5.25</v>
      </c>
      <c r="X872" s="24">
        <f t="shared" si="209"/>
        <v>1.75</v>
      </c>
    </row>
    <row r="873" spans="1:24" x14ac:dyDescent="0.2">
      <c r="A873" s="60">
        <f>Spreads!A930</f>
        <v>44782</v>
      </c>
      <c r="B873" s="24">
        <f>IF(Spreads!$F930="","",Spreads!D930)</f>
        <v>72.760000000000005</v>
      </c>
      <c r="C873" s="24">
        <f t="shared" si="195"/>
        <v>7</v>
      </c>
      <c r="D873" s="24">
        <f>IF(Spreads!$F930="","",Spreads!G930)</f>
        <v>100.76</v>
      </c>
      <c r="E873" s="24">
        <f>IF(Spreads!$F930="","",Spreads!B930)</f>
        <v>83.76</v>
      </c>
      <c r="F873" s="24">
        <f>IF(Spreads!$F930="","",Spreads!F930)</f>
        <v>62.856580402445417</v>
      </c>
      <c r="G873" s="24">
        <f>IF(Spreads!$F930="","",Spreads!C930)</f>
        <v>70.760000000000005</v>
      </c>
      <c r="H873" s="24">
        <f>IF(Spreads!$F930="","",Spreads!H930)</f>
        <v>65.760000000000005</v>
      </c>
      <c r="I873" s="24">
        <f t="shared" si="202"/>
        <v>-2.9034195975545884</v>
      </c>
      <c r="J873" s="24">
        <f t="shared" si="203"/>
        <v>5</v>
      </c>
      <c r="L873" s="24">
        <f t="shared" si="204"/>
        <v>18</v>
      </c>
      <c r="M873" s="24">
        <f t="shared" si="205"/>
        <v>35</v>
      </c>
      <c r="N873" s="24"/>
      <c r="O873" s="24">
        <f t="shared" si="196"/>
        <v>71.704191523036343</v>
      </c>
      <c r="P873" s="24">
        <f t="shared" si="197"/>
        <v>1.0558084769636622</v>
      </c>
      <c r="Q873" s="24">
        <f t="shared" si="198"/>
        <v>27.386535293456674</v>
      </c>
      <c r="R873" s="24">
        <f t="shared" si="206"/>
        <v>-30.289954891011263</v>
      </c>
      <c r="S873" s="24">
        <f t="shared" si="199"/>
        <v>71.653314706555847</v>
      </c>
      <c r="T873" s="24">
        <f t="shared" si="200"/>
        <v>-0.89331470655584155</v>
      </c>
      <c r="U873" s="24">
        <f t="shared" si="201"/>
        <v>87.911324390325433</v>
      </c>
      <c r="V873" s="24">
        <f t="shared" si="207"/>
        <v>-4.1513243903254278</v>
      </c>
      <c r="W873" s="24">
        <f t="shared" si="208"/>
        <v>5.25</v>
      </c>
      <c r="X873" s="24">
        <f t="shared" si="209"/>
        <v>1.75</v>
      </c>
    </row>
    <row r="874" spans="1:24" x14ac:dyDescent="0.2">
      <c r="A874" s="60">
        <f>Spreads!A931</f>
        <v>44783</v>
      </c>
      <c r="B874" s="24">
        <f>IF(Spreads!$F931="","",Spreads!D931)</f>
        <v>74.38</v>
      </c>
      <c r="C874" s="24">
        <f t="shared" si="195"/>
        <v>7</v>
      </c>
      <c r="D874" s="24">
        <f>IF(Spreads!$F931="","",Spreads!G931)</f>
        <v>102.38</v>
      </c>
      <c r="E874" s="24">
        <f>IF(Spreads!$F931="","",Spreads!B931)</f>
        <v>85.38</v>
      </c>
      <c r="F874" s="24">
        <f>IF(Spreads!$F931="","",Spreads!F931)</f>
        <v>63.865823710368495</v>
      </c>
      <c r="G874" s="24">
        <f>IF(Spreads!$F931="","",Spreads!C931)</f>
        <v>72.38</v>
      </c>
      <c r="H874" s="24">
        <f>IF(Spreads!$F931="","",Spreads!H931)</f>
        <v>67.38</v>
      </c>
      <c r="I874" s="24">
        <f t="shared" si="202"/>
        <v>-3.5141762896315001</v>
      </c>
      <c r="J874" s="24">
        <f t="shared" si="203"/>
        <v>5</v>
      </c>
      <c r="L874" s="24">
        <f t="shared" si="204"/>
        <v>18</v>
      </c>
      <c r="M874" s="24">
        <f t="shared" si="205"/>
        <v>35</v>
      </c>
      <c r="N874" s="24"/>
      <c r="O874" s="24">
        <f t="shared" si="196"/>
        <v>73.496897247556731</v>
      </c>
      <c r="P874" s="24">
        <f t="shared" si="197"/>
        <v>0.88310275244326419</v>
      </c>
      <c r="Q874" s="24">
        <f t="shared" si="198"/>
        <v>27.991024877792057</v>
      </c>
      <c r="R874" s="24">
        <f t="shared" si="206"/>
        <v>-31.505201167423557</v>
      </c>
      <c r="S874" s="24">
        <f t="shared" si="199"/>
        <v>73.295961154346372</v>
      </c>
      <c r="T874" s="24">
        <f t="shared" si="200"/>
        <v>-0.91596115434637682</v>
      </c>
      <c r="U874" s="24">
        <f t="shared" si="201"/>
        <v>89.803939657715858</v>
      </c>
      <c r="V874" s="24">
        <f t="shared" si="207"/>
        <v>-4.4239396577158629</v>
      </c>
      <c r="W874" s="24">
        <f t="shared" si="208"/>
        <v>5.5</v>
      </c>
      <c r="X874" s="24">
        <f t="shared" si="209"/>
        <v>1.5</v>
      </c>
    </row>
    <row r="875" spans="1:24" x14ac:dyDescent="0.2">
      <c r="A875" s="60">
        <f>Spreads!A932</f>
        <v>44784</v>
      </c>
      <c r="B875" s="24">
        <f>IF(Spreads!$F932="","",Spreads!D932)</f>
        <v>76.3</v>
      </c>
      <c r="C875" s="24">
        <f t="shared" si="195"/>
        <v>7</v>
      </c>
      <c r="D875" s="24">
        <f>IF(Spreads!$F932="","",Spreads!G932)</f>
        <v>104.3</v>
      </c>
      <c r="E875" s="24">
        <f>IF(Spreads!$F932="","",Spreads!B932)</f>
        <v>87.3</v>
      </c>
      <c r="F875" s="24">
        <f>IF(Spreads!$F932="","",Spreads!F932)</f>
        <v>64.60291151952579</v>
      </c>
      <c r="G875" s="24">
        <f>IF(Spreads!$F932="","",Spreads!C932)</f>
        <v>74.3</v>
      </c>
      <c r="H875" s="24">
        <f>IF(Spreads!$F932="","",Spreads!H932)</f>
        <v>69.3</v>
      </c>
      <c r="I875" s="24">
        <f t="shared" si="202"/>
        <v>-4.697088480474207</v>
      </c>
      <c r="J875" s="24">
        <f t="shared" si="203"/>
        <v>5</v>
      </c>
      <c r="L875" s="24">
        <f t="shared" si="204"/>
        <v>18</v>
      </c>
      <c r="M875" s="24">
        <f t="shared" si="205"/>
        <v>35</v>
      </c>
      <c r="N875" s="24"/>
      <c r="O875" s="24">
        <f t="shared" si="196"/>
        <v>75.655343783953484</v>
      </c>
      <c r="P875" s="24">
        <f t="shared" si="197"/>
        <v>0.64465621604651346</v>
      </c>
      <c r="Q875" s="24">
        <f t="shared" si="198"/>
        <v>28.707456977745103</v>
      </c>
      <c r="R875" s="24">
        <f t="shared" si="206"/>
        <v>-33.40454545821931</v>
      </c>
      <c r="S875" s="24">
        <f t="shared" si="199"/>
        <v>75.242801388764789</v>
      </c>
      <c r="T875" s="24">
        <f t="shared" si="200"/>
        <v>-0.94280138876479214</v>
      </c>
      <c r="U875" s="24">
        <f t="shared" si="201"/>
        <v>92.047039233882288</v>
      </c>
      <c r="V875" s="24">
        <f t="shared" si="207"/>
        <v>-4.7470392338822904</v>
      </c>
      <c r="W875" s="24">
        <f t="shared" si="208"/>
        <v>5.75</v>
      </c>
      <c r="X875" s="24">
        <f t="shared" si="209"/>
        <v>1.25</v>
      </c>
    </row>
    <row r="876" spans="1:24" x14ac:dyDescent="0.2">
      <c r="A876" s="60">
        <f>Spreads!A933</f>
        <v>44785</v>
      </c>
      <c r="B876" s="24">
        <f>IF(Spreads!$F933="","",Spreads!D933)</f>
        <v>76.53</v>
      </c>
      <c r="C876" s="24">
        <f t="shared" si="195"/>
        <v>7</v>
      </c>
      <c r="D876" s="24">
        <f>IF(Spreads!$F933="","",Spreads!G933)</f>
        <v>104.53</v>
      </c>
      <c r="E876" s="24">
        <f>IF(Spreads!$F933="","",Spreads!B933)</f>
        <v>87.53</v>
      </c>
      <c r="F876" s="24">
        <f>IF(Spreads!$F933="","",Spreads!F933)</f>
        <v>63.06069702651974</v>
      </c>
      <c r="G876" s="24">
        <f>IF(Spreads!$F933="","",Spreads!C933)</f>
        <v>74.53</v>
      </c>
      <c r="H876" s="24">
        <f>IF(Spreads!$F933="","",Spreads!H933)</f>
        <v>69.53</v>
      </c>
      <c r="I876" s="24">
        <f t="shared" si="202"/>
        <v>-6.4693029734802607</v>
      </c>
      <c r="J876" s="24">
        <f t="shared" si="203"/>
        <v>5</v>
      </c>
      <c r="L876" s="24">
        <f t="shared" si="204"/>
        <v>18</v>
      </c>
      <c r="M876" s="24">
        <f t="shared" si="205"/>
        <v>35</v>
      </c>
      <c r="N876" s="24"/>
      <c r="O876" s="24">
        <f t="shared" si="196"/>
        <v>76.033813929281763</v>
      </c>
      <c r="P876" s="24">
        <f t="shared" si="197"/>
        <v>0.49618607071823817</v>
      </c>
      <c r="Q876" s="24">
        <f t="shared" si="198"/>
        <v>28.793279573051979</v>
      </c>
      <c r="R876" s="24">
        <f t="shared" si="206"/>
        <v>-35.262582546532244</v>
      </c>
      <c r="S876" s="24">
        <f t="shared" si="199"/>
        <v>75.476016625179497</v>
      </c>
      <c r="T876" s="24">
        <f t="shared" si="200"/>
        <v>-0.94601662517949592</v>
      </c>
      <c r="U876" s="24">
        <f t="shared" si="201"/>
        <v>92.315743870610561</v>
      </c>
      <c r="V876" s="24">
        <f t="shared" si="207"/>
        <v>-4.7857438706105597</v>
      </c>
      <c r="W876" s="24">
        <f t="shared" si="208"/>
        <v>5.75</v>
      </c>
      <c r="X876" s="24">
        <f t="shared" si="209"/>
        <v>1.25</v>
      </c>
    </row>
    <row r="877" spans="1:24" x14ac:dyDescent="0.2">
      <c r="A877" s="60">
        <f>Spreads!A934</f>
        <v>44788</v>
      </c>
      <c r="B877" s="24">
        <f>IF(Spreads!$F934="","",Spreads!D934)</f>
        <v>75.94</v>
      </c>
      <c r="C877" s="24">
        <f t="shared" si="195"/>
        <v>7</v>
      </c>
      <c r="D877" s="24">
        <f>IF(Spreads!$F934="","",Spreads!G934)</f>
        <v>103.94</v>
      </c>
      <c r="E877" s="24">
        <f>IF(Spreads!$F934="","",Spreads!B934)</f>
        <v>87.94</v>
      </c>
      <c r="F877" s="24">
        <f>IF(Spreads!$F934="","",Spreads!F934)</f>
        <v>63.85448389791992</v>
      </c>
      <c r="G877" s="24">
        <f>IF(Spreads!$F934="","",Spreads!C934)</f>
        <v>73.94</v>
      </c>
      <c r="H877" s="24">
        <f>IF(Spreads!$F934="","",Spreads!H934)</f>
        <v>68.94</v>
      </c>
      <c r="I877" s="24">
        <f t="shared" si="202"/>
        <v>-5.0855161020800779</v>
      </c>
      <c r="J877" s="24">
        <f t="shared" si="203"/>
        <v>5</v>
      </c>
      <c r="L877" s="24">
        <f t="shared" si="204"/>
        <v>19</v>
      </c>
      <c r="M877" s="24">
        <f t="shared" si="205"/>
        <v>35</v>
      </c>
      <c r="N877" s="24"/>
      <c r="O877" s="24">
        <f t="shared" si="196"/>
        <v>75.295510316249022</v>
      </c>
      <c r="P877" s="24">
        <f t="shared" si="197"/>
        <v>0.64448968375097593</v>
      </c>
      <c r="Q877" s="24">
        <f t="shared" si="198"/>
        <v>28.57312595900391</v>
      </c>
      <c r="R877" s="24">
        <f t="shared" si="206"/>
        <v>-33.658642061083988</v>
      </c>
      <c r="S877" s="24">
        <f t="shared" si="199"/>
        <v>75.232513531593554</v>
      </c>
      <c r="T877" s="24">
        <f t="shared" si="200"/>
        <v>-1.2925135315935563</v>
      </c>
      <c r="U877" s="24">
        <f t="shared" si="201"/>
        <v>91.62645806335108</v>
      </c>
      <c r="V877" s="24">
        <f t="shared" si="207"/>
        <v>-3.6864580633510826</v>
      </c>
      <c r="W877" s="24">
        <f t="shared" si="208"/>
        <v>5.5</v>
      </c>
      <c r="X877" s="24">
        <f t="shared" si="209"/>
        <v>1.5</v>
      </c>
    </row>
    <row r="878" spans="1:24" x14ac:dyDescent="0.2">
      <c r="A878" s="60">
        <f>Spreads!A935</f>
        <v>44789</v>
      </c>
      <c r="B878" s="24">
        <f>IF(Spreads!$F935="","",Spreads!D935)</f>
        <v>74.84</v>
      </c>
      <c r="C878" s="24">
        <f t="shared" si="195"/>
        <v>7</v>
      </c>
      <c r="D878" s="24">
        <f>IF(Spreads!$F935="","",Spreads!G935)</f>
        <v>92.84</v>
      </c>
      <c r="E878" s="24">
        <f>IF(Spreads!$F935="","",Spreads!B935)</f>
        <v>85.84</v>
      </c>
      <c r="F878" s="24">
        <f>IF(Spreads!$F935="","",Spreads!F935)</f>
        <v>61.064890035570727</v>
      </c>
      <c r="G878" s="24">
        <f>IF(Spreads!$F935="","",Spreads!C935)</f>
        <v>72.34</v>
      </c>
      <c r="H878" s="24">
        <f>IF(Spreads!$F935="","",Spreads!H935)</f>
        <v>67.84</v>
      </c>
      <c r="I878" s="24">
        <f t="shared" si="202"/>
        <v>-6.7751099644292765</v>
      </c>
      <c r="J878" s="24">
        <f t="shared" si="203"/>
        <v>4.5</v>
      </c>
      <c r="L878" s="24">
        <f t="shared" si="204"/>
        <v>18</v>
      </c>
      <c r="M878" s="24">
        <f t="shared" si="205"/>
        <v>25</v>
      </c>
      <c r="N878" s="24"/>
      <c r="O878" s="24">
        <f t="shared" si="196"/>
        <v>74.232989567077453</v>
      </c>
      <c r="P878" s="24">
        <f t="shared" si="197"/>
        <v>0.60701043292255008</v>
      </c>
      <c r="Q878" s="24">
        <f t="shared" si="198"/>
        <v>27.931935506822398</v>
      </c>
      <c r="R878" s="24">
        <f t="shared" si="206"/>
        <v>-34.707045471251675</v>
      </c>
      <c r="S878" s="24">
        <f t="shared" si="199"/>
        <v>73.762391627175788</v>
      </c>
      <c r="T878" s="24">
        <f t="shared" si="200"/>
        <v>-1.4223916271757844</v>
      </c>
      <c r="U878" s="24">
        <f t="shared" si="201"/>
        <v>84.847167919511378</v>
      </c>
      <c r="V878" s="24">
        <f t="shared" si="207"/>
        <v>0.99283208048862548</v>
      </c>
      <c r="W878" s="24">
        <f t="shared" si="208"/>
        <v>5.75</v>
      </c>
      <c r="X878" s="24">
        <f t="shared" si="209"/>
        <v>1.25</v>
      </c>
    </row>
    <row r="879" spans="1:24" x14ac:dyDescent="0.2">
      <c r="A879" s="60">
        <f>Spreads!A936</f>
        <v>44790</v>
      </c>
      <c r="B879" s="24">
        <f>IF(Spreads!$F936="","",Spreads!D936)</f>
        <v>74.41</v>
      </c>
      <c r="C879" s="24">
        <f t="shared" si="195"/>
        <v>7</v>
      </c>
      <c r="D879" s="24">
        <f>IF(Spreads!$F936="","",Spreads!G936)</f>
        <v>92.41</v>
      </c>
      <c r="E879" s="24">
        <f>IF(Spreads!$F936="","",Spreads!B936)</f>
        <v>85.41</v>
      </c>
      <c r="F879" s="24">
        <f>IF(Spreads!$F936="","",Spreads!F936)</f>
        <v>61.382404784130799</v>
      </c>
      <c r="G879" s="24">
        <f>IF(Spreads!$F936="","",Spreads!C936)</f>
        <v>71.91</v>
      </c>
      <c r="H879" s="24">
        <f>IF(Spreads!$F936="","",Spreads!H936)</f>
        <v>67.41</v>
      </c>
      <c r="I879" s="24">
        <f t="shared" si="202"/>
        <v>-6.0275952158691979</v>
      </c>
      <c r="J879" s="24">
        <f t="shared" si="203"/>
        <v>4.5</v>
      </c>
      <c r="L879" s="24">
        <f t="shared" si="204"/>
        <v>18</v>
      </c>
      <c r="M879" s="24">
        <f t="shared" si="205"/>
        <v>25</v>
      </c>
      <c r="N879" s="24"/>
      <c r="O879" s="24">
        <f t="shared" si="196"/>
        <v>73.71409815066545</v>
      </c>
      <c r="P879" s="24">
        <f t="shared" si="197"/>
        <v>0.6959018493345468</v>
      </c>
      <c r="Q879" s="24">
        <f t="shared" si="198"/>
        <v>27.771484567770411</v>
      </c>
      <c r="R879" s="24">
        <f t="shared" si="206"/>
        <v>-33.799079783639613</v>
      </c>
      <c r="S879" s="24">
        <f t="shared" si="199"/>
        <v>73.326380533009157</v>
      </c>
      <c r="T879" s="24">
        <f t="shared" si="200"/>
        <v>-1.4163805330091606</v>
      </c>
      <c r="U879" s="24">
        <f t="shared" si="201"/>
        <v>84.344807076932426</v>
      </c>
      <c r="V879" s="24">
        <f t="shared" si="207"/>
        <v>1.0651929230675705</v>
      </c>
      <c r="W879" s="24">
        <f t="shared" si="208"/>
        <v>5.75</v>
      </c>
      <c r="X879" s="24">
        <f t="shared" si="209"/>
        <v>1.25</v>
      </c>
    </row>
    <row r="880" spans="1:24" x14ac:dyDescent="0.2">
      <c r="A880" s="60">
        <f>Spreads!A937</f>
        <v>44791</v>
      </c>
      <c r="B880" s="24">
        <f>IF(Spreads!$F937="","",Spreads!D937)</f>
        <v>73.260000000000005</v>
      </c>
      <c r="C880" s="24">
        <f t="shared" si="195"/>
        <v>7</v>
      </c>
      <c r="D880" s="24">
        <f>IF(Spreads!$F937="","",Spreads!G937)</f>
        <v>92.41</v>
      </c>
      <c r="E880" s="24">
        <f>IF(Spreads!$F937="","",Spreads!B937)</f>
        <v>84.26</v>
      </c>
      <c r="F880" s="24">
        <f>IF(Spreads!$F937="","",Spreads!F937)</f>
        <v>59.953588415610483</v>
      </c>
      <c r="G880" s="24">
        <f>IF(Spreads!$F937="","",Spreads!C937)</f>
        <v>70.760000000000005</v>
      </c>
      <c r="H880" s="24">
        <f>IF(Spreads!$F937="","",Spreads!H937)</f>
        <v>66.260000000000005</v>
      </c>
      <c r="I880" s="24">
        <f t="shared" si="202"/>
        <v>-6.3064115843895223</v>
      </c>
      <c r="J880" s="24">
        <f t="shared" si="203"/>
        <v>4.5</v>
      </c>
      <c r="L880" s="24">
        <f t="shared" si="204"/>
        <v>18</v>
      </c>
      <c r="M880" s="24">
        <f t="shared" si="205"/>
        <v>26.149999999999991</v>
      </c>
      <c r="N880" s="24"/>
      <c r="O880" s="24">
        <f t="shared" si="196"/>
        <v>72.493886013444083</v>
      </c>
      <c r="P880" s="24">
        <f t="shared" si="197"/>
        <v>0.76611398655592211</v>
      </c>
      <c r="Q880" s="24">
        <f t="shared" si="198"/>
        <v>27.342371591236038</v>
      </c>
      <c r="R880" s="24">
        <f t="shared" si="206"/>
        <v>-33.64878317562556</v>
      </c>
      <c r="S880" s="24">
        <f t="shared" si="199"/>
        <v>72.160304350935633</v>
      </c>
      <c r="T880" s="24">
        <f t="shared" si="200"/>
        <v>-1.4003043509356274</v>
      </c>
      <c r="U880" s="24">
        <f t="shared" si="201"/>
        <v>83.63311470963211</v>
      </c>
      <c r="V880" s="24">
        <f t="shared" si="207"/>
        <v>0.62688529036789475</v>
      </c>
      <c r="W880" s="24">
        <f t="shared" si="208"/>
        <v>5.5</v>
      </c>
      <c r="X880" s="24">
        <f t="shared" si="209"/>
        <v>1.5</v>
      </c>
    </row>
    <row r="881" spans="1:24" x14ac:dyDescent="0.2">
      <c r="A881" s="60">
        <f>Spreads!A938</f>
        <v>44792</v>
      </c>
      <c r="B881" s="24">
        <f>IF(Spreads!$F938="","",Spreads!D938)</f>
        <v>74.900000000000006</v>
      </c>
      <c r="C881" s="24">
        <f t="shared" si="195"/>
        <v>7</v>
      </c>
      <c r="D881" s="24">
        <f>IF(Spreads!$F938="","",Spreads!G938)</f>
        <v>92.9</v>
      </c>
      <c r="E881" s="24">
        <f>IF(Spreads!$F938="","",Spreads!B938)</f>
        <v>85.9</v>
      </c>
      <c r="F881" s="24">
        <f>IF(Spreads!$F938="","",Spreads!F938)</f>
        <v>60.906132661290691</v>
      </c>
      <c r="G881" s="24">
        <f>IF(Spreads!$F938="","",Spreads!C938)</f>
        <v>72.400000000000006</v>
      </c>
      <c r="H881" s="24">
        <f>IF(Spreads!$F938="","",Spreads!H938)</f>
        <v>67.900000000000006</v>
      </c>
      <c r="I881" s="24">
        <f t="shared" si="202"/>
        <v>-6.9938673387093147</v>
      </c>
      <c r="J881" s="24">
        <f t="shared" si="203"/>
        <v>4.5</v>
      </c>
      <c r="L881" s="24">
        <f t="shared" si="204"/>
        <v>18</v>
      </c>
      <c r="M881" s="24">
        <f t="shared" si="205"/>
        <v>25</v>
      </c>
      <c r="N881" s="24"/>
      <c r="O881" s="24">
        <f t="shared" si="196"/>
        <v>74.313809782830717</v>
      </c>
      <c r="P881" s="24">
        <f t="shared" si="197"/>
        <v>0.58619021716928899</v>
      </c>
      <c r="Q881" s="24">
        <f t="shared" si="198"/>
        <v>27.954324009945928</v>
      </c>
      <c r="R881" s="24">
        <f t="shared" si="206"/>
        <v>-34.948191348655243</v>
      </c>
      <c r="S881" s="24">
        <f t="shared" si="199"/>
        <v>73.823230384501358</v>
      </c>
      <c r="T881" s="24">
        <f t="shared" si="200"/>
        <v>-1.4232303845013519</v>
      </c>
      <c r="U881" s="24">
        <f t="shared" si="201"/>
        <v>84.917264781266596</v>
      </c>
      <c r="V881" s="24">
        <f t="shared" si="207"/>
        <v>0.98273521873340997</v>
      </c>
      <c r="W881" s="24">
        <f t="shared" si="208"/>
        <v>5.75</v>
      </c>
      <c r="X881" s="24">
        <f t="shared" si="209"/>
        <v>1.25</v>
      </c>
    </row>
    <row r="882" spans="1:24" x14ac:dyDescent="0.2">
      <c r="A882" s="60">
        <f>Spreads!A939</f>
        <v>44795</v>
      </c>
      <c r="B882" s="24">
        <f>IF(Spreads!$F939="","",Spreads!D939)</f>
        <v>75.77</v>
      </c>
      <c r="C882" s="24">
        <f t="shared" si="195"/>
        <v>7</v>
      </c>
      <c r="D882" s="24">
        <f>IF(Spreads!$F939="","",Spreads!G939)</f>
        <v>93.77</v>
      </c>
      <c r="E882" s="24">
        <f>IF(Spreads!$F939="","",Spreads!B939)</f>
        <v>86.27</v>
      </c>
      <c r="F882" s="24">
        <f>IF(Spreads!$F939="","",Spreads!F939)</f>
        <v>61.064890035570727</v>
      </c>
      <c r="G882" s="24">
        <f>IF(Spreads!$F939="","",Spreads!C939)</f>
        <v>73.27</v>
      </c>
      <c r="H882" s="24">
        <f>IF(Spreads!$F939="","",Spreads!H939)</f>
        <v>68.77</v>
      </c>
      <c r="I882" s="24">
        <f t="shared" si="202"/>
        <v>-7.7051099644292691</v>
      </c>
      <c r="J882" s="24">
        <f t="shared" si="203"/>
        <v>4.5</v>
      </c>
      <c r="L882" s="24">
        <f t="shared" si="204"/>
        <v>17.5</v>
      </c>
      <c r="M882" s="24">
        <f t="shared" si="205"/>
        <v>25</v>
      </c>
      <c r="N882" s="24"/>
      <c r="O882" s="24">
        <f t="shared" si="196"/>
        <v>75.304742521793841</v>
      </c>
      <c r="P882" s="24">
        <f t="shared" si="197"/>
        <v>0.46525747820615493</v>
      </c>
      <c r="Q882" s="24">
        <f t="shared" si="198"/>
        <v>28.278957305237157</v>
      </c>
      <c r="R882" s="24">
        <f t="shared" si="206"/>
        <v>-35.984067269666426</v>
      </c>
      <c r="S882" s="24">
        <f t="shared" si="199"/>
        <v>74.528020022331106</v>
      </c>
      <c r="T882" s="24">
        <f t="shared" si="200"/>
        <v>-1.2580200223311095</v>
      </c>
      <c r="U882" s="24">
        <f t="shared" si="201"/>
        <v>85.933669276716984</v>
      </c>
      <c r="V882" s="24">
        <f t="shared" si="207"/>
        <v>0.33633072328301239</v>
      </c>
      <c r="W882" s="24">
        <f t="shared" si="208"/>
        <v>6</v>
      </c>
      <c r="X882" s="24">
        <f t="shared" si="209"/>
        <v>1</v>
      </c>
    </row>
    <row r="883" spans="1:24" x14ac:dyDescent="0.2">
      <c r="A883" s="60">
        <f>Spreads!A940</f>
        <v>44796</v>
      </c>
      <c r="B883" s="24">
        <f>IF(Spreads!$F940="","",Spreads!D940)</f>
        <v>76.59</v>
      </c>
      <c r="C883" s="24">
        <f t="shared" si="195"/>
        <v>7</v>
      </c>
      <c r="D883" s="24">
        <f>IF(Spreads!$F940="","",Spreads!G940)</f>
        <v>94.59</v>
      </c>
      <c r="E883" s="24">
        <f>IF(Spreads!$F940="","",Spreads!B940)</f>
        <v>87.09</v>
      </c>
      <c r="F883" s="24">
        <f>IF(Spreads!$F940="","",Spreads!F940)</f>
        <v>61.609201033102281</v>
      </c>
      <c r="G883" s="24">
        <f>IF(Spreads!$F940="","",Spreads!C940)</f>
        <v>74.09</v>
      </c>
      <c r="H883" s="24">
        <f>IF(Spreads!$F940="","",Spreads!H940)</f>
        <v>69.59</v>
      </c>
      <c r="I883" s="24">
        <f t="shared" si="202"/>
        <v>-7.9807989668977228</v>
      </c>
      <c r="J883" s="24">
        <f t="shared" si="203"/>
        <v>4.5</v>
      </c>
      <c r="L883" s="24">
        <f t="shared" si="204"/>
        <v>17.5</v>
      </c>
      <c r="M883" s="24">
        <f t="shared" si="205"/>
        <v>25</v>
      </c>
      <c r="N883" s="24"/>
      <c r="O883" s="24">
        <f t="shared" si="196"/>
        <v>76.209700893414549</v>
      </c>
      <c r="P883" s="24">
        <f t="shared" si="197"/>
        <v>0.38029910658545418</v>
      </c>
      <c r="Q883" s="24">
        <f t="shared" si="198"/>
        <v>28.584933514592102</v>
      </c>
      <c r="R883" s="24">
        <f t="shared" si="206"/>
        <v>-36.565732481489825</v>
      </c>
      <c r="S883" s="24">
        <f t="shared" si="199"/>
        <v>75.359483039113968</v>
      </c>
      <c r="T883" s="24">
        <f t="shared" si="200"/>
        <v>-1.2694830391139647</v>
      </c>
      <c r="U883" s="24">
        <f t="shared" si="201"/>
        <v>86.891659720704737</v>
      </c>
      <c r="V883" s="24">
        <f t="shared" si="207"/>
        <v>0.19834027929526599</v>
      </c>
      <c r="W883" s="24">
        <f t="shared" si="208"/>
        <v>6</v>
      </c>
      <c r="X883" s="24">
        <f t="shared" si="209"/>
        <v>1</v>
      </c>
    </row>
    <row r="884" spans="1:24" x14ac:dyDescent="0.2">
      <c r="A884" s="60">
        <f>Spreads!A941</f>
        <v>44797</v>
      </c>
      <c r="B884" s="24">
        <f>IF(Spreads!$F941="","",Spreads!D941)</f>
        <v>75.77</v>
      </c>
      <c r="C884" s="24">
        <f t="shared" si="195"/>
        <v>7</v>
      </c>
      <c r="D884" s="24">
        <f>IF(Spreads!$F941="","",Spreads!G941)</f>
        <v>93.77</v>
      </c>
      <c r="E884" s="24">
        <f>IF(Spreads!$F941="","",Spreads!B941)</f>
        <v>86.27</v>
      </c>
      <c r="F884" s="24">
        <f>IF(Spreads!$F941="","",Spreads!F941)</f>
        <v>60.429860538450583</v>
      </c>
      <c r="G884" s="24">
        <f>IF(Spreads!$F941="","",Spreads!C941)</f>
        <v>73.27</v>
      </c>
      <c r="H884" s="24">
        <f>IF(Spreads!$F941="","",Spreads!H941)</f>
        <v>68.77</v>
      </c>
      <c r="I884" s="24">
        <f t="shared" si="202"/>
        <v>-8.3401394615494127</v>
      </c>
      <c r="J884" s="24">
        <f t="shared" si="203"/>
        <v>4.5</v>
      </c>
      <c r="L884" s="24">
        <f t="shared" si="204"/>
        <v>17.5</v>
      </c>
      <c r="M884" s="24">
        <f t="shared" si="205"/>
        <v>25</v>
      </c>
      <c r="N884" s="24"/>
      <c r="O884" s="24">
        <f t="shared" si="196"/>
        <v>75.351441977138165</v>
      </c>
      <c r="P884" s="24">
        <f t="shared" si="197"/>
        <v>0.41855802286183064</v>
      </c>
      <c r="Q884" s="24">
        <f t="shared" si="198"/>
        <v>28.278957305237157</v>
      </c>
      <c r="R884" s="24">
        <f t="shared" si="206"/>
        <v>-36.619096766786569</v>
      </c>
      <c r="S884" s="24">
        <f t="shared" si="199"/>
        <v>74.528020022331106</v>
      </c>
      <c r="T884" s="24">
        <f t="shared" si="200"/>
        <v>-1.2580200223311095</v>
      </c>
      <c r="U884" s="24">
        <f t="shared" si="201"/>
        <v>85.933669276716984</v>
      </c>
      <c r="V884" s="24">
        <f t="shared" si="207"/>
        <v>0.33633072328301239</v>
      </c>
      <c r="W884" s="24">
        <f t="shared" si="208"/>
        <v>6</v>
      </c>
      <c r="X884" s="24">
        <f t="shared" si="209"/>
        <v>1</v>
      </c>
    </row>
    <row r="885" spans="1:24" x14ac:dyDescent="0.2">
      <c r="A885" s="60">
        <f>Spreads!A942</f>
        <v>44798</v>
      </c>
      <c r="B885" s="24">
        <f>IF(Spreads!$F942="","",Spreads!D942)</f>
        <v>76.09</v>
      </c>
      <c r="C885" s="24">
        <f t="shared" si="195"/>
        <v>7</v>
      </c>
      <c r="D885" s="24">
        <f>IF(Spreads!$F942="","",Spreads!G942)</f>
        <v>94.09</v>
      </c>
      <c r="E885" s="24">
        <f>IF(Spreads!$F942="","",Spreads!B942)</f>
        <v>86.59</v>
      </c>
      <c r="F885" s="24">
        <f>IF(Spreads!$F942="","",Spreads!F942)</f>
        <v>60.486559600693454</v>
      </c>
      <c r="G885" s="24">
        <f>IF(Spreads!$F942="","",Spreads!C942)</f>
        <v>73.59</v>
      </c>
      <c r="H885" s="24">
        <f>IF(Spreads!$F942="","",Spreads!H942)</f>
        <v>69.09</v>
      </c>
      <c r="I885" s="24">
        <f t="shared" si="202"/>
        <v>-8.6034403993065496</v>
      </c>
      <c r="J885" s="24">
        <f t="shared" si="203"/>
        <v>4.5</v>
      </c>
      <c r="L885" s="24">
        <f t="shared" si="204"/>
        <v>17.5</v>
      </c>
      <c r="M885" s="24">
        <f t="shared" si="205"/>
        <v>25</v>
      </c>
      <c r="N885" s="24"/>
      <c r="O885" s="24">
        <f t="shared" si="196"/>
        <v>75.716047593135983</v>
      </c>
      <c r="P885" s="24">
        <f t="shared" si="197"/>
        <v>0.37395240686402076</v>
      </c>
      <c r="Q885" s="24">
        <f t="shared" si="198"/>
        <v>28.398362655229331</v>
      </c>
      <c r="R885" s="24">
        <f t="shared" si="206"/>
        <v>-37.001803054535884</v>
      </c>
      <c r="S885" s="24">
        <f t="shared" si="199"/>
        <v>74.852493394734182</v>
      </c>
      <c r="T885" s="24">
        <f t="shared" si="200"/>
        <v>-1.2624933947341788</v>
      </c>
      <c r="U885" s="24">
        <f t="shared" si="201"/>
        <v>86.307519206078069</v>
      </c>
      <c r="V885" s="24">
        <f t="shared" si="207"/>
        <v>0.28248079392193404</v>
      </c>
      <c r="W885" s="24">
        <f t="shared" si="208"/>
        <v>6</v>
      </c>
      <c r="X885" s="24">
        <f t="shared" si="209"/>
        <v>1</v>
      </c>
    </row>
    <row r="886" spans="1:24" x14ac:dyDescent="0.2">
      <c r="A886" s="60">
        <f>Spreads!A943</f>
        <v>44799</v>
      </c>
      <c r="B886" s="24">
        <f>IF(Spreads!$F943="","",Spreads!D943)</f>
        <v>77.819999999999993</v>
      </c>
      <c r="C886" s="24">
        <f t="shared" si="195"/>
        <v>7</v>
      </c>
      <c r="D886" s="24">
        <f>IF(Spreads!$F943="","",Spreads!G943)</f>
        <v>95.82</v>
      </c>
      <c r="E886" s="24">
        <f>IF(Spreads!$F943="","",Spreads!B943)</f>
        <v>88.32</v>
      </c>
      <c r="F886" s="24">
        <f>IF(Spreads!$F943="","",Spreads!F943)</f>
        <v>63.026677589174021</v>
      </c>
      <c r="G886" s="24">
        <f>IF(Spreads!$F943="","",Spreads!C943)</f>
        <v>75.319999999999993</v>
      </c>
      <c r="H886" s="24">
        <f>IF(Spreads!$F943="","",Spreads!H943)</f>
        <v>70.819999999999993</v>
      </c>
      <c r="I886" s="24">
        <f t="shared" si="202"/>
        <v>-7.7933224108259722</v>
      </c>
      <c r="J886" s="24">
        <f t="shared" si="203"/>
        <v>4.5</v>
      </c>
      <c r="L886" s="24">
        <f t="shared" si="204"/>
        <v>17.5</v>
      </c>
      <c r="M886" s="24">
        <f t="shared" si="205"/>
        <v>25</v>
      </c>
      <c r="N886" s="24"/>
      <c r="O886" s="24">
        <f t="shared" si="196"/>
        <v>77.522940752037584</v>
      </c>
      <c r="P886" s="24">
        <f t="shared" si="197"/>
        <v>0.29705924796240879</v>
      </c>
      <c r="Q886" s="24">
        <f t="shared" si="198"/>
        <v>29.043897828624523</v>
      </c>
      <c r="R886" s="24">
        <f t="shared" si="206"/>
        <v>-36.837220239450495</v>
      </c>
      <c r="S886" s="24">
        <f t="shared" si="199"/>
        <v>76.606677564288262</v>
      </c>
      <c r="T886" s="24">
        <f t="shared" si="200"/>
        <v>-1.2866775642882686</v>
      </c>
      <c r="U886" s="24">
        <f t="shared" si="201"/>
        <v>88.328645386686333</v>
      </c>
      <c r="V886" s="24">
        <f t="shared" si="207"/>
        <v>-8.6453866863394069E-3</v>
      </c>
      <c r="W886" s="24">
        <f t="shared" si="208"/>
        <v>6.25</v>
      </c>
      <c r="X886" s="24">
        <f t="shared" si="209"/>
        <v>0.75</v>
      </c>
    </row>
    <row r="887" spans="1:24" x14ac:dyDescent="0.2">
      <c r="A887" s="60">
        <f>Spreads!A944</f>
        <v>44802</v>
      </c>
      <c r="B887" s="24">
        <f>IF(Spreads!$F944="","",Spreads!D944)</f>
        <v>79.98</v>
      </c>
      <c r="C887" s="24">
        <f t="shared" si="195"/>
        <v>9</v>
      </c>
      <c r="D887" s="24">
        <f>IF(Spreads!$F944="","",Spreads!G944)</f>
        <v>95.98</v>
      </c>
      <c r="E887" s="24">
        <f>IF(Spreads!$F944="","",Spreads!B944)</f>
        <v>88.48</v>
      </c>
      <c r="F887" s="24">
        <f>IF(Spreads!$F944="","",Spreads!F944)</f>
        <v>62.062793531045237</v>
      </c>
      <c r="G887" s="24">
        <f>IF(Spreads!$F944="","",Spreads!C944)</f>
        <v>77.48</v>
      </c>
      <c r="H887" s="24">
        <f>IF(Spreads!$F944="","",Spreads!H944)</f>
        <v>70.98</v>
      </c>
      <c r="I887" s="24">
        <f t="shared" si="202"/>
        <v>-8.9172064689547668</v>
      </c>
      <c r="J887" s="24">
        <f t="shared" si="203"/>
        <v>6.5</v>
      </c>
      <c r="L887" s="24">
        <f t="shared" si="204"/>
        <v>17.5</v>
      </c>
      <c r="M887" s="24">
        <f t="shared" si="205"/>
        <v>25</v>
      </c>
      <c r="N887" s="24"/>
      <c r="O887" s="24">
        <f t="shared" si="196"/>
        <v>77.778211459011999</v>
      </c>
      <c r="P887" s="24">
        <f t="shared" si="197"/>
        <v>2.2017885409880051</v>
      </c>
      <c r="Q887" s="24">
        <f t="shared" si="198"/>
        <v>30.026538749954256</v>
      </c>
      <c r="R887" s="24">
        <f t="shared" si="206"/>
        <v>-38.943745218909022</v>
      </c>
      <c r="S887" s="24">
        <f t="shared" si="199"/>
        <v>76.7689142504898</v>
      </c>
      <c r="T887" s="24">
        <f t="shared" si="200"/>
        <v>0.71108574951020387</v>
      </c>
      <c r="U887" s="24">
        <f t="shared" si="201"/>
        <v>88.425828421302157</v>
      </c>
      <c r="V887" s="24">
        <f t="shared" si="207"/>
        <v>5.4171578697847167E-2</v>
      </c>
      <c r="W887" s="24">
        <f t="shared" si="208"/>
        <v>7.25</v>
      </c>
      <c r="X887" s="24">
        <f t="shared" si="209"/>
        <v>1.75</v>
      </c>
    </row>
    <row r="888" spans="1:24" x14ac:dyDescent="0.2">
      <c r="A888" s="60">
        <f>Spreads!A945</f>
        <v>44803</v>
      </c>
      <c r="B888" s="24">
        <f>IF(Spreads!$F945="","",Spreads!D945)</f>
        <v>79.790000000000006</v>
      </c>
      <c r="C888" s="24">
        <f t="shared" si="195"/>
        <v>9</v>
      </c>
      <c r="D888" s="24">
        <f>IF(Spreads!$F945="","",Spreads!G945)</f>
        <v>95.79</v>
      </c>
      <c r="E888" s="24">
        <f>IF(Spreads!$F945="","",Spreads!B945)</f>
        <v>88.29</v>
      </c>
      <c r="F888" s="24">
        <f>IF(Spreads!$F945="","",Spreads!F945)</f>
        <v>62.255570342670993</v>
      </c>
      <c r="G888" s="24">
        <f>IF(Spreads!$F945="","",Spreads!C945)</f>
        <v>77.290000000000006</v>
      </c>
      <c r="H888" s="24">
        <f>IF(Spreads!$F945="","",Spreads!H945)</f>
        <v>70.790000000000006</v>
      </c>
      <c r="I888" s="24">
        <f t="shared" si="202"/>
        <v>-8.5344296573290137</v>
      </c>
      <c r="J888" s="24">
        <f t="shared" si="203"/>
        <v>6.5</v>
      </c>
      <c r="L888" s="24">
        <f t="shared" si="204"/>
        <v>17.5</v>
      </c>
      <c r="M888" s="24">
        <f t="shared" si="205"/>
        <v>25</v>
      </c>
      <c r="N888" s="24"/>
      <c r="O888" s="24">
        <f t="shared" si="196"/>
        <v>77.545074557568526</v>
      </c>
      <c r="P888" s="24">
        <f t="shared" si="197"/>
        <v>2.2449254424314802</v>
      </c>
      <c r="Q888" s="24">
        <f t="shared" si="198"/>
        <v>29.955641823396405</v>
      </c>
      <c r="R888" s="24">
        <f t="shared" si="206"/>
        <v>-38.490071480725419</v>
      </c>
      <c r="S888" s="24">
        <f t="shared" si="199"/>
        <v>76.576258185625491</v>
      </c>
      <c r="T888" s="24">
        <f t="shared" si="200"/>
        <v>0.71374181437451512</v>
      </c>
      <c r="U888" s="24">
        <f t="shared" si="201"/>
        <v>88.203855025744019</v>
      </c>
      <c r="V888" s="24">
        <f t="shared" si="207"/>
        <v>8.6144974255986995E-2</v>
      </c>
      <c r="W888" s="24">
        <f t="shared" si="208"/>
        <v>7.25</v>
      </c>
      <c r="X888" s="24">
        <f t="shared" si="209"/>
        <v>1.75</v>
      </c>
    </row>
    <row r="889" spans="1:24" x14ac:dyDescent="0.2">
      <c r="A889" s="60">
        <f>Spreads!A946</f>
        <v>44804</v>
      </c>
      <c r="B889" s="24">
        <f>IF(Spreads!$F946="","",Spreads!D946)</f>
        <v>81.739999999999995</v>
      </c>
      <c r="C889" s="24">
        <f t="shared" si="195"/>
        <v>9</v>
      </c>
      <c r="D889" s="24">
        <f>IF(Spreads!$F946="","",Spreads!G946)</f>
        <v>97.74</v>
      </c>
      <c r="E889" s="24">
        <f>IF(Spreads!$F946="","",Spreads!B946)</f>
        <v>90.24</v>
      </c>
      <c r="F889" s="24">
        <f>IF(Spreads!$F946="","",Spreads!F946)</f>
        <v>63.616347836499862</v>
      </c>
      <c r="G889" s="24">
        <f>IF(Spreads!$F946="","",Spreads!C946)</f>
        <v>79.739999999999995</v>
      </c>
      <c r="H889" s="24">
        <f>IF(Spreads!$F946="","",Spreads!H946)</f>
        <v>72.739999999999995</v>
      </c>
      <c r="I889" s="24">
        <f t="shared" si="202"/>
        <v>-9.1236521635001324</v>
      </c>
      <c r="J889" s="24">
        <f t="shared" si="203"/>
        <v>7</v>
      </c>
      <c r="L889" s="24">
        <f t="shared" si="204"/>
        <v>17.5</v>
      </c>
      <c r="M889" s="24">
        <f t="shared" si="205"/>
        <v>25</v>
      </c>
      <c r="N889" s="24"/>
      <c r="O889" s="24">
        <f t="shared" si="196"/>
        <v>79.69222823342497</v>
      </c>
      <c r="P889" s="24">
        <f t="shared" si="197"/>
        <v>2.0477717665750248</v>
      </c>
      <c r="Q889" s="24">
        <f t="shared" si="198"/>
        <v>30.914002736494623</v>
      </c>
      <c r="R889" s="24">
        <f t="shared" si="206"/>
        <v>-40.037654899994756</v>
      </c>
      <c r="S889" s="24">
        <f t="shared" si="199"/>
        <v>78.553517798706679</v>
      </c>
      <c r="T889" s="24">
        <f t="shared" si="200"/>
        <v>1.1864822012933161</v>
      </c>
      <c r="U889" s="24">
        <f t="shared" si="201"/>
        <v>90.482003032788043</v>
      </c>
      <c r="V889" s="24">
        <f t="shared" si="207"/>
        <v>-0.24200303278804824</v>
      </c>
      <c r="W889" s="24">
        <f t="shared" si="208"/>
        <v>7.75</v>
      </c>
      <c r="X889" s="24">
        <f t="shared" si="209"/>
        <v>1.25</v>
      </c>
    </row>
    <row r="890" spans="1:24" x14ac:dyDescent="0.2">
      <c r="A890" s="60">
        <f>Spreads!A947</f>
        <v>44805</v>
      </c>
      <c r="B890" s="24">
        <f>IF(Spreads!$F947="","",Spreads!D947)</f>
        <v>74.27</v>
      </c>
      <c r="C890" s="24">
        <f t="shared" si="195"/>
        <v>9</v>
      </c>
      <c r="D890" s="24">
        <f>IF(Spreads!$F947="","",Spreads!G947)</f>
        <v>90.27</v>
      </c>
      <c r="E890" s="24">
        <f>IF(Spreads!$F947="","",Spreads!B947)</f>
        <v>82.77</v>
      </c>
      <c r="F890" s="24">
        <f>IF(Spreads!$F947="","",Spreads!F947)</f>
        <v>61.008190973327856</v>
      </c>
      <c r="G890" s="24">
        <f>IF(Spreads!$F947="","",Spreads!C947)</f>
        <v>72.27</v>
      </c>
      <c r="H890" s="24">
        <f>IF(Spreads!$F947="","",Spreads!H947)</f>
        <v>65.27</v>
      </c>
      <c r="I890" s="24">
        <f t="shared" si="202"/>
        <v>-4.2618090266721396</v>
      </c>
      <c r="J890" s="24">
        <f t="shared" si="203"/>
        <v>7</v>
      </c>
      <c r="L890" s="24">
        <f t="shared" si="204"/>
        <v>17.5</v>
      </c>
      <c r="M890" s="24">
        <f t="shared" si="205"/>
        <v>25</v>
      </c>
      <c r="N890" s="24"/>
      <c r="O890" s="24">
        <f t="shared" si="196"/>
        <v>71.275433254185103</v>
      </c>
      <c r="P890" s="24">
        <f t="shared" si="197"/>
        <v>2.9945667458148932</v>
      </c>
      <c r="Q890" s="24">
        <f t="shared" si="198"/>
        <v>28.126634097614804</v>
      </c>
      <c r="R890" s="24">
        <f t="shared" si="206"/>
        <v>-32.388443124286944</v>
      </c>
      <c r="S890" s="24">
        <f t="shared" si="199"/>
        <v>70.979092511672519</v>
      </c>
      <c r="T890" s="24">
        <f t="shared" si="200"/>
        <v>1.2909074883274769</v>
      </c>
      <c r="U890" s="24">
        <f t="shared" si="201"/>
        <v>81.754943744265546</v>
      </c>
      <c r="V890" s="24">
        <f t="shared" si="207"/>
        <v>1.01505625573445</v>
      </c>
      <c r="W890" s="24">
        <f t="shared" si="208"/>
        <v>6.75</v>
      </c>
      <c r="X890" s="24">
        <f t="shared" si="209"/>
        <v>2.25</v>
      </c>
    </row>
    <row r="891" spans="1:24" x14ac:dyDescent="0.2">
      <c r="A891" s="60">
        <f>Spreads!A948</f>
        <v>44806</v>
      </c>
      <c r="B891" s="24">
        <f>IF(Spreads!$F948="","",Spreads!D948)</f>
        <v>76.94</v>
      </c>
      <c r="C891" s="24">
        <f t="shared" si="195"/>
        <v>9</v>
      </c>
      <c r="D891" s="24">
        <f>IF(Spreads!$F948="","",Spreads!G948)</f>
        <v>92.94</v>
      </c>
      <c r="E891" s="24">
        <f>IF(Spreads!$F948="","",Spreads!B948)</f>
        <v>85.44</v>
      </c>
      <c r="F891" s="24">
        <f>IF(Spreads!$F948="","",Spreads!F948)</f>
        <v>62.198871280428122</v>
      </c>
      <c r="G891" s="24">
        <f>IF(Spreads!$F948="","",Spreads!C948)</f>
        <v>74.94</v>
      </c>
      <c r="H891" s="24">
        <f>IF(Spreads!$F948="","",Spreads!H948)</f>
        <v>67.94</v>
      </c>
      <c r="I891" s="24">
        <f t="shared" si="202"/>
        <v>-5.7411287195718756</v>
      </c>
      <c r="J891" s="24">
        <f t="shared" si="203"/>
        <v>7</v>
      </c>
      <c r="L891" s="24">
        <f t="shared" si="204"/>
        <v>17.5</v>
      </c>
      <c r="M891" s="24">
        <f t="shared" si="205"/>
        <v>25</v>
      </c>
      <c r="N891" s="24"/>
      <c r="O891" s="24">
        <f t="shared" si="196"/>
        <v>74.264839935729327</v>
      </c>
      <c r="P891" s="24">
        <f t="shared" si="197"/>
        <v>2.6751600642706705</v>
      </c>
      <c r="Q891" s="24">
        <f t="shared" si="198"/>
        <v>29.122922486612012</v>
      </c>
      <c r="R891" s="24">
        <f t="shared" si="206"/>
        <v>-34.864051206183888</v>
      </c>
      <c r="S891" s="24">
        <f t="shared" si="199"/>
        <v>73.686417212660643</v>
      </c>
      <c r="T891" s="24">
        <f t="shared" si="200"/>
        <v>1.2535827873393544</v>
      </c>
      <c r="U891" s="24">
        <f t="shared" si="201"/>
        <v>84.87425409237197</v>
      </c>
      <c r="V891" s="24">
        <f t="shared" si="207"/>
        <v>0.56574590762802757</v>
      </c>
      <c r="W891" s="24">
        <f t="shared" si="208"/>
        <v>7</v>
      </c>
      <c r="X891" s="24">
        <f t="shared" si="209"/>
        <v>2</v>
      </c>
    </row>
    <row r="892" spans="1:24" x14ac:dyDescent="0.2">
      <c r="A892" s="60">
        <f>Spreads!A949</f>
        <v>44810</v>
      </c>
      <c r="B892" s="24">
        <f>IF(Spreads!$F949="","",Spreads!D949)</f>
        <v>73.900000000000006</v>
      </c>
      <c r="C892" s="24">
        <f t="shared" si="195"/>
        <v>9</v>
      </c>
      <c r="D892" s="24">
        <f>IF(Spreads!$F949="","",Spreads!G949)</f>
        <v>89.9</v>
      </c>
      <c r="E892" s="24">
        <f>IF(Spreads!$F949="","",Spreads!B949)</f>
        <v>82.9</v>
      </c>
      <c r="F892" s="24">
        <f>IF(Spreads!$F949="","",Spreads!F949)</f>
        <v>57.005237178981247</v>
      </c>
      <c r="G892" s="24">
        <f>IF(Spreads!$F949="","",Spreads!C949)</f>
        <v>71.400000000000006</v>
      </c>
      <c r="H892" s="24">
        <f>IF(Spreads!$F949="","",Spreads!H949)</f>
        <v>64.900000000000006</v>
      </c>
      <c r="I892" s="24">
        <f t="shared" si="202"/>
        <v>-7.8947628210187588</v>
      </c>
      <c r="J892" s="24">
        <f t="shared" si="203"/>
        <v>6.5</v>
      </c>
      <c r="L892" s="24">
        <f t="shared" si="204"/>
        <v>18</v>
      </c>
      <c r="M892" s="24">
        <f t="shared" si="205"/>
        <v>25</v>
      </c>
      <c r="N892" s="24"/>
      <c r="O892" s="24">
        <f t="shared" si="196"/>
        <v>71.143410269800782</v>
      </c>
      <c r="P892" s="24">
        <f t="shared" si="197"/>
        <v>2.7565897301992237</v>
      </c>
      <c r="Q892" s="24">
        <f t="shared" si="198"/>
        <v>27.757837100102943</v>
      </c>
      <c r="R892" s="24">
        <f t="shared" si="206"/>
        <v>-35.652599921121706</v>
      </c>
      <c r="S892" s="24">
        <f t="shared" si="199"/>
        <v>70.781292518222585</v>
      </c>
      <c r="T892" s="24">
        <f t="shared" si="200"/>
        <v>0.6187074817774203</v>
      </c>
      <c r="U892" s="24">
        <f t="shared" si="201"/>
        <v>81.322679763441812</v>
      </c>
      <c r="V892" s="24">
        <f t="shared" si="207"/>
        <v>1.5773202365581938</v>
      </c>
      <c r="W892" s="24">
        <f t="shared" si="208"/>
        <v>6.5</v>
      </c>
      <c r="X892" s="24">
        <f t="shared" si="209"/>
        <v>2.5</v>
      </c>
    </row>
    <row r="893" spans="1:24" x14ac:dyDescent="0.2">
      <c r="A893" s="60">
        <f>Spreads!A950</f>
        <v>44811</v>
      </c>
      <c r="B893" s="24">
        <f>IF(Spreads!$F950="","",Spreads!D950)</f>
        <v>72.680000000000007</v>
      </c>
      <c r="C893" s="24">
        <f t="shared" si="195"/>
        <v>9.0000000000000071</v>
      </c>
      <c r="D893" s="24">
        <f>IF(Spreads!$F950="","",Spreads!G950)</f>
        <v>88.68</v>
      </c>
      <c r="E893" s="24">
        <f>IF(Spreads!$F950="","",Spreads!B950)</f>
        <v>81.180000000000007</v>
      </c>
      <c r="F893" s="24">
        <f>IF(Spreads!$F950="","",Spreads!F950)</f>
        <v>56.324848432066823</v>
      </c>
      <c r="G893" s="24">
        <f>IF(Spreads!$F950="","",Spreads!C950)</f>
        <v>69.680000000000007</v>
      </c>
      <c r="H893" s="24">
        <f>IF(Spreads!$F950="","",Spreads!H950)</f>
        <v>63.68</v>
      </c>
      <c r="I893" s="24">
        <f t="shared" si="202"/>
        <v>-7.3551515679331771</v>
      </c>
      <c r="J893" s="24">
        <f t="shared" si="203"/>
        <v>6.0000000000000071</v>
      </c>
      <c r="L893" s="24">
        <f t="shared" si="204"/>
        <v>17.500000000000007</v>
      </c>
      <c r="M893" s="24">
        <f t="shared" si="205"/>
        <v>25.000000000000007</v>
      </c>
      <c r="N893" s="24"/>
      <c r="O893" s="24">
        <f t="shared" si="196"/>
        <v>69.787489911544029</v>
      </c>
      <c r="P893" s="24">
        <f t="shared" si="197"/>
        <v>2.8925100884559782</v>
      </c>
      <c r="Q893" s="24">
        <f t="shared" si="198"/>
        <v>27.071869641674368</v>
      </c>
      <c r="R893" s="24">
        <f t="shared" si="206"/>
        <v>-34.427021209607545</v>
      </c>
      <c r="S893" s="24">
        <f t="shared" si="199"/>
        <v>69.366865442544778</v>
      </c>
      <c r="T893" s="24">
        <f t="shared" si="200"/>
        <v>0.31313455745522845</v>
      </c>
      <c r="U893" s="24">
        <f t="shared" si="201"/>
        <v>79.897376907752715</v>
      </c>
      <c r="V893" s="24">
        <f t="shared" si="207"/>
        <v>1.2826230922472917</v>
      </c>
      <c r="W893" s="24">
        <f t="shared" si="208"/>
        <v>6.25</v>
      </c>
      <c r="X893" s="24">
        <f t="shared" si="209"/>
        <v>2.7500000000000071</v>
      </c>
    </row>
    <row r="894" spans="1:24" x14ac:dyDescent="0.2">
      <c r="A894" s="60">
        <f>Spreads!A951</f>
        <v>44812</v>
      </c>
      <c r="B894" s="24">
        <f>IF(Spreads!$F951="","",Spreads!D951)</f>
        <v>74.040000000000006</v>
      </c>
      <c r="C894" s="24">
        <f t="shared" si="195"/>
        <v>9</v>
      </c>
      <c r="D894" s="24">
        <f>IF(Spreads!$F951="","",Spreads!G951)</f>
        <v>90.04</v>
      </c>
      <c r="E894" s="24">
        <f>IF(Spreads!$F951="","",Spreads!B951)</f>
        <v>82.54</v>
      </c>
      <c r="F894" s="24">
        <f>IF(Spreads!$F951="","",Spreads!F951)</f>
        <v>54.499138627846413</v>
      </c>
      <c r="G894" s="24">
        <f>IF(Spreads!$F951="","",Spreads!C951)</f>
        <v>71.540000000000006</v>
      </c>
      <c r="H894" s="24">
        <f>IF(Spreads!$F951="","",Spreads!H951)</f>
        <v>65.040000000000006</v>
      </c>
      <c r="I894" s="24">
        <f t="shared" si="202"/>
        <v>-10.540861372153593</v>
      </c>
      <c r="J894" s="24">
        <f t="shared" si="203"/>
        <v>6.5</v>
      </c>
      <c r="L894" s="24">
        <f t="shared" si="204"/>
        <v>17.5</v>
      </c>
      <c r="M894" s="24">
        <f t="shared" si="205"/>
        <v>25</v>
      </c>
      <c r="N894" s="24"/>
      <c r="O894" s="24">
        <f t="shared" si="196"/>
        <v>71.489045489115199</v>
      </c>
      <c r="P894" s="24">
        <f t="shared" si="197"/>
        <v>2.5509545108848073</v>
      </c>
      <c r="Q894" s="24">
        <f t="shared" si="198"/>
        <v>27.810076940724521</v>
      </c>
      <c r="R894" s="24">
        <f t="shared" si="206"/>
        <v>-38.350938312878114</v>
      </c>
      <c r="S894" s="24">
        <f t="shared" si="199"/>
        <v>70.74587727525784</v>
      </c>
      <c r="T894" s="24">
        <f t="shared" si="200"/>
        <v>0.7941227247421665</v>
      </c>
      <c r="U894" s="24">
        <f t="shared" si="201"/>
        <v>81.486239107537273</v>
      </c>
      <c r="V894" s="24">
        <f t="shared" si="207"/>
        <v>1.0537608924627335</v>
      </c>
      <c r="W894" s="24">
        <f t="shared" si="208"/>
        <v>6.5</v>
      </c>
      <c r="X894" s="24">
        <f t="shared" si="209"/>
        <v>2.5</v>
      </c>
    </row>
    <row r="895" spans="1:24" x14ac:dyDescent="0.2">
      <c r="A895" s="60">
        <f>Spreads!A952</f>
        <v>44813</v>
      </c>
      <c r="B895" s="24">
        <f>IF(Spreads!$F952="","",Spreads!D952)</f>
        <v>75.680000000000007</v>
      </c>
      <c r="C895" s="24">
        <f t="shared" si="195"/>
        <v>9</v>
      </c>
      <c r="D895" s="24">
        <f>IF(Spreads!$F952="","",Spreads!G952)</f>
        <v>91.68</v>
      </c>
      <c r="E895" s="24">
        <f>IF(Spreads!$F952="","",Spreads!B952)</f>
        <v>84.18</v>
      </c>
      <c r="F895" s="24">
        <f>IF(Spreads!$F952="","",Spreads!F952)</f>
        <v>55.519721748218068</v>
      </c>
      <c r="G895" s="24">
        <f>IF(Spreads!$F952="","",Spreads!C952)</f>
        <v>73.180000000000007</v>
      </c>
      <c r="H895" s="24">
        <f>IF(Spreads!$F952="","",Spreads!H952)</f>
        <v>66.680000000000007</v>
      </c>
      <c r="I895" s="24">
        <f t="shared" si="202"/>
        <v>-11.160278251781939</v>
      </c>
      <c r="J895" s="24">
        <f t="shared" si="203"/>
        <v>6.5</v>
      </c>
      <c r="L895" s="24">
        <f t="shared" si="204"/>
        <v>17.5</v>
      </c>
      <c r="M895" s="24">
        <f t="shared" si="205"/>
        <v>25</v>
      </c>
      <c r="N895" s="24"/>
      <c r="O895" s="24">
        <f t="shared" si="196"/>
        <v>73.303965745429224</v>
      </c>
      <c r="P895" s="24">
        <f t="shared" si="197"/>
        <v>2.3760342545707829</v>
      </c>
      <c r="Q895" s="24">
        <f t="shared" si="198"/>
        <v>28.422029359434415</v>
      </c>
      <c r="R895" s="24">
        <f t="shared" si="206"/>
        <v>-39.582307611216351</v>
      </c>
      <c r="S895" s="24">
        <f t="shared" si="199"/>
        <v>72.408803308823565</v>
      </c>
      <c r="T895" s="24">
        <f t="shared" si="200"/>
        <v>0.77119669117644207</v>
      </c>
      <c r="U895" s="24">
        <f t="shared" si="201"/>
        <v>83.40221999551278</v>
      </c>
      <c r="V895" s="24">
        <f t="shared" si="207"/>
        <v>0.77778000448722651</v>
      </c>
      <c r="W895" s="24">
        <f t="shared" si="208"/>
        <v>6.75</v>
      </c>
      <c r="X895" s="24">
        <f t="shared" si="209"/>
        <v>2.25</v>
      </c>
    </row>
    <row r="896" spans="1:24" x14ac:dyDescent="0.2">
      <c r="A896" s="60">
        <f>Spreads!A953</f>
        <v>44816</v>
      </c>
      <c r="B896" s="24">
        <f>IF(Spreads!$F953="","",Spreads!D953)</f>
        <v>77.34</v>
      </c>
      <c r="C896" s="24">
        <f t="shared" si="195"/>
        <v>9</v>
      </c>
      <c r="D896" s="24">
        <f>IF(Spreads!$F953="","",Spreads!G953)</f>
        <v>93.34</v>
      </c>
      <c r="E896" s="24">
        <f>IF(Spreads!$F953="","",Spreads!B953)</f>
        <v>85.84</v>
      </c>
      <c r="F896" s="24">
        <f>IF(Spreads!$F953="","",Spreads!F953)</f>
        <v>56.903178866944096</v>
      </c>
      <c r="G896" s="24">
        <f>IF(Spreads!$F953="","",Spreads!C953)</f>
        <v>74.34</v>
      </c>
      <c r="H896" s="24">
        <f>IF(Spreads!$F953="","",Spreads!H953)</f>
        <v>68.34</v>
      </c>
      <c r="I896" s="24">
        <f t="shared" si="202"/>
        <v>-11.436821133055908</v>
      </c>
      <c r="J896" s="24">
        <f t="shared" si="203"/>
        <v>6</v>
      </c>
      <c r="L896" s="24">
        <f t="shared" si="204"/>
        <v>17.5</v>
      </c>
      <c r="M896" s="24">
        <f t="shared" si="205"/>
        <v>25</v>
      </c>
      <c r="N896" s="24"/>
      <c r="O896" s="24">
        <f t="shared" si="196"/>
        <v>75.115249049328398</v>
      </c>
      <c r="P896" s="24">
        <f t="shared" si="197"/>
        <v>2.2247509506716057</v>
      </c>
      <c r="Q896" s="24">
        <f t="shared" si="198"/>
        <v>28.810710050935409</v>
      </c>
      <c r="R896" s="24">
        <f t="shared" si="206"/>
        <v>-40.247531183991313</v>
      </c>
      <c r="S896" s="24">
        <f t="shared" si="199"/>
        <v>74.092008928164475</v>
      </c>
      <c r="T896" s="24">
        <f t="shared" si="200"/>
        <v>0.24799107183552849</v>
      </c>
      <c r="U896" s="24">
        <f t="shared" si="201"/>
        <v>85.341566504073313</v>
      </c>
      <c r="V896" s="24">
        <f t="shared" si="207"/>
        <v>0.49843349592669028</v>
      </c>
      <c r="W896" s="24">
        <f t="shared" si="208"/>
        <v>6.75</v>
      </c>
      <c r="X896" s="24">
        <f t="shared" si="209"/>
        <v>2.25</v>
      </c>
    </row>
    <row r="897" spans="1:24" x14ac:dyDescent="0.2">
      <c r="A897" s="60">
        <f>Spreads!A954</f>
        <v>44817</v>
      </c>
      <c r="B897" s="24">
        <f>IF(Spreads!$F954="","",Spreads!D954)</f>
        <v>76.930000000000007</v>
      </c>
      <c r="C897" s="24">
        <f t="shared" si="195"/>
        <v>8</v>
      </c>
      <c r="D897" s="24">
        <f>IF(Spreads!$F954="","",Spreads!G954)</f>
        <v>93.93</v>
      </c>
      <c r="E897" s="24">
        <f>IF(Spreads!$F954="","",Spreads!B954)</f>
        <v>86.43</v>
      </c>
      <c r="F897" s="24">
        <f>IF(Spreads!$F954="","",Spreads!F954)</f>
        <v>54.827993188855054</v>
      </c>
      <c r="G897" s="24">
        <f>IF(Spreads!$F954="","",Spreads!C954)</f>
        <v>74.930000000000007</v>
      </c>
      <c r="H897" s="24">
        <f>IF(Spreads!$F954="","",Spreads!H954)</f>
        <v>68.930000000000007</v>
      </c>
      <c r="I897" s="24">
        <f t="shared" si="202"/>
        <v>-14.102006811144953</v>
      </c>
      <c r="J897" s="24">
        <f t="shared" si="203"/>
        <v>6</v>
      </c>
      <c r="L897" s="24">
        <f t="shared" si="204"/>
        <v>17.5</v>
      </c>
      <c r="M897" s="24">
        <f t="shared" si="205"/>
        <v>25</v>
      </c>
      <c r="N897" s="24"/>
      <c r="O897" s="24">
        <f t="shared" si="196"/>
        <v>75.947785491895218</v>
      </c>
      <c r="P897" s="24">
        <f t="shared" si="197"/>
        <v>0.98221450810478927</v>
      </c>
      <c r="Q897" s="24">
        <f t="shared" si="198"/>
        <v>29.030863664983478</v>
      </c>
      <c r="R897" s="24">
        <f t="shared" si="206"/>
        <v>-43.132870476128431</v>
      </c>
      <c r="S897" s="24">
        <f t="shared" si="199"/>
        <v>74.690256708532644</v>
      </c>
      <c r="T897" s="24">
        <f t="shared" si="200"/>
        <v>0.23974329146736295</v>
      </c>
      <c r="U897" s="24">
        <f t="shared" si="201"/>
        <v>86.075723276365167</v>
      </c>
      <c r="V897" s="24">
        <f t="shared" si="207"/>
        <v>0.35427672363483964</v>
      </c>
      <c r="W897" s="24">
        <f t="shared" si="208"/>
        <v>7</v>
      </c>
      <c r="X897" s="24">
        <f t="shared" si="209"/>
        <v>1</v>
      </c>
    </row>
    <row r="898" spans="1:24" x14ac:dyDescent="0.2">
      <c r="A898" s="60">
        <f>Spreads!A955</f>
        <v>44818</v>
      </c>
      <c r="B898" s="24">
        <f>IF(Spreads!$F955="","",Spreads!D955)</f>
        <v>72.64</v>
      </c>
      <c r="C898" s="24">
        <f t="shared" ref="C898:C960" si="210">B898-H898</f>
        <v>5.5</v>
      </c>
      <c r="D898" s="24">
        <f>IF(Spreads!$F955="","",Spreads!G955)</f>
        <v>92.14</v>
      </c>
      <c r="E898" s="24">
        <f>IF(Spreads!$F955="","",Spreads!B955)</f>
        <v>84.14</v>
      </c>
      <c r="F898" s="24">
        <f>IF(Spreads!$F955="","",Spreads!F955)</f>
        <v>54.6805756270236</v>
      </c>
      <c r="G898" s="24">
        <f>IF(Spreads!$F955="","",Spreads!C955)</f>
        <v>74.14</v>
      </c>
      <c r="H898" s="24">
        <f>IF(Spreads!$F955="","",Spreads!H955)</f>
        <v>67.14</v>
      </c>
      <c r="I898" s="24">
        <f t="shared" si="202"/>
        <v>-12.4594243729764</v>
      </c>
      <c r="J898" s="24">
        <f t="shared" si="203"/>
        <v>7</v>
      </c>
      <c r="L898" s="24">
        <f t="shared" si="204"/>
        <v>17</v>
      </c>
      <c r="M898" s="24">
        <f t="shared" si="205"/>
        <v>25</v>
      </c>
      <c r="N898" s="24"/>
      <c r="O898" s="24">
        <f t="shared" ref="O898:O960" si="211">$AA$39+($AA$40*F898)+($AA$41*H898)</f>
        <v>73.89579010468978</v>
      </c>
      <c r="P898" s="24">
        <f t="shared" ref="P898:P960" si="212">B898-O898</f>
        <v>-1.2557901046897797</v>
      </c>
      <c r="Q898" s="24">
        <f t="shared" ref="Q898:Q958" si="213">$AA$99+($AA$103*G898)+($AA$104*H898)</f>
        <v>28.824409111631578</v>
      </c>
      <c r="R898" s="24">
        <f t="shared" si="206"/>
        <v>-41.283833484607982</v>
      </c>
      <c r="S898" s="24">
        <f t="shared" ref="S898:S960" si="214">$AA$59+($AA$60*E898)+($AA$61*H898)</f>
        <v>72.697861438261867</v>
      </c>
      <c r="T898" s="24">
        <f t="shared" ref="T898:T960" si="215">G898-S898</f>
        <v>1.4421385617381333</v>
      </c>
      <c r="U898" s="24">
        <f t="shared" ref="U898:U960" si="216">$AA$18+($AA$19*B898)+($AA$20*D898)+($AA$21*H898)</f>
        <v>84.096677646582606</v>
      </c>
      <c r="V898" s="24">
        <f t="shared" si="207"/>
        <v>4.3322353417394766E-2</v>
      </c>
      <c r="W898" s="24">
        <f t="shared" si="208"/>
        <v>7.25</v>
      </c>
      <c r="X898" s="24">
        <f t="shared" si="209"/>
        <v>-1.75</v>
      </c>
    </row>
    <row r="899" spans="1:24" x14ac:dyDescent="0.2">
      <c r="A899" s="60">
        <f>Spreads!A956</f>
        <v>44819</v>
      </c>
      <c r="B899" s="24">
        <f>IF(Spreads!$F956="","",Spreads!D956)</f>
        <v>71.790000000000006</v>
      </c>
      <c r="C899" s="24">
        <f t="shared" si="210"/>
        <v>5</v>
      </c>
      <c r="D899" s="24">
        <f>IF(Spreads!$F956="","",Spreads!G956)</f>
        <v>91.79</v>
      </c>
      <c r="E899" s="24">
        <f>IF(Spreads!$F956="","",Spreads!B956)</f>
        <v>83.79</v>
      </c>
      <c r="F899" s="24">
        <f>IF(Spreads!$F956="","",Spreads!F956)</f>
        <v>54.703255251920744</v>
      </c>
      <c r="G899" s="24">
        <f>IF(Spreads!$F956="","",Spreads!C956)</f>
        <v>73.790000000000006</v>
      </c>
      <c r="H899" s="24">
        <f>IF(Spreads!$F956="","",Spreads!H956)</f>
        <v>66.790000000000006</v>
      </c>
      <c r="I899" s="24">
        <f t="shared" ref="I899:I960" si="217">F899-H899</f>
        <v>-12.086744748079262</v>
      </c>
      <c r="J899" s="24">
        <f t="shared" ref="J899:J960" si="218">G899-H899</f>
        <v>7</v>
      </c>
      <c r="L899" s="24">
        <f t="shared" ref="L899:L960" si="219">E899-H899</f>
        <v>17</v>
      </c>
      <c r="M899" s="24">
        <f t="shared" ref="M899:M960" si="220">D899-H899</f>
        <v>25</v>
      </c>
      <c r="N899" s="24"/>
      <c r="O899" s="24">
        <f t="shared" si="211"/>
        <v>73.490774380815324</v>
      </c>
      <c r="P899" s="24">
        <f t="shared" si="212"/>
        <v>-1.700774380815318</v>
      </c>
      <c r="Q899" s="24">
        <f t="shared" si="213"/>
        <v>28.693809510077635</v>
      </c>
      <c r="R899" s="24">
        <f t="shared" ref="R899:R960" si="221">I899-Q899</f>
        <v>-40.780554258156897</v>
      </c>
      <c r="S899" s="24">
        <f t="shared" si="214"/>
        <v>72.34296868719602</v>
      </c>
      <c r="T899" s="24">
        <f t="shared" si="215"/>
        <v>1.4470313128039862</v>
      </c>
      <c r="U899" s="24">
        <f t="shared" si="216"/>
        <v>83.710214768860112</v>
      </c>
      <c r="V899" s="24">
        <f t="shared" ref="V899:V960" si="222">E899-U899</f>
        <v>7.9785231139894108E-2</v>
      </c>
      <c r="W899" s="24">
        <f t="shared" ref="W899:W960" si="223">MROUND($AA$99+($AA$100*D899)+($AA$101*E899)+($AA$102*F899)+($AA$103*G899)+($AA$104*H899),0.25)</f>
        <v>7.25</v>
      </c>
      <c r="X899" s="24">
        <f t="shared" ref="X899:X960" si="224">C899-W899</f>
        <v>-2.25</v>
      </c>
    </row>
    <row r="900" spans="1:24" x14ac:dyDescent="0.2">
      <c r="A900" s="60">
        <f>Spreads!A957</f>
        <v>44820</v>
      </c>
      <c r="B900" s="24">
        <f>IF(Spreads!$F957="","",Spreads!D957)</f>
        <v>73.66</v>
      </c>
      <c r="C900" s="24">
        <f t="shared" si="210"/>
        <v>5</v>
      </c>
      <c r="D900" s="24">
        <f>IF(Spreads!$F957="","",Spreads!G957)</f>
        <v>93.66</v>
      </c>
      <c r="E900" s="24">
        <f>IF(Spreads!$F957="","",Spreads!B957)</f>
        <v>85.66</v>
      </c>
      <c r="F900" s="24">
        <f>IF(Spreads!$F957="","",Spreads!F957)</f>
        <v>54.669235814575025</v>
      </c>
      <c r="G900" s="24">
        <f>IF(Spreads!$F957="","",Spreads!C957)</f>
        <v>75.66</v>
      </c>
      <c r="H900" s="24">
        <f>IF(Spreads!$F957="","",Spreads!H957)</f>
        <v>68.66</v>
      </c>
      <c r="I900" s="24">
        <f t="shared" si="217"/>
        <v>-13.990764185424972</v>
      </c>
      <c r="J900" s="24">
        <f t="shared" si="218"/>
        <v>7</v>
      </c>
      <c r="L900" s="24">
        <f t="shared" si="219"/>
        <v>17</v>
      </c>
      <c r="M900" s="24">
        <f t="shared" si="220"/>
        <v>25</v>
      </c>
      <c r="N900" s="24"/>
      <c r="O900" s="24">
        <f t="shared" si="211"/>
        <v>75.648306272103952</v>
      </c>
      <c r="P900" s="24">
        <f t="shared" si="212"/>
        <v>-1.9883062721039551</v>
      </c>
      <c r="Q900" s="24">
        <f t="shared" si="213"/>
        <v>29.391584524094398</v>
      </c>
      <c r="R900" s="24">
        <f t="shared" si="221"/>
        <v>-43.38234870951937</v>
      </c>
      <c r="S900" s="24">
        <f t="shared" si="214"/>
        <v>74.239109957176439</v>
      </c>
      <c r="T900" s="24">
        <f t="shared" si="215"/>
        <v>1.420890042823558</v>
      </c>
      <c r="U900" s="24">
        <f t="shared" si="216"/>
        <v>85.894900293563865</v>
      </c>
      <c r="V900" s="24">
        <f t="shared" si="222"/>
        <v>-0.23490029356386799</v>
      </c>
      <c r="W900" s="24">
        <f t="shared" si="223"/>
        <v>7.5</v>
      </c>
      <c r="X900" s="24">
        <f t="shared" si="224"/>
        <v>-2.5</v>
      </c>
    </row>
    <row r="901" spans="1:24" x14ac:dyDescent="0.2">
      <c r="A901" s="60">
        <f>Spreads!A958</f>
        <v>44823</v>
      </c>
      <c r="B901" s="24">
        <f>IF(Spreads!$F958="","",Spreads!D958)</f>
        <v>73</v>
      </c>
      <c r="C901" s="24">
        <f t="shared" si="210"/>
        <v>5</v>
      </c>
      <c r="D901" s="24">
        <f>IF(Spreads!$F958="","",Spreads!G958)</f>
        <v>93</v>
      </c>
      <c r="E901" s="24">
        <f>IF(Spreads!$F958="","",Spreads!B958)</f>
        <v>85</v>
      </c>
      <c r="F901" s="24">
        <f>IF(Spreads!$F958="","",Spreads!F958)</f>
        <v>53.444536070129033</v>
      </c>
      <c r="G901" s="24">
        <f>IF(Spreads!$F958="","",Spreads!C958)</f>
        <v>75</v>
      </c>
      <c r="H901" s="24">
        <f>IF(Spreads!$F958="","",Spreads!H958)</f>
        <v>68</v>
      </c>
      <c r="I901" s="24">
        <f t="shared" si="217"/>
        <v>-14.555463929870967</v>
      </c>
      <c r="J901" s="24">
        <f t="shared" si="218"/>
        <v>7</v>
      </c>
      <c r="L901" s="24">
        <f t="shared" si="219"/>
        <v>17</v>
      </c>
      <c r="M901" s="24">
        <f t="shared" si="220"/>
        <v>25</v>
      </c>
      <c r="N901" s="24"/>
      <c r="O901" s="24">
        <f t="shared" si="211"/>
        <v>74.977770636321807</v>
      </c>
      <c r="P901" s="24">
        <f t="shared" si="212"/>
        <v>-1.9777706363218073</v>
      </c>
      <c r="Q901" s="24">
        <f t="shared" si="213"/>
        <v>29.145310989735542</v>
      </c>
      <c r="R901" s="24">
        <f t="shared" si="221"/>
        <v>-43.700774919606509</v>
      </c>
      <c r="S901" s="24">
        <f t="shared" si="214"/>
        <v>73.569883626595114</v>
      </c>
      <c r="T901" s="24">
        <f t="shared" si="215"/>
        <v>1.4301163734048856</v>
      </c>
      <c r="U901" s="24">
        <f t="shared" si="216"/>
        <v>85.123834814256654</v>
      </c>
      <c r="V901" s="24">
        <f t="shared" si="222"/>
        <v>-0.12383481425665366</v>
      </c>
      <c r="W901" s="24">
        <f t="shared" si="223"/>
        <v>7.25</v>
      </c>
      <c r="X901" s="24">
        <f t="shared" si="224"/>
        <v>-2.25</v>
      </c>
    </row>
    <row r="902" spans="1:24" x14ac:dyDescent="0.2">
      <c r="A902" s="60">
        <f>Spreads!A959</f>
        <v>44824</v>
      </c>
      <c r="B902" s="24">
        <f>IF(Spreads!$F959="","",Spreads!D959)</f>
        <v>73.59</v>
      </c>
      <c r="C902" s="24">
        <f t="shared" si="210"/>
        <v>5</v>
      </c>
      <c r="D902" s="24">
        <f>IF(Spreads!$F959="","",Spreads!G959)</f>
        <v>93.59</v>
      </c>
      <c r="E902" s="24">
        <f>IF(Spreads!$F959="","",Spreads!B959)</f>
        <v>85.59</v>
      </c>
      <c r="F902" s="24">
        <f>IF(Spreads!$F959="","",Spreads!F959)</f>
        <v>54.635216377229298</v>
      </c>
      <c r="G902" s="24">
        <f>IF(Spreads!$F959="","",Spreads!C959)</f>
        <v>75.59</v>
      </c>
      <c r="H902" s="24">
        <f>IF(Spreads!$F959="","",Spreads!H959)</f>
        <v>68.59</v>
      </c>
      <c r="I902" s="24">
        <f t="shared" si="217"/>
        <v>-13.954783622770705</v>
      </c>
      <c r="J902" s="24">
        <f t="shared" si="218"/>
        <v>7</v>
      </c>
      <c r="L902" s="24">
        <f t="shared" si="219"/>
        <v>17</v>
      </c>
      <c r="M902" s="24">
        <f t="shared" si="220"/>
        <v>25</v>
      </c>
      <c r="N902" s="24"/>
      <c r="O902" s="24">
        <f t="shared" si="211"/>
        <v>75.570138451403537</v>
      </c>
      <c r="P902" s="24">
        <f t="shared" si="212"/>
        <v>-1.9801384514035334</v>
      </c>
      <c r="Q902" s="24">
        <f t="shared" si="213"/>
        <v>29.365464603783622</v>
      </c>
      <c r="R902" s="24">
        <f t="shared" si="221"/>
        <v>-43.320248226554327</v>
      </c>
      <c r="S902" s="24">
        <f t="shared" si="214"/>
        <v>74.168131406963283</v>
      </c>
      <c r="T902" s="24">
        <f t="shared" si="215"/>
        <v>1.4218685930367201</v>
      </c>
      <c r="U902" s="24">
        <f t="shared" si="216"/>
        <v>85.813120621516134</v>
      </c>
      <c r="V902" s="24">
        <f t="shared" si="222"/>
        <v>-0.22312062151613077</v>
      </c>
      <c r="W902" s="24">
        <f t="shared" si="223"/>
        <v>7.5</v>
      </c>
      <c r="X902" s="24">
        <f t="shared" si="224"/>
        <v>-2.5</v>
      </c>
    </row>
    <row r="903" spans="1:24" x14ac:dyDescent="0.2">
      <c r="A903" s="60">
        <f>Spreads!A960</f>
        <v>44825</v>
      </c>
      <c r="B903" s="24">
        <f>IF(Spreads!$F960="","",Spreads!D960)</f>
        <v>72.83</v>
      </c>
      <c r="C903" s="24">
        <f t="shared" si="210"/>
        <v>5</v>
      </c>
      <c r="D903" s="24">
        <f>IF(Spreads!$F960="","",Spreads!G960)</f>
        <v>92.83</v>
      </c>
      <c r="E903" s="24">
        <f>IF(Spreads!$F960="","",Spreads!B960)</f>
        <v>84.83</v>
      </c>
      <c r="F903" s="24">
        <f>IF(Spreads!$F960="","",Spreads!F960)</f>
        <v>53.546594382166205</v>
      </c>
      <c r="G903" s="24">
        <f>IF(Spreads!$F960="","",Spreads!C960)</f>
        <v>74.83</v>
      </c>
      <c r="H903" s="24">
        <f>IF(Spreads!$F960="","",Spreads!H960)</f>
        <v>67.83</v>
      </c>
      <c r="I903" s="24">
        <f t="shared" si="217"/>
        <v>-14.283405617833793</v>
      </c>
      <c r="J903" s="24">
        <f t="shared" si="218"/>
        <v>7</v>
      </c>
      <c r="L903" s="24">
        <f t="shared" si="219"/>
        <v>17</v>
      </c>
      <c r="M903" s="24">
        <f t="shared" si="220"/>
        <v>25</v>
      </c>
      <c r="N903" s="24"/>
      <c r="O903" s="24">
        <f t="shared" si="211"/>
        <v>74.77435353628087</v>
      </c>
      <c r="P903" s="24">
        <f t="shared" si="212"/>
        <v>-1.9443535362808717</v>
      </c>
      <c r="Q903" s="24">
        <f t="shared" si="213"/>
        <v>29.081876897552199</v>
      </c>
      <c r="R903" s="24">
        <f t="shared" si="221"/>
        <v>-43.365282515385992</v>
      </c>
      <c r="S903" s="24">
        <f t="shared" si="214"/>
        <v>73.397507147505976</v>
      </c>
      <c r="T903" s="24">
        <f t="shared" si="215"/>
        <v>1.4324928524940219</v>
      </c>
      <c r="U903" s="24">
        <f t="shared" si="216"/>
        <v>84.925227039283584</v>
      </c>
      <c r="V903" s="24">
        <f t="shared" si="222"/>
        <v>-9.5227039283585668E-2</v>
      </c>
      <c r="W903" s="24">
        <f t="shared" si="223"/>
        <v>7.25</v>
      </c>
      <c r="X903" s="24">
        <f t="shared" si="224"/>
        <v>-2.25</v>
      </c>
    </row>
    <row r="904" spans="1:24" x14ac:dyDescent="0.2">
      <c r="A904" s="60">
        <f>Spreads!A961</f>
        <v>44826</v>
      </c>
      <c r="B904" s="24">
        <f>IF(Spreads!$F961="","",Spreads!D961)</f>
        <v>74.430000000000007</v>
      </c>
      <c r="C904" s="24">
        <f t="shared" si="210"/>
        <v>5</v>
      </c>
      <c r="D904" s="24">
        <f>IF(Spreads!$F961="","",Spreads!G961)</f>
        <v>91.43</v>
      </c>
      <c r="E904" s="24">
        <f>IF(Spreads!$F961="","",Spreads!B961)</f>
        <v>86.43</v>
      </c>
      <c r="F904" s="24">
        <f>IF(Spreads!$F961="","",Spreads!F961)</f>
        <v>52.594050136485983</v>
      </c>
      <c r="G904" s="24">
        <f>IF(Spreads!$F961="","",Spreads!C961)</f>
        <v>76.430000000000007</v>
      </c>
      <c r="H904" s="24">
        <f>IF(Spreads!$F961="","",Spreads!H961)</f>
        <v>69.430000000000007</v>
      </c>
      <c r="I904" s="24">
        <f t="shared" si="217"/>
        <v>-16.835949863514024</v>
      </c>
      <c r="J904" s="24">
        <f t="shared" si="218"/>
        <v>7</v>
      </c>
      <c r="L904" s="24">
        <f t="shared" si="219"/>
        <v>17</v>
      </c>
      <c r="M904" s="24">
        <f t="shared" si="220"/>
        <v>22</v>
      </c>
      <c r="N904" s="24"/>
      <c r="O904" s="24">
        <f t="shared" si="211"/>
        <v>76.688278770422329</v>
      </c>
      <c r="P904" s="24">
        <f t="shared" si="212"/>
        <v>-2.2582787704223222</v>
      </c>
      <c r="Q904" s="24">
        <f t="shared" si="213"/>
        <v>29.678903647513078</v>
      </c>
      <c r="R904" s="24">
        <f t="shared" si="221"/>
        <v>-46.514853511027098</v>
      </c>
      <c r="S904" s="24">
        <f t="shared" si="214"/>
        <v>75.019874009521345</v>
      </c>
      <c r="T904" s="24">
        <f t="shared" si="215"/>
        <v>1.4101259904786616</v>
      </c>
      <c r="U904" s="24">
        <f t="shared" si="216"/>
        <v>85.146222382590651</v>
      </c>
      <c r="V904" s="24">
        <f t="shared" si="222"/>
        <v>1.2837776174093563</v>
      </c>
      <c r="W904" s="24">
        <f t="shared" si="223"/>
        <v>7.75</v>
      </c>
      <c r="X904" s="24">
        <f t="shared" si="224"/>
        <v>-2.75</v>
      </c>
    </row>
    <row r="905" spans="1:24" x14ac:dyDescent="0.2">
      <c r="A905" s="60">
        <f>Spreads!A962</f>
        <v>44827</v>
      </c>
      <c r="B905" s="24">
        <f>IF(Spreads!$F962="","",Spreads!D962)</f>
        <v>72</v>
      </c>
      <c r="C905" s="24">
        <f t="shared" si="210"/>
        <v>5</v>
      </c>
      <c r="D905" s="24">
        <f>IF(Spreads!$F962="","",Spreads!G962)</f>
        <v>89</v>
      </c>
      <c r="E905" s="24">
        <f>IF(Spreads!$F962="","",Spreads!B962)</f>
        <v>84</v>
      </c>
      <c r="F905" s="24">
        <f>IF(Spreads!$F962="","",Spreads!F962)</f>
        <v>48.851912028456582</v>
      </c>
      <c r="G905" s="24">
        <f>IF(Spreads!$F962="","",Spreads!C962)</f>
        <v>74</v>
      </c>
      <c r="H905" s="24">
        <f>IF(Spreads!$F962="","",Spreads!H962)</f>
        <v>67</v>
      </c>
      <c r="I905" s="24">
        <f t="shared" si="217"/>
        <v>-18.148087971543418</v>
      </c>
      <c r="J905" s="24">
        <f t="shared" si="218"/>
        <v>7</v>
      </c>
      <c r="L905" s="24">
        <f t="shared" si="219"/>
        <v>17</v>
      </c>
      <c r="M905" s="24">
        <f t="shared" si="220"/>
        <v>22</v>
      </c>
      <c r="N905" s="24"/>
      <c r="O905" s="24">
        <f t="shared" si="211"/>
        <v>74.163085236769589</v>
      </c>
      <c r="P905" s="24">
        <f t="shared" si="212"/>
        <v>-2.1630852367695894</v>
      </c>
      <c r="Q905" s="24">
        <f t="shared" si="213"/>
        <v>28.77216927101</v>
      </c>
      <c r="R905" s="24">
        <f t="shared" si="221"/>
        <v>-46.920257242553419</v>
      </c>
      <c r="S905" s="24">
        <f t="shared" si="214"/>
        <v>72.555904337835528</v>
      </c>
      <c r="T905" s="24">
        <f t="shared" si="215"/>
        <v>1.4440956621644716</v>
      </c>
      <c r="U905" s="24">
        <f t="shared" si="216"/>
        <v>82.307299481504998</v>
      </c>
      <c r="V905" s="24">
        <f t="shared" si="222"/>
        <v>1.6927005184950019</v>
      </c>
      <c r="W905" s="24">
        <f t="shared" si="223"/>
        <v>7.5</v>
      </c>
      <c r="X905" s="24">
        <f t="shared" si="224"/>
        <v>-2.5</v>
      </c>
    </row>
    <row r="906" spans="1:24" x14ac:dyDescent="0.2">
      <c r="A906" s="60">
        <f>Spreads!A963</f>
        <v>44830</v>
      </c>
      <c r="B906" s="24">
        <f>IF(Spreads!$F963="","",Spreads!D963)</f>
        <v>71.11</v>
      </c>
      <c r="C906" s="24">
        <f t="shared" si="210"/>
        <v>5</v>
      </c>
      <c r="D906" s="24">
        <f>IF(Spreads!$F963="","",Spreads!G963)</f>
        <v>87.11</v>
      </c>
      <c r="E906" s="24">
        <f>IF(Spreads!$F963="","",Spreads!B963)</f>
        <v>82.11</v>
      </c>
      <c r="F906" s="24">
        <f>IF(Spreads!$F963="","",Spreads!F963)</f>
        <v>47.615872471562021</v>
      </c>
      <c r="G906" s="24">
        <f>IF(Spreads!$F963="","",Spreads!C963)</f>
        <v>73.11</v>
      </c>
      <c r="H906" s="24">
        <f>IF(Spreads!$F963="","",Spreads!H963)</f>
        <v>66.11</v>
      </c>
      <c r="I906" s="24">
        <f t="shared" si="217"/>
        <v>-18.494127528437978</v>
      </c>
      <c r="J906" s="24">
        <f t="shared" si="218"/>
        <v>7</v>
      </c>
      <c r="L906" s="24">
        <f t="shared" si="219"/>
        <v>16</v>
      </c>
      <c r="M906" s="24">
        <f t="shared" si="220"/>
        <v>21</v>
      </c>
      <c r="N906" s="24"/>
      <c r="O906" s="24">
        <f t="shared" si="211"/>
        <v>73.228326337483651</v>
      </c>
      <c r="P906" s="24">
        <f t="shared" si="212"/>
        <v>-2.1183263374836514</v>
      </c>
      <c r="Q906" s="24">
        <f t="shared" si="213"/>
        <v>28.440073141344261</v>
      </c>
      <c r="R906" s="24">
        <f t="shared" si="221"/>
        <v>-46.934200669782243</v>
      </c>
      <c r="S906" s="24">
        <f t="shared" si="214"/>
        <v>71.298718084057271</v>
      </c>
      <c r="T906" s="24">
        <f t="shared" si="215"/>
        <v>1.8112819159427289</v>
      </c>
      <c r="U906" s="24">
        <f t="shared" si="216"/>
        <v>80.718111264303417</v>
      </c>
      <c r="V906" s="24">
        <f t="shared" si="222"/>
        <v>1.3918887356965826</v>
      </c>
      <c r="W906" s="24">
        <f t="shared" si="223"/>
        <v>7.5</v>
      </c>
      <c r="X906" s="24">
        <f t="shared" si="224"/>
        <v>-2.5</v>
      </c>
    </row>
    <row r="907" spans="1:24" x14ac:dyDescent="0.2">
      <c r="A907" s="60">
        <f>Spreads!A964</f>
        <v>44831</v>
      </c>
      <c r="B907" s="24">
        <f>IF(Spreads!$F964="","",Spreads!D964)</f>
        <v>70.66</v>
      </c>
      <c r="C907" s="24">
        <f t="shared" si="210"/>
        <v>5</v>
      </c>
      <c r="D907" s="24">
        <f>IF(Spreads!$F964="","",Spreads!G964)</f>
        <v>86.66</v>
      </c>
      <c r="E907" s="24">
        <f>IF(Spreads!$F964="","",Spreads!B964)</f>
        <v>81.66</v>
      </c>
      <c r="F907" s="24">
        <f>IF(Spreads!$F964="","",Spreads!F964)</f>
        <v>47.956066845019244</v>
      </c>
      <c r="G907" s="24">
        <f>IF(Spreads!$F964="","",Spreads!C964)</f>
        <v>73.16</v>
      </c>
      <c r="H907" s="24">
        <f>IF(Spreads!$F964="","",Spreads!H964)</f>
        <v>65.66</v>
      </c>
      <c r="I907" s="24">
        <f t="shared" si="217"/>
        <v>-17.703933154980753</v>
      </c>
      <c r="J907" s="24">
        <f t="shared" si="218"/>
        <v>7.5</v>
      </c>
      <c r="L907" s="24">
        <f t="shared" si="219"/>
        <v>16</v>
      </c>
      <c r="M907" s="24">
        <f t="shared" si="220"/>
        <v>21</v>
      </c>
      <c r="N907" s="24"/>
      <c r="O907" s="24">
        <f t="shared" si="211"/>
        <v>72.684718632741721</v>
      </c>
      <c r="P907" s="24">
        <f t="shared" si="212"/>
        <v>-2.0247186327417239</v>
      </c>
      <c r="Q907" s="24">
        <f t="shared" si="213"/>
        <v>28.50289392950118</v>
      </c>
      <c r="R907" s="24">
        <f t="shared" si="221"/>
        <v>-46.20682708448193</v>
      </c>
      <c r="S907" s="24">
        <f t="shared" si="214"/>
        <v>70.842427404115455</v>
      </c>
      <c r="T907" s="24">
        <f t="shared" si="215"/>
        <v>2.3175725958845419</v>
      </c>
      <c r="U907" s="24">
        <f t="shared" si="216"/>
        <v>80.192384801139411</v>
      </c>
      <c r="V907" s="24">
        <f t="shared" si="222"/>
        <v>1.4676151988605852</v>
      </c>
      <c r="W907" s="24">
        <f t="shared" si="223"/>
        <v>7.75</v>
      </c>
      <c r="X907" s="24">
        <f t="shared" si="224"/>
        <v>-2.75</v>
      </c>
    </row>
    <row r="908" spans="1:24" x14ac:dyDescent="0.2">
      <c r="A908" s="60">
        <f>Spreads!A965</f>
        <v>44832</v>
      </c>
      <c r="B908" s="24">
        <f>IF(Spreads!$F965="","",Spreads!D965)</f>
        <v>70.52</v>
      </c>
      <c r="C908" s="24">
        <f t="shared" si="210"/>
        <v>5</v>
      </c>
      <c r="D908" s="24">
        <f>IF(Spreads!$F965="","",Spreads!G965)</f>
        <v>86.52</v>
      </c>
      <c r="E908" s="24">
        <f>IF(Spreads!$F965="","",Spreads!B965)</f>
        <v>81.52</v>
      </c>
      <c r="F908" s="24">
        <f>IF(Spreads!$F965="","",Spreads!F965)</f>
        <v>47.332377160347669</v>
      </c>
      <c r="G908" s="24">
        <f>IF(Spreads!$F965="","",Spreads!C965)</f>
        <v>73.02</v>
      </c>
      <c r="H908" s="24">
        <f>IF(Spreads!$F965="","",Spreads!H965)</f>
        <v>65.52</v>
      </c>
      <c r="I908" s="24">
        <f t="shared" si="217"/>
        <v>-18.187622839652327</v>
      </c>
      <c r="J908" s="24">
        <f t="shared" si="218"/>
        <v>7.5</v>
      </c>
      <c r="L908" s="24">
        <f t="shared" si="219"/>
        <v>16</v>
      </c>
      <c r="M908" s="24">
        <f t="shared" si="220"/>
        <v>21</v>
      </c>
      <c r="N908" s="24"/>
      <c r="O908" s="24">
        <f t="shared" si="211"/>
        <v>72.569245014767162</v>
      </c>
      <c r="P908" s="24">
        <f t="shared" si="212"/>
        <v>-2.0492450147671661</v>
      </c>
      <c r="Q908" s="24">
        <f t="shared" si="213"/>
        <v>28.450654088879602</v>
      </c>
      <c r="R908" s="24">
        <f t="shared" si="221"/>
        <v>-46.63827692853193</v>
      </c>
      <c r="S908" s="24">
        <f t="shared" si="214"/>
        <v>70.700470303689116</v>
      </c>
      <c r="T908" s="24">
        <f t="shared" si="215"/>
        <v>2.3195296963108802</v>
      </c>
      <c r="U908" s="24">
        <f t="shared" si="216"/>
        <v>80.028825457043951</v>
      </c>
      <c r="V908" s="24">
        <f t="shared" si="222"/>
        <v>1.4911745429560455</v>
      </c>
      <c r="W908" s="24">
        <f t="shared" si="223"/>
        <v>7.75</v>
      </c>
      <c r="X908" s="24">
        <f t="shared" si="224"/>
        <v>-2.75</v>
      </c>
    </row>
    <row r="909" spans="1:24" x14ac:dyDescent="0.2">
      <c r="A909" s="60">
        <f>Spreads!A966</f>
        <v>44833</v>
      </c>
      <c r="B909" s="24">
        <f>IF(Spreads!$F966="","",Spreads!D966)</f>
        <v>72.48</v>
      </c>
      <c r="C909" s="24">
        <f t="shared" si="210"/>
        <v>5</v>
      </c>
      <c r="D909" s="24">
        <f>IF(Spreads!$F966="","",Spreads!G966)</f>
        <v>88.48</v>
      </c>
      <c r="E909" s="24">
        <f>IF(Spreads!$F966="","",Spreads!B966)</f>
        <v>82.98</v>
      </c>
      <c r="F909" s="24">
        <f>IF(Spreads!$F966="","",Spreads!F966)</f>
        <v>50.314747834322624</v>
      </c>
      <c r="G909" s="24">
        <f>IF(Spreads!$F966="","",Spreads!C966)</f>
        <v>74.98</v>
      </c>
      <c r="H909" s="24">
        <f>IF(Spreads!$F966="","",Spreads!H966)</f>
        <v>67.48</v>
      </c>
      <c r="I909" s="24">
        <f t="shared" si="217"/>
        <v>-17.16525216567738</v>
      </c>
      <c r="J909" s="24">
        <f t="shared" si="218"/>
        <v>7.5</v>
      </c>
      <c r="L909" s="24">
        <f t="shared" si="219"/>
        <v>15.5</v>
      </c>
      <c r="M909" s="24">
        <f t="shared" si="220"/>
        <v>21</v>
      </c>
      <c r="N909" s="24"/>
      <c r="O909" s="24">
        <f t="shared" si="211"/>
        <v>74.60867252104606</v>
      </c>
      <c r="P909" s="24">
        <f t="shared" si="212"/>
        <v>-2.128672521046056</v>
      </c>
      <c r="Q909" s="24">
        <f t="shared" si="213"/>
        <v>29.182011857581678</v>
      </c>
      <c r="R909" s="24">
        <f t="shared" si="221"/>
        <v>-46.347264023259058</v>
      </c>
      <c r="S909" s="24">
        <f t="shared" si="214"/>
        <v>72.510497366266804</v>
      </c>
      <c r="T909" s="24">
        <f t="shared" si="215"/>
        <v>2.4695026337331996</v>
      </c>
      <c r="U909" s="24">
        <f t="shared" si="216"/>
        <v>82.318656274380515</v>
      </c>
      <c r="V909" s="24">
        <f t="shared" si="222"/>
        <v>0.66134372561948851</v>
      </c>
      <c r="W909" s="24">
        <f t="shared" si="223"/>
        <v>8</v>
      </c>
      <c r="X909" s="24">
        <f t="shared" si="224"/>
        <v>-3</v>
      </c>
    </row>
    <row r="910" spans="1:24" x14ac:dyDescent="0.2">
      <c r="A910" s="60">
        <f>Spreads!A967</f>
        <v>44834</v>
      </c>
      <c r="B910" s="24">
        <f>IF(Spreads!$F967="","",Spreads!D967)</f>
        <v>70.349999999999994</v>
      </c>
      <c r="C910" s="24">
        <f t="shared" si="210"/>
        <v>5</v>
      </c>
      <c r="D910" s="24">
        <f>IF(Spreads!$F967="","",Spreads!G967)</f>
        <v>85.35</v>
      </c>
      <c r="E910" s="24">
        <f>IF(Spreads!$F967="","",Spreads!B967)</f>
        <v>80.849999999999994</v>
      </c>
      <c r="F910" s="24">
        <f>IF(Spreads!$F967="","",Spreads!F967)</f>
        <v>49.305504526399538</v>
      </c>
      <c r="G910" s="24">
        <f>IF(Spreads!$F967="","",Spreads!C967)</f>
        <v>72.849999999999994</v>
      </c>
      <c r="H910" s="24">
        <f>IF(Spreads!$F967="","",Spreads!H967)</f>
        <v>65.349999999999994</v>
      </c>
      <c r="I910" s="24">
        <f t="shared" si="217"/>
        <v>-16.044495473600456</v>
      </c>
      <c r="J910" s="24">
        <f t="shared" si="218"/>
        <v>7.5</v>
      </c>
      <c r="L910" s="24">
        <f t="shared" si="219"/>
        <v>15.5</v>
      </c>
      <c r="M910" s="24">
        <f t="shared" si="220"/>
        <v>20</v>
      </c>
      <c r="N910" s="24"/>
      <c r="O910" s="24">
        <f t="shared" si="211"/>
        <v>72.228231305229571</v>
      </c>
      <c r="P910" s="24">
        <f t="shared" si="212"/>
        <v>-1.8782313052295763</v>
      </c>
      <c r="Q910" s="24">
        <f t="shared" si="213"/>
        <v>28.38721999669626</v>
      </c>
      <c r="R910" s="24">
        <f t="shared" si="221"/>
        <v>-44.431715470296716</v>
      </c>
      <c r="S910" s="24">
        <f t="shared" si="214"/>
        <v>70.350721481208865</v>
      </c>
      <c r="T910" s="24">
        <f t="shared" si="215"/>
        <v>2.4992785187911295</v>
      </c>
      <c r="U910" s="24">
        <f t="shared" si="216"/>
        <v>79.28079958090477</v>
      </c>
      <c r="V910" s="24">
        <f t="shared" si="222"/>
        <v>1.5692004190952247</v>
      </c>
      <c r="W910" s="24">
        <f t="shared" si="223"/>
        <v>7.75</v>
      </c>
      <c r="X910" s="24">
        <f t="shared" si="224"/>
        <v>-2.75</v>
      </c>
    </row>
    <row r="911" spans="1:24" x14ac:dyDescent="0.2">
      <c r="A911" s="60">
        <f>Spreads!A968</f>
        <v>44837</v>
      </c>
      <c r="B911" s="24">
        <f>IF(Spreads!$F968="","",Spreads!D968)</f>
        <v>68.34</v>
      </c>
      <c r="C911" s="24">
        <f t="shared" si="210"/>
        <v>5</v>
      </c>
      <c r="D911" s="24">
        <f>IF(Spreads!$F968="","",Spreads!G968)</f>
        <v>83.34</v>
      </c>
      <c r="E911" s="24">
        <f>IF(Spreads!$F968="","",Spreads!B968)</f>
        <v>78.84</v>
      </c>
      <c r="F911" s="24">
        <f>IF(Spreads!$F968="","",Spreads!F968)</f>
        <v>51.641505890805774</v>
      </c>
      <c r="G911" s="24">
        <f>IF(Spreads!$F968="","",Spreads!C968)</f>
        <v>70.84</v>
      </c>
      <c r="H911" s="24">
        <f>IF(Spreads!$F968="","",Spreads!H968)</f>
        <v>63.34</v>
      </c>
      <c r="I911" s="24">
        <f t="shared" si="217"/>
        <v>-11.698494109194229</v>
      </c>
      <c r="J911" s="24">
        <f t="shared" si="218"/>
        <v>7.5</v>
      </c>
      <c r="L911" s="24">
        <f t="shared" si="219"/>
        <v>15.5</v>
      </c>
      <c r="M911" s="24">
        <f t="shared" si="220"/>
        <v>20</v>
      </c>
      <c r="N911" s="24"/>
      <c r="O911" s="24">
        <f t="shared" si="211"/>
        <v>69.740074733844338</v>
      </c>
      <c r="P911" s="24">
        <f t="shared" si="212"/>
        <v>-1.4000747338443347</v>
      </c>
      <c r="Q911" s="24">
        <f t="shared" si="213"/>
        <v>27.637205142057919</v>
      </c>
      <c r="R911" s="24">
        <f t="shared" si="221"/>
        <v>-39.335699251252151</v>
      </c>
      <c r="S911" s="24">
        <f t="shared" si="214"/>
        <v>68.312623110802093</v>
      </c>
      <c r="T911" s="24">
        <f t="shared" si="215"/>
        <v>2.5273768891979103</v>
      </c>
      <c r="U911" s="24">
        <f t="shared" si="216"/>
        <v>76.932554712105556</v>
      </c>
      <c r="V911" s="24">
        <f t="shared" si="222"/>
        <v>1.907445287894447</v>
      </c>
      <c r="W911" s="24">
        <f t="shared" si="223"/>
        <v>7.5</v>
      </c>
      <c r="X911" s="24">
        <f t="shared" si="224"/>
        <v>-2.5</v>
      </c>
    </row>
    <row r="912" spans="1:24" x14ac:dyDescent="0.2">
      <c r="A912" s="60">
        <f>Spreads!A969</f>
        <v>44838</v>
      </c>
      <c r="B912" s="24">
        <f>IF(Spreads!$F969="","",Spreads!D969)</f>
        <v>70.02</v>
      </c>
      <c r="C912" s="24">
        <f t="shared" si="210"/>
        <v>5</v>
      </c>
      <c r="D912" s="24">
        <f>IF(Spreads!$F969="","",Spreads!G969)</f>
        <v>85.02</v>
      </c>
      <c r="E912" s="24">
        <f>IF(Spreads!$F969="","",Spreads!B969)</f>
        <v>80.52</v>
      </c>
      <c r="F912" s="24">
        <f>IF(Spreads!$F969="","",Spreads!F969)</f>
        <v>53.523914757269054</v>
      </c>
      <c r="G912" s="24">
        <f>IF(Spreads!$F969="","",Spreads!C969)</f>
        <v>72.52</v>
      </c>
      <c r="H912" s="24">
        <f>IF(Spreads!$F969="","",Spreads!H969)</f>
        <v>65.02</v>
      </c>
      <c r="I912" s="24">
        <f t="shared" si="217"/>
        <v>-11.496085242730942</v>
      </c>
      <c r="J912" s="24">
        <f t="shared" si="218"/>
        <v>7.5</v>
      </c>
      <c r="L912" s="24">
        <f t="shared" si="219"/>
        <v>15.5</v>
      </c>
      <c r="M912" s="24">
        <f t="shared" si="220"/>
        <v>20</v>
      </c>
      <c r="N912" s="24"/>
      <c r="O912" s="24">
        <f t="shared" si="211"/>
        <v>71.537714059183486</v>
      </c>
      <c r="P912" s="24">
        <f t="shared" si="212"/>
        <v>-1.5177140591834899</v>
      </c>
      <c r="Q912" s="24">
        <f t="shared" si="213"/>
        <v>28.264083229516832</v>
      </c>
      <c r="R912" s="24">
        <f t="shared" si="221"/>
        <v>-39.76016847224777</v>
      </c>
      <c r="S912" s="24">
        <f t="shared" si="214"/>
        <v>70.016108315918203</v>
      </c>
      <c r="T912" s="24">
        <f t="shared" si="215"/>
        <v>2.5038916840817933</v>
      </c>
      <c r="U912" s="24">
        <f t="shared" si="216"/>
        <v>78.895266841251157</v>
      </c>
      <c r="V912" s="24">
        <f t="shared" si="222"/>
        <v>1.6247331587488389</v>
      </c>
      <c r="W912" s="24">
        <f t="shared" si="223"/>
        <v>7.75</v>
      </c>
      <c r="X912" s="24">
        <f t="shared" si="224"/>
        <v>-2.75</v>
      </c>
    </row>
    <row r="913" spans="1:24" x14ac:dyDescent="0.2">
      <c r="A913" s="60">
        <f>Spreads!A970</f>
        <v>44839</v>
      </c>
      <c r="B913" s="24">
        <f>IF(Spreads!$F970="","",Spreads!D970)</f>
        <v>73.540000000000006</v>
      </c>
      <c r="C913" s="24">
        <f t="shared" si="210"/>
        <v>8</v>
      </c>
      <c r="D913" s="24">
        <f>IF(Spreads!$F970="","",Spreads!G970)</f>
        <v>85.54</v>
      </c>
      <c r="E913" s="24">
        <f>IF(Spreads!$F970="","",Spreads!B970)</f>
        <v>81.540000000000006</v>
      </c>
      <c r="F913" s="24">
        <f>IF(Spreads!$F970="","",Spreads!F970)</f>
        <v>56.540304868589722</v>
      </c>
      <c r="G913" s="24">
        <f>IF(Spreads!$F970="","",Spreads!C970)</f>
        <v>71.540000000000006</v>
      </c>
      <c r="H913" s="24">
        <f>IF(Spreads!$F970="","",Spreads!H970)</f>
        <v>65.540000000000006</v>
      </c>
      <c r="I913" s="24">
        <f t="shared" si="217"/>
        <v>-8.9996951314102844</v>
      </c>
      <c r="J913" s="24">
        <f t="shared" si="218"/>
        <v>6</v>
      </c>
      <c r="L913" s="24">
        <f t="shared" si="219"/>
        <v>16</v>
      </c>
      <c r="M913" s="24">
        <f t="shared" si="220"/>
        <v>20</v>
      </c>
      <c r="N913" s="24"/>
      <c r="O913" s="24">
        <f t="shared" si="211"/>
        <v>71.915151362913591</v>
      </c>
      <c r="P913" s="24">
        <f t="shared" si="212"/>
        <v>1.6248486370864157</v>
      </c>
      <c r="Q913" s="24">
        <f t="shared" si="213"/>
        <v>27.765913238503881</v>
      </c>
      <c r="R913" s="24">
        <f t="shared" si="221"/>
        <v>-36.765608369914162</v>
      </c>
      <c r="S913" s="24">
        <f t="shared" si="214"/>
        <v>70.720749889464315</v>
      </c>
      <c r="T913" s="24">
        <f t="shared" si="215"/>
        <v>0.81925011053569108</v>
      </c>
      <c r="U913" s="24">
        <f t="shared" si="216"/>
        <v>79.368160081365801</v>
      </c>
      <c r="V913" s="24">
        <f t="shared" si="222"/>
        <v>2.1718399186342054</v>
      </c>
      <c r="W913" s="24">
        <f t="shared" si="223"/>
        <v>7</v>
      </c>
      <c r="X913" s="24">
        <f t="shared" si="224"/>
        <v>1</v>
      </c>
    </row>
    <row r="914" spans="1:24" x14ac:dyDescent="0.2">
      <c r="A914" s="60">
        <f>Spreads!A971</f>
        <v>44840</v>
      </c>
      <c r="B914" s="24">
        <f>IF(Spreads!$F971="","",Spreads!D971)</f>
        <v>74.52</v>
      </c>
      <c r="C914" s="24">
        <f t="shared" si="210"/>
        <v>8.5</v>
      </c>
      <c r="D914" s="24">
        <f>IF(Spreads!$F971="","",Spreads!G971)</f>
        <v>86.02</v>
      </c>
      <c r="E914" s="24">
        <f>IF(Spreads!$F971="","",Spreads!B971)</f>
        <v>82.02</v>
      </c>
      <c r="F914" s="24">
        <f>IF(Spreads!$F971="","",Spreads!F971)</f>
        <v>56.415566931655405</v>
      </c>
      <c r="G914" s="24">
        <f>IF(Spreads!$F971="","",Spreads!C971)</f>
        <v>72.52</v>
      </c>
      <c r="H914" s="24">
        <f>IF(Spreads!$F971="","",Spreads!H971)</f>
        <v>66.02</v>
      </c>
      <c r="I914" s="24">
        <f t="shared" si="217"/>
        <v>-9.6044330683445907</v>
      </c>
      <c r="J914" s="24">
        <f t="shared" si="218"/>
        <v>6.5</v>
      </c>
      <c r="L914" s="24">
        <f t="shared" si="219"/>
        <v>16</v>
      </c>
      <c r="M914" s="24">
        <f t="shared" si="220"/>
        <v>20</v>
      </c>
      <c r="N914" s="24"/>
      <c r="O914" s="24">
        <f t="shared" si="211"/>
        <v>72.477487285550836</v>
      </c>
      <c r="P914" s="24">
        <f t="shared" si="212"/>
        <v>2.0425127144491597</v>
      </c>
      <c r="Q914" s="24">
        <f t="shared" si="213"/>
        <v>28.175755825075552</v>
      </c>
      <c r="R914" s="24">
        <f t="shared" si="221"/>
        <v>-37.780188893420146</v>
      </c>
      <c r="S914" s="24">
        <f t="shared" si="214"/>
        <v>71.207459948068902</v>
      </c>
      <c r="T914" s="24">
        <f t="shared" si="215"/>
        <v>1.3125400519310944</v>
      </c>
      <c r="U914" s="24">
        <f t="shared" si="216"/>
        <v>79.906499492891214</v>
      </c>
      <c r="V914" s="24">
        <f t="shared" si="222"/>
        <v>2.1135005071087818</v>
      </c>
      <c r="W914" s="24">
        <f t="shared" si="223"/>
        <v>7.25</v>
      </c>
      <c r="X914" s="24">
        <f t="shared" si="224"/>
        <v>1.25</v>
      </c>
    </row>
    <row r="915" spans="1:24" x14ac:dyDescent="0.2">
      <c r="A915" s="60">
        <f>Spreads!A972</f>
        <v>44841</v>
      </c>
      <c r="B915" s="24">
        <f>IF(Spreads!$F972="","",Spreads!D972)</f>
        <v>75.099999999999994</v>
      </c>
      <c r="C915" s="24">
        <f t="shared" si="210"/>
        <v>8.5</v>
      </c>
      <c r="D915" s="24">
        <f>IF(Spreads!$F972="","",Spreads!G972)</f>
        <v>86.6</v>
      </c>
      <c r="E915" s="24">
        <f>IF(Spreads!$F972="","",Spreads!B972)</f>
        <v>82.6</v>
      </c>
      <c r="F915" s="24">
        <f>IF(Spreads!$F972="","",Spreads!F972)</f>
        <v>58.003140674455764</v>
      </c>
      <c r="G915" s="24">
        <f>IF(Spreads!$F972="","",Spreads!C972)</f>
        <v>73.599999999999994</v>
      </c>
      <c r="H915" s="24">
        <f>IF(Spreads!$F972="","",Spreads!H972)</f>
        <v>66.599999999999994</v>
      </c>
      <c r="I915" s="24">
        <f t="shared" si="217"/>
        <v>-8.59685932554423</v>
      </c>
      <c r="J915" s="24">
        <f t="shared" si="218"/>
        <v>7</v>
      </c>
      <c r="L915" s="24">
        <f t="shared" si="219"/>
        <v>16</v>
      </c>
      <c r="M915" s="24">
        <f t="shared" si="220"/>
        <v>20</v>
      </c>
      <c r="N915" s="24"/>
      <c r="O915" s="24">
        <f t="shared" si="211"/>
        <v>73.029143715722839</v>
      </c>
      <c r="P915" s="24">
        <f t="shared" si="212"/>
        <v>2.0708562842771556</v>
      </c>
      <c r="Q915" s="24">
        <f t="shared" si="213"/>
        <v>28.622912583519781</v>
      </c>
      <c r="R915" s="24">
        <f t="shared" si="221"/>
        <v>-37.219771909064008</v>
      </c>
      <c r="S915" s="24">
        <f t="shared" si="214"/>
        <v>71.795567935549471</v>
      </c>
      <c r="T915" s="24">
        <f t="shared" si="215"/>
        <v>1.8044320644505234</v>
      </c>
      <c r="U915" s="24">
        <f t="shared" si="216"/>
        <v>80.584102489858154</v>
      </c>
      <c r="V915" s="24">
        <f t="shared" si="222"/>
        <v>2.0158975101418406</v>
      </c>
      <c r="W915" s="24">
        <f t="shared" si="223"/>
        <v>7.5</v>
      </c>
      <c r="X915" s="24">
        <f t="shared" si="224"/>
        <v>1</v>
      </c>
    </row>
    <row r="916" spans="1:24" x14ac:dyDescent="0.2">
      <c r="A916" s="60">
        <f>Spreads!A973</f>
        <v>44844</v>
      </c>
      <c r="B916" s="24">
        <f>IF(Spreads!$F973="","",Spreads!D973)</f>
        <v>74.56</v>
      </c>
      <c r="C916" s="24">
        <f t="shared" si="210"/>
        <v>8.5</v>
      </c>
      <c r="D916" s="24">
        <f>IF(Spreads!$F973="","",Spreads!G973)</f>
        <v>86.06</v>
      </c>
      <c r="E916" s="24">
        <f>IF(Spreads!$F973="","",Spreads!B973)</f>
        <v>82.06</v>
      </c>
      <c r="F916" s="24">
        <f>IF(Spreads!$F973="","",Spreads!F973)</f>
        <v>57.198013990607009</v>
      </c>
      <c r="G916" s="24">
        <f>IF(Spreads!$F973="","",Spreads!C973)</f>
        <v>73.06</v>
      </c>
      <c r="H916" s="24">
        <f>IF(Spreads!$F973="","",Spreads!H973)</f>
        <v>66.06</v>
      </c>
      <c r="I916" s="24">
        <f t="shared" si="217"/>
        <v>-8.861986009392993</v>
      </c>
      <c r="J916" s="24">
        <f t="shared" si="218"/>
        <v>7</v>
      </c>
      <c r="L916" s="24">
        <f t="shared" si="219"/>
        <v>16</v>
      </c>
      <c r="M916" s="24">
        <f t="shared" si="220"/>
        <v>20</v>
      </c>
      <c r="N916" s="24"/>
      <c r="O916" s="24">
        <f t="shared" si="211"/>
        <v>72.466043786493998</v>
      </c>
      <c r="P916" s="24">
        <f t="shared" si="212"/>
        <v>2.0939562135060044</v>
      </c>
      <c r="Q916" s="24">
        <f t="shared" si="213"/>
        <v>28.421416055407988</v>
      </c>
      <c r="R916" s="24">
        <f t="shared" si="221"/>
        <v>-37.283402064800981</v>
      </c>
      <c r="S916" s="24">
        <f t="shared" si="214"/>
        <v>71.2480191196193</v>
      </c>
      <c r="T916" s="24">
        <f t="shared" si="215"/>
        <v>1.8119808803807018</v>
      </c>
      <c r="U916" s="24">
        <f t="shared" si="216"/>
        <v>79.95323073406135</v>
      </c>
      <c r="V916" s="24">
        <f t="shared" si="222"/>
        <v>2.1067692659386523</v>
      </c>
      <c r="W916" s="24">
        <f t="shared" si="223"/>
        <v>7.5</v>
      </c>
      <c r="X916" s="24">
        <f t="shared" si="224"/>
        <v>1</v>
      </c>
    </row>
    <row r="917" spans="1:24" x14ac:dyDescent="0.2">
      <c r="A917" s="60">
        <f>Spreads!A974</f>
        <v>44845</v>
      </c>
      <c r="B917" s="24">
        <f>IF(Spreads!$F974="","",Spreads!D974)</f>
        <v>73.97</v>
      </c>
      <c r="C917" s="24">
        <f t="shared" si="210"/>
        <v>8.5</v>
      </c>
      <c r="D917" s="24">
        <f>IF(Spreads!$F974="","",Spreads!G974)</f>
        <v>85.47</v>
      </c>
      <c r="E917" s="24">
        <f>IF(Spreads!$F974="","",Spreads!B974)</f>
        <v>81.47</v>
      </c>
      <c r="F917" s="24">
        <f>IF(Spreads!$F974="","",Spreads!F974)</f>
        <v>56.279489182272528</v>
      </c>
      <c r="G917" s="24">
        <f>IF(Spreads!$F974="","",Spreads!C974)</f>
        <v>72.47</v>
      </c>
      <c r="H917" s="24">
        <f>IF(Spreads!$F974="","",Spreads!H974)</f>
        <v>65.47</v>
      </c>
      <c r="I917" s="24">
        <f t="shared" si="217"/>
        <v>-9.1905108177274712</v>
      </c>
      <c r="J917" s="24">
        <f t="shared" si="218"/>
        <v>7</v>
      </c>
      <c r="L917" s="24">
        <f t="shared" si="219"/>
        <v>16</v>
      </c>
      <c r="M917" s="24">
        <f t="shared" si="220"/>
        <v>20</v>
      </c>
      <c r="N917" s="24"/>
      <c r="O917" s="24">
        <f t="shared" si="211"/>
        <v>71.853661919121848</v>
      </c>
      <c r="P917" s="24">
        <f t="shared" si="212"/>
        <v>2.1163380808781511</v>
      </c>
      <c r="Q917" s="24">
        <f t="shared" si="213"/>
        <v>28.201262441359912</v>
      </c>
      <c r="R917" s="24">
        <f t="shared" si="221"/>
        <v>-37.391773259087387</v>
      </c>
      <c r="S917" s="24">
        <f t="shared" si="214"/>
        <v>70.649771339251132</v>
      </c>
      <c r="T917" s="24">
        <f t="shared" si="215"/>
        <v>1.8202286607488674</v>
      </c>
      <c r="U917" s="24">
        <f t="shared" si="216"/>
        <v>79.263944926801884</v>
      </c>
      <c r="V917" s="24">
        <f t="shared" si="222"/>
        <v>2.2060550731981152</v>
      </c>
      <c r="W917" s="24">
        <f t="shared" si="223"/>
        <v>7.25</v>
      </c>
      <c r="X917" s="24">
        <f t="shared" si="224"/>
        <v>1.25</v>
      </c>
    </row>
    <row r="918" spans="1:24" x14ac:dyDescent="0.2">
      <c r="A918" s="60">
        <f>Spreads!A975</f>
        <v>44846</v>
      </c>
      <c r="B918" s="24">
        <f>IF(Spreads!$F975="","",Spreads!D975)</f>
        <v>74.09</v>
      </c>
      <c r="C918" s="24">
        <f t="shared" si="210"/>
        <v>8.5</v>
      </c>
      <c r="D918" s="24">
        <f>IF(Spreads!$F975="","",Spreads!G975)</f>
        <v>85.59</v>
      </c>
      <c r="E918" s="24">
        <f>IF(Spreads!$F975="","",Spreads!B975)</f>
        <v>81.09</v>
      </c>
      <c r="F918" s="24">
        <f>IF(Spreads!$F975="","",Spreads!F975)</f>
        <v>56.506285431243995</v>
      </c>
      <c r="G918" s="24">
        <f>IF(Spreads!$F975="","",Spreads!C975)</f>
        <v>72.59</v>
      </c>
      <c r="H918" s="24">
        <f>IF(Spreads!$F975="","",Spreads!H975)</f>
        <v>65.59</v>
      </c>
      <c r="I918" s="24">
        <f t="shared" si="217"/>
        <v>-9.0837145687560081</v>
      </c>
      <c r="J918" s="24">
        <f t="shared" si="218"/>
        <v>7</v>
      </c>
      <c r="L918" s="24">
        <f t="shared" si="219"/>
        <v>15.5</v>
      </c>
      <c r="M918" s="24">
        <f t="shared" si="220"/>
        <v>20</v>
      </c>
      <c r="N918" s="24"/>
      <c r="O918" s="24">
        <f t="shared" si="211"/>
        <v>71.975274246047547</v>
      </c>
      <c r="P918" s="24">
        <f t="shared" si="212"/>
        <v>2.114725753952456</v>
      </c>
      <c r="Q918" s="24">
        <f t="shared" si="213"/>
        <v>28.246039447606982</v>
      </c>
      <c r="R918" s="24">
        <f t="shared" si="221"/>
        <v>-37.32975401636299</v>
      </c>
      <c r="S918" s="24">
        <f t="shared" si="214"/>
        <v>70.594076510511186</v>
      </c>
      <c r="T918" s="24">
        <f t="shared" si="215"/>
        <v>1.9959234894888169</v>
      </c>
      <c r="U918" s="24">
        <f t="shared" si="216"/>
        <v>79.404138650312291</v>
      </c>
      <c r="V918" s="24">
        <f t="shared" si="222"/>
        <v>1.6858613496877126</v>
      </c>
      <c r="W918" s="24">
        <f t="shared" si="223"/>
        <v>7.5</v>
      </c>
      <c r="X918" s="24">
        <f t="shared" si="224"/>
        <v>1</v>
      </c>
    </row>
    <row r="919" spans="1:24" x14ac:dyDescent="0.2">
      <c r="A919" s="60">
        <f>Spreads!A976</f>
        <v>44847</v>
      </c>
      <c r="B919" s="24">
        <f>IF(Spreads!$F976="","",Spreads!D976)</f>
        <v>74.930000000000007</v>
      </c>
      <c r="C919" s="24">
        <f t="shared" si="210"/>
        <v>8.5</v>
      </c>
      <c r="D919" s="24">
        <f>IF(Spreads!$F976="","",Spreads!G976)</f>
        <v>86.43</v>
      </c>
      <c r="E919" s="24">
        <f>IF(Spreads!$F976="","",Spreads!B976)</f>
        <v>81.93</v>
      </c>
      <c r="F919" s="24">
        <f>IF(Spreads!$F976="","",Spreads!F976)</f>
        <v>57.209353803055585</v>
      </c>
      <c r="G919" s="24">
        <f>IF(Spreads!$F976="","",Spreads!C976)</f>
        <v>73.430000000000007</v>
      </c>
      <c r="H919" s="24">
        <f>IF(Spreads!$F976="","",Spreads!H976)</f>
        <v>66.430000000000007</v>
      </c>
      <c r="I919" s="24">
        <f t="shared" si="217"/>
        <v>-9.220646196944422</v>
      </c>
      <c r="J919" s="24">
        <f t="shared" si="218"/>
        <v>7</v>
      </c>
      <c r="L919" s="24">
        <f t="shared" si="219"/>
        <v>15.5</v>
      </c>
      <c r="M919" s="24">
        <f t="shared" si="220"/>
        <v>20</v>
      </c>
      <c r="N919" s="24"/>
      <c r="O919" s="24">
        <f t="shared" si="211"/>
        <v>72.891606204471231</v>
      </c>
      <c r="P919" s="24">
        <f t="shared" si="212"/>
        <v>2.0383937955287763</v>
      </c>
      <c r="Q919" s="24">
        <f t="shared" si="213"/>
        <v>28.559478491336442</v>
      </c>
      <c r="R919" s="24">
        <f t="shared" si="221"/>
        <v>-37.780124688280864</v>
      </c>
      <c r="S919" s="24">
        <f t="shared" si="214"/>
        <v>71.445819113069234</v>
      </c>
      <c r="T919" s="24">
        <f t="shared" si="215"/>
        <v>1.9841808869307727</v>
      </c>
      <c r="U919" s="24">
        <f t="shared" si="216"/>
        <v>80.385494714885098</v>
      </c>
      <c r="V919" s="24">
        <f t="shared" si="222"/>
        <v>1.5445052851149086</v>
      </c>
      <c r="W919" s="24">
        <f t="shared" si="223"/>
        <v>7.5</v>
      </c>
      <c r="X919" s="24">
        <f t="shared" si="224"/>
        <v>1</v>
      </c>
    </row>
    <row r="920" spans="1:24" x14ac:dyDescent="0.2">
      <c r="A920" s="60">
        <f>Spreads!A977</f>
        <v>44848</v>
      </c>
      <c r="B920" s="24">
        <f>IF(Spreads!$F977="","",Spreads!D977)</f>
        <v>73.8</v>
      </c>
      <c r="C920" s="24">
        <f t="shared" si="210"/>
        <v>8.5</v>
      </c>
      <c r="D920" s="24">
        <f>IF(Spreads!$F977="","",Spreads!G977)</f>
        <v>85.3</v>
      </c>
      <c r="E920" s="24">
        <f>IF(Spreads!$F977="","",Spreads!B977)</f>
        <v>80.8</v>
      </c>
      <c r="F920" s="24">
        <f>IF(Spreads!$F977="","",Spreads!F977)</f>
        <v>55.621780060255233</v>
      </c>
      <c r="G920" s="24">
        <f>IF(Spreads!$F977="","",Spreads!C977)</f>
        <v>72.3</v>
      </c>
      <c r="H920" s="24">
        <f>IF(Spreads!$F977="","",Spreads!H977)</f>
        <v>65.3</v>
      </c>
      <c r="I920" s="24">
        <f t="shared" si="217"/>
        <v>-9.6782199397447641</v>
      </c>
      <c r="J920" s="24">
        <f t="shared" si="218"/>
        <v>7</v>
      </c>
      <c r="L920" s="24">
        <f t="shared" si="219"/>
        <v>15.5</v>
      </c>
      <c r="M920" s="24">
        <f t="shared" si="220"/>
        <v>20</v>
      </c>
      <c r="N920" s="24"/>
      <c r="O920" s="24">
        <f t="shared" si="211"/>
        <v>71.706117381725008</v>
      </c>
      <c r="P920" s="24">
        <f t="shared" si="212"/>
        <v>2.0938826182749892</v>
      </c>
      <c r="Q920" s="24">
        <f t="shared" si="213"/>
        <v>28.137828349176569</v>
      </c>
      <c r="R920" s="24">
        <f t="shared" si="221"/>
        <v>-37.816048288921337</v>
      </c>
      <c r="S920" s="24">
        <f t="shared" si="214"/>
        <v>70.300022516770895</v>
      </c>
      <c r="T920" s="24">
        <f t="shared" si="215"/>
        <v>1.9999774832291024</v>
      </c>
      <c r="U920" s="24">
        <f t="shared" si="216"/>
        <v>79.065337151828814</v>
      </c>
      <c r="V920" s="24">
        <f t="shared" si="222"/>
        <v>1.7346628481711832</v>
      </c>
      <c r="W920" s="24">
        <f t="shared" si="223"/>
        <v>7.5</v>
      </c>
      <c r="X920" s="24">
        <f t="shared" si="224"/>
        <v>1</v>
      </c>
    </row>
    <row r="921" spans="1:24" x14ac:dyDescent="0.2">
      <c r="A921" s="60">
        <f>Spreads!A978</f>
        <v>44851</v>
      </c>
      <c r="B921" s="24">
        <f>IF(Spreads!$F978="","",Spreads!D978)</f>
        <v>75.34</v>
      </c>
      <c r="C921" s="24">
        <f t="shared" si="210"/>
        <v>8.5</v>
      </c>
      <c r="D921" s="24">
        <f>IF(Spreads!$F978="","",Spreads!G978)</f>
        <v>86.84</v>
      </c>
      <c r="E921" s="24">
        <f>IF(Spreads!$F978="","",Spreads!B978)</f>
        <v>82.34</v>
      </c>
      <c r="F921" s="24">
        <f>IF(Spreads!$F978="","",Spreads!F978)</f>
        <v>57.322751927541326</v>
      </c>
      <c r="G921" s="24">
        <f>IF(Spreads!$F978="","",Spreads!C978)</f>
        <v>73.84</v>
      </c>
      <c r="H921" s="24">
        <f>IF(Spreads!$F978="","",Spreads!H978)</f>
        <v>66.84</v>
      </c>
      <c r="I921" s="24">
        <f t="shared" si="217"/>
        <v>-9.5172480724586777</v>
      </c>
      <c r="J921" s="24">
        <f t="shared" si="218"/>
        <v>7</v>
      </c>
      <c r="L921" s="24">
        <f t="shared" si="219"/>
        <v>15.5</v>
      </c>
      <c r="M921" s="24">
        <f t="shared" si="220"/>
        <v>20</v>
      </c>
      <c r="N921" s="24"/>
      <c r="O921" s="24">
        <f t="shared" si="211"/>
        <v>73.355760254117655</v>
      </c>
      <c r="P921" s="24">
        <f t="shared" si="212"/>
        <v>1.9842397458823484</v>
      </c>
      <c r="Q921" s="24">
        <f t="shared" si="213"/>
        <v>28.712466596013915</v>
      </c>
      <c r="R921" s="24">
        <f t="shared" si="221"/>
        <v>-38.229714668472596</v>
      </c>
      <c r="S921" s="24">
        <f t="shared" si="214"/>
        <v>71.86155062146068</v>
      </c>
      <c r="T921" s="24">
        <f t="shared" si="215"/>
        <v>1.9784493785393238</v>
      </c>
      <c r="U921" s="24">
        <f t="shared" si="216"/>
        <v>80.864489936878968</v>
      </c>
      <c r="V921" s="24">
        <f t="shared" si="222"/>
        <v>1.4755100631210354</v>
      </c>
      <c r="W921" s="24">
        <f t="shared" si="223"/>
        <v>7.5</v>
      </c>
      <c r="X921" s="24">
        <f t="shared" si="224"/>
        <v>1</v>
      </c>
    </row>
    <row r="922" spans="1:24" x14ac:dyDescent="0.2">
      <c r="A922" s="60">
        <f>Spreads!A979</f>
        <v>44852</v>
      </c>
      <c r="B922" s="24">
        <f>IF(Spreads!$F979="","",Spreads!D979)</f>
        <v>77.239999999999995</v>
      </c>
      <c r="C922" s="24">
        <f t="shared" si="210"/>
        <v>8.5</v>
      </c>
      <c r="D922" s="24">
        <f>IF(Spreads!$F979="","",Spreads!G979)</f>
        <v>88.74</v>
      </c>
      <c r="E922" s="24">
        <f>IF(Spreads!$F979="","",Spreads!B979)</f>
        <v>83.49</v>
      </c>
      <c r="F922" s="24">
        <f>IF(Spreads!$F979="","",Spreads!F979)</f>
        <v>57.901082362418599</v>
      </c>
      <c r="G922" s="24">
        <f>IF(Spreads!$F979="","",Spreads!C979)</f>
        <v>75.239999999999995</v>
      </c>
      <c r="H922" s="24">
        <f>IF(Spreads!$F979="","",Spreads!H979)</f>
        <v>68.739999999999995</v>
      </c>
      <c r="I922" s="24">
        <f t="shared" si="217"/>
        <v>-10.838917637581396</v>
      </c>
      <c r="J922" s="24">
        <f t="shared" si="218"/>
        <v>6.5</v>
      </c>
      <c r="L922" s="24">
        <f t="shared" si="219"/>
        <v>14.75</v>
      </c>
      <c r="M922" s="24">
        <f t="shared" si="220"/>
        <v>20</v>
      </c>
      <c r="N922" s="24"/>
      <c r="O922" s="24">
        <f t="shared" si="211"/>
        <v>75.502833203711418</v>
      </c>
      <c r="P922" s="24">
        <f t="shared" si="212"/>
        <v>1.7371667962885766</v>
      </c>
      <c r="Q922" s="24">
        <f t="shared" si="213"/>
        <v>29.190701300009032</v>
      </c>
      <c r="R922" s="24">
        <f t="shared" si="221"/>
        <v>-40.029618937590428</v>
      </c>
      <c r="S922" s="24">
        <f t="shared" si="214"/>
        <v>73.522052755017228</v>
      </c>
      <c r="T922" s="24">
        <f t="shared" si="215"/>
        <v>1.7179472449827671</v>
      </c>
      <c r="U922" s="24">
        <f t="shared" si="216"/>
        <v>83.084223892460329</v>
      </c>
      <c r="V922" s="24">
        <f t="shared" si="222"/>
        <v>0.40577610753966553</v>
      </c>
      <c r="W922" s="24">
        <f t="shared" si="223"/>
        <v>7.75</v>
      </c>
      <c r="X922" s="24">
        <f t="shared" si="224"/>
        <v>0.75</v>
      </c>
    </row>
    <row r="923" spans="1:24" x14ac:dyDescent="0.2">
      <c r="A923" s="60">
        <f>Spreads!A980</f>
        <v>44853</v>
      </c>
      <c r="B923" s="24">
        <f>IF(Spreads!$F980="","",Spreads!D980)</f>
        <v>79.14</v>
      </c>
      <c r="C923" s="24">
        <f t="shared" si="210"/>
        <v>8.5</v>
      </c>
      <c r="D923" s="24">
        <f>IF(Spreads!$F980="","",Spreads!G980)</f>
        <v>90.64</v>
      </c>
      <c r="E923" s="24">
        <f>IF(Spreads!$F980="","",Spreads!B980)</f>
        <v>85.39</v>
      </c>
      <c r="F923" s="24">
        <f>IF(Spreads!$F980="","",Spreads!F980)</f>
        <v>59.10310248196744</v>
      </c>
      <c r="G923" s="24">
        <f>IF(Spreads!$F980="","",Spreads!C980)</f>
        <v>77.14</v>
      </c>
      <c r="H923" s="24">
        <f>IF(Spreads!$F980="","",Spreads!H980)</f>
        <v>70.64</v>
      </c>
      <c r="I923" s="24">
        <f t="shared" si="217"/>
        <v>-11.536897518032561</v>
      </c>
      <c r="J923" s="24">
        <f t="shared" si="218"/>
        <v>6.5</v>
      </c>
      <c r="L923" s="24">
        <f t="shared" si="219"/>
        <v>14.75</v>
      </c>
      <c r="M923" s="24">
        <f t="shared" si="220"/>
        <v>20</v>
      </c>
      <c r="N923" s="24"/>
      <c r="O923" s="24">
        <f t="shared" si="211"/>
        <v>77.604040616806302</v>
      </c>
      <c r="P923" s="24">
        <f t="shared" si="212"/>
        <v>1.5359593831936991</v>
      </c>
      <c r="Q923" s="24">
        <f t="shared" si="213"/>
        <v>29.899670565587567</v>
      </c>
      <c r="R923" s="24">
        <f t="shared" si="221"/>
        <v>-41.436568083620131</v>
      </c>
      <c r="S923" s="24">
        <f t="shared" si="214"/>
        <v>75.44861340366046</v>
      </c>
      <c r="T923" s="24">
        <f t="shared" si="215"/>
        <v>1.6913865963395409</v>
      </c>
      <c r="U923" s="24">
        <f t="shared" si="216"/>
        <v>85.303957848041691</v>
      </c>
      <c r="V923" s="24">
        <f t="shared" si="222"/>
        <v>8.6042151958309887E-2</v>
      </c>
      <c r="W923" s="24">
        <f t="shared" si="223"/>
        <v>8</v>
      </c>
      <c r="X923" s="24">
        <f t="shared" si="224"/>
        <v>0.5</v>
      </c>
    </row>
    <row r="924" spans="1:24" x14ac:dyDescent="0.2">
      <c r="A924" s="60">
        <f>Spreads!A981</f>
        <v>44854</v>
      </c>
      <c r="B924" s="24">
        <f>IF(Spreads!$F981="","",Spreads!D981)</f>
        <v>78.92</v>
      </c>
      <c r="C924" s="24">
        <f t="shared" si="210"/>
        <v>8.5</v>
      </c>
      <c r="D924" s="24">
        <f>IF(Spreads!$F981="","",Spreads!G981)</f>
        <v>90.42</v>
      </c>
      <c r="E924" s="24">
        <f>IF(Spreads!$F981="","",Spreads!B981)</f>
        <v>84.92</v>
      </c>
      <c r="F924" s="24">
        <f>IF(Spreads!$F981="","",Spreads!F981)</f>
        <v>58.445393359950145</v>
      </c>
      <c r="G924" s="24">
        <f>IF(Spreads!$F981="","",Spreads!C981)</f>
        <v>76.42</v>
      </c>
      <c r="H924" s="24">
        <f>IF(Spreads!$F981="","",Spreads!H981)</f>
        <v>70.42</v>
      </c>
      <c r="I924" s="24">
        <f t="shared" si="217"/>
        <v>-11.974606640049856</v>
      </c>
      <c r="J924" s="24">
        <f t="shared" si="218"/>
        <v>6</v>
      </c>
      <c r="L924" s="24">
        <f t="shared" si="219"/>
        <v>14.5</v>
      </c>
      <c r="M924" s="24">
        <f t="shared" si="220"/>
        <v>20</v>
      </c>
      <c r="N924" s="24"/>
      <c r="O924" s="24">
        <f t="shared" si="211"/>
        <v>77.398874952811809</v>
      </c>
      <c r="P924" s="24">
        <f t="shared" si="212"/>
        <v>1.5211250471881925</v>
      </c>
      <c r="Q924" s="24">
        <f t="shared" si="213"/>
        <v>29.58684482588454</v>
      </c>
      <c r="R924" s="24">
        <f t="shared" si="221"/>
        <v>-41.561451465934397</v>
      </c>
      <c r="S924" s="24">
        <f t="shared" si="214"/>
        <v>75.136851788437809</v>
      </c>
      <c r="T924" s="24">
        <f t="shared" si="215"/>
        <v>1.2831482115621924</v>
      </c>
      <c r="U924" s="24">
        <f t="shared" si="216"/>
        <v>85.046936021605944</v>
      </c>
      <c r="V924" s="24">
        <f t="shared" si="222"/>
        <v>-0.12693602160594253</v>
      </c>
      <c r="W924" s="24">
        <f t="shared" si="223"/>
        <v>7.75</v>
      </c>
      <c r="X924" s="24">
        <f t="shared" si="224"/>
        <v>0.75</v>
      </c>
    </row>
    <row r="925" spans="1:24" x14ac:dyDescent="0.2">
      <c r="A925" s="60">
        <f>Spreads!A982</f>
        <v>44855</v>
      </c>
      <c r="B925" s="24">
        <f>IF(Spreads!$F982="","",Spreads!D982)</f>
        <v>80</v>
      </c>
      <c r="C925" s="24">
        <f t="shared" si="210"/>
        <v>8.5</v>
      </c>
      <c r="D925" s="24">
        <f>IF(Spreads!$F982="","",Spreads!G982)</f>
        <v>91.5</v>
      </c>
      <c r="E925" s="24">
        <f>IF(Spreads!$F982="","",Spreads!B982)</f>
        <v>86.5</v>
      </c>
      <c r="F925" s="24">
        <f>IF(Spreads!$F982="","",Spreads!F982)</f>
        <v>59.568034792358972</v>
      </c>
      <c r="G925" s="24">
        <f>IF(Spreads!$F982="","",Spreads!C982)</f>
        <v>77.5</v>
      </c>
      <c r="H925" s="24">
        <f>IF(Spreads!$F982="","",Spreads!H982)</f>
        <v>71.5</v>
      </c>
      <c r="I925" s="24">
        <f t="shared" si="217"/>
        <v>-11.931965207641028</v>
      </c>
      <c r="J925" s="24">
        <f t="shared" si="218"/>
        <v>6</v>
      </c>
      <c r="L925" s="24">
        <f t="shared" si="219"/>
        <v>15</v>
      </c>
      <c r="M925" s="24">
        <f t="shared" si="220"/>
        <v>20</v>
      </c>
      <c r="N925" s="24"/>
      <c r="O925" s="24">
        <f t="shared" si="211"/>
        <v>78.560933321623168</v>
      </c>
      <c r="P925" s="24">
        <f t="shared" si="212"/>
        <v>1.4390666783768324</v>
      </c>
      <c r="Q925" s="24">
        <f t="shared" si="213"/>
        <v>29.98983788210813</v>
      </c>
      <c r="R925" s="24">
        <f t="shared" si="221"/>
        <v>-41.921803089749162</v>
      </c>
      <c r="S925" s="24">
        <f t="shared" si="214"/>
        <v>76.409321763689263</v>
      </c>
      <c r="T925" s="24">
        <f t="shared" si="215"/>
        <v>1.0906782363107368</v>
      </c>
      <c r="U925" s="24">
        <f t="shared" si="216"/>
        <v>86.308679533199552</v>
      </c>
      <c r="V925" s="24">
        <f t="shared" si="222"/>
        <v>0.19132046680044823</v>
      </c>
      <c r="W925" s="24">
        <f t="shared" si="223"/>
        <v>7.75</v>
      </c>
      <c r="X925" s="24">
        <f t="shared" si="224"/>
        <v>0.75</v>
      </c>
    </row>
    <row r="926" spans="1:24" x14ac:dyDescent="0.2">
      <c r="A926" s="60">
        <f>Spreads!A983</f>
        <v>44858</v>
      </c>
      <c r="B926" s="24">
        <f>IF(Spreads!$F983="","",Spreads!D983)</f>
        <v>80.37</v>
      </c>
      <c r="C926" s="24">
        <f t="shared" si="210"/>
        <v>8.5</v>
      </c>
      <c r="D926" s="24">
        <f>IF(Spreads!$F983="","",Spreads!G983)</f>
        <v>91.87</v>
      </c>
      <c r="E926" s="24">
        <f>IF(Spreads!$F983="","",Spreads!B983)</f>
        <v>87.87</v>
      </c>
      <c r="F926" s="24">
        <f>IF(Spreads!$F983="","",Spreads!F983)</f>
        <v>60.282442976619123</v>
      </c>
      <c r="G926" s="24">
        <f>IF(Spreads!$F983="","",Spreads!C983)</f>
        <v>77.87</v>
      </c>
      <c r="H926" s="24">
        <f>IF(Spreads!$F983="","",Spreads!H983)</f>
        <v>71.87</v>
      </c>
      <c r="I926" s="24">
        <f t="shared" si="217"/>
        <v>-11.587557023380882</v>
      </c>
      <c r="J926" s="24">
        <f t="shared" si="218"/>
        <v>6</v>
      </c>
      <c r="L926" s="24">
        <f t="shared" si="219"/>
        <v>16</v>
      </c>
      <c r="M926" s="24">
        <f t="shared" si="220"/>
        <v>20</v>
      </c>
      <c r="N926" s="24"/>
      <c r="O926" s="24">
        <f t="shared" si="211"/>
        <v>78.934792771183481</v>
      </c>
      <c r="P926" s="24">
        <f t="shared" si="212"/>
        <v>1.4352072288165232</v>
      </c>
      <c r="Q926" s="24">
        <f t="shared" si="213"/>
        <v>30.127900318036581</v>
      </c>
      <c r="R926" s="24">
        <f t="shared" si="221"/>
        <v>-41.715457341417462</v>
      </c>
      <c r="S926" s="24">
        <f t="shared" si="214"/>
        <v>77.139238787312536</v>
      </c>
      <c r="T926" s="24">
        <f t="shared" si="215"/>
        <v>0.73076121268746874</v>
      </c>
      <c r="U926" s="24">
        <f t="shared" si="216"/>
        <v>86.740943514023314</v>
      </c>
      <c r="V926" s="24">
        <f t="shared" si="222"/>
        <v>1.1290564859766903</v>
      </c>
      <c r="W926" s="24">
        <f t="shared" si="223"/>
        <v>7.75</v>
      </c>
      <c r="X926" s="24">
        <f t="shared" si="224"/>
        <v>0.75</v>
      </c>
    </row>
    <row r="927" spans="1:24" x14ac:dyDescent="0.2">
      <c r="A927" s="60">
        <f>Spreads!A984</f>
        <v>44859</v>
      </c>
      <c r="B927" s="24">
        <f>IF(Spreads!$F984="","",Spreads!D984)</f>
        <v>80.78</v>
      </c>
      <c r="C927" s="24">
        <f t="shared" si="210"/>
        <v>8.5</v>
      </c>
      <c r="D927" s="24">
        <f>IF(Spreads!$F984="","",Spreads!G984)</f>
        <v>92.28</v>
      </c>
      <c r="E927" s="24">
        <f>IF(Spreads!$F984="","",Spreads!B984)</f>
        <v>88.53</v>
      </c>
      <c r="F927" s="24">
        <f>IF(Spreads!$F984="","",Spreads!F984)</f>
        <v>61.450443658822238</v>
      </c>
      <c r="G927" s="24">
        <f>IF(Spreads!$F984="","",Spreads!C984)</f>
        <v>78.28</v>
      </c>
      <c r="H927" s="24">
        <f>IF(Spreads!$F984="","",Spreads!H984)</f>
        <v>72.28</v>
      </c>
      <c r="I927" s="24">
        <f t="shared" si="217"/>
        <v>-10.829556341177764</v>
      </c>
      <c r="J927" s="24">
        <f t="shared" si="218"/>
        <v>6</v>
      </c>
      <c r="L927" s="24">
        <f t="shared" si="219"/>
        <v>16.25</v>
      </c>
      <c r="M927" s="24">
        <f t="shared" si="220"/>
        <v>20</v>
      </c>
      <c r="N927" s="24"/>
      <c r="O927" s="24">
        <f t="shared" si="211"/>
        <v>79.321392368204513</v>
      </c>
      <c r="P927" s="24">
        <f t="shared" si="212"/>
        <v>1.4586076317954877</v>
      </c>
      <c r="Q927" s="24">
        <f t="shared" si="213"/>
        <v>30.280888422714057</v>
      </c>
      <c r="R927" s="24">
        <f t="shared" si="221"/>
        <v>-41.11044476389182</v>
      </c>
      <c r="S927" s="24">
        <f t="shared" si="214"/>
        <v>77.643656467399509</v>
      </c>
      <c r="T927" s="24">
        <f t="shared" si="215"/>
        <v>0.63634353260049181</v>
      </c>
      <c r="U927" s="24">
        <f t="shared" si="216"/>
        <v>87.219938736017184</v>
      </c>
      <c r="V927" s="24">
        <f t="shared" si="222"/>
        <v>1.3100612639828171</v>
      </c>
      <c r="W927" s="24">
        <f t="shared" si="223"/>
        <v>7.75</v>
      </c>
      <c r="X927" s="24">
        <f t="shared" si="224"/>
        <v>0.75</v>
      </c>
    </row>
    <row r="928" spans="1:24" x14ac:dyDescent="0.2">
      <c r="A928" s="60">
        <f>Spreads!A985</f>
        <v>44860</v>
      </c>
      <c r="B928" s="24">
        <f>IF(Spreads!$F985="","",Spreads!D985)</f>
        <v>81.92</v>
      </c>
      <c r="C928" s="24">
        <f t="shared" si="210"/>
        <v>8.5</v>
      </c>
      <c r="D928" s="24">
        <f>IF(Spreads!$F985="","",Spreads!G985)</f>
        <v>91.42</v>
      </c>
      <c r="E928" s="24">
        <f>IF(Spreads!$F985="","",Spreads!B985)</f>
        <v>89.67</v>
      </c>
      <c r="F928" s="24">
        <f>IF(Spreads!$F985="","",Spreads!F985)</f>
        <v>63.094716463865467</v>
      </c>
      <c r="G928" s="24">
        <f>IF(Spreads!$F985="","",Spreads!C985)</f>
        <v>79.42</v>
      </c>
      <c r="H928" s="24">
        <f>IF(Spreads!$F985="","",Spreads!H985)</f>
        <v>73.42</v>
      </c>
      <c r="I928" s="24">
        <f t="shared" si="217"/>
        <v>-10.325283536134535</v>
      </c>
      <c r="J928" s="24">
        <f t="shared" si="218"/>
        <v>6</v>
      </c>
      <c r="L928" s="24">
        <f t="shared" si="219"/>
        <v>16.25</v>
      </c>
      <c r="M928" s="24">
        <f t="shared" si="220"/>
        <v>18</v>
      </c>
      <c r="N928" s="24"/>
      <c r="O928" s="24">
        <f t="shared" si="211"/>
        <v>80.514235822043076</v>
      </c>
      <c r="P928" s="24">
        <f t="shared" si="212"/>
        <v>1.4057641779569252</v>
      </c>
      <c r="Q928" s="24">
        <f t="shared" si="213"/>
        <v>30.706269982061176</v>
      </c>
      <c r="R928" s="24">
        <f t="shared" si="221"/>
        <v>-41.031553518195707</v>
      </c>
      <c r="S928" s="24">
        <f t="shared" si="214"/>
        <v>78.799592856585448</v>
      </c>
      <c r="T928" s="24">
        <f t="shared" si="215"/>
        <v>0.62040714341455327</v>
      </c>
      <c r="U928" s="24">
        <f t="shared" si="216"/>
        <v>87.452942907033787</v>
      </c>
      <c r="V928" s="24">
        <f t="shared" si="222"/>
        <v>2.2170570929662148</v>
      </c>
      <c r="W928" s="24">
        <f t="shared" si="223"/>
        <v>7.75</v>
      </c>
      <c r="X928" s="24">
        <f t="shared" si="224"/>
        <v>0.75</v>
      </c>
    </row>
    <row r="929" spans="1:24" x14ac:dyDescent="0.2">
      <c r="A929" s="60">
        <f>Spreads!A986</f>
        <v>44861</v>
      </c>
      <c r="B929" s="24">
        <f>IF(Spreads!$F986="","",Spreads!D986)</f>
        <v>80.8</v>
      </c>
      <c r="C929" s="24">
        <f t="shared" si="210"/>
        <v>8.5</v>
      </c>
      <c r="D929" s="24">
        <f>IF(Spreads!$F986="","",Spreads!G986)</f>
        <v>90.3</v>
      </c>
      <c r="E929" s="24">
        <f>IF(Spreads!$F986="","",Spreads!B986)</f>
        <v>88.55</v>
      </c>
      <c r="F929" s="24">
        <f>IF(Spreads!$F986="","",Spreads!F986)</f>
        <v>61.314365909439353</v>
      </c>
      <c r="G929" s="24">
        <f>IF(Spreads!$F986="","",Spreads!C986)</f>
        <v>78.3</v>
      </c>
      <c r="H929" s="24">
        <f>IF(Spreads!$F986="","",Spreads!H986)</f>
        <v>72.3</v>
      </c>
      <c r="I929" s="24">
        <f t="shared" si="217"/>
        <v>-10.985634090560644</v>
      </c>
      <c r="J929" s="24">
        <f t="shared" si="218"/>
        <v>6</v>
      </c>
      <c r="L929" s="24">
        <f t="shared" si="219"/>
        <v>16.25</v>
      </c>
      <c r="M929" s="24">
        <f t="shared" si="220"/>
        <v>18</v>
      </c>
      <c r="N929" s="24"/>
      <c r="O929" s="24">
        <f t="shared" si="211"/>
        <v>79.354447844988769</v>
      </c>
      <c r="P929" s="24">
        <f t="shared" si="212"/>
        <v>1.445552155011228</v>
      </c>
      <c r="Q929" s="24">
        <f t="shared" si="213"/>
        <v>30.288351257088564</v>
      </c>
      <c r="R929" s="24">
        <f t="shared" si="221"/>
        <v>-41.273985347649209</v>
      </c>
      <c r="S929" s="24">
        <f t="shared" si="214"/>
        <v>77.663936053174695</v>
      </c>
      <c r="T929" s="24">
        <f t="shared" si="215"/>
        <v>0.63606394682530265</v>
      </c>
      <c r="U929" s="24">
        <f t="shared" si="216"/>
        <v>86.144468154270029</v>
      </c>
      <c r="V929" s="24">
        <f t="shared" si="222"/>
        <v>2.4055318457299677</v>
      </c>
      <c r="W929" s="24">
        <f t="shared" si="223"/>
        <v>7.75</v>
      </c>
      <c r="X929" s="24">
        <f t="shared" si="224"/>
        <v>0.75</v>
      </c>
    </row>
    <row r="930" spans="1:24" x14ac:dyDescent="0.2">
      <c r="A930" s="60">
        <f>Spreads!A987</f>
        <v>44862</v>
      </c>
      <c r="B930" s="24">
        <f>IF(Spreads!$F987="","",Spreads!D987)</f>
        <v>80.290000000000006</v>
      </c>
      <c r="C930" s="24">
        <f t="shared" si="210"/>
        <v>8.5</v>
      </c>
      <c r="D930" s="24">
        <f>IF(Spreads!$F987="","",Spreads!G987)</f>
        <v>90.3</v>
      </c>
      <c r="E930" s="24">
        <f>IF(Spreads!$F987="","",Spreads!B987)</f>
        <v>88.04</v>
      </c>
      <c r="F930" s="24">
        <f>IF(Spreads!$F987="","",Spreads!F987)</f>
        <v>60.157705039684814</v>
      </c>
      <c r="G930" s="24">
        <f>IF(Spreads!$F987="","",Spreads!C987)</f>
        <v>77.790000000000006</v>
      </c>
      <c r="H930" s="24">
        <f>IF(Spreads!$F987="","",Spreads!H987)</f>
        <v>71.790000000000006</v>
      </c>
      <c r="I930" s="24">
        <f t="shared" si="217"/>
        <v>-11.632294960315193</v>
      </c>
      <c r="J930" s="24">
        <f t="shared" si="218"/>
        <v>6</v>
      </c>
      <c r="L930" s="24">
        <f t="shared" si="219"/>
        <v>16.25</v>
      </c>
      <c r="M930" s="24">
        <f t="shared" si="220"/>
        <v>18.509999999999991</v>
      </c>
      <c r="N930" s="24"/>
      <c r="O930" s="24">
        <f t="shared" si="211"/>
        <v>78.851772075927002</v>
      </c>
      <c r="P930" s="24">
        <f t="shared" si="212"/>
        <v>1.4382279240730043</v>
      </c>
      <c r="Q930" s="24">
        <f t="shared" si="213"/>
        <v>30.098048980538536</v>
      </c>
      <c r="R930" s="24">
        <f t="shared" si="221"/>
        <v>-41.730343940853729</v>
      </c>
      <c r="S930" s="24">
        <f t="shared" si="214"/>
        <v>77.146806615907323</v>
      </c>
      <c r="T930" s="24">
        <f t="shared" si="215"/>
        <v>0.64319338409268312</v>
      </c>
      <c r="U930" s="24">
        <f t="shared" si="216"/>
        <v>85.828848060945546</v>
      </c>
      <c r="V930" s="24">
        <f t="shared" si="222"/>
        <v>2.2111519390544601</v>
      </c>
      <c r="W930" s="24">
        <f t="shared" si="223"/>
        <v>7.75</v>
      </c>
      <c r="X930" s="24">
        <f t="shared" si="224"/>
        <v>0.75</v>
      </c>
    </row>
    <row r="931" spans="1:24" x14ac:dyDescent="0.2">
      <c r="A931" s="60">
        <f>Spreads!A988</f>
        <v>44865</v>
      </c>
      <c r="B931" s="24">
        <f>IF(Spreads!$F988="","",Spreads!D988)</f>
        <v>81.709999999999994</v>
      </c>
      <c r="C931" s="24">
        <f t="shared" si="210"/>
        <v>8.5</v>
      </c>
      <c r="D931" s="24">
        <f>IF(Spreads!$F988="","",Spreads!G988)</f>
        <v>91.21</v>
      </c>
      <c r="E931" s="24">
        <f>IF(Spreads!$F988="","",Spreads!B988)</f>
        <v>89.46</v>
      </c>
      <c r="F931" s="24">
        <f>IF(Spreads!$F988="","",Spreads!F988)</f>
        <v>61.064890035570727</v>
      </c>
      <c r="G931" s="24">
        <f>IF(Spreads!$F988="","",Spreads!C988)</f>
        <v>79.209999999999994</v>
      </c>
      <c r="H931" s="24">
        <f>IF(Spreads!$F988="","",Spreads!H988)</f>
        <v>73.209999999999994</v>
      </c>
      <c r="I931" s="24">
        <f t="shared" si="217"/>
        <v>-12.145109964429267</v>
      </c>
      <c r="J931" s="24">
        <f t="shared" si="218"/>
        <v>6</v>
      </c>
      <c r="L931" s="24">
        <f t="shared" si="219"/>
        <v>16.25</v>
      </c>
      <c r="M931" s="24">
        <f t="shared" si="220"/>
        <v>18</v>
      </c>
      <c r="N931" s="24"/>
      <c r="O931" s="24">
        <f t="shared" si="211"/>
        <v>80.421498563665665</v>
      </c>
      <c r="P931" s="24">
        <f t="shared" si="212"/>
        <v>1.2885014363343288</v>
      </c>
      <c r="Q931" s="24">
        <f t="shared" si="213"/>
        <v>30.627910221128808</v>
      </c>
      <c r="R931" s="24">
        <f t="shared" si="221"/>
        <v>-42.773020185558075</v>
      </c>
      <c r="S931" s="24">
        <f t="shared" si="214"/>
        <v>78.586657205945926</v>
      </c>
      <c r="T931" s="24">
        <f t="shared" si="215"/>
        <v>0.62334279405406789</v>
      </c>
      <c r="U931" s="24">
        <f t="shared" si="216"/>
        <v>87.207603890890567</v>
      </c>
      <c r="V931" s="24">
        <f t="shared" si="222"/>
        <v>2.2523961091094264</v>
      </c>
      <c r="W931" s="24">
        <f t="shared" si="223"/>
        <v>7.75</v>
      </c>
      <c r="X931" s="24">
        <f t="shared" si="224"/>
        <v>0.75</v>
      </c>
    </row>
    <row r="932" spans="1:24" x14ac:dyDescent="0.2">
      <c r="A932" s="60">
        <f>Spreads!A989</f>
        <v>44866</v>
      </c>
      <c r="B932" s="24">
        <f>IF(Spreads!$F989="","",Spreads!D989)</f>
        <v>81.87</v>
      </c>
      <c r="C932" s="24">
        <f t="shared" si="210"/>
        <v>8.5</v>
      </c>
      <c r="D932" s="24">
        <f>IF(Spreads!$F989="","",Spreads!G989)</f>
        <v>91.37</v>
      </c>
      <c r="E932" s="24">
        <f>IF(Spreads!$F989="","",Spreads!B989)</f>
        <v>89.62</v>
      </c>
      <c r="F932" s="24">
        <f>IF(Spreads!$F989="","",Spreads!F989)</f>
        <v>62.629784153473935</v>
      </c>
      <c r="G932" s="24">
        <f>IF(Spreads!$F989="","",Spreads!C989)</f>
        <v>79.37</v>
      </c>
      <c r="H932" s="24">
        <f>IF(Spreads!$F989="","",Spreads!H989)</f>
        <v>73.37</v>
      </c>
      <c r="I932" s="24">
        <f t="shared" si="217"/>
        <v>-10.74021584652607</v>
      </c>
      <c r="J932" s="24">
        <f t="shared" si="218"/>
        <v>6</v>
      </c>
      <c r="L932" s="24">
        <f t="shared" si="219"/>
        <v>16.25</v>
      </c>
      <c r="M932" s="24">
        <f t="shared" si="220"/>
        <v>18</v>
      </c>
      <c r="N932" s="24"/>
      <c r="O932" s="24">
        <f t="shared" si="211"/>
        <v>80.490805368108227</v>
      </c>
      <c r="P932" s="24">
        <f t="shared" si="212"/>
        <v>1.379194631891778</v>
      </c>
      <c r="Q932" s="24">
        <f t="shared" si="213"/>
        <v>30.687612896124897</v>
      </c>
      <c r="R932" s="24">
        <f t="shared" si="221"/>
        <v>-41.427828742650966</v>
      </c>
      <c r="S932" s="24">
        <f t="shared" si="214"/>
        <v>78.748893892147464</v>
      </c>
      <c r="T932" s="24">
        <f t="shared" si="215"/>
        <v>0.62110610785254039</v>
      </c>
      <c r="U932" s="24">
        <f t="shared" si="216"/>
        <v>87.394528855571124</v>
      </c>
      <c r="V932" s="24">
        <f t="shared" si="222"/>
        <v>2.2254711444288802</v>
      </c>
      <c r="W932" s="24">
        <f t="shared" si="223"/>
        <v>7.75</v>
      </c>
      <c r="X932" s="24">
        <f t="shared" si="224"/>
        <v>0.75</v>
      </c>
    </row>
    <row r="933" spans="1:24" x14ac:dyDescent="0.2">
      <c r="A933" s="60">
        <f>Spreads!A990</f>
        <v>44867</v>
      </c>
      <c r="B933" s="24">
        <f>IF(Spreads!$F990="","",Spreads!D990)</f>
        <v>84.11</v>
      </c>
      <c r="C933" s="24">
        <f t="shared" si="210"/>
        <v>8.5</v>
      </c>
      <c r="D933" s="24">
        <f>IF(Spreads!$F990="","",Spreads!G990)</f>
        <v>92.61</v>
      </c>
      <c r="E933" s="24">
        <f>IF(Spreads!$F990="","",Spreads!B990)</f>
        <v>92.36</v>
      </c>
      <c r="F933" s="24">
        <f>IF(Spreads!$F990="","",Spreads!F990)</f>
        <v>65.011144767674466</v>
      </c>
      <c r="G933" s="24">
        <f>IF(Spreads!$F990="","",Spreads!C990)</f>
        <v>82.11</v>
      </c>
      <c r="H933" s="24">
        <f>IF(Spreads!$F990="","",Spreads!H990)</f>
        <v>75.61</v>
      </c>
      <c r="I933" s="24">
        <f t="shared" si="217"/>
        <v>-10.598855232325533</v>
      </c>
      <c r="J933" s="24">
        <f t="shared" si="218"/>
        <v>6.5</v>
      </c>
      <c r="L933" s="24">
        <f t="shared" si="219"/>
        <v>16.75</v>
      </c>
      <c r="M933" s="24">
        <f t="shared" si="220"/>
        <v>17</v>
      </c>
      <c r="N933" s="24"/>
      <c r="O933" s="24">
        <f t="shared" si="211"/>
        <v>82.897108882141993</v>
      </c>
      <c r="P933" s="24">
        <f t="shared" si="212"/>
        <v>1.2128911178580069</v>
      </c>
      <c r="Q933" s="24">
        <f t="shared" si="213"/>
        <v>31.754184907653531</v>
      </c>
      <c r="R933" s="24">
        <f t="shared" si="221"/>
        <v>-42.353040139979065</v>
      </c>
      <c r="S933" s="24">
        <f t="shared" si="214"/>
        <v>81.197579842360057</v>
      </c>
      <c r="T933" s="24">
        <f t="shared" si="215"/>
        <v>0.91242015763994289</v>
      </c>
      <c r="U933" s="24">
        <f t="shared" si="216"/>
        <v>89.462060259932514</v>
      </c>
      <c r="V933" s="24">
        <f t="shared" si="222"/>
        <v>2.8979397400674856</v>
      </c>
      <c r="W933" s="24">
        <f t="shared" si="223"/>
        <v>8.25</v>
      </c>
      <c r="X933" s="24">
        <f t="shared" si="224"/>
        <v>0.25</v>
      </c>
    </row>
    <row r="934" spans="1:24" x14ac:dyDescent="0.2">
      <c r="A934" s="60">
        <f>Spreads!A991</f>
        <v>44868</v>
      </c>
      <c r="B934" s="24">
        <f>IF(Spreads!$F991="","",Spreads!D991)</f>
        <v>83.79</v>
      </c>
      <c r="C934" s="24">
        <f t="shared" si="210"/>
        <v>8.5</v>
      </c>
      <c r="D934" s="24">
        <f>IF(Spreads!$F991="","",Spreads!G991)</f>
        <v>93.29</v>
      </c>
      <c r="E934" s="24">
        <f>IF(Spreads!$F991="","",Spreads!B991)</f>
        <v>92.04</v>
      </c>
      <c r="F934" s="24">
        <f>IF(Spreads!$F991="","",Spreads!F991)</f>
        <v>64.784348518702984</v>
      </c>
      <c r="G934" s="24">
        <f>IF(Spreads!$F991="","",Spreads!C991)</f>
        <v>81.790000000000006</v>
      </c>
      <c r="H934" s="24">
        <f>IF(Spreads!$F991="","",Spreads!H991)</f>
        <v>75.290000000000006</v>
      </c>
      <c r="I934" s="24">
        <f t="shared" si="217"/>
        <v>-10.505651481297022</v>
      </c>
      <c r="J934" s="24">
        <f t="shared" si="218"/>
        <v>6.5</v>
      </c>
      <c r="L934" s="24">
        <f t="shared" si="219"/>
        <v>16.75</v>
      </c>
      <c r="M934" s="24">
        <f t="shared" si="220"/>
        <v>18</v>
      </c>
      <c r="N934" s="24"/>
      <c r="O934" s="24">
        <f t="shared" si="211"/>
        <v>82.545012048825697</v>
      </c>
      <c r="P934" s="24">
        <f t="shared" si="212"/>
        <v>1.2449879511743092</v>
      </c>
      <c r="Q934" s="24">
        <f t="shared" si="213"/>
        <v>31.634779557661354</v>
      </c>
      <c r="R934" s="24">
        <f t="shared" si="221"/>
        <v>-42.140431038958376</v>
      </c>
      <c r="S934" s="24">
        <f t="shared" si="214"/>
        <v>80.873106469956994</v>
      </c>
      <c r="T934" s="24">
        <f t="shared" si="215"/>
        <v>0.91689353004301211</v>
      </c>
      <c r="U934" s="24">
        <f t="shared" si="216"/>
        <v>89.637628431737554</v>
      </c>
      <c r="V934" s="24">
        <f t="shared" si="222"/>
        <v>2.4023715682624527</v>
      </c>
      <c r="W934" s="24">
        <f t="shared" si="223"/>
        <v>8.25</v>
      </c>
      <c r="X934" s="24">
        <f t="shared" si="224"/>
        <v>0.25</v>
      </c>
    </row>
    <row r="935" spans="1:24" x14ac:dyDescent="0.2">
      <c r="A935" s="60">
        <f>Spreads!A992</f>
        <v>44869</v>
      </c>
      <c r="B935" s="24">
        <f>IF(Spreads!$F992="","",Spreads!D992)</f>
        <v>85.67</v>
      </c>
      <c r="C935" s="24">
        <f t="shared" si="210"/>
        <v>8.5</v>
      </c>
      <c r="D935" s="24">
        <f>IF(Spreads!$F992="","",Spreads!G992)</f>
        <v>95.17</v>
      </c>
      <c r="E935" s="24">
        <f>IF(Spreads!$F992="","",Spreads!B992)</f>
        <v>93.92</v>
      </c>
      <c r="F935" s="24">
        <f>IF(Spreads!$F992="","",Spreads!F992)</f>
        <v>65.408038203374559</v>
      </c>
      <c r="G935" s="24">
        <f>IF(Spreads!$F992="","",Spreads!C992)</f>
        <v>83.17</v>
      </c>
      <c r="H935" s="24">
        <f>IF(Spreads!$F992="","",Spreads!H992)</f>
        <v>77.17</v>
      </c>
      <c r="I935" s="24">
        <f t="shared" si="217"/>
        <v>-11.761961796625442</v>
      </c>
      <c r="J935" s="24">
        <f t="shared" si="218"/>
        <v>6</v>
      </c>
      <c r="L935" s="24">
        <f t="shared" si="219"/>
        <v>16.75</v>
      </c>
      <c r="M935" s="24">
        <f t="shared" si="220"/>
        <v>18</v>
      </c>
      <c r="N935" s="24"/>
      <c r="O935" s="24">
        <f t="shared" si="211"/>
        <v>84.665700872398659</v>
      </c>
      <c r="P935" s="24">
        <f t="shared" si="212"/>
        <v>1.0042991276013424</v>
      </c>
      <c r="Q935" s="24">
        <f t="shared" si="213"/>
        <v>32.105551427281966</v>
      </c>
      <c r="R935" s="24">
        <f t="shared" si="221"/>
        <v>-43.867513223907409</v>
      </c>
      <c r="S935" s="24">
        <f t="shared" si="214"/>
        <v>82.779387532825012</v>
      </c>
      <c r="T935" s="24">
        <f t="shared" si="215"/>
        <v>0.39061246717498932</v>
      </c>
      <c r="U935" s="24">
        <f t="shared" si="216"/>
        <v>91.833996766733833</v>
      </c>
      <c r="V935" s="24">
        <f t="shared" si="222"/>
        <v>2.0860032332661689</v>
      </c>
      <c r="W935" s="24">
        <f t="shared" si="223"/>
        <v>8.25</v>
      </c>
      <c r="X935" s="24">
        <f t="shared" si="224"/>
        <v>0.25</v>
      </c>
    </row>
    <row r="936" spans="1:24" x14ac:dyDescent="0.2">
      <c r="A936" s="60">
        <f>Spreads!A993</f>
        <v>44872</v>
      </c>
      <c r="B936" s="24">
        <f>IF(Spreads!$F993="","",Spreads!D993)</f>
        <v>84.83</v>
      </c>
      <c r="C936" s="24">
        <f t="shared" si="210"/>
        <v>8.5</v>
      </c>
      <c r="D936" s="24">
        <f>IF(Spreads!$F993="","",Spreads!G993)</f>
        <v>94.33</v>
      </c>
      <c r="E936" s="24">
        <f>IF(Spreads!$F993="","",Spreads!B993)</f>
        <v>93.08</v>
      </c>
      <c r="F936" s="24">
        <f>IF(Spreads!$F993="","",Spreads!F993)</f>
        <v>64.659610581768661</v>
      </c>
      <c r="G936" s="24">
        <f>IF(Spreads!$F993="","",Spreads!C993)</f>
        <v>82.33</v>
      </c>
      <c r="H936" s="24">
        <f>IF(Spreads!$F993="","",Spreads!H993)</f>
        <v>76.33</v>
      </c>
      <c r="I936" s="24">
        <f t="shared" si="217"/>
        <v>-11.670389418231338</v>
      </c>
      <c r="J936" s="24">
        <f t="shared" si="218"/>
        <v>6</v>
      </c>
      <c r="L936" s="24">
        <f t="shared" si="219"/>
        <v>16.75</v>
      </c>
      <c r="M936" s="24">
        <f t="shared" si="220"/>
        <v>18</v>
      </c>
      <c r="N936" s="24"/>
      <c r="O936" s="24">
        <f t="shared" si="211"/>
        <v>83.752704589356711</v>
      </c>
      <c r="P936" s="24">
        <f t="shared" si="212"/>
        <v>1.0772954106432877</v>
      </c>
      <c r="Q936" s="24">
        <f t="shared" si="213"/>
        <v>31.792112383552507</v>
      </c>
      <c r="R936" s="24">
        <f t="shared" si="221"/>
        <v>-43.462501801783844</v>
      </c>
      <c r="S936" s="24">
        <f t="shared" si="214"/>
        <v>81.927644930266965</v>
      </c>
      <c r="T936" s="24">
        <f t="shared" si="215"/>
        <v>0.40235506973303359</v>
      </c>
      <c r="U936" s="24">
        <f t="shared" si="216"/>
        <v>90.852640702161011</v>
      </c>
      <c r="V936" s="24">
        <f t="shared" si="222"/>
        <v>2.2273592978389871</v>
      </c>
      <c r="W936" s="24">
        <f t="shared" si="223"/>
        <v>8</v>
      </c>
      <c r="X936" s="24">
        <f t="shared" si="224"/>
        <v>0.5</v>
      </c>
    </row>
    <row r="937" spans="1:24" x14ac:dyDescent="0.2">
      <c r="A937" s="60">
        <f>Spreads!A994</f>
        <v>44873</v>
      </c>
      <c r="B937" s="24">
        <f>IF(Spreads!$F994="","",Spreads!D994)</f>
        <v>84.53</v>
      </c>
      <c r="C937" s="24">
        <f t="shared" si="210"/>
        <v>9.5</v>
      </c>
      <c r="D937" s="24">
        <f>IF(Spreads!$F994="","",Spreads!G994)</f>
        <v>93.03</v>
      </c>
      <c r="E937" s="24">
        <f>IF(Spreads!$F994="","",Spreads!B994)</f>
        <v>91.78</v>
      </c>
      <c r="F937" s="24">
        <f>IF(Spreads!$F994="","",Spreads!F994)</f>
        <v>63.514289524462697</v>
      </c>
      <c r="G937" s="24">
        <f>IF(Spreads!$F994="","",Spreads!C994)</f>
        <v>81.53</v>
      </c>
      <c r="H937" s="24">
        <f>IF(Spreads!$F994="","",Spreads!H994)</f>
        <v>75.03</v>
      </c>
      <c r="I937" s="24">
        <f t="shared" si="217"/>
        <v>-11.515710475537304</v>
      </c>
      <c r="J937" s="24">
        <f t="shared" si="218"/>
        <v>6.5</v>
      </c>
      <c r="L937" s="24">
        <f t="shared" si="219"/>
        <v>16.75</v>
      </c>
      <c r="M937" s="24">
        <f t="shared" si="220"/>
        <v>18</v>
      </c>
      <c r="N937" s="24"/>
      <c r="O937" s="24">
        <f t="shared" si="211"/>
        <v>82.338781101206521</v>
      </c>
      <c r="P937" s="24">
        <f t="shared" si="212"/>
        <v>2.1912188987934798</v>
      </c>
      <c r="Q937" s="24">
        <f t="shared" si="213"/>
        <v>31.537762710792713</v>
      </c>
      <c r="R937" s="24">
        <f t="shared" si="221"/>
        <v>-43.053473186330017</v>
      </c>
      <c r="S937" s="24">
        <f t="shared" si="214"/>
        <v>80.609471854879502</v>
      </c>
      <c r="T937" s="24">
        <f t="shared" si="215"/>
        <v>0.92052814512049963</v>
      </c>
      <c r="U937" s="24">
        <f t="shared" si="216"/>
        <v>89.289004399099298</v>
      </c>
      <c r="V937" s="24">
        <f t="shared" si="222"/>
        <v>2.4909956009007033</v>
      </c>
      <c r="W937" s="24">
        <f t="shared" si="223"/>
        <v>8.25</v>
      </c>
      <c r="X937" s="24">
        <f t="shared" si="224"/>
        <v>1.25</v>
      </c>
    </row>
    <row r="938" spans="1:24" x14ac:dyDescent="0.2">
      <c r="A938" s="60">
        <f>Spreads!A995</f>
        <v>44874</v>
      </c>
      <c r="B938" s="24">
        <f>IF(Spreads!$F995="","",Spreads!D995)</f>
        <v>85.04</v>
      </c>
      <c r="C938" s="24">
        <f t="shared" si="210"/>
        <v>9.5</v>
      </c>
      <c r="D938" s="24">
        <f>IF(Spreads!$F995="","",Spreads!G995)</f>
        <v>93.54</v>
      </c>
      <c r="E938" s="24">
        <f>IF(Spreads!$F995="","",Spreads!B995)</f>
        <v>92.29</v>
      </c>
      <c r="F938" s="24">
        <f>IF(Spreads!$F995="","",Spreads!F995)</f>
        <v>64.00190145975138</v>
      </c>
      <c r="G938" s="24">
        <f>IF(Spreads!$F995="","",Spreads!C995)</f>
        <v>82.04</v>
      </c>
      <c r="H938" s="24">
        <f>IF(Spreads!$F995="","",Spreads!H995)</f>
        <v>75.540000000000006</v>
      </c>
      <c r="I938" s="24">
        <f t="shared" si="217"/>
        <v>-11.538098540248626</v>
      </c>
      <c r="J938" s="24">
        <f t="shared" si="218"/>
        <v>6.5</v>
      </c>
      <c r="L938" s="24">
        <f t="shared" si="219"/>
        <v>16.75</v>
      </c>
      <c r="M938" s="24">
        <f t="shared" si="220"/>
        <v>18</v>
      </c>
      <c r="N938" s="24"/>
      <c r="O938" s="24">
        <f t="shared" si="211"/>
        <v>82.890658082148946</v>
      </c>
      <c r="P938" s="24">
        <f t="shared" si="212"/>
        <v>2.1493419178510607</v>
      </c>
      <c r="Q938" s="24">
        <f t="shared" si="213"/>
        <v>31.728064987342744</v>
      </c>
      <c r="R938" s="24">
        <f t="shared" si="221"/>
        <v>-43.266163527591374</v>
      </c>
      <c r="S938" s="24">
        <f t="shared" si="214"/>
        <v>81.126601292146887</v>
      </c>
      <c r="T938" s="24">
        <f t="shared" si="215"/>
        <v>0.91339870785311916</v>
      </c>
      <c r="U938" s="24">
        <f t="shared" si="216"/>
        <v>89.884827724018521</v>
      </c>
      <c r="V938" s="24">
        <f t="shared" si="222"/>
        <v>2.4051722759814851</v>
      </c>
      <c r="W938" s="24">
        <f t="shared" si="223"/>
        <v>8.25</v>
      </c>
      <c r="X938" s="24">
        <f t="shared" si="224"/>
        <v>1.25</v>
      </c>
    </row>
    <row r="939" spans="1:24" x14ac:dyDescent="0.2">
      <c r="A939" s="60">
        <f>Spreads!A996</f>
        <v>44875</v>
      </c>
      <c r="B939" s="24">
        <f>IF(Spreads!$F996="","",Spreads!D996)</f>
        <v>85.59</v>
      </c>
      <c r="C939" s="24">
        <f t="shared" si="210"/>
        <v>9.5</v>
      </c>
      <c r="D939" s="24">
        <f>IF(Spreads!$F996="","",Spreads!G996)</f>
        <v>94.09</v>
      </c>
      <c r="E939" s="24">
        <f>IF(Spreads!$F996="","",Spreads!B996)</f>
        <v>92.59</v>
      </c>
      <c r="F939" s="24">
        <f>IF(Spreads!$F996="","",Spreads!F996)</f>
        <v>63.525629336911273</v>
      </c>
      <c r="G939" s="24">
        <f>IF(Spreads!$F996="","",Spreads!C996)</f>
        <v>82.59</v>
      </c>
      <c r="H939" s="24">
        <f>IF(Spreads!$F996="","",Spreads!H996)</f>
        <v>76.09</v>
      </c>
      <c r="I939" s="24">
        <f t="shared" si="217"/>
        <v>-12.564370663088731</v>
      </c>
      <c r="J939" s="24">
        <f t="shared" si="218"/>
        <v>6.5</v>
      </c>
      <c r="L939" s="24">
        <f t="shared" si="219"/>
        <v>16.5</v>
      </c>
      <c r="M939" s="24">
        <f t="shared" si="220"/>
        <v>18</v>
      </c>
      <c r="N939" s="24"/>
      <c r="O939" s="24">
        <f t="shared" si="211"/>
        <v>83.559515066231398</v>
      </c>
      <c r="P939" s="24">
        <f t="shared" si="212"/>
        <v>2.0304849337686051</v>
      </c>
      <c r="Q939" s="24">
        <f t="shared" si="213"/>
        <v>31.933292932641795</v>
      </c>
      <c r="R939" s="24">
        <f t="shared" si="221"/>
        <v>-44.497663595730529</v>
      </c>
      <c r="S939" s="24">
        <f t="shared" si="214"/>
        <v>81.595603729269115</v>
      </c>
      <c r="T939" s="24">
        <f t="shared" si="215"/>
        <v>0.99439627073088843</v>
      </c>
      <c r="U939" s="24">
        <f t="shared" si="216"/>
        <v>90.527382290107852</v>
      </c>
      <c r="V939" s="24">
        <f t="shared" si="222"/>
        <v>2.0626177098921517</v>
      </c>
      <c r="W939" s="24">
        <f t="shared" si="223"/>
        <v>8.25</v>
      </c>
      <c r="X939" s="24">
        <f t="shared" si="224"/>
        <v>1.25</v>
      </c>
    </row>
    <row r="940" spans="1:24" x14ac:dyDescent="0.2">
      <c r="A940" s="60">
        <f>Spreads!A997</f>
        <v>44876</v>
      </c>
      <c r="B940" s="24">
        <f>IF(Spreads!$F997="","",Spreads!D997)</f>
        <v>86.47</v>
      </c>
      <c r="C940" s="24">
        <f t="shared" si="210"/>
        <v>9.5</v>
      </c>
      <c r="D940" s="24">
        <f>IF(Spreads!$F997="","",Spreads!G997)</f>
        <v>94.97</v>
      </c>
      <c r="E940" s="24">
        <f>IF(Spreads!$F997="","",Spreads!B997)</f>
        <v>93.47</v>
      </c>
      <c r="F940" s="24">
        <f>IF(Spreads!$F997="","",Spreads!F997)</f>
        <v>64.466833770142912</v>
      </c>
      <c r="G940" s="24">
        <f>IF(Spreads!$F997="","",Spreads!C997)</f>
        <v>83.47</v>
      </c>
      <c r="H940" s="24">
        <f>IF(Spreads!$F997="","",Spreads!H997)</f>
        <v>76.97</v>
      </c>
      <c r="I940" s="24">
        <f t="shared" si="217"/>
        <v>-12.503166229857086</v>
      </c>
      <c r="J940" s="24">
        <f t="shared" si="218"/>
        <v>6.5</v>
      </c>
      <c r="L940" s="24">
        <f t="shared" si="219"/>
        <v>16.5</v>
      </c>
      <c r="M940" s="24">
        <f t="shared" si="220"/>
        <v>18</v>
      </c>
      <c r="N940" s="24"/>
      <c r="O940" s="24">
        <f t="shared" si="211"/>
        <v>84.504431630179084</v>
      </c>
      <c r="P940" s="24">
        <f t="shared" si="212"/>
        <v>1.9655683698209145</v>
      </c>
      <c r="Q940" s="24">
        <f t="shared" si="213"/>
        <v>32.261657645120266</v>
      </c>
      <c r="R940" s="24">
        <f t="shared" si="221"/>
        <v>-44.764823874977353</v>
      </c>
      <c r="S940" s="24">
        <f t="shared" si="214"/>
        <v>82.487905503377561</v>
      </c>
      <c r="T940" s="24">
        <f t="shared" si="215"/>
        <v>0.98209449662243742</v>
      </c>
      <c r="U940" s="24">
        <f t="shared" si="216"/>
        <v>91.555469595850809</v>
      </c>
      <c r="V940" s="24">
        <f t="shared" si="222"/>
        <v>1.9145304041491897</v>
      </c>
      <c r="W940" s="24">
        <f t="shared" si="223"/>
        <v>8.5</v>
      </c>
      <c r="X940" s="24">
        <f t="shared" si="224"/>
        <v>1</v>
      </c>
    </row>
    <row r="941" spans="1:24" x14ac:dyDescent="0.2">
      <c r="A941" s="60">
        <f>Spreads!A998</f>
        <v>44879</v>
      </c>
      <c r="B941" s="24">
        <f>IF(Spreads!$F998="","",Spreads!D998)</f>
        <v>85.78</v>
      </c>
      <c r="C941" s="24">
        <f t="shared" si="210"/>
        <v>9.5</v>
      </c>
      <c r="D941" s="24">
        <f>IF(Spreads!$F998="","",Spreads!G998)</f>
        <v>94.28</v>
      </c>
      <c r="E941" s="24">
        <f>IF(Spreads!$F998="","",Spreads!B998)</f>
        <v>92.78</v>
      </c>
      <c r="F941" s="24">
        <f>IF(Spreads!$F998="","",Spreads!F998)</f>
        <v>62.051453718596662</v>
      </c>
      <c r="G941" s="24">
        <f>IF(Spreads!$F998="","",Spreads!C998)</f>
        <v>82.78</v>
      </c>
      <c r="H941" s="24">
        <f>IF(Spreads!$F998="","",Spreads!H998)</f>
        <v>76.28</v>
      </c>
      <c r="I941" s="24">
        <f t="shared" si="217"/>
        <v>-14.228546281403339</v>
      </c>
      <c r="J941" s="24">
        <f t="shared" si="218"/>
        <v>6.5</v>
      </c>
      <c r="L941" s="24">
        <f t="shared" si="219"/>
        <v>16.5</v>
      </c>
      <c r="M941" s="24">
        <f t="shared" si="220"/>
        <v>18</v>
      </c>
      <c r="N941" s="24"/>
      <c r="O941" s="24">
        <f t="shared" si="211"/>
        <v>83.88688479720895</v>
      </c>
      <c r="P941" s="24">
        <f t="shared" si="212"/>
        <v>1.8931152027910514</v>
      </c>
      <c r="Q941" s="24">
        <f t="shared" si="213"/>
        <v>32.004189859199649</v>
      </c>
      <c r="R941" s="24">
        <f t="shared" si="221"/>
        <v>-46.232736140602988</v>
      </c>
      <c r="S941" s="24">
        <f t="shared" si="214"/>
        <v>81.788259794133438</v>
      </c>
      <c r="T941" s="24">
        <f t="shared" si="215"/>
        <v>0.99174020586656297</v>
      </c>
      <c r="U941" s="24">
        <f t="shared" si="216"/>
        <v>90.749355685665989</v>
      </c>
      <c r="V941" s="24">
        <f t="shared" si="222"/>
        <v>2.0306443143340118</v>
      </c>
      <c r="W941" s="24">
        <f t="shared" si="223"/>
        <v>8.5</v>
      </c>
      <c r="X941" s="24">
        <f t="shared" si="224"/>
        <v>1</v>
      </c>
    </row>
    <row r="942" spans="1:24" x14ac:dyDescent="0.2">
      <c r="A942" s="60">
        <f>Spreads!A999</f>
        <v>44880</v>
      </c>
      <c r="B942" s="24">
        <f>IF(Spreads!$F999="","",Spreads!D999)</f>
        <v>86.48</v>
      </c>
      <c r="C942" s="24">
        <f t="shared" si="210"/>
        <v>9.5</v>
      </c>
      <c r="D942" s="24">
        <f>IF(Spreads!$F999="","",Spreads!G999)</f>
        <v>94.98</v>
      </c>
      <c r="E942" s="24">
        <f>IF(Spreads!$F999="","",Spreads!B999)</f>
        <v>93.23</v>
      </c>
      <c r="F942" s="24">
        <f>IF(Spreads!$F999="","",Spreads!F999)</f>
        <v>61.110249285365029</v>
      </c>
      <c r="G942" s="24">
        <f>IF(Spreads!$F999="","",Spreads!C999)</f>
        <v>83.98</v>
      </c>
      <c r="H942" s="24">
        <f>IF(Spreads!$F999="","",Spreads!H999)</f>
        <v>76.98</v>
      </c>
      <c r="I942" s="24">
        <f t="shared" si="217"/>
        <v>-15.869750714634975</v>
      </c>
      <c r="J942" s="24">
        <f t="shared" si="218"/>
        <v>7</v>
      </c>
      <c r="L942" s="24">
        <f t="shared" si="219"/>
        <v>16.25</v>
      </c>
      <c r="M942" s="24">
        <f t="shared" si="220"/>
        <v>18</v>
      </c>
      <c r="N942" s="24"/>
      <c r="O942" s="24">
        <f t="shared" si="211"/>
        <v>84.762795833747177</v>
      </c>
      <c r="P942" s="24">
        <f t="shared" si="212"/>
        <v>1.7172041662528272</v>
      </c>
      <c r="Q942" s="24">
        <f t="shared" si="213"/>
        <v>32.496123623890938</v>
      </c>
      <c r="R942" s="24">
        <f t="shared" si="221"/>
        <v>-48.365874338525913</v>
      </c>
      <c r="S942" s="24">
        <f t="shared" si="214"/>
        <v>82.409359124569605</v>
      </c>
      <c r="T942" s="24">
        <f t="shared" si="215"/>
        <v>1.5706408754303993</v>
      </c>
      <c r="U942" s="24">
        <f t="shared" si="216"/>
        <v>91.567152406143336</v>
      </c>
      <c r="V942" s="24">
        <f t="shared" si="222"/>
        <v>1.662847593856668</v>
      </c>
      <c r="W942" s="24">
        <f t="shared" si="223"/>
        <v>8.75</v>
      </c>
      <c r="X942" s="24">
        <f t="shared" si="224"/>
        <v>0.75</v>
      </c>
    </row>
    <row r="943" spans="1:24" x14ac:dyDescent="0.2">
      <c r="A943" s="60">
        <f>Spreads!A1000</f>
        <v>44881</v>
      </c>
      <c r="B943" s="24">
        <f>IF(Spreads!$F1000="","",Spreads!D1000)</f>
        <v>83.58</v>
      </c>
      <c r="C943" s="24">
        <f t="shared" si="210"/>
        <v>9.5</v>
      </c>
      <c r="D943" s="24">
        <f>IF(Spreads!$F1000="","",Spreads!G1000)</f>
        <v>92.08</v>
      </c>
      <c r="E943" s="24">
        <f>IF(Spreads!$F1000="","",Spreads!B1000)</f>
        <v>90.08</v>
      </c>
      <c r="F943" s="24">
        <f>IF(Spreads!$F1000="","",Spreads!F1000)</f>
        <v>59.919568978264756</v>
      </c>
      <c r="G943" s="24">
        <f>IF(Spreads!$F1000="","",Spreads!C1000)</f>
        <v>81.08</v>
      </c>
      <c r="H943" s="24">
        <f>IF(Spreads!$F1000="","",Spreads!H1000)</f>
        <v>74.08</v>
      </c>
      <c r="I943" s="24">
        <f t="shared" si="217"/>
        <v>-14.160431021735242</v>
      </c>
      <c r="J943" s="24">
        <f t="shared" si="218"/>
        <v>7</v>
      </c>
      <c r="L943" s="24">
        <f t="shared" si="219"/>
        <v>16</v>
      </c>
      <c r="M943" s="24">
        <f t="shared" si="220"/>
        <v>18</v>
      </c>
      <c r="N943" s="24"/>
      <c r="O943" s="24">
        <f t="shared" si="211"/>
        <v>81.508331969853742</v>
      </c>
      <c r="P943" s="24">
        <f t="shared" si="212"/>
        <v>2.071668030146256</v>
      </c>
      <c r="Q943" s="24">
        <f t="shared" si="213"/>
        <v>31.414012639586854</v>
      </c>
      <c r="R943" s="24">
        <f t="shared" si="221"/>
        <v>-45.574443661322093</v>
      </c>
      <c r="S943" s="24">
        <f t="shared" si="214"/>
        <v>79.38013301547123</v>
      </c>
      <c r="T943" s="24">
        <f t="shared" si="215"/>
        <v>1.6998669845287679</v>
      </c>
      <c r="U943" s="24">
        <f t="shared" si="216"/>
        <v>88.17913742130861</v>
      </c>
      <c r="V943" s="24">
        <f t="shared" si="222"/>
        <v>1.9008625786913882</v>
      </c>
      <c r="W943" s="24">
        <f t="shared" si="223"/>
        <v>8.5</v>
      </c>
      <c r="X943" s="24">
        <f t="shared" si="224"/>
        <v>1</v>
      </c>
    </row>
    <row r="944" spans="1:24" x14ac:dyDescent="0.2">
      <c r="A944" s="60">
        <f>Spreads!A1001</f>
        <v>44882</v>
      </c>
      <c r="B944" s="24">
        <f>IF(Spreads!$F1001="","",Spreads!D1001)</f>
        <v>81.63</v>
      </c>
      <c r="C944" s="24">
        <f t="shared" si="210"/>
        <v>9.5</v>
      </c>
      <c r="D944" s="24">
        <f>IF(Spreads!$F1001="","",Spreads!G1001)</f>
        <v>90.13</v>
      </c>
      <c r="E944" s="24">
        <f>IF(Spreads!$F1001="","",Spreads!B1001)</f>
        <v>88.13</v>
      </c>
      <c r="F944" s="24">
        <f>IF(Spreads!$F1001="","",Spreads!F1001)</f>
        <v>59.284539481144613</v>
      </c>
      <c r="G944" s="24">
        <f>IF(Spreads!$F1001="","",Spreads!C1001)</f>
        <v>79.13</v>
      </c>
      <c r="H944" s="24">
        <f>IF(Spreads!$F1001="","",Spreads!H1001)</f>
        <v>72.13</v>
      </c>
      <c r="I944" s="24">
        <f t="shared" si="217"/>
        <v>-12.845460518855383</v>
      </c>
      <c r="J944" s="24">
        <f t="shared" si="218"/>
        <v>7</v>
      </c>
      <c r="L944" s="24">
        <f t="shared" si="219"/>
        <v>16</v>
      </c>
      <c r="M944" s="24">
        <f t="shared" si="220"/>
        <v>18</v>
      </c>
      <c r="N944" s="24"/>
      <c r="O944" s="24">
        <f t="shared" si="211"/>
        <v>79.307807487889491</v>
      </c>
      <c r="P944" s="24">
        <f t="shared" si="212"/>
        <v>2.3221925121105045</v>
      </c>
      <c r="Q944" s="24">
        <f t="shared" si="213"/>
        <v>30.68638628807204</v>
      </c>
      <c r="R944" s="24">
        <f t="shared" si="221"/>
        <v>-43.531846806927419</v>
      </c>
      <c r="S944" s="24">
        <f t="shared" si="214"/>
        <v>77.402873402390014</v>
      </c>
      <c r="T944" s="24">
        <f t="shared" si="215"/>
        <v>1.7271265976099812</v>
      </c>
      <c r="U944" s="24">
        <f t="shared" si="216"/>
        <v>85.900989414264586</v>
      </c>
      <c r="V944" s="24">
        <f t="shared" si="222"/>
        <v>2.2290105857354092</v>
      </c>
      <c r="W944" s="24">
        <f t="shared" si="223"/>
        <v>8.25</v>
      </c>
      <c r="X944" s="24">
        <f t="shared" si="224"/>
        <v>1.25</v>
      </c>
    </row>
    <row r="945" spans="1:24" x14ac:dyDescent="0.2">
      <c r="A945" s="60">
        <f>Spreads!A1002</f>
        <v>44883</v>
      </c>
      <c r="B945" s="24">
        <f>IF(Spreads!$F1002="","",Spreads!D1002)</f>
        <v>82.24</v>
      </c>
      <c r="C945" s="24">
        <f t="shared" si="210"/>
        <v>9.5</v>
      </c>
      <c r="D945" s="24">
        <f>IF(Spreads!$F1002="","",Spreads!G1002)</f>
        <v>90.74</v>
      </c>
      <c r="E945" s="24">
        <f>IF(Spreads!$F1002="","",Spreads!B1002)</f>
        <v>88.74</v>
      </c>
      <c r="F945" s="24">
        <f>IF(Spreads!$F1002="","",Spreads!F1002)</f>
        <v>59.001044169930275</v>
      </c>
      <c r="G945" s="24">
        <f>IF(Spreads!$F1002="","",Spreads!C1002)</f>
        <v>79.739999999999995</v>
      </c>
      <c r="H945" s="24">
        <f>IF(Spreads!$F1002="","",Spreads!H1002)</f>
        <v>72.739999999999995</v>
      </c>
      <c r="I945" s="24">
        <f t="shared" si="217"/>
        <v>-13.73895583006972</v>
      </c>
      <c r="J945" s="24">
        <f t="shared" si="218"/>
        <v>7</v>
      </c>
      <c r="L945" s="24">
        <f t="shared" si="219"/>
        <v>16</v>
      </c>
      <c r="M945" s="24">
        <f t="shared" si="220"/>
        <v>18</v>
      </c>
      <c r="N945" s="24"/>
      <c r="O945" s="24">
        <f t="shared" si="211"/>
        <v>80.031633203516748</v>
      </c>
      <c r="P945" s="24">
        <f t="shared" si="212"/>
        <v>2.2083667964832472</v>
      </c>
      <c r="Q945" s="24">
        <f t="shared" si="213"/>
        <v>30.914002736494623</v>
      </c>
      <c r="R945" s="24">
        <f t="shared" si="221"/>
        <v>-44.652958566564344</v>
      </c>
      <c r="S945" s="24">
        <f t="shared" si="214"/>
        <v>78.021400768533368</v>
      </c>
      <c r="T945" s="24">
        <f t="shared" si="215"/>
        <v>1.7185992314666265</v>
      </c>
      <c r="U945" s="24">
        <f t="shared" si="216"/>
        <v>86.613640842109135</v>
      </c>
      <c r="V945" s="24">
        <f t="shared" si="222"/>
        <v>2.1263591578908603</v>
      </c>
      <c r="W945" s="24">
        <f t="shared" si="223"/>
        <v>8.25</v>
      </c>
      <c r="X945" s="24">
        <f t="shared" si="224"/>
        <v>1.25</v>
      </c>
    </row>
    <row r="946" spans="1:24" x14ac:dyDescent="0.2">
      <c r="A946" s="60">
        <f>Spreads!A1003</f>
        <v>44886</v>
      </c>
      <c r="B946" s="24">
        <f>IF(Spreads!$F1003="","",Spreads!D1003)</f>
        <v>82.5</v>
      </c>
      <c r="C946" s="24">
        <f t="shared" si="210"/>
        <v>9.5</v>
      </c>
      <c r="D946" s="24">
        <f>IF(Spreads!$F1003="","",Spreads!G1003)</f>
        <v>91</v>
      </c>
      <c r="E946" s="24">
        <f>IF(Spreads!$F1003="","",Spreads!B1003)</f>
        <v>89</v>
      </c>
      <c r="F946" s="24">
        <f>IF(Spreads!$F1003="","",Spreads!F1003)</f>
        <v>59.227840418901742</v>
      </c>
      <c r="G946" s="24">
        <f>IF(Spreads!$F1003="","",Spreads!C1003)</f>
        <v>80</v>
      </c>
      <c r="H946" s="24">
        <f>IF(Spreads!$F1003="","",Spreads!H1003)</f>
        <v>73</v>
      </c>
      <c r="I946" s="24">
        <f t="shared" si="217"/>
        <v>-13.772159581098258</v>
      </c>
      <c r="J946" s="24">
        <f t="shared" si="218"/>
        <v>7</v>
      </c>
      <c r="L946" s="24">
        <f t="shared" si="219"/>
        <v>16</v>
      </c>
      <c r="M946" s="24">
        <f t="shared" si="220"/>
        <v>18</v>
      </c>
      <c r="N946" s="24"/>
      <c r="O946" s="24">
        <f t="shared" si="211"/>
        <v>80.314584684915886</v>
      </c>
      <c r="P946" s="24">
        <f t="shared" si="212"/>
        <v>2.1854153150841142</v>
      </c>
      <c r="Q946" s="24">
        <f t="shared" si="213"/>
        <v>31.011019583363264</v>
      </c>
      <c r="R946" s="24">
        <f t="shared" si="221"/>
        <v>-44.783179164461522</v>
      </c>
      <c r="S946" s="24">
        <f t="shared" si="214"/>
        <v>78.285035383610861</v>
      </c>
      <c r="T946" s="24">
        <f t="shared" si="215"/>
        <v>1.714964616389139</v>
      </c>
      <c r="U946" s="24">
        <f t="shared" si="216"/>
        <v>86.917393909715003</v>
      </c>
      <c r="V946" s="24">
        <f t="shared" si="222"/>
        <v>2.0826060902849974</v>
      </c>
      <c r="W946" s="24">
        <f t="shared" si="223"/>
        <v>8.5</v>
      </c>
      <c r="X946" s="24">
        <f t="shared" si="224"/>
        <v>1</v>
      </c>
    </row>
    <row r="947" spans="1:24" x14ac:dyDescent="0.2">
      <c r="A947" s="60">
        <f>Spreads!A1004</f>
        <v>44887</v>
      </c>
      <c r="B947" s="24">
        <f>IF(Spreads!$F1004="","",Spreads!D1004)</f>
        <v>83.34</v>
      </c>
      <c r="C947" s="24">
        <f t="shared" si="210"/>
        <v>9.5</v>
      </c>
      <c r="D947" s="24">
        <f>IF(Spreads!$F1004="","",Spreads!G1004)</f>
        <v>91.84</v>
      </c>
      <c r="E947" s="24">
        <f>IF(Spreads!$F1004="","",Spreads!B1004)</f>
        <v>89.84</v>
      </c>
      <c r="F947" s="24">
        <f>IF(Spreads!$F1004="","",Spreads!F1004)</f>
        <v>60.259763351721972</v>
      </c>
      <c r="G947" s="24">
        <f>IF(Spreads!$F1004="","",Spreads!C1004)</f>
        <v>80.84</v>
      </c>
      <c r="H947" s="24">
        <f>IF(Spreads!$F1004="","",Spreads!H1004)</f>
        <v>73.84</v>
      </c>
      <c r="I947" s="24">
        <f t="shared" si="217"/>
        <v>-13.580236648278031</v>
      </c>
      <c r="J947" s="24">
        <f t="shared" si="218"/>
        <v>7</v>
      </c>
      <c r="L947" s="24">
        <f t="shared" si="219"/>
        <v>16</v>
      </c>
      <c r="M947" s="24">
        <f t="shared" si="220"/>
        <v>18</v>
      </c>
      <c r="N947" s="24"/>
      <c r="O947" s="24">
        <f t="shared" si="211"/>
        <v>81.20673299682197</v>
      </c>
      <c r="P947" s="24">
        <f t="shared" si="212"/>
        <v>2.1332670031780339</v>
      </c>
      <c r="Q947" s="24">
        <f t="shared" si="213"/>
        <v>31.324458627092731</v>
      </c>
      <c r="R947" s="24">
        <f t="shared" si="221"/>
        <v>-44.904695275370763</v>
      </c>
      <c r="S947" s="24">
        <f t="shared" si="214"/>
        <v>79.136777986168923</v>
      </c>
      <c r="T947" s="24">
        <f t="shared" si="215"/>
        <v>1.7032220138310805</v>
      </c>
      <c r="U947" s="24">
        <f t="shared" si="216"/>
        <v>87.898749974287824</v>
      </c>
      <c r="V947" s="24">
        <f t="shared" si="222"/>
        <v>1.9412500257121792</v>
      </c>
      <c r="W947" s="24">
        <f t="shared" si="223"/>
        <v>8.5</v>
      </c>
      <c r="X947" s="24">
        <f t="shared" si="224"/>
        <v>1</v>
      </c>
    </row>
    <row r="948" spans="1:24" x14ac:dyDescent="0.2">
      <c r="A948" s="60">
        <f>Spreads!A1005</f>
        <v>44888</v>
      </c>
      <c r="B948" s="24">
        <f>IF(Spreads!$F1005="","",Spreads!D1005)</f>
        <v>84.41</v>
      </c>
      <c r="C948" s="24">
        <f t="shared" si="210"/>
        <v>9.5</v>
      </c>
      <c r="D948" s="24">
        <f>IF(Spreads!$F1005="","",Spreads!G1005)</f>
        <v>92.91</v>
      </c>
      <c r="E948" s="24">
        <f>IF(Spreads!$F1005="","",Spreads!B1005)</f>
        <v>90.91</v>
      </c>
      <c r="F948" s="24">
        <f>IF(Spreads!$F1005="","",Spreads!F1005)</f>
        <v>61.58652140820513</v>
      </c>
      <c r="G948" s="24">
        <f>IF(Spreads!$F1005="","",Spreads!C1005)</f>
        <v>81.91</v>
      </c>
      <c r="H948" s="24">
        <f>IF(Spreads!$F1005="","",Spreads!H1005)</f>
        <v>74.91</v>
      </c>
      <c r="I948" s="24">
        <f t="shared" si="217"/>
        <v>-13.323478591794867</v>
      </c>
      <c r="J948" s="24">
        <f t="shared" si="218"/>
        <v>7</v>
      </c>
      <c r="L948" s="24">
        <f t="shared" si="219"/>
        <v>16</v>
      </c>
      <c r="M948" s="24">
        <f t="shared" si="220"/>
        <v>18</v>
      </c>
      <c r="N948" s="24"/>
      <c r="O948" s="24">
        <f t="shared" si="211"/>
        <v>82.342256601095983</v>
      </c>
      <c r="P948" s="24">
        <f t="shared" si="212"/>
        <v>2.0677433989040139</v>
      </c>
      <c r="Q948" s="24">
        <f t="shared" si="213"/>
        <v>31.72372026612906</v>
      </c>
      <c r="R948" s="24">
        <f t="shared" si="221"/>
        <v>-45.047198857923931</v>
      </c>
      <c r="S948" s="24">
        <f t="shared" si="214"/>
        <v>80.221735825141678</v>
      </c>
      <c r="T948" s="24">
        <f t="shared" si="215"/>
        <v>1.6882641748583183</v>
      </c>
      <c r="U948" s="24">
        <f t="shared" si="216"/>
        <v>89.148810675588891</v>
      </c>
      <c r="V948" s="24">
        <f t="shared" si="222"/>
        <v>1.7611893244111059</v>
      </c>
      <c r="W948" s="24">
        <f t="shared" si="223"/>
        <v>8.5</v>
      </c>
      <c r="X948" s="24">
        <f t="shared" si="224"/>
        <v>1</v>
      </c>
    </row>
    <row r="949" spans="1:24" x14ac:dyDescent="0.2">
      <c r="A949" s="60">
        <f>Spreads!A1006</f>
        <v>44890</v>
      </c>
      <c r="B949" s="24">
        <f>IF(Spreads!$F1006="","",Spreads!D1006)</f>
        <v>84.02</v>
      </c>
      <c r="C949" s="24">
        <f t="shared" si="210"/>
        <v>9.5</v>
      </c>
      <c r="D949" s="24">
        <f>IF(Spreads!$F1006="","",Spreads!G1006)</f>
        <v>92.52</v>
      </c>
      <c r="E949" s="24">
        <f>IF(Spreads!$F1006="","",Spreads!B1006)</f>
        <v>90.52</v>
      </c>
      <c r="F949" s="24">
        <f>IF(Spreads!$F1006="","",Spreads!F1006)</f>
        <v>61.473123283719389</v>
      </c>
      <c r="G949" s="24">
        <f>IF(Spreads!$F1006="","",Spreads!C1006)</f>
        <v>81.52</v>
      </c>
      <c r="H949" s="24">
        <f>IF(Spreads!$F1006="","",Spreads!H1006)</f>
        <v>74.52</v>
      </c>
      <c r="I949" s="24">
        <f t="shared" si="217"/>
        <v>-13.046876716280607</v>
      </c>
      <c r="J949" s="24">
        <f t="shared" si="218"/>
        <v>7</v>
      </c>
      <c r="L949" s="24">
        <f t="shared" si="219"/>
        <v>16</v>
      </c>
      <c r="M949" s="24">
        <f t="shared" si="220"/>
        <v>18</v>
      </c>
      <c r="N949" s="24"/>
      <c r="O949" s="24">
        <f t="shared" si="211"/>
        <v>81.901151002088611</v>
      </c>
      <c r="P949" s="24">
        <f t="shared" si="212"/>
        <v>2.1188489979113854</v>
      </c>
      <c r="Q949" s="24">
        <f t="shared" si="213"/>
        <v>31.578194995826095</v>
      </c>
      <c r="R949" s="24">
        <f t="shared" si="221"/>
        <v>-44.625071712106703</v>
      </c>
      <c r="S949" s="24">
        <f t="shared" si="214"/>
        <v>79.826283902525446</v>
      </c>
      <c r="T949" s="24">
        <f t="shared" si="215"/>
        <v>1.6937160974745495</v>
      </c>
      <c r="U949" s="24">
        <f t="shared" si="216"/>
        <v>88.693181074180103</v>
      </c>
      <c r="V949" s="24">
        <f t="shared" si="222"/>
        <v>1.826818925819893</v>
      </c>
      <c r="W949" s="24">
        <f t="shared" si="223"/>
        <v>8.5</v>
      </c>
      <c r="X949" s="24">
        <f t="shared" si="224"/>
        <v>1</v>
      </c>
    </row>
    <row r="950" spans="1:24" x14ac:dyDescent="0.2">
      <c r="A950" s="60">
        <f>Spreads!A1007</f>
        <v>44893</v>
      </c>
      <c r="B950" s="24">
        <f>IF(Spreads!$F1007="","",Spreads!D1007)</f>
        <v>85.57</v>
      </c>
      <c r="C950" s="24">
        <f t="shared" si="210"/>
        <v>9.5</v>
      </c>
      <c r="D950" s="24">
        <f>IF(Spreads!$F1007="","",Spreads!G1007)</f>
        <v>94.07</v>
      </c>
      <c r="E950" s="24">
        <f>IF(Spreads!$F1007="","",Spreads!B1007)</f>
        <v>92.07</v>
      </c>
      <c r="F950" s="24">
        <f>IF(Spreads!$F1007="","",Spreads!F1007)</f>
        <v>59.919568978264756</v>
      </c>
      <c r="G950" s="24">
        <f>IF(Spreads!$F1007="","",Spreads!C1007)</f>
        <v>83.07</v>
      </c>
      <c r="H950" s="24">
        <f>IF(Spreads!$F1007="","",Spreads!H1007)</f>
        <v>76.069999999999993</v>
      </c>
      <c r="I950" s="24">
        <f t="shared" si="217"/>
        <v>-16.150431021735237</v>
      </c>
      <c r="J950" s="24">
        <f t="shared" si="218"/>
        <v>7</v>
      </c>
      <c r="L950" s="24">
        <f t="shared" si="219"/>
        <v>16</v>
      </c>
      <c r="M950" s="24">
        <f t="shared" si="220"/>
        <v>18</v>
      </c>
      <c r="N950" s="24"/>
      <c r="O950" s="24">
        <f t="shared" si="211"/>
        <v>83.801652808440437</v>
      </c>
      <c r="P950" s="24">
        <f t="shared" si="212"/>
        <v>1.7683471915595561</v>
      </c>
      <c r="Q950" s="24">
        <f t="shared" si="213"/>
        <v>32.156564659850687</v>
      </c>
      <c r="R950" s="24">
        <f t="shared" si="221"/>
        <v>-48.306995681585924</v>
      </c>
      <c r="S950" s="24">
        <f t="shared" si="214"/>
        <v>81.397951800102803</v>
      </c>
      <c r="T950" s="24">
        <f t="shared" si="215"/>
        <v>1.6720481998971906</v>
      </c>
      <c r="U950" s="24">
        <f t="shared" si="216"/>
        <v>90.504016669522784</v>
      </c>
      <c r="V950" s="24">
        <f t="shared" si="222"/>
        <v>1.5659833304772093</v>
      </c>
      <c r="W950" s="24">
        <f t="shared" si="223"/>
        <v>8.75</v>
      </c>
      <c r="X950" s="24">
        <f t="shared" si="224"/>
        <v>0.75</v>
      </c>
    </row>
    <row r="951" spans="1:24" x14ac:dyDescent="0.2">
      <c r="A951" s="60">
        <f>Spreads!A1008</f>
        <v>44894</v>
      </c>
      <c r="B951" s="24">
        <f>IF(Spreads!$F1008="","",Spreads!D1008)</f>
        <v>86.04</v>
      </c>
      <c r="C951" s="24">
        <f t="shared" si="210"/>
        <v>9.5</v>
      </c>
      <c r="D951" s="24">
        <f>IF(Spreads!$F1008="","",Spreads!G1008)</f>
        <v>94.54</v>
      </c>
      <c r="E951" s="24">
        <f>IF(Spreads!$F1008="","",Spreads!B1008)</f>
        <v>92.54</v>
      </c>
      <c r="F951" s="24">
        <f>IF(Spreads!$F1008="","",Spreads!F1008)</f>
        <v>59.43195704297608</v>
      </c>
      <c r="G951" s="24">
        <f>IF(Spreads!$F1008="","",Spreads!C1008)</f>
        <v>83.54</v>
      </c>
      <c r="H951" s="24">
        <f>IF(Spreads!$F1008="","",Spreads!H1008)</f>
        <v>76.540000000000006</v>
      </c>
      <c r="I951" s="24">
        <f t="shared" si="217"/>
        <v>-17.108042957023926</v>
      </c>
      <c r="J951" s="24">
        <f t="shared" si="218"/>
        <v>7</v>
      </c>
      <c r="L951" s="24">
        <f t="shared" si="219"/>
        <v>16</v>
      </c>
      <c r="M951" s="24">
        <f t="shared" si="220"/>
        <v>18</v>
      </c>
      <c r="N951" s="24"/>
      <c r="O951" s="24">
        <f t="shared" si="211"/>
        <v>84.379149908812082</v>
      </c>
      <c r="P951" s="24">
        <f t="shared" si="212"/>
        <v>1.6608500911879247</v>
      </c>
      <c r="Q951" s="24">
        <f t="shared" si="213"/>
        <v>32.3319412676517</v>
      </c>
      <c r="R951" s="24">
        <f t="shared" si="221"/>
        <v>-49.439984224675626</v>
      </c>
      <c r="S951" s="24">
        <f t="shared" si="214"/>
        <v>81.874522065819832</v>
      </c>
      <c r="T951" s="24">
        <f t="shared" si="215"/>
        <v>1.6654779341801742</v>
      </c>
      <c r="U951" s="24">
        <f t="shared" si="216"/>
        <v>91.053108753271857</v>
      </c>
      <c r="V951" s="24">
        <f t="shared" si="222"/>
        <v>1.486891246728149</v>
      </c>
      <c r="W951" s="24">
        <f t="shared" si="223"/>
        <v>8.75</v>
      </c>
      <c r="X951" s="24">
        <f t="shared" si="224"/>
        <v>0.75</v>
      </c>
    </row>
    <row r="952" spans="1:24" x14ac:dyDescent="0.2">
      <c r="A952" s="60">
        <f>Spreads!A1009</f>
        <v>44895</v>
      </c>
      <c r="B952" s="24">
        <f>IF(Spreads!$F1009="","",Spreads!D1009)</f>
        <v>84.73</v>
      </c>
      <c r="C952" s="24">
        <f t="shared" si="210"/>
        <v>9.5</v>
      </c>
      <c r="D952" s="24">
        <f>IF(Spreads!$F1009="","",Spreads!G1009)</f>
        <v>93.23</v>
      </c>
      <c r="E952" s="24">
        <f>IF(Spreads!$F1009="","",Spreads!B1009)</f>
        <v>91.23</v>
      </c>
      <c r="F952" s="24">
        <f>IF(Spreads!$F1009="","",Spreads!F1009)</f>
        <v>57.538208364064225</v>
      </c>
      <c r="G952" s="24">
        <f>IF(Spreads!$F1009="","",Spreads!C1009)</f>
        <v>82.23</v>
      </c>
      <c r="H952" s="24">
        <f>IF(Spreads!$F1009="","",Spreads!H1009)</f>
        <v>75.23</v>
      </c>
      <c r="I952" s="24">
        <f t="shared" si="217"/>
        <v>-17.691791635935779</v>
      </c>
      <c r="J952" s="24">
        <f t="shared" si="218"/>
        <v>7</v>
      </c>
      <c r="L952" s="24">
        <f t="shared" si="219"/>
        <v>16</v>
      </c>
      <c r="M952" s="24">
        <f t="shared" si="220"/>
        <v>18</v>
      </c>
      <c r="N952" s="24"/>
      <c r="O952" s="24">
        <f t="shared" si="211"/>
        <v>83.008740839141026</v>
      </c>
      <c r="P952" s="24">
        <f t="shared" si="212"/>
        <v>1.7212591608589776</v>
      </c>
      <c r="Q952" s="24">
        <f t="shared" si="213"/>
        <v>31.843125616121235</v>
      </c>
      <c r="R952" s="24">
        <f t="shared" si="221"/>
        <v>-49.534917252057014</v>
      </c>
      <c r="S952" s="24">
        <f t="shared" si="214"/>
        <v>80.546209197544755</v>
      </c>
      <c r="T952" s="24">
        <f t="shared" si="215"/>
        <v>1.683790802455249</v>
      </c>
      <c r="U952" s="24">
        <f t="shared" si="216"/>
        <v>89.522660604949976</v>
      </c>
      <c r="V952" s="24">
        <f t="shared" si="222"/>
        <v>1.7073393950500275</v>
      </c>
      <c r="W952" s="24">
        <f t="shared" si="223"/>
        <v>8.75</v>
      </c>
      <c r="X952" s="24">
        <f t="shared" si="224"/>
        <v>0.75</v>
      </c>
    </row>
    <row r="953" spans="1:24" x14ac:dyDescent="0.2">
      <c r="A953" s="60">
        <f>Spreads!A1010</f>
        <v>44896</v>
      </c>
      <c r="B953" s="24">
        <f>IF(Spreads!$F1010="","",Spreads!D1010)</f>
        <v>76.88</v>
      </c>
      <c r="C953" s="24">
        <f t="shared" si="210"/>
        <v>9.5</v>
      </c>
      <c r="D953" s="24">
        <f>IF(Spreads!$F1010="","",Spreads!G1010)</f>
        <v>85.38</v>
      </c>
      <c r="E953" s="24">
        <f>IF(Spreads!$F1010="","",Spreads!B1010)</f>
        <v>83.38</v>
      </c>
      <c r="F953" s="24">
        <f>IF(Spreads!$F1010="","",Spreads!F1010)</f>
        <v>54.374400690912097</v>
      </c>
      <c r="G953" s="24">
        <f>IF(Spreads!$F1010="","",Spreads!C1010)</f>
        <v>73.88</v>
      </c>
      <c r="H953" s="24">
        <f>IF(Spreads!$F1010="","",Spreads!H1010)</f>
        <v>67.38</v>
      </c>
      <c r="I953" s="24">
        <f t="shared" si="217"/>
        <v>-13.005599309087899</v>
      </c>
      <c r="J953" s="24">
        <f t="shared" si="218"/>
        <v>6.5</v>
      </c>
      <c r="L953" s="24">
        <f t="shared" si="219"/>
        <v>16</v>
      </c>
      <c r="M953" s="24">
        <f t="shared" si="220"/>
        <v>18</v>
      </c>
      <c r="N953" s="24"/>
      <c r="O953" s="24">
        <f t="shared" si="211"/>
        <v>74.194887321185249</v>
      </c>
      <c r="P953" s="24">
        <f t="shared" si="212"/>
        <v>2.6851126788147468</v>
      </c>
      <c r="Q953" s="24">
        <f t="shared" si="213"/>
        <v>28.68322856254229</v>
      </c>
      <c r="R953" s="24">
        <f t="shared" si="221"/>
        <v>-41.688827871630188</v>
      </c>
      <c r="S953" s="24">
        <f t="shared" si="214"/>
        <v>72.586471780781949</v>
      </c>
      <c r="T953" s="24">
        <f t="shared" si="215"/>
        <v>1.2935282192180466</v>
      </c>
      <c r="U953" s="24">
        <f t="shared" si="216"/>
        <v>80.351654525311204</v>
      </c>
      <c r="V953" s="24">
        <f t="shared" si="222"/>
        <v>3.0283454746887912</v>
      </c>
      <c r="W953" s="24">
        <f t="shared" si="223"/>
        <v>7.5</v>
      </c>
      <c r="X953" s="24">
        <f t="shared" si="224"/>
        <v>2</v>
      </c>
    </row>
    <row r="954" spans="1:24" x14ac:dyDescent="0.2">
      <c r="A954" s="60">
        <f>Spreads!A1011</f>
        <v>44897</v>
      </c>
      <c r="B954" s="24">
        <f>IF(Spreads!$F1011="","",Spreads!D1011)</f>
        <v>74.72</v>
      </c>
      <c r="C954" s="24">
        <f t="shared" si="210"/>
        <v>9.5</v>
      </c>
      <c r="D954" s="24">
        <f>IF(Spreads!$F1011="","",Spreads!G1011)</f>
        <v>83.22</v>
      </c>
      <c r="E954" s="24">
        <f>IF(Spreads!$F1011="","",Spreads!B1011)</f>
        <v>81.22</v>
      </c>
      <c r="F954" s="24">
        <f>IF(Spreads!$F1011="","",Spreads!F1011)</f>
        <v>54.045546129903457</v>
      </c>
      <c r="G954" s="24">
        <f>IF(Spreads!$F1011="","",Spreads!C1011)</f>
        <v>71.72</v>
      </c>
      <c r="H954" s="24">
        <f>IF(Spreads!$F1011="","",Spreads!H1011)</f>
        <v>65.22</v>
      </c>
      <c r="I954" s="24">
        <f t="shared" si="217"/>
        <v>-11.174453870096542</v>
      </c>
      <c r="J954" s="24">
        <f t="shared" si="218"/>
        <v>6.5</v>
      </c>
      <c r="L954" s="24">
        <f t="shared" si="219"/>
        <v>16</v>
      </c>
      <c r="M954" s="24">
        <f t="shared" si="220"/>
        <v>18</v>
      </c>
      <c r="N954" s="24"/>
      <c r="O954" s="24">
        <f t="shared" si="211"/>
        <v>71.729838298684129</v>
      </c>
      <c r="P954" s="24">
        <f t="shared" si="212"/>
        <v>2.9901617013158699</v>
      </c>
      <c r="Q954" s="24">
        <f t="shared" si="213"/>
        <v>27.877242450095117</v>
      </c>
      <c r="R954" s="24">
        <f t="shared" si="221"/>
        <v>-39.05169632019166</v>
      </c>
      <c r="S954" s="24">
        <f t="shared" si="214"/>
        <v>70.396276517061239</v>
      </c>
      <c r="T954" s="24">
        <f t="shared" si="215"/>
        <v>1.3237234829387603</v>
      </c>
      <c r="U954" s="24">
        <f t="shared" si="216"/>
        <v>77.828167502123961</v>
      </c>
      <c r="V954" s="24">
        <f t="shared" si="222"/>
        <v>3.3918324978760381</v>
      </c>
      <c r="W954" s="24">
        <f t="shared" si="223"/>
        <v>7.25</v>
      </c>
      <c r="X954" s="24">
        <f t="shared" si="224"/>
        <v>2.25</v>
      </c>
    </row>
    <row r="955" spans="1:24" x14ac:dyDescent="0.2">
      <c r="A955" s="60">
        <f>Spreads!A1012</f>
        <v>44900</v>
      </c>
      <c r="B955" s="24">
        <f>IF(Spreads!$F1012="","",Spreads!D1012)</f>
        <v>72.069999999999993</v>
      </c>
      <c r="C955" s="24">
        <f t="shared" si="210"/>
        <v>9.4999999999999929</v>
      </c>
      <c r="D955" s="24">
        <f>IF(Spreads!$F1012="","",Spreads!G1012)</f>
        <v>80.569999999999993</v>
      </c>
      <c r="E955" s="24">
        <f>IF(Spreads!$F1012="","",Spreads!B1012)</f>
        <v>78.569999999999993</v>
      </c>
      <c r="F955" s="24">
        <f>IF(Spreads!$F1012="","",Spreads!F1012)</f>
        <v>52.730127885868875</v>
      </c>
      <c r="G955" s="24">
        <f>IF(Spreads!$F1012="","",Spreads!C1012)</f>
        <v>69.069999999999993</v>
      </c>
      <c r="H955" s="24">
        <f>IF(Spreads!$F1012="","",Spreads!H1012)</f>
        <v>62.57</v>
      </c>
      <c r="I955" s="24">
        <f t="shared" si="217"/>
        <v>-9.8398721141311256</v>
      </c>
      <c r="J955" s="24">
        <f t="shared" si="218"/>
        <v>6.4999999999999929</v>
      </c>
      <c r="L955" s="24">
        <f t="shared" si="219"/>
        <v>15.999999999999993</v>
      </c>
      <c r="M955" s="24">
        <f t="shared" si="220"/>
        <v>17.999999999999993</v>
      </c>
      <c r="N955" s="24"/>
      <c r="O955" s="24">
        <f t="shared" si="211"/>
        <v>68.772653175078759</v>
      </c>
      <c r="P955" s="24">
        <f t="shared" si="212"/>
        <v>3.2973468249212345</v>
      </c>
      <c r="Q955" s="24">
        <f t="shared" si="213"/>
        <v>26.888416895472425</v>
      </c>
      <c r="R955" s="24">
        <f t="shared" si="221"/>
        <v>-36.72828900960355</v>
      </c>
      <c r="S955" s="24">
        <f t="shared" si="214"/>
        <v>67.709231401848314</v>
      </c>
      <c r="T955" s="24">
        <f t="shared" si="215"/>
        <v>1.3607685981516795</v>
      </c>
      <c r="U955" s="24">
        <f t="shared" si="216"/>
        <v>74.732222774602604</v>
      </c>
      <c r="V955" s="24">
        <f t="shared" si="222"/>
        <v>3.8377772253973887</v>
      </c>
      <c r="W955" s="24">
        <f t="shared" si="223"/>
        <v>7</v>
      </c>
      <c r="X955" s="24">
        <f t="shared" si="224"/>
        <v>2.4999999999999929</v>
      </c>
    </row>
    <row r="956" spans="1:24" x14ac:dyDescent="0.2">
      <c r="A956" s="60">
        <f>Spreads!A1013</f>
        <v>44901</v>
      </c>
      <c r="B956" s="24">
        <f>IF(Spreads!$F1013="","",Spreads!D1013)</f>
        <v>71.12</v>
      </c>
      <c r="C956" s="24">
        <f t="shared" si="210"/>
        <v>9.5000000000000071</v>
      </c>
      <c r="D956" s="24">
        <f>IF(Spreads!$F1013="","",Spreads!G1013)</f>
        <v>79.62</v>
      </c>
      <c r="E956" s="24">
        <f>IF(Spreads!$F1013="","",Spreads!B1013)</f>
        <v>77.62</v>
      </c>
      <c r="F956" s="24">
        <f>IF(Spreads!$F1013="","",Spreads!F1013)</f>
        <v>53.002283384634651</v>
      </c>
      <c r="G956" s="24">
        <f>IF(Spreads!$F1013="","",Spreads!C1013)</f>
        <v>68.12</v>
      </c>
      <c r="H956" s="24">
        <f>IF(Spreads!$F1013="","",Spreads!H1013)</f>
        <v>61.62</v>
      </c>
      <c r="I956" s="24">
        <f t="shared" si="217"/>
        <v>-8.6177166153653459</v>
      </c>
      <c r="J956" s="24">
        <f t="shared" si="218"/>
        <v>6.5000000000000071</v>
      </c>
      <c r="L956" s="24">
        <f t="shared" si="219"/>
        <v>16.000000000000007</v>
      </c>
      <c r="M956" s="24">
        <f t="shared" si="220"/>
        <v>18.000000000000007</v>
      </c>
      <c r="N956" s="24"/>
      <c r="O956" s="24">
        <f t="shared" si="211"/>
        <v>67.657837717432869</v>
      </c>
      <c r="P956" s="24">
        <f t="shared" si="212"/>
        <v>3.4621622825671352</v>
      </c>
      <c r="Q956" s="24">
        <f t="shared" si="213"/>
        <v>26.533932262683159</v>
      </c>
      <c r="R956" s="24">
        <f t="shared" si="221"/>
        <v>-35.151648878048505</v>
      </c>
      <c r="S956" s="24">
        <f t="shared" si="214"/>
        <v>66.745951077526698</v>
      </c>
      <c r="T956" s="24">
        <f t="shared" si="215"/>
        <v>1.3740489224733068</v>
      </c>
      <c r="U956" s="24">
        <f t="shared" si="216"/>
        <v>73.622355796811917</v>
      </c>
      <c r="V956" s="24">
        <f t="shared" si="222"/>
        <v>3.9976442031880879</v>
      </c>
      <c r="W956" s="24">
        <f t="shared" si="223"/>
        <v>6.75</v>
      </c>
      <c r="X956" s="24">
        <f t="shared" si="224"/>
        <v>2.7500000000000071</v>
      </c>
    </row>
    <row r="957" spans="1:24" x14ac:dyDescent="0.2">
      <c r="A957" s="60">
        <f>Spreads!A1014</f>
        <v>44902</v>
      </c>
      <c r="B957" s="24">
        <f>IF(Spreads!$F1014="","",Spreads!D1014)</f>
        <v>70.459999999999994</v>
      </c>
      <c r="C957" s="24">
        <f t="shared" si="210"/>
        <v>9.4999999999999929</v>
      </c>
      <c r="D957" s="24">
        <f>IF(Spreads!$F1014="","",Spreads!G1014)</f>
        <v>78.959999999999994</v>
      </c>
      <c r="E957" s="24">
        <f>IF(Spreads!$F1014="","",Spreads!B1014)</f>
        <v>76.959999999999994</v>
      </c>
      <c r="F957" s="24">
        <f>IF(Spreads!$F1014="","",Spreads!F1014)</f>
        <v>51.868302139777256</v>
      </c>
      <c r="G957" s="24">
        <f>IF(Spreads!$F1014="","",Spreads!C1014)</f>
        <v>67.459999999999994</v>
      </c>
      <c r="H957" s="24">
        <f>IF(Spreads!$F1014="","",Spreads!H1014)</f>
        <v>60.96</v>
      </c>
      <c r="I957" s="24">
        <f t="shared" si="217"/>
        <v>-9.0916978602227445</v>
      </c>
      <c r="J957" s="24">
        <f t="shared" si="218"/>
        <v>6.4999999999999929</v>
      </c>
      <c r="L957" s="24">
        <f t="shared" si="219"/>
        <v>15.999999999999993</v>
      </c>
      <c r="M957" s="24">
        <f t="shared" si="220"/>
        <v>17.999999999999993</v>
      </c>
      <c r="N957" s="24"/>
      <c r="O957" s="24">
        <f t="shared" si="211"/>
        <v>66.980630730887242</v>
      </c>
      <c r="P957" s="24">
        <f t="shared" si="212"/>
        <v>3.4793692691127518</v>
      </c>
      <c r="Q957" s="24">
        <f t="shared" si="213"/>
        <v>26.287658728324296</v>
      </c>
      <c r="R957" s="24">
        <f t="shared" si="221"/>
        <v>-35.37935658854704</v>
      </c>
      <c r="S957" s="24">
        <f t="shared" si="214"/>
        <v>66.076724746945374</v>
      </c>
      <c r="T957" s="24">
        <f t="shared" si="215"/>
        <v>1.3832752530546202</v>
      </c>
      <c r="U957" s="24">
        <f t="shared" si="216"/>
        <v>72.85129031750472</v>
      </c>
      <c r="V957" s="24">
        <f t="shared" si="222"/>
        <v>4.1087096824952738</v>
      </c>
      <c r="W957" s="24">
        <f t="shared" si="223"/>
        <v>6.75</v>
      </c>
      <c r="X957" s="24">
        <f t="shared" si="224"/>
        <v>2.7499999999999929</v>
      </c>
    </row>
    <row r="958" spans="1:24" x14ac:dyDescent="0.2">
      <c r="A958" s="60">
        <f>Spreads!A1015</f>
        <v>44903</v>
      </c>
      <c r="B958" s="24">
        <f>IF(Spreads!$F1015="","",Spreads!D1015)</f>
        <v>70.81</v>
      </c>
      <c r="C958" s="24">
        <f t="shared" si="210"/>
        <v>9.5</v>
      </c>
      <c r="D958" s="24">
        <f>IF(Spreads!$F1015="","",Spreads!G1015)</f>
        <v>79.31</v>
      </c>
      <c r="E958" s="24">
        <f>IF(Spreads!$F1015="","",Spreads!B1015)</f>
        <v>77.31</v>
      </c>
      <c r="F958" s="24">
        <f>IF(Spreads!$F1015="","",Spreads!F1015)</f>
        <v>52.355914075065932</v>
      </c>
      <c r="G958" s="24">
        <f>IF(Spreads!$F1015="","",Spreads!C1015)</f>
        <v>67.31</v>
      </c>
      <c r="H958" s="24">
        <f>IF(Spreads!$F1015="","",Spreads!H1015)</f>
        <v>61.31</v>
      </c>
      <c r="I958" s="24">
        <f t="shared" si="217"/>
        <v>-8.9540859249340699</v>
      </c>
      <c r="J958" s="24">
        <f t="shared" si="218"/>
        <v>6</v>
      </c>
      <c r="L958" s="24">
        <f t="shared" si="219"/>
        <v>16</v>
      </c>
      <c r="M958" s="24">
        <f t="shared" si="220"/>
        <v>18</v>
      </c>
      <c r="N958" s="24"/>
      <c r="O958" s="24">
        <f t="shared" si="211"/>
        <v>67.348120106717161</v>
      </c>
      <c r="P958" s="24">
        <f t="shared" si="212"/>
        <v>3.4618798932828412</v>
      </c>
      <c r="Q958" s="24">
        <f t="shared" si="213"/>
        <v>26.187523768294827</v>
      </c>
      <c r="R958" s="24">
        <f t="shared" si="221"/>
        <v>-35.141609693228901</v>
      </c>
      <c r="S958" s="24">
        <f t="shared" si="214"/>
        <v>66.431617498011235</v>
      </c>
      <c r="T958" s="24">
        <f t="shared" si="215"/>
        <v>0.87838250198876722</v>
      </c>
      <c r="U958" s="24">
        <f t="shared" si="216"/>
        <v>73.260188677743386</v>
      </c>
      <c r="V958" s="24">
        <f t="shared" si="222"/>
        <v>4.0498113222566161</v>
      </c>
      <c r="W958" s="24">
        <f t="shared" si="223"/>
        <v>6.5</v>
      </c>
      <c r="X958" s="24">
        <f t="shared" si="224"/>
        <v>3</v>
      </c>
    </row>
    <row r="959" spans="1:24" x14ac:dyDescent="0.2">
      <c r="A959" s="60">
        <f>Spreads!A1016</f>
        <v>44904</v>
      </c>
      <c r="B959" s="24">
        <f>IF(Spreads!$F1016="","",Spreads!D1016)</f>
        <v>69.510000000000005</v>
      </c>
      <c r="C959" s="24">
        <f t="shared" si="210"/>
        <v>9.5000000000000071</v>
      </c>
      <c r="D959" s="24">
        <f>IF(Spreads!$F1016="","",Spreads!G1016)</f>
        <v>78.010000000000005</v>
      </c>
      <c r="E959" s="24">
        <f>IF(Spreads!$F1016="","",Spreads!B1016)</f>
        <v>76.010000000000005</v>
      </c>
      <c r="F959" s="24">
        <f>IF(Spreads!$F1016="","",Spreads!F1016)</f>
        <v>52.605389948934558</v>
      </c>
      <c r="G959" s="24">
        <f>IF(Spreads!$F1016="","",Spreads!C1016)</f>
        <v>66.010000000000005</v>
      </c>
      <c r="H959" s="24">
        <f>IF(Spreads!$F1016="","",Spreads!H1016)</f>
        <v>60.01</v>
      </c>
      <c r="I959" s="24">
        <f t="shared" si="217"/>
        <v>-7.4046100510654398</v>
      </c>
      <c r="J959" s="24">
        <f t="shared" si="218"/>
        <v>6.0000000000000071</v>
      </c>
      <c r="L959" s="24">
        <f t="shared" si="219"/>
        <v>16.000000000000007</v>
      </c>
      <c r="M959" s="24">
        <f t="shared" si="220"/>
        <v>18.000000000000007</v>
      </c>
      <c r="N959" s="24"/>
      <c r="O959" s="24">
        <f t="shared" si="211"/>
        <v>65.831624600578564</v>
      </c>
      <c r="P959" s="24">
        <f t="shared" si="212"/>
        <v>3.6783753994214408</v>
      </c>
      <c r="Q959" s="24">
        <f>$AA$99+($AA$103*G959)+($AA$104*H959)</f>
        <v>25.702439533951619</v>
      </c>
      <c r="R959" s="24">
        <f t="shared" si="221"/>
        <v>-33.107049585017059</v>
      </c>
      <c r="S959" s="24">
        <f t="shared" si="214"/>
        <v>65.113444422623758</v>
      </c>
      <c r="T959" s="24">
        <f t="shared" si="215"/>
        <v>0.89655557737624747</v>
      </c>
      <c r="U959" s="24">
        <f t="shared" si="216"/>
        <v>71.741423339714032</v>
      </c>
      <c r="V959" s="24">
        <f t="shared" si="222"/>
        <v>4.2685766602859729</v>
      </c>
      <c r="W959" s="24">
        <f t="shared" si="223"/>
        <v>6.25</v>
      </c>
      <c r="X959" s="24">
        <f t="shared" si="224"/>
        <v>3.2500000000000071</v>
      </c>
    </row>
    <row r="960" spans="1:24" x14ac:dyDescent="0.2">
      <c r="A960" s="60">
        <f>Spreads!A1017</f>
        <v>44907</v>
      </c>
      <c r="B960" s="24">
        <f>IF(Spreads!$F1017="","",Spreads!D1017)</f>
        <v>71.7</v>
      </c>
      <c r="C960" s="24">
        <f t="shared" si="210"/>
        <v>9.5</v>
      </c>
      <c r="D960" s="24">
        <f>IF(Spreads!$F1017="","",Spreads!G1017)</f>
        <v>80.2</v>
      </c>
      <c r="E960" s="24">
        <f>IF(Spreads!$F1017="","",Spreads!B1017)</f>
        <v>78.2</v>
      </c>
      <c r="F960" s="24">
        <f>IF(Spreads!$F1017="","",Spreads!F1017)</f>
        <v>54.226983129080629</v>
      </c>
      <c r="G960" s="24">
        <f>IF(Spreads!$F1017="","",Spreads!C1017)</f>
        <v>68.2</v>
      </c>
      <c r="H960" s="24">
        <f>IF(Spreads!$F1017="","",Spreads!H1017)</f>
        <v>62.2</v>
      </c>
      <c r="I960" s="24">
        <f t="shared" si="217"/>
        <v>-7.9730168709193734</v>
      </c>
      <c r="J960" s="24">
        <f t="shared" si="218"/>
        <v>6</v>
      </c>
      <c r="L960" s="24">
        <f t="shared" si="219"/>
        <v>16</v>
      </c>
      <c r="M960" s="24">
        <f t="shared" si="220"/>
        <v>18</v>
      </c>
      <c r="N960" s="24"/>
      <c r="O960" s="24">
        <f t="shared" si="211"/>
        <v>68.236179550658775</v>
      </c>
      <c r="P960" s="24">
        <f t="shared" si="212"/>
        <v>3.4638204493412275</v>
      </c>
      <c r="Q960" s="24">
        <f>$AA$99+($AA$103*G960)+($AA$104*H960)</f>
        <v>26.51961989796056</v>
      </c>
      <c r="R960" s="24">
        <f t="shared" si="221"/>
        <v>-34.492636768879933</v>
      </c>
      <c r="S960" s="24">
        <f t="shared" si="214"/>
        <v>67.334059065007267</v>
      </c>
      <c r="T960" s="24">
        <f t="shared" si="215"/>
        <v>0.86594093499273583</v>
      </c>
      <c r="U960" s="24">
        <f t="shared" si="216"/>
        <v>74.29995879377887</v>
      </c>
      <c r="V960" s="24">
        <f t="shared" si="222"/>
        <v>3.9000412062211325</v>
      </c>
      <c r="W960" s="24">
        <f t="shared" si="223"/>
        <v>6.5</v>
      </c>
      <c r="X960" s="24">
        <f t="shared" si="224"/>
        <v>3</v>
      </c>
    </row>
    <row r="962" spans="15:24" x14ac:dyDescent="0.2">
      <c r="O962" s="24">
        <f>AVERAGEIF(P2:P960,"&lt;0")</f>
        <v>-0.90891922743125719</v>
      </c>
      <c r="P962" s="24">
        <f>AVERAGEIF(P2:P960,"&gt;0")</f>
        <v>1.4734349931686175</v>
      </c>
      <c r="Q962" s="24">
        <f>AVERAGEIF(R2:R960,"&lt;0")</f>
        <v>-19.826580352002097</v>
      </c>
      <c r="R962" s="24" t="e">
        <f>AVERAGEIF(R2:R960,"&gt;0")</f>
        <v>#DIV/0!</v>
      </c>
      <c r="S962" s="24">
        <f>AVERAGEIF(T2:T960,"&lt;0")</f>
        <v>-0.93005329915573598</v>
      </c>
      <c r="T962" s="24">
        <f>AVERAGEIF(T2:T960,"&gt;0")</f>
        <v>1.5207322023301297</v>
      </c>
      <c r="U962" s="24">
        <f>AVERAGEIF(V2:V960,"&lt;0")</f>
        <v>-2.0255821787452488</v>
      </c>
      <c r="V962" s="24">
        <f>AVERAGEIF(V2:V960,"&gt;0")</f>
        <v>2.2819549451792263</v>
      </c>
      <c r="W962" s="24">
        <f>AVERAGEIF(X2:X960,"&lt;0")</f>
        <v>-0.88913306451612883</v>
      </c>
      <c r="X962" s="24">
        <f>AVERAGEIF(X2:X960,"&gt;0")</f>
        <v>1.0598300970873786</v>
      </c>
    </row>
  </sheetData>
  <mergeCells count="5">
    <mergeCell ref="O1:P1"/>
    <mergeCell ref="Q1:R1"/>
    <mergeCell ref="S1:T1"/>
    <mergeCell ref="U1:V1"/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AB92-489C-4E1E-8066-AC1732F174B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27</vt:i4>
      </vt:variant>
    </vt:vector>
  </HeadingPairs>
  <TitlesOfParts>
    <vt:vector size="31" baseType="lpstr">
      <vt:lpstr>Spreads</vt:lpstr>
      <vt:lpstr>Monthly Data</vt:lpstr>
      <vt:lpstr>Argy vs. SBO</vt:lpstr>
      <vt:lpstr>Sheet1</vt:lpstr>
      <vt:lpstr>Chart9 (2)</vt:lpstr>
      <vt:lpstr>Chart1</vt:lpstr>
      <vt:lpstr>Chart17</vt:lpstr>
      <vt:lpstr>Chart20</vt:lpstr>
      <vt:lpstr>Chart9</vt:lpstr>
      <vt:lpstr>Chart2</vt:lpstr>
      <vt:lpstr>Chart3</vt:lpstr>
      <vt:lpstr>Chart4</vt:lpstr>
      <vt:lpstr>Chart5</vt:lpstr>
      <vt:lpstr>Arg Monthly SBO Price Comp</vt:lpstr>
      <vt:lpstr>Chart6</vt:lpstr>
      <vt:lpstr>Chart7</vt:lpstr>
      <vt:lpstr>Chart8</vt:lpstr>
      <vt:lpstr>Argentina Cash</vt:lpstr>
      <vt:lpstr>Brazil Cash</vt:lpstr>
      <vt:lpstr>Chart10</vt:lpstr>
      <vt:lpstr>Chart11</vt:lpstr>
      <vt:lpstr>Chart12</vt:lpstr>
      <vt:lpstr>Chart13</vt:lpstr>
      <vt:lpstr>Chart14</vt:lpstr>
      <vt:lpstr>Chart15</vt:lpstr>
      <vt:lpstr>Chart16</vt:lpstr>
      <vt:lpstr>Argy Monthly SBO Basis</vt:lpstr>
      <vt:lpstr>Argy Daily SBO Basis</vt:lpstr>
      <vt:lpstr>Chart18</vt:lpstr>
      <vt:lpstr>Chart19</vt:lpstr>
      <vt:lpstr>Chart38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2025-07-17T09:51:14Z</dcterms:created>
  <dcterms:modified xsi:type="dcterms:W3CDTF">2025-07-17T09:53:12Z</dcterms:modified>
</cp:coreProperties>
</file>